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indiana-my.sharepoint.com/personal/smuthire_iu_edu/Documents/portfolio/excel-data-cleaning/"/>
    </mc:Choice>
  </mc:AlternateContent>
  <xr:revisionPtr revIDLastSave="124" documentId="8_{6155F5A7-887E-4876-BFDB-4FBFEFE186DA}" xr6:coauthVersionLast="47" xr6:coauthVersionMax="47" xr10:uidLastSave="{B31C44EA-667E-4947-B1E6-4FC275F51A8B}"/>
  <bookViews>
    <workbookView xWindow="-110" yWindow="-110" windowWidth="19420" windowHeight="11500" firstSheet="2" activeTab="4" xr2:uid="{97D1DE42-AE2F-4BF2-9E5D-D5EBAD01C135}"/>
  </bookViews>
  <sheets>
    <sheet name="ExtractedData" sheetId="11" r:id="rId1"/>
    <sheet name="TransactionData" sheetId="12" r:id="rId2"/>
    <sheet name="PriceListData" sheetId="13" r:id="rId3"/>
    <sheet name="TransactionAnalysis" sheetId="14" r:id="rId4"/>
    <sheet name="ProductAnalysis" sheetId="15" r:id="rId5"/>
    <sheet name="ProductScratch" sheetId="7" r:id="rId6"/>
    <sheet name="TrendAnalysis" sheetId="10" r:id="rId7"/>
    <sheet name="TrendScratch" sheetId="9" r:id="rId8"/>
  </sheets>
  <externalReferences>
    <externalReference r:id="rId9"/>
  </externalReferences>
  <definedNames>
    <definedName name="_xlnm._FilterDatabase" localSheetId="0" hidden="1">ExtractedData!$A$1:$H$986</definedName>
    <definedName name="_xlnm._FilterDatabase" localSheetId="1" hidden="1">TransactionData!$G$1:$G$7396</definedName>
    <definedName name="_xlchart.v1.0" hidden="1">TransactionAnalysis!$P$2:$P$5903</definedName>
    <definedName name="_xlchart.v1.1" hidden="1">TransactionAnalysis!$P$2:$P$5903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15" l="1"/>
  <c r="B4" i="15"/>
  <c r="B6" i="15"/>
  <c r="B8" i="15"/>
  <c r="B10" i="15"/>
  <c r="B12" i="15"/>
  <c r="O2" i="14" a="1"/>
  <c r="P9" i="14" s="1"/>
  <c r="P3" i="14"/>
  <c r="P4" i="14"/>
  <c r="P5" i="14"/>
  <c r="P6" i="14"/>
  <c r="P7" i="14"/>
  <c r="P8" i="14"/>
  <c r="P10" i="14"/>
  <c r="P11" i="14"/>
  <c r="P12" i="14"/>
  <c r="P13" i="14"/>
  <c r="P14" i="14"/>
  <c r="P15" i="14"/>
  <c r="P17" i="14"/>
  <c r="P18" i="14"/>
  <c r="P19" i="14"/>
  <c r="P21" i="14"/>
  <c r="P22" i="14"/>
  <c r="P24" i="14"/>
  <c r="P25" i="14"/>
  <c r="P27" i="14"/>
  <c r="P28" i="14"/>
  <c r="P30" i="14"/>
  <c r="P31" i="14"/>
  <c r="P32" i="14"/>
  <c r="P34" i="14"/>
  <c r="P35" i="14"/>
  <c r="P36" i="14"/>
  <c r="P38" i="14"/>
  <c r="P39" i="14"/>
  <c r="P40" i="14"/>
  <c r="P42" i="14"/>
  <c r="P43" i="14"/>
  <c r="P44" i="14"/>
  <c r="P46" i="14"/>
  <c r="P47" i="14"/>
  <c r="P48" i="14"/>
  <c r="P50" i="14"/>
  <c r="P51" i="14"/>
  <c r="P52" i="14"/>
  <c r="P54" i="14"/>
  <c r="P55" i="14"/>
  <c r="P56" i="14"/>
  <c r="P58" i="14"/>
  <c r="P59" i="14"/>
  <c r="P60" i="14"/>
  <c r="P62" i="14"/>
  <c r="P63" i="14"/>
  <c r="P64" i="14"/>
  <c r="P66" i="14"/>
  <c r="P67" i="14"/>
  <c r="P68" i="14"/>
  <c r="P70" i="14"/>
  <c r="P71" i="14"/>
  <c r="P72" i="14"/>
  <c r="P74" i="14"/>
  <c r="P75" i="14"/>
  <c r="P76" i="14"/>
  <c r="P78" i="14"/>
  <c r="P79" i="14"/>
  <c r="P80" i="14"/>
  <c r="P82" i="14"/>
  <c r="P83" i="14"/>
  <c r="P84" i="14"/>
  <c r="P86" i="14"/>
  <c r="P87" i="14"/>
  <c r="P88" i="14"/>
  <c r="P90" i="14"/>
  <c r="P91" i="14"/>
  <c r="P92" i="14"/>
  <c r="P94" i="14"/>
  <c r="P95" i="14"/>
  <c r="P96" i="14"/>
  <c r="P98" i="14"/>
  <c r="P99" i="14"/>
  <c r="P100" i="14"/>
  <c r="P102" i="14"/>
  <c r="P103" i="14"/>
  <c r="P104" i="14"/>
  <c r="P106" i="14"/>
  <c r="P107" i="14"/>
  <c r="P108" i="14"/>
  <c r="P110" i="14"/>
  <c r="P111" i="14"/>
  <c r="P112" i="14"/>
  <c r="P114" i="14"/>
  <c r="P115" i="14"/>
  <c r="P116" i="14"/>
  <c r="P118" i="14"/>
  <c r="P119" i="14"/>
  <c r="P120" i="14"/>
  <c r="P122" i="14"/>
  <c r="P123" i="14"/>
  <c r="P124" i="14"/>
  <c r="P126" i="14"/>
  <c r="P127" i="14"/>
  <c r="P128" i="14"/>
  <c r="P130" i="14"/>
  <c r="P131" i="14"/>
  <c r="P132" i="14"/>
  <c r="P134" i="14"/>
  <c r="P135" i="14"/>
  <c r="P136" i="14"/>
  <c r="P138" i="14"/>
  <c r="P139" i="14"/>
  <c r="P140" i="14"/>
  <c r="P142" i="14"/>
  <c r="P143" i="14"/>
  <c r="P144" i="14"/>
  <c r="P146" i="14"/>
  <c r="P147" i="14"/>
  <c r="P148" i="14"/>
  <c r="P150" i="14"/>
  <c r="P151" i="14"/>
  <c r="P152" i="14"/>
  <c r="P154" i="14"/>
  <c r="P155" i="14"/>
  <c r="P156" i="14"/>
  <c r="P158" i="14"/>
  <c r="P159" i="14"/>
  <c r="P160" i="14"/>
  <c r="P162" i="14"/>
  <c r="P163" i="14"/>
  <c r="P164" i="14"/>
  <c r="P166" i="14"/>
  <c r="P167" i="14"/>
  <c r="P168" i="14"/>
  <c r="P170" i="14"/>
  <c r="P171" i="14"/>
  <c r="P172" i="14"/>
  <c r="P174" i="14"/>
  <c r="P175" i="14"/>
  <c r="P176" i="14"/>
  <c r="P178" i="14"/>
  <c r="P179" i="14"/>
  <c r="P180" i="14"/>
  <c r="P182" i="14"/>
  <c r="P183" i="14"/>
  <c r="P184" i="14"/>
  <c r="P186" i="14"/>
  <c r="P187" i="14"/>
  <c r="P188" i="14"/>
  <c r="P190" i="14"/>
  <c r="P191" i="14"/>
  <c r="P192" i="14"/>
  <c r="P194" i="14"/>
  <c r="P195" i="14"/>
  <c r="P196" i="14"/>
  <c r="P198" i="14"/>
  <c r="P199" i="14"/>
  <c r="P200" i="14"/>
  <c r="P202" i="14"/>
  <c r="P203" i="14"/>
  <c r="P204" i="14"/>
  <c r="P206" i="14"/>
  <c r="P207" i="14"/>
  <c r="P208" i="14"/>
  <c r="P210" i="14"/>
  <c r="P211" i="14"/>
  <c r="P212" i="14"/>
  <c r="P214" i="14"/>
  <c r="P215" i="14"/>
  <c r="P216" i="14"/>
  <c r="P218" i="14"/>
  <c r="P219" i="14"/>
  <c r="P220" i="14"/>
  <c r="P222" i="14"/>
  <c r="P223" i="14"/>
  <c r="P224" i="14"/>
  <c r="P226" i="14"/>
  <c r="P227" i="14"/>
  <c r="P228" i="14"/>
  <c r="P230" i="14"/>
  <c r="P231" i="14"/>
  <c r="P232" i="14"/>
  <c r="P234" i="14"/>
  <c r="P235" i="14"/>
  <c r="P236" i="14"/>
  <c r="P238" i="14"/>
  <c r="P239" i="14"/>
  <c r="P240" i="14"/>
  <c r="P242" i="14"/>
  <c r="P243" i="14"/>
  <c r="P244" i="14"/>
  <c r="P246" i="14"/>
  <c r="P247" i="14"/>
  <c r="P248" i="14"/>
  <c r="P250" i="14"/>
  <c r="P251" i="14"/>
  <c r="P252" i="14"/>
  <c r="P254" i="14"/>
  <c r="P255" i="14"/>
  <c r="P256" i="14"/>
  <c r="P258" i="14"/>
  <c r="P259" i="14"/>
  <c r="P260" i="14"/>
  <c r="P262" i="14"/>
  <c r="P263" i="14"/>
  <c r="P264" i="14"/>
  <c r="P266" i="14"/>
  <c r="P267" i="14"/>
  <c r="P268" i="14"/>
  <c r="P270" i="14"/>
  <c r="P271" i="14"/>
  <c r="P272" i="14"/>
  <c r="P274" i="14"/>
  <c r="P275" i="14"/>
  <c r="P276" i="14"/>
  <c r="P278" i="14"/>
  <c r="P279" i="14"/>
  <c r="P280" i="14"/>
  <c r="P282" i="14"/>
  <c r="P283" i="14"/>
  <c r="P284" i="14"/>
  <c r="P286" i="14"/>
  <c r="P287" i="14"/>
  <c r="P288" i="14"/>
  <c r="P290" i="14"/>
  <c r="P291" i="14"/>
  <c r="P292" i="14"/>
  <c r="P294" i="14"/>
  <c r="P295" i="14"/>
  <c r="P296" i="14"/>
  <c r="P298" i="14"/>
  <c r="P299" i="14"/>
  <c r="P300" i="14"/>
  <c r="P302" i="14"/>
  <c r="P303" i="14"/>
  <c r="P304" i="14"/>
  <c r="P306" i="14"/>
  <c r="P307" i="14"/>
  <c r="P308" i="14"/>
  <c r="P310" i="14"/>
  <c r="P311" i="14"/>
  <c r="P312" i="14"/>
  <c r="P314" i="14"/>
  <c r="P315" i="14"/>
  <c r="P316" i="14"/>
  <c r="P318" i="14"/>
  <c r="P319" i="14"/>
  <c r="P320" i="14"/>
  <c r="P322" i="14"/>
  <c r="P323" i="14"/>
  <c r="P324" i="14"/>
  <c r="P326" i="14"/>
  <c r="P327" i="14"/>
  <c r="P328" i="14"/>
  <c r="P330" i="14"/>
  <c r="P331" i="14"/>
  <c r="P332" i="14"/>
  <c r="P334" i="14"/>
  <c r="P335" i="14"/>
  <c r="P336" i="14"/>
  <c r="P338" i="14"/>
  <c r="P339" i="14"/>
  <c r="P340" i="14"/>
  <c r="P342" i="14"/>
  <c r="P343" i="14"/>
  <c r="P344" i="14"/>
  <c r="P346" i="14"/>
  <c r="P347" i="14"/>
  <c r="P348" i="14"/>
  <c r="P350" i="14"/>
  <c r="P351" i="14"/>
  <c r="P352" i="14"/>
  <c r="P354" i="14"/>
  <c r="P355" i="14"/>
  <c r="P356" i="14"/>
  <c r="P358" i="14"/>
  <c r="P359" i="14"/>
  <c r="P360" i="14"/>
  <c r="P362" i="14"/>
  <c r="P363" i="14"/>
  <c r="P364" i="14"/>
  <c r="P366" i="14"/>
  <c r="P367" i="14"/>
  <c r="P368" i="14"/>
  <c r="P370" i="14"/>
  <c r="P371" i="14"/>
  <c r="P372" i="14"/>
  <c r="P374" i="14"/>
  <c r="P375" i="14"/>
  <c r="P376" i="14"/>
  <c r="P378" i="14"/>
  <c r="P379" i="14"/>
  <c r="P380" i="14"/>
  <c r="P382" i="14"/>
  <c r="P383" i="14"/>
  <c r="P384" i="14"/>
  <c r="P386" i="14"/>
  <c r="P387" i="14"/>
  <c r="P388" i="14"/>
  <c r="P390" i="14"/>
  <c r="P391" i="14"/>
  <c r="P392" i="14"/>
  <c r="P394" i="14"/>
  <c r="P395" i="14"/>
  <c r="P396" i="14"/>
  <c r="P398" i="14"/>
  <c r="P399" i="14"/>
  <c r="P400" i="14"/>
  <c r="P402" i="14"/>
  <c r="P403" i="14"/>
  <c r="P404" i="14"/>
  <c r="P406" i="14"/>
  <c r="P407" i="14"/>
  <c r="P408" i="14"/>
  <c r="P410" i="14"/>
  <c r="P411" i="14"/>
  <c r="P412" i="14"/>
  <c r="P414" i="14"/>
  <c r="P415" i="14"/>
  <c r="P416" i="14"/>
  <c r="P418" i="14"/>
  <c r="P419" i="14"/>
  <c r="P420" i="14"/>
  <c r="P422" i="14"/>
  <c r="P423" i="14"/>
  <c r="P424" i="14"/>
  <c r="P426" i="14"/>
  <c r="P427" i="14"/>
  <c r="P428" i="14"/>
  <c r="P430" i="14"/>
  <c r="P431" i="14"/>
  <c r="P432" i="14"/>
  <c r="P434" i="14"/>
  <c r="P435" i="14"/>
  <c r="P436" i="14"/>
  <c r="P438" i="14"/>
  <c r="P439" i="14"/>
  <c r="P440" i="14"/>
  <c r="P442" i="14"/>
  <c r="P443" i="14"/>
  <c r="P444" i="14"/>
  <c r="P446" i="14"/>
  <c r="P447" i="14"/>
  <c r="P448" i="14"/>
  <c r="P450" i="14"/>
  <c r="P451" i="14"/>
  <c r="P452" i="14"/>
  <c r="P454" i="14"/>
  <c r="P455" i="14"/>
  <c r="P456" i="14"/>
  <c r="P458" i="14"/>
  <c r="P459" i="14"/>
  <c r="P460" i="14"/>
  <c r="P462" i="14"/>
  <c r="P463" i="14"/>
  <c r="P464" i="14"/>
  <c r="P466" i="14"/>
  <c r="P467" i="14"/>
  <c r="P468" i="14"/>
  <c r="P470" i="14"/>
  <c r="P471" i="14"/>
  <c r="P472" i="14"/>
  <c r="P474" i="14"/>
  <c r="P475" i="14"/>
  <c r="P476" i="14"/>
  <c r="P478" i="14"/>
  <c r="P479" i="14"/>
  <c r="P480" i="14"/>
  <c r="P482" i="14"/>
  <c r="P483" i="14"/>
  <c r="P484" i="14"/>
  <c r="P486" i="14"/>
  <c r="P487" i="14"/>
  <c r="P488" i="14"/>
  <c r="P490" i="14"/>
  <c r="P491" i="14"/>
  <c r="P492" i="14"/>
  <c r="P494" i="14"/>
  <c r="P495" i="14"/>
  <c r="P496" i="14"/>
  <c r="P498" i="14"/>
  <c r="P499" i="14"/>
  <c r="P500" i="14"/>
  <c r="P502" i="14"/>
  <c r="P503" i="14"/>
  <c r="P504" i="14"/>
  <c r="P506" i="14"/>
  <c r="P507" i="14"/>
  <c r="P508" i="14"/>
  <c r="P510" i="14"/>
  <c r="P511" i="14"/>
  <c r="P512" i="14"/>
  <c r="P514" i="14"/>
  <c r="P515" i="14"/>
  <c r="P516" i="14"/>
  <c r="P518" i="14"/>
  <c r="P519" i="14"/>
  <c r="P520" i="14"/>
  <c r="P522" i="14"/>
  <c r="P523" i="14"/>
  <c r="P524" i="14"/>
  <c r="P526" i="14"/>
  <c r="P527" i="14"/>
  <c r="P528" i="14"/>
  <c r="P530" i="14"/>
  <c r="P531" i="14"/>
  <c r="P532" i="14"/>
  <c r="P534" i="14"/>
  <c r="P535" i="14"/>
  <c r="P536" i="14"/>
  <c r="P538" i="14"/>
  <c r="P539" i="14"/>
  <c r="P540" i="14"/>
  <c r="P542" i="14"/>
  <c r="P543" i="14"/>
  <c r="P544" i="14"/>
  <c r="P546" i="14"/>
  <c r="P547" i="14"/>
  <c r="P548" i="14"/>
  <c r="P550" i="14"/>
  <c r="P551" i="14"/>
  <c r="P552" i="14"/>
  <c r="P554" i="14"/>
  <c r="P555" i="14"/>
  <c r="P556" i="14"/>
  <c r="P558" i="14"/>
  <c r="P559" i="14"/>
  <c r="P560" i="14"/>
  <c r="P562" i="14"/>
  <c r="P563" i="14"/>
  <c r="P564" i="14"/>
  <c r="P566" i="14"/>
  <c r="P567" i="14"/>
  <c r="P568" i="14"/>
  <c r="P570" i="14"/>
  <c r="P571" i="14"/>
  <c r="P572" i="14"/>
  <c r="P574" i="14"/>
  <c r="P575" i="14"/>
  <c r="P576" i="14"/>
  <c r="P578" i="14"/>
  <c r="P579" i="14"/>
  <c r="P580" i="14"/>
  <c r="P582" i="14"/>
  <c r="P583" i="14"/>
  <c r="P584" i="14"/>
  <c r="P586" i="14"/>
  <c r="P587" i="14"/>
  <c r="P588" i="14"/>
  <c r="P590" i="14"/>
  <c r="P591" i="14"/>
  <c r="P592" i="14"/>
  <c r="P594" i="14"/>
  <c r="P595" i="14"/>
  <c r="P596" i="14"/>
  <c r="P598" i="14"/>
  <c r="P599" i="14"/>
  <c r="P600" i="14"/>
  <c r="P602" i="14"/>
  <c r="P603" i="14"/>
  <c r="P604" i="14"/>
  <c r="P606" i="14"/>
  <c r="P607" i="14"/>
  <c r="P608" i="14"/>
  <c r="P610" i="14"/>
  <c r="P611" i="14"/>
  <c r="P612" i="14"/>
  <c r="P614" i="14"/>
  <c r="P615" i="14"/>
  <c r="P616" i="14"/>
  <c r="P618" i="14"/>
  <c r="P619" i="14"/>
  <c r="P620" i="14"/>
  <c r="P622" i="14"/>
  <c r="P623" i="14"/>
  <c r="P624" i="14"/>
  <c r="P626" i="14"/>
  <c r="P627" i="14"/>
  <c r="P628" i="14"/>
  <c r="P630" i="14"/>
  <c r="P631" i="14"/>
  <c r="P632" i="14"/>
  <c r="P634" i="14"/>
  <c r="P635" i="14"/>
  <c r="P636" i="14"/>
  <c r="P638" i="14"/>
  <c r="P639" i="14"/>
  <c r="P640" i="14"/>
  <c r="P642" i="14"/>
  <c r="P643" i="14"/>
  <c r="P644" i="14"/>
  <c r="P646" i="14"/>
  <c r="P647" i="14"/>
  <c r="P648" i="14"/>
  <c r="P650" i="14"/>
  <c r="P651" i="14"/>
  <c r="P652" i="14"/>
  <c r="P654" i="14"/>
  <c r="P655" i="14"/>
  <c r="P656" i="14"/>
  <c r="P658" i="14"/>
  <c r="P659" i="14"/>
  <c r="P660" i="14"/>
  <c r="P662" i="14"/>
  <c r="P663" i="14"/>
  <c r="P664" i="14"/>
  <c r="P665" i="14"/>
  <c r="P666" i="14"/>
  <c r="P667" i="14"/>
  <c r="P668" i="14"/>
  <c r="P669" i="14"/>
  <c r="P670" i="14"/>
  <c r="P671" i="14"/>
  <c r="P672" i="14"/>
  <c r="P673" i="14"/>
  <c r="P674" i="14"/>
  <c r="P675" i="14"/>
  <c r="P676" i="14"/>
  <c r="P677" i="14"/>
  <c r="P678" i="14"/>
  <c r="P679" i="14"/>
  <c r="P680" i="14"/>
  <c r="P681" i="14"/>
  <c r="P682" i="14"/>
  <c r="P683" i="14"/>
  <c r="P684" i="14"/>
  <c r="P685" i="14"/>
  <c r="P686" i="14"/>
  <c r="P687" i="14"/>
  <c r="P688" i="14"/>
  <c r="P689" i="14"/>
  <c r="P690" i="14"/>
  <c r="P691" i="14"/>
  <c r="P692" i="14"/>
  <c r="P693" i="14"/>
  <c r="P694" i="14"/>
  <c r="P695" i="14"/>
  <c r="P696" i="14"/>
  <c r="P697" i="14"/>
  <c r="P698" i="14"/>
  <c r="P699" i="14"/>
  <c r="P700" i="14"/>
  <c r="P701" i="14"/>
  <c r="P702" i="14"/>
  <c r="P703" i="14"/>
  <c r="P704" i="14"/>
  <c r="P705" i="14"/>
  <c r="P706" i="14"/>
  <c r="P707" i="14"/>
  <c r="P708" i="14"/>
  <c r="P709" i="14"/>
  <c r="P710" i="14"/>
  <c r="P711" i="14"/>
  <c r="P712" i="14"/>
  <c r="P713" i="14"/>
  <c r="P714" i="14"/>
  <c r="P715" i="14"/>
  <c r="P716" i="14"/>
  <c r="P717" i="14"/>
  <c r="P718" i="14"/>
  <c r="P719" i="14"/>
  <c r="P720" i="14"/>
  <c r="P721" i="14"/>
  <c r="P722" i="14"/>
  <c r="P723" i="14"/>
  <c r="P724" i="14"/>
  <c r="P725" i="14"/>
  <c r="P726" i="14"/>
  <c r="P727" i="14"/>
  <c r="P728" i="14"/>
  <c r="P729" i="14"/>
  <c r="P730" i="14"/>
  <c r="P731" i="14"/>
  <c r="P732" i="14"/>
  <c r="P733" i="14"/>
  <c r="P734" i="14"/>
  <c r="P735" i="14"/>
  <c r="P736" i="14"/>
  <c r="P737" i="14"/>
  <c r="P738" i="14"/>
  <c r="P739" i="14"/>
  <c r="P740" i="14"/>
  <c r="P741" i="14"/>
  <c r="P742" i="14"/>
  <c r="P743" i="14"/>
  <c r="P744" i="14"/>
  <c r="P745" i="14"/>
  <c r="P746" i="14"/>
  <c r="P747" i="14"/>
  <c r="P748" i="14"/>
  <c r="P749" i="14"/>
  <c r="P750" i="14"/>
  <c r="P751" i="14"/>
  <c r="P752" i="14"/>
  <c r="P753" i="14"/>
  <c r="P754" i="14"/>
  <c r="P755" i="14"/>
  <c r="P756" i="14"/>
  <c r="P757" i="14"/>
  <c r="P758" i="14"/>
  <c r="P759" i="14"/>
  <c r="P760" i="14"/>
  <c r="P761" i="14"/>
  <c r="P762" i="14"/>
  <c r="P763" i="14"/>
  <c r="P764" i="14"/>
  <c r="P765" i="14"/>
  <c r="P766" i="14"/>
  <c r="P767" i="14"/>
  <c r="P768" i="14"/>
  <c r="P769" i="14"/>
  <c r="P770" i="14"/>
  <c r="P771" i="14"/>
  <c r="P772" i="14"/>
  <c r="P773" i="14"/>
  <c r="P774" i="14"/>
  <c r="P775" i="14"/>
  <c r="P776" i="14"/>
  <c r="P777" i="14"/>
  <c r="P778" i="14"/>
  <c r="P779" i="14"/>
  <c r="P780" i="14"/>
  <c r="P781" i="14"/>
  <c r="P782" i="14"/>
  <c r="P783" i="14"/>
  <c r="P784" i="14"/>
  <c r="P785" i="14"/>
  <c r="P786" i="14"/>
  <c r="P787" i="14"/>
  <c r="P788" i="14"/>
  <c r="P789" i="14"/>
  <c r="P790" i="14"/>
  <c r="P791" i="14"/>
  <c r="P792" i="14"/>
  <c r="P793" i="14"/>
  <c r="P794" i="14"/>
  <c r="P795" i="14"/>
  <c r="P796" i="14"/>
  <c r="P797" i="14"/>
  <c r="P798" i="14"/>
  <c r="P799" i="14"/>
  <c r="P800" i="14"/>
  <c r="P801" i="14"/>
  <c r="P802" i="14"/>
  <c r="P803" i="14"/>
  <c r="P804" i="14"/>
  <c r="P805" i="14"/>
  <c r="P806" i="14"/>
  <c r="P807" i="14"/>
  <c r="P808" i="14"/>
  <c r="P809" i="14"/>
  <c r="P810" i="14"/>
  <c r="P811" i="14"/>
  <c r="P812" i="14"/>
  <c r="P813" i="14"/>
  <c r="P814" i="14"/>
  <c r="P815" i="14"/>
  <c r="P816" i="14"/>
  <c r="P817" i="14"/>
  <c r="P818" i="14"/>
  <c r="P819" i="14"/>
  <c r="P820" i="14"/>
  <c r="P821" i="14"/>
  <c r="P822" i="14"/>
  <c r="P823" i="14"/>
  <c r="P824" i="14"/>
  <c r="P825" i="14"/>
  <c r="P826" i="14"/>
  <c r="P827" i="14"/>
  <c r="P828" i="14"/>
  <c r="P829" i="14"/>
  <c r="P830" i="14"/>
  <c r="P831" i="14"/>
  <c r="P832" i="14"/>
  <c r="P833" i="14"/>
  <c r="P834" i="14"/>
  <c r="P835" i="14"/>
  <c r="P836" i="14"/>
  <c r="P837" i="14"/>
  <c r="P838" i="14"/>
  <c r="P839" i="14"/>
  <c r="P840" i="14"/>
  <c r="P841" i="14"/>
  <c r="P842" i="14"/>
  <c r="P843" i="14"/>
  <c r="P844" i="14"/>
  <c r="P845" i="14"/>
  <c r="P846" i="14"/>
  <c r="P847" i="14"/>
  <c r="P848" i="14"/>
  <c r="P849" i="14"/>
  <c r="P850" i="14"/>
  <c r="P851" i="14"/>
  <c r="P852" i="14"/>
  <c r="P853" i="14"/>
  <c r="P854" i="14"/>
  <c r="P855" i="14"/>
  <c r="P856" i="14"/>
  <c r="P857" i="14"/>
  <c r="P858" i="14"/>
  <c r="P859" i="14"/>
  <c r="P860" i="14"/>
  <c r="P861" i="14"/>
  <c r="P862" i="14"/>
  <c r="P863" i="14"/>
  <c r="P864" i="14"/>
  <c r="P865" i="14"/>
  <c r="P866" i="14"/>
  <c r="P867" i="14"/>
  <c r="P868" i="14"/>
  <c r="P869" i="14"/>
  <c r="P870" i="14"/>
  <c r="P871" i="14"/>
  <c r="P872" i="14"/>
  <c r="P873" i="14"/>
  <c r="P874" i="14"/>
  <c r="P875" i="14"/>
  <c r="P876" i="14"/>
  <c r="P877" i="14"/>
  <c r="P878" i="14"/>
  <c r="P879" i="14"/>
  <c r="P880" i="14"/>
  <c r="P881" i="14"/>
  <c r="P882" i="14"/>
  <c r="P883" i="14"/>
  <c r="P884" i="14"/>
  <c r="P885" i="14"/>
  <c r="P886" i="14"/>
  <c r="P887" i="14"/>
  <c r="P888" i="14"/>
  <c r="P889" i="14"/>
  <c r="P890" i="14"/>
  <c r="P891" i="14"/>
  <c r="P892" i="14"/>
  <c r="P893" i="14"/>
  <c r="P894" i="14"/>
  <c r="P895" i="14"/>
  <c r="P896" i="14"/>
  <c r="P897" i="14"/>
  <c r="P898" i="14"/>
  <c r="P899" i="14"/>
  <c r="P900" i="14"/>
  <c r="P901" i="14"/>
  <c r="P902" i="14"/>
  <c r="P903" i="14"/>
  <c r="P904" i="14"/>
  <c r="P905" i="14"/>
  <c r="P906" i="14"/>
  <c r="P907" i="14"/>
  <c r="P908" i="14"/>
  <c r="P909" i="14"/>
  <c r="P910" i="14"/>
  <c r="P911" i="14"/>
  <c r="P912" i="14"/>
  <c r="P913" i="14"/>
  <c r="P914" i="14"/>
  <c r="P915" i="14"/>
  <c r="P916" i="14"/>
  <c r="P917" i="14"/>
  <c r="P918" i="14"/>
  <c r="P919" i="14"/>
  <c r="P920" i="14"/>
  <c r="P921" i="14"/>
  <c r="P922" i="14"/>
  <c r="P923" i="14"/>
  <c r="P924" i="14"/>
  <c r="P925" i="14"/>
  <c r="P926" i="14"/>
  <c r="P927" i="14"/>
  <c r="P928" i="14"/>
  <c r="P929" i="14"/>
  <c r="P930" i="14"/>
  <c r="P931" i="14"/>
  <c r="P932" i="14"/>
  <c r="P933" i="14"/>
  <c r="P934" i="14"/>
  <c r="P935" i="14"/>
  <c r="P936" i="14"/>
  <c r="P937" i="14"/>
  <c r="P938" i="14"/>
  <c r="P939" i="14"/>
  <c r="P940" i="14"/>
  <c r="P941" i="14"/>
  <c r="P942" i="14"/>
  <c r="P943" i="14"/>
  <c r="P944" i="14"/>
  <c r="P945" i="14"/>
  <c r="P946" i="14"/>
  <c r="P947" i="14"/>
  <c r="P948" i="14"/>
  <c r="P949" i="14"/>
  <c r="P950" i="14"/>
  <c r="P951" i="14"/>
  <c r="P952" i="14"/>
  <c r="P953" i="14"/>
  <c r="P954" i="14"/>
  <c r="P955" i="14"/>
  <c r="P956" i="14"/>
  <c r="P957" i="14"/>
  <c r="P958" i="14"/>
  <c r="P959" i="14"/>
  <c r="P960" i="14"/>
  <c r="P961" i="14"/>
  <c r="P962" i="14"/>
  <c r="P963" i="14"/>
  <c r="P964" i="14"/>
  <c r="P965" i="14"/>
  <c r="P966" i="14"/>
  <c r="P967" i="14"/>
  <c r="P968" i="14"/>
  <c r="P969" i="14"/>
  <c r="P970" i="14"/>
  <c r="P971" i="14"/>
  <c r="P972" i="14"/>
  <c r="P973" i="14"/>
  <c r="P974" i="14"/>
  <c r="P975" i="14"/>
  <c r="P976" i="14"/>
  <c r="P977" i="14"/>
  <c r="P978" i="14"/>
  <c r="P979" i="14"/>
  <c r="P980" i="14"/>
  <c r="P981" i="14"/>
  <c r="P982" i="14"/>
  <c r="P983" i="14"/>
  <c r="P984" i="14"/>
  <c r="P985" i="14"/>
  <c r="P986" i="14"/>
  <c r="P987" i="14"/>
  <c r="P988" i="14"/>
  <c r="P989" i="14"/>
  <c r="P990" i="14"/>
  <c r="P991" i="14"/>
  <c r="P992" i="14"/>
  <c r="P993" i="14"/>
  <c r="P994" i="14"/>
  <c r="P995" i="14"/>
  <c r="P996" i="14"/>
  <c r="P997" i="14"/>
  <c r="P998" i="14"/>
  <c r="P999" i="14"/>
  <c r="P1000" i="14"/>
  <c r="P1001" i="14"/>
  <c r="P1002" i="14"/>
  <c r="P1003" i="14"/>
  <c r="P1004" i="14"/>
  <c r="P1005" i="14"/>
  <c r="P1006" i="14"/>
  <c r="P1007" i="14"/>
  <c r="P1008" i="14"/>
  <c r="P1009" i="14"/>
  <c r="P1010" i="14"/>
  <c r="P1011" i="14"/>
  <c r="P1012" i="14"/>
  <c r="P1013" i="14"/>
  <c r="P1014" i="14"/>
  <c r="P1015" i="14"/>
  <c r="P1016" i="14"/>
  <c r="P1017" i="14"/>
  <c r="P1018" i="14"/>
  <c r="P1019" i="14"/>
  <c r="P1020" i="14"/>
  <c r="P1021" i="14"/>
  <c r="P1022" i="14"/>
  <c r="P1023" i="14"/>
  <c r="P1024" i="14"/>
  <c r="P1025" i="14"/>
  <c r="P1026" i="14"/>
  <c r="P1027" i="14"/>
  <c r="P1028" i="14"/>
  <c r="P1029" i="14"/>
  <c r="P1030" i="14"/>
  <c r="P1031" i="14"/>
  <c r="P1032" i="14"/>
  <c r="P1033" i="14"/>
  <c r="P1034" i="14"/>
  <c r="P1035" i="14"/>
  <c r="P1036" i="14"/>
  <c r="P1037" i="14"/>
  <c r="P1038" i="14"/>
  <c r="P1039" i="14"/>
  <c r="P1040" i="14"/>
  <c r="P1041" i="14"/>
  <c r="P1042" i="14"/>
  <c r="P1043" i="14"/>
  <c r="P1044" i="14"/>
  <c r="P1045" i="14"/>
  <c r="P1046" i="14"/>
  <c r="P1047" i="14"/>
  <c r="P1048" i="14"/>
  <c r="P1049" i="14"/>
  <c r="P1050" i="14"/>
  <c r="P1051" i="14"/>
  <c r="P1052" i="14"/>
  <c r="P1053" i="14"/>
  <c r="P1054" i="14"/>
  <c r="P1055" i="14"/>
  <c r="P1056" i="14"/>
  <c r="P1057" i="14"/>
  <c r="P1058" i="14"/>
  <c r="P1059" i="14"/>
  <c r="P1060" i="14"/>
  <c r="P1061" i="14"/>
  <c r="P1062" i="14"/>
  <c r="P1063" i="14"/>
  <c r="P1064" i="14"/>
  <c r="P1065" i="14"/>
  <c r="P1066" i="14"/>
  <c r="P1067" i="14"/>
  <c r="P1068" i="14"/>
  <c r="P1069" i="14"/>
  <c r="P1070" i="14"/>
  <c r="P1071" i="14"/>
  <c r="P1072" i="14"/>
  <c r="P1073" i="14"/>
  <c r="P1074" i="14"/>
  <c r="P1075" i="14"/>
  <c r="P1076" i="14"/>
  <c r="P1077" i="14"/>
  <c r="P1078" i="14"/>
  <c r="P1079" i="14"/>
  <c r="P1080" i="14"/>
  <c r="P1081" i="14"/>
  <c r="P1082" i="14"/>
  <c r="P1083" i="14"/>
  <c r="P1084" i="14"/>
  <c r="P1085" i="14"/>
  <c r="P1086" i="14"/>
  <c r="P1087" i="14"/>
  <c r="P1088" i="14"/>
  <c r="P1089" i="14"/>
  <c r="P1090" i="14"/>
  <c r="P1091" i="14"/>
  <c r="P1092" i="14"/>
  <c r="P1093" i="14"/>
  <c r="P1094" i="14"/>
  <c r="P1095" i="14"/>
  <c r="P1096" i="14"/>
  <c r="P1097" i="14"/>
  <c r="P1098" i="14"/>
  <c r="P1099" i="14"/>
  <c r="P1100" i="14"/>
  <c r="P1101" i="14"/>
  <c r="P1102" i="14"/>
  <c r="P1103" i="14"/>
  <c r="P1104" i="14"/>
  <c r="P1105" i="14"/>
  <c r="P1106" i="14"/>
  <c r="P1107" i="14"/>
  <c r="P1108" i="14"/>
  <c r="P1109" i="14"/>
  <c r="P1110" i="14"/>
  <c r="P1111" i="14"/>
  <c r="P1112" i="14"/>
  <c r="P1113" i="14"/>
  <c r="P1114" i="14"/>
  <c r="P1115" i="14"/>
  <c r="P1116" i="14"/>
  <c r="P1117" i="14"/>
  <c r="P1118" i="14"/>
  <c r="P1119" i="14"/>
  <c r="P1120" i="14"/>
  <c r="P1121" i="14"/>
  <c r="P1122" i="14"/>
  <c r="P1123" i="14"/>
  <c r="P1124" i="14"/>
  <c r="P1125" i="14"/>
  <c r="P1126" i="14"/>
  <c r="P1127" i="14"/>
  <c r="P1128" i="14"/>
  <c r="P1129" i="14"/>
  <c r="P1130" i="14"/>
  <c r="P1131" i="14"/>
  <c r="P1132" i="14"/>
  <c r="P1133" i="14"/>
  <c r="P1134" i="14"/>
  <c r="P1135" i="14"/>
  <c r="P1136" i="14"/>
  <c r="P1137" i="14"/>
  <c r="P1138" i="14"/>
  <c r="P1139" i="14"/>
  <c r="P1140" i="14"/>
  <c r="P1141" i="14"/>
  <c r="P1142" i="14"/>
  <c r="P1143" i="14"/>
  <c r="P1144" i="14"/>
  <c r="P1145" i="14"/>
  <c r="P1146" i="14"/>
  <c r="P1147" i="14"/>
  <c r="P1148" i="14"/>
  <c r="P1149" i="14"/>
  <c r="P1150" i="14"/>
  <c r="P1151" i="14"/>
  <c r="P1152" i="14"/>
  <c r="P1153" i="14"/>
  <c r="P1154" i="14"/>
  <c r="P1155" i="14"/>
  <c r="P1156" i="14"/>
  <c r="P1157" i="14"/>
  <c r="P1158" i="14"/>
  <c r="P1159" i="14"/>
  <c r="P1160" i="14"/>
  <c r="P1161" i="14"/>
  <c r="P1162" i="14"/>
  <c r="P1163" i="14"/>
  <c r="P1164" i="14"/>
  <c r="P1165" i="14"/>
  <c r="P1166" i="14"/>
  <c r="P1167" i="14"/>
  <c r="P1168" i="14"/>
  <c r="P1169" i="14"/>
  <c r="P1170" i="14"/>
  <c r="P1171" i="14"/>
  <c r="P1172" i="14"/>
  <c r="P1173" i="14"/>
  <c r="P1174" i="14"/>
  <c r="P1175" i="14"/>
  <c r="P1176" i="14"/>
  <c r="P1177" i="14"/>
  <c r="P1178" i="14"/>
  <c r="P1179" i="14"/>
  <c r="P1180" i="14"/>
  <c r="P1181" i="14"/>
  <c r="P1182" i="14"/>
  <c r="P1183" i="14"/>
  <c r="P1184" i="14"/>
  <c r="P1185" i="14"/>
  <c r="P1186" i="14"/>
  <c r="P1187" i="14"/>
  <c r="P1188" i="14"/>
  <c r="P1189" i="14"/>
  <c r="P1190" i="14"/>
  <c r="P1191" i="14"/>
  <c r="P1192" i="14"/>
  <c r="P1193" i="14"/>
  <c r="P1194" i="14"/>
  <c r="P1195" i="14"/>
  <c r="P1196" i="14"/>
  <c r="P1197" i="14"/>
  <c r="P1198" i="14"/>
  <c r="P1199" i="14"/>
  <c r="P1200" i="14"/>
  <c r="P1201" i="14"/>
  <c r="P1202" i="14"/>
  <c r="P1203" i="14"/>
  <c r="P1204" i="14"/>
  <c r="P1205" i="14"/>
  <c r="P1206" i="14"/>
  <c r="P1207" i="14"/>
  <c r="P1208" i="14"/>
  <c r="P1209" i="14"/>
  <c r="P1210" i="14"/>
  <c r="P1211" i="14"/>
  <c r="P1212" i="14"/>
  <c r="P1213" i="14"/>
  <c r="P1214" i="14"/>
  <c r="P1215" i="14"/>
  <c r="P1216" i="14"/>
  <c r="P1217" i="14"/>
  <c r="P1218" i="14"/>
  <c r="P1219" i="14"/>
  <c r="P1220" i="14"/>
  <c r="P1221" i="14"/>
  <c r="P1222" i="14"/>
  <c r="P1223" i="14"/>
  <c r="P1224" i="14"/>
  <c r="P1225" i="14"/>
  <c r="P1226" i="14"/>
  <c r="P1227" i="14"/>
  <c r="P1228" i="14"/>
  <c r="P1229" i="14"/>
  <c r="P1230" i="14"/>
  <c r="P1231" i="14"/>
  <c r="P1232" i="14"/>
  <c r="P1233" i="14"/>
  <c r="P1234" i="14"/>
  <c r="P1235" i="14"/>
  <c r="P1236" i="14"/>
  <c r="P1237" i="14"/>
  <c r="P1238" i="14"/>
  <c r="P1239" i="14"/>
  <c r="P1240" i="14"/>
  <c r="P1241" i="14"/>
  <c r="P1242" i="14"/>
  <c r="P1243" i="14"/>
  <c r="P1244" i="14"/>
  <c r="P1245" i="14"/>
  <c r="P1246" i="14"/>
  <c r="P1247" i="14"/>
  <c r="P1248" i="14"/>
  <c r="P1249" i="14"/>
  <c r="P1250" i="14"/>
  <c r="P1251" i="14"/>
  <c r="P1252" i="14"/>
  <c r="P1253" i="14"/>
  <c r="P1254" i="14"/>
  <c r="P1255" i="14"/>
  <c r="P1256" i="14"/>
  <c r="P1257" i="14"/>
  <c r="P1258" i="14"/>
  <c r="P1259" i="14"/>
  <c r="P1260" i="14"/>
  <c r="P1261" i="14"/>
  <c r="P1262" i="14"/>
  <c r="P1263" i="14"/>
  <c r="P1264" i="14"/>
  <c r="P1265" i="14"/>
  <c r="P1266" i="14"/>
  <c r="P1267" i="14"/>
  <c r="P1268" i="14"/>
  <c r="P1269" i="14"/>
  <c r="P1270" i="14"/>
  <c r="P1271" i="14"/>
  <c r="P1272" i="14"/>
  <c r="P1273" i="14"/>
  <c r="P1274" i="14"/>
  <c r="P1275" i="14"/>
  <c r="P1276" i="14"/>
  <c r="P1277" i="14"/>
  <c r="P1278" i="14"/>
  <c r="P1279" i="14"/>
  <c r="P1280" i="14"/>
  <c r="P1281" i="14"/>
  <c r="P1282" i="14"/>
  <c r="P1283" i="14"/>
  <c r="P1284" i="14"/>
  <c r="P1285" i="14"/>
  <c r="P1286" i="14"/>
  <c r="P1287" i="14"/>
  <c r="P1288" i="14"/>
  <c r="P1289" i="14"/>
  <c r="P1290" i="14"/>
  <c r="P1291" i="14"/>
  <c r="P1292" i="14"/>
  <c r="P1293" i="14"/>
  <c r="P1294" i="14"/>
  <c r="P1295" i="14"/>
  <c r="P1296" i="14"/>
  <c r="P1297" i="14"/>
  <c r="P1298" i="14"/>
  <c r="P1299" i="14"/>
  <c r="P1300" i="14"/>
  <c r="P1301" i="14"/>
  <c r="P1302" i="14"/>
  <c r="P1303" i="14"/>
  <c r="P1304" i="14"/>
  <c r="P1305" i="14"/>
  <c r="P1306" i="14"/>
  <c r="P1307" i="14"/>
  <c r="P1308" i="14"/>
  <c r="P1309" i="14"/>
  <c r="P1310" i="14"/>
  <c r="P1311" i="14"/>
  <c r="P1312" i="14"/>
  <c r="P1313" i="14"/>
  <c r="P1314" i="14"/>
  <c r="P1315" i="14"/>
  <c r="P1316" i="14"/>
  <c r="P1317" i="14"/>
  <c r="P1318" i="14"/>
  <c r="P1319" i="14"/>
  <c r="P1320" i="14"/>
  <c r="P1321" i="14"/>
  <c r="P1322" i="14"/>
  <c r="P1323" i="14"/>
  <c r="P1324" i="14"/>
  <c r="P1325" i="14"/>
  <c r="P1326" i="14"/>
  <c r="P1327" i="14"/>
  <c r="P1328" i="14"/>
  <c r="P1329" i="14"/>
  <c r="P1330" i="14"/>
  <c r="P1331" i="14"/>
  <c r="P1332" i="14"/>
  <c r="P1333" i="14"/>
  <c r="P1334" i="14"/>
  <c r="P1335" i="14"/>
  <c r="P1336" i="14"/>
  <c r="P1337" i="14"/>
  <c r="P1338" i="14"/>
  <c r="P1339" i="14"/>
  <c r="P1340" i="14"/>
  <c r="P1341" i="14"/>
  <c r="P1342" i="14"/>
  <c r="P1343" i="14"/>
  <c r="P1344" i="14"/>
  <c r="P1345" i="14"/>
  <c r="P1346" i="14"/>
  <c r="P1347" i="14"/>
  <c r="P1348" i="14"/>
  <c r="P1349" i="14"/>
  <c r="P1350" i="14"/>
  <c r="P1351" i="14"/>
  <c r="P1352" i="14"/>
  <c r="P1353" i="14"/>
  <c r="P1354" i="14"/>
  <c r="P1355" i="14"/>
  <c r="P1356" i="14"/>
  <c r="P1357" i="14"/>
  <c r="P1358" i="14"/>
  <c r="P1359" i="14"/>
  <c r="P1360" i="14"/>
  <c r="P1361" i="14"/>
  <c r="P1362" i="14"/>
  <c r="P1363" i="14"/>
  <c r="P1364" i="14"/>
  <c r="P1365" i="14"/>
  <c r="P1366" i="14"/>
  <c r="P1367" i="14"/>
  <c r="P1368" i="14"/>
  <c r="P1369" i="14"/>
  <c r="P1370" i="14"/>
  <c r="P1371" i="14"/>
  <c r="P1372" i="14"/>
  <c r="P1373" i="14"/>
  <c r="P1374" i="14"/>
  <c r="P1375" i="14"/>
  <c r="P1376" i="14"/>
  <c r="P1377" i="14"/>
  <c r="P1378" i="14"/>
  <c r="P1379" i="14"/>
  <c r="P1380" i="14"/>
  <c r="P1381" i="14"/>
  <c r="P1382" i="14"/>
  <c r="P1383" i="14"/>
  <c r="P1384" i="14"/>
  <c r="P1385" i="14"/>
  <c r="P1386" i="14"/>
  <c r="P1387" i="14"/>
  <c r="P1388" i="14"/>
  <c r="P1389" i="14"/>
  <c r="P1390" i="14"/>
  <c r="P1391" i="14"/>
  <c r="P1392" i="14"/>
  <c r="P1393" i="14"/>
  <c r="P1394" i="14"/>
  <c r="P1395" i="14"/>
  <c r="P1396" i="14"/>
  <c r="P1397" i="14"/>
  <c r="P1398" i="14"/>
  <c r="P1399" i="14"/>
  <c r="P1400" i="14"/>
  <c r="P1401" i="14"/>
  <c r="P1402" i="14"/>
  <c r="P1403" i="14"/>
  <c r="P1404" i="14"/>
  <c r="P1405" i="14"/>
  <c r="P1406" i="14"/>
  <c r="P1407" i="14"/>
  <c r="P1408" i="14"/>
  <c r="P1409" i="14"/>
  <c r="P1410" i="14"/>
  <c r="P1411" i="14"/>
  <c r="P1412" i="14"/>
  <c r="P1413" i="14"/>
  <c r="P1414" i="14"/>
  <c r="P1415" i="14"/>
  <c r="P1416" i="14"/>
  <c r="P1417" i="14"/>
  <c r="P1418" i="14"/>
  <c r="P1419" i="14"/>
  <c r="P1420" i="14"/>
  <c r="P1421" i="14"/>
  <c r="P1422" i="14"/>
  <c r="P1423" i="14"/>
  <c r="P1424" i="14"/>
  <c r="P1425" i="14"/>
  <c r="P1426" i="14"/>
  <c r="P1427" i="14"/>
  <c r="P1428" i="14"/>
  <c r="P1429" i="14"/>
  <c r="P1430" i="14"/>
  <c r="P1431" i="14"/>
  <c r="P1432" i="14"/>
  <c r="P1433" i="14"/>
  <c r="P1434" i="14"/>
  <c r="P1435" i="14"/>
  <c r="P1436" i="14"/>
  <c r="P1437" i="14"/>
  <c r="P1438" i="14"/>
  <c r="P1439" i="14"/>
  <c r="P1440" i="14"/>
  <c r="P1441" i="14"/>
  <c r="P1442" i="14"/>
  <c r="P1443" i="14"/>
  <c r="P1444" i="14"/>
  <c r="P1445" i="14"/>
  <c r="P1446" i="14"/>
  <c r="P1447" i="14"/>
  <c r="P1448" i="14"/>
  <c r="P1449" i="14"/>
  <c r="P1450" i="14"/>
  <c r="P1451" i="14"/>
  <c r="P1452" i="14"/>
  <c r="P1453" i="14"/>
  <c r="P1454" i="14"/>
  <c r="P1455" i="14"/>
  <c r="P1456" i="14"/>
  <c r="P1457" i="14"/>
  <c r="P1458" i="14"/>
  <c r="P1459" i="14"/>
  <c r="P1460" i="14"/>
  <c r="P1461" i="14"/>
  <c r="P1462" i="14"/>
  <c r="P1463" i="14"/>
  <c r="P1464" i="14"/>
  <c r="P1465" i="14"/>
  <c r="P1466" i="14"/>
  <c r="P1467" i="14"/>
  <c r="P1468" i="14"/>
  <c r="P1469" i="14"/>
  <c r="P1470" i="14"/>
  <c r="P1471" i="14"/>
  <c r="P1472" i="14"/>
  <c r="P1473" i="14"/>
  <c r="P1474" i="14"/>
  <c r="P1475" i="14"/>
  <c r="P1476" i="14"/>
  <c r="P1477" i="14"/>
  <c r="P1478" i="14"/>
  <c r="P1479" i="14"/>
  <c r="P1480" i="14"/>
  <c r="P1481" i="14"/>
  <c r="P1482" i="14"/>
  <c r="P1483" i="14"/>
  <c r="P1484" i="14"/>
  <c r="P1485" i="14"/>
  <c r="P1486" i="14"/>
  <c r="P1487" i="14"/>
  <c r="P1488" i="14"/>
  <c r="P1489" i="14"/>
  <c r="P1490" i="14"/>
  <c r="P1491" i="14"/>
  <c r="P1492" i="14"/>
  <c r="P1493" i="14"/>
  <c r="P1494" i="14"/>
  <c r="P1495" i="14"/>
  <c r="P1496" i="14"/>
  <c r="P1497" i="14"/>
  <c r="P1498" i="14"/>
  <c r="P1499" i="14"/>
  <c r="P1500" i="14"/>
  <c r="P1501" i="14"/>
  <c r="P1502" i="14"/>
  <c r="P1503" i="14"/>
  <c r="P1504" i="14"/>
  <c r="P1505" i="14"/>
  <c r="P1506" i="14"/>
  <c r="P1507" i="14"/>
  <c r="P1508" i="14"/>
  <c r="P1509" i="14"/>
  <c r="P1510" i="14"/>
  <c r="P1511" i="14"/>
  <c r="P1512" i="14"/>
  <c r="P1513" i="14"/>
  <c r="P1514" i="14"/>
  <c r="P1515" i="14"/>
  <c r="P1516" i="14"/>
  <c r="P1517" i="14"/>
  <c r="P1518" i="14"/>
  <c r="P1519" i="14"/>
  <c r="P1520" i="14"/>
  <c r="P1521" i="14"/>
  <c r="P1522" i="14"/>
  <c r="P1523" i="14"/>
  <c r="P1524" i="14"/>
  <c r="P1525" i="14"/>
  <c r="P1526" i="14"/>
  <c r="P1527" i="14"/>
  <c r="P1528" i="14"/>
  <c r="P1529" i="14"/>
  <c r="P1530" i="14"/>
  <c r="P1531" i="14"/>
  <c r="P1532" i="14"/>
  <c r="P1533" i="14"/>
  <c r="P1534" i="14"/>
  <c r="P1535" i="14"/>
  <c r="P1536" i="14"/>
  <c r="P1537" i="14"/>
  <c r="P1538" i="14"/>
  <c r="P1539" i="14"/>
  <c r="P1540" i="14"/>
  <c r="P1541" i="14"/>
  <c r="P1542" i="14"/>
  <c r="P1543" i="14"/>
  <c r="P1544" i="14"/>
  <c r="P1545" i="14"/>
  <c r="P1546" i="14"/>
  <c r="P1547" i="14"/>
  <c r="P1548" i="14"/>
  <c r="P1549" i="14"/>
  <c r="P1550" i="14"/>
  <c r="P1551" i="14"/>
  <c r="P1552" i="14"/>
  <c r="P1553" i="14"/>
  <c r="P1554" i="14"/>
  <c r="P1555" i="14"/>
  <c r="P1556" i="14"/>
  <c r="P1557" i="14"/>
  <c r="P1558" i="14"/>
  <c r="P1559" i="14"/>
  <c r="P1560" i="14"/>
  <c r="P1561" i="14"/>
  <c r="P1562" i="14"/>
  <c r="P1563" i="14"/>
  <c r="P1564" i="14"/>
  <c r="P1565" i="14"/>
  <c r="P1566" i="14"/>
  <c r="P1567" i="14"/>
  <c r="P1568" i="14"/>
  <c r="P1569" i="14"/>
  <c r="P1570" i="14"/>
  <c r="P1571" i="14"/>
  <c r="P1572" i="14"/>
  <c r="P1573" i="14"/>
  <c r="P1574" i="14"/>
  <c r="P1575" i="14"/>
  <c r="P1576" i="14"/>
  <c r="P1577" i="14"/>
  <c r="P1578" i="14"/>
  <c r="P1579" i="14"/>
  <c r="P1580" i="14"/>
  <c r="P1581" i="14"/>
  <c r="P1582" i="14"/>
  <c r="P1583" i="14"/>
  <c r="P1584" i="14"/>
  <c r="P1585" i="14"/>
  <c r="P1586" i="14"/>
  <c r="P1587" i="14"/>
  <c r="P1588" i="14"/>
  <c r="P1589" i="14"/>
  <c r="P1590" i="14"/>
  <c r="P1591" i="14"/>
  <c r="P1592" i="14"/>
  <c r="P1593" i="14"/>
  <c r="P1594" i="14"/>
  <c r="P1595" i="14"/>
  <c r="P1596" i="14"/>
  <c r="P1597" i="14"/>
  <c r="P1598" i="14"/>
  <c r="P1599" i="14"/>
  <c r="P1600" i="14"/>
  <c r="P1601" i="14"/>
  <c r="P1602" i="14"/>
  <c r="P1603" i="14"/>
  <c r="P1604" i="14"/>
  <c r="P1605" i="14"/>
  <c r="P1606" i="14"/>
  <c r="P1607" i="14"/>
  <c r="P1608" i="14"/>
  <c r="P1609" i="14"/>
  <c r="P1610" i="14"/>
  <c r="P1611" i="14"/>
  <c r="P1612" i="14"/>
  <c r="P1613" i="14"/>
  <c r="P1614" i="14"/>
  <c r="P1615" i="14"/>
  <c r="P1616" i="14"/>
  <c r="P1617" i="14"/>
  <c r="P1618" i="14"/>
  <c r="P1619" i="14"/>
  <c r="P1620" i="14"/>
  <c r="P1621" i="14"/>
  <c r="P1622" i="14"/>
  <c r="P1623" i="14"/>
  <c r="P1624" i="14"/>
  <c r="P1625" i="14"/>
  <c r="P1626" i="14"/>
  <c r="P1627" i="14"/>
  <c r="P1628" i="14"/>
  <c r="P1629" i="14"/>
  <c r="P1630" i="14"/>
  <c r="P1631" i="14"/>
  <c r="P1632" i="14"/>
  <c r="P1633" i="14"/>
  <c r="P1634" i="14"/>
  <c r="P1635" i="14"/>
  <c r="P1636" i="14"/>
  <c r="P1637" i="14"/>
  <c r="P1638" i="14"/>
  <c r="P1639" i="14"/>
  <c r="P1640" i="14"/>
  <c r="P1641" i="14"/>
  <c r="P1642" i="14"/>
  <c r="P1643" i="14"/>
  <c r="P1644" i="14"/>
  <c r="P1645" i="14"/>
  <c r="P1646" i="14"/>
  <c r="P1647" i="14"/>
  <c r="P1648" i="14"/>
  <c r="P1649" i="14"/>
  <c r="P1650" i="14"/>
  <c r="P1651" i="14"/>
  <c r="P1652" i="14"/>
  <c r="P1653" i="14"/>
  <c r="P1654" i="14"/>
  <c r="P1655" i="14"/>
  <c r="P1656" i="14"/>
  <c r="P1657" i="14"/>
  <c r="P1658" i="14"/>
  <c r="P1659" i="14"/>
  <c r="P1660" i="14"/>
  <c r="P1661" i="14"/>
  <c r="P1662" i="14"/>
  <c r="P1663" i="14"/>
  <c r="P1664" i="14"/>
  <c r="P1665" i="14"/>
  <c r="P1666" i="14"/>
  <c r="P1667" i="14"/>
  <c r="P1668" i="14"/>
  <c r="P1669" i="14"/>
  <c r="P1670" i="14"/>
  <c r="P1671" i="14"/>
  <c r="P1672" i="14"/>
  <c r="P1673" i="14"/>
  <c r="P1674" i="14"/>
  <c r="P1675" i="14"/>
  <c r="P1676" i="14"/>
  <c r="P1677" i="14"/>
  <c r="P1678" i="14"/>
  <c r="P1679" i="14"/>
  <c r="P1680" i="14"/>
  <c r="P1681" i="14"/>
  <c r="P1682" i="14"/>
  <c r="P1683" i="14"/>
  <c r="P1684" i="14"/>
  <c r="P1685" i="14"/>
  <c r="P1686" i="14"/>
  <c r="P1687" i="14"/>
  <c r="P1688" i="14"/>
  <c r="P1689" i="14"/>
  <c r="P1690" i="14"/>
  <c r="P1691" i="14"/>
  <c r="P1692" i="14"/>
  <c r="P1693" i="14"/>
  <c r="P1694" i="14"/>
  <c r="P1695" i="14"/>
  <c r="P1696" i="14"/>
  <c r="P1697" i="14"/>
  <c r="P1698" i="14"/>
  <c r="P1699" i="14"/>
  <c r="P1700" i="14"/>
  <c r="P1701" i="14"/>
  <c r="P1702" i="14"/>
  <c r="P1703" i="14"/>
  <c r="P1704" i="14"/>
  <c r="P1705" i="14"/>
  <c r="P1706" i="14"/>
  <c r="P1707" i="14"/>
  <c r="P1708" i="14"/>
  <c r="P1709" i="14"/>
  <c r="P1710" i="14"/>
  <c r="P1711" i="14"/>
  <c r="P1712" i="14"/>
  <c r="P1713" i="14"/>
  <c r="P1714" i="14"/>
  <c r="P1715" i="14"/>
  <c r="P1716" i="14"/>
  <c r="P1717" i="14"/>
  <c r="P1718" i="14"/>
  <c r="P1719" i="14"/>
  <c r="P1720" i="14"/>
  <c r="P1721" i="14"/>
  <c r="P1722" i="14"/>
  <c r="P1723" i="14"/>
  <c r="P1724" i="14"/>
  <c r="P1725" i="14"/>
  <c r="P1726" i="14"/>
  <c r="P1727" i="14"/>
  <c r="P1728" i="14"/>
  <c r="P1729" i="14"/>
  <c r="P1730" i="14"/>
  <c r="P1731" i="14"/>
  <c r="P1732" i="14"/>
  <c r="P1733" i="14"/>
  <c r="P1734" i="14"/>
  <c r="P1735" i="14"/>
  <c r="P1736" i="14"/>
  <c r="P1737" i="14"/>
  <c r="P1738" i="14"/>
  <c r="P1739" i="14"/>
  <c r="P1740" i="14"/>
  <c r="P1741" i="14"/>
  <c r="P1742" i="14"/>
  <c r="P1743" i="14"/>
  <c r="P1744" i="14"/>
  <c r="P1745" i="14"/>
  <c r="P1746" i="14"/>
  <c r="P1747" i="14"/>
  <c r="P1748" i="14"/>
  <c r="P1749" i="14"/>
  <c r="P1750" i="14"/>
  <c r="P1751" i="14"/>
  <c r="P1752" i="14"/>
  <c r="P1753" i="14"/>
  <c r="P1754" i="14"/>
  <c r="P1755" i="14"/>
  <c r="P1756" i="14"/>
  <c r="P1757" i="14"/>
  <c r="P1758" i="14"/>
  <c r="P1759" i="14"/>
  <c r="P1760" i="14"/>
  <c r="P1761" i="14"/>
  <c r="P1762" i="14"/>
  <c r="P1763" i="14"/>
  <c r="P1764" i="14"/>
  <c r="P1765" i="14"/>
  <c r="P1766" i="14"/>
  <c r="P1767" i="14"/>
  <c r="P1768" i="14"/>
  <c r="P1769" i="14"/>
  <c r="P1770" i="14"/>
  <c r="P1771" i="14"/>
  <c r="P1772" i="14"/>
  <c r="P1773" i="14"/>
  <c r="P1774" i="14"/>
  <c r="P1775" i="14"/>
  <c r="P1776" i="14"/>
  <c r="P1777" i="14"/>
  <c r="P1778" i="14"/>
  <c r="P1779" i="14"/>
  <c r="P1780" i="14"/>
  <c r="P1781" i="14"/>
  <c r="P1782" i="14"/>
  <c r="P1783" i="14"/>
  <c r="P1784" i="14"/>
  <c r="P1785" i="14"/>
  <c r="P1786" i="14"/>
  <c r="P1787" i="14"/>
  <c r="P1788" i="14"/>
  <c r="P1789" i="14"/>
  <c r="P1790" i="14"/>
  <c r="P1791" i="14"/>
  <c r="P1792" i="14"/>
  <c r="P1793" i="14"/>
  <c r="P1794" i="14"/>
  <c r="P1795" i="14"/>
  <c r="P1796" i="14"/>
  <c r="P1797" i="14"/>
  <c r="P1798" i="14"/>
  <c r="P1799" i="14"/>
  <c r="P1800" i="14"/>
  <c r="P1801" i="14"/>
  <c r="P1802" i="14"/>
  <c r="P1803" i="14"/>
  <c r="P1804" i="14"/>
  <c r="P1805" i="14"/>
  <c r="P1806" i="14"/>
  <c r="P1807" i="14"/>
  <c r="P1808" i="14"/>
  <c r="P1809" i="14"/>
  <c r="P1810" i="14"/>
  <c r="P1811" i="14"/>
  <c r="P1812" i="14"/>
  <c r="P1813" i="14"/>
  <c r="P1814" i="14"/>
  <c r="P1815" i="14"/>
  <c r="P1816" i="14"/>
  <c r="P1817" i="14"/>
  <c r="P1818" i="14"/>
  <c r="P1819" i="14"/>
  <c r="P1820" i="14"/>
  <c r="P1821" i="14"/>
  <c r="P1822" i="14"/>
  <c r="P1823" i="14"/>
  <c r="P1824" i="14"/>
  <c r="P1825" i="14"/>
  <c r="P1826" i="14"/>
  <c r="P1827" i="14"/>
  <c r="P1828" i="14"/>
  <c r="P1829" i="14"/>
  <c r="P1830" i="14"/>
  <c r="P1831" i="14"/>
  <c r="P1832" i="14"/>
  <c r="P1833" i="14"/>
  <c r="P1834" i="14"/>
  <c r="P1835" i="14"/>
  <c r="P1836" i="14"/>
  <c r="P1837" i="14"/>
  <c r="P1838" i="14"/>
  <c r="P1839" i="14"/>
  <c r="P1840" i="14"/>
  <c r="P1841" i="14"/>
  <c r="P1842" i="14"/>
  <c r="P1843" i="14"/>
  <c r="P1844" i="14"/>
  <c r="P1845" i="14"/>
  <c r="P1846" i="14"/>
  <c r="P1847" i="14"/>
  <c r="P1848" i="14"/>
  <c r="P1849" i="14"/>
  <c r="P1850" i="14"/>
  <c r="P1851" i="14"/>
  <c r="P1852" i="14"/>
  <c r="P1853" i="14"/>
  <c r="P1854" i="14"/>
  <c r="P1855" i="14"/>
  <c r="P1856" i="14"/>
  <c r="P1857" i="14"/>
  <c r="P1858" i="14"/>
  <c r="P1859" i="14"/>
  <c r="P1860" i="14"/>
  <c r="P1861" i="14"/>
  <c r="P1862" i="14"/>
  <c r="P1863" i="14"/>
  <c r="P1864" i="14"/>
  <c r="P1865" i="14"/>
  <c r="P1866" i="14"/>
  <c r="P1867" i="14"/>
  <c r="P1868" i="14"/>
  <c r="P1869" i="14"/>
  <c r="P1870" i="14"/>
  <c r="P1871" i="14"/>
  <c r="P1872" i="14"/>
  <c r="P1873" i="14"/>
  <c r="P1874" i="14"/>
  <c r="P1875" i="14"/>
  <c r="P1876" i="14"/>
  <c r="P1877" i="14"/>
  <c r="P1878" i="14"/>
  <c r="P1879" i="14"/>
  <c r="P1880" i="14"/>
  <c r="P1881" i="14"/>
  <c r="P1882" i="14"/>
  <c r="P1883" i="14"/>
  <c r="P1884" i="14"/>
  <c r="P1885" i="14"/>
  <c r="P1886" i="14"/>
  <c r="P1887" i="14"/>
  <c r="P1888" i="14"/>
  <c r="P1889" i="14"/>
  <c r="P1890" i="14"/>
  <c r="P1891" i="14"/>
  <c r="P1892" i="14"/>
  <c r="P1893" i="14"/>
  <c r="P1894" i="14"/>
  <c r="P1895" i="14"/>
  <c r="P1896" i="14"/>
  <c r="P1897" i="14"/>
  <c r="P1898" i="14"/>
  <c r="P1899" i="14"/>
  <c r="P1900" i="14"/>
  <c r="P1901" i="14"/>
  <c r="P1902" i="14"/>
  <c r="P1903" i="14"/>
  <c r="P1904" i="14"/>
  <c r="P1905" i="14"/>
  <c r="P1906" i="14"/>
  <c r="P1907" i="14"/>
  <c r="P1908" i="14"/>
  <c r="P1909" i="14"/>
  <c r="P1910" i="14"/>
  <c r="P1911" i="14"/>
  <c r="P1912" i="14"/>
  <c r="P1913" i="14"/>
  <c r="P1914" i="14"/>
  <c r="P1915" i="14"/>
  <c r="P1916" i="14"/>
  <c r="P1917" i="14"/>
  <c r="P1918" i="14"/>
  <c r="P1919" i="14"/>
  <c r="P1920" i="14"/>
  <c r="P1921" i="14"/>
  <c r="P1922" i="14"/>
  <c r="P1923" i="14"/>
  <c r="P1924" i="14"/>
  <c r="P1925" i="14"/>
  <c r="P1926" i="14"/>
  <c r="P1927" i="14"/>
  <c r="P1928" i="14"/>
  <c r="P1929" i="14"/>
  <c r="P1930" i="14"/>
  <c r="P1931" i="14"/>
  <c r="P1932" i="14"/>
  <c r="P1933" i="14"/>
  <c r="P1934" i="14"/>
  <c r="P1935" i="14"/>
  <c r="P1936" i="14"/>
  <c r="P1937" i="14"/>
  <c r="P1938" i="14"/>
  <c r="P1939" i="14"/>
  <c r="P1940" i="14"/>
  <c r="P1941" i="14"/>
  <c r="P1942" i="14"/>
  <c r="P1943" i="14"/>
  <c r="P1944" i="14"/>
  <c r="P1945" i="14"/>
  <c r="P1946" i="14"/>
  <c r="P1947" i="14"/>
  <c r="P1948" i="14"/>
  <c r="P1949" i="14"/>
  <c r="P1950" i="14"/>
  <c r="P1951" i="14"/>
  <c r="P1952" i="14"/>
  <c r="P1953" i="14"/>
  <c r="P1954" i="14"/>
  <c r="P1955" i="14"/>
  <c r="P1956" i="14"/>
  <c r="P1957" i="14"/>
  <c r="P1958" i="14"/>
  <c r="P1959" i="14"/>
  <c r="P1960" i="14"/>
  <c r="P1961" i="14"/>
  <c r="P1962" i="14"/>
  <c r="P1963" i="14"/>
  <c r="P1964" i="14"/>
  <c r="P1965" i="14"/>
  <c r="P1966" i="14"/>
  <c r="P1967" i="14"/>
  <c r="P1968" i="14"/>
  <c r="P1969" i="14"/>
  <c r="P1970" i="14"/>
  <c r="P1971" i="14"/>
  <c r="P1972" i="14"/>
  <c r="P1973" i="14"/>
  <c r="P1974" i="14"/>
  <c r="P1975" i="14"/>
  <c r="P1976" i="14"/>
  <c r="P1977" i="14"/>
  <c r="P1978" i="14"/>
  <c r="P1979" i="14"/>
  <c r="P1980" i="14"/>
  <c r="P1981" i="14"/>
  <c r="P1982" i="14"/>
  <c r="P1983" i="14"/>
  <c r="P1984" i="14"/>
  <c r="P1985" i="14"/>
  <c r="P1986" i="14"/>
  <c r="P1987" i="14"/>
  <c r="P1988" i="14"/>
  <c r="P1989" i="14"/>
  <c r="P1990" i="14"/>
  <c r="P1991" i="14"/>
  <c r="P1992" i="14"/>
  <c r="P1993" i="14"/>
  <c r="P1994" i="14"/>
  <c r="P1995" i="14"/>
  <c r="P1996" i="14"/>
  <c r="P1997" i="14"/>
  <c r="P1998" i="14"/>
  <c r="P1999" i="14"/>
  <c r="P2000" i="14"/>
  <c r="P2001" i="14"/>
  <c r="P2002" i="14"/>
  <c r="P2003" i="14"/>
  <c r="P2004" i="14"/>
  <c r="P2005" i="14"/>
  <c r="P2006" i="14"/>
  <c r="P2007" i="14"/>
  <c r="P2008" i="14"/>
  <c r="P2009" i="14"/>
  <c r="P2010" i="14"/>
  <c r="P2011" i="14"/>
  <c r="P2012" i="14"/>
  <c r="P2013" i="14"/>
  <c r="P2014" i="14"/>
  <c r="P2015" i="14"/>
  <c r="P2016" i="14"/>
  <c r="P2017" i="14"/>
  <c r="P2018" i="14"/>
  <c r="P2019" i="14"/>
  <c r="P2020" i="14"/>
  <c r="P2021" i="14"/>
  <c r="P2022" i="14"/>
  <c r="P2023" i="14"/>
  <c r="P2024" i="14"/>
  <c r="P2025" i="14"/>
  <c r="P2026" i="14"/>
  <c r="P2027" i="14"/>
  <c r="P2028" i="14"/>
  <c r="P2029" i="14"/>
  <c r="P2030" i="14"/>
  <c r="P2031" i="14"/>
  <c r="P2032" i="14"/>
  <c r="P2033" i="14"/>
  <c r="P2034" i="14"/>
  <c r="P2035" i="14"/>
  <c r="P2036" i="14"/>
  <c r="P2037" i="14"/>
  <c r="P2038" i="14"/>
  <c r="P2039" i="14"/>
  <c r="P2040" i="14"/>
  <c r="P2041" i="14"/>
  <c r="P2042" i="14"/>
  <c r="P2043" i="14"/>
  <c r="P2044" i="14"/>
  <c r="P2045" i="14"/>
  <c r="P2046" i="14"/>
  <c r="P2047" i="14"/>
  <c r="P2048" i="14"/>
  <c r="P2049" i="14"/>
  <c r="P2050" i="14"/>
  <c r="P2051" i="14"/>
  <c r="P2052" i="14"/>
  <c r="P2053" i="14"/>
  <c r="P2054" i="14"/>
  <c r="P2055" i="14"/>
  <c r="P2056" i="14"/>
  <c r="P2057" i="14"/>
  <c r="P2058" i="14"/>
  <c r="P2059" i="14"/>
  <c r="P2060" i="14"/>
  <c r="P2061" i="14"/>
  <c r="P2062" i="14"/>
  <c r="P2063" i="14"/>
  <c r="P2064" i="14"/>
  <c r="P2065" i="14"/>
  <c r="P2066" i="14"/>
  <c r="P2067" i="14"/>
  <c r="P2068" i="14"/>
  <c r="P2069" i="14"/>
  <c r="P2070" i="14"/>
  <c r="P2071" i="14"/>
  <c r="P2072" i="14"/>
  <c r="P2073" i="14"/>
  <c r="P2074" i="14"/>
  <c r="P2075" i="14"/>
  <c r="P2076" i="14"/>
  <c r="P2077" i="14"/>
  <c r="P2078" i="14"/>
  <c r="P2079" i="14"/>
  <c r="P2080" i="14"/>
  <c r="P2081" i="14"/>
  <c r="P2082" i="14"/>
  <c r="P2083" i="14"/>
  <c r="P2084" i="14"/>
  <c r="P2085" i="14"/>
  <c r="P2086" i="14"/>
  <c r="P2087" i="14"/>
  <c r="P2088" i="14"/>
  <c r="P2089" i="14"/>
  <c r="P2090" i="14"/>
  <c r="P2091" i="14"/>
  <c r="P2092" i="14"/>
  <c r="P2093" i="14"/>
  <c r="P2094" i="14"/>
  <c r="P2095" i="14"/>
  <c r="P2096" i="14"/>
  <c r="P2097" i="14"/>
  <c r="P2098" i="14"/>
  <c r="P2099" i="14"/>
  <c r="P2100" i="14"/>
  <c r="P2101" i="14"/>
  <c r="P2102" i="14"/>
  <c r="P2103" i="14"/>
  <c r="P2104" i="14"/>
  <c r="P2105" i="14"/>
  <c r="P2106" i="14"/>
  <c r="P2107" i="14"/>
  <c r="P2108" i="14"/>
  <c r="P2109" i="14"/>
  <c r="P2110" i="14"/>
  <c r="P2111" i="14"/>
  <c r="P2112" i="14"/>
  <c r="P2113" i="14"/>
  <c r="P2114" i="14"/>
  <c r="P2115" i="14"/>
  <c r="P2116" i="14"/>
  <c r="P2117" i="14"/>
  <c r="P2118" i="14"/>
  <c r="P2119" i="14"/>
  <c r="P2120" i="14"/>
  <c r="P2121" i="14"/>
  <c r="P2122" i="14"/>
  <c r="P2123" i="14"/>
  <c r="P2124" i="14"/>
  <c r="P2125" i="14"/>
  <c r="P2126" i="14"/>
  <c r="P2127" i="14"/>
  <c r="P2128" i="14"/>
  <c r="P2129" i="14"/>
  <c r="P2130" i="14"/>
  <c r="P2131" i="14"/>
  <c r="P2132" i="14"/>
  <c r="P2133" i="14"/>
  <c r="P2134" i="14"/>
  <c r="P2135" i="14"/>
  <c r="P2136" i="14"/>
  <c r="P2137" i="14"/>
  <c r="P2138" i="14"/>
  <c r="P2139" i="14"/>
  <c r="P2140" i="14"/>
  <c r="P2141" i="14"/>
  <c r="P2142" i="14"/>
  <c r="P2143" i="14"/>
  <c r="P2144" i="14"/>
  <c r="P2145" i="14"/>
  <c r="P2146" i="14"/>
  <c r="P2147" i="14"/>
  <c r="P2148" i="14"/>
  <c r="P2149" i="14"/>
  <c r="P2150" i="14"/>
  <c r="P2151" i="14"/>
  <c r="P2152" i="14"/>
  <c r="P2153" i="14"/>
  <c r="P2154" i="14"/>
  <c r="P2155" i="14"/>
  <c r="P2156" i="14"/>
  <c r="P2157" i="14"/>
  <c r="P2158" i="14"/>
  <c r="P2159" i="14"/>
  <c r="P2160" i="14"/>
  <c r="P2161" i="14"/>
  <c r="P2162" i="14"/>
  <c r="P2163" i="14"/>
  <c r="P2164" i="14"/>
  <c r="P2165" i="14"/>
  <c r="P2166" i="14"/>
  <c r="P2167" i="14"/>
  <c r="P2168" i="14"/>
  <c r="P2169" i="14"/>
  <c r="P2170" i="14"/>
  <c r="P2171" i="14"/>
  <c r="P2172" i="14"/>
  <c r="P2173" i="14"/>
  <c r="P2174" i="14"/>
  <c r="P2175" i="14"/>
  <c r="P2176" i="14"/>
  <c r="P2177" i="14"/>
  <c r="P2178" i="14"/>
  <c r="P2179" i="14"/>
  <c r="P2180" i="14"/>
  <c r="P2181" i="14"/>
  <c r="P2182" i="14"/>
  <c r="P2183" i="14"/>
  <c r="P2184" i="14"/>
  <c r="P2185" i="14"/>
  <c r="P2186" i="14"/>
  <c r="P2187" i="14"/>
  <c r="P2188" i="14"/>
  <c r="P2189" i="14"/>
  <c r="P2190" i="14"/>
  <c r="P2191" i="14"/>
  <c r="P2192" i="14"/>
  <c r="P2193" i="14"/>
  <c r="P2194" i="14"/>
  <c r="P2195" i="14"/>
  <c r="P2196" i="14"/>
  <c r="P2197" i="14"/>
  <c r="P2198" i="14"/>
  <c r="P2199" i="14"/>
  <c r="P2200" i="14"/>
  <c r="P2201" i="14"/>
  <c r="P2202" i="14"/>
  <c r="P2203" i="14"/>
  <c r="P2204" i="14"/>
  <c r="P2205" i="14"/>
  <c r="P2206" i="14"/>
  <c r="P2207" i="14"/>
  <c r="P2208" i="14"/>
  <c r="P2209" i="14"/>
  <c r="P2210" i="14"/>
  <c r="P2211" i="14"/>
  <c r="P2212" i="14"/>
  <c r="P2213" i="14"/>
  <c r="P2214" i="14"/>
  <c r="P2215" i="14"/>
  <c r="P2216" i="14"/>
  <c r="P2217" i="14"/>
  <c r="P2218" i="14"/>
  <c r="P2219" i="14"/>
  <c r="P2220" i="14"/>
  <c r="P2221" i="14"/>
  <c r="P2222" i="14"/>
  <c r="P2223" i="14"/>
  <c r="P2224" i="14"/>
  <c r="P2225" i="14"/>
  <c r="P2226" i="14"/>
  <c r="P2227" i="14"/>
  <c r="P2228" i="14"/>
  <c r="P2229" i="14"/>
  <c r="P2230" i="14"/>
  <c r="P2231" i="14"/>
  <c r="P2232" i="14"/>
  <c r="P2233" i="14"/>
  <c r="P2234" i="14"/>
  <c r="P2235" i="14"/>
  <c r="P2236" i="14"/>
  <c r="P2237" i="14"/>
  <c r="P2238" i="14"/>
  <c r="P2239" i="14"/>
  <c r="P2240" i="14"/>
  <c r="P2241" i="14"/>
  <c r="P2242" i="14"/>
  <c r="P2243" i="14"/>
  <c r="P2244" i="14"/>
  <c r="P2245" i="14"/>
  <c r="P2246" i="14"/>
  <c r="P2247" i="14"/>
  <c r="P2248" i="14"/>
  <c r="P2249" i="14"/>
  <c r="P2250" i="14"/>
  <c r="P2251" i="14"/>
  <c r="P2252" i="14"/>
  <c r="P2253" i="14"/>
  <c r="P2254" i="14"/>
  <c r="P2255" i="14"/>
  <c r="P2256" i="14"/>
  <c r="P2257" i="14"/>
  <c r="P2258" i="14"/>
  <c r="P2259" i="14"/>
  <c r="P2260" i="14"/>
  <c r="P2261" i="14"/>
  <c r="P2262" i="14"/>
  <c r="P2263" i="14"/>
  <c r="P2264" i="14"/>
  <c r="P2265" i="14"/>
  <c r="P2266" i="14"/>
  <c r="P2267" i="14"/>
  <c r="P2268" i="14"/>
  <c r="P2269" i="14"/>
  <c r="P2270" i="14"/>
  <c r="P2271" i="14"/>
  <c r="P2272" i="14"/>
  <c r="P2273" i="14"/>
  <c r="P2274" i="14"/>
  <c r="P2275" i="14"/>
  <c r="P2276" i="14"/>
  <c r="P2277" i="14"/>
  <c r="P2278" i="14"/>
  <c r="P2279" i="14"/>
  <c r="P2280" i="14"/>
  <c r="P2281" i="14"/>
  <c r="P2282" i="14"/>
  <c r="P2283" i="14"/>
  <c r="P2284" i="14"/>
  <c r="P2285" i="14"/>
  <c r="P2286" i="14"/>
  <c r="P2287" i="14"/>
  <c r="P2288" i="14"/>
  <c r="P2289" i="14"/>
  <c r="P2290" i="14"/>
  <c r="P2291" i="14"/>
  <c r="P2292" i="14"/>
  <c r="P2293" i="14"/>
  <c r="P2294" i="14"/>
  <c r="P2295" i="14"/>
  <c r="P2296" i="14"/>
  <c r="P2297" i="14"/>
  <c r="P2298" i="14"/>
  <c r="P2299" i="14"/>
  <c r="P2300" i="14"/>
  <c r="P2301" i="14"/>
  <c r="P2302" i="14"/>
  <c r="P2303" i="14"/>
  <c r="P2304" i="14"/>
  <c r="P2305" i="14"/>
  <c r="P2306" i="14"/>
  <c r="P2307" i="14"/>
  <c r="P2308" i="14"/>
  <c r="P2309" i="14"/>
  <c r="P2310" i="14"/>
  <c r="P2311" i="14"/>
  <c r="P2312" i="14"/>
  <c r="P2313" i="14"/>
  <c r="P2314" i="14"/>
  <c r="P2315" i="14"/>
  <c r="P2316" i="14"/>
  <c r="P2317" i="14"/>
  <c r="P2318" i="14"/>
  <c r="P2319" i="14"/>
  <c r="P2320" i="14"/>
  <c r="P2321" i="14"/>
  <c r="P2322" i="14"/>
  <c r="P2323" i="14"/>
  <c r="P2324" i="14"/>
  <c r="P2325" i="14"/>
  <c r="P2326" i="14"/>
  <c r="P2327" i="14"/>
  <c r="P2328" i="14"/>
  <c r="P2329" i="14"/>
  <c r="P2330" i="14"/>
  <c r="P2331" i="14"/>
  <c r="P2332" i="14"/>
  <c r="P2333" i="14"/>
  <c r="P2334" i="14"/>
  <c r="P2335" i="14"/>
  <c r="P2336" i="14"/>
  <c r="P2337" i="14"/>
  <c r="P2338" i="14"/>
  <c r="P2339" i="14"/>
  <c r="P2340" i="14"/>
  <c r="P2341" i="14"/>
  <c r="P2342" i="14"/>
  <c r="P2343" i="14"/>
  <c r="P2344" i="14"/>
  <c r="P2345" i="14"/>
  <c r="P2346" i="14"/>
  <c r="P2347" i="14"/>
  <c r="P2348" i="14"/>
  <c r="P2349" i="14"/>
  <c r="P2350" i="14"/>
  <c r="P2351" i="14"/>
  <c r="P2352" i="14"/>
  <c r="P2353" i="14"/>
  <c r="P2354" i="14"/>
  <c r="P2355" i="14"/>
  <c r="P2356" i="14"/>
  <c r="P2357" i="14"/>
  <c r="P2358" i="14"/>
  <c r="P2359" i="14"/>
  <c r="P2360" i="14"/>
  <c r="P2361" i="14"/>
  <c r="P2362" i="14"/>
  <c r="P2363" i="14"/>
  <c r="P2364" i="14"/>
  <c r="P2365" i="14"/>
  <c r="P2366" i="14"/>
  <c r="P2367" i="14"/>
  <c r="P2368" i="14"/>
  <c r="P2369" i="14"/>
  <c r="P2370" i="14"/>
  <c r="P2371" i="14"/>
  <c r="P2372" i="14"/>
  <c r="P2373" i="14"/>
  <c r="P2374" i="14"/>
  <c r="P2375" i="14"/>
  <c r="P2376" i="14"/>
  <c r="P2377" i="14"/>
  <c r="P2378" i="14"/>
  <c r="P2379" i="14"/>
  <c r="P2380" i="14"/>
  <c r="P2381" i="14"/>
  <c r="P2382" i="14"/>
  <c r="P2383" i="14"/>
  <c r="P2384" i="14"/>
  <c r="P2385" i="14"/>
  <c r="P2386" i="14"/>
  <c r="P2387" i="14"/>
  <c r="P2388" i="14"/>
  <c r="P2389" i="14"/>
  <c r="P2390" i="14"/>
  <c r="P2391" i="14"/>
  <c r="P2392" i="14"/>
  <c r="P2393" i="14"/>
  <c r="P2394" i="14"/>
  <c r="P2395" i="14"/>
  <c r="P2396" i="14"/>
  <c r="P2397" i="14"/>
  <c r="P2398" i="14"/>
  <c r="P2399" i="14"/>
  <c r="P2400" i="14"/>
  <c r="P2401" i="14"/>
  <c r="P2402" i="14"/>
  <c r="P2403" i="14"/>
  <c r="P2404" i="14"/>
  <c r="P2405" i="14"/>
  <c r="P2406" i="14"/>
  <c r="P2407" i="14"/>
  <c r="P2408" i="14"/>
  <c r="P2409" i="14"/>
  <c r="P2410" i="14"/>
  <c r="P2411" i="14"/>
  <c r="P2412" i="14"/>
  <c r="P2413" i="14"/>
  <c r="P2414" i="14"/>
  <c r="P2415" i="14"/>
  <c r="P2416" i="14"/>
  <c r="P2417" i="14"/>
  <c r="P2418" i="14"/>
  <c r="P2419" i="14"/>
  <c r="P2420" i="14"/>
  <c r="P2421" i="14"/>
  <c r="P2422" i="14"/>
  <c r="P2423" i="14"/>
  <c r="P2424" i="14"/>
  <c r="P2425" i="14"/>
  <c r="P2426" i="14"/>
  <c r="P2427" i="14"/>
  <c r="P2428" i="14"/>
  <c r="P2429" i="14"/>
  <c r="P2430" i="14"/>
  <c r="P2431" i="14"/>
  <c r="P2432" i="14"/>
  <c r="P2433" i="14"/>
  <c r="P2434" i="14"/>
  <c r="P2435" i="14"/>
  <c r="P2436" i="14"/>
  <c r="P2437" i="14"/>
  <c r="P2438" i="14"/>
  <c r="P2439" i="14"/>
  <c r="P2440" i="14"/>
  <c r="P2441" i="14"/>
  <c r="P2442" i="14"/>
  <c r="P2443" i="14"/>
  <c r="P2444" i="14"/>
  <c r="P2445" i="14"/>
  <c r="P2446" i="14"/>
  <c r="P2447" i="14"/>
  <c r="P2448" i="14"/>
  <c r="P2449" i="14"/>
  <c r="P2450" i="14"/>
  <c r="P2451" i="14"/>
  <c r="P2452" i="14"/>
  <c r="P2453" i="14"/>
  <c r="P2454" i="14"/>
  <c r="P2455" i="14"/>
  <c r="P2456" i="14"/>
  <c r="P2457" i="14"/>
  <c r="P2458" i="14"/>
  <c r="P2459" i="14"/>
  <c r="P2460" i="14"/>
  <c r="P2461" i="14"/>
  <c r="P2462" i="14"/>
  <c r="P2463" i="14"/>
  <c r="P2464" i="14"/>
  <c r="P2465" i="14"/>
  <c r="P2466" i="14"/>
  <c r="P2467" i="14"/>
  <c r="P2468" i="14"/>
  <c r="P2469" i="14"/>
  <c r="P2470" i="14"/>
  <c r="P2471" i="14"/>
  <c r="P2472" i="14"/>
  <c r="P2473" i="14"/>
  <c r="P2474" i="14"/>
  <c r="P2475" i="14"/>
  <c r="P2476" i="14"/>
  <c r="P2477" i="14"/>
  <c r="P2478" i="14"/>
  <c r="P2479" i="14"/>
  <c r="P2480" i="14"/>
  <c r="P2481" i="14"/>
  <c r="P2482" i="14"/>
  <c r="P2483" i="14"/>
  <c r="P2484" i="14"/>
  <c r="P2485" i="14"/>
  <c r="P2486" i="14"/>
  <c r="P2487" i="14"/>
  <c r="P2488" i="14"/>
  <c r="P2489" i="14"/>
  <c r="P2490" i="14"/>
  <c r="P2491" i="14"/>
  <c r="P2492" i="14"/>
  <c r="P2493" i="14"/>
  <c r="P2494" i="14"/>
  <c r="P2495" i="14"/>
  <c r="P2496" i="14"/>
  <c r="P2497" i="14"/>
  <c r="P2498" i="14"/>
  <c r="P2499" i="14"/>
  <c r="P2500" i="14"/>
  <c r="P2501" i="14"/>
  <c r="P2502" i="14"/>
  <c r="P2503" i="14"/>
  <c r="P2504" i="14"/>
  <c r="P2505" i="14"/>
  <c r="P2506" i="14"/>
  <c r="P2507" i="14"/>
  <c r="P2508" i="14"/>
  <c r="P2509" i="14"/>
  <c r="P2510" i="14"/>
  <c r="P2511" i="14"/>
  <c r="P2512" i="14"/>
  <c r="P2513" i="14"/>
  <c r="P2514" i="14"/>
  <c r="P2515" i="14"/>
  <c r="P2516" i="14"/>
  <c r="P2517" i="14"/>
  <c r="P2518" i="14"/>
  <c r="P2519" i="14"/>
  <c r="P2520" i="14"/>
  <c r="P2521" i="14"/>
  <c r="P2522" i="14"/>
  <c r="P2523" i="14"/>
  <c r="P2524" i="14"/>
  <c r="P2525" i="14"/>
  <c r="P2526" i="14"/>
  <c r="P2527" i="14"/>
  <c r="P2528" i="14"/>
  <c r="P2529" i="14"/>
  <c r="P2530" i="14"/>
  <c r="P2531" i="14"/>
  <c r="P2532" i="14"/>
  <c r="P2533" i="14"/>
  <c r="P2534" i="14"/>
  <c r="P2535" i="14"/>
  <c r="P2536" i="14"/>
  <c r="P2537" i="14"/>
  <c r="P2538" i="14"/>
  <c r="P2539" i="14"/>
  <c r="P2540" i="14"/>
  <c r="P2541" i="14"/>
  <c r="P2542" i="14"/>
  <c r="P2543" i="14"/>
  <c r="P2544" i="14"/>
  <c r="P2545" i="14"/>
  <c r="P2546" i="14"/>
  <c r="P2547" i="14"/>
  <c r="P2548" i="14"/>
  <c r="P2549" i="14"/>
  <c r="P2550" i="14"/>
  <c r="P2551" i="14"/>
  <c r="P2552" i="14"/>
  <c r="P2553" i="14"/>
  <c r="P2554" i="14"/>
  <c r="P2555" i="14"/>
  <c r="P2556" i="14"/>
  <c r="P2557" i="14"/>
  <c r="P2558" i="14"/>
  <c r="P2559" i="14"/>
  <c r="P2560" i="14"/>
  <c r="P2561" i="14"/>
  <c r="P2562" i="14"/>
  <c r="P2563" i="14"/>
  <c r="P2564" i="14"/>
  <c r="P2565" i="14"/>
  <c r="P2566" i="14"/>
  <c r="P2567" i="14"/>
  <c r="P2568" i="14"/>
  <c r="P2569" i="14"/>
  <c r="P2570" i="14"/>
  <c r="P2571" i="14"/>
  <c r="P2572" i="14"/>
  <c r="P2573" i="14"/>
  <c r="P2574" i="14"/>
  <c r="P2575" i="14"/>
  <c r="P2576" i="14"/>
  <c r="P2577" i="14"/>
  <c r="P2578" i="14"/>
  <c r="P2579" i="14"/>
  <c r="P2580" i="14"/>
  <c r="P2581" i="14"/>
  <c r="P2582" i="14"/>
  <c r="P2583" i="14"/>
  <c r="P2584" i="14"/>
  <c r="P2585" i="14"/>
  <c r="P2586" i="14"/>
  <c r="P2587" i="14"/>
  <c r="P2588" i="14"/>
  <c r="P2589" i="14"/>
  <c r="P2590" i="14"/>
  <c r="P2591" i="14"/>
  <c r="P2592" i="14"/>
  <c r="P2593" i="14"/>
  <c r="P2594" i="14"/>
  <c r="P2595" i="14"/>
  <c r="P2596" i="14"/>
  <c r="P2597" i="14"/>
  <c r="P2598" i="14"/>
  <c r="P2599" i="14"/>
  <c r="P2600" i="14"/>
  <c r="P2601" i="14"/>
  <c r="P2602" i="14"/>
  <c r="P2603" i="14"/>
  <c r="P2604" i="14"/>
  <c r="P2605" i="14"/>
  <c r="P2606" i="14"/>
  <c r="P2607" i="14"/>
  <c r="P2608" i="14"/>
  <c r="P2609" i="14"/>
  <c r="P2610" i="14"/>
  <c r="P2611" i="14"/>
  <c r="P2612" i="14"/>
  <c r="P2613" i="14"/>
  <c r="P2614" i="14"/>
  <c r="P2615" i="14"/>
  <c r="P2616" i="14"/>
  <c r="P2617" i="14"/>
  <c r="P2618" i="14"/>
  <c r="P2619" i="14"/>
  <c r="P2620" i="14"/>
  <c r="P2621" i="14"/>
  <c r="P2622" i="14"/>
  <c r="P2623" i="14"/>
  <c r="P2624" i="14"/>
  <c r="P2625" i="14"/>
  <c r="P2626" i="14"/>
  <c r="P2627" i="14"/>
  <c r="P2628" i="14"/>
  <c r="P2629" i="14"/>
  <c r="P2630" i="14"/>
  <c r="P2631" i="14"/>
  <c r="P2632" i="14"/>
  <c r="P2633" i="14"/>
  <c r="P2634" i="14"/>
  <c r="P2635" i="14"/>
  <c r="P2636" i="14"/>
  <c r="P2637" i="14"/>
  <c r="P2638" i="14"/>
  <c r="P2639" i="14"/>
  <c r="P2640" i="14"/>
  <c r="P2641" i="14"/>
  <c r="P2642" i="14"/>
  <c r="P2643" i="14"/>
  <c r="P2644" i="14"/>
  <c r="P2645" i="14"/>
  <c r="P2646" i="14"/>
  <c r="P2647" i="14"/>
  <c r="P2648" i="14"/>
  <c r="P2649" i="14"/>
  <c r="P2650" i="14"/>
  <c r="P2651" i="14"/>
  <c r="P2652" i="14"/>
  <c r="P2653" i="14"/>
  <c r="P2654" i="14"/>
  <c r="P2655" i="14"/>
  <c r="P2656" i="14"/>
  <c r="P2657" i="14"/>
  <c r="P2658" i="14"/>
  <c r="P2659" i="14"/>
  <c r="P2660" i="14"/>
  <c r="P2661" i="14"/>
  <c r="P2662" i="14"/>
  <c r="P2663" i="14"/>
  <c r="P2664" i="14"/>
  <c r="P2665" i="14"/>
  <c r="P2666" i="14"/>
  <c r="P2667" i="14"/>
  <c r="P2668" i="14"/>
  <c r="P2669" i="14"/>
  <c r="P2670" i="14"/>
  <c r="P2671" i="14"/>
  <c r="P2672" i="14"/>
  <c r="P2673" i="14"/>
  <c r="P2674" i="14"/>
  <c r="P2675" i="14"/>
  <c r="P2676" i="14"/>
  <c r="P2677" i="14"/>
  <c r="P2678" i="14"/>
  <c r="P2679" i="14"/>
  <c r="P2680" i="14"/>
  <c r="P2681" i="14"/>
  <c r="P2682" i="14"/>
  <c r="P2683" i="14"/>
  <c r="P2684" i="14"/>
  <c r="P2685" i="14"/>
  <c r="P2686" i="14"/>
  <c r="P2687" i="14"/>
  <c r="P2688" i="14"/>
  <c r="P2689" i="14"/>
  <c r="P2690" i="14"/>
  <c r="P2691" i="14"/>
  <c r="P2692" i="14"/>
  <c r="P2693" i="14"/>
  <c r="P2694" i="14"/>
  <c r="P2695" i="14"/>
  <c r="P2696" i="14"/>
  <c r="P2697" i="14"/>
  <c r="P2698" i="14"/>
  <c r="P2699" i="14"/>
  <c r="P2700" i="14"/>
  <c r="P2701" i="14"/>
  <c r="P2702" i="14"/>
  <c r="P2703" i="14"/>
  <c r="P2704" i="14"/>
  <c r="P2705" i="14"/>
  <c r="P2706" i="14"/>
  <c r="P2707" i="14"/>
  <c r="P2708" i="14"/>
  <c r="P2709" i="14"/>
  <c r="P2710" i="14"/>
  <c r="P2711" i="14"/>
  <c r="P2712" i="14"/>
  <c r="P2713" i="14"/>
  <c r="P2714" i="14"/>
  <c r="P2715" i="14"/>
  <c r="P2716" i="14"/>
  <c r="P2717" i="14"/>
  <c r="P2718" i="14"/>
  <c r="P2719" i="14"/>
  <c r="P2720" i="14"/>
  <c r="P2721" i="14"/>
  <c r="P2722" i="14"/>
  <c r="P2723" i="14"/>
  <c r="P2724" i="14"/>
  <c r="P2725" i="14"/>
  <c r="P2726" i="14"/>
  <c r="P2727" i="14"/>
  <c r="P2728" i="14"/>
  <c r="P2729" i="14"/>
  <c r="P2730" i="14"/>
  <c r="P2731" i="14"/>
  <c r="P2732" i="14"/>
  <c r="P2733" i="14"/>
  <c r="P2734" i="14"/>
  <c r="P2735" i="14"/>
  <c r="P2736" i="14"/>
  <c r="P2737" i="14"/>
  <c r="P2738" i="14"/>
  <c r="P2739" i="14"/>
  <c r="P2740" i="14"/>
  <c r="P2741" i="14"/>
  <c r="P2742" i="14"/>
  <c r="P2743" i="14"/>
  <c r="P2744" i="14"/>
  <c r="P2745" i="14"/>
  <c r="P2746" i="14"/>
  <c r="P2747" i="14"/>
  <c r="P2748" i="14"/>
  <c r="P2749" i="14"/>
  <c r="P2750" i="14"/>
  <c r="P2751" i="14"/>
  <c r="P2752" i="14"/>
  <c r="P2753" i="14"/>
  <c r="P2754" i="14"/>
  <c r="P2755" i="14"/>
  <c r="P2756" i="14"/>
  <c r="P2757" i="14"/>
  <c r="P2758" i="14"/>
  <c r="P2759" i="14"/>
  <c r="P2760" i="14"/>
  <c r="P2761" i="14"/>
  <c r="P2762" i="14"/>
  <c r="P2763" i="14"/>
  <c r="P2764" i="14"/>
  <c r="P2765" i="14"/>
  <c r="P2766" i="14"/>
  <c r="P2767" i="14"/>
  <c r="P2768" i="14"/>
  <c r="P2769" i="14"/>
  <c r="P2770" i="14"/>
  <c r="P2771" i="14"/>
  <c r="P2772" i="14"/>
  <c r="P2773" i="14"/>
  <c r="P2774" i="14"/>
  <c r="P2775" i="14"/>
  <c r="P2776" i="14"/>
  <c r="P2777" i="14"/>
  <c r="P2778" i="14"/>
  <c r="P2779" i="14"/>
  <c r="P2780" i="14"/>
  <c r="P2781" i="14"/>
  <c r="P2782" i="14"/>
  <c r="P2783" i="14"/>
  <c r="P2784" i="14"/>
  <c r="P2785" i="14"/>
  <c r="P2786" i="14"/>
  <c r="P2787" i="14"/>
  <c r="P2788" i="14"/>
  <c r="P2789" i="14"/>
  <c r="P2790" i="14"/>
  <c r="P2791" i="14"/>
  <c r="P2792" i="14"/>
  <c r="P2793" i="14"/>
  <c r="P2794" i="14"/>
  <c r="P2795" i="14"/>
  <c r="P2796" i="14"/>
  <c r="P2797" i="14"/>
  <c r="P2798" i="14"/>
  <c r="P2799" i="14"/>
  <c r="P2800" i="14"/>
  <c r="P2801" i="14"/>
  <c r="P2802" i="14"/>
  <c r="P2803" i="14"/>
  <c r="P2804" i="14"/>
  <c r="P2805" i="14"/>
  <c r="P2806" i="14"/>
  <c r="P2807" i="14"/>
  <c r="P2808" i="14"/>
  <c r="P2809" i="14"/>
  <c r="P2810" i="14"/>
  <c r="P2811" i="14"/>
  <c r="P2812" i="14"/>
  <c r="P2813" i="14"/>
  <c r="P2814" i="14"/>
  <c r="P2815" i="14"/>
  <c r="P2816" i="14"/>
  <c r="P2817" i="14"/>
  <c r="P2818" i="14"/>
  <c r="P2819" i="14"/>
  <c r="P2820" i="14"/>
  <c r="P2821" i="14"/>
  <c r="P2822" i="14"/>
  <c r="P2823" i="14"/>
  <c r="P2824" i="14"/>
  <c r="P2825" i="14"/>
  <c r="P2826" i="14"/>
  <c r="P2827" i="14"/>
  <c r="P2828" i="14"/>
  <c r="P2829" i="14"/>
  <c r="P2830" i="14"/>
  <c r="P2831" i="14"/>
  <c r="P2832" i="14"/>
  <c r="P2833" i="14"/>
  <c r="P2834" i="14"/>
  <c r="P2835" i="14"/>
  <c r="P2836" i="14"/>
  <c r="P2837" i="14"/>
  <c r="P2838" i="14"/>
  <c r="P2839" i="14"/>
  <c r="P2840" i="14"/>
  <c r="P2841" i="14"/>
  <c r="P2842" i="14"/>
  <c r="P2843" i="14"/>
  <c r="P2844" i="14"/>
  <c r="P2845" i="14"/>
  <c r="P2846" i="14"/>
  <c r="P2847" i="14"/>
  <c r="P2848" i="14"/>
  <c r="P2849" i="14"/>
  <c r="P2850" i="14"/>
  <c r="P2851" i="14"/>
  <c r="P2852" i="14"/>
  <c r="P2853" i="14"/>
  <c r="P2854" i="14"/>
  <c r="P2855" i="14"/>
  <c r="P2856" i="14"/>
  <c r="P2857" i="14"/>
  <c r="P2858" i="14"/>
  <c r="P2859" i="14"/>
  <c r="P2860" i="14"/>
  <c r="P2861" i="14"/>
  <c r="P2862" i="14"/>
  <c r="P2863" i="14"/>
  <c r="P2864" i="14"/>
  <c r="P2865" i="14"/>
  <c r="P2866" i="14"/>
  <c r="P2867" i="14"/>
  <c r="P2868" i="14"/>
  <c r="P2869" i="14"/>
  <c r="P2870" i="14"/>
  <c r="P2871" i="14"/>
  <c r="P2872" i="14"/>
  <c r="P2873" i="14"/>
  <c r="P2874" i="14"/>
  <c r="P2875" i="14"/>
  <c r="P2876" i="14"/>
  <c r="P2877" i="14"/>
  <c r="P2878" i="14"/>
  <c r="P2879" i="14"/>
  <c r="P2880" i="14"/>
  <c r="P2881" i="14"/>
  <c r="P2882" i="14"/>
  <c r="P2883" i="14"/>
  <c r="P2884" i="14"/>
  <c r="P2885" i="14"/>
  <c r="P2886" i="14"/>
  <c r="P2887" i="14"/>
  <c r="P2888" i="14"/>
  <c r="P2889" i="14"/>
  <c r="P2890" i="14"/>
  <c r="P2891" i="14"/>
  <c r="P2892" i="14"/>
  <c r="P2893" i="14"/>
  <c r="P2894" i="14"/>
  <c r="P2895" i="14"/>
  <c r="P2896" i="14"/>
  <c r="P2897" i="14"/>
  <c r="P2898" i="14"/>
  <c r="P2899" i="14"/>
  <c r="P2900" i="14"/>
  <c r="P2901" i="14"/>
  <c r="P2902" i="14"/>
  <c r="P2903" i="14"/>
  <c r="P2904" i="14"/>
  <c r="P2905" i="14"/>
  <c r="P2906" i="14"/>
  <c r="P2907" i="14"/>
  <c r="P2908" i="14"/>
  <c r="P2909" i="14"/>
  <c r="P2910" i="14"/>
  <c r="P2911" i="14"/>
  <c r="P2912" i="14"/>
  <c r="P2913" i="14"/>
  <c r="P2914" i="14"/>
  <c r="P2915" i="14"/>
  <c r="P2916" i="14"/>
  <c r="P2917" i="14"/>
  <c r="P2918" i="14"/>
  <c r="P2919" i="14"/>
  <c r="P2920" i="14"/>
  <c r="P2921" i="14"/>
  <c r="P2922" i="14"/>
  <c r="P2923" i="14"/>
  <c r="P2924" i="14"/>
  <c r="P2925" i="14"/>
  <c r="P2926" i="14"/>
  <c r="P2927" i="14"/>
  <c r="P2928" i="14"/>
  <c r="P2929" i="14"/>
  <c r="P2930" i="14"/>
  <c r="P2931" i="14"/>
  <c r="P2932" i="14"/>
  <c r="P2933" i="14"/>
  <c r="P2934" i="14"/>
  <c r="P2935" i="14"/>
  <c r="P2936" i="14"/>
  <c r="P2937" i="14"/>
  <c r="P2938" i="14"/>
  <c r="P2939" i="14"/>
  <c r="P2940" i="14"/>
  <c r="P2941" i="14"/>
  <c r="P2942" i="14"/>
  <c r="P2943" i="14"/>
  <c r="P2944" i="14"/>
  <c r="P2945" i="14"/>
  <c r="P2946" i="14"/>
  <c r="P2947" i="14"/>
  <c r="P2948" i="14"/>
  <c r="P2949" i="14"/>
  <c r="P2950" i="14"/>
  <c r="P2951" i="14"/>
  <c r="P2952" i="14"/>
  <c r="P2953" i="14"/>
  <c r="P2954" i="14"/>
  <c r="P2955" i="14"/>
  <c r="P2956" i="14"/>
  <c r="P2957" i="14"/>
  <c r="P2958" i="14"/>
  <c r="P2959" i="14"/>
  <c r="P2960" i="14"/>
  <c r="P2961" i="14"/>
  <c r="P2962" i="14"/>
  <c r="P2963" i="14"/>
  <c r="P2964" i="14"/>
  <c r="P2965" i="14"/>
  <c r="P2966" i="14"/>
  <c r="P2967" i="14"/>
  <c r="P2968" i="14"/>
  <c r="P2969" i="14"/>
  <c r="P2970" i="14"/>
  <c r="P2971" i="14"/>
  <c r="P2972" i="14"/>
  <c r="P2973" i="14"/>
  <c r="P2974" i="14"/>
  <c r="P2975" i="14"/>
  <c r="P2976" i="14"/>
  <c r="P2977" i="14"/>
  <c r="P2978" i="14"/>
  <c r="P2979" i="14"/>
  <c r="P2980" i="14"/>
  <c r="P2981" i="14"/>
  <c r="P2982" i="14"/>
  <c r="P2983" i="14"/>
  <c r="P2984" i="14"/>
  <c r="P2985" i="14"/>
  <c r="P2986" i="14"/>
  <c r="P2987" i="14"/>
  <c r="P2988" i="14"/>
  <c r="P2989" i="14"/>
  <c r="P2990" i="14"/>
  <c r="P2991" i="14"/>
  <c r="P2992" i="14"/>
  <c r="P2993" i="14"/>
  <c r="P2994" i="14"/>
  <c r="P2995" i="14"/>
  <c r="P2996" i="14"/>
  <c r="P2997" i="14"/>
  <c r="P2998" i="14"/>
  <c r="P2999" i="14"/>
  <c r="P3000" i="14"/>
  <c r="P3001" i="14"/>
  <c r="P3002" i="14"/>
  <c r="P3003" i="14"/>
  <c r="P3004" i="14"/>
  <c r="P3005" i="14"/>
  <c r="P3006" i="14"/>
  <c r="P3007" i="14"/>
  <c r="P3008" i="14"/>
  <c r="P3009" i="14"/>
  <c r="P3010" i="14"/>
  <c r="P3011" i="14"/>
  <c r="P3012" i="14"/>
  <c r="P3013" i="14"/>
  <c r="P3014" i="14"/>
  <c r="P3015" i="14"/>
  <c r="P3016" i="14"/>
  <c r="P3017" i="14"/>
  <c r="P3018" i="14"/>
  <c r="P3019" i="14"/>
  <c r="P3020" i="14"/>
  <c r="P3021" i="14"/>
  <c r="P3022" i="14"/>
  <c r="P3023" i="14"/>
  <c r="P3024" i="14"/>
  <c r="P3025" i="14"/>
  <c r="P3026" i="14"/>
  <c r="P3027" i="14"/>
  <c r="P3028" i="14"/>
  <c r="P3029" i="14"/>
  <c r="P3030" i="14"/>
  <c r="P3031" i="14"/>
  <c r="P3032" i="14"/>
  <c r="P3033" i="14"/>
  <c r="P3034" i="14"/>
  <c r="P3035" i="14"/>
  <c r="P3036" i="14"/>
  <c r="P3037" i="14"/>
  <c r="P3038" i="14"/>
  <c r="P3039" i="14"/>
  <c r="P3040" i="14"/>
  <c r="P3041" i="14"/>
  <c r="P3042" i="14"/>
  <c r="P3043" i="14"/>
  <c r="P3044" i="14"/>
  <c r="P3045" i="14"/>
  <c r="P3046" i="14"/>
  <c r="P3047" i="14"/>
  <c r="P3048" i="14"/>
  <c r="P3049" i="14"/>
  <c r="P3050" i="14"/>
  <c r="P3051" i="14"/>
  <c r="P3052" i="14"/>
  <c r="P3053" i="14"/>
  <c r="P3054" i="14"/>
  <c r="P3055" i="14"/>
  <c r="P3056" i="14"/>
  <c r="P3057" i="14"/>
  <c r="P3058" i="14"/>
  <c r="P3059" i="14"/>
  <c r="P3060" i="14"/>
  <c r="P3061" i="14"/>
  <c r="P3062" i="14"/>
  <c r="P3063" i="14"/>
  <c r="P3064" i="14"/>
  <c r="P3065" i="14"/>
  <c r="P3066" i="14"/>
  <c r="P3067" i="14"/>
  <c r="P3068" i="14"/>
  <c r="P3069" i="14"/>
  <c r="P3070" i="14"/>
  <c r="P3071" i="14"/>
  <c r="P3072" i="14"/>
  <c r="P3073" i="14"/>
  <c r="P3074" i="14"/>
  <c r="P3075" i="14"/>
  <c r="P3076" i="14"/>
  <c r="P3077" i="14"/>
  <c r="P3078" i="14"/>
  <c r="P3079" i="14"/>
  <c r="P3080" i="14"/>
  <c r="P3081" i="14"/>
  <c r="P3082" i="14"/>
  <c r="P3083" i="14"/>
  <c r="P3084" i="14"/>
  <c r="P3085" i="14"/>
  <c r="P3086" i="14"/>
  <c r="P3087" i="14"/>
  <c r="P3088" i="14"/>
  <c r="P3089" i="14"/>
  <c r="P3090" i="14"/>
  <c r="P3091" i="14"/>
  <c r="P3092" i="14"/>
  <c r="P3093" i="14"/>
  <c r="P3094" i="14"/>
  <c r="P3095" i="14"/>
  <c r="P3096" i="14"/>
  <c r="P3097" i="14"/>
  <c r="P3098" i="14"/>
  <c r="P3099" i="14"/>
  <c r="P3100" i="14"/>
  <c r="P3101" i="14"/>
  <c r="P3102" i="14"/>
  <c r="P3103" i="14"/>
  <c r="P3104" i="14"/>
  <c r="P3105" i="14"/>
  <c r="P3106" i="14"/>
  <c r="P3107" i="14"/>
  <c r="P3108" i="14"/>
  <c r="P3109" i="14"/>
  <c r="P3110" i="14"/>
  <c r="P3111" i="14"/>
  <c r="P3112" i="14"/>
  <c r="P3113" i="14"/>
  <c r="P3114" i="14"/>
  <c r="P3115" i="14"/>
  <c r="P3116" i="14"/>
  <c r="P3117" i="14"/>
  <c r="P3118" i="14"/>
  <c r="P3119" i="14"/>
  <c r="P3120" i="14"/>
  <c r="P3121" i="14"/>
  <c r="P3122" i="14"/>
  <c r="P3123" i="14"/>
  <c r="P3124" i="14"/>
  <c r="P3125" i="14"/>
  <c r="P3126" i="14"/>
  <c r="P3127" i="14"/>
  <c r="P3128" i="14"/>
  <c r="P3129" i="14"/>
  <c r="P3130" i="14"/>
  <c r="P3131" i="14"/>
  <c r="P3132" i="14"/>
  <c r="P3133" i="14"/>
  <c r="P3134" i="14"/>
  <c r="P3135" i="14"/>
  <c r="P3136" i="14"/>
  <c r="P3137" i="14"/>
  <c r="P3138" i="14"/>
  <c r="P3139" i="14"/>
  <c r="P3140" i="14"/>
  <c r="P3141" i="14"/>
  <c r="P3142" i="14"/>
  <c r="P3143" i="14"/>
  <c r="P3144" i="14"/>
  <c r="P3145" i="14"/>
  <c r="P3146" i="14"/>
  <c r="P3147" i="14"/>
  <c r="P3148" i="14"/>
  <c r="P3149" i="14"/>
  <c r="P3150" i="14"/>
  <c r="P3151" i="14"/>
  <c r="P3152" i="14"/>
  <c r="P3153" i="14"/>
  <c r="P3154" i="14"/>
  <c r="P3155" i="14"/>
  <c r="P3156" i="14"/>
  <c r="P3157" i="14"/>
  <c r="P3158" i="14"/>
  <c r="P3159" i="14"/>
  <c r="P3160" i="14"/>
  <c r="P3161" i="14"/>
  <c r="P3162" i="14"/>
  <c r="P3163" i="14"/>
  <c r="P3164" i="14"/>
  <c r="P3165" i="14"/>
  <c r="P3166" i="14"/>
  <c r="P3167" i="14"/>
  <c r="P3168" i="14"/>
  <c r="P3169" i="14"/>
  <c r="P3170" i="14"/>
  <c r="P3171" i="14"/>
  <c r="P3172" i="14"/>
  <c r="P3173" i="14"/>
  <c r="P3174" i="14"/>
  <c r="P3175" i="14"/>
  <c r="P3176" i="14"/>
  <c r="P3177" i="14"/>
  <c r="P3178" i="14"/>
  <c r="P3179" i="14"/>
  <c r="P3180" i="14"/>
  <c r="P3181" i="14"/>
  <c r="P3182" i="14"/>
  <c r="P3183" i="14"/>
  <c r="P3184" i="14"/>
  <c r="P3185" i="14"/>
  <c r="P3186" i="14"/>
  <c r="P3187" i="14"/>
  <c r="P3188" i="14"/>
  <c r="P3189" i="14"/>
  <c r="P3190" i="14"/>
  <c r="P3191" i="14"/>
  <c r="P3192" i="14"/>
  <c r="P3193" i="14"/>
  <c r="P3194" i="14"/>
  <c r="P3195" i="14"/>
  <c r="P3196" i="14"/>
  <c r="P3197" i="14"/>
  <c r="P3198" i="14"/>
  <c r="P3199" i="14"/>
  <c r="P3200" i="14"/>
  <c r="P3201" i="14"/>
  <c r="P3202" i="14"/>
  <c r="P3203" i="14"/>
  <c r="P3204" i="14"/>
  <c r="P3205" i="14"/>
  <c r="P3206" i="14"/>
  <c r="P3207" i="14"/>
  <c r="P3208" i="14"/>
  <c r="P3209" i="14"/>
  <c r="P3210" i="14"/>
  <c r="P3211" i="14"/>
  <c r="P3212" i="14"/>
  <c r="P3213" i="14"/>
  <c r="P3214" i="14"/>
  <c r="P3215" i="14"/>
  <c r="P3216" i="14"/>
  <c r="P3217" i="14"/>
  <c r="P3218" i="14"/>
  <c r="P3219" i="14"/>
  <c r="P3220" i="14"/>
  <c r="P3221" i="14"/>
  <c r="P3222" i="14"/>
  <c r="P3223" i="14"/>
  <c r="P3224" i="14"/>
  <c r="P3225" i="14"/>
  <c r="P3226" i="14"/>
  <c r="P3227" i="14"/>
  <c r="P3228" i="14"/>
  <c r="P3229" i="14"/>
  <c r="P3230" i="14"/>
  <c r="P3231" i="14"/>
  <c r="P3232" i="14"/>
  <c r="P3233" i="14"/>
  <c r="P3234" i="14"/>
  <c r="P3235" i="14"/>
  <c r="P3236" i="14"/>
  <c r="P3237" i="14"/>
  <c r="P3238" i="14"/>
  <c r="P3239" i="14"/>
  <c r="P3240" i="14"/>
  <c r="P3241" i="14"/>
  <c r="P3242" i="14"/>
  <c r="P3243" i="14"/>
  <c r="P3244" i="14"/>
  <c r="P3245" i="14"/>
  <c r="P3246" i="14"/>
  <c r="P3247" i="14"/>
  <c r="P3248" i="14"/>
  <c r="P3249" i="14"/>
  <c r="P3250" i="14"/>
  <c r="P3251" i="14"/>
  <c r="P3252" i="14"/>
  <c r="P3253" i="14"/>
  <c r="P3254" i="14"/>
  <c r="P3255" i="14"/>
  <c r="P3256" i="14"/>
  <c r="P3257" i="14"/>
  <c r="P3258" i="14"/>
  <c r="P3259" i="14"/>
  <c r="P3260" i="14"/>
  <c r="P3261" i="14"/>
  <c r="P3262" i="14"/>
  <c r="P3263" i="14"/>
  <c r="P3264" i="14"/>
  <c r="P3265" i="14"/>
  <c r="P3266" i="14"/>
  <c r="P3267" i="14"/>
  <c r="P3268" i="14"/>
  <c r="P3269" i="14"/>
  <c r="P3270" i="14"/>
  <c r="P3271" i="14"/>
  <c r="P3272" i="14"/>
  <c r="P3273" i="14"/>
  <c r="P3274" i="14"/>
  <c r="P3275" i="14"/>
  <c r="P3276" i="14"/>
  <c r="P3277" i="14"/>
  <c r="P3278" i="14"/>
  <c r="P3279" i="14"/>
  <c r="P3280" i="14"/>
  <c r="P3281" i="14"/>
  <c r="P3282" i="14"/>
  <c r="P3283" i="14"/>
  <c r="P3284" i="14"/>
  <c r="P3285" i="14"/>
  <c r="P3286" i="14"/>
  <c r="P3287" i="14"/>
  <c r="P3288" i="14"/>
  <c r="P3289" i="14"/>
  <c r="P3290" i="14"/>
  <c r="P3291" i="14"/>
  <c r="P3292" i="14"/>
  <c r="P3293" i="14"/>
  <c r="P3294" i="14"/>
  <c r="P3295" i="14"/>
  <c r="P3296" i="14"/>
  <c r="P3297" i="14"/>
  <c r="P3298" i="14"/>
  <c r="P3299" i="14"/>
  <c r="P3300" i="14"/>
  <c r="P3301" i="14"/>
  <c r="P3302" i="14"/>
  <c r="P3303" i="14"/>
  <c r="P3304" i="14"/>
  <c r="P3305" i="14"/>
  <c r="P3306" i="14"/>
  <c r="P3307" i="14"/>
  <c r="P3308" i="14"/>
  <c r="P3309" i="14"/>
  <c r="P3310" i="14"/>
  <c r="P3311" i="14"/>
  <c r="P3312" i="14"/>
  <c r="P3313" i="14"/>
  <c r="P3314" i="14"/>
  <c r="P3315" i="14"/>
  <c r="P3316" i="14"/>
  <c r="P3317" i="14"/>
  <c r="P3318" i="14"/>
  <c r="P3319" i="14"/>
  <c r="P3320" i="14"/>
  <c r="P3321" i="14"/>
  <c r="P3322" i="14"/>
  <c r="P3323" i="14"/>
  <c r="P3324" i="14"/>
  <c r="P3325" i="14"/>
  <c r="P3326" i="14"/>
  <c r="P3327" i="14"/>
  <c r="P3328" i="14"/>
  <c r="P3329" i="14"/>
  <c r="P3330" i="14"/>
  <c r="P3331" i="14"/>
  <c r="P3332" i="14"/>
  <c r="P3333" i="14"/>
  <c r="P3334" i="14"/>
  <c r="P3335" i="14"/>
  <c r="P3336" i="14"/>
  <c r="P3337" i="14"/>
  <c r="P3338" i="14"/>
  <c r="P3339" i="14"/>
  <c r="P3340" i="14"/>
  <c r="P3341" i="14"/>
  <c r="P3342" i="14"/>
  <c r="P3343" i="14"/>
  <c r="P3344" i="14"/>
  <c r="P3345" i="14"/>
  <c r="P3346" i="14"/>
  <c r="P3347" i="14"/>
  <c r="P3348" i="14"/>
  <c r="P3349" i="14"/>
  <c r="P3350" i="14"/>
  <c r="P3351" i="14"/>
  <c r="P3352" i="14"/>
  <c r="P3353" i="14"/>
  <c r="P3354" i="14"/>
  <c r="P3355" i="14"/>
  <c r="P3356" i="14"/>
  <c r="P3357" i="14"/>
  <c r="P3358" i="14"/>
  <c r="P3359" i="14"/>
  <c r="P3360" i="14"/>
  <c r="P3361" i="14"/>
  <c r="P3362" i="14"/>
  <c r="P3363" i="14"/>
  <c r="P3364" i="14"/>
  <c r="P3365" i="14"/>
  <c r="P3366" i="14"/>
  <c r="P3367" i="14"/>
  <c r="P3368" i="14"/>
  <c r="P3369" i="14"/>
  <c r="P3370" i="14"/>
  <c r="P3371" i="14"/>
  <c r="P3372" i="14"/>
  <c r="P3373" i="14"/>
  <c r="P3374" i="14"/>
  <c r="P3375" i="14"/>
  <c r="P3376" i="14"/>
  <c r="P3377" i="14"/>
  <c r="P3378" i="14"/>
  <c r="P3379" i="14"/>
  <c r="P3380" i="14"/>
  <c r="P3381" i="14"/>
  <c r="P3382" i="14"/>
  <c r="P3383" i="14"/>
  <c r="P3384" i="14"/>
  <c r="P3385" i="14"/>
  <c r="P3386" i="14"/>
  <c r="P3387" i="14"/>
  <c r="P3388" i="14"/>
  <c r="P3389" i="14"/>
  <c r="P3390" i="14"/>
  <c r="P3391" i="14"/>
  <c r="P3392" i="14"/>
  <c r="P3393" i="14"/>
  <c r="P3394" i="14"/>
  <c r="P3395" i="14"/>
  <c r="P3396" i="14"/>
  <c r="P3397" i="14"/>
  <c r="P3398" i="14"/>
  <c r="P3399" i="14"/>
  <c r="P3400" i="14"/>
  <c r="P3401" i="14"/>
  <c r="P3402" i="14"/>
  <c r="P3403" i="14"/>
  <c r="P3404" i="14"/>
  <c r="P3405" i="14"/>
  <c r="P3406" i="14"/>
  <c r="P3407" i="14"/>
  <c r="P3408" i="14"/>
  <c r="P3409" i="14"/>
  <c r="P3410" i="14"/>
  <c r="P3411" i="14"/>
  <c r="P3412" i="14"/>
  <c r="P3413" i="14"/>
  <c r="P3414" i="14"/>
  <c r="P3415" i="14"/>
  <c r="P3416" i="14"/>
  <c r="P3417" i="14"/>
  <c r="P3418" i="14"/>
  <c r="P3419" i="14"/>
  <c r="P3420" i="14"/>
  <c r="P3421" i="14"/>
  <c r="P3422" i="14"/>
  <c r="P3423" i="14"/>
  <c r="P3424" i="14"/>
  <c r="P3425" i="14"/>
  <c r="P3426" i="14"/>
  <c r="P3427" i="14"/>
  <c r="P3428" i="14"/>
  <c r="P3429" i="14"/>
  <c r="P3430" i="14"/>
  <c r="P3431" i="14"/>
  <c r="P3432" i="14"/>
  <c r="P3433" i="14"/>
  <c r="P3434" i="14"/>
  <c r="P3435" i="14"/>
  <c r="P3436" i="14"/>
  <c r="P3437" i="14"/>
  <c r="P3438" i="14"/>
  <c r="P3439" i="14"/>
  <c r="P3440" i="14"/>
  <c r="P3441" i="14"/>
  <c r="P3442" i="14"/>
  <c r="P3443" i="14"/>
  <c r="P3444" i="14"/>
  <c r="P3445" i="14"/>
  <c r="P3446" i="14"/>
  <c r="P3447" i="14"/>
  <c r="P3448" i="14"/>
  <c r="P3449" i="14"/>
  <c r="P3450" i="14"/>
  <c r="P3451" i="14"/>
  <c r="P3452" i="14"/>
  <c r="P3453" i="14"/>
  <c r="P3454" i="14"/>
  <c r="P3455" i="14"/>
  <c r="P3456" i="14"/>
  <c r="P3457" i="14"/>
  <c r="P3458" i="14"/>
  <c r="P3459" i="14"/>
  <c r="P3460" i="14"/>
  <c r="P3461" i="14"/>
  <c r="P3462" i="14"/>
  <c r="P3463" i="14"/>
  <c r="P3464" i="14"/>
  <c r="P3465" i="14"/>
  <c r="P3466" i="14"/>
  <c r="P3467" i="14"/>
  <c r="P3468" i="14"/>
  <c r="P3469" i="14"/>
  <c r="P3470" i="14"/>
  <c r="P3471" i="14"/>
  <c r="P3472" i="14"/>
  <c r="P3473" i="14"/>
  <c r="P3474" i="14"/>
  <c r="P3475" i="14"/>
  <c r="P3476" i="14"/>
  <c r="P3477" i="14"/>
  <c r="P3478" i="14"/>
  <c r="P3479" i="14"/>
  <c r="P3480" i="14"/>
  <c r="P3481" i="14"/>
  <c r="P3482" i="14"/>
  <c r="P3483" i="14"/>
  <c r="P3484" i="14"/>
  <c r="P3485" i="14"/>
  <c r="P3486" i="14"/>
  <c r="P3487" i="14"/>
  <c r="P3488" i="14"/>
  <c r="P3489" i="14"/>
  <c r="P3490" i="14"/>
  <c r="P3491" i="14"/>
  <c r="P3492" i="14"/>
  <c r="P3493" i="14"/>
  <c r="P3494" i="14"/>
  <c r="P3495" i="14"/>
  <c r="P3496" i="14"/>
  <c r="P3497" i="14"/>
  <c r="P3498" i="14"/>
  <c r="P3499" i="14"/>
  <c r="P3500" i="14"/>
  <c r="P3501" i="14"/>
  <c r="P3502" i="14"/>
  <c r="P3503" i="14"/>
  <c r="P3504" i="14"/>
  <c r="P3505" i="14"/>
  <c r="P3506" i="14"/>
  <c r="P3507" i="14"/>
  <c r="P3508" i="14"/>
  <c r="P3509" i="14"/>
  <c r="P3510" i="14"/>
  <c r="P3511" i="14"/>
  <c r="P3512" i="14"/>
  <c r="P3513" i="14"/>
  <c r="P3514" i="14"/>
  <c r="P3515" i="14"/>
  <c r="P3516" i="14"/>
  <c r="P3517" i="14"/>
  <c r="P3518" i="14"/>
  <c r="P3519" i="14"/>
  <c r="P3520" i="14"/>
  <c r="P3521" i="14"/>
  <c r="P3522" i="14"/>
  <c r="P3523" i="14"/>
  <c r="P3524" i="14"/>
  <c r="P3525" i="14"/>
  <c r="P3526" i="14"/>
  <c r="P3527" i="14"/>
  <c r="P3528" i="14"/>
  <c r="P3529" i="14"/>
  <c r="P3530" i="14"/>
  <c r="P3531" i="14"/>
  <c r="P3532" i="14"/>
  <c r="P3533" i="14"/>
  <c r="P3534" i="14"/>
  <c r="P3535" i="14"/>
  <c r="P3536" i="14"/>
  <c r="P3537" i="14"/>
  <c r="P3538" i="14"/>
  <c r="P3539" i="14"/>
  <c r="P3540" i="14"/>
  <c r="P3541" i="14"/>
  <c r="P3542" i="14"/>
  <c r="P3543" i="14"/>
  <c r="P3544" i="14"/>
  <c r="P3545" i="14"/>
  <c r="P3546" i="14"/>
  <c r="P3547" i="14"/>
  <c r="P3548" i="14"/>
  <c r="P3549" i="14"/>
  <c r="P3550" i="14"/>
  <c r="P3551" i="14"/>
  <c r="P3552" i="14"/>
  <c r="P3553" i="14"/>
  <c r="P3554" i="14"/>
  <c r="P3555" i="14"/>
  <c r="P3556" i="14"/>
  <c r="P3557" i="14"/>
  <c r="P3558" i="14"/>
  <c r="P3559" i="14"/>
  <c r="P3560" i="14"/>
  <c r="P3561" i="14"/>
  <c r="P3562" i="14"/>
  <c r="P3563" i="14"/>
  <c r="P3564" i="14"/>
  <c r="P3565" i="14"/>
  <c r="P3566" i="14"/>
  <c r="P3567" i="14"/>
  <c r="P3568" i="14"/>
  <c r="P3569" i="14"/>
  <c r="P3570" i="14"/>
  <c r="P3571" i="14"/>
  <c r="P3572" i="14"/>
  <c r="P3573" i="14"/>
  <c r="P3574" i="14"/>
  <c r="P3575" i="14"/>
  <c r="P3576" i="14"/>
  <c r="P3577" i="14"/>
  <c r="P3578" i="14"/>
  <c r="P3579" i="14"/>
  <c r="P3580" i="14"/>
  <c r="P3581" i="14"/>
  <c r="P3582" i="14"/>
  <c r="P3583" i="14"/>
  <c r="P3584" i="14"/>
  <c r="P3585" i="14"/>
  <c r="P3586" i="14"/>
  <c r="P3587" i="14"/>
  <c r="P3588" i="14"/>
  <c r="P3589" i="14"/>
  <c r="P3590" i="14"/>
  <c r="P3591" i="14"/>
  <c r="P3592" i="14"/>
  <c r="P3593" i="14"/>
  <c r="P3594" i="14"/>
  <c r="P3595" i="14"/>
  <c r="P3596" i="14"/>
  <c r="P3597" i="14"/>
  <c r="P3598" i="14"/>
  <c r="P3599" i="14"/>
  <c r="P3600" i="14"/>
  <c r="P3601" i="14"/>
  <c r="P3602" i="14"/>
  <c r="P3603" i="14"/>
  <c r="P3604" i="14"/>
  <c r="P3605" i="14"/>
  <c r="P3606" i="14"/>
  <c r="P3607" i="14"/>
  <c r="P3608" i="14"/>
  <c r="P3609" i="14"/>
  <c r="P3610" i="14"/>
  <c r="P3611" i="14"/>
  <c r="P3612" i="14"/>
  <c r="P3613" i="14"/>
  <c r="P3614" i="14"/>
  <c r="P3615" i="14"/>
  <c r="P3616" i="14"/>
  <c r="P3617" i="14"/>
  <c r="P3618" i="14"/>
  <c r="P3619" i="14"/>
  <c r="P3620" i="14"/>
  <c r="P3621" i="14"/>
  <c r="P3622" i="14"/>
  <c r="P3623" i="14"/>
  <c r="P3624" i="14"/>
  <c r="P3625" i="14"/>
  <c r="P3626" i="14"/>
  <c r="P3627" i="14"/>
  <c r="P3628" i="14"/>
  <c r="P3629" i="14"/>
  <c r="P3630" i="14"/>
  <c r="P3631" i="14"/>
  <c r="P3632" i="14"/>
  <c r="P3633" i="14"/>
  <c r="P3634" i="14"/>
  <c r="P3635" i="14"/>
  <c r="P3636" i="14"/>
  <c r="P3637" i="14"/>
  <c r="P3638" i="14"/>
  <c r="P3639" i="14"/>
  <c r="P3640" i="14"/>
  <c r="P3641" i="14"/>
  <c r="P3642" i="14"/>
  <c r="P3643" i="14"/>
  <c r="P3644" i="14"/>
  <c r="P3645" i="14"/>
  <c r="P3646" i="14"/>
  <c r="P3647" i="14"/>
  <c r="P3648" i="14"/>
  <c r="P3649" i="14"/>
  <c r="P3650" i="14"/>
  <c r="P3651" i="14"/>
  <c r="P3652" i="14"/>
  <c r="P3653" i="14"/>
  <c r="P3654" i="14"/>
  <c r="P3655" i="14"/>
  <c r="P3656" i="14"/>
  <c r="P3657" i="14"/>
  <c r="P3658" i="14"/>
  <c r="P3659" i="14"/>
  <c r="P3660" i="14"/>
  <c r="P3661" i="14"/>
  <c r="P3662" i="14"/>
  <c r="P3663" i="14"/>
  <c r="P3664" i="14"/>
  <c r="P3665" i="14"/>
  <c r="P3666" i="14"/>
  <c r="P3667" i="14"/>
  <c r="P3668" i="14"/>
  <c r="P3669" i="14"/>
  <c r="P3670" i="14"/>
  <c r="P3671" i="14"/>
  <c r="P3672" i="14"/>
  <c r="P3673" i="14"/>
  <c r="P3674" i="14"/>
  <c r="P3675" i="14"/>
  <c r="P3676" i="14"/>
  <c r="P3677" i="14"/>
  <c r="P3678" i="14"/>
  <c r="P3679" i="14"/>
  <c r="P3680" i="14"/>
  <c r="P3681" i="14"/>
  <c r="P3682" i="14"/>
  <c r="P3683" i="14"/>
  <c r="P3684" i="14"/>
  <c r="P3685" i="14"/>
  <c r="P3686" i="14"/>
  <c r="P3687" i="14"/>
  <c r="P3688" i="14"/>
  <c r="P3689" i="14"/>
  <c r="P3690" i="14"/>
  <c r="P3691" i="14"/>
  <c r="P3692" i="14"/>
  <c r="P3693" i="14"/>
  <c r="P3694" i="14"/>
  <c r="P3695" i="14"/>
  <c r="P3696" i="14"/>
  <c r="P3697" i="14"/>
  <c r="P3698" i="14"/>
  <c r="P3699" i="14"/>
  <c r="P3700" i="14"/>
  <c r="P3701" i="14"/>
  <c r="P3702" i="14"/>
  <c r="P3703" i="14"/>
  <c r="P3704" i="14"/>
  <c r="P3705" i="14"/>
  <c r="P3706" i="14"/>
  <c r="P3707" i="14"/>
  <c r="P3708" i="14"/>
  <c r="P3709" i="14"/>
  <c r="P3710" i="14"/>
  <c r="P3711" i="14"/>
  <c r="P3712" i="14"/>
  <c r="P3713" i="14"/>
  <c r="P3714" i="14"/>
  <c r="P3715" i="14"/>
  <c r="P3716" i="14"/>
  <c r="P3717" i="14"/>
  <c r="P3718" i="14"/>
  <c r="P3719" i="14"/>
  <c r="P3720" i="14"/>
  <c r="P3721" i="14"/>
  <c r="P3722" i="14"/>
  <c r="P3723" i="14"/>
  <c r="P3724" i="14"/>
  <c r="P3725" i="14"/>
  <c r="P3726" i="14"/>
  <c r="P3727" i="14"/>
  <c r="P3728" i="14"/>
  <c r="P3729" i="14"/>
  <c r="P3730" i="14"/>
  <c r="P3731" i="14"/>
  <c r="P3732" i="14"/>
  <c r="P3733" i="14"/>
  <c r="P3734" i="14"/>
  <c r="P3735" i="14"/>
  <c r="P3736" i="14"/>
  <c r="P3737" i="14"/>
  <c r="P3738" i="14"/>
  <c r="P3739" i="14"/>
  <c r="P3740" i="14"/>
  <c r="P3741" i="14"/>
  <c r="P3742" i="14"/>
  <c r="P3743" i="14"/>
  <c r="P3744" i="14"/>
  <c r="P3745" i="14"/>
  <c r="P3746" i="14"/>
  <c r="P3747" i="14"/>
  <c r="P3748" i="14"/>
  <c r="P3749" i="14"/>
  <c r="P3750" i="14"/>
  <c r="P3751" i="14"/>
  <c r="P3752" i="14"/>
  <c r="P3753" i="14"/>
  <c r="P3754" i="14"/>
  <c r="P3755" i="14"/>
  <c r="P3756" i="14"/>
  <c r="P3757" i="14"/>
  <c r="P3758" i="14"/>
  <c r="P3759" i="14"/>
  <c r="P3760" i="14"/>
  <c r="P3761" i="14"/>
  <c r="P3762" i="14"/>
  <c r="P3763" i="14"/>
  <c r="P3764" i="14"/>
  <c r="P3765" i="14"/>
  <c r="P3766" i="14"/>
  <c r="P3767" i="14"/>
  <c r="P3768" i="14"/>
  <c r="P3769" i="14"/>
  <c r="P3770" i="14"/>
  <c r="P3771" i="14"/>
  <c r="P3772" i="14"/>
  <c r="P3773" i="14"/>
  <c r="P3774" i="14"/>
  <c r="P3775" i="14"/>
  <c r="P3776" i="14"/>
  <c r="P3777" i="14"/>
  <c r="P3778" i="14"/>
  <c r="P3779" i="14"/>
  <c r="P3780" i="14"/>
  <c r="P3781" i="14"/>
  <c r="P3782" i="14"/>
  <c r="P3783" i="14"/>
  <c r="P3784" i="14"/>
  <c r="P3785" i="14"/>
  <c r="P3786" i="14"/>
  <c r="P3787" i="14"/>
  <c r="P3788" i="14"/>
  <c r="P3789" i="14"/>
  <c r="P3790" i="14"/>
  <c r="P3791" i="14"/>
  <c r="P3792" i="14"/>
  <c r="P3793" i="14"/>
  <c r="P3794" i="14"/>
  <c r="P3795" i="14"/>
  <c r="P3796" i="14"/>
  <c r="P3797" i="14"/>
  <c r="P3798" i="14"/>
  <c r="P3799" i="14"/>
  <c r="P3800" i="14"/>
  <c r="P3801" i="14"/>
  <c r="P3802" i="14"/>
  <c r="P3803" i="14"/>
  <c r="P3804" i="14"/>
  <c r="P3805" i="14"/>
  <c r="P3806" i="14"/>
  <c r="P3807" i="14"/>
  <c r="P3808" i="14"/>
  <c r="P3809" i="14"/>
  <c r="P3810" i="14"/>
  <c r="P3811" i="14"/>
  <c r="P3812" i="14"/>
  <c r="P3813" i="14"/>
  <c r="P3814" i="14"/>
  <c r="P3815" i="14"/>
  <c r="P3816" i="14"/>
  <c r="P3817" i="14"/>
  <c r="P3818" i="14"/>
  <c r="P3819" i="14"/>
  <c r="P3820" i="14"/>
  <c r="P3821" i="14"/>
  <c r="P3822" i="14"/>
  <c r="P3823" i="14"/>
  <c r="P3824" i="14"/>
  <c r="P3825" i="14"/>
  <c r="P3826" i="14"/>
  <c r="P3827" i="14"/>
  <c r="P3828" i="14"/>
  <c r="P3829" i="14"/>
  <c r="P3830" i="14"/>
  <c r="P3831" i="14"/>
  <c r="P3832" i="14"/>
  <c r="P3833" i="14"/>
  <c r="P3834" i="14"/>
  <c r="P3835" i="14"/>
  <c r="P3836" i="14"/>
  <c r="P3837" i="14"/>
  <c r="P3838" i="14"/>
  <c r="P3839" i="14"/>
  <c r="P3840" i="14"/>
  <c r="P3841" i="14"/>
  <c r="P3842" i="14"/>
  <c r="P3843" i="14"/>
  <c r="P3844" i="14"/>
  <c r="P3845" i="14"/>
  <c r="P3846" i="14"/>
  <c r="P3847" i="14"/>
  <c r="P3848" i="14"/>
  <c r="P3849" i="14"/>
  <c r="P3850" i="14"/>
  <c r="P3851" i="14"/>
  <c r="P3852" i="14"/>
  <c r="P3853" i="14"/>
  <c r="P3854" i="14"/>
  <c r="P3855" i="14"/>
  <c r="P3856" i="14"/>
  <c r="P3857" i="14"/>
  <c r="P3858" i="14"/>
  <c r="P3859" i="14"/>
  <c r="P3860" i="14"/>
  <c r="P3861" i="14"/>
  <c r="P3862" i="14"/>
  <c r="P3863" i="14"/>
  <c r="P3864" i="14"/>
  <c r="P3865" i="14"/>
  <c r="P3866" i="14"/>
  <c r="P3867" i="14"/>
  <c r="P3868" i="14"/>
  <c r="P3869" i="14"/>
  <c r="P3870" i="14"/>
  <c r="P3871" i="14"/>
  <c r="P3872" i="14"/>
  <c r="P3873" i="14"/>
  <c r="P3874" i="14"/>
  <c r="P3875" i="14"/>
  <c r="P3876" i="14"/>
  <c r="P3877" i="14"/>
  <c r="P3878" i="14"/>
  <c r="P3879" i="14"/>
  <c r="P3880" i="14"/>
  <c r="P3881" i="14"/>
  <c r="P3882" i="14"/>
  <c r="P3883" i="14"/>
  <c r="P3884" i="14"/>
  <c r="P3885" i="14"/>
  <c r="P3886" i="14"/>
  <c r="P3887" i="14"/>
  <c r="P3888" i="14"/>
  <c r="P3889" i="14"/>
  <c r="P3890" i="14"/>
  <c r="P3891" i="14"/>
  <c r="P3892" i="14"/>
  <c r="P3893" i="14"/>
  <c r="P3894" i="14"/>
  <c r="P3895" i="14"/>
  <c r="P3896" i="14"/>
  <c r="P3897" i="14"/>
  <c r="P3898" i="14"/>
  <c r="P3899" i="14"/>
  <c r="P3900" i="14"/>
  <c r="P3901" i="14"/>
  <c r="P3902" i="14"/>
  <c r="P3903" i="14"/>
  <c r="P3904" i="14"/>
  <c r="P3905" i="14"/>
  <c r="P3906" i="14"/>
  <c r="P3907" i="14"/>
  <c r="P3908" i="14"/>
  <c r="P3909" i="14"/>
  <c r="P3910" i="14"/>
  <c r="P3911" i="14"/>
  <c r="P3912" i="14"/>
  <c r="P3913" i="14"/>
  <c r="P3914" i="14"/>
  <c r="P3915" i="14"/>
  <c r="P3916" i="14"/>
  <c r="P3917" i="14"/>
  <c r="P3918" i="14"/>
  <c r="P3919" i="14"/>
  <c r="P3920" i="14"/>
  <c r="P3921" i="14"/>
  <c r="P3922" i="14"/>
  <c r="P3923" i="14"/>
  <c r="P3924" i="14"/>
  <c r="P3925" i="14"/>
  <c r="P3926" i="14"/>
  <c r="P3927" i="14"/>
  <c r="P3928" i="14"/>
  <c r="P3929" i="14"/>
  <c r="P3930" i="14"/>
  <c r="P3931" i="14"/>
  <c r="P3932" i="14"/>
  <c r="P3933" i="14"/>
  <c r="P3934" i="14"/>
  <c r="P3935" i="14"/>
  <c r="P3936" i="14"/>
  <c r="P3937" i="14"/>
  <c r="P3938" i="14"/>
  <c r="P3939" i="14"/>
  <c r="P3940" i="14"/>
  <c r="P3941" i="14"/>
  <c r="P3942" i="14"/>
  <c r="P3943" i="14"/>
  <c r="P3944" i="14"/>
  <c r="P3945" i="14"/>
  <c r="P3946" i="14"/>
  <c r="P3947" i="14"/>
  <c r="P3948" i="14"/>
  <c r="P3949" i="14"/>
  <c r="P3950" i="14"/>
  <c r="P3951" i="14"/>
  <c r="P3952" i="14"/>
  <c r="P3953" i="14"/>
  <c r="P3954" i="14"/>
  <c r="P3955" i="14"/>
  <c r="P3956" i="14"/>
  <c r="P3957" i="14"/>
  <c r="P3958" i="14"/>
  <c r="P3959" i="14"/>
  <c r="P3960" i="14"/>
  <c r="P3961" i="14"/>
  <c r="P3962" i="14"/>
  <c r="P3963" i="14"/>
  <c r="P3964" i="14"/>
  <c r="P3965" i="14"/>
  <c r="P3966" i="14"/>
  <c r="P3967" i="14"/>
  <c r="P3968" i="14"/>
  <c r="P3969" i="14"/>
  <c r="P3970" i="14"/>
  <c r="P3971" i="14"/>
  <c r="P3972" i="14"/>
  <c r="P3973" i="14"/>
  <c r="P3974" i="14"/>
  <c r="P3975" i="14"/>
  <c r="P3976" i="14"/>
  <c r="P3977" i="14"/>
  <c r="P3978" i="14"/>
  <c r="P3979" i="14"/>
  <c r="P3980" i="14"/>
  <c r="P3981" i="14"/>
  <c r="P3982" i="14"/>
  <c r="P3983" i="14"/>
  <c r="P3984" i="14"/>
  <c r="P3985" i="14"/>
  <c r="P3986" i="14"/>
  <c r="P3987" i="14"/>
  <c r="P3988" i="14"/>
  <c r="P3989" i="14"/>
  <c r="P3990" i="14"/>
  <c r="P3991" i="14"/>
  <c r="P3992" i="14"/>
  <c r="P3993" i="14"/>
  <c r="P3994" i="14"/>
  <c r="P3995" i="14"/>
  <c r="P3996" i="14"/>
  <c r="P3997" i="14"/>
  <c r="P3998" i="14"/>
  <c r="P3999" i="14"/>
  <c r="P4000" i="14"/>
  <c r="P4001" i="14"/>
  <c r="P4002" i="14"/>
  <c r="P4003" i="14"/>
  <c r="P4004" i="14"/>
  <c r="P4005" i="14"/>
  <c r="P4006" i="14"/>
  <c r="P4007" i="14"/>
  <c r="P4008" i="14"/>
  <c r="P4009" i="14"/>
  <c r="P4010" i="14"/>
  <c r="P4011" i="14"/>
  <c r="P4012" i="14"/>
  <c r="P4013" i="14"/>
  <c r="P4014" i="14"/>
  <c r="P4015" i="14"/>
  <c r="P4016" i="14"/>
  <c r="P4017" i="14"/>
  <c r="P4018" i="14"/>
  <c r="P4019" i="14"/>
  <c r="P4020" i="14"/>
  <c r="P4021" i="14"/>
  <c r="P4022" i="14"/>
  <c r="P4023" i="14"/>
  <c r="P4024" i="14"/>
  <c r="P4025" i="14"/>
  <c r="P4026" i="14"/>
  <c r="P4027" i="14"/>
  <c r="P4028" i="14"/>
  <c r="P4029" i="14"/>
  <c r="P4030" i="14"/>
  <c r="P4031" i="14"/>
  <c r="P4032" i="14"/>
  <c r="P4033" i="14"/>
  <c r="P4034" i="14"/>
  <c r="P4035" i="14"/>
  <c r="P4036" i="14"/>
  <c r="P4037" i="14"/>
  <c r="P4038" i="14"/>
  <c r="P4039" i="14"/>
  <c r="P4040" i="14"/>
  <c r="P4041" i="14"/>
  <c r="P4042" i="14"/>
  <c r="P4043" i="14"/>
  <c r="P4044" i="14"/>
  <c r="P4045" i="14"/>
  <c r="P4046" i="14"/>
  <c r="P4047" i="14"/>
  <c r="P4048" i="14"/>
  <c r="P4049" i="14"/>
  <c r="P4050" i="14"/>
  <c r="P4051" i="14"/>
  <c r="P4052" i="14"/>
  <c r="P4053" i="14"/>
  <c r="P4054" i="14"/>
  <c r="P4055" i="14"/>
  <c r="P4056" i="14"/>
  <c r="P4057" i="14"/>
  <c r="P4058" i="14"/>
  <c r="P4059" i="14"/>
  <c r="P4060" i="14"/>
  <c r="P4061" i="14"/>
  <c r="P4062" i="14"/>
  <c r="P4063" i="14"/>
  <c r="P4064" i="14"/>
  <c r="P4065" i="14"/>
  <c r="P4066" i="14"/>
  <c r="P4067" i="14"/>
  <c r="P4068" i="14"/>
  <c r="P4069" i="14"/>
  <c r="P4070" i="14"/>
  <c r="P4071" i="14"/>
  <c r="P4072" i="14"/>
  <c r="P4073" i="14"/>
  <c r="P4074" i="14"/>
  <c r="P4075" i="14"/>
  <c r="P4076" i="14"/>
  <c r="P4077" i="14"/>
  <c r="P4078" i="14"/>
  <c r="P4079" i="14"/>
  <c r="P4080" i="14"/>
  <c r="P4081" i="14"/>
  <c r="P4082" i="14"/>
  <c r="P4083" i="14"/>
  <c r="P4084" i="14"/>
  <c r="P4085" i="14"/>
  <c r="P4086" i="14"/>
  <c r="P4087" i="14"/>
  <c r="P4088" i="14"/>
  <c r="P4089" i="14"/>
  <c r="P4090" i="14"/>
  <c r="P4091" i="14"/>
  <c r="P4092" i="14"/>
  <c r="P4093" i="14"/>
  <c r="P4094" i="14"/>
  <c r="P4095" i="14"/>
  <c r="P4096" i="14"/>
  <c r="P4097" i="14"/>
  <c r="P4098" i="14"/>
  <c r="P4099" i="14"/>
  <c r="P4100" i="14"/>
  <c r="P4101" i="14"/>
  <c r="P4102" i="14"/>
  <c r="P4103" i="14"/>
  <c r="P4104" i="14"/>
  <c r="P4105" i="14"/>
  <c r="P4106" i="14"/>
  <c r="P4107" i="14"/>
  <c r="P4108" i="14"/>
  <c r="P4109" i="14"/>
  <c r="P4110" i="14"/>
  <c r="P4111" i="14"/>
  <c r="P4112" i="14"/>
  <c r="P4113" i="14"/>
  <c r="P4114" i="14"/>
  <c r="P4115" i="14"/>
  <c r="P4116" i="14"/>
  <c r="P4117" i="14"/>
  <c r="P4118" i="14"/>
  <c r="P4119" i="14"/>
  <c r="P4120" i="14"/>
  <c r="P4121" i="14"/>
  <c r="P4122" i="14"/>
  <c r="P4123" i="14"/>
  <c r="P4124" i="14"/>
  <c r="P4125" i="14"/>
  <c r="P4126" i="14"/>
  <c r="P4127" i="14"/>
  <c r="P4128" i="14"/>
  <c r="P4129" i="14"/>
  <c r="P4130" i="14"/>
  <c r="P4131" i="14"/>
  <c r="P4132" i="14"/>
  <c r="P4133" i="14"/>
  <c r="P4134" i="14"/>
  <c r="P4135" i="14"/>
  <c r="P4136" i="14"/>
  <c r="P4137" i="14"/>
  <c r="P4138" i="14"/>
  <c r="P4139" i="14"/>
  <c r="P4140" i="14"/>
  <c r="P4141" i="14"/>
  <c r="P4142" i="14"/>
  <c r="P4143" i="14"/>
  <c r="P4144" i="14"/>
  <c r="P4145" i="14"/>
  <c r="P4146" i="14"/>
  <c r="P4147" i="14"/>
  <c r="P4148" i="14"/>
  <c r="P4149" i="14"/>
  <c r="P4150" i="14"/>
  <c r="P4151" i="14"/>
  <c r="P4152" i="14"/>
  <c r="P4153" i="14"/>
  <c r="P4154" i="14"/>
  <c r="P4155" i="14"/>
  <c r="P4156" i="14"/>
  <c r="P4157" i="14"/>
  <c r="P4158" i="14"/>
  <c r="P4159" i="14"/>
  <c r="P4160" i="14"/>
  <c r="P4161" i="14"/>
  <c r="P4162" i="14"/>
  <c r="P4163" i="14"/>
  <c r="P4164" i="14"/>
  <c r="P4165" i="14"/>
  <c r="P4166" i="14"/>
  <c r="P4167" i="14"/>
  <c r="P4168" i="14"/>
  <c r="P4169" i="14"/>
  <c r="P4170" i="14"/>
  <c r="P4171" i="14"/>
  <c r="P4172" i="14"/>
  <c r="P4173" i="14"/>
  <c r="P4174" i="14"/>
  <c r="P4175" i="14"/>
  <c r="P4176" i="14"/>
  <c r="P4177" i="14"/>
  <c r="P4178" i="14"/>
  <c r="P4179" i="14"/>
  <c r="P4180" i="14"/>
  <c r="P4181" i="14"/>
  <c r="P4182" i="14"/>
  <c r="P4183" i="14"/>
  <c r="P4184" i="14"/>
  <c r="P4185" i="14"/>
  <c r="P4186" i="14"/>
  <c r="P4187" i="14"/>
  <c r="P4188" i="14"/>
  <c r="P4189" i="14"/>
  <c r="P4190" i="14"/>
  <c r="P4191" i="14"/>
  <c r="P4192" i="14"/>
  <c r="P4193" i="14"/>
  <c r="P4194" i="14"/>
  <c r="P4195" i="14"/>
  <c r="P4196" i="14"/>
  <c r="P4197" i="14"/>
  <c r="P4198" i="14"/>
  <c r="P4199" i="14"/>
  <c r="P4200" i="14"/>
  <c r="P4201" i="14"/>
  <c r="P4202" i="14"/>
  <c r="P4203" i="14"/>
  <c r="P4204" i="14"/>
  <c r="P4205" i="14"/>
  <c r="P4206" i="14"/>
  <c r="P4207" i="14"/>
  <c r="P4208" i="14"/>
  <c r="P4209" i="14"/>
  <c r="P4210" i="14"/>
  <c r="P4211" i="14"/>
  <c r="P4212" i="14"/>
  <c r="P4213" i="14"/>
  <c r="P4214" i="14"/>
  <c r="P4215" i="14"/>
  <c r="P4216" i="14"/>
  <c r="P4217" i="14"/>
  <c r="P4218" i="14"/>
  <c r="P4219" i="14"/>
  <c r="P4220" i="14"/>
  <c r="P4221" i="14"/>
  <c r="P4222" i="14"/>
  <c r="P4223" i="14"/>
  <c r="P4224" i="14"/>
  <c r="P4225" i="14"/>
  <c r="P4226" i="14"/>
  <c r="P4227" i="14"/>
  <c r="P4228" i="14"/>
  <c r="P4229" i="14"/>
  <c r="P4230" i="14"/>
  <c r="P4231" i="14"/>
  <c r="P4232" i="14"/>
  <c r="P4233" i="14"/>
  <c r="P4234" i="14"/>
  <c r="P4235" i="14"/>
  <c r="P4236" i="14"/>
  <c r="P4237" i="14"/>
  <c r="P4238" i="14"/>
  <c r="P4239" i="14"/>
  <c r="P4240" i="14"/>
  <c r="P4241" i="14"/>
  <c r="P4242" i="14"/>
  <c r="P4243" i="14"/>
  <c r="P4244" i="14"/>
  <c r="P4245" i="14"/>
  <c r="P4246" i="14"/>
  <c r="P4247" i="14"/>
  <c r="P4248" i="14"/>
  <c r="P4249" i="14"/>
  <c r="P4250" i="14"/>
  <c r="P4251" i="14"/>
  <c r="P4252" i="14"/>
  <c r="P4253" i="14"/>
  <c r="P4254" i="14"/>
  <c r="P4255" i="14"/>
  <c r="P4256" i="14"/>
  <c r="P4257" i="14"/>
  <c r="P4258" i="14"/>
  <c r="P4259" i="14"/>
  <c r="P4260" i="14"/>
  <c r="P4261" i="14"/>
  <c r="P4262" i="14"/>
  <c r="P4263" i="14"/>
  <c r="P4264" i="14"/>
  <c r="P4265" i="14"/>
  <c r="P4266" i="14"/>
  <c r="P4267" i="14"/>
  <c r="P4268" i="14"/>
  <c r="P4269" i="14"/>
  <c r="P4270" i="14"/>
  <c r="P4271" i="14"/>
  <c r="P4272" i="14"/>
  <c r="P4273" i="14"/>
  <c r="P4274" i="14"/>
  <c r="P4275" i="14"/>
  <c r="P4276" i="14"/>
  <c r="P4277" i="14"/>
  <c r="P4278" i="14"/>
  <c r="P4279" i="14"/>
  <c r="P4280" i="14"/>
  <c r="P4281" i="14"/>
  <c r="P4282" i="14"/>
  <c r="P4283" i="14"/>
  <c r="P4284" i="14"/>
  <c r="P4285" i="14"/>
  <c r="P4286" i="14"/>
  <c r="P4287" i="14"/>
  <c r="P4288" i="14"/>
  <c r="P4289" i="14"/>
  <c r="P4290" i="14"/>
  <c r="P4291" i="14"/>
  <c r="P4292" i="14"/>
  <c r="P4293" i="14"/>
  <c r="P4294" i="14"/>
  <c r="P4295" i="14"/>
  <c r="P4296" i="14"/>
  <c r="P4297" i="14"/>
  <c r="P4298" i="14"/>
  <c r="P4299" i="14"/>
  <c r="P4300" i="14"/>
  <c r="P4301" i="14"/>
  <c r="P4302" i="14"/>
  <c r="P4303" i="14"/>
  <c r="P4304" i="14"/>
  <c r="P4305" i="14"/>
  <c r="P4306" i="14"/>
  <c r="P4307" i="14"/>
  <c r="P4308" i="14"/>
  <c r="P4309" i="14"/>
  <c r="P4310" i="14"/>
  <c r="P4311" i="14"/>
  <c r="P4312" i="14"/>
  <c r="P4313" i="14"/>
  <c r="P4314" i="14"/>
  <c r="P4315" i="14"/>
  <c r="P4316" i="14"/>
  <c r="P4317" i="14"/>
  <c r="P4318" i="14"/>
  <c r="P4319" i="14"/>
  <c r="P4320" i="14"/>
  <c r="P4321" i="14"/>
  <c r="P4322" i="14"/>
  <c r="P4323" i="14"/>
  <c r="P4324" i="14"/>
  <c r="P4325" i="14"/>
  <c r="P4326" i="14"/>
  <c r="P4327" i="14"/>
  <c r="P4328" i="14"/>
  <c r="P4329" i="14"/>
  <c r="P4330" i="14"/>
  <c r="P4331" i="14"/>
  <c r="P4332" i="14"/>
  <c r="P4333" i="14"/>
  <c r="P4334" i="14"/>
  <c r="P4335" i="14"/>
  <c r="P4336" i="14"/>
  <c r="P4337" i="14"/>
  <c r="P4338" i="14"/>
  <c r="P4339" i="14"/>
  <c r="P4340" i="14"/>
  <c r="P4341" i="14"/>
  <c r="P4342" i="14"/>
  <c r="P4343" i="14"/>
  <c r="P4344" i="14"/>
  <c r="P4345" i="14"/>
  <c r="P4346" i="14"/>
  <c r="P4347" i="14"/>
  <c r="P4348" i="14"/>
  <c r="P4349" i="14"/>
  <c r="P4350" i="14"/>
  <c r="P4351" i="14"/>
  <c r="P4352" i="14"/>
  <c r="P4353" i="14"/>
  <c r="P4354" i="14"/>
  <c r="P4355" i="14"/>
  <c r="P4356" i="14"/>
  <c r="P4357" i="14"/>
  <c r="P4358" i="14"/>
  <c r="P4359" i="14"/>
  <c r="P4360" i="14"/>
  <c r="P4361" i="14"/>
  <c r="P4362" i="14"/>
  <c r="P4363" i="14"/>
  <c r="P4364" i="14"/>
  <c r="P4365" i="14"/>
  <c r="P4366" i="14"/>
  <c r="P4367" i="14"/>
  <c r="P4368" i="14"/>
  <c r="P4369" i="14"/>
  <c r="P4370" i="14"/>
  <c r="P4371" i="14"/>
  <c r="P4372" i="14"/>
  <c r="P4373" i="14"/>
  <c r="P4374" i="14"/>
  <c r="P4375" i="14"/>
  <c r="P4376" i="14"/>
  <c r="P4377" i="14"/>
  <c r="P4378" i="14"/>
  <c r="P4379" i="14"/>
  <c r="P4380" i="14"/>
  <c r="P4381" i="14"/>
  <c r="P4382" i="14"/>
  <c r="P4383" i="14"/>
  <c r="P4384" i="14"/>
  <c r="P4385" i="14"/>
  <c r="P4386" i="14"/>
  <c r="P4387" i="14"/>
  <c r="P4388" i="14"/>
  <c r="P4389" i="14"/>
  <c r="P4390" i="14"/>
  <c r="P4391" i="14"/>
  <c r="P4392" i="14"/>
  <c r="P4393" i="14"/>
  <c r="P4394" i="14"/>
  <c r="P4395" i="14"/>
  <c r="P4396" i="14"/>
  <c r="P4397" i="14"/>
  <c r="P4398" i="14"/>
  <c r="P4399" i="14"/>
  <c r="P4400" i="14"/>
  <c r="P4401" i="14"/>
  <c r="P4402" i="14"/>
  <c r="P4403" i="14"/>
  <c r="P4404" i="14"/>
  <c r="P4405" i="14"/>
  <c r="P4406" i="14"/>
  <c r="P4407" i="14"/>
  <c r="P4408" i="14"/>
  <c r="P4409" i="14"/>
  <c r="P4410" i="14"/>
  <c r="P4411" i="14"/>
  <c r="P4412" i="14"/>
  <c r="P4413" i="14"/>
  <c r="P4414" i="14"/>
  <c r="P4415" i="14"/>
  <c r="P4416" i="14"/>
  <c r="P4417" i="14"/>
  <c r="P4418" i="14"/>
  <c r="P4419" i="14"/>
  <c r="P4420" i="14"/>
  <c r="P4421" i="14"/>
  <c r="P4422" i="14"/>
  <c r="P4423" i="14"/>
  <c r="P4424" i="14"/>
  <c r="P4425" i="14"/>
  <c r="P4426" i="14"/>
  <c r="P4427" i="14"/>
  <c r="P4428" i="14"/>
  <c r="P4429" i="14"/>
  <c r="P4430" i="14"/>
  <c r="P4431" i="14"/>
  <c r="P4432" i="14"/>
  <c r="P4433" i="14"/>
  <c r="P4434" i="14"/>
  <c r="P4435" i="14"/>
  <c r="P4436" i="14"/>
  <c r="P4437" i="14"/>
  <c r="P4438" i="14"/>
  <c r="P4439" i="14"/>
  <c r="P4440" i="14"/>
  <c r="P4441" i="14"/>
  <c r="P4442" i="14"/>
  <c r="P4443" i="14"/>
  <c r="P4444" i="14"/>
  <c r="P4445" i="14"/>
  <c r="P4446" i="14"/>
  <c r="P4447" i="14"/>
  <c r="P4448" i="14"/>
  <c r="P4449" i="14"/>
  <c r="P4450" i="14"/>
  <c r="P4451" i="14"/>
  <c r="P4452" i="14"/>
  <c r="P4453" i="14"/>
  <c r="P4454" i="14"/>
  <c r="P4455" i="14"/>
  <c r="P4456" i="14"/>
  <c r="P4457" i="14"/>
  <c r="P4458" i="14"/>
  <c r="P4459" i="14"/>
  <c r="P4460" i="14"/>
  <c r="P4461" i="14"/>
  <c r="P4462" i="14"/>
  <c r="P4463" i="14"/>
  <c r="P4464" i="14"/>
  <c r="P4465" i="14"/>
  <c r="P4466" i="14"/>
  <c r="P4467" i="14"/>
  <c r="P4468" i="14"/>
  <c r="P4469" i="14"/>
  <c r="P4470" i="14"/>
  <c r="P4471" i="14"/>
  <c r="P4472" i="14"/>
  <c r="P4473" i="14"/>
  <c r="P4474" i="14"/>
  <c r="P4475" i="14"/>
  <c r="P4476" i="14"/>
  <c r="P4477" i="14"/>
  <c r="P4478" i="14"/>
  <c r="P4479" i="14"/>
  <c r="P4480" i="14"/>
  <c r="P4481" i="14"/>
  <c r="P4482" i="14"/>
  <c r="P4483" i="14"/>
  <c r="P4484" i="14"/>
  <c r="P4485" i="14"/>
  <c r="P4486" i="14"/>
  <c r="P4487" i="14"/>
  <c r="P4488" i="14"/>
  <c r="P4489" i="14"/>
  <c r="P4490" i="14"/>
  <c r="P4491" i="14"/>
  <c r="P4492" i="14"/>
  <c r="P4493" i="14"/>
  <c r="P4494" i="14"/>
  <c r="P4495" i="14"/>
  <c r="P4496" i="14"/>
  <c r="P4497" i="14"/>
  <c r="P4498" i="14"/>
  <c r="P4499" i="14"/>
  <c r="P4500" i="14"/>
  <c r="P4501" i="14"/>
  <c r="P4502" i="14"/>
  <c r="P4503" i="14"/>
  <c r="P4504" i="14"/>
  <c r="P4505" i="14"/>
  <c r="P4506" i="14"/>
  <c r="P4507" i="14"/>
  <c r="P4508" i="14"/>
  <c r="P4509" i="14"/>
  <c r="P4510" i="14"/>
  <c r="P4511" i="14"/>
  <c r="P4512" i="14"/>
  <c r="P4513" i="14"/>
  <c r="P4514" i="14"/>
  <c r="P4515" i="14"/>
  <c r="P4516" i="14"/>
  <c r="P4517" i="14"/>
  <c r="P4518" i="14"/>
  <c r="P4519" i="14"/>
  <c r="P4520" i="14"/>
  <c r="P4521" i="14"/>
  <c r="P4522" i="14"/>
  <c r="P4523" i="14"/>
  <c r="P4524" i="14"/>
  <c r="P4525" i="14"/>
  <c r="P4526" i="14"/>
  <c r="P4527" i="14"/>
  <c r="P4528" i="14"/>
  <c r="P4529" i="14"/>
  <c r="P4530" i="14"/>
  <c r="P4531" i="14"/>
  <c r="P4532" i="14"/>
  <c r="P4533" i="14"/>
  <c r="P4534" i="14"/>
  <c r="P4535" i="14"/>
  <c r="P4536" i="14"/>
  <c r="P4537" i="14"/>
  <c r="P4538" i="14"/>
  <c r="P4539" i="14"/>
  <c r="P4540" i="14"/>
  <c r="P4541" i="14"/>
  <c r="P4542" i="14"/>
  <c r="P4543" i="14"/>
  <c r="P4544" i="14"/>
  <c r="P4545" i="14"/>
  <c r="P4546" i="14"/>
  <c r="P4547" i="14"/>
  <c r="P4548" i="14"/>
  <c r="P4549" i="14"/>
  <c r="P4550" i="14"/>
  <c r="P4551" i="14"/>
  <c r="P4552" i="14"/>
  <c r="P4553" i="14"/>
  <c r="P4554" i="14"/>
  <c r="P4555" i="14"/>
  <c r="P4556" i="14"/>
  <c r="P4557" i="14"/>
  <c r="P4558" i="14"/>
  <c r="P4559" i="14"/>
  <c r="P4560" i="14"/>
  <c r="P4561" i="14"/>
  <c r="P4562" i="14"/>
  <c r="P4563" i="14"/>
  <c r="P4564" i="14"/>
  <c r="P4565" i="14"/>
  <c r="P4566" i="14"/>
  <c r="P4567" i="14"/>
  <c r="P4568" i="14"/>
  <c r="P4569" i="14"/>
  <c r="P4570" i="14"/>
  <c r="P4571" i="14"/>
  <c r="P4572" i="14"/>
  <c r="P4573" i="14"/>
  <c r="P4574" i="14"/>
  <c r="P4575" i="14"/>
  <c r="P4576" i="14"/>
  <c r="P4577" i="14"/>
  <c r="P4578" i="14"/>
  <c r="P4579" i="14"/>
  <c r="P4580" i="14"/>
  <c r="P4581" i="14"/>
  <c r="P4582" i="14"/>
  <c r="P4583" i="14"/>
  <c r="P4584" i="14"/>
  <c r="P4585" i="14"/>
  <c r="P4586" i="14"/>
  <c r="P4587" i="14"/>
  <c r="P4588" i="14"/>
  <c r="P4589" i="14"/>
  <c r="P4590" i="14"/>
  <c r="P4591" i="14"/>
  <c r="P4592" i="14"/>
  <c r="P4593" i="14"/>
  <c r="P4594" i="14"/>
  <c r="P4595" i="14"/>
  <c r="P4596" i="14"/>
  <c r="P4597" i="14"/>
  <c r="P4598" i="14"/>
  <c r="P4599" i="14"/>
  <c r="P4600" i="14"/>
  <c r="P4601" i="14"/>
  <c r="P4602" i="14"/>
  <c r="P4603" i="14"/>
  <c r="P4604" i="14"/>
  <c r="P4605" i="14"/>
  <c r="P4606" i="14"/>
  <c r="P4607" i="14"/>
  <c r="P4608" i="14"/>
  <c r="P4609" i="14"/>
  <c r="P4610" i="14"/>
  <c r="P4611" i="14"/>
  <c r="P4612" i="14"/>
  <c r="P4613" i="14"/>
  <c r="P4614" i="14"/>
  <c r="P4615" i="14"/>
  <c r="P4616" i="14"/>
  <c r="P4617" i="14"/>
  <c r="P4618" i="14"/>
  <c r="P4619" i="14"/>
  <c r="P4620" i="14"/>
  <c r="P4621" i="14"/>
  <c r="P4622" i="14"/>
  <c r="P4623" i="14"/>
  <c r="P4624" i="14"/>
  <c r="P4625" i="14"/>
  <c r="P4626" i="14"/>
  <c r="P4627" i="14"/>
  <c r="P4628" i="14"/>
  <c r="P4629" i="14"/>
  <c r="P4630" i="14"/>
  <c r="P4631" i="14"/>
  <c r="P4632" i="14"/>
  <c r="P4633" i="14"/>
  <c r="P4634" i="14"/>
  <c r="P4635" i="14"/>
  <c r="P4636" i="14"/>
  <c r="P4637" i="14"/>
  <c r="P4638" i="14"/>
  <c r="P4639" i="14"/>
  <c r="P4640" i="14"/>
  <c r="P4641" i="14"/>
  <c r="P4642" i="14"/>
  <c r="P4643" i="14"/>
  <c r="P4644" i="14"/>
  <c r="P4645" i="14"/>
  <c r="P4646" i="14"/>
  <c r="P4647" i="14"/>
  <c r="P4648" i="14"/>
  <c r="P4649" i="14"/>
  <c r="P4650" i="14"/>
  <c r="P4651" i="14"/>
  <c r="P4652" i="14"/>
  <c r="P4653" i="14"/>
  <c r="P4654" i="14"/>
  <c r="P4655" i="14"/>
  <c r="P4656" i="14"/>
  <c r="P4657" i="14"/>
  <c r="P4658" i="14"/>
  <c r="P4659" i="14"/>
  <c r="P4660" i="14"/>
  <c r="P4661" i="14"/>
  <c r="P4662" i="14"/>
  <c r="P4663" i="14"/>
  <c r="P4664" i="14"/>
  <c r="P4665" i="14"/>
  <c r="P4666" i="14"/>
  <c r="P4667" i="14"/>
  <c r="P4668" i="14"/>
  <c r="P4669" i="14"/>
  <c r="P4670" i="14"/>
  <c r="P4671" i="14"/>
  <c r="P4672" i="14"/>
  <c r="P4673" i="14"/>
  <c r="P4674" i="14"/>
  <c r="P4675" i="14"/>
  <c r="P4676" i="14"/>
  <c r="P4677" i="14"/>
  <c r="P4678" i="14"/>
  <c r="P4679" i="14"/>
  <c r="P4680" i="14"/>
  <c r="P4681" i="14"/>
  <c r="P4682" i="14"/>
  <c r="P4683" i="14"/>
  <c r="P4684" i="14"/>
  <c r="P4685" i="14"/>
  <c r="P4686" i="14"/>
  <c r="P4687" i="14"/>
  <c r="P4688" i="14"/>
  <c r="P4689" i="14"/>
  <c r="P4690" i="14"/>
  <c r="P4691" i="14"/>
  <c r="P4692" i="14"/>
  <c r="P4693" i="14"/>
  <c r="P4694" i="14"/>
  <c r="P4695" i="14"/>
  <c r="P4696" i="14"/>
  <c r="P4697" i="14"/>
  <c r="P4698" i="14"/>
  <c r="P4699" i="14"/>
  <c r="P4700" i="14"/>
  <c r="P4701" i="14"/>
  <c r="P4702" i="14"/>
  <c r="P4703" i="14"/>
  <c r="P4704" i="14"/>
  <c r="P4705" i="14"/>
  <c r="P4706" i="14"/>
  <c r="P4707" i="14"/>
  <c r="P4708" i="14"/>
  <c r="P4709" i="14"/>
  <c r="P4710" i="14"/>
  <c r="P4711" i="14"/>
  <c r="P4712" i="14"/>
  <c r="P4713" i="14"/>
  <c r="P4714" i="14"/>
  <c r="P4715" i="14"/>
  <c r="P4716" i="14"/>
  <c r="P4717" i="14"/>
  <c r="P4718" i="14"/>
  <c r="P4719" i="14"/>
  <c r="P4720" i="14"/>
  <c r="P4721" i="14"/>
  <c r="P4722" i="14"/>
  <c r="P4723" i="14"/>
  <c r="P4724" i="14"/>
  <c r="P4725" i="14"/>
  <c r="P4726" i="14"/>
  <c r="P4727" i="14"/>
  <c r="P4728" i="14"/>
  <c r="P4729" i="14"/>
  <c r="P4730" i="14"/>
  <c r="P4731" i="14"/>
  <c r="P4732" i="14"/>
  <c r="P4733" i="14"/>
  <c r="P4734" i="14"/>
  <c r="P4735" i="14"/>
  <c r="P4736" i="14"/>
  <c r="P4737" i="14"/>
  <c r="P4738" i="14"/>
  <c r="P4739" i="14"/>
  <c r="P4740" i="14"/>
  <c r="P4741" i="14"/>
  <c r="P4742" i="14"/>
  <c r="P4743" i="14"/>
  <c r="P4744" i="14"/>
  <c r="P4745" i="14"/>
  <c r="P4746" i="14"/>
  <c r="P4747" i="14"/>
  <c r="P4748" i="14"/>
  <c r="P4749" i="14"/>
  <c r="P4750" i="14"/>
  <c r="P4751" i="14"/>
  <c r="P4752" i="14"/>
  <c r="P4753" i="14"/>
  <c r="P4754" i="14"/>
  <c r="P4755" i="14"/>
  <c r="P4756" i="14"/>
  <c r="P4757" i="14"/>
  <c r="P4758" i="14"/>
  <c r="P4759" i="14"/>
  <c r="P4760" i="14"/>
  <c r="P4761" i="14"/>
  <c r="P4762" i="14"/>
  <c r="P4763" i="14"/>
  <c r="P4764" i="14"/>
  <c r="P4765" i="14"/>
  <c r="P4766" i="14"/>
  <c r="P4767" i="14"/>
  <c r="P4768" i="14"/>
  <c r="P4769" i="14"/>
  <c r="P4770" i="14"/>
  <c r="P4771" i="14"/>
  <c r="P4772" i="14"/>
  <c r="P4773" i="14"/>
  <c r="P4774" i="14"/>
  <c r="P4775" i="14"/>
  <c r="P4776" i="14"/>
  <c r="P4777" i="14"/>
  <c r="P4778" i="14"/>
  <c r="P4779" i="14"/>
  <c r="P4780" i="14"/>
  <c r="P4781" i="14"/>
  <c r="P4782" i="14"/>
  <c r="P4783" i="14"/>
  <c r="P4784" i="14"/>
  <c r="P4785" i="14"/>
  <c r="P4786" i="14"/>
  <c r="P4787" i="14"/>
  <c r="P4788" i="14"/>
  <c r="P4789" i="14"/>
  <c r="P4790" i="14"/>
  <c r="P4791" i="14"/>
  <c r="P4792" i="14"/>
  <c r="P4793" i="14"/>
  <c r="P4794" i="14"/>
  <c r="P4795" i="14"/>
  <c r="P4796" i="14"/>
  <c r="P4797" i="14"/>
  <c r="P4798" i="14"/>
  <c r="P4799" i="14"/>
  <c r="P4800" i="14"/>
  <c r="P4801" i="14"/>
  <c r="P4802" i="14"/>
  <c r="P4803" i="14"/>
  <c r="P4804" i="14"/>
  <c r="P4805" i="14"/>
  <c r="P4806" i="14"/>
  <c r="P4807" i="14"/>
  <c r="P4808" i="14"/>
  <c r="P4809" i="14"/>
  <c r="P4810" i="14"/>
  <c r="P4811" i="14"/>
  <c r="P4812" i="14"/>
  <c r="P4813" i="14"/>
  <c r="P4814" i="14"/>
  <c r="P4815" i="14"/>
  <c r="P4816" i="14"/>
  <c r="P4817" i="14"/>
  <c r="P4818" i="14"/>
  <c r="P4819" i="14"/>
  <c r="P4820" i="14"/>
  <c r="P4821" i="14"/>
  <c r="P4822" i="14"/>
  <c r="P4823" i="14"/>
  <c r="P4824" i="14"/>
  <c r="P4825" i="14"/>
  <c r="P4826" i="14"/>
  <c r="P4827" i="14"/>
  <c r="P4828" i="14"/>
  <c r="P4829" i="14"/>
  <c r="P4830" i="14"/>
  <c r="P4831" i="14"/>
  <c r="P4832" i="14"/>
  <c r="P4833" i="14"/>
  <c r="P4834" i="14"/>
  <c r="P4835" i="14"/>
  <c r="P4836" i="14"/>
  <c r="P4837" i="14"/>
  <c r="P4838" i="14"/>
  <c r="P4839" i="14"/>
  <c r="P4840" i="14"/>
  <c r="P4841" i="14"/>
  <c r="P4842" i="14"/>
  <c r="P4843" i="14"/>
  <c r="P4844" i="14"/>
  <c r="P4845" i="14"/>
  <c r="P4846" i="14"/>
  <c r="P4847" i="14"/>
  <c r="P4848" i="14"/>
  <c r="P4849" i="14"/>
  <c r="P4850" i="14"/>
  <c r="P4851" i="14"/>
  <c r="P4852" i="14"/>
  <c r="P4853" i="14"/>
  <c r="P4854" i="14"/>
  <c r="P4855" i="14"/>
  <c r="P4856" i="14"/>
  <c r="P4857" i="14"/>
  <c r="P4858" i="14"/>
  <c r="P4859" i="14"/>
  <c r="P4860" i="14"/>
  <c r="P4861" i="14"/>
  <c r="P4862" i="14"/>
  <c r="P4863" i="14"/>
  <c r="P4864" i="14"/>
  <c r="P4865" i="14"/>
  <c r="P4866" i="14"/>
  <c r="P4867" i="14"/>
  <c r="P4868" i="14"/>
  <c r="P4869" i="14"/>
  <c r="P4870" i="14"/>
  <c r="P4871" i="14"/>
  <c r="P4872" i="14"/>
  <c r="P4873" i="14"/>
  <c r="P4874" i="14"/>
  <c r="P4875" i="14"/>
  <c r="P4876" i="14"/>
  <c r="P4877" i="14"/>
  <c r="P4878" i="14"/>
  <c r="P4879" i="14"/>
  <c r="P4880" i="14"/>
  <c r="P4881" i="14"/>
  <c r="P4882" i="14"/>
  <c r="P4883" i="14"/>
  <c r="P4884" i="14"/>
  <c r="P4885" i="14"/>
  <c r="P4886" i="14"/>
  <c r="P4887" i="14"/>
  <c r="P4888" i="14"/>
  <c r="P4889" i="14"/>
  <c r="P4890" i="14"/>
  <c r="P4891" i="14"/>
  <c r="P4892" i="14"/>
  <c r="P4893" i="14"/>
  <c r="P4894" i="14"/>
  <c r="P4895" i="14"/>
  <c r="P4896" i="14"/>
  <c r="P4897" i="14"/>
  <c r="P4898" i="14"/>
  <c r="P4899" i="14"/>
  <c r="P4900" i="14"/>
  <c r="P4901" i="14"/>
  <c r="P4902" i="14"/>
  <c r="P4903" i="14"/>
  <c r="P4904" i="14"/>
  <c r="P4905" i="14"/>
  <c r="P4906" i="14"/>
  <c r="P4907" i="14"/>
  <c r="P4908" i="14"/>
  <c r="P4909" i="14"/>
  <c r="P4910" i="14"/>
  <c r="P4911" i="14"/>
  <c r="P4912" i="14"/>
  <c r="P4913" i="14"/>
  <c r="P4914" i="14"/>
  <c r="P4915" i="14"/>
  <c r="P4916" i="14"/>
  <c r="P4917" i="14"/>
  <c r="P4918" i="14"/>
  <c r="P4919" i="14"/>
  <c r="P4920" i="14"/>
  <c r="P4921" i="14"/>
  <c r="P4922" i="14"/>
  <c r="P4923" i="14"/>
  <c r="P4924" i="14"/>
  <c r="P4925" i="14"/>
  <c r="P4926" i="14"/>
  <c r="P4927" i="14"/>
  <c r="P4928" i="14"/>
  <c r="P4929" i="14"/>
  <c r="P4930" i="14"/>
  <c r="P4931" i="14"/>
  <c r="P4932" i="14"/>
  <c r="P4933" i="14"/>
  <c r="P4934" i="14"/>
  <c r="P4935" i="14"/>
  <c r="P4936" i="14"/>
  <c r="P4937" i="14"/>
  <c r="P4938" i="14"/>
  <c r="P4939" i="14"/>
  <c r="P4940" i="14"/>
  <c r="P4941" i="14"/>
  <c r="P4942" i="14"/>
  <c r="P4943" i="14"/>
  <c r="P4944" i="14"/>
  <c r="P4945" i="14"/>
  <c r="P4946" i="14"/>
  <c r="P4947" i="14"/>
  <c r="P4948" i="14"/>
  <c r="P4949" i="14"/>
  <c r="P4950" i="14"/>
  <c r="P4951" i="14"/>
  <c r="P4952" i="14"/>
  <c r="P4953" i="14"/>
  <c r="P4954" i="14"/>
  <c r="P4955" i="14"/>
  <c r="P4956" i="14"/>
  <c r="P4957" i="14"/>
  <c r="P4958" i="14"/>
  <c r="P4959" i="14"/>
  <c r="P4960" i="14"/>
  <c r="P4961" i="14"/>
  <c r="P4962" i="14"/>
  <c r="P4963" i="14"/>
  <c r="P4964" i="14"/>
  <c r="P4965" i="14"/>
  <c r="P4966" i="14"/>
  <c r="P4967" i="14"/>
  <c r="P4968" i="14"/>
  <c r="P4969" i="14"/>
  <c r="P4970" i="14"/>
  <c r="P4971" i="14"/>
  <c r="P4972" i="14"/>
  <c r="P4973" i="14"/>
  <c r="P4974" i="14"/>
  <c r="P4975" i="14"/>
  <c r="P4976" i="14"/>
  <c r="P4977" i="14"/>
  <c r="P4978" i="14"/>
  <c r="P4979" i="14"/>
  <c r="P4980" i="14"/>
  <c r="P4981" i="14"/>
  <c r="P4982" i="14"/>
  <c r="P4983" i="14"/>
  <c r="P4984" i="14"/>
  <c r="P4985" i="14"/>
  <c r="P4986" i="14"/>
  <c r="P4987" i="14"/>
  <c r="P4988" i="14"/>
  <c r="P4989" i="14"/>
  <c r="P4990" i="14"/>
  <c r="P4991" i="14"/>
  <c r="P4992" i="14"/>
  <c r="P4993" i="14"/>
  <c r="P4994" i="14"/>
  <c r="P4995" i="14"/>
  <c r="P4996" i="14"/>
  <c r="P4997" i="14"/>
  <c r="P4998" i="14"/>
  <c r="P4999" i="14"/>
  <c r="P5000" i="14"/>
  <c r="P5001" i="14"/>
  <c r="P5002" i="14"/>
  <c r="P5003" i="14"/>
  <c r="P5004" i="14"/>
  <c r="P5005" i="14"/>
  <c r="P5006" i="14"/>
  <c r="P5007" i="14"/>
  <c r="P5008" i="14"/>
  <c r="P5009" i="14"/>
  <c r="P5010" i="14"/>
  <c r="P5011" i="14"/>
  <c r="P5012" i="14"/>
  <c r="P5013" i="14"/>
  <c r="P5014" i="14"/>
  <c r="P5015" i="14"/>
  <c r="P5016" i="14"/>
  <c r="P5017" i="14"/>
  <c r="P5018" i="14"/>
  <c r="P5019" i="14"/>
  <c r="P5020" i="14"/>
  <c r="P5021" i="14"/>
  <c r="P5022" i="14"/>
  <c r="P5023" i="14"/>
  <c r="P5024" i="14"/>
  <c r="P5025" i="14"/>
  <c r="P5026" i="14"/>
  <c r="P5027" i="14"/>
  <c r="P5028" i="14"/>
  <c r="P5029" i="14"/>
  <c r="P5030" i="14"/>
  <c r="P5031" i="14"/>
  <c r="P5032" i="14"/>
  <c r="P5033" i="14"/>
  <c r="P5034" i="14"/>
  <c r="P5035" i="14"/>
  <c r="P5036" i="14"/>
  <c r="P5037" i="14"/>
  <c r="P5038" i="14"/>
  <c r="P5039" i="14"/>
  <c r="P5040" i="14"/>
  <c r="P5041" i="14"/>
  <c r="P5042" i="14"/>
  <c r="P5043" i="14"/>
  <c r="P5044" i="14"/>
  <c r="P5045" i="14"/>
  <c r="P5046" i="14"/>
  <c r="P5047" i="14"/>
  <c r="P5048" i="14"/>
  <c r="P5049" i="14"/>
  <c r="P5050" i="14"/>
  <c r="P5051" i="14"/>
  <c r="P5052" i="14"/>
  <c r="P5053" i="14"/>
  <c r="P5054" i="14"/>
  <c r="P5055" i="14"/>
  <c r="P5056" i="14"/>
  <c r="P5057" i="14"/>
  <c r="P5058" i="14"/>
  <c r="P5059" i="14"/>
  <c r="P5060" i="14"/>
  <c r="P5061" i="14"/>
  <c r="P5062" i="14"/>
  <c r="P5063" i="14"/>
  <c r="P5064" i="14"/>
  <c r="P5065" i="14"/>
  <c r="P5066" i="14"/>
  <c r="P5067" i="14"/>
  <c r="P5068" i="14"/>
  <c r="P5069" i="14"/>
  <c r="P5070" i="14"/>
  <c r="P5071" i="14"/>
  <c r="P5072" i="14"/>
  <c r="P5073" i="14"/>
  <c r="P5074" i="14"/>
  <c r="P5075" i="14"/>
  <c r="P5076" i="14"/>
  <c r="P5077" i="14"/>
  <c r="P5078" i="14"/>
  <c r="P5079" i="14"/>
  <c r="P5080" i="14"/>
  <c r="P5081" i="14"/>
  <c r="P5082" i="14"/>
  <c r="P5083" i="14"/>
  <c r="P5084" i="14"/>
  <c r="P5085" i="14"/>
  <c r="P5086" i="14"/>
  <c r="P5087" i="14"/>
  <c r="P5088" i="14"/>
  <c r="P5089" i="14"/>
  <c r="P5090" i="14"/>
  <c r="P5091" i="14"/>
  <c r="P5092" i="14"/>
  <c r="P5093" i="14"/>
  <c r="P5094" i="14"/>
  <c r="P5095" i="14"/>
  <c r="P5096" i="14"/>
  <c r="P5097" i="14"/>
  <c r="P5098" i="14"/>
  <c r="P5099" i="14"/>
  <c r="P5100" i="14"/>
  <c r="P5101" i="14"/>
  <c r="P5102" i="14"/>
  <c r="P5103" i="14"/>
  <c r="P5104" i="14"/>
  <c r="P5105" i="14"/>
  <c r="P5106" i="14"/>
  <c r="P5107" i="14"/>
  <c r="P5108" i="14"/>
  <c r="P5109" i="14"/>
  <c r="P5110" i="14"/>
  <c r="P5111" i="14"/>
  <c r="P5112" i="14"/>
  <c r="P5113" i="14"/>
  <c r="P5114" i="14"/>
  <c r="P5115" i="14"/>
  <c r="P5116" i="14"/>
  <c r="P5117" i="14"/>
  <c r="P5118" i="14"/>
  <c r="P5119" i="14"/>
  <c r="P5120" i="14"/>
  <c r="P5121" i="14"/>
  <c r="P5122" i="14"/>
  <c r="P5123" i="14"/>
  <c r="P5124" i="14"/>
  <c r="P5125" i="14"/>
  <c r="P5126" i="14"/>
  <c r="P5127" i="14"/>
  <c r="P5128" i="14"/>
  <c r="P5129" i="14"/>
  <c r="P5130" i="14"/>
  <c r="P5131" i="14"/>
  <c r="P5132" i="14"/>
  <c r="P5133" i="14"/>
  <c r="P5134" i="14"/>
  <c r="P5135" i="14"/>
  <c r="P5136" i="14"/>
  <c r="P5137" i="14"/>
  <c r="P5138" i="14"/>
  <c r="P5139" i="14"/>
  <c r="P5140" i="14"/>
  <c r="P5141" i="14"/>
  <c r="P5142" i="14"/>
  <c r="P5143" i="14"/>
  <c r="P5144" i="14"/>
  <c r="P5145" i="14"/>
  <c r="P5146" i="14"/>
  <c r="P5147" i="14"/>
  <c r="P5148" i="14"/>
  <c r="P5149" i="14"/>
  <c r="P5150" i="14"/>
  <c r="P5151" i="14"/>
  <c r="P5152" i="14"/>
  <c r="P5153" i="14"/>
  <c r="P5154" i="14"/>
  <c r="P5155" i="14"/>
  <c r="P5156" i="14"/>
  <c r="P5157" i="14"/>
  <c r="P5158" i="14"/>
  <c r="P5159" i="14"/>
  <c r="P5160" i="14"/>
  <c r="P5161" i="14"/>
  <c r="P5162" i="14"/>
  <c r="P5163" i="14"/>
  <c r="P5164" i="14"/>
  <c r="P5165" i="14"/>
  <c r="P5166" i="14"/>
  <c r="P5167" i="14"/>
  <c r="P5168" i="14"/>
  <c r="P5169" i="14"/>
  <c r="P5170" i="14"/>
  <c r="P5171" i="14"/>
  <c r="P5172" i="14"/>
  <c r="P5173" i="14"/>
  <c r="P5174" i="14"/>
  <c r="P5175" i="14"/>
  <c r="P5176" i="14"/>
  <c r="P5177" i="14"/>
  <c r="P5178" i="14"/>
  <c r="P5179" i="14"/>
  <c r="P5180" i="14"/>
  <c r="P5181" i="14"/>
  <c r="P5182" i="14"/>
  <c r="P5183" i="14"/>
  <c r="P5184" i="14"/>
  <c r="P5185" i="14"/>
  <c r="P5186" i="14"/>
  <c r="P5187" i="14"/>
  <c r="P5188" i="14"/>
  <c r="P5189" i="14"/>
  <c r="P5190" i="14"/>
  <c r="P5191" i="14"/>
  <c r="P5192" i="14"/>
  <c r="P5193" i="14"/>
  <c r="P5194" i="14"/>
  <c r="P5195" i="14"/>
  <c r="P5196" i="14"/>
  <c r="P5197" i="14"/>
  <c r="P5198" i="14"/>
  <c r="P5199" i="14"/>
  <c r="P5200" i="14"/>
  <c r="P5201" i="14"/>
  <c r="P5202" i="14"/>
  <c r="P5203" i="14"/>
  <c r="P5204" i="14"/>
  <c r="P5205" i="14"/>
  <c r="P5206" i="14"/>
  <c r="P5207" i="14"/>
  <c r="P5208" i="14"/>
  <c r="P5209" i="14"/>
  <c r="P5210" i="14"/>
  <c r="P5211" i="14"/>
  <c r="P5212" i="14"/>
  <c r="P5213" i="14"/>
  <c r="P5214" i="14"/>
  <c r="P5215" i="14"/>
  <c r="P5216" i="14"/>
  <c r="P5217" i="14"/>
  <c r="P5218" i="14"/>
  <c r="P5219" i="14"/>
  <c r="P5220" i="14"/>
  <c r="P5221" i="14"/>
  <c r="P5222" i="14"/>
  <c r="P5223" i="14"/>
  <c r="P5224" i="14"/>
  <c r="P5225" i="14"/>
  <c r="P5226" i="14"/>
  <c r="P5227" i="14"/>
  <c r="P5228" i="14"/>
  <c r="P5229" i="14"/>
  <c r="P5230" i="14"/>
  <c r="P5231" i="14"/>
  <c r="P5232" i="14"/>
  <c r="P5233" i="14"/>
  <c r="P5234" i="14"/>
  <c r="P5235" i="14"/>
  <c r="P5236" i="14"/>
  <c r="P5237" i="14"/>
  <c r="P5238" i="14"/>
  <c r="P5239" i="14"/>
  <c r="P5240" i="14"/>
  <c r="P5241" i="14"/>
  <c r="P5242" i="14"/>
  <c r="P5243" i="14"/>
  <c r="P5244" i="14"/>
  <c r="P5245" i="14"/>
  <c r="P5246" i="14"/>
  <c r="P5247" i="14"/>
  <c r="P5248" i="14"/>
  <c r="P5249" i="14"/>
  <c r="P5250" i="14"/>
  <c r="P5251" i="14"/>
  <c r="P5252" i="14"/>
  <c r="P5253" i="14"/>
  <c r="P5254" i="14"/>
  <c r="P5255" i="14"/>
  <c r="P5256" i="14"/>
  <c r="P5257" i="14"/>
  <c r="P5258" i="14"/>
  <c r="P5259" i="14"/>
  <c r="P5260" i="14"/>
  <c r="P5261" i="14"/>
  <c r="P5262" i="14"/>
  <c r="P5263" i="14"/>
  <c r="P5264" i="14"/>
  <c r="P5265" i="14"/>
  <c r="P5266" i="14"/>
  <c r="P5267" i="14"/>
  <c r="P5268" i="14"/>
  <c r="P5269" i="14"/>
  <c r="P5270" i="14"/>
  <c r="P5271" i="14"/>
  <c r="P5272" i="14"/>
  <c r="P5273" i="14"/>
  <c r="P5274" i="14"/>
  <c r="P5275" i="14"/>
  <c r="P5276" i="14"/>
  <c r="P5277" i="14"/>
  <c r="P5278" i="14"/>
  <c r="P5279" i="14"/>
  <c r="P5280" i="14"/>
  <c r="P5281" i="14"/>
  <c r="P5282" i="14"/>
  <c r="P5283" i="14"/>
  <c r="P5284" i="14"/>
  <c r="P5285" i="14"/>
  <c r="P5286" i="14"/>
  <c r="P5287" i="14"/>
  <c r="P5288" i="14"/>
  <c r="P5289" i="14"/>
  <c r="P5290" i="14"/>
  <c r="P5291" i="14"/>
  <c r="P5292" i="14"/>
  <c r="P5293" i="14"/>
  <c r="P5294" i="14"/>
  <c r="P5295" i="14"/>
  <c r="P5296" i="14"/>
  <c r="P5297" i="14"/>
  <c r="P5298" i="14"/>
  <c r="P5299" i="14"/>
  <c r="P5300" i="14"/>
  <c r="P5301" i="14"/>
  <c r="P5302" i="14"/>
  <c r="P5303" i="14"/>
  <c r="P5304" i="14"/>
  <c r="P5305" i="14"/>
  <c r="P5306" i="14"/>
  <c r="P5307" i="14"/>
  <c r="P5308" i="14"/>
  <c r="P5309" i="14"/>
  <c r="P5310" i="14"/>
  <c r="P5311" i="14"/>
  <c r="P5312" i="14"/>
  <c r="P5313" i="14"/>
  <c r="P5314" i="14"/>
  <c r="P5315" i="14"/>
  <c r="P5316" i="14"/>
  <c r="P5317" i="14"/>
  <c r="P5318" i="14"/>
  <c r="P5319" i="14"/>
  <c r="P5320" i="14"/>
  <c r="P5321" i="14"/>
  <c r="P5322" i="14"/>
  <c r="P5323" i="14"/>
  <c r="P5324" i="14"/>
  <c r="P5325" i="14"/>
  <c r="P5326" i="14"/>
  <c r="P5327" i="14"/>
  <c r="P5328" i="14"/>
  <c r="P5329" i="14"/>
  <c r="P5330" i="14"/>
  <c r="P5331" i="14"/>
  <c r="P5332" i="14"/>
  <c r="P5333" i="14"/>
  <c r="P5334" i="14"/>
  <c r="P5335" i="14"/>
  <c r="P5336" i="14"/>
  <c r="P5337" i="14"/>
  <c r="P5338" i="14"/>
  <c r="P5339" i="14"/>
  <c r="P5340" i="14"/>
  <c r="P5341" i="14"/>
  <c r="P5342" i="14"/>
  <c r="P5343" i="14"/>
  <c r="P5344" i="14"/>
  <c r="P5345" i="14"/>
  <c r="P5346" i="14"/>
  <c r="P5347" i="14"/>
  <c r="P5348" i="14"/>
  <c r="P5349" i="14"/>
  <c r="P5350" i="14"/>
  <c r="P5351" i="14"/>
  <c r="P5352" i="14"/>
  <c r="P5353" i="14"/>
  <c r="P5354" i="14"/>
  <c r="P5355" i="14"/>
  <c r="P5356" i="14"/>
  <c r="P5357" i="14"/>
  <c r="P5358" i="14"/>
  <c r="P5359" i="14"/>
  <c r="P5360" i="14"/>
  <c r="P5361" i="14"/>
  <c r="P5362" i="14"/>
  <c r="P5363" i="14"/>
  <c r="P5364" i="14"/>
  <c r="P5365" i="14"/>
  <c r="P5366" i="14"/>
  <c r="P5367" i="14"/>
  <c r="P5368" i="14"/>
  <c r="P5369" i="14"/>
  <c r="P5370" i="14"/>
  <c r="P5371" i="14"/>
  <c r="P5372" i="14"/>
  <c r="P5373" i="14"/>
  <c r="P5374" i="14"/>
  <c r="P5375" i="14"/>
  <c r="P5376" i="14"/>
  <c r="P5377" i="14"/>
  <c r="P5378" i="14"/>
  <c r="P5379" i="14"/>
  <c r="P5380" i="14"/>
  <c r="P5381" i="14"/>
  <c r="P5382" i="14"/>
  <c r="P5383" i="14"/>
  <c r="P5384" i="14"/>
  <c r="P5385" i="14"/>
  <c r="P5386" i="14"/>
  <c r="P5387" i="14"/>
  <c r="P5388" i="14"/>
  <c r="P5389" i="14"/>
  <c r="P5390" i="14"/>
  <c r="P5391" i="14"/>
  <c r="P5392" i="14"/>
  <c r="P5393" i="14"/>
  <c r="P5394" i="14"/>
  <c r="P5395" i="14"/>
  <c r="P5396" i="14"/>
  <c r="P5397" i="14"/>
  <c r="P5398" i="14"/>
  <c r="P5399" i="14"/>
  <c r="P5400" i="14"/>
  <c r="P5401" i="14"/>
  <c r="P5402" i="14"/>
  <c r="P5403" i="14"/>
  <c r="P5404" i="14"/>
  <c r="P5405" i="14"/>
  <c r="P5406" i="14"/>
  <c r="P5407" i="14"/>
  <c r="P5408" i="14"/>
  <c r="P5409" i="14"/>
  <c r="P5410" i="14"/>
  <c r="P5411" i="14"/>
  <c r="P5412" i="14"/>
  <c r="P5413" i="14"/>
  <c r="P5414" i="14"/>
  <c r="P5415" i="14"/>
  <c r="P5416" i="14"/>
  <c r="P5417" i="14"/>
  <c r="P5418" i="14"/>
  <c r="P5419" i="14"/>
  <c r="P5420" i="14"/>
  <c r="P5421" i="14"/>
  <c r="P5422" i="14"/>
  <c r="P5423" i="14"/>
  <c r="P5424" i="14"/>
  <c r="P5425" i="14"/>
  <c r="P5426" i="14"/>
  <c r="P5427" i="14"/>
  <c r="P5428" i="14"/>
  <c r="P5429" i="14"/>
  <c r="P5430" i="14"/>
  <c r="P5431" i="14"/>
  <c r="P5432" i="14"/>
  <c r="P5433" i="14"/>
  <c r="P5434" i="14"/>
  <c r="P5435" i="14"/>
  <c r="P5436" i="14"/>
  <c r="P5437" i="14"/>
  <c r="P5438" i="14"/>
  <c r="P5439" i="14"/>
  <c r="P5440" i="14"/>
  <c r="P5441" i="14"/>
  <c r="P5442" i="14"/>
  <c r="P5443" i="14"/>
  <c r="P5444" i="14"/>
  <c r="P5445" i="14"/>
  <c r="P5446" i="14"/>
  <c r="P5447" i="14"/>
  <c r="P5448" i="14"/>
  <c r="P5449" i="14"/>
  <c r="P5450" i="14"/>
  <c r="P5451" i="14"/>
  <c r="P5452" i="14"/>
  <c r="P5453" i="14"/>
  <c r="P5454" i="14"/>
  <c r="P5455" i="14"/>
  <c r="P5456" i="14"/>
  <c r="P5457" i="14"/>
  <c r="P5458" i="14"/>
  <c r="P5459" i="14"/>
  <c r="P5460" i="14"/>
  <c r="P5461" i="14"/>
  <c r="P5462" i="14"/>
  <c r="P5463" i="14"/>
  <c r="P5464" i="14"/>
  <c r="P5465" i="14"/>
  <c r="P5466" i="14"/>
  <c r="P5467" i="14"/>
  <c r="P5468" i="14"/>
  <c r="P5469" i="14"/>
  <c r="P5470" i="14"/>
  <c r="P5471" i="14"/>
  <c r="P5472" i="14"/>
  <c r="P5473" i="14"/>
  <c r="P5474" i="14"/>
  <c r="P5475" i="14"/>
  <c r="P5476" i="14"/>
  <c r="P5477" i="14"/>
  <c r="P5478" i="14"/>
  <c r="P5479" i="14"/>
  <c r="P5480" i="14"/>
  <c r="P5481" i="14"/>
  <c r="P5482" i="14"/>
  <c r="P5483" i="14"/>
  <c r="P5484" i="14"/>
  <c r="P5485" i="14"/>
  <c r="P5486" i="14"/>
  <c r="P5487" i="14"/>
  <c r="P5488" i="14"/>
  <c r="P5489" i="14"/>
  <c r="P5490" i="14"/>
  <c r="P5491" i="14"/>
  <c r="P5492" i="14"/>
  <c r="P5493" i="14"/>
  <c r="P5494" i="14"/>
  <c r="P5495" i="14"/>
  <c r="P5496" i="14"/>
  <c r="P5497" i="14"/>
  <c r="P5498" i="14"/>
  <c r="P5499" i="14"/>
  <c r="P5500" i="14"/>
  <c r="P5501" i="14"/>
  <c r="P5502" i="14"/>
  <c r="P5503" i="14"/>
  <c r="P5504" i="14"/>
  <c r="P5505" i="14"/>
  <c r="P5506" i="14"/>
  <c r="P5507" i="14"/>
  <c r="P5508" i="14"/>
  <c r="P5509" i="14"/>
  <c r="P5510" i="14"/>
  <c r="P5511" i="14"/>
  <c r="P5512" i="14"/>
  <c r="P5513" i="14"/>
  <c r="P5514" i="14"/>
  <c r="P5515" i="14"/>
  <c r="P5516" i="14"/>
  <c r="P5517" i="14"/>
  <c r="P5518" i="14"/>
  <c r="P5519" i="14"/>
  <c r="P5520" i="14"/>
  <c r="P5521" i="14"/>
  <c r="P5522" i="14"/>
  <c r="P5523" i="14"/>
  <c r="P5524" i="14"/>
  <c r="P5525" i="14"/>
  <c r="P5526" i="14"/>
  <c r="P5527" i="14"/>
  <c r="P5528" i="14"/>
  <c r="P5529" i="14"/>
  <c r="P5530" i="14"/>
  <c r="P5531" i="14"/>
  <c r="P5532" i="14"/>
  <c r="P5533" i="14"/>
  <c r="P5534" i="14"/>
  <c r="P5535" i="14"/>
  <c r="P5536" i="14"/>
  <c r="P5537" i="14"/>
  <c r="P5538" i="14"/>
  <c r="P5539" i="14"/>
  <c r="P5540" i="14"/>
  <c r="P5541" i="14"/>
  <c r="P5542" i="14"/>
  <c r="P5543" i="14"/>
  <c r="P5544" i="14"/>
  <c r="P5545" i="14"/>
  <c r="P5546" i="14"/>
  <c r="P5547" i="14"/>
  <c r="P5548" i="14"/>
  <c r="P5549" i="14"/>
  <c r="P5550" i="14"/>
  <c r="P5551" i="14"/>
  <c r="P5552" i="14"/>
  <c r="P5553" i="14"/>
  <c r="P5554" i="14"/>
  <c r="P5555" i="14"/>
  <c r="P5556" i="14"/>
  <c r="P5557" i="14"/>
  <c r="P5558" i="14"/>
  <c r="P5559" i="14"/>
  <c r="P5560" i="14"/>
  <c r="P5561" i="14"/>
  <c r="P5562" i="14"/>
  <c r="P5563" i="14"/>
  <c r="P5564" i="14"/>
  <c r="P5565" i="14"/>
  <c r="P5566" i="14"/>
  <c r="P5567" i="14"/>
  <c r="P5568" i="14"/>
  <c r="P5569" i="14"/>
  <c r="P5570" i="14"/>
  <c r="P5571" i="14"/>
  <c r="P5572" i="14"/>
  <c r="P5573" i="14"/>
  <c r="P5574" i="14"/>
  <c r="P5575" i="14"/>
  <c r="P5576" i="14"/>
  <c r="P5577" i="14"/>
  <c r="P5578" i="14"/>
  <c r="P5579" i="14"/>
  <c r="P5580" i="14"/>
  <c r="P5581" i="14"/>
  <c r="P5582" i="14"/>
  <c r="P5583" i="14"/>
  <c r="P5584" i="14"/>
  <c r="P5585" i="14"/>
  <c r="P5586" i="14"/>
  <c r="P5587" i="14"/>
  <c r="P5588" i="14"/>
  <c r="P5589" i="14"/>
  <c r="P5590" i="14"/>
  <c r="P5591" i="14"/>
  <c r="P5592" i="14"/>
  <c r="P5593" i="14"/>
  <c r="P5594" i="14"/>
  <c r="P5595" i="14"/>
  <c r="P5596" i="14"/>
  <c r="P5597" i="14"/>
  <c r="P5598" i="14"/>
  <c r="P5599" i="14"/>
  <c r="P5600" i="14"/>
  <c r="P5601" i="14"/>
  <c r="P5602" i="14"/>
  <c r="P5603" i="14"/>
  <c r="P5604" i="14"/>
  <c r="P5605" i="14"/>
  <c r="P5606" i="14"/>
  <c r="P5607" i="14"/>
  <c r="P5608" i="14"/>
  <c r="P5609" i="14"/>
  <c r="P5610" i="14"/>
  <c r="P5611" i="14"/>
  <c r="P5612" i="14"/>
  <c r="P5613" i="14"/>
  <c r="P5614" i="14"/>
  <c r="P5615" i="14"/>
  <c r="P5616" i="14"/>
  <c r="P5617" i="14"/>
  <c r="P5618" i="14"/>
  <c r="P5619" i="14"/>
  <c r="P5620" i="14"/>
  <c r="P5621" i="14"/>
  <c r="P5622" i="14"/>
  <c r="P5623" i="14"/>
  <c r="P5624" i="14"/>
  <c r="P5625" i="14"/>
  <c r="P5626" i="14"/>
  <c r="P5627" i="14"/>
  <c r="P5628" i="14"/>
  <c r="P5629" i="14"/>
  <c r="P5630" i="14"/>
  <c r="P5631" i="14"/>
  <c r="P5632" i="14"/>
  <c r="P5633" i="14"/>
  <c r="P5634" i="14"/>
  <c r="P5635" i="14"/>
  <c r="P5636" i="14"/>
  <c r="P5637" i="14"/>
  <c r="P5638" i="14"/>
  <c r="P5639" i="14"/>
  <c r="P5640" i="14"/>
  <c r="P5641" i="14"/>
  <c r="P5642" i="14"/>
  <c r="P5643" i="14"/>
  <c r="P5644" i="14"/>
  <c r="P5645" i="14"/>
  <c r="P5646" i="14"/>
  <c r="P5647" i="14"/>
  <c r="P5648" i="14"/>
  <c r="P5649" i="14"/>
  <c r="P5650" i="14"/>
  <c r="P5651" i="14"/>
  <c r="P5652" i="14"/>
  <c r="P5653" i="14"/>
  <c r="P5654" i="14"/>
  <c r="P5655" i="14"/>
  <c r="P5656" i="14"/>
  <c r="P5657" i="14"/>
  <c r="P5658" i="14"/>
  <c r="P5659" i="14"/>
  <c r="P5660" i="14"/>
  <c r="P5661" i="14"/>
  <c r="P5662" i="14"/>
  <c r="P5663" i="14"/>
  <c r="P5664" i="14"/>
  <c r="P5665" i="14"/>
  <c r="P5666" i="14"/>
  <c r="P5667" i="14"/>
  <c r="P5668" i="14"/>
  <c r="P5669" i="14"/>
  <c r="P5670" i="14"/>
  <c r="P5671" i="14"/>
  <c r="P5672" i="14"/>
  <c r="P5673" i="14"/>
  <c r="P5674" i="14"/>
  <c r="P5675" i="14"/>
  <c r="P5676" i="14"/>
  <c r="P5677" i="14"/>
  <c r="P5678" i="14"/>
  <c r="P5679" i="14"/>
  <c r="P5680" i="14"/>
  <c r="P5681" i="14"/>
  <c r="P5682" i="14"/>
  <c r="P5683" i="14"/>
  <c r="P5684" i="14"/>
  <c r="P5685" i="14"/>
  <c r="P5686" i="14"/>
  <c r="P5687" i="14"/>
  <c r="P5688" i="14"/>
  <c r="P5689" i="14"/>
  <c r="P5690" i="14"/>
  <c r="P5691" i="14"/>
  <c r="P5692" i="14"/>
  <c r="P5693" i="14"/>
  <c r="P5694" i="14"/>
  <c r="P5695" i="14"/>
  <c r="P5696" i="14"/>
  <c r="P5697" i="14"/>
  <c r="P5698" i="14"/>
  <c r="P5699" i="14"/>
  <c r="P5700" i="14"/>
  <c r="P5701" i="14"/>
  <c r="P5702" i="14"/>
  <c r="P5703" i="14"/>
  <c r="P5704" i="14"/>
  <c r="P5705" i="14"/>
  <c r="P5706" i="14"/>
  <c r="P5707" i="14"/>
  <c r="P5708" i="14"/>
  <c r="P5709" i="14"/>
  <c r="P5710" i="14"/>
  <c r="P5711" i="14"/>
  <c r="P5712" i="14"/>
  <c r="P5713" i="14"/>
  <c r="P5714" i="14"/>
  <c r="P5715" i="14"/>
  <c r="P5716" i="14"/>
  <c r="P5717" i="14"/>
  <c r="P5718" i="14"/>
  <c r="P5719" i="14"/>
  <c r="P5720" i="14"/>
  <c r="P5721" i="14"/>
  <c r="P5722" i="14"/>
  <c r="P5723" i="14"/>
  <c r="P5724" i="14"/>
  <c r="P5725" i="14"/>
  <c r="P5726" i="14"/>
  <c r="P5727" i="14"/>
  <c r="P5728" i="14"/>
  <c r="P5729" i="14"/>
  <c r="P5730" i="14"/>
  <c r="P5731" i="14"/>
  <c r="P5732" i="14"/>
  <c r="P5733" i="14"/>
  <c r="P5734" i="14"/>
  <c r="P5735" i="14"/>
  <c r="P5736" i="14"/>
  <c r="P5737" i="14"/>
  <c r="P5738" i="14"/>
  <c r="P5739" i="14"/>
  <c r="P5740" i="14"/>
  <c r="P5741" i="14"/>
  <c r="P5742" i="14"/>
  <c r="P5743" i="14"/>
  <c r="P5744" i="14"/>
  <c r="P5745" i="14"/>
  <c r="P5746" i="14"/>
  <c r="P5747" i="14"/>
  <c r="P5748" i="14"/>
  <c r="P5749" i="14"/>
  <c r="P5750" i="14"/>
  <c r="P5751" i="14"/>
  <c r="P5752" i="14"/>
  <c r="P5753" i="14"/>
  <c r="P5754" i="14"/>
  <c r="P5755" i="14"/>
  <c r="P5756" i="14"/>
  <c r="P5757" i="14"/>
  <c r="P5758" i="14"/>
  <c r="P5759" i="14"/>
  <c r="P5760" i="14"/>
  <c r="P5761" i="14"/>
  <c r="P5762" i="14"/>
  <c r="P5763" i="14"/>
  <c r="P5764" i="14"/>
  <c r="P5765" i="14"/>
  <c r="P5766" i="14"/>
  <c r="P5767" i="14"/>
  <c r="P5768" i="14"/>
  <c r="P5769" i="14"/>
  <c r="P5770" i="14"/>
  <c r="P5771" i="14"/>
  <c r="P5772" i="14"/>
  <c r="P5773" i="14"/>
  <c r="P5774" i="14"/>
  <c r="P5775" i="14"/>
  <c r="P5776" i="14"/>
  <c r="P5777" i="14"/>
  <c r="P5778" i="14"/>
  <c r="P5779" i="14"/>
  <c r="P5780" i="14"/>
  <c r="P5781" i="14"/>
  <c r="P5782" i="14"/>
  <c r="P5783" i="14"/>
  <c r="P5784" i="14"/>
  <c r="P5785" i="14"/>
  <c r="P5786" i="14"/>
  <c r="P5787" i="14"/>
  <c r="P5788" i="14"/>
  <c r="P5789" i="14"/>
  <c r="P5790" i="14"/>
  <c r="P5791" i="14"/>
  <c r="P5792" i="14"/>
  <c r="P5793" i="14"/>
  <c r="P5794" i="14"/>
  <c r="P5795" i="14"/>
  <c r="P5796" i="14"/>
  <c r="P5797" i="14"/>
  <c r="P5798" i="14"/>
  <c r="P5799" i="14"/>
  <c r="P5800" i="14"/>
  <c r="P5801" i="14"/>
  <c r="P5802" i="14"/>
  <c r="P5803" i="14"/>
  <c r="P5804" i="14"/>
  <c r="P5805" i="14"/>
  <c r="P5806" i="14"/>
  <c r="P5807" i="14"/>
  <c r="P5808" i="14"/>
  <c r="P5809" i="14"/>
  <c r="P5810" i="14"/>
  <c r="P5811" i="14"/>
  <c r="P5812" i="14"/>
  <c r="P5813" i="14"/>
  <c r="P5814" i="14"/>
  <c r="P5815" i="14"/>
  <c r="P5816" i="14"/>
  <c r="P5817" i="14"/>
  <c r="P5818" i="14"/>
  <c r="P5819" i="14"/>
  <c r="P5820" i="14"/>
  <c r="P5821" i="14"/>
  <c r="P5822" i="14"/>
  <c r="P5823" i="14"/>
  <c r="P5824" i="14"/>
  <c r="P5825" i="14"/>
  <c r="P5826" i="14"/>
  <c r="P5827" i="14"/>
  <c r="P5828" i="14"/>
  <c r="P5829" i="14"/>
  <c r="P5830" i="14"/>
  <c r="P5831" i="14"/>
  <c r="P5832" i="14"/>
  <c r="P5833" i="14"/>
  <c r="P5834" i="14"/>
  <c r="P5835" i="14"/>
  <c r="P5836" i="14"/>
  <c r="P5837" i="14"/>
  <c r="P5838" i="14"/>
  <c r="P5839" i="14"/>
  <c r="P5840" i="14"/>
  <c r="P5841" i="14"/>
  <c r="P5842" i="14"/>
  <c r="P5843" i="14"/>
  <c r="P5844" i="14"/>
  <c r="P5845" i="14"/>
  <c r="P5846" i="14"/>
  <c r="P5847" i="14"/>
  <c r="P5848" i="14"/>
  <c r="P5849" i="14"/>
  <c r="P5850" i="14"/>
  <c r="P5851" i="14"/>
  <c r="P5852" i="14"/>
  <c r="P5853" i="14"/>
  <c r="P5854" i="14"/>
  <c r="P5855" i="14"/>
  <c r="P5856" i="14"/>
  <c r="P5857" i="14"/>
  <c r="P5858" i="14"/>
  <c r="P5859" i="14"/>
  <c r="P5860" i="14"/>
  <c r="P5861" i="14"/>
  <c r="P5862" i="14"/>
  <c r="P5863" i="14"/>
  <c r="P5864" i="14"/>
  <c r="P5865" i="14"/>
  <c r="P5866" i="14"/>
  <c r="P5867" i="14"/>
  <c r="P5868" i="14"/>
  <c r="P5869" i="14"/>
  <c r="P5870" i="14"/>
  <c r="P5871" i="14"/>
  <c r="P5872" i="14"/>
  <c r="P5873" i="14"/>
  <c r="P5874" i="14"/>
  <c r="P5875" i="14"/>
  <c r="P5876" i="14"/>
  <c r="P5877" i="14"/>
  <c r="P5878" i="14"/>
  <c r="P5879" i="14"/>
  <c r="P5880" i="14"/>
  <c r="P5881" i="14"/>
  <c r="P5882" i="14"/>
  <c r="P5883" i="14"/>
  <c r="P5884" i="14"/>
  <c r="P5885" i="14"/>
  <c r="P5886" i="14"/>
  <c r="P5887" i="14"/>
  <c r="P5888" i="14"/>
  <c r="P5889" i="14"/>
  <c r="P5890" i="14"/>
  <c r="P5891" i="14"/>
  <c r="P5892" i="14"/>
  <c r="P5893" i="14"/>
  <c r="P5894" i="14"/>
  <c r="P5895" i="14"/>
  <c r="P5896" i="14"/>
  <c r="P5897" i="14"/>
  <c r="P5898" i="14"/>
  <c r="P5899" i="14"/>
  <c r="P5900" i="14"/>
  <c r="P5901" i="14"/>
  <c r="P5902" i="14"/>
  <c r="P5903" i="14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M4928" i="12" s="1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M4877" i="12" s="1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L2" i="12"/>
  <c r="N2" i="12"/>
  <c r="L3" i="12"/>
  <c r="N3" i="12"/>
  <c r="L4" i="12"/>
  <c r="N4" i="12"/>
  <c r="L5" i="12"/>
  <c r="N5" i="12"/>
  <c r="L6" i="12"/>
  <c r="N6" i="12"/>
  <c r="L7" i="12"/>
  <c r="N7" i="12"/>
  <c r="L8" i="12"/>
  <c r="N8" i="12"/>
  <c r="L9" i="12"/>
  <c r="N9" i="12"/>
  <c r="L10" i="12"/>
  <c r="N10" i="12"/>
  <c r="L11" i="12"/>
  <c r="N11" i="12"/>
  <c r="L12" i="12"/>
  <c r="N12" i="12"/>
  <c r="L13" i="12"/>
  <c r="N13" i="12"/>
  <c r="L14" i="12"/>
  <c r="N14" i="12"/>
  <c r="L15" i="12"/>
  <c r="N15" i="12"/>
  <c r="L16" i="12"/>
  <c r="M16" i="12" s="1"/>
  <c r="N16" i="12"/>
  <c r="L17" i="12"/>
  <c r="N17" i="12"/>
  <c r="L18" i="12"/>
  <c r="N18" i="12"/>
  <c r="L19" i="12"/>
  <c r="N19" i="12"/>
  <c r="L20" i="12"/>
  <c r="N20" i="12"/>
  <c r="L21" i="12"/>
  <c r="N21" i="12"/>
  <c r="L22" i="12"/>
  <c r="N22" i="12"/>
  <c r="L23" i="12"/>
  <c r="N23" i="12"/>
  <c r="L24" i="12"/>
  <c r="N24" i="12"/>
  <c r="L25" i="12"/>
  <c r="N25" i="12"/>
  <c r="L26" i="12"/>
  <c r="N26" i="12"/>
  <c r="L27" i="12"/>
  <c r="N27" i="12"/>
  <c r="L28" i="12"/>
  <c r="N28" i="12"/>
  <c r="L29" i="12"/>
  <c r="N29" i="12"/>
  <c r="L30" i="12"/>
  <c r="N30" i="12"/>
  <c r="L31" i="12"/>
  <c r="N31" i="12"/>
  <c r="L32" i="12"/>
  <c r="N32" i="12"/>
  <c r="L33" i="12"/>
  <c r="N33" i="12"/>
  <c r="L34" i="12"/>
  <c r="N34" i="12"/>
  <c r="L35" i="12"/>
  <c r="N35" i="12"/>
  <c r="L36" i="12"/>
  <c r="N36" i="12"/>
  <c r="L37" i="12"/>
  <c r="N37" i="12"/>
  <c r="L38" i="12"/>
  <c r="N38" i="12"/>
  <c r="L39" i="12"/>
  <c r="N39" i="12"/>
  <c r="L40" i="12"/>
  <c r="N40" i="12"/>
  <c r="L41" i="12"/>
  <c r="N41" i="12"/>
  <c r="L42" i="12"/>
  <c r="N42" i="12"/>
  <c r="L43" i="12"/>
  <c r="M43" i="12"/>
  <c r="N43" i="12"/>
  <c r="L44" i="12"/>
  <c r="N44" i="12"/>
  <c r="L45" i="12"/>
  <c r="N45" i="12"/>
  <c r="L46" i="12"/>
  <c r="N46" i="12"/>
  <c r="L47" i="12"/>
  <c r="N47" i="12"/>
  <c r="L48" i="12"/>
  <c r="N48" i="12"/>
  <c r="L49" i="12"/>
  <c r="N49" i="12"/>
  <c r="L50" i="12"/>
  <c r="N50" i="12"/>
  <c r="L51" i="12"/>
  <c r="N51" i="12"/>
  <c r="L52" i="12"/>
  <c r="M52" i="12"/>
  <c r="N52" i="12"/>
  <c r="L53" i="12"/>
  <c r="N53" i="12"/>
  <c r="L54" i="12"/>
  <c r="N54" i="12"/>
  <c r="L55" i="12"/>
  <c r="N55" i="12"/>
  <c r="L56" i="12"/>
  <c r="N56" i="12"/>
  <c r="L57" i="12"/>
  <c r="N57" i="12"/>
  <c r="L58" i="12"/>
  <c r="N58" i="12"/>
  <c r="L59" i="12"/>
  <c r="N59" i="12"/>
  <c r="L60" i="12"/>
  <c r="N60" i="12"/>
  <c r="L61" i="12"/>
  <c r="N61" i="12"/>
  <c r="L62" i="12"/>
  <c r="N62" i="12"/>
  <c r="L63" i="12"/>
  <c r="N63" i="12"/>
  <c r="L64" i="12"/>
  <c r="N64" i="12"/>
  <c r="L65" i="12"/>
  <c r="N65" i="12"/>
  <c r="L66" i="12"/>
  <c r="N66" i="12"/>
  <c r="L67" i="12"/>
  <c r="N67" i="12"/>
  <c r="L68" i="12"/>
  <c r="N68" i="12"/>
  <c r="L69" i="12"/>
  <c r="N69" i="12"/>
  <c r="L70" i="12"/>
  <c r="N70" i="12"/>
  <c r="L71" i="12"/>
  <c r="N71" i="12"/>
  <c r="L72" i="12"/>
  <c r="N72" i="12"/>
  <c r="L73" i="12"/>
  <c r="N73" i="12"/>
  <c r="L74" i="12"/>
  <c r="M74" i="12" s="1"/>
  <c r="N74" i="12"/>
  <c r="L75" i="12"/>
  <c r="N75" i="12"/>
  <c r="L76" i="12"/>
  <c r="N76" i="12"/>
  <c r="L77" i="12"/>
  <c r="N77" i="12"/>
  <c r="L78" i="12"/>
  <c r="N78" i="12"/>
  <c r="L79" i="12"/>
  <c r="N79" i="12"/>
  <c r="L80" i="12"/>
  <c r="N80" i="12"/>
  <c r="L81" i="12"/>
  <c r="N81" i="12"/>
  <c r="L82" i="12"/>
  <c r="N82" i="12"/>
  <c r="L83" i="12"/>
  <c r="N83" i="12"/>
  <c r="L84" i="12"/>
  <c r="N84" i="12"/>
  <c r="L85" i="12"/>
  <c r="N85" i="12"/>
  <c r="L86" i="12"/>
  <c r="N86" i="12"/>
  <c r="L87" i="12"/>
  <c r="M87" i="12" s="1"/>
  <c r="N87" i="12"/>
  <c r="L88" i="12"/>
  <c r="N88" i="12"/>
  <c r="L89" i="12"/>
  <c r="N89" i="12"/>
  <c r="L90" i="12"/>
  <c r="N90" i="12"/>
  <c r="L91" i="12"/>
  <c r="N91" i="12"/>
  <c r="L92" i="12"/>
  <c r="N92" i="12"/>
  <c r="L93" i="12"/>
  <c r="N93" i="12"/>
  <c r="L94" i="12"/>
  <c r="N94" i="12"/>
  <c r="L95" i="12"/>
  <c r="N95" i="12"/>
  <c r="L96" i="12"/>
  <c r="N96" i="12"/>
  <c r="L97" i="12"/>
  <c r="N97" i="12"/>
  <c r="L98" i="12"/>
  <c r="N98" i="12"/>
  <c r="L99" i="12"/>
  <c r="N99" i="12"/>
  <c r="L100" i="12"/>
  <c r="N100" i="12"/>
  <c r="L101" i="12"/>
  <c r="N101" i="12"/>
  <c r="L102" i="12"/>
  <c r="N102" i="12"/>
  <c r="L103" i="12"/>
  <c r="N103" i="12"/>
  <c r="L104" i="12"/>
  <c r="N104" i="12"/>
  <c r="L105" i="12"/>
  <c r="N105" i="12"/>
  <c r="L106" i="12"/>
  <c r="N106" i="12"/>
  <c r="L107" i="12"/>
  <c r="N107" i="12"/>
  <c r="L108" i="12"/>
  <c r="N108" i="12"/>
  <c r="L109" i="12"/>
  <c r="N109" i="12"/>
  <c r="L110" i="12"/>
  <c r="N110" i="12"/>
  <c r="L111" i="12"/>
  <c r="N111" i="12"/>
  <c r="L112" i="12"/>
  <c r="N112" i="12"/>
  <c r="L113" i="12"/>
  <c r="N113" i="12"/>
  <c r="L114" i="12"/>
  <c r="N114" i="12"/>
  <c r="L115" i="12"/>
  <c r="N115" i="12"/>
  <c r="L116" i="12"/>
  <c r="N116" i="12"/>
  <c r="L117" i="12"/>
  <c r="N117" i="12"/>
  <c r="L118" i="12"/>
  <c r="N118" i="12"/>
  <c r="L119" i="12"/>
  <c r="N119" i="12"/>
  <c r="L120" i="12"/>
  <c r="N120" i="12"/>
  <c r="L121" i="12"/>
  <c r="N121" i="12"/>
  <c r="L122" i="12"/>
  <c r="M122" i="12"/>
  <c r="N122" i="12"/>
  <c r="L123" i="12"/>
  <c r="N123" i="12"/>
  <c r="L124" i="12"/>
  <c r="N124" i="12"/>
  <c r="L125" i="12"/>
  <c r="N125" i="12"/>
  <c r="L126" i="12"/>
  <c r="N126" i="12"/>
  <c r="L127" i="12"/>
  <c r="N127" i="12"/>
  <c r="L128" i="12"/>
  <c r="N128" i="12"/>
  <c r="L129" i="12"/>
  <c r="N129" i="12"/>
  <c r="L130" i="12"/>
  <c r="N130" i="12"/>
  <c r="L131" i="12"/>
  <c r="N131" i="12"/>
  <c r="L132" i="12"/>
  <c r="N132" i="12"/>
  <c r="L133" i="12"/>
  <c r="N133" i="12"/>
  <c r="L134" i="12"/>
  <c r="N134" i="12"/>
  <c r="L135" i="12"/>
  <c r="N135" i="12"/>
  <c r="L136" i="12"/>
  <c r="N136" i="12"/>
  <c r="L137" i="12"/>
  <c r="N137" i="12"/>
  <c r="L138" i="12"/>
  <c r="N138" i="12"/>
  <c r="L139" i="12"/>
  <c r="N139" i="12"/>
  <c r="L140" i="12"/>
  <c r="N140" i="12"/>
  <c r="L141" i="12"/>
  <c r="N141" i="12"/>
  <c r="L142" i="12"/>
  <c r="N142" i="12"/>
  <c r="L143" i="12"/>
  <c r="N143" i="12"/>
  <c r="L144" i="12"/>
  <c r="N144" i="12"/>
  <c r="L145" i="12"/>
  <c r="N145" i="12"/>
  <c r="L146" i="12"/>
  <c r="N146" i="12"/>
  <c r="L147" i="12"/>
  <c r="N147" i="12"/>
  <c r="L148" i="12"/>
  <c r="N148" i="12"/>
  <c r="L149" i="12"/>
  <c r="N149" i="12"/>
  <c r="L150" i="12"/>
  <c r="N150" i="12"/>
  <c r="L151" i="12"/>
  <c r="N151" i="12"/>
  <c r="L152" i="12"/>
  <c r="N152" i="12"/>
  <c r="L153" i="12"/>
  <c r="N153" i="12"/>
  <c r="L154" i="12"/>
  <c r="N154" i="12"/>
  <c r="L155" i="12"/>
  <c r="N155" i="12"/>
  <c r="L156" i="12"/>
  <c r="N156" i="12"/>
  <c r="L157" i="12"/>
  <c r="N157" i="12"/>
  <c r="L158" i="12"/>
  <c r="N158" i="12"/>
  <c r="L159" i="12"/>
  <c r="N159" i="12"/>
  <c r="L160" i="12"/>
  <c r="N160" i="12"/>
  <c r="L161" i="12"/>
  <c r="N161" i="12"/>
  <c r="L162" i="12"/>
  <c r="N162" i="12"/>
  <c r="L163" i="12"/>
  <c r="N163" i="12"/>
  <c r="L164" i="12"/>
  <c r="N164" i="12"/>
  <c r="L165" i="12"/>
  <c r="N165" i="12"/>
  <c r="L166" i="12"/>
  <c r="N166" i="12"/>
  <c r="L167" i="12"/>
  <c r="N167" i="12"/>
  <c r="L168" i="12"/>
  <c r="N168" i="12"/>
  <c r="L169" i="12"/>
  <c r="N169" i="12"/>
  <c r="L170" i="12"/>
  <c r="N170" i="12"/>
  <c r="L171" i="12"/>
  <c r="N171" i="12"/>
  <c r="L172" i="12"/>
  <c r="N172" i="12"/>
  <c r="L173" i="12"/>
  <c r="N173" i="12"/>
  <c r="L174" i="12"/>
  <c r="N174" i="12"/>
  <c r="L175" i="12"/>
  <c r="N175" i="12"/>
  <c r="L176" i="12"/>
  <c r="N176" i="12"/>
  <c r="L177" i="12"/>
  <c r="N177" i="12"/>
  <c r="L178" i="12"/>
  <c r="N178" i="12"/>
  <c r="L179" i="12"/>
  <c r="N179" i="12"/>
  <c r="L180" i="12"/>
  <c r="N180" i="12"/>
  <c r="L181" i="12"/>
  <c r="N181" i="12"/>
  <c r="L182" i="12"/>
  <c r="N182" i="12"/>
  <c r="L183" i="12"/>
  <c r="N183" i="12"/>
  <c r="L184" i="12"/>
  <c r="N184" i="12"/>
  <c r="L185" i="12"/>
  <c r="N185" i="12"/>
  <c r="L186" i="12"/>
  <c r="N186" i="12"/>
  <c r="L187" i="12"/>
  <c r="N187" i="12"/>
  <c r="L188" i="12"/>
  <c r="N188" i="12"/>
  <c r="L189" i="12"/>
  <c r="N189" i="12"/>
  <c r="L190" i="12"/>
  <c r="N190" i="12"/>
  <c r="L191" i="12"/>
  <c r="N191" i="12"/>
  <c r="L192" i="12"/>
  <c r="N192" i="12"/>
  <c r="L193" i="12"/>
  <c r="N193" i="12"/>
  <c r="L194" i="12"/>
  <c r="N194" i="12"/>
  <c r="L195" i="12"/>
  <c r="N195" i="12"/>
  <c r="L196" i="12"/>
  <c r="N196" i="12"/>
  <c r="L197" i="12"/>
  <c r="N197" i="12"/>
  <c r="L198" i="12"/>
  <c r="N198" i="12"/>
  <c r="L199" i="12"/>
  <c r="N199" i="12"/>
  <c r="L200" i="12"/>
  <c r="N200" i="12"/>
  <c r="L201" i="12"/>
  <c r="N201" i="12"/>
  <c r="L202" i="12"/>
  <c r="N202" i="12"/>
  <c r="L203" i="12"/>
  <c r="N203" i="12"/>
  <c r="L204" i="12"/>
  <c r="N204" i="12"/>
  <c r="L205" i="12"/>
  <c r="N205" i="12"/>
  <c r="L206" i="12"/>
  <c r="N206" i="12"/>
  <c r="L207" i="12"/>
  <c r="N207" i="12"/>
  <c r="L208" i="12"/>
  <c r="N208" i="12"/>
  <c r="L209" i="12"/>
  <c r="N209" i="12"/>
  <c r="L210" i="12"/>
  <c r="N210" i="12"/>
  <c r="L211" i="12"/>
  <c r="N211" i="12"/>
  <c r="L212" i="12"/>
  <c r="N212" i="12"/>
  <c r="L213" i="12"/>
  <c r="N213" i="12"/>
  <c r="L214" i="12"/>
  <c r="N214" i="12"/>
  <c r="L215" i="12"/>
  <c r="N215" i="12"/>
  <c r="L216" i="12"/>
  <c r="N216" i="12"/>
  <c r="L217" i="12"/>
  <c r="N217" i="12"/>
  <c r="L218" i="12"/>
  <c r="N218" i="12"/>
  <c r="L219" i="12"/>
  <c r="N219" i="12"/>
  <c r="L220" i="12"/>
  <c r="N220" i="12"/>
  <c r="L221" i="12"/>
  <c r="N221" i="12"/>
  <c r="L222" i="12"/>
  <c r="N222" i="12"/>
  <c r="L223" i="12"/>
  <c r="N223" i="12"/>
  <c r="L224" i="12"/>
  <c r="N224" i="12"/>
  <c r="L225" i="12"/>
  <c r="N225" i="12"/>
  <c r="L226" i="12"/>
  <c r="N226" i="12"/>
  <c r="L227" i="12"/>
  <c r="N227" i="12"/>
  <c r="L228" i="12"/>
  <c r="N228" i="12"/>
  <c r="L229" i="12"/>
  <c r="N229" i="12"/>
  <c r="L230" i="12"/>
  <c r="N230" i="12"/>
  <c r="L231" i="12"/>
  <c r="N231" i="12"/>
  <c r="L232" i="12"/>
  <c r="N232" i="12"/>
  <c r="L233" i="12"/>
  <c r="N233" i="12"/>
  <c r="L234" i="12"/>
  <c r="N234" i="12"/>
  <c r="L235" i="12"/>
  <c r="N235" i="12"/>
  <c r="L236" i="12"/>
  <c r="N236" i="12"/>
  <c r="L237" i="12"/>
  <c r="N237" i="12"/>
  <c r="L238" i="12"/>
  <c r="N238" i="12"/>
  <c r="L239" i="12"/>
  <c r="N239" i="12"/>
  <c r="L240" i="12"/>
  <c r="N240" i="12"/>
  <c r="L241" i="12"/>
  <c r="N241" i="12"/>
  <c r="L242" i="12"/>
  <c r="N242" i="12"/>
  <c r="L243" i="12"/>
  <c r="N243" i="12"/>
  <c r="L244" i="12"/>
  <c r="N244" i="12"/>
  <c r="L245" i="12"/>
  <c r="N245" i="12"/>
  <c r="L246" i="12"/>
  <c r="N246" i="12"/>
  <c r="L247" i="12"/>
  <c r="N247" i="12"/>
  <c r="L248" i="12"/>
  <c r="N248" i="12"/>
  <c r="L249" i="12"/>
  <c r="N249" i="12"/>
  <c r="L250" i="12"/>
  <c r="N250" i="12"/>
  <c r="L251" i="12"/>
  <c r="N251" i="12"/>
  <c r="L252" i="12"/>
  <c r="N252" i="12"/>
  <c r="L253" i="12"/>
  <c r="N253" i="12"/>
  <c r="L254" i="12"/>
  <c r="N254" i="12"/>
  <c r="L255" i="12"/>
  <c r="N255" i="12"/>
  <c r="L256" i="12"/>
  <c r="M256" i="12" s="1"/>
  <c r="N256" i="12"/>
  <c r="L257" i="12"/>
  <c r="N257" i="12"/>
  <c r="L258" i="12"/>
  <c r="N258" i="12"/>
  <c r="L259" i="12"/>
  <c r="N259" i="12"/>
  <c r="L260" i="12"/>
  <c r="N260" i="12"/>
  <c r="L261" i="12"/>
  <c r="N261" i="12"/>
  <c r="L262" i="12"/>
  <c r="N262" i="12"/>
  <c r="L263" i="12"/>
  <c r="N263" i="12"/>
  <c r="L264" i="12"/>
  <c r="N264" i="12"/>
  <c r="L265" i="12"/>
  <c r="N265" i="12"/>
  <c r="L266" i="12"/>
  <c r="N266" i="12"/>
  <c r="L267" i="12"/>
  <c r="N267" i="12"/>
  <c r="L268" i="12"/>
  <c r="N268" i="12"/>
  <c r="L269" i="12"/>
  <c r="N269" i="12"/>
  <c r="L270" i="12"/>
  <c r="N270" i="12"/>
  <c r="L271" i="12"/>
  <c r="N271" i="12"/>
  <c r="L272" i="12"/>
  <c r="N272" i="12"/>
  <c r="L273" i="12"/>
  <c r="N273" i="12"/>
  <c r="L274" i="12"/>
  <c r="N274" i="12"/>
  <c r="L275" i="12"/>
  <c r="N275" i="12"/>
  <c r="L276" i="12"/>
  <c r="N276" i="12"/>
  <c r="L277" i="12"/>
  <c r="N277" i="12"/>
  <c r="L278" i="12"/>
  <c r="N278" i="12"/>
  <c r="L279" i="12"/>
  <c r="N279" i="12"/>
  <c r="L280" i="12"/>
  <c r="N280" i="12"/>
  <c r="L281" i="12"/>
  <c r="N281" i="12"/>
  <c r="L282" i="12"/>
  <c r="N282" i="12"/>
  <c r="L283" i="12"/>
  <c r="N283" i="12"/>
  <c r="L284" i="12"/>
  <c r="N284" i="12"/>
  <c r="L285" i="12"/>
  <c r="N285" i="12"/>
  <c r="L286" i="12"/>
  <c r="N286" i="12"/>
  <c r="L287" i="12"/>
  <c r="N287" i="12"/>
  <c r="L288" i="12"/>
  <c r="N288" i="12"/>
  <c r="L289" i="12"/>
  <c r="N289" i="12"/>
  <c r="L290" i="12"/>
  <c r="M290" i="12"/>
  <c r="N290" i="12"/>
  <c r="L291" i="12"/>
  <c r="N291" i="12"/>
  <c r="L292" i="12"/>
  <c r="N292" i="12"/>
  <c r="L293" i="12"/>
  <c r="N293" i="12"/>
  <c r="L294" i="12"/>
  <c r="N294" i="12"/>
  <c r="L295" i="12"/>
  <c r="N295" i="12"/>
  <c r="L296" i="12"/>
  <c r="N296" i="12"/>
  <c r="L297" i="12"/>
  <c r="N297" i="12"/>
  <c r="L298" i="12"/>
  <c r="N298" i="12"/>
  <c r="L299" i="12"/>
  <c r="N299" i="12"/>
  <c r="L300" i="12"/>
  <c r="M300" i="12" s="1"/>
  <c r="N300" i="12"/>
  <c r="L301" i="12"/>
  <c r="N301" i="12"/>
  <c r="L302" i="12"/>
  <c r="N302" i="12"/>
  <c r="L303" i="12"/>
  <c r="N303" i="12"/>
  <c r="L304" i="12"/>
  <c r="N304" i="12"/>
  <c r="L305" i="12"/>
  <c r="N305" i="12"/>
  <c r="L306" i="12"/>
  <c r="N306" i="12"/>
  <c r="L307" i="12"/>
  <c r="N307" i="12"/>
  <c r="L308" i="12"/>
  <c r="N308" i="12"/>
  <c r="L309" i="12"/>
  <c r="N309" i="12"/>
  <c r="L310" i="12"/>
  <c r="N310" i="12"/>
  <c r="L311" i="12"/>
  <c r="N311" i="12"/>
  <c r="L312" i="12"/>
  <c r="N312" i="12"/>
  <c r="L313" i="12"/>
  <c r="N313" i="12"/>
  <c r="L314" i="12"/>
  <c r="N314" i="12"/>
  <c r="L315" i="12"/>
  <c r="N315" i="12"/>
  <c r="L316" i="12"/>
  <c r="N316" i="12"/>
  <c r="L317" i="12"/>
  <c r="N317" i="12"/>
  <c r="L318" i="12"/>
  <c r="N318" i="12"/>
  <c r="L319" i="12"/>
  <c r="N319" i="12"/>
  <c r="L320" i="12"/>
  <c r="N320" i="12"/>
  <c r="L321" i="12"/>
  <c r="N321" i="12"/>
  <c r="L322" i="12"/>
  <c r="N322" i="12"/>
  <c r="L323" i="12"/>
  <c r="N323" i="12"/>
  <c r="L324" i="12"/>
  <c r="N324" i="12"/>
  <c r="L325" i="12"/>
  <c r="N325" i="12"/>
  <c r="L326" i="12"/>
  <c r="N326" i="12"/>
  <c r="L327" i="12"/>
  <c r="N327" i="12"/>
  <c r="L328" i="12"/>
  <c r="N328" i="12"/>
  <c r="L329" i="12"/>
  <c r="N329" i="12"/>
  <c r="L330" i="12"/>
  <c r="N330" i="12"/>
  <c r="L331" i="12"/>
  <c r="N331" i="12"/>
  <c r="L332" i="12"/>
  <c r="N332" i="12"/>
  <c r="L333" i="12"/>
  <c r="N333" i="12"/>
  <c r="L334" i="12"/>
  <c r="N334" i="12"/>
  <c r="L335" i="12"/>
  <c r="N335" i="12"/>
  <c r="L336" i="12"/>
  <c r="N336" i="12"/>
  <c r="L337" i="12"/>
  <c r="N337" i="12"/>
  <c r="L338" i="12"/>
  <c r="N338" i="12"/>
  <c r="L339" i="12"/>
  <c r="M339" i="12" s="1"/>
  <c r="N339" i="12"/>
  <c r="L340" i="12"/>
  <c r="N340" i="12"/>
  <c r="L341" i="12"/>
  <c r="N341" i="12"/>
  <c r="L342" i="12"/>
  <c r="N342" i="12"/>
  <c r="L343" i="12"/>
  <c r="N343" i="12"/>
  <c r="L344" i="12"/>
  <c r="N344" i="12"/>
  <c r="L345" i="12"/>
  <c r="N345" i="12"/>
  <c r="L346" i="12"/>
  <c r="N346" i="12"/>
  <c r="L347" i="12"/>
  <c r="N347" i="12"/>
  <c r="L348" i="12"/>
  <c r="N348" i="12"/>
  <c r="L349" i="12"/>
  <c r="N349" i="12"/>
  <c r="L350" i="12"/>
  <c r="N350" i="12"/>
  <c r="L351" i="12"/>
  <c r="N351" i="12"/>
  <c r="L352" i="12"/>
  <c r="N352" i="12"/>
  <c r="L353" i="12"/>
  <c r="N353" i="12"/>
  <c r="L354" i="12"/>
  <c r="N354" i="12"/>
  <c r="L355" i="12"/>
  <c r="N355" i="12"/>
  <c r="L356" i="12"/>
  <c r="N356" i="12"/>
  <c r="L357" i="12"/>
  <c r="N357" i="12"/>
  <c r="L358" i="12"/>
  <c r="N358" i="12"/>
  <c r="L359" i="12"/>
  <c r="N359" i="12"/>
  <c r="L360" i="12"/>
  <c r="N360" i="12"/>
  <c r="L361" i="12"/>
  <c r="N361" i="12"/>
  <c r="L362" i="12"/>
  <c r="N362" i="12"/>
  <c r="L363" i="12"/>
  <c r="N363" i="12"/>
  <c r="L364" i="12"/>
  <c r="N364" i="12"/>
  <c r="L365" i="12"/>
  <c r="N365" i="12"/>
  <c r="L366" i="12"/>
  <c r="N366" i="12"/>
  <c r="L367" i="12"/>
  <c r="N367" i="12"/>
  <c r="L368" i="12"/>
  <c r="N368" i="12"/>
  <c r="L369" i="12"/>
  <c r="N369" i="12"/>
  <c r="L370" i="12"/>
  <c r="N370" i="12"/>
  <c r="L371" i="12"/>
  <c r="N371" i="12"/>
  <c r="L372" i="12"/>
  <c r="N372" i="12"/>
  <c r="L373" i="12"/>
  <c r="N373" i="12"/>
  <c r="L374" i="12"/>
  <c r="N374" i="12"/>
  <c r="L375" i="12"/>
  <c r="N375" i="12"/>
  <c r="L376" i="12"/>
  <c r="N376" i="12"/>
  <c r="L377" i="12"/>
  <c r="N377" i="12"/>
  <c r="L378" i="12"/>
  <c r="N378" i="12"/>
  <c r="L379" i="12"/>
  <c r="N379" i="12"/>
  <c r="L380" i="12"/>
  <c r="N380" i="12"/>
  <c r="L381" i="12"/>
  <c r="N381" i="12"/>
  <c r="L382" i="12"/>
  <c r="N382" i="12"/>
  <c r="L383" i="12"/>
  <c r="N383" i="12"/>
  <c r="L384" i="12"/>
  <c r="N384" i="12"/>
  <c r="L385" i="12"/>
  <c r="N385" i="12"/>
  <c r="L386" i="12"/>
  <c r="N386" i="12"/>
  <c r="L387" i="12"/>
  <c r="N387" i="12"/>
  <c r="L388" i="12"/>
  <c r="N388" i="12"/>
  <c r="L389" i="12"/>
  <c r="N389" i="12"/>
  <c r="L390" i="12"/>
  <c r="N390" i="12"/>
  <c r="L391" i="12"/>
  <c r="N391" i="12"/>
  <c r="L392" i="12"/>
  <c r="N392" i="12"/>
  <c r="L393" i="12"/>
  <c r="N393" i="12"/>
  <c r="L394" i="12"/>
  <c r="N394" i="12"/>
  <c r="L395" i="12"/>
  <c r="N395" i="12"/>
  <c r="L396" i="12"/>
  <c r="N396" i="12"/>
  <c r="L397" i="12"/>
  <c r="N397" i="12"/>
  <c r="L398" i="12"/>
  <c r="N398" i="12"/>
  <c r="L399" i="12"/>
  <c r="N399" i="12"/>
  <c r="L400" i="12"/>
  <c r="N400" i="12"/>
  <c r="L401" i="12"/>
  <c r="N401" i="12"/>
  <c r="L402" i="12"/>
  <c r="N402" i="12"/>
  <c r="L403" i="12"/>
  <c r="N403" i="12"/>
  <c r="L404" i="12"/>
  <c r="N404" i="12"/>
  <c r="L405" i="12"/>
  <c r="M405" i="12"/>
  <c r="N405" i="12"/>
  <c r="L406" i="12"/>
  <c r="N406" i="12"/>
  <c r="L407" i="12"/>
  <c r="N407" i="12"/>
  <c r="L408" i="12"/>
  <c r="N408" i="12"/>
  <c r="L409" i="12"/>
  <c r="N409" i="12"/>
  <c r="L410" i="12"/>
  <c r="N410" i="12"/>
  <c r="L411" i="12"/>
  <c r="N411" i="12"/>
  <c r="L412" i="12"/>
  <c r="N412" i="12"/>
  <c r="L413" i="12"/>
  <c r="N413" i="12"/>
  <c r="L414" i="12"/>
  <c r="N414" i="12"/>
  <c r="L415" i="12"/>
  <c r="N415" i="12"/>
  <c r="L416" i="12"/>
  <c r="N416" i="12"/>
  <c r="L417" i="12"/>
  <c r="N417" i="12"/>
  <c r="L418" i="12"/>
  <c r="N418" i="12"/>
  <c r="L419" i="12"/>
  <c r="N419" i="12"/>
  <c r="L420" i="12"/>
  <c r="N420" i="12"/>
  <c r="L421" i="12"/>
  <c r="N421" i="12"/>
  <c r="L422" i="12"/>
  <c r="N422" i="12"/>
  <c r="L423" i="12"/>
  <c r="N423" i="12"/>
  <c r="L424" i="12"/>
  <c r="N424" i="12"/>
  <c r="L425" i="12"/>
  <c r="N425" i="12"/>
  <c r="L426" i="12"/>
  <c r="N426" i="12"/>
  <c r="L427" i="12"/>
  <c r="N427" i="12"/>
  <c r="L428" i="12"/>
  <c r="N428" i="12"/>
  <c r="L429" i="12"/>
  <c r="N429" i="12"/>
  <c r="L430" i="12"/>
  <c r="N430" i="12"/>
  <c r="L431" i="12"/>
  <c r="N431" i="12"/>
  <c r="L432" i="12"/>
  <c r="N432" i="12"/>
  <c r="L433" i="12"/>
  <c r="N433" i="12"/>
  <c r="L434" i="12"/>
  <c r="N434" i="12"/>
  <c r="L435" i="12"/>
  <c r="N435" i="12"/>
  <c r="L436" i="12"/>
  <c r="N436" i="12"/>
  <c r="L437" i="12"/>
  <c r="N437" i="12"/>
  <c r="L438" i="12"/>
  <c r="N438" i="12"/>
  <c r="L439" i="12"/>
  <c r="N439" i="12"/>
  <c r="L440" i="12"/>
  <c r="N440" i="12"/>
  <c r="L441" i="12"/>
  <c r="N441" i="12"/>
  <c r="L442" i="12"/>
  <c r="N442" i="12"/>
  <c r="L443" i="12"/>
  <c r="N443" i="12"/>
  <c r="L444" i="12"/>
  <c r="N444" i="12"/>
  <c r="L445" i="12"/>
  <c r="N445" i="12"/>
  <c r="L446" i="12"/>
  <c r="N446" i="12"/>
  <c r="L447" i="12"/>
  <c r="N447" i="12"/>
  <c r="L448" i="12"/>
  <c r="N448" i="12"/>
  <c r="L449" i="12"/>
  <c r="N449" i="12"/>
  <c r="L450" i="12"/>
  <c r="N450" i="12"/>
  <c r="L451" i="12"/>
  <c r="N451" i="12"/>
  <c r="L452" i="12"/>
  <c r="N452" i="12"/>
  <c r="L453" i="12"/>
  <c r="N453" i="12"/>
  <c r="L454" i="12"/>
  <c r="N454" i="12"/>
  <c r="L455" i="12"/>
  <c r="N455" i="12"/>
  <c r="L456" i="12"/>
  <c r="N456" i="12"/>
  <c r="L457" i="12"/>
  <c r="N457" i="12"/>
  <c r="L458" i="12"/>
  <c r="N458" i="12"/>
  <c r="L459" i="12"/>
  <c r="N459" i="12"/>
  <c r="L460" i="12"/>
  <c r="N460" i="12"/>
  <c r="L461" i="12"/>
  <c r="N461" i="12"/>
  <c r="L462" i="12"/>
  <c r="N462" i="12"/>
  <c r="L463" i="12"/>
  <c r="N463" i="12"/>
  <c r="L464" i="12"/>
  <c r="N464" i="12"/>
  <c r="L465" i="12"/>
  <c r="N465" i="12"/>
  <c r="L466" i="12"/>
  <c r="N466" i="12"/>
  <c r="L467" i="12"/>
  <c r="N467" i="12"/>
  <c r="L468" i="12"/>
  <c r="N468" i="12"/>
  <c r="L469" i="12"/>
  <c r="N469" i="12"/>
  <c r="L470" i="12"/>
  <c r="N470" i="12"/>
  <c r="L471" i="12"/>
  <c r="N471" i="12"/>
  <c r="L472" i="12"/>
  <c r="N472" i="12"/>
  <c r="L473" i="12"/>
  <c r="N473" i="12"/>
  <c r="L474" i="12"/>
  <c r="N474" i="12"/>
  <c r="L475" i="12"/>
  <c r="N475" i="12"/>
  <c r="L476" i="12"/>
  <c r="N476" i="12"/>
  <c r="L477" i="12"/>
  <c r="N477" i="12"/>
  <c r="L478" i="12"/>
  <c r="N478" i="12"/>
  <c r="L479" i="12"/>
  <c r="N479" i="12"/>
  <c r="L480" i="12"/>
  <c r="N480" i="12"/>
  <c r="L481" i="12"/>
  <c r="N481" i="12"/>
  <c r="L482" i="12"/>
  <c r="N482" i="12"/>
  <c r="L483" i="12"/>
  <c r="N483" i="12"/>
  <c r="L484" i="12"/>
  <c r="M484" i="12" s="1"/>
  <c r="N484" i="12"/>
  <c r="L485" i="12"/>
  <c r="N485" i="12"/>
  <c r="L486" i="12"/>
  <c r="N486" i="12"/>
  <c r="L487" i="12"/>
  <c r="N487" i="12"/>
  <c r="L488" i="12"/>
  <c r="N488" i="12"/>
  <c r="L489" i="12"/>
  <c r="M489" i="12"/>
  <c r="N489" i="12"/>
  <c r="L490" i="12"/>
  <c r="N490" i="12"/>
  <c r="L491" i="12"/>
  <c r="N491" i="12"/>
  <c r="L492" i="12"/>
  <c r="N492" i="12"/>
  <c r="L493" i="12"/>
  <c r="N493" i="12"/>
  <c r="L494" i="12"/>
  <c r="N494" i="12"/>
  <c r="L495" i="12"/>
  <c r="N495" i="12"/>
  <c r="L496" i="12"/>
  <c r="N496" i="12"/>
  <c r="L497" i="12"/>
  <c r="N497" i="12"/>
  <c r="L498" i="12"/>
  <c r="N498" i="12"/>
  <c r="L499" i="12"/>
  <c r="N499" i="12"/>
  <c r="L500" i="12"/>
  <c r="N500" i="12"/>
  <c r="L501" i="12"/>
  <c r="N501" i="12"/>
  <c r="L502" i="12"/>
  <c r="N502" i="12"/>
  <c r="L503" i="12"/>
  <c r="N503" i="12"/>
  <c r="L504" i="12"/>
  <c r="N504" i="12"/>
  <c r="L505" i="12"/>
  <c r="N505" i="12"/>
  <c r="L506" i="12"/>
  <c r="N506" i="12"/>
  <c r="L507" i="12"/>
  <c r="N507" i="12"/>
  <c r="L508" i="12"/>
  <c r="N508" i="12"/>
  <c r="L509" i="12"/>
  <c r="N509" i="12"/>
  <c r="L510" i="12"/>
  <c r="N510" i="12"/>
  <c r="L511" i="12"/>
  <c r="N511" i="12"/>
  <c r="L512" i="12"/>
  <c r="N512" i="12"/>
  <c r="L513" i="12"/>
  <c r="N513" i="12"/>
  <c r="L514" i="12"/>
  <c r="N514" i="12"/>
  <c r="L515" i="12"/>
  <c r="N515" i="12"/>
  <c r="L516" i="12"/>
  <c r="N516" i="12"/>
  <c r="L517" i="12"/>
  <c r="N517" i="12"/>
  <c r="L518" i="12"/>
  <c r="N518" i="12"/>
  <c r="L519" i="12"/>
  <c r="N519" i="12"/>
  <c r="L520" i="12"/>
  <c r="N520" i="12"/>
  <c r="L521" i="12"/>
  <c r="N521" i="12"/>
  <c r="L522" i="12"/>
  <c r="N522" i="12"/>
  <c r="L523" i="12"/>
  <c r="N523" i="12"/>
  <c r="L524" i="12"/>
  <c r="N524" i="12"/>
  <c r="L525" i="12"/>
  <c r="N525" i="12"/>
  <c r="L526" i="12"/>
  <c r="N526" i="12"/>
  <c r="L527" i="12"/>
  <c r="N527" i="12"/>
  <c r="L528" i="12"/>
  <c r="N528" i="12"/>
  <c r="L529" i="12"/>
  <c r="N529" i="12"/>
  <c r="L530" i="12"/>
  <c r="N530" i="12"/>
  <c r="L531" i="12"/>
  <c r="N531" i="12"/>
  <c r="L532" i="12"/>
  <c r="N532" i="12"/>
  <c r="L533" i="12"/>
  <c r="N533" i="12"/>
  <c r="L534" i="12"/>
  <c r="N534" i="12"/>
  <c r="L535" i="12"/>
  <c r="N535" i="12"/>
  <c r="L536" i="12"/>
  <c r="N536" i="12"/>
  <c r="L537" i="12"/>
  <c r="N537" i="12"/>
  <c r="L538" i="12"/>
  <c r="N538" i="12"/>
  <c r="L539" i="12"/>
  <c r="N539" i="12"/>
  <c r="L540" i="12"/>
  <c r="N540" i="12"/>
  <c r="L541" i="12"/>
  <c r="N541" i="12"/>
  <c r="L542" i="12"/>
  <c r="N542" i="12"/>
  <c r="L543" i="12"/>
  <c r="N543" i="12"/>
  <c r="L544" i="12"/>
  <c r="N544" i="12"/>
  <c r="L545" i="12"/>
  <c r="N545" i="12"/>
  <c r="L546" i="12"/>
  <c r="N546" i="12"/>
  <c r="L547" i="12"/>
  <c r="N547" i="12"/>
  <c r="L548" i="12"/>
  <c r="N548" i="12"/>
  <c r="L549" i="12"/>
  <c r="N549" i="12"/>
  <c r="L550" i="12"/>
  <c r="M550" i="12" s="1"/>
  <c r="N550" i="12"/>
  <c r="L551" i="12"/>
  <c r="N551" i="12"/>
  <c r="L552" i="12"/>
  <c r="N552" i="12"/>
  <c r="L553" i="12"/>
  <c r="N553" i="12"/>
  <c r="L554" i="12"/>
  <c r="N554" i="12"/>
  <c r="L555" i="12"/>
  <c r="N555" i="12"/>
  <c r="L556" i="12"/>
  <c r="N556" i="12"/>
  <c r="L557" i="12"/>
  <c r="N557" i="12"/>
  <c r="L558" i="12"/>
  <c r="N558" i="12"/>
  <c r="L559" i="12"/>
  <c r="N559" i="12"/>
  <c r="L560" i="12"/>
  <c r="N560" i="12"/>
  <c r="L561" i="12"/>
  <c r="N561" i="12"/>
  <c r="L562" i="12"/>
  <c r="N562" i="12"/>
  <c r="L563" i="12"/>
  <c r="N563" i="12"/>
  <c r="L564" i="12"/>
  <c r="N564" i="12"/>
  <c r="L565" i="12"/>
  <c r="N565" i="12"/>
  <c r="L566" i="12"/>
  <c r="N566" i="12"/>
  <c r="L567" i="12"/>
  <c r="N567" i="12"/>
  <c r="L568" i="12"/>
  <c r="N568" i="12"/>
  <c r="L569" i="12"/>
  <c r="N569" i="12"/>
  <c r="L570" i="12"/>
  <c r="N570" i="12"/>
  <c r="L571" i="12"/>
  <c r="N571" i="12"/>
  <c r="L572" i="12"/>
  <c r="M572" i="12" s="1"/>
  <c r="N572" i="12"/>
  <c r="L573" i="12"/>
  <c r="N573" i="12"/>
  <c r="L574" i="12"/>
  <c r="N574" i="12"/>
  <c r="L575" i="12"/>
  <c r="N575" i="12"/>
  <c r="L576" i="12"/>
  <c r="N576" i="12"/>
  <c r="L577" i="12"/>
  <c r="N577" i="12"/>
  <c r="L578" i="12"/>
  <c r="N578" i="12"/>
  <c r="L579" i="12"/>
  <c r="N579" i="12"/>
  <c r="L580" i="12"/>
  <c r="N580" i="12"/>
  <c r="L581" i="12"/>
  <c r="N581" i="12"/>
  <c r="L582" i="12"/>
  <c r="N582" i="12"/>
  <c r="L583" i="12"/>
  <c r="N583" i="12"/>
  <c r="L584" i="12"/>
  <c r="N584" i="12"/>
  <c r="L585" i="12"/>
  <c r="N585" i="12"/>
  <c r="L586" i="12"/>
  <c r="N586" i="12"/>
  <c r="L587" i="12"/>
  <c r="N587" i="12"/>
  <c r="L588" i="12"/>
  <c r="M588" i="12"/>
  <c r="N588" i="12"/>
  <c r="L589" i="12"/>
  <c r="N589" i="12"/>
  <c r="L590" i="12"/>
  <c r="N590" i="12"/>
  <c r="L591" i="12"/>
  <c r="N591" i="12"/>
  <c r="L592" i="12"/>
  <c r="N592" i="12"/>
  <c r="L593" i="12"/>
  <c r="N593" i="12"/>
  <c r="L594" i="12"/>
  <c r="N594" i="12"/>
  <c r="L595" i="12"/>
  <c r="N595" i="12"/>
  <c r="L596" i="12"/>
  <c r="N596" i="12"/>
  <c r="L597" i="12"/>
  <c r="N597" i="12"/>
  <c r="L598" i="12"/>
  <c r="N598" i="12"/>
  <c r="L599" i="12"/>
  <c r="N599" i="12"/>
  <c r="L600" i="12"/>
  <c r="N600" i="12"/>
  <c r="L601" i="12"/>
  <c r="N601" i="12"/>
  <c r="L602" i="12"/>
  <c r="N602" i="12"/>
  <c r="L603" i="12"/>
  <c r="N603" i="12"/>
  <c r="L604" i="12"/>
  <c r="M604" i="12" s="1"/>
  <c r="N604" i="12"/>
  <c r="L605" i="12"/>
  <c r="N605" i="12"/>
  <c r="L606" i="12"/>
  <c r="N606" i="12"/>
  <c r="L607" i="12"/>
  <c r="N607" i="12"/>
  <c r="L608" i="12"/>
  <c r="N608" i="12"/>
  <c r="L609" i="12"/>
  <c r="N609" i="12"/>
  <c r="L610" i="12"/>
  <c r="N610" i="12"/>
  <c r="L611" i="12"/>
  <c r="N611" i="12"/>
  <c r="L612" i="12"/>
  <c r="N612" i="12"/>
  <c r="L613" i="12"/>
  <c r="N613" i="12"/>
  <c r="L614" i="12"/>
  <c r="N614" i="12"/>
  <c r="L615" i="12"/>
  <c r="N615" i="12"/>
  <c r="L616" i="12"/>
  <c r="N616" i="12"/>
  <c r="L617" i="12"/>
  <c r="N617" i="12"/>
  <c r="L618" i="12"/>
  <c r="N618" i="12"/>
  <c r="L619" i="12"/>
  <c r="N619" i="12"/>
  <c r="L620" i="12"/>
  <c r="N620" i="12"/>
  <c r="L621" i="12"/>
  <c r="N621" i="12"/>
  <c r="L622" i="12"/>
  <c r="N622" i="12"/>
  <c r="L623" i="12"/>
  <c r="N623" i="12"/>
  <c r="L624" i="12"/>
  <c r="N624" i="12"/>
  <c r="L625" i="12"/>
  <c r="N625" i="12"/>
  <c r="L626" i="12"/>
  <c r="N626" i="12"/>
  <c r="L627" i="12"/>
  <c r="N627" i="12"/>
  <c r="L628" i="12"/>
  <c r="N628" i="12"/>
  <c r="L629" i="12"/>
  <c r="N629" i="12"/>
  <c r="L630" i="12"/>
  <c r="N630" i="12"/>
  <c r="L631" i="12"/>
  <c r="N631" i="12"/>
  <c r="L632" i="12"/>
  <c r="N632" i="12"/>
  <c r="L633" i="12"/>
  <c r="N633" i="12"/>
  <c r="L634" i="12"/>
  <c r="N634" i="12"/>
  <c r="L635" i="12"/>
  <c r="N635" i="12"/>
  <c r="L636" i="12"/>
  <c r="N636" i="12"/>
  <c r="L637" i="12"/>
  <c r="N637" i="12"/>
  <c r="L638" i="12"/>
  <c r="M638" i="12"/>
  <c r="N638" i="12"/>
  <c r="L639" i="12"/>
  <c r="N639" i="12"/>
  <c r="L640" i="12"/>
  <c r="N640" i="12"/>
  <c r="L641" i="12"/>
  <c r="N641" i="12"/>
  <c r="L642" i="12"/>
  <c r="N642" i="12"/>
  <c r="L643" i="12"/>
  <c r="N643" i="12"/>
  <c r="L644" i="12"/>
  <c r="N644" i="12"/>
  <c r="L645" i="12"/>
  <c r="N645" i="12"/>
  <c r="L646" i="12"/>
  <c r="N646" i="12"/>
  <c r="L647" i="12"/>
  <c r="N647" i="12"/>
  <c r="L648" i="12"/>
  <c r="N648" i="12"/>
  <c r="L649" i="12"/>
  <c r="N649" i="12"/>
  <c r="L650" i="12"/>
  <c r="N650" i="12"/>
  <c r="L651" i="12"/>
  <c r="N651" i="12"/>
  <c r="L652" i="12"/>
  <c r="N652" i="12"/>
  <c r="L653" i="12"/>
  <c r="N653" i="12"/>
  <c r="L654" i="12"/>
  <c r="N654" i="12"/>
  <c r="L655" i="12"/>
  <c r="N655" i="12"/>
  <c r="L656" i="12"/>
  <c r="N656" i="12"/>
  <c r="L657" i="12"/>
  <c r="N657" i="12"/>
  <c r="L658" i="12"/>
  <c r="N658" i="12"/>
  <c r="L659" i="12"/>
  <c r="N659" i="12"/>
  <c r="L660" i="12"/>
  <c r="N660" i="12"/>
  <c r="L661" i="12"/>
  <c r="N661" i="12"/>
  <c r="L662" i="12"/>
  <c r="N662" i="12"/>
  <c r="L663" i="12"/>
  <c r="N663" i="12"/>
  <c r="L664" i="12"/>
  <c r="N664" i="12"/>
  <c r="L665" i="12"/>
  <c r="N665" i="12"/>
  <c r="L666" i="12"/>
  <c r="N666" i="12"/>
  <c r="L667" i="12"/>
  <c r="N667" i="12"/>
  <c r="L668" i="12"/>
  <c r="N668" i="12"/>
  <c r="L669" i="12"/>
  <c r="N669" i="12"/>
  <c r="L670" i="12"/>
  <c r="N670" i="12"/>
  <c r="L671" i="12"/>
  <c r="N671" i="12"/>
  <c r="L672" i="12"/>
  <c r="N672" i="12"/>
  <c r="L673" i="12"/>
  <c r="N673" i="12"/>
  <c r="L674" i="12"/>
  <c r="N674" i="12"/>
  <c r="L675" i="12"/>
  <c r="N675" i="12"/>
  <c r="L676" i="12"/>
  <c r="N676" i="12"/>
  <c r="L677" i="12"/>
  <c r="N677" i="12"/>
  <c r="L678" i="12"/>
  <c r="N678" i="12"/>
  <c r="L679" i="12"/>
  <c r="N679" i="12"/>
  <c r="L680" i="12"/>
  <c r="N680" i="12"/>
  <c r="L681" i="12"/>
  <c r="N681" i="12"/>
  <c r="L682" i="12"/>
  <c r="N682" i="12"/>
  <c r="L683" i="12"/>
  <c r="N683" i="12"/>
  <c r="L684" i="12"/>
  <c r="N684" i="12"/>
  <c r="L685" i="12"/>
  <c r="N685" i="12"/>
  <c r="L686" i="12"/>
  <c r="N686" i="12"/>
  <c r="L687" i="12"/>
  <c r="N687" i="12"/>
  <c r="L688" i="12"/>
  <c r="N688" i="12"/>
  <c r="L689" i="12"/>
  <c r="N689" i="12"/>
  <c r="L690" i="12"/>
  <c r="N690" i="12"/>
  <c r="L691" i="12"/>
  <c r="N691" i="12"/>
  <c r="L692" i="12"/>
  <c r="N692" i="12"/>
  <c r="L693" i="12"/>
  <c r="N693" i="12"/>
  <c r="L694" i="12"/>
  <c r="N694" i="12"/>
  <c r="L695" i="12"/>
  <c r="N695" i="12"/>
  <c r="L696" i="12"/>
  <c r="N696" i="12"/>
  <c r="L697" i="12"/>
  <c r="N697" i="12"/>
  <c r="L698" i="12"/>
  <c r="N698" i="12"/>
  <c r="L699" i="12"/>
  <c r="N699" i="12"/>
  <c r="L700" i="12"/>
  <c r="N700" i="12"/>
  <c r="L701" i="12"/>
  <c r="N701" i="12"/>
  <c r="L702" i="12"/>
  <c r="M702" i="12" s="1"/>
  <c r="N702" i="12"/>
  <c r="L703" i="12"/>
  <c r="N703" i="12"/>
  <c r="L704" i="12"/>
  <c r="N704" i="12"/>
  <c r="L705" i="12"/>
  <c r="N705" i="12"/>
  <c r="L706" i="12"/>
  <c r="N706" i="12"/>
  <c r="L707" i="12"/>
  <c r="N707" i="12"/>
  <c r="L708" i="12"/>
  <c r="N708" i="12"/>
  <c r="L709" i="12"/>
  <c r="N709" i="12"/>
  <c r="L710" i="12"/>
  <c r="N710" i="12"/>
  <c r="L711" i="12"/>
  <c r="N711" i="12"/>
  <c r="L712" i="12"/>
  <c r="N712" i="12"/>
  <c r="L713" i="12"/>
  <c r="N713" i="12"/>
  <c r="L714" i="12"/>
  <c r="M714" i="12" s="1"/>
  <c r="N714" i="12"/>
  <c r="L715" i="12"/>
  <c r="N715" i="12"/>
  <c r="L716" i="12"/>
  <c r="N716" i="12"/>
  <c r="L717" i="12"/>
  <c r="N717" i="12"/>
  <c r="L718" i="12"/>
  <c r="N718" i="12"/>
  <c r="L719" i="12"/>
  <c r="N719" i="12"/>
  <c r="L720" i="12"/>
  <c r="N720" i="12"/>
  <c r="L721" i="12"/>
  <c r="N721" i="12"/>
  <c r="L722" i="12"/>
  <c r="N722" i="12"/>
  <c r="L723" i="12"/>
  <c r="N723" i="12"/>
  <c r="L724" i="12"/>
  <c r="N724" i="12"/>
  <c r="L725" i="12"/>
  <c r="N725" i="12"/>
  <c r="L726" i="12"/>
  <c r="N726" i="12"/>
  <c r="L727" i="12"/>
  <c r="N727" i="12"/>
  <c r="L728" i="12"/>
  <c r="N728" i="12"/>
  <c r="L729" i="12"/>
  <c r="N729" i="12"/>
  <c r="L730" i="12"/>
  <c r="N730" i="12"/>
  <c r="L731" i="12"/>
  <c r="N731" i="12"/>
  <c r="L732" i="12"/>
  <c r="N732" i="12"/>
  <c r="L733" i="12"/>
  <c r="N733" i="12"/>
  <c r="L734" i="12"/>
  <c r="N734" i="12"/>
  <c r="L735" i="12"/>
  <c r="N735" i="12"/>
  <c r="L736" i="12"/>
  <c r="N736" i="12"/>
  <c r="L737" i="12"/>
  <c r="N737" i="12"/>
  <c r="L738" i="12"/>
  <c r="M738" i="12" s="1"/>
  <c r="N738" i="12"/>
  <c r="L739" i="12"/>
  <c r="N739" i="12"/>
  <c r="L740" i="12"/>
  <c r="N740" i="12"/>
  <c r="L741" i="12"/>
  <c r="N741" i="12"/>
  <c r="L742" i="12"/>
  <c r="N742" i="12"/>
  <c r="L743" i="12"/>
  <c r="N743" i="12"/>
  <c r="L744" i="12"/>
  <c r="N744" i="12"/>
  <c r="L745" i="12"/>
  <c r="N745" i="12"/>
  <c r="L746" i="12"/>
  <c r="N746" i="12"/>
  <c r="L747" i="12"/>
  <c r="N747" i="12"/>
  <c r="L748" i="12"/>
  <c r="N748" i="12"/>
  <c r="L749" i="12"/>
  <c r="N749" i="12"/>
  <c r="L750" i="12"/>
  <c r="N750" i="12"/>
  <c r="L751" i="12"/>
  <c r="N751" i="12"/>
  <c r="L752" i="12"/>
  <c r="N752" i="12"/>
  <c r="L753" i="12"/>
  <c r="N753" i="12"/>
  <c r="L754" i="12"/>
  <c r="N754" i="12"/>
  <c r="L755" i="12"/>
  <c r="N755" i="12"/>
  <c r="L756" i="12"/>
  <c r="N756" i="12"/>
  <c r="L757" i="12"/>
  <c r="N757" i="12"/>
  <c r="L758" i="12"/>
  <c r="N758" i="12"/>
  <c r="L759" i="12"/>
  <c r="N759" i="12"/>
  <c r="L760" i="12"/>
  <c r="N760" i="12"/>
  <c r="L761" i="12"/>
  <c r="N761" i="12"/>
  <c r="L762" i="12"/>
  <c r="N762" i="12"/>
  <c r="L763" i="12"/>
  <c r="N763" i="12"/>
  <c r="L764" i="12"/>
  <c r="N764" i="12"/>
  <c r="L765" i="12"/>
  <c r="N765" i="12"/>
  <c r="L766" i="12"/>
  <c r="N766" i="12"/>
  <c r="L767" i="12"/>
  <c r="N767" i="12"/>
  <c r="L768" i="12"/>
  <c r="N768" i="12"/>
  <c r="L769" i="12"/>
  <c r="N769" i="12"/>
  <c r="L770" i="12"/>
  <c r="N770" i="12"/>
  <c r="L771" i="12"/>
  <c r="M771" i="12"/>
  <c r="N771" i="12"/>
  <c r="L772" i="12"/>
  <c r="N772" i="12"/>
  <c r="L773" i="12"/>
  <c r="N773" i="12"/>
  <c r="L774" i="12"/>
  <c r="N774" i="12"/>
  <c r="L775" i="12"/>
  <c r="N775" i="12"/>
  <c r="L776" i="12"/>
  <c r="N776" i="12"/>
  <c r="L777" i="12"/>
  <c r="N777" i="12"/>
  <c r="L778" i="12"/>
  <c r="N778" i="12"/>
  <c r="L779" i="12"/>
  <c r="N779" i="12"/>
  <c r="L780" i="12"/>
  <c r="N780" i="12"/>
  <c r="L781" i="12"/>
  <c r="N781" i="12"/>
  <c r="L782" i="12"/>
  <c r="N782" i="12"/>
  <c r="L783" i="12"/>
  <c r="N783" i="12"/>
  <c r="L784" i="12"/>
  <c r="N784" i="12"/>
  <c r="L785" i="12"/>
  <c r="N785" i="12"/>
  <c r="L786" i="12"/>
  <c r="N786" i="12"/>
  <c r="L787" i="12"/>
  <c r="N787" i="12"/>
  <c r="L788" i="12"/>
  <c r="N788" i="12"/>
  <c r="L789" i="12"/>
  <c r="N789" i="12"/>
  <c r="L790" i="12"/>
  <c r="N790" i="12"/>
  <c r="L791" i="12"/>
  <c r="N791" i="12"/>
  <c r="L792" i="12"/>
  <c r="N792" i="12"/>
  <c r="L793" i="12"/>
  <c r="N793" i="12"/>
  <c r="L794" i="12"/>
  <c r="N794" i="12"/>
  <c r="L795" i="12"/>
  <c r="N795" i="12"/>
  <c r="L796" i="12"/>
  <c r="N796" i="12"/>
  <c r="L797" i="12"/>
  <c r="N797" i="12"/>
  <c r="L798" i="12"/>
  <c r="N798" i="12"/>
  <c r="L799" i="12"/>
  <c r="N799" i="12"/>
  <c r="L800" i="12"/>
  <c r="N800" i="12"/>
  <c r="L801" i="12"/>
  <c r="N801" i="12"/>
  <c r="L802" i="12"/>
  <c r="N802" i="12"/>
  <c r="L803" i="12"/>
  <c r="N803" i="12"/>
  <c r="L804" i="12"/>
  <c r="N804" i="12"/>
  <c r="L805" i="12"/>
  <c r="N805" i="12"/>
  <c r="L806" i="12"/>
  <c r="N806" i="12"/>
  <c r="L807" i="12"/>
  <c r="N807" i="12"/>
  <c r="L808" i="12"/>
  <c r="N808" i="12"/>
  <c r="L809" i="12"/>
  <c r="N809" i="12"/>
  <c r="L810" i="12"/>
  <c r="N810" i="12"/>
  <c r="L811" i="12"/>
  <c r="N811" i="12"/>
  <c r="L812" i="12"/>
  <c r="M812" i="12" s="1"/>
  <c r="N812" i="12"/>
  <c r="L813" i="12"/>
  <c r="N813" i="12"/>
  <c r="L814" i="12"/>
  <c r="N814" i="12"/>
  <c r="L815" i="12"/>
  <c r="N815" i="12"/>
  <c r="L816" i="12"/>
  <c r="N816" i="12"/>
  <c r="L817" i="12"/>
  <c r="N817" i="12"/>
  <c r="L818" i="12"/>
  <c r="N818" i="12"/>
  <c r="L819" i="12"/>
  <c r="N819" i="12"/>
  <c r="L820" i="12"/>
  <c r="N820" i="12"/>
  <c r="L821" i="12"/>
  <c r="N821" i="12"/>
  <c r="L822" i="12"/>
  <c r="N822" i="12"/>
  <c r="L823" i="12"/>
  <c r="N823" i="12"/>
  <c r="L824" i="12"/>
  <c r="N824" i="12"/>
  <c r="L825" i="12"/>
  <c r="N825" i="12"/>
  <c r="L826" i="12"/>
  <c r="N826" i="12"/>
  <c r="L827" i="12"/>
  <c r="N827" i="12"/>
  <c r="L828" i="12"/>
  <c r="N828" i="12"/>
  <c r="L829" i="12"/>
  <c r="N829" i="12"/>
  <c r="L830" i="12"/>
  <c r="N830" i="12"/>
  <c r="L831" i="12"/>
  <c r="N831" i="12"/>
  <c r="L832" i="12"/>
  <c r="N832" i="12"/>
  <c r="L833" i="12"/>
  <c r="N833" i="12"/>
  <c r="L834" i="12"/>
  <c r="N834" i="12"/>
  <c r="L835" i="12"/>
  <c r="N835" i="12"/>
  <c r="L836" i="12"/>
  <c r="N836" i="12"/>
  <c r="L837" i="12"/>
  <c r="M837" i="12"/>
  <c r="N837" i="12"/>
  <c r="L838" i="12"/>
  <c r="N838" i="12"/>
  <c r="L839" i="12"/>
  <c r="N839" i="12"/>
  <c r="L840" i="12"/>
  <c r="N840" i="12"/>
  <c r="L841" i="12"/>
  <c r="N841" i="12"/>
  <c r="L842" i="12"/>
  <c r="N842" i="12"/>
  <c r="L843" i="12"/>
  <c r="N843" i="12"/>
  <c r="L844" i="12"/>
  <c r="N844" i="12"/>
  <c r="L845" i="12"/>
  <c r="N845" i="12"/>
  <c r="L846" i="12"/>
  <c r="M846" i="12"/>
  <c r="N846" i="12"/>
  <c r="L847" i="12"/>
  <c r="N847" i="12"/>
  <c r="L848" i="12"/>
  <c r="N848" i="12"/>
  <c r="L849" i="12"/>
  <c r="M849" i="12" s="1"/>
  <c r="N849" i="12"/>
  <c r="L850" i="12"/>
  <c r="N850" i="12"/>
  <c r="L851" i="12"/>
  <c r="N851" i="12"/>
  <c r="L852" i="12"/>
  <c r="N852" i="12"/>
  <c r="L853" i="12"/>
  <c r="N853" i="12"/>
  <c r="L854" i="12"/>
  <c r="N854" i="12"/>
  <c r="L855" i="12"/>
  <c r="N855" i="12"/>
  <c r="L856" i="12"/>
  <c r="N856" i="12"/>
  <c r="L857" i="12"/>
  <c r="N857" i="12"/>
  <c r="L858" i="12"/>
  <c r="N858" i="12"/>
  <c r="L859" i="12"/>
  <c r="N859" i="12"/>
  <c r="L860" i="12"/>
  <c r="N860" i="12"/>
  <c r="L861" i="12"/>
  <c r="N861" i="12"/>
  <c r="L862" i="12"/>
  <c r="N862" i="12"/>
  <c r="L863" i="12"/>
  <c r="N863" i="12"/>
  <c r="L864" i="12"/>
  <c r="N864" i="12"/>
  <c r="L865" i="12"/>
  <c r="N865" i="12"/>
  <c r="L866" i="12"/>
  <c r="N866" i="12"/>
  <c r="L867" i="12"/>
  <c r="M867" i="12" s="1"/>
  <c r="N867" i="12"/>
  <c r="L868" i="12"/>
  <c r="N868" i="12"/>
  <c r="L869" i="12"/>
  <c r="N869" i="12"/>
  <c r="L870" i="12"/>
  <c r="N870" i="12"/>
  <c r="L871" i="12"/>
  <c r="N871" i="12"/>
  <c r="L872" i="12"/>
  <c r="N872" i="12"/>
  <c r="L873" i="12"/>
  <c r="N873" i="12"/>
  <c r="L874" i="12"/>
  <c r="N874" i="12"/>
  <c r="L875" i="12"/>
  <c r="N875" i="12"/>
  <c r="L876" i="12"/>
  <c r="N876" i="12"/>
  <c r="L877" i="12"/>
  <c r="N877" i="12"/>
  <c r="L878" i="12"/>
  <c r="N878" i="12"/>
  <c r="L879" i="12"/>
  <c r="N879" i="12"/>
  <c r="L880" i="12"/>
  <c r="N880" i="12"/>
  <c r="L881" i="12"/>
  <c r="N881" i="12"/>
  <c r="L882" i="12"/>
  <c r="N882" i="12"/>
  <c r="L883" i="12"/>
  <c r="N883" i="12"/>
  <c r="L884" i="12"/>
  <c r="N884" i="12"/>
  <c r="L885" i="12"/>
  <c r="N885" i="12"/>
  <c r="L886" i="12"/>
  <c r="N886" i="12"/>
  <c r="L887" i="12"/>
  <c r="N887" i="12"/>
  <c r="L888" i="12"/>
  <c r="N888" i="12"/>
  <c r="L889" i="12"/>
  <c r="N889" i="12"/>
  <c r="L890" i="12"/>
  <c r="N890" i="12"/>
  <c r="L891" i="12"/>
  <c r="N891" i="12"/>
  <c r="L892" i="12"/>
  <c r="N892" i="12"/>
  <c r="L893" i="12"/>
  <c r="N893" i="12"/>
  <c r="L894" i="12"/>
  <c r="M894" i="12"/>
  <c r="N894" i="12"/>
  <c r="L895" i="12"/>
  <c r="N895" i="12"/>
  <c r="L896" i="12"/>
  <c r="N896" i="12"/>
  <c r="L897" i="12"/>
  <c r="N897" i="12"/>
  <c r="L898" i="12"/>
  <c r="N898" i="12"/>
  <c r="L899" i="12"/>
  <c r="N899" i="12"/>
  <c r="L900" i="12"/>
  <c r="N900" i="12"/>
  <c r="L901" i="12"/>
  <c r="N901" i="12"/>
  <c r="L902" i="12"/>
  <c r="N902" i="12"/>
  <c r="L903" i="12"/>
  <c r="N903" i="12"/>
  <c r="L904" i="12"/>
  <c r="N904" i="12"/>
  <c r="L905" i="12"/>
  <c r="N905" i="12"/>
  <c r="L906" i="12"/>
  <c r="N906" i="12"/>
  <c r="L907" i="12"/>
  <c r="N907" i="12"/>
  <c r="L908" i="12"/>
  <c r="N908" i="12"/>
  <c r="L909" i="12"/>
  <c r="N909" i="12"/>
  <c r="L910" i="12"/>
  <c r="M910" i="12"/>
  <c r="N910" i="12"/>
  <c r="L911" i="12"/>
  <c r="N911" i="12"/>
  <c r="L912" i="12"/>
  <c r="N912" i="12"/>
  <c r="L913" i="12"/>
  <c r="N913" i="12"/>
  <c r="L914" i="12"/>
  <c r="N914" i="12"/>
  <c r="L915" i="12"/>
  <c r="N915" i="12"/>
  <c r="L916" i="12"/>
  <c r="N916" i="12"/>
  <c r="L917" i="12"/>
  <c r="N917" i="12"/>
  <c r="L918" i="12"/>
  <c r="N918" i="12"/>
  <c r="L919" i="12"/>
  <c r="N919" i="12"/>
  <c r="L920" i="12"/>
  <c r="N920" i="12"/>
  <c r="L921" i="12"/>
  <c r="N921" i="12"/>
  <c r="L922" i="12"/>
  <c r="N922" i="12"/>
  <c r="L923" i="12"/>
  <c r="N923" i="12"/>
  <c r="L924" i="12"/>
  <c r="N924" i="12"/>
  <c r="L925" i="12"/>
  <c r="N925" i="12"/>
  <c r="L926" i="12"/>
  <c r="N926" i="12"/>
  <c r="L927" i="12"/>
  <c r="N927" i="12"/>
  <c r="L928" i="12"/>
  <c r="N928" i="12"/>
  <c r="L929" i="12"/>
  <c r="M929" i="12"/>
  <c r="N929" i="12"/>
  <c r="L930" i="12"/>
  <c r="N930" i="12"/>
  <c r="L931" i="12"/>
  <c r="N931" i="12"/>
  <c r="L932" i="12"/>
  <c r="N932" i="12"/>
  <c r="L933" i="12"/>
  <c r="N933" i="12"/>
  <c r="L934" i="12"/>
  <c r="N934" i="12"/>
  <c r="L935" i="12"/>
  <c r="N935" i="12"/>
  <c r="L936" i="12"/>
  <c r="N936" i="12"/>
  <c r="L937" i="12"/>
  <c r="N937" i="12"/>
  <c r="L938" i="12"/>
  <c r="N938" i="12"/>
  <c r="L939" i="12"/>
  <c r="N939" i="12"/>
  <c r="L940" i="12"/>
  <c r="N940" i="12"/>
  <c r="L941" i="12"/>
  <c r="N941" i="12"/>
  <c r="L942" i="12"/>
  <c r="M942" i="12"/>
  <c r="N942" i="12"/>
  <c r="L943" i="12"/>
  <c r="N943" i="12"/>
  <c r="L944" i="12"/>
  <c r="M944" i="12"/>
  <c r="N944" i="12"/>
  <c r="L945" i="12"/>
  <c r="N945" i="12"/>
  <c r="L946" i="12"/>
  <c r="N946" i="12"/>
  <c r="L947" i="12"/>
  <c r="N947" i="12"/>
  <c r="L948" i="12"/>
  <c r="N948" i="12"/>
  <c r="L949" i="12"/>
  <c r="N949" i="12"/>
  <c r="L950" i="12"/>
  <c r="N950" i="12"/>
  <c r="L951" i="12"/>
  <c r="N951" i="12"/>
  <c r="L952" i="12"/>
  <c r="N952" i="12"/>
  <c r="L953" i="12"/>
  <c r="N953" i="12"/>
  <c r="L954" i="12"/>
  <c r="N954" i="12"/>
  <c r="L955" i="12"/>
  <c r="N955" i="12"/>
  <c r="L956" i="12"/>
  <c r="N956" i="12"/>
  <c r="L957" i="12"/>
  <c r="N957" i="12"/>
  <c r="L958" i="12"/>
  <c r="N958" i="12"/>
  <c r="L959" i="12"/>
  <c r="N959" i="12"/>
  <c r="L960" i="12"/>
  <c r="M960" i="12" s="1"/>
  <c r="N960" i="12"/>
  <c r="L961" i="12"/>
  <c r="N961" i="12"/>
  <c r="L962" i="12"/>
  <c r="N962" i="12"/>
  <c r="L963" i="12"/>
  <c r="N963" i="12"/>
  <c r="L964" i="12"/>
  <c r="N964" i="12"/>
  <c r="L965" i="12"/>
  <c r="N965" i="12"/>
  <c r="L966" i="12"/>
  <c r="N966" i="12"/>
  <c r="L967" i="12"/>
  <c r="N967" i="12"/>
  <c r="L968" i="12"/>
  <c r="N968" i="12"/>
  <c r="L969" i="12"/>
  <c r="N969" i="12"/>
  <c r="L970" i="12"/>
  <c r="N970" i="12"/>
  <c r="L971" i="12"/>
  <c r="N971" i="12"/>
  <c r="L972" i="12"/>
  <c r="N972" i="12"/>
  <c r="L973" i="12"/>
  <c r="N973" i="12"/>
  <c r="L974" i="12"/>
  <c r="N974" i="12"/>
  <c r="L975" i="12"/>
  <c r="N975" i="12"/>
  <c r="L976" i="12"/>
  <c r="N976" i="12"/>
  <c r="L977" i="12"/>
  <c r="N977" i="12"/>
  <c r="L978" i="12"/>
  <c r="N978" i="12"/>
  <c r="L979" i="12"/>
  <c r="N979" i="12"/>
  <c r="L980" i="12"/>
  <c r="N980" i="12"/>
  <c r="L981" i="12"/>
  <c r="N981" i="12"/>
  <c r="L982" i="12"/>
  <c r="N982" i="12"/>
  <c r="L983" i="12"/>
  <c r="N983" i="12"/>
  <c r="L984" i="12"/>
  <c r="N984" i="12"/>
  <c r="L985" i="12"/>
  <c r="N985" i="12"/>
  <c r="L986" i="12"/>
  <c r="N986" i="12"/>
  <c r="L987" i="12"/>
  <c r="N987" i="12"/>
  <c r="L988" i="12"/>
  <c r="N988" i="12"/>
  <c r="L989" i="12"/>
  <c r="N989" i="12"/>
  <c r="L990" i="12"/>
  <c r="N990" i="12"/>
  <c r="L991" i="12"/>
  <c r="N991" i="12"/>
  <c r="L992" i="12"/>
  <c r="N992" i="12"/>
  <c r="L993" i="12"/>
  <c r="N993" i="12"/>
  <c r="L994" i="12"/>
  <c r="N994" i="12"/>
  <c r="L995" i="12"/>
  <c r="N995" i="12"/>
  <c r="L996" i="12"/>
  <c r="N996" i="12"/>
  <c r="L997" i="12"/>
  <c r="N997" i="12"/>
  <c r="L998" i="12"/>
  <c r="N998" i="12"/>
  <c r="L999" i="12"/>
  <c r="N999" i="12"/>
  <c r="L1000" i="12"/>
  <c r="N1000" i="12"/>
  <c r="L1001" i="12"/>
  <c r="N1001" i="12"/>
  <c r="L1002" i="12"/>
  <c r="N1002" i="12"/>
  <c r="L1003" i="12"/>
  <c r="M1003" i="12"/>
  <c r="N1003" i="12"/>
  <c r="L1004" i="12"/>
  <c r="N1004" i="12"/>
  <c r="L1005" i="12"/>
  <c r="N1005" i="12"/>
  <c r="L1006" i="12"/>
  <c r="N1006" i="12"/>
  <c r="L1007" i="12"/>
  <c r="N1007" i="12"/>
  <c r="L1008" i="12"/>
  <c r="M1008" i="12" s="1"/>
  <c r="N1008" i="12"/>
  <c r="L1009" i="12"/>
  <c r="N1009" i="12"/>
  <c r="L1010" i="12"/>
  <c r="N1010" i="12"/>
  <c r="L1011" i="12"/>
  <c r="N1011" i="12"/>
  <c r="L1012" i="12"/>
  <c r="N1012" i="12"/>
  <c r="L1013" i="12"/>
  <c r="N1013" i="12"/>
  <c r="L1014" i="12"/>
  <c r="N1014" i="12"/>
  <c r="L1015" i="12"/>
  <c r="N1015" i="12"/>
  <c r="L1016" i="12"/>
  <c r="N1016" i="12"/>
  <c r="L1017" i="12"/>
  <c r="N1017" i="12"/>
  <c r="L1018" i="12"/>
  <c r="N1018" i="12"/>
  <c r="L1019" i="12"/>
  <c r="N1019" i="12"/>
  <c r="L1020" i="12"/>
  <c r="N1020" i="12"/>
  <c r="L1021" i="12"/>
  <c r="N1021" i="12"/>
  <c r="L1022" i="12"/>
  <c r="N1022" i="12"/>
  <c r="L1023" i="12"/>
  <c r="N1023" i="12"/>
  <c r="L1024" i="12"/>
  <c r="N1024" i="12"/>
  <c r="L1025" i="12"/>
  <c r="M1025" i="12"/>
  <c r="N1025" i="12"/>
  <c r="L1026" i="12"/>
  <c r="N1026" i="12"/>
  <c r="L1027" i="12"/>
  <c r="N1027" i="12"/>
  <c r="L1028" i="12"/>
  <c r="N1028" i="12"/>
  <c r="L1029" i="12"/>
  <c r="N1029" i="12"/>
  <c r="L1030" i="12"/>
  <c r="N1030" i="12"/>
  <c r="L1031" i="12"/>
  <c r="N1031" i="12"/>
  <c r="L1032" i="12"/>
  <c r="N1032" i="12"/>
  <c r="L1033" i="12"/>
  <c r="N1033" i="12"/>
  <c r="L1034" i="12"/>
  <c r="N1034" i="12"/>
  <c r="L1035" i="12"/>
  <c r="N1035" i="12"/>
  <c r="L1036" i="12"/>
  <c r="N1036" i="12"/>
  <c r="L1037" i="12"/>
  <c r="N1037" i="12"/>
  <c r="L1038" i="12"/>
  <c r="N1038" i="12"/>
  <c r="L1039" i="12"/>
  <c r="N1039" i="12"/>
  <c r="L1040" i="12"/>
  <c r="N1040" i="12"/>
  <c r="L1041" i="12"/>
  <c r="N1041" i="12"/>
  <c r="L1042" i="12"/>
  <c r="N1042" i="12"/>
  <c r="L1043" i="12"/>
  <c r="N1043" i="12"/>
  <c r="L1044" i="12"/>
  <c r="N1044" i="12"/>
  <c r="L1045" i="12"/>
  <c r="N1045" i="12"/>
  <c r="L1046" i="12"/>
  <c r="N1046" i="12"/>
  <c r="L1047" i="12"/>
  <c r="N1047" i="12"/>
  <c r="L1048" i="12"/>
  <c r="N1048" i="12"/>
  <c r="L1049" i="12"/>
  <c r="N1049" i="12"/>
  <c r="L1050" i="12"/>
  <c r="N1050" i="12"/>
  <c r="L1051" i="12"/>
  <c r="N1051" i="12"/>
  <c r="L1052" i="12"/>
  <c r="N1052" i="12"/>
  <c r="L1053" i="12"/>
  <c r="N1053" i="12"/>
  <c r="L1054" i="12"/>
  <c r="N1054" i="12"/>
  <c r="L1055" i="12"/>
  <c r="N1055" i="12"/>
  <c r="L1056" i="12"/>
  <c r="N1056" i="12"/>
  <c r="L1057" i="12"/>
  <c r="N1057" i="12"/>
  <c r="L1058" i="12"/>
  <c r="N1058" i="12"/>
  <c r="L1059" i="12"/>
  <c r="N1059" i="12"/>
  <c r="L1060" i="12"/>
  <c r="N1060" i="12"/>
  <c r="L1061" i="12"/>
  <c r="N1061" i="12"/>
  <c r="L1062" i="12"/>
  <c r="N1062" i="12"/>
  <c r="L1063" i="12"/>
  <c r="N1063" i="12"/>
  <c r="L1064" i="12"/>
  <c r="N1064" i="12"/>
  <c r="L1065" i="12"/>
  <c r="N1065" i="12"/>
  <c r="L1066" i="12"/>
  <c r="N1066" i="12"/>
  <c r="L1067" i="12"/>
  <c r="N1067" i="12"/>
  <c r="L1068" i="12"/>
  <c r="N1068" i="12"/>
  <c r="L1069" i="12"/>
  <c r="N1069" i="12"/>
  <c r="L1070" i="12"/>
  <c r="N1070" i="12"/>
  <c r="L1071" i="12"/>
  <c r="N1071" i="12"/>
  <c r="L1072" i="12"/>
  <c r="N1072" i="12"/>
  <c r="L1073" i="12"/>
  <c r="N1073" i="12"/>
  <c r="L1074" i="12"/>
  <c r="N1074" i="12"/>
  <c r="L1075" i="12"/>
  <c r="N1075" i="12"/>
  <c r="L1076" i="12"/>
  <c r="N1076" i="12"/>
  <c r="L1077" i="12"/>
  <c r="N1077" i="12"/>
  <c r="L1078" i="12"/>
  <c r="N1078" i="12"/>
  <c r="L1079" i="12"/>
  <c r="N1079" i="12"/>
  <c r="L1080" i="12"/>
  <c r="N1080" i="12"/>
  <c r="L1081" i="12"/>
  <c r="N1081" i="12"/>
  <c r="L1082" i="12"/>
  <c r="N1082" i="12"/>
  <c r="L1083" i="12"/>
  <c r="N1083" i="12"/>
  <c r="L1084" i="12"/>
  <c r="N1084" i="12"/>
  <c r="L1085" i="12"/>
  <c r="N1085" i="12"/>
  <c r="L1086" i="12"/>
  <c r="N1086" i="12"/>
  <c r="L1087" i="12"/>
  <c r="N1087" i="12"/>
  <c r="L1088" i="12"/>
  <c r="N1088" i="12"/>
  <c r="L1089" i="12"/>
  <c r="N1089" i="12"/>
  <c r="L1090" i="12"/>
  <c r="N1090" i="12"/>
  <c r="L1091" i="12"/>
  <c r="N1091" i="12"/>
  <c r="L1092" i="12"/>
  <c r="N1092" i="12"/>
  <c r="L1093" i="12"/>
  <c r="N1093" i="12"/>
  <c r="L1094" i="12"/>
  <c r="N1094" i="12"/>
  <c r="L1095" i="12"/>
  <c r="N1095" i="12"/>
  <c r="L1096" i="12"/>
  <c r="N1096" i="12"/>
  <c r="L1097" i="12"/>
  <c r="N1097" i="12"/>
  <c r="L1098" i="12"/>
  <c r="N1098" i="12"/>
  <c r="L1099" i="12"/>
  <c r="N1099" i="12"/>
  <c r="L1100" i="12"/>
  <c r="N1100" i="12"/>
  <c r="L1101" i="12"/>
  <c r="N1101" i="12"/>
  <c r="L1102" i="12"/>
  <c r="N1102" i="12"/>
  <c r="L1103" i="12"/>
  <c r="N1103" i="12"/>
  <c r="L1104" i="12"/>
  <c r="N1104" i="12"/>
  <c r="L1105" i="12"/>
  <c r="N1105" i="12"/>
  <c r="L1106" i="12"/>
  <c r="M1106" i="12"/>
  <c r="N1106" i="12"/>
  <c r="L1107" i="12"/>
  <c r="N1107" i="12"/>
  <c r="L1108" i="12"/>
  <c r="N1108" i="12"/>
  <c r="L1109" i="12"/>
  <c r="N1109" i="12"/>
  <c r="L1110" i="12"/>
  <c r="N1110" i="12"/>
  <c r="L1111" i="12"/>
  <c r="N1111" i="12"/>
  <c r="L1112" i="12"/>
  <c r="N1112" i="12"/>
  <c r="L1113" i="12"/>
  <c r="N1113" i="12"/>
  <c r="L1114" i="12"/>
  <c r="N1114" i="12"/>
  <c r="L1115" i="12"/>
  <c r="N1115" i="12"/>
  <c r="L1116" i="12"/>
  <c r="N1116" i="12"/>
  <c r="L1117" i="12"/>
  <c r="N1117" i="12"/>
  <c r="L1118" i="12"/>
  <c r="N1118" i="12"/>
  <c r="L1119" i="12"/>
  <c r="M1119" i="12" s="1"/>
  <c r="N1119" i="12"/>
  <c r="L1120" i="12"/>
  <c r="N1120" i="12"/>
  <c r="L1121" i="12"/>
  <c r="N1121" i="12"/>
  <c r="L1122" i="12"/>
  <c r="N1122" i="12"/>
  <c r="L1123" i="12"/>
  <c r="N1123" i="12"/>
  <c r="L1124" i="12"/>
  <c r="N1124" i="12"/>
  <c r="L1125" i="12"/>
  <c r="N1125" i="12"/>
  <c r="L1126" i="12"/>
  <c r="N1126" i="12"/>
  <c r="L1127" i="12"/>
  <c r="N1127" i="12"/>
  <c r="L1128" i="12"/>
  <c r="N1128" i="12"/>
  <c r="L1129" i="12"/>
  <c r="N1129" i="12"/>
  <c r="L1130" i="12"/>
  <c r="N1130" i="12"/>
  <c r="L1131" i="12"/>
  <c r="N1131" i="12"/>
  <c r="L1132" i="12"/>
  <c r="N1132" i="12"/>
  <c r="L1133" i="12"/>
  <c r="N1133" i="12"/>
  <c r="L1134" i="12"/>
  <c r="N1134" i="12"/>
  <c r="L1135" i="12"/>
  <c r="N1135" i="12"/>
  <c r="L1136" i="12"/>
  <c r="N1136" i="12"/>
  <c r="L1137" i="12"/>
  <c r="N1137" i="12"/>
  <c r="L1138" i="12"/>
  <c r="N1138" i="12"/>
  <c r="L1139" i="12"/>
  <c r="N1139" i="12"/>
  <c r="L1140" i="12"/>
  <c r="N1140" i="12"/>
  <c r="L1141" i="12"/>
  <c r="N1141" i="12"/>
  <c r="L1142" i="12"/>
  <c r="N1142" i="12"/>
  <c r="L1143" i="12"/>
  <c r="N1143" i="12"/>
  <c r="L1144" i="12"/>
  <c r="N1144" i="12"/>
  <c r="L1145" i="12"/>
  <c r="N1145" i="12"/>
  <c r="L1146" i="12"/>
  <c r="N1146" i="12"/>
  <c r="L1147" i="12"/>
  <c r="N1147" i="12"/>
  <c r="L1148" i="12"/>
  <c r="N1148" i="12"/>
  <c r="L1149" i="12"/>
  <c r="N1149" i="12"/>
  <c r="L1150" i="12"/>
  <c r="N1150" i="12"/>
  <c r="L1151" i="12"/>
  <c r="N1151" i="12"/>
  <c r="L1152" i="12"/>
  <c r="N1152" i="12"/>
  <c r="L1153" i="12"/>
  <c r="N1153" i="12"/>
  <c r="L1154" i="12"/>
  <c r="N1154" i="12"/>
  <c r="L1155" i="12"/>
  <c r="N1155" i="12"/>
  <c r="L1156" i="12"/>
  <c r="N1156" i="12"/>
  <c r="L1157" i="12"/>
  <c r="N1157" i="12"/>
  <c r="L1158" i="12"/>
  <c r="N1158" i="12"/>
  <c r="L1159" i="12"/>
  <c r="N1159" i="12"/>
  <c r="L1160" i="12"/>
  <c r="N1160" i="12"/>
  <c r="L1161" i="12"/>
  <c r="N1161" i="12"/>
  <c r="L1162" i="12"/>
  <c r="N1162" i="12"/>
  <c r="L1163" i="12"/>
  <c r="N1163" i="12"/>
  <c r="L1164" i="12"/>
  <c r="N1164" i="12"/>
  <c r="L1165" i="12"/>
  <c r="N1165" i="12"/>
  <c r="L1166" i="12"/>
  <c r="N1166" i="12"/>
  <c r="L1167" i="12"/>
  <c r="N1167" i="12"/>
  <c r="L1168" i="12"/>
  <c r="N1168" i="12"/>
  <c r="L1169" i="12"/>
  <c r="N1169" i="12"/>
  <c r="L1170" i="12"/>
  <c r="N1170" i="12"/>
  <c r="L1171" i="12"/>
  <c r="M1171" i="12"/>
  <c r="N1171" i="12"/>
  <c r="L1172" i="12"/>
  <c r="N1172" i="12"/>
  <c r="L1173" i="12"/>
  <c r="N1173" i="12"/>
  <c r="L1174" i="12"/>
  <c r="N1174" i="12"/>
  <c r="L1175" i="12"/>
  <c r="N1175" i="12"/>
  <c r="L1176" i="12"/>
  <c r="N1176" i="12"/>
  <c r="L1177" i="12"/>
  <c r="N1177" i="12"/>
  <c r="L1178" i="12"/>
  <c r="N1178" i="12"/>
  <c r="L1179" i="12"/>
  <c r="N1179" i="12"/>
  <c r="L1180" i="12"/>
  <c r="N1180" i="12"/>
  <c r="L1181" i="12"/>
  <c r="N1181" i="12"/>
  <c r="L1182" i="12"/>
  <c r="N1182" i="12"/>
  <c r="L1183" i="12"/>
  <c r="N1183" i="12"/>
  <c r="L1184" i="12"/>
  <c r="N1184" i="12"/>
  <c r="L1185" i="12"/>
  <c r="N1185" i="12"/>
  <c r="L1186" i="12"/>
  <c r="N1186" i="12"/>
  <c r="L1187" i="12"/>
  <c r="N1187" i="12"/>
  <c r="L1188" i="12"/>
  <c r="N1188" i="12"/>
  <c r="L1189" i="12"/>
  <c r="N1189" i="12"/>
  <c r="L1190" i="12"/>
  <c r="N1190" i="12"/>
  <c r="L1191" i="12"/>
  <c r="N1191" i="12"/>
  <c r="L1192" i="12"/>
  <c r="N1192" i="12"/>
  <c r="L1193" i="12"/>
  <c r="N1193" i="12"/>
  <c r="L1194" i="12"/>
  <c r="N1194" i="12"/>
  <c r="L1195" i="12"/>
  <c r="N1195" i="12"/>
  <c r="L1196" i="12"/>
  <c r="N1196" i="12"/>
  <c r="L1197" i="12"/>
  <c r="N1197" i="12"/>
  <c r="L1198" i="12"/>
  <c r="N1198" i="12"/>
  <c r="L1199" i="12"/>
  <c r="N1199" i="12"/>
  <c r="L1200" i="12"/>
  <c r="M1200" i="12" s="1"/>
  <c r="N1200" i="12"/>
  <c r="L1201" i="12"/>
  <c r="N1201" i="12"/>
  <c r="L1202" i="12"/>
  <c r="N1202" i="12"/>
  <c r="L1203" i="12"/>
  <c r="N1203" i="12"/>
  <c r="L1204" i="12"/>
  <c r="M1204" i="12" s="1"/>
  <c r="N1204" i="12"/>
  <c r="L1205" i="12"/>
  <c r="N1205" i="12"/>
  <c r="L1206" i="12"/>
  <c r="N1206" i="12"/>
  <c r="L1207" i="12"/>
  <c r="N1207" i="12"/>
  <c r="L1208" i="12"/>
  <c r="N1208" i="12"/>
  <c r="L1209" i="12"/>
  <c r="N1209" i="12"/>
  <c r="L1210" i="12"/>
  <c r="N1210" i="12"/>
  <c r="L1211" i="12"/>
  <c r="N1211" i="12"/>
  <c r="L1212" i="12"/>
  <c r="N1212" i="12"/>
  <c r="L1213" i="12"/>
  <c r="N1213" i="12"/>
  <c r="L1214" i="12"/>
  <c r="N1214" i="12"/>
  <c r="L1215" i="12"/>
  <c r="N1215" i="12"/>
  <c r="L1216" i="12"/>
  <c r="N1216" i="12"/>
  <c r="L1217" i="12"/>
  <c r="N1217" i="12"/>
  <c r="L1218" i="12"/>
  <c r="N1218" i="12"/>
  <c r="L1219" i="12"/>
  <c r="N1219" i="12"/>
  <c r="L1220" i="12"/>
  <c r="N1220" i="12"/>
  <c r="L1221" i="12"/>
  <c r="N1221" i="12"/>
  <c r="L1222" i="12"/>
  <c r="N1222" i="12"/>
  <c r="L1223" i="12"/>
  <c r="N1223" i="12"/>
  <c r="L1224" i="12"/>
  <c r="N1224" i="12"/>
  <c r="L1225" i="12"/>
  <c r="N1225" i="12"/>
  <c r="L1226" i="12"/>
  <c r="N1226" i="12"/>
  <c r="L1227" i="12"/>
  <c r="N1227" i="12"/>
  <c r="L1228" i="12"/>
  <c r="N1228" i="12"/>
  <c r="L1229" i="12"/>
  <c r="N1229" i="12"/>
  <c r="L1230" i="12"/>
  <c r="N1230" i="12"/>
  <c r="L1231" i="12"/>
  <c r="N1231" i="12"/>
  <c r="L1232" i="12"/>
  <c r="M1232" i="12" s="1"/>
  <c r="N1232" i="12"/>
  <c r="L1233" i="12"/>
  <c r="N1233" i="12"/>
  <c r="L1234" i="12"/>
  <c r="N1234" i="12"/>
  <c r="L1235" i="12"/>
  <c r="N1235" i="12"/>
  <c r="L1236" i="12"/>
  <c r="N1236" i="12"/>
  <c r="L1237" i="12"/>
  <c r="N1237" i="12"/>
  <c r="L1238" i="12"/>
  <c r="N1238" i="12"/>
  <c r="L1239" i="12"/>
  <c r="N1239" i="12"/>
  <c r="L1240" i="12"/>
  <c r="N1240" i="12"/>
  <c r="L1241" i="12"/>
  <c r="N1241" i="12"/>
  <c r="L1242" i="12"/>
  <c r="N1242" i="12"/>
  <c r="L1243" i="12"/>
  <c r="N1243" i="12"/>
  <c r="L1244" i="12"/>
  <c r="N1244" i="12"/>
  <c r="L1245" i="12"/>
  <c r="M1245" i="12" s="1"/>
  <c r="N1245" i="12"/>
  <c r="L1246" i="12"/>
  <c r="N1246" i="12"/>
  <c r="L1247" i="12"/>
  <c r="N1247" i="12"/>
  <c r="L1248" i="12"/>
  <c r="N1248" i="12"/>
  <c r="L1249" i="12"/>
  <c r="N1249" i="12"/>
  <c r="L1250" i="12"/>
  <c r="N1250" i="12"/>
  <c r="L1251" i="12"/>
  <c r="N1251" i="12"/>
  <c r="L1252" i="12"/>
  <c r="M1252" i="12" s="1"/>
  <c r="N1252" i="12"/>
  <c r="L1253" i="12"/>
  <c r="N1253" i="12"/>
  <c r="L1254" i="12"/>
  <c r="N1254" i="12"/>
  <c r="L1255" i="12"/>
  <c r="N1255" i="12"/>
  <c r="L1256" i="12"/>
  <c r="N1256" i="12"/>
  <c r="L1257" i="12"/>
  <c r="N1257" i="12"/>
  <c r="L1258" i="12"/>
  <c r="N1258" i="12"/>
  <c r="L1259" i="12"/>
  <c r="N1259" i="12"/>
  <c r="L1260" i="12"/>
  <c r="N1260" i="12"/>
  <c r="L1261" i="12"/>
  <c r="N1261" i="12"/>
  <c r="L1262" i="12"/>
  <c r="N1262" i="12"/>
  <c r="L1263" i="12"/>
  <c r="N1263" i="12"/>
  <c r="L1264" i="12"/>
  <c r="N1264" i="12"/>
  <c r="L1265" i="12"/>
  <c r="N1265" i="12"/>
  <c r="L1266" i="12"/>
  <c r="N1266" i="12"/>
  <c r="L1267" i="12"/>
  <c r="N1267" i="12"/>
  <c r="L1268" i="12"/>
  <c r="N1268" i="12"/>
  <c r="L1269" i="12"/>
  <c r="N1269" i="12"/>
  <c r="L1270" i="12"/>
  <c r="N1270" i="12"/>
  <c r="L1271" i="12"/>
  <c r="N1271" i="12"/>
  <c r="L1272" i="12"/>
  <c r="N1272" i="12"/>
  <c r="L1273" i="12"/>
  <c r="N1273" i="12"/>
  <c r="L1274" i="12"/>
  <c r="N1274" i="12"/>
  <c r="L1275" i="12"/>
  <c r="N1275" i="12"/>
  <c r="L1276" i="12"/>
  <c r="N1276" i="12"/>
  <c r="L1277" i="12"/>
  <c r="N1277" i="12"/>
  <c r="L1278" i="12"/>
  <c r="N1278" i="12"/>
  <c r="L1279" i="12"/>
  <c r="N1279" i="12"/>
  <c r="L1280" i="12"/>
  <c r="N1280" i="12"/>
  <c r="L1281" i="12"/>
  <c r="N1281" i="12"/>
  <c r="L1282" i="12"/>
  <c r="N1282" i="12"/>
  <c r="L1283" i="12"/>
  <c r="N1283" i="12"/>
  <c r="L1284" i="12"/>
  <c r="N1284" i="12"/>
  <c r="L1285" i="12"/>
  <c r="M1285" i="12"/>
  <c r="N1285" i="12"/>
  <c r="L1286" i="12"/>
  <c r="N1286" i="12"/>
  <c r="L1287" i="12"/>
  <c r="N1287" i="12"/>
  <c r="L1288" i="12"/>
  <c r="N1288" i="12"/>
  <c r="L1289" i="12"/>
  <c r="N1289" i="12"/>
  <c r="L1290" i="12"/>
  <c r="N1290" i="12"/>
  <c r="L1291" i="12"/>
  <c r="N1291" i="12"/>
  <c r="L1292" i="12"/>
  <c r="N1292" i="12"/>
  <c r="L1293" i="12"/>
  <c r="N1293" i="12"/>
  <c r="L1294" i="12"/>
  <c r="N1294" i="12"/>
  <c r="L1295" i="12"/>
  <c r="N1295" i="12"/>
  <c r="L1296" i="12"/>
  <c r="N1296" i="12"/>
  <c r="L1297" i="12"/>
  <c r="N1297" i="12"/>
  <c r="L1298" i="12"/>
  <c r="N1298" i="12"/>
  <c r="L1299" i="12"/>
  <c r="N1299" i="12"/>
  <c r="L1300" i="12"/>
  <c r="N1300" i="12"/>
  <c r="L1301" i="12"/>
  <c r="N1301" i="12"/>
  <c r="L1302" i="12"/>
  <c r="N1302" i="12"/>
  <c r="L1303" i="12"/>
  <c r="N1303" i="12"/>
  <c r="L1304" i="12"/>
  <c r="N1304" i="12"/>
  <c r="L1305" i="12"/>
  <c r="N1305" i="12"/>
  <c r="L1306" i="12"/>
  <c r="N1306" i="12"/>
  <c r="L1307" i="12"/>
  <c r="M1307" i="12" s="1"/>
  <c r="N1307" i="12"/>
  <c r="L1308" i="12"/>
  <c r="N1308" i="12"/>
  <c r="L1309" i="12"/>
  <c r="N1309" i="12"/>
  <c r="L1310" i="12"/>
  <c r="N1310" i="12"/>
  <c r="L1311" i="12"/>
  <c r="N1311" i="12"/>
  <c r="L1312" i="12"/>
  <c r="N1312" i="12"/>
  <c r="L1313" i="12"/>
  <c r="N1313" i="12"/>
  <c r="L1314" i="12"/>
  <c r="N1314" i="12"/>
  <c r="L1315" i="12"/>
  <c r="N1315" i="12"/>
  <c r="L1316" i="12"/>
  <c r="N1316" i="12"/>
  <c r="L1317" i="12"/>
  <c r="N1317" i="12"/>
  <c r="L1318" i="12"/>
  <c r="N1318" i="12"/>
  <c r="L1319" i="12"/>
  <c r="N1319" i="12"/>
  <c r="L1320" i="12"/>
  <c r="N1320" i="12"/>
  <c r="L1321" i="12"/>
  <c r="N1321" i="12"/>
  <c r="L1322" i="12"/>
  <c r="N1322" i="12"/>
  <c r="L1323" i="12"/>
  <c r="N1323" i="12"/>
  <c r="L1324" i="12"/>
  <c r="N1324" i="12"/>
  <c r="L1325" i="12"/>
  <c r="M1325" i="12"/>
  <c r="N1325" i="12"/>
  <c r="L1326" i="12"/>
  <c r="N1326" i="12"/>
  <c r="L1327" i="12"/>
  <c r="N1327" i="12"/>
  <c r="L1328" i="12"/>
  <c r="N1328" i="12"/>
  <c r="L1329" i="12"/>
  <c r="M1329" i="12"/>
  <c r="N1329" i="12"/>
  <c r="L1330" i="12"/>
  <c r="N1330" i="12"/>
  <c r="L1331" i="12"/>
  <c r="N1331" i="12"/>
  <c r="L1332" i="12"/>
  <c r="N1332" i="12"/>
  <c r="L1333" i="12"/>
  <c r="N1333" i="12"/>
  <c r="L1334" i="12"/>
  <c r="N1334" i="12"/>
  <c r="L1335" i="12"/>
  <c r="N1335" i="12"/>
  <c r="L1336" i="12"/>
  <c r="N1336" i="12"/>
  <c r="L1337" i="12"/>
  <c r="N1337" i="12"/>
  <c r="L1338" i="12"/>
  <c r="N1338" i="12"/>
  <c r="L1339" i="12"/>
  <c r="N1339" i="12"/>
  <c r="L1340" i="12"/>
  <c r="N1340" i="12"/>
  <c r="L1341" i="12"/>
  <c r="N1341" i="12"/>
  <c r="L1342" i="12"/>
  <c r="N1342" i="12"/>
  <c r="L1343" i="12"/>
  <c r="N1343" i="12"/>
  <c r="L1344" i="12"/>
  <c r="N1344" i="12"/>
  <c r="L1345" i="12"/>
  <c r="N1345" i="12"/>
  <c r="L1346" i="12"/>
  <c r="N1346" i="12"/>
  <c r="L1347" i="12"/>
  <c r="N1347" i="12"/>
  <c r="L1348" i="12"/>
  <c r="N1348" i="12"/>
  <c r="L1349" i="12"/>
  <c r="N1349" i="12"/>
  <c r="L1350" i="12"/>
  <c r="M1350" i="12" s="1"/>
  <c r="N1350" i="12"/>
  <c r="L1351" i="12"/>
  <c r="N1351" i="12"/>
  <c r="L1352" i="12"/>
  <c r="N1352" i="12"/>
  <c r="L1353" i="12"/>
  <c r="N1353" i="12"/>
  <c r="L1354" i="12"/>
  <c r="N1354" i="12"/>
  <c r="L1355" i="12"/>
  <c r="N1355" i="12"/>
  <c r="L1356" i="12"/>
  <c r="N1356" i="12"/>
  <c r="L1357" i="12"/>
  <c r="N1357" i="12"/>
  <c r="L1358" i="12"/>
  <c r="N1358" i="12"/>
  <c r="L1359" i="12"/>
  <c r="N1359" i="12"/>
  <c r="L1360" i="12"/>
  <c r="M1360" i="12" s="1"/>
  <c r="N1360" i="12"/>
  <c r="L1361" i="12"/>
  <c r="N1361" i="12"/>
  <c r="L1362" i="12"/>
  <c r="N1362" i="12"/>
  <c r="L1363" i="12"/>
  <c r="N1363" i="12"/>
  <c r="L1364" i="12"/>
  <c r="N1364" i="12"/>
  <c r="L1365" i="12"/>
  <c r="N1365" i="12"/>
  <c r="L1366" i="12"/>
  <c r="N1366" i="12"/>
  <c r="L1367" i="12"/>
  <c r="N1367" i="12"/>
  <c r="L1368" i="12"/>
  <c r="N1368" i="12"/>
  <c r="L1369" i="12"/>
  <c r="N1369" i="12"/>
  <c r="L1370" i="12"/>
  <c r="N1370" i="12"/>
  <c r="L1371" i="12"/>
  <c r="N1371" i="12"/>
  <c r="L1372" i="12"/>
  <c r="N1372" i="12"/>
  <c r="L1373" i="12"/>
  <c r="N1373" i="12"/>
  <c r="L1374" i="12"/>
  <c r="N1374" i="12"/>
  <c r="L1375" i="12"/>
  <c r="N1375" i="12"/>
  <c r="L1376" i="12"/>
  <c r="N1376" i="12"/>
  <c r="L1377" i="12"/>
  <c r="N1377" i="12"/>
  <c r="L1378" i="12"/>
  <c r="N1378" i="12"/>
  <c r="L1379" i="12"/>
  <c r="N1379" i="12"/>
  <c r="L1380" i="12"/>
  <c r="N1380" i="12"/>
  <c r="L1381" i="12"/>
  <c r="N1381" i="12"/>
  <c r="L1382" i="12"/>
  <c r="N1382" i="12"/>
  <c r="L1383" i="12"/>
  <c r="N1383" i="12"/>
  <c r="L1384" i="12"/>
  <c r="N1384" i="12"/>
  <c r="L1385" i="12"/>
  <c r="N1385" i="12"/>
  <c r="L1386" i="12"/>
  <c r="N1386" i="12"/>
  <c r="L1387" i="12"/>
  <c r="N1387" i="12"/>
  <c r="L1388" i="12"/>
  <c r="N1388" i="12"/>
  <c r="L1389" i="12"/>
  <c r="N1389" i="12"/>
  <c r="L1390" i="12"/>
  <c r="N1390" i="12"/>
  <c r="L1391" i="12"/>
  <c r="N1391" i="12"/>
  <c r="L1392" i="12"/>
  <c r="N1392" i="12"/>
  <c r="L1393" i="12"/>
  <c r="N1393" i="12"/>
  <c r="L1394" i="12"/>
  <c r="N1394" i="12"/>
  <c r="L1395" i="12"/>
  <c r="N1395" i="12"/>
  <c r="L1396" i="12"/>
  <c r="N1396" i="12"/>
  <c r="L1397" i="12"/>
  <c r="N1397" i="12"/>
  <c r="L1398" i="12"/>
  <c r="N1398" i="12"/>
  <c r="L1399" i="12"/>
  <c r="N1399" i="12"/>
  <c r="L1400" i="12"/>
  <c r="M1400" i="12"/>
  <c r="N1400" i="12"/>
  <c r="L1401" i="12"/>
  <c r="N1401" i="12"/>
  <c r="L1402" i="12"/>
  <c r="N1402" i="12"/>
  <c r="L1403" i="12"/>
  <c r="N1403" i="12"/>
  <c r="L1404" i="12"/>
  <c r="N1404" i="12"/>
  <c r="L1405" i="12"/>
  <c r="N1405" i="12"/>
  <c r="L1406" i="12"/>
  <c r="N1406" i="12"/>
  <c r="L1407" i="12"/>
  <c r="N1407" i="12"/>
  <c r="L1408" i="12"/>
  <c r="N1408" i="12"/>
  <c r="L1409" i="12"/>
  <c r="N1409" i="12"/>
  <c r="L1410" i="12"/>
  <c r="N1410" i="12"/>
  <c r="L1411" i="12"/>
  <c r="N1411" i="12"/>
  <c r="L1412" i="12"/>
  <c r="N1412" i="12"/>
  <c r="L1413" i="12"/>
  <c r="N1413" i="12"/>
  <c r="L1414" i="12"/>
  <c r="N1414" i="12"/>
  <c r="L1415" i="12"/>
  <c r="N1415" i="12"/>
  <c r="L1416" i="12"/>
  <c r="N1416" i="12"/>
  <c r="L1417" i="12"/>
  <c r="N1417" i="12"/>
  <c r="L1418" i="12"/>
  <c r="N1418" i="12"/>
  <c r="L1419" i="12"/>
  <c r="N1419" i="12"/>
  <c r="L1420" i="12"/>
  <c r="N1420" i="12"/>
  <c r="L1421" i="12"/>
  <c r="N1421" i="12"/>
  <c r="L1422" i="12"/>
  <c r="N1422" i="12"/>
  <c r="L1423" i="12"/>
  <c r="N1423" i="12"/>
  <c r="L1424" i="12"/>
  <c r="N1424" i="12"/>
  <c r="L1425" i="12"/>
  <c r="N1425" i="12"/>
  <c r="L1426" i="12"/>
  <c r="N1426" i="12"/>
  <c r="L1427" i="12"/>
  <c r="N1427" i="12"/>
  <c r="L1428" i="12"/>
  <c r="N1428" i="12"/>
  <c r="L1429" i="12"/>
  <c r="N1429" i="12"/>
  <c r="L1430" i="12"/>
  <c r="M1430" i="12" s="1"/>
  <c r="N1430" i="12"/>
  <c r="L1431" i="12"/>
  <c r="N1431" i="12"/>
  <c r="L1432" i="12"/>
  <c r="N1432" i="12"/>
  <c r="L1433" i="12"/>
  <c r="N1433" i="12"/>
  <c r="L1434" i="12"/>
  <c r="N1434" i="12"/>
  <c r="L1435" i="12"/>
  <c r="N1435" i="12"/>
  <c r="L1436" i="12"/>
  <c r="N1436" i="12"/>
  <c r="L1437" i="12"/>
  <c r="N1437" i="12"/>
  <c r="L1438" i="12"/>
  <c r="N1438" i="12"/>
  <c r="L1439" i="12"/>
  <c r="N1439" i="12"/>
  <c r="L1440" i="12"/>
  <c r="N1440" i="12"/>
  <c r="L1441" i="12"/>
  <c r="N1441" i="12"/>
  <c r="L1442" i="12"/>
  <c r="N1442" i="12"/>
  <c r="L1443" i="12"/>
  <c r="N1443" i="12"/>
  <c r="L1444" i="12"/>
  <c r="N1444" i="12"/>
  <c r="L1445" i="12"/>
  <c r="N1445" i="12"/>
  <c r="L1446" i="12"/>
  <c r="N1446" i="12"/>
  <c r="L1447" i="12"/>
  <c r="N1447" i="12"/>
  <c r="L1448" i="12"/>
  <c r="N1448" i="12"/>
  <c r="L1449" i="12"/>
  <c r="N1449" i="12"/>
  <c r="L1450" i="12"/>
  <c r="N1450" i="12"/>
  <c r="L1451" i="12"/>
  <c r="N1451" i="12"/>
  <c r="L1452" i="12"/>
  <c r="N1452" i="12"/>
  <c r="L1453" i="12"/>
  <c r="N1453" i="12"/>
  <c r="L1454" i="12"/>
  <c r="N1454" i="12"/>
  <c r="L1455" i="12"/>
  <c r="N1455" i="12"/>
  <c r="L1456" i="12"/>
  <c r="N1456" i="12"/>
  <c r="L1457" i="12"/>
  <c r="N1457" i="12"/>
  <c r="L1458" i="12"/>
  <c r="N1458" i="12"/>
  <c r="L1459" i="12"/>
  <c r="N1459" i="12"/>
  <c r="L1460" i="12"/>
  <c r="N1460" i="12"/>
  <c r="L1461" i="12"/>
  <c r="N1461" i="12"/>
  <c r="L1462" i="12"/>
  <c r="N1462" i="12"/>
  <c r="L1463" i="12"/>
  <c r="N1463" i="12"/>
  <c r="L1464" i="12"/>
  <c r="N1464" i="12"/>
  <c r="L1465" i="12"/>
  <c r="N1465" i="12"/>
  <c r="L1466" i="12"/>
  <c r="N1466" i="12"/>
  <c r="L1467" i="12"/>
  <c r="N1467" i="12"/>
  <c r="L1468" i="12"/>
  <c r="N1468" i="12"/>
  <c r="L1469" i="12"/>
  <c r="N1469" i="12"/>
  <c r="L1470" i="12"/>
  <c r="N1470" i="12"/>
  <c r="L1471" i="12"/>
  <c r="N1471" i="12"/>
  <c r="L1472" i="12"/>
  <c r="N1472" i="12"/>
  <c r="L1473" i="12"/>
  <c r="N1473" i="12"/>
  <c r="L1474" i="12"/>
  <c r="N1474" i="12"/>
  <c r="L1475" i="12"/>
  <c r="N1475" i="12"/>
  <c r="L1476" i="12"/>
  <c r="N1476" i="12"/>
  <c r="L1477" i="12"/>
  <c r="N1477" i="12"/>
  <c r="L1478" i="12"/>
  <c r="N1478" i="12"/>
  <c r="L1479" i="12"/>
  <c r="N1479" i="12"/>
  <c r="L1480" i="12"/>
  <c r="N1480" i="12"/>
  <c r="L1481" i="12"/>
  <c r="N1481" i="12"/>
  <c r="L1482" i="12"/>
  <c r="N1482" i="12"/>
  <c r="L1483" i="12"/>
  <c r="N1483" i="12"/>
  <c r="L1484" i="12"/>
  <c r="N1484" i="12"/>
  <c r="L1485" i="12"/>
  <c r="N1485" i="12"/>
  <c r="L1486" i="12"/>
  <c r="N1486" i="12"/>
  <c r="L1487" i="12"/>
  <c r="N1487" i="12"/>
  <c r="L1488" i="12"/>
  <c r="N1488" i="12"/>
  <c r="L1489" i="12"/>
  <c r="N1489" i="12"/>
  <c r="L1490" i="12"/>
  <c r="N1490" i="12"/>
  <c r="L1491" i="12"/>
  <c r="N1491" i="12"/>
  <c r="L1492" i="12"/>
  <c r="N1492" i="12"/>
  <c r="L1493" i="12"/>
  <c r="N1493" i="12"/>
  <c r="L1494" i="12"/>
  <c r="N1494" i="12"/>
  <c r="L1495" i="12"/>
  <c r="N1495" i="12"/>
  <c r="L1496" i="12"/>
  <c r="N1496" i="12"/>
  <c r="L1497" i="12"/>
  <c r="N1497" i="12"/>
  <c r="L1498" i="12"/>
  <c r="N1498" i="12"/>
  <c r="L1499" i="12"/>
  <c r="N1499" i="12"/>
  <c r="L1500" i="12"/>
  <c r="N1500" i="12"/>
  <c r="L1501" i="12"/>
  <c r="N1501" i="12"/>
  <c r="L1502" i="12"/>
  <c r="N1502" i="12"/>
  <c r="L1503" i="12"/>
  <c r="N1503" i="12"/>
  <c r="L1504" i="12"/>
  <c r="N1504" i="12"/>
  <c r="L1505" i="12"/>
  <c r="N1505" i="12"/>
  <c r="L1506" i="12"/>
  <c r="N1506" i="12"/>
  <c r="L1507" i="12"/>
  <c r="N1507" i="12"/>
  <c r="L1508" i="12"/>
  <c r="N1508" i="12"/>
  <c r="L1509" i="12"/>
  <c r="N1509" i="12"/>
  <c r="L1510" i="12"/>
  <c r="N1510" i="12"/>
  <c r="L1511" i="12"/>
  <c r="N1511" i="12"/>
  <c r="L1512" i="12"/>
  <c r="N1512" i="12"/>
  <c r="L1513" i="12"/>
  <c r="N1513" i="12"/>
  <c r="L1514" i="12"/>
  <c r="N1514" i="12"/>
  <c r="L1515" i="12"/>
  <c r="N1515" i="12"/>
  <c r="L1516" i="12"/>
  <c r="N1516" i="12"/>
  <c r="L1517" i="12"/>
  <c r="N1517" i="12"/>
  <c r="L1518" i="12"/>
  <c r="N1518" i="12"/>
  <c r="L1519" i="12"/>
  <c r="N1519" i="12"/>
  <c r="L1520" i="12"/>
  <c r="N1520" i="12"/>
  <c r="L1521" i="12"/>
  <c r="N1521" i="12"/>
  <c r="L1522" i="12"/>
  <c r="N1522" i="12"/>
  <c r="L1523" i="12"/>
  <c r="N1523" i="12"/>
  <c r="L1524" i="12"/>
  <c r="N1524" i="12"/>
  <c r="L1525" i="12"/>
  <c r="N1525" i="12"/>
  <c r="L1526" i="12"/>
  <c r="N1526" i="12"/>
  <c r="L1527" i="12"/>
  <c r="N1527" i="12"/>
  <c r="L1528" i="12"/>
  <c r="N1528" i="12"/>
  <c r="L1529" i="12"/>
  <c r="N1529" i="12"/>
  <c r="L1530" i="12"/>
  <c r="N1530" i="12"/>
  <c r="L1531" i="12"/>
  <c r="N1531" i="12"/>
  <c r="L1532" i="12"/>
  <c r="N1532" i="12"/>
  <c r="L1533" i="12"/>
  <c r="N1533" i="12"/>
  <c r="L1534" i="12"/>
  <c r="M1534" i="12" s="1"/>
  <c r="N1534" i="12"/>
  <c r="L1535" i="12"/>
  <c r="N1535" i="12"/>
  <c r="L1536" i="12"/>
  <c r="N1536" i="12"/>
  <c r="L1537" i="12"/>
  <c r="N1537" i="12"/>
  <c r="L1538" i="12"/>
  <c r="N1538" i="12"/>
  <c r="L1539" i="12"/>
  <c r="N1539" i="12"/>
  <c r="L1540" i="12"/>
  <c r="M1540" i="12" s="1"/>
  <c r="N1540" i="12"/>
  <c r="L1541" i="12"/>
  <c r="N1541" i="12"/>
  <c r="L1542" i="12"/>
  <c r="N1542" i="12"/>
  <c r="L1543" i="12"/>
  <c r="N1543" i="12"/>
  <c r="L1544" i="12"/>
  <c r="N1544" i="12"/>
  <c r="L1545" i="12"/>
  <c r="N1545" i="12"/>
  <c r="L1546" i="12"/>
  <c r="N1546" i="12"/>
  <c r="L1547" i="12"/>
  <c r="N1547" i="12"/>
  <c r="L1548" i="12"/>
  <c r="N1548" i="12"/>
  <c r="L1549" i="12"/>
  <c r="N1549" i="12"/>
  <c r="L1550" i="12"/>
  <c r="N1550" i="12"/>
  <c r="L1551" i="12"/>
  <c r="N1551" i="12"/>
  <c r="L1552" i="12"/>
  <c r="N1552" i="12"/>
  <c r="L1553" i="12"/>
  <c r="N1553" i="12"/>
  <c r="L1554" i="12"/>
  <c r="N1554" i="12"/>
  <c r="L1555" i="12"/>
  <c r="N1555" i="12"/>
  <c r="L1556" i="12"/>
  <c r="N1556" i="12"/>
  <c r="L1557" i="12"/>
  <c r="N1557" i="12"/>
  <c r="L1558" i="12"/>
  <c r="N1558" i="12"/>
  <c r="L1559" i="12"/>
  <c r="N1559" i="12"/>
  <c r="L1560" i="12"/>
  <c r="N1560" i="12"/>
  <c r="L1561" i="12"/>
  <c r="M1561" i="12"/>
  <c r="N1561" i="12"/>
  <c r="L1562" i="12"/>
  <c r="N1562" i="12"/>
  <c r="L1563" i="12"/>
  <c r="N1563" i="12"/>
  <c r="L1564" i="12"/>
  <c r="N1564" i="12"/>
  <c r="L1565" i="12"/>
  <c r="N1565" i="12"/>
  <c r="L1566" i="12"/>
  <c r="N1566" i="12"/>
  <c r="L1567" i="12"/>
  <c r="N1567" i="12"/>
  <c r="L1568" i="12"/>
  <c r="N1568" i="12"/>
  <c r="L1569" i="12"/>
  <c r="N1569" i="12"/>
  <c r="L1570" i="12"/>
  <c r="N1570" i="12"/>
  <c r="L1571" i="12"/>
  <c r="N1571" i="12"/>
  <c r="L1572" i="12"/>
  <c r="N1572" i="12"/>
  <c r="L1573" i="12"/>
  <c r="M1573" i="12" s="1"/>
  <c r="N1573" i="12"/>
  <c r="L1574" i="12"/>
  <c r="N1574" i="12"/>
  <c r="L1575" i="12"/>
  <c r="N1575" i="12"/>
  <c r="L1576" i="12"/>
  <c r="N1576" i="12"/>
  <c r="L1577" i="12"/>
  <c r="N1577" i="12"/>
  <c r="L1578" i="12"/>
  <c r="N1578" i="12"/>
  <c r="L1579" i="12"/>
  <c r="N1579" i="12"/>
  <c r="L1580" i="12"/>
  <c r="N1580" i="12"/>
  <c r="L1581" i="12"/>
  <c r="N1581" i="12"/>
  <c r="L1582" i="12"/>
  <c r="N1582" i="12"/>
  <c r="L1583" i="12"/>
  <c r="N1583" i="12"/>
  <c r="L1584" i="12"/>
  <c r="N1584" i="12"/>
  <c r="L1585" i="12"/>
  <c r="N1585" i="12"/>
  <c r="L1586" i="12"/>
  <c r="N1586" i="12"/>
  <c r="L1587" i="12"/>
  <c r="N1587" i="12"/>
  <c r="L1588" i="12"/>
  <c r="N1588" i="12"/>
  <c r="L1589" i="12"/>
  <c r="N1589" i="12"/>
  <c r="L1590" i="12"/>
  <c r="N1590" i="12"/>
  <c r="L1591" i="12"/>
  <c r="N1591" i="12"/>
  <c r="L1592" i="12"/>
  <c r="N1592" i="12"/>
  <c r="L1593" i="12"/>
  <c r="N1593" i="12"/>
  <c r="L1594" i="12"/>
  <c r="N1594" i="12"/>
  <c r="L1595" i="12"/>
  <c r="N1595" i="12"/>
  <c r="L1596" i="12"/>
  <c r="N1596" i="12"/>
  <c r="L1597" i="12"/>
  <c r="N1597" i="12"/>
  <c r="L1598" i="12"/>
  <c r="N1598" i="12"/>
  <c r="L1599" i="12"/>
  <c r="N1599" i="12"/>
  <c r="L1600" i="12"/>
  <c r="N1600" i="12"/>
  <c r="L1601" i="12"/>
  <c r="N1601" i="12"/>
  <c r="L1602" i="12"/>
  <c r="N1602" i="12"/>
  <c r="L1603" i="12"/>
  <c r="N1603" i="12"/>
  <c r="L1604" i="12"/>
  <c r="N1604" i="12"/>
  <c r="L1605" i="12"/>
  <c r="N1605" i="12"/>
  <c r="L1606" i="12"/>
  <c r="N1606" i="12"/>
  <c r="L1607" i="12"/>
  <c r="N1607" i="12"/>
  <c r="L1608" i="12"/>
  <c r="N1608" i="12"/>
  <c r="L1609" i="12"/>
  <c r="N1609" i="12"/>
  <c r="L1610" i="12"/>
  <c r="N1610" i="12"/>
  <c r="L1611" i="12"/>
  <c r="N1611" i="12"/>
  <c r="L1612" i="12"/>
  <c r="N1612" i="12"/>
  <c r="L1613" i="12"/>
  <c r="N1613" i="12"/>
  <c r="L1614" i="12"/>
  <c r="N1614" i="12"/>
  <c r="L1615" i="12"/>
  <c r="N1615" i="12"/>
  <c r="L1616" i="12"/>
  <c r="N1616" i="12"/>
  <c r="L1617" i="12"/>
  <c r="N1617" i="12"/>
  <c r="L1618" i="12"/>
  <c r="N1618" i="12"/>
  <c r="L1619" i="12"/>
  <c r="N1619" i="12"/>
  <c r="L1620" i="12"/>
  <c r="N1620" i="12"/>
  <c r="L1621" i="12"/>
  <c r="N1621" i="12"/>
  <c r="L1622" i="12"/>
  <c r="N1622" i="12"/>
  <c r="L1623" i="12"/>
  <c r="N1623" i="12"/>
  <c r="L1624" i="12"/>
  <c r="N1624" i="12"/>
  <c r="L1625" i="12"/>
  <c r="N1625" i="12"/>
  <c r="L1626" i="12"/>
  <c r="N1626" i="12"/>
  <c r="L1627" i="12"/>
  <c r="N1627" i="12"/>
  <c r="L1628" i="12"/>
  <c r="N1628" i="12"/>
  <c r="L1629" i="12"/>
  <c r="N1629" i="12"/>
  <c r="L1630" i="12"/>
  <c r="N1630" i="12"/>
  <c r="L1631" i="12"/>
  <c r="N1631" i="12"/>
  <c r="L1632" i="12"/>
  <c r="N1632" i="12"/>
  <c r="L1633" i="12"/>
  <c r="N1633" i="12"/>
  <c r="L1634" i="12"/>
  <c r="N1634" i="12"/>
  <c r="L1635" i="12"/>
  <c r="N1635" i="12"/>
  <c r="L1636" i="12"/>
  <c r="N1636" i="12"/>
  <c r="L1637" i="12"/>
  <c r="N1637" i="12"/>
  <c r="L1638" i="12"/>
  <c r="N1638" i="12"/>
  <c r="L1639" i="12"/>
  <c r="N1639" i="12"/>
  <c r="L1640" i="12"/>
  <c r="N1640" i="12"/>
  <c r="L1641" i="12"/>
  <c r="N1641" i="12"/>
  <c r="L1642" i="12"/>
  <c r="N1642" i="12"/>
  <c r="L1643" i="12"/>
  <c r="N1643" i="12"/>
  <c r="L1644" i="12"/>
  <c r="N1644" i="12"/>
  <c r="L1645" i="12"/>
  <c r="N1645" i="12"/>
  <c r="L1646" i="12"/>
  <c r="N1646" i="12"/>
  <c r="L1647" i="12"/>
  <c r="N1647" i="12"/>
  <c r="L1648" i="12"/>
  <c r="N1648" i="12"/>
  <c r="L1649" i="12"/>
  <c r="N1649" i="12"/>
  <c r="L1650" i="12"/>
  <c r="N1650" i="12"/>
  <c r="L1651" i="12"/>
  <c r="N1651" i="12"/>
  <c r="L1652" i="12"/>
  <c r="N1652" i="12"/>
  <c r="L1653" i="12"/>
  <c r="N1653" i="12"/>
  <c r="L1654" i="12"/>
  <c r="N1654" i="12"/>
  <c r="L1655" i="12"/>
  <c r="N1655" i="12"/>
  <c r="L1656" i="12"/>
  <c r="N1656" i="12"/>
  <c r="L1657" i="12"/>
  <c r="N1657" i="12"/>
  <c r="L1658" i="12"/>
  <c r="N1658" i="12"/>
  <c r="L1659" i="12"/>
  <c r="N1659" i="12"/>
  <c r="L1660" i="12"/>
  <c r="N1660" i="12"/>
  <c r="L1661" i="12"/>
  <c r="N1661" i="12"/>
  <c r="L1662" i="12"/>
  <c r="N1662" i="12"/>
  <c r="L1663" i="12"/>
  <c r="N1663" i="12"/>
  <c r="L1664" i="12"/>
  <c r="N1664" i="12"/>
  <c r="L1665" i="12"/>
  <c r="N1665" i="12"/>
  <c r="L1666" i="12"/>
  <c r="N1666" i="12"/>
  <c r="L1667" i="12"/>
  <c r="N1667" i="12"/>
  <c r="L1668" i="12"/>
  <c r="N1668" i="12"/>
  <c r="L1669" i="12"/>
  <c r="N1669" i="12"/>
  <c r="L1670" i="12"/>
  <c r="N1670" i="12"/>
  <c r="L1671" i="12"/>
  <c r="N1671" i="12"/>
  <c r="L1672" i="12"/>
  <c r="N1672" i="12"/>
  <c r="L1673" i="12"/>
  <c r="N1673" i="12"/>
  <c r="L1674" i="12"/>
  <c r="N1674" i="12"/>
  <c r="L1675" i="12"/>
  <c r="N1675" i="12"/>
  <c r="L1676" i="12"/>
  <c r="N1676" i="12"/>
  <c r="L1677" i="12"/>
  <c r="N1677" i="12"/>
  <c r="L1678" i="12"/>
  <c r="N1678" i="12"/>
  <c r="L1679" i="12"/>
  <c r="N1679" i="12"/>
  <c r="L1680" i="12"/>
  <c r="N1680" i="12"/>
  <c r="L1681" i="12"/>
  <c r="N1681" i="12"/>
  <c r="L1682" i="12"/>
  <c r="N1682" i="12"/>
  <c r="L1683" i="12"/>
  <c r="N1683" i="12"/>
  <c r="L1684" i="12"/>
  <c r="N1684" i="12"/>
  <c r="L1685" i="12"/>
  <c r="N1685" i="12"/>
  <c r="L1686" i="12"/>
  <c r="N1686" i="12"/>
  <c r="L1687" i="12"/>
  <c r="N1687" i="12"/>
  <c r="L1688" i="12"/>
  <c r="N1688" i="12"/>
  <c r="L1689" i="12"/>
  <c r="N1689" i="12"/>
  <c r="L1690" i="12"/>
  <c r="N1690" i="12"/>
  <c r="L1691" i="12"/>
  <c r="N1691" i="12"/>
  <c r="L1692" i="12"/>
  <c r="N1692" i="12"/>
  <c r="L1693" i="12"/>
  <c r="N1693" i="12"/>
  <c r="L1694" i="12"/>
  <c r="N1694" i="12"/>
  <c r="L1695" i="12"/>
  <c r="N1695" i="12"/>
  <c r="L1696" i="12"/>
  <c r="M1696" i="12"/>
  <c r="N1696" i="12"/>
  <c r="L1697" i="12"/>
  <c r="M1697" i="12"/>
  <c r="N1697" i="12"/>
  <c r="L1698" i="12"/>
  <c r="N1698" i="12"/>
  <c r="L1699" i="12"/>
  <c r="N1699" i="12"/>
  <c r="L1700" i="12"/>
  <c r="N1700" i="12"/>
  <c r="L1701" i="12"/>
  <c r="N1701" i="12"/>
  <c r="L1702" i="12"/>
  <c r="N1702" i="12"/>
  <c r="L1703" i="12"/>
  <c r="N1703" i="12"/>
  <c r="L1704" i="12"/>
  <c r="N1704" i="12"/>
  <c r="L1705" i="12"/>
  <c r="M1705" i="12"/>
  <c r="N1705" i="12"/>
  <c r="L1706" i="12"/>
  <c r="N1706" i="12"/>
  <c r="L1707" i="12"/>
  <c r="N1707" i="12"/>
  <c r="L1708" i="12"/>
  <c r="N1708" i="12"/>
  <c r="L1709" i="12"/>
  <c r="N1709" i="12"/>
  <c r="L1710" i="12"/>
  <c r="M1710" i="12" s="1"/>
  <c r="N1710" i="12"/>
  <c r="L1711" i="12"/>
  <c r="N1711" i="12"/>
  <c r="L1712" i="12"/>
  <c r="N1712" i="12"/>
  <c r="L1713" i="12"/>
  <c r="N1713" i="12"/>
  <c r="L1714" i="12"/>
  <c r="N1714" i="12"/>
  <c r="L1715" i="12"/>
  <c r="N1715" i="12"/>
  <c r="L1716" i="12"/>
  <c r="N1716" i="12"/>
  <c r="L1717" i="12"/>
  <c r="N1717" i="12"/>
  <c r="L1718" i="12"/>
  <c r="N1718" i="12"/>
  <c r="L1719" i="12"/>
  <c r="N1719" i="12"/>
  <c r="L1720" i="12"/>
  <c r="N1720" i="12"/>
  <c r="L1721" i="12"/>
  <c r="M1721" i="12"/>
  <c r="N1721" i="12"/>
  <c r="L1722" i="12"/>
  <c r="M1722" i="12"/>
  <c r="N1722" i="12"/>
  <c r="L1723" i="12"/>
  <c r="M1723" i="12" s="1"/>
  <c r="N1723" i="12"/>
  <c r="L1724" i="12"/>
  <c r="N1724" i="12"/>
  <c r="L1725" i="12"/>
  <c r="N1725" i="12"/>
  <c r="L1726" i="12"/>
  <c r="N1726" i="12"/>
  <c r="L1727" i="12"/>
  <c r="N1727" i="12"/>
  <c r="L1728" i="12"/>
  <c r="N1728" i="12"/>
  <c r="L1729" i="12"/>
  <c r="N1729" i="12"/>
  <c r="L1730" i="12"/>
  <c r="N1730" i="12"/>
  <c r="L1731" i="12"/>
  <c r="N1731" i="12"/>
  <c r="L1732" i="12"/>
  <c r="N1732" i="12"/>
  <c r="L1733" i="12"/>
  <c r="N1733" i="12"/>
  <c r="L1734" i="12"/>
  <c r="N1734" i="12"/>
  <c r="L1735" i="12"/>
  <c r="N1735" i="12"/>
  <c r="L1736" i="12"/>
  <c r="N1736" i="12"/>
  <c r="L1737" i="12"/>
  <c r="N1737" i="12"/>
  <c r="L1738" i="12"/>
  <c r="N1738" i="12"/>
  <c r="L1739" i="12"/>
  <c r="M1739" i="12"/>
  <c r="N1739" i="12"/>
  <c r="L1740" i="12"/>
  <c r="N1740" i="12"/>
  <c r="L1741" i="12"/>
  <c r="N1741" i="12"/>
  <c r="L1742" i="12"/>
  <c r="N1742" i="12"/>
  <c r="L1743" i="12"/>
  <c r="N1743" i="12"/>
  <c r="L1744" i="12"/>
  <c r="N1744" i="12"/>
  <c r="L1745" i="12"/>
  <c r="N1745" i="12"/>
  <c r="L1746" i="12"/>
  <c r="N1746" i="12"/>
  <c r="L1747" i="12"/>
  <c r="N1747" i="12"/>
  <c r="L1748" i="12"/>
  <c r="N1748" i="12"/>
  <c r="L1749" i="12"/>
  <c r="N1749" i="12"/>
  <c r="L1750" i="12"/>
  <c r="N1750" i="12"/>
  <c r="L1751" i="12"/>
  <c r="N1751" i="12"/>
  <c r="L1752" i="12"/>
  <c r="N1752" i="12"/>
  <c r="L1753" i="12"/>
  <c r="N1753" i="12"/>
  <c r="L1754" i="12"/>
  <c r="N1754" i="12"/>
  <c r="L1755" i="12"/>
  <c r="N1755" i="12"/>
  <c r="L1756" i="12"/>
  <c r="N1756" i="12"/>
  <c r="L1757" i="12"/>
  <c r="N1757" i="12"/>
  <c r="L1758" i="12"/>
  <c r="N1758" i="12"/>
  <c r="L1759" i="12"/>
  <c r="N1759" i="12"/>
  <c r="L1760" i="12"/>
  <c r="N1760" i="12"/>
  <c r="L1761" i="12"/>
  <c r="M1761" i="12"/>
  <c r="N1761" i="12"/>
  <c r="L1762" i="12"/>
  <c r="N1762" i="12"/>
  <c r="L1763" i="12"/>
  <c r="N1763" i="12"/>
  <c r="L1764" i="12"/>
  <c r="N1764" i="12"/>
  <c r="L1765" i="12"/>
  <c r="N1765" i="12"/>
  <c r="L1766" i="12"/>
  <c r="N1766" i="12"/>
  <c r="L1767" i="12"/>
  <c r="N1767" i="12"/>
  <c r="L1768" i="12"/>
  <c r="N1768" i="12"/>
  <c r="L1769" i="12"/>
  <c r="N1769" i="12"/>
  <c r="L1770" i="12"/>
  <c r="N1770" i="12"/>
  <c r="L1771" i="12"/>
  <c r="N1771" i="12"/>
  <c r="L1772" i="12"/>
  <c r="N1772" i="12"/>
  <c r="L1773" i="12"/>
  <c r="N1773" i="12"/>
  <c r="L1774" i="12"/>
  <c r="N1774" i="12"/>
  <c r="L1775" i="12"/>
  <c r="N1775" i="12"/>
  <c r="L1776" i="12"/>
  <c r="N1776" i="12"/>
  <c r="L1777" i="12"/>
  <c r="N1777" i="12"/>
  <c r="L1778" i="12"/>
  <c r="N1778" i="12"/>
  <c r="L1779" i="12"/>
  <c r="N1779" i="12"/>
  <c r="L1780" i="12"/>
  <c r="N1780" i="12"/>
  <c r="L1781" i="12"/>
  <c r="N1781" i="12"/>
  <c r="L1782" i="12"/>
  <c r="N1782" i="12"/>
  <c r="L1783" i="12"/>
  <c r="N1783" i="12"/>
  <c r="L1784" i="12"/>
  <c r="N1784" i="12"/>
  <c r="L1785" i="12"/>
  <c r="N1785" i="12"/>
  <c r="L1786" i="12"/>
  <c r="N1786" i="12"/>
  <c r="L1787" i="12"/>
  <c r="N1787" i="12"/>
  <c r="L1788" i="12"/>
  <c r="N1788" i="12"/>
  <c r="L1789" i="12"/>
  <c r="N1789" i="12"/>
  <c r="L1790" i="12"/>
  <c r="N1790" i="12"/>
  <c r="L1791" i="12"/>
  <c r="N1791" i="12"/>
  <c r="L1792" i="12"/>
  <c r="N1792" i="12"/>
  <c r="L1793" i="12"/>
  <c r="M1793" i="12"/>
  <c r="N1793" i="12"/>
  <c r="L1794" i="12"/>
  <c r="N1794" i="12"/>
  <c r="L1795" i="12"/>
  <c r="M1795" i="12"/>
  <c r="N1795" i="12"/>
  <c r="L1796" i="12"/>
  <c r="N1796" i="12"/>
  <c r="L1797" i="12"/>
  <c r="N1797" i="12"/>
  <c r="L1798" i="12"/>
  <c r="N1798" i="12"/>
  <c r="L1799" i="12"/>
  <c r="N1799" i="12"/>
  <c r="L1800" i="12"/>
  <c r="M1800" i="12" s="1"/>
  <c r="N1800" i="12"/>
  <c r="L1801" i="12"/>
  <c r="N1801" i="12"/>
  <c r="L1802" i="12"/>
  <c r="N1802" i="12"/>
  <c r="L1803" i="12"/>
  <c r="N1803" i="12"/>
  <c r="L1804" i="12"/>
  <c r="N1804" i="12"/>
  <c r="L1805" i="12"/>
  <c r="N1805" i="12"/>
  <c r="L1806" i="12"/>
  <c r="N1806" i="12"/>
  <c r="L1807" i="12"/>
  <c r="N1807" i="12"/>
  <c r="L1808" i="12"/>
  <c r="N1808" i="12"/>
  <c r="L1809" i="12"/>
  <c r="N1809" i="12"/>
  <c r="L1810" i="12"/>
  <c r="N1810" i="12"/>
  <c r="L1811" i="12"/>
  <c r="N1811" i="12"/>
  <c r="L1812" i="12"/>
  <c r="N1812" i="12"/>
  <c r="L1813" i="12"/>
  <c r="N1813" i="12"/>
  <c r="L1814" i="12"/>
  <c r="N1814" i="12"/>
  <c r="L1815" i="12"/>
  <c r="N1815" i="12"/>
  <c r="L1816" i="12"/>
  <c r="N1816" i="12"/>
  <c r="L1817" i="12"/>
  <c r="N1817" i="12"/>
  <c r="L1818" i="12"/>
  <c r="N1818" i="12"/>
  <c r="L1819" i="12"/>
  <c r="N1819" i="12"/>
  <c r="L1820" i="12"/>
  <c r="N1820" i="12"/>
  <c r="L1821" i="12"/>
  <c r="N1821" i="12"/>
  <c r="L1822" i="12"/>
  <c r="N1822" i="12"/>
  <c r="L1823" i="12"/>
  <c r="N1823" i="12"/>
  <c r="L1824" i="12"/>
  <c r="N1824" i="12"/>
  <c r="L1825" i="12"/>
  <c r="N1825" i="12"/>
  <c r="L1826" i="12"/>
  <c r="N1826" i="12"/>
  <c r="L1827" i="12"/>
  <c r="N1827" i="12"/>
  <c r="L1828" i="12"/>
  <c r="N1828" i="12"/>
  <c r="L1829" i="12"/>
  <c r="N1829" i="12"/>
  <c r="L1830" i="12"/>
  <c r="N1830" i="12"/>
  <c r="L1831" i="12"/>
  <c r="N1831" i="12"/>
  <c r="L1832" i="12"/>
  <c r="N1832" i="12"/>
  <c r="L1833" i="12"/>
  <c r="N1833" i="12"/>
  <c r="L1834" i="12"/>
  <c r="N1834" i="12"/>
  <c r="L1835" i="12"/>
  <c r="N1835" i="12"/>
  <c r="L1836" i="12"/>
  <c r="N1836" i="12"/>
  <c r="L1837" i="12"/>
  <c r="N1837" i="12"/>
  <c r="L1838" i="12"/>
  <c r="N1838" i="12"/>
  <c r="L1839" i="12"/>
  <c r="N1839" i="12"/>
  <c r="L1840" i="12"/>
  <c r="N1840" i="12"/>
  <c r="L1841" i="12"/>
  <c r="N1841" i="12"/>
  <c r="L1842" i="12"/>
  <c r="N1842" i="12"/>
  <c r="L1843" i="12"/>
  <c r="N1843" i="12"/>
  <c r="L1844" i="12"/>
  <c r="N1844" i="12"/>
  <c r="L1845" i="12"/>
  <c r="N1845" i="12"/>
  <c r="L1846" i="12"/>
  <c r="N1846" i="12"/>
  <c r="L1847" i="12"/>
  <c r="M1847" i="12" s="1"/>
  <c r="N1847" i="12"/>
  <c r="L1848" i="12"/>
  <c r="N1848" i="12"/>
  <c r="L1849" i="12"/>
  <c r="N1849" i="12"/>
  <c r="L1850" i="12"/>
  <c r="N1850" i="12"/>
  <c r="L1851" i="12"/>
  <c r="N1851" i="12"/>
  <c r="L1852" i="12"/>
  <c r="M1852" i="12" s="1"/>
  <c r="N1852" i="12"/>
  <c r="L1853" i="12"/>
  <c r="N1853" i="12"/>
  <c r="L1854" i="12"/>
  <c r="N1854" i="12"/>
  <c r="L1855" i="12"/>
  <c r="N1855" i="12"/>
  <c r="L1856" i="12"/>
  <c r="N1856" i="12"/>
  <c r="L1857" i="12"/>
  <c r="N1857" i="12"/>
  <c r="L1858" i="12"/>
  <c r="N1858" i="12"/>
  <c r="L1859" i="12"/>
  <c r="N1859" i="12"/>
  <c r="L1860" i="12"/>
  <c r="N1860" i="12"/>
  <c r="L1861" i="12"/>
  <c r="N1861" i="12"/>
  <c r="L1862" i="12"/>
  <c r="N1862" i="12"/>
  <c r="L1863" i="12"/>
  <c r="N1863" i="12"/>
  <c r="L1864" i="12"/>
  <c r="N1864" i="12"/>
  <c r="L1865" i="12"/>
  <c r="N1865" i="12"/>
  <c r="L1866" i="12"/>
  <c r="N1866" i="12"/>
  <c r="L1867" i="12"/>
  <c r="N1867" i="12"/>
  <c r="L1868" i="12"/>
  <c r="N1868" i="12"/>
  <c r="L1869" i="12"/>
  <c r="N1869" i="12"/>
  <c r="L1870" i="12"/>
  <c r="N1870" i="12"/>
  <c r="L1871" i="12"/>
  <c r="N1871" i="12"/>
  <c r="L1872" i="12"/>
  <c r="N1872" i="12"/>
  <c r="L1873" i="12"/>
  <c r="N1873" i="12"/>
  <c r="L1874" i="12"/>
  <c r="N1874" i="12"/>
  <c r="L1875" i="12"/>
  <c r="N1875" i="12"/>
  <c r="L1876" i="12"/>
  <c r="N1876" i="12"/>
  <c r="L1877" i="12"/>
  <c r="N1877" i="12"/>
  <c r="L1878" i="12"/>
  <c r="N1878" i="12"/>
  <c r="L1879" i="12"/>
  <c r="N1879" i="12"/>
  <c r="L1880" i="12"/>
  <c r="N1880" i="12"/>
  <c r="L1881" i="12"/>
  <c r="N1881" i="12"/>
  <c r="L1882" i="12"/>
  <c r="N1882" i="12"/>
  <c r="L1883" i="12"/>
  <c r="N1883" i="12"/>
  <c r="L1884" i="12"/>
  <c r="N1884" i="12"/>
  <c r="L1885" i="12"/>
  <c r="N1885" i="12"/>
  <c r="L1886" i="12"/>
  <c r="N1886" i="12"/>
  <c r="L1887" i="12"/>
  <c r="N1887" i="12"/>
  <c r="L1888" i="12"/>
  <c r="N1888" i="12"/>
  <c r="L1889" i="12"/>
  <c r="N1889" i="12"/>
  <c r="L1890" i="12"/>
  <c r="N1890" i="12"/>
  <c r="L1891" i="12"/>
  <c r="N1891" i="12"/>
  <c r="L1892" i="12"/>
  <c r="N1892" i="12"/>
  <c r="L1893" i="12"/>
  <c r="N1893" i="12"/>
  <c r="L1894" i="12"/>
  <c r="N1894" i="12"/>
  <c r="L1895" i="12"/>
  <c r="N1895" i="12"/>
  <c r="L1896" i="12"/>
  <c r="N1896" i="12"/>
  <c r="L1897" i="12"/>
  <c r="N1897" i="12"/>
  <c r="L1898" i="12"/>
  <c r="N1898" i="12"/>
  <c r="L1899" i="12"/>
  <c r="N1899" i="12"/>
  <c r="L1900" i="12"/>
  <c r="N1900" i="12"/>
  <c r="L1901" i="12"/>
  <c r="N1901" i="12"/>
  <c r="L1902" i="12"/>
  <c r="N1902" i="12"/>
  <c r="L1903" i="12"/>
  <c r="N1903" i="12"/>
  <c r="L1904" i="12"/>
  <c r="N1904" i="12"/>
  <c r="L1905" i="12"/>
  <c r="N1905" i="12"/>
  <c r="L1906" i="12"/>
  <c r="N1906" i="12"/>
  <c r="L1907" i="12"/>
  <c r="N1907" i="12"/>
  <c r="L1908" i="12"/>
  <c r="N1908" i="12"/>
  <c r="L1909" i="12"/>
  <c r="N1909" i="12"/>
  <c r="L1910" i="12"/>
  <c r="N1910" i="12"/>
  <c r="L1911" i="12"/>
  <c r="N1911" i="12"/>
  <c r="L1912" i="12"/>
  <c r="N1912" i="12"/>
  <c r="L1913" i="12"/>
  <c r="N1913" i="12"/>
  <c r="L1914" i="12"/>
  <c r="N1914" i="12"/>
  <c r="L1915" i="12"/>
  <c r="N1915" i="12"/>
  <c r="L1916" i="12"/>
  <c r="N1916" i="12"/>
  <c r="L1917" i="12"/>
  <c r="N1917" i="12"/>
  <c r="L1918" i="12"/>
  <c r="N1918" i="12"/>
  <c r="L1919" i="12"/>
  <c r="N1919" i="12"/>
  <c r="L1920" i="12"/>
  <c r="N1920" i="12"/>
  <c r="L1921" i="12"/>
  <c r="N1921" i="12"/>
  <c r="L1922" i="12"/>
  <c r="N1922" i="12"/>
  <c r="L1923" i="12"/>
  <c r="N1923" i="12"/>
  <c r="L1924" i="12"/>
  <c r="N1924" i="12"/>
  <c r="L1925" i="12"/>
  <c r="N1925" i="12"/>
  <c r="L1926" i="12"/>
  <c r="N1926" i="12"/>
  <c r="L1927" i="12"/>
  <c r="N1927" i="12"/>
  <c r="L1928" i="12"/>
  <c r="N1928" i="12"/>
  <c r="L1929" i="12"/>
  <c r="N1929" i="12"/>
  <c r="L1930" i="12"/>
  <c r="N1930" i="12"/>
  <c r="L1931" i="12"/>
  <c r="N1931" i="12"/>
  <c r="L1932" i="12"/>
  <c r="N1932" i="12"/>
  <c r="L1933" i="12"/>
  <c r="N1933" i="12"/>
  <c r="L1934" i="12"/>
  <c r="N1934" i="12"/>
  <c r="L1935" i="12"/>
  <c r="N1935" i="12"/>
  <c r="L1936" i="12"/>
  <c r="M1936" i="12" s="1"/>
  <c r="N1936" i="12"/>
  <c r="L1937" i="12"/>
  <c r="N1937" i="12"/>
  <c r="L1938" i="12"/>
  <c r="N1938" i="12"/>
  <c r="L1939" i="12"/>
  <c r="N1939" i="12"/>
  <c r="L1940" i="12"/>
  <c r="N1940" i="12"/>
  <c r="L1941" i="12"/>
  <c r="N1941" i="12"/>
  <c r="L1942" i="12"/>
  <c r="N1942" i="12"/>
  <c r="L1943" i="12"/>
  <c r="N1943" i="12"/>
  <c r="L1944" i="12"/>
  <c r="N1944" i="12"/>
  <c r="L1945" i="12"/>
  <c r="N1945" i="12"/>
  <c r="L1946" i="12"/>
  <c r="N1946" i="12"/>
  <c r="L1947" i="12"/>
  <c r="N1947" i="12"/>
  <c r="L1948" i="12"/>
  <c r="N1948" i="12"/>
  <c r="L1949" i="12"/>
  <c r="N1949" i="12"/>
  <c r="L1950" i="12"/>
  <c r="N1950" i="12"/>
  <c r="L1951" i="12"/>
  <c r="N1951" i="12"/>
  <c r="L1952" i="12"/>
  <c r="N1952" i="12"/>
  <c r="L1953" i="12"/>
  <c r="N1953" i="12"/>
  <c r="L1954" i="12"/>
  <c r="N1954" i="12"/>
  <c r="L1955" i="12"/>
  <c r="N1955" i="12"/>
  <c r="L1956" i="12"/>
  <c r="N1956" i="12"/>
  <c r="L1957" i="12"/>
  <c r="N1957" i="12"/>
  <c r="L1958" i="12"/>
  <c r="N1958" i="12"/>
  <c r="L1959" i="12"/>
  <c r="N1959" i="12"/>
  <c r="L1960" i="12"/>
  <c r="N1960" i="12"/>
  <c r="L1961" i="12"/>
  <c r="N1961" i="12"/>
  <c r="L1962" i="12"/>
  <c r="N1962" i="12"/>
  <c r="L1963" i="12"/>
  <c r="N1963" i="12"/>
  <c r="L1964" i="12"/>
  <c r="M1964" i="12" s="1"/>
  <c r="N1964" i="12"/>
  <c r="L1965" i="12"/>
  <c r="N1965" i="12"/>
  <c r="L1966" i="12"/>
  <c r="M1966" i="12" s="1"/>
  <c r="N1966" i="12"/>
  <c r="L1967" i="12"/>
  <c r="N1967" i="12"/>
  <c r="L1968" i="12"/>
  <c r="N1968" i="12"/>
  <c r="L1969" i="12"/>
  <c r="N1969" i="12"/>
  <c r="L1970" i="12"/>
  <c r="N1970" i="12"/>
  <c r="L1971" i="12"/>
  <c r="N1971" i="12"/>
  <c r="L1972" i="12"/>
  <c r="N1972" i="12"/>
  <c r="L1973" i="12"/>
  <c r="N1973" i="12"/>
  <c r="L1974" i="12"/>
  <c r="N1974" i="12"/>
  <c r="L1975" i="12"/>
  <c r="N1975" i="12"/>
  <c r="L1976" i="12"/>
  <c r="N1976" i="12"/>
  <c r="L1977" i="12"/>
  <c r="N1977" i="12"/>
  <c r="L1978" i="12"/>
  <c r="N1978" i="12"/>
  <c r="L1979" i="12"/>
  <c r="N1979" i="12"/>
  <c r="L1980" i="12"/>
  <c r="N1980" i="12"/>
  <c r="L1981" i="12"/>
  <c r="N1981" i="12"/>
  <c r="L1982" i="12"/>
  <c r="N1982" i="12"/>
  <c r="L1983" i="12"/>
  <c r="N1983" i="12"/>
  <c r="L1984" i="12"/>
  <c r="N1984" i="12"/>
  <c r="L1985" i="12"/>
  <c r="N1985" i="12"/>
  <c r="L1986" i="12"/>
  <c r="N1986" i="12"/>
  <c r="L1987" i="12"/>
  <c r="N1987" i="12"/>
  <c r="L1988" i="12"/>
  <c r="N1988" i="12"/>
  <c r="L1989" i="12"/>
  <c r="N1989" i="12"/>
  <c r="L1990" i="12"/>
  <c r="M1990" i="12" s="1"/>
  <c r="N1990" i="12"/>
  <c r="L1991" i="12"/>
  <c r="N1991" i="12"/>
  <c r="L1992" i="12"/>
  <c r="N1992" i="12"/>
  <c r="L1993" i="12"/>
  <c r="N1993" i="12"/>
  <c r="L1994" i="12"/>
  <c r="N1994" i="12"/>
  <c r="L1995" i="12"/>
  <c r="N1995" i="12"/>
  <c r="L1996" i="12"/>
  <c r="N1996" i="12"/>
  <c r="L1997" i="12"/>
  <c r="N1997" i="12"/>
  <c r="L1998" i="12"/>
  <c r="N1998" i="12"/>
  <c r="L1999" i="12"/>
  <c r="N1999" i="12"/>
  <c r="L2000" i="12"/>
  <c r="N2000" i="12"/>
  <c r="L2001" i="12"/>
  <c r="N2001" i="12"/>
  <c r="L2002" i="12"/>
  <c r="N2002" i="12"/>
  <c r="L2003" i="12"/>
  <c r="N2003" i="12"/>
  <c r="L2004" i="12"/>
  <c r="N2004" i="12"/>
  <c r="L2005" i="12"/>
  <c r="N2005" i="12"/>
  <c r="L2006" i="12"/>
  <c r="N2006" i="12"/>
  <c r="L2007" i="12"/>
  <c r="N2007" i="12"/>
  <c r="L2008" i="12"/>
  <c r="N2008" i="12"/>
  <c r="L2009" i="12"/>
  <c r="N2009" i="12"/>
  <c r="L2010" i="12"/>
  <c r="N2010" i="12"/>
  <c r="L2011" i="12"/>
  <c r="N2011" i="12"/>
  <c r="L2012" i="12"/>
  <c r="N2012" i="12"/>
  <c r="L2013" i="12"/>
  <c r="N2013" i="12"/>
  <c r="L2014" i="12"/>
  <c r="N2014" i="12"/>
  <c r="L2015" i="12"/>
  <c r="N2015" i="12"/>
  <c r="L2016" i="12"/>
  <c r="N2016" i="12"/>
  <c r="L2017" i="12"/>
  <c r="N2017" i="12"/>
  <c r="L2018" i="12"/>
  <c r="N2018" i="12"/>
  <c r="L2019" i="12"/>
  <c r="N2019" i="12"/>
  <c r="L2020" i="12"/>
  <c r="N2020" i="12"/>
  <c r="L2021" i="12"/>
  <c r="N2021" i="12"/>
  <c r="L2022" i="12"/>
  <c r="N2022" i="12"/>
  <c r="L2023" i="12"/>
  <c r="N2023" i="12"/>
  <c r="L2024" i="12"/>
  <c r="N2024" i="12"/>
  <c r="L2025" i="12"/>
  <c r="N2025" i="12"/>
  <c r="L2026" i="12"/>
  <c r="N2026" i="12"/>
  <c r="L2027" i="12"/>
  <c r="N2027" i="12"/>
  <c r="L2028" i="12"/>
  <c r="N2028" i="12"/>
  <c r="L2029" i="12"/>
  <c r="N2029" i="12"/>
  <c r="L2030" i="12"/>
  <c r="N2030" i="12"/>
  <c r="L2031" i="12"/>
  <c r="N2031" i="12"/>
  <c r="L2032" i="12"/>
  <c r="N2032" i="12"/>
  <c r="L2033" i="12"/>
  <c r="N2033" i="12"/>
  <c r="L2034" i="12"/>
  <c r="N2034" i="12"/>
  <c r="L2035" i="12"/>
  <c r="N2035" i="12"/>
  <c r="L2036" i="12"/>
  <c r="N2036" i="12"/>
  <c r="L2037" i="12"/>
  <c r="N2037" i="12"/>
  <c r="L2038" i="12"/>
  <c r="N2038" i="12"/>
  <c r="L2039" i="12"/>
  <c r="N2039" i="12"/>
  <c r="L2040" i="12"/>
  <c r="N2040" i="12"/>
  <c r="L2041" i="12"/>
  <c r="N2041" i="12"/>
  <c r="L2042" i="12"/>
  <c r="N2042" i="12"/>
  <c r="L2043" i="12"/>
  <c r="N2043" i="12"/>
  <c r="L2044" i="12"/>
  <c r="N2044" i="12"/>
  <c r="L2045" i="12"/>
  <c r="N2045" i="12"/>
  <c r="L2046" i="12"/>
  <c r="N2046" i="12"/>
  <c r="L2047" i="12"/>
  <c r="M2047" i="12"/>
  <c r="N2047" i="12"/>
  <c r="L2048" i="12"/>
  <c r="N2048" i="12"/>
  <c r="L2049" i="12"/>
  <c r="N2049" i="12"/>
  <c r="L2050" i="12"/>
  <c r="N2050" i="12"/>
  <c r="L2051" i="12"/>
  <c r="N2051" i="12"/>
  <c r="L2052" i="12"/>
  <c r="N2052" i="12"/>
  <c r="L2053" i="12"/>
  <c r="N2053" i="12"/>
  <c r="L2054" i="12"/>
  <c r="N2054" i="12"/>
  <c r="L2055" i="12"/>
  <c r="N2055" i="12"/>
  <c r="L2056" i="12"/>
  <c r="N2056" i="12"/>
  <c r="L2057" i="12"/>
  <c r="N2057" i="12"/>
  <c r="L2058" i="12"/>
  <c r="N2058" i="12"/>
  <c r="L2059" i="12"/>
  <c r="N2059" i="12"/>
  <c r="L2060" i="12"/>
  <c r="N2060" i="12"/>
  <c r="L2061" i="12"/>
  <c r="N2061" i="12"/>
  <c r="L2062" i="12"/>
  <c r="N2062" i="12"/>
  <c r="L2063" i="12"/>
  <c r="N2063" i="12"/>
  <c r="L2064" i="12"/>
  <c r="N2064" i="12"/>
  <c r="L2065" i="12"/>
  <c r="N2065" i="12"/>
  <c r="L2066" i="12"/>
  <c r="M2066" i="12"/>
  <c r="N2066" i="12"/>
  <c r="L2067" i="12"/>
  <c r="N2067" i="12"/>
  <c r="L2068" i="12"/>
  <c r="N2068" i="12"/>
  <c r="L2069" i="12"/>
  <c r="N2069" i="12"/>
  <c r="L2070" i="12"/>
  <c r="N2070" i="12"/>
  <c r="L2071" i="12"/>
  <c r="N2071" i="12"/>
  <c r="L2072" i="12"/>
  <c r="N2072" i="12"/>
  <c r="L2073" i="12"/>
  <c r="N2073" i="12"/>
  <c r="L2074" i="12"/>
  <c r="N2074" i="12"/>
  <c r="L2075" i="12"/>
  <c r="N2075" i="12"/>
  <c r="L2076" i="12"/>
  <c r="N2076" i="12"/>
  <c r="L2077" i="12"/>
  <c r="N2077" i="12"/>
  <c r="L2078" i="12"/>
  <c r="N2078" i="12"/>
  <c r="L2079" i="12"/>
  <c r="N2079" i="12"/>
  <c r="L2080" i="12"/>
  <c r="N2080" i="12"/>
  <c r="L2081" i="12"/>
  <c r="N2081" i="12"/>
  <c r="L2082" i="12"/>
  <c r="N2082" i="12"/>
  <c r="L2083" i="12"/>
  <c r="N2083" i="12"/>
  <c r="L2084" i="12"/>
  <c r="N2084" i="12"/>
  <c r="L2085" i="12"/>
  <c r="N2085" i="12"/>
  <c r="L2086" i="12"/>
  <c r="N2086" i="12"/>
  <c r="L2087" i="12"/>
  <c r="N2087" i="12"/>
  <c r="L2088" i="12"/>
  <c r="N2088" i="12"/>
  <c r="L2089" i="12"/>
  <c r="N2089" i="12"/>
  <c r="L2090" i="12"/>
  <c r="N2090" i="12"/>
  <c r="L2091" i="12"/>
  <c r="N2091" i="12"/>
  <c r="L2092" i="12"/>
  <c r="N2092" i="12"/>
  <c r="L2093" i="12"/>
  <c r="N2093" i="12"/>
  <c r="L2094" i="12"/>
  <c r="N2094" i="12"/>
  <c r="L2095" i="12"/>
  <c r="N2095" i="12"/>
  <c r="L2096" i="12"/>
  <c r="N2096" i="12"/>
  <c r="L2097" i="12"/>
  <c r="N2097" i="12"/>
  <c r="L2098" i="12"/>
  <c r="N2098" i="12"/>
  <c r="L2099" i="12"/>
  <c r="N2099" i="12"/>
  <c r="L2100" i="12"/>
  <c r="N2100" i="12"/>
  <c r="L2101" i="12"/>
  <c r="N2101" i="12"/>
  <c r="L2102" i="12"/>
  <c r="N2102" i="12"/>
  <c r="L2103" i="12"/>
  <c r="N2103" i="12"/>
  <c r="L2104" i="12"/>
  <c r="N2104" i="12"/>
  <c r="L2105" i="12"/>
  <c r="N2105" i="12"/>
  <c r="L2106" i="12"/>
  <c r="N2106" i="12"/>
  <c r="L2107" i="12"/>
  <c r="N2107" i="12"/>
  <c r="L2108" i="12"/>
  <c r="N2108" i="12"/>
  <c r="L2109" i="12"/>
  <c r="N2109" i="12"/>
  <c r="L2110" i="12"/>
  <c r="N2110" i="12"/>
  <c r="L2111" i="12"/>
  <c r="N2111" i="12"/>
  <c r="L2112" i="12"/>
  <c r="N2112" i="12"/>
  <c r="L2113" i="12"/>
  <c r="N2113" i="12"/>
  <c r="L2114" i="12"/>
  <c r="N2114" i="12"/>
  <c r="L2115" i="12"/>
  <c r="N2115" i="12"/>
  <c r="L2116" i="12"/>
  <c r="N2116" i="12"/>
  <c r="L2117" i="12"/>
  <c r="N2117" i="12"/>
  <c r="L2118" i="12"/>
  <c r="N2118" i="12"/>
  <c r="L2119" i="12"/>
  <c r="N2119" i="12"/>
  <c r="L2120" i="12"/>
  <c r="N2120" i="12"/>
  <c r="L2121" i="12"/>
  <c r="N2121" i="12"/>
  <c r="L2122" i="12"/>
  <c r="N2122" i="12"/>
  <c r="L2123" i="12"/>
  <c r="N2123" i="12"/>
  <c r="L2124" i="12"/>
  <c r="N2124" i="12"/>
  <c r="L2125" i="12"/>
  <c r="N2125" i="12"/>
  <c r="L2126" i="12"/>
  <c r="N2126" i="12"/>
  <c r="L2127" i="12"/>
  <c r="N2127" i="12"/>
  <c r="L2128" i="12"/>
  <c r="N2128" i="12"/>
  <c r="L2129" i="12"/>
  <c r="N2129" i="12"/>
  <c r="L2130" i="12"/>
  <c r="N2130" i="12"/>
  <c r="L2131" i="12"/>
  <c r="N2131" i="12"/>
  <c r="L2132" i="12"/>
  <c r="N2132" i="12"/>
  <c r="L2133" i="12"/>
  <c r="N2133" i="12"/>
  <c r="L2134" i="12"/>
  <c r="N2134" i="12"/>
  <c r="L2135" i="12"/>
  <c r="N2135" i="12"/>
  <c r="L2136" i="12"/>
  <c r="N2136" i="12"/>
  <c r="L2137" i="12"/>
  <c r="N2137" i="12"/>
  <c r="L2138" i="12"/>
  <c r="N2138" i="12"/>
  <c r="L2139" i="12"/>
  <c r="N2139" i="12"/>
  <c r="L2140" i="12"/>
  <c r="N2140" i="12"/>
  <c r="L2141" i="12"/>
  <c r="N2141" i="12"/>
  <c r="L2142" i="12"/>
  <c r="N2142" i="12"/>
  <c r="L2143" i="12"/>
  <c r="N2143" i="12"/>
  <c r="L2144" i="12"/>
  <c r="N2144" i="12"/>
  <c r="L2145" i="12"/>
  <c r="N2145" i="12"/>
  <c r="L2146" i="12"/>
  <c r="N2146" i="12"/>
  <c r="L2147" i="12"/>
  <c r="N2147" i="12"/>
  <c r="L2148" i="12"/>
  <c r="N2148" i="12"/>
  <c r="L2149" i="12"/>
  <c r="N2149" i="12"/>
  <c r="L2150" i="12"/>
  <c r="N2150" i="12"/>
  <c r="L2151" i="12"/>
  <c r="N2151" i="12"/>
  <c r="L2152" i="12"/>
  <c r="N2152" i="12"/>
  <c r="L2153" i="12"/>
  <c r="N2153" i="12"/>
  <c r="L2154" i="12"/>
  <c r="N2154" i="12"/>
  <c r="L2155" i="12"/>
  <c r="N2155" i="12"/>
  <c r="L2156" i="12"/>
  <c r="M2156" i="12" s="1"/>
  <c r="N2156" i="12"/>
  <c r="L2157" i="12"/>
  <c r="N2157" i="12"/>
  <c r="L2158" i="12"/>
  <c r="N2158" i="12"/>
  <c r="L2159" i="12"/>
  <c r="N2159" i="12"/>
  <c r="L2160" i="12"/>
  <c r="N2160" i="12"/>
  <c r="L2161" i="12"/>
  <c r="N2161" i="12"/>
  <c r="L2162" i="12"/>
  <c r="N2162" i="12"/>
  <c r="L2163" i="12"/>
  <c r="N2163" i="12"/>
  <c r="L2164" i="12"/>
  <c r="N2164" i="12"/>
  <c r="L2165" i="12"/>
  <c r="N2165" i="12"/>
  <c r="L2166" i="12"/>
  <c r="M2166" i="12" s="1"/>
  <c r="N2166" i="12"/>
  <c r="L2167" i="12"/>
  <c r="N2167" i="12"/>
  <c r="L2168" i="12"/>
  <c r="N2168" i="12"/>
  <c r="L2169" i="12"/>
  <c r="M2169" i="12"/>
  <c r="N2169" i="12"/>
  <c r="L2170" i="12"/>
  <c r="N2170" i="12"/>
  <c r="L2171" i="12"/>
  <c r="N2171" i="12"/>
  <c r="L2172" i="12"/>
  <c r="N2172" i="12"/>
  <c r="L2173" i="12"/>
  <c r="N2173" i="12"/>
  <c r="L2174" i="12"/>
  <c r="N2174" i="12"/>
  <c r="L2175" i="12"/>
  <c r="N2175" i="12"/>
  <c r="L2176" i="12"/>
  <c r="N2176" i="12"/>
  <c r="L2177" i="12"/>
  <c r="N2177" i="12"/>
  <c r="L2178" i="12"/>
  <c r="M2178" i="12" s="1"/>
  <c r="N2178" i="12"/>
  <c r="L2179" i="12"/>
  <c r="N2179" i="12"/>
  <c r="L2180" i="12"/>
  <c r="N2180" i="12"/>
  <c r="L2181" i="12"/>
  <c r="N2181" i="12"/>
  <c r="L2182" i="12"/>
  <c r="N2182" i="12"/>
  <c r="L2183" i="12"/>
  <c r="N2183" i="12"/>
  <c r="L2184" i="12"/>
  <c r="N2184" i="12"/>
  <c r="L2185" i="12"/>
  <c r="N2185" i="12"/>
  <c r="L2186" i="12"/>
  <c r="N2186" i="12"/>
  <c r="L2187" i="12"/>
  <c r="N2187" i="12"/>
  <c r="L2188" i="12"/>
  <c r="N2188" i="12"/>
  <c r="L2189" i="12"/>
  <c r="N2189" i="12"/>
  <c r="L2190" i="12"/>
  <c r="N2190" i="12"/>
  <c r="L2191" i="12"/>
  <c r="N2191" i="12"/>
  <c r="L2192" i="12"/>
  <c r="M2192" i="12"/>
  <c r="N2192" i="12"/>
  <c r="L2193" i="12"/>
  <c r="N2193" i="12"/>
  <c r="L2194" i="12"/>
  <c r="N2194" i="12"/>
  <c r="L2195" i="12"/>
  <c r="N2195" i="12"/>
  <c r="L2196" i="12"/>
  <c r="N2196" i="12"/>
  <c r="L2197" i="12"/>
  <c r="N2197" i="12"/>
  <c r="L2198" i="12"/>
  <c r="N2198" i="12"/>
  <c r="L2199" i="12"/>
  <c r="N2199" i="12"/>
  <c r="L2200" i="12"/>
  <c r="N2200" i="12"/>
  <c r="L2201" i="12"/>
  <c r="N2201" i="12"/>
  <c r="L2202" i="12"/>
  <c r="N2202" i="12"/>
  <c r="L2203" i="12"/>
  <c r="N2203" i="12"/>
  <c r="L2204" i="12"/>
  <c r="N2204" i="12"/>
  <c r="L2205" i="12"/>
  <c r="N2205" i="12"/>
  <c r="L2206" i="12"/>
  <c r="N2206" i="12"/>
  <c r="L2207" i="12"/>
  <c r="N2207" i="12"/>
  <c r="L2208" i="12"/>
  <c r="N2208" i="12"/>
  <c r="L2209" i="12"/>
  <c r="N2209" i="12"/>
  <c r="L2210" i="12"/>
  <c r="N2210" i="12"/>
  <c r="L2211" i="12"/>
  <c r="N2211" i="12"/>
  <c r="L2212" i="12"/>
  <c r="N2212" i="12"/>
  <c r="L2213" i="12"/>
  <c r="M2213" i="12"/>
  <c r="N2213" i="12"/>
  <c r="L2214" i="12"/>
  <c r="N2214" i="12"/>
  <c r="L2215" i="12"/>
  <c r="N2215" i="12"/>
  <c r="L2216" i="12"/>
  <c r="M2216" i="12"/>
  <c r="N2216" i="12"/>
  <c r="L2217" i="12"/>
  <c r="N2217" i="12"/>
  <c r="L2218" i="12"/>
  <c r="N2218" i="12"/>
  <c r="L2219" i="12"/>
  <c r="N2219" i="12"/>
  <c r="L2220" i="12"/>
  <c r="N2220" i="12"/>
  <c r="L2221" i="12"/>
  <c r="N2221" i="12"/>
  <c r="L2222" i="12"/>
  <c r="N2222" i="12"/>
  <c r="L2223" i="12"/>
  <c r="N2223" i="12"/>
  <c r="L2224" i="12"/>
  <c r="N2224" i="12"/>
  <c r="L2225" i="12"/>
  <c r="M2225" i="12"/>
  <c r="N2225" i="12"/>
  <c r="L2226" i="12"/>
  <c r="N2226" i="12"/>
  <c r="L2227" i="12"/>
  <c r="M2227" i="12"/>
  <c r="N2227" i="12"/>
  <c r="L2228" i="12"/>
  <c r="N2228" i="12"/>
  <c r="L2229" i="12"/>
  <c r="N2229" i="12"/>
  <c r="L2230" i="12"/>
  <c r="M2230" i="12" s="1"/>
  <c r="N2230" i="12"/>
  <c r="L2231" i="12"/>
  <c r="N2231" i="12"/>
  <c r="L2232" i="12"/>
  <c r="N2232" i="12"/>
  <c r="L2233" i="12"/>
  <c r="N2233" i="12"/>
  <c r="L2234" i="12"/>
  <c r="N2234" i="12"/>
  <c r="L2235" i="12"/>
  <c r="N2235" i="12"/>
  <c r="L2236" i="12"/>
  <c r="N2236" i="12"/>
  <c r="L2237" i="12"/>
  <c r="N2237" i="12"/>
  <c r="L2238" i="12"/>
  <c r="N2238" i="12"/>
  <c r="L2239" i="12"/>
  <c r="N2239" i="12"/>
  <c r="L2240" i="12"/>
  <c r="N2240" i="12"/>
  <c r="L2241" i="12"/>
  <c r="N2241" i="12"/>
  <c r="L2242" i="12"/>
  <c r="N2242" i="12"/>
  <c r="L2243" i="12"/>
  <c r="N2243" i="12"/>
  <c r="L2244" i="12"/>
  <c r="N2244" i="12"/>
  <c r="L2245" i="12"/>
  <c r="N2245" i="12"/>
  <c r="L2246" i="12"/>
  <c r="N2246" i="12"/>
  <c r="L2247" i="12"/>
  <c r="N2247" i="12"/>
  <c r="L2248" i="12"/>
  <c r="N2248" i="12"/>
  <c r="L2249" i="12"/>
  <c r="N2249" i="12"/>
  <c r="L2250" i="12"/>
  <c r="N2250" i="12"/>
  <c r="L2251" i="12"/>
  <c r="N2251" i="12"/>
  <c r="L2252" i="12"/>
  <c r="N2252" i="12"/>
  <c r="L2253" i="12"/>
  <c r="N2253" i="12"/>
  <c r="L2254" i="12"/>
  <c r="N2254" i="12"/>
  <c r="L2255" i="12"/>
  <c r="N2255" i="12"/>
  <c r="L2256" i="12"/>
  <c r="N2256" i="12"/>
  <c r="L2257" i="12"/>
  <c r="N2257" i="12"/>
  <c r="L2258" i="12"/>
  <c r="N2258" i="12"/>
  <c r="L2259" i="12"/>
  <c r="N2259" i="12"/>
  <c r="L2260" i="12"/>
  <c r="N2260" i="12"/>
  <c r="L2261" i="12"/>
  <c r="N2261" i="12"/>
  <c r="L2262" i="12"/>
  <c r="N2262" i="12"/>
  <c r="L2263" i="12"/>
  <c r="N2263" i="12"/>
  <c r="L2264" i="12"/>
  <c r="N2264" i="12"/>
  <c r="L2265" i="12"/>
  <c r="N2265" i="12"/>
  <c r="L2266" i="12"/>
  <c r="N2266" i="12"/>
  <c r="L2267" i="12"/>
  <c r="N2267" i="12"/>
  <c r="L2268" i="12"/>
  <c r="N2268" i="12"/>
  <c r="L2269" i="12"/>
  <c r="M2269" i="12" s="1"/>
  <c r="N2269" i="12"/>
  <c r="L2270" i="12"/>
  <c r="M2270" i="12" s="1"/>
  <c r="N2270" i="12"/>
  <c r="L2271" i="12"/>
  <c r="N2271" i="12"/>
  <c r="L2272" i="12"/>
  <c r="N2272" i="12"/>
  <c r="L2273" i="12"/>
  <c r="N2273" i="12"/>
  <c r="L2274" i="12"/>
  <c r="N2274" i="12"/>
  <c r="L2275" i="12"/>
  <c r="N2275" i="12"/>
  <c r="L2276" i="12"/>
  <c r="N2276" i="12"/>
  <c r="L2277" i="12"/>
  <c r="N2277" i="12"/>
  <c r="L2278" i="12"/>
  <c r="N2278" i="12"/>
  <c r="L2279" i="12"/>
  <c r="N2279" i="12"/>
  <c r="L2280" i="12"/>
  <c r="N2280" i="12"/>
  <c r="L2281" i="12"/>
  <c r="N2281" i="12"/>
  <c r="L2282" i="12"/>
  <c r="N2282" i="12"/>
  <c r="L2283" i="12"/>
  <c r="N2283" i="12"/>
  <c r="L2284" i="12"/>
  <c r="N2284" i="12"/>
  <c r="L2285" i="12"/>
  <c r="N2285" i="12"/>
  <c r="L2286" i="12"/>
  <c r="N2286" i="12"/>
  <c r="L2287" i="12"/>
  <c r="N2287" i="12"/>
  <c r="L2288" i="12"/>
  <c r="N2288" i="12"/>
  <c r="L2289" i="12"/>
  <c r="N2289" i="12"/>
  <c r="L2290" i="12"/>
  <c r="N2290" i="12"/>
  <c r="L2291" i="12"/>
  <c r="N2291" i="12"/>
  <c r="L2292" i="12"/>
  <c r="N2292" i="12"/>
  <c r="L2293" i="12"/>
  <c r="N2293" i="12"/>
  <c r="L2294" i="12"/>
  <c r="N2294" i="12"/>
  <c r="L2295" i="12"/>
  <c r="N2295" i="12"/>
  <c r="L2296" i="12"/>
  <c r="M2296" i="12"/>
  <c r="N2296" i="12"/>
  <c r="L2297" i="12"/>
  <c r="N2297" i="12"/>
  <c r="L2298" i="12"/>
  <c r="N2298" i="12"/>
  <c r="L2299" i="12"/>
  <c r="N2299" i="12"/>
  <c r="L2300" i="12"/>
  <c r="N2300" i="12"/>
  <c r="L2301" i="12"/>
  <c r="N2301" i="12"/>
  <c r="L2302" i="12"/>
  <c r="N2302" i="12"/>
  <c r="L2303" i="12"/>
  <c r="N2303" i="12"/>
  <c r="L2304" i="12"/>
  <c r="N2304" i="12"/>
  <c r="L2305" i="12"/>
  <c r="N2305" i="12"/>
  <c r="L2306" i="12"/>
  <c r="N2306" i="12"/>
  <c r="L2307" i="12"/>
  <c r="N2307" i="12"/>
  <c r="L2308" i="12"/>
  <c r="N2308" i="12"/>
  <c r="L2309" i="12"/>
  <c r="N2309" i="12"/>
  <c r="L2310" i="12"/>
  <c r="N2310" i="12"/>
  <c r="L2311" i="12"/>
  <c r="N2311" i="12"/>
  <c r="L2312" i="12"/>
  <c r="N2312" i="12"/>
  <c r="L2313" i="12"/>
  <c r="N2313" i="12"/>
  <c r="L2314" i="12"/>
  <c r="N2314" i="12"/>
  <c r="L2315" i="12"/>
  <c r="N2315" i="12"/>
  <c r="L2316" i="12"/>
  <c r="N2316" i="12"/>
  <c r="L2317" i="12"/>
  <c r="N2317" i="12"/>
  <c r="L2318" i="12"/>
  <c r="N2318" i="12"/>
  <c r="L2319" i="12"/>
  <c r="N2319" i="12"/>
  <c r="L2320" i="12"/>
  <c r="N2320" i="12"/>
  <c r="L2321" i="12"/>
  <c r="N2321" i="12"/>
  <c r="L2322" i="12"/>
  <c r="N2322" i="12"/>
  <c r="L2323" i="12"/>
  <c r="N2323" i="12"/>
  <c r="L2324" i="12"/>
  <c r="N2324" i="12"/>
  <c r="L2325" i="12"/>
  <c r="N2325" i="12"/>
  <c r="L2326" i="12"/>
  <c r="N2326" i="12"/>
  <c r="L2327" i="12"/>
  <c r="N2327" i="12"/>
  <c r="L2328" i="12"/>
  <c r="N2328" i="12"/>
  <c r="L2329" i="12"/>
  <c r="N2329" i="12"/>
  <c r="L2330" i="12"/>
  <c r="N2330" i="12"/>
  <c r="L2331" i="12"/>
  <c r="N2331" i="12"/>
  <c r="L2332" i="12"/>
  <c r="N2332" i="12"/>
  <c r="L2333" i="12"/>
  <c r="N2333" i="12"/>
  <c r="L2334" i="12"/>
  <c r="N2334" i="12"/>
  <c r="L2335" i="12"/>
  <c r="N2335" i="12"/>
  <c r="L2336" i="12"/>
  <c r="N2336" i="12"/>
  <c r="L2337" i="12"/>
  <c r="N2337" i="12"/>
  <c r="L2338" i="12"/>
  <c r="N2338" i="12"/>
  <c r="L2339" i="12"/>
  <c r="N2339" i="12"/>
  <c r="L2340" i="12"/>
  <c r="N2340" i="12"/>
  <c r="L2341" i="12"/>
  <c r="N2341" i="12"/>
  <c r="L2342" i="12"/>
  <c r="N2342" i="12"/>
  <c r="L2343" i="12"/>
  <c r="N2343" i="12"/>
  <c r="L2344" i="12"/>
  <c r="N2344" i="12"/>
  <c r="L2345" i="12"/>
  <c r="N2345" i="12"/>
  <c r="L2346" i="12"/>
  <c r="N2346" i="12"/>
  <c r="L2347" i="12"/>
  <c r="N2347" i="12"/>
  <c r="L2348" i="12"/>
  <c r="N2348" i="12"/>
  <c r="L2349" i="12"/>
  <c r="N2349" i="12"/>
  <c r="L2350" i="12"/>
  <c r="N2350" i="12"/>
  <c r="L2351" i="12"/>
  <c r="N2351" i="12"/>
  <c r="L2352" i="12"/>
  <c r="N2352" i="12"/>
  <c r="L2353" i="12"/>
  <c r="N2353" i="12"/>
  <c r="L2354" i="12"/>
  <c r="N2354" i="12"/>
  <c r="L2355" i="12"/>
  <c r="N2355" i="12"/>
  <c r="L2356" i="12"/>
  <c r="N2356" i="12"/>
  <c r="L2357" i="12"/>
  <c r="N2357" i="12"/>
  <c r="L2358" i="12"/>
  <c r="N2358" i="12"/>
  <c r="L2359" i="12"/>
  <c r="N2359" i="12"/>
  <c r="L2360" i="12"/>
  <c r="M2360" i="12"/>
  <c r="N2360" i="12"/>
  <c r="L2361" i="12"/>
  <c r="N2361" i="12"/>
  <c r="L2362" i="12"/>
  <c r="M2362" i="12" s="1"/>
  <c r="N2362" i="12"/>
  <c r="L2363" i="12"/>
  <c r="M2363" i="12"/>
  <c r="N2363" i="12"/>
  <c r="L2364" i="12"/>
  <c r="N2364" i="12"/>
  <c r="L2365" i="12"/>
  <c r="N2365" i="12"/>
  <c r="L2366" i="12"/>
  <c r="N2366" i="12"/>
  <c r="L2367" i="12"/>
  <c r="N2367" i="12"/>
  <c r="L2368" i="12"/>
  <c r="N2368" i="12"/>
  <c r="L2369" i="12"/>
  <c r="N2369" i="12"/>
  <c r="L2370" i="12"/>
  <c r="N2370" i="12"/>
  <c r="L2371" i="12"/>
  <c r="N2371" i="12"/>
  <c r="L2372" i="12"/>
  <c r="M2372" i="12" s="1"/>
  <c r="N2372" i="12"/>
  <c r="L2373" i="12"/>
  <c r="N2373" i="12"/>
  <c r="L2374" i="12"/>
  <c r="N2374" i="12"/>
  <c r="L2375" i="12"/>
  <c r="N2375" i="12"/>
  <c r="L2376" i="12"/>
  <c r="N2376" i="12"/>
  <c r="L2377" i="12"/>
  <c r="N2377" i="12"/>
  <c r="L2378" i="12"/>
  <c r="N2378" i="12"/>
  <c r="L2379" i="12"/>
  <c r="N2379" i="12"/>
  <c r="L2380" i="12"/>
  <c r="N2380" i="12"/>
  <c r="L2381" i="12"/>
  <c r="N2381" i="12"/>
  <c r="L2382" i="12"/>
  <c r="M2382" i="12" s="1"/>
  <c r="N2382" i="12"/>
  <c r="L2383" i="12"/>
  <c r="N2383" i="12"/>
  <c r="L2384" i="12"/>
  <c r="N2384" i="12"/>
  <c r="L2385" i="12"/>
  <c r="N2385" i="12"/>
  <c r="L2386" i="12"/>
  <c r="N2386" i="12"/>
  <c r="L2387" i="12"/>
  <c r="N2387" i="12"/>
  <c r="L2388" i="12"/>
  <c r="N2388" i="12"/>
  <c r="L2389" i="12"/>
  <c r="N2389" i="12"/>
  <c r="L2390" i="12"/>
  <c r="N2390" i="12"/>
  <c r="L2391" i="12"/>
  <c r="N2391" i="12"/>
  <c r="L2392" i="12"/>
  <c r="N2392" i="12"/>
  <c r="L2393" i="12"/>
  <c r="N2393" i="12"/>
  <c r="L2394" i="12"/>
  <c r="N2394" i="12"/>
  <c r="L2395" i="12"/>
  <c r="N2395" i="12"/>
  <c r="L2396" i="12"/>
  <c r="N2396" i="12"/>
  <c r="L2397" i="12"/>
  <c r="N2397" i="12"/>
  <c r="L2398" i="12"/>
  <c r="N2398" i="12"/>
  <c r="L2399" i="12"/>
  <c r="N2399" i="12"/>
  <c r="L2400" i="12"/>
  <c r="N2400" i="12"/>
  <c r="L2401" i="12"/>
  <c r="N2401" i="12"/>
  <c r="L2402" i="12"/>
  <c r="N2402" i="12"/>
  <c r="L2403" i="12"/>
  <c r="N2403" i="12"/>
  <c r="L2404" i="12"/>
  <c r="N2404" i="12"/>
  <c r="L2405" i="12"/>
  <c r="N2405" i="12"/>
  <c r="L2406" i="12"/>
  <c r="N2406" i="12"/>
  <c r="L2407" i="12"/>
  <c r="N2407" i="12"/>
  <c r="L2408" i="12"/>
  <c r="N2408" i="12"/>
  <c r="L2409" i="12"/>
  <c r="M2409" i="12"/>
  <c r="N2409" i="12"/>
  <c r="L2410" i="12"/>
  <c r="N2410" i="12"/>
  <c r="L2411" i="12"/>
  <c r="N2411" i="12"/>
  <c r="L2412" i="12"/>
  <c r="N2412" i="12"/>
  <c r="L2413" i="12"/>
  <c r="N2413" i="12"/>
  <c r="L2414" i="12"/>
  <c r="N2414" i="12"/>
  <c r="L2415" i="12"/>
  <c r="N2415" i="12"/>
  <c r="L2416" i="12"/>
  <c r="N2416" i="12"/>
  <c r="L2417" i="12"/>
  <c r="M2417" i="12"/>
  <c r="N2417" i="12"/>
  <c r="L2418" i="12"/>
  <c r="N2418" i="12"/>
  <c r="L2419" i="12"/>
  <c r="N2419" i="12"/>
  <c r="L2420" i="12"/>
  <c r="N2420" i="12"/>
  <c r="L2421" i="12"/>
  <c r="N2421" i="12"/>
  <c r="L2422" i="12"/>
  <c r="N2422" i="12"/>
  <c r="L2423" i="12"/>
  <c r="N2423" i="12"/>
  <c r="L2424" i="12"/>
  <c r="N2424" i="12"/>
  <c r="L2425" i="12"/>
  <c r="N2425" i="12"/>
  <c r="L2426" i="12"/>
  <c r="N2426" i="12"/>
  <c r="L2427" i="12"/>
  <c r="M2427" i="12"/>
  <c r="N2427" i="12"/>
  <c r="L2428" i="12"/>
  <c r="N2428" i="12"/>
  <c r="L2429" i="12"/>
  <c r="N2429" i="12"/>
  <c r="L2430" i="12"/>
  <c r="N2430" i="12"/>
  <c r="L2431" i="12"/>
  <c r="N2431" i="12"/>
  <c r="L2432" i="12"/>
  <c r="N2432" i="12"/>
  <c r="L2433" i="12"/>
  <c r="N2433" i="12"/>
  <c r="L2434" i="12"/>
  <c r="N2434" i="12"/>
  <c r="L2435" i="12"/>
  <c r="N2435" i="12"/>
  <c r="L2436" i="12"/>
  <c r="N2436" i="12"/>
  <c r="L2437" i="12"/>
  <c r="N2437" i="12"/>
  <c r="L2438" i="12"/>
  <c r="N2438" i="12"/>
  <c r="L2439" i="12"/>
  <c r="N2439" i="12"/>
  <c r="L2440" i="12"/>
  <c r="M2440" i="12"/>
  <c r="N2440" i="12"/>
  <c r="L2441" i="12"/>
  <c r="N2441" i="12"/>
  <c r="L2442" i="12"/>
  <c r="N2442" i="12"/>
  <c r="L2443" i="12"/>
  <c r="N2443" i="12"/>
  <c r="L2444" i="12"/>
  <c r="N2444" i="12"/>
  <c r="L2445" i="12"/>
  <c r="N2445" i="12"/>
  <c r="L2446" i="12"/>
  <c r="N2446" i="12"/>
  <c r="L2447" i="12"/>
  <c r="N2447" i="12"/>
  <c r="L2448" i="12"/>
  <c r="N2448" i="12"/>
  <c r="L2449" i="12"/>
  <c r="M2449" i="12"/>
  <c r="N2449" i="12"/>
  <c r="L2450" i="12"/>
  <c r="N2450" i="12"/>
  <c r="L2451" i="12"/>
  <c r="N2451" i="12"/>
  <c r="L2452" i="12"/>
  <c r="N2452" i="12"/>
  <c r="L2453" i="12"/>
  <c r="N2453" i="12"/>
  <c r="L2454" i="12"/>
  <c r="N2454" i="12"/>
  <c r="L2455" i="12"/>
  <c r="N2455" i="12"/>
  <c r="L2456" i="12"/>
  <c r="N2456" i="12"/>
  <c r="L2457" i="12"/>
  <c r="N2457" i="12"/>
  <c r="L2458" i="12"/>
  <c r="N2458" i="12"/>
  <c r="L2459" i="12"/>
  <c r="N2459" i="12"/>
  <c r="L2460" i="12"/>
  <c r="N2460" i="12"/>
  <c r="L2461" i="12"/>
  <c r="N2461" i="12"/>
  <c r="L2462" i="12"/>
  <c r="M2462" i="12" s="1"/>
  <c r="N2462" i="12"/>
  <c r="L2463" i="12"/>
  <c r="N2463" i="12"/>
  <c r="L2464" i="12"/>
  <c r="N2464" i="12"/>
  <c r="L2465" i="12"/>
  <c r="N2465" i="12"/>
  <c r="L2466" i="12"/>
  <c r="N2466" i="12"/>
  <c r="L2467" i="12"/>
  <c r="N2467" i="12"/>
  <c r="L2468" i="12"/>
  <c r="N2468" i="12"/>
  <c r="L2469" i="12"/>
  <c r="N2469" i="12"/>
  <c r="L2470" i="12"/>
  <c r="N2470" i="12"/>
  <c r="L2471" i="12"/>
  <c r="N2471" i="12"/>
  <c r="L2472" i="12"/>
  <c r="N2472" i="12"/>
  <c r="L2473" i="12"/>
  <c r="M2473" i="12"/>
  <c r="N2473" i="12"/>
  <c r="L2474" i="12"/>
  <c r="N2474" i="12"/>
  <c r="L2475" i="12"/>
  <c r="N2475" i="12"/>
  <c r="L2476" i="12"/>
  <c r="N2476" i="12"/>
  <c r="L2477" i="12"/>
  <c r="N2477" i="12"/>
  <c r="L2478" i="12"/>
  <c r="N2478" i="12"/>
  <c r="L2479" i="12"/>
  <c r="N2479" i="12"/>
  <c r="L2480" i="12"/>
  <c r="N2480" i="12"/>
  <c r="L2481" i="12"/>
  <c r="N2481" i="12"/>
  <c r="L2482" i="12"/>
  <c r="N2482" i="12"/>
  <c r="L2483" i="12"/>
  <c r="N2483" i="12"/>
  <c r="L2484" i="12"/>
  <c r="N2484" i="12"/>
  <c r="L2485" i="12"/>
  <c r="N2485" i="12"/>
  <c r="L2486" i="12"/>
  <c r="N2486" i="12"/>
  <c r="L2487" i="12"/>
  <c r="N2487" i="12"/>
  <c r="L2488" i="12"/>
  <c r="N2488" i="12"/>
  <c r="L2489" i="12"/>
  <c r="N2489" i="12"/>
  <c r="L2490" i="12"/>
  <c r="N2490" i="12"/>
  <c r="L2491" i="12"/>
  <c r="N2491" i="12"/>
  <c r="L2492" i="12"/>
  <c r="N2492" i="12"/>
  <c r="L2493" i="12"/>
  <c r="M2493" i="12" s="1"/>
  <c r="N2493" i="12"/>
  <c r="L2494" i="12"/>
  <c r="N2494" i="12"/>
  <c r="L2495" i="12"/>
  <c r="N2495" i="12"/>
  <c r="L2496" i="12"/>
  <c r="N2496" i="12"/>
  <c r="L2497" i="12"/>
  <c r="N2497" i="12"/>
  <c r="L2498" i="12"/>
  <c r="N2498" i="12"/>
  <c r="L2499" i="12"/>
  <c r="N2499" i="12"/>
  <c r="L2500" i="12"/>
  <c r="N2500" i="12"/>
  <c r="L2501" i="12"/>
  <c r="N2501" i="12"/>
  <c r="L2502" i="12"/>
  <c r="N2502" i="12"/>
  <c r="L2503" i="12"/>
  <c r="N2503" i="12"/>
  <c r="L2504" i="12"/>
  <c r="N2504" i="12"/>
  <c r="L2505" i="12"/>
  <c r="N2505" i="12"/>
  <c r="L2506" i="12"/>
  <c r="N2506" i="12"/>
  <c r="L2507" i="12"/>
  <c r="N2507" i="12"/>
  <c r="L2508" i="12"/>
  <c r="N2508" i="12"/>
  <c r="L2509" i="12"/>
  <c r="N2509" i="12"/>
  <c r="L2510" i="12"/>
  <c r="N2510" i="12"/>
  <c r="L2511" i="12"/>
  <c r="N2511" i="12"/>
  <c r="L2512" i="12"/>
  <c r="N2512" i="12"/>
  <c r="L2513" i="12"/>
  <c r="N2513" i="12"/>
  <c r="L2514" i="12"/>
  <c r="N2514" i="12"/>
  <c r="L2515" i="12"/>
  <c r="N2515" i="12"/>
  <c r="L2516" i="12"/>
  <c r="N2516" i="12"/>
  <c r="L2517" i="12"/>
  <c r="N2517" i="12"/>
  <c r="L2518" i="12"/>
  <c r="N2518" i="12"/>
  <c r="L2519" i="12"/>
  <c r="N2519" i="12"/>
  <c r="L2520" i="12"/>
  <c r="N2520" i="12"/>
  <c r="L2521" i="12"/>
  <c r="M2521" i="12"/>
  <c r="N2521" i="12"/>
  <c r="L2522" i="12"/>
  <c r="N2522" i="12"/>
  <c r="L2523" i="12"/>
  <c r="N2523" i="12"/>
  <c r="L2524" i="12"/>
  <c r="N2524" i="12"/>
  <c r="L2525" i="12"/>
  <c r="N2525" i="12"/>
  <c r="L2526" i="12"/>
  <c r="N2526" i="12"/>
  <c r="L2527" i="12"/>
  <c r="N2527" i="12"/>
  <c r="L2528" i="12"/>
  <c r="N2528" i="12"/>
  <c r="L2529" i="12"/>
  <c r="N2529" i="12"/>
  <c r="L2530" i="12"/>
  <c r="N2530" i="12"/>
  <c r="L2531" i="12"/>
  <c r="N2531" i="12"/>
  <c r="L2532" i="12"/>
  <c r="N2532" i="12"/>
  <c r="L2533" i="12"/>
  <c r="N2533" i="12"/>
  <c r="L2534" i="12"/>
  <c r="N2534" i="12"/>
  <c r="L2535" i="12"/>
  <c r="N2535" i="12"/>
  <c r="L2536" i="12"/>
  <c r="N2536" i="12"/>
  <c r="L2537" i="12"/>
  <c r="M2537" i="12"/>
  <c r="N2537" i="12"/>
  <c r="L2538" i="12"/>
  <c r="N2538" i="12"/>
  <c r="L2539" i="12"/>
  <c r="N2539" i="12"/>
  <c r="L2540" i="12"/>
  <c r="N2540" i="12"/>
  <c r="L2541" i="12"/>
  <c r="N2541" i="12"/>
  <c r="L2542" i="12"/>
  <c r="N2542" i="12"/>
  <c r="L2543" i="12"/>
  <c r="N2543" i="12"/>
  <c r="L2544" i="12"/>
  <c r="N2544" i="12"/>
  <c r="L2545" i="12"/>
  <c r="N2545" i="12"/>
  <c r="L2546" i="12"/>
  <c r="N2546" i="12"/>
  <c r="L2547" i="12"/>
  <c r="N2547" i="12"/>
  <c r="L2548" i="12"/>
  <c r="N2548" i="12"/>
  <c r="L2549" i="12"/>
  <c r="N2549" i="12"/>
  <c r="L2550" i="12"/>
  <c r="N2550" i="12"/>
  <c r="L2551" i="12"/>
  <c r="N2551" i="12"/>
  <c r="L2552" i="12"/>
  <c r="N2552" i="12"/>
  <c r="L2553" i="12"/>
  <c r="N2553" i="12"/>
  <c r="L2554" i="12"/>
  <c r="N2554" i="12"/>
  <c r="L2555" i="12"/>
  <c r="N2555" i="12"/>
  <c r="L2556" i="12"/>
  <c r="N2556" i="12"/>
  <c r="L2557" i="12"/>
  <c r="N2557" i="12"/>
  <c r="L2558" i="12"/>
  <c r="N2558" i="12"/>
  <c r="L2559" i="12"/>
  <c r="N2559" i="12"/>
  <c r="L2560" i="12"/>
  <c r="N2560" i="12"/>
  <c r="L2561" i="12"/>
  <c r="N2561" i="12"/>
  <c r="L2562" i="12"/>
  <c r="N2562" i="12"/>
  <c r="L2563" i="12"/>
  <c r="N2563" i="12"/>
  <c r="L2564" i="12"/>
  <c r="N2564" i="12"/>
  <c r="L2565" i="12"/>
  <c r="N2565" i="12"/>
  <c r="L2566" i="12"/>
  <c r="N2566" i="12"/>
  <c r="L2567" i="12"/>
  <c r="N2567" i="12"/>
  <c r="L2568" i="12"/>
  <c r="N2568" i="12"/>
  <c r="L2569" i="12"/>
  <c r="N2569" i="12"/>
  <c r="L2570" i="12"/>
  <c r="N2570" i="12"/>
  <c r="L2571" i="12"/>
  <c r="N2571" i="12"/>
  <c r="L2572" i="12"/>
  <c r="N2572" i="12"/>
  <c r="L2573" i="12"/>
  <c r="N2573" i="12"/>
  <c r="L2574" i="12"/>
  <c r="N2574" i="12"/>
  <c r="L2575" i="12"/>
  <c r="N2575" i="12"/>
  <c r="L2576" i="12"/>
  <c r="N2576" i="12"/>
  <c r="L2577" i="12"/>
  <c r="N2577" i="12"/>
  <c r="L2578" i="12"/>
  <c r="N2578" i="12"/>
  <c r="L2579" i="12"/>
  <c r="N2579" i="12"/>
  <c r="L2580" i="12"/>
  <c r="N2580" i="12"/>
  <c r="L2581" i="12"/>
  <c r="N2581" i="12"/>
  <c r="L2582" i="12"/>
  <c r="N2582" i="12"/>
  <c r="L2583" i="12"/>
  <c r="N2583" i="12"/>
  <c r="L2584" i="12"/>
  <c r="N2584" i="12"/>
  <c r="L2585" i="12"/>
  <c r="N2585" i="12"/>
  <c r="L2586" i="12"/>
  <c r="N2586" i="12"/>
  <c r="L2587" i="12"/>
  <c r="N2587" i="12"/>
  <c r="L2588" i="12"/>
  <c r="N2588" i="12"/>
  <c r="L2589" i="12"/>
  <c r="N2589" i="12"/>
  <c r="L2590" i="12"/>
  <c r="N2590" i="12"/>
  <c r="L2591" i="12"/>
  <c r="N2591" i="12"/>
  <c r="L2592" i="12"/>
  <c r="N2592" i="12"/>
  <c r="L2593" i="12"/>
  <c r="N2593" i="12"/>
  <c r="L2594" i="12"/>
  <c r="N2594" i="12"/>
  <c r="L2595" i="12"/>
  <c r="N2595" i="12"/>
  <c r="L2596" i="12"/>
  <c r="N2596" i="12"/>
  <c r="L2597" i="12"/>
  <c r="N2597" i="12"/>
  <c r="L2598" i="12"/>
  <c r="N2598" i="12"/>
  <c r="L2599" i="12"/>
  <c r="N2599" i="12"/>
  <c r="L2600" i="12"/>
  <c r="N2600" i="12"/>
  <c r="L2601" i="12"/>
  <c r="N2601" i="12"/>
  <c r="L2602" i="12"/>
  <c r="N2602" i="12"/>
  <c r="L2603" i="12"/>
  <c r="M2603" i="12"/>
  <c r="N2603" i="12"/>
  <c r="L2604" i="12"/>
  <c r="N2604" i="12"/>
  <c r="L2605" i="12"/>
  <c r="N2605" i="12"/>
  <c r="L2606" i="12"/>
  <c r="N2606" i="12"/>
  <c r="L2607" i="12"/>
  <c r="N2607" i="12"/>
  <c r="L2608" i="12"/>
  <c r="N2608" i="12"/>
  <c r="L2609" i="12"/>
  <c r="N2609" i="12"/>
  <c r="L2610" i="12"/>
  <c r="N2610" i="12"/>
  <c r="L2611" i="12"/>
  <c r="N2611" i="12"/>
  <c r="L2612" i="12"/>
  <c r="N2612" i="12"/>
  <c r="L2613" i="12"/>
  <c r="N2613" i="12"/>
  <c r="L2614" i="12"/>
  <c r="N2614" i="12"/>
  <c r="L2615" i="12"/>
  <c r="N2615" i="12"/>
  <c r="L2616" i="12"/>
  <c r="N2616" i="12"/>
  <c r="L2617" i="12"/>
  <c r="N2617" i="12"/>
  <c r="L2618" i="12"/>
  <c r="N2618" i="12"/>
  <c r="L2619" i="12"/>
  <c r="N2619" i="12"/>
  <c r="L2620" i="12"/>
  <c r="N2620" i="12"/>
  <c r="L2621" i="12"/>
  <c r="N2621" i="12"/>
  <c r="L2622" i="12"/>
  <c r="N2622" i="12"/>
  <c r="L2623" i="12"/>
  <c r="N2623" i="12"/>
  <c r="L2624" i="12"/>
  <c r="N2624" i="12"/>
  <c r="L2625" i="12"/>
  <c r="M2625" i="12"/>
  <c r="N2625" i="12"/>
  <c r="L2626" i="12"/>
  <c r="M2626" i="12" s="1"/>
  <c r="N2626" i="12"/>
  <c r="L2627" i="12"/>
  <c r="N2627" i="12"/>
  <c r="L2628" i="12"/>
  <c r="N2628" i="12"/>
  <c r="L2629" i="12"/>
  <c r="N2629" i="12"/>
  <c r="L2630" i="12"/>
  <c r="N2630" i="12"/>
  <c r="L2631" i="12"/>
  <c r="N2631" i="12"/>
  <c r="L2632" i="12"/>
  <c r="M2632" i="12"/>
  <c r="N2632" i="12"/>
  <c r="L2633" i="12"/>
  <c r="N2633" i="12"/>
  <c r="L2634" i="12"/>
  <c r="N2634" i="12"/>
  <c r="L2635" i="12"/>
  <c r="N2635" i="12"/>
  <c r="L2636" i="12"/>
  <c r="N2636" i="12"/>
  <c r="L2637" i="12"/>
  <c r="N2637" i="12"/>
  <c r="L2638" i="12"/>
  <c r="N2638" i="12"/>
  <c r="L2639" i="12"/>
  <c r="N2639" i="12"/>
  <c r="L2640" i="12"/>
  <c r="N2640" i="12"/>
  <c r="L2641" i="12"/>
  <c r="N2641" i="12"/>
  <c r="L2642" i="12"/>
  <c r="N2642" i="12"/>
  <c r="L2643" i="12"/>
  <c r="M2643" i="12"/>
  <c r="N2643" i="12"/>
  <c r="L2644" i="12"/>
  <c r="N2644" i="12"/>
  <c r="L2645" i="12"/>
  <c r="N2645" i="12"/>
  <c r="L2646" i="12"/>
  <c r="N2646" i="12"/>
  <c r="L2647" i="12"/>
  <c r="N2647" i="12"/>
  <c r="L2648" i="12"/>
  <c r="N2648" i="12"/>
  <c r="L2649" i="12"/>
  <c r="N2649" i="12"/>
  <c r="L2650" i="12"/>
  <c r="N2650" i="12"/>
  <c r="L2651" i="12"/>
  <c r="N2651" i="12"/>
  <c r="L2652" i="12"/>
  <c r="M2652" i="12" s="1"/>
  <c r="N2652" i="12"/>
  <c r="L2653" i="12"/>
  <c r="N2653" i="12"/>
  <c r="L2654" i="12"/>
  <c r="N2654" i="12"/>
  <c r="L2655" i="12"/>
  <c r="M2655" i="12"/>
  <c r="N2655" i="12"/>
  <c r="L2656" i="12"/>
  <c r="M2656" i="12"/>
  <c r="N2656" i="12"/>
  <c r="L2657" i="12"/>
  <c r="N2657" i="12"/>
  <c r="L2658" i="12"/>
  <c r="N2658" i="12"/>
  <c r="L2659" i="12"/>
  <c r="N2659" i="12"/>
  <c r="L2660" i="12"/>
  <c r="N2660" i="12"/>
  <c r="L2661" i="12"/>
  <c r="N2661" i="12"/>
  <c r="L2662" i="12"/>
  <c r="N2662" i="12"/>
  <c r="L2663" i="12"/>
  <c r="N2663" i="12"/>
  <c r="L2664" i="12"/>
  <c r="N2664" i="12"/>
  <c r="L2665" i="12"/>
  <c r="N2665" i="12"/>
  <c r="L2666" i="12"/>
  <c r="N2666" i="12"/>
  <c r="L2667" i="12"/>
  <c r="N2667" i="12"/>
  <c r="L2668" i="12"/>
  <c r="N2668" i="12"/>
  <c r="L2669" i="12"/>
  <c r="N2669" i="12"/>
  <c r="L2670" i="12"/>
  <c r="N2670" i="12"/>
  <c r="L2671" i="12"/>
  <c r="N2671" i="12"/>
  <c r="L2672" i="12"/>
  <c r="N2672" i="12"/>
  <c r="L2673" i="12"/>
  <c r="N2673" i="12"/>
  <c r="L2674" i="12"/>
  <c r="N2674" i="12"/>
  <c r="L2675" i="12"/>
  <c r="N2675" i="12"/>
  <c r="L2676" i="12"/>
  <c r="N2676" i="12"/>
  <c r="L2677" i="12"/>
  <c r="N2677" i="12"/>
  <c r="L2678" i="12"/>
  <c r="N2678" i="12"/>
  <c r="L2679" i="12"/>
  <c r="N2679" i="12"/>
  <c r="L2680" i="12"/>
  <c r="N2680" i="12"/>
  <c r="L2681" i="12"/>
  <c r="N2681" i="12"/>
  <c r="L2682" i="12"/>
  <c r="N2682" i="12"/>
  <c r="L2683" i="12"/>
  <c r="N2683" i="12"/>
  <c r="L2684" i="12"/>
  <c r="N2684" i="12"/>
  <c r="L2685" i="12"/>
  <c r="N2685" i="12"/>
  <c r="L2686" i="12"/>
  <c r="N2686" i="12"/>
  <c r="L2687" i="12"/>
  <c r="N2687" i="12"/>
  <c r="L2688" i="12"/>
  <c r="N2688" i="12"/>
  <c r="L2689" i="12"/>
  <c r="N2689" i="12"/>
  <c r="L2690" i="12"/>
  <c r="N2690" i="12"/>
  <c r="L2691" i="12"/>
  <c r="N2691" i="12"/>
  <c r="L2692" i="12"/>
  <c r="N2692" i="12"/>
  <c r="L2693" i="12"/>
  <c r="N2693" i="12"/>
  <c r="L2694" i="12"/>
  <c r="N2694" i="12"/>
  <c r="L2695" i="12"/>
  <c r="N2695" i="12"/>
  <c r="L2696" i="12"/>
  <c r="N2696" i="12"/>
  <c r="L2697" i="12"/>
  <c r="N2697" i="12"/>
  <c r="L2698" i="12"/>
  <c r="N2698" i="12"/>
  <c r="L2699" i="12"/>
  <c r="N2699" i="12"/>
  <c r="L2700" i="12"/>
  <c r="N2700" i="12"/>
  <c r="L2701" i="12"/>
  <c r="N2701" i="12"/>
  <c r="L2702" i="12"/>
  <c r="N2702" i="12"/>
  <c r="L2703" i="12"/>
  <c r="N2703" i="12"/>
  <c r="L2704" i="12"/>
  <c r="N2704" i="12"/>
  <c r="L2705" i="12"/>
  <c r="N2705" i="12"/>
  <c r="L2706" i="12"/>
  <c r="N2706" i="12"/>
  <c r="L2707" i="12"/>
  <c r="N2707" i="12"/>
  <c r="L2708" i="12"/>
  <c r="N2708" i="12"/>
  <c r="L2709" i="12"/>
  <c r="N2709" i="12"/>
  <c r="L2710" i="12"/>
  <c r="N2710" i="12"/>
  <c r="L2711" i="12"/>
  <c r="N2711" i="12"/>
  <c r="L2712" i="12"/>
  <c r="N2712" i="12"/>
  <c r="L2713" i="12"/>
  <c r="N2713" i="12"/>
  <c r="L2714" i="12"/>
  <c r="N2714" i="12"/>
  <c r="L2715" i="12"/>
  <c r="N2715" i="12"/>
  <c r="L2716" i="12"/>
  <c r="N2716" i="12"/>
  <c r="L2717" i="12"/>
  <c r="N2717" i="12"/>
  <c r="L2718" i="12"/>
  <c r="N2718" i="12"/>
  <c r="L2719" i="12"/>
  <c r="N2719" i="12"/>
  <c r="L2720" i="12"/>
  <c r="N2720" i="12"/>
  <c r="L2721" i="12"/>
  <c r="N2721" i="12"/>
  <c r="L2722" i="12"/>
  <c r="N2722" i="12"/>
  <c r="L2723" i="12"/>
  <c r="N2723" i="12"/>
  <c r="L2724" i="12"/>
  <c r="N2724" i="12"/>
  <c r="L2725" i="12"/>
  <c r="M2725" i="12" s="1"/>
  <c r="N2725" i="12"/>
  <c r="L2726" i="12"/>
  <c r="N2726" i="12"/>
  <c r="L2727" i="12"/>
  <c r="N2727" i="12"/>
  <c r="L2728" i="12"/>
  <c r="N2728" i="12"/>
  <c r="L2729" i="12"/>
  <c r="N2729" i="12"/>
  <c r="L2730" i="12"/>
  <c r="N2730" i="12"/>
  <c r="L2731" i="12"/>
  <c r="N2731" i="12"/>
  <c r="L2732" i="12"/>
  <c r="N2732" i="12"/>
  <c r="L2733" i="12"/>
  <c r="N2733" i="12"/>
  <c r="L2734" i="12"/>
  <c r="N2734" i="12"/>
  <c r="L2735" i="12"/>
  <c r="N2735" i="12"/>
  <c r="L2736" i="12"/>
  <c r="N2736" i="12"/>
  <c r="L2737" i="12"/>
  <c r="N2737" i="12"/>
  <c r="L2738" i="12"/>
  <c r="N2738" i="12"/>
  <c r="L2739" i="12"/>
  <c r="N2739" i="12"/>
  <c r="L2740" i="12"/>
  <c r="N2740" i="12"/>
  <c r="L2741" i="12"/>
  <c r="N2741" i="12"/>
  <c r="L2742" i="12"/>
  <c r="N2742" i="12"/>
  <c r="L2743" i="12"/>
  <c r="N2743" i="12"/>
  <c r="L2744" i="12"/>
  <c r="N2744" i="12"/>
  <c r="L2745" i="12"/>
  <c r="N2745" i="12"/>
  <c r="L2746" i="12"/>
  <c r="M2746" i="12" s="1"/>
  <c r="N2746" i="12"/>
  <c r="L2747" i="12"/>
  <c r="N2747" i="12"/>
  <c r="L2748" i="12"/>
  <c r="N2748" i="12"/>
  <c r="L2749" i="12"/>
  <c r="N2749" i="12"/>
  <c r="L2750" i="12"/>
  <c r="M2750" i="12" s="1"/>
  <c r="N2750" i="12"/>
  <c r="L2751" i="12"/>
  <c r="N2751" i="12"/>
  <c r="L2752" i="12"/>
  <c r="N2752" i="12"/>
  <c r="L2753" i="12"/>
  <c r="N2753" i="12"/>
  <c r="L2754" i="12"/>
  <c r="N2754" i="12"/>
  <c r="L2755" i="12"/>
  <c r="N2755" i="12"/>
  <c r="L2756" i="12"/>
  <c r="N2756" i="12"/>
  <c r="L2757" i="12"/>
  <c r="N2757" i="12"/>
  <c r="L2758" i="12"/>
  <c r="N2758" i="12"/>
  <c r="L2759" i="12"/>
  <c r="N2759" i="12"/>
  <c r="L2760" i="12"/>
  <c r="N2760" i="12"/>
  <c r="L2761" i="12"/>
  <c r="N2761" i="12"/>
  <c r="L2762" i="12"/>
  <c r="N2762" i="12"/>
  <c r="L2763" i="12"/>
  <c r="N2763" i="12"/>
  <c r="L2764" i="12"/>
  <c r="N2764" i="12"/>
  <c r="L2765" i="12"/>
  <c r="N2765" i="12"/>
  <c r="L2766" i="12"/>
  <c r="N2766" i="12"/>
  <c r="L2767" i="12"/>
  <c r="N2767" i="12"/>
  <c r="L2768" i="12"/>
  <c r="N2768" i="12"/>
  <c r="L2769" i="12"/>
  <c r="N2769" i="12"/>
  <c r="L2770" i="12"/>
  <c r="N2770" i="12"/>
  <c r="L2771" i="12"/>
  <c r="N2771" i="12"/>
  <c r="L2772" i="12"/>
  <c r="N2772" i="12"/>
  <c r="L2773" i="12"/>
  <c r="N2773" i="12"/>
  <c r="L2774" i="12"/>
  <c r="M2774" i="12" s="1"/>
  <c r="N2774" i="12"/>
  <c r="L2775" i="12"/>
  <c r="N2775" i="12"/>
  <c r="L2776" i="12"/>
  <c r="N2776" i="12"/>
  <c r="L2777" i="12"/>
  <c r="N2777" i="12"/>
  <c r="L2778" i="12"/>
  <c r="N2778" i="12"/>
  <c r="L2779" i="12"/>
  <c r="N2779" i="12"/>
  <c r="L2780" i="12"/>
  <c r="N2780" i="12"/>
  <c r="L2781" i="12"/>
  <c r="N2781" i="12"/>
  <c r="L2782" i="12"/>
  <c r="N2782" i="12"/>
  <c r="L2783" i="12"/>
  <c r="N2783" i="12"/>
  <c r="L2784" i="12"/>
  <c r="N2784" i="12"/>
  <c r="L2785" i="12"/>
  <c r="N2785" i="12"/>
  <c r="L2786" i="12"/>
  <c r="M2786" i="12" s="1"/>
  <c r="N2786" i="12"/>
  <c r="L2787" i="12"/>
  <c r="N2787" i="12"/>
  <c r="L2788" i="12"/>
  <c r="N2788" i="12"/>
  <c r="L2789" i="12"/>
  <c r="N2789" i="12"/>
  <c r="L2790" i="12"/>
  <c r="M2790" i="12" s="1"/>
  <c r="N2790" i="12"/>
  <c r="L2791" i="12"/>
  <c r="N2791" i="12"/>
  <c r="L2792" i="12"/>
  <c r="N2792" i="12"/>
  <c r="L2793" i="12"/>
  <c r="N2793" i="12"/>
  <c r="L2794" i="12"/>
  <c r="N2794" i="12"/>
  <c r="L2795" i="12"/>
  <c r="N2795" i="12"/>
  <c r="L2796" i="12"/>
  <c r="N2796" i="12"/>
  <c r="L2797" i="12"/>
  <c r="N2797" i="12"/>
  <c r="L2798" i="12"/>
  <c r="N2798" i="12"/>
  <c r="L2799" i="12"/>
  <c r="N2799" i="12"/>
  <c r="L2800" i="12"/>
  <c r="N2800" i="12"/>
  <c r="L2801" i="12"/>
  <c r="N2801" i="12"/>
  <c r="L2802" i="12"/>
  <c r="N2802" i="12"/>
  <c r="L2803" i="12"/>
  <c r="N2803" i="12"/>
  <c r="L2804" i="12"/>
  <c r="N2804" i="12"/>
  <c r="L2805" i="12"/>
  <c r="N2805" i="12"/>
  <c r="L2806" i="12"/>
  <c r="N2806" i="12"/>
  <c r="L2807" i="12"/>
  <c r="N2807" i="12"/>
  <c r="L2808" i="12"/>
  <c r="N2808" i="12"/>
  <c r="L2809" i="12"/>
  <c r="N2809" i="12"/>
  <c r="L2810" i="12"/>
  <c r="N2810" i="12"/>
  <c r="L2811" i="12"/>
  <c r="N2811" i="12"/>
  <c r="L2812" i="12"/>
  <c r="N2812" i="12"/>
  <c r="L2813" i="12"/>
  <c r="N2813" i="12"/>
  <c r="L2814" i="12"/>
  <c r="N2814" i="12"/>
  <c r="L2815" i="12"/>
  <c r="N2815" i="12"/>
  <c r="L2816" i="12"/>
  <c r="N2816" i="12"/>
  <c r="L2817" i="12"/>
  <c r="N2817" i="12"/>
  <c r="L2818" i="12"/>
  <c r="N2818" i="12"/>
  <c r="L2819" i="12"/>
  <c r="N2819" i="12"/>
  <c r="L2820" i="12"/>
  <c r="N2820" i="12"/>
  <c r="L2821" i="12"/>
  <c r="N2821" i="12"/>
  <c r="L2822" i="12"/>
  <c r="N2822" i="12"/>
  <c r="L2823" i="12"/>
  <c r="N2823" i="12"/>
  <c r="L2824" i="12"/>
  <c r="N2824" i="12"/>
  <c r="L2825" i="12"/>
  <c r="N2825" i="12"/>
  <c r="L2826" i="12"/>
  <c r="N2826" i="12"/>
  <c r="L2827" i="12"/>
  <c r="N2827" i="12"/>
  <c r="L2828" i="12"/>
  <c r="N2828" i="12"/>
  <c r="L2829" i="12"/>
  <c r="N2829" i="12"/>
  <c r="L2830" i="12"/>
  <c r="N2830" i="12"/>
  <c r="L2831" i="12"/>
  <c r="N2831" i="12"/>
  <c r="L2832" i="12"/>
  <c r="N2832" i="12"/>
  <c r="L2833" i="12"/>
  <c r="N2833" i="12"/>
  <c r="L2834" i="12"/>
  <c r="N2834" i="12"/>
  <c r="L2835" i="12"/>
  <c r="N2835" i="12"/>
  <c r="L2836" i="12"/>
  <c r="N2836" i="12"/>
  <c r="L2837" i="12"/>
  <c r="N2837" i="12"/>
  <c r="L2838" i="12"/>
  <c r="N2838" i="12"/>
  <c r="L2839" i="12"/>
  <c r="N2839" i="12"/>
  <c r="L2840" i="12"/>
  <c r="N2840" i="12"/>
  <c r="L2841" i="12"/>
  <c r="N2841" i="12"/>
  <c r="L2842" i="12"/>
  <c r="N2842" i="12"/>
  <c r="L2843" i="12"/>
  <c r="N2843" i="12"/>
  <c r="L2844" i="12"/>
  <c r="N2844" i="12"/>
  <c r="L2845" i="12"/>
  <c r="N2845" i="12"/>
  <c r="L2846" i="12"/>
  <c r="N2846" i="12"/>
  <c r="L2847" i="12"/>
  <c r="N2847" i="12"/>
  <c r="L2848" i="12"/>
  <c r="M2848" i="12"/>
  <c r="N2848" i="12"/>
  <c r="L2849" i="12"/>
  <c r="N2849" i="12"/>
  <c r="L2850" i="12"/>
  <c r="N2850" i="12"/>
  <c r="L2851" i="12"/>
  <c r="N2851" i="12"/>
  <c r="L2852" i="12"/>
  <c r="N2852" i="12"/>
  <c r="L2853" i="12"/>
  <c r="N2853" i="12"/>
  <c r="L2854" i="12"/>
  <c r="N2854" i="12"/>
  <c r="L2855" i="12"/>
  <c r="N2855" i="12"/>
  <c r="L2856" i="12"/>
  <c r="N2856" i="12"/>
  <c r="L2857" i="12"/>
  <c r="N2857" i="12"/>
  <c r="L2858" i="12"/>
  <c r="M2858" i="12" s="1"/>
  <c r="N2858" i="12"/>
  <c r="L2859" i="12"/>
  <c r="N2859" i="12"/>
  <c r="L2860" i="12"/>
  <c r="N2860" i="12"/>
  <c r="L2861" i="12"/>
  <c r="N2861" i="12"/>
  <c r="L2862" i="12"/>
  <c r="N2862" i="12"/>
  <c r="L2863" i="12"/>
  <c r="N2863" i="12"/>
  <c r="L2864" i="12"/>
  <c r="M2864" i="12"/>
  <c r="N2864" i="12"/>
  <c r="L2865" i="12"/>
  <c r="N2865" i="12"/>
  <c r="L2866" i="12"/>
  <c r="M2866" i="12"/>
  <c r="N2866" i="12"/>
  <c r="L2867" i="12"/>
  <c r="N2867" i="12"/>
  <c r="L2868" i="12"/>
  <c r="N2868" i="12"/>
  <c r="L2869" i="12"/>
  <c r="N2869" i="12"/>
  <c r="L2870" i="12"/>
  <c r="N2870" i="12"/>
  <c r="L2871" i="12"/>
  <c r="N2871" i="12"/>
  <c r="L2872" i="12"/>
  <c r="N2872" i="12"/>
  <c r="L2873" i="12"/>
  <c r="M2873" i="12"/>
  <c r="N2873" i="12"/>
  <c r="L2874" i="12"/>
  <c r="N2874" i="12"/>
  <c r="L2875" i="12"/>
  <c r="N2875" i="12"/>
  <c r="L2876" i="12"/>
  <c r="N2876" i="12"/>
  <c r="L2877" i="12"/>
  <c r="N2877" i="12"/>
  <c r="L2878" i="12"/>
  <c r="N2878" i="12"/>
  <c r="L2879" i="12"/>
  <c r="N2879" i="12"/>
  <c r="L2880" i="12"/>
  <c r="N2880" i="12"/>
  <c r="L2881" i="12"/>
  <c r="N2881" i="12"/>
  <c r="L2882" i="12"/>
  <c r="N2882" i="12"/>
  <c r="L2883" i="12"/>
  <c r="N2883" i="12"/>
  <c r="L2884" i="12"/>
  <c r="N2884" i="12"/>
  <c r="L2885" i="12"/>
  <c r="N2885" i="12"/>
  <c r="L2886" i="12"/>
  <c r="N2886" i="12"/>
  <c r="L2887" i="12"/>
  <c r="N2887" i="12"/>
  <c r="L2888" i="12"/>
  <c r="N2888" i="12"/>
  <c r="L2889" i="12"/>
  <c r="N2889" i="12"/>
  <c r="L2890" i="12"/>
  <c r="N2890" i="12"/>
  <c r="L2891" i="12"/>
  <c r="N2891" i="12"/>
  <c r="L2892" i="12"/>
  <c r="N2892" i="12"/>
  <c r="L2893" i="12"/>
  <c r="N2893" i="12"/>
  <c r="L2894" i="12"/>
  <c r="N2894" i="12"/>
  <c r="L2895" i="12"/>
  <c r="N2895" i="12"/>
  <c r="L2896" i="12"/>
  <c r="N2896" i="12"/>
  <c r="L2897" i="12"/>
  <c r="N2897" i="12"/>
  <c r="L2898" i="12"/>
  <c r="N2898" i="12"/>
  <c r="L2899" i="12"/>
  <c r="N2899" i="12"/>
  <c r="L2900" i="12"/>
  <c r="N2900" i="12"/>
  <c r="L2901" i="12"/>
  <c r="N2901" i="12"/>
  <c r="L2902" i="12"/>
  <c r="N2902" i="12"/>
  <c r="L2903" i="12"/>
  <c r="N2903" i="12"/>
  <c r="L2904" i="12"/>
  <c r="N2904" i="12"/>
  <c r="L2905" i="12"/>
  <c r="N2905" i="12"/>
  <c r="L2906" i="12"/>
  <c r="N2906" i="12"/>
  <c r="L2907" i="12"/>
  <c r="N2907" i="12"/>
  <c r="L2908" i="12"/>
  <c r="N2908" i="12"/>
  <c r="L2909" i="12"/>
  <c r="N2909" i="12"/>
  <c r="L2910" i="12"/>
  <c r="N2910" i="12"/>
  <c r="L2911" i="12"/>
  <c r="N2911" i="12"/>
  <c r="L2912" i="12"/>
  <c r="N2912" i="12"/>
  <c r="L2913" i="12"/>
  <c r="N2913" i="12"/>
  <c r="L2914" i="12"/>
  <c r="N2914" i="12"/>
  <c r="L2915" i="12"/>
  <c r="N2915" i="12"/>
  <c r="L2916" i="12"/>
  <c r="N2916" i="12"/>
  <c r="L2917" i="12"/>
  <c r="M2917" i="12" s="1"/>
  <c r="N2917" i="12"/>
  <c r="L2918" i="12"/>
  <c r="N2918" i="12"/>
  <c r="L2919" i="12"/>
  <c r="N2919" i="12"/>
  <c r="L2920" i="12"/>
  <c r="N2920" i="12"/>
  <c r="L2921" i="12"/>
  <c r="N2921" i="12"/>
  <c r="L2922" i="12"/>
  <c r="N2922" i="12"/>
  <c r="L2923" i="12"/>
  <c r="N2923" i="12"/>
  <c r="L2924" i="12"/>
  <c r="N2924" i="12"/>
  <c r="L2925" i="12"/>
  <c r="N2925" i="12"/>
  <c r="L2926" i="12"/>
  <c r="N2926" i="12"/>
  <c r="L2927" i="12"/>
  <c r="N2927" i="12"/>
  <c r="L2928" i="12"/>
  <c r="N2928" i="12"/>
  <c r="L2929" i="12"/>
  <c r="N2929" i="12"/>
  <c r="L2930" i="12"/>
  <c r="N2930" i="12"/>
  <c r="L2931" i="12"/>
  <c r="N2931" i="12"/>
  <c r="L2932" i="12"/>
  <c r="N2932" i="12"/>
  <c r="L2933" i="12"/>
  <c r="N2933" i="12"/>
  <c r="L2934" i="12"/>
  <c r="N2934" i="12"/>
  <c r="L2935" i="12"/>
  <c r="N2935" i="12"/>
  <c r="L2936" i="12"/>
  <c r="N2936" i="12"/>
  <c r="L2937" i="12"/>
  <c r="N2937" i="12"/>
  <c r="L2938" i="12"/>
  <c r="N2938" i="12"/>
  <c r="L2939" i="12"/>
  <c r="N2939" i="12"/>
  <c r="L2940" i="12"/>
  <c r="N2940" i="12"/>
  <c r="L2941" i="12"/>
  <c r="N2941" i="12"/>
  <c r="L2942" i="12"/>
  <c r="N2942" i="12"/>
  <c r="L2943" i="12"/>
  <c r="M2943" i="12"/>
  <c r="N2943" i="12"/>
  <c r="L2944" i="12"/>
  <c r="N2944" i="12"/>
  <c r="L2945" i="12"/>
  <c r="N2945" i="12"/>
  <c r="L2946" i="12"/>
  <c r="N2946" i="12"/>
  <c r="L2947" i="12"/>
  <c r="N2947" i="12"/>
  <c r="L2948" i="12"/>
  <c r="N2948" i="12"/>
  <c r="L2949" i="12"/>
  <c r="N2949" i="12"/>
  <c r="L2950" i="12"/>
  <c r="N2950" i="12"/>
  <c r="L2951" i="12"/>
  <c r="N2951" i="12"/>
  <c r="L2952" i="12"/>
  <c r="N2952" i="12"/>
  <c r="L2953" i="12"/>
  <c r="N2953" i="12"/>
  <c r="L2954" i="12"/>
  <c r="N2954" i="12"/>
  <c r="L2955" i="12"/>
  <c r="N2955" i="12"/>
  <c r="L2956" i="12"/>
  <c r="N2956" i="12"/>
  <c r="L2957" i="12"/>
  <c r="N2957" i="12"/>
  <c r="L2958" i="12"/>
  <c r="N2958" i="12"/>
  <c r="L2959" i="12"/>
  <c r="N2959" i="12"/>
  <c r="L2960" i="12"/>
  <c r="N2960" i="12"/>
  <c r="L2961" i="12"/>
  <c r="N2961" i="12"/>
  <c r="L2962" i="12"/>
  <c r="N2962" i="12"/>
  <c r="L2963" i="12"/>
  <c r="N2963" i="12"/>
  <c r="L2964" i="12"/>
  <c r="N2964" i="12"/>
  <c r="L2965" i="12"/>
  <c r="N2965" i="12"/>
  <c r="L2966" i="12"/>
  <c r="M2966" i="12" s="1"/>
  <c r="N2966" i="12"/>
  <c r="L2967" i="12"/>
  <c r="N2967" i="12"/>
  <c r="L2968" i="12"/>
  <c r="N2968" i="12"/>
  <c r="L2969" i="12"/>
  <c r="N2969" i="12"/>
  <c r="L2970" i="12"/>
  <c r="N2970" i="12"/>
  <c r="L2971" i="12"/>
  <c r="N2971" i="12"/>
  <c r="L2972" i="12"/>
  <c r="N2972" i="12"/>
  <c r="L2973" i="12"/>
  <c r="N2973" i="12"/>
  <c r="L2974" i="12"/>
  <c r="N2974" i="12"/>
  <c r="L2975" i="12"/>
  <c r="M2975" i="12"/>
  <c r="N2975" i="12"/>
  <c r="L2976" i="12"/>
  <c r="N2976" i="12"/>
  <c r="L2977" i="12"/>
  <c r="M2977" i="12"/>
  <c r="N2977" i="12"/>
  <c r="L2978" i="12"/>
  <c r="N2978" i="12"/>
  <c r="L2979" i="12"/>
  <c r="N2979" i="12"/>
  <c r="L2980" i="12"/>
  <c r="N2980" i="12"/>
  <c r="L2981" i="12"/>
  <c r="N2981" i="12"/>
  <c r="L2982" i="12"/>
  <c r="N2982" i="12"/>
  <c r="L2983" i="12"/>
  <c r="N2983" i="12"/>
  <c r="L2984" i="12"/>
  <c r="N2984" i="12"/>
  <c r="L2985" i="12"/>
  <c r="M2985" i="12"/>
  <c r="N2985" i="12"/>
  <c r="L2986" i="12"/>
  <c r="M2986" i="12" s="1"/>
  <c r="N2986" i="12"/>
  <c r="L2987" i="12"/>
  <c r="N2987" i="12"/>
  <c r="L2988" i="12"/>
  <c r="M2988" i="12"/>
  <c r="N2988" i="12"/>
  <c r="L2989" i="12"/>
  <c r="N2989" i="12"/>
  <c r="L2990" i="12"/>
  <c r="N2990" i="12"/>
  <c r="L2991" i="12"/>
  <c r="N2991" i="12"/>
  <c r="L2992" i="12"/>
  <c r="N2992" i="12"/>
  <c r="L2993" i="12"/>
  <c r="N2993" i="12"/>
  <c r="L2994" i="12"/>
  <c r="N2994" i="12"/>
  <c r="L2995" i="12"/>
  <c r="N2995" i="12"/>
  <c r="L2996" i="12"/>
  <c r="N2996" i="12"/>
  <c r="L2997" i="12"/>
  <c r="N2997" i="12"/>
  <c r="L2998" i="12"/>
  <c r="N2998" i="12"/>
  <c r="L2999" i="12"/>
  <c r="N2999" i="12"/>
  <c r="L3000" i="12"/>
  <c r="N3000" i="12"/>
  <c r="L3001" i="12"/>
  <c r="N3001" i="12"/>
  <c r="L3002" i="12"/>
  <c r="N3002" i="12"/>
  <c r="L3003" i="12"/>
  <c r="N3003" i="12"/>
  <c r="L3004" i="12"/>
  <c r="M3004" i="12"/>
  <c r="N3004" i="12"/>
  <c r="L3005" i="12"/>
  <c r="M3005" i="12" s="1"/>
  <c r="N3005" i="12"/>
  <c r="L3006" i="12"/>
  <c r="N3006" i="12"/>
  <c r="L3007" i="12"/>
  <c r="N3007" i="12"/>
  <c r="L3008" i="12"/>
  <c r="N3008" i="12"/>
  <c r="L3009" i="12"/>
  <c r="N3009" i="12"/>
  <c r="L3010" i="12"/>
  <c r="N3010" i="12"/>
  <c r="L3011" i="12"/>
  <c r="N3011" i="12"/>
  <c r="L3012" i="12"/>
  <c r="N3012" i="12"/>
  <c r="L3013" i="12"/>
  <c r="N3013" i="12"/>
  <c r="L3014" i="12"/>
  <c r="N3014" i="12"/>
  <c r="L3015" i="12"/>
  <c r="N3015" i="12"/>
  <c r="L3016" i="12"/>
  <c r="N3016" i="12"/>
  <c r="L3017" i="12"/>
  <c r="N3017" i="12"/>
  <c r="L3018" i="12"/>
  <c r="N3018" i="12"/>
  <c r="L3019" i="12"/>
  <c r="N3019" i="12"/>
  <c r="L3020" i="12"/>
  <c r="N3020" i="12"/>
  <c r="L3021" i="12"/>
  <c r="N3021" i="12"/>
  <c r="L3022" i="12"/>
  <c r="N3022" i="12"/>
  <c r="L3023" i="12"/>
  <c r="N3023" i="12"/>
  <c r="L3024" i="12"/>
  <c r="N3024" i="12"/>
  <c r="L3025" i="12"/>
  <c r="N3025" i="12"/>
  <c r="L3026" i="12"/>
  <c r="N3026" i="12"/>
  <c r="L3027" i="12"/>
  <c r="N3027" i="12"/>
  <c r="L3028" i="12"/>
  <c r="N3028" i="12"/>
  <c r="L3029" i="12"/>
  <c r="N3029" i="12"/>
  <c r="L3030" i="12"/>
  <c r="N3030" i="12"/>
  <c r="L3031" i="12"/>
  <c r="N3031" i="12"/>
  <c r="L3032" i="12"/>
  <c r="N3032" i="12"/>
  <c r="L3033" i="12"/>
  <c r="N3033" i="12"/>
  <c r="L3034" i="12"/>
  <c r="N3034" i="12"/>
  <c r="L3035" i="12"/>
  <c r="N3035" i="12"/>
  <c r="L3036" i="12"/>
  <c r="N3036" i="12"/>
  <c r="L3037" i="12"/>
  <c r="N3037" i="12"/>
  <c r="L3038" i="12"/>
  <c r="N3038" i="12"/>
  <c r="L3039" i="12"/>
  <c r="N3039" i="12"/>
  <c r="L3040" i="12"/>
  <c r="N3040" i="12"/>
  <c r="L3041" i="12"/>
  <c r="N3041" i="12"/>
  <c r="L3042" i="12"/>
  <c r="N3042" i="12"/>
  <c r="L3043" i="12"/>
  <c r="N3043" i="12"/>
  <c r="L3044" i="12"/>
  <c r="N3044" i="12"/>
  <c r="L3045" i="12"/>
  <c r="N3045" i="12"/>
  <c r="L3046" i="12"/>
  <c r="N3046" i="12"/>
  <c r="L3047" i="12"/>
  <c r="N3047" i="12"/>
  <c r="L3048" i="12"/>
  <c r="N3048" i="12"/>
  <c r="L3049" i="12"/>
  <c r="N3049" i="12"/>
  <c r="L3050" i="12"/>
  <c r="M3050" i="12"/>
  <c r="N3050" i="12"/>
  <c r="L3051" i="12"/>
  <c r="N3051" i="12"/>
  <c r="L3052" i="12"/>
  <c r="N3052" i="12"/>
  <c r="L3053" i="12"/>
  <c r="N3053" i="12"/>
  <c r="L3054" i="12"/>
  <c r="N3054" i="12"/>
  <c r="L3055" i="12"/>
  <c r="N3055" i="12"/>
  <c r="L3056" i="12"/>
  <c r="N3056" i="12"/>
  <c r="L3057" i="12"/>
  <c r="M3057" i="12"/>
  <c r="N3057" i="12"/>
  <c r="L3058" i="12"/>
  <c r="N3058" i="12"/>
  <c r="L3059" i="12"/>
  <c r="N3059" i="12"/>
  <c r="L3060" i="12"/>
  <c r="N3060" i="12"/>
  <c r="L3061" i="12"/>
  <c r="N3061" i="12"/>
  <c r="L3062" i="12"/>
  <c r="N3062" i="12"/>
  <c r="L3063" i="12"/>
  <c r="N3063" i="12"/>
  <c r="L3064" i="12"/>
  <c r="N3064" i="12"/>
  <c r="L3065" i="12"/>
  <c r="N3065" i="12"/>
  <c r="L3066" i="12"/>
  <c r="N3066" i="12"/>
  <c r="L3067" i="12"/>
  <c r="N3067" i="12"/>
  <c r="L3068" i="12"/>
  <c r="N3068" i="12"/>
  <c r="L3069" i="12"/>
  <c r="N3069" i="12"/>
  <c r="L3070" i="12"/>
  <c r="N3070" i="12"/>
  <c r="L3071" i="12"/>
  <c r="N3071" i="12"/>
  <c r="L3072" i="12"/>
  <c r="N3072" i="12"/>
  <c r="L3073" i="12"/>
  <c r="M3073" i="12"/>
  <c r="N3073" i="12"/>
  <c r="L3074" i="12"/>
  <c r="N3074" i="12"/>
  <c r="L3075" i="12"/>
  <c r="N3075" i="12"/>
  <c r="L3076" i="12"/>
  <c r="N3076" i="12"/>
  <c r="L3077" i="12"/>
  <c r="N3077" i="12"/>
  <c r="L3078" i="12"/>
  <c r="N3078" i="12"/>
  <c r="L3079" i="12"/>
  <c r="N3079" i="12"/>
  <c r="L3080" i="12"/>
  <c r="N3080" i="12"/>
  <c r="L3081" i="12"/>
  <c r="N3081" i="12"/>
  <c r="L3082" i="12"/>
  <c r="N3082" i="12"/>
  <c r="L3083" i="12"/>
  <c r="N3083" i="12"/>
  <c r="L3084" i="12"/>
  <c r="N3084" i="12"/>
  <c r="L3085" i="12"/>
  <c r="N3085" i="12"/>
  <c r="L3086" i="12"/>
  <c r="N3086" i="12"/>
  <c r="L3087" i="12"/>
  <c r="N3087" i="12"/>
  <c r="L3088" i="12"/>
  <c r="N3088" i="12"/>
  <c r="L3089" i="12"/>
  <c r="N3089" i="12"/>
  <c r="L3090" i="12"/>
  <c r="N3090" i="12"/>
  <c r="L3091" i="12"/>
  <c r="N3091" i="12"/>
  <c r="L3092" i="12"/>
  <c r="N3092" i="12"/>
  <c r="L3093" i="12"/>
  <c r="N3093" i="12"/>
  <c r="L3094" i="12"/>
  <c r="M3094" i="12"/>
  <c r="N3094" i="12"/>
  <c r="L3095" i="12"/>
  <c r="N3095" i="12"/>
  <c r="L3096" i="12"/>
  <c r="M3096" i="12" s="1"/>
  <c r="N3096" i="12"/>
  <c r="L3097" i="12"/>
  <c r="N3097" i="12"/>
  <c r="L3098" i="12"/>
  <c r="N3098" i="12"/>
  <c r="L3099" i="12"/>
  <c r="N3099" i="12"/>
  <c r="L3100" i="12"/>
  <c r="N3100" i="12"/>
  <c r="L3101" i="12"/>
  <c r="N3101" i="12"/>
  <c r="L3102" i="12"/>
  <c r="N3102" i="12"/>
  <c r="L3103" i="12"/>
  <c r="N3103" i="12"/>
  <c r="L3104" i="12"/>
  <c r="N3104" i="12"/>
  <c r="L3105" i="12"/>
  <c r="N3105" i="12"/>
  <c r="L3106" i="12"/>
  <c r="M3106" i="12"/>
  <c r="N3106" i="12"/>
  <c r="L3107" i="12"/>
  <c r="N3107" i="12"/>
  <c r="L3108" i="12"/>
  <c r="N3108" i="12"/>
  <c r="L3109" i="12"/>
  <c r="M3109" i="12"/>
  <c r="N3109" i="12"/>
  <c r="L3110" i="12"/>
  <c r="N3110" i="12"/>
  <c r="L3111" i="12"/>
  <c r="N3111" i="12"/>
  <c r="L3112" i="12"/>
  <c r="N3112" i="12"/>
  <c r="L3113" i="12"/>
  <c r="N3113" i="12"/>
  <c r="L3114" i="12"/>
  <c r="N3114" i="12"/>
  <c r="L3115" i="12"/>
  <c r="N3115" i="12"/>
  <c r="L3116" i="12"/>
  <c r="N3116" i="12"/>
  <c r="L3117" i="12"/>
  <c r="N3117" i="12"/>
  <c r="L3118" i="12"/>
  <c r="N3118" i="12"/>
  <c r="L3119" i="12"/>
  <c r="N3119" i="12"/>
  <c r="L3120" i="12"/>
  <c r="N3120" i="12"/>
  <c r="L3121" i="12"/>
  <c r="N3121" i="12"/>
  <c r="L3122" i="12"/>
  <c r="N3122" i="12"/>
  <c r="L3123" i="12"/>
  <c r="N3123" i="12"/>
  <c r="L3124" i="12"/>
  <c r="N3124" i="12"/>
  <c r="L3125" i="12"/>
  <c r="N3125" i="12"/>
  <c r="L3126" i="12"/>
  <c r="N3126" i="12"/>
  <c r="L3127" i="12"/>
  <c r="N3127" i="12"/>
  <c r="L3128" i="12"/>
  <c r="N3128" i="12"/>
  <c r="L3129" i="12"/>
  <c r="N3129" i="12"/>
  <c r="L3130" i="12"/>
  <c r="N3130" i="12"/>
  <c r="L3131" i="12"/>
  <c r="N3131" i="12"/>
  <c r="L3132" i="12"/>
  <c r="N3132" i="12"/>
  <c r="L3133" i="12"/>
  <c r="N3133" i="12"/>
  <c r="L3134" i="12"/>
  <c r="N3134" i="12"/>
  <c r="L3135" i="12"/>
  <c r="N3135" i="12"/>
  <c r="L3136" i="12"/>
  <c r="N3136" i="12"/>
  <c r="L3137" i="12"/>
  <c r="N3137" i="12"/>
  <c r="L3138" i="12"/>
  <c r="N3138" i="12"/>
  <c r="L3139" i="12"/>
  <c r="N3139" i="12"/>
  <c r="L3140" i="12"/>
  <c r="N3140" i="12"/>
  <c r="L3141" i="12"/>
  <c r="N3141" i="12"/>
  <c r="L3142" i="12"/>
  <c r="N3142" i="12"/>
  <c r="L3143" i="12"/>
  <c r="N3143" i="12"/>
  <c r="L3144" i="12"/>
  <c r="N3144" i="12"/>
  <c r="L3145" i="12"/>
  <c r="N3145" i="12"/>
  <c r="L3146" i="12"/>
  <c r="N3146" i="12"/>
  <c r="L3147" i="12"/>
  <c r="N3147" i="12"/>
  <c r="L3148" i="12"/>
  <c r="N3148" i="12"/>
  <c r="L3149" i="12"/>
  <c r="N3149" i="12"/>
  <c r="L3150" i="12"/>
  <c r="N3150" i="12"/>
  <c r="L3151" i="12"/>
  <c r="M3151" i="12" s="1"/>
  <c r="N3151" i="12"/>
  <c r="L3152" i="12"/>
  <c r="N3152" i="12"/>
  <c r="L3153" i="12"/>
  <c r="N3153" i="12"/>
  <c r="L3154" i="12"/>
  <c r="N3154" i="12"/>
  <c r="L3155" i="12"/>
  <c r="N3155" i="12"/>
  <c r="L3156" i="12"/>
  <c r="N3156" i="12"/>
  <c r="L3157" i="12"/>
  <c r="N3157" i="12"/>
  <c r="L3158" i="12"/>
  <c r="N3158" i="12"/>
  <c r="L3159" i="12"/>
  <c r="N3159" i="12"/>
  <c r="L3160" i="12"/>
  <c r="N3160" i="12"/>
  <c r="L3161" i="12"/>
  <c r="N3161" i="12"/>
  <c r="L3162" i="12"/>
  <c r="N3162" i="12"/>
  <c r="L3163" i="12"/>
  <c r="N3163" i="12"/>
  <c r="L3164" i="12"/>
  <c r="N3164" i="12"/>
  <c r="L3165" i="12"/>
  <c r="N3165" i="12"/>
  <c r="L3166" i="12"/>
  <c r="N3166" i="12"/>
  <c r="L3167" i="12"/>
  <c r="N3167" i="12"/>
  <c r="L3168" i="12"/>
  <c r="N3168" i="12"/>
  <c r="L3169" i="12"/>
  <c r="N3169" i="12"/>
  <c r="L3170" i="12"/>
  <c r="N3170" i="12"/>
  <c r="L3171" i="12"/>
  <c r="N3171" i="12"/>
  <c r="L3172" i="12"/>
  <c r="N3172" i="12"/>
  <c r="L3173" i="12"/>
  <c r="N3173" i="12"/>
  <c r="L3174" i="12"/>
  <c r="N3174" i="12"/>
  <c r="L3175" i="12"/>
  <c r="N3175" i="12"/>
  <c r="L3176" i="12"/>
  <c r="N3176" i="12"/>
  <c r="L3177" i="12"/>
  <c r="N3177" i="12"/>
  <c r="L3178" i="12"/>
  <c r="N3178" i="12"/>
  <c r="L3179" i="12"/>
  <c r="N3179" i="12"/>
  <c r="L3180" i="12"/>
  <c r="N3180" i="12"/>
  <c r="L3181" i="12"/>
  <c r="N3181" i="12"/>
  <c r="L3182" i="12"/>
  <c r="N3182" i="12"/>
  <c r="L3183" i="12"/>
  <c r="N3183" i="12"/>
  <c r="L3184" i="12"/>
  <c r="N3184" i="12"/>
  <c r="L3185" i="12"/>
  <c r="N3185" i="12"/>
  <c r="L3186" i="12"/>
  <c r="N3186" i="12"/>
  <c r="L3187" i="12"/>
  <c r="N3187" i="12"/>
  <c r="L3188" i="12"/>
  <c r="N3188" i="12"/>
  <c r="L3189" i="12"/>
  <c r="M3189" i="12" s="1"/>
  <c r="N3189" i="12"/>
  <c r="L3190" i="12"/>
  <c r="N3190" i="12"/>
  <c r="L3191" i="12"/>
  <c r="N3191" i="12"/>
  <c r="L3192" i="12"/>
  <c r="N3192" i="12"/>
  <c r="L3193" i="12"/>
  <c r="N3193" i="12"/>
  <c r="L3194" i="12"/>
  <c r="N3194" i="12"/>
  <c r="L3195" i="12"/>
  <c r="N3195" i="12"/>
  <c r="L3196" i="12"/>
  <c r="N3196" i="12"/>
  <c r="L3197" i="12"/>
  <c r="N3197" i="12"/>
  <c r="L3198" i="12"/>
  <c r="N3198" i="12"/>
  <c r="L3199" i="12"/>
  <c r="N3199" i="12"/>
  <c r="L3200" i="12"/>
  <c r="N3200" i="12"/>
  <c r="L3201" i="12"/>
  <c r="N3201" i="12"/>
  <c r="L3202" i="12"/>
  <c r="N3202" i="12"/>
  <c r="L3203" i="12"/>
  <c r="N3203" i="12"/>
  <c r="L3204" i="12"/>
  <c r="N3204" i="12"/>
  <c r="L3205" i="12"/>
  <c r="N3205" i="12"/>
  <c r="L3206" i="12"/>
  <c r="N3206" i="12"/>
  <c r="L3207" i="12"/>
  <c r="N3207" i="12"/>
  <c r="L3208" i="12"/>
  <c r="N3208" i="12"/>
  <c r="L3209" i="12"/>
  <c r="M3209" i="12" s="1"/>
  <c r="N3209" i="12"/>
  <c r="L3210" i="12"/>
  <c r="N3210" i="12"/>
  <c r="L3211" i="12"/>
  <c r="N3211" i="12"/>
  <c r="L3212" i="12"/>
  <c r="N3212" i="12"/>
  <c r="L3213" i="12"/>
  <c r="N3213" i="12"/>
  <c r="L3214" i="12"/>
  <c r="N3214" i="12"/>
  <c r="L3215" i="12"/>
  <c r="N3215" i="12"/>
  <c r="L3216" i="12"/>
  <c r="N3216" i="12"/>
  <c r="L3217" i="12"/>
  <c r="N3217" i="12"/>
  <c r="L3218" i="12"/>
  <c r="N3218" i="12"/>
  <c r="L3219" i="12"/>
  <c r="N3219" i="12"/>
  <c r="L3220" i="12"/>
  <c r="N3220" i="12"/>
  <c r="L3221" i="12"/>
  <c r="N3221" i="12"/>
  <c r="L3222" i="12"/>
  <c r="N3222" i="12"/>
  <c r="L3223" i="12"/>
  <c r="N3223" i="12"/>
  <c r="L3224" i="12"/>
  <c r="N3224" i="12"/>
  <c r="L3225" i="12"/>
  <c r="N3225" i="12"/>
  <c r="L3226" i="12"/>
  <c r="N3226" i="12"/>
  <c r="L3227" i="12"/>
  <c r="N3227" i="12"/>
  <c r="L3228" i="12"/>
  <c r="N3228" i="12"/>
  <c r="L3229" i="12"/>
  <c r="N3229" i="12"/>
  <c r="L3230" i="12"/>
  <c r="N3230" i="12"/>
  <c r="L3231" i="12"/>
  <c r="N3231" i="12"/>
  <c r="L3232" i="12"/>
  <c r="N3232" i="12"/>
  <c r="L3233" i="12"/>
  <c r="N3233" i="12"/>
  <c r="L3234" i="12"/>
  <c r="N3234" i="12"/>
  <c r="L3235" i="12"/>
  <c r="N3235" i="12"/>
  <c r="L3236" i="12"/>
  <c r="N3236" i="12"/>
  <c r="L3237" i="12"/>
  <c r="N3237" i="12"/>
  <c r="L3238" i="12"/>
  <c r="N3238" i="12"/>
  <c r="L3239" i="12"/>
  <c r="N3239" i="12"/>
  <c r="L3240" i="12"/>
  <c r="N3240" i="12"/>
  <c r="L3241" i="12"/>
  <c r="N3241" i="12"/>
  <c r="L3242" i="12"/>
  <c r="N3242" i="12"/>
  <c r="L3243" i="12"/>
  <c r="N3243" i="12"/>
  <c r="L3244" i="12"/>
  <c r="N3244" i="12"/>
  <c r="L3245" i="12"/>
  <c r="N3245" i="12"/>
  <c r="L3246" i="12"/>
  <c r="N3246" i="12"/>
  <c r="L3247" i="12"/>
  <c r="N3247" i="12"/>
  <c r="L3248" i="12"/>
  <c r="N3248" i="12"/>
  <c r="L3249" i="12"/>
  <c r="M3249" i="12" s="1"/>
  <c r="N3249" i="12"/>
  <c r="L3250" i="12"/>
  <c r="N3250" i="12"/>
  <c r="L3251" i="12"/>
  <c r="N3251" i="12"/>
  <c r="L3252" i="12"/>
  <c r="N3252" i="12"/>
  <c r="L3253" i="12"/>
  <c r="N3253" i="12"/>
  <c r="L3254" i="12"/>
  <c r="M3254" i="12"/>
  <c r="N3254" i="12"/>
  <c r="L3255" i="12"/>
  <c r="N3255" i="12"/>
  <c r="L3256" i="12"/>
  <c r="N3256" i="12"/>
  <c r="L3257" i="12"/>
  <c r="N3257" i="12"/>
  <c r="L3258" i="12"/>
  <c r="N3258" i="12"/>
  <c r="L3259" i="12"/>
  <c r="N3259" i="12"/>
  <c r="L3260" i="12"/>
  <c r="N3260" i="12"/>
  <c r="L3261" i="12"/>
  <c r="N3261" i="12"/>
  <c r="L3262" i="12"/>
  <c r="N3262" i="12"/>
  <c r="L3263" i="12"/>
  <c r="N3263" i="12"/>
  <c r="L3264" i="12"/>
  <c r="N3264" i="12"/>
  <c r="L3265" i="12"/>
  <c r="N3265" i="12"/>
  <c r="L3266" i="12"/>
  <c r="N3266" i="12"/>
  <c r="L3267" i="12"/>
  <c r="N3267" i="12"/>
  <c r="L3268" i="12"/>
  <c r="N3268" i="12"/>
  <c r="L3269" i="12"/>
  <c r="N3269" i="12"/>
  <c r="L3270" i="12"/>
  <c r="N3270" i="12"/>
  <c r="L3271" i="12"/>
  <c r="N3271" i="12"/>
  <c r="L3272" i="12"/>
  <c r="N3272" i="12"/>
  <c r="L3273" i="12"/>
  <c r="N3273" i="12"/>
  <c r="L3274" i="12"/>
  <c r="N3274" i="12"/>
  <c r="L3275" i="12"/>
  <c r="N3275" i="12"/>
  <c r="L3276" i="12"/>
  <c r="N3276" i="12"/>
  <c r="L3277" i="12"/>
  <c r="N3277" i="12"/>
  <c r="L3278" i="12"/>
  <c r="N3278" i="12"/>
  <c r="L3279" i="12"/>
  <c r="N3279" i="12"/>
  <c r="L3280" i="12"/>
  <c r="N3280" i="12"/>
  <c r="L3281" i="12"/>
  <c r="N3281" i="12"/>
  <c r="L3282" i="12"/>
  <c r="N3282" i="12"/>
  <c r="L3283" i="12"/>
  <c r="N3283" i="12"/>
  <c r="L3284" i="12"/>
  <c r="N3284" i="12"/>
  <c r="L3285" i="12"/>
  <c r="N3285" i="12"/>
  <c r="L3286" i="12"/>
  <c r="N3286" i="12"/>
  <c r="L3287" i="12"/>
  <c r="N3287" i="12"/>
  <c r="L3288" i="12"/>
  <c r="N3288" i="12"/>
  <c r="L3289" i="12"/>
  <c r="N3289" i="12"/>
  <c r="L3290" i="12"/>
  <c r="N3290" i="12"/>
  <c r="L3291" i="12"/>
  <c r="N3291" i="12"/>
  <c r="L3292" i="12"/>
  <c r="N3292" i="12"/>
  <c r="L3293" i="12"/>
  <c r="N3293" i="12"/>
  <c r="L3294" i="12"/>
  <c r="N3294" i="12"/>
  <c r="L3295" i="12"/>
  <c r="N3295" i="12"/>
  <c r="L3296" i="12"/>
  <c r="N3296" i="12"/>
  <c r="L3297" i="12"/>
  <c r="N3297" i="12"/>
  <c r="L3298" i="12"/>
  <c r="N3298" i="12"/>
  <c r="L3299" i="12"/>
  <c r="M3299" i="12" s="1"/>
  <c r="N3299" i="12"/>
  <c r="L3300" i="12"/>
  <c r="N3300" i="12"/>
  <c r="L3301" i="12"/>
  <c r="N3301" i="12"/>
  <c r="L3302" i="12"/>
  <c r="N3302" i="12"/>
  <c r="L3303" i="12"/>
  <c r="N3303" i="12"/>
  <c r="L3304" i="12"/>
  <c r="N3304" i="12"/>
  <c r="L3305" i="12"/>
  <c r="N3305" i="12"/>
  <c r="L3306" i="12"/>
  <c r="N3306" i="12"/>
  <c r="L3307" i="12"/>
  <c r="N3307" i="12"/>
  <c r="L3308" i="12"/>
  <c r="N3308" i="12"/>
  <c r="L3309" i="12"/>
  <c r="N3309" i="12"/>
  <c r="L3310" i="12"/>
  <c r="N3310" i="12"/>
  <c r="L3311" i="12"/>
  <c r="N3311" i="12"/>
  <c r="L3312" i="12"/>
  <c r="N3312" i="12"/>
  <c r="L3313" i="12"/>
  <c r="M3313" i="12"/>
  <c r="N3313" i="12"/>
  <c r="L3314" i="12"/>
  <c r="N3314" i="12"/>
  <c r="L3315" i="12"/>
  <c r="N3315" i="12"/>
  <c r="L3316" i="12"/>
  <c r="M3316" i="12" s="1"/>
  <c r="N3316" i="12"/>
  <c r="L3317" i="12"/>
  <c r="N3317" i="12"/>
  <c r="L3318" i="12"/>
  <c r="N3318" i="12"/>
  <c r="L3319" i="12"/>
  <c r="N3319" i="12"/>
  <c r="L3320" i="12"/>
  <c r="N3320" i="12"/>
  <c r="L3321" i="12"/>
  <c r="N3321" i="12"/>
  <c r="L3322" i="12"/>
  <c r="N3322" i="12"/>
  <c r="L3323" i="12"/>
  <c r="N3323" i="12"/>
  <c r="L3324" i="12"/>
  <c r="M3324" i="12" s="1"/>
  <c r="N3324" i="12"/>
  <c r="L3325" i="12"/>
  <c r="N3325" i="12"/>
  <c r="L3326" i="12"/>
  <c r="N3326" i="12"/>
  <c r="L3327" i="12"/>
  <c r="N3327" i="12"/>
  <c r="L3328" i="12"/>
  <c r="N3328" i="12"/>
  <c r="L3329" i="12"/>
  <c r="N3329" i="12"/>
  <c r="L3330" i="12"/>
  <c r="N3330" i="12"/>
  <c r="L3331" i="12"/>
  <c r="N3331" i="12"/>
  <c r="L3332" i="12"/>
  <c r="N3332" i="12"/>
  <c r="L3333" i="12"/>
  <c r="N3333" i="12"/>
  <c r="L3334" i="12"/>
  <c r="N3334" i="12"/>
  <c r="L3335" i="12"/>
  <c r="N3335" i="12"/>
  <c r="L3336" i="12"/>
  <c r="N3336" i="12"/>
  <c r="L3337" i="12"/>
  <c r="N3337" i="12"/>
  <c r="L3338" i="12"/>
  <c r="N3338" i="12"/>
  <c r="L3339" i="12"/>
  <c r="N3339" i="12"/>
  <c r="L3340" i="12"/>
  <c r="N3340" i="12"/>
  <c r="L3341" i="12"/>
  <c r="N3341" i="12"/>
  <c r="L3342" i="12"/>
  <c r="N3342" i="12"/>
  <c r="L3343" i="12"/>
  <c r="N3343" i="12"/>
  <c r="L3344" i="12"/>
  <c r="N3344" i="12"/>
  <c r="L3345" i="12"/>
  <c r="N3345" i="12"/>
  <c r="L3346" i="12"/>
  <c r="N3346" i="12"/>
  <c r="L3347" i="12"/>
  <c r="N3347" i="12"/>
  <c r="L3348" i="12"/>
  <c r="N3348" i="12"/>
  <c r="L3349" i="12"/>
  <c r="N3349" i="12"/>
  <c r="L3350" i="12"/>
  <c r="N3350" i="12"/>
  <c r="L3351" i="12"/>
  <c r="N3351" i="12"/>
  <c r="L3352" i="12"/>
  <c r="N3352" i="12"/>
  <c r="L3353" i="12"/>
  <c r="N3353" i="12"/>
  <c r="L3354" i="12"/>
  <c r="N3354" i="12"/>
  <c r="L3355" i="12"/>
  <c r="N3355" i="12"/>
  <c r="L3356" i="12"/>
  <c r="N3356" i="12"/>
  <c r="L3357" i="12"/>
  <c r="N3357" i="12"/>
  <c r="L3358" i="12"/>
  <c r="N3358" i="12"/>
  <c r="L3359" i="12"/>
  <c r="N3359" i="12"/>
  <c r="L3360" i="12"/>
  <c r="N3360" i="12"/>
  <c r="L3361" i="12"/>
  <c r="N3361" i="12"/>
  <c r="L3362" i="12"/>
  <c r="N3362" i="12"/>
  <c r="L3363" i="12"/>
  <c r="N3363" i="12"/>
  <c r="L3364" i="12"/>
  <c r="N3364" i="12"/>
  <c r="L3365" i="12"/>
  <c r="N3365" i="12"/>
  <c r="L3366" i="12"/>
  <c r="N3366" i="12"/>
  <c r="L3367" i="12"/>
  <c r="N3367" i="12"/>
  <c r="L3368" i="12"/>
  <c r="N3368" i="12"/>
  <c r="L3369" i="12"/>
  <c r="N3369" i="12"/>
  <c r="L3370" i="12"/>
  <c r="N3370" i="12"/>
  <c r="L3371" i="12"/>
  <c r="N3371" i="12"/>
  <c r="L3372" i="12"/>
  <c r="N3372" i="12"/>
  <c r="L3373" i="12"/>
  <c r="N3373" i="12"/>
  <c r="L3374" i="12"/>
  <c r="N3374" i="12"/>
  <c r="L3375" i="12"/>
  <c r="N3375" i="12"/>
  <c r="L3376" i="12"/>
  <c r="N3376" i="12"/>
  <c r="L3377" i="12"/>
  <c r="N3377" i="12"/>
  <c r="L3378" i="12"/>
  <c r="N3378" i="12"/>
  <c r="L3379" i="12"/>
  <c r="N3379" i="12"/>
  <c r="L3380" i="12"/>
  <c r="M3380" i="12" s="1"/>
  <c r="N3380" i="12"/>
  <c r="L3381" i="12"/>
  <c r="N3381" i="12"/>
  <c r="L3382" i="12"/>
  <c r="N3382" i="12"/>
  <c r="L3383" i="12"/>
  <c r="N3383" i="12"/>
  <c r="L3384" i="12"/>
  <c r="N3384" i="12"/>
  <c r="L3385" i="12"/>
  <c r="N3385" i="12"/>
  <c r="L3386" i="12"/>
  <c r="N3386" i="12"/>
  <c r="L3387" i="12"/>
  <c r="N3387" i="12"/>
  <c r="L3388" i="12"/>
  <c r="N3388" i="12"/>
  <c r="L3389" i="12"/>
  <c r="N3389" i="12"/>
  <c r="L3390" i="12"/>
  <c r="N3390" i="12"/>
  <c r="L3391" i="12"/>
  <c r="N3391" i="12"/>
  <c r="L3392" i="12"/>
  <c r="N3392" i="12"/>
  <c r="L3393" i="12"/>
  <c r="N3393" i="12"/>
  <c r="L3394" i="12"/>
  <c r="N3394" i="12"/>
  <c r="L3395" i="12"/>
  <c r="N3395" i="12"/>
  <c r="L3396" i="12"/>
  <c r="N3396" i="12"/>
  <c r="L3397" i="12"/>
  <c r="N3397" i="12"/>
  <c r="L3398" i="12"/>
  <c r="N3398" i="12"/>
  <c r="L3399" i="12"/>
  <c r="N3399" i="12"/>
  <c r="L3400" i="12"/>
  <c r="N3400" i="12"/>
  <c r="L3401" i="12"/>
  <c r="N3401" i="12"/>
  <c r="L3402" i="12"/>
  <c r="N3402" i="12"/>
  <c r="L3403" i="12"/>
  <c r="N3403" i="12"/>
  <c r="L3404" i="12"/>
  <c r="N3404" i="12"/>
  <c r="L3405" i="12"/>
  <c r="N3405" i="12"/>
  <c r="L3406" i="12"/>
  <c r="N3406" i="12"/>
  <c r="L3407" i="12"/>
  <c r="N3407" i="12"/>
  <c r="L3408" i="12"/>
  <c r="N3408" i="12"/>
  <c r="L3409" i="12"/>
  <c r="N3409" i="12"/>
  <c r="L3410" i="12"/>
  <c r="N3410" i="12"/>
  <c r="L3411" i="12"/>
  <c r="N3411" i="12"/>
  <c r="L3412" i="12"/>
  <c r="N3412" i="12"/>
  <c r="L3413" i="12"/>
  <c r="N3413" i="12"/>
  <c r="L3414" i="12"/>
  <c r="N3414" i="12"/>
  <c r="L3415" i="12"/>
  <c r="N3415" i="12"/>
  <c r="L3416" i="12"/>
  <c r="N3416" i="12"/>
  <c r="L3417" i="12"/>
  <c r="N3417" i="12"/>
  <c r="L3418" i="12"/>
  <c r="N3418" i="12"/>
  <c r="L3419" i="12"/>
  <c r="N3419" i="12"/>
  <c r="L3420" i="12"/>
  <c r="N3420" i="12"/>
  <c r="L3421" i="12"/>
  <c r="N3421" i="12"/>
  <c r="L3422" i="12"/>
  <c r="N3422" i="12"/>
  <c r="L3423" i="12"/>
  <c r="N3423" i="12"/>
  <c r="L3424" i="12"/>
  <c r="N3424" i="12"/>
  <c r="L3425" i="12"/>
  <c r="N3425" i="12"/>
  <c r="L3426" i="12"/>
  <c r="N3426" i="12"/>
  <c r="L3427" i="12"/>
  <c r="N3427" i="12"/>
  <c r="L3428" i="12"/>
  <c r="N3428" i="12"/>
  <c r="L3429" i="12"/>
  <c r="N3429" i="12"/>
  <c r="L3430" i="12"/>
  <c r="N3430" i="12"/>
  <c r="L3431" i="12"/>
  <c r="N3431" i="12"/>
  <c r="L3432" i="12"/>
  <c r="N3432" i="12"/>
  <c r="L3433" i="12"/>
  <c r="N3433" i="12"/>
  <c r="L3434" i="12"/>
  <c r="N3434" i="12"/>
  <c r="L3435" i="12"/>
  <c r="N3435" i="12"/>
  <c r="L3436" i="12"/>
  <c r="N3436" i="12"/>
  <c r="L3437" i="12"/>
  <c r="N3437" i="12"/>
  <c r="L3438" i="12"/>
  <c r="N3438" i="12"/>
  <c r="L3439" i="12"/>
  <c r="N3439" i="12"/>
  <c r="L3440" i="12"/>
  <c r="N3440" i="12"/>
  <c r="L3441" i="12"/>
  <c r="N3441" i="12"/>
  <c r="L3442" i="12"/>
  <c r="N3442" i="12"/>
  <c r="L3443" i="12"/>
  <c r="N3443" i="12"/>
  <c r="L3444" i="12"/>
  <c r="N3444" i="12"/>
  <c r="L3445" i="12"/>
  <c r="N3445" i="12"/>
  <c r="L3446" i="12"/>
  <c r="N3446" i="12"/>
  <c r="L3447" i="12"/>
  <c r="N3447" i="12"/>
  <c r="L3448" i="12"/>
  <c r="N3448" i="12"/>
  <c r="L3449" i="12"/>
  <c r="N3449" i="12"/>
  <c r="L3450" i="12"/>
  <c r="N3450" i="12"/>
  <c r="L3451" i="12"/>
  <c r="N3451" i="12"/>
  <c r="L3452" i="12"/>
  <c r="N3452" i="12"/>
  <c r="L3453" i="12"/>
  <c r="N3453" i="12"/>
  <c r="L3454" i="12"/>
  <c r="N3454" i="12"/>
  <c r="L3455" i="12"/>
  <c r="N3455" i="12"/>
  <c r="L3456" i="12"/>
  <c r="N3456" i="12"/>
  <c r="L3457" i="12"/>
  <c r="M3457" i="12"/>
  <c r="N3457" i="12"/>
  <c r="L3458" i="12"/>
  <c r="N3458" i="12"/>
  <c r="L3459" i="12"/>
  <c r="N3459" i="12"/>
  <c r="L3460" i="12"/>
  <c r="N3460" i="12"/>
  <c r="L3461" i="12"/>
  <c r="N3461" i="12"/>
  <c r="L3462" i="12"/>
  <c r="N3462" i="12"/>
  <c r="L3463" i="12"/>
  <c r="M3463" i="12" s="1"/>
  <c r="N3463" i="12"/>
  <c r="L3464" i="12"/>
  <c r="N3464" i="12"/>
  <c r="L3465" i="12"/>
  <c r="N3465" i="12"/>
  <c r="L3466" i="12"/>
  <c r="N3466" i="12"/>
  <c r="L3467" i="12"/>
  <c r="N3467" i="12"/>
  <c r="L3468" i="12"/>
  <c r="N3468" i="12"/>
  <c r="L3469" i="12"/>
  <c r="N3469" i="12"/>
  <c r="L3470" i="12"/>
  <c r="N3470" i="12"/>
  <c r="L3471" i="12"/>
  <c r="N3471" i="12"/>
  <c r="L3472" i="12"/>
  <c r="M3472" i="12" s="1"/>
  <c r="N3472" i="12"/>
  <c r="L3473" i="12"/>
  <c r="N3473" i="12"/>
  <c r="L3474" i="12"/>
  <c r="N3474" i="12"/>
  <c r="L3475" i="12"/>
  <c r="N3475" i="12"/>
  <c r="L3476" i="12"/>
  <c r="N3476" i="12"/>
  <c r="L3477" i="12"/>
  <c r="N3477" i="12"/>
  <c r="L3478" i="12"/>
  <c r="N3478" i="12"/>
  <c r="L3479" i="12"/>
  <c r="N3479" i="12"/>
  <c r="L3480" i="12"/>
  <c r="N3480" i="12"/>
  <c r="L3481" i="12"/>
  <c r="N3481" i="12"/>
  <c r="L3482" i="12"/>
  <c r="N3482" i="12"/>
  <c r="L3483" i="12"/>
  <c r="N3483" i="12"/>
  <c r="L3484" i="12"/>
  <c r="N3484" i="12"/>
  <c r="L3485" i="12"/>
  <c r="N3485" i="12"/>
  <c r="L3486" i="12"/>
  <c r="N3486" i="12"/>
  <c r="L3487" i="12"/>
  <c r="N3487" i="12"/>
  <c r="L3488" i="12"/>
  <c r="N3488" i="12"/>
  <c r="L3489" i="12"/>
  <c r="N3489" i="12"/>
  <c r="L3490" i="12"/>
  <c r="N3490" i="12"/>
  <c r="L3491" i="12"/>
  <c r="N3491" i="12"/>
  <c r="L3492" i="12"/>
  <c r="N3492" i="12"/>
  <c r="L3493" i="12"/>
  <c r="N3493" i="12"/>
  <c r="L3494" i="12"/>
  <c r="N3494" i="12"/>
  <c r="L3495" i="12"/>
  <c r="N3495" i="12"/>
  <c r="L3496" i="12"/>
  <c r="N3496" i="12"/>
  <c r="L3497" i="12"/>
  <c r="N3497" i="12"/>
  <c r="L3498" i="12"/>
  <c r="N3498" i="12"/>
  <c r="L3499" i="12"/>
  <c r="N3499" i="12"/>
  <c r="L3500" i="12"/>
  <c r="N3500" i="12"/>
  <c r="L3501" i="12"/>
  <c r="N3501" i="12"/>
  <c r="L3502" i="12"/>
  <c r="N3502" i="12"/>
  <c r="L3503" i="12"/>
  <c r="N3503" i="12"/>
  <c r="L3504" i="12"/>
  <c r="N3504" i="12"/>
  <c r="L3505" i="12"/>
  <c r="N3505" i="12"/>
  <c r="L3506" i="12"/>
  <c r="N3506" i="12"/>
  <c r="L3507" i="12"/>
  <c r="N3507" i="12"/>
  <c r="L3508" i="12"/>
  <c r="N3508" i="12"/>
  <c r="L3509" i="12"/>
  <c r="N3509" i="12"/>
  <c r="L3510" i="12"/>
  <c r="M3510" i="12" s="1"/>
  <c r="N3510" i="12"/>
  <c r="L3511" i="12"/>
  <c r="N3511" i="12"/>
  <c r="L3512" i="12"/>
  <c r="N3512" i="12"/>
  <c r="L3513" i="12"/>
  <c r="N3513" i="12"/>
  <c r="L3514" i="12"/>
  <c r="N3514" i="12"/>
  <c r="L3515" i="12"/>
  <c r="N3515" i="12"/>
  <c r="L3516" i="12"/>
  <c r="N3516" i="12"/>
  <c r="L3517" i="12"/>
  <c r="N3517" i="12"/>
  <c r="L3518" i="12"/>
  <c r="N3518" i="12"/>
  <c r="L3519" i="12"/>
  <c r="N3519" i="12"/>
  <c r="L3520" i="12"/>
  <c r="N3520" i="12"/>
  <c r="L3521" i="12"/>
  <c r="N3521" i="12"/>
  <c r="L3522" i="12"/>
  <c r="N3522" i="12"/>
  <c r="L3523" i="12"/>
  <c r="N3523" i="12"/>
  <c r="L3524" i="12"/>
  <c r="N3524" i="12"/>
  <c r="L3525" i="12"/>
  <c r="N3525" i="12"/>
  <c r="L3526" i="12"/>
  <c r="N3526" i="12"/>
  <c r="L3527" i="12"/>
  <c r="N3527" i="12"/>
  <c r="L3528" i="12"/>
  <c r="N3528" i="12"/>
  <c r="L3529" i="12"/>
  <c r="M3529" i="12"/>
  <c r="N3529" i="12"/>
  <c r="L3530" i="12"/>
  <c r="N3530" i="12"/>
  <c r="L3531" i="12"/>
  <c r="M3531" i="12" s="1"/>
  <c r="N3531" i="12"/>
  <c r="L3532" i="12"/>
  <c r="N3532" i="12"/>
  <c r="L3533" i="12"/>
  <c r="N3533" i="12"/>
  <c r="L3534" i="12"/>
  <c r="N3534" i="12"/>
  <c r="L3535" i="12"/>
  <c r="N3535" i="12"/>
  <c r="L3536" i="12"/>
  <c r="N3536" i="12"/>
  <c r="L3537" i="12"/>
  <c r="N3537" i="12"/>
  <c r="L3538" i="12"/>
  <c r="N3538" i="12"/>
  <c r="L3539" i="12"/>
  <c r="N3539" i="12"/>
  <c r="L3540" i="12"/>
  <c r="N3540" i="12"/>
  <c r="L3541" i="12"/>
  <c r="N3541" i="12"/>
  <c r="L3542" i="12"/>
  <c r="N3542" i="12"/>
  <c r="L3543" i="12"/>
  <c r="N3543" i="12"/>
  <c r="L3544" i="12"/>
  <c r="N3544" i="12"/>
  <c r="L3545" i="12"/>
  <c r="N3545" i="12"/>
  <c r="L3546" i="12"/>
  <c r="N3546" i="12"/>
  <c r="L3547" i="12"/>
  <c r="N3547" i="12"/>
  <c r="L3548" i="12"/>
  <c r="N3548" i="12"/>
  <c r="L3549" i="12"/>
  <c r="N3549" i="12"/>
  <c r="L3550" i="12"/>
  <c r="N3550" i="12"/>
  <c r="L3551" i="12"/>
  <c r="N3551" i="12"/>
  <c r="L3552" i="12"/>
  <c r="N3552" i="12"/>
  <c r="L3553" i="12"/>
  <c r="N3553" i="12"/>
  <c r="L3554" i="12"/>
  <c r="N3554" i="12"/>
  <c r="L3555" i="12"/>
  <c r="N3555" i="12"/>
  <c r="L3556" i="12"/>
  <c r="N3556" i="12"/>
  <c r="L3557" i="12"/>
  <c r="M3557" i="12"/>
  <c r="N3557" i="12"/>
  <c r="L3558" i="12"/>
  <c r="N3558" i="12"/>
  <c r="L3559" i="12"/>
  <c r="N3559" i="12"/>
  <c r="L3560" i="12"/>
  <c r="N3560" i="12"/>
  <c r="L3561" i="12"/>
  <c r="N3561" i="12"/>
  <c r="L3562" i="12"/>
  <c r="N3562" i="12"/>
  <c r="L3563" i="12"/>
  <c r="N3563" i="12"/>
  <c r="L3564" i="12"/>
  <c r="N3564" i="12"/>
  <c r="L3565" i="12"/>
  <c r="N3565" i="12"/>
  <c r="L3566" i="12"/>
  <c r="N3566" i="12"/>
  <c r="L3567" i="12"/>
  <c r="N3567" i="12"/>
  <c r="L3568" i="12"/>
  <c r="N3568" i="12"/>
  <c r="L3569" i="12"/>
  <c r="N3569" i="12"/>
  <c r="L3570" i="12"/>
  <c r="N3570" i="12"/>
  <c r="L3571" i="12"/>
  <c r="M3571" i="12"/>
  <c r="N3571" i="12"/>
  <c r="L3572" i="12"/>
  <c r="N3572" i="12"/>
  <c r="L3573" i="12"/>
  <c r="N3573" i="12"/>
  <c r="L3574" i="12"/>
  <c r="N3574" i="12"/>
  <c r="L3575" i="12"/>
  <c r="N3575" i="12"/>
  <c r="L3576" i="12"/>
  <c r="N3576" i="12"/>
  <c r="L3577" i="12"/>
  <c r="N3577" i="12"/>
  <c r="L3578" i="12"/>
  <c r="N3578" i="12"/>
  <c r="L3579" i="12"/>
  <c r="N3579" i="12"/>
  <c r="L3580" i="12"/>
  <c r="N3580" i="12"/>
  <c r="L3581" i="12"/>
  <c r="N3581" i="12"/>
  <c r="L3582" i="12"/>
  <c r="N3582" i="12"/>
  <c r="L3583" i="12"/>
  <c r="N3583" i="12"/>
  <c r="L3584" i="12"/>
  <c r="N3584" i="12"/>
  <c r="L3585" i="12"/>
  <c r="N3585" i="12"/>
  <c r="L3586" i="12"/>
  <c r="N3586" i="12"/>
  <c r="L3587" i="12"/>
  <c r="N3587" i="12"/>
  <c r="L3588" i="12"/>
  <c r="N3588" i="12"/>
  <c r="L3589" i="12"/>
  <c r="N3589" i="12"/>
  <c r="L3590" i="12"/>
  <c r="N3590" i="12"/>
  <c r="L3591" i="12"/>
  <c r="N3591" i="12"/>
  <c r="L3592" i="12"/>
  <c r="N3592" i="12"/>
  <c r="L3593" i="12"/>
  <c r="N3593" i="12"/>
  <c r="L3594" i="12"/>
  <c r="N3594" i="12"/>
  <c r="L3595" i="12"/>
  <c r="N3595" i="12"/>
  <c r="L3596" i="12"/>
  <c r="N3596" i="12"/>
  <c r="L3597" i="12"/>
  <c r="N3597" i="12"/>
  <c r="L3598" i="12"/>
  <c r="N3598" i="12"/>
  <c r="L3599" i="12"/>
  <c r="N3599" i="12"/>
  <c r="L3600" i="12"/>
  <c r="N3600" i="12"/>
  <c r="L3601" i="12"/>
  <c r="N3601" i="12"/>
  <c r="L3602" i="12"/>
  <c r="N3602" i="12"/>
  <c r="L3603" i="12"/>
  <c r="N3603" i="12"/>
  <c r="L3604" i="12"/>
  <c r="N3604" i="12"/>
  <c r="L3605" i="12"/>
  <c r="N3605" i="12"/>
  <c r="L3606" i="12"/>
  <c r="N3606" i="12"/>
  <c r="L3607" i="12"/>
  <c r="M3607" i="12" s="1"/>
  <c r="N3607" i="12"/>
  <c r="L3608" i="12"/>
  <c r="N3608" i="12"/>
  <c r="L3609" i="12"/>
  <c r="N3609" i="12"/>
  <c r="L3610" i="12"/>
  <c r="N3610" i="12"/>
  <c r="L3611" i="12"/>
  <c r="N3611" i="12"/>
  <c r="L3612" i="12"/>
  <c r="N3612" i="12"/>
  <c r="L3613" i="12"/>
  <c r="N3613" i="12"/>
  <c r="L3614" i="12"/>
  <c r="N3614" i="12"/>
  <c r="L3615" i="12"/>
  <c r="M3615" i="12" s="1"/>
  <c r="N3615" i="12"/>
  <c r="L3616" i="12"/>
  <c r="N3616" i="12"/>
  <c r="L3617" i="12"/>
  <c r="N3617" i="12"/>
  <c r="L3618" i="12"/>
  <c r="N3618" i="12"/>
  <c r="L3619" i="12"/>
  <c r="N3619" i="12"/>
  <c r="L3620" i="12"/>
  <c r="N3620" i="12"/>
  <c r="L3621" i="12"/>
  <c r="N3621" i="12"/>
  <c r="L3622" i="12"/>
  <c r="N3622" i="12"/>
  <c r="L3623" i="12"/>
  <c r="N3623" i="12"/>
  <c r="L3624" i="12"/>
  <c r="N3624" i="12"/>
  <c r="L3625" i="12"/>
  <c r="N3625" i="12"/>
  <c r="L3626" i="12"/>
  <c r="N3626" i="12"/>
  <c r="L3627" i="12"/>
  <c r="N3627" i="12"/>
  <c r="L3628" i="12"/>
  <c r="N3628" i="12"/>
  <c r="L3629" i="12"/>
  <c r="N3629" i="12"/>
  <c r="L3630" i="12"/>
  <c r="N3630" i="12"/>
  <c r="L3631" i="12"/>
  <c r="N3631" i="12"/>
  <c r="L3632" i="12"/>
  <c r="N3632" i="12"/>
  <c r="L3633" i="12"/>
  <c r="N3633" i="12"/>
  <c r="L3634" i="12"/>
  <c r="N3634" i="12"/>
  <c r="L3635" i="12"/>
  <c r="N3635" i="12"/>
  <c r="L3636" i="12"/>
  <c r="N3636" i="12"/>
  <c r="L3637" i="12"/>
  <c r="N3637" i="12"/>
  <c r="L3638" i="12"/>
  <c r="N3638" i="12"/>
  <c r="L3639" i="12"/>
  <c r="N3639" i="12"/>
  <c r="L3640" i="12"/>
  <c r="N3640" i="12"/>
  <c r="L3641" i="12"/>
  <c r="N3641" i="12"/>
  <c r="L3642" i="12"/>
  <c r="N3642" i="12"/>
  <c r="L3643" i="12"/>
  <c r="N3643" i="12"/>
  <c r="L3644" i="12"/>
  <c r="N3644" i="12"/>
  <c r="L3645" i="12"/>
  <c r="N3645" i="12"/>
  <c r="L3646" i="12"/>
  <c r="N3646" i="12"/>
  <c r="L3647" i="12"/>
  <c r="N3647" i="12"/>
  <c r="L3648" i="12"/>
  <c r="N3648" i="12"/>
  <c r="L3649" i="12"/>
  <c r="N3649" i="12"/>
  <c r="L3650" i="12"/>
  <c r="N3650" i="12"/>
  <c r="L3651" i="12"/>
  <c r="N3651" i="12"/>
  <c r="L3652" i="12"/>
  <c r="N3652" i="12"/>
  <c r="L3653" i="12"/>
  <c r="N3653" i="12"/>
  <c r="L3654" i="12"/>
  <c r="N3654" i="12"/>
  <c r="L3655" i="12"/>
  <c r="N3655" i="12"/>
  <c r="L3656" i="12"/>
  <c r="N3656" i="12"/>
  <c r="L3657" i="12"/>
  <c r="N3657" i="12"/>
  <c r="L3658" i="12"/>
  <c r="N3658" i="12"/>
  <c r="L3659" i="12"/>
  <c r="N3659" i="12"/>
  <c r="L3660" i="12"/>
  <c r="N3660" i="12"/>
  <c r="L3661" i="12"/>
  <c r="N3661" i="12"/>
  <c r="L3662" i="12"/>
  <c r="N3662" i="12"/>
  <c r="L3663" i="12"/>
  <c r="N3663" i="12"/>
  <c r="L3664" i="12"/>
  <c r="N3664" i="12"/>
  <c r="L3665" i="12"/>
  <c r="N3665" i="12"/>
  <c r="L3666" i="12"/>
  <c r="N3666" i="12"/>
  <c r="L3667" i="12"/>
  <c r="N3667" i="12"/>
  <c r="L3668" i="12"/>
  <c r="N3668" i="12"/>
  <c r="L3669" i="12"/>
  <c r="N3669" i="12"/>
  <c r="L3670" i="12"/>
  <c r="N3670" i="12"/>
  <c r="L3671" i="12"/>
  <c r="N3671" i="12"/>
  <c r="L3672" i="12"/>
  <c r="N3672" i="12"/>
  <c r="L3673" i="12"/>
  <c r="N3673" i="12"/>
  <c r="L3674" i="12"/>
  <c r="N3674" i="12"/>
  <c r="L3675" i="12"/>
  <c r="N3675" i="12"/>
  <c r="L3676" i="12"/>
  <c r="N3676" i="12"/>
  <c r="L3677" i="12"/>
  <c r="M3677" i="12" s="1"/>
  <c r="N3677" i="12"/>
  <c r="L3678" i="12"/>
  <c r="N3678" i="12"/>
  <c r="L3679" i="12"/>
  <c r="N3679" i="12"/>
  <c r="L3680" i="12"/>
  <c r="N3680" i="12"/>
  <c r="L3681" i="12"/>
  <c r="N3681" i="12"/>
  <c r="L3682" i="12"/>
  <c r="N3682" i="12"/>
  <c r="L3683" i="12"/>
  <c r="M3683" i="12" s="1"/>
  <c r="N3683" i="12"/>
  <c r="L3684" i="12"/>
  <c r="M3684" i="12" s="1"/>
  <c r="N3684" i="12"/>
  <c r="L3685" i="12"/>
  <c r="N3685" i="12"/>
  <c r="L3686" i="12"/>
  <c r="N3686" i="12"/>
  <c r="L3687" i="12"/>
  <c r="N3687" i="12"/>
  <c r="L3688" i="12"/>
  <c r="N3688" i="12"/>
  <c r="L3689" i="12"/>
  <c r="N3689" i="12"/>
  <c r="L3690" i="12"/>
  <c r="N3690" i="12"/>
  <c r="L3691" i="12"/>
  <c r="N3691" i="12"/>
  <c r="L3692" i="12"/>
  <c r="M3692" i="12"/>
  <c r="N3692" i="12"/>
  <c r="L3693" i="12"/>
  <c r="N3693" i="12"/>
  <c r="L3694" i="12"/>
  <c r="N3694" i="12"/>
  <c r="L3695" i="12"/>
  <c r="N3695" i="12"/>
  <c r="L3696" i="12"/>
  <c r="N3696" i="12"/>
  <c r="L3697" i="12"/>
  <c r="N3697" i="12"/>
  <c r="L3698" i="12"/>
  <c r="N3698" i="12"/>
  <c r="L3699" i="12"/>
  <c r="N3699" i="12"/>
  <c r="L3700" i="12"/>
  <c r="N3700" i="12"/>
  <c r="L3701" i="12"/>
  <c r="N3701" i="12"/>
  <c r="L3702" i="12"/>
  <c r="N3702" i="12"/>
  <c r="L3703" i="12"/>
  <c r="N3703" i="12"/>
  <c r="L3704" i="12"/>
  <c r="N3704" i="12"/>
  <c r="L3705" i="12"/>
  <c r="N3705" i="12"/>
  <c r="L3706" i="12"/>
  <c r="N3706" i="12"/>
  <c r="L3707" i="12"/>
  <c r="N3707" i="12"/>
  <c r="L3708" i="12"/>
  <c r="N3708" i="12"/>
  <c r="L3709" i="12"/>
  <c r="N3709" i="12"/>
  <c r="L3710" i="12"/>
  <c r="M3710" i="12" s="1"/>
  <c r="N3710" i="12"/>
  <c r="L3711" i="12"/>
  <c r="N3711" i="12"/>
  <c r="L3712" i="12"/>
  <c r="N3712" i="12"/>
  <c r="L3713" i="12"/>
  <c r="N3713" i="12"/>
  <c r="L3714" i="12"/>
  <c r="N3714" i="12"/>
  <c r="L3715" i="12"/>
  <c r="N3715" i="12"/>
  <c r="L3716" i="12"/>
  <c r="N3716" i="12"/>
  <c r="L3717" i="12"/>
  <c r="N3717" i="12"/>
  <c r="L3718" i="12"/>
  <c r="N3718" i="12"/>
  <c r="L3719" i="12"/>
  <c r="N3719" i="12"/>
  <c r="L3720" i="12"/>
  <c r="N3720" i="12"/>
  <c r="L3721" i="12"/>
  <c r="N3721" i="12"/>
  <c r="L3722" i="12"/>
  <c r="N3722" i="12"/>
  <c r="L3723" i="12"/>
  <c r="N3723" i="12"/>
  <c r="L3724" i="12"/>
  <c r="N3724" i="12"/>
  <c r="L3725" i="12"/>
  <c r="M3725" i="12" s="1"/>
  <c r="N3725" i="12"/>
  <c r="L3726" i="12"/>
  <c r="N3726" i="12"/>
  <c r="L3727" i="12"/>
  <c r="N3727" i="12"/>
  <c r="L3728" i="12"/>
  <c r="N3728" i="12"/>
  <c r="L3729" i="12"/>
  <c r="N3729" i="12"/>
  <c r="L3730" i="12"/>
  <c r="N3730" i="12"/>
  <c r="L3731" i="12"/>
  <c r="N3731" i="12"/>
  <c r="L3732" i="12"/>
  <c r="N3732" i="12"/>
  <c r="L3733" i="12"/>
  <c r="N3733" i="12"/>
  <c r="L3734" i="12"/>
  <c r="M3734" i="12" s="1"/>
  <c r="N3734" i="12"/>
  <c r="L3735" i="12"/>
  <c r="N3735" i="12"/>
  <c r="L3736" i="12"/>
  <c r="M3736" i="12" s="1"/>
  <c r="N3736" i="12"/>
  <c r="L3737" i="12"/>
  <c r="N3737" i="12"/>
  <c r="L3738" i="12"/>
  <c r="N3738" i="12"/>
  <c r="L3739" i="12"/>
  <c r="N3739" i="12"/>
  <c r="L3740" i="12"/>
  <c r="N3740" i="12"/>
  <c r="L3741" i="12"/>
  <c r="N3741" i="12"/>
  <c r="L3742" i="12"/>
  <c r="N3742" i="12"/>
  <c r="L3743" i="12"/>
  <c r="N3743" i="12"/>
  <c r="L3744" i="12"/>
  <c r="N3744" i="12"/>
  <c r="L3745" i="12"/>
  <c r="N3745" i="12"/>
  <c r="L3746" i="12"/>
  <c r="N3746" i="12"/>
  <c r="L3747" i="12"/>
  <c r="N3747" i="12"/>
  <c r="L3748" i="12"/>
  <c r="N3748" i="12"/>
  <c r="L3749" i="12"/>
  <c r="N3749" i="12"/>
  <c r="L3750" i="12"/>
  <c r="N3750" i="12"/>
  <c r="L3751" i="12"/>
  <c r="N3751" i="12"/>
  <c r="L3752" i="12"/>
  <c r="N3752" i="12"/>
  <c r="L3753" i="12"/>
  <c r="N3753" i="12"/>
  <c r="L3754" i="12"/>
  <c r="N3754" i="12"/>
  <c r="L3755" i="12"/>
  <c r="N3755" i="12"/>
  <c r="L3756" i="12"/>
  <c r="N3756" i="12"/>
  <c r="L3757" i="12"/>
  <c r="N3757" i="12"/>
  <c r="L3758" i="12"/>
  <c r="N3758" i="12"/>
  <c r="L3759" i="12"/>
  <c r="N3759" i="12"/>
  <c r="L3760" i="12"/>
  <c r="M3760" i="12" s="1"/>
  <c r="N3760" i="12"/>
  <c r="L3761" i="12"/>
  <c r="N3761" i="12"/>
  <c r="L3762" i="12"/>
  <c r="N3762" i="12"/>
  <c r="L3763" i="12"/>
  <c r="N3763" i="12"/>
  <c r="L3764" i="12"/>
  <c r="N3764" i="12"/>
  <c r="L3765" i="12"/>
  <c r="N3765" i="12"/>
  <c r="L3766" i="12"/>
  <c r="N3766" i="12"/>
  <c r="L3767" i="12"/>
  <c r="N3767" i="12"/>
  <c r="L3768" i="12"/>
  <c r="N3768" i="12"/>
  <c r="L3769" i="12"/>
  <c r="M3769" i="12"/>
  <c r="N3769" i="12"/>
  <c r="L3770" i="12"/>
  <c r="N3770" i="12"/>
  <c r="L3771" i="12"/>
  <c r="N3771" i="12"/>
  <c r="L3772" i="12"/>
  <c r="N3772" i="12"/>
  <c r="L3773" i="12"/>
  <c r="N3773" i="12"/>
  <c r="L3774" i="12"/>
  <c r="N3774" i="12"/>
  <c r="L3775" i="12"/>
  <c r="N3775" i="12"/>
  <c r="L3776" i="12"/>
  <c r="N3776" i="12"/>
  <c r="L3777" i="12"/>
  <c r="N3777" i="12"/>
  <c r="L3778" i="12"/>
  <c r="N3778" i="12"/>
  <c r="L3779" i="12"/>
  <c r="N3779" i="12"/>
  <c r="L3780" i="12"/>
  <c r="N3780" i="12"/>
  <c r="L3781" i="12"/>
  <c r="N3781" i="12"/>
  <c r="L3782" i="12"/>
  <c r="N3782" i="12"/>
  <c r="L3783" i="12"/>
  <c r="N3783" i="12"/>
  <c r="L3784" i="12"/>
  <c r="N3784" i="12"/>
  <c r="L3785" i="12"/>
  <c r="N3785" i="12"/>
  <c r="L3786" i="12"/>
  <c r="N3786" i="12"/>
  <c r="L3787" i="12"/>
  <c r="N3787" i="12"/>
  <c r="L3788" i="12"/>
  <c r="N3788" i="12"/>
  <c r="L3789" i="12"/>
  <c r="N3789" i="12"/>
  <c r="L3790" i="12"/>
  <c r="N3790" i="12"/>
  <c r="L3791" i="12"/>
  <c r="N3791" i="12"/>
  <c r="L3792" i="12"/>
  <c r="N3792" i="12"/>
  <c r="L3793" i="12"/>
  <c r="N3793" i="12"/>
  <c r="L3794" i="12"/>
  <c r="M3794" i="12"/>
  <c r="N3794" i="12"/>
  <c r="L3795" i="12"/>
  <c r="N3795" i="12"/>
  <c r="L3796" i="12"/>
  <c r="N3796" i="12"/>
  <c r="L3797" i="12"/>
  <c r="N3797" i="12"/>
  <c r="L3798" i="12"/>
  <c r="N3798" i="12"/>
  <c r="L3799" i="12"/>
  <c r="N3799" i="12"/>
  <c r="L3800" i="12"/>
  <c r="N3800" i="12"/>
  <c r="L3801" i="12"/>
  <c r="N3801" i="12"/>
  <c r="L3802" i="12"/>
  <c r="N3802" i="12"/>
  <c r="L3803" i="12"/>
  <c r="N3803" i="12"/>
  <c r="L3804" i="12"/>
  <c r="N3804" i="12"/>
  <c r="L3805" i="12"/>
  <c r="N3805" i="12"/>
  <c r="L3806" i="12"/>
  <c r="N3806" i="12"/>
  <c r="L3807" i="12"/>
  <c r="N3807" i="12"/>
  <c r="L3808" i="12"/>
  <c r="M3808" i="12"/>
  <c r="N3808" i="12"/>
  <c r="L3809" i="12"/>
  <c r="N3809" i="12"/>
  <c r="L3810" i="12"/>
  <c r="N3810" i="12"/>
  <c r="L3811" i="12"/>
  <c r="N3811" i="12"/>
  <c r="L3812" i="12"/>
  <c r="N3812" i="12"/>
  <c r="L3813" i="12"/>
  <c r="N3813" i="12"/>
  <c r="L3814" i="12"/>
  <c r="N3814" i="12"/>
  <c r="L3815" i="12"/>
  <c r="N3815" i="12"/>
  <c r="L3816" i="12"/>
  <c r="M3816" i="12"/>
  <c r="N3816" i="12"/>
  <c r="L3817" i="12"/>
  <c r="N3817" i="12"/>
  <c r="L3818" i="12"/>
  <c r="M3818" i="12"/>
  <c r="N3818" i="12"/>
  <c r="L3819" i="12"/>
  <c r="N3819" i="12"/>
  <c r="L3820" i="12"/>
  <c r="N3820" i="12"/>
  <c r="L3821" i="12"/>
  <c r="N3821" i="12"/>
  <c r="L3822" i="12"/>
  <c r="N3822" i="12"/>
  <c r="L3823" i="12"/>
  <c r="N3823" i="12"/>
  <c r="L3824" i="12"/>
  <c r="N3824" i="12"/>
  <c r="L3825" i="12"/>
  <c r="N3825" i="12"/>
  <c r="L3826" i="12"/>
  <c r="N3826" i="12"/>
  <c r="L3827" i="12"/>
  <c r="N3827" i="12"/>
  <c r="L3828" i="12"/>
  <c r="N3828" i="12"/>
  <c r="L3829" i="12"/>
  <c r="N3829" i="12"/>
  <c r="L3830" i="12"/>
  <c r="N3830" i="12"/>
  <c r="L3831" i="12"/>
  <c r="N3831" i="12"/>
  <c r="L3832" i="12"/>
  <c r="N3832" i="12"/>
  <c r="L3833" i="12"/>
  <c r="N3833" i="12"/>
  <c r="L3834" i="12"/>
  <c r="N3834" i="12"/>
  <c r="L3835" i="12"/>
  <c r="N3835" i="12"/>
  <c r="L3836" i="12"/>
  <c r="N3836" i="12"/>
  <c r="L3837" i="12"/>
  <c r="N3837" i="12"/>
  <c r="L3838" i="12"/>
  <c r="N3838" i="12"/>
  <c r="L3839" i="12"/>
  <c r="N3839" i="12"/>
  <c r="L3840" i="12"/>
  <c r="N3840" i="12"/>
  <c r="L3841" i="12"/>
  <c r="N3841" i="12"/>
  <c r="L3842" i="12"/>
  <c r="N3842" i="12"/>
  <c r="L3843" i="12"/>
  <c r="N3843" i="12"/>
  <c r="L3844" i="12"/>
  <c r="N3844" i="12"/>
  <c r="L3845" i="12"/>
  <c r="N3845" i="12"/>
  <c r="L3846" i="12"/>
  <c r="N3846" i="12"/>
  <c r="L3847" i="12"/>
  <c r="N3847" i="12"/>
  <c r="L3848" i="12"/>
  <c r="N3848" i="12"/>
  <c r="L3849" i="12"/>
  <c r="N3849" i="12"/>
  <c r="L3850" i="12"/>
  <c r="N3850" i="12"/>
  <c r="L3851" i="12"/>
  <c r="N3851" i="12"/>
  <c r="L3852" i="12"/>
  <c r="N3852" i="12"/>
  <c r="L3853" i="12"/>
  <c r="M3853" i="12" s="1"/>
  <c r="N3853" i="12"/>
  <c r="L3854" i="12"/>
  <c r="N3854" i="12"/>
  <c r="L3855" i="12"/>
  <c r="N3855" i="12"/>
  <c r="L3856" i="12"/>
  <c r="N3856" i="12"/>
  <c r="L3857" i="12"/>
  <c r="N3857" i="12"/>
  <c r="L3858" i="12"/>
  <c r="N3858" i="12"/>
  <c r="L3859" i="12"/>
  <c r="N3859" i="12"/>
  <c r="L3860" i="12"/>
  <c r="N3860" i="12"/>
  <c r="L3861" i="12"/>
  <c r="N3861" i="12"/>
  <c r="L3862" i="12"/>
  <c r="N3862" i="12"/>
  <c r="L3863" i="12"/>
  <c r="N3863" i="12"/>
  <c r="L3864" i="12"/>
  <c r="N3864" i="12"/>
  <c r="L3865" i="12"/>
  <c r="N3865" i="12"/>
  <c r="L3866" i="12"/>
  <c r="N3866" i="12"/>
  <c r="L3867" i="12"/>
  <c r="N3867" i="12"/>
  <c r="L3868" i="12"/>
  <c r="N3868" i="12"/>
  <c r="L3869" i="12"/>
  <c r="N3869" i="12"/>
  <c r="L3870" i="12"/>
  <c r="N3870" i="12"/>
  <c r="L3871" i="12"/>
  <c r="N3871" i="12"/>
  <c r="L3872" i="12"/>
  <c r="N3872" i="12"/>
  <c r="L3873" i="12"/>
  <c r="N3873" i="12"/>
  <c r="L3874" i="12"/>
  <c r="M3874" i="12"/>
  <c r="N3874" i="12"/>
  <c r="L3875" i="12"/>
  <c r="N3875" i="12"/>
  <c r="L3876" i="12"/>
  <c r="N3876" i="12"/>
  <c r="L3877" i="12"/>
  <c r="N3877" i="12"/>
  <c r="L3878" i="12"/>
  <c r="N3878" i="12"/>
  <c r="L3879" i="12"/>
  <c r="N3879" i="12"/>
  <c r="L3880" i="12"/>
  <c r="N3880" i="12"/>
  <c r="L3881" i="12"/>
  <c r="N3881" i="12"/>
  <c r="L3882" i="12"/>
  <c r="N3882" i="12"/>
  <c r="L3883" i="12"/>
  <c r="N3883" i="12"/>
  <c r="L3884" i="12"/>
  <c r="N3884" i="12"/>
  <c r="L3885" i="12"/>
  <c r="N3885" i="12"/>
  <c r="L3886" i="12"/>
  <c r="N3886" i="12"/>
  <c r="L3887" i="12"/>
  <c r="N3887" i="12"/>
  <c r="L3888" i="12"/>
  <c r="N3888" i="12"/>
  <c r="L3889" i="12"/>
  <c r="N3889" i="12"/>
  <c r="L3890" i="12"/>
  <c r="N3890" i="12"/>
  <c r="L3891" i="12"/>
  <c r="M3891" i="12" s="1"/>
  <c r="N3891" i="12"/>
  <c r="L3892" i="12"/>
  <c r="N3892" i="12"/>
  <c r="L3893" i="12"/>
  <c r="N3893" i="12"/>
  <c r="L3894" i="12"/>
  <c r="N3894" i="12"/>
  <c r="L3895" i="12"/>
  <c r="N3895" i="12"/>
  <c r="L3896" i="12"/>
  <c r="N3896" i="12"/>
  <c r="L3897" i="12"/>
  <c r="N3897" i="12"/>
  <c r="L3898" i="12"/>
  <c r="N3898" i="12"/>
  <c r="L3899" i="12"/>
  <c r="N3899" i="12"/>
  <c r="L3900" i="12"/>
  <c r="N3900" i="12"/>
  <c r="L3901" i="12"/>
  <c r="N3901" i="12"/>
  <c r="L3902" i="12"/>
  <c r="N3902" i="12"/>
  <c r="L3903" i="12"/>
  <c r="N3903" i="12"/>
  <c r="L3904" i="12"/>
  <c r="N3904" i="12"/>
  <c r="L3905" i="12"/>
  <c r="N3905" i="12"/>
  <c r="L3906" i="12"/>
  <c r="N3906" i="12"/>
  <c r="L3907" i="12"/>
  <c r="N3907" i="12"/>
  <c r="L3908" i="12"/>
  <c r="N3908" i="12"/>
  <c r="L3909" i="12"/>
  <c r="N3909" i="12"/>
  <c r="L3910" i="12"/>
  <c r="N3910" i="12"/>
  <c r="L3911" i="12"/>
  <c r="N3911" i="12"/>
  <c r="L3912" i="12"/>
  <c r="N3912" i="12"/>
  <c r="L3913" i="12"/>
  <c r="N3913" i="12"/>
  <c r="L3914" i="12"/>
  <c r="N3914" i="12"/>
  <c r="L3915" i="12"/>
  <c r="N3915" i="12"/>
  <c r="L3916" i="12"/>
  <c r="N3916" i="12"/>
  <c r="L3917" i="12"/>
  <c r="N3917" i="12"/>
  <c r="L3918" i="12"/>
  <c r="N3918" i="12"/>
  <c r="L3919" i="12"/>
  <c r="N3919" i="12"/>
  <c r="L3920" i="12"/>
  <c r="N3920" i="12"/>
  <c r="L3921" i="12"/>
  <c r="N3921" i="12"/>
  <c r="L3922" i="12"/>
  <c r="N3922" i="12"/>
  <c r="L3923" i="12"/>
  <c r="N3923" i="12"/>
  <c r="L3924" i="12"/>
  <c r="N3924" i="12"/>
  <c r="L3925" i="12"/>
  <c r="N3925" i="12"/>
  <c r="L3926" i="12"/>
  <c r="N3926" i="12"/>
  <c r="L3927" i="12"/>
  <c r="N3927" i="12"/>
  <c r="L3928" i="12"/>
  <c r="N3928" i="12"/>
  <c r="L3929" i="12"/>
  <c r="N3929" i="12"/>
  <c r="L3930" i="12"/>
  <c r="N3930" i="12"/>
  <c r="L3931" i="12"/>
  <c r="N3931" i="12"/>
  <c r="L3932" i="12"/>
  <c r="N3932" i="12"/>
  <c r="L3933" i="12"/>
  <c r="N3933" i="12"/>
  <c r="L3934" i="12"/>
  <c r="N3934" i="12"/>
  <c r="L3935" i="12"/>
  <c r="N3935" i="12"/>
  <c r="L3936" i="12"/>
  <c r="N3936" i="12"/>
  <c r="L3937" i="12"/>
  <c r="N3937" i="12"/>
  <c r="L3938" i="12"/>
  <c r="M3938" i="12"/>
  <c r="N3938" i="12"/>
  <c r="L3939" i="12"/>
  <c r="N3939" i="12"/>
  <c r="L3940" i="12"/>
  <c r="N3940" i="12"/>
  <c r="L3941" i="12"/>
  <c r="N3941" i="12"/>
  <c r="L3942" i="12"/>
  <c r="M3942" i="12" s="1"/>
  <c r="N3942" i="12"/>
  <c r="L3943" i="12"/>
  <c r="N3943" i="12"/>
  <c r="L3944" i="12"/>
  <c r="N3944" i="12"/>
  <c r="L3945" i="12"/>
  <c r="N3945" i="12"/>
  <c r="L3946" i="12"/>
  <c r="N3946" i="12"/>
  <c r="L3947" i="12"/>
  <c r="N3947" i="12"/>
  <c r="L3948" i="12"/>
  <c r="N3948" i="12"/>
  <c r="L3949" i="12"/>
  <c r="N3949" i="12"/>
  <c r="L3950" i="12"/>
  <c r="N3950" i="12"/>
  <c r="L3951" i="12"/>
  <c r="N3951" i="12"/>
  <c r="L3952" i="12"/>
  <c r="N3952" i="12"/>
  <c r="L3953" i="12"/>
  <c r="N3953" i="12"/>
  <c r="L3954" i="12"/>
  <c r="N3954" i="12"/>
  <c r="L3955" i="12"/>
  <c r="N3955" i="12"/>
  <c r="L3956" i="12"/>
  <c r="N3956" i="12"/>
  <c r="L3957" i="12"/>
  <c r="N3957" i="12"/>
  <c r="L3958" i="12"/>
  <c r="N3958" i="12"/>
  <c r="L3959" i="12"/>
  <c r="N3959" i="12"/>
  <c r="L3960" i="12"/>
  <c r="N3960" i="12"/>
  <c r="L3961" i="12"/>
  <c r="N3961" i="12"/>
  <c r="L3962" i="12"/>
  <c r="N3962" i="12"/>
  <c r="L3963" i="12"/>
  <c r="N3963" i="12"/>
  <c r="L3964" i="12"/>
  <c r="N3964" i="12"/>
  <c r="L3965" i="12"/>
  <c r="N3965" i="12"/>
  <c r="L3966" i="12"/>
  <c r="N3966" i="12"/>
  <c r="L3967" i="12"/>
  <c r="N3967" i="12"/>
  <c r="L3968" i="12"/>
  <c r="N3968" i="12"/>
  <c r="L3969" i="12"/>
  <c r="N3969" i="12"/>
  <c r="L3970" i="12"/>
  <c r="N3970" i="12"/>
  <c r="L3971" i="12"/>
  <c r="N3971" i="12"/>
  <c r="L3972" i="12"/>
  <c r="N3972" i="12"/>
  <c r="L3973" i="12"/>
  <c r="M3973" i="12" s="1"/>
  <c r="N3973" i="12"/>
  <c r="L3974" i="12"/>
  <c r="N3974" i="12"/>
  <c r="L3975" i="12"/>
  <c r="N3975" i="12"/>
  <c r="L3976" i="12"/>
  <c r="N3976" i="12"/>
  <c r="L3977" i="12"/>
  <c r="N3977" i="12"/>
  <c r="L3978" i="12"/>
  <c r="N3978" i="12"/>
  <c r="L3979" i="12"/>
  <c r="N3979" i="12"/>
  <c r="L3980" i="12"/>
  <c r="N3980" i="12"/>
  <c r="L3981" i="12"/>
  <c r="N3981" i="12"/>
  <c r="L3982" i="12"/>
  <c r="N3982" i="12"/>
  <c r="L3983" i="12"/>
  <c r="N3983" i="12"/>
  <c r="L3984" i="12"/>
  <c r="N3984" i="12"/>
  <c r="L3985" i="12"/>
  <c r="N3985" i="12"/>
  <c r="L3986" i="12"/>
  <c r="M3986" i="12"/>
  <c r="N3986" i="12"/>
  <c r="L3987" i="12"/>
  <c r="N3987" i="12"/>
  <c r="L3988" i="12"/>
  <c r="N3988" i="12"/>
  <c r="L3989" i="12"/>
  <c r="N3989" i="12"/>
  <c r="L3990" i="12"/>
  <c r="N3990" i="12"/>
  <c r="L3991" i="12"/>
  <c r="M3991" i="12"/>
  <c r="N3991" i="12"/>
  <c r="L3992" i="12"/>
  <c r="N3992" i="12"/>
  <c r="L3993" i="12"/>
  <c r="N3993" i="12"/>
  <c r="L3994" i="12"/>
  <c r="M3994" i="12" s="1"/>
  <c r="N3994" i="12"/>
  <c r="L3995" i="12"/>
  <c r="N3995" i="12"/>
  <c r="L3996" i="12"/>
  <c r="N3996" i="12"/>
  <c r="L3997" i="12"/>
  <c r="M3997" i="12" s="1"/>
  <c r="N3997" i="12"/>
  <c r="L3998" i="12"/>
  <c r="N3998" i="12"/>
  <c r="L3999" i="12"/>
  <c r="N3999" i="12"/>
  <c r="L4000" i="12"/>
  <c r="N4000" i="12"/>
  <c r="L4001" i="12"/>
  <c r="N4001" i="12"/>
  <c r="L4002" i="12"/>
  <c r="N4002" i="12"/>
  <c r="L4003" i="12"/>
  <c r="N4003" i="12"/>
  <c r="L4004" i="12"/>
  <c r="N4004" i="12"/>
  <c r="L4005" i="12"/>
  <c r="N4005" i="12"/>
  <c r="L4006" i="12"/>
  <c r="N4006" i="12"/>
  <c r="L4007" i="12"/>
  <c r="N4007" i="12"/>
  <c r="L4008" i="12"/>
  <c r="N4008" i="12"/>
  <c r="L4009" i="12"/>
  <c r="N4009" i="12"/>
  <c r="L4010" i="12"/>
  <c r="N4010" i="12"/>
  <c r="L4011" i="12"/>
  <c r="N4011" i="12"/>
  <c r="L4012" i="12"/>
  <c r="N4012" i="12"/>
  <c r="L4013" i="12"/>
  <c r="N4013" i="12"/>
  <c r="L4014" i="12"/>
  <c r="N4014" i="12"/>
  <c r="L4015" i="12"/>
  <c r="N4015" i="12"/>
  <c r="L4016" i="12"/>
  <c r="M4016" i="12"/>
  <c r="N4016" i="12"/>
  <c r="L4017" i="12"/>
  <c r="M4017" i="12"/>
  <c r="N4017" i="12"/>
  <c r="L4018" i="12"/>
  <c r="N4018" i="12"/>
  <c r="L4019" i="12"/>
  <c r="N4019" i="12"/>
  <c r="L4020" i="12"/>
  <c r="N4020" i="12"/>
  <c r="L4021" i="12"/>
  <c r="N4021" i="12"/>
  <c r="L4022" i="12"/>
  <c r="N4022" i="12"/>
  <c r="L4023" i="12"/>
  <c r="N4023" i="12"/>
  <c r="L4024" i="12"/>
  <c r="N4024" i="12"/>
  <c r="L4025" i="12"/>
  <c r="N4025" i="12"/>
  <c r="L4026" i="12"/>
  <c r="N4026" i="12"/>
  <c r="L4027" i="12"/>
  <c r="N4027" i="12"/>
  <c r="L4028" i="12"/>
  <c r="N4028" i="12"/>
  <c r="L4029" i="12"/>
  <c r="N4029" i="12"/>
  <c r="L4030" i="12"/>
  <c r="N4030" i="12"/>
  <c r="L4031" i="12"/>
  <c r="N4031" i="12"/>
  <c r="L4032" i="12"/>
  <c r="N4032" i="12"/>
  <c r="L4033" i="12"/>
  <c r="N4033" i="12"/>
  <c r="L4034" i="12"/>
  <c r="N4034" i="12"/>
  <c r="L4035" i="12"/>
  <c r="N4035" i="12"/>
  <c r="L4036" i="12"/>
  <c r="N4036" i="12"/>
  <c r="L4037" i="12"/>
  <c r="M4037" i="12"/>
  <c r="N4037" i="12"/>
  <c r="L4038" i="12"/>
  <c r="N4038" i="12"/>
  <c r="L4039" i="12"/>
  <c r="N4039" i="12"/>
  <c r="L4040" i="12"/>
  <c r="N4040" i="12"/>
  <c r="L4041" i="12"/>
  <c r="N4041" i="12"/>
  <c r="L4042" i="12"/>
  <c r="N4042" i="12"/>
  <c r="L4043" i="12"/>
  <c r="N4043" i="12"/>
  <c r="L4044" i="12"/>
  <c r="M4044" i="12"/>
  <c r="N4044" i="12"/>
  <c r="L4045" i="12"/>
  <c r="N4045" i="12"/>
  <c r="L4046" i="12"/>
  <c r="N4046" i="12"/>
  <c r="L4047" i="12"/>
  <c r="N4047" i="12"/>
  <c r="L4048" i="12"/>
  <c r="N4048" i="12"/>
  <c r="L4049" i="12"/>
  <c r="N4049" i="12"/>
  <c r="L4050" i="12"/>
  <c r="N4050" i="12"/>
  <c r="L4051" i="12"/>
  <c r="N4051" i="12"/>
  <c r="L4052" i="12"/>
  <c r="N4052" i="12"/>
  <c r="L4053" i="12"/>
  <c r="N4053" i="12"/>
  <c r="L4054" i="12"/>
  <c r="N4054" i="12"/>
  <c r="L4055" i="12"/>
  <c r="N4055" i="12"/>
  <c r="L4056" i="12"/>
  <c r="N4056" i="12"/>
  <c r="L4057" i="12"/>
  <c r="N4057" i="12"/>
  <c r="L4058" i="12"/>
  <c r="N4058" i="12"/>
  <c r="L4059" i="12"/>
  <c r="N4059" i="12"/>
  <c r="L4060" i="12"/>
  <c r="N4060" i="12"/>
  <c r="L4061" i="12"/>
  <c r="N4061" i="12"/>
  <c r="L4062" i="12"/>
  <c r="N4062" i="12"/>
  <c r="L4063" i="12"/>
  <c r="N4063" i="12"/>
  <c r="L4064" i="12"/>
  <c r="N4064" i="12"/>
  <c r="L4065" i="12"/>
  <c r="N4065" i="12"/>
  <c r="L4066" i="12"/>
  <c r="N4066" i="12"/>
  <c r="L4067" i="12"/>
  <c r="N4067" i="12"/>
  <c r="L4068" i="12"/>
  <c r="N4068" i="12"/>
  <c r="L4069" i="12"/>
  <c r="N4069" i="12"/>
  <c r="L4070" i="12"/>
  <c r="M4070" i="12"/>
  <c r="N4070" i="12"/>
  <c r="L4071" i="12"/>
  <c r="N4071" i="12"/>
  <c r="L4072" i="12"/>
  <c r="N4072" i="12"/>
  <c r="L4073" i="12"/>
  <c r="N4073" i="12"/>
  <c r="L4074" i="12"/>
  <c r="N4074" i="12"/>
  <c r="L4075" i="12"/>
  <c r="N4075" i="12"/>
  <c r="L4076" i="12"/>
  <c r="N4076" i="12"/>
  <c r="L4077" i="12"/>
  <c r="N4077" i="12"/>
  <c r="L4078" i="12"/>
  <c r="N4078" i="12"/>
  <c r="L4079" i="12"/>
  <c r="N4079" i="12"/>
  <c r="L4080" i="12"/>
  <c r="N4080" i="12"/>
  <c r="L4081" i="12"/>
  <c r="N4081" i="12"/>
  <c r="L4082" i="12"/>
  <c r="N4082" i="12"/>
  <c r="L4083" i="12"/>
  <c r="N4083" i="12"/>
  <c r="L4084" i="12"/>
  <c r="N4084" i="12"/>
  <c r="L4085" i="12"/>
  <c r="N4085" i="12"/>
  <c r="L4086" i="12"/>
  <c r="M4086" i="12"/>
  <c r="N4086" i="12"/>
  <c r="L4087" i="12"/>
  <c r="N4087" i="12"/>
  <c r="L4088" i="12"/>
  <c r="N4088" i="12"/>
  <c r="L4089" i="12"/>
  <c r="N4089" i="12"/>
  <c r="L4090" i="12"/>
  <c r="M4090" i="12" s="1"/>
  <c r="N4090" i="12"/>
  <c r="L4091" i="12"/>
  <c r="N4091" i="12"/>
  <c r="L4092" i="12"/>
  <c r="N4092" i="12"/>
  <c r="L4093" i="12"/>
  <c r="N4093" i="12"/>
  <c r="L4094" i="12"/>
  <c r="N4094" i="12"/>
  <c r="L4095" i="12"/>
  <c r="N4095" i="12"/>
  <c r="L4096" i="12"/>
  <c r="N4096" i="12"/>
  <c r="L4097" i="12"/>
  <c r="N4097" i="12"/>
  <c r="L4098" i="12"/>
  <c r="N4098" i="12"/>
  <c r="L4099" i="12"/>
  <c r="N4099" i="12"/>
  <c r="L4100" i="12"/>
  <c r="N4100" i="12"/>
  <c r="L4101" i="12"/>
  <c r="N4101" i="12"/>
  <c r="L4102" i="12"/>
  <c r="N4102" i="12"/>
  <c r="L4103" i="12"/>
  <c r="N4103" i="12"/>
  <c r="L4104" i="12"/>
  <c r="N4104" i="12"/>
  <c r="L4105" i="12"/>
  <c r="N4105" i="12"/>
  <c r="L4106" i="12"/>
  <c r="N4106" i="12"/>
  <c r="L4107" i="12"/>
  <c r="N4107" i="12"/>
  <c r="L4108" i="12"/>
  <c r="N4108" i="12"/>
  <c r="L4109" i="12"/>
  <c r="N4109" i="12"/>
  <c r="L4110" i="12"/>
  <c r="N4110" i="12"/>
  <c r="L4111" i="12"/>
  <c r="N4111" i="12"/>
  <c r="L4112" i="12"/>
  <c r="N4112" i="12"/>
  <c r="L4113" i="12"/>
  <c r="N4113" i="12"/>
  <c r="L4114" i="12"/>
  <c r="N4114" i="12"/>
  <c r="L4115" i="12"/>
  <c r="N4115" i="12"/>
  <c r="L4116" i="12"/>
  <c r="N4116" i="12"/>
  <c r="L4117" i="12"/>
  <c r="N4117" i="12"/>
  <c r="L4118" i="12"/>
  <c r="M4118" i="12"/>
  <c r="N4118" i="12"/>
  <c r="L4119" i="12"/>
  <c r="N4119" i="12"/>
  <c r="L4120" i="12"/>
  <c r="N4120" i="12"/>
  <c r="L4121" i="12"/>
  <c r="N4121" i="12"/>
  <c r="L4122" i="12"/>
  <c r="N4122" i="12"/>
  <c r="L4123" i="12"/>
  <c r="N4123" i="12"/>
  <c r="L4124" i="12"/>
  <c r="M4124" i="12" s="1"/>
  <c r="N4124" i="12"/>
  <c r="L4125" i="12"/>
  <c r="N4125" i="12"/>
  <c r="L4126" i="12"/>
  <c r="N4126" i="12"/>
  <c r="L4127" i="12"/>
  <c r="N4127" i="12"/>
  <c r="L4128" i="12"/>
  <c r="N4128" i="12"/>
  <c r="L4129" i="12"/>
  <c r="N4129" i="12"/>
  <c r="L4130" i="12"/>
  <c r="N4130" i="12"/>
  <c r="L4131" i="12"/>
  <c r="N4131" i="12"/>
  <c r="L4132" i="12"/>
  <c r="M4132" i="12"/>
  <c r="N4132" i="12"/>
  <c r="L4133" i="12"/>
  <c r="N4133" i="12"/>
  <c r="L4134" i="12"/>
  <c r="N4134" i="12"/>
  <c r="L4135" i="12"/>
  <c r="N4135" i="12"/>
  <c r="L4136" i="12"/>
  <c r="M4136" i="12"/>
  <c r="N4136" i="12"/>
  <c r="L4137" i="12"/>
  <c r="N4137" i="12"/>
  <c r="L4138" i="12"/>
  <c r="N4138" i="12"/>
  <c r="L4139" i="12"/>
  <c r="N4139" i="12"/>
  <c r="L4140" i="12"/>
  <c r="N4140" i="12"/>
  <c r="L4141" i="12"/>
  <c r="N4141" i="12"/>
  <c r="L4142" i="12"/>
  <c r="N4142" i="12"/>
  <c r="L4143" i="12"/>
  <c r="N4143" i="12"/>
  <c r="L4144" i="12"/>
  <c r="N4144" i="12"/>
  <c r="L4145" i="12"/>
  <c r="N4145" i="12"/>
  <c r="L4146" i="12"/>
  <c r="N4146" i="12"/>
  <c r="L4147" i="12"/>
  <c r="N4147" i="12"/>
  <c r="L4148" i="12"/>
  <c r="N4148" i="12"/>
  <c r="L4149" i="12"/>
  <c r="N4149" i="12"/>
  <c r="L4150" i="12"/>
  <c r="M4150" i="12"/>
  <c r="N4150" i="12"/>
  <c r="L4151" i="12"/>
  <c r="N4151" i="12"/>
  <c r="L4152" i="12"/>
  <c r="N4152" i="12"/>
  <c r="L4153" i="12"/>
  <c r="N4153" i="12"/>
  <c r="L4154" i="12"/>
  <c r="N4154" i="12"/>
  <c r="L4155" i="12"/>
  <c r="N4155" i="12"/>
  <c r="L4156" i="12"/>
  <c r="N4156" i="12"/>
  <c r="L4157" i="12"/>
  <c r="N4157" i="12"/>
  <c r="L4158" i="12"/>
  <c r="N4158" i="12"/>
  <c r="L4159" i="12"/>
  <c r="N4159" i="12"/>
  <c r="L4160" i="12"/>
  <c r="N4160" i="12"/>
  <c r="L4161" i="12"/>
  <c r="N4161" i="12"/>
  <c r="L4162" i="12"/>
  <c r="N4162" i="12"/>
  <c r="L4163" i="12"/>
  <c r="M4163" i="12" s="1"/>
  <c r="N4163" i="12"/>
  <c r="L4164" i="12"/>
  <c r="N4164" i="12"/>
  <c r="L4165" i="12"/>
  <c r="N4165" i="12"/>
  <c r="L4166" i="12"/>
  <c r="M4166" i="12"/>
  <c r="N4166" i="12"/>
  <c r="L4167" i="12"/>
  <c r="N4167" i="12"/>
  <c r="L4168" i="12"/>
  <c r="N4168" i="12"/>
  <c r="L4169" i="12"/>
  <c r="N4169" i="12"/>
  <c r="L4170" i="12"/>
  <c r="N4170" i="12"/>
  <c r="L4171" i="12"/>
  <c r="N4171" i="12"/>
  <c r="L4172" i="12"/>
  <c r="N4172" i="12"/>
  <c r="L4173" i="12"/>
  <c r="N4173" i="12"/>
  <c r="L4174" i="12"/>
  <c r="N4174" i="12"/>
  <c r="L4175" i="12"/>
  <c r="N4175" i="12"/>
  <c r="L4176" i="12"/>
  <c r="N4176" i="12"/>
  <c r="L4177" i="12"/>
  <c r="N4177" i="12"/>
  <c r="L4178" i="12"/>
  <c r="N4178" i="12"/>
  <c r="L4179" i="12"/>
  <c r="N4179" i="12"/>
  <c r="L4180" i="12"/>
  <c r="N4180" i="12"/>
  <c r="L4181" i="12"/>
  <c r="N4181" i="12"/>
  <c r="L4182" i="12"/>
  <c r="N4182" i="12"/>
  <c r="L4183" i="12"/>
  <c r="N4183" i="12"/>
  <c r="L4184" i="12"/>
  <c r="M4184" i="12"/>
  <c r="N4184" i="12"/>
  <c r="L4185" i="12"/>
  <c r="N4185" i="12"/>
  <c r="L4186" i="12"/>
  <c r="N4186" i="12"/>
  <c r="L4187" i="12"/>
  <c r="N4187" i="12"/>
  <c r="L4188" i="12"/>
  <c r="N4188" i="12"/>
  <c r="L4189" i="12"/>
  <c r="N4189" i="12"/>
  <c r="L4190" i="12"/>
  <c r="N4190" i="12"/>
  <c r="L4191" i="12"/>
  <c r="N4191" i="12"/>
  <c r="L4192" i="12"/>
  <c r="N4192" i="12"/>
  <c r="L4193" i="12"/>
  <c r="N4193" i="12"/>
  <c r="L4194" i="12"/>
  <c r="M4194" i="12" s="1"/>
  <c r="N4194" i="12"/>
  <c r="L4195" i="12"/>
  <c r="N4195" i="12"/>
  <c r="L4196" i="12"/>
  <c r="M4196" i="12" s="1"/>
  <c r="N4196" i="12"/>
  <c r="L4197" i="12"/>
  <c r="N4197" i="12"/>
  <c r="L4198" i="12"/>
  <c r="N4198" i="12"/>
  <c r="L4199" i="12"/>
  <c r="N4199" i="12"/>
  <c r="L4200" i="12"/>
  <c r="M4200" i="12"/>
  <c r="N4200" i="12"/>
  <c r="L4201" i="12"/>
  <c r="N4201" i="12"/>
  <c r="L4202" i="12"/>
  <c r="N4202" i="12"/>
  <c r="L4203" i="12"/>
  <c r="M4203" i="12" s="1"/>
  <c r="N4203" i="12"/>
  <c r="L4204" i="12"/>
  <c r="N4204" i="12"/>
  <c r="L4205" i="12"/>
  <c r="N4205" i="12"/>
  <c r="L4206" i="12"/>
  <c r="N4206" i="12"/>
  <c r="L4207" i="12"/>
  <c r="N4207" i="12"/>
  <c r="L4208" i="12"/>
  <c r="N4208" i="12"/>
  <c r="L4209" i="12"/>
  <c r="N4209" i="12"/>
  <c r="L4210" i="12"/>
  <c r="M4210" i="12" s="1"/>
  <c r="N4210" i="12"/>
  <c r="L4211" i="12"/>
  <c r="N4211" i="12"/>
  <c r="L4212" i="12"/>
  <c r="N4212" i="12"/>
  <c r="L4213" i="12"/>
  <c r="N4213" i="12"/>
  <c r="L4214" i="12"/>
  <c r="N4214" i="12"/>
  <c r="L4215" i="12"/>
  <c r="N4215" i="12"/>
  <c r="L4216" i="12"/>
  <c r="M4216" i="12"/>
  <c r="N4216" i="12"/>
  <c r="L4217" i="12"/>
  <c r="N4217" i="12"/>
  <c r="L4218" i="12"/>
  <c r="N4218" i="12"/>
  <c r="L4219" i="12"/>
  <c r="N4219" i="12"/>
  <c r="L4220" i="12"/>
  <c r="N4220" i="12"/>
  <c r="L4221" i="12"/>
  <c r="N4221" i="12"/>
  <c r="L4222" i="12"/>
  <c r="N4222" i="12"/>
  <c r="L4223" i="12"/>
  <c r="N4223" i="12"/>
  <c r="L4224" i="12"/>
  <c r="N4224" i="12"/>
  <c r="L4225" i="12"/>
  <c r="N4225" i="12"/>
  <c r="L4226" i="12"/>
  <c r="N4226" i="12"/>
  <c r="L4227" i="12"/>
  <c r="N4227" i="12"/>
  <c r="L4228" i="12"/>
  <c r="N4228" i="12"/>
  <c r="L4229" i="12"/>
  <c r="M4229" i="12"/>
  <c r="N4229" i="12"/>
  <c r="L4230" i="12"/>
  <c r="N4230" i="12"/>
  <c r="L4231" i="12"/>
  <c r="N4231" i="12"/>
  <c r="L4232" i="12"/>
  <c r="N4232" i="12"/>
  <c r="L4233" i="12"/>
  <c r="N4233" i="12"/>
  <c r="L4234" i="12"/>
  <c r="N4234" i="12"/>
  <c r="L4235" i="12"/>
  <c r="N4235" i="12"/>
  <c r="L4236" i="12"/>
  <c r="M4236" i="12"/>
  <c r="N4236" i="12"/>
  <c r="L4237" i="12"/>
  <c r="N4237" i="12"/>
  <c r="L4238" i="12"/>
  <c r="N4238" i="12"/>
  <c r="L4239" i="12"/>
  <c r="N4239" i="12"/>
  <c r="L4240" i="12"/>
  <c r="N4240" i="12"/>
  <c r="L4241" i="12"/>
  <c r="N4241" i="12"/>
  <c r="L4242" i="12"/>
  <c r="M4242" i="12" s="1"/>
  <c r="N4242" i="12"/>
  <c r="L4243" i="12"/>
  <c r="N4243" i="12"/>
  <c r="L4244" i="12"/>
  <c r="N4244" i="12"/>
  <c r="L4245" i="12"/>
  <c r="M4245" i="12"/>
  <c r="N4245" i="12"/>
  <c r="L4246" i="12"/>
  <c r="M4246" i="12"/>
  <c r="N4246" i="12"/>
  <c r="L4247" i="12"/>
  <c r="N4247" i="12"/>
  <c r="L4248" i="12"/>
  <c r="N4248" i="12"/>
  <c r="L4249" i="12"/>
  <c r="N4249" i="12"/>
  <c r="L4250" i="12"/>
  <c r="N4250" i="12"/>
  <c r="L4251" i="12"/>
  <c r="N4251" i="12"/>
  <c r="L4252" i="12"/>
  <c r="N4252" i="12"/>
  <c r="L4253" i="12"/>
  <c r="N4253" i="12"/>
  <c r="L4254" i="12"/>
  <c r="N4254" i="12"/>
  <c r="L4255" i="12"/>
  <c r="N4255" i="12"/>
  <c r="L4256" i="12"/>
  <c r="M4256" i="12"/>
  <c r="N4256" i="12"/>
  <c r="L4257" i="12"/>
  <c r="N4257" i="12"/>
  <c r="L4258" i="12"/>
  <c r="N4258" i="12"/>
  <c r="L4259" i="12"/>
  <c r="N4259" i="12"/>
  <c r="L4260" i="12"/>
  <c r="M4260" i="12" s="1"/>
  <c r="N4260" i="12"/>
  <c r="L4261" i="12"/>
  <c r="N4261" i="12"/>
  <c r="L4262" i="12"/>
  <c r="N4262" i="12"/>
  <c r="L4263" i="12"/>
  <c r="N4263" i="12"/>
  <c r="L4264" i="12"/>
  <c r="N4264" i="12"/>
  <c r="L4265" i="12"/>
  <c r="M4265" i="12" s="1"/>
  <c r="N4265" i="12"/>
  <c r="L4266" i="12"/>
  <c r="M4266" i="12" s="1"/>
  <c r="N4266" i="12"/>
  <c r="L4267" i="12"/>
  <c r="N4267" i="12"/>
  <c r="L4268" i="12"/>
  <c r="N4268" i="12"/>
  <c r="L4269" i="12"/>
  <c r="N4269" i="12"/>
  <c r="L4270" i="12"/>
  <c r="N4270" i="12"/>
  <c r="L4271" i="12"/>
  <c r="N4271" i="12"/>
  <c r="L4272" i="12"/>
  <c r="N4272" i="12"/>
  <c r="L4273" i="12"/>
  <c r="M4273" i="12" s="1"/>
  <c r="N4273" i="12"/>
  <c r="L4274" i="12"/>
  <c r="N4274" i="12"/>
  <c r="L4275" i="12"/>
  <c r="N4275" i="12"/>
  <c r="L4276" i="12"/>
  <c r="M4276" i="12"/>
  <c r="N4276" i="12"/>
  <c r="L4277" i="12"/>
  <c r="N4277" i="12"/>
  <c r="L4278" i="12"/>
  <c r="M4278" i="12"/>
  <c r="N4278" i="12"/>
  <c r="L4279" i="12"/>
  <c r="M4279" i="12" s="1"/>
  <c r="N4279" i="12"/>
  <c r="L4280" i="12"/>
  <c r="N4280" i="12"/>
  <c r="L4281" i="12"/>
  <c r="M4281" i="12"/>
  <c r="N4281" i="12"/>
  <c r="L4282" i="12"/>
  <c r="M4282" i="12" s="1"/>
  <c r="N4282" i="12"/>
  <c r="L4283" i="12"/>
  <c r="N4283" i="12"/>
  <c r="L4284" i="12"/>
  <c r="N4284" i="12"/>
  <c r="L4285" i="12"/>
  <c r="N4285" i="12"/>
  <c r="L4286" i="12"/>
  <c r="N4286" i="12"/>
  <c r="L4287" i="12"/>
  <c r="N4287" i="12"/>
  <c r="L4288" i="12"/>
  <c r="N4288" i="12"/>
  <c r="L4289" i="12"/>
  <c r="N4289" i="12"/>
  <c r="L4290" i="12"/>
  <c r="N4290" i="12"/>
  <c r="L4291" i="12"/>
  <c r="M4291" i="12" s="1"/>
  <c r="N4291" i="12"/>
  <c r="L4292" i="12"/>
  <c r="M4292" i="12" s="1"/>
  <c r="N4292" i="12"/>
  <c r="L4293" i="12"/>
  <c r="N4293" i="12"/>
  <c r="L4294" i="12"/>
  <c r="N4294" i="12"/>
  <c r="L4295" i="12"/>
  <c r="M4295" i="12"/>
  <c r="N4295" i="12"/>
  <c r="L4296" i="12"/>
  <c r="N4296" i="12"/>
  <c r="L4297" i="12"/>
  <c r="N4297" i="12"/>
  <c r="L4298" i="12"/>
  <c r="M4298" i="12" s="1"/>
  <c r="N4298" i="12"/>
  <c r="L4299" i="12"/>
  <c r="M4299" i="12" s="1"/>
  <c r="N4299" i="12"/>
  <c r="L4300" i="12"/>
  <c r="N4300" i="12"/>
  <c r="L4301" i="12"/>
  <c r="N4301" i="12"/>
  <c r="L4302" i="12"/>
  <c r="N4302" i="12"/>
  <c r="L4303" i="12"/>
  <c r="N4303" i="12"/>
  <c r="L4304" i="12"/>
  <c r="N4304" i="12"/>
  <c r="L4305" i="12"/>
  <c r="N4305" i="12"/>
  <c r="L4306" i="12"/>
  <c r="M4306" i="12" s="1"/>
  <c r="N4306" i="12"/>
  <c r="L4307" i="12"/>
  <c r="N4307" i="12"/>
  <c r="L4308" i="12"/>
  <c r="N4308" i="12"/>
  <c r="L4309" i="12"/>
  <c r="M4309" i="12"/>
  <c r="N4309" i="12"/>
  <c r="L4310" i="12"/>
  <c r="N4310" i="12"/>
  <c r="L4311" i="12"/>
  <c r="N4311" i="12"/>
  <c r="L4312" i="12"/>
  <c r="M4312" i="12"/>
  <c r="N4312" i="12"/>
  <c r="L4313" i="12"/>
  <c r="N4313" i="12"/>
  <c r="L4314" i="12"/>
  <c r="N4314" i="12"/>
  <c r="L4315" i="12"/>
  <c r="N4315" i="12"/>
  <c r="L4316" i="12"/>
  <c r="N4316" i="12"/>
  <c r="L4317" i="12"/>
  <c r="N4317" i="12"/>
  <c r="L4318" i="12"/>
  <c r="N4318" i="12"/>
  <c r="L4319" i="12"/>
  <c r="N4319" i="12"/>
  <c r="L4320" i="12"/>
  <c r="N4320" i="12"/>
  <c r="L4321" i="12"/>
  <c r="M4321" i="12"/>
  <c r="N4321" i="12"/>
  <c r="L4322" i="12"/>
  <c r="N4322" i="12"/>
  <c r="L4323" i="12"/>
  <c r="N4323" i="12"/>
  <c r="L4324" i="12"/>
  <c r="N4324" i="12"/>
  <c r="L4325" i="12"/>
  <c r="N4325" i="12"/>
  <c r="L4326" i="12"/>
  <c r="N4326" i="12"/>
  <c r="L4327" i="12"/>
  <c r="N4327" i="12"/>
  <c r="L4328" i="12"/>
  <c r="N4328" i="12"/>
  <c r="L4329" i="12"/>
  <c r="M4329" i="12" s="1"/>
  <c r="N4329" i="12"/>
  <c r="L4330" i="12"/>
  <c r="N4330" i="12"/>
  <c r="L4331" i="12"/>
  <c r="N4331" i="12"/>
  <c r="L4332" i="12"/>
  <c r="N4332" i="12"/>
  <c r="L4333" i="12"/>
  <c r="N4333" i="12"/>
  <c r="L4334" i="12"/>
  <c r="N4334" i="12"/>
  <c r="L4335" i="12"/>
  <c r="N4335" i="12"/>
  <c r="L4336" i="12"/>
  <c r="N4336" i="12"/>
  <c r="L4337" i="12"/>
  <c r="N4337" i="12"/>
  <c r="L4338" i="12"/>
  <c r="N4338" i="12"/>
  <c r="L4339" i="12"/>
  <c r="M4339" i="12" s="1"/>
  <c r="N4339" i="12"/>
  <c r="L4340" i="12"/>
  <c r="N4340" i="12"/>
  <c r="L4341" i="12"/>
  <c r="N4341" i="12"/>
  <c r="L4342" i="12"/>
  <c r="N4342" i="12"/>
  <c r="L4343" i="12"/>
  <c r="M4343" i="12" s="1"/>
  <c r="N4343" i="12"/>
  <c r="L4344" i="12"/>
  <c r="N4344" i="12"/>
  <c r="L4345" i="12"/>
  <c r="N4345" i="12"/>
  <c r="L4346" i="12"/>
  <c r="M4346" i="12" s="1"/>
  <c r="N4346" i="12"/>
  <c r="L4347" i="12"/>
  <c r="N4347" i="12"/>
  <c r="L4348" i="12"/>
  <c r="N4348" i="12"/>
  <c r="L4349" i="12"/>
  <c r="N4349" i="12"/>
  <c r="L4350" i="12"/>
  <c r="N4350" i="12"/>
  <c r="L4351" i="12"/>
  <c r="N4351" i="12"/>
  <c r="L4352" i="12"/>
  <c r="N4352" i="12"/>
  <c r="L4353" i="12"/>
  <c r="N4353" i="12"/>
  <c r="L4354" i="12"/>
  <c r="N4354" i="12"/>
  <c r="L4355" i="12"/>
  <c r="M4355" i="12" s="1"/>
  <c r="N4355" i="12"/>
  <c r="L4356" i="12"/>
  <c r="M4356" i="12" s="1"/>
  <c r="N4356" i="12"/>
  <c r="L4357" i="12"/>
  <c r="N4357" i="12"/>
  <c r="L4358" i="12"/>
  <c r="M4358" i="12"/>
  <c r="N4358" i="12"/>
  <c r="L4359" i="12"/>
  <c r="M4359" i="12"/>
  <c r="N4359" i="12"/>
  <c r="L4360" i="12"/>
  <c r="N4360" i="12"/>
  <c r="L4361" i="12"/>
  <c r="N4361" i="12"/>
  <c r="L4362" i="12"/>
  <c r="N4362" i="12"/>
  <c r="L4363" i="12"/>
  <c r="M4363" i="12" s="1"/>
  <c r="N4363" i="12"/>
  <c r="L4364" i="12"/>
  <c r="N4364" i="12"/>
  <c r="L4365" i="12"/>
  <c r="M4365" i="12"/>
  <c r="N4365" i="12"/>
  <c r="L4366" i="12"/>
  <c r="M4366" i="12"/>
  <c r="N4366" i="12"/>
  <c r="L4367" i="12"/>
  <c r="N4367" i="12"/>
  <c r="L4368" i="12"/>
  <c r="M4368" i="12"/>
  <c r="N4368" i="12"/>
  <c r="L4369" i="12"/>
  <c r="M4369" i="12"/>
  <c r="N4369" i="12"/>
  <c r="L4370" i="12"/>
  <c r="N4370" i="12"/>
  <c r="L4371" i="12"/>
  <c r="N4371" i="12"/>
  <c r="L4372" i="12"/>
  <c r="M4372" i="12"/>
  <c r="N4372" i="12"/>
  <c r="L4373" i="12"/>
  <c r="N4373" i="12"/>
  <c r="L4374" i="12"/>
  <c r="N4374" i="12"/>
  <c r="L4375" i="12"/>
  <c r="M4375" i="12"/>
  <c r="N4375" i="12"/>
  <c r="L4376" i="12"/>
  <c r="N4376" i="12"/>
  <c r="L4377" i="12"/>
  <c r="M4377" i="12"/>
  <c r="N4377" i="12"/>
  <c r="L4378" i="12"/>
  <c r="N4378" i="12"/>
  <c r="L4379" i="12"/>
  <c r="N4379" i="12"/>
  <c r="L4380" i="12"/>
  <c r="N4380" i="12"/>
  <c r="L4381" i="12"/>
  <c r="M4381" i="12"/>
  <c r="N4381" i="12"/>
  <c r="L4382" i="12"/>
  <c r="N4382" i="12"/>
  <c r="L4383" i="12"/>
  <c r="N4383" i="12"/>
  <c r="L4384" i="12"/>
  <c r="M4384" i="12"/>
  <c r="N4384" i="12"/>
  <c r="L4385" i="12"/>
  <c r="M4385" i="12"/>
  <c r="N4385" i="12"/>
  <c r="L4386" i="12"/>
  <c r="N4386" i="12"/>
  <c r="L4387" i="12"/>
  <c r="N4387" i="12"/>
  <c r="L4388" i="12"/>
  <c r="M4388" i="12" s="1"/>
  <c r="N4388" i="12"/>
  <c r="L4389" i="12"/>
  <c r="N4389" i="12"/>
  <c r="L4390" i="12"/>
  <c r="N4390" i="12"/>
  <c r="L4391" i="12"/>
  <c r="N4391" i="12"/>
  <c r="L4392" i="12"/>
  <c r="N4392" i="12"/>
  <c r="L4393" i="12"/>
  <c r="M4393" i="12" s="1"/>
  <c r="N4393" i="12"/>
  <c r="L4394" i="12"/>
  <c r="N4394" i="12"/>
  <c r="L4395" i="12"/>
  <c r="M4395" i="12" s="1"/>
  <c r="N4395" i="12"/>
  <c r="L4396" i="12"/>
  <c r="N4396" i="12"/>
  <c r="L4397" i="12"/>
  <c r="N4397" i="12"/>
  <c r="L4398" i="12"/>
  <c r="M4398" i="12"/>
  <c r="N4398" i="12"/>
  <c r="L4399" i="12"/>
  <c r="N4399" i="12"/>
  <c r="L4400" i="12"/>
  <c r="N4400" i="12"/>
  <c r="L4401" i="12"/>
  <c r="N4401" i="12"/>
  <c r="L4402" i="12"/>
  <c r="N4402" i="12"/>
  <c r="L4403" i="12"/>
  <c r="M4403" i="12" s="1"/>
  <c r="N4403" i="12"/>
  <c r="L4404" i="12"/>
  <c r="N4404" i="12"/>
  <c r="L4405" i="12"/>
  <c r="M4405" i="12"/>
  <c r="N4405" i="12"/>
  <c r="L4406" i="12"/>
  <c r="M4406" i="12"/>
  <c r="N4406" i="12"/>
  <c r="L4407" i="12"/>
  <c r="N4407" i="12"/>
  <c r="L4408" i="12"/>
  <c r="M4408" i="12"/>
  <c r="N4408" i="12"/>
  <c r="L4409" i="12"/>
  <c r="M4409" i="12"/>
  <c r="N4409" i="12"/>
  <c r="L4410" i="12"/>
  <c r="N4410" i="12"/>
  <c r="L4411" i="12"/>
  <c r="N4411" i="12"/>
  <c r="L4412" i="12"/>
  <c r="N4412" i="12"/>
  <c r="L4413" i="12"/>
  <c r="M4413" i="12"/>
  <c r="N4413" i="12"/>
  <c r="L4414" i="12"/>
  <c r="N4414" i="12"/>
  <c r="L4415" i="12"/>
  <c r="N4415" i="12"/>
  <c r="L4416" i="12"/>
  <c r="N4416" i="12"/>
  <c r="L4417" i="12"/>
  <c r="M4417" i="12"/>
  <c r="N4417" i="12"/>
  <c r="L4418" i="12"/>
  <c r="N4418" i="12"/>
  <c r="L4419" i="12"/>
  <c r="N4419" i="12"/>
  <c r="L4420" i="12"/>
  <c r="M4420" i="12" s="1"/>
  <c r="N4420" i="12"/>
  <c r="L4421" i="12"/>
  <c r="N4421" i="12"/>
  <c r="L4422" i="12"/>
  <c r="N4422" i="12"/>
  <c r="L4423" i="12"/>
  <c r="N4423" i="12"/>
  <c r="L4424" i="12"/>
  <c r="N4424" i="12"/>
  <c r="L4425" i="12"/>
  <c r="M4425" i="12" s="1"/>
  <c r="N4425" i="12"/>
  <c r="L4426" i="12"/>
  <c r="M4426" i="12" s="1"/>
  <c r="N4426" i="12"/>
  <c r="L4427" i="12"/>
  <c r="N4427" i="12"/>
  <c r="L4428" i="12"/>
  <c r="N4428" i="12"/>
  <c r="L4429" i="12"/>
  <c r="N4429" i="12"/>
  <c r="L4430" i="12"/>
  <c r="N4430" i="12"/>
  <c r="L4431" i="12"/>
  <c r="N4431" i="12"/>
  <c r="L4432" i="12"/>
  <c r="N4432" i="12"/>
  <c r="L4433" i="12"/>
  <c r="N4433" i="12"/>
  <c r="L4434" i="12"/>
  <c r="N4434" i="12"/>
  <c r="L4435" i="12"/>
  <c r="N4435" i="12"/>
  <c r="L4436" i="12"/>
  <c r="M4436" i="12"/>
  <c r="N4436" i="12"/>
  <c r="L4437" i="12"/>
  <c r="N4437" i="12"/>
  <c r="L4438" i="12"/>
  <c r="M4438" i="12"/>
  <c r="N4438" i="12"/>
  <c r="L4439" i="12"/>
  <c r="M4439" i="12"/>
  <c r="N4439" i="12"/>
  <c r="L4440" i="12"/>
  <c r="N4440" i="12"/>
  <c r="L4441" i="12"/>
  <c r="N4441" i="12"/>
  <c r="L4442" i="12"/>
  <c r="M4442" i="12" s="1"/>
  <c r="N4442" i="12"/>
  <c r="L4443" i="12"/>
  <c r="N4443" i="12"/>
  <c r="L4444" i="12"/>
  <c r="N4444" i="12"/>
  <c r="L4445" i="12"/>
  <c r="M4445" i="12"/>
  <c r="N4445" i="12"/>
  <c r="L4446" i="12"/>
  <c r="N4446" i="12"/>
  <c r="L4447" i="12"/>
  <c r="M4447" i="12"/>
  <c r="N4447" i="12"/>
  <c r="L4448" i="12"/>
  <c r="M4448" i="12"/>
  <c r="N4448" i="12"/>
  <c r="L4449" i="12"/>
  <c r="M4449" i="12"/>
  <c r="N4449" i="12"/>
  <c r="L4450" i="12"/>
  <c r="M4450" i="12" s="1"/>
  <c r="N4450" i="12"/>
  <c r="L4451" i="12"/>
  <c r="N4451" i="12"/>
  <c r="L4452" i="12"/>
  <c r="N4452" i="12"/>
  <c r="L4453" i="12"/>
  <c r="N4453" i="12"/>
  <c r="L4454" i="12"/>
  <c r="M4454" i="12"/>
  <c r="N4454" i="12"/>
  <c r="L4455" i="12"/>
  <c r="N4455" i="12"/>
  <c r="L4456" i="12"/>
  <c r="M4456" i="12"/>
  <c r="N4456" i="12"/>
  <c r="L4457" i="12"/>
  <c r="M4457" i="12" s="1"/>
  <c r="N4457" i="12"/>
  <c r="L4458" i="12"/>
  <c r="N4458" i="12"/>
  <c r="L4459" i="12"/>
  <c r="N4459" i="12"/>
  <c r="L4460" i="12"/>
  <c r="N4460" i="12"/>
  <c r="L4461" i="12"/>
  <c r="N4461" i="12"/>
  <c r="L4462" i="12"/>
  <c r="N4462" i="12"/>
  <c r="L4463" i="12"/>
  <c r="M4463" i="12" s="1"/>
  <c r="N4463" i="12"/>
  <c r="L4464" i="12"/>
  <c r="M4464" i="12"/>
  <c r="N4464" i="12"/>
  <c r="L4465" i="12"/>
  <c r="N4465" i="12"/>
  <c r="L4466" i="12"/>
  <c r="N4466" i="12"/>
  <c r="L4467" i="12"/>
  <c r="N4467" i="12"/>
  <c r="L4468" i="12"/>
  <c r="N4468" i="12"/>
  <c r="L4469" i="12"/>
  <c r="M4469" i="12"/>
  <c r="N4469" i="12"/>
  <c r="L4470" i="12"/>
  <c r="M4470" i="12"/>
  <c r="N4470" i="12"/>
  <c r="L4471" i="12"/>
  <c r="N4471" i="12"/>
  <c r="L4472" i="12"/>
  <c r="N4472" i="12"/>
  <c r="L4473" i="12"/>
  <c r="M4473" i="12"/>
  <c r="N4473" i="12"/>
  <c r="L4474" i="12"/>
  <c r="N4474" i="12"/>
  <c r="L4475" i="12"/>
  <c r="N4475" i="12"/>
  <c r="L4476" i="12"/>
  <c r="M4476" i="12" s="1"/>
  <c r="N4476" i="12"/>
  <c r="L4477" i="12"/>
  <c r="M4477" i="12"/>
  <c r="N4477" i="12"/>
  <c r="L4478" i="12"/>
  <c r="N4478" i="12"/>
  <c r="L4479" i="12"/>
  <c r="M4479" i="12"/>
  <c r="N4479" i="12"/>
  <c r="L4480" i="12"/>
  <c r="M4480" i="12"/>
  <c r="N4480" i="12"/>
  <c r="L4481" i="12"/>
  <c r="N4481" i="12"/>
  <c r="L4482" i="12"/>
  <c r="N4482" i="12"/>
  <c r="L4483" i="12"/>
  <c r="N4483" i="12"/>
  <c r="L4484" i="12"/>
  <c r="M4484" i="12" s="1"/>
  <c r="N4484" i="12"/>
  <c r="L4485" i="12"/>
  <c r="M4485" i="12"/>
  <c r="N4485" i="12"/>
  <c r="L4486" i="12"/>
  <c r="N4486" i="12"/>
  <c r="L4487" i="12"/>
  <c r="N4487" i="12"/>
  <c r="L4488" i="12"/>
  <c r="M4488" i="12"/>
  <c r="N4488" i="12"/>
  <c r="L4489" i="12"/>
  <c r="M4489" i="12" s="1"/>
  <c r="N4489" i="12"/>
  <c r="L4490" i="12"/>
  <c r="M4490" i="12" s="1"/>
  <c r="N4490" i="12"/>
  <c r="L4491" i="12"/>
  <c r="N4491" i="12"/>
  <c r="L4492" i="12"/>
  <c r="N4492" i="12"/>
  <c r="L4493" i="12"/>
  <c r="M4493" i="12"/>
  <c r="N4493" i="12"/>
  <c r="L4494" i="12"/>
  <c r="N4494" i="12"/>
  <c r="L4495" i="12"/>
  <c r="M4495" i="12" s="1"/>
  <c r="N4495" i="12"/>
  <c r="L4496" i="12"/>
  <c r="N4496" i="12"/>
  <c r="L4497" i="12"/>
  <c r="N4497" i="12"/>
  <c r="L4498" i="12"/>
  <c r="M4498" i="12" s="1"/>
  <c r="N4498" i="12"/>
  <c r="L4499" i="12"/>
  <c r="N4499" i="12"/>
  <c r="L4500" i="12"/>
  <c r="N4500" i="12"/>
  <c r="L4501" i="12"/>
  <c r="N4501" i="12"/>
  <c r="L4502" i="12"/>
  <c r="N4502" i="12"/>
  <c r="L4503" i="12"/>
  <c r="N4503" i="12"/>
  <c r="L4504" i="12"/>
  <c r="N4504" i="12"/>
  <c r="L4505" i="12"/>
  <c r="N4505" i="12"/>
  <c r="L4506" i="12"/>
  <c r="N4506" i="12"/>
  <c r="L4507" i="12"/>
  <c r="M4507" i="12" s="1"/>
  <c r="N4507" i="12"/>
  <c r="L4508" i="12"/>
  <c r="N4508" i="12"/>
  <c r="L4509" i="12"/>
  <c r="N4509" i="12"/>
  <c r="L4510" i="12"/>
  <c r="M4510" i="12"/>
  <c r="N4510" i="12"/>
  <c r="L4511" i="12"/>
  <c r="M4511" i="12"/>
  <c r="N4511" i="12"/>
  <c r="L4512" i="12"/>
  <c r="N4512" i="12"/>
  <c r="L4513" i="12"/>
  <c r="M4513" i="12"/>
  <c r="N4513" i="12"/>
  <c r="L4514" i="12"/>
  <c r="N4514" i="12"/>
  <c r="L4515" i="12"/>
  <c r="M4515" i="12" s="1"/>
  <c r="N4515" i="12"/>
  <c r="L4516" i="12"/>
  <c r="N4516" i="12"/>
  <c r="L4517" i="12"/>
  <c r="M4517" i="12"/>
  <c r="N4517" i="12"/>
  <c r="L4518" i="12"/>
  <c r="M4518" i="12"/>
  <c r="N4518" i="12"/>
  <c r="L4519" i="12"/>
  <c r="N4519" i="12"/>
  <c r="L4520" i="12"/>
  <c r="N4520" i="12"/>
  <c r="L4521" i="12"/>
  <c r="M4521" i="12" s="1"/>
  <c r="N4521" i="12"/>
  <c r="L4522" i="12"/>
  <c r="N4522" i="12"/>
  <c r="L4523" i="12"/>
  <c r="M4523" i="12" s="1"/>
  <c r="N4523" i="12"/>
  <c r="L4524" i="12"/>
  <c r="N4524" i="12"/>
  <c r="L4525" i="12"/>
  <c r="M4525" i="12"/>
  <c r="N4525" i="12"/>
  <c r="L4526" i="12"/>
  <c r="M4526" i="12"/>
  <c r="N4526" i="12"/>
  <c r="L4527" i="12"/>
  <c r="N4527" i="12"/>
  <c r="L4528" i="12"/>
  <c r="M4528" i="12"/>
  <c r="N4528" i="12"/>
  <c r="L4529" i="12"/>
  <c r="N4529" i="12"/>
  <c r="L4530" i="12"/>
  <c r="M4530" i="12" s="1"/>
  <c r="N4530" i="12"/>
  <c r="L4531" i="12"/>
  <c r="M4531" i="12" s="1"/>
  <c r="N4531" i="12"/>
  <c r="L4532" i="12"/>
  <c r="N4532" i="12"/>
  <c r="L4533" i="12"/>
  <c r="M4533" i="12"/>
  <c r="N4533" i="12"/>
  <c r="L4534" i="12"/>
  <c r="M4534" i="12"/>
  <c r="N4534" i="12"/>
  <c r="L4535" i="12"/>
  <c r="N4535" i="12"/>
  <c r="L4536" i="12"/>
  <c r="M4536" i="12"/>
  <c r="N4536" i="12"/>
  <c r="L4537" i="12"/>
  <c r="M4537" i="12"/>
  <c r="N4537" i="12"/>
  <c r="L4538" i="12"/>
  <c r="N4538" i="12"/>
  <c r="L4539" i="12"/>
  <c r="N4539" i="12"/>
  <c r="L4540" i="12"/>
  <c r="N4540" i="12"/>
  <c r="L4541" i="12"/>
  <c r="M4541" i="12"/>
  <c r="N4541" i="12"/>
  <c r="L4542" i="12"/>
  <c r="N4542" i="12"/>
  <c r="L4543" i="12"/>
  <c r="N4543" i="12"/>
  <c r="L4544" i="12"/>
  <c r="N4544" i="12"/>
  <c r="L4545" i="12"/>
  <c r="N4545" i="12"/>
  <c r="L4546" i="12"/>
  <c r="M4546" i="12" s="1"/>
  <c r="N4546" i="12"/>
  <c r="L4547" i="12"/>
  <c r="N4547" i="12"/>
  <c r="L4548" i="12"/>
  <c r="N4548" i="12"/>
  <c r="L4549" i="12"/>
  <c r="M4549" i="12"/>
  <c r="N4549" i="12"/>
  <c r="L4550" i="12"/>
  <c r="N4550" i="12"/>
  <c r="L4551" i="12"/>
  <c r="N4551" i="12"/>
  <c r="L4552" i="12"/>
  <c r="M4552" i="12"/>
  <c r="N4552" i="12"/>
  <c r="L4553" i="12"/>
  <c r="N4553" i="12"/>
  <c r="L4554" i="12"/>
  <c r="M4554" i="12" s="1"/>
  <c r="N4554" i="12"/>
  <c r="L4555" i="12"/>
  <c r="M4555" i="12" s="1"/>
  <c r="N4555" i="12"/>
  <c r="L4556" i="12"/>
  <c r="M4556" i="12"/>
  <c r="N4556" i="12"/>
  <c r="L4557" i="12"/>
  <c r="M4557" i="12"/>
  <c r="N4557" i="12"/>
  <c r="L4558" i="12"/>
  <c r="N4558" i="12"/>
  <c r="L4559" i="12"/>
  <c r="M4559" i="12" s="1"/>
  <c r="N4559" i="12"/>
  <c r="L4560" i="12"/>
  <c r="N4560" i="12"/>
  <c r="L4561" i="12"/>
  <c r="N4561" i="12"/>
  <c r="L4562" i="12"/>
  <c r="M4562" i="12" s="1"/>
  <c r="N4562" i="12"/>
  <c r="L4563" i="12"/>
  <c r="M4563" i="12" s="1"/>
  <c r="N4563" i="12"/>
  <c r="L4564" i="12"/>
  <c r="M4564" i="12"/>
  <c r="N4564" i="12"/>
  <c r="L4565" i="12"/>
  <c r="M4565" i="12"/>
  <c r="N4565" i="12"/>
  <c r="L4566" i="12"/>
  <c r="M4566" i="12"/>
  <c r="N4566" i="12"/>
  <c r="L4567" i="12"/>
  <c r="N4567" i="12"/>
  <c r="L4568" i="12"/>
  <c r="M4568" i="12"/>
  <c r="N4568" i="12"/>
  <c r="L4569" i="12"/>
  <c r="N4569" i="12"/>
  <c r="L4570" i="12"/>
  <c r="N4570" i="12"/>
  <c r="L4571" i="12"/>
  <c r="M4571" i="12" s="1"/>
  <c r="N4571" i="12"/>
  <c r="L4572" i="12"/>
  <c r="M4572" i="12" s="1"/>
  <c r="N4572" i="12"/>
  <c r="L4573" i="12"/>
  <c r="N4573" i="12"/>
  <c r="L4574" i="12"/>
  <c r="M4574" i="12"/>
  <c r="N4574" i="12"/>
  <c r="L4575" i="12"/>
  <c r="M4575" i="12"/>
  <c r="N4575" i="12"/>
  <c r="L4576" i="12"/>
  <c r="N4576" i="12"/>
  <c r="L4577" i="12"/>
  <c r="M4577" i="12"/>
  <c r="N4577" i="12"/>
  <c r="L4578" i="12"/>
  <c r="N4578" i="12"/>
  <c r="L4579" i="12"/>
  <c r="M4579" i="12" s="1"/>
  <c r="N4579" i="12"/>
  <c r="L4580" i="12"/>
  <c r="M4580" i="12" s="1"/>
  <c r="N4580" i="12"/>
  <c r="L4581" i="12"/>
  <c r="M4581" i="12"/>
  <c r="N4581" i="12"/>
  <c r="L4582" i="12"/>
  <c r="N4582" i="12"/>
  <c r="L4583" i="12"/>
  <c r="M4583" i="12"/>
  <c r="N4583" i="12"/>
  <c r="L4584" i="12"/>
  <c r="M4584" i="12"/>
  <c r="N4584" i="12"/>
  <c r="L4585" i="12"/>
  <c r="N4585" i="12"/>
  <c r="L4586" i="12"/>
  <c r="M4586" i="12" s="1"/>
  <c r="N4586" i="12"/>
  <c r="L4587" i="12"/>
  <c r="N4587" i="12"/>
  <c r="L4588" i="12"/>
  <c r="N4588" i="12"/>
  <c r="L4589" i="12"/>
  <c r="M4589" i="12"/>
  <c r="N4589" i="12"/>
  <c r="L4590" i="12"/>
  <c r="M4590" i="12"/>
  <c r="N4590" i="12"/>
  <c r="L4591" i="12"/>
  <c r="N4591" i="12"/>
  <c r="L4592" i="12"/>
  <c r="M4592" i="12"/>
  <c r="N4592" i="12"/>
  <c r="L4593" i="12"/>
  <c r="N4593" i="12"/>
  <c r="L4594" i="12"/>
  <c r="M4594" i="12" s="1"/>
  <c r="N4594" i="12"/>
  <c r="L4595" i="12"/>
  <c r="N4595" i="12"/>
  <c r="L4596" i="12"/>
  <c r="M4596" i="12"/>
  <c r="N4596" i="12"/>
  <c r="L4597" i="12"/>
  <c r="M4597" i="12"/>
  <c r="N4597" i="12"/>
  <c r="L4598" i="12"/>
  <c r="N4598" i="12"/>
  <c r="L4599" i="12"/>
  <c r="M4599" i="12" s="1"/>
  <c r="N4599" i="12"/>
  <c r="L4600" i="12"/>
  <c r="M4600" i="12"/>
  <c r="N4600" i="12"/>
  <c r="L4601" i="12"/>
  <c r="N4601" i="12"/>
  <c r="L4602" i="12"/>
  <c r="N4602" i="12"/>
  <c r="L4603" i="12"/>
  <c r="M4603" i="12" s="1"/>
  <c r="N4603" i="12"/>
  <c r="L4604" i="12"/>
  <c r="M4604" i="12" s="1"/>
  <c r="N4604" i="12"/>
  <c r="L4605" i="12"/>
  <c r="N4605" i="12"/>
  <c r="L4606" i="12"/>
  <c r="M4606" i="12"/>
  <c r="N4606" i="12"/>
  <c r="L4607" i="12"/>
  <c r="M4607" i="12"/>
  <c r="N4607" i="12"/>
  <c r="L4608" i="12"/>
  <c r="N4608" i="12"/>
  <c r="L4609" i="12"/>
  <c r="M4609" i="12"/>
  <c r="N4609" i="12"/>
  <c r="L4610" i="12"/>
  <c r="N4610" i="12"/>
  <c r="L4611" i="12"/>
  <c r="N4611" i="12"/>
  <c r="L4612" i="12"/>
  <c r="M4612" i="12" s="1"/>
  <c r="N4612" i="12"/>
  <c r="L4613" i="12"/>
  <c r="M4613" i="12"/>
  <c r="N4613" i="12"/>
  <c r="L4614" i="12"/>
  <c r="N4614" i="12"/>
  <c r="L4615" i="12"/>
  <c r="M4615" i="12"/>
  <c r="N4615" i="12"/>
  <c r="L4616" i="12"/>
  <c r="M4616" i="12"/>
  <c r="N4616" i="12"/>
  <c r="L4617" i="12"/>
  <c r="N4617" i="12"/>
  <c r="L4618" i="12"/>
  <c r="N4618" i="12"/>
  <c r="L4619" i="12"/>
  <c r="N4619" i="12"/>
  <c r="L4620" i="12"/>
  <c r="N4620" i="12"/>
  <c r="L4621" i="12"/>
  <c r="N4621" i="12"/>
  <c r="L4622" i="12"/>
  <c r="M4622" i="12"/>
  <c r="N4622" i="12"/>
  <c r="L4623" i="12"/>
  <c r="N4623" i="12"/>
  <c r="L4624" i="12"/>
  <c r="N4624" i="12"/>
  <c r="L4625" i="12"/>
  <c r="N4625" i="12"/>
  <c r="L4626" i="12"/>
  <c r="N4626" i="12"/>
  <c r="L4627" i="12"/>
  <c r="N4627" i="12"/>
  <c r="L4628" i="12"/>
  <c r="M4628" i="12"/>
  <c r="N4628" i="12"/>
  <c r="L4629" i="12"/>
  <c r="N4629" i="12"/>
  <c r="L4630" i="12"/>
  <c r="N4630" i="12"/>
  <c r="L4631" i="12"/>
  <c r="M4631" i="12"/>
  <c r="N4631" i="12"/>
  <c r="L4632" i="12"/>
  <c r="M4632" i="12"/>
  <c r="N4632" i="12"/>
  <c r="L4633" i="12"/>
  <c r="N4633" i="12"/>
  <c r="L4634" i="12"/>
  <c r="N4634" i="12"/>
  <c r="L4635" i="12"/>
  <c r="N4635" i="12"/>
  <c r="L4636" i="12"/>
  <c r="M4636" i="12" s="1"/>
  <c r="N4636" i="12"/>
  <c r="L4637" i="12"/>
  <c r="M4637" i="12"/>
  <c r="N4637" i="12"/>
  <c r="L4638" i="12"/>
  <c r="N4638" i="12"/>
  <c r="L4639" i="12"/>
  <c r="M4639" i="12"/>
  <c r="N4639" i="12"/>
  <c r="L4640" i="12"/>
  <c r="M4640" i="12"/>
  <c r="N4640" i="12"/>
  <c r="L4641" i="12"/>
  <c r="M4641" i="12"/>
  <c r="N4641" i="12"/>
  <c r="L4642" i="12"/>
  <c r="M4642" i="12" s="1"/>
  <c r="N4642" i="12"/>
  <c r="L4643" i="12"/>
  <c r="N4643" i="12"/>
  <c r="L4644" i="12"/>
  <c r="N4644" i="12"/>
  <c r="L4645" i="12"/>
  <c r="N4645" i="12"/>
  <c r="L4646" i="12"/>
  <c r="N4646" i="12"/>
  <c r="L4647" i="12"/>
  <c r="N4647" i="12"/>
  <c r="L4648" i="12"/>
  <c r="M4648" i="12"/>
  <c r="N4648" i="12"/>
  <c r="L4649" i="12"/>
  <c r="N4649" i="12"/>
  <c r="L4650" i="12"/>
  <c r="M4650" i="12" s="1"/>
  <c r="N4650" i="12"/>
  <c r="L4651" i="12"/>
  <c r="N4651" i="12"/>
  <c r="L4652" i="12"/>
  <c r="N4652" i="12"/>
  <c r="L4653" i="12"/>
  <c r="M4653" i="12"/>
  <c r="N4653" i="12"/>
  <c r="L4654" i="12"/>
  <c r="M4654" i="12"/>
  <c r="N4654" i="12"/>
  <c r="L4655" i="12"/>
  <c r="N4655" i="12"/>
  <c r="L4656" i="12"/>
  <c r="M4656" i="12"/>
  <c r="N4656" i="12"/>
  <c r="L4657" i="12"/>
  <c r="N4657" i="12"/>
  <c r="L4658" i="12"/>
  <c r="M4658" i="12" s="1"/>
  <c r="N4658" i="12"/>
  <c r="L4659" i="12"/>
  <c r="N4659" i="12"/>
  <c r="L4660" i="12"/>
  <c r="M4660" i="12"/>
  <c r="N4660" i="12"/>
  <c r="L4661" i="12"/>
  <c r="M4661" i="12"/>
  <c r="N4661" i="12"/>
  <c r="L4662" i="12"/>
  <c r="N4662" i="12"/>
  <c r="L4663" i="12"/>
  <c r="N4663" i="12"/>
  <c r="L4664" i="12"/>
  <c r="M4664" i="12"/>
  <c r="N4664" i="12"/>
  <c r="L4665" i="12"/>
  <c r="N4665" i="12"/>
  <c r="L4666" i="12"/>
  <c r="N4666" i="12"/>
  <c r="L4667" i="12"/>
  <c r="M4667" i="12" s="1"/>
  <c r="N4667" i="12"/>
  <c r="L4668" i="12"/>
  <c r="M4668" i="12" s="1"/>
  <c r="N4668" i="12"/>
  <c r="L4669" i="12"/>
  <c r="M4669" i="12"/>
  <c r="N4669" i="12"/>
  <c r="L4670" i="12"/>
  <c r="M4670" i="12"/>
  <c r="N4670" i="12"/>
  <c r="L4671" i="12"/>
  <c r="N4671" i="12"/>
  <c r="L4672" i="12"/>
  <c r="N4672" i="12"/>
  <c r="L4673" i="12"/>
  <c r="M4673" i="12"/>
  <c r="N4673" i="12"/>
  <c r="L4674" i="12"/>
  <c r="N4674" i="12"/>
  <c r="L4675" i="12"/>
  <c r="N4675" i="12"/>
  <c r="L4676" i="12"/>
  <c r="M4676" i="12" s="1"/>
  <c r="N4676" i="12"/>
  <c r="L4677" i="12"/>
  <c r="M4677" i="12"/>
  <c r="N4677" i="12"/>
  <c r="L4678" i="12"/>
  <c r="N4678" i="12"/>
  <c r="L4679" i="12"/>
  <c r="M4679" i="12"/>
  <c r="N4679" i="12"/>
  <c r="L4680" i="12"/>
  <c r="M4680" i="12"/>
  <c r="N4680" i="12"/>
  <c r="L4681" i="12"/>
  <c r="N4681" i="12"/>
  <c r="L4682" i="12"/>
  <c r="N4682" i="12"/>
  <c r="L4683" i="12"/>
  <c r="N4683" i="12"/>
  <c r="L4684" i="12"/>
  <c r="N4684" i="12"/>
  <c r="L4685" i="12"/>
  <c r="M4685" i="12"/>
  <c r="N4685" i="12"/>
  <c r="L4686" i="12"/>
  <c r="N4686" i="12"/>
  <c r="L4687" i="12"/>
  <c r="N4687" i="12"/>
  <c r="L4688" i="12"/>
  <c r="M4688" i="12"/>
  <c r="N4688" i="12"/>
  <c r="L4689" i="12"/>
  <c r="N4689" i="12"/>
  <c r="L4690" i="12"/>
  <c r="N4690" i="12"/>
  <c r="L4691" i="12"/>
  <c r="N4691" i="12"/>
  <c r="L4692" i="12"/>
  <c r="M4692" i="12"/>
  <c r="N4692" i="12"/>
  <c r="L4693" i="12"/>
  <c r="N4693" i="12"/>
  <c r="L4694" i="12"/>
  <c r="M4694" i="12"/>
  <c r="N4694" i="12"/>
  <c r="L4695" i="12"/>
  <c r="M4695" i="12"/>
  <c r="N4695" i="12"/>
  <c r="L4696" i="12"/>
  <c r="N4696" i="12"/>
  <c r="L4697" i="12"/>
  <c r="M4697" i="12"/>
  <c r="N4697" i="12"/>
  <c r="L4698" i="12"/>
  <c r="N4698" i="12"/>
  <c r="L4699" i="12"/>
  <c r="N4699" i="12"/>
  <c r="L4700" i="12"/>
  <c r="N4700" i="12"/>
  <c r="L4701" i="12"/>
  <c r="M4701" i="12"/>
  <c r="N4701" i="12"/>
  <c r="L4702" i="12"/>
  <c r="N4702" i="12"/>
  <c r="L4703" i="12"/>
  <c r="M4703" i="12"/>
  <c r="N4703" i="12"/>
  <c r="L4704" i="12"/>
  <c r="M4704" i="12"/>
  <c r="N4704" i="12"/>
  <c r="L4705" i="12"/>
  <c r="N4705" i="12"/>
  <c r="L4706" i="12"/>
  <c r="M4706" i="12" s="1"/>
  <c r="N4706" i="12"/>
  <c r="L4707" i="12"/>
  <c r="N4707" i="12"/>
  <c r="L4708" i="12"/>
  <c r="M4708" i="12" s="1"/>
  <c r="N4708" i="12"/>
  <c r="L4709" i="12"/>
  <c r="N4709" i="12"/>
  <c r="L4710" i="12"/>
  <c r="M4710" i="12"/>
  <c r="N4710" i="12"/>
  <c r="L4711" i="12"/>
  <c r="M4711" i="12"/>
  <c r="N4711" i="12"/>
  <c r="L4712" i="12"/>
  <c r="N4712" i="12"/>
  <c r="L4713" i="12"/>
  <c r="M4713" i="12" s="1"/>
  <c r="N4713" i="12"/>
  <c r="L4714" i="12"/>
  <c r="M4714" i="12" s="1"/>
  <c r="N4714" i="12"/>
  <c r="L4715" i="12"/>
  <c r="N4715" i="12"/>
  <c r="L4716" i="12"/>
  <c r="M4716" i="12"/>
  <c r="N4716" i="12"/>
  <c r="L4717" i="12"/>
  <c r="M4717" i="12"/>
  <c r="N4717" i="12"/>
  <c r="L4718" i="12"/>
  <c r="N4718" i="12"/>
  <c r="L4719" i="12"/>
  <c r="N4719" i="12"/>
  <c r="L4720" i="12"/>
  <c r="M4720" i="12"/>
  <c r="N4720" i="12"/>
  <c r="L4721" i="12"/>
  <c r="M4721" i="12" s="1"/>
  <c r="N4721" i="12"/>
  <c r="L4722" i="12"/>
  <c r="N4722" i="12"/>
  <c r="L4723" i="12"/>
  <c r="M4723" i="12" s="1"/>
  <c r="N4723" i="12"/>
  <c r="L4724" i="12"/>
  <c r="M4724" i="12"/>
  <c r="N4724" i="12"/>
  <c r="L4725" i="12"/>
  <c r="N4725" i="12"/>
  <c r="L4726" i="12"/>
  <c r="M4726" i="12"/>
  <c r="N4726" i="12"/>
  <c r="L4727" i="12"/>
  <c r="N4727" i="12"/>
  <c r="L4728" i="12"/>
  <c r="N4728" i="12"/>
  <c r="L4729" i="12"/>
  <c r="N4729" i="12"/>
  <c r="L4730" i="12"/>
  <c r="M4730" i="12" s="1"/>
  <c r="N4730" i="12"/>
  <c r="L4731" i="12"/>
  <c r="N4731" i="12"/>
  <c r="L4732" i="12"/>
  <c r="N4732" i="12"/>
  <c r="L4733" i="12"/>
  <c r="M4733" i="12"/>
  <c r="N4733" i="12"/>
  <c r="L4734" i="12"/>
  <c r="N4734" i="12"/>
  <c r="L4735" i="12"/>
  <c r="N4735" i="12"/>
  <c r="L4736" i="12"/>
  <c r="M4736" i="12"/>
  <c r="N4736" i="12"/>
  <c r="L4737" i="12"/>
  <c r="N4737" i="12"/>
  <c r="L4738" i="12"/>
  <c r="M4738" i="12" s="1"/>
  <c r="N4738" i="12"/>
  <c r="L4739" i="12"/>
  <c r="M4739" i="12" s="1"/>
  <c r="N4739" i="12"/>
  <c r="L4740" i="12"/>
  <c r="M4740" i="12" s="1"/>
  <c r="N4740" i="12"/>
  <c r="L4741" i="12"/>
  <c r="N4741" i="12"/>
  <c r="L4742" i="12"/>
  <c r="N4742" i="12"/>
  <c r="L4743" i="12"/>
  <c r="N4743" i="12"/>
  <c r="L4744" i="12"/>
  <c r="N4744" i="12"/>
  <c r="L4745" i="12"/>
  <c r="M4745" i="12" s="1"/>
  <c r="N4745" i="12"/>
  <c r="L4746" i="12"/>
  <c r="N4746" i="12"/>
  <c r="L4747" i="12"/>
  <c r="N4747" i="12"/>
  <c r="L4748" i="12"/>
  <c r="N4748" i="12"/>
  <c r="L4749" i="12"/>
  <c r="N4749" i="12"/>
  <c r="L4750" i="12"/>
  <c r="N4750" i="12"/>
  <c r="L4751" i="12"/>
  <c r="M4751" i="12" s="1"/>
  <c r="N4751" i="12"/>
  <c r="L4752" i="12"/>
  <c r="M4752" i="12"/>
  <c r="N4752" i="12"/>
  <c r="L4753" i="12"/>
  <c r="N4753" i="12"/>
  <c r="L4754" i="12"/>
  <c r="M4754" i="12" s="1"/>
  <c r="N4754" i="12"/>
  <c r="L4755" i="12"/>
  <c r="N4755" i="12"/>
  <c r="L4756" i="12"/>
  <c r="N4756" i="12"/>
  <c r="L4757" i="12"/>
  <c r="M4757" i="12"/>
  <c r="N4757" i="12"/>
  <c r="L4758" i="12"/>
  <c r="M4758" i="12"/>
  <c r="N4758" i="12"/>
  <c r="L4759" i="12"/>
  <c r="N4759" i="12"/>
  <c r="L4760" i="12"/>
  <c r="M4760" i="12"/>
  <c r="N4760" i="12"/>
  <c r="L4761" i="12"/>
  <c r="N4761" i="12"/>
  <c r="L4762" i="12"/>
  <c r="M4762" i="12" s="1"/>
  <c r="N4762" i="12"/>
  <c r="L4763" i="12"/>
  <c r="M4763" i="12" s="1"/>
  <c r="N4763" i="12"/>
  <c r="L4764" i="12"/>
  <c r="M4764" i="12" s="1"/>
  <c r="N4764" i="12"/>
  <c r="L4765" i="12"/>
  <c r="M4765" i="12"/>
  <c r="N4765" i="12"/>
  <c r="L4766" i="12"/>
  <c r="N4766" i="12"/>
  <c r="L4767" i="12"/>
  <c r="M4767" i="12"/>
  <c r="N4767" i="12"/>
  <c r="L4768" i="12"/>
  <c r="M4768" i="12"/>
  <c r="N4768" i="12"/>
  <c r="L4769" i="12"/>
  <c r="M4769" i="12"/>
  <c r="N4769" i="12"/>
  <c r="L4770" i="12"/>
  <c r="M4770" i="12" s="1"/>
  <c r="N4770" i="12"/>
  <c r="L4771" i="12"/>
  <c r="N4771" i="12"/>
  <c r="L4772" i="12"/>
  <c r="N4772" i="12"/>
  <c r="L4773" i="12"/>
  <c r="N4773" i="12"/>
  <c r="L4774" i="12"/>
  <c r="N4774" i="12"/>
  <c r="L4775" i="12"/>
  <c r="N4775" i="12"/>
  <c r="L4776" i="12"/>
  <c r="M4776" i="12"/>
  <c r="N4776" i="12"/>
  <c r="L4777" i="12"/>
  <c r="M4777" i="12" s="1"/>
  <c r="N4777" i="12"/>
  <c r="L4778" i="12"/>
  <c r="M4778" i="12" s="1"/>
  <c r="N4778" i="12"/>
  <c r="L4779" i="12"/>
  <c r="N4779" i="12"/>
  <c r="L4780" i="12"/>
  <c r="M4780" i="12"/>
  <c r="N4780" i="12"/>
  <c r="L4781" i="12"/>
  <c r="M4781" i="12"/>
  <c r="N4781" i="12"/>
  <c r="L4782" i="12"/>
  <c r="M4782" i="12"/>
  <c r="N4782" i="12"/>
  <c r="L4783" i="12"/>
  <c r="N4783" i="12"/>
  <c r="L4784" i="12"/>
  <c r="M4784" i="12"/>
  <c r="N4784" i="12"/>
  <c r="L4785" i="12"/>
  <c r="N4785" i="12"/>
  <c r="L4786" i="12"/>
  <c r="N4786" i="12"/>
  <c r="L4787" i="12"/>
  <c r="M4787" i="12" s="1"/>
  <c r="N4787" i="12"/>
  <c r="L4788" i="12"/>
  <c r="M4788" i="12"/>
  <c r="N4788" i="12"/>
  <c r="L4789" i="12"/>
  <c r="N4789" i="12"/>
  <c r="L4790" i="12"/>
  <c r="N4790" i="12"/>
  <c r="L4791" i="12"/>
  <c r="M4791" i="12" s="1"/>
  <c r="N4791" i="12"/>
  <c r="L4792" i="12"/>
  <c r="N4792" i="12"/>
  <c r="L4793" i="12"/>
  <c r="N4793" i="12"/>
  <c r="L4794" i="12"/>
  <c r="M4794" i="12" s="1"/>
  <c r="N4794" i="12"/>
  <c r="L4795" i="12"/>
  <c r="M4795" i="12" s="1"/>
  <c r="N4795" i="12"/>
  <c r="L4796" i="12"/>
  <c r="N4796" i="12"/>
  <c r="L4797" i="12"/>
  <c r="M4797" i="12"/>
  <c r="N4797" i="12"/>
  <c r="L4798" i="12"/>
  <c r="M4798" i="12"/>
  <c r="N4798" i="12"/>
  <c r="L4799" i="12"/>
  <c r="M4799" i="12"/>
  <c r="N4799" i="12"/>
  <c r="L4800" i="12"/>
  <c r="M4800" i="12"/>
  <c r="N4800" i="12"/>
  <c r="L4801" i="12"/>
  <c r="N4801" i="12"/>
  <c r="L4802" i="12"/>
  <c r="M4802" i="12" s="1"/>
  <c r="N4802" i="12"/>
  <c r="L4803" i="12"/>
  <c r="M4803" i="12" s="1"/>
  <c r="N4803" i="12"/>
  <c r="L4804" i="12"/>
  <c r="N4804" i="12"/>
  <c r="L4805" i="12"/>
  <c r="N4805" i="12"/>
  <c r="L4806" i="12"/>
  <c r="N4806" i="12"/>
  <c r="L4807" i="12"/>
  <c r="N4807" i="12"/>
  <c r="L4808" i="12"/>
  <c r="M4808" i="12"/>
  <c r="N4808" i="12"/>
  <c r="L4809" i="12"/>
  <c r="M4809" i="12" s="1"/>
  <c r="N4809" i="12"/>
  <c r="L4810" i="12"/>
  <c r="M4810" i="12" s="1"/>
  <c r="N4810" i="12"/>
  <c r="L4811" i="12"/>
  <c r="M4811" i="12" s="1"/>
  <c r="N4811" i="12"/>
  <c r="L4812" i="12"/>
  <c r="M4812" i="12"/>
  <c r="N4812" i="12"/>
  <c r="L4813" i="12"/>
  <c r="M4813" i="12"/>
  <c r="N4813" i="12"/>
  <c r="L4814" i="12"/>
  <c r="N4814" i="12"/>
  <c r="L4815" i="12"/>
  <c r="M4815" i="12" s="1"/>
  <c r="N4815" i="12"/>
  <c r="L4816" i="12"/>
  <c r="M4816" i="12"/>
  <c r="N4816" i="12"/>
  <c r="L4817" i="12"/>
  <c r="N4817" i="12"/>
  <c r="L4818" i="12"/>
  <c r="M4818" i="12" s="1"/>
  <c r="N4818" i="12"/>
  <c r="L4819" i="12"/>
  <c r="M4819" i="12" s="1"/>
  <c r="N4819" i="12"/>
  <c r="L4820" i="12"/>
  <c r="M4820" i="12"/>
  <c r="N4820" i="12"/>
  <c r="L4821" i="12"/>
  <c r="M4821" i="12"/>
  <c r="N4821" i="12"/>
  <c r="L4822" i="12"/>
  <c r="M4822" i="12"/>
  <c r="N4822" i="12"/>
  <c r="L4823" i="12"/>
  <c r="N4823" i="12"/>
  <c r="L4824" i="12"/>
  <c r="N4824" i="12"/>
  <c r="L4825" i="12"/>
  <c r="N4825" i="12"/>
  <c r="L4826" i="12"/>
  <c r="N4826" i="12"/>
  <c r="L4827" i="12"/>
  <c r="M4827" i="12" s="1"/>
  <c r="N4827" i="12"/>
  <c r="L4828" i="12"/>
  <c r="M4828" i="12" s="1"/>
  <c r="N4828" i="12"/>
  <c r="L4829" i="12"/>
  <c r="M4829" i="12"/>
  <c r="N4829" i="12"/>
  <c r="L4830" i="12"/>
  <c r="M4830" i="12"/>
  <c r="N4830" i="12"/>
  <c r="L4831" i="12"/>
  <c r="M4831" i="12"/>
  <c r="N4831" i="12"/>
  <c r="L4832" i="12"/>
  <c r="M4832" i="12"/>
  <c r="N4832" i="12"/>
  <c r="L4833" i="12"/>
  <c r="N4833" i="12"/>
  <c r="L4834" i="12"/>
  <c r="M4834" i="12" s="1"/>
  <c r="N4834" i="12"/>
  <c r="L4835" i="12"/>
  <c r="M4835" i="12" s="1"/>
  <c r="N4835" i="12"/>
  <c r="L4836" i="12"/>
  <c r="M4836" i="12" s="1"/>
  <c r="N4836" i="12"/>
  <c r="L4837" i="12"/>
  <c r="M4837" i="12"/>
  <c r="N4837" i="12"/>
  <c r="L4838" i="12"/>
  <c r="M4838" i="12"/>
  <c r="N4838" i="12"/>
  <c r="L4839" i="12"/>
  <c r="M4839" i="12"/>
  <c r="N4839" i="12"/>
  <c r="L4840" i="12"/>
  <c r="M4840" i="12"/>
  <c r="N4840" i="12"/>
  <c r="L4841" i="12"/>
  <c r="M4841" i="12" s="1"/>
  <c r="N4841" i="12"/>
  <c r="L4842" i="12"/>
  <c r="M4842" i="12" s="1"/>
  <c r="N4842" i="12"/>
  <c r="L4843" i="12"/>
  <c r="N4843" i="12"/>
  <c r="L4844" i="12"/>
  <c r="N4844" i="12"/>
  <c r="L4845" i="12"/>
  <c r="M4845" i="12"/>
  <c r="N4845" i="12"/>
  <c r="L4846" i="12"/>
  <c r="M4846" i="12"/>
  <c r="N4846" i="12"/>
  <c r="L4847" i="12"/>
  <c r="N4847" i="12"/>
  <c r="L4848" i="12"/>
  <c r="M4848" i="12"/>
  <c r="N4848" i="12"/>
  <c r="L4849" i="12"/>
  <c r="N4849" i="12"/>
  <c r="L4850" i="12"/>
  <c r="M4850" i="12" s="1"/>
  <c r="N4850" i="12"/>
  <c r="L4851" i="12"/>
  <c r="M4851" i="12" s="1"/>
  <c r="N4851" i="12"/>
  <c r="L4852" i="12"/>
  <c r="M4852" i="12"/>
  <c r="N4852" i="12"/>
  <c r="L4853" i="12"/>
  <c r="M4853" i="12"/>
  <c r="N4853" i="12"/>
  <c r="L4854" i="12"/>
  <c r="N4854" i="12"/>
  <c r="L4855" i="12"/>
  <c r="M4855" i="12" s="1"/>
  <c r="N4855" i="12"/>
  <c r="L4856" i="12"/>
  <c r="M4856" i="12"/>
  <c r="N4856" i="12"/>
  <c r="L4857" i="12"/>
  <c r="N4857" i="12"/>
  <c r="L4858" i="12"/>
  <c r="M4858" i="12" s="1"/>
  <c r="N4858" i="12"/>
  <c r="L4859" i="12"/>
  <c r="M4859" i="12" s="1"/>
  <c r="N4859" i="12"/>
  <c r="L4860" i="12"/>
  <c r="N4860" i="12"/>
  <c r="L4861" i="12"/>
  <c r="M4861" i="12"/>
  <c r="N4861" i="12"/>
  <c r="L4862" i="12"/>
  <c r="M4862" i="12"/>
  <c r="N4862" i="12"/>
  <c r="L4863" i="12"/>
  <c r="M4863" i="12"/>
  <c r="N4863" i="12"/>
  <c r="L4864" i="12"/>
  <c r="M4864" i="12"/>
  <c r="N4864" i="12"/>
  <c r="L4865" i="12"/>
  <c r="M4865" i="12"/>
  <c r="N4865" i="12"/>
  <c r="L4866" i="12"/>
  <c r="M4866" i="12" s="1"/>
  <c r="N4866" i="12"/>
  <c r="L4867" i="12"/>
  <c r="M4867" i="12" s="1"/>
  <c r="N4867" i="12"/>
  <c r="L4868" i="12"/>
  <c r="N4868" i="12"/>
  <c r="L4869" i="12"/>
  <c r="N4869" i="12"/>
  <c r="L4870" i="12"/>
  <c r="M4870" i="12"/>
  <c r="N4870" i="12"/>
  <c r="L4871" i="12"/>
  <c r="M4871" i="12"/>
  <c r="N4871" i="12"/>
  <c r="L4872" i="12"/>
  <c r="M4872" i="12"/>
  <c r="N4872" i="12"/>
  <c r="L4873" i="12"/>
  <c r="M4873" i="12" s="1"/>
  <c r="N4873" i="12"/>
  <c r="L4874" i="12"/>
  <c r="N4874" i="12"/>
  <c r="L4875" i="12"/>
  <c r="M4875" i="12" s="1"/>
  <c r="N4875" i="12"/>
  <c r="L4876" i="12"/>
  <c r="N4876" i="12"/>
  <c r="L4877" i="12"/>
  <c r="N4877" i="12"/>
  <c r="L4878" i="12"/>
  <c r="N4878" i="12"/>
  <c r="L4879" i="12"/>
  <c r="N4879" i="12"/>
  <c r="L4880" i="12"/>
  <c r="M4880" i="12"/>
  <c r="N4880" i="12"/>
  <c r="L4881" i="12"/>
  <c r="N4881" i="12"/>
  <c r="L4882" i="12"/>
  <c r="N4882" i="12"/>
  <c r="L4883" i="12"/>
  <c r="M4883" i="12" s="1"/>
  <c r="N4883" i="12"/>
  <c r="L4884" i="12"/>
  <c r="M4884" i="12"/>
  <c r="N4884" i="12"/>
  <c r="L4885" i="12"/>
  <c r="N4885" i="12"/>
  <c r="L4886" i="12"/>
  <c r="M4886" i="12"/>
  <c r="N4886" i="12"/>
  <c r="L4887" i="12"/>
  <c r="N4887" i="12"/>
  <c r="L4888" i="12"/>
  <c r="M4888" i="12"/>
  <c r="N4888" i="12"/>
  <c r="L4889" i="12"/>
  <c r="M4889" i="12"/>
  <c r="N4889" i="12"/>
  <c r="L4890" i="12"/>
  <c r="N4890" i="12"/>
  <c r="L4891" i="12"/>
  <c r="N4891" i="12"/>
  <c r="L4892" i="12"/>
  <c r="M4892" i="12" s="1"/>
  <c r="N4892" i="12"/>
  <c r="L4893" i="12"/>
  <c r="M4893" i="12"/>
  <c r="N4893" i="12"/>
  <c r="L4894" i="12"/>
  <c r="N4894" i="12"/>
  <c r="L4895" i="12"/>
  <c r="M4895" i="12"/>
  <c r="N4895" i="12"/>
  <c r="L4896" i="12"/>
  <c r="N4896" i="12"/>
  <c r="L4897" i="12"/>
  <c r="M4897" i="12"/>
  <c r="N4897" i="12"/>
  <c r="L4898" i="12"/>
  <c r="M4898" i="12" s="1"/>
  <c r="N4898" i="12"/>
  <c r="L4899" i="12"/>
  <c r="M4899" i="12" s="1"/>
  <c r="N4899" i="12"/>
  <c r="L4900" i="12"/>
  <c r="M4900" i="12" s="1"/>
  <c r="N4900" i="12"/>
  <c r="L4901" i="12"/>
  <c r="M4901" i="12"/>
  <c r="N4901" i="12"/>
  <c r="L4902" i="12"/>
  <c r="M4902" i="12"/>
  <c r="N4902" i="12"/>
  <c r="L4903" i="12"/>
  <c r="N4903" i="12"/>
  <c r="L4904" i="12"/>
  <c r="M4904" i="12"/>
  <c r="N4904" i="12"/>
  <c r="L4905" i="12"/>
  <c r="M4905" i="12" s="1"/>
  <c r="N4905" i="12"/>
  <c r="L4906" i="12"/>
  <c r="M4906" i="12" s="1"/>
  <c r="N4906" i="12"/>
  <c r="L4907" i="12"/>
  <c r="M4907" i="12" s="1"/>
  <c r="N4907" i="12"/>
  <c r="L4908" i="12"/>
  <c r="M4908" i="12"/>
  <c r="N4908" i="12"/>
  <c r="L4909" i="12"/>
  <c r="M4909" i="12"/>
  <c r="N4909" i="12"/>
  <c r="L4910" i="12"/>
  <c r="M4910" i="12"/>
  <c r="N4910" i="12"/>
  <c r="L4911" i="12"/>
  <c r="M4911" i="12" s="1"/>
  <c r="N4911" i="12"/>
  <c r="L4912" i="12"/>
  <c r="M4912" i="12"/>
  <c r="N4912" i="12"/>
  <c r="L4913" i="12"/>
  <c r="M4913" i="12" s="1"/>
  <c r="N4913" i="12"/>
  <c r="L4914" i="12"/>
  <c r="M4914" i="12" s="1"/>
  <c r="N4914" i="12"/>
  <c r="L4915" i="12"/>
  <c r="M4915" i="12" s="1"/>
  <c r="N4915" i="12"/>
  <c r="L4916" i="12"/>
  <c r="N4916" i="12"/>
  <c r="L4917" i="12"/>
  <c r="M4917" i="12"/>
  <c r="N4917" i="12"/>
  <c r="L4918" i="12"/>
  <c r="N4918" i="12"/>
  <c r="L4919" i="12"/>
  <c r="N4919" i="12"/>
  <c r="L4920" i="12"/>
  <c r="M4920" i="12"/>
  <c r="N4920" i="12"/>
  <c r="L4921" i="12"/>
  <c r="N4921" i="12"/>
  <c r="L4922" i="12"/>
  <c r="N4922" i="12"/>
  <c r="L4923" i="12"/>
  <c r="M4923" i="12" s="1"/>
  <c r="N4923" i="12"/>
  <c r="L4924" i="12"/>
  <c r="M4924" i="12" s="1"/>
  <c r="N4924" i="12"/>
  <c r="L4925" i="12"/>
  <c r="M4925" i="12"/>
  <c r="N4925" i="12"/>
  <c r="L4926" i="12"/>
  <c r="M4926" i="12"/>
  <c r="N4926" i="12"/>
  <c r="L4927" i="12"/>
  <c r="M4927" i="12"/>
  <c r="N4927" i="12"/>
  <c r="L4928" i="12"/>
  <c r="N4928" i="12"/>
  <c r="L4929" i="12"/>
  <c r="M4929" i="12"/>
  <c r="N4929" i="12"/>
  <c r="L4930" i="12"/>
  <c r="M4930" i="12" s="1"/>
  <c r="N4930" i="12"/>
  <c r="L4931" i="12"/>
  <c r="M4931" i="12" s="1"/>
  <c r="N4931" i="12"/>
  <c r="L4932" i="12"/>
  <c r="M4932" i="12" s="1"/>
  <c r="N4932" i="12"/>
  <c r="L4933" i="12"/>
  <c r="M4933" i="12"/>
  <c r="N4933" i="12"/>
  <c r="L4934" i="12"/>
  <c r="M4934" i="12"/>
  <c r="N4934" i="12"/>
  <c r="L4935" i="12"/>
  <c r="M4935" i="12"/>
  <c r="N4935" i="12"/>
  <c r="L4936" i="12"/>
  <c r="M4936" i="12"/>
  <c r="N4936" i="12"/>
  <c r="L4937" i="12"/>
  <c r="M4937" i="12" s="1"/>
  <c r="N4937" i="12"/>
  <c r="L4938" i="12"/>
  <c r="M4938" i="12" s="1"/>
  <c r="N4938" i="12"/>
  <c r="L4939" i="12"/>
  <c r="M4939" i="12" s="1"/>
  <c r="N4939" i="12"/>
  <c r="L4940" i="12"/>
  <c r="M4940" i="12"/>
  <c r="N4940" i="12"/>
  <c r="L4941" i="12"/>
  <c r="M4941" i="12"/>
  <c r="N4941" i="12"/>
  <c r="L4942" i="12"/>
  <c r="M4942" i="12"/>
  <c r="N4942" i="12"/>
  <c r="L4943" i="12"/>
  <c r="M4943" i="12" s="1"/>
  <c r="N4943" i="12"/>
  <c r="L4944" i="12"/>
  <c r="M4944" i="12"/>
  <c r="N4944" i="12"/>
  <c r="L4945" i="12"/>
  <c r="M4945" i="12"/>
  <c r="N4945" i="12"/>
  <c r="L4946" i="12"/>
  <c r="M4946" i="12" s="1"/>
  <c r="N4946" i="12"/>
  <c r="L4947" i="12"/>
  <c r="N4947" i="12"/>
  <c r="L4948" i="12"/>
  <c r="M4948" i="12"/>
  <c r="N4948" i="12"/>
  <c r="L4949" i="12"/>
  <c r="M4949" i="12"/>
  <c r="N4949" i="12"/>
  <c r="L4950" i="12"/>
  <c r="M4950" i="12"/>
  <c r="N4950" i="12"/>
  <c r="L4951" i="12"/>
  <c r="M4951" i="12"/>
  <c r="N4951" i="12"/>
  <c r="L4952" i="12"/>
  <c r="M4952" i="12"/>
  <c r="N4952" i="12"/>
  <c r="L4953" i="12"/>
  <c r="M4953" i="12"/>
  <c r="N4953" i="12"/>
  <c r="L4954" i="12"/>
  <c r="M4954" i="12" s="1"/>
  <c r="N4954" i="12"/>
  <c r="L4955" i="12"/>
  <c r="M4955" i="12" s="1"/>
  <c r="N4955" i="12"/>
  <c r="L4956" i="12"/>
  <c r="M4956" i="12" s="1"/>
  <c r="N4956" i="12"/>
  <c r="L4957" i="12"/>
  <c r="M4957" i="12"/>
  <c r="N4957" i="12"/>
  <c r="L4958" i="12"/>
  <c r="M4958" i="12"/>
  <c r="N4958" i="12"/>
  <c r="L4959" i="12"/>
  <c r="M4959" i="12"/>
  <c r="N4959" i="12"/>
  <c r="L4960" i="12"/>
  <c r="M4960" i="12"/>
  <c r="N4960" i="12"/>
  <c r="L4961" i="12"/>
  <c r="M4961" i="12"/>
  <c r="N4961" i="12"/>
  <c r="L4962" i="12"/>
  <c r="M4962" i="12" s="1"/>
  <c r="N4962" i="12"/>
  <c r="L4963" i="12"/>
  <c r="M4963" i="12" s="1"/>
  <c r="N4963" i="12"/>
  <c r="L4964" i="12"/>
  <c r="M4964" i="12" s="1"/>
  <c r="N4964" i="12"/>
  <c r="L4965" i="12"/>
  <c r="M4965" i="12"/>
  <c r="N4965" i="12"/>
  <c r="L4966" i="12"/>
  <c r="M4966" i="12"/>
  <c r="N4966" i="12"/>
  <c r="L4967" i="12"/>
  <c r="M4967" i="12"/>
  <c r="N4967" i="12"/>
  <c r="L4968" i="12"/>
  <c r="M4968" i="12"/>
  <c r="N4968" i="12"/>
  <c r="L4969" i="12"/>
  <c r="M4969" i="12" s="1"/>
  <c r="N4969" i="12"/>
  <c r="L4970" i="12"/>
  <c r="M4970" i="12" s="1"/>
  <c r="N4970" i="12"/>
  <c r="L4971" i="12"/>
  <c r="M4971" i="12" s="1"/>
  <c r="N4971" i="12"/>
  <c r="L4972" i="12"/>
  <c r="M4972" i="12"/>
  <c r="N4972" i="12"/>
  <c r="L4973" i="12"/>
  <c r="M4973" i="12"/>
  <c r="N4973" i="12"/>
  <c r="L4974" i="12"/>
  <c r="M4974" i="12"/>
  <c r="N4974" i="12"/>
  <c r="L4975" i="12"/>
  <c r="M4975" i="12" s="1"/>
  <c r="N4975" i="12"/>
  <c r="L4976" i="12"/>
  <c r="M4976" i="12"/>
  <c r="N4976" i="12"/>
  <c r="L4977" i="12"/>
  <c r="M4977" i="12" s="1"/>
  <c r="N4977" i="12"/>
  <c r="L4978" i="12"/>
  <c r="M4978" i="12" s="1"/>
  <c r="N4978" i="12"/>
  <c r="L4979" i="12"/>
  <c r="M4979" i="12" s="1"/>
  <c r="N4979" i="12"/>
  <c r="L4980" i="12"/>
  <c r="M4980" i="12"/>
  <c r="N4980" i="12"/>
  <c r="L4981" i="12"/>
  <c r="M4981" i="12"/>
  <c r="N4981" i="12"/>
  <c r="L4982" i="12"/>
  <c r="M4982" i="12"/>
  <c r="N4982" i="12"/>
  <c r="L4983" i="12"/>
  <c r="M4983" i="12" s="1"/>
  <c r="N4983" i="12"/>
  <c r="L4984" i="12"/>
  <c r="M4984" i="12"/>
  <c r="N4984" i="12"/>
  <c r="L4985" i="12"/>
  <c r="M4985" i="12"/>
  <c r="N4985" i="12"/>
  <c r="L4986" i="12"/>
  <c r="M4986" i="12" s="1"/>
  <c r="N4986" i="12"/>
  <c r="L4987" i="12"/>
  <c r="M4987" i="12" s="1"/>
  <c r="N4987" i="12"/>
  <c r="L4988" i="12"/>
  <c r="M4988" i="12" s="1"/>
  <c r="N4988" i="12"/>
  <c r="L4989" i="12"/>
  <c r="M4989" i="12"/>
  <c r="N4989" i="12"/>
  <c r="L4990" i="12"/>
  <c r="M4990" i="12"/>
  <c r="N4990" i="12"/>
  <c r="L4991" i="12"/>
  <c r="M4991" i="12"/>
  <c r="N4991" i="12"/>
  <c r="L4992" i="12"/>
  <c r="M4992" i="12"/>
  <c r="N4992" i="12"/>
  <c r="L4993" i="12"/>
  <c r="M4993" i="12"/>
  <c r="N4993" i="12"/>
  <c r="L4994" i="12"/>
  <c r="M4994" i="12" s="1"/>
  <c r="N4994" i="12"/>
  <c r="L4995" i="12"/>
  <c r="M4995" i="12" s="1"/>
  <c r="N4995" i="12"/>
  <c r="L4996" i="12"/>
  <c r="M4996" i="12" s="1"/>
  <c r="N4996" i="12"/>
  <c r="L4997" i="12"/>
  <c r="M4997" i="12"/>
  <c r="N4997" i="12"/>
  <c r="L4998" i="12"/>
  <c r="M4998" i="12"/>
  <c r="N4998" i="12"/>
  <c r="L4999" i="12"/>
  <c r="M4999" i="12"/>
  <c r="N4999" i="12"/>
  <c r="L5000" i="12"/>
  <c r="M5000" i="12"/>
  <c r="N5000" i="12"/>
  <c r="L5001" i="12"/>
  <c r="M5001" i="12" s="1"/>
  <c r="N5001" i="12"/>
  <c r="L5002" i="12"/>
  <c r="M5002" i="12" s="1"/>
  <c r="N5002" i="12"/>
  <c r="L5003" i="12"/>
  <c r="M5003" i="12" s="1"/>
  <c r="N5003" i="12"/>
  <c r="L5004" i="12"/>
  <c r="M5004" i="12"/>
  <c r="N5004" i="12"/>
  <c r="L5005" i="12"/>
  <c r="M5005" i="12"/>
  <c r="N5005" i="12"/>
  <c r="L5006" i="12"/>
  <c r="M5006" i="12"/>
  <c r="N5006" i="12"/>
  <c r="L5007" i="12"/>
  <c r="M5007" i="12" s="1"/>
  <c r="N5007" i="12"/>
  <c r="L5008" i="12"/>
  <c r="M5008" i="12"/>
  <c r="N5008" i="12"/>
  <c r="L5009" i="12"/>
  <c r="M5009" i="12"/>
  <c r="N5009" i="12"/>
  <c r="L5010" i="12"/>
  <c r="M5010" i="12" s="1"/>
  <c r="N5010" i="12"/>
  <c r="L5011" i="12"/>
  <c r="M5011" i="12" s="1"/>
  <c r="N5011" i="12"/>
  <c r="L5012" i="12"/>
  <c r="M5012" i="12"/>
  <c r="N5012" i="12"/>
  <c r="L5013" i="12"/>
  <c r="M5013" i="12"/>
  <c r="N5013" i="12"/>
  <c r="L5014" i="12"/>
  <c r="M5014" i="12"/>
  <c r="N5014" i="12"/>
  <c r="L5015" i="12"/>
  <c r="M5015" i="12"/>
  <c r="N5015" i="12"/>
  <c r="L5016" i="12"/>
  <c r="M5016" i="12"/>
  <c r="N5016" i="12"/>
  <c r="L5017" i="12"/>
  <c r="M5017" i="12"/>
  <c r="N5017" i="12"/>
  <c r="L5018" i="12"/>
  <c r="M5018" i="12" s="1"/>
  <c r="N5018" i="12"/>
  <c r="L5019" i="12"/>
  <c r="M5019" i="12" s="1"/>
  <c r="N5019" i="12"/>
  <c r="L5020" i="12"/>
  <c r="M5020" i="12" s="1"/>
  <c r="N5020" i="12"/>
  <c r="L5021" i="12"/>
  <c r="M5021" i="12"/>
  <c r="N5021" i="12"/>
  <c r="L5022" i="12"/>
  <c r="M5022" i="12"/>
  <c r="N5022" i="12"/>
  <c r="L5023" i="12"/>
  <c r="M5023" i="12"/>
  <c r="N5023" i="12"/>
  <c r="L5024" i="12"/>
  <c r="M5024" i="12"/>
  <c r="N5024" i="12"/>
  <c r="L5025" i="12"/>
  <c r="M5025" i="12"/>
  <c r="N5025" i="12"/>
  <c r="L5026" i="12"/>
  <c r="M5026" i="12" s="1"/>
  <c r="N5026" i="12"/>
  <c r="L5027" i="12"/>
  <c r="M5027" i="12" s="1"/>
  <c r="N5027" i="12"/>
  <c r="L5028" i="12"/>
  <c r="M5028" i="12" s="1"/>
  <c r="N5028" i="12"/>
  <c r="L5029" i="12"/>
  <c r="M5029" i="12"/>
  <c r="N5029" i="12"/>
  <c r="L5030" i="12"/>
  <c r="M5030" i="12"/>
  <c r="N5030" i="12"/>
  <c r="L5031" i="12"/>
  <c r="M5031" i="12"/>
  <c r="N5031" i="12"/>
  <c r="L5032" i="12"/>
  <c r="M5032" i="12"/>
  <c r="N5032" i="12"/>
  <c r="L5033" i="12"/>
  <c r="M5033" i="12" s="1"/>
  <c r="N5033" i="12"/>
  <c r="L5034" i="12"/>
  <c r="M5034" i="12" s="1"/>
  <c r="N5034" i="12"/>
  <c r="L5035" i="12"/>
  <c r="M5035" i="12" s="1"/>
  <c r="N5035" i="12"/>
  <c r="L5036" i="12"/>
  <c r="M5036" i="12"/>
  <c r="N5036" i="12"/>
  <c r="L5037" i="12"/>
  <c r="M5037" i="12"/>
  <c r="N5037" i="12"/>
  <c r="L5038" i="12"/>
  <c r="M5038" i="12"/>
  <c r="N5038" i="12"/>
  <c r="L5039" i="12"/>
  <c r="M5039" i="12" s="1"/>
  <c r="N5039" i="12"/>
  <c r="L5040" i="12"/>
  <c r="M5040" i="12"/>
  <c r="N5040" i="12"/>
  <c r="L5041" i="12"/>
  <c r="M5041" i="12" s="1"/>
  <c r="N5041" i="12"/>
  <c r="L5042" i="12"/>
  <c r="M5042" i="12" s="1"/>
  <c r="N5042" i="12"/>
  <c r="L5043" i="12"/>
  <c r="M5043" i="12" s="1"/>
  <c r="N5043" i="12"/>
  <c r="L5044" i="12"/>
  <c r="M5044" i="12"/>
  <c r="N5044" i="12"/>
  <c r="L5045" i="12"/>
  <c r="M5045" i="12"/>
  <c r="N5045" i="12"/>
  <c r="L5046" i="12"/>
  <c r="M5046" i="12"/>
  <c r="N5046" i="12"/>
  <c r="L5047" i="12"/>
  <c r="M5047" i="12" s="1"/>
  <c r="N5047" i="12"/>
  <c r="L5048" i="12"/>
  <c r="M5048" i="12"/>
  <c r="N5048" i="12"/>
  <c r="L5049" i="12"/>
  <c r="M5049" i="12"/>
  <c r="N5049" i="12"/>
  <c r="L5050" i="12"/>
  <c r="M5050" i="12" s="1"/>
  <c r="N5050" i="12"/>
  <c r="L5051" i="12"/>
  <c r="M5051" i="12" s="1"/>
  <c r="N5051" i="12"/>
  <c r="L5052" i="12"/>
  <c r="M5052" i="12" s="1"/>
  <c r="N5052" i="12"/>
  <c r="L5053" i="12"/>
  <c r="M5053" i="12"/>
  <c r="N5053" i="12"/>
  <c r="L5054" i="12"/>
  <c r="M5054" i="12"/>
  <c r="N5054" i="12"/>
  <c r="L5055" i="12"/>
  <c r="M5055" i="12"/>
  <c r="N5055" i="12"/>
  <c r="L5056" i="12"/>
  <c r="M5056" i="12"/>
  <c r="N5056" i="12"/>
  <c r="L5057" i="12"/>
  <c r="M5057" i="12"/>
  <c r="N5057" i="12"/>
  <c r="L5058" i="12"/>
  <c r="M5058" i="12" s="1"/>
  <c r="N5058" i="12"/>
  <c r="L5059" i="12"/>
  <c r="M5059" i="12" s="1"/>
  <c r="N5059" i="12"/>
  <c r="L5060" i="12"/>
  <c r="M5060" i="12" s="1"/>
  <c r="N5060" i="12"/>
  <c r="L5061" i="12"/>
  <c r="M5061" i="12"/>
  <c r="N5061" i="12"/>
  <c r="L5062" i="12"/>
  <c r="M5062" i="12"/>
  <c r="N5062" i="12"/>
  <c r="L5063" i="12"/>
  <c r="M5063" i="12"/>
  <c r="N5063" i="12"/>
  <c r="L5064" i="12"/>
  <c r="M5064" i="12"/>
  <c r="N5064" i="12"/>
  <c r="L5065" i="12"/>
  <c r="M5065" i="12" s="1"/>
  <c r="N5065" i="12"/>
  <c r="L5066" i="12"/>
  <c r="M5066" i="12" s="1"/>
  <c r="N5066" i="12"/>
  <c r="L5067" i="12"/>
  <c r="M5067" i="12" s="1"/>
  <c r="N5067" i="12"/>
  <c r="L5068" i="12"/>
  <c r="M5068" i="12"/>
  <c r="N5068" i="12"/>
  <c r="L5069" i="12"/>
  <c r="M5069" i="12"/>
  <c r="N5069" i="12"/>
  <c r="L5070" i="12"/>
  <c r="M5070" i="12"/>
  <c r="N5070" i="12"/>
  <c r="L5071" i="12"/>
  <c r="M5071" i="12" s="1"/>
  <c r="N5071" i="12"/>
  <c r="L5072" i="12"/>
  <c r="M5072" i="12"/>
  <c r="N5072" i="12"/>
  <c r="L5073" i="12"/>
  <c r="M5073" i="12"/>
  <c r="N5073" i="12"/>
  <c r="L5074" i="12"/>
  <c r="M5074" i="12" s="1"/>
  <c r="N5074" i="12"/>
  <c r="L5075" i="12"/>
  <c r="M5075" i="12" s="1"/>
  <c r="N5075" i="12"/>
  <c r="L5076" i="12"/>
  <c r="M5076" i="12"/>
  <c r="N5076" i="12"/>
  <c r="L5077" i="12"/>
  <c r="M5077" i="12"/>
  <c r="N5077" i="12"/>
  <c r="L5078" i="12"/>
  <c r="M5078" i="12"/>
  <c r="N5078" i="12"/>
  <c r="L5079" i="12"/>
  <c r="M5079" i="12"/>
  <c r="N5079" i="12"/>
  <c r="L5080" i="12"/>
  <c r="M5080" i="12"/>
  <c r="N5080" i="12"/>
  <c r="L5081" i="12"/>
  <c r="M5081" i="12"/>
  <c r="N5081" i="12"/>
  <c r="L5082" i="12"/>
  <c r="M5082" i="12" s="1"/>
  <c r="N5082" i="12"/>
  <c r="L5083" i="12"/>
  <c r="M5083" i="12" s="1"/>
  <c r="N5083" i="12"/>
  <c r="L5084" i="12"/>
  <c r="M5084" i="12" s="1"/>
  <c r="N5084" i="12"/>
  <c r="L5085" i="12"/>
  <c r="M5085" i="12"/>
  <c r="N5085" i="12"/>
  <c r="L5086" i="12"/>
  <c r="M5086" i="12"/>
  <c r="N5086" i="12"/>
  <c r="L5087" i="12"/>
  <c r="M5087" i="12"/>
  <c r="N5087" i="12"/>
  <c r="L5088" i="12"/>
  <c r="M5088" i="12"/>
  <c r="N5088" i="12"/>
  <c r="L5089" i="12"/>
  <c r="M5089" i="12"/>
  <c r="N5089" i="12"/>
  <c r="L5090" i="12"/>
  <c r="M5090" i="12" s="1"/>
  <c r="N5090" i="12"/>
  <c r="L5091" i="12"/>
  <c r="M5091" i="12" s="1"/>
  <c r="N5091" i="12"/>
  <c r="L5092" i="12"/>
  <c r="M5092" i="12" s="1"/>
  <c r="N5092" i="12"/>
  <c r="L5093" i="12"/>
  <c r="M5093" i="12"/>
  <c r="N5093" i="12"/>
  <c r="L5094" i="12"/>
  <c r="M5094" i="12"/>
  <c r="N5094" i="12"/>
  <c r="L5095" i="12"/>
  <c r="M5095" i="12"/>
  <c r="N5095" i="12"/>
  <c r="L5096" i="12"/>
  <c r="M5096" i="12"/>
  <c r="N5096" i="12"/>
  <c r="L5097" i="12"/>
  <c r="M5097" i="12" s="1"/>
  <c r="N5097" i="12"/>
  <c r="L5098" i="12"/>
  <c r="M5098" i="12" s="1"/>
  <c r="N5098" i="12"/>
  <c r="L5099" i="12"/>
  <c r="M5099" i="12" s="1"/>
  <c r="N5099" i="12"/>
  <c r="L5100" i="12"/>
  <c r="M5100" i="12"/>
  <c r="N5100" i="12"/>
  <c r="L5101" i="12"/>
  <c r="M5101" i="12"/>
  <c r="N5101" i="12"/>
  <c r="L5102" i="12"/>
  <c r="M5102" i="12"/>
  <c r="N5102" i="12"/>
  <c r="L5103" i="12"/>
  <c r="M5103" i="12" s="1"/>
  <c r="N5103" i="12"/>
  <c r="L5104" i="12"/>
  <c r="M5104" i="12"/>
  <c r="N5104" i="12"/>
  <c r="L5105" i="12"/>
  <c r="M5105" i="12" s="1"/>
  <c r="N5105" i="12"/>
  <c r="L5106" i="12"/>
  <c r="M5106" i="12" s="1"/>
  <c r="N5106" i="12"/>
  <c r="L5107" i="12"/>
  <c r="M5107" i="12" s="1"/>
  <c r="N5107" i="12"/>
  <c r="L5108" i="12"/>
  <c r="M5108" i="12"/>
  <c r="N5108" i="12"/>
  <c r="L5109" i="12"/>
  <c r="M5109" i="12"/>
  <c r="N5109" i="12"/>
  <c r="L5110" i="12"/>
  <c r="M5110" i="12"/>
  <c r="N5110" i="12"/>
  <c r="L5111" i="12"/>
  <c r="M5111" i="12" s="1"/>
  <c r="N5111" i="12"/>
  <c r="L5112" i="12"/>
  <c r="M5112" i="12"/>
  <c r="N5112" i="12"/>
  <c r="L5113" i="12"/>
  <c r="M5113" i="12"/>
  <c r="N5113" i="12"/>
  <c r="L5114" i="12"/>
  <c r="M5114" i="12" s="1"/>
  <c r="N5114" i="12"/>
  <c r="L5115" i="12"/>
  <c r="M5115" i="12" s="1"/>
  <c r="N5115" i="12"/>
  <c r="L5116" i="12"/>
  <c r="M5116" i="12" s="1"/>
  <c r="N5116" i="12"/>
  <c r="L5117" i="12"/>
  <c r="M5117" i="12"/>
  <c r="N5117" i="12"/>
  <c r="L5118" i="12"/>
  <c r="M5118" i="12"/>
  <c r="N5118" i="12"/>
  <c r="L5119" i="12"/>
  <c r="M5119" i="12"/>
  <c r="N5119" i="12"/>
  <c r="L5120" i="12"/>
  <c r="M5120" i="12"/>
  <c r="N5120" i="12"/>
  <c r="L5121" i="12"/>
  <c r="M5121" i="12"/>
  <c r="N5121" i="12"/>
  <c r="L5122" i="12"/>
  <c r="M5122" i="12" s="1"/>
  <c r="N5122" i="12"/>
  <c r="L5123" i="12"/>
  <c r="M5123" i="12" s="1"/>
  <c r="N5123" i="12"/>
  <c r="L5124" i="12"/>
  <c r="M5124" i="12" s="1"/>
  <c r="N5124" i="12"/>
  <c r="L5125" i="12"/>
  <c r="M5125" i="12"/>
  <c r="N5125" i="12"/>
  <c r="L5126" i="12"/>
  <c r="M5126" i="12"/>
  <c r="N5126" i="12"/>
  <c r="L5127" i="12"/>
  <c r="M5127" i="12"/>
  <c r="N5127" i="12"/>
  <c r="L5128" i="12"/>
  <c r="M5128" i="12"/>
  <c r="N5128" i="12"/>
  <c r="L5129" i="12"/>
  <c r="M5129" i="12" s="1"/>
  <c r="N5129" i="12"/>
  <c r="L5130" i="12"/>
  <c r="M5130" i="12" s="1"/>
  <c r="N5130" i="12"/>
  <c r="L5131" i="12"/>
  <c r="M5131" i="12" s="1"/>
  <c r="N5131" i="12"/>
  <c r="L5132" i="12"/>
  <c r="M5132" i="12"/>
  <c r="N5132" i="12"/>
  <c r="L5133" i="12"/>
  <c r="M5133" i="12"/>
  <c r="N5133" i="12"/>
  <c r="L5134" i="12"/>
  <c r="M5134" i="12"/>
  <c r="N5134" i="12"/>
  <c r="L5135" i="12"/>
  <c r="M5135" i="12" s="1"/>
  <c r="N5135" i="12"/>
  <c r="L5136" i="12"/>
  <c r="M5136" i="12"/>
  <c r="N5136" i="12"/>
  <c r="L5137" i="12"/>
  <c r="M5137" i="12"/>
  <c r="N5137" i="12"/>
  <c r="L5138" i="12"/>
  <c r="M5138" i="12" s="1"/>
  <c r="N5138" i="12"/>
  <c r="L5139" i="12"/>
  <c r="M5139" i="12" s="1"/>
  <c r="N5139" i="12"/>
  <c r="L5140" i="12"/>
  <c r="M5140" i="12"/>
  <c r="N5140" i="12"/>
  <c r="L5141" i="12"/>
  <c r="M5141" i="12"/>
  <c r="N5141" i="12"/>
  <c r="L5142" i="12"/>
  <c r="M5142" i="12"/>
  <c r="N5142" i="12"/>
  <c r="L5143" i="12"/>
  <c r="M5143" i="12"/>
  <c r="N5143" i="12"/>
  <c r="L5144" i="12"/>
  <c r="M5144" i="12"/>
  <c r="N5144" i="12"/>
  <c r="L5145" i="12"/>
  <c r="M5145" i="12"/>
  <c r="N5145" i="12"/>
  <c r="L5146" i="12"/>
  <c r="M5146" i="12" s="1"/>
  <c r="N5146" i="12"/>
  <c r="L5147" i="12"/>
  <c r="M5147" i="12" s="1"/>
  <c r="N5147" i="12"/>
  <c r="L5148" i="12"/>
  <c r="M5148" i="12" s="1"/>
  <c r="N5148" i="12"/>
  <c r="L5149" i="12"/>
  <c r="M5149" i="12"/>
  <c r="N5149" i="12"/>
  <c r="L5150" i="12"/>
  <c r="M5150" i="12"/>
  <c r="N5150" i="12"/>
  <c r="L5151" i="12"/>
  <c r="M5151" i="12"/>
  <c r="N5151" i="12"/>
  <c r="L5152" i="12"/>
  <c r="M5152" i="12"/>
  <c r="N5152" i="12"/>
  <c r="L5153" i="12"/>
  <c r="M5153" i="12"/>
  <c r="N5153" i="12"/>
  <c r="L5154" i="12"/>
  <c r="M5154" i="12" s="1"/>
  <c r="N5154" i="12"/>
  <c r="L5155" i="12"/>
  <c r="M5155" i="12" s="1"/>
  <c r="N5155" i="12"/>
  <c r="L5156" i="12"/>
  <c r="M5156" i="12" s="1"/>
  <c r="N5156" i="12"/>
  <c r="L5157" i="12"/>
  <c r="M5157" i="12"/>
  <c r="N5157" i="12"/>
  <c r="L5158" i="12"/>
  <c r="M5158" i="12"/>
  <c r="N5158" i="12"/>
  <c r="L5159" i="12"/>
  <c r="M5159" i="12"/>
  <c r="N5159" i="12"/>
  <c r="L5160" i="12"/>
  <c r="M5160" i="12"/>
  <c r="N5160" i="12"/>
  <c r="L5161" i="12"/>
  <c r="M5161" i="12" s="1"/>
  <c r="N5161" i="12"/>
  <c r="L5162" i="12"/>
  <c r="M5162" i="12" s="1"/>
  <c r="N5162" i="12"/>
  <c r="L5163" i="12"/>
  <c r="M5163" i="12" s="1"/>
  <c r="N5163" i="12"/>
  <c r="L5164" i="12"/>
  <c r="M5164" i="12"/>
  <c r="N5164" i="12"/>
  <c r="L5165" i="12"/>
  <c r="M5165" i="12"/>
  <c r="N5165" i="12"/>
  <c r="L5166" i="12"/>
  <c r="M5166" i="12"/>
  <c r="N5166" i="12"/>
  <c r="L5167" i="12"/>
  <c r="M5167" i="12" s="1"/>
  <c r="N5167" i="12"/>
  <c r="L5168" i="12"/>
  <c r="M5168" i="12"/>
  <c r="N5168" i="12"/>
  <c r="L5169" i="12"/>
  <c r="M5169" i="12" s="1"/>
  <c r="N5169" i="12"/>
  <c r="L5170" i="12"/>
  <c r="M5170" i="12" s="1"/>
  <c r="N5170" i="12"/>
  <c r="L5171" i="12"/>
  <c r="M5171" i="12" s="1"/>
  <c r="N5171" i="12"/>
  <c r="L5172" i="12"/>
  <c r="M5172" i="12"/>
  <c r="N5172" i="12"/>
  <c r="L5173" i="12"/>
  <c r="M5173" i="12"/>
  <c r="N5173" i="12"/>
  <c r="L5174" i="12"/>
  <c r="M5174" i="12"/>
  <c r="N5174" i="12"/>
  <c r="L5175" i="12"/>
  <c r="M5175" i="12" s="1"/>
  <c r="N5175" i="12"/>
  <c r="L5176" i="12"/>
  <c r="M5176" i="12"/>
  <c r="N5176" i="12"/>
  <c r="L5177" i="12"/>
  <c r="M5177" i="12"/>
  <c r="N5177" i="12"/>
  <c r="L5178" i="12"/>
  <c r="M5178" i="12" s="1"/>
  <c r="N5178" i="12"/>
  <c r="L5179" i="12"/>
  <c r="M5179" i="12" s="1"/>
  <c r="N5179" i="12"/>
  <c r="L5180" i="12"/>
  <c r="M5180" i="12" s="1"/>
  <c r="N5180" i="12"/>
  <c r="L5181" i="12"/>
  <c r="M5181" i="12"/>
  <c r="N5181" i="12"/>
  <c r="L5182" i="12"/>
  <c r="M5182" i="12"/>
  <c r="N5182" i="12"/>
  <c r="L5183" i="12"/>
  <c r="M5183" i="12"/>
  <c r="N5183" i="12"/>
  <c r="L5184" i="12"/>
  <c r="M5184" i="12"/>
  <c r="N5184" i="12"/>
  <c r="L5185" i="12"/>
  <c r="M5185" i="12"/>
  <c r="N5185" i="12"/>
  <c r="L5186" i="12"/>
  <c r="M5186" i="12" s="1"/>
  <c r="N5186" i="12"/>
  <c r="L5187" i="12"/>
  <c r="M5187" i="12" s="1"/>
  <c r="N5187" i="12"/>
  <c r="L5188" i="12"/>
  <c r="M5188" i="12" s="1"/>
  <c r="N5188" i="12"/>
  <c r="L5189" i="12"/>
  <c r="M5189" i="12"/>
  <c r="N5189" i="12"/>
  <c r="L5190" i="12"/>
  <c r="M5190" i="12"/>
  <c r="N5190" i="12"/>
  <c r="L5191" i="12"/>
  <c r="M5191" i="12"/>
  <c r="N5191" i="12"/>
  <c r="L5192" i="12"/>
  <c r="M5192" i="12"/>
  <c r="N5192" i="12"/>
  <c r="L5193" i="12"/>
  <c r="M5193" i="12" s="1"/>
  <c r="N5193" i="12"/>
  <c r="L5194" i="12"/>
  <c r="M5194" i="12" s="1"/>
  <c r="N5194" i="12"/>
  <c r="L5195" i="12"/>
  <c r="M5195" i="12" s="1"/>
  <c r="N5195" i="12"/>
  <c r="L5196" i="12"/>
  <c r="M5196" i="12"/>
  <c r="N5196" i="12"/>
  <c r="L5197" i="12"/>
  <c r="M5197" i="12"/>
  <c r="N5197" i="12"/>
  <c r="L5198" i="12"/>
  <c r="M5198" i="12"/>
  <c r="N5198" i="12"/>
  <c r="L5199" i="12"/>
  <c r="M5199" i="12" s="1"/>
  <c r="N5199" i="12"/>
  <c r="L5200" i="12"/>
  <c r="M5200" i="12"/>
  <c r="N5200" i="12"/>
  <c r="L5201" i="12"/>
  <c r="M5201" i="12"/>
  <c r="N5201" i="12"/>
  <c r="L5202" i="12"/>
  <c r="M5202" i="12" s="1"/>
  <c r="N5202" i="12"/>
  <c r="L5203" i="12"/>
  <c r="M5203" i="12" s="1"/>
  <c r="N5203" i="12"/>
  <c r="L5204" i="12"/>
  <c r="M5204" i="12"/>
  <c r="N5204" i="12"/>
  <c r="L5205" i="12"/>
  <c r="M5205" i="12"/>
  <c r="N5205" i="12"/>
  <c r="L5206" i="12"/>
  <c r="M5206" i="12"/>
  <c r="N5206" i="12"/>
  <c r="L5207" i="12"/>
  <c r="M5207" i="12"/>
  <c r="N5207" i="12"/>
  <c r="L5208" i="12"/>
  <c r="M5208" i="12"/>
  <c r="N5208" i="12"/>
  <c r="L5209" i="12"/>
  <c r="M5209" i="12"/>
  <c r="N5209" i="12"/>
  <c r="L5210" i="12"/>
  <c r="M5210" i="12" s="1"/>
  <c r="N5210" i="12"/>
  <c r="L5211" i="12"/>
  <c r="M5211" i="12" s="1"/>
  <c r="N5211" i="12"/>
  <c r="L5212" i="12"/>
  <c r="M5212" i="12" s="1"/>
  <c r="N5212" i="12"/>
  <c r="L5213" i="12"/>
  <c r="M5213" i="12"/>
  <c r="N5213" i="12"/>
  <c r="L5214" i="12"/>
  <c r="M5214" i="12"/>
  <c r="N5214" i="12"/>
  <c r="L5215" i="12"/>
  <c r="M5215" i="12"/>
  <c r="N5215" i="12"/>
  <c r="L5216" i="12"/>
  <c r="M5216" i="12"/>
  <c r="N5216" i="12"/>
  <c r="L5217" i="12"/>
  <c r="M5217" i="12"/>
  <c r="N5217" i="12"/>
  <c r="L5218" i="12"/>
  <c r="M5218" i="12" s="1"/>
  <c r="N5218" i="12"/>
  <c r="L5219" i="12"/>
  <c r="M5219" i="12" s="1"/>
  <c r="N5219" i="12"/>
  <c r="L5220" i="12"/>
  <c r="M5220" i="12" s="1"/>
  <c r="N5220" i="12"/>
  <c r="L5221" i="12"/>
  <c r="M5221" i="12"/>
  <c r="N5221" i="12"/>
  <c r="L5222" i="12"/>
  <c r="M5222" i="12"/>
  <c r="N5222" i="12"/>
  <c r="L5223" i="12"/>
  <c r="M5223" i="12"/>
  <c r="N5223" i="12"/>
  <c r="L5224" i="12"/>
  <c r="M5224" i="12"/>
  <c r="N5224" i="12"/>
  <c r="L5225" i="12"/>
  <c r="M5225" i="12" s="1"/>
  <c r="N5225" i="12"/>
  <c r="L5226" i="12"/>
  <c r="M5226" i="12" s="1"/>
  <c r="N5226" i="12"/>
  <c r="L5227" i="12"/>
  <c r="M5227" i="12" s="1"/>
  <c r="N5227" i="12"/>
  <c r="L5228" i="12"/>
  <c r="M5228" i="12"/>
  <c r="N5228" i="12"/>
  <c r="L5229" i="12"/>
  <c r="M5229" i="12"/>
  <c r="N5229" i="12"/>
  <c r="L5230" i="12"/>
  <c r="M5230" i="12"/>
  <c r="N5230" i="12"/>
  <c r="L5231" i="12"/>
  <c r="M5231" i="12" s="1"/>
  <c r="N5231" i="12"/>
  <c r="L5232" i="12"/>
  <c r="M5232" i="12"/>
  <c r="N5232" i="12"/>
  <c r="L5233" i="12"/>
  <c r="M5233" i="12" s="1"/>
  <c r="N5233" i="12"/>
  <c r="L5234" i="12"/>
  <c r="M5234" i="12" s="1"/>
  <c r="N5234" i="12"/>
  <c r="L5235" i="12"/>
  <c r="M5235" i="12" s="1"/>
  <c r="N5235" i="12"/>
  <c r="L5236" i="12"/>
  <c r="M5236" i="12"/>
  <c r="N5236" i="12"/>
  <c r="L5237" i="12"/>
  <c r="M5237" i="12"/>
  <c r="N5237" i="12"/>
  <c r="L5238" i="12"/>
  <c r="M5238" i="12"/>
  <c r="N5238" i="12"/>
  <c r="L5239" i="12"/>
  <c r="M5239" i="12" s="1"/>
  <c r="N5239" i="12"/>
  <c r="L5240" i="12"/>
  <c r="M5240" i="12"/>
  <c r="N5240" i="12"/>
  <c r="L5241" i="12"/>
  <c r="M5241" i="12"/>
  <c r="N5241" i="12"/>
  <c r="L5242" i="12"/>
  <c r="M5242" i="12" s="1"/>
  <c r="N5242" i="12"/>
  <c r="L5243" i="12"/>
  <c r="M5243" i="12" s="1"/>
  <c r="N5243" i="12"/>
  <c r="L5244" i="12"/>
  <c r="M5244" i="12" s="1"/>
  <c r="N5244" i="12"/>
  <c r="L5245" i="12"/>
  <c r="M5245" i="12"/>
  <c r="N5245" i="12"/>
  <c r="L5246" i="12"/>
  <c r="M5246" i="12"/>
  <c r="N5246" i="12"/>
  <c r="L5247" i="12"/>
  <c r="M5247" i="12"/>
  <c r="N5247" i="12"/>
  <c r="L5248" i="12"/>
  <c r="M5248" i="12"/>
  <c r="N5248" i="12"/>
  <c r="L5249" i="12"/>
  <c r="M5249" i="12"/>
  <c r="N5249" i="12"/>
  <c r="L5250" i="12"/>
  <c r="M5250" i="12" s="1"/>
  <c r="N5250" i="12"/>
  <c r="L5251" i="12"/>
  <c r="M5251" i="12" s="1"/>
  <c r="N5251" i="12"/>
  <c r="L5252" i="12"/>
  <c r="M5252" i="12" s="1"/>
  <c r="N5252" i="12"/>
  <c r="L5253" i="12"/>
  <c r="M5253" i="12"/>
  <c r="N5253" i="12"/>
  <c r="L5254" i="12"/>
  <c r="M5254" i="12"/>
  <c r="N5254" i="12"/>
  <c r="L5255" i="12"/>
  <c r="M5255" i="12"/>
  <c r="N5255" i="12"/>
  <c r="L5256" i="12"/>
  <c r="M5256" i="12"/>
  <c r="N5256" i="12"/>
  <c r="L5257" i="12"/>
  <c r="M5257" i="12" s="1"/>
  <c r="N5257" i="12"/>
  <c r="L5258" i="12"/>
  <c r="M5258" i="12" s="1"/>
  <c r="N5258" i="12"/>
  <c r="L5259" i="12"/>
  <c r="M5259" i="12" s="1"/>
  <c r="N5259" i="12"/>
  <c r="L5260" i="12"/>
  <c r="M5260" i="12"/>
  <c r="N5260" i="12"/>
  <c r="L5261" i="12"/>
  <c r="M5261" i="12"/>
  <c r="N5261" i="12"/>
  <c r="L5262" i="12"/>
  <c r="M5262" i="12"/>
  <c r="N5262" i="12"/>
  <c r="L5263" i="12"/>
  <c r="M5263" i="12" s="1"/>
  <c r="N5263" i="12"/>
  <c r="L5264" i="12"/>
  <c r="M5264" i="12"/>
  <c r="N5264" i="12"/>
  <c r="L5265" i="12"/>
  <c r="M5265" i="12"/>
  <c r="N5265" i="12"/>
  <c r="L5266" i="12"/>
  <c r="M5266" i="12" s="1"/>
  <c r="N5266" i="12"/>
  <c r="L5267" i="12"/>
  <c r="M5267" i="12" s="1"/>
  <c r="N5267" i="12"/>
  <c r="L5268" i="12"/>
  <c r="M5268" i="12"/>
  <c r="N5268" i="12"/>
  <c r="L5269" i="12"/>
  <c r="M5269" i="12"/>
  <c r="N5269" i="12"/>
  <c r="L5270" i="12"/>
  <c r="M5270" i="12"/>
  <c r="N5270" i="12"/>
  <c r="L5271" i="12"/>
  <c r="M5271" i="12"/>
  <c r="N5271" i="12"/>
  <c r="L5272" i="12"/>
  <c r="M5272" i="12"/>
  <c r="N5272" i="12"/>
  <c r="L5273" i="12"/>
  <c r="M5273" i="12"/>
  <c r="N5273" i="12"/>
  <c r="L5274" i="12"/>
  <c r="M5274" i="12" s="1"/>
  <c r="N5274" i="12"/>
  <c r="L5275" i="12"/>
  <c r="M5275" i="12" s="1"/>
  <c r="N5275" i="12"/>
  <c r="L5276" i="12"/>
  <c r="M5276" i="12" s="1"/>
  <c r="N5276" i="12"/>
  <c r="L5277" i="12"/>
  <c r="M5277" i="12"/>
  <c r="N5277" i="12"/>
  <c r="L5278" i="12"/>
  <c r="M5278" i="12"/>
  <c r="N5278" i="12"/>
  <c r="L5279" i="12"/>
  <c r="M5279" i="12"/>
  <c r="N5279" i="12"/>
  <c r="L5280" i="12"/>
  <c r="M5280" i="12"/>
  <c r="N5280" i="12"/>
  <c r="L5281" i="12"/>
  <c r="M5281" i="12"/>
  <c r="N5281" i="12"/>
  <c r="L5282" i="12"/>
  <c r="M5282" i="12" s="1"/>
  <c r="N5282" i="12"/>
  <c r="L5283" i="12"/>
  <c r="M5283" i="12" s="1"/>
  <c r="N5283" i="12"/>
  <c r="L5284" i="12"/>
  <c r="M5284" i="12" s="1"/>
  <c r="N5284" i="12"/>
  <c r="L5285" i="12"/>
  <c r="M5285" i="12"/>
  <c r="N5285" i="12"/>
  <c r="L5286" i="12"/>
  <c r="M5286" i="12"/>
  <c r="N5286" i="12"/>
  <c r="L5287" i="12"/>
  <c r="M5287" i="12"/>
  <c r="N5287" i="12"/>
  <c r="L5288" i="12"/>
  <c r="M5288" i="12"/>
  <c r="N5288" i="12"/>
  <c r="L5289" i="12"/>
  <c r="M5289" i="12" s="1"/>
  <c r="N5289" i="12"/>
  <c r="L5290" i="12"/>
  <c r="M5290" i="12" s="1"/>
  <c r="N5290" i="12"/>
  <c r="L5291" i="12"/>
  <c r="M5291" i="12" s="1"/>
  <c r="N5291" i="12"/>
  <c r="L5292" i="12"/>
  <c r="M5292" i="12"/>
  <c r="N5292" i="12"/>
  <c r="L5293" i="12"/>
  <c r="M5293" i="12"/>
  <c r="N5293" i="12"/>
  <c r="L5294" i="12"/>
  <c r="M5294" i="12"/>
  <c r="N5294" i="12"/>
  <c r="L5295" i="12"/>
  <c r="M5295" i="12" s="1"/>
  <c r="N5295" i="12"/>
  <c r="L5296" i="12"/>
  <c r="M5296" i="12"/>
  <c r="N5296" i="12"/>
  <c r="L5297" i="12"/>
  <c r="M5297" i="12"/>
  <c r="N5297" i="12"/>
  <c r="L5298" i="12"/>
  <c r="M5298" i="12" s="1"/>
  <c r="N5298" i="12"/>
  <c r="L5299" i="12"/>
  <c r="M5299" i="12" s="1"/>
  <c r="N5299" i="12"/>
  <c r="L5300" i="12"/>
  <c r="M5300" i="12"/>
  <c r="N5300" i="12"/>
  <c r="L5301" i="12"/>
  <c r="M5301" i="12"/>
  <c r="N5301" i="12"/>
  <c r="L5302" i="12"/>
  <c r="M5302" i="12"/>
  <c r="N5302" i="12"/>
  <c r="L5303" i="12"/>
  <c r="M5303" i="12"/>
  <c r="N5303" i="12"/>
  <c r="L5304" i="12"/>
  <c r="M5304" i="12"/>
  <c r="N5304" i="12"/>
  <c r="L5305" i="12"/>
  <c r="M5305" i="12"/>
  <c r="N5305" i="12"/>
  <c r="L5306" i="12"/>
  <c r="M5306" i="12" s="1"/>
  <c r="N5306" i="12"/>
  <c r="L5307" i="12"/>
  <c r="M5307" i="12" s="1"/>
  <c r="N5307" i="12"/>
  <c r="L5308" i="12"/>
  <c r="M5308" i="12" s="1"/>
  <c r="N5308" i="12"/>
  <c r="L5309" i="12"/>
  <c r="M5309" i="12"/>
  <c r="N5309" i="12"/>
  <c r="L5310" i="12"/>
  <c r="M5310" i="12"/>
  <c r="N5310" i="12"/>
  <c r="L5311" i="12"/>
  <c r="M5311" i="12"/>
  <c r="N5311" i="12"/>
  <c r="L5312" i="12"/>
  <c r="M5312" i="12"/>
  <c r="N5312" i="12"/>
  <c r="L5313" i="12"/>
  <c r="M5313" i="12"/>
  <c r="N5313" i="12"/>
  <c r="L5314" i="12"/>
  <c r="M5314" i="12" s="1"/>
  <c r="N5314" i="12"/>
  <c r="L5315" i="12"/>
  <c r="M5315" i="12" s="1"/>
  <c r="N5315" i="12"/>
  <c r="L5316" i="12"/>
  <c r="M5316" i="12" s="1"/>
  <c r="N5316" i="12"/>
  <c r="L5317" i="12"/>
  <c r="M5317" i="12"/>
  <c r="N5317" i="12"/>
  <c r="L5318" i="12"/>
  <c r="M5318" i="12"/>
  <c r="N5318" i="12"/>
  <c r="L5319" i="12"/>
  <c r="M5319" i="12"/>
  <c r="N5319" i="12"/>
  <c r="L5320" i="12"/>
  <c r="M5320" i="12"/>
  <c r="N5320" i="12"/>
  <c r="L5321" i="12"/>
  <c r="M5321" i="12" s="1"/>
  <c r="N5321" i="12"/>
  <c r="L5322" i="12"/>
  <c r="M5322" i="12" s="1"/>
  <c r="N5322" i="12"/>
  <c r="L5323" i="12"/>
  <c r="M5323" i="12" s="1"/>
  <c r="N5323" i="12"/>
  <c r="L5324" i="12"/>
  <c r="M5324" i="12"/>
  <c r="N5324" i="12"/>
  <c r="L5325" i="12"/>
  <c r="M5325" i="12"/>
  <c r="N5325" i="12"/>
  <c r="L5326" i="12"/>
  <c r="M5326" i="12"/>
  <c r="N5326" i="12"/>
  <c r="L5327" i="12"/>
  <c r="M5327" i="12" s="1"/>
  <c r="N5327" i="12"/>
  <c r="L5328" i="12"/>
  <c r="M5328" i="12"/>
  <c r="N5328" i="12"/>
  <c r="L5329" i="12"/>
  <c r="M5329" i="12"/>
  <c r="N5329" i="12"/>
  <c r="L5330" i="12"/>
  <c r="M5330" i="12" s="1"/>
  <c r="N5330" i="12"/>
  <c r="L5331" i="12"/>
  <c r="M5331" i="12" s="1"/>
  <c r="N5331" i="12"/>
  <c r="L5332" i="12"/>
  <c r="M5332" i="12"/>
  <c r="N5332" i="12"/>
  <c r="L5333" i="12"/>
  <c r="M5333" i="12"/>
  <c r="N5333" i="12"/>
  <c r="L5334" i="12"/>
  <c r="M5334" i="12"/>
  <c r="N5334" i="12"/>
  <c r="L5335" i="12"/>
  <c r="M5335" i="12"/>
  <c r="N5335" i="12"/>
  <c r="L5336" i="12"/>
  <c r="M5336" i="12"/>
  <c r="N5336" i="12"/>
  <c r="L5337" i="12"/>
  <c r="M5337" i="12"/>
  <c r="N5337" i="12"/>
  <c r="L5338" i="12"/>
  <c r="M5338" i="12" s="1"/>
  <c r="N5338" i="12"/>
  <c r="L5339" i="12"/>
  <c r="M5339" i="12" s="1"/>
  <c r="N5339" i="12"/>
  <c r="L5340" i="12"/>
  <c r="M5340" i="12" s="1"/>
  <c r="N5340" i="12"/>
  <c r="L5341" i="12"/>
  <c r="M5341" i="12"/>
  <c r="N5341" i="12"/>
  <c r="L5342" i="12"/>
  <c r="M5342" i="12"/>
  <c r="N5342" i="12"/>
  <c r="L5343" i="12"/>
  <c r="M5343" i="12"/>
  <c r="N5343" i="12"/>
  <c r="L5344" i="12"/>
  <c r="M5344" i="12"/>
  <c r="N5344" i="12"/>
  <c r="L5345" i="12"/>
  <c r="M5345" i="12"/>
  <c r="N5345" i="12"/>
  <c r="L5346" i="12"/>
  <c r="M5346" i="12" s="1"/>
  <c r="N5346" i="12"/>
  <c r="L5347" i="12"/>
  <c r="M5347" i="12" s="1"/>
  <c r="N5347" i="12"/>
  <c r="L5348" i="12"/>
  <c r="M5348" i="12" s="1"/>
  <c r="N5348" i="12"/>
  <c r="L5349" i="12"/>
  <c r="M5349" i="12"/>
  <c r="N5349" i="12"/>
  <c r="L5350" i="12"/>
  <c r="M5350" i="12"/>
  <c r="N5350" i="12"/>
  <c r="L5351" i="12"/>
  <c r="M5351" i="12"/>
  <c r="N5351" i="12"/>
  <c r="L5352" i="12"/>
  <c r="M5352" i="12"/>
  <c r="N5352" i="12"/>
  <c r="L5353" i="12"/>
  <c r="M5353" i="12" s="1"/>
  <c r="N5353" i="12"/>
  <c r="L5354" i="12"/>
  <c r="M5354" i="12" s="1"/>
  <c r="N5354" i="12"/>
  <c r="L5355" i="12"/>
  <c r="M5355" i="12" s="1"/>
  <c r="N5355" i="12"/>
  <c r="L5356" i="12"/>
  <c r="M5356" i="12"/>
  <c r="N5356" i="12"/>
  <c r="L5357" i="12"/>
  <c r="M5357" i="12"/>
  <c r="N5357" i="12"/>
  <c r="L5358" i="12"/>
  <c r="M5358" i="12"/>
  <c r="N5358" i="12"/>
  <c r="L5359" i="12"/>
  <c r="M5359" i="12" s="1"/>
  <c r="N5359" i="12"/>
  <c r="L5360" i="12"/>
  <c r="M5360" i="12"/>
  <c r="N5360" i="12"/>
  <c r="L5361" i="12"/>
  <c r="M5361" i="12"/>
  <c r="N5361" i="12"/>
  <c r="L5362" i="12"/>
  <c r="M5362" i="12" s="1"/>
  <c r="N5362" i="12"/>
  <c r="L5363" i="12"/>
  <c r="M5363" i="12" s="1"/>
  <c r="N5363" i="12"/>
  <c r="L5364" i="12"/>
  <c r="M5364" i="12"/>
  <c r="N5364" i="12"/>
  <c r="L5365" i="12"/>
  <c r="M5365" i="12"/>
  <c r="N5365" i="12"/>
  <c r="L5366" i="12"/>
  <c r="M5366" i="12"/>
  <c r="N5366" i="12"/>
  <c r="L5367" i="12"/>
  <c r="M5367" i="12"/>
  <c r="N5367" i="12"/>
  <c r="L5368" i="12"/>
  <c r="M5368" i="12"/>
  <c r="N5368" i="12"/>
  <c r="L5369" i="12"/>
  <c r="M5369" i="12"/>
  <c r="N5369" i="12"/>
  <c r="L5370" i="12"/>
  <c r="M5370" i="12" s="1"/>
  <c r="N5370" i="12"/>
  <c r="L5371" i="12"/>
  <c r="M5371" i="12" s="1"/>
  <c r="N5371" i="12"/>
  <c r="L5372" i="12"/>
  <c r="M5372" i="12" s="1"/>
  <c r="N5372" i="12"/>
  <c r="L5373" i="12"/>
  <c r="M5373" i="12"/>
  <c r="N5373" i="12"/>
  <c r="L5374" i="12"/>
  <c r="M5374" i="12"/>
  <c r="N5374" i="12"/>
  <c r="L5375" i="12"/>
  <c r="M5375" i="12"/>
  <c r="N5375" i="12"/>
  <c r="L5376" i="12"/>
  <c r="M5376" i="12"/>
  <c r="N5376" i="12"/>
  <c r="L5377" i="12"/>
  <c r="M5377" i="12"/>
  <c r="N5377" i="12"/>
  <c r="L5378" i="12"/>
  <c r="M5378" i="12" s="1"/>
  <c r="N5378" i="12"/>
  <c r="L5379" i="12"/>
  <c r="M5379" i="12" s="1"/>
  <c r="N5379" i="12"/>
  <c r="L5380" i="12"/>
  <c r="M5380" i="12" s="1"/>
  <c r="N5380" i="12"/>
  <c r="L5381" i="12"/>
  <c r="M5381" i="12"/>
  <c r="N5381" i="12"/>
  <c r="L5382" i="12"/>
  <c r="M5382" i="12"/>
  <c r="N5382" i="12"/>
  <c r="L5383" i="12"/>
  <c r="M5383" i="12"/>
  <c r="N5383" i="12"/>
  <c r="L5384" i="12"/>
  <c r="M5384" i="12"/>
  <c r="N5384" i="12"/>
  <c r="L5385" i="12"/>
  <c r="M5385" i="12" s="1"/>
  <c r="N5385" i="12"/>
  <c r="L5386" i="12"/>
  <c r="M5386" i="12" s="1"/>
  <c r="N5386" i="12"/>
  <c r="L5387" i="12"/>
  <c r="M5387" i="12" s="1"/>
  <c r="N5387" i="12"/>
  <c r="L5388" i="12"/>
  <c r="M5388" i="12"/>
  <c r="N5388" i="12"/>
  <c r="L5389" i="12"/>
  <c r="M5389" i="12"/>
  <c r="N5389" i="12"/>
  <c r="L5390" i="12"/>
  <c r="M5390" i="12"/>
  <c r="N5390" i="12"/>
  <c r="L5391" i="12"/>
  <c r="M5391" i="12" s="1"/>
  <c r="N5391" i="12"/>
  <c r="L5392" i="12"/>
  <c r="M5392" i="12"/>
  <c r="N5392" i="12"/>
  <c r="L5393" i="12"/>
  <c r="M5393" i="12"/>
  <c r="N5393" i="12"/>
  <c r="L5394" i="12"/>
  <c r="M5394" i="12" s="1"/>
  <c r="N5394" i="12"/>
  <c r="L5395" i="12"/>
  <c r="M5395" i="12" s="1"/>
  <c r="N5395" i="12"/>
  <c r="L5396" i="12"/>
  <c r="M5396" i="12"/>
  <c r="N5396" i="12"/>
  <c r="L5397" i="12"/>
  <c r="M5397" i="12"/>
  <c r="N5397" i="12"/>
  <c r="L5398" i="12"/>
  <c r="M5398" i="12"/>
  <c r="N5398" i="12"/>
  <c r="L5399" i="12"/>
  <c r="M5399" i="12"/>
  <c r="N5399" i="12"/>
  <c r="L5400" i="12"/>
  <c r="M5400" i="12"/>
  <c r="N5400" i="12"/>
  <c r="L5401" i="12"/>
  <c r="M5401" i="12"/>
  <c r="N5401" i="12"/>
  <c r="L5402" i="12"/>
  <c r="M5402" i="12" s="1"/>
  <c r="N5402" i="12"/>
  <c r="L5403" i="12"/>
  <c r="M5403" i="12" s="1"/>
  <c r="N5403" i="12"/>
  <c r="L5404" i="12"/>
  <c r="M5404" i="12" s="1"/>
  <c r="N5404" i="12"/>
  <c r="L5405" i="12"/>
  <c r="M5405" i="12"/>
  <c r="N5405" i="12"/>
  <c r="L5406" i="12"/>
  <c r="M5406" i="12"/>
  <c r="N5406" i="12"/>
  <c r="L5407" i="12"/>
  <c r="M5407" i="12"/>
  <c r="N5407" i="12"/>
  <c r="L5408" i="12"/>
  <c r="M5408" i="12"/>
  <c r="N5408" i="12"/>
  <c r="L5409" i="12"/>
  <c r="M5409" i="12"/>
  <c r="N5409" i="12"/>
  <c r="L5410" i="12"/>
  <c r="M5410" i="12" s="1"/>
  <c r="N5410" i="12"/>
  <c r="L5411" i="12"/>
  <c r="M5411" i="12" s="1"/>
  <c r="N5411" i="12"/>
  <c r="L5412" i="12"/>
  <c r="M5412" i="12" s="1"/>
  <c r="N5412" i="12"/>
  <c r="L5413" i="12"/>
  <c r="M5413" i="12"/>
  <c r="N5413" i="12"/>
  <c r="L5414" i="12"/>
  <c r="M5414" i="12"/>
  <c r="N5414" i="12"/>
  <c r="L5415" i="12"/>
  <c r="M5415" i="12"/>
  <c r="N5415" i="12"/>
  <c r="L5416" i="12"/>
  <c r="M5416" i="12"/>
  <c r="N5416" i="12"/>
  <c r="L5417" i="12"/>
  <c r="M5417" i="12" s="1"/>
  <c r="N5417" i="12"/>
  <c r="L5418" i="12"/>
  <c r="M5418" i="12" s="1"/>
  <c r="N5418" i="12"/>
  <c r="L5419" i="12"/>
  <c r="M5419" i="12" s="1"/>
  <c r="N5419" i="12"/>
  <c r="L5420" i="12"/>
  <c r="M5420" i="12"/>
  <c r="N5420" i="12"/>
  <c r="L5421" i="12"/>
  <c r="M5421" i="12"/>
  <c r="N5421" i="12"/>
  <c r="L5422" i="12"/>
  <c r="M5422" i="12"/>
  <c r="N5422" i="12"/>
  <c r="L5423" i="12"/>
  <c r="M5423" i="12" s="1"/>
  <c r="N5423" i="12"/>
  <c r="L5424" i="12"/>
  <c r="M5424" i="12"/>
  <c r="N5424" i="12"/>
  <c r="L5425" i="12"/>
  <c r="M5425" i="12"/>
  <c r="N5425" i="12"/>
  <c r="L5426" i="12"/>
  <c r="M5426" i="12" s="1"/>
  <c r="N5426" i="12"/>
  <c r="L5427" i="12"/>
  <c r="M5427" i="12" s="1"/>
  <c r="N5427" i="12"/>
  <c r="L5428" i="12"/>
  <c r="M5428" i="12"/>
  <c r="N5428" i="12"/>
  <c r="L5429" i="12"/>
  <c r="M5429" i="12"/>
  <c r="N5429" i="12"/>
  <c r="L5430" i="12"/>
  <c r="M5430" i="12"/>
  <c r="N5430" i="12"/>
  <c r="L5431" i="12"/>
  <c r="M5431" i="12"/>
  <c r="N5431" i="12"/>
  <c r="L5432" i="12"/>
  <c r="M5432" i="12"/>
  <c r="N5432" i="12"/>
  <c r="L5433" i="12"/>
  <c r="M5433" i="12"/>
  <c r="N5433" i="12"/>
  <c r="L5434" i="12"/>
  <c r="M5434" i="12" s="1"/>
  <c r="N5434" i="12"/>
  <c r="L5435" i="12"/>
  <c r="M5435" i="12" s="1"/>
  <c r="N5435" i="12"/>
  <c r="L5436" i="12"/>
  <c r="M5436" i="12" s="1"/>
  <c r="N5436" i="12"/>
  <c r="L5437" i="12"/>
  <c r="M5437" i="12"/>
  <c r="N5437" i="12"/>
  <c r="L5438" i="12"/>
  <c r="M5438" i="12"/>
  <c r="N5438" i="12"/>
  <c r="L5439" i="12"/>
  <c r="M5439" i="12"/>
  <c r="N5439" i="12"/>
  <c r="L5440" i="12"/>
  <c r="M5440" i="12"/>
  <c r="N5440" i="12"/>
  <c r="L5441" i="12"/>
  <c r="M5441" i="12"/>
  <c r="N5441" i="12"/>
  <c r="L5442" i="12"/>
  <c r="M5442" i="12" s="1"/>
  <c r="N5442" i="12"/>
  <c r="L5443" i="12"/>
  <c r="M5443" i="12" s="1"/>
  <c r="N5443" i="12"/>
  <c r="L5444" i="12"/>
  <c r="M5444" i="12" s="1"/>
  <c r="N5444" i="12"/>
  <c r="L5445" i="12"/>
  <c r="M5445" i="12"/>
  <c r="N5445" i="12"/>
  <c r="L5446" i="12"/>
  <c r="M5446" i="12"/>
  <c r="N5446" i="12"/>
  <c r="L5447" i="12"/>
  <c r="M5447" i="12"/>
  <c r="N5447" i="12"/>
  <c r="L5448" i="12"/>
  <c r="M5448" i="12"/>
  <c r="N5448" i="12"/>
  <c r="L5449" i="12"/>
  <c r="M5449" i="12" s="1"/>
  <c r="N5449" i="12"/>
  <c r="L5450" i="12"/>
  <c r="M5450" i="12" s="1"/>
  <c r="N5450" i="12"/>
  <c r="L5451" i="12"/>
  <c r="M5451" i="12" s="1"/>
  <c r="N5451" i="12"/>
  <c r="L5452" i="12"/>
  <c r="M5452" i="12"/>
  <c r="N5452" i="12"/>
  <c r="L5453" i="12"/>
  <c r="M5453" i="12"/>
  <c r="N5453" i="12"/>
  <c r="L5454" i="12"/>
  <c r="M5454" i="12"/>
  <c r="N5454" i="12"/>
  <c r="L5455" i="12"/>
  <c r="M5455" i="12" s="1"/>
  <c r="N5455" i="12"/>
  <c r="L5456" i="12"/>
  <c r="M5456" i="12"/>
  <c r="N5456" i="12"/>
  <c r="L5457" i="12"/>
  <c r="M5457" i="12"/>
  <c r="N5457" i="12"/>
  <c r="L5458" i="12"/>
  <c r="M5458" i="12" s="1"/>
  <c r="N5458" i="12"/>
  <c r="L5459" i="12"/>
  <c r="M5459" i="12" s="1"/>
  <c r="N5459" i="12"/>
  <c r="L5460" i="12"/>
  <c r="M5460" i="12"/>
  <c r="N5460" i="12"/>
  <c r="L5461" i="12"/>
  <c r="M5461" i="12"/>
  <c r="N5461" i="12"/>
  <c r="L5462" i="12"/>
  <c r="M5462" i="12"/>
  <c r="N5462" i="12"/>
  <c r="L5463" i="12"/>
  <c r="M5463" i="12"/>
  <c r="N5463" i="12"/>
  <c r="L5464" i="12"/>
  <c r="M5464" i="12"/>
  <c r="N5464" i="12"/>
  <c r="L5465" i="12"/>
  <c r="M5465" i="12"/>
  <c r="N5465" i="12"/>
  <c r="L5466" i="12"/>
  <c r="M5466" i="12" s="1"/>
  <c r="N5466" i="12"/>
  <c r="L5467" i="12"/>
  <c r="M5467" i="12" s="1"/>
  <c r="N5467" i="12"/>
  <c r="L5468" i="12"/>
  <c r="M5468" i="12" s="1"/>
  <c r="N5468" i="12"/>
  <c r="L5469" i="12"/>
  <c r="M5469" i="12"/>
  <c r="N5469" i="12"/>
  <c r="L5470" i="12"/>
  <c r="M5470" i="12"/>
  <c r="N5470" i="12"/>
  <c r="L5471" i="12"/>
  <c r="M5471" i="12"/>
  <c r="N5471" i="12"/>
  <c r="L5472" i="12"/>
  <c r="M5472" i="12"/>
  <c r="N5472" i="12"/>
  <c r="L5473" i="12"/>
  <c r="M5473" i="12"/>
  <c r="N5473" i="12"/>
  <c r="L5474" i="12"/>
  <c r="M5474" i="12" s="1"/>
  <c r="N5474" i="12"/>
  <c r="L5475" i="12"/>
  <c r="M5475" i="12" s="1"/>
  <c r="N5475" i="12"/>
  <c r="L5476" i="12"/>
  <c r="M5476" i="12" s="1"/>
  <c r="N5476" i="12"/>
  <c r="L5477" i="12"/>
  <c r="M5477" i="12"/>
  <c r="N5477" i="12"/>
  <c r="L5478" i="12"/>
  <c r="M5478" i="12"/>
  <c r="N5478" i="12"/>
  <c r="L5479" i="12"/>
  <c r="M5479" i="12"/>
  <c r="N5479" i="12"/>
  <c r="L5480" i="12"/>
  <c r="M5480" i="12"/>
  <c r="N5480" i="12"/>
  <c r="L5481" i="12"/>
  <c r="M5481" i="12" s="1"/>
  <c r="N5481" i="12"/>
  <c r="L5482" i="12"/>
  <c r="M5482" i="12" s="1"/>
  <c r="N5482" i="12"/>
  <c r="L5483" i="12"/>
  <c r="M5483" i="12" s="1"/>
  <c r="N5483" i="12"/>
  <c r="L5484" i="12"/>
  <c r="M5484" i="12"/>
  <c r="N5484" i="12"/>
  <c r="L5485" i="12"/>
  <c r="M5485" i="12"/>
  <c r="N5485" i="12"/>
  <c r="L5486" i="12"/>
  <c r="M5486" i="12"/>
  <c r="N5486" i="12"/>
  <c r="L5487" i="12"/>
  <c r="M5487" i="12" s="1"/>
  <c r="N5487" i="12"/>
  <c r="L5488" i="12"/>
  <c r="M5488" i="12"/>
  <c r="N5488" i="12"/>
  <c r="L5489" i="12"/>
  <c r="M5489" i="12"/>
  <c r="N5489" i="12"/>
  <c r="L5490" i="12"/>
  <c r="M5490" i="12" s="1"/>
  <c r="N5490" i="12"/>
  <c r="L5491" i="12"/>
  <c r="M5491" i="12" s="1"/>
  <c r="N5491" i="12"/>
  <c r="L5492" i="12"/>
  <c r="M5492" i="12"/>
  <c r="N5492" i="12"/>
  <c r="L5493" i="12"/>
  <c r="M5493" i="12"/>
  <c r="N5493" i="12"/>
  <c r="L5494" i="12"/>
  <c r="M5494" i="12"/>
  <c r="N5494" i="12"/>
  <c r="L5495" i="12"/>
  <c r="M5495" i="12"/>
  <c r="N5495" i="12"/>
  <c r="L5496" i="12"/>
  <c r="M5496" i="12" s="1"/>
  <c r="N5496" i="12"/>
  <c r="L5497" i="12"/>
  <c r="M5497" i="12"/>
  <c r="N5497" i="12"/>
  <c r="L5498" i="12"/>
  <c r="M5498" i="12" s="1"/>
  <c r="N5498" i="12"/>
  <c r="L5499" i="12"/>
  <c r="M5499" i="12" s="1"/>
  <c r="N5499" i="12"/>
  <c r="L5500" i="12"/>
  <c r="M5500" i="12" s="1"/>
  <c r="N5500" i="12"/>
  <c r="L5501" i="12"/>
  <c r="M5501" i="12"/>
  <c r="N5501" i="12"/>
  <c r="L5502" i="12"/>
  <c r="M5502" i="12"/>
  <c r="N5502" i="12"/>
  <c r="L5503" i="12"/>
  <c r="M5503" i="12"/>
  <c r="N5503" i="12"/>
  <c r="L5504" i="12"/>
  <c r="M5504" i="12"/>
  <c r="N5504" i="12"/>
  <c r="L5505" i="12"/>
  <c r="M5505" i="12"/>
  <c r="N5505" i="12"/>
  <c r="L5506" i="12"/>
  <c r="M5506" i="12" s="1"/>
  <c r="N5506" i="12"/>
  <c r="L5507" i="12"/>
  <c r="M5507" i="12" s="1"/>
  <c r="N5507" i="12"/>
  <c r="L5508" i="12"/>
  <c r="M5508" i="12" s="1"/>
  <c r="N5508" i="12"/>
  <c r="L5509" i="12"/>
  <c r="M5509" i="12"/>
  <c r="N5509" i="12"/>
  <c r="L5510" i="12"/>
  <c r="M5510" i="12"/>
  <c r="N5510" i="12"/>
  <c r="L5511" i="12"/>
  <c r="M5511" i="12"/>
  <c r="N5511" i="12"/>
  <c r="L5512" i="12"/>
  <c r="M5512" i="12"/>
  <c r="N5512" i="12"/>
  <c r="L5513" i="12"/>
  <c r="M5513" i="12" s="1"/>
  <c r="N5513" i="12"/>
  <c r="L5514" i="12"/>
  <c r="M5514" i="12" s="1"/>
  <c r="N5514" i="12"/>
  <c r="L5515" i="12"/>
  <c r="M5515" i="12" s="1"/>
  <c r="N5515" i="12"/>
  <c r="L5516" i="12"/>
  <c r="M5516" i="12" s="1"/>
  <c r="N5516" i="12"/>
  <c r="L5517" i="12"/>
  <c r="M5517" i="12"/>
  <c r="N5517" i="12"/>
  <c r="L5518" i="12"/>
  <c r="M5518" i="12"/>
  <c r="N5518" i="12"/>
  <c r="L5519" i="12"/>
  <c r="M5519" i="12" s="1"/>
  <c r="N5519" i="12"/>
  <c r="L5520" i="12"/>
  <c r="M5520" i="12" s="1"/>
  <c r="N5520" i="12"/>
  <c r="L5521" i="12"/>
  <c r="M5521" i="12"/>
  <c r="N5521" i="12"/>
  <c r="L5522" i="12"/>
  <c r="M5522" i="12" s="1"/>
  <c r="N5522" i="12"/>
  <c r="L5523" i="12"/>
  <c r="M5523" i="12" s="1"/>
  <c r="N5523" i="12"/>
  <c r="L5524" i="12"/>
  <c r="M5524" i="12"/>
  <c r="N5524" i="12"/>
  <c r="L5525" i="12"/>
  <c r="M5525" i="12"/>
  <c r="N5525" i="12"/>
  <c r="L5526" i="12"/>
  <c r="M5526" i="12"/>
  <c r="N5526" i="12"/>
  <c r="L5527" i="12"/>
  <c r="M5527" i="12"/>
  <c r="N5527" i="12"/>
  <c r="L5528" i="12"/>
  <c r="M5528" i="12" s="1"/>
  <c r="N5528" i="12"/>
  <c r="L5529" i="12"/>
  <c r="M5529" i="12"/>
  <c r="N5529" i="12"/>
  <c r="L5530" i="12"/>
  <c r="M5530" i="12" s="1"/>
  <c r="N5530" i="12"/>
  <c r="L5531" i="12"/>
  <c r="M5531" i="12" s="1"/>
  <c r="N5531" i="12"/>
  <c r="L5532" i="12"/>
  <c r="M5532" i="12" s="1"/>
  <c r="N5532" i="12"/>
  <c r="L5533" i="12"/>
  <c r="M5533" i="12"/>
  <c r="N5533" i="12"/>
  <c r="L5534" i="12"/>
  <c r="M5534" i="12"/>
  <c r="N5534" i="12"/>
  <c r="L5535" i="12"/>
  <c r="M5535" i="12"/>
  <c r="N5535" i="12"/>
  <c r="L5536" i="12"/>
  <c r="M5536" i="12"/>
  <c r="N5536" i="12"/>
  <c r="L5537" i="12"/>
  <c r="M5537" i="12"/>
  <c r="N5537" i="12"/>
  <c r="L5538" i="12"/>
  <c r="M5538" i="12" s="1"/>
  <c r="N5538" i="12"/>
  <c r="L5539" i="12"/>
  <c r="M5539" i="12" s="1"/>
  <c r="N5539" i="12"/>
  <c r="L5540" i="12"/>
  <c r="M5540" i="12" s="1"/>
  <c r="N5540" i="12"/>
  <c r="L5541" i="12"/>
  <c r="M5541" i="12"/>
  <c r="N5541" i="12"/>
  <c r="L5542" i="12"/>
  <c r="M5542" i="12"/>
  <c r="N5542" i="12"/>
  <c r="L5543" i="12"/>
  <c r="M5543" i="12"/>
  <c r="N5543" i="12"/>
  <c r="L5544" i="12"/>
  <c r="M5544" i="12"/>
  <c r="N5544" i="12"/>
  <c r="L5545" i="12"/>
  <c r="M5545" i="12" s="1"/>
  <c r="N5545" i="12"/>
  <c r="L5546" i="12"/>
  <c r="M5546" i="12" s="1"/>
  <c r="N5546" i="12"/>
  <c r="L5547" i="12"/>
  <c r="M5547" i="12" s="1"/>
  <c r="N5547" i="12"/>
  <c r="L5548" i="12"/>
  <c r="M5548" i="12"/>
  <c r="N5548" i="12"/>
  <c r="L5549" i="12"/>
  <c r="M5549" i="12"/>
  <c r="N5549" i="12"/>
  <c r="L5550" i="12"/>
  <c r="M5550" i="12"/>
  <c r="N5550" i="12"/>
  <c r="L5551" i="12"/>
  <c r="M5551" i="12" s="1"/>
  <c r="N5551" i="12"/>
  <c r="L5552" i="12"/>
  <c r="M5552" i="12" s="1"/>
  <c r="N5552" i="12"/>
  <c r="L5553" i="12"/>
  <c r="M5553" i="12"/>
  <c r="N5553" i="12"/>
  <c r="L5554" i="12"/>
  <c r="M5554" i="12" s="1"/>
  <c r="N5554" i="12"/>
  <c r="L5555" i="12"/>
  <c r="M5555" i="12" s="1"/>
  <c r="N5555" i="12"/>
  <c r="L5556" i="12"/>
  <c r="M5556" i="12"/>
  <c r="N5556" i="12"/>
  <c r="L5557" i="12"/>
  <c r="M5557" i="12"/>
  <c r="N5557" i="12"/>
  <c r="L5558" i="12"/>
  <c r="M5558" i="12"/>
  <c r="N5558" i="12"/>
  <c r="L5559" i="12"/>
  <c r="M5559" i="12"/>
  <c r="N5559" i="12"/>
  <c r="L5560" i="12"/>
  <c r="M5560" i="12" s="1"/>
  <c r="N5560" i="12"/>
  <c r="L5561" i="12"/>
  <c r="M5561" i="12"/>
  <c r="N5561" i="12"/>
  <c r="L5562" i="12"/>
  <c r="M5562" i="12" s="1"/>
  <c r="N5562" i="12"/>
  <c r="L5563" i="12"/>
  <c r="M5563" i="12" s="1"/>
  <c r="N5563" i="12"/>
  <c r="L5564" i="12"/>
  <c r="M5564" i="12" s="1"/>
  <c r="N5564" i="12"/>
  <c r="L5565" i="12"/>
  <c r="M5565" i="12"/>
  <c r="N5565" i="12"/>
  <c r="L5566" i="12"/>
  <c r="M5566" i="12"/>
  <c r="N5566" i="12"/>
  <c r="L5567" i="12"/>
  <c r="M5567" i="12"/>
  <c r="N5567" i="12"/>
  <c r="L5568" i="12"/>
  <c r="M5568" i="12"/>
  <c r="N5568" i="12"/>
  <c r="L5569" i="12"/>
  <c r="M5569" i="12"/>
  <c r="N5569" i="12"/>
  <c r="L5570" i="12"/>
  <c r="M5570" i="12" s="1"/>
  <c r="N5570" i="12"/>
  <c r="L5571" i="12"/>
  <c r="M5571" i="12" s="1"/>
  <c r="N5571" i="12"/>
  <c r="L5572" i="12"/>
  <c r="M5572" i="12" s="1"/>
  <c r="N5572" i="12"/>
  <c r="L5573" i="12"/>
  <c r="M5573" i="12"/>
  <c r="N5573" i="12"/>
  <c r="L5574" i="12"/>
  <c r="M5574" i="12"/>
  <c r="N5574" i="12"/>
  <c r="L5575" i="12"/>
  <c r="M5575" i="12"/>
  <c r="N5575" i="12"/>
  <c r="L5576" i="12"/>
  <c r="M5576" i="12"/>
  <c r="N5576" i="12"/>
  <c r="L5577" i="12"/>
  <c r="M5577" i="12" s="1"/>
  <c r="N5577" i="12"/>
  <c r="L5578" i="12"/>
  <c r="M5578" i="12" s="1"/>
  <c r="N5578" i="12"/>
  <c r="L5579" i="12"/>
  <c r="M5579" i="12" s="1"/>
  <c r="N5579" i="12"/>
  <c r="L5580" i="12"/>
  <c r="M5580" i="12" s="1"/>
  <c r="N5580" i="12"/>
  <c r="L5581" i="12"/>
  <c r="M5581" i="12" s="1"/>
  <c r="N5581" i="12"/>
  <c r="L5582" i="12"/>
  <c r="M5582" i="12"/>
  <c r="N5582" i="12"/>
  <c r="L5583" i="12"/>
  <c r="M5583" i="12" s="1"/>
  <c r="N5583" i="12"/>
  <c r="L5584" i="12"/>
  <c r="M5584" i="12"/>
  <c r="N5584" i="12"/>
  <c r="L5585" i="12"/>
  <c r="M5585" i="12" s="1"/>
  <c r="N5585" i="12"/>
  <c r="L5586" i="12"/>
  <c r="M5586" i="12"/>
  <c r="N5586" i="12"/>
  <c r="L5587" i="12"/>
  <c r="M5587" i="12" s="1"/>
  <c r="N5587" i="12"/>
  <c r="L5588" i="12"/>
  <c r="M5588" i="12" s="1"/>
  <c r="N5588" i="12"/>
  <c r="L5589" i="12"/>
  <c r="M5589" i="12"/>
  <c r="N5589" i="12"/>
  <c r="L5590" i="12"/>
  <c r="M5590" i="12"/>
  <c r="N5590" i="12"/>
  <c r="L5591" i="12"/>
  <c r="M5591" i="12" s="1"/>
  <c r="N5591" i="12"/>
  <c r="L5592" i="12"/>
  <c r="M5592" i="12" s="1"/>
  <c r="N5592" i="12"/>
  <c r="L5593" i="12"/>
  <c r="M5593" i="12"/>
  <c r="N5593" i="12"/>
  <c r="L5594" i="12"/>
  <c r="M5594" i="12" s="1"/>
  <c r="N5594" i="12"/>
  <c r="L5595" i="12"/>
  <c r="M5595" i="12" s="1"/>
  <c r="N5595" i="12"/>
  <c r="L5596" i="12"/>
  <c r="M5596" i="12"/>
  <c r="N5596" i="12"/>
  <c r="L5597" i="12"/>
  <c r="M5597" i="12" s="1"/>
  <c r="N5597" i="12"/>
  <c r="L5598" i="12"/>
  <c r="M5598" i="12"/>
  <c r="N5598" i="12"/>
  <c r="L5599" i="12"/>
  <c r="M5599" i="12"/>
  <c r="N5599" i="12"/>
  <c r="L5600" i="12"/>
  <c r="M5600" i="12"/>
  <c r="N5600" i="12"/>
  <c r="L5601" i="12"/>
  <c r="M5601" i="12"/>
  <c r="N5601" i="12"/>
  <c r="L5602" i="12"/>
  <c r="M5602" i="12" s="1"/>
  <c r="N5602" i="12"/>
  <c r="L5603" i="12"/>
  <c r="M5603" i="12" s="1"/>
  <c r="N5603" i="12"/>
  <c r="L5604" i="12"/>
  <c r="M5604" i="12"/>
  <c r="N5604" i="12"/>
  <c r="L5605" i="12"/>
  <c r="M5605" i="12" s="1"/>
  <c r="N5605" i="12"/>
  <c r="L5606" i="12"/>
  <c r="M5606" i="12"/>
  <c r="N5606" i="12"/>
  <c r="L5607" i="12"/>
  <c r="M5607" i="12"/>
  <c r="N5607" i="12"/>
  <c r="L5608" i="12"/>
  <c r="M5608" i="12" s="1"/>
  <c r="N5608" i="12"/>
  <c r="L5609" i="12"/>
  <c r="M5609" i="12"/>
  <c r="N5609" i="12"/>
  <c r="L5610" i="12"/>
  <c r="M5610" i="12"/>
  <c r="N5610" i="12"/>
  <c r="L5611" i="12"/>
  <c r="M5611" i="12" s="1"/>
  <c r="N5611" i="12"/>
  <c r="L5612" i="12"/>
  <c r="M5612" i="12"/>
  <c r="N5612" i="12"/>
  <c r="L5613" i="12"/>
  <c r="M5613" i="12"/>
  <c r="N5613" i="12"/>
  <c r="L5614" i="12"/>
  <c r="M5614" i="12"/>
  <c r="N5614" i="12"/>
  <c r="L5615" i="12"/>
  <c r="M5615" i="12"/>
  <c r="N5615" i="12"/>
  <c r="L5616" i="12"/>
  <c r="M5616" i="12" s="1"/>
  <c r="N5616" i="12"/>
  <c r="L5617" i="12"/>
  <c r="M5617" i="12" s="1"/>
  <c r="N5617" i="12"/>
  <c r="L5618" i="12"/>
  <c r="M5618" i="12"/>
  <c r="N5618" i="12"/>
  <c r="L5619" i="12"/>
  <c r="M5619" i="12" s="1"/>
  <c r="N5619" i="12"/>
  <c r="L5620" i="12"/>
  <c r="M5620" i="12" s="1"/>
  <c r="N5620" i="12"/>
  <c r="L5621" i="12"/>
  <c r="M5621" i="12"/>
  <c r="N5621" i="12"/>
  <c r="L5622" i="12"/>
  <c r="M5622" i="12"/>
  <c r="N5622" i="12"/>
  <c r="L5623" i="12"/>
  <c r="M5623" i="12"/>
  <c r="N5623" i="12"/>
  <c r="L5624" i="12"/>
  <c r="M5624" i="12"/>
  <c r="N5624" i="12"/>
  <c r="L5625" i="12"/>
  <c r="M5625" i="12"/>
  <c r="N5625" i="12"/>
  <c r="L5626" i="12"/>
  <c r="M5626" i="12"/>
  <c r="N5626" i="12"/>
  <c r="L5627" i="12"/>
  <c r="M5627" i="12" s="1"/>
  <c r="N5627" i="12"/>
  <c r="L5628" i="12"/>
  <c r="M5628" i="12"/>
  <c r="N5628" i="12"/>
  <c r="L5629" i="12"/>
  <c r="M5629" i="12"/>
  <c r="N5629" i="12"/>
  <c r="L5630" i="12"/>
  <c r="M5630" i="12"/>
  <c r="N5630" i="12"/>
  <c r="L5631" i="12"/>
  <c r="M5631" i="12" s="1"/>
  <c r="N5631" i="12"/>
  <c r="L5632" i="12"/>
  <c r="M5632" i="12"/>
  <c r="N5632" i="12"/>
  <c r="L5633" i="12"/>
  <c r="M5633" i="12" s="1"/>
  <c r="N5633" i="12"/>
  <c r="L5634" i="12"/>
  <c r="M5634" i="12"/>
  <c r="N5634" i="12"/>
  <c r="L5635" i="12"/>
  <c r="M5635" i="12" s="1"/>
  <c r="N5635" i="12"/>
  <c r="L5636" i="12"/>
  <c r="M5636" i="12" s="1"/>
  <c r="N5636" i="12"/>
  <c r="L5637" i="12"/>
  <c r="M5637" i="12"/>
  <c r="N5637" i="12"/>
  <c r="L5638" i="12"/>
  <c r="M5638" i="12"/>
  <c r="N5638" i="12"/>
  <c r="L5639" i="12"/>
  <c r="M5639" i="12"/>
  <c r="N5639" i="12"/>
  <c r="L5640" i="12"/>
  <c r="M5640" i="12"/>
  <c r="N5640" i="12"/>
  <c r="L5641" i="12"/>
  <c r="M5641" i="12" s="1"/>
  <c r="N5641" i="12"/>
  <c r="L5642" i="12"/>
  <c r="M5642" i="12" s="1"/>
  <c r="N5642" i="12"/>
  <c r="L5643" i="12"/>
  <c r="M5643" i="12" s="1"/>
  <c r="N5643" i="12"/>
  <c r="L5644" i="12"/>
  <c r="M5644" i="12" s="1"/>
  <c r="N5644" i="12"/>
  <c r="L5645" i="12"/>
  <c r="M5645" i="12" s="1"/>
  <c r="N5645" i="12"/>
  <c r="L5646" i="12"/>
  <c r="M5646" i="12"/>
  <c r="N5646" i="12"/>
  <c r="L5647" i="12"/>
  <c r="M5647" i="12" s="1"/>
  <c r="N5647" i="12"/>
  <c r="L5648" i="12"/>
  <c r="M5648" i="12"/>
  <c r="N5648" i="12"/>
  <c r="L5649" i="12"/>
  <c r="M5649" i="12"/>
  <c r="N5649" i="12"/>
  <c r="L5650" i="12"/>
  <c r="M5650" i="12"/>
  <c r="N5650" i="12"/>
  <c r="L5651" i="12"/>
  <c r="M5651" i="12" s="1"/>
  <c r="N5651" i="12"/>
  <c r="L5652" i="12"/>
  <c r="M5652" i="12"/>
  <c r="N5652" i="12"/>
  <c r="L5653" i="12"/>
  <c r="M5653" i="12"/>
  <c r="N5653" i="12"/>
  <c r="L5654" i="12"/>
  <c r="M5654" i="12"/>
  <c r="N5654" i="12"/>
  <c r="L5655" i="12"/>
  <c r="M5655" i="12" s="1"/>
  <c r="N5655" i="12"/>
  <c r="L5656" i="12"/>
  <c r="M5656" i="12" s="1"/>
  <c r="N5656" i="12"/>
  <c r="L5657" i="12"/>
  <c r="M5657" i="12"/>
  <c r="N5657" i="12"/>
  <c r="L5658" i="12"/>
  <c r="M5658" i="12" s="1"/>
  <c r="N5658" i="12"/>
  <c r="L5659" i="12"/>
  <c r="M5659" i="12" s="1"/>
  <c r="N5659" i="12"/>
  <c r="L5660" i="12"/>
  <c r="M5660" i="12"/>
  <c r="N5660" i="12"/>
  <c r="L5661" i="12"/>
  <c r="M5661" i="12" s="1"/>
  <c r="N5661" i="12"/>
  <c r="L5662" i="12"/>
  <c r="M5662" i="12"/>
  <c r="N5662" i="12"/>
  <c r="L5663" i="12"/>
  <c r="M5663" i="12"/>
  <c r="N5663" i="12"/>
  <c r="L5664" i="12"/>
  <c r="M5664" i="12"/>
  <c r="N5664" i="12"/>
  <c r="L5665" i="12"/>
  <c r="M5665" i="12"/>
  <c r="N5665" i="12"/>
  <c r="L5666" i="12"/>
  <c r="M5666" i="12" s="1"/>
  <c r="N5666" i="12"/>
  <c r="L5667" i="12"/>
  <c r="M5667" i="12" s="1"/>
  <c r="N5667" i="12"/>
  <c r="L5668" i="12"/>
  <c r="M5668" i="12"/>
  <c r="N5668" i="12"/>
  <c r="L5669" i="12"/>
  <c r="M5669" i="12" s="1"/>
  <c r="N5669" i="12"/>
  <c r="L5670" i="12"/>
  <c r="M5670" i="12"/>
  <c r="N5670" i="12"/>
  <c r="L5671" i="12"/>
  <c r="M5671" i="12"/>
  <c r="N5671" i="12"/>
  <c r="L5672" i="12"/>
  <c r="M5672" i="12" s="1"/>
  <c r="N5672" i="12"/>
  <c r="L5673" i="12"/>
  <c r="M5673" i="12"/>
  <c r="N5673" i="12"/>
  <c r="L5674" i="12"/>
  <c r="M5674" i="12"/>
  <c r="N5674" i="12"/>
  <c r="L5675" i="12"/>
  <c r="M5675" i="12" s="1"/>
  <c r="N5675" i="12"/>
  <c r="L5676" i="12"/>
  <c r="M5676" i="12"/>
  <c r="N5676" i="12"/>
  <c r="L5677" i="12"/>
  <c r="M5677" i="12"/>
  <c r="N5677" i="12"/>
  <c r="L5678" i="12"/>
  <c r="M5678" i="12"/>
  <c r="N5678" i="12"/>
  <c r="L5679" i="12"/>
  <c r="M5679" i="12"/>
  <c r="N5679" i="12"/>
  <c r="L5680" i="12"/>
  <c r="M5680" i="12" s="1"/>
  <c r="N5680" i="12"/>
  <c r="L5681" i="12"/>
  <c r="M5681" i="12" s="1"/>
  <c r="N5681" i="12"/>
  <c r="L5682" i="12"/>
  <c r="M5682" i="12"/>
  <c r="N5682" i="12"/>
  <c r="L5683" i="12"/>
  <c r="M5683" i="12" s="1"/>
  <c r="N5683" i="12"/>
  <c r="L5684" i="12"/>
  <c r="M5684" i="12" s="1"/>
  <c r="N5684" i="12"/>
  <c r="L5685" i="12"/>
  <c r="M5685" i="12"/>
  <c r="N5685" i="12"/>
  <c r="L5686" i="12"/>
  <c r="M5686" i="12"/>
  <c r="N5686" i="12"/>
  <c r="L5687" i="12"/>
  <c r="M5687" i="12"/>
  <c r="N5687" i="12"/>
  <c r="L5688" i="12"/>
  <c r="M5688" i="12"/>
  <c r="N5688" i="12"/>
  <c r="L5689" i="12"/>
  <c r="M5689" i="12"/>
  <c r="N5689" i="12"/>
  <c r="L5690" i="12"/>
  <c r="M5690" i="12"/>
  <c r="N5690" i="12"/>
  <c r="L5691" i="12"/>
  <c r="M5691" i="12" s="1"/>
  <c r="N5691" i="12"/>
  <c r="L5692" i="12"/>
  <c r="M5692" i="12"/>
  <c r="N5692" i="12"/>
  <c r="L5693" i="12"/>
  <c r="M5693" i="12"/>
  <c r="N5693" i="12"/>
  <c r="L5694" i="12"/>
  <c r="M5694" i="12"/>
  <c r="N5694" i="12"/>
  <c r="L5695" i="12"/>
  <c r="M5695" i="12" s="1"/>
  <c r="N5695" i="12"/>
  <c r="L5696" i="12"/>
  <c r="M5696" i="12"/>
  <c r="N5696" i="12"/>
  <c r="L5697" i="12"/>
  <c r="M5697" i="12" s="1"/>
  <c r="N5697" i="12"/>
  <c r="L5698" i="12"/>
  <c r="M5698" i="12"/>
  <c r="N5698" i="12"/>
  <c r="L5699" i="12"/>
  <c r="M5699" i="12" s="1"/>
  <c r="N5699" i="12"/>
  <c r="L5700" i="12"/>
  <c r="M5700" i="12" s="1"/>
  <c r="N5700" i="12"/>
  <c r="L5701" i="12"/>
  <c r="M5701" i="12"/>
  <c r="N5701" i="12"/>
  <c r="L5702" i="12"/>
  <c r="M5702" i="12"/>
  <c r="N5702" i="12"/>
  <c r="L5703" i="12"/>
  <c r="M5703" i="12"/>
  <c r="N5703" i="12"/>
  <c r="L5704" i="12"/>
  <c r="M5704" i="12"/>
  <c r="N5704" i="12"/>
  <c r="L5705" i="12"/>
  <c r="M5705" i="12" s="1"/>
  <c r="N5705" i="12"/>
  <c r="L5706" i="12"/>
  <c r="M5706" i="12" s="1"/>
  <c r="N5706" i="12"/>
  <c r="L5707" i="12"/>
  <c r="M5707" i="12" s="1"/>
  <c r="N5707" i="12"/>
  <c r="L5708" i="12"/>
  <c r="M5708" i="12" s="1"/>
  <c r="N5708" i="12"/>
  <c r="L5709" i="12"/>
  <c r="M5709" i="12" s="1"/>
  <c r="N5709" i="12"/>
  <c r="L5710" i="12"/>
  <c r="M5710" i="12"/>
  <c r="N5710" i="12"/>
  <c r="L5711" i="12"/>
  <c r="M5711" i="12" s="1"/>
  <c r="N5711" i="12"/>
  <c r="L5712" i="12"/>
  <c r="M5712" i="12"/>
  <c r="N5712" i="12"/>
  <c r="L5713" i="12"/>
  <c r="M5713" i="12"/>
  <c r="N5713" i="12"/>
  <c r="L5714" i="12"/>
  <c r="M5714" i="12"/>
  <c r="N5714" i="12"/>
  <c r="L5715" i="12"/>
  <c r="M5715" i="12" s="1"/>
  <c r="N5715" i="12"/>
  <c r="L5716" i="12"/>
  <c r="M5716" i="12"/>
  <c r="N5716" i="12"/>
  <c r="L5717" i="12"/>
  <c r="M5717" i="12"/>
  <c r="N5717" i="12"/>
  <c r="L5718" i="12"/>
  <c r="M5718" i="12"/>
  <c r="N5718" i="12"/>
  <c r="L5719" i="12"/>
  <c r="M5719" i="12" s="1"/>
  <c r="N5719" i="12"/>
  <c r="L5720" i="12"/>
  <c r="M5720" i="12" s="1"/>
  <c r="N5720" i="12"/>
  <c r="L5721" i="12"/>
  <c r="M5721" i="12"/>
  <c r="N5721" i="12"/>
  <c r="L5722" i="12"/>
  <c r="M5722" i="12" s="1"/>
  <c r="N5722" i="12"/>
  <c r="L5723" i="12"/>
  <c r="M5723" i="12" s="1"/>
  <c r="N5723" i="12"/>
  <c r="L5724" i="12"/>
  <c r="M5724" i="12" s="1"/>
  <c r="N5724" i="12"/>
  <c r="L5725" i="12"/>
  <c r="M5725" i="12" s="1"/>
  <c r="N5725" i="12"/>
  <c r="L5726" i="12"/>
  <c r="M5726" i="12"/>
  <c r="N5726" i="12"/>
  <c r="L5727" i="12"/>
  <c r="M5727" i="12" s="1"/>
  <c r="N5727" i="12"/>
  <c r="L5728" i="12"/>
  <c r="M5728" i="12"/>
  <c r="N5728" i="12"/>
  <c r="L5729" i="12"/>
  <c r="M5729" i="12"/>
  <c r="N5729" i="12"/>
  <c r="L5730" i="12"/>
  <c r="M5730" i="12" s="1"/>
  <c r="N5730" i="12"/>
  <c r="L5731" i="12"/>
  <c r="M5731" i="12" s="1"/>
  <c r="N5731" i="12"/>
  <c r="L5732" i="12"/>
  <c r="M5732" i="12"/>
  <c r="N5732" i="12"/>
  <c r="L5733" i="12"/>
  <c r="M5733" i="12" s="1"/>
  <c r="N5733" i="12"/>
  <c r="L5734" i="12"/>
  <c r="M5734" i="12"/>
  <c r="N5734" i="12"/>
  <c r="L5735" i="12"/>
  <c r="M5735" i="12"/>
  <c r="N5735" i="12"/>
  <c r="L5736" i="12"/>
  <c r="M5736" i="12" s="1"/>
  <c r="N5736" i="12"/>
  <c r="L5737" i="12"/>
  <c r="M5737" i="12"/>
  <c r="N5737" i="12"/>
  <c r="L5738" i="12"/>
  <c r="M5738" i="12"/>
  <c r="N5738" i="12"/>
  <c r="L5739" i="12"/>
  <c r="M5739" i="12" s="1"/>
  <c r="N5739" i="12"/>
  <c r="L5740" i="12"/>
  <c r="M5740" i="12"/>
  <c r="N5740" i="12"/>
  <c r="L5741" i="12"/>
  <c r="M5741" i="12"/>
  <c r="N5741" i="12"/>
  <c r="L5742" i="12"/>
  <c r="M5742" i="12"/>
  <c r="N5742" i="12"/>
  <c r="L5743" i="12"/>
  <c r="M5743" i="12"/>
  <c r="N5743" i="12"/>
  <c r="L5744" i="12"/>
  <c r="M5744" i="12" s="1"/>
  <c r="N5744" i="12"/>
  <c r="L5745" i="12"/>
  <c r="M5745" i="12" s="1"/>
  <c r="N5745" i="12"/>
  <c r="L5746" i="12"/>
  <c r="M5746" i="12"/>
  <c r="N5746" i="12"/>
  <c r="L5747" i="12"/>
  <c r="M5747" i="12" s="1"/>
  <c r="N5747" i="12"/>
  <c r="L5748" i="12"/>
  <c r="M5748" i="12" s="1"/>
  <c r="N5748" i="12"/>
  <c r="L5749" i="12"/>
  <c r="M5749" i="12"/>
  <c r="N5749" i="12"/>
  <c r="L5750" i="12"/>
  <c r="M5750" i="12"/>
  <c r="N5750" i="12"/>
  <c r="L5751" i="12"/>
  <c r="M5751" i="12"/>
  <c r="N5751" i="12"/>
  <c r="L5752" i="12"/>
  <c r="M5752" i="12"/>
  <c r="N5752" i="12"/>
  <c r="L5753" i="12"/>
  <c r="M5753" i="12"/>
  <c r="N5753" i="12"/>
  <c r="L5754" i="12"/>
  <c r="M5754" i="12" s="1"/>
  <c r="N5754" i="12"/>
  <c r="L5755" i="12"/>
  <c r="M5755" i="12" s="1"/>
  <c r="N5755" i="12"/>
  <c r="L5756" i="12"/>
  <c r="M5756" i="12"/>
  <c r="N5756" i="12"/>
  <c r="L5757" i="12"/>
  <c r="M5757" i="12" s="1"/>
  <c r="N5757" i="12"/>
  <c r="L5758" i="12"/>
  <c r="M5758" i="12"/>
  <c r="N5758" i="12"/>
  <c r="L5759" i="12"/>
  <c r="M5759" i="12" s="1"/>
  <c r="N5759" i="12"/>
  <c r="L5760" i="12"/>
  <c r="M5760" i="12" s="1"/>
  <c r="N5760" i="12"/>
  <c r="L5761" i="12"/>
  <c r="M5761" i="12" s="1"/>
  <c r="N5761" i="12"/>
  <c r="L5762" i="12"/>
  <c r="M5762" i="12"/>
  <c r="N5762" i="12"/>
  <c r="L5763" i="12"/>
  <c r="M5763" i="12" s="1"/>
  <c r="N5763" i="12"/>
  <c r="L5764" i="12"/>
  <c r="M5764" i="12" s="1"/>
  <c r="N5764" i="12"/>
  <c r="L5765" i="12"/>
  <c r="M5765" i="12"/>
  <c r="N5765" i="12"/>
  <c r="L5766" i="12"/>
  <c r="M5766" i="12"/>
  <c r="N5766" i="12"/>
  <c r="L5767" i="12"/>
  <c r="M5767" i="12"/>
  <c r="N5767" i="12"/>
  <c r="L5768" i="12"/>
  <c r="M5768" i="12"/>
  <c r="N5768" i="12"/>
  <c r="L5769" i="12"/>
  <c r="M5769" i="12" s="1"/>
  <c r="N5769" i="12"/>
  <c r="L5770" i="12"/>
  <c r="M5770" i="12" s="1"/>
  <c r="N5770" i="12"/>
  <c r="L5771" i="12"/>
  <c r="M5771" i="12" s="1"/>
  <c r="N5771" i="12"/>
  <c r="L5772" i="12"/>
  <c r="M5772" i="12" s="1"/>
  <c r="N5772" i="12"/>
  <c r="L5773" i="12"/>
  <c r="M5773" i="12" s="1"/>
  <c r="N5773" i="12"/>
  <c r="L5774" i="12"/>
  <c r="M5774" i="12"/>
  <c r="N5774" i="12"/>
  <c r="L5775" i="12"/>
  <c r="M5775" i="12" s="1"/>
  <c r="N5775" i="12"/>
  <c r="L5776" i="12"/>
  <c r="M5776" i="12"/>
  <c r="N5776" i="12"/>
  <c r="L5777" i="12"/>
  <c r="M5777" i="12"/>
  <c r="N5777" i="12"/>
  <c r="L5778" i="12"/>
  <c r="M5778" i="12"/>
  <c r="N5778" i="12"/>
  <c r="L5779" i="12"/>
  <c r="M5779" i="12" s="1"/>
  <c r="N5779" i="12"/>
  <c r="L5780" i="12"/>
  <c r="M5780" i="12"/>
  <c r="N5780" i="12"/>
  <c r="L5781" i="12"/>
  <c r="M5781" i="12"/>
  <c r="N5781" i="12"/>
  <c r="L5782" i="12"/>
  <c r="M5782" i="12"/>
  <c r="N5782" i="12"/>
  <c r="L5783" i="12"/>
  <c r="M5783" i="12" s="1"/>
  <c r="N5783" i="12"/>
  <c r="L5784" i="12"/>
  <c r="M5784" i="12" s="1"/>
  <c r="N5784" i="12"/>
  <c r="L5785" i="12"/>
  <c r="M5785" i="12"/>
  <c r="N5785" i="12"/>
  <c r="L5786" i="12"/>
  <c r="M5786" i="12" s="1"/>
  <c r="N5786" i="12"/>
  <c r="L5787" i="12"/>
  <c r="M5787" i="12" s="1"/>
  <c r="N5787" i="12"/>
  <c r="L5788" i="12"/>
  <c r="M5788" i="12"/>
  <c r="N5788" i="12"/>
  <c r="L5789" i="12"/>
  <c r="M5789" i="12" s="1"/>
  <c r="N5789" i="12"/>
  <c r="L5790" i="12"/>
  <c r="M5790" i="12"/>
  <c r="N5790" i="12"/>
  <c r="L5791" i="12"/>
  <c r="M5791" i="12"/>
  <c r="N5791" i="12"/>
  <c r="L5792" i="12"/>
  <c r="M5792" i="12"/>
  <c r="N5792" i="12"/>
  <c r="L5793" i="12"/>
  <c r="M5793" i="12"/>
  <c r="N5793" i="12"/>
  <c r="L5794" i="12"/>
  <c r="M5794" i="12" s="1"/>
  <c r="N5794" i="12"/>
  <c r="L5795" i="12"/>
  <c r="M5795" i="12" s="1"/>
  <c r="N5795" i="12"/>
  <c r="L5796" i="12"/>
  <c r="M5796" i="12"/>
  <c r="N5796" i="12"/>
  <c r="L5797" i="12"/>
  <c r="M5797" i="12" s="1"/>
  <c r="N5797" i="12"/>
  <c r="L5798" i="12"/>
  <c r="M5798" i="12"/>
  <c r="N5798" i="12"/>
  <c r="L5799" i="12"/>
  <c r="M5799" i="12"/>
  <c r="N5799" i="12"/>
  <c r="L5800" i="12"/>
  <c r="M5800" i="12" s="1"/>
  <c r="N5800" i="12"/>
  <c r="L5801" i="12"/>
  <c r="M5801" i="12"/>
  <c r="N5801" i="12"/>
  <c r="L5802" i="12"/>
  <c r="M5802" i="12"/>
  <c r="N5802" i="12"/>
  <c r="L5803" i="12"/>
  <c r="M5803" i="12" s="1"/>
  <c r="N5803" i="12"/>
  <c r="L5804" i="12"/>
  <c r="M5804" i="12"/>
  <c r="N5804" i="12"/>
  <c r="L5805" i="12"/>
  <c r="M5805" i="12"/>
  <c r="N5805" i="12"/>
  <c r="L5806" i="12"/>
  <c r="M5806" i="12"/>
  <c r="N5806" i="12"/>
  <c r="L5807" i="12"/>
  <c r="M5807" i="12"/>
  <c r="N5807" i="12"/>
  <c r="L5808" i="12"/>
  <c r="M5808" i="12" s="1"/>
  <c r="N5808" i="12"/>
  <c r="L5809" i="12"/>
  <c r="M5809" i="12" s="1"/>
  <c r="N5809" i="12"/>
  <c r="L5810" i="12"/>
  <c r="M5810" i="12" s="1"/>
  <c r="N5810" i="12"/>
  <c r="L5811" i="12"/>
  <c r="M5811" i="12" s="1"/>
  <c r="N5811" i="12"/>
  <c r="L5812" i="12"/>
  <c r="M5812" i="12" s="1"/>
  <c r="N5812" i="12"/>
  <c r="L5813" i="12"/>
  <c r="M5813" i="12"/>
  <c r="N5813" i="12"/>
  <c r="L5814" i="12"/>
  <c r="M5814" i="12"/>
  <c r="N5814" i="12"/>
  <c r="L5815" i="12"/>
  <c r="M5815" i="12"/>
  <c r="N5815" i="12"/>
  <c r="L5816" i="12"/>
  <c r="M5816" i="12" s="1"/>
  <c r="N5816" i="12"/>
  <c r="L5817" i="12"/>
  <c r="M5817" i="12"/>
  <c r="N5817" i="12"/>
  <c r="L5818" i="12"/>
  <c r="M5818" i="12"/>
  <c r="N5818" i="12"/>
  <c r="L5819" i="12"/>
  <c r="M5819" i="12" s="1"/>
  <c r="N5819" i="12"/>
  <c r="L5820" i="12"/>
  <c r="M5820" i="12"/>
  <c r="N5820" i="12"/>
  <c r="L5821" i="12"/>
  <c r="M5821" i="12"/>
  <c r="N5821" i="12"/>
  <c r="L5822" i="12"/>
  <c r="M5822" i="12"/>
  <c r="N5822" i="12"/>
  <c r="L5823" i="12"/>
  <c r="M5823" i="12" s="1"/>
  <c r="N5823" i="12"/>
  <c r="L5824" i="12"/>
  <c r="M5824" i="12"/>
  <c r="N5824" i="12"/>
  <c r="L5825" i="12"/>
  <c r="M5825" i="12" s="1"/>
  <c r="N5825" i="12"/>
  <c r="L5826" i="12"/>
  <c r="M5826" i="12"/>
  <c r="N5826" i="12"/>
  <c r="L5827" i="12"/>
  <c r="M5827" i="12" s="1"/>
  <c r="N5827" i="12"/>
  <c r="L5828" i="12"/>
  <c r="M5828" i="12" s="1"/>
  <c r="N5828" i="12"/>
  <c r="L5829" i="12"/>
  <c r="M5829" i="12"/>
  <c r="N5829" i="12"/>
  <c r="L5830" i="12"/>
  <c r="M5830" i="12"/>
  <c r="N5830" i="12"/>
  <c r="L5831" i="12"/>
  <c r="M5831" i="12"/>
  <c r="N5831" i="12"/>
  <c r="L5832" i="12"/>
  <c r="M5832" i="12"/>
  <c r="N5832" i="12"/>
  <c r="L5833" i="12"/>
  <c r="M5833" i="12" s="1"/>
  <c r="N5833" i="12"/>
  <c r="L5834" i="12"/>
  <c r="M5834" i="12" s="1"/>
  <c r="N5834" i="12"/>
  <c r="L5835" i="12"/>
  <c r="M5835" i="12" s="1"/>
  <c r="N5835" i="12"/>
  <c r="L5836" i="12"/>
  <c r="M5836" i="12" s="1"/>
  <c r="N5836" i="12"/>
  <c r="L5837" i="12"/>
  <c r="M5837" i="12" s="1"/>
  <c r="N5837" i="12"/>
  <c r="L5838" i="12"/>
  <c r="M5838" i="12"/>
  <c r="N5838" i="12"/>
  <c r="L5839" i="12"/>
  <c r="M5839" i="12" s="1"/>
  <c r="N5839" i="12"/>
  <c r="L5840" i="12"/>
  <c r="M5840" i="12"/>
  <c r="N5840" i="12"/>
  <c r="L5841" i="12"/>
  <c r="M5841" i="12" s="1"/>
  <c r="N5841" i="12"/>
  <c r="L5842" i="12"/>
  <c r="M5842" i="12"/>
  <c r="N5842" i="12"/>
  <c r="L5843" i="12"/>
  <c r="M5843" i="12" s="1"/>
  <c r="N5843" i="12"/>
  <c r="L5844" i="12"/>
  <c r="M5844" i="12" s="1"/>
  <c r="N5844" i="12"/>
  <c r="L5845" i="12"/>
  <c r="M5845" i="12"/>
  <c r="N5845" i="12"/>
  <c r="L5846" i="12"/>
  <c r="M5846" i="12"/>
  <c r="N5846" i="12"/>
  <c r="L5847" i="12"/>
  <c r="M5847" i="12" s="1"/>
  <c r="N5847" i="12"/>
  <c r="L5848" i="12"/>
  <c r="M5848" i="12" s="1"/>
  <c r="N5848" i="12"/>
  <c r="L5849" i="12"/>
  <c r="M5849" i="12"/>
  <c r="N5849" i="12"/>
  <c r="L5850" i="12"/>
  <c r="M5850" i="12" s="1"/>
  <c r="N5850" i="12"/>
  <c r="L5851" i="12"/>
  <c r="M5851" i="12" s="1"/>
  <c r="N5851" i="12"/>
  <c r="L5852" i="12"/>
  <c r="M5852" i="12"/>
  <c r="N5852" i="12"/>
  <c r="L5853" i="12"/>
  <c r="M5853" i="12" s="1"/>
  <c r="N5853" i="12"/>
  <c r="L5854" i="12"/>
  <c r="M5854" i="12"/>
  <c r="N5854" i="12"/>
  <c r="L5855" i="12"/>
  <c r="M5855" i="12"/>
  <c r="N5855" i="12"/>
  <c r="L5856" i="12"/>
  <c r="M5856" i="12"/>
  <c r="N5856" i="12"/>
  <c r="L5857" i="12"/>
  <c r="M5857" i="12"/>
  <c r="N5857" i="12"/>
  <c r="L5858" i="12"/>
  <c r="M5858" i="12" s="1"/>
  <c r="N5858" i="12"/>
  <c r="L5859" i="12"/>
  <c r="M5859" i="12" s="1"/>
  <c r="N5859" i="12"/>
  <c r="L5860" i="12"/>
  <c r="M5860" i="12"/>
  <c r="N5860" i="12"/>
  <c r="L5861" i="12"/>
  <c r="M5861" i="12" s="1"/>
  <c r="N5861" i="12"/>
  <c r="L5862" i="12"/>
  <c r="M5862" i="12"/>
  <c r="N5862" i="12"/>
  <c r="L5863" i="12"/>
  <c r="M5863" i="12"/>
  <c r="N5863" i="12"/>
  <c r="L5864" i="12"/>
  <c r="M5864" i="12" s="1"/>
  <c r="N5864" i="12"/>
  <c r="L5865" i="12"/>
  <c r="M5865" i="12"/>
  <c r="N5865" i="12"/>
  <c r="L5866" i="12"/>
  <c r="M5866" i="12"/>
  <c r="N5866" i="12"/>
  <c r="L5867" i="12"/>
  <c r="M5867" i="12" s="1"/>
  <c r="N5867" i="12"/>
  <c r="L5868" i="12"/>
  <c r="M5868" i="12"/>
  <c r="N5868" i="12"/>
  <c r="L5869" i="12"/>
  <c r="M5869" i="12"/>
  <c r="N5869" i="12"/>
  <c r="L5870" i="12"/>
  <c r="M5870" i="12"/>
  <c r="N5870" i="12"/>
  <c r="L5871" i="12"/>
  <c r="M5871" i="12"/>
  <c r="N5871" i="12"/>
  <c r="L5872" i="12"/>
  <c r="M5872" i="12" s="1"/>
  <c r="N5872" i="12"/>
  <c r="L5873" i="12"/>
  <c r="M5873" i="12" s="1"/>
  <c r="N5873" i="12"/>
  <c r="L5874" i="12"/>
  <c r="M5874" i="12"/>
  <c r="N5874" i="12"/>
  <c r="L5875" i="12"/>
  <c r="M5875" i="12" s="1"/>
  <c r="N5875" i="12"/>
  <c r="L5876" i="12"/>
  <c r="M5876" i="12" s="1"/>
  <c r="N5876" i="12"/>
  <c r="L5877" i="12"/>
  <c r="M5877" i="12"/>
  <c r="N5877" i="12"/>
  <c r="L5878" i="12"/>
  <c r="M5878" i="12"/>
  <c r="N5878" i="12"/>
  <c r="L5879" i="12"/>
  <c r="M5879" i="12"/>
  <c r="N5879" i="12"/>
  <c r="L5880" i="12"/>
  <c r="M5880" i="12"/>
  <c r="N5880" i="12"/>
  <c r="L5881" i="12"/>
  <c r="M5881" i="12"/>
  <c r="N5881" i="12"/>
  <c r="L5882" i="12"/>
  <c r="M5882" i="12"/>
  <c r="N5882" i="12"/>
  <c r="L5883" i="12"/>
  <c r="M5883" i="12" s="1"/>
  <c r="N5883" i="12"/>
  <c r="L5884" i="12"/>
  <c r="M5884" i="12"/>
  <c r="N5884" i="12"/>
  <c r="L5885" i="12"/>
  <c r="M5885" i="12"/>
  <c r="N5885" i="12"/>
  <c r="L5886" i="12"/>
  <c r="M5886" i="12"/>
  <c r="N5886" i="12"/>
  <c r="L5887" i="12"/>
  <c r="M5887" i="12" s="1"/>
  <c r="N5887" i="12"/>
  <c r="L5888" i="12"/>
  <c r="M5888" i="12"/>
  <c r="N5888" i="12"/>
  <c r="L5889" i="12"/>
  <c r="M5889" i="12" s="1"/>
  <c r="N5889" i="12"/>
  <c r="L5890" i="12"/>
  <c r="M5890" i="12"/>
  <c r="N5890" i="12"/>
  <c r="L5891" i="12"/>
  <c r="M5891" i="12" s="1"/>
  <c r="N5891" i="12"/>
  <c r="L5892" i="12"/>
  <c r="M5892" i="12" s="1"/>
  <c r="N5892" i="12"/>
  <c r="L5893" i="12"/>
  <c r="M5893" i="12"/>
  <c r="N5893" i="12"/>
  <c r="L5894" i="12"/>
  <c r="M5894" i="12"/>
  <c r="N5894" i="12"/>
  <c r="L5895" i="12"/>
  <c r="M5895" i="12"/>
  <c r="N5895" i="12"/>
  <c r="L5896" i="12"/>
  <c r="M5896" i="12"/>
  <c r="N5896" i="12"/>
  <c r="L5897" i="12"/>
  <c r="M5897" i="12" s="1"/>
  <c r="N5897" i="12"/>
  <c r="L5898" i="12"/>
  <c r="M5898" i="12" s="1"/>
  <c r="N5898" i="12"/>
  <c r="L5899" i="12"/>
  <c r="M5899" i="12" s="1"/>
  <c r="N5899" i="12"/>
  <c r="L5900" i="12"/>
  <c r="M5900" i="12" s="1"/>
  <c r="N5900" i="12"/>
  <c r="L5901" i="12"/>
  <c r="M5901" i="12" s="1"/>
  <c r="N5901" i="12"/>
  <c r="L5902" i="12"/>
  <c r="M5902" i="12"/>
  <c r="N5902" i="12"/>
  <c r="L5903" i="12"/>
  <c r="M5903" i="12" s="1"/>
  <c r="N5903" i="12"/>
  <c r="L5904" i="12"/>
  <c r="M5904" i="12"/>
  <c r="N5904" i="12"/>
  <c r="L5905" i="12"/>
  <c r="M5905" i="12"/>
  <c r="N5905" i="12"/>
  <c r="L5906" i="12"/>
  <c r="M5906" i="12"/>
  <c r="N5906" i="12"/>
  <c r="L5907" i="12"/>
  <c r="M5907" i="12" s="1"/>
  <c r="N5907" i="12"/>
  <c r="L5908" i="12"/>
  <c r="M5908" i="12"/>
  <c r="N5908" i="12"/>
  <c r="L5909" i="12"/>
  <c r="M5909" i="12"/>
  <c r="N5909" i="12"/>
  <c r="L5910" i="12"/>
  <c r="M5910" i="12"/>
  <c r="N5910" i="12"/>
  <c r="L5911" i="12"/>
  <c r="M5911" i="12" s="1"/>
  <c r="N5911" i="12"/>
  <c r="L5912" i="12"/>
  <c r="M5912" i="12" s="1"/>
  <c r="N5912" i="12"/>
  <c r="L5913" i="12"/>
  <c r="M5913" i="12"/>
  <c r="N5913" i="12"/>
  <c r="L5914" i="12"/>
  <c r="M5914" i="12" s="1"/>
  <c r="N5914" i="12"/>
  <c r="L5915" i="12"/>
  <c r="M5915" i="12" s="1"/>
  <c r="N5915" i="12"/>
  <c r="L5916" i="12"/>
  <c r="M5916" i="12"/>
  <c r="N5916" i="12"/>
  <c r="L5917" i="12"/>
  <c r="M5917" i="12" s="1"/>
  <c r="N5917" i="12"/>
  <c r="L5918" i="12"/>
  <c r="M5918" i="12"/>
  <c r="N5918" i="12"/>
  <c r="L5919" i="12"/>
  <c r="M5919" i="12"/>
  <c r="N5919" i="12"/>
  <c r="L5920" i="12"/>
  <c r="M5920" i="12"/>
  <c r="N5920" i="12"/>
  <c r="L5921" i="12"/>
  <c r="M5921" i="12" s="1"/>
  <c r="N5921" i="12"/>
  <c r="L5922" i="12"/>
  <c r="M5922" i="12" s="1"/>
  <c r="N5922" i="12"/>
  <c r="L5923" i="12"/>
  <c r="M5923" i="12" s="1"/>
  <c r="N5923" i="12"/>
  <c r="L5924" i="12"/>
  <c r="M5924" i="12"/>
  <c r="N5924" i="12"/>
  <c r="L5925" i="12"/>
  <c r="M5925" i="12" s="1"/>
  <c r="N5925" i="12"/>
  <c r="L5926" i="12"/>
  <c r="M5926" i="12"/>
  <c r="N5926" i="12"/>
  <c r="L5927" i="12"/>
  <c r="M5927" i="12"/>
  <c r="N5927" i="12"/>
  <c r="L5928" i="12"/>
  <c r="M5928" i="12" s="1"/>
  <c r="N5928" i="12"/>
  <c r="L5929" i="12"/>
  <c r="M5929" i="12"/>
  <c r="N5929" i="12"/>
  <c r="L5930" i="12"/>
  <c r="M5930" i="12"/>
  <c r="N5930" i="12"/>
  <c r="L5931" i="12"/>
  <c r="M5931" i="12" s="1"/>
  <c r="N5931" i="12"/>
  <c r="L5932" i="12"/>
  <c r="M5932" i="12"/>
  <c r="N5932" i="12"/>
  <c r="L5933" i="12"/>
  <c r="M5933" i="12"/>
  <c r="N5933" i="12"/>
  <c r="L5934" i="12"/>
  <c r="M5934" i="12"/>
  <c r="N5934" i="12"/>
  <c r="L5935" i="12"/>
  <c r="M5935" i="12"/>
  <c r="N5935" i="12"/>
  <c r="L5936" i="12"/>
  <c r="M5936" i="12" s="1"/>
  <c r="N5936" i="12"/>
  <c r="L5937" i="12"/>
  <c r="M5937" i="12" s="1"/>
  <c r="N5937" i="12"/>
  <c r="L5938" i="12"/>
  <c r="M5938" i="12"/>
  <c r="N5938" i="12"/>
  <c r="L5939" i="12"/>
  <c r="M5939" i="12" s="1"/>
  <c r="N5939" i="12"/>
  <c r="L5940" i="12"/>
  <c r="M5940" i="12" s="1"/>
  <c r="N5940" i="12"/>
  <c r="L5941" i="12"/>
  <c r="M5941" i="12"/>
  <c r="N5941" i="12"/>
  <c r="L5942" i="12"/>
  <c r="M5942" i="12"/>
  <c r="N5942" i="12"/>
  <c r="L5943" i="12"/>
  <c r="M5943" i="12"/>
  <c r="N5943" i="12"/>
  <c r="L5944" i="12"/>
  <c r="M5944" i="12"/>
  <c r="N5944" i="12"/>
  <c r="L5945" i="12"/>
  <c r="M5945" i="12"/>
  <c r="N5945" i="12"/>
  <c r="L5946" i="12"/>
  <c r="M5946" i="12"/>
  <c r="N5946" i="12"/>
  <c r="L5947" i="12"/>
  <c r="M5947" i="12" s="1"/>
  <c r="N5947" i="12"/>
  <c r="L5948" i="12"/>
  <c r="M5948" i="12"/>
  <c r="N5948" i="12"/>
  <c r="L5949" i="12"/>
  <c r="M5949" i="12"/>
  <c r="N5949" i="12"/>
  <c r="L5950" i="12"/>
  <c r="M5950" i="12"/>
  <c r="N5950" i="12"/>
  <c r="L5951" i="12"/>
  <c r="M5951" i="12" s="1"/>
  <c r="N5951" i="12"/>
  <c r="L5952" i="12"/>
  <c r="M5952" i="12"/>
  <c r="N5952" i="12"/>
  <c r="L5953" i="12"/>
  <c r="M5953" i="12" s="1"/>
  <c r="N5953" i="12"/>
  <c r="L5954" i="12"/>
  <c r="M5954" i="12"/>
  <c r="N5954" i="12"/>
  <c r="L5955" i="12"/>
  <c r="M5955" i="12" s="1"/>
  <c r="N5955" i="12"/>
  <c r="L5956" i="12"/>
  <c r="M5956" i="12" s="1"/>
  <c r="N5956" i="12"/>
  <c r="L5957" i="12"/>
  <c r="M5957" i="12"/>
  <c r="N5957" i="12"/>
  <c r="L5958" i="12"/>
  <c r="M5958" i="12"/>
  <c r="N5958" i="12"/>
  <c r="L5959" i="12"/>
  <c r="M5959" i="12"/>
  <c r="N5959" i="12"/>
  <c r="L5960" i="12"/>
  <c r="M5960" i="12"/>
  <c r="N5960" i="12"/>
  <c r="L5961" i="12"/>
  <c r="M5961" i="12" s="1"/>
  <c r="N5961" i="12"/>
  <c r="L5962" i="12"/>
  <c r="M5962" i="12" s="1"/>
  <c r="N5962" i="12"/>
  <c r="L5963" i="12"/>
  <c r="M5963" i="12" s="1"/>
  <c r="N5963" i="12"/>
  <c r="L5964" i="12"/>
  <c r="M5964" i="12" s="1"/>
  <c r="N5964" i="12"/>
  <c r="L5965" i="12"/>
  <c r="M5965" i="12" s="1"/>
  <c r="N5965" i="12"/>
  <c r="L5966" i="12"/>
  <c r="M5966" i="12"/>
  <c r="N5966" i="12"/>
  <c r="L5967" i="12"/>
  <c r="M5967" i="12" s="1"/>
  <c r="N5967" i="12"/>
  <c r="L5968" i="12"/>
  <c r="M5968" i="12"/>
  <c r="N5968" i="12"/>
  <c r="L5969" i="12"/>
  <c r="M5969" i="12"/>
  <c r="N5969" i="12"/>
  <c r="L5970" i="12"/>
  <c r="M5970" i="12"/>
  <c r="N5970" i="12"/>
  <c r="L5971" i="12"/>
  <c r="M5971" i="12" s="1"/>
  <c r="N5971" i="12"/>
  <c r="L5972" i="12"/>
  <c r="M5972" i="12"/>
  <c r="N5972" i="12"/>
  <c r="L5973" i="12"/>
  <c r="M5973" i="12"/>
  <c r="N5973" i="12"/>
  <c r="L5974" i="12"/>
  <c r="M5974" i="12"/>
  <c r="N5974" i="12"/>
  <c r="L5975" i="12"/>
  <c r="M5975" i="12" s="1"/>
  <c r="N5975" i="12"/>
  <c r="L5976" i="12"/>
  <c r="M5976" i="12" s="1"/>
  <c r="N5976" i="12"/>
  <c r="L5977" i="12"/>
  <c r="M5977" i="12"/>
  <c r="N5977" i="12"/>
  <c r="L5978" i="12"/>
  <c r="M5978" i="12" s="1"/>
  <c r="N5978" i="12"/>
  <c r="L5979" i="12"/>
  <c r="M5979" i="12" s="1"/>
  <c r="N5979" i="12"/>
  <c r="L5980" i="12"/>
  <c r="M5980" i="12" s="1"/>
  <c r="N5980" i="12"/>
  <c r="L5981" i="12"/>
  <c r="M5981" i="12" s="1"/>
  <c r="N5981" i="12"/>
  <c r="L5982" i="12"/>
  <c r="M5982" i="12"/>
  <c r="N5982" i="12"/>
  <c r="L5983" i="12"/>
  <c r="M5983" i="12" s="1"/>
  <c r="N5983" i="12"/>
  <c r="L5984" i="12"/>
  <c r="M5984" i="12"/>
  <c r="N5984" i="12"/>
  <c r="L5985" i="12"/>
  <c r="M5985" i="12"/>
  <c r="N5985" i="12"/>
  <c r="L5986" i="12"/>
  <c r="M5986" i="12" s="1"/>
  <c r="N5986" i="12"/>
  <c r="L5987" i="12"/>
  <c r="M5987" i="12" s="1"/>
  <c r="N5987" i="12"/>
  <c r="L5988" i="12"/>
  <c r="M5988" i="12"/>
  <c r="N5988" i="12"/>
  <c r="L5989" i="12"/>
  <c r="M5989" i="12" s="1"/>
  <c r="N5989" i="12"/>
  <c r="L5990" i="12"/>
  <c r="M5990" i="12"/>
  <c r="N5990" i="12"/>
  <c r="L5991" i="12"/>
  <c r="M5991" i="12"/>
  <c r="N5991" i="12"/>
  <c r="L5992" i="12"/>
  <c r="M5992" i="12" s="1"/>
  <c r="N5992" i="12"/>
  <c r="L5993" i="12"/>
  <c r="M5993" i="12"/>
  <c r="N5993" i="12"/>
  <c r="L5994" i="12"/>
  <c r="M5994" i="12"/>
  <c r="N5994" i="12"/>
  <c r="L5995" i="12"/>
  <c r="M5995" i="12" s="1"/>
  <c r="N5995" i="12"/>
  <c r="L5996" i="12"/>
  <c r="M5996" i="12"/>
  <c r="N5996" i="12"/>
  <c r="L5997" i="12"/>
  <c r="M5997" i="12"/>
  <c r="N5997" i="12"/>
  <c r="L5998" i="12"/>
  <c r="M5998" i="12"/>
  <c r="N5998" i="12"/>
  <c r="L5999" i="12"/>
  <c r="M5999" i="12"/>
  <c r="N5999" i="12"/>
  <c r="L6000" i="12"/>
  <c r="M6000" i="12" s="1"/>
  <c r="N6000" i="12"/>
  <c r="L6001" i="12"/>
  <c r="M6001" i="12" s="1"/>
  <c r="N6001" i="12"/>
  <c r="L6002" i="12"/>
  <c r="M6002" i="12"/>
  <c r="N6002" i="12"/>
  <c r="L6003" i="12"/>
  <c r="M6003" i="12" s="1"/>
  <c r="N6003" i="12"/>
  <c r="L6004" i="12"/>
  <c r="M6004" i="12" s="1"/>
  <c r="N6004" i="12"/>
  <c r="L6005" i="12"/>
  <c r="M6005" i="12"/>
  <c r="N6005" i="12"/>
  <c r="L6006" i="12"/>
  <c r="M6006" i="12"/>
  <c r="N6006" i="12"/>
  <c r="L6007" i="12"/>
  <c r="M6007" i="12"/>
  <c r="N6007" i="12"/>
  <c r="L6008" i="12"/>
  <c r="M6008" i="12"/>
  <c r="N6008" i="12"/>
  <c r="L6009" i="12"/>
  <c r="M6009" i="12"/>
  <c r="N6009" i="12"/>
  <c r="L6010" i="12"/>
  <c r="M6010" i="12" s="1"/>
  <c r="N6010" i="12"/>
  <c r="L6011" i="12"/>
  <c r="M6011" i="12" s="1"/>
  <c r="N6011" i="12"/>
  <c r="L6012" i="12"/>
  <c r="M6012" i="12"/>
  <c r="N6012" i="12"/>
  <c r="L6013" i="12"/>
  <c r="M6013" i="12" s="1"/>
  <c r="N6013" i="12"/>
  <c r="L6014" i="12"/>
  <c r="M6014" i="12"/>
  <c r="N6014" i="12"/>
  <c r="L6015" i="12"/>
  <c r="M6015" i="12" s="1"/>
  <c r="N6015" i="12"/>
  <c r="L6016" i="12"/>
  <c r="M6016" i="12" s="1"/>
  <c r="N6016" i="12"/>
  <c r="L6017" i="12"/>
  <c r="M6017" i="12" s="1"/>
  <c r="N6017" i="12"/>
  <c r="L6018" i="12"/>
  <c r="M6018" i="12"/>
  <c r="N6018" i="12"/>
  <c r="L6019" i="12"/>
  <c r="M6019" i="12" s="1"/>
  <c r="N6019" i="12"/>
  <c r="L6020" i="12"/>
  <c r="M6020" i="12" s="1"/>
  <c r="N6020" i="12"/>
  <c r="L6021" i="12"/>
  <c r="M6021" i="12"/>
  <c r="N6021" i="12"/>
  <c r="L6022" i="12"/>
  <c r="M6022" i="12"/>
  <c r="N6022" i="12"/>
  <c r="L6023" i="12"/>
  <c r="M6023" i="12"/>
  <c r="N6023" i="12"/>
  <c r="L6024" i="12"/>
  <c r="M6024" i="12"/>
  <c r="N6024" i="12"/>
  <c r="L6025" i="12"/>
  <c r="M6025" i="12" s="1"/>
  <c r="N6025" i="12"/>
  <c r="L6026" i="12"/>
  <c r="M6026" i="12" s="1"/>
  <c r="N6026" i="12"/>
  <c r="L6027" i="12"/>
  <c r="M6027" i="12" s="1"/>
  <c r="N6027" i="12"/>
  <c r="L6028" i="12"/>
  <c r="M6028" i="12" s="1"/>
  <c r="N6028" i="12"/>
  <c r="L6029" i="12"/>
  <c r="M6029" i="12" s="1"/>
  <c r="N6029" i="12"/>
  <c r="L6030" i="12"/>
  <c r="M6030" i="12"/>
  <c r="N6030" i="12"/>
  <c r="L6031" i="12"/>
  <c r="M6031" i="12" s="1"/>
  <c r="N6031" i="12"/>
  <c r="L6032" i="12"/>
  <c r="M6032" i="12"/>
  <c r="N6032" i="12"/>
  <c r="L6033" i="12"/>
  <c r="M6033" i="12"/>
  <c r="N6033" i="12"/>
  <c r="L6034" i="12"/>
  <c r="M6034" i="12"/>
  <c r="N6034" i="12"/>
  <c r="L6035" i="12"/>
  <c r="M6035" i="12" s="1"/>
  <c r="N6035" i="12"/>
  <c r="L6036" i="12"/>
  <c r="M6036" i="12"/>
  <c r="N6036" i="12"/>
  <c r="L6037" i="12"/>
  <c r="M6037" i="12"/>
  <c r="N6037" i="12"/>
  <c r="L6038" i="12"/>
  <c r="M6038" i="12"/>
  <c r="N6038" i="12"/>
  <c r="L6039" i="12"/>
  <c r="M6039" i="12" s="1"/>
  <c r="N6039" i="12"/>
  <c r="L6040" i="12"/>
  <c r="M6040" i="12" s="1"/>
  <c r="N6040" i="12"/>
  <c r="L6041" i="12"/>
  <c r="M6041" i="12"/>
  <c r="N6041" i="12"/>
  <c r="L6042" i="12"/>
  <c r="M6042" i="12" s="1"/>
  <c r="N6042" i="12"/>
  <c r="L6043" i="12"/>
  <c r="M6043" i="12" s="1"/>
  <c r="N6043" i="12"/>
  <c r="L6044" i="12"/>
  <c r="M6044" i="12"/>
  <c r="N6044" i="12"/>
  <c r="L6045" i="12"/>
  <c r="M6045" i="12" s="1"/>
  <c r="N6045" i="12"/>
  <c r="L6046" i="12"/>
  <c r="M6046" i="12"/>
  <c r="N6046" i="12"/>
  <c r="L6047" i="12"/>
  <c r="M6047" i="12"/>
  <c r="N6047" i="12"/>
  <c r="L6048" i="12"/>
  <c r="M6048" i="12"/>
  <c r="N6048" i="12"/>
  <c r="L6049" i="12"/>
  <c r="M6049" i="12"/>
  <c r="N6049" i="12"/>
  <c r="L6050" i="12"/>
  <c r="M6050" i="12" s="1"/>
  <c r="N6050" i="12"/>
  <c r="L6051" i="12"/>
  <c r="M6051" i="12" s="1"/>
  <c r="N6051" i="12"/>
  <c r="L6052" i="12"/>
  <c r="M6052" i="12"/>
  <c r="N6052" i="12"/>
  <c r="L6053" i="12"/>
  <c r="M6053" i="12" s="1"/>
  <c r="N6053" i="12"/>
  <c r="L6054" i="12"/>
  <c r="M6054" i="12"/>
  <c r="N6054" i="12"/>
  <c r="L6055" i="12"/>
  <c r="M6055" i="12"/>
  <c r="N6055" i="12"/>
  <c r="L6056" i="12"/>
  <c r="M6056" i="12" s="1"/>
  <c r="N6056" i="12"/>
  <c r="L6057" i="12"/>
  <c r="M6057" i="12"/>
  <c r="N6057" i="12"/>
  <c r="L6058" i="12"/>
  <c r="M6058" i="12"/>
  <c r="N6058" i="12"/>
  <c r="L6059" i="12"/>
  <c r="M6059" i="12" s="1"/>
  <c r="N6059" i="12"/>
  <c r="L6060" i="12"/>
  <c r="M6060" i="12"/>
  <c r="N6060" i="12"/>
  <c r="L6061" i="12"/>
  <c r="M6061" i="12"/>
  <c r="N6061" i="12"/>
  <c r="L6062" i="12"/>
  <c r="M6062" i="12"/>
  <c r="N6062" i="12"/>
  <c r="L6063" i="12"/>
  <c r="M6063" i="12"/>
  <c r="N6063" i="12"/>
  <c r="L6064" i="12"/>
  <c r="M6064" i="12" s="1"/>
  <c r="N6064" i="12"/>
  <c r="L6065" i="12"/>
  <c r="M6065" i="12" s="1"/>
  <c r="N6065" i="12"/>
  <c r="L6066" i="12"/>
  <c r="M6066" i="12" s="1"/>
  <c r="N6066" i="12"/>
  <c r="L6067" i="12"/>
  <c r="M6067" i="12" s="1"/>
  <c r="N6067" i="12"/>
  <c r="L6068" i="12"/>
  <c r="M6068" i="12" s="1"/>
  <c r="N6068" i="12"/>
  <c r="L6069" i="12"/>
  <c r="M6069" i="12"/>
  <c r="N6069" i="12"/>
  <c r="L6070" i="12"/>
  <c r="M6070" i="12"/>
  <c r="N6070" i="12"/>
  <c r="L6071" i="12"/>
  <c r="M6071" i="12"/>
  <c r="N6071" i="12"/>
  <c r="L6072" i="12"/>
  <c r="M6072" i="12" s="1"/>
  <c r="N6072" i="12"/>
  <c r="L6073" i="12"/>
  <c r="M6073" i="12"/>
  <c r="N6073" i="12"/>
  <c r="L6074" i="12"/>
  <c r="M6074" i="12"/>
  <c r="N6074" i="12"/>
  <c r="L6075" i="12"/>
  <c r="M6075" i="12" s="1"/>
  <c r="N6075" i="12"/>
  <c r="L6076" i="12"/>
  <c r="M6076" i="12"/>
  <c r="N6076" i="12"/>
  <c r="L6077" i="12"/>
  <c r="M6077" i="12"/>
  <c r="N6077" i="12"/>
  <c r="L6078" i="12"/>
  <c r="M6078" i="12"/>
  <c r="N6078" i="12"/>
  <c r="L6079" i="12"/>
  <c r="M6079" i="12" s="1"/>
  <c r="N6079" i="12"/>
  <c r="L6080" i="12"/>
  <c r="M6080" i="12"/>
  <c r="N6080" i="12"/>
  <c r="L6081" i="12"/>
  <c r="M6081" i="12" s="1"/>
  <c r="N6081" i="12"/>
  <c r="L6082" i="12"/>
  <c r="M6082" i="12"/>
  <c r="N6082" i="12"/>
  <c r="L6083" i="12"/>
  <c r="M6083" i="12" s="1"/>
  <c r="N6083" i="12"/>
  <c r="L6084" i="12"/>
  <c r="M6084" i="12" s="1"/>
  <c r="N6084" i="12"/>
  <c r="L6085" i="12"/>
  <c r="M6085" i="12"/>
  <c r="N6085" i="12"/>
  <c r="L6086" i="12"/>
  <c r="M6086" i="12"/>
  <c r="N6086" i="12"/>
  <c r="L6087" i="12"/>
  <c r="M6087" i="12"/>
  <c r="N6087" i="12"/>
  <c r="L6088" i="12"/>
  <c r="M6088" i="12"/>
  <c r="N6088" i="12"/>
  <c r="L6089" i="12"/>
  <c r="M6089" i="12" s="1"/>
  <c r="N6089" i="12"/>
  <c r="L6090" i="12"/>
  <c r="M6090" i="12" s="1"/>
  <c r="N6090" i="12"/>
  <c r="L6091" i="12"/>
  <c r="M6091" i="12" s="1"/>
  <c r="N6091" i="12"/>
  <c r="L6092" i="12"/>
  <c r="M6092" i="12" s="1"/>
  <c r="N6092" i="12"/>
  <c r="L6093" i="12"/>
  <c r="M6093" i="12" s="1"/>
  <c r="N6093" i="12"/>
  <c r="L6094" i="12"/>
  <c r="M6094" i="12"/>
  <c r="N6094" i="12"/>
  <c r="L6095" i="12"/>
  <c r="M6095" i="12" s="1"/>
  <c r="N6095" i="12"/>
  <c r="L6096" i="12"/>
  <c r="M6096" i="12"/>
  <c r="N6096" i="12"/>
  <c r="L6097" i="12"/>
  <c r="M6097" i="12" s="1"/>
  <c r="N6097" i="12"/>
  <c r="L6098" i="12"/>
  <c r="M6098" i="12"/>
  <c r="N6098" i="12"/>
  <c r="L6099" i="12"/>
  <c r="M6099" i="12" s="1"/>
  <c r="N6099" i="12"/>
  <c r="L6100" i="12"/>
  <c r="M6100" i="12" s="1"/>
  <c r="N6100" i="12"/>
  <c r="L6101" i="12"/>
  <c r="M6101" i="12"/>
  <c r="N6101" i="12"/>
  <c r="L6102" i="12"/>
  <c r="M6102" i="12"/>
  <c r="N6102" i="12"/>
  <c r="L6103" i="12"/>
  <c r="M6103" i="12" s="1"/>
  <c r="N6103" i="12"/>
  <c r="L6104" i="12"/>
  <c r="M6104" i="12" s="1"/>
  <c r="N6104" i="12"/>
  <c r="L6105" i="12"/>
  <c r="M6105" i="12"/>
  <c r="N6105" i="12"/>
  <c r="L6106" i="12"/>
  <c r="M6106" i="12" s="1"/>
  <c r="N6106" i="12"/>
  <c r="L6107" i="12"/>
  <c r="M6107" i="12" s="1"/>
  <c r="N6107" i="12"/>
  <c r="L6108" i="12"/>
  <c r="M6108" i="12"/>
  <c r="N6108" i="12"/>
  <c r="L6109" i="12"/>
  <c r="M6109" i="12" s="1"/>
  <c r="N6109" i="12"/>
  <c r="L6110" i="12"/>
  <c r="M6110" i="12"/>
  <c r="N6110" i="12"/>
  <c r="L6111" i="12"/>
  <c r="M6111" i="12"/>
  <c r="N6111" i="12"/>
  <c r="L6112" i="12"/>
  <c r="M6112" i="12"/>
  <c r="N6112" i="12"/>
  <c r="L6113" i="12"/>
  <c r="M6113" i="12"/>
  <c r="N6113" i="12"/>
  <c r="L6114" i="12"/>
  <c r="M6114" i="12" s="1"/>
  <c r="N6114" i="12"/>
  <c r="L6115" i="12"/>
  <c r="M6115" i="12" s="1"/>
  <c r="N6115" i="12"/>
  <c r="L6116" i="12"/>
  <c r="M6116" i="12"/>
  <c r="N6116" i="12"/>
  <c r="L6117" i="12"/>
  <c r="M6117" i="12" s="1"/>
  <c r="N6117" i="12"/>
  <c r="L6118" i="12"/>
  <c r="M6118" i="12"/>
  <c r="N6118" i="12"/>
  <c r="L6119" i="12"/>
  <c r="M6119" i="12"/>
  <c r="N6119" i="12"/>
  <c r="L6120" i="12"/>
  <c r="M6120" i="12" s="1"/>
  <c r="N6120" i="12"/>
  <c r="L6121" i="12"/>
  <c r="M6121" i="12"/>
  <c r="N6121" i="12"/>
  <c r="L6122" i="12"/>
  <c r="M6122" i="12"/>
  <c r="N6122" i="12"/>
  <c r="L6123" i="12"/>
  <c r="M6123" i="12" s="1"/>
  <c r="N6123" i="12"/>
  <c r="L6124" i="12"/>
  <c r="M6124" i="12"/>
  <c r="N6124" i="12"/>
  <c r="L6125" i="12"/>
  <c r="M6125" i="12"/>
  <c r="N6125" i="12"/>
  <c r="L6126" i="12"/>
  <c r="M6126" i="12"/>
  <c r="N6126" i="12"/>
  <c r="L6127" i="12"/>
  <c r="M6127" i="12"/>
  <c r="N6127" i="12"/>
  <c r="L6128" i="12"/>
  <c r="M6128" i="12" s="1"/>
  <c r="N6128" i="12"/>
  <c r="L6129" i="12"/>
  <c r="M6129" i="12" s="1"/>
  <c r="N6129" i="12"/>
  <c r="L6130" i="12"/>
  <c r="M6130" i="12"/>
  <c r="N6130" i="12"/>
  <c r="L6131" i="12"/>
  <c r="M6131" i="12" s="1"/>
  <c r="N6131" i="12"/>
  <c r="L6132" i="12"/>
  <c r="M6132" i="12" s="1"/>
  <c r="N6132" i="12"/>
  <c r="L6133" i="12"/>
  <c r="M6133" i="12"/>
  <c r="N6133" i="12"/>
  <c r="L6134" i="12"/>
  <c r="M6134" i="12"/>
  <c r="N6134" i="12"/>
  <c r="L6135" i="12"/>
  <c r="M6135" i="12"/>
  <c r="N6135" i="12"/>
  <c r="L6136" i="12"/>
  <c r="M6136" i="12"/>
  <c r="N6136" i="12"/>
  <c r="L6137" i="12"/>
  <c r="M6137" i="12"/>
  <c r="N6137" i="12"/>
  <c r="L6138" i="12"/>
  <c r="M6138" i="12"/>
  <c r="N6138" i="12"/>
  <c r="L6139" i="12"/>
  <c r="M6139" i="12" s="1"/>
  <c r="N6139" i="12"/>
  <c r="L6140" i="12"/>
  <c r="M6140" i="12"/>
  <c r="N6140" i="12"/>
  <c r="L6141" i="12"/>
  <c r="M6141" i="12"/>
  <c r="N6141" i="12"/>
  <c r="L6142" i="12"/>
  <c r="M6142" i="12"/>
  <c r="N6142" i="12"/>
  <c r="L6143" i="12"/>
  <c r="M6143" i="12" s="1"/>
  <c r="N6143" i="12"/>
  <c r="L6144" i="12"/>
  <c r="M6144" i="12"/>
  <c r="N6144" i="12"/>
  <c r="L6145" i="12"/>
  <c r="M6145" i="12" s="1"/>
  <c r="N6145" i="12"/>
  <c r="L6146" i="12"/>
  <c r="M6146" i="12"/>
  <c r="N6146" i="12"/>
  <c r="L6147" i="12"/>
  <c r="M6147" i="12" s="1"/>
  <c r="N6147" i="12"/>
  <c r="L6148" i="12"/>
  <c r="M6148" i="12" s="1"/>
  <c r="N6148" i="12"/>
  <c r="L6149" i="12"/>
  <c r="M6149" i="12"/>
  <c r="N6149" i="12"/>
  <c r="L6150" i="12"/>
  <c r="M6150" i="12"/>
  <c r="N6150" i="12"/>
  <c r="L6151" i="12"/>
  <c r="M6151" i="12"/>
  <c r="N6151" i="12"/>
  <c r="L6152" i="12"/>
  <c r="M6152" i="12"/>
  <c r="N6152" i="12"/>
  <c r="L6153" i="12"/>
  <c r="M6153" i="12" s="1"/>
  <c r="N6153" i="12"/>
  <c r="L6154" i="12"/>
  <c r="M6154" i="12" s="1"/>
  <c r="N6154" i="12"/>
  <c r="L6155" i="12"/>
  <c r="M6155" i="12" s="1"/>
  <c r="N6155" i="12"/>
  <c r="L6156" i="12"/>
  <c r="M6156" i="12" s="1"/>
  <c r="N6156" i="12"/>
  <c r="L6157" i="12"/>
  <c r="M6157" i="12" s="1"/>
  <c r="N6157" i="12"/>
  <c r="L6158" i="12"/>
  <c r="M6158" i="12"/>
  <c r="N6158" i="12"/>
  <c r="L6159" i="12"/>
  <c r="M6159" i="12" s="1"/>
  <c r="N6159" i="12"/>
  <c r="L6160" i="12"/>
  <c r="M6160" i="12"/>
  <c r="N6160" i="12"/>
  <c r="L6161" i="12"/>
  <c r="M6161" i="12"/>
  <c r="N6161" i="12"/>
  <c r="L6162" i="12"/>
  <c r="M6162" i="12"/>
  <c r="N6162" i="12"/>
  <c r="L6163" i="12"/>
  <c r="M6163" i="12" s="1"/>
  <c r="N6163" i="12"/>
  <c r="L6164" i="12"/>
  <c r="M6164" i="12"/>
  <c r="N6164" i="12"/>
  <c r="L6165" i="12"/>
  <c r="M6165" i="12"/>
  <c r="N6165" i="12"/>
  <c r="L6166" i="12"/>
  <c r="M6166" i="12"/>
  <c r="N6166" i="12"/>
  <c r="L6167" i="12"/>
  <c r="M6167" i="12" s="1"/>
  <c r="N6167" i="12"/>
  <c r="L6168" i="12"/>
  <c r="M6168" i="12" s="1"/>
  <c r="N6168" i="12"/>
  <c r="L6169" i="12"/>
  <c r="M6169" i="12"/>
  <c r="N6169" i="12"/>
  <c r="L6170" i="12"/>
  <c r="M6170" i="12" s="1"/>
  <c r="N6170" i="12"/>
  <c r="L6171" i="12"/>
  <c r="M6171" i="12" s="1"/>
  <c r="N6171" i="12"/>
  <c r="L6172" i="12"/>
  <c r="M6172" i="12"/>
  <c r="N6172" i="12"/>
  <c r="L6173" i="12"/>
  <c r="M6173" i="12" s="1"/>
  <c r="N6173" i="12"/>
  <c r="L6174" i="12"/>
  <c r="M6174" i="12"/>
  <c r="N6174" i="12"/>
  <c r="L6175" i="12"/>
  <c r="M6175" i="12"/>
  <c r="N6175" i="12"/>
  <c r="L6176" i="12"/>
  <c r="M6176" i="12"/>
  <c r="N6176" i="12"/>
  <c r="L6177" i="12"/>
  <c r="M6177" i="12" s="1"/>
  <c r="N6177" i="12"/>
  <c r="L6178" i="12"/>
  <c r="M6178" i="12" s="1"/>
  <c r="N6178" i="12"/>
  <c r="L6179" i="12"/>
  <c r="M6179" i="12" s="1"/>
  <c r="N6179" i="12"/>
  <c r="L6180" i="12"/>
  <c r="M6180" i="12"/>
  <c r="N6180" i="12"/>
  <c r="L6181" i="12"/>
  <c r="M6181" i="12" s="1"/>
  <c r="N6181" i="12"/>
  <c r="L6182" i="12"/>
  <c r="M6182" i="12"/>
  <c r="N6182" i="12"/>
  <c r="L6183" i="12"/>
  <c r="M6183" i="12"/>
  <c r="N6183" i="12"/>
  <c r="L6184" i="12"/>
  <c r="M6184" i="12" s="1"/>
  <c r="N6184" i="12"/>
  <c r="L6185" i="12"/>
  <c r="M6185" i="12"/>
  <c r="N6185" i="12"/>
  <c r="L6186" i="12"/>
  <c r="M6186" i="12"/>
  <c r="N6186" i="12"/>
  <c r="L6187" i="12"/>
  <c r="M6187" i="12" s="1"/>
  <c r="N6187" i="12"/>
  <c r="L6188" i="12"/>
  <c r="M6188" i="12"/>
  <c r="N6188" i="12"/>
  <c r="L6189" i="12"/>
  <c r="M6189" i="12"/>
  <c r="N6189" i="12"/>
  <c r="L6190" i="12"/>
  <c r="M6190" i="12"/>
  <c r="N6190" i="12"/>
  <c r="L6191" i="12"/>
  <c r="M6191" i="12"/>
  <c r="N6191" i="12"/>
  <c r="L6192" i="12"/>
  <c r="M6192" i="12" s="1"/>
  <c r="N6192" i="12"/>
  <c r="L6193" i="12"/>
  <c r="M6193" i="12" s="1"/>
  <c r="N6193" i="12"/>
  <c r="L6194" i="12"/>
  <c r="M6194" i="12"/>
  <c r="N6194" i="12"/>
  <c r="L6195" i="12"/>
  <c r="M6195" i="12" s="1"/>
  <c r="N6195" i="12"/>
  <c r="L6196" i="12"/>
  <c r="M6196" i="12" s="1"/>
  <c r="N6196" i="12"/>
  <c r="L6197" i="12"/>
  <c r="M6197" i="12"/>
  <c r="N6197" i="12"/>
  <c r="L6198" i="12"/>
  <c r="M6198" i="12"/>
  <c r="N6198" i="12"/>
  <c r="L6199" i="12"/>
  <c r="M6199" i="12"/>
  <c r="N6199" i="12"/>
  <c r="L6200" i="12"/>
  <c r="M6200" i="12"/>
  <c r="N6200" i="12"/>
  <c r="L6201" i="12"/>
  <c r="M6201" i="12"/>
  <c r="N6201" i="12"/>
  <c r="L6202" i="12"/>
  <c r="M6202" i="12"/>
  <c r="N6202" i="12"/>
  <c r="L6203" i="12"/>
  <c r="M6203" i="12" s="1"/>
  <c r="N6203" i="12"/>
  <c r="L6204" i="12"/>
  <c r="M6204" i="12"/>
  <c r="N6204" i="12"/>
  <c r="L6205" i="12"/>
  <c r="M6205" i="12"/>
  <c r="N6205" i="12"/>
  <c r="L6206" i="12"/>
  <c r="M6206" i="12"/>
  <c r="N6206" i="12"/>
  <c r="L6207" i="12"/>
  <c r="M6207" i="12" s="1"/>
  <c r="N6207" i="12"/>
  <c r="L6208" i="12"/>
  <c r="M6208" i="12"/>
  <c r="N6208" i="12"/>
  <c r="L6209" i="12"/>
  <c r="M6209" i="12" s="1"/>
  <c r="N6209" i="12"/>
  <c r="L6210" i="12"/>
  <c r="M6210" i="12"/>
  <c r="N6210" i="12"/>
  <c r="L6211" i="12"/>
  <c r="M6211" i="12" s="1"/>
  <c r="N6211" i="12"/>
  <c r="L6212" i="12"/>
  <c r="M6212" i="12" s="1"/>
  <c r="N6212" i="12"/>
  <c r="L6213" i="12"/>
  <c r="M6213" i="12"/>
  <c r="N6213" i="12"/>
  <c r="L6214" i="12"/>
  <c r="M6214" i="12"/>
  <c r="N6214" i="12"/>
  <c r="L6215" i="12"/>
  <c r="M6215" i="12"/>
  <c r="N6215" i="12"/>
  <c r="L6216" i="12"/>
  <c r="M6216" i="12"/>
  <c r="N6216" i="12"/>
  <c r="L6217" i="12"/>
  <c r="M6217" i="12" s="1"/>
  <c r="N6217" i="12"/>
  <c r="L6218" i="12"/>
  <c r="M6218" i="12" s="1"/>
  <c r="N6218" i="12"/>
  <c r="L6219" i="12"/>
  <c r="M6219" i="12" s="1"/>
  <c r="N6219" i="12"/>
  <c r="L6220" i="12"/>
  <c r="M6220" i="12" s="1"/>
  <c r="N6220" i="12"/>
  <c r="L6221" i="12"/>
  <c r="M6221" i="12" s="1"/>
  <c r="N6221" i="12"/>
  <c r="L6222" i="12"/>
  <c r="M6222" i="12"/>
  <c r="N6222" i="12"/>
  <c r="L6223" i="12"/>
  <c r="M6223" i="12" s="1"/>
  <c r="N6223" i="12"/>
  <c r="L6224" i="12"/>
  <c r="M6224" i="12"/>
  <c r="N6224" i="12"/>
  <c r="L6225" i="12"/>
  <c r="M6225" i="12"/>
  <c r="N6225" i="12"/>
  <c r="L6226" i="12"/>
  <c r="M6226" i="12"/>
  <c r="N6226" i="12"/>
  <c r="L6227" i="12"/>
  <c r="M6227" i="12" s="1"/>
  <c r="N6227" i="12"/>
  <c r="L6228" i="12"/>
  <c r="M6228" i="12"/>
  <c r="N6228" i="12"/>
  <c r="L6229" i="12"/>
  <c r="M6229" i="12"/>
  <c r="N6229" i="12"/>
  <c r="L6230" i="12"/>
  <c r="M6230" i="12"/>
  <c r="N6230" i="12"/>
  <c r="L6231" i="12"/>
  <c r="M6231" i="12" s="1"/>
  <c r="N6231" i="12"/>
  <c r="L6232" i="12"/>
  <c r="M6232" i="12" s="1"/>
  <c r="N6232" i="12"/>
  <c r="L6233" i="12"/>
  <c r="M6233" i="12"/>
  <c r="N6233" i="12"/>
  <c r="L6234" i="12"/>
  <c r="M6234" i="12" s="1"/>
  <c r="N6234" i="12"/>
  <c r="L6235" i="12"/>
  <c r="M6235" i="12" s="1"/>
  <c r="N6235" i="12"/>
  <c r="L6236" i="12"/>
  <c r="M6236" i="12" s="1"/>
  <c r="N6236" i="12"/>
  <c r="L6237" i="12"/>
  <c r="M6237" i="12" s="1"/>
  <c r="N6237" i="12"/>
  <c r="L6238" i="12"/>
  <c r="M6238" i="12"/>
  <c r="N6238" i="12"/>
  <c r="L6239" i="12"/>
  <c r="M6239" i="12" s="1"/>
  <c r="N6239" i="12"/>
  <c r="L6240" i="12"/>
  <c r="M6240" i="12"/>
  <c r="N6240" i="12"/>
  <c r="L6241" i="12"/>
  <c r="M6241" i="12"/>
  <c r="N6241" i="12"/>
  <c r="L6242" i="12"/>
  <c r="M6242" i="12" s="1"/>
  <c r="N6242" i="12"/>
  <c r="L6243" i="12"/>
  <c r="M6243" i="12" s="1"/>
  <c r="N6243" i="12"/>
  <c r="L6244" i="12"/>
  <c r="M6244" i="12"/>
  <c r="N6244" i="12"/>
  <c r="L6245" i="12"/>
  <c r="M6245" i="12" s="1"/>
  <c r="N6245" i="12"/>
  <c r="L6246" i="12"/>
  <c r="M6246" i="12"/>
  <c r="N6246" i="12"/>
  <c r="L6247" i="12"/>
  <c r="M6247" i="12"/>
  <c r="N6247" i="12"/>
  <c r="L6248" i="12"/>
  <c r="M6248" i="12" s="1"/>
  <c r="N6248" i="12"/>
  <c r="L6249" i="12"/>
  <c r="M6249" i="12"/>
  <c r="N6249" i="12"/>
  <c r="L6250" i="12"/>
  <c r="M6250" i="12"/>
  <c r="N6250" i="12"/>
  <c r="L6251" i="12"/>
  <c r="M6251" i="12" s="1"/>
  <c r="N6251" i="12"/>
  <c r="L6252" i="12"/>
  <c r="M6252" i="12"/>
  <c r="N6252" i="12"/>
  <c r="L6253" i="12"/>
  <c r="M6253" i="12"/>
  <c r="N6253" i="12"/>
  <c r="L6254" i="12"/>
  <c r="M6254" i="12"/>
  <c r="N6254" i="12"/>
  <c r="L6255" i="12"/>
  <c r="M6255" i="12"/>
  <c r="N6255" i="12"/>
  <c r="L6256" i="12"/>
  <c r="M6256" i="12" s="1"/>
  <c r="N6256" i="12"/>
  <c r="L6257" i="12"/>
  <c r="M6257" i="12" s="1"/>
  <c r="N6257" i="12"/>
  <c r="L6258" i="12"/>
  <c r="M6258" i="12"/>
  <c r="N6258" i="12"/>
  <c r="L6259" i="12"/>
  <c r="M6259" i="12" s="1"/>
  <c r="N6259" i="12"/>
  <c r="L6260" i="12"/>
  <c r="M6260" i="12" s="1"/>
  <c r="N6260" i="12"/>
  <c r="L6261" i="12"/>
  <c r="M6261" i="12"/>
  <c r="N6261" i="12"/>
  <c r="L6262" i="12"/>
  <c r="M6262" i="12"/>
  <c r="N6262" i="12"/>
  <c r="L6263" i="12"/>
  <c r="M6263" i="12"/>
  <c r="N6263" i="12"/>
  <c r="L6264" i="12"/>
  <c r="M6264" i="12"/>
  <c r="N6264" i="12"/>
  <c r="L6265" i="12"/>
  <c r="M6265" i="12"/>
  <c r="N6265" i="12"/>
  <c r="L6266" i="12"/>
  <c r="M6266" i="12" s="1"/>
  <c r="N6266" i="12"/>
  <c r="L6267" i="12"/>
  <c r="M6267" i="12" s="1"/>
  <c r="N6267" i="12"/>
  <c r="L6268" i="12"/>
  <c r="M6268" i="12"/>
  <c r="N6268" i="12"/>
  <c r="L6269" i="12"/>
  <c r="M6269" i="12" s="1"/>
  <c r="N6269" i="12"/>
  <c r="L6270" i="12"/>
  <c r="M6270" i="12"/>
  <c r="N6270" i="12"/>
  <c r="L6271" i="12"/>
  <c r="M6271" i="12" s="1"/>
  <c r="N6271" i="12"/>
  <c r="L6272" i="12"/>
  <c r="M6272" i="12" s="1"/>
  <c r="N6272" i="12"/>
  <c r="L6273" i="12"/>
  <c r="M6273" i="12" s="1"/>
  <c r="N6273" i="12"/>
  <c r="L6274" i="12"/>
  <c r="M6274" i="12"/>
  <c r="N6274" i="12"/>
  <c r="L6275" i="12"/>
  <c r="M6275" i="12" s="1"/>
  <c r="N6275" i="12"/>
  <c r="L6276" i="12"/>
  <c r="M6276" i="12" s="1"/>
  <c r="N6276" i="12"/>
  <c r="L6277" i="12"/>
  <c r="M6277" i="12"/>
  <c r="N6277" i="12"/>
  <c r="L6278" i="12"/>
  <c r="M6278" i="12"/>
  <c r="N6278" i="12"/>
  <c r="L6279" i="12"/>
  <c r="M6279" i="12"/>
  <c r="N6279" i="12"/>
  <c r="L6280" i="12"/>
  <c r="M6280" i="12"/>
  <c r="N6280" i="12"/>
  <c r="L6281" i="12"/>
  <c r="M6281" i="12" s="1"/>
  <c r="N6281" i="12"/>
  <c r="L6282" i="12"/>
  <c r="M6282" i="12" s="1"/>
  <c r="N6282" i="12"/>
  <c r="L6283" i="12"/>
  <c r="M6283" i="12" s="1"/>
  <c r="N6283" i="12"/>
  <c r="L6284" i="12"/>
  <c r="M6284" i="12" s="1"/>
  <c r="N6284" i="12"/>
  <c r="L6285" i="12"/>
  <c r="M6285" i="12" s="1"/>
  <c r="N6285" i="12"/>
  <c r="L6286" i="12"/>
  <c r="M6286" i="12"/>
  <c r="N6286" i="12"/>
  <c r="L6287" i="12"/>
  <c r="M6287" i="12" s="1"/>
  <c r="N6287" i="12"/>
  <c r="L6288" i="12"/>
  <c r="M6288" i="12"/>
  <c r="N6288" i="12"/>
  <c r="L6289" i="12"/>
  <c r="M6289" i="12"/>
  <c r="N6289" i="12"/>
  <c r="L6290" i="12"/>
  <c r="M6290" i="12"/>
  <c r="N6290" i="12"/>
  <c r="L6291" i="12"/>
  <c r="M6291" i="12" s="1"/>
  <c r="N6291" i="12"/>
  <c r="L6292" i="12"/>
  <c r="M6292" i="12"/>
  <c r="N6292" i="12"/>
  <c r="L6293" i="12"/>
  <c r="M6293" i="12"/>
  <c r="N6293" i="12"/>
  <c r="L6294" i="12"/>
  <c r="M6294" i="12"/>
  <c r="N6294" i="12"/>
  <c r="L6295" i="12"/>
  <c r="M6295" i="12" s="1"/>
  <c r="N6295" i="12"/>
  <c r="L6296" i="12"/>
  <c r="M6296" i="12" s="1"/>
  <c r="N6296" i="12"/>
  <c r="L6297" i="12"/>
  <c r="M6297" i="12"/>
  <c r="N6297" i="12"/>
  <c r="L6298" i="12"/>
  <c r="M6298" i="12" s="1"/>
  <c r="N6298" i="12"/>
  <c r="L6299" i="12"/>
  <c r="M6299" i="12" s="1"/>
  <c r="N6299" i="12"/>
  <c r="L6300" i="12"/>
  <c r="M6300" i="12"/>
  <c r="N6300" i="12"/>
  <c r="L6301" i="12"/>
  <c r="M6301" i="12" s="1"/>
  <c r="N6301" i="12"/>
  <c r="L6302" i="12"/>
  <c r="M6302" i="12"/>
  <c r="N6302" i="12"/>
  <c r="L6303" i="12"/>
  <c r="M6303" i="12"/>
  <c r="N6303" i="12"/>
  <c r="L6304" i="12"/>
  <c r="M6304" i="12"/>
  <c r="N6304" i="12"/>
  <c r="L6305" i="12"/>
  <c r="M6305" i="12"/>
  <c r="N6305" i="12"/>
  <c r="L6306" i="12"/>
  <c r="M6306" i="12" s="1"/>
  <c r="N6306" i="12"/>
  <c r="L6307" i="12"/>
  <c r="M6307" i="12" s="1"/>
  <c r="N6307" i="12"/>
  <c r="L6308" i="12"/>
  <c r="M6308" i="12"/>
  <c r="N6308" i="12"/>
  <c r="L6309" i="12"/>
  <c r="M6309" i="12" s="1"/>
  <c r="N6309" i="12"/>
  <c r="L6310" i="12"/>
  <c r="M6310" i="12"/>
  <c r="N6310" i="12"/>
  <c r="L6311" i="12"/>
  <c r="M6311" i="12"/>
  <c r="N6311" i="12"/>
  <c r="L6312" i="12"/>
  <c r="M6312" i="12" s="1"/>
  <c r="N6312" i="12"/>
  <c r="L6313" i="12"/>
  <c r="M6313" i="12"/>
  <c r="N6313" i="12"/>
  <c r="L6314" i="12"/>
  <c r="M6314" i="12"/>
  <c r="N6314" i="12"/>
  <c r="L6315" i="12"/>
  <c r="M6315" i="12" s="1"/>
  <c r="N6315" i="12"/>
  <c r="L6316" i="12"/>
  <c r="M6316" i="12"/>
  <c r="N6316" i="12"/>
  <c r="L6317" i="12"/>
  <c r="M6317" i="12"/>
  <c r="N6317" i="12"/>
  <c r="L6318" i="12"/>
  <c r="M6318" i="12"/>
  <c r="N6318" i="12"/>
  <c r="L6319" i="12"/>
  <c r="M6319" i="12"/>
  <c r="N6319" i="12"/>
  <c r="L6320" i="12"/>
  <c r="M6320" i="12" s="1"/>
  <c r="N6320" i="12"/>
  <c r="L6321" i="12"/>
  <c r="M6321" i="12" s="1"/>
  <c r="N6321" i="12"/>
  <c r="L6322" i="12"/>
  <c r="M6322" i="12" s="1"/>
  <c r="N6322" i="12"/>
  <c r="L6323" i="12"/>
  <c r="M6323" i="12" s="1"/>
  <c r="N6323" i="12"/>
  <c r="L6324" i="12"/>
  <c r="M6324" i="12" s="1"/>
  <c r="N6324" i="12"/>
  <c r="L6325" i="12"/>
  <c r="M6325" i="12"/>
  <c r="N6325" i="12"/>
  <c r="L6326" i="12"/>
  <c r="M6326" i="12"/>
  <c r="N6326" i="12"/>
  <c r="L6327" i="12"/>
  <c r="M6327" i="12"/>
  <c r="N6327" i="12"/>
  <c r="L6328" i="12"/>
  <c r="M6328" i="12" s="1"/>
  <c r="N6328" i="12"/>
  <c r="L6329" i="12"/>
  <c r="M6329" i="12"/>
  <c r="N6329" i="12"/>
  <c r="L6330" i="12"/>
  <c r="M6330" i="12"/>
  <c r="N6330" i="12"/>
  <c r="L6331" i="12"/>
  <c r="M6331" i="12" s="1"/>
  <c r="N6331" i="12"/>
  <c r="L6332" i="12"/>
  <c r="M6332" i="12"/>
  <c r="N6332" i="12"/>
  <c r="L6333" i="12"/>
  <c r="M6333" i="12"/>
  <c r="N6333" i="12"/>
  <c r="L6334" i="12"/>
  <c r="M6334" i="12"/>
  <c r="N6334" i="12"/>
  <c r="L6335" i="12"/>
  <c r="M6335" i="12" s="1"/>
  <c r="N6335" i="12"/>
  <c r="L6336" i="12"/>
  <c r="M6336" i="12"/>
  <c r="N6336" i="12"/>
  <c r="L6337" i="12"/>
  <c r="M6337" i="12" s="1"/>
  <c r="N6337" i="12"/>
  <c r="L6338" i="12"/>
  <c r="M6338" i="12"/>
  <c r="N6338" i="12"/>
  <c r="L6339" i="12"/>
  <c r="M6339" i="12" s="1"/>
  <c r="N6339" i="12"/>
  <c r="L6340" i="12"/>
  <c r="M6340" i="12" s="1"/>
  <c r="N6340" i="12"/>
  <c r="L6341" i="12"/>
  <c r="M6341" i="12"/>
  <c r="N6341" i="12"/>
  <c r="L6342" i="12"/>
  <c r="M6342" i="12"/>
  <c r="N6342" i="12"/>
  <c r="L6343" i="12"/>
  <c r="M6343" i="12"/>
  <c r="N6343" i="12"/>
  <c r="L6344" i="12"/>
  <c r="M6344" i="12"/>
  <c r="N6344" i="12"/>
  <c r="L6345" i="12"/>
  <c r="M6345" i="12" s="1"/>
  <c r="N6345" i="12"/>
  <c r="L6346" i="12"/>
  <c r="M6346" i="12" s="1"/>
  <c r="N6346" i="12"/>
  <c r="L6347" i="12"/>
  <c r="M6347" i="12" s="1"/>
  <c r="N6347" i="12"/>
  <c r="L6348" i="12"/>
  <c r="M6348" i="12" s="1"/>
  <c r="N6348" i="12"/>
  <c r="L6349" i="12"/>
  <c r="M6349" i="12" s="1"/>
  <c r="N6349" i="12"/>
  <c r="L6350" i="12"/>
  <c r="M6350" i="12"/>
  <c r="N6350" i="12"/>
  <c r="L6351" i="12"/>
  <c r="M6351" i="12" s="1"/>
  <c r="N6351" i="12"/>
  <c r="L6352" i="12"/>
  <c r="M6352" i="12"/>
  <c r="N6352" i="12"/>
  <c r="L6353" i="12"/>
  <c r="M6353" i="12" s="1"/>
  <c r="N6353" i="12"/>
  <c r="L6354" i="12"/>
  <c r="M6354" i="12"/>
  <c r="N6354" i="12"/>
  <c r="L6355" i="12"/>
  <c r="M6355" i="12" s="1"/>
  <c r="N6355" i="12"/>
  <c r="L6356" i="12"/>
  <c r="M6356" i="12" s="1"/>
  <c r="N6356" i="12"/>
  <c r="L6357" i="12"/>
  <c r="M6357" i="12"/>
  <c r="N6357" i="12"/>
  <c r="L6358" i="12"/>
  <c r="M6358" i="12"/>
  <c r="N6358" i="12"/>
  <c r="L6359" i="12"/>
  <c r="M6359" i="12" s="1"/>
  <c r="N6359" i="12"/>
  <c r="L6360" i="12"/>
  <c r="M6360" i="12" s="1"/>
  <c r="N6360" i="12"/>
  <c r="L6361" i="12"/>
  <c r="M6361" i="12"/>
  <c r="N6361" i="12"/>
  <c r="L6362" i="12"/>
  <c r="M6362" i="12" s="1"/>
  <c r="N6362" i="12"/>
  <c r="L6363" i="12"/>
  <c r="M6363" i="12" s="1"/>
  <c r="N6363" i="12"/>
  <c r="L6364" i="12"/>
  <c r="M6364" i="12"/>
  <c r="N6364" i="12"/>
  <c r="L6365" i="12"/>
  <c r="M6365" i="12" s="1"/>
  <c r="N6365" i="12"/>
  <c r="L6366" i="12"/>
  <c r="M6366" i="12"/>
  <c r="N6366" i="12"/>
  <c r="L6367" i="12"/>
  <c r="M6367" i="12"/>
  <c r="N6367" i="12"/>
  <c r="L6368" i="12"/>
  <c r="M6368" i="12"/>
  <c r="N6368" i="12"/>
  <c r="L6369" i="12"/>
  <c r="M6369" i="12"/>
  <c r="N6369" i="12"/>
  <c r="L6370" i="12"/>
  <c r="M6370" i="12" s="1"/>
  <c r="N6370" i="12"/>
  <c r="L6371" i="12"/>
  <c r="M6371" i="12" s="1"/>
  <c r="N6371" i="12"/>
  <c r="L6372" i="12"/>
  <c r="M6372" i="12"/>
  <c r="N6372" i="12"/>
  <c r="L6373" i="12"/>
  <c r="M6373" i="12" s="1"/>
  <c r="N6373" i="12"/>
  <c r="L6374" i="12"/>
  <c r="M6374" i="12"/>
  <c r="N6374" i="12"/>
  <c r="L6375" i="12"/>
  <c r="M6375" i="12"/>
  <c r="N6375" i="12"/>
  <c r="L6376" i="12"/>
  <c r="M6376" i="12"/>
  <c r="N6376" i="12"/>
  <c r="L6377" i="12"/>
  <c r="M6377" i="12"/>
  <c r="N6377" i="12"/>
  <c r="L6378" i="12"/>
  <c r="M6378" i="12" s="1"/>
  <c r="N6378" i="12"/>
  <c r="L6379" i="12"/>
  <c r="M6379" i="12" s="1"/>
  <c r="N6379" i="12"/>
  <c r="L6380" i="12"/>
  <c r="M6380" i="12"/>
  <c r="N6380" i="12"/>
  <c r="L6381" i="12"/>
  <c r="M6381" i="12" s="1"/>
  <c r="N6381" i="12"/>
  <c r="L6382" i="12"/>
  <c r="M6382" i="12"/>
  <c r="N6382" i="12"/>
  <c r="L6383" i="12"/>
  <c r="M6383" i="12"/>
  <c r="N6383" i="12"/>
  <c r="L6384" i="12"/>
  <c r="M6384" i="12"/>
  <c r="N6384" i="12"/>
  <c r="L6385" i="12"/>
  <c r="M6385" i="12"/>
  <c r="N6385" i="12"/>
  <c r="L6386" i="12"/>
  <c r="M6386" i="12" s="1"/>
  <c r="N6386" i="12"/>
  <c r="L6387" i="12"/>
  <c r="M6387" i="12" s="1"/>
  <c r="N6387" i="12"/>
  <c r="L6388" i="12"/>
  <c r="M6388" i="12"/>
  <c r="N6388" i="12"/>
  <c r="L6389" i="12"/>
  <c r="M6389" i="12" s="1"/>
  <c r="N6389" i="12"/>
  <c r="L6390" i="12"/>
  <c r="M6390" i="12"/>
  <c r="N6390" i="12"/>
  <c r="L6391" i="12"/>
  <c r="M6391" i="12"/>
  <c r="N6391" i="12"/>
  <c r="L6392" i="12"/>
  <c r="M6392" i="12"/>
  <c r="N6392" i="12"/>
  <c r="L6393" i="12"/>
  <c r="M6393" i="12"/>
  <c r="N6393" i="12"/>
  <c r="L6394" i="12"/>
  <c r="M6394" i="12" s="1"/>
  <c r="N6394" i="12"/>
  <c r="L6395" i="12"/>
  <c r="M6395" i="12" s="1"/>
  <c r="N6395" i="12"/>
  <c r="L6396" i="12"/>
  <c r="M6396" i="12" s="1"/>
  <c r="N6396" i="12"/>
  <c r="L6397" i="12"/>
  <c r="M6397" i="12" s="1"/>
  <c r="N6397" i="12"/>
  <c r="L6398" i="12"/>
  <c r="M6398" i="12"/>
  <c r="N6398" i="12"/>
  <c r="L6399" i="12"/>
  <c r="M6399" i="12" s="1"/>
  <c r="N6399" i="12"/>
  <c r="L6400" i="12"/>
  <c r="M6400" i="12"/>
  <c r="N6400" i="12"/>
  <c r="L6401" i="12"/>
  <c r="M6401" i="12"/>
  <c r="N6401" i="12"/>
  <c r="L6402" i="12"/>
  <c r="M6402" i="12" s="1"/>
  <c r="N6402" i="12"/>
  <c r="L6403" i="12"/>
  <c r="M6403" i="12" s="1"/>
  <c r="N6403" i="12"/>
  <c r="L6404" i="12"/>
  <c r="M6404" i="12"/>
  <c r="N6404" i="12"/>
  <c r="L6405" i="12"/>
  <c r="M6405" i="12" s="1"/>
  <c r="N6405" i="12"/>
  <c r="L6406" i="12"/>
  <c r="M6406" i="12"/>
  <c r="N6406" i="12"/>
  <c r="L6407" i="12"/>
  <c r="M6407" i="12"/>
  <c r="N6407" i="12"/>
  <c r="L6408" i="12"/>
  <c r="M6408" i="12"/>
  <c r="N6408" i="12"/>
  <c r="L6409" i="12"/>
  <c r="M6409" i="12"/>
  <c r="N6409" i="12"/>
  <c r="L6410" i="12"/>
  <c r="M6410" i="12" s="1"/>
  <c r="N6410" i="12"/>
  <c r="L6411" i="12"/>
  <c r="M6411" i="12" s="1"/>
  <c r="N6411" i="12"/>
  <c r="L6412" i="12"/>
  <c r="M6412" i="12"/>
  <c r="N6412" i="12"/>
  <c r="L6413" i="12"/>
  <c r="M6413" i="12" s="1"/>
  <c r="N6413" i="12"/>
  <c r="L6414" i="12"/>
  <c r="M6414" i="12"/>
  <c r="N6414" i="12"/>
  <c r="L6415" i="12"/>
  <c r="M6415" i="12"/>
  <c r="N6415" i="12"/>
  <c r="L6416" i="12"/>
  <c r="M6416" i="12"/>
  <c r="N6416" i="12"/>
  <c r="L6417" i="12"/>
  <c r="M6417" i="12" s="1"/>
  <c r="N6417" i="12"/>
  <c r="L6418" i="12"/>
  <c r="M6418" i="12" s="1"/>
  <c r="N6418" i="12"/>
  <c r="L6419" i="12"/>
  <c r="M6419" i="12" s="1"/>
  <c r="N6419" i="12"/>
  <c r="L6420" i="12"/>
  <c r="M6420" i="12"/>
  <c r="N6420" i="12"/>
  <c r="L6421" i="12"/>
  <c r="M6421" i="12" s="1"/>
  <c r="N6421" i="12"/>
  <c r="L6422" i="12"/>
  <c r="M6422" i="12"/>
  <c r="N6422" i="12"/>
  <c r="L6423" i="12"/>
  <c r="M6423" i="12"/>
  <c r="N6423" i="12"/>
  <c r="L6424" i="12"/>
  <c r="M6424" i="12"/>
  <c r="N6424" i="12"/>
  <c r="L6425" i="12"/>
  <c r="M6425" i="12"/>
  <c r="N6425" i="12"/>
  <c r="L6426" i="12"/>
  <c r="M6426" i="12" s="1"/>
  <c r="N6426" i="12"/>
  <c r="L6427" i="12"/>
  <c r="M6427" i="12" s="1"/>
  <c r="N6427" i="12"/>
  <c r="L6428" i="12"/>
  <c r="M6428" i="12"/>
  <c r="N6428" i="12"/>
  <c r="L6429" i="12"/>
  <c r="M6429" i="12" s="1"/>
  <c r="N6429" i="12"/>
  <c r="L6430" i="12"/>
  <c r="M6430" i="12"/>
  <c r="N6430" i="12"/>
  <c r="L6431" i="12"/>
  <c r="M6431" i="12"/>
  <c r="N6431" i="12"/>
  <c r="L6432" i="12"/>
  <c r="M6432" i="12"/>
  <c r="N6432" i="12"/>
  <c r="L6433" i="12"/>
  <c r="M6433" i="12"/>
  <c r="N6433" i="12"/>
  <c r="L6434" i="12"/>
  <c r="M6434" i="12" s="1"/>
  <c r="N6434" i="12"/>
  <c r="L6435" i="12"/>
  <c r="M6435" i="12" s="1"/>
  <c r="N6435" i="12"/>
  <c r="L6436" i="12"/>
  <c r="M6436" i="12"/>
  <c r="N6436" i="12"/>
  <c r="L6437" i="12"/>
  <c r="M6437" i="12" s="1"/>
  <c r="N6437" i="12"/>
  <c r="L6438" i="12"/>
  <c r="M6438" i="12"/>
  <c r="N6438" i="12"/>
  <c r="L6439" i="12"/>
  <c r="M6439" i="12"/>
  <c r="N6439" i="12"/>
  <c r="L6440" i="12"/>
  <c r="M6440" i="12"/>
  <c r="N6440" i="12"/>
  <c r="L6441" i="12"/>
  <c r="M6441" i="12"/>
  <c r="N6441" i="12"/>
  <c r="L6442" i="12"/>
  <c r="M6442" i="12" s="1"/>
  <c r="N6442" i="12"/>
  <c r="L6443" i="12"/>
  <c r="M6443" i="12" s="1"/>
  <c r="N6443" i="12"/>
  <c r="L6444" i="12"/>
  <c r="M6444" i="12"/>
  <c r="N6444" i="12"/>
  <c r="L6445" i="12"/>
  <c r="M6445" i="12" s="1"/>
  <c r="N6445" i="12"/>
  <c r="L6446" i="12"/>
  <c r="M6446" i="12"/>
  <c r="N6446" i="12"/>
  <c r="L6447" i="12"/>
  <c r="M6447" i="12"/>
  <c r="N6447" i="12"/>
  <c r="L6448" i="12"/>
  <c r="M6448" i="12"/>
  <c r="N6448" i="12"/>
  <c r="L6449" i="12"/>
  <c r="M6449" i="12"/>
  <c r="N6449" i="12"/>
  <c r="L6450" i="12"/>
  <c r="M6450" i="12" s="1"/>
  <c r="N6450" i="12"/>
  <c r="L6451" i="12"/>
  <c r="M6451" i="12" s="1"/>
  <c r="N6451" i="12"/>
  <c r="L6452" i="12"/>
  <c r="M6452" i="12"/>
  <c r="N6452" i="12"/>
  <c r="L6453" i="12"/>
  <c r="M6453" i="12" s="1"/>
  <c r="N6453" i="12"/>
  <c r="L6454" i="12"/>
  <c r="M6454" i="12"/>
  <c r="N6454" i="12"/>
  <c r="L6455" i="12"/>
  <c r="M6455" i="12"/>
  <c r="N6455" i="12"/>
  <c r="L6456" i="12"/>
  <c r="M6456" i="12"/>
  <c r="N6456" i="12"/>
  <c r="L6457" i="12"/>
  <c r="M6457" i="12"/>
  <c r="N6457" i="12"/>
  <c r="L6458" i="12"/>
  <c r="M6458" i="12" s="1"/>
  <c r="N6458" i="12"/>
  <c r="L6459" i="12"/>
  <c r="M6459" i="12" s="1"/>
  <c r="N6459" i="12"/>
  <c r="L6460" i="12"/>
  <c r="M6460" i="12" s="1"/>
  <c r="N6460" i="12"/>
  <c r="L6461" i="12"/>
  <c r="M6461" i="12" s="1"/>
  <c r="N6461" i="12"/>
  <c r="L6462" i="12"/>
  <c r="M6462" i="12"/>
  <c r="N6462" i="12"/>
  <c r="L6463" i="12"/>
  <c r="M6463" i="12" s="1"/>
  <c r="N6463" i="12"/>
  <c r="L6464" i="12"/>
  <c r="M6464" i="12"/>
  <c r="N6464" i="12"/>
  <c r="L6465" i="12"/>
  <c r="M6465" i="12"/>
  <c r="N6465" i="12"/>
  <c r="L6466" i="12"/>
  <c r="M6466" i="12" s="1"/>
  <c r="N6466" i="12"/>
  <c r="L6467" i="12"/>
  <c r="M6467" i="12" s="1"/>
  <c r="N6467" i="12"/>
  <c r="L6468" i="12"/>
  <c r="M6468" i="12"/>
  <c r="N6468" i="12"/>
  <c r="L6469" i="12"/>
  <c r="M6469" i="12" s="1"/>
  <c r="N6469" i="12"/>
  <c r="L6470" i="12"/>
  <c r="M6470" i="12"/>
  <c r="N6470" i="12"/>
  <c r="L6471" i="12"/>
  <c r="M6471" i="12"/>
  <c r="N6471" i="12"/>
  <c r="L6472" i="12"/>
  <c r="M6472" i="12"/>
  <c r="N6472" i="12"/>
  <c r="L6473" i="12"/>
  <c r="M6473" i="12"/>
  <c r="N6473" i="12"/>
  <c r="L6474" i="12"/>
  <c r="M6474" i="12" s="1"/>
  <c r="N6474" i="12"/>
  <c r="L6475" i="12"/>
  <c r="M6475" i="12" s="1"/>
  <c r="N6475" i="12"/>
  <c r="L6476" i="12"/>
  <c r="M6476" i="12"/>
  <c r="N6476" i="12"/>
  <c r="L6477" i="12"/>
  <c r="M6477" i="12" s="1"/>
  <c r="N6477" i="12"/>
  <c r="L6478" i="12"/>
  <c r="M6478" i="12"/>
  <c r="N6478" i="12"/>
  <c r="L6479" i="12"/>
  <c r="M6479" i="12"/>
  <c r="N6479" i="12"/>
  <c r="L6480" i="12"/>
  <c r="M6480" i="12"/>
  <c r="N6480" i="12"/>
  <c r="L6481" i="12"/>
  <c r="M6481" i="12" s="1"/>
  <c r="N6481" i="12"/>
  <c r="L6482" i="12"/>
  <c r="M6482" i="12" s="1"/>
  <c r="N6482" i="12"/>
  <c r="L6483" i="12"/>
  <c r="M6483" i="12" s="1"/>
  <c r="N6483" i="12"/>
  <c r="L6484" i="12"/>
  <c r="M6484" i="12"/>
  <c r="N6484" i="12"/>
  <c r="L6485" i="12"/>
  <c r="M6485" i="12" s="1"/>
  <c r="N6485" i="12"/>
  <c r="L6486" i="12"/>
  <c r="M6486" i="12"/>
  <c r="N6486" i="12"/>
  <c r="L6487" i="12"/>
  <c r="M6487" i="12"/>
  <c r="N6487" i="12"/>
  <c r="L6488" i="12"/>
  <c r="M6488" i="12"/>
  <c r="N6488" i="12"/>
  <c r="L6489" i="12"/>
  <c r="M6489" i="12"/>
  <c r="N6489" i="12"/>
  <c r="L6490" i="12"/>
  <c r="M6490" i="12" s="1"/>
  <c r="N6490" i="12"/>
  <c r="L6491" i="12"/>
  <c r="M6491" i="12" s="1"/>
  <c r="N6491" i="12"/>
  <c r="L6492" i="12"/>
  <c r="M6492" i="12"/>
  <c r="N6492" i="12"/>
  <c r="L6493" i="12"/>
  <c r="M6493" i="12" s="1"/>
  <c r="N6493" i="12"/>
  <c r="L6494" i="12"/>
  <c r="M6494" i="12"/>
  <c r="N6494" i="12"/>
  <c r="L6495" i="12"/>
  <c r="M6495" i="12"/>
  <c r="N6495" i="12"/>
  <c r="L6496" i="12"/>
  <c r="M6496" i="12"/>
  <c r="N6496" i="12"/>
  <c r="L6497" i="12"/>
  <c r="M6497" i="12"/>
  <c r="N6497" i="12"/>
  <c r="L6498" i="12"/>
  <c r="M6498" i="12" s="1"/>
  <c r="N6498" i="12"/>
  <c r="L6499" i="12"/>
  <c r="M6499" i="12" s="1"/>
  <c r="N6499" i="12"/>
  <c r="L6500" i="12"/>
  <c r="M6500" i="12"/>
  <c r="N6500" i="12"/>
  <c r="L6501" i="12"/>
  <c r="M6501" i="12" s="1"/>
  <c r="N6501" i="12"/>
  <c r="L6502" i="12"/>
  <c r="M6502" i="12"/>
  <c r="N6502" i="12"/>
  <c r="L6503" i="12"/>
  <c r="M6503" i="12"/>
  <c r="N6503" i="12"/>
  <c r="L6504" i="12"/>
  <c r="M6504" i="12"/>
  <c r="N6504" i="12"/>
  <c r="L6505" i="12"/>
  <c r="M6505" i="12"/>
  <c r="N6505" i="12"/>
  <c r="L6506" i="12"/>
  <c r="M6506" i="12" s="1"/>
  <c r="N6506" i="12"/>
  <c r="L6507" i="12"/>
  <c r="M6507" i="12" s="1"/>
  <c r="N6507" i="12"/>
  <c r="L6508" i="12"/>
  <c r="M6508" i="12"/>
  <c r="N6508" i="12"/>
  <c r="L6509" i="12"/>
  <c r="M6509" i="12" s="1"/>
  <c r="N6509" i="12"/>
  <c r="L6510" i="12"/>
  <c r="M6510" i="12"/>
  <c r="N6510" i="12"/>
  <c r="L6511" i="12"/>
  <c r="M6511" i="12"/>
  <c r="N6511" i="12"/>
  <c r="L6512" i="12"/>
  <c r="M6512" i="12"/>
  <c r="N6512" i="12"/>
  <c r="L6513" i="12"/>
  <c r="M6513" i="12"/>
  <c r="N6513" i="12"/>
  <c r="L6514" i="12"/>
  <c r="M6514" i="12" s="1"/>
  <c r="N6514" i="12"/>
  <c r="L6515" i="12"/>
  <c r="M6515" i="12" s="1"/>
  <c r="N6515" i="12"/>
  <c r="L6516" i="12"/>
  <c r="M6516" i="12"/>
  <c r="N6516" i="12"/>
  <c r="L6517" i="12"/>
  <c r="M6517" i="12" s="1"/>
  <c r="N6517" i="12"/>
  <c r="L6518" i="12"/>
  <c r="M6518" i="12"/>
  <c r="N6518" i="12"/>
  <c r="L6519" i="12"/>
  <c r="M6519" i="12"/>
  <c r="N6519" i="12"/>
  <c r="L6520" i="12"/>
  <c r="M6520" i="12"/>
  <c r="N6520" i="12"/>
  <c r="L6521" i="12"/>
  <c r="M6521" i="12"/>
  <c r="N6521" i="12"/>
  <c r="L6522" i="12"/>
  <c r="M6522" i="12"/>
  <c r="N6522" i="12"/>
  <c r="L6523" i="12"/>
  <c r="M6523" i="12" s="1"/>
  <c r="N6523" i="12"/>
  <c r="L6524" i="12"/>
  <c r="M6524" i="12"/>
  <c r="N6524" i="12"/>
  <c r="L6525" i="12"/>
  <c r="M6525" i="12" s="1"/>
  <c r="N6525" i="12"/>
  <c r="L6526" i="12"/>
  <c r="M6526" i="12"/>
  <c r="N6526" i="12"/>
  <c r="L6527" i="12"/>
  <c r="M6527" i="12"/>
  <c r="N6527" i="12"/>
  <c r="L6528" i="12"/>
  <c r="M6528" i="12"/>
  <c r="N6528" i="12"/>
  <c r="L6529" i="12"/>
  <c r="M6529" i="12"/>
  <c r="N6529" i="12"/>
  <c r="L6530" i="12"/>
  <c r="M6530" i="12"/>
  <c r="N6530" i="12"/>
  <c r="L6531" i="12"/>
  <c r="M6531" i="12" s="1"/>
  <c r="N6531" i="12"/>
  <c r="L6532" i="12"/>
  <c r="M6532" i="12"/>
  <c r="N6532" i="12"/>
  <c r="L6533" i="12"/>
  <c r="M6533" i="12" s="1"/>
  <c r="N6533" i="12"/>
  <c r="L6534" i="12"/>
  <c r="M6534" i="12"/>
  <c r="N6534" i="12"/>
  <c r="L6535" i="12"/>
  <c r="M6535" i="12"/>
  <c r="N6535" i="12"/>
  <c r="L6536" i="12"/>
  <c r="M6536" i="12"/>
  <c r="N6536" i="12"/>
  <c r="L6537" i="12"/>
  <c r="M6537" i="12"/>
  <c r="N6537" i="12"/>
  <c r="L6538" i="12"/>
  <c r="M6538" i="12" s="1"/>
  <c r="N6538" i="12"/>
  <c r="L6539" i="12"/>
  <c r="M6539" i="12" s="1"/>
  <c r="N6539" i="12"/>
  <c r="L6540" i="12"/>
  <c r="M6540" i="12"/>
  <c r="N6540" i="12"/>
  <c r="L6541" i="12"/>
  <c r="M6541" i="12" s="1"/>
  <c r="N6541" i="12"/>
  <c r="L6542" i="12"/>
  <c r="M6542" i="12"/>
  <c r="N6542" i="12"/>
  <c r="L6543" i="12"/>
  <c r="M6543" i="12"/>
  <c r="N6543" i="12"/>
  <c r="L6544" i="12"/>
  <c r="M6544" i="12"/>
  <c r="N6544" i="12"/>
  <c r="L6545" i="12"/>
  <c r="M6545" i="12"/>
  <c r="N6545" i="12"/>
  <c r="L6546" i="12"/>
  <c r="M6546" i="12"/>
  <c r="N6546" i="12"/>
  <c r="L6547" i="12"/>
  <c r="M6547" i="12" s="1"/>
  <c r="N6547" i="12"/>
  <c r="L6548" i="12"/>
  <c r="M6548" i="12"/>
  <c r="N6548" i="12"/>
  <c r="L6549" i="12"/>
  <c r="M6549" i="12" s="1"/>
  <c r="N6549" i="12"/>
  <c r="L6550" i="12"/>
  <c r="M6550" i="12"/>
  <c r="N6550" i="12"/>
  <c r="L6551" i="12"/>
  <c r="M6551" i="12"/>
  <c r="N6551" i="12"/>
  <c r="L6552" i="12"/>
  <c r="M6552" i="12"/>
  <c r="N6552" i="12"/>
  <c r="L6553" i="12"/>
  <c r="M6553" i="12"/>
  <c r="N6553" i="12"/>
  <c r="L6554" i="12"/>
  <c r="M6554" i="12"/>
  <c r="N6554" i="12"/>
  <c r="L6555" i="12"/>
  <c r="M6555" i="12" s="1"/>
  <c r="N6555" i="12"/>
  <c r="L6556" i="12"/>
  <c r="M6556" i="12"/>
  <c r="N6556" i="12"/>
  <c r="L6557" i="12"/>
  <c r="M6557" i="12" s="1"/>
  <c r="N6557" i="12"/>
  <c r="L6558" i="12"/>
  <c r="M6558" i="12"/>
  <c r="N6558" i="12"/>
  <c r="L6559" i="12"/>
  <c r="M6559" i="12"/>
  <c r="N6559" i="12"/>
  <c r="L6560" i="12"/>
  <c r="M6560" i="12"/>
  <c r="N6560" i="12"/>
  <c r="L6561" i="12"/>
  <c r="M6561" i="12"/>
  <c r="N6561" i="12"/>
  <c r="L6562" i="12"/>
  <c r="M6562" i="12"/>
  <c r="N6562" i="12"/>
  <c r="L6563" i="12"/>
  <c r="M6563" i="12" s="1"/>
  <c r="N6563" i="12"/>
  <c r="L6564" i="12"/>
  <c r="M6564" i="12"/>
  <c r="N6564" i="12"/>
  <c r="L6565" i="12"/>
  <c r="M6565" i="12" s="1"/>
  <c r="N6565" i="12"/>
  <c r="L6566" i="12"/>
  <c r="M6566" i="12"/>
  <c r="N6566" i="12"/>
  <c r="L6567" i="12"/>
  <c r="M6567" i="12"/>
  <c r="N6567" i="12"/>
  <c r="L6568" i="12"/>
  <c r="M6568" i="12"/>
  <c r="N6568" i="12"/>
  <c r="L6569" i="12"/>
  <c r="M6569" i="12"/>
  <c r="N6569" i="12"/>
  <c r="L6570" i="12"/>
  <c r="M6570" i="12" s="1"/>
  <c r="N6570" i="12"/>
  <c r="L6571" i="12"/>
  <c r="M6571" i="12" s="1"/>
  <c r="N6571" i="12"/>
  <c r="L6572" i="12"/>
  <c r="M6572" i="12"/>
  <c r="N6572" i="12"/>
  <c r="L6573" i="12"/>
  <c r="M6573" i="12" s="1"/>
  <c r="N6573" i="12"/>
  <c r="L6574" i="12"/>
  <c r="M6574" i="12"/>
  <c r="N6574" i="12"/>
  <c r="L6575" i="12"/>
  <c r="M6575" i="12"/>
  <c r="N6575" i="12"/>
  <c r="L6576" i="12"/>
  <c r="M6576" i="12"/>
  <c r="N6576" i="12"/>
  <c r="L6577" i="12"/>
  <c r="M6577" i="12"/>
  <c r="N6577" i="12"/>
  <c r="L6578" i="12"/>
  <c r="M6578" i="12"/>
  <c r="N6578" i="12"/>
  <c r="L6579" i="12"/>
  <c r="M6579" i="12" s="1"/>
  <c r="N6579" i="12"/>
  <c r="L6580" i="12"/>
  <c r="M6580" i="12"/>
  <c r="N6580" i="12"/>
  <c r="L6581" i="12"/>
  <c r="M6581" i="12" s="1"/>
  <c r="N6581" i="12"/>
  <c r="L6582" i="12"/>
  <c r="M6582" i="12"/>
  <c r="N6582" i="12"/>
  <c r="L6583" i="12"/>
  <c r="M6583" i="12"/>
  <c r="N6583" i="12"/>
  <c r="L6584" i="12"/>
  <c r="M6584" i="12"/>
  <c r="N6584" i="12"/>
  <c r="L6585" i="12"/>
  <c r="M6585" i="12"/>
  <c r="N6585" i="12"/>
  <c r="L6586" i="12"/>
  <c r="M6586" i="12"/>
  <c r="N6586" i="12"/>
  <c r="L6587" i="12"/>
  <c r="M6587" i="12" s="1"/>
  <c r="N6587" i="12"/>
  <c r="L6588" i="12"/>
  <c r="M6588" i="12"/>
  <c r="N6588" i="12"/>
  <c r="L6589" i="12"/>
  <c r="M6589" i="12" s="1"/>
  <c r="N6589" i="12"/>
  <c r="L6590" i="12"/>
  <c r="M6590" i="12"/>
  <c r="N6590" i="12"/>
  <c r="L6591" i="12"/>
  <c r="M6591" i="12"/>
  <c r="N6591" i="12"/>
  <c r="L6592" i="12"/>
  <c r="M6592" i="12"/>
  <c r="N6592" i="12"/>
  <c r="L6593" i="12"/>
  <c r="M6593" i="12"/>
  <c r="N6593" i="12"/>
  <c r="L6594" i="12"/>
  <c r="M6594" i="12"/>
  <c r="N6594" i="12"/>
  <c r="L6595" i="12"/>
  <c r="M6595" i="12" s="1"/>
  <c r="N6595" i="12"/>
  <c r="L6596" i="12"/>
  <c r="M6596" i="12"/>
  <c r="N6596" i="12"/>
  <c r="L6597" i="12"/>
  <c r="M6597" i="12" s="1"/>
  <c r="N6597" i="12"/>
  <c r="L6598" i="12"/>
  <c r="M6598" i="12"/>
  <c r="N6598" i="12"/>
  <c r="L6599" i="12"/>
  <c r="M6599" i="12"/>
  <c r="N6599" i="12"/>
  <c r="L6600" i="12"/>
  <c r="M6600" i="12"/>
  <c r="N6600" i="12"/>
  <c r="L6601" i="12"/>
  <c r="M6601" i="12"/>
  <c r="N6601" i="12"/>
  <c r="L6602" i="12"/>
  <c r="M6602" i="12" s="1"/>
  <c r="N6602" i="12"/>
  <c r="L6603" i="12"/>
  <c r="M6603" i="12" s="1"/>
  <c r="N6603" i="12"/>
  <c r="L6604" i="12"/>
  <c r="M6604" i="12"/>
  <c r="N6604" i="12"/>
  <c r="L6605" i="12"/>
  <c r="M6605" i="12" s="1"/>
  <c r="N6605" i="12"/>
  <c r="L6606" i="12"/>
  <c r="M6606" i="12"/>
  <c r="N6606" i="12"/>
  <c r="L6607" i="12"/>
  <c r="M6607" i="12"/>
  <c r="N6607" i="12"/>
  <c r="L6608" i="12"/>
  <c r="M6608" i="12"/>
  <c r="N6608" i="12"/>
  <c r="L6609" i="12"/>
  <c r="M6609" i="12"/>
  <c r="N6609" i="12"/>
  <c r="L6610" i="12"/>
  <c r="M6610" i="12"/>
  <c r="N6610" i="12"/>
  <c r="L6611" i="12"/>
  <c r="M6611" i="12" s="1"/>
  <c r="N6611" i="12"/>
  <c r="L6612" i="12"/>
  <c r="M6612" i="12"/>
  <c r="N6612" i="12"/>
  <c r="L6613" i="12"/>
  <c r="M6613" i="12" s="1"/>
  <c r="N6613" i="12"/>
  <c r="L6614" i="12"/>
  <c r="M6614" i="12"/>
  <c r="N6614" i="12"/>
  <c r="L6615" i="12"/>
  <c r="M6615" i="12"/>
  <c r="N6615" i="12"/>
  <c r="L6616" i="12"/>
  <c r="M6616" i="12"/>
  <c r="N6616" i="12"/>
  <c r="L6617" i="12"/>
  <c r="M6617" i="12"/>
  <c r="N6617" i="12"/>
  <c r="L6618" i="12"/>
  <c r="M6618" i="12"/>
  <c r="N6618" i="12"/>
  <c r="L6619" i="12"/>
  <c r="M6619" i="12" s="1"/>
  <c r="N6619" i="12"/>
  <c r="L6620" i="12"/>
  <c r="M6620" i="12"/>
  <c r="N6620" i="12"/>
  <c r="L6621" i="12"/>
  <c r="M6621" i="12" s="1"/>
  <c r="N6621" i="12"/>
  <c r="L6622" i="12"/>
  <c r="M6622" i="12"/>
  <c r="N6622" i="12"/>
  <c r="L6623" i="12"/>
  <c r="M6623" i="12"/>
  <c r="N6623" i="12"/>
  <c r="L6624" i="12"/>
  <c r="M6624" i="12"/>
  <c r="N6624" i="12"/>
  <c r="L6625" i="12"/>
  <c r="M6625" i="12"/>
  <c r="N6625" i="12"/>
  <c r="L6626" i="12"/>
  <c r="M6626" i="12"/>
  <c r="N6626" i="12"/>
  <c r="L6627" i="12"/>
  <c r="M6627" i="12" s="1"/>
  <c r="N6627" i="12"/>
  <c r="L6628" i="12"/>
  <c r="M6628" i="12"/>
  <c r="N6628" i="12"/>
  <c r="L6629" i="12"/>
  <c r="M6629" i="12" s="1"/>
  <c r="N6629" i="12"/>
  <c r="L6630" i="12"/>
  <c r="M6630" i="12"/>
  <c r="N6630" i="12"/>
  <c r="L6631" i="12"/>
  <c r="M6631" i="12"/>
  <c r="N6631" i="12"/>
  <c r="L6632" i="12"/>
  <c r="M6632" i="12"/>
  <c r="N6632" i="12"/>
  <c r="L6633" i="12"/>
  <c r="M6633" i="12"/>
  <c r="N6633" i="12"/>
  <c r="L6634" i="12"/>
  <c r="M6634" i="12" s="1"/>
  <c r="N6634" i="12"/>
  <c r="L6635" i="12"/>
  <c r="M6635" i="12" s="1"/>
  <c r="N6635" i="12"/>
  <c r="L6636" i="12"/>
  <c r="M6636" i="12"/>
  <c r="N6636" i="12"/>
  <c r="L6637" i="12"/>
  <c r="M6637" i="12" s="1"/>
  <c r="N6637" i="12"/>
  <c r="L6638" i="12"/>
  <c r="M6638" i="12"/>
  <c r="N6638" i="12"/>
  <c r="L6639" i="12"/>
  <c r="M6639" i="12"/>
  <c r="N6639" i="12"/>
  <c r="L6640" i="12"/>
  <c r="M6640" i="12"/>
  <c r="N6640" i="12"/>
  <c r="L6641" i="12"/>
  <c r="M6641" i="12"/>
  <c r="N6641" i="12"/>
  <c r="L6642" i="12"/>
  <c r="M6642" i="12"/>
  <c r="N6642" i="12"/>
  <c r="L6643" i="12"/>
  <c r="M6643" i="12" s="1"/>
  <c r="N6643" i="12"/>
  <c r="L6644" i="12"/>
  <c r="M6644" i="12"/>
  <c r="N6644" i="12"/>
  <c r="L6645" i="12"/>
  <c r="M6645" i="12" s="1"/>
  <c r="N6645" i="12"/>
  <c r="L6646" i="12"/>
  <c r="M6646" i="12"/>
  <c r="N6646" i="12"/>
  <c r="L6647" i="12"/>
  <c r="M6647" i="12"/>
  <c r="N6647" i="12"/>
  <c r="L6648" i="12"/>
  <c r="M6648" i="12"/>
  <c r="N6648" i="12"/>
  <c r="L6649" i="12"/>
  <c r="M6649" i="12"/>
  <c r="N6649" i="12"/>
  <c r="L6650" i="12"/>
  <c r="M6650" i="12"/>
  <c r="N6650" i="12"/>
  <c r="L6651" i="12"/>
  <c r="M6651" i="12" s="1"/>
  <c r="N6651" i="12"/>
  <c r="L6652" i="12"/>
  <c r="M6652" i="12"/>
  <c r="N6652" i="12"/>
  <c r="L6653" i="12"/>
  <c r="M6653" i="12" s="1"/>
  <c r="N6653" i="12"/>
  <c r="L6654" i="12"/>
  <c r="M6654" i="12"/>
  <c r="N6654" i="12"/>
  <c r="L6655" i="12"/>
  <c r="M6655" i="12"/>
  <c r="N6655" i="12"/>
  <c r="L6656" i="12"/>
  <c r="M6656" i="12"/>
  <c r="N6656" i="12"/>
  <c r="L6657" i="12"/>
  <c r="M6657" i="12"/>
  <c r="N6657" i="12"/>
  <c r="L6658" i="12"/>
  <c r="M6658" i="12"/>
  <c r="N6658" i="12"/>
  <c r="L6659" i="12"/>
  <c r="M6659" i="12" s="1"/>
  <c r="N6659" i="12"/>
  <c r="L6660" i="12"/>
  <c r="M6660" i="12"/>
  <c r="N6660" i="12"/>
  <c r="L6661" i="12"/>
  <c r="M6661" i="12" s="1"/>
  <c r="N6661" i="12"/>
  <c r="L6662" i="12"/>
  <c r="M6662" i="12"/>
  <c r="N6662" i="12"/>
  <c r="L6663" i="12"/>
  <c r="M6663" i="12"/>
  <c r="N6663" i="12"/>
  <c r="L6664" i="12"/>
  <c r="M6664" i="12"/>
  <c r="N6664" i="12"/>
  <c r="L6665" i="12"/>
  <c r="M6665" i="12"/>
  <c r="N6665" i="12"/>
  <c r="L6666" i="12"/>
  <c r="M6666" i="12" s="1"/>
  <c r="N6666" i="12"/>
  <c r="L6667" i="12"/>
  <c r="M6667" i="12" s="1"/>
  <c r="N6667" i="12"/>
  <c r="L6668" i="12"/>
  <c r="M6668" i="12"/>
  <c r="N6668" i="12"/>
  <c r="L6669" i="12"/>
  <c r="M6669" i="12" s="1"/>
  <c r="N6669" i="12"/>
  <c r="L6670" i="12"/>
  <c r="M6670" i="12"/>
  <c r="N6670" i="12"/>
  <c r="L6671" i="12"/>
  <c r="M6671" i="12"/>
  <c r="N6671" i="12"/>
  <c r="L6672" i="12"/>
  <c r="M6672" i="12"/>
  <c r="N6672" i="12"/>
  <c r="L6673" i="12"/>
  <c r="M6673" i="12"/>
  <c r="N6673" i="12"/>
  <c r="L6674" i="12"/>
  <c r="M6674" i="12"/>
  <c r="N6674" i="12"/>
  <c r="L6675" i="12"/>
  <c r="M6675" i="12" s="1"/>
  <c r="N6675" i="12"/>
  <c r="L6676" i="12"/>
  <c r="M6676" i="12"/>
  <c r="N6676" i="12"/>
  <c r="L6677" i="12"/>
  <c r="M6677" i="12" s="1"/>
  <c r="N6677" i="12"/>
  <c r="L6678" i="12"/>
  <c r="M6678" i="12"/>
  <c r="N6678" i="12"/>
  <c r="L6679" i="12"/>
  <c r="M6679" i="12"/>
  <c r="N6679" i="12"/>
  <c r="L6680" i="12"/>
  <c r="M6680" i="12"/>
  <c r="N6680" i="12"/>
  <c r="L6681" i="12"/>
  <c r="M6681" i="12"/>
  <c r="N6681" i="12"/>
  <c r="L6682" i="12"/>
  <c r="M6682" i="12"/>
  <c r="N6682" i="12"/>
  <c r="L6683" i="12"/>
  <c r="M6683" i="12" s="1"/>
  <c r="N6683" i="12"/>
  <c r="L6684" i="12"/>
  <c r="M6684" i="12"/>
  <c r="N6684" i="12"/>
  <c r="L6685" i="12"/>
  <c r="M6685" i="12" s="1"/>
  <c r="N6685" i="12"/>
  <c r="L6686" i="12"/>
  <c r="M6686" i="12"/>
  <c r="N6686" i="12"/>
  <c r="L6687" i="12"/>
  <c r="M6687" i="12"/>
  <c r="N6687" i="12"/>
  <c r="L6688" i="12"/>
  <c r="M6688" i="12"/>
  <c r="N6688" i="12"/>
  <c r="L6689" i="12"/>
  <c r="M6689" i="12"/>
  <c r="N6689" i="12"/>
  <c r="L6690" i="12"/>
  <c r="M6690" i="12"/>
  <c r="N6690" i="12"/>
  <c r="L6691" i="12"/>
  <c r="M6691" i="12" s="1"/>
  <c r="N6691" i="12"/>
  <c r="L6692" i="12"/>
  <c r="M6692" i="12"/>
  <c r="N6692" i="12"/>
  <c r="L6693" i="12"/>
  <c r="M6693" i="12" s="1"/>
  <c r="N6693" i="12"/>
  <c r="L6694" i="12"/>
  <c r="M6694" i="12"/>
  <c r="N6694" i="12"/>
  <c r="L6695" i="12"/>
  <c r="M6695" i="12"/>
  <c r="N6695" i="12"/>
  <c r="L6696" i="12"/>
  <c r="M6696" i="12"/>
  <c r="N6696" i="12"/>
  <c r="L6697" i="12"/>
  <c r="M6697" i="12"/>
  <c r="N6697" i="12"/>
  <c r="L6698" i="12"/>
  <c r="M6698" i="12" s="1"/>
  <c r="N6698" i="12"/>
  <c r="L6699" i="12"/>
  <c r="M6699" i="12" s="1"/>
  <c r="N6699" i="12"/>
  <c r="L6700" i="12"/>
  <c r="M6700" i="12"/>
  <c r="N6700" i="12"/>
  <c r="L6701" i="12"/>
  <c r="M6701" i="12" s="1"/>
  <c r="N6701" i="12"/>
  <c r="L6702" i="12"/>
  <c r="M6702" i="12"/>
  <c r="N6702" i="12"/>
  <c r="L6703" i="12"/>
  <c r="M6703" i="12"/>
  <c r="N6703" i="12"/>
  <c r="L6704" i="12"/>
  <c r="M6704" i="12"/>
  <c r="N6704" i="12"/>
  <c r="L6705" i="12"/>
  <c r="M6705" i="12"/>
  <c r="N6705" i="12"/>
  <c r="L6706" i="12"/>
  <c r="M6706" i="12"/>
  <c r="N6706" i="12"/>
  <c r="L6707" i="12"/>
  <c r="M6707" i="12" s="1"/>
  <c r="N6707" i="12"/>
  <c r="L6708" i="12"/>
  <c r="M6708" i="12"/>
  <c r="N6708" i="12"/>
  <c r="L6709" i="12"/>
  <c r="M6709" i="12" s="1"/>
  <c r="N6709" i="12"/>
  <c r="L6710" i="12"/>
  <c r="M6710" i="12"/>
  <c r="N6710" i="12"/>
  <c r="L6711" i="12"/>
  <c r="M6711" i="12"/>
  <c r="N6711" i="12"/>
  <c r="L6712" i="12"/>
  <c r="M6712" i="12"/>
  <c r="N6712" i="12"/>
  <c r="L6713" i="12"/>
  <c r="M6713" i="12"/>
  <c r="N6713" i="12"/>
  <c r="L6714" i="12"/>
  <c r="M6714" i="12"/>
  <c r="N6714" i="12"/>
  <c r="L6715" i="12"/>
  <c r="M6715" i="12" s="1"/>
  <c r="N6715" i="12"/>
  <c r="L6716" i="12"/>
  <c r="M6716" i="12"/>
  <c r="N6716" i="12"/>
  <c r="L6717" i="12"/>
  <c r="M6717" i="12" s="1"/>
  <c r="N6717" i="12"/>
  <c r="L6718" i="12"/>
  <c r="M6718" i="12"/>
  <c r="N6718" i="12"/>
  <c r="L6719" i="12"/>
  <c r="M6719" i="12"/>
  <c r="N6719" i="12"/>
  <c r="L6720" i="12"/>
  <c r="M6720" i="12"/>
  <c r="N6720" i="12"/>
  <c r="L6721" i="12"/>
  <c r="M6721" i="12"/>
  <c r="N6721" i="12"/>
  <c r="L6722" i="12"/>
  <c r="M6722" i="12"/>
  <c r="N6722" i="12"/>
  <c r="L6723" i="12"/>
  <c r="M6723" i="12" s="1"/>
  <c r="N6723" i="12"/>
  <c r="L6724" i="12"/>
  <c r="M6724" i="12"/>
  <c r="N6724" i="12"/>
  <c r="L6725" i="12"/>
  <c r="M6725" i="12"/>
  <c r="N6725" i="12"/>
  <c r="L6726" i="12"/>
  <c r="M6726" i="12"/>
  <c r="N6726" i="12"/>
  <c r="L6727" i="12"/>
  <c r="M6727" i="12" s="1"/>
  <c r="N6727" i="12"/>
  <c r="L6728" i="12"/>
  <c r="M6728" i="12"/>
  <c r="N6728" i="12"/>
  <c r="L6729" i="12"/>
  <c r="M6729" i="12"/>
  <c r="N6729" i="12"/>
  <c r="L6730" i="12"/>
  <c r="M6730" i="12"/>
  <c r="N6730" i="12"/>
  <c r="L6731" i="12"/>
  <c r="M6731" i="12" s="1"/>
  <c r="N6731" i="12"/>
  <c r="L6732" i="12"/>
  <c r="M6732" i="12"/>
  <c r="N6732" i="12"/>
  <c r="L6733" i="12"/>
  <c r="M6733" i="12"/>
  <c r="N6733" i="12"/>
  <c r="L6734" i="12"/>
  <c r="M6734" i="12"/>
  <c r="N6734" i="12"/>
  <c r="L6735" i="12"/>
  <c r="M6735" i="12"/>
  <c r="N6735" i="12"/>
  <c r="L6736" i="12"/>
  <c r="M6736" i="12"/>
  <c r="N6736" i="12"/>
  <c r="L6737" i="12"/>
  <c r="M6737" i="12"/>
  <c r="N6737" i="12"/>
  <c r="L6738" i="12"/>
  <c r="M6738" i="12" s="1"/>
  <c r="N6738" i="12"/>
  <c r="L6739" i="12"/>
  <c r="M6739" i="12" s="1"/>
  <c r="N6739" i="12"/>
  <c r="L6740" i="12"/>
  <c r="M6740" i="12"/>
  <c r="N6740" i="12"/>
  <c r="L6741" i="12"/>
  <c r="M6741" i="12" s="1"/>
  <c r="N6741" i="12"/>
  <c r="L6742" i="12"/>
  <c r="M6742" i="12"/>
  <c r="N6742" i="12"/>
  <c r="L6743" i="12"/>
  <c r="M6743" i="12"/>
  <c r="N6743" i="12"/>
  <c r="L6744" i="12"/>
  <c r="M6744" i="12"/>
  <c r="N6744" i="12"/>
  <c r="L6745" i="12"/>
  <c r="M6745" i="12"/>
  <c r="N6745" i="12"/>
  <c r="L6746" i="12"/>
  <c r="M6746" i="12"/>
  <c r="N6746" i="12"/>
  <c r="L6747" i="12"/>
  <c r="M6747" i="12" s="1"/>
  <c r="N6747" i="12"/>
  <c r="L6748" i="12"/>
  <c r="M6748" i="12"/>
  <c r="N6748" i="12"/>
  <c r="L6749" i="12"/>
  <c r="M6749" i="12"/>
  <c r="N6749" i="12"/>
  <c r="L6750" i="12"/>
  <c r="M6750" i="12"/>
  <c r="N6750" i="12"/>
  <c r="L6751" i="12"/>
  <c r="M6751" i="12"/>
  <c r="N6751" i="12"/>
  <c r="L6752" i="12"/>
  <c r="M6752" i="12" s="1"/>
  <c r="N6752" i="12"/>
  <c r="L6753" i="12"/>
  <c r="M6753" i="12"/>
  <c r="N6753" i="12"/>
  <c r="L6754" i="12"/>
  <c r="M6754" i="12"/>
  <c r="N6754" i="12"/>
  <c r="L6755" i="12"/>
  <c r="M6755" i="12" s="1"/>
  <c r="N6755" i="12"/>
  <c r="L6756" i="12"/>
  <c r="M6756" i="12"/>
  <c r="N6756" i="12"/>
  <c r="L6757" i="12"/>
  <c r="M6757" i="12"/>
  <c r="N6757" i="12"/>
  <c r="L6758" i="12"/>
  <c r="M6758" i="12"/>
  <c r="N6758" i="12"/>
  <c r="L6759" i="12"/>
  <c r="M6759" i="12"/>
  <c r="N6759" i="12"/>
  <c r="L6760" i="12"/>
  <c r="M6760" i="12"/>
  <c r="N6760" i="12"/>
  <c r="L6761" i="12"/>
  <c r="M6761" i="12"/>
  <c r="N6761" i="12"/>
  <c r="L6762" i="12"/>
  <c r="M6762" i="12"/>
  <c r="N6762" i="12"/>
  <c r="L6763" i="12"/>
  <c r="M6763" i="12" s="1"/>
  <c r="N6763" i="12"/>
  <c r="L6764" i="12"/>
  <c r="M6764" i="12"/>
  <c r="N6764" i="12"/>
  <c r="L6765" i="12"/>
  <c r="M6765" i="12"/>
  <c r="N6765" i="12"/>
  <c r="L6766" i="12"/>
  <c r="M6766" i="12"/>
  <c r="N6766" i="12"/>
  <c r="L6767" i="12"/>
  <c r="M6767" i="12"/>
  <c r="N6767" i="12"/>
  <c r="L6768" i="12"/>
  <c r="M6768" i="12"/>
  <c r="N6768" i="12"/>
  <c r="L6769" i="12"/>
  <c r="M6769" i="12"/>
  <c r="N6769" i="12"/>
  <c r="L6770" i="12"/>
  <c r="M6770" i="12"/>
  <c r="N6770" i="12"/>
  <c r="L6771" i="12"/>
  <c r="M6771" i="12" s="1"/>
  <c r="N6771" i="12"/>
  <c r="L6772" i="12"/>
  <c r="M6772" i="12"/>
  <c r="N6772" i="12"/>
  <c r="L6773" i="12"/>
  <c r="M6773" i="12"/>
  <c r="N6773" i="12"/>
  <c r="L6774" i="12"/>
  <c r="M6774" i="12"/>
  <c r="N6774" i="12"/>
  <c r="L6775" i="12"/>
  <c r="M6775" i="12"/>
  <c r="N6775" i="12"/>
  <c r="L6776" i="12"/>
  <c r="M6776" i="12"/>
  <c r="N6776" i="12"/>
  <c r="L6777" i="12"/>
  <c r="M6777" i="12" s="1"/>
  <c r="N6777" i="12"/>
  <c r="L6778" i="12"/>
  <c r="M6778" i="12"/>
  <c r="N6778" i="12"/>
  <c r="L6779" i="12"/>
  <c r="M6779" i="12" s="1"/>
  <c r="N6779" i="12"/>
  <c r="L6780" i="12"/>
  <c r="M6780" i="12" s="1"/>
  <c r="N6780" i="12"/>
  <c r="L6781" i="12"/>
  <c r="M6781" i="12"/>
  <c r="N6781" i="12"/>
  <c r="L6782" i="12"/>
  <c r="M6782" i="12"/>
  <c r="N6782" i="12"/>
  <c r="L6783" i="12"/>
  <c r="M6783" i="12"/>
  <c r="N6783" i="12"/>
  <c r="L6784" i="12"/>
  <c r="M6784" i="12"/>
  <c r="N6784" i="12"/>
  <c r="L6785" i="12"/>
  <c r="M6785" i="12"/>
  <c r="N6785" i="12"/>
  <c r="L6786" i="12"/>
  <c r="M6786" i="12"/>
  <c r="N6786" i="12"/>
  <c r="L6787" i="12"/>
  <c r="M6787" i="12" s="1"/>
  <c r="N6787" i="12"/>
  <c r="L6788" i="12"/>
  <c r="M6788" i="12"/>
  <c r="N6788" i="12"/>
  <c r="L6789" i="12"/>
  <c r="M6789" i="12"/>
  <c r="N6789" i="12"/>
  <c r="L6790" i="12"/>
  <c r="M6790" i="12"/>
  <c r="N6790" i="12"/>
  <c r="L6791" i="12"/>
  <c r="M6791" i="12" s="1"/>
  <c r="N6791" i="12"/>
  <c r="L6792" i="12"/>
  <c r="M6792" i="12"/>
  <c r="N6792" i="12"/>
  <c r="L6793" i="12"/>
  <c r="M6793" i="12"/>
  <c r="N6793" i="12"/>
  <c r="L6794" i="12"/>
  <c r="M6794" i="12"/>
  <c r="N6794" i="12"/>
  <c r="L6795" i="12"/>
  <c r="M6795" i="12" s="1"/>
  <c r="N6795" i="12"/>
  <c r="L6796" i="12"/>
  <c r="M6796" i="12"/>
  <c r="N6796" i="12"/>
  <c r="L6797" i="12"/>
  <c r="M6797" i="12"/>
  <c r="N6797" i="12"/>
  <c r="L6798" i="12"/>
  <c r="M6798" i="12"/>
  <c r="N6798" i="12"/>
  <c r="L6799" i="12"/>
  <c r="M6799" i="12"/>
  <c r="N6799" i="12"/>
  <c r="L6800" i="12"/>
  <c r="M6800" i="12"/>
  <c r="N6800" i="12"/>
  <c r="L6801" i="12"/>
  <c r="M6801" i="12"/>
  <c r="N6801" i="12"/>
  <c r="L6802" i="12"/>
  <c r="M6802" i="12" s="1"/>
  <c r="N6802" i="12"/>
  <c r="L6803" i="12"/>
  <c r="M6803" i="12" s="1"/>
  <c r="N6803" i="12"/>
  <c r="L6804" i="12"/>
  <c r="M6804" i="12"/>
  <c r="N6804" i="12"/>
  <c r="L6805" i="12"/>
  <c r="M6805" i="12" s="1"/>
  <c r="N6805" i="12"/>
  <c r="L6806" i="12"/>
  <c r="M6806" i="12"/>
  <c r="N6806" i="12"/>
  <c r="L6807" i="12"/>
  <c r="M6807" i="12"/>
  <c r="N6807" i="12"/>
  <c r="L6808" i="12"/>
  <c r="M6808" i="12"/>
  <c r="N6808" i="12"/>
  <c r="L6809" i="12"/>
  <c r="M6809" i="12"/>
  <c r="N6809" i="12"/>
  <c r="L6810" i="12"/>
  <c r="M6810" i="12"/>
  <c r="N6810" i="12"/>
  <c r="L6811" i="12"/>
  <c r="M6811" i="12" s="1"/>
  <c r="N6811" i="12"/>
  <c r="L6812" i="12"/>
  <c r="M6812" i="12"/>
  <c r="N6812" i="12"/>
  <c r="L6813" i="12"/>
  <c r="M6813" i="12"/>
  <c r="N6813" i="12"/>
  <c r="L6814" i="12"/>
  <c r="M6814" i="12"/>
  <c r="N6814" i="12"/>
  <c r="L6815" i="12"/>
  <c r="M6815" i="12"/>
  <c r="N6815" i="12"/>
  <c r="L6816" i="12"/>
  <c r="M6816" i="12" s="1"/>
  <c r="N6816" i="12"/>
  <c r="L6817" i="12"/>
  <c r="M6817" i="12"/>
  <c r="N6817" i="12"/>
  <c r="L6818" i="12"/>
  <c r="M6818" i="12"/>
  <c r="N6818" i="12"/>
  <c r="L6819" i="12"/>
  <c r="M6819" i="12" s="1"/>
  <c r="N6819" i="12"/>
  <c r="L6820" i="12"/>
  <c r="M6820" i="12"/>
  <c r="N6820" i="12"/>
  <c r="L6821" i="12"/>
  <c r="M6821" i="12"/>
  <c r="N6821" i="12"/>
  <c r="L6822" i="12"/>
  <c r="M6822" i="12"/>
  <c r="N6822" i="12"/>
  <c r="L6823" i="12"/>
  <c r="M6823" i="12"/>
  <c r="N6823" i="12"/>
  <c r="L6824" i="12"/>
  <c r="M6824" i="12"/>
  <c r="N6824" i="12"/>
  <c r="L6825" i="12"/>
  <c r="M6825" i="12"/>
  <c r="N6825" i="12"/>
  <c r="L6826" i="12"/>
  <c r="M6826" i="12"/>
  <c r="N6826" i="12"/>
  <c r="L6827" i="12"/>
  <c r="M6827" i="12" s="1"/>
  <c r="N6827" i="12"/>
  <c r="L6828" i="12"/>
  <c r="M6828" i="12"/>
  <c r="N6828" i="12"/>
  <c r="L6829" i="12"/>
  <c r="M6829" i="12"/>
  <c r="N6829" i="12"/>
  <c r="L6830" i="12"/>
  <c r="M6830" i="12"/>
  <c r="N6830" i="12"/>
  <c r="L6831" i="12"/>
  <c r="M6831" i="12"/>
  <c r="N6831" i="12"/>
  <c r="L6832" i="12"/>
  <c r="M6832" i="12"/>
  <c r="N6832" i="12"/>
  <c r="L6833" i="12"/>
  <c r="M6833" i="12"/>
  <c r="N6833" i="12"/>
  <c r="L6834" i="12"/>
  <c r="M6834" i="12"/>
  <c r="N6834" i="12"/>
  <c r="L6835" i="12"/>
  <c r="M6835" i="12" s="1"/>
  <c r="N6835" i="12"/>
  <c r="L6836" i="12"/>
  <c r="M6836" i="12"/>
  <c r="N6836" i="12"/>
  <c r="L6837" i="12"/>
  <c r="M6837" i="12"/>
  <c r="N6837" i="12"/>
  <c r="L6838" i="12"/>
  <c r="M6838" i="12"/>
  <c r="N6838" i="12"/>
  <c r="L6839" i="12"/>
  <c r="M6839" i="12"/>
  <c r="N6839" i="12"/>
  <c r="L6840" i="12"/>
  <c r="M6840" i="12"/>
  <c r="N6840" i="12"/>
  <c r="L6841" i="12"/>
  <c r="M6841" i="12" s="1"/>
  <c r="N6841" i="12"/>
  <c r="L6842" i="12"/>
  <c r="M6842" i="12"/>
  <c r="N6842" i="12"/>
  <c r="L6843" i="12"/>
  <c r="M6843" i="12" s="1"/>
  <c r="N6843" i="12"/>
  <c r="L6844" i="12"/>
  <c r="M6844" i="12" s="1"/>
  <c r="N6844" i="12"/>
  <c r="L6845" i="12"/>
  <c r="M6845" i="12"/>
  <c r="N6845" i="12"/>
  <c r="L6846" i="12"/>
  <c r="M6846" i="12"/>
  <c r="N6846" i="12"/>
  <c r="L6847" i="12"/>
  <c r="M6847" i="12"/>
  <c r="N6847" i="12"/>
  <c r="L6848" i="12"/>
  <c r="M6848" i="12"/>
  <c r="N6848" i="12"/>
  <c r="L6849" i="12"/>
  <c r="M6849" i="12"/>
  <c r="N6849" i="12"/>
  <c r="L6850" i="12"/>
  <c r="M6850" i="12"/>
  <c r="N6850" i="12"/>
  <c r="L6851" i="12"/>
  <c r="M6851" i="12" s="1"/>
  <c r="N6851" i="12"/>
  <c r="L6852" i="12"/>
  <c r="M6852" i="12"/>
  <c r="N6852" i="12"/>
  <c r="L6853" i="12"/>
  <c r="M6853" i="12"/>
  <c r="N6853" i="12"/>
  <c r="L6854" i="12"/>
  <c r="M6854" i="12"/>
  <c r="N6854" i="12"/>
  <c r="L6855" i="12"/>
  <c r="M6855" i="12" s="1"/>
  <c r="N6855" i="12"/>
  <c r="L6856" i="12"/>
  <c r="M6856" i="12"/>
  <c r="N6856" i="12"/>
  <c r="L6857" i="12"/>
  <c r="M6857" i="12"/>
  <c r="N6857" i="12"/>
  <c r="L6858" i="12"/>
  <c r="M6858" i="12"/>
  <c r="N6858" i="12"/>
  <c r="L6859" i="12"/>
  <c r="M6859" i="12" s="1"/>
  <c r="N6859" i="12"/>
  <c r="L6860" i="12"/>
  <c r="M6860" i="12"/>
  <c r="N6860" i="12"/>
  <c r="L6861" i="12"/>
  <c r="M6861" i="12"/>
  <c r="N6861" i="12"/>
  <c r="L6862" i="12"/>
  <c r="M6862" i="12"/>
  <c r="N6862" i="12"/>
  <c r="L6863" i="12"/>
  <c r="M6863" i="12"/>
  <c r="N6863" i="12"/>
  <c r="L6864" i="12"/>
  <c r="M6864" i="12"/>
  <c r="N6864" i="12"/>
  <c r="L6865" i="12"/>
  <c r="M6865" i="12"/>
  <c r="N6865" i="12"/>
  <c r="L6866" i="12"/>
  <c r="M6866" i="12" s="1"/>
  <c r="N6866" i="12"/>
  <c r="L6867" i="12"/>
  <c r="M6867" i="12" s="1"/>
  <c r="N6867" i="12"/>
  <c r="L6868" i="12"/>
  <c r="M6868" i="12"/>
  <c r="N6868" i="12"/>
  <c r="L6869" i="12"/>
  <c r="M6869" i="12" s="1"/>
  <c r="N6869" i="12"/>
  <c r="L6870" i="12"/>
  <c r="M6870" i="12"/>
  <c r="N6870" i="12"/>
  <c r="L6871" i="12"/>
  <c r="M6871" i="12"/>
  <c r="N6871" i="12"/>
  <c r="L6872" i="12"/>
  <c r="M6872" i="12"/>
  <c r="N6872" i="12"/>
  <c r="L6873" i="12"/>
  <c r="M6873" i="12"/>
  <c r="N6873" i="12"/>
  <c r="L6874" i="12"/>
  <c r="M6874" i="12"/>
  <c r="N6874" i="12"/>
  <c r="L6875" i="12"/>
  <c r="M6875" i="12" s="1"/>
  <c r="N6875" i="12"/>
  <c r="L6876" i="12"/>
  <c r="M6876" i="12"/>
  <c r="N6876" i="12"/>
  <c r="L6877" i="12"/>
  <c r="M6877" i="12"/>
  <c r="N6877" i="12"/>
  <c r="L6878" i="12"/>
  <c r="M6878" i="12"/>
  <c r="N6878" i="12"/>
  <c r="L6879" i="12"/>
  <c r="M6879" i="12"/>
  <c r="N6879" i="12"/>
  <c r="L6880" i="12"/>
  <c r="M6880" i="12" s="1"/>
  <c r="N6880" i="12"/>
  <c r="L6881" i="12"/>
  <c r="M6881" i="12"/>
  <c r="N6881" i="12"/>
  <c r="L6882" i="12"/>
  <c r="M6882" i="12"/>
  <c r="N6882" i="12"/>
  <c r="L6883" i="12"/>
  <c r="M6883" i="12" s="1"/>
  <c r="N6883" i="12"/>
  <c r="L6884" i="12"/>
  <c r="M6884" i="12"/>
  <c r="N6884" i="12"/>
  <c r="L6885" i="12"/>
  <c r="M6885" i="12"/>
  <c r="N6885" i="12"/>
  <c r="L6886" i="12"/>
  <c r="M6886" i="12"/>
  <c r="N6886" i="12"/>
  <c r="L6887" i="12"/>
  <c r="M6887" i="12"/>
  <c r="N6887" i="12"/>
  <c r="L6888" i="12"/>
  <c r="M6888" i="12"/>
  <c r="N6888" i="12"/>
  <c r="L6889" i="12"/>
  <c r="M6889" i="12"/>
  <c r="N6889" i="12"/>
  <c r="L6890" i="12"/>
  <c r="M6890" i="12"/>
  <c r="N6890" i="12"/>
  <c r="L6891" i="12"/>
  <c r="M6891" i="12" s="1"/>
  <c r="N6891" i="12"/>
  <c r="L6892" i="12"/>
  <c r="M6892" i="12"/>
  <c r="N6892" i="12"/>
  <c r="L6893" i="12"/>
  <c r="M6893" i="12"/>
  <c r="N6893" i="12"/>
  <c r="L6894" i="12"/>
  <c r="M6894" i="12"/>
  <c r="N6894" i="12"/>
  <c r="L6895" i="12"/>
  <c r="M6895" i="12"/>
  <c r="N6895" i="12"/>
  <c r="L6896" i="12"/>
  <c r="M6896" i="12"/>
  <c r="N6896" i="12"/>
  <c r="L6897" i="12"/>
  <c r="M6897" i="12"/>
  <c r="N6897" i="12"/>
  <c r="L6898" i="12"/>
  <c r="M6898" i="12"/>
  <c r="N6898" i="12"/>
  <c r="L6899" i="12"/>
  <c r="M6899" i="12" s="1"/>
  <c r="N6899" i="12"/>
  <c r="L6900" i="12"/>
  <c r="M6900" i="12"/>
  <c r="N6900" i="12"/>
  <c r="L6901" i="12"/>
  <c r="M6901" i="12"/>
  <c r="N6901" i="12"/>
  <c r="L6902" i="12"/>
  <c r="M6902" i="12"/>
  <c r="N6902" i="12"/>
  <c r="L6903" i="12"/>
  <c r="M6903" i="12"/>
  <c r="N6903" i="12"/>
  <c r="L6904" i="12"/>
  <c r="M6904" i="12"/>
  <c r="N6904" i="12"/>
  <c r="L6905" i="12"/>
  <c r="M6905" i="12" s="1"/>
  <c r="N6905" i="12"/>
  <c r="L6906" i="12"/>
  <c r="M6906" i="12"/>
  <c r="N6906" i="12"/>
  <c r="L6907" i="12"/>
  <c r="M6907" i="12"/>
  <c r="N6907" i="12"/>
  <c r="L6908" i="12"/>
  <c r="M6908" i="12"/>
  <c r="N6908" i="12"/>
  <c r="L6909" i="12"/>
  <c r="M6909" i="12"/>
  <c r="N6909" i="12"/>
  <c r="L6910" i="12"/>
  <c r="M6910" i="12"/>
  <c r="N6910" i="12"/>
  <c r="L6911" i="12"/>
  <c r="M6911" i="12"/>
  <c r="N6911" i="12"/>
  <c r="L6912" i="12"/>
  <c r="M6912" i="12"/>
  <c r="N6912" i="12"/>
  <c r="L6913" i="12"/>
  <c r="M6913" i="12" s="1"/>
  <c r="N6913" i="12"/>
  <c r="L6914" i="12"/>
  <c r="M6914" i="12"/>
  <c r="N6914" i="12"/>
  <c r="L6915" i="12"/>
  <c r="M6915" i="12"/>
  <c r="N6915" i="12"/>
  <c r="L6916" i="12"/>
  <c r="M6916" i="12"/>
  <c r="N6916" i="12"/>
  <c r="L6917" i="12"/>
  <c r="M6917" i="12"/>
  <c r="N6917" i="12"/>
  <c r="L6918" i="12"/>
  <c r="M6918" i="12"/>
  <c r="N6918" i="12"/>
  <c r="L6919" i="12"/>
  <c r="M6919" i="12"/>
  <c r="N6919" i="12"/>
  <c r="L6920" i="12"/>
  <c r="M6920" i="12"/>
  <c r="N6920" i="12"/>
  <c r="L6921" i="12"/>
  <c r="M6921" i="12" s="1"/>
  <c r="N6921" i="12"/>
  <c r="L6922" i="12"/>
  <c r="M6922" i="12"/>
  <c r="N6922" i="12"/>
  <c r="L6923" i="12"/>
  <c r="M6923" i="12"/>
  <c r="N6923" i="12"/>
  <c r="L6924" i="12"/>
  <c r="M6924" i="12"/>
  <c r="N6924" i="12"/>
  <c r="L6925" i="12"/>
  <c r="M6925" i="12"/>
  <c r="N6925" i="12"/>
  <c r="L6926" i="12"/>
  <c r="M6926" i="12"/>
  <c r="N6926" i="12"/>
  <c r="L6927" i="12"/>
  <c r="M6927" i="12"/>
  <c r="N6927" i="12"/>
  <c r="L6928" i="12"/>
  <c r="M6928" i="12"/>
  <c r="N6928" i="12"/>
  <c r="L6929" i="12"/>
  <c r="M6929" i="12" s="1"/>
  <c r="N6929" i="12"/>
  <c r="L6930" i="12"/>
  <c r="M6930" i="12"/>
  <c r="N6930" i="12"/>
  <c r="L6931" i="12"/>
  <c r="M6931" i="12"/>
  <c r="N6931" i="12"/>
  <c r="L6932" i="12"/>
  <c r="M6932" i="12"/>
  <c r="N6932" i="12"/>
  <c r="L6933" i="12"/>
  <c r="M6933" i="12"/>
  <c r="N6933" i="12"/>
  <c r="L6934" i="12"/>
  <c r="M6934" i="12"/>
  <c r="N6934" i="12"/>
  <c r="L6935" i="12"/>
  <c r="M6935" i="12"/>
  <c r="N6935" i="12"/>
  <c r="L6936" i="12"/>
  <c r="M6936" i="12"/>
  <c r="N6936" i="12"/>
  <c r="L6937" i="12"/>
  <c r="M6937" i="12" s="1"/>
  <c r="N6937" i="12"/>
  <c r="L6938" i="12"/>
  <c r="M6938" i="12"/>
  <c r="N6938" i="12"/>
  <c r="L6939" i="12"/>
  <c r="M6939" i="12"/>
  <c r="N6939" i="12"/>
  <c r="L6940" i="12"/>
  <c r="M6940" i="12"/>
  <c r="N6940" i="12"/>
  <c r="L6941" i="12"/>
  <c r="M6941" i="12"/>
  <c r="N6941" i="12"/>
  <c r="L6942" i="12"/>
  <c r="M6942" i="12"/>
  <c r="N6942" i="12"/>
  <c r="L6943" i="12"/>
  <c r="M6943" i="12"/>
  <c r="N6943" i="12"/>
  <c r="L6944" i="12"/>
  <c r="M6944" i="12"/>
  <c r="N6944" i="12"/>
  <c r="L6945" i="12"/>
  <c r="M6945" i="12" s="1"/>
  <c r="N6945" i="12"/>
  <c r="L6946" i="12"/>
  <c r="M6946" i="12"/>
  <c r="N6946" i="12"/>
  <c r="L6947" i="12"/>
  <c r="M6947" i="12"/>
  <c r="N6947" i="12"/>
  <c r="L6948" i="12"/>
  <c r="M6948" i="12"/>
  <c r="N6948" i="12"/>
  <c r="L6949" i="12"/>
  <c r="M6949" i="12"/>
  <c r="N6949" i="12"/>
  <c r="L6950" i="12"/>
  <c r="M6950" i="12"/>
  <c r="N6950" i="12"/>
  <c r="L6951" i="12"/>
  <c r="M6951" i="12"/>
  <c r="N6951" i="12"/>
  <c r="L6952" i="12"/>
  <c r="M6952" i="12"/>
  <c r="N6952" i="12"/>
  <c r="L6953" i="12"/>
  <c r="M6953" i="12" s="1"/>
  <c r="N6953" i="12"/>
  <c r="L6954" i="12"/>
  <c r="M6954" i="12"/>
  <c r="N6954" i="12"/>
  <c r="L6955" i="12"/>
  <c r="M6955" i="12"/>
  <c r="N6955" i="12"/>
  <c r="L6956" i="12"/>
  <c r="M6956" i="12"/>
  <c r="N6956" i="12"/>
  <c r="L6957" i="12"/>
  <c r="M6957" i="12"/>
  <c r="N6957" i="12"/>
  <c r="L6958" i="12"/>
  <c r="M6958" i="12"/>
  <c r="N6958" i="12"/>
  <c r="L6959" i="12"/>
  <c r="M6959" i="12"/>
  <c r="N6959" i="12"/>
  <c r="L6960" i="12"/>
  <c r="M6960" i="12"/>
  <c r="N6960" i="12"/>
  <c r="L6961" i="12"/>
  <c r="M6961" i="12" s="1"/>
  <c r="N6961" i="12"/>
  <c r="L6962" i="12"/>
  <c r="M6962" i="12"/>
  <c r="N6962" i="12"/>
  <c r="L6963" i="12"/>
  <c r="M6963" i="12"/>
  <c r="N6963" i="12"/>
  <c r="L6964" i="12"/>
  <c r="M6964" i="12"/>
  <c r="N6964" i="12"/>
  <c r="L6965" i="12"/>
  <c r="M6965" i="12"/>
  <c r="N6965" i="12"/>
  <c r="L6966" i="12"/>
  <c r="M6966" i="12"/>
  <c r="N6966" i="12"/>
  <c r="L6967" i="12"/>
  <c r="M6967" i="12"/>
  <c r="N6967" i="12"/>
  <c r="L6968" i="12"/>
  <c r="M6968" i="12"/>
  <c r="N6968" i="12"/>
  <c r="L6969" i="12"/>
  <c r="M6969" i="12" s="1"/>
  <c r="N6969" i="12"/>
  <c r="L6970" i="12"/>
  <c r="M6970" i="12"/>
  <c r="N6970" i="12"/>
  <c r="L6971" i="12"/>
  <c r="M6971" i="12"/>
  <c r="N6971" i="12"/>
  <c r="L6972" i="12"/>
  <c r="M6972" i="12"/>
  <c r="N6972" i="12"/>
  <c r="L6973" i="12"/>
  <c r="M6973" i="12"/>
  <c r="N6973" i="12"/>
  <c r="L6974" i="12"/>
  <c r="M6974" i="12"/>
  <c r="N6974" i="12"/>
  <c r="L6975" i="12"/>
  <c r="M6975" i="12"/>
  <c r="N6975" i="12"/>
  <c r="L6976" i="12"/>
  <c r="M6976" i="12"/>
  <c r="N6976" i="12"/>
  <c r="L6977" i="12"/>
  <c r="M6977" i="12" s="1"/>
  <c r="N6977" i="12"/>
  <c r="L6978" i="12"/>
  <c r="M6978" i="12"/>
  <c r="N6978" i="12"/>
  <c r="L6979" i="12"/>
  <c r="M6979" i="12"/>
  <c r="N6979" i="12"/>
  <c r="L6980" i="12"/>
  <c r="M6980" i="12"/>
  <c r="N6980" i="12"/>
  <c r="L6981" i="12"/>
  <c r="M6981" i="12"/>
  <c r="N6981" i="12"/>
  <c r="L6982" i="12"/>
  <c r="M6982" i="12"/>
  <c r="N6982" i="12"/>
  <c r="L6983" i="12"/>
  <c r="M6983" i="12"/>
  <c r="N6983" i="12"/>
  <c r="L6984" i="12"/>
  <c r="M6984" i="12"/>
  <c r="N6984" i="12"/>
  <c r="L6985" i="12"/>
  <c r="M6985" i="12" s="1"/>
  <c r="N6985" i="12"/>
  <c r="L6986" i="12"/>
  <c r="M6986" i="12"/>
  <c r="N6986" i="12"/>
  <c r="L6987" i="12"/>
  <c r="M6987" i="12"/>
  <c r="N6987" i="12"/>
  <c r="L6988" i="12"/>
  <c r="M6988" i="12"/>
  <c r="N6988" i="12"/>
  <c r="L6989" i="12"/>
  <c r="M6989" i="12"/>
  <c r="N6989" i="12"/>
  <c r="L6990" i="12"/>
  <c r="M6990" i="12"/>
  <c r="N6990" i="12"/>
  <c r="L6991" i="12"/>
  <c r="M6991" i="12"/>
  <c r="N6991" i="12"/>
  <c r="L6992" i="12"/>
  <c r="M6992" i="12"/>
  <c r="N6992" i="12"/>
  <c r="L6993" i="12"/>
  <c r="M6993" i="12" s="1"/>
  <c r="N6993" i="12"/>
  <c r="L6994" i="12"/>
  <c r="M6994" i="12"/>
  <c r="N6994" i="12"/>
  <c r="L6995" i="12"/>
  <c r="M6995" i="12"/>
  <c r="N6995" i="12"/>
  <c r="L6996" i="12"/>
  <c r="M6996" i="12"/>
  <c r="N6996" i="12"/>
  <c r="L6997" i="12"/>
  <c r="M6997" i="12"/>
  <c r="N6997" i="12"/>
  <c r="L6998" i="12"/>
  <c r="M6998" i="12"/>
  <c r="N6998" i="12"/>
  <c r="L6999" i="12"/>
  <c r="M6999" i="12"/>
  <c r="N6999" i="12"/>
  <c r="L7000" i="12"/>
  <c r="M7000" i="12"/>
  <c r="N7000" i="12"/>
  <c r="L7001" i="12"/>
  <c r="M7001" i="12" s="1"/>
  <c r="N7001" i="12"/>
  <c r="L7002" i="12"/>
  <c r="M7002" i="12"/>
  <c r="N7002" i="12"/>
  <c r="L7003" i="12"/>
  <c r="M7003" i="12"/>
  <c r="N7003" i="12"/>
  <c r="L7004" i="12"/>
  <c r="M7004" i="12"/>
  <c r="N7004" i="12"/>
  <c r="L7005" i="12"/>
  <c r="M7005" i="12"/>
  <c r="N7005" i="12"/>
  <c r="L7006" i="12"/>
  <c r="M7006" i="12"/>
  <c r="N7006" i="12"/>
  <c r="L7007" i="12"/>
  <c r="M7007" i="12"/>
  <c r="N7007" i="12"/>
  <c r="L7008" i="12"/>
  <c r="M7008" i="12"/>
  <c r="N7008" i="12"/>
  <c r="L7009" i="12"/>
  <c r="M7009" i="12" s="1"/>
  <c r="N7009" i="12"/>
  <c r="L7010" i="12"/>
  <c r="M7010" i="12"/>
  <c r="N7010" i="12"/>
  <c r="L7011" i="12"/>
  <c r="M7011" i="12"/>
  <c r="N7011" i="12"/>
  <c r="L7012" i="12"/>
  <c r="M7012" i="12"/>
  <c r="N7012" i="12"/>
  <c r="L7013" i="12"/>
  <c r="M7013" i="12"/>
  <c r="N7013" i="12"/>
  <c r="L7014" i="12"/>
  <c r="M7014" i="12"/>
  <c r="N7014" i="12"/>
  <c r="L7015" i="12"/>
  <c r="M7015" i="12"/>
  <c r="N7015" i="12"/>
  <c r="L7016" i="12"/>
  <c r="M7016" i="12"/>
  <c r="N7016" i="12"/>
  <c r="L7017" i="12"/>
  <c r="M7017" i="12" s="1"/>
  <c r="N7017" i="12"/>
  <c r="L7018" i="12"/>
  <c r="M7018" i="12"/>
  <c r="N7018" i="12"/>
  <c r="L7019" i="12"/>
  <c r="M7019" i="12"/>
  <c r="N7019" i="12"/>
  <c r="L7020" i="12"/>
  <c r="M7020" i="12"/>
  <c r="N7020" i="12"/>
  <c r="L7021" i="12"/>
  <c r="M7021" i="12"/>
  <c r="N7021" i="12"/>
  <c r="L7022" i="12"/>
  <c r="M7022" i="12"/>
  <c r="N7022" i="12"/>
  <c r="L7023" i="12"/>
  <c r="M7023" i="12"/>
  <c r="N7023" i="12"/>
  <c r="L7024" i="12"/>
  <c r="M7024" i="12"/>
  <c r="N7024" i="12"/>
  <c r="L7025" i="12"/>
  <c r="M7025" i="12" s="1"/>
  <c r="N7025" i="12"/>
  <c r="L7026" i="12"/>
  <c r="M7026" i="12"/>
  <c r="N7026" i="12"/>
  <c r="L7027" i="12"/>
  <c r="M7027" i="12"/>
  <c r="N7027" i="12"/>
  <c r="L7028" i="12"/>
  <c r="M7028" i="12"/>
  <c r="N7028" i="12"/>
  <c r="L7029" i="12"/>
  <c r="M7029" i="12"/>
  <c r="N7029" i="12"/>
  <c r="L7030" i="12"/>
  <c r="M7030" i="12"/>
  <c r="N7030" i="12"/>
  <c r="L7031" i="12"/>
  <c r="M7031" i="12"/>
  <c r="N7031" i="12"/>
  <c r="L7032" i="12"/>
  <c r="M7032" i="12"/>
  <c r="N7032" i="12"/>
  <c r="L7033" i="12"/>
  <c r="M7033" i="12" s="1"/>
  <c r="N7033" i="12"/>
  <c r="L7034" i="12"/>
  <c r="M7034" i="12"/>
  <c r="N7034" i="12"/>
  <c r="L7035" i="12"/>
  <c r="M7035" i="12"/>
  <c r="N7035" i="12"/>
  <c r="L7036" i="12"/>
  <c r="M7036" i="12"/>
  <c r="N7036" i="12"/>
  <c r="L7037" i="12"/>
  <c r="M7037" i="12"/>
  <c r="N7037" i="12"/>
  <c r="L7038" i="12"/>
  <c r="M7038" i="12"/>
  <c r="N7038" i="12"/>
  <c r="L7039" i="12"/>
  <c r="M7039" i="12"/>
  <c r="N7039" i="12"/>
  <c r="L7040" i="12"/>
  <c r="M7040" i="12"/>
  <c r="N7040" i="12"/>
  <c r="L7041" i="12"/>
  <c r="M7041" i="12" s="1"/>
  <c r="N7041" i="12"/>
  <c r="L7042" i="12"/>
  <c r="M7042" i="12"/>
  <c r="N7042" i="12"/>
  <c r="L7043" i="12"/>
  <c r="M7043" i="12"/>
  <c r="N7043" i="12"/>
  <c r="L7044" i="12"/>
  <c r="M7044" i="12"/>
  <c r="N7044" i="12"/>
  <c r="L7045" i="12"/>
  <c r="M7045" i="12"/>
  <c r="N7045" i="12"/>
  <c r="L7046" i="12"/>
  <c r="M7046" i="12"/>
  <c r="N7046" i="12"/>
  <c r="L7047" i="12"/>
  <c r="M7047" i="12"/>
  <c r="N7047" i="12"/>
  <c r="L7048" i="12"/>
  <c r="M7048" i="12"/>
  <c r="N7048" i="12"/>
  <c r="L7049" i="12"/>
  <c r="M7049" i="12" s="1"/>
  <c r="N7049" i="12"/>
  <c r="L7050" i="12"/>
  <c r="M7050" i="12"/>
  <c r="N7050" i="12"/>
  <c r="L7051" i="12"/>
  <c r="M7051" i="12"/>
  <c r="N7051" i="12"/>
  <c r="L7052" i="12"/>
  <c r="M7052" i="12"/>
  <c r="N7052" i="12"/>
  <c r="L7053" i="12"/>
  <c r="M7053" i="12"/>
  <c r="N7053" i="12"/>
  <c r="L7054" i="12"/>
  <c r="M7054" i="12"/>
  <c r="N7054" i="12"/>
  <c r="L7055" i="12"/>
  <c r="M7055" i="12"/>
  <c r="N7055" i="12"/>
  <c r="L7056" i="12"/>
  <c r="M7056" i="12"/>
  <c r="N7056" i="12"/>
  <c r="L7057" i="12"/>
  <c r="M7057" i="12" s="1"/>
  <c r="N7057" i="12"/>
  <c r="L7058" i="12"/>
  <c r="M7058" i="12"/>
  <c r="N7058" i="12"/>
  <c r="L7059" i="12"/>
  <c r="M7059" i="12"/>
  <c r="N7059" i="12"/>
  <c r="L7060" i="12"/>
  <c r="M7060" i="12"/>
  <c r="N7060" i="12"/>
  <c r="L7061" i="12"/>
  <c r="M7061" i="12"/>
  <c r="N7061" i="12"/>
  <c r="L7062" i="12"/>
  <c r="M7062" i="12"/>
  <c r="N7062" i="12"/>
  <c r="L7063" i="12"/>
  <c r="M7063" i="12"/>
  <c r="N7063" i="12"/>
  <c r="L7064" i="12"/>
  <c r="M7064" i="12"/>
  <c r="N7064" i="12"/>
  <c r="L7065" i="12"/>
  <c r="M7065" i="12" s="1"/>
  <c r="N7065" i="12"/>
  <c r="L7066" i="12"/>
  <c r="M7066" i="12"/>
  <c r="N7066" i="12"/>
  <c r="L7067" i="12"/>
  <c r="M7067" i="12"/>
  <c r="N7067" i="12"/>
  <c r="L7068" i="12"/>
  <c r="M7068" i="12"/>
  <c r="N7068" i="12"/>
  <c r="L7069" i="12"/>
  <c r="M7069" i="12"/>
  <c r="N7069" i="12"/>
  <c r="L7070" i="12"/>
  <c r="M7070" i="12"/>
  <c r="N7070" i="12"/>
  <c r="L7071" i="12"/>
  <c r="M7071" i="12"/>
  <c r="N7071" i="12"/>
  <c r="L7072" i="12"/>
  <c r="M7072" i="12"/>
  <c r="N7072" i="12"/>
  <c r="L7073" i="12"/>
  <c r="M7073" i="12" s="1"/>
  <c r="N7073" i="12"/>
  <c r="L7074" i="12"/>
  <c r="M7074" i="12"/>
  <c r="N7074" i="12"/>
  <c r="L7075" i="12"/>
  <c r="M7075" i="12"/>
  <c r="N7075" i="12"/>
  <c r="L7076" i="12"/>
  <c r="M7076" i="12"/>
  <c r="N7076" i="12"/>
  <c r="L7077" i="12"/>
  <c r="M7077" i="12"/>
  <c r="N7077" i="12"/>
  <c r="L7078" i="12"/>
  <c r="M7078" i="12"/>
  <c r="N7078" i="12"/>
  <c r="L7079" i="12"/>
  <c r="M7079" i="12"/>
  <c r="N7079" i="12"/>
  <c r="L7080" i="12"/>
  <c r="M7080" i="12"/>
  <c r="N7080" i="12"/>
  <c r="L7081" i="12"/>
  <c r="M7081" i="12" s="1"/>
  <c r="N7081" i="12"/>
  <c r="L7082" i="12"/>
  <c r="M7082" i="12"/>
  <c r="N7082" i="12"/>
  <c r="L7083" i="12"/>
  <c r="M7083" i="12"/>
  <c r="N7083" i="12"/>
  <c r="L7084" i="12"/>
  <c r="M7084" i="12"/>
  <c r="N7084" i="12"/>
  <c r="L7085" i="12"/>
  <c r="M7085" i="12"/>
  <c r="N7085" i="12"/>
  <c r="L7086" i="12"/>
  <c r="M7086" i="12"/>
  <c r="N7086" i="12"/>
  <c r="L7087" i="12"/>
  <c r="M7087" i="12"/>
  <c r="N7087" i="12"/>
  <c r="L7088" i="12"/>
  <c r="M7088" i="12"/>
  <c r="N7088" i="12"/>
  <c r="L7089" i="12"/>
  <c r="M7089" i="12" s="1"/>
  <c r="N7089" i="12"/>
  <c r="L7090" i="12"/>
  <c r="M7090" i="12"/>
  <c r="N7090" i="12"/>
  <c r="L7091" i="12"/>
  <c r="M7091" i="12"/>
  <c r="N7091" i="12"/>
  <c r="L7092" i="12"/>
  <c r="M7092" i="12"/>
  <c r="N7092" i="12"/>
  <c r="L7093" i="12"/>
  <c r="M7093" i="12"/>
  <c r="N7093" i="12"/>
  <c r="L7094" i="12"/>
  <c r="M7094" i="12"/>
  <c r="N7094" i="12"/>
  <c r="L7095" i="12"/>
  <c r="M7095" i="12"/>
  <c r="N7095" i="12"/>
  <c r="L7096" i="12"/>
  <c r="M7096" i="12"/>
  <c r="N7096" i="12"/>
  <c r="L7097" i="12"/>
  <c r="M7097" i="12" s="1"/>
  <c r="N7097" i="12"/>
  <c r="L7098" i="12"/>
  <c r="M7098" i="12"/>
  <c r="N7098" i="12"/>
  <c r="L7099" i="12"/>
  <c r="M7099" i="12"/>
  <c r="N7099" i="12"/>
  <c r="L7100" i="12"/>
  <c r="M7100" i="12"/>
  <c r="N7100" i="12"/>
  <c r="L7101" i="12"/>
  <c r="M7101" i="12"/>
  <c r="N7101" i="12"/>
  <c r="L7102" i="12"/>
  <c r="M7102" i="12"/>
  <c r="N7102" i="12"/>
  <c r="L7103" i="12"/>
  <c r="M7103" i="12"/>
  <c r="N7103" i="12"/>
  <c r="L7104" i="12"/>
  <c r="M7104" i="12"/>
  <c r="N7104" i="12"/>
  <c r="L7105" i="12"/>
  <c r="M7105" i="12" s="1"/>
  <c r="N7105" i="12"/>
  <c r="L7106" i="12"/>
  <c r="M7106" i="12"/>
  <c r="N7106" i="12"/>
  <c r="L7107" i="12"/>
  <c r="M7107" i="12"/>
  <c r="N7107" i="12"/>
  <c r="L7108" i="12"/>
  <c r="M7108" i="12"/>
  <c r="N7108" i="12"/>
  <c r="L7109" i="12"/>
  <c r="M7109" i="12"/>
  <c r="N7109" i="12"/>
  <c r="L7110" i="12"/>
  <c r="M7110" i="12"/>
  <c r="N7110" i="12"/>
  <c r="L7111" i="12"/>
  <c r="M7111" i="12"/>
  <c r="N7111" i="12"/>
  <c r="L7112" i="12"/>
  <c r="M7112" i="12"/>
  <c r="N7112" i="12"/>
  <c r="L7113" i="12"/>
  <c r="M7113" i="12" s="1"/>
  <c r="N7113" i="12"/>
  <c r="L7114" i="12"/>
  <c r="M7114" i="12"/>
  <c r="N7114" i="12"/>
  <c r="L7115" i="12"/>
  <c r="M7115" i="12"/>
  <c r="N7115" i="12"/>
  <c r="L7116" i="12"/>
  <c r="M7116" i="12"/>
  <c r="N7116" i="12"/>
  <c r="L7117" i="12"/>
  <c r="M7117" i="12"/>
  <c r="N7117" i="12"/>
  <c r="L7118" i="12"/>
  <c r="M7118" i="12"/>
  <c r="N7118" i="12"/>
  <c r="L7119" i="12"/>
  <c r="M7119" i="12"/>
  <c r="N7119" i="12"/>
  <c r="L7120" i="12"/>
  <c r="M7120" i="12"/>
  <c r="N7120" i="12"/>
  <c r="L7121" i="12"/>
  <c r="M7121" i="12" s="1"/>
  <c r="N7121" i="12"/>
  <c r="L7122" i="12"/>
  <c r="M7122" i="12"/>
  <c r="N7122" i="12"/>
  <c r="L7123" i="12"/>
  <c r="M7123" i="12"/>
  <c r="N7123" i="12"/>
  <c r="L7124" i="12"/>
  <c r="M7124" i="12"/>
  <c r="N7124" i="12"/>
  <c r="L7125" i="12"/>
  <c r="M7125" i="12"/>
  <c r="N7125" i="12"/>
  <c r="L7126" i="12"/>
  <c r="M7126" i="12"/>
  <c r="N7126" i="12"/>
  <c r="L7127" i="12"/>
  <c r="M7127" i="12"/>
  <c r="N7127" i="12"/>
  <c r="L7128" i="12"/>
  <c r="M7128" i="12"/>
  <c r="N7128" i="12"/>
  <c r="L7129" i="12"/>
  <c r="M7129" i="12" s="1"/>
  <c r="N7129" i="12"/>
  <c r="L7130" i="12"/>
  <c r="M7130" i="12"/>
  <c r="N7130" i="12"/>
  <c r="L7131" i="12"/>
  <c r="M7131" i="12"/>
  <c r="N7131" i="12"/>
  <c r="L7132" i="12"/>
  <c r="M7132" i="12"/>
  <c r="N7132" i="12"/>
  <c r="L7133" i="12"/>
  <c r="M7133" i="12"/>
  <c r="N7133" i="12"/>
  <c r="L7134" i="12"/>
  <c r="M7134" i="12"/>
  <c r="N7134" i="12"/>
  <c r="L7135" i="12"/>
  <c r="M7135" i="12"/>
  <c r="N7135" i="12"/>
  <c r="L7136" i="12"/>
  <c r="M7136" i="12"/>
  <c r="N7136" i="12"/>
  <c r="L7137" i="12"/>
  <c r="M7137" i="12" s="1"/>
  <c r="N7137" i="12"/>
  <c r="L7138" i="12"/>
  <c r="M7138" i="12"/>
  <c r="N7138" i="12"/>
  <c r="L7139" i="12"/>
  <c r="M7139" i="12"/>
  <c r="N7139" i="12"/>
  <c r="L7140" i="12"/>
  <c r="M7140" i="12"/>
  <c r="N7140" i="12"/>
  <c r="L7141" i="12"/>
  <c r="M7141" i="12"/>
  <c r="N7141" i="12"/>
  <c r="L7142" i="12"/>
  <c r="M7142" i="12"/>
  <c r="N7142" i="12"/>
  <c r="L7143" i="12"/>
  <c r="M7143" i="12"/>
  <c r="N7143" i="12"/>
  <c r="L7144" i="12"/>
  <c r="M7144" i="12"/>
  <c r="N7144" i="12"/>
  <c r="L7145" i="12"/>
  <c r="M7145" i="12" s="1"/>
  <c r="N7145" i="12"/>
  <c r="L7146" i="12"/>
  <c r="M7146" i="12"/>
  <c r="N7146" i="12"/>
  <c r="L7147" i="12"/>
  <c r="M7147" i="12"/>
  <c r="N7147" i="12"/>
  <c r="L7148" i="12"/>
  <c r="M7148" i="12"/>
  <c r="N7148" i="12"/>
  <c r="L7149" i="12"/>
  <c r="M7149" i="12"/>
  <c r="N7149" i="12"/>
  <c r="L7150" i="12"/>
  <c r="M7150" i="12"/>
  <c r="N7150" i="12"/>
  <c r="L7151" i="12"/>
  <c r="M7151" i="12"/>
  <c r="N7151" i="12"/>
  <c r="L7152" i="12"/>
  <c r="M7152" i="12"/>
  <c r="N7152" i="12"/>
  <c r="L7153" i="12"/>
  <c r="M7153" i="12" s="1"/>
  <c r="N7153" i="12"/>
  <c r="L7154" i="12"/>
  <c r="M7154" i="12"/>
  <c r="N7154" i="12"/>
  <c r="L7155" i="12"/>
  <c r="M7155" i="12"/>
  <c r="N7155" i="12"/>
  <c r="L7156" i="12"/>
  <c r="M7156" i="12"/>
  <c r="N7156" i="12"/>
  <c r="L7157" i="12"/>
  <c r="M7157" i="12"/>
  <c r="N7157" i="12"/>
  <c r="L7158" i="12"/>
  <c r="M7158" i="12"/>
  <c r="N7158" i="12"/>
  <c r="L7159" i="12"/>
  <c r="M7159" i="12"/>
  <c r="N7159" i="12"/>
  <c r="L7160" i="12"/>
  <c r="M7160" i="12"/>
  <c r="N7160" i="12"/>
  <c r="L7161" i="12"/>
  <c r="M7161" i="12" s="1"/>
  <c r="N7161" i="12"/>
  <c r="L7162" i="12"/>
  <c r="M7162" i="12"/>
  <c r="N7162" i="12"/>
  <c r="L7163" i="12"/>
  <c r="M7163" i="12"/>
  <c r="N7163" i="12"/>
  <c r="L7164" i="12"/>
  <c r="M7164" i="12"/>
  <c r="N7164" i="12"/>
  <c r="L7165" i="12"/>
  <c r="M7165" i="12"/>
  <c r="N7165" i="12"/>
  <c r="L7166" i="12"/>
  <c r="M7166" i="12"/>
  <c r="N7166" i="12"/>
  <c r="L7167" i="12"/>
  <c r="M7167" i="12"/>
  <c r="N7167" i="12"/>
  <c r="L7168" i="12"/>
  <c r="M7168" i="12"/>
  <c r="N7168" i="12"/>
  <c r="L7169" i="12"/>
  <c r="M7169" i="12" s="1"/>
  <c r="N7169" i="12"/>
  <c r="L7170" i="12"/>
  <c r="M7170" i="12"/>
  <c r="N7170" i="12"/>
  <c r="L7171" i="12"/>
  <c r="M7171" i="12"/>
  <c r="N7171" i="12"/>
  <c r="L7172" i="12"/>
  <c r="M7172" i="12"/>
  <c r="N7172" i="12"/>
  <c r="L7173" i="12"/>
  <c r="M7173" i="12"/>
  <c r="N7173" i="12"/>
  <c r="L7174" i="12"/>
  <c r="M7174" i="12"/>
  <c r="N7174" i="12"/>
  <c r="L7175" i="12"/>
  <c r="M7175" i="12"/>
  <c r="N7175" i="12"/>
  <c r="L7176" i="12"/>
  <c r="M7176" i="12"/>
  <c r="N7176" i="12"/>
  <c r="L7177" i="12"/>
  <c r="M7177" i="12" s="1"/>
  <c r="N7177" i="12"/>
  <c r="L7178" i="12"/>
  <c r="M7178" i="12"/>
  <c r="N7178" i="12"/>
  <c r="L7179" i="12"/>
  <c r="M7179" i="12"/>
  <c r="N7179" i="12"/>
  <c r="L7180" i="12"/>
  <c r="M7180" i="12"/>
  <c r="N7180" i="12"/>
  <c r="L7181" i="12"/>
  <c r="M7181" i="12"/>
  <c r="N7181" i="12"/>
  <c r="L7182" i="12"/>
  <c r="M7182" i="12"/>
  <c r="N7182" i="12"/>
  <c r="L7183" i="12"/>
  <c r="M7183" i="12"/>
  <c r="N7183" i="12"/>
  <c r="L7184" i="12"/>
  <c r="M7184" i="12"/>
  <c r="N7184" i="12"/>
  <c r="L7185" i="12"/>
  <c r="M7185" i="12" s="1"/>
  <c r="N7185" i="12"/>
  <c r="L7186" i="12"/>
  <c r="M7186" i="12"/>
  <c r="N7186" i="12"/>
  <c r="L7187" i="12"/>
  <c r="M7187" i="12"/>
  <c r="N7187" i="12"/>
  <c r="L7188" i="12"/>
  <c r="M7188" i="12"/>
  <c r="N7188" i="12"/>
  <c r="L7189" i="12"/>
  <c r="M7189" i="12"/>
  <c r="N7189" i="12"/>
  <c r="L7190" i="12"/>
  <c r="M7190" i="12"/>
  <c r="N7190" i="12"/>
  <c r="L7191" i="12"/>
  <c r="M7191" i="12"/>
  <c r="N7191" i="12"/>
  <c r="L7192" i="12"/>
  <c r="M7192" i="12"/>
  <c r="N7192" i="12"/>
  <c r="L7193" i="12"/>
  <c r="M7193" i="12" s="1"/>
  <c r="N7193" i="12"/>
  <c r="L7194" i="12"/>
  <c r="M7194" i="12"/>
  <c r="N7194" i="12"/>
  <c r="L7195" i="12"/>
  <c r="M7195" i="12"/>
  <c r="N7195" i="12"/>
  <c r="L7196" i="12"/>
  <c r="M7196" i="12"/>
  <c r="N7196" i="12"/>
  <c r="L7197" i="12"/>
  <c r="M7197" i="12"/>
  <c r="N7197" i="12"/>
  <c r="L7198" i="12"/>
  <c r="M7198" i="12"/>
  <c r="N7198" i="12"/>
  <c r="L7199" i="12"/>
  <c r="M7199" i="12"/>
  <c r="N7199" i="12"/>
  <c r="L7200" i="12"/>
  <c r="M7200" i="12"/>
  <c r="N7200" i="12"/>
  <c r="L7201" i="12"/>
  <c r="M7201" i="12" s="1"/>
  <c r="N7201" i="12"/>
  <c r="L7202" i="12"/>
  <c r="M7202" i="12"/>
  <c r="N7202" i="12"/>
  <c r="L7203" i="12"/>
  <c r="M7203" i="12"/>
  <c r="N7203" i="12"/>
  <c r="L7204" i="12"/>
  <c r="M7204" i="12"/>
  <c r="N7204" i="12"/>
  <c r="L7205" i="12"/>
  <c r="M7205" i="12"/>
  <c r="N7205" i="12"/>
  <c r="L7206" i="12"/>
  <c r="M7206" i="12"/>
  <c r="N7206" i="12"/>
  <c r="L7207" i="12"/>
  <c r="M7207" i="12"/>
  <c r="N7207" i="12"/>
  <c r="L7208" i="12"/>
  <c r="M7208" i="12"/>
  <c r="N7208" i="12"/>
  <c r="L7209" i="12"/>
  <c r="M7209" i="12" s="1"/>
  <c r="N7209" i="12"/>
  <c r="L7210" i="12"/>
  <c r="M7210" i="12"/>
  <c r="N7210" i="12"/>
  <c r="L7211" i="12"/>
  <c r="M7211" i="12"/>
  <c r="N7211" i="12"/>
  <c r="L7212" i="12"/>
  <c r="M7212" i="12"/>
  <c r="N7212" i="12"/>
  <c r="L7213" i="12"/>
  <c r="M7213" i="12"/>
  <c r="N7213" i="12"/>
  <c r="L7214" i="12"/>
  <c r="M7214" i="12"/>
  <c r="N7214" i="12"/>
  <c r="L7215" i="12"/>
  <c r="M7215" i="12"/>
  <c r="N7215" i="12"/>
  <c r="L7216" i="12"/>
  <c r="M7216" i="12"/>
  <c r="N7216" i="12"/>
  <c r="L7217" i="12"/>
  <c r="M7217" i="12" s="1"/>
  <c r="N7217" i="12"/>
  <c r="L7218" i="12"/>
  <c r="M7218" i="12"/>
  <c r="N7218" i="12"/>
  <c r="L7219" i="12"/>
  <c r="M7219" i="12"/>
  <c r="N7219" i="12"/>
  <c r="L7220" i="12"/>
  <c r="M7220" i="12"/>
  <c r="N7220" i="12"/>
  <c r="L7221" i="12"/>
  <c r="M7221" i="12"/>
  <c r="N7221" i="12"/>
  <c r="L7222" i="12"/>
  <c r="M7222" i="12"/>
  <c r="N7222" i="12"/>
  <c r="L7223" i="12"/>
  <c r="M7223" i="12"/>
  <c r="N7223" i="12"/>
  <c r="L7224" i="12"/>
  <c r="M7224" i="12"/>
  <c r="N7224" i="12"/>
  <c r="L7225" i="12"/>
  <c r="M7225" i="12" s="1"/>
  <c r="N7225" i="12"/>
  <c r="L7226" i="12"/>
  <c r="M7226" i="12"/>
  <c r="N7226" i="12"/>
  <c r="L7227" i="12"/>
  <c r="M7227" i="12"/>
  <c r="N7227" i="12"/>
  <c r="L7228" i="12"/>
  <c r="M7228" i="12"/>
  <c r="N7228" i="12"/>
  <c r="L7229" i="12"/>
  <c r="M7229" i="12"/>
  <c r="N7229" i="12"/>
  <c r="L7230" i="12"/>
  <c r="M7230" i="12"/>
  <c r="N7230" i="12"/>
  <c r="L7231" i="12"/>
  <c r="M7231" i="12"/>
  <c r="N7231" i="12"/>
  <c r="L7232" i="12"/>
  <c r="M7232" i="12"/>
  <c r="N7232" i="12"/>
  <c r="L7233" i="12"/>
  <c r="M7233" i="12" s="1"/>
  <c r="N7233" i="12"/>
  <c r="L7234" i="12"/>
  <c r="M7234" i="12"/>
  <c r="N7234" i="12"/>
  <c r="L7235" i="12"/>
  <c r="M7235" i="12"/>
  <c r="N7235" i="12"/>
  <c r="L7236" i="12"/>
  <c r="M7236" i="12"/>
  <c r="N7236" i="12"/>
  <c r="L7237" i="12"/>
  <c r="M7237" i="12"/>
  <c r="N7237" i="12"/>
  <c r="L7238" i="12"/>
  <c r="M7238" i="12"/>
  <c r="N7238" i="12"/>
  <c r="L7239" i="12"/>
  <c r="M7239" i="12"/>
  <c r="N7239" i="12"/>
  <c r="L7240" i="12"/>
  <c r="M7240" i="12"/>
  <c r="N7240" i="12"/>
  <c r="L7241" i="12"/>
  <c r="M7241" i="12" s="1"/>
  <c r="N7241" i="12"/>
  <c r="L7242" i="12"/>
  <c r="M7242" i="12"/>
  <c r="N7242" i="12"/>
  <c r="L7243" i="12"/>
  <c r="M7243" i="12"/>
  <c r="N7243" i="12"/>
  <c r="L7244" i="12"/>
  <c r="M7244" i="12"/>
  <c r="N7244" i="12"/>
  <c r="L7245" i="12"/>
  <c r="M7245" i="12"/>
  <c r="N7245" i="12"/>
  <c r="L7246" i="12"/>
  <c r="M7246" i="12"/>
  <c r="N7246" i="12"/>
  <c r="L7247" i="12"/>
  <c r="M7247" i="12"/>
  <c r="N7247" i="12"/>
  <c r="L7248" i="12"/>
  <c r="M7248" i="12"/>
  <c r="N7248" i="12"/>
  <c r="L7249" i="12"/>
  <c r="M7249" i="12" s="1"/>
  <c r="N7249" i="12"/>
  <c r="L7250" i="12"/>
  <c r="M7250" i="12"/>
  <c r="N7250" i="12"/>
  <c r="L7251" i="12"/>
  <c r="M7251" i="12"/>
  <c r="N7251" i="12"/>
  <c r="L7252" i="12"/>
  <c r="M7252" i="12"/>
  <c r="N7252" i="12"/>
  <c r="L7253" i="12"/>
  <c r="M7253" i="12"/>
  <c r="N7253" i="12"/>
  <c r="L7254" i="12"/>
  <c r="M7254" i="12"/>
  <c r="N7254" i="12"/>
  <c r="L7255" i="12"/>
  <c r="M7255" i="12"/>
  <c r="N7255" i="12"/>
  <c r="L7256" i="12"/>
  <c r="M7256" i="12"/>
  <c r="N7256" i="12"/>
  <c r="L7257" i="12"/>
  <c r="M7257" i="12" s="1"/>
  <c r="N7257" i="12"/>
  <c r="L7258" i="12"/>
  <c r="M7258" i="12"/>
  <c r="N7258" i="12"/>
  <c r="L7259" i="12"/>
  <c r="M7259" i="12"/>
  <c r="N7259" i="12"/>
  <c r="L7260" i="12"/>
  <c r="M7260" i="12"/>
  <c r="N7260" i="12"/>
  <c r="L7261" i="12"/>
  <c r="M7261" i="12"/>
  <c r="N7261" i="12"/>
  <c r="L7262" i="12"/>
  <c r="M7262" i="12"/>
  <c r="N7262" i="12"/>
  <c r="L7263" i="12"/>
  <c r="M7263" i="12"/>
  <c r="N7263" i="12"/>
  <c r="L7264" i="12"/>
  <c r="M7264" i="12"/>
  <c r="N7264" i="12"/>
  <c r="L7265" i="12"/>
  <c r="M7265" i="12" s="1"/>
  <c r="N7265" i="12"/>
  <c r="L7266" i="12"/>
  <c r="M7266" i="12"/>
  <c r="N7266" i="12"/>
  <c r="L7267" i="12"/>
  <c r="M7267" i="12"/>
  <c r="N7267" i="12"/>
  <c r="L7268" i="12"/>
  <c r="M7268" i="12"/>
  <c r="N7268" i="12"/>
  <c r="L7269" i="12"/>
  <c r="M7269" i="12"/>
  <c r="N7269" i="12"/>
  <c r="L7270" i="12"/>
  <c r="M7270" i="12"/>
  <c r="N7270" i="12"/>
  <c r="L7271" i="12"/>
  <c r="M7271" i="12"/>
  <c r="N7271" i="12"/>
  <c r="L7272" i="12"/>
  <c r="M7272" i="12"/>
  <c r="N7272" i="12"/>
  <c r="L7273" i="12"/>
  <c r="M7273" i="12" s="1"/>
  <c r="N7273" i="12"/>
  <c r="L7274" i="12"/>
  <c r="M7274" i="12"/>
  <c r="N7274" i="12"/>
  <c r="L7275" i="12"/>
  <c r="M7275" i="12"/>
  <c r="N7275" i="12"/>
  <c r="L7276" i="12"/>
  <c r="M7276" i="12"/>
  <c r="N7276" i="12"/>
  <c r="L7277" i="12"/>
  <c r="M7277" i="12"/>
  <c r="N7277" i="12"/>
  <c r="L7278" i="12"/>
  <c r="M7278" i="12"/>
  <c r="N7278" i="12"/>
  <c r="L7279" i="12"/>
  <c r="M7279" i="12"/>
  <c r="N7279" i="12"/>
  <c r="L7280" i="12"/>
  <c r="M7280" i="12"/>
  <c r="N7280" i="12"/>
  <c r="L7281" i="12"/>
  <c r="M7281" i="12" s="1"/>
  <c r="N7281" i="12"/>
  <c r="L7282" i="12"/>
  <c r="M7282" i="12"/>
  <c r="N7282" i="12"/>
  <c r="L7283" i="12"/>
  <c r="M7283" i="12"/>
  <c r="N7283" i="12"/>
  <c r="L7284" i="12"/>
  <c r="M7284" i="12"/>
  <c r="N7284" i="12"/>
  <c r="L7285" i="12"/>
  <c r="M7285" i="12"/>
  <c r="N7285" i="12"/>
  <c r="L7286" i="12"/>
  <c r="M7286" i="12"/>
  <c r="N7286" i="12"/>
  <c r="L7287" i="12"/>
  <c r="M7287" i="12"/>
  <c r="N7287" i="12"/>
  <c r="L7288" i="12"/>
  <c r="M7288" i="12"/>
  <c r="N7288" i="12"/>
  <c r="L7289" i="12"/>
  <c r="M7289" i="12" s="1"/>
  <c r="N7289" i="12"/>
  <c r="L7290" i="12"/>
  <c r="M7290" i="12"/>
  <c r="N7290" i="12"/>
  <c r="L7291" i="12"/>
  <c r="M7291" i="12"/>
  <c r="N7291" i="12"/>
  <c r="L7292" i="12"/>
  <c r="M7292" i="12"/>
  <c r="N7292" i="12"/>
  <c r="L7293" i="12"/>
  <c r="M7293" i="12"/>
  <c r="N7293" i="12"/>
  <c r="L7294" i="12"/>
  <c r="M7294" i="12"/>
  <c r="N7294" i="12"/>
  <c r="L7295" i="12"/>
  <c r="M7295" i="12"/>
  <c r="N7295" i="12"/>
  <c r="L7296" i="12"/>
  <c r="M7296" i="12"/>
  <c r="N7296" i="12"/>
  <c r="L7297" i="12"/>
  <c r="M7297" i="12" s="1"/>
  <c r="N7297" i="12"/>
  <c r="L7298" i="12"/>
  <c r="M7298" i="12"/>
  <c r="N7298" i="12"/>
  <c r="L7299" i="12"/>
  <c r="M7299" i="12"/>
  <c r="N7299" i="12"/>
  <c r="L7300" i="12"/>
  <c r="M7300" i="12"/>
  <c r="N7300" i="12"/>
  <c r="L7301" i="12"/>
  <c r="M7301" i="12"/>
  <c r="N7301" i="12"/>
  <c r="L7302" i="12"/>
  <c r="M7302" i="12"/>
  <c r="N7302" i="12"/>
  <c r="L7303" i="12"/>
  <c r="M7303" i="12"/>
  <c r="N7303" i="12"/>
  <c r="L7304" i="12"/>
  <c r="M7304" i="12"/>
  <c r="N7304" i="12"/>
  <c r="L7305" i="12"/>
  <c r="M7305" i="12" s="1"/>
  <c r="N7305" i="12"/>
  <c r="L7306" i="12"/>
  <c r="M7306" i="12"/>
  <c r="N7306" i="12"/>
  <c r="L7307" i="12"/>
  <c r="M7307" i="12"/>
  <c r="N7307" i="12"/>
  <c r="L7308" i="12"/>
  <c r="M7308" i="12"/>
  <c r="N7308" i="12"/>
  <c r="L7309" i="12"/>
  <c r="M7309" i="12"/>
  <c r="N7309" i="12"/>
  <c r="L7310" i="12"/>
  <c r="M7310" i="12"/>
  <c r="N7310" i="12"/>
  <c r="L7311" i="12"/>
  <c r="M7311" i="12"/>
  <c r="N7311" i="12"/>
  <c r="L7312" i="12"/>
  <c r="M7312" i="12"/>
  <c r="N7312" i="12"/>
  <c r="L7313" i="12"/>
  <c r="M7313" i="12" s="1"/>
  <c r="N7313" i="12"/>
  <c r="L7314" i="12"/>
  <c r="M7314" i="12"/>
  <c r="N7314" i="12"/>
  <c r="L7315" i="12"/>
  <c r="M7315" i="12"/>
  <c r="N7315" i="12"/>
  <c r="L7316" i="12"/>
  <c r="M7316" i="12"/>
  <c r="N7316" i="12"/>
  <c r="L7317" i="12"/>
  <c r="M7317" i="12"/>
  <c r="N7317" i="12"/>
  <c r="L7318" i="12"/>
  <c r="M7318" i="12"/>
  <c r="N7318" i="12"/>
  <c r="L7319" i="12"/>
  <c r="M7319" i="12"/>
  <c r="N7319" i="12"/>
  <c r="L7320" i="12"/>
  <c r="M7320" i="12"/>
  <c r="N7320" i="12"/>
  <c r="L7321" i="12"/>
  <c r="M7321" i="12" s="1"/>
  <c r="N7321" i="12"/>
  <c r="L7322" i="12"/>
  <c r="M7322" i="12"/>
  <c r="N7322" i="12"/>
  <c r="L7323" i="12"/>
  <c r="M7323" i="12"/>
  <c r="N7323" i="12"/>
  <c r="L7324" i="12"/>
  <c r="M7324" i="12"/>
  <c r="N7324" i="12"/>
  <c r="L7325" i="12"/>
  <c r="M7325" i="12"/>
  <c r="N7325" i="12"/>
  <c r="L7326" i="12"/>
  <c r="M7326" i="12"/>
  <c r="N7326" i="12"/>
  <c r="L7327" i="12"/>
  <c r="M7327" i="12"/>
  <c r="N7327" i="12"/>
  <c r="L7328" i="12"/>
  <c r="M7328" i="12"/>
  <c r="N7328" i="12"/>
  <c r="L7329" i="12"/>
  <c r="M7329" i="12" s="1"/>
  <c r="N7329" i="12"/>
  <c r="L7330" i="12"/>
  <c r="M7330" i="12"/>
  <c r="N7330" i="12"/>
  <c r="L7331" i="12"/>
  <c r="M7331" i="12"/>
  <c r="N7331" i="12"/>
  <c r="L7332" i="12"/>
  <c r="M7332" i="12"/>
  <c r="N7332" i="12"/>
  <c r="L7333" i="12"/>
  <c r="M7333" i="12"/>
  <c r="N7333" i="12"/>
  <c r="L7334" i="12"/>
  <c r="M7334" i="12"/>
  <c r="N7334" i="12"/>
  <c r="L7335" i="12"/>
  <c r="M7335" i="12"/>
  <c r="N7335" i="12"/>
  <c r="L7336" i="12"/>
  <c r="M7336" i="12"/>
  <c r="N7336" i="12"/>
  <c r="L7337" i="12"/>
  <c r="M7337" i="12" s="1"/>
  <c r="N7337" i="12"/>
  <c r="L7338" i="12"/>
  <c r="M7338" i="12"/>
  <c r="N7338" i="12"/>
  <c r="L7339" i="12"/>
  <c r="M7339" i="12"/>
  <c r="N7339" i="12"/>
  <c r="L7340" i="12"/>
  <c r="M7340" i="12"/>
  <c r="N7340" i="12"/>
  <c r="L7341" i="12"/>
  <c r="M7341" i="12"/>
  <c r="N7341" i="12"/>
  <c r="L7342" i="12"/>
  <c r="M7342" i="12"/>
  <c r="N7342" i="12"/>
  <c r="L7343" i="12"/>
  <c r="M7343" i="12"/>
  <c r="N7343" i="12"/>
  <c r="L7344" i="12"/>
  <c r="M7344" i="12"/>
  <c r="N7344" i="12"/>
  <c r="L7345" i="12"/>
  <c r="M7345" i="12" s="1"/>
  <c r="N7345" i="12"/>
  <c r="L7346" i="12"/>
  <c r="M7346" i="12"/>
  <c r="N7346" i="12"/>
  <c r="L7347" i="12"/>
  <c r="M7347" i="12"/>
  <c r="N7347" i="12"/>
  <c r="L7348" i="12"/>
  <c r="M7348" i="12"/>
  <c r="N7348" i="12"/>
  <c r="L7349" i="12"/>
  <c r="M7349" i="12"/>
  <c r="N7349" i="12"/>
  <c r="L7350" i="12"/>
  <c r="M7350" i="12"/>
  <c r="N7350" i="12"/>
  <c r="L7351" i="12"/>
  <c r="M7351" i="12"/>
  <c r="N7351" i="12"/>
  <c r="L7352" i="12"/>
  <c r="M7352" i="12"/>
  <c r="N7352" i="12"/>
  <c r="L7353" i="12"/>
  <c r="M7353" i="12" s="1"/>
  <c r="N7353" i="12"/>
  <c r="L7354" i="12"/>
  <c r="M7354" i="12"/>
  <c r="N7354" i="12"/>
  <c r="L7355" i="12"/>
  <c r="M7355" i="12"/>
  <c r="N7355" i="12"/>
  <c r="L7356" i="12"/>
  <c r="M7356" i="12"/>
  <c r="N7356" i="12"/>
  <c r="L7357" i="12"/>
  <c r="M7357" i="12"/>
  <c r="N7357" i="12"/>
  <c r="L7358" i="12"/>
  <c r="M7358" i="12"/>
  <c r="N7358" i="12"/>
  <c r="L7359" i="12"/>
  <c r="M7359" i="12"/>
  <c r="N7359" i="12"/>
  <c r="L7360" i="12"/>
  <c r="M7360" i="12"/>
  <c r="N7360" i="12"/>
  <c r="L7361" i="12"/>
  <c r="M7361" i="12" s="1"/>
  <c r="N7361" i="12"/>
  <c r="L7362" i="12"/>
  <c r="M7362" i="12"/>
  <c r="N7362" i="12"/>
  <c r="L7363" i="12"/>
  <c r="M7363" i="12"/>
  <c r="N7363" i="12"/>
  <c r="L7364" i="12"/>
  <c r="M7364" i="12"/>
  <c r="N7364" i="12"/>
  <c r="L7365" i="12"/>
  <c r="M7365" i="12"/>
  <c r="N7365" i="12"/>
  <c r="L7366" i="12"/>
  <c r="M7366" i="12"/>
  <c r="N7366" i="12"/>
  <c r="L7367" i="12"/>
  <c r="M7367" i="12"/>
  <c r="N7367" i="12"/>
  <c r="L7368" i="12"/>
  <c r="M7368" i="12"/>
  <c r="N7368" i="12"/>
  <c r="L7369" i="12"/>
  <c r="M7369" i="12" s="1"/>
  <c r="N7369" i="12"/>
  <c r="L7370" i="12"/>
  <c r="M7370" i="12"/>
  <c r="N7370" i="12"/>
  <c r="L7371" i="12"/>
  <c r="M7371" i="12"/>
  <c r="N7371" i="12"/>
  <c r="L7372" i="12"/>
  <c r="M7372" i="12"/>
  <c r="N7372" i="12"/>
  <c r="L7373" i="12"/>
  <c r="M7373" i="12"/>
  <c r="N7373" i="12"/>
  <c r="L7374" i="12"/>
  <c r="M7374" i="12"/>
  <c r="N7374" i="12"/>
  <c r="L7375" i="12"/>
  <c r="M7375" i="12"/>
  <c r="N7375" i="12"/>
  <c r="L7376" i="12"/>
  <c r="M7376" i="12"/>
  <c r="N7376" i="12"/>
  <c r="L7377" i="12"/>
  <c r="M7377" i="12" s="1"/>
  <c r="N7377" i="12"/>
  <c r="L7378" i="12"/>
  <c r="M7378" i="12"/>
  <c r="N7378" i="12"/>
  <c r="L7379" i="12"/>
  <c r="M7379" i="12"/>
  <c r="N7379" i="12"/>
  <c r="L7380" i="12"/>
  <c r="M7380" i="12"/>
  <c r="N7380" i="12"/>
  <c r="L7381" i="12"/>
  <c r="M7381" i="12"/>
  <c r="N7381" i="12"/>
  <c r="L7382" i="12"/>
  <c r="M7382" i="12"/>
  <c r="N7382" i="12"/>
  <c r="L7383" i="12"/>
  <c r="M7383" i="12"/>
  <c r="N7383" i="12"/>
  <c r="L7384" i="12"/>
  <c r="M7384" i="12"/>
  <c r="N7384" i="12"/>
  <c r="L7385" i="12"/>
  <c r="M7385" i="12" s="1"/>
  <c r="N7385" i="12"/>
  <c r="L7386" i="12"/>
  <c r="M7386" i="12"/>
  <c r="N7386" i="12"/>
  <c r="L7387" i="12"/>
  <c r="M7387" i="12"/>
  <c r="N7387" i="12"/>
  <c r="L7388" i="12"/>
  <c r="M7388" i="12"/>
  <c r="N7388" i="12"/>
  <c r="L7389" i="12"/>
  <c r="M7389" i="12"/>
  <c r="N7389" i="12"/>
  <c r="L7390" i="12"/>
  <c r="M7390" i="12"/>
  <c r="N7390" i="12"/>
  <c r="L7391" i="12"/>
  <c r="M7391" i="12"/>
  <c r="N7391" i="12"/>
  <c r="L7392" i="12"/>
  <c r="M7392" i="12"/>
  <c r="N7392" i="12"/>
  <c r="L7393" i="12"/>
  <c r="M7393" i="12" s="1"/>
  <c r="N7393" i="12"/>
  <c r="L7394" i="12"/>
  <c r="M7394" i="12"/>
  <c r="N7394" i="12"/>
  <c r="L7395" i="12"/>
  <c r="M7395" i="12"/>
  <c r="N7395" i="12"/>
  <c r="L7396" i="12"/>
  <c r="M7396" i="12"/>
  <c r="N7396" i="12"/>
  <c r="J2" i="11" a="1"/>
  <c r="J2" i="11" s="1"/>
  <c r="M2" i="11" s="1"/>
  <c r="N2" i="11" s="1"/>
  <c r="F2" i="11" s="1"/>
  <c r="P2" i="11"/>
  <c r="Q2" i="11" s="1"/>
  <c r="G2" i="11" s="1"/>
  <c r="S2" i="11"/>
  <c r="H2" i="11" s="1"/>
  <c r="G3" i="11"/>
  <c r="J3" i="11" a="1"/>
  <c r="J3" i="11"/>
  <c r="M3" i="11" s="1"/>
  <c r="N3" i="11" s="1"/>
  <c r="F3" i="11" s="1"/>
  <c r="P3" i="11"/>
  <c r="Q3" i="11" s="1"/>
  <c r="S3" i="11"/>
  <c r="H3" i="11" s="1"/>
  <c r="H4" i="11"/>
  <c r="J4" i="11" a="1"/>
  <c r="J4" i="11" s="1"/>
  <c r="M4" i="11" s="1"/>
  <c r="N4" i="11" s="1"/>
  <c r="F4" i="11" s="1"/>
  <c r="P4" i="11"/>
  <c r="Q4" i="11" s="1"/>
  <c r="G4" i="11" s="1"/>
  <c r="S4" i="11"/>
  <c r="J5" i="11" a="1"/>
  <c r="J5" i="11" s="1"/>
  <c r="M5" i="11"/>
  <c r="N5" i="11" s="1"/>
  <c r="F5" i="11" s="1"/>
  <c r="P5" i="11"/>
  <c r="Q5" i="11" s="1"/>
  <c r="G5" i="11" s="1"/>
  <c r="S5" i="11"/>
  <c r="H5" i="11" s="1"/>
  <c r="J6" i="11" a="1"/>
  <c r="J6" i="11" s="1"/>
  <c r="M6" i="11" s="1"/>
  <c r="N6" i="11" s="1"/>
  <c r="F6" i="11" s="1"/>
  <c r="P6" i="11"/>
  <c r="Q6" i="11" s="1"/>
  <c r="G6" i="11" s="1"/>
  <c r="S6" i="11"/>
  <c r="H6" i="11" s="1"/>
  <c r="G7" i="11"/>
  <c r="J7" i="11" a="1"/>
  <c r="J7" i="11" s="1"/>
  <c r="M7" i="11" s="1"/>
  <c r="N7" i="11" s="1"/>
  <c r="F7" i="11" s="1"/>
  <c r="P7" i="11"/>
  <c r="Q7" i="11" s="1"/>
  <c r="S7" i="11"/>
  <c r="H7" i="11" s="1"/>
  <c r="H8" i="11"/>
  <c r="J8" i="11" a="1"/>
  <c r="J8" i="11" s="1"/>
  <c r="M8" i="11" s="1"/>
  <c r="N8" i="11" s="1"/>
  <c r="F8" i="11" s="1"/>
  <c r="P8" i="11"/>
  <c r="Q8" i="11" s="1"/>
  <c r="G8" i="11" s="1"/>
  <c r="S8" i="11"/>
  <c r="J9" i="11" a="1"/>
  <c r="J9" i="11" s="1"/>
  <c r="M9" i="11"/>
  <c r="N9" i="11" s="1"/>
  <c r="F9" i="11" s="1"/>
  <c r="P9" i="11"/>
  <c r="Q9" i="11"/>
  <c r="G9" i="11" s="1"/>
  <c r="S9" i="11"/>
  <c r="H9" i="11" s="1"/>
  <c r="H10" i="11"/>
  <c r="J10" i="11" a="1"/>
  <c r="J10" i="11" s="1"/>
  <c r="M10" i="11"/>
  <c r="N10" i="11" s="1"/>
  <c r="F10" i="11" s="1"/>
  <c r="P10" i="11"/>
  <c r="Q10" i="11" s="1"/>
  <c r="G10" i="11" s="1"/>
  <c r="S10" i="11"/>
  <c r="J11" i="11" a="1"/>
  <c r="J11" i="11"/>
  <c r="M11" i="11"/>
  <c r="N11" i="11"/>
  <c r="F11" i="11" s="1"/>
  <c r="P11" i="11"/>
  <c r="Q11" i="11" s="1"/>
  <c r="G11" i="11" s="1"/>
  <c r="S11" i="11"/>
  <c r="H11" i="11" s="1"/>
  <c r="H12" i="11"/>
  <c r="J12" i="11" a="1"/>
  <c r="J12" i="11"/>
  <c r="M12" i="11" s="1"/>
  <c r="N12" i="11" s="1"/>
  <c r="F12" i="11" s="1"/>
  <c r="P12" i="11"/>
  <c r="Q12" i="11" s="1"/>
  <c r="G12" i="11" s="1"/>
  <c r="S12" i="11"/>
  <c r="G13" i="11"/>
  <c r="H13" i="11"/>
  <c r="J13" i="11" a="1"/>
  <c r="J13" i="11"/>
  <c r="M13" i="11" s="1"/>
  <c r="N13" i="11" s="1"/>
  <c r="F13" i="11" s="1"/>
  <c r="P13" i="11"/>
  <c r="Q13" i="11"/>
  <c r="S13" i="11"/>
  <c r="G14" i="11"/>
  <c r="H14" i="11"/>
  <c r="J14" i="11" a="1"/>
  <c r="J14" i="11" s="1"/>
  <c r="M14" i="11"/>
  <c r="N14" i="11" s="1"/>
  <c r="F14" i="11" s="1"/>
  <c r="P14" i="11"/>
  <c r="Q14" i="11" s="1"/>
  <c r="S14" i="11"/>
  <c r="F15" i="11"/>
  <c r="G15" i="11"/>
  <c r="J15" i="11" a="1"/>
  <c r="J15" i="11" s="1"/>
  <c r="M15" i="11" s="1"/>
  <c r="N15" i="11" s="1"/>
  <c r="P15" i="11"/>
  <c r="Q15" i="11"/>
  <c r="S15" i="11"/>
  <c r="H15" i="11" s="1"/>
  <c r="G16" i="11"/>
  <c r="H16" i="11"/>
  <c r="J16" i="11" a="1"/>
  <c r="J16" i="11" s="1"/>
  <c r="M16" i="11" s="1"/>
  <c r="N16" i="11" s="1"/>
  <c r="F16" i="11" s="1"/>
  <c r="P16" i="11"/>
  <c r="Q16" i="11" s="1"/>
  <c r="S16" i="11"/>
  <c r="H17" i="11"/>
  <c r="J17" i="11" a="1"/>
  <c r="J17" i="11"/>
  <c r="M17" i="11" s="1"/>
  <c r="N17" i="11" s="1"/>
  <c r="F17" i="11" s="1"/>
  <c r="P17" i="11"/>
  <c r="Q17" i="11"/>
  <c r="G17" i="11" s="1"/>
  <c r="S17" i="11"/>
  <c r="F18" i="11"/>
  <c r="J18" i="11" a="1"/>
  <c r="J18" i="11" s="1"/>
  <c r="M18" i="11" s="1"/>
  <c r="N18" i="11" s="1"/>
  <c r="P18" i="11"/>
  <c r="Q18" i="11"/>
  <c r="G18" i="11" s="1"/>
  <c r="S18" i="11"/>
  <c r="H18" i="11" s="1"/>
  <c r="F19" i="11"/>
  <c r="J19" i="11" a="1"/>
  <c r="J19" i="11" s="1"/>
  <c r="M19" i="11" s="1"/>
  <c r="N19" i="11"/>
  <c r="P19" i="11"/>
  <c r="Q19" i="11" s="1"/>
  <c r="G19" i="11" s="1"/>
  <c r="S19" i="11"/>
  <c r="H19" i="11" s="1"/>
  <c r="J20" i="11" a="1"/>
  <c r="J20" i="11"/>
  <c r="M20" i="11"/>
  <c r="N20" i="11" s="1"/>
  <c r="F20" i="11" s="1"/>
  <c r="P20" i="11"/>
  <c r="Q20" i="11" s="1"/>
  <c r="G20" i="11" s="1"/>
  <c r="S20" i="11"/>
  <c r="H20" i="11" s="1"/>
  <c r="J21" i="11" a="1"/>
  <c r="J21" i="11"/>
  <c r="M21" i="11"/>
  <c r="N21" i="11" s="1"/>
  <c r="F21" i="11" s="1"/>
  <c r="P21" i="11"/>
  <c r="Q21" i="11"/>
  <c r="G21" i="11" s="1"/>
  <c r="S21" i="11"/>
  <c r="H21" i="11" s="1"/>
  <c r="H22" i="11"/>
  <c r="J22" i="11" a="1"/>
  <c r="J22" i="11" s="1"/>
  <c r="M22" i="11" s="1"/>
  <c r="N22" i="11" s="1"/>
  <c r="F22" i="11" s="1"/>
  <c r="P22" i="11"/>
  <c r="Q22" i="11" s="1"/>
  <c r="G22" i="11" s="1"/>
  <c r="S22" i="11"/>
  <c r="G23" i="11"/>
  <c r="J23" i="11" a="1"/>
  <c r="J23" i="11"/>
  <c r="M23" i="11"/>
  <c r="N23" i="11" s="1"/>
  <c r="F23" i="11" s="1"/>
  <c r="P23" i="11"/>
  <c r="Q23" i="11"/>
  <c r="S23" i="11"/>
  <c r="H23" i="11" s="1"/>
  <c r="G24" i="11"/>
  <c r="H24" i="11"/>
  <c r="J24" i="11" a="1"/>
  <c r="J24" i="11"/>
  <c r="M24" i="11" s="1"/>
  <c r="N24" i="11" s="1"/>
  <c r="F24" i="11" s="1"/>
  <c r="P24" i="11"/>
  <c r="Q24" i="11" s="1"/>
  <c r="S24" i="11"/>
  <c r="G25" i="11"/>
  <c r="H25" i="11"/>
  <c r="J25" i="11" a="1"/>
  <c r="J25" i="11"/>
  <c r="M25" i="11" s="1"/>
  <c r="N25" i="11" s="1"/>
  <c r="F25" i="11" s="1"/>
  <c r="P25" i="11"/>
  <c r="Q25" i="11" s="1"/>
  <c r="S25" i="11"/>
  <c r="G26" i="11"/>
  <c r="H26" i="11"/>
  <c r="J26" i="11" a="1"/>
  <c r="J26" i="11" s="1"/>
  <c r="M26" i="11" s="1"/>
  <c r="N26" i="11" s="1"/>
  <c r="F26" i="11" s="1"/>
  <c r="P26" i="11"/>
  <c r="Q26" i="11"/>
  <c r="S26" i="11"/>
  <c r="J27" i="11" a="1"/>
  <c r="J27" i="11" s="1"/>
  <c r="M27" i="11" s="1"/>
  <c r="N27" i="11" s="1"/>
  <c r="F27" i="11" s="1"/>
  <c r="P27" i="11"/>
  <c r="Q27" i="11"/>
  <c r="G27" i="11" s="1"/>
  <c r="S27" i="11"/>
  <c r="H27" i="11" s="1"/>
  <c r="J28" i="11" a="1"/>
  <c r="J28" i="11"/>
  <c r="M28" i="11" s="1"/>
  <c r="N28" i="11" s="1"/>
  <c r="F28" i="11" s="1"/>
  <c r="P28" i="11"/>
  <c r="Q28" i="11" s="1"/>
  <c r="G28" i="11" s="1"/>
  <c r="S28" i="11"/>
  <c r="H28" i="11" s="1"/>
  <c r="F29" i="11"/>
  <c r="J29" i="11" a="1"/>
  <c r="J29" i="11" s="1"/>
  <c r="M29" i="11" s="1"/>
  <c r="N29" i="11" s="1"/>
  <c r="P29" i="11"/>
  <c r="Q29" i="11" s="1"/>
  <c r="G29" i="11" s="1"/>
  <c r="S29" i="11"/>
  <c r="H29" i="11" s="1"/>
  <c r="F30" i="11"/>
  <c r="J30" i="11" a="1"/>
  <c r="J30" i="11" s="1"/>
  <c r="M30" i="11"/>
  <c r="N30" i="11"/>
  <c r="P30" i="11"/>
  <c r="Q30" i="11"/>
  <c r="G30" i="11" s="1"/>
  <c r="S30" i="11"/>
  <c r="H30" i="11" s="1"/>
  <c r="J31" i="11" a="1"/>
  <c r="J31" i="11"/>
  <c r="M31" i="11"/>
  <c r="N31" i="11"/>
  <c r="F31" i="11" s="1"/>
  <c r="P31" i="11"/>
  <c r="Q31" i="11"/>
  <c r="G31" i="11" s="1"/>
  <c r="S31" i="11"/>
  <c r="H31" i="11" s="1"/>
  <c r="H32" i="11"/>
  <c r="J32" i="11" a="1"/>
  <c r="J32" i="11"/>
  <c r="M32" i="11"/>
  <c r="N32" i="11"/>
  <c r="F32" i="11" s="1"/>
  <c r="P32" i="11"/>
  <c r="Q32" i="11" s="1"/>
  <c r="G32" i="11" s="1"/>
  <c r="S32" i="11"/>
  <c r="H33" i="11"/>
  <c r="J33" i="11" a="1"/>
  <c r="J33" i="11"/>
  <c r="M33" i="11"/>
  <c r="N33" i="11" s="1"/>
  <c r="F33" i="11" s="1"/>
  <c r="P33" i="11"/>
  <c r="Q33" i="11" s="1"/>
  <c r="G33" i="11" s="1"/>
  <c r="S33" i="11"/>
  <c r="G34" i="11"/>
  <c r="H34" i="11"/>
  <c r="J34" i="11" a="1"/>
  <c r="J34" i="11" s="1"/>
  <c r="M34" i="11" s="1"/>
  <c r="N34" i="11" s="1"/>
  <c r="F34" i="11" s="1"/>
  <c r="P34" i="11"/>
  <c r="Q34" i="11"/>
  <c r="S34" i="11"/>
  <c r="J35" i="11" a="1"/>
  <c r="J35" i="11"/>
  <c r="M35" i="11" s="1"/>
  <c r="N35" i="11" s="1"/>
  <c r="F35" i="11" s="1"/>
  <c r="P35" i="11"/>
  <c r="Q35" i="11" s="1"/>
  <c r="G35" i="11" s="1"/>
  <c r="S35" i="11"/>
  <c r="H35" i="11" s="1"/>
  <c r="G36" i="11"/>
  <c r="H36" i="11"/>
  <c r="J36" i="11" a="1"/>
  <c r="J36" i="11"/>
  <c r="M36" i="11" s="1"/>
  <c r="N36" i="11" s="1"/>
  <c r="F36" i="11" s="1"/>
  <c r="P36" i="11"/>
  <c r="Q36" i="11" s="1"/>
  <c r="S36" i="11"/>
  <c r="G37" i="11"/>
  <c r="H37" i="11"/>
  <c r="J37" i="11" a="1"/>
  <c r="J37" i="11" s="1"/>
  <c r="M37" i="11" s="1"/>
  <c r="N37" i="11" s="1"/>
  <c r="F37" i="11" s="1"/>
  <c r="P37" i="11"/>
  <c r="Q37" i="11"/>
  <c r="S37" i="11"/>
  <c r="G38" i="11"/>
  <c r="H38" i="11"/>
  <c r="J38" i="11" a="1"/>
  <c r="J38" i="11" s="1"/>
  <c r="M38" i="11"/>
  <c r="N38" i="11" s="1"/>
  <c r="F38" i="11" s="1"/>
  <c r="P38" i="11"/>
  <c r="Q38" i="11"/>
  <c r="S38" i="11"/>
  <c r="J39" i="11" a="1"/>
  <c r="J39" i="11"/>
  <c r="M39" i="11" s="1"/>
  <c r="N39" i="11" s="1"/>
  <c r="F39" i="11" s="1"/>
  <c r="P39" i="11"/>
  <c r="Q39" i="11" s="1"/>
  <c r="G39" i="11" s="1"/>
  <c r="S39" i="11"/>
  <c r="H39" i="11" s="1"/>
  <c r="J40" i="11" a="1"/>
  <c r="J40" i="11" s="1"/>
  <c r="M40" i="11" s="1"/>
  <c r="N40" i="11"/>
  <c r="F40" i="11" s="1"/>
  <c r="P40" i="11"/>
  <c r="Q40" i="11" s="1"/>
  <c r="G40" i="11" s="1"/>
  <c r="S40" i="11"/>
  <c r="H40" i="11" s="1"/>
  <c r="F41" i="11"/>
  <c r="J41" i="11" a="1"/>
  <c r="J41" i="11"/>
  <c r="M41" i="11"/>
  <c r="N41" i="11" s="1"/>
  <c r="P41" i="11"/>
  <c r="Q41" i="11"/>
  <c r="G41" i="11" s="1"/>
  <c r="S41" i="11"/>
  <c r="H41" i="11" s="1"/>
  <c r="H42" i="11"/>
  <c r="J42" i="11" a="1"/>
  <c r="J42" i="11" s="1"/>
  <c r="M42" i="11"/>
  <c r="N42" i="11"/>
  <c r="F42" i="11" s="1"/>
  <c r="P42" i="11"/>
  <c r="Q42" i="11" s="1"/>
  <c r="G42" i="11" s="1"/>
  <c r="S42" i="11"/>
  <c r="J43" i="11" a="1"/>
  <c r="J43" i="11"/>
  <c r="M43" i="11"/>
  <c r="N43" i="11" s="1"/>
  <c r="F43" i="11" s="1"/>
  <c r="P43" i="11"/>
  <c r="Q43" i="11" s="1"/>
  <c r="G43" i="11" s="1"/>
  <c r="S43" i="11"/>
  <c r="H43" i="11" s="1"/>
  <c r="H44" i="11"/>
  <c r="J44" i="11" a="1"/>
  <c r="J44" i="11"/>
  <c r="M44" i="11" s="1"/>
  <c r="N44" i="11" s="1"/>
  <c r="F44" i="11" s="1"/>
  <c r="P44" i="11"/>
  <c r="Q44" i="11" s="1"/>
  <c r="G44" i="11" s="1"/>
  <c r="S44" i="11"/>
  <c r="G45" i="11"/>
  <c r="H45" i="11"/>
  <c r="J45" i="11" a="1"/>
  <c r="J45" i="11"/>
  <c r="M45" i="11"/>
  <c r="N45" i="11" s="1"/>
  <c r="F45" i="11" s="1"/>
  <c r="P45" i="11"/>
  <c r="Q45" i="11"/>
  <c r="S45" i="11"/>
  <c r="H46" i="11"/>
  <c r="J46" i="11" a="1"/>
  <c r="J46" i="11" s="1"/>
  <c r="M46" i="11" s="1"/>
  <c r="N46" i="11" s="1"/>
  <c r="F46" i="11" s="1"/>
  <c r="P46" i="11"/>
  <c r="Q46" i="11" s="1"/>
  <c r="G46" i="11" s="1"/>
  <c r="S46" i="11"/>
  <c r="J47" i="11" a="1"/>
  <c r="J47" i="11"/>
  <c r="M47" i="11" s="1"/>
  <c r="N47" i="11" s="1"/>
  <c r="F47" i="11" s="1"/>
  <c r="P47" i="11"/>
  <c r="Q47" i="11"/>
  <c r="G47" i="11" s="1"/>
  <c r="S47" i="11"/>
  <c r="H47" i="11" s="1"/>
  <c r="J48" i="11" a="1"/>
  <c r="J48" i="11" s="1"/>
  <c r="M48" i="11" s="1"/>
  <c r="N48" i="11" s="1"/>
  <c r="F48" i="11" s="1"/>
  <c r="P48" i="11"/>
  <c r="Q48" i="11" s="1"/>
  <c r="G48" i="11" s="1"/>
  <c r="S48" i="11"/>
  <c r="H48" i="11" s="1"/>
  <c r="F49" i="11"/>
  <c r="H49" i="11"/>
  <c r="J49" i="11" a="1"/>
  <c r="J49" i="11"/>
  <c r="M49" i="11" s="1"/>
  <c r="N49" i="11" s="1"/>
  <c r="P49" i="11"/>
  <c r="Q49" i="11" s="1"/>
  <c r="G49" i="11" s="1"/>
  <c r="S49" i="11"/>
  <c r="F50" i="11"/>
  <c r="G50" i="11"/>
  <c r="J50" i="11" a="1"/>
  <c r="J50" i="11" s="1"/>
  <c r="M50" i="11" s="1"/>
  <c r="N50" i="11" s="1"/>
  <c r="P50" i="11"/>
  <c r="Q50" i="11"/>
  <c r="S50" i="11"/>
  <c r="H50" i="11" s="1"/>
  <c r="J51" i="11" a="1"/>
  <c r="J51" i="11" s="1"/>
  <c r="M51" i="11" s="1"/>
  <c r="N51" i="11" s="1"/>
  <c r="F51" i="11" s="1"/>
  <c r="P51" i="11"/>
  <c r="Q51" i="11"/>
  <c r="G51" i="11" s="1"/>
  <c r="S51" i="11"/>
  <c r="H51" i="11" s="1"/>
  <c r="J52" i="11" a="1"/>
  <c r="J52" i="11"/>
  <c r="M52" i="11"/>
  <c r="N52" i="11" s="1"/>
  <c r="F52" i="11" s="1"/>
  <c r="P52" i="11"/>
  <c r="Q52" i="11" s="1"/>
  <c r="G52" i="11" s="1"/>
  <c r="S52" i="11"/>
  <c r="H52" i="11" s="1"/>
  <c r="J53" i="11" a="1"/>
  <c r="J53" i="11" s="1"/>
  <c r="M53" i="11" s="1"/>
  <c r="N53" i="11" s="1"/>
  <c r="F53" i="11" s="1"/>
  <c r="P53" i="11"/>
  <c r="Q53" i="11"/>
  <c r="G53" i="11" s="1"/>
  <c r="S53" i="11"/>
  <c r="H53" i="11" s="1"/>
  <c r="H54" i="11"/>
  <c r="J54" i="11" a="1"/>
  <c r="J54" i="11" s="1"/>
  <c r="M54" i="11"/>
  <c r="N54" i="11" s="1"/>
  <c r="F54" i="11" s="1"/>
  <c r="P54" i="11"/>
  <c r="Q54" i="11" s="1"/>
  <c r="G54" i="11" s="1"/>
  <c r="S54" i="11"/>
  <c r="G55" i="11"/>
  <c r="J55" i="11" a="1"/>
  <c r="J55" i="11"/>
  <c r="M55" i="11" s="1"/>
  <c r="N55" i="11" s="1"/>
  <c r="F55" i="11" s="1"/>
  <c r="P55" i="11"/>
  <c r="Q55" i="11"/>
  <c r="S55" i="11"/>
  <c r="H55" i="11" s="1"/>
  <c r="G56" i="11"/>
  <c r="H56" i="11"/>
  <c r="J56" i="11" a="1"/>
  <c r="J56" i="11" s="1"/>
  <c r="M56" i="11" s="1"/>
  <c r="N56" i="11" s="1"/>
  <c r="F56" i="11" s="1"/>
  <c r="P56" i="11"/>
  <c r="Q56" i="11" s="1"/>
  <c r="S56" i="11"/>
  <c r="G57" i="11"/>
  <c r="H57" i="11"/>
  <c r="J57" i="11" a="1"/>
  <c r="J57" i="11" s="1"/>
  <c r="M57" i="11" s="1"/>
  <c r="N57" i="11" s="1"/>
  <c r="F57" i="11" s="1"/>
  <c r="P57" i="11"/>
  <c r="Q57" i="11" s="1"/>
  <c r="S57" i="11"/>
  <c r="G58" i="11"/>
  <c r="H58" i="11"/>
  <c r="J58" i="11" a="1"/>
  <c r="J58" i="11" s="1"/>
  <c r="M58" i="11" s="1"/>
  <c r="N58" i="11" s="1"/>
  <c r="F58" i="11" s="1"/>
  <c r="P58" i="11"/>
  <c r="Q58" i="11"/>
  <c r="S58" i="11"/>
  <c r="J59" i="11" a="1"/>
  <c r="J59" i="11" s="1"/>
  <c r="M59" i="11"/>
  <c r="N59" i="11" s="1"/>
  <c r="F59" i="11" s="1"/>
  <c r="P59" i="11"/>
  <c r="Q59" i="11" s="1"/>
  <c r="G59" i="11" s="1"/>
  <c r="S59" i="11"/>
  <c r="H59" i="11" s="1"/>
  <c r="H60" i="11"/>
  <c r="J60" i="11" a="1"/>
  <c r="J60" i="11"/>
  <c r="M60" i="11" s="1"/>
  <c r="N60" i="11" s="1"/>
  <c r="F60" i="11" s="1"/>
  <c r="P60" i="11"/>
  <c r="Q60" i="11" s="1"/>
  <c r="G60" i="11" s="1"/>
  <c r="S60" i="11"/>
  <c r="J61" i="11" a="1"/>
  <c r="J61" i="11" s="1"/>
  <c r="M61" i="11"/>
  <c r="N61" i="11" s="1"/>
  <c r="F61" i="11" s="1"/>
  <c r="P61" i="11"/>
  <c r="Q61" i="11" s="1"/>
  <c r="G61" i="11" s="1"/>
  <c r="S61" i="11"/>
  <c r="H61" i="11" s="1"/>
  <c r="J62" i="11" a="1"/>
  <c r="J62" i="11" s="1"/>
  <c r="M62" i="11"/>
  <c r="N62" i="11"/>
  <c r="F62" i="11" s="1"/>
  <c r="P62" i="11"/>
  <c r="Q62" i="11"/>
  <c r="G62" i="11" s="1"/>
  <c r="S62" i="11"/>
  <c r="H62" i="11" s="1"/>
  <c r="J63" i="11" a="1"/>
  <c r="J63" i="11"/>
  <c r="M63" i="11" s="1"/>
  <c r="N63" i="11" s="1"/>
  <c r="F63" i="11" s="1"/>
  <c r="P63" i="11"/>
  <c r="Q63" i="11"/>
  <c r="G63" i="11" s="1"/>
  <c r="S63" i="11"/>
  <c r="H63" i="11" s="1"/>
  <c r="H64" i="11"/>
  <c r="J64" i="11" a="1"/>
  <c r="J64" i="11" s="1"/>
  <c r="M64" i="11" s="1"/>
  <c r="N64" i="11" s="1"/>
  <c r="F64" i="11" s="1"/>
  <c r="P64" i="11"/>
  <c r="Q64" i="11" s="1"/>
  <c r="G64" i="11" s="1"/>
  <c r="S64" i="11"/>
  <c r="J65" i="11" a="1"/>
  <c r="J65" i="11" s="1"/>
  <c r="M65" i="11" s="1"/>
  <c r="N65" i="11" s="1"/>
  <c r="F65" i="11" s="1"/>
  <c r="P65" i="11"/>
  <c r="Q65" i="11" s="1"/>
  <c r="G65" i="11" s="1"/>
  <c r="S65" i="11"/>
  <c r="H65" i="11" s="1"/>
  <c r="G66" i="11"/>
  <c r="H66" i="11"/>
  <c r="J66" i="11" a="1"/>
  <c r="J66" i="11" s="1"/>
  <c r="M66" i="11"/>
  <c r="N66" i="11" s="1"/>
  <c r="F66" i="11" s="1"/>
  <c r="P66" i="11"/>
  <c r="Q66" i="11"/>
  <c r="S66" i="11"/>
  <c r="J67" i="11" a="1"/>
  <c r="J67" i="11"/>
  <c r="M67" i="11" s="1"/>
  <c r="N67" i="11" s="1"/>
  <c r="F67" i="11" s="1"/>
  <c r="P67" i="11"/>
  <c r="Q67" i="11" s="1"/>
  <c r="G67" i="11" s="1"/>
  <c r="S67" i="11"/>
  <c r="H67" i="11" s="1"/>
  <c r="G68" i="11"/>
  <c r="H68" i="11"/>
  <c r="J68" i="11" a="1"/>
  <c r="J68" i="11"/>
  <c r="M68" i="11" s="1"/>
  <c r="N68" i="11" s="1"/>
  <c r="F68" i="11" s="1"/>
  <c r="P68" i="11"/>
  <c r="Q68" i="11" s="1"/>
  <c r="S68" i="11"/>
  <c r="F69" i="11"/>
  <c r="G69" i="11"/>
  <c r="H69" i="11"/>
  <c r="J69" i="11" a="1"/>
  <c r="J69" i="11" s="1"/>
  <c r="M69" i="11"/>
  <c r="N69" i="11" s="1"/>
  <c r="P69" i="11"/>
  <c r="Q69" i="11"/>
  <c r="S69" i="11"/>
  <c r="F70" i="11"/>
  <c r="G70" i="11"/>
  <c r="J70" i="11" a="1"/>
  <c r="J70" i="11"/>
  <c r="M70" i="11" s="1"/>
  <c r="N70" i="11" s="1"/>
  <c r="P70" i="11"/>
  <c r="Q70" i="11"/>
  <c r="S70" i="11"/>
  <c r="H70" i="11" s="1"/>
  <c r="F71" i="11"/>
  <c r="H71" i="11"/>
  <c r="J71" i="11" a="1"/>
  <c r="J71" i="11"/>
  <c r="M71" i="11" s="1"/>
  <c r="N71" i="11" s="1"/>
  <c r="P71" i="11"/>
  <c r="Q71" i="11"/>
  <c r="G71" i="11" s="1"/>
  <c r="S71" i="11"/>
  <c r="F72" i="11"/>
  <c r="H72" i="11"/>
  <c r="J72" i="11" a="1"/>
  <c r="J72" i="11" s="1"/>
  <c r="M72" i="11" s="1"/>
  <c r="N72" i="11" s="1"/>
  <c r="P72" i="11"/>
  <c r="Q72" i="11"/>
  <c r="G72" i="11" s="1"/>
  <c r="S72" i="11"/>
  <c r="H73" i="11"/>
  <c r="J73" i="11" a="1"/>
  <c r="J73" i="11"/>
  <c r="M73" i="11" s="1"/>
  <c r="N73" i="11"/>
  <c r="F73" i="11" s="1"/>
  <c r="P73" i="11"/>
  <c r="Q73" i="11"/>
  <c r="G73" i="11" s="1"/>
  <c r="S73" i="11"/>
  <c r="J74" i="11" a="1"/>
  <c r="J74" i="11"/>
  <c r="M74" i="11" s="1"/>
  <c r="N74" i="11" s="1"/>
  <c r="F74" i="11" s="1"/>
  <c r="P74" i="11"/>
  <c r="Q74" i="11" s="1"/>
  <c r="G74" i="11" s="1"/>
  <c r="S74" i="11"/>
  <c r="H74" i="11" s="1"/>
  <c r="H75" i="11"/>
  <c r="J75" i="11" a="1"/>
  <c r="J75" i="11"/>
  <c r="M75" i="11"/>
  <c r="N75" i="11"/>
  <c r="F75" i="11" s="1"/>
  <c r="P75" i="11"/>
  <c r="Q75" i="11"/>
  <c r="G75" i="11" s="1"/>
  <c r="S75" i="11"/>
  <c r="H76" i="11"/>
  <c r="J76" i="11" a="1"/>
  <c r="J76" i="11" s="1"/>
  <c r="M76" i="11" s="1"/>
  <c r="N76" i="11" s="1"/>
  <c r="F76" i="11" s="1"/>
  <c r="P76" i="11"/>
  <c r="Q76" i="11"/>
  <c r="G76" i="11" s="1"/>
  <c r="S76" i="11"/>
  <c r="G77" i="11"/>
  <c r="H77" i="11"/>
  <c r="J77" i="11" a="1"/>
  <c r="J77" i="11" s="1"/>
  <c r="M77" i="11" s="1"/>
  <c r="N77" i="11" s="1"/>
  <c r="F77" i="11" s="1"/>
  <c r="P77" i="11"/>
  <c r="Q77" i="11"/>
  <c r="S77" i="11"/>
  <c r="F78" i="11"/>
  <c r="G78" i="11"/>
  <c r="J78" i="11" a="1"/>
  <c r="J78" i="11"/>
  <c r="M78" i="11" s="1"/>
  <c r="N78" i="11" s="1"/>
  <c r="P78" i="11"/>
  <c r="Q78" i="11"/>
  <c r="S78" i="11"/>
  <c r="H78" i="11" s="1"/>
  <c r="F79" i="11"/>
  <c r="H79" i="11"/>
  <c r="J79" i="11" a="1"/>
  <c r="J79" i="11"/>
  <c r="M79" i="11" s="1"/>
  <c r="N79" i="11" s="1"/>
  <c r="P79" i="11"/>
  <c r="Q79" i="11" s="1"/>
  <c r="G79" i="11" s="1"/>
  <c r="S79" i="11"/>
  <c r="H80" i="11"/>
  <c r="J80" i="11" a="1"/>
  <c r="J80" i="11" s="1"/>
  <c r="M80" i="11" s="1"/>
  <c r="N80" i="11" s="1"/>
  <c r="F80" i="11" s="1"/>
  <c r="P80" i="11"/>
  <c r="Q80" i="11"/>
  <c r="G80" i="11" s="1"/>
  <c r="S80" i="11"/>
  <c r="H81" i="11"/>
  <c r="J81" i="11" a="1"/>
  <c r="J81" i="11"/>
  <c r="M81" i="11" s="1"/>
  <c r="N81" i="11"/>
  <c r="F81" i="11" s="1"/>
  <c r="P81" i="11"/>
  <c r="Q81" i="11"/>
  <c r="G81" i="11" s="1"/>
  <c r="S81" i="11"/>
  <c r="J82" i="11" a="1"/>
  <c r="J82" i="11"/>
  <c r="M82" i="11" s="1"/>
  <c r="N82" i="11"/>
  <c r="F82" i="11" s="1"/>
  <c r="P82" i="11"/>
  <c r="Q82" i="11" s="1"/>
  <c r="G82" i="11" s="1"/>
  <c r="S82" i="11"/>
  <c r="H82" i="11" s="1"/>
  <c r="H83" i="11"/>
  <c r="J83" i="11" a="1"/>
  <c r="J83" i="11"/>
  <c r="M83" i="11" s="1"/>
  <c r="N83" i="11" s="1"/>
  <c r="F83" i="11" s="1"/>
  <c r="P83" i="11"/>
  <c r="Q83" i="11"/>
  <c r="G83" i="11" s="1"/>
  <c r="S83" i="11"/>
  <c r="H84" i="11"/>
  <c r="J84" i="11" a="1"/>
  <c r="J84" i="11"/>
  <c r="M84" i="11" s="1"/>
  <c r="N84" i="11" s="1"/>
  <c r="F84" i="11" s="1"/>
  <c r="P84" i="11"/>
  <c r="Q84" i="11"/>
  <c r="G84" i="11" s="1"/>
  <c r="S84" i="11"/>
  <c r="F85" i="11"/>
  <c r="G85" i="11"/>
  <c r="J85" i="11" a="1"/>
  <c r="J85" i="11" s="1"/>
  <c r="M85" i="11" s="1"/>
  <c r="N85" i="11" s="1"/>
  <c r="P85" i="11"/>
  <c r="Q85" i="11"/>
  <c r="S85" i="11"/>
  <c r="H85" i="11" s="1"/>
  <c r="F86" i="11"/>
  <c r="G86" i="11"/>
  <c r="J86" i="11" a="1"/>
  <c r="J86" i="11"/>
  <c r="M86" i="11" s="1"/>
  <c r="N86" i="11" s="1"/>
  <c r="P86" i="11"/>
  <c r="Q86" i="11"/>
  <c r="S86" i="11"/>
  <c r="H86" i="11" s="1"/>
  <c r="F87" i="11"/>
  <c r="H87" i="11"/>
  <c r="J87" i="11" a="1"/>
  <c r="J87" i="11"/>
  <c r="M87" i="11" s="1"/>
  <c r="N87" i="11" s="1"/>
  <c r="P87" i="11"/>
  <c r="Q87" i="11" s="1"/>
  <c r="G87" i="11" s="1"/>
  <c r="S87" i="11"/>
  <c r="H88" i="11"/>
  <c r="J88" i="11" a="1"/>
  <c r="J88" i="11" s="1"/>
  <c r="M88" i="11" s="1"/>
  <c r="N88" i="11" s="1"/>
  <c r="F88" i="11" s="1"/>
  <c r="P88" i="11"/>
  <c r="Q88" i="11"/>
  <c r="G88" i="11" s="1"/>
  <c r="S88" i="11"/>
  <c r="H89" i="11"/>
  <c r="J89" i="11" a="1"/>
  <c r="J89" i="11"/>
  <c r="M89" i="11" s="1"/>
  <c r="N89" i="11"/>
  <c r="F89" i="11" s="1"/>
  <c r="P89" i="11"/>
  <c r="Q89" i="11"/>
  <c r="G89" i="11" s="1"/>
  <c r="S89" i="11"/>
  <c r="J90" i="11" a="1"/>
  <c r="J90" i="11"/>
  <c r="M90" i="11" s="1"/>
  <c r="N90" i="11"/>
  <c r="F90" i="11" s="1"/>
  <c r="P90" i="11"/>
  <c r="Q90" i="11" s="1"/>
  <c r="G90" i="11" s="1"/>
  <c r="S90" i="11"/>
  <c r="H90" i="11" s="1"/>
  <c r="H91" i="11"/>
  <c r="J91" i="11" a="1"/>
  <c r="J91" i="11"/>
  <c r="M91" i="11" s="1"/>
  <c r="N91" i="11" s="1"/>
  <c r="F91" i="11" s="1"/>
  <c r="P91" i="11"/>
  <c r="Q91" i="11"/>
  <c r="G91" i="11" s="1"/>
  <c r="S91" i="11"/>
  <c r="H92" i="11"/>
  <c r="J92" i="11" a="1"/>
  <c r="J92" i="11"/>
  <c r="M92" i="11" s="1"/>
  <c r="N92" i="11" s="1"/>
  <c r="F92" i="11" s="1"/>
  <c r="P92" i="11"/>
  <c r="Q92" i="11"/>
  <c r="G92" i="11" s="1"/>
  <c r="S92" i="11"/>
  <c r="F93" i="11"/>
  <c r="G93" i="11"/>
  <c r="J93" i="11" a="1"/>
  <c r="J93" i="11" s="1"/>
  <c r="M93" i="11" s="1"/>
  <c r="N93" i="11" s="1"/>
  <c r="P93" i="11"/>
  <c r="Q93" i="11"/>
  <c r="S93" i="11"/>
  <c r="H93" i="11" s="1"/>
  <c r="F94" i="11"/>
  <c r="G94" i="11"/>
  <c r="J94" i="11" a="1"/>
  <c r="J94" i="11"/>
  <c r="M94" i="11" s="1"/>
  <c r="N94" i="11" s="1"/>
  <c r="P94" i="11"/>
  <c r="Q94" i="11"/>
  <c r="S94" i="11"/>
  <c r="H94" i="11" s="1"/>
  <c r="F95" i="11"/>
  <c r="H95" i="11"/>
  <c r="J95" i="11" a="1"/>
  <c r="J95" i="11"/>
  <c r="M95" i="11" s="1"/>
  <c r="N95" i="11" s="1"/>
  <c r="P95" i="11"/>
  <c r="Q95" i="11" s="1"/>
  <c r="G95" i="11" s="1"/>
  <c r="S95" i="11"/>
  <c r="F96" i="11"/>
  <c r="H96" i="11"/>
  <c r="J96" i="11" a="1"/>
  <c r="J96" i="11" s="1"/>
  <c r="M96" i="11" s="1"/>
  <c r="N96" i="11" s="1"/>
  <c r="P96" i="11"/>
  <c r="Q96" i="11"/>
  <c r="G96" i="11" s="1"/>
  <c r="S96" i="11"/>
  <c r="H97" i="11"/>
  <c r="J97" i="11" a="1"/>
  <c r="J97" i="11"/>
  <c r="M97" i="11" s="1"/>
  <c r="N97" i="11" s="1"/>
  <c r="F97" i="11" s="1"/>
  <c r="P97" i="11"/>
  <c r="Q97" i="11"/>
  <c r="G97" i="11" s="1"/>
  <c r="S97" i="11"/>
  <c r="J98" i="11" a="1"/>
  <c r="J98" i="11"/>
  <c r="M98" i="11" s="1"/>
  <c r="N98" i="11"/>
  <c r="F98" i="11" s="1"/>
  <c r="P98" i="11"/>
  <c r="Q98" i="11" s="1"/>
  <c r="G98" i="11" s="1"/>
  <c r="S98" i="11"/>
  <c r="H98" i="11" s="1"/>
  <c r="H99" i="11"/>
  <c r="J99" i="11" a="1"/>
  <c r="J99" i="11"/>
  <c r="M99" i="11"/>
  <c r="N99" i="11"/>
  <c r="F99" i="11" s="1"/>
  <c r="P99" i="11"/>
  <c r="Q99" i="11"/>
  <c r="G99" i="11" s="1"/>
  <c r="S99" i="11"/>
  <c r="H100" i="11"/>
  <c r="J100" i="11" a="1"/>
  <c r="J100" i="11"/>
  <c r="M100" i="11"/>
  <c r="N100" i="11" s="1"/>
  <c r="F100" i="11" s="1"/>
  <c r="P100" i="11"/>
  <c r="Q100" i="11"/>
  <c r="G100" i="11" s="1"/>
  <c r="S100" i="11"/>
  <c r="G101" i="11"/>
  <c r="J101" i="11" a="1"/>
  <c r="J101" i="11" s="1"/>
  <c r="M101" i="11" s="1"/>
  <c r="N101" i="11"/>
  <c r="F101" i="11" s="1"/>
  <c r="P101" i="11"/>
  <c r="Q101" i="11"/>
  <c r="S101" i="11"/>
  <c r="H101" i="11" s="1"/>
  <c r="J102" i="11" a="1"/>
  <c r="J102" i="11"/>
  <c r="M102" i="11" s="1"/>
  <c r="N102" i="11" s="1"/>
  <c r="F102" i="11" s="1"/>
  <c r="P102" i="11"/>
  <c r="Q102" i="11"/>
  <c r="G102" i="11" s="1"/>
  <c r="S102" i="11"/>
  <c r="H102" i="11" s="1"/>
  <c r="F103" i="11"/>
  <c r="H103" i="11"/>
  <c r="J103" i="11" a="1"/>
  <c r="J103" i="11"/>
  <c r="M103" i="11" s="1"/>
  <c r="N103" i="11" s="1"/>
  <c r="P103" i="11"/>
  <c r="Q103" i="11"/>
  <c r="G103" i="11" s="1"/>
  <c r="S103" i="11"/>
  <c r="H104" i="11"/>
  <c r="J104" i="11" a="1"/>
  <c r="J104" i="11" s="1"/>
  <c r="M104" i="11" s="1"/>
  <c r="N104" i="11" s="1"/>
  <c r="F104" i="11" s="1"/>
  <c r="P104" i="11"/>
  <c r="Q104" i="11"/>
  <c r="G104" i="11" s="1"/>
  <c r="S104" i="11"/>
  <c r="G105" i="11"/>
  <c r="H105" i="11"/>
  <c r="J105" i="11" a="1"/>
  <c r="J105" i="11"/>
  <c r="M105" i="11" s="1"/>
  <c r="N105" i="11" s="1"/>
  <c r="F105" i="11" s="1"/>
  <c r="P105" i="11"/>
  <c r="Q105" i="11"/>
  <c r="S105" i="11"/>
  <c r="F106" i="11"/>
  <c r="J106" i="11" a="1"/>
  <c r="J106" i="11"/>
  <c r="M106" i="11" s="1"/>
  <c r="N106" i="11"/>
  <c r="P106" i="11"/>
  <c r="Q106" i="11" s="1"/>
  <c r="G106" i="11" s="1"/>
  <c r="S106" i="11"/>
  <c r="H106" i="11" s="1"/>
  <c r="H107" i="11"/>
  <c r="J107" i="11" a="1"/>
  <c r="J107" i="11"/>
  <c r="M107" i="11" s="1"/>
  <c r="N107" i="11" s="1"/>
  <c r="F107" i="11" s="1"/>
  <c r="P107" i="11"/>
  <c r="Q107" i="11"/>
  <c r="G107" i="11" s="1"/>
  <c r="S107" i="11"/>
  <c r="H108" i="11"/>
  <c r="J108" i="11" a="1"/>
  <c r="J108" i="11" s="1"/>
  <c r="M108" i="11" s="1"/>
  <c r="N108" i="11" s="1"/>
  <c r="F108" i="11" s="1"/>
  <c r="P108" i="11"/>
  <c r="Q108" i="11"/>
  <c r="G108" i="11" s="1"/>
  <c r="S108" i="11"/>
  <c r="G109" i="11"/>
  <c r="H109" i="11"/>
  <c r="J109" i="11" a="1"/>
  <c r="J109" i="11" s="1"/>
  <c r="M109" i="11" s="1"/>
  <c r="N109" i="11" s="1"/>
  <c r="F109" i="11" s="1"/>
  <c r="P109" i="11"/>
  <c r="Q109" i="11"/>
  <c r="S109" i="11"/>
  <c r="G110" i="11"/>
  <c r="H110" i="11"/>
  <c r="J110" i="11" a="1"/>
  <c r="J110" i="11"/>
  <c r="M110" i="11" s="1"/>
  <c r="N110" i="11" s="1"/>
  <c r="F110" i="11" s="1"/>
  <c r="P110" i="11"/>
  <c r="Q110" i="11"/>
  <c r="S110" i="11"/>
  <c r="H111" i="11"/>
  <c r="J111" i="11" a="1"/>
  <c r="J111" i="11"/>
  <c r="M111" i="11" s="1"/>
  <c r="N111" i="11" s="1"/>
  <c r="F111" i="11" s="1"/>
  <c r="P111" i="11"/>
  <c r="Q111" i="11"/>
  <c r="G111" i="11" s="1"/>
  <c r="S111" i="11"/>
  <c r="H112" i="11"/>
  <c r="J112" i="11" a="1"/>
  <c r="J112" i="11" s="1"/>
  <c r="M112" i="11" s="1"/>
  <c r="N112" i="11"/>
  <c r="F112" i="11" s="1"/>
  <c r="P112" i="11"/>
  <c r="Q112" i="11"/>
  <c r="G112" i="11" s="1"/>
  <c r="S112" i="11"/>
  <c r="G113" i="11"/>
  <c r="H113" i="11"/>
  <c r="J113" i="11" a="1"/>
  <c r="J113" i="11"/>
  <c r="M113" i="11" s="1"/>
  <c r="N113" i="11"/>
  <c r="F113" i="11" s="1"/>
  <c r="P113" i="11"/>
  <c r="Q113" i="11"/>
  <c r="S113" i="11"/>
  <c r="J114" i="11" a="1"/>
  <c r="J114" i="11"/>
  <c r="M114" i="11" s="1"/>
  <c r="N114" i="11"/>
  <c r="F114" i="11" s="1"/>
  <c r="P114" i="11"/>
  <c r="Q114" i="11" s="1"/>
  <c r="G114" i="11" s="1"/>
  <c r="S114" i="11"/>
  <c r="H114" i="11" s="1"/>
  <c r="H115" i="11"/>
  <c r="J115" i="11" a="1"/>
  <c r="J115" i="11"/>
  <c r="M115" i="11" s="1"/>
  <c r="N115" i="11" s="1"/>
  <c r="F115" i="11" s="1"/>
  <c r="P115" i="11"/>
  <c r="Q115" i="11"/>
  <c r="G115" i="11" s="1"/>
  <c r="S115" i="11"/>
  <c r="H116" i="11"/>
  <c r="J116" i="11" a="1"/>
  <c r="J116" i="11"/>
  <c r="M116" i="11" s="1"/>
  <c r="N116" i="11" s="1"/>
  <c r="F116" i="11" s="1"/>
  <c r="P116" i="11"/>
  <c r="Q116" i="11"/>
  <c r="G116" i="11" s="1"/>
  <c r="S116" i="11"/>
  <c r="G117" i="11"/>
  <c r="J117" i="11" a="1"/>
  <c r="J117" i="11" s="1"/>
  <c r="M117" i="11" s="1"/>
  <c r="N117" i="11" s="1"/>
  <c r="F117" i="11" s="1"/>
  <c r="P117" i="11"/>
  <c r="Q117" i="11"/>
  <c r="S117" i="11"/>
  <c r="H117" i="11" s="1"/>
  <c r="F118" i="11"/>
  <c r="J118" i="11" a="1"/>
  <c r="J118" i="11"/>
  <c r="M118" i="11" s="1"/>
  <c r="N118" i="11" s="1"/>
  <c r="P118" i="11"/>
  <c r="Q118" i="11"/>
  <c r="G118" i="11" s="1"/>
  <c r="S118" i="11"/>
  <c r="H118" i="11" s="1"/>
  <c r="F119" i="11"/>
  <c r="H119" i="11"/>
  <c r="J119" i="11" a="1"/>
  <c r="J119" i="11"/>
  <c r="M119" i="11" s="1"/>
  <c r="N119" i="11" s="1"/>
  <c r="P119" i="11"/>
  <c r="Q119" i="11"/>
  <c r="G119" i="11" s="1"/>
  <c r="S119" i="11"/>
  <c r="F120" i="11"/>
  <c r="H120" i="11"/>
  <c r="J120" i="11" a="1"/>
  <c r="J120" i="11" s="1"/>
  <c r="M120" i="11" s="1"/>
  <c r="N120" i="11"/>
  <c r="P120" i="11"/>
  <c r="Q120" i="11"/>
  <c r="G120" i="11" s="1"/>
  <c r="S120" i="11"/>
  <c r="G121" i="11"/>
  <c r="H121" i="11"/>
  <c r="J121" i="11" a="1"/>
  <c r="J121" i="11"/>
  <c r="M121" i="11" s="1"/>
  <c r="N121" i="11"/>
  <c r="F121" i="11" s="1"/>
  <c r="P121" i="11"/>
  <c r="Q121" i="11"/>
  <c r="S121" i="11"/>
  <c r="F122" i="11"/>
  <c r="G122" i="11"/>
  <c r="J122" i="11" a="1"/>
  <c r="J122" i="11"/>
  <c r="M122" i="11" s="1"/>
  <c r="N122" i="11"/>
  <c r="P122" i="11"/>
  <c r="Q122" i="11" s="1"/>
  <c r="S122" i="11"/>
  <c r="H122" i="11" s="1"/>
  <c r="H123" i="11"/>
  <c r="J123" i="11" a="1"/>
  <c r="J123" i="11"/>
  <c r="M123" i="11" s="1"/>
  <c r="N123" i="11" s="1"/>
  <c r="F123" i="11" s="1"/>
  <c r="P123" i="11"/>
  <c r="Q123" i="11"/>
  <c r="G123" i="11" s="1"/>
  <c r="S123" i="11"/>
  <c r="H124" i="11"/>
  <c r="J124" i="11" a="1"/>
  <c r="J124" i="11" s="1"/>
  <c r="M124" i="11" s="1"/>
  <c r="N124" i="11" s="1"/>
  <c r="F124" i="11" s="1"/>
  <c r="P124" i="11"/>
  <c r="Q124" i="11"/>
  <c r="G124" i="11" s="1"/>
  <c r="S124" i="11"/>
  <c r="G125" i="11"/>
  <c r="H125" i="11"/>
  <c r="J125" i="11" a="1"/>
  <c r="J125" i="11" s="1"/>
  <c r="M125" i="11" s="1"/>
  <c r="N125" i="11" s="1"/>
  <c r="F125" i="11" s="1"/>
  <c r="P125" i="11"/>
  <c r="Q125" i="11"/>
  <c r="S125" i="11"/>
  <c r="G126" i="11"/>
  <c r="H126" i="11"/>
  <c r="J126" i="11" a="1"/>
  <c r="J126" i="11"/>
  <c r="M126" i="11" s="1"/>
  <c r="N126" i="11" s="1"/>
  <c r="F126" i="11" s="1"/>
  <c r="P126" i="11"/>
  <c r="Q126" i="11" s="1"/>
  <c r="S126" i="11"/>
  <c r="H127" i="11"/>
  <c r="J127" i="11" a="1"/>
  <c r="J127" i="11"/>
  <c r="M127" i="11" s="1"/>
  <c r="N127" i="11" s="1"/>
  <c r="F127" i="11" s="1"/>
  <c r="P127" i="11"/>
  <c r="Q127" i="11" s="1"/>
  <c r="G127" i="11" s="1"/>
  <c r="S127" i="11"/>
  <c r="H128" i="11"/>
  <c r="J128" i="11" a="1"/>
  <c r="J128" i="11" s="1"/>
  <c r="M128" i="11"/>
  <c r="N128" i="11" s="1"/>
  <c r="F128" i="11" s="1"/>
  <c r="P128" i="11"/>
  <c r="Q128" i="11"/>
  <c r="G128" i="11" s="1"/>
  <c r="S128" i="11"/>
  <c r="H129" i="11"/>
  <c r="J129" i="11" a="1"/>
  <c r="J129" i="11"/>
  <c r="M129" i="11" s="1"/>
  <c r="N129" i="11" s="1"/>
  <c r="F129" i="11" s="1"/>
  <c r="P129" i="11"/>
  <c r="Q129" i="11"/>
  <c r="G129" i="11" s="1"/>
  <c r="S129" i="11"/>
  <c r="F130" i="11"/>
  <c r="J130" i="11" a="1"/>
  <c r="J130" i="11"/>
  <c r="M130" i="11" s="1"/>
  <c r="N130" i="11" s="1"/>
  <c r="P130" i="11"/>
  <c r="Q130" i="11" s="1"/>
  <c r="G130" i="11" s="1"/>
  <c r="S130" i="11"/>
  <c r="H130" i="11" s="1"/>
  <c r="F131" i="11"/>
  <c r="H131" i="11"/>
  <c r="J131" i="11" a="1"/>
  <c r="J131" i="11"/>
  <c r="M131" i="11" s="1"/>
  <c r="N131" i="11" s="1"/>
  <c r="P131" i="11"/>
  <c r="Q131" i="11"/>
  <c r="G131" i="11" s="1"/>
  <c r="S131" i="11"/>
  <c r="H132" i="11"/>
  <c r="J132" i="11" a="1"/>
  <c r="J132" i="11" s="1"/>
  <c r="M132" i="11" s="1"/>
  <c r="N132" i="11" s="1"/>
  <c r="F132" i="11" s="1"/>
  <c r="P132" i="11"/>
  <c r="Q132" i="11"/>
  <c r="G132" i="11" s="1"/>
  <c r="S132" i="11"/>
  <c r="J133" i="11" a="1"/>
  <c r="J133" i="11" s="1"/>
  <c r="M133" i="11" s="1"/>
  <c r="N133" i="11" s="1"/>
  <c r="F133" i="11" s="1"/>
  <c r="P133" i="11"/>
  <c r="Q133" i="11"/>
  <c r="G133" i="11" s="1"/>
  <c r="S133" i="11"/>
  <c r="H133" i="11" s="1"/>
  <c r="J134" i="11" a="1"/>
  <c r="J134" i="11"/>
  <c r="M134" i="11" s="1"/>
  <c r="N134" i="11"/>
  <c r="F134" i="11" s="1"/>
  <c r="P134" i="11"/>
  <c r="Q134" i="11" s="1"/>
  <c r="G134" i="11" s="1"/>
  <c r="S134" i="11"/>
  <c r="H134" i="11" s="1"/>
  <c r="H135" i="11"/>
  <c r="J135" i="11" a="1"/>
  <c r="J135" i="11"/>
  <c r="M135" i="11"/>
  <c r="N135" i="11"/>
  <c r="F135" i="11" s="1"/>
  <c r="P135" i="11"/>
  <c r="Q135" i="11" s="1"/>
  <c r="G135" i="11" s="1"/>
  <c r="S135" i="11"/>
  <c r="H136" i="11"/>
  <c r="J136" i="11" a="1"/>
  <c r="J136" i="11"/>
  <c r="M136" i="11"/>
  <c r="N136" i="11"/>
  <c r="F136" i="11" s="1"/>
  <c r="P136" i="11"/>
  <c r="Q136" i="11"/>
  <c r="G136" i="11" s="1"/>
  <c r="S136" i="11"/>
  <c r="H137" i="11"/>
  <c r="J137" i="11" a="1"/>
  <c r="J137" i="11"/>
  <c r="M137" i="11" s="1"/>
  <c r="N137" i="11"/>
  <c r="F137" i="11" s="1"/>
  <c r="P137" i="11"/>
  <c r="Q137" i="11"/>
  <c r="G137" i="11" s="1"/>
  <c r="S137" i="11"/>
  <c r="J138" i="11" a="1"/>
  <c r="J138" i="11"/>
  <c r="M138" i="11" s="1"/>
  <c r="N138" i="11"/>
  <c r="F138" i="11" s="1"/>
  <c r="P138" i="11"/>
  <c r="Q138" i="11" s="1"/>
  <c r="G138" i="11" s="1"/>
  <c r="S138" i="11"/>
  <c r="H138" i="11" s="1"/>
  <c r="H139" i="11"/>
  <c r="J139" i="11" a="1"/>
  <c r="J139" i="11"/>
  <c r="M139" i="11" s="1"/>
  <c r="N139" i="11" s="1"/>
  <c r="F139" i="11" s="1"/>
  <c r="P139" i="11"/>
  <c r="Q139" i="11"/>
  <c r="G139" i="11" s="1"/>
  <c r="S139" i="11"/>
  <c r="H140" i="11"/>
  <c r="J140" i="11" a="1"/>
  <c r="J140" i="11" s="1"/>
  <c r="M140" i="11" s="1"/>
  <c r="N140" i="11" s="1"/>
  <c r="F140" i="11" s="1"/>
  <c r="P140" i="11"/>
  <c r="Q140" i="11"/>
  <c r="G140" i="11" s="1"/>
  <c r="S140" i="11"/>
  <c r="G141" i="11"/>
  <c r="H141" i="11"/>
  <c r="J141" i="11" a="1"/>
  <c r="J141" i="11" s="1"/>
  <c r="M141" i="11" s="1"/>
  <c r="N141" i="11" s="1"/>
  <c r="F141" i="11" s="1"/>
  <c r="P141" i="11"/>
  <c r="Q141" i="11"/>
  <c r="S141" i="11"/>
  <c r="G142" i="11"/>
  <c r="H142" i="11"/>
  <c r="J142" i="11" a="1"/>
  <c r="J142" i="11"/>
  <c r="M142" i="11" s="1"/>
  <c r="N142" i="11" s="1"/>
  <c r="F142" i="11" s="1"/>
  <c r="P142" i="11"/>
  <c r="Q142" i="11" s="1"/>
  <c r="S142" i="11"/>
  <c r="H143" i="11"/>
  <c r="J143" i="11" a="1"/>
  <c r="J143" i="11"/>
  <c r="M143" i="11"/>
  <c r="N143" i="11" s="1"/>
  <c r="F143" i="11" s="1"/>
  <c r="P143" i="11"/>
  <c r="Q143" i="11" s="1"/>
  <c r="G143" i="11" s="1"/>
  <c r="S143" i="11"/>
  <c r="H144" i="11"/>
  <c r="J144" i="11" a="1"/>
  <c r="J144" i="11" s="1"/>
  <c r="M144" i="11" s="1"/>
  <c r="N144" i="11" s="1"/>
  <c r="F144" i="11" s="1"/>
  <c r="P144" i="11"/>
  <c r="Q144" i="11"/>
  <c r="G144" i="11" s="1"/>
  <c r="S144" i="11"/>
  <c r="G145" i="11"/>
  <c r="H145" i="11"/>
  <c r="J145" i="11" a="1"/>
  <c r="J145" i="11" s="1"/>
  <c r="M145" i="11" s="1"/>
  <c r="N145" i="11" s="1"/>
  <c r="F145" i="11" s="1"/>
  <c r="P145" i="11"/>
  <c r="Q145" i="11"/>
  <c r="S145" i="11"/>
  <c r="G146" i="11"/>
  <c r="H146" i="11"/>
  <c r="J146" i="11" a="1"/>
  <c r="J146" i="11" s="1"/>
  <c r="M146" i="11" s="1"/>
  <c r="N146" i="11" s="1"/>
  <c r="F146" i="11" s="1"/>
  <c r="P146" i="11"/>
  <c r="Q146" i="11" s="1"/>
  <c r="S146" i="11"/>
  <c r="H147" i="11"/>
  <c r="J147" i="11" a="1"/>
  <c r="J147" i="11" s="1"/>
  <c r="M147" i="11" s="1"/>
  <c r="N147" i="11" s="1"/>
  <c r="F147" i="11" s="1"/>
  <c r="P147" i="11"/>
  <c r="Q147" i="11" s="1"/>
  <c r="G147" i="11" s="1"/>
  <c r="S147" i="11"/>
  <c r="J148" i="11" a="1"/>
  <c r="J148" i="11" s="1"/>
  <c r="M148" i="11" s="1"/>
  <c r="N148" i="11"/>
  <c r="F148" i="11" s="1"/>
  <c r="P148" i="11"/>
  <c r="Q148" i="11"/>
  <c r="G148" i="11" s="1"/>
  <c r="S148" i="11"/>
  <c r="H148" i="11" s="1"/>
  <c r="J149" i="11" a="1"/>
  <c r="J149" i="11" s="1"/>
  <c r="M149" i="11"/>
  <c r="N149" i="11"/>
  <c r="F149" i="11" s="1"/>
  <c r="P149" i="11"/>
  <c r="Q149" i="11" s="1"/>
  <c r="G149" i="11" s="1"/>
  <c r="S149" i="11"/>
  <c r="H149" i="11" s="1"/>
  <c r="J150" i="11" a="1"/>
  <c r="J150" i="11"/>
  <c r="M150" i="11"/>
  <c r="N150" i="11"/>
  <c r="F150" i="11" s="1"/>
  <c r="P150" i="11"/>
  <c r="Q150" i="11" s="1"/>
  <c r="G150" i="11" s="1"/>
  <c r="S150" i="11"/>
  <c r="H150" i="11" s="1"/>
  <c r="J151" i="11" a="1"/>
  <c r="J151" i="11" s="1"/>
  <c r="M151" i="11" s="1"/>
  <c r="N151" i="11" s="1"/>
  <c r="F151" i="11" s="1"/>
  <c r="P151" i="11"/>
  <c r="Q151" i="11"/>
  <c r="G151" i="11" s="1"/>
  <c r="S151" i="11"/>
  <c r="H151" i="11" s="1"/>
  <c r="H152" i="11"/>
  <c r="J152" i="11" a="1"/>
  <c r="J152" i="11" s="1"/>
  <c r="M152" i="11"/>
  <c r="N152" i="11" s="1"/>
  <c r="F152" i="11" s="1"/>
  <c r="P152" i="11"/>
  <c r="Q152" i="11"/>
  <c r="G152" i="11" s="1"/>
  <c r="S152" i="11"/>
  <c r="G153" i="11"/>
  <c r="J153" i="11" a="1"/>
  <c r="J153" i="11" s="1"/>
  <c r="M153" i="11" s="1"/>
  <c r="N153" i="11" s="1"/>
  <c r="F153" i="11" s="1"/>
  <c r="P153" i="11"/>
  <c r="Q153" i="11" s="1"/>
  <c r="S153" i="11"/>
  <c r="H153" i="11" s="1"/>
  <c r="G154" i="11"/>
  <c r="H154" i="11"/>
  <c r="J154" i="11" a="1"/>
  <c r="J154" i="11" s="1"/>
  <c r="M154" i="11" s="1"/>
  <c r="N154" i="11" s="1"/>
  <c r="F154" i="11" s="1"/>
  <c r="P154" i="11"/>
  <c r="Q154" i="11" s="1"/>
  <c r="S154" i="11"/>
  <c r="G155" i="11"/>
  <c r="H155" i="11"/>
  <c r="J155" i="11" a="1"/>
  <c r="J155" i="11"/>
  <c r="M155" i="11" s="1"/>
  <c r="N155" i="11" s="1"/>
  <c r="F155" i="11" s="1"/>
  <c r="P155" i="11"/>
  <c r="Q155" i="11" s="1"/>
  <c r="S155" i="11"/>
  <c r="F156" i="11"/>
  <c r="G156" i="11"/>
  <c r="H156" i="11"/>
  <c r="J156" i="11" a="1"/>
  <c r="J156" i="11" s="1"/>
  <c r="M156" i="11"/>
  <c r="N156" i="11" s="1"/>
  <c r="P156" i="11"/>
  <c r="Q156" i="11"/>
  <c r="S156" i="11"/>
  <c r="G157" i="11"/>
  <c r="J157" i="11" a="1"/>
  <c r="J157" i="11" s="1"/>
  <c r="M157" i="11" s="1"/>
  <c r="N157" i="11" s="1"/>
  <c r="F157" i="11" s="1"/>
  <c r="P157" i="11"/>
  <c r="Q157" i="11" s="1"/>
  <c r="S157" i="11"/>
  <c r="H157" i="11" s="1"/>
  <c r="H158" i="11"/>
  <c r="J158" i="11" a="1"/>
  <c r="J158" i="11" s="1"/>
  <c r="M158" i="11" s="1"/>
  <c r="N158" i="11"/>
  <c r="F158" i="11" s="1"/>
  <c r="P158" i="11"/>
  <c r="Q158" i="11" s="1"/>
  <c r="G158" i="11" s="1"/>
  <c r="S158" i="11"/>
  <c r="J159" i="11" a="1"/>
  <c r="J159" i="11" s="1"/>
  <c r="M159" i="11"/>
  <c r="N159" i="11" s="1"/>
  <c r="F159" i="11" s="1"/>
  <c r="P159" i="11"/>
  <c r="Q159" i="11" s="1"/>
  <c r="G159" i="11" s="1"/>
  <c r="S159" i="11"/>
  <c r="H159" i="11" s="1"/>
  <c r="J160" i="11" a="1"/>
  <c r="J160" i="11" s="1"/>
  <c r="M160" i="11"/>
  <c r="N160" i="11"/>
  <c r="F160" i="11" s="1"/>
  <c r="P160" i="11"/>
  <c r="Q160" i="11" s="1"/>
  <c r="G160" i="11" s="1"/>
  <c r="S160" i="11"/>
  <c r="H160" i="11" s="1"/>
  <c r="J161" i="11" a="1"/>
  <c r="J161" i="11"/>
  <c r="M161" i="11"/>
  <c r="N161" i="11"/>
  <c r="F161" i="11" s="1"/>
  <c r="P161" i="11"/>
  <c r="Q161" i="11" s="1"/>
  <c r="G161" i="11" s="1"/>
  <c r="S161" i="11"/>
  <c r="H161" i="11" s="1"/>
  <c r="J162" i="11" a="1"/>
  <c r="J162" i="11"/>
  <c r="M162" i="11"/>
  <c r="N162" i="11"/>
  <c r="F162" i="11" s="1"/>
  <c r="P162" i="11"/>
  <c r="Q162" i="11" s="1"/>
  <c r="G162" i="11" s="1"/>
  <c r="S162" i="11"/>
  <c r="H162" i="11" s="1"/>
  <c r="H163" i="11"/>
  <c r="J163" i="11" a="1"/>
  <c r="J163" i="11" s="1"/>
  <c r="M163" i="11" s="1"/>
  <c r="N163" i="11" s="1"/>
  <c r="F163" i="11" s="1"/>
  <c r="P163" i="11"/>
  <c r="Q163" i="11"/>
  <c r="G163" i="11" s="1"/>
  <c r="S163" i="11"/>
  <c r="G164" i="11"/>
  <c r="H164" i="11"/>
  <c r="J164" i="11" a="1"/>
  <c r="J164" i="11" s="1"/>
  <c r="M164" i="11" s="1"/>
  <c r="N164" i="11" s="1"/>
  <c r="F164" i="11" s="1"/>
  <c r="P164" i="11"/>
  <c r="Q164" i="11" s="1"/>
  <c r="S164" i="11"/>
  <c r="F165" i="11"/>
  <c r="G165" i="11"/>
  <c r="J165" i="11" a="1"/>
  <c r="J165" i="11"/>
  <c r="M165" i="11" s="1"/>
  <c r="N165" i="11" s="1"/>
  <c r="P165" i="11"/>
  <c r="Q165" i="11" s="1"/>
  <c r="S165" i="11"/>
  <c r="H165" i="11" s="1"/>
  <c r="G166" i="11"/>
  <c r="H166" i="11"/>
  <c r="J166" i="11" a="1"/>
  <c r="J166" i="11"/>
  <c r="M166" i="11" s="1"/>
  <c r="N166" i="11" s="1"/>
  <c r="F166" i="11" s="1"/>
  <c r="P166" i="11"/>
  <c r="Q166" i="11" s="1"/>
  <c r="S166" i="11"/>
  <c r="F167" i="11"/>
  <c r="G167" i="11"/>
  <c r="H167" i="11"/>
  <c r="J167" i="11" a="1"/>
  <c r="J167" i="11"/>
  <c r="M167" i="11" s="1"/>
  <c r="N167" i="11" s="1"/>
  <c r="P167" i="11"/>
  <c r="Q167" i="11"/>
  <c r="S167" i="11"/>
  <c r="F168" i="11"/>
  <c r="H168" i="11"/>
  <c r="J168" i="11" a="1"/>
  <c r="J168" i="11" s="1"/>
  <c r="M168" i="11" s="1"/>
  <c r="N168" i="11" s="1"/>
  <c r="P168" i="11"/>
  <c r="Q168" i="11" s="1"/>
  <c r="G168" i="11" s="1"/>
  <c r="S168" i="11"/>
  <c r="J169" i="11" a="1"/>
  <c r="J169" i="11" s="1"/>
  <c r="M169" i="11" s="1"/>
  <c r="N169" i="11"/>
  <c r="F169" i="11" s="1"/>
  <c r="P169" i="11"/>
  <c r="Q169" i="11" s="1"/>
  <c r="G169" i="11" s="1"/>
  <c r="S169" i="11"/>
  <c r="H169" i="11" s="1"/>
  <c r="J170" i="11" a="1"/>
  <c r="J170" i="11"/>
  <c r="M170" i="11"/>
  <c r="N170" i="11" s="1"/>
  <c r="F170" i="11" s="1"/>
  <c r="P170" i="11"/>
  <c r="Q170" i="11" s="1"/>
  <c r="G170" i="11" s="1"/>
  <c r="S170" i="11"/>
  <c r="H170" i="11" s="1"/>
  <c r="H171" i="11"/>
  <c r="J171" i="11" a="1"/>
  <c r="J171" i="11"/>
  <c r="M171" i="11"/>
  <c r="N171" i="11" s="1"/>
  <c r="F171" i="11" s="1"/>
  <c r="P171" i="11"/>
  <c r="Q171" i="11" s="1"/>
  <c r="G171" i="11" s="1"/>
  <c r="S171" i="11"/>
  <c r="G172" i="11"/>
  <c r="H172" i="11"/>
  <c r="J172" i="11" a="1"/>
  <c r="J172" i="11" s="1"/>
  <c r="M172" i="11" s="1"/>
  <c r="N172" i="11" s="1"/>
  <c r="F172" i="11" s="1"/>
  <c r="P172" i="11"/>
  <c r="Q172" i="11"/>
  <c r="S172" i="11"/>
  <c r="H173" i="11"/>
  <c r="J173" i="11" a="1"/>
  <c r="J173" i="11" s="1"/>
  <c r="M173" i="11" s="1"/>
  <c r="N173" i="11" s="1"/>
  <c r="F173" i="11" s="1"/>
  <c r="P173" i="11"/>
  <c r="Q173" i="11" s="1"/>
  <c r="G173" i="11" s="1"/>
  <c r="S173" i="11"/>
  <c r="G174" i="11"/>
  <c r="J174" i="11" a="1"/>
  <c r="J174" i="11"/>
  <c r="M174" i="11" s="1"/>
  <c r="N174" i="11" s="1"/>
  <c r="F174" i="11" s="1"/>
  <c r="P174" i="11"/>
  <c r="Q174" i="11"/>
  <c r="S174" i="11"/>
  <c r="H174" i="11" s="1"/>
  <c r="H175" i="11"/>
  <c r="J175" i="11" a="1"/>
  <c r="J175" i="11" s="1"/>
  <c r="M175" i="11" s="1"/>
  <c r="N175" i="11" s="1"/>
  <c r="F175" i="11" s="1"/>
  <c r="P175" i="11"/>
  <c r="Q175" i="11" s="1"/>
  <c r="G175" i="11" s="1"/>
  <c r="S175" i="11"/>
  <c r="G176" i="11"/>
  <c r="H176" i="11"/>
  <c r="J176" i="11" a="1"/>
  <c r="J176" i="11" s="1"/>
  <c r="M176" i="11" s="1"/>
  <c r="N176" i="11" s="1"/>
  <c r="F176" i="11" s="1"/>
  <c r="P176" i="11"/>
  <c r="Q176" i="11"/>
  <c r="S176" i="11"/>
  <c r="F177" i="11"/>
  <c r="G177" i="11"/>
  <c r="H177" i="11"/>
  <c r="J177" i="11" a="1"/>
  <c r="J177" i="11" s="1"/>
  <c r="M177" i="11" s="1"/>
  <c r="N177" i="11"/>
  <c r="P177" i="11"/>
  <c r="Q177" i="11"/>
  <c r="S177" i="11"/>
  <c r="G178" i="11"/>
  <c r="J178" i="11" a="1"/>
  <c r="J178" i="11"/>
  <c r="M178" i="11"/>
  <c r="N178" i="11" s="1"/>
  <c r="F178" i="11" s="1"/>
  <c r="P178" i="11"/>
  <c r="Q178" i="11"/>
  <c r="S178" i="11"/>
  <c r="H178" i="11" s="1"/>
  <c r="H179" i="11"/>
  <c r="J179" i="11" a="1"/>
  <c r="J179" i="11" s="1"/>
  <c r="M179" i="11" s="1"/>
  <c r="N179" i="11" s="1"/>
  <c r="F179" i="11" s="1"/>
  <c r="P179" i="11"/>
  <c r="Q179" i="11" s="1"/>
  <c r="G179" i="11" s="1"/>
  <c r="S179" i="11"/>
  <c r="G180" i="11"/>
  <c r="H180" i="11"/>
  <c r="J180" i="11" a="1"/>
  <c r="J180" i="11" s="1"/>
  <c r="M180" i="11" s="1"/>
  <c r="N180" i="11" s="1"/>
  <c r="F180" i="11" s="1"/>
  <c r="P180" i="11"/>
  <c r="Q180" i="11"/>
  <c r="S180" i="11"/>
  <c r="J181" i="11" a="1"/>
  <c r="J181" i="11" s="1"/>
  <c r="M181" i="11" s="1"/>
  <c r="N181" i="11" s="1"/>
  <c r="F181" i="11" s="1"/>
  <c r="P181" i="11"/>
  <c r="Q181" i="11" s="1"/>
  <c r="G181" i="11" s="1"/>
  <c r="S181" i="11"/>
  <c r="H181" i="11" s="1"/>
  <c r="G182" i="11"/>
  <c r="J182" i="11" a="1"/>
  <c r="J182" i="11"/>
  <c r="M182" i="11" s="1"/>
  <c r="N182" i="11" s="1"/>
  <c r="F182" i="11" s="1"/>
  <c r="P182" i="11"/>
  <c r="Q182" i="11"/>
  <c r="S182" i="11"/>
  <c r="H182" i="11" s="1"/>
  <c r="G183" i="11"/>
  <c r="J183" i="11" a="1"/>
  <c r="J183" i="11" s="1"/>
  <c r="M183" i="11" s="1"/>
  <c r="N183" i="11" s="1"/>
  <c r="F183" i="11" s="1"/>
  <c r="P183" i="11"/>
  <c r="Q183" i="11" s="1"/>
  <c r="S183" i="11"/>
  <c r="H183" i="11" s="1"/>
  <c r="J184" i="11" a="1"/>
  <c r="J184" i="11"/>
  <c r="M184" i="11" s="1"/>
  <c r="N184" i="11" s="1"/>
  <c r="F184" i="11" s="1"/>
  <c r="P184" i="11"/>
  <c r="Q184" i="11"/>
  <c r="G184" i="11" s="1"/>
  <c r="S184" i="11"/>
  <c r="H184" i="11" s="1"/>
  <c r="J185" i="11" a="1"/>
  <c r="J185" i="11" s="1"/>
  <c r="M185" i="11" s="1"/>
  <c r="N185" i="11" s="1"/>
  <c r="F185" i="11" s="1"/>
  <c r="P185" i="11"/>
  <c r="Q185" i="11" s="1"/>
  <c r="G185" i="11" s="1"/>
  <c r="S185" i="11"/>
  <c r="H185" i="11" s="1"/>
  <c r="J186" i="11" a="1"/>
  <c r="J186" i="11" s="1"/>
  <c r="M186" i="11" s="1"/>
  <c r="N186" i="11"/>
  <c r="F186" i="11" s="1"/>
  <c r="P186" i="11"/>
  <c r="Q186" i="11" s="1"/>
  <c r="G186" i="11" s="1"/>
  <c r="S186" i="11"/>
  <c r="H186" i="11" s="1"/>
  <c r="J187" i="11" a="1"/>
  <c r="J187" i="11"/>
  <c r="M187" i="11"/>
  <c r="N187" i="11" s="1"/>
  <c r="F187" i="11" s="1"/>
  <c r="P187" i="11"/>
  <c r="Q187" i="11" s="1"/>
  <c r="G187" i="11" s="1"/>
  <c r="S187" i="11"/>
  <c r="H187" i="11" s="1"/>
  <c r="H188" i="11"/>
  <c r="J188" i="11" a="1"/>
  <c r="J188" i="11"/>
  <c r="M188" i="11"/>
  <c r="N188" i="11" s="1"/>
  <c r="F188" i="11" s="1"/>
  <c r="P188" i="11"/>
  <c r="Q188" i="11"/>
  <c r="G188" i="11" s="1"/>
  <c r="S188" i="11"/>
  <c r="H189" i="11"/>
  <c r="J189" i="11" a="1"/>
  <c r="J189" i="11" s="1"/>
  <c r="M189" i="11"/>
  <c r="N189" i="11" s="1"/>
  <c r="F189" i="11" s="1"/>
  <c r="P189" i="11"/>
  <c r="Q189" i="11" s="1"/>
  <c r="G189" i="11" s="1"/>
  <c r="S189" i="11"/>
  <c r="G190" i="11"/>
  <c r="J190" i="11" a="1"/>
  <c r="J190" i="11"/>
  <c r="M190" i="11" s="1"/>
  <c r="N190" i="11"/>
  <c r="F190" i="11" s="1"/>
  <c r="P190" i="11"/>
  <c r="Q190" i="11"/>
  <c r="S190" i="11"/>
  <c r="H190" i="11" s="1"/>
  <c r="G191" i="11"/>
  <c r="H191" i="11"/>
  <c r="J191" i="11" a="1"/>
  <c r="J191" i="11" s="1"/>
  <c r="M191" i="11"/>
  <c r="N191" i="11" s="1"/>
  <c r="F191" i="11" s="1"/>
  <c r="P191" i="11"/>
  <c r="Q191" i="11" s="1"/>
  <c r="S191" i="11"/>
  <c r="F192" i="11"/>
  <c r="J192" i="11" a="1"/>
  <c r="J192" i="11"/>
  <c r="M192" i="11" s="1"/>
  <c r="N192" i="11" s="1"/>
  <c r="P192" i="11"/>
  <c r="Q192" i="11" s="1"/>
  <c r="G192" i="11" s="1"/>
  <c r="S192" i="11"/>
  <c r="H192" i="11" s="1"/>
  <c r="J193" i="11" a="1"/>
  <c r="J193" i="11" s="1"/>
  <c r="M193" i="11" s="1"/>
  <c r="N193" i="11" s="1"/>
  <c r="F193" i="11" s="1"/>
  <c r="P193" i="11"/>
  <c r="Q193" i="11"/>
  <c r="G193" i="11" s="1"/>
  <c r="S193" i="11"/>
  <c r="H193" i="11" s="1"/>
  <c r="J194" i="11" a="1"/>
  <c r="J194" i="11" s="1"/>
  <c r="M194" i="11" s="1"/>
  <c r="N194" i="11" s="1"/>
  <c r="F194" i="11" s="1"/>
  <c r="P194" i="11"/>
  <c r="Q194" i="11"/>
  <c r="G194" i="11" s="1"/>
  <c r="S194" i="11"/>
  <c r="H194" i="11" s="1"/>
  <c r="H195" i="11"/>
  <c r="J195" i="11" a="1"/>
  <c r="J195" i="11"/>
  <c r="M195" i="11" s="1"/>
  <c r="N195" i="11"/>
  <c r="F195" i="11" s="1"/>
  <c r="P195" i="11"/>
  <c r="Q195" i="11" s="1"/>
  <c r="G195" i="11" s="1"/>
  <c r="S195" i="11"/>
  <c r="J196" i="11" a="1"/>
  <c r="J196" i="11" s="1"/>
  <c r="M196" i="11"/>
  <c r="N196" i="11" s="1"/>
  <c r="F196" i="11" s="1"/>
  <c r="P196" i="11"/>
  <c r="Q196" i="11" s="1"/>
  <c r="G196" i="11" s="1"/>
  <c r="S196" i="11"/>
  <c r="H196" i="11" s="1"/>
  <c r="F197" i="11"/>
  <c r="J197" i="11" a="1"/>
  <c r="J197" i="11" s="1"/>
  <c r="M197" i="11"/>
  <c r="N197" i="11"/>
  <c r="P197" i="11"/>
  <c r="Q197" i="11" s="1"/>
  <c r="G197" i="11" s="1"/>
  <c r="S197" i="11"/>
  <c r="H197" i="11" s="1"/>
  <c r="J198" i="11" a="1"/>
  <c r="J198" i="11"/>
  <c r="M198" i="11" s="1"/>
  <c r="N198" i="11" s="1"/>
  <c r="F198" i="11" s="1"/>
  <c r="P198" i="11"/>
  <c r="Q198" i="11"/>
  <c r="G198" i="11" s="1"/>
  <c r="S198" i="11"/>
  <c r="H198" i="11" s="1"/>
  <c r="J199" i="11" a="1"/>
  <c r="J199" i="11"/>
  <c r="M199" i="11" s="1"/>
  <c r="N199" i="11" s="1"/>
  <c r="F199" i="11" s="1"/>
  <c r="P199" i="11"/>
  <c r="Q199" i="11" s="1"/>
  <c r="G199" i="11" s="1"/>
  <c r="S199" i="11"/>
  <c r="H199" i="11" s="1"/>
  <c r="G200" i="11"/>
  <c r="H200" i="11"/>
  <c r="J200" i="11" a="1"/>
  <c r="J200" i="11"/>
  <c r="M200" i="11" s="1"/>
  <c r="N200" i="11" s="1"/>
  <c r="F200" i="11" s="1"/>
  <c r="P200" i="11"/>
  <c r="Q200" i="11" s="1"/>
  <c r="S200" i="11"/>
  <c r="H201" i="11"/>
  <c r="J201" i="11" a="1"/>
  <c r="J201" i="11" s="1"/>
  <c r="M201" i="11"/>
  <c r="N201" i="11" s="1"/>
  <c r="F201" i="11" s="1"/>
  <c r="P201" i="11"/>
  <c r="Q201" i="11" s="1"/>
  <c r="G201" i="11" s="1"/>
  <c r="S201" i="11"/>
  <c r="J202" i="11" a="1"/>
  <c r="J202" i="11" s="1"/>
  <c r="M202" i="11" s="1"/>
  <c r="N202" i="11" s="1"/>
  <c r="F202" i="11" s="1"/>
  <c r="P202" i="11"/>
  <c r="Q202" i="11" s="1"/>
  <c r="G202" i="11" s="1"/>
  <c r="S202" i="11"/>
  <c r="H202" i="11" s="1"/>
  <c r="J203" i="11" a="1"/>
  <c r="J203" i="11" s="1"/>
  <c r="M203" i="11" s="1"/>
  <c r="N203" i="11" s="1"/>
  <c r="F203" i="11" s="1"/>
  <c r="P203" i="11"/>
  <c r="Q203" i="11" s="1"/>
  <c r="G203" i="11" s="1"/>
  <c r="S203" i="11"/>
  <c r="H203" i="11" s="1"/>
  <c r="J204" i="11" a="1"/>
  <c r="J204" i="11" s="1"/>
  <c r="M204" i="11" s="1"/>
  <c r="N204" i="11" s="1"/>
  <c r="F204" i="11" s="1"/>
  <c r="P204" i="11"/>
  <c r="Q204" i="11" s="1"/>
  <c r="G204" i="11" s="1"/>
  <c r="S204" i="11"/>
  <c r="H204" i="11" s="1"/>
  <c r="J205" i="11" a="1"/>
  <c r="J205" i="11" s="1"/>
  <c r="M205" i="11" s="1"/>
  <c r="N205" i="11" s="1"/>
  <c r="F205" i="11" s="1"/>
  <c r="P205" i="11"/>
  <c r="Q205" i="11"/>
  <c r="G205" i="11" s="1"/>
  <c r="S205" i="11"/>
  <c r="H205" i="11" s="1"/>
  <c r="J206" i="11" a="1"/>
  <c r="J206" i="11" s="1"/>
  <c r="M206" i="11"/>
  <c r="N206" i="11" s="1"/>
  <c r="F206" i="11" s="1"/>
  <c r="P206" i="11"/>
  <c r="Q206" i="11"/>
  <c r="G206" i="11" s="1"/>
  <c r="S206" i="11"/>
  <c r="H206" i="11" s="1"/>
  <c r="J207" i="11" a="1"/>
  <c r="J207" i="11" s="1"/>
  <c r="M207" i="11" s="1"/>
  <c r="N207" i="11" s="1"/>
  <c r="F207" i="11" s="1"/>
  <c r="P207" i="11"/>
  <c r="Q207" i="11" s="1"/>
  <c r="G207" i="11" s="1"/>
  <c r="S207" i="11"/>
  <c r="H207" i="11" s="1"/>
  <c r="G208" i="11"/>
  <c r="J208" i="11" a="1"/>
  <c r="J208" i="11" s="1"/>
  <c r="M208" i="11" s="1"/>
  <c r="N208" i="11" s="1"/>
  <c r="F208" i="11" s="1"/>
  <c r="P208" i="11"/>
  <c r="Q208" i="11" s="1"/>
  <c r="S208" i="11"/>
  <c r="H208" i="11" s="1"/>
  <c r="F209" i="11"/>
  <c r="J209" i="11" a="1"/>
  <c r="J209" i="11" s="1"/>
  <c r="M209" i="11" s="1"/>
  <c r="N209" i="11" s="1"/>
  <c r="P209" i="11"/>
  <c r="Q209" i="11" s="1"/>
  <c r="G209" i="11" s="1"/>
  <c r="S209" i="11"/>
  <c r="H209" i="11" s="1"/>
  <c r="F210" i="11"/>
  <c r="J210" i="11" a="1"/>
  <c r="J210" i="11" s="1"/>
  <c r="M210" i="11"/>
  <c r="N210" i="11" s="1"/>
  <c r="P210" i="11"/>
  <c r="Q210" i="11" s="1"/>
  <c r="G210" i="11" s="1"/>
  <c r="S210" i="11"/>
  <c r="H210" i="11" s="1"/>
  <c r="G211" i="11"/>
  <c r="J211" i="11" a="1"/>
  <c r="J211" i="11" s="1"/>
  <c r="M211" i="11" s="1"/>
  <c r="N211" i="11" s="1"/>
  <c r="F211" i="11" s="1"/>
  <c r="P211" i="11"/>
  <c r="Q211" i="11" s="1"/>
  <c r="S211" i="11"/>
  <c r="H211" i="11" s="1"/>
  <c r="H212" i="11"/>
  <c r="J212" i="11" a="1"/>
  <c r="J212" i="11" s="1"/>
  <c r="M212" i="11" s="1"/>
  <c r="N212" i="11" s="1"/>
  <c r="F212" i="11" s="1"/>
  <c r="P212" i="11"/>
  <c r="Q212" i="11" s="1"/>
  <c r="G212" i="11" s="1"/>
  <c r="S212" i="11"/>
  <c r="H213" i="11"/>
  <c r="J213" i="11" a="1"/>
  <c r="J213" i="11" s="1"/>
  <c r="M213" i="11" s="1"/>
  <c r="N213" i="11" s="1"/>
  <c r="F213" i="11" s="1"/>
  <c r="P213" i="11"/>
  <c r="Q213" i="11" s="1"/>
  <c r="G213" i="11" s="1"/>
  <c r="S213" i="11"/>
  <c r="J214" i="11" a="1"/>
  <c r="J214" i="11" s="1"/>
  <c r="M214" i="11"/>
  <c r="N214" i="11" s="1"/>
  <c r="F214" i="11" s="1"/>
  <c r="P214" i="11"/>
  <c r="Q214" i="11" s="1"/>
  <c r="G214" i="11" s="1"/>
  <c r="S214" i="11"/>
  <c r="H214" i="11" s="1"/>
  <c r="G215" i="11"/>
  <c r="J215" i="11" a="1"/>
  <c r="J215" i="11"/>
  <c r="M215" i="11" s="1"/>
  <c r="N215" i="11" s="1"/>
  <c r="F215" i="11" s="1"/>
  <c r="P215" i="11"/>
  <c r="Q215" i="11" s="1"/>
  <c r="S215" i="11"/>
  <c r="H215" i="11" s="1"/>
  <c r="G216" i="11"/>
  <c r="H216" i="11"/>
  <c r="J216" i="11" a="1"/>
  <c r="J216" i="11"/>
  <c r="M216" i="11" s="1"/>
  <c r="N216" i="11" s="1"/>
  <c r="F216" i="11" s="1"/>
  <c r="P216" i="11"/>
  <c r="Q216" i="11" s="1"/>
  <c r="S216" i="11"/>
  <c r="J217" i="11" a="1"/>
  <c r="J217" i="11" s="1"/>
  <c r="M217" i="11"/>
  <c r="N217" i="11" s="1"/>
  <c r="F217" i="11" s="1"/>
  <c r="P217" i="11"/>
  <c r="Q217" i="11" s="1"/>
  <c r="G217" i="11" s="1"/>
  <c r="S217" i="11"/>
  <c r="H217" i="11" s="1"/>
  <c r="J218" i="11" a="1"/>
  <c r="J218" i="11" s="1"/>
  <c r="M218" i="11" s="1"/>
  <c r="N218" i="11"/>
  <c r="F218" i="11" s="1"/>
  <c r="P218" i="11"/>
  <c r="Q218" i="11" s="1"/>
  <c r="G218" i="11" s="1"/>
  <c r="S218" i="11"/>
  <c r="H218" i="11" s="1"/>
  <c r="J219" i="11" a="1"/>
  <c r="J219" i="11" s="1"/>
  <c r="M219" i="11" s="1"/>
  <c r="N219" i="11"/>
  <c r="F219" i="11" s="1"/>
  <c r="P219" i="11"/>
  <c r="Q219" i="11" s="1"/>
  <c r="G219" i="11" s="1"/>
  <c r="S219" i="11"/>
  <c r="H219" i="11" s="1"/>
  <c r="J220" i="11" a="1"/>
  <c r="J220" i="11" s="1"/>
  <c r="M220" i="11" s="1"/>
  <c r="N220" i="11" s="1"/>
  <c r="F220" i="11" s="1"/>
  <c r="P220" i="11"/>
  <c r="Q220" i="11" s="1"/>
  <c r="G220" i="11" s="1"/>
  <c r="S220" i="11"/>
  <c r="H220" i="11" s="1"/>
  <c r="J221" i="11" a="1"/>
  <c r="J221" i="11" s="1"/>
  <c r="M221" i="11" s="1"/>
  <c r="N221" i="11" s="1"/>
  <c r="F221" i="11" s="1"/>
  <c r="P221" i="11"/>
  <c r="Q221" i="11"/>
  <c r="G221" i="11" s="1"/>
  <c r="S221" i="11"/>
  <c r="H221" i="11" s="1"/>
  <c r="J222" i="11" a="1"/>
  <c r="J222" i="11" s="1"/>
  <c r="M222" i="11"/>
  <c r="N222" i="11" s="1"/>
  <c r="F222" i="11" s="1"/>
  <c r="P222" i="11"/>
  <c r="Q222" i="11"/>
  <c r="G222" i="11" s="1"/>
  <c r="S222" i="11"/>
  <c r="H222" i="11" s="1"/>
  <c r="J223" i="11" a="1"/>
  <c r="J223" i="11" s="1"/>
  <c r="M223" i="11"/>
  <c r="N223" i="11" s="1"/>
  <c r="F223" i="11" s="1"/>
  <c r="P223" i="11"/>
  <c r="Q223" i="11" s="1"/>
  <c r="G223" i="11" s="1"/>
  <c r="S223" i="11"/>
  <c r="H223" i="11" s="1"/>
  <c r="G224" i="11"/>
  <c r="J224" i="11" a="1"/>
  <c r="J224" i="11" s="1"/>
  <c r="M224" i="11"/>
  <c r="N224" i="11" s="1"/>
  <c r="F224" i="11" s="1"/>
  <c r="P224" i="11"/>
  <c r="Q224" i="11" s="1"/>
  <c r="S224" i="11"/>
  <c r="H224" i="11" s="1"/>
  <c r="F225" i="11"/>
  <c r="G225" i="11"/>
  <c r="J225" i="11" a="1"/>
  <c r="J225" i="11" s="1"/>
  <c r="M225" i="11" s="1"/>
  <c r="N225" i="11" s="1"/>
  <c r="P225" i="11"/>
  <c r="Q225" i="11"/>
  <c r="S225" i="11"/>
  <c r="H225" i="11" s="1"/>
  <c r="J226" i="11" a="1"/>
  <c r="J226" i="11" s="1"/>
  <c r="M226" i="11"/>
  <c r="N226" i="11" s="1"/>
  <c r="F226" i="11" s="1"/>
  <c r="P226" i="11"/>
  <c r="Q226" i="11" s="1"/>
  <c r="G226" i="11" s="1"/>
  <c r="S226" i="11"/>
  <c r="H226" i="11" s="1"/>
  <c r="J227" i="11" a="1"/>
  <c r="J227" i="11" s="1"/>
  <c r="M227" i="11" s="1"/>
  <c r="N227" i="11" s="1"/>
  <c r="F227" i="11" s="1"/>
  <c r="P227" i="11"/>
  <c r="Q227" i="11" s="1"/>
  <c r="G227" i="11" s="1"/>
  <c r="S227" i="11"/>
  <c r="H227" i="11" s="1"/>
  <c r="J228" i="11" a="1"/>
  <c r="J228" i="11" s="1"/>
  <c r="M228" i="11"/>
  <c r="N228" i="11" s="1"/>
  <c r="F228" i="11" s="1"/>
  <c r="P228" i="11"/>
  <c r="Q228" i="11" s="1"/>
  <c r="G228" i="11" s="1"/>
  <c r="S228" i="11"/>
  <c r="H228" i="11" s="1"/>
  <c r="H229" i="11"/>
  <c r="J229" i="11" a="1"/>
  <c r="J229" i="11" s="1"/>
  <c r="M229" i="11" s="1"/>
  <c r="N229" i="11" s="1"/>
  <c r="F229" i="11" s="1"/>
  <c r="P229" i="11"/>
  <c r="Q229" i="11" s="1"/>
  <c r="G229" i="11" s="1"/>
  <c r="S229" i="11"/>
  <c r="H230" i="11"/>
  <c r="J230" i="11" a="1"/>
  <c r="J230" i="11" s="1"/>
  <c r="M230" i="11" s="1"/>
  <c r="N230" i="11" s="1"/>
  <c r="F230" i="11" s="1"/>
  <c r="P230" i="11"/>
  <c r="Q230" i="11"/>
  <c r="G230" i="11" s="1"/>
  <c r="S230" i="11"/>
  <c r="J231" i="11" a="1"/>
  <c r="J231" i="11" s="1"/>
  <c r="M231" i="11"/>
  <c r="N231" i="11" s="1"/>
  <c r="F231" i="11" s="1"/>
  <c r="P231" i="11"/>
  <c r="Q231" i="11" s="1"/>
  <c r="G231" i="11" s="1"/>
  <c r="S231" i="11"/>
  <c r="H231" i="11" s="1"/>
  <c r="G232" i="11"/>
  <c r="H232" i="11"/>
  <c r="J232" i="11" a="1"/>
  <c r="J232" i="11"/>
  <c r="M232" i="11" s="1"/>
  <c r="N232" i="11"/>
  <c r="F232" i="11" s="1"/>
  <c r="P232" i="11"/>
  <c r="Q232" i="11" s="1"/>
  <c r="S232" i="11"/>
  <c r="F233" i="11"/>
  <c r="H233" i="11"/>
  <c r="J233" i="11" a="1"/>
  <c r="J233" i="11"/>
  <c r="M233" i="11"/>
  <c r="N233" i="11" s="1"/>
  <c r="P233" i="11"/>
  <c r="Q233" i="11"/>
  <c r="G233" i="11" s="1"/>
  <c r="S233" i="11"/>
  <c r="H234" i="11"/>
  <c r="J234" i="11" a="1"/>
  <c r="J234" i="11" s="1"/>
  <c r="M234" i="11" s="1"/>
  <c r="N234" i="11" s="1"/>
  <c r="F234" i="11" s="1"/>
  <c r="P234" i="11"/>
  <c r="Q234" i="11"/>
  <c r="G234" i="11" s="1"/>
  <c r="S234" i="11"/>
  <c r="G235" i="11"/>
  <c r="J235" i="11" a="1"/>
  <c r="J235" i="11" s="1"/>
  <c r="M235" i="11" s="1"/>
  <c r="N235" i="11" s="1"/>
  <c r="F235" i="11" s="1"/>
  <c r="P235" i="11"/>
  <c r="Q235" i="11"/>
  <c r="S235" i="11"/>
  <c r="H235" i="11" s="1"/>
  <c r="H236" i="11"/>
  <c r="J236" i="11" a="1"/>
  <c r="J236" i="11"/>
  <c r="M236" i="11"/>
  <c r="N236" i="11"/>
  <c r="F236" i="11" s="1"/>
  <c r="P236" i="11"/>
  <c r="Q236" i="11" s="1"/>
  <c r="G236" i="11" s="1"/>
  <c r="S236" i="11"/>
  <c r="H237" i="11"/>
  <c r="J237" i="11" a="1"/>
  <c r="J237" i="11" s="1"/>
  <c r="M237" i="11" s="1"/>
  <c r="N237" i="11" s="1"/>
  <c r="F237" i="11" s="1"/>
  <c r="P237" i="11"/>
  <c r="Q237" i="11"/>
  <c r="G237" i="11" s="1"/>
  <c r="S237" i="11"/>
  <c r="F238" i="11"/>
  <c r="G238" i="11"/>
  <c r="J238" i="11" a="1"/>
  <c r="J238" i="11" s="1"/>
  <c r="M238" i="11"/>
  <c r="N238" i="11"/>
  <c r="P238" i="11"/>
  <c r="Q238" i="11"/>
  <c r="S238" i="11"/>
  <c r="H238" i="11" s="1"/>
  <c r="F239" i="11"/>
  <c r="J239" i="11" a="1"/>
  <c r="J239" i="11"/>
  <c r="M239" i="11" s="1"/>
  <c r="N239" i="11"/>
  <c r="P239" i="11"/>
  <c r="Q239" i="11" s="1"/>
  <c r="G239" i="11" s="1"/>
  <c r="S239" i="11"/>
  <c r="H239" i="11" s="1"/>
  <c r="G240" i="11"/>
  <c r="J240" i="11" a="1"/>
  <c r="J240" i="11"/>
  <c r="M240" i="11"/>
  <c r="N240" i="11"/>
  <c r="F240" i="11" s="1"/>
  <c r="P240" i="11"/>
  <c r="Q240" i="11" s="1"/>
  <c r="S240" i="11"/>
  <c r="H240" i="11" s="1"/>
  <c r="F241" i="11"/>
  <c r="H241" i="11"/>
  <c r="J241" i="11" a="1"/>
  <c r="J241" i="11"/>
  <c r="M241" i="11"/>
  <c r="N241" i="11" s="1"/>
  <c r="P241" i="11"/>
  <c r="Q241" i="11" s="1"/>
  <c r="G241" i="11" s="1"/>
  <c r="S241" i="11"/>
  <c r="F242" i="11"/>
  <c r="J242" i="11" a="1"/>
  <c r="J242" i="11" s="1"/>
  <c r="M242" i="11"/>
  <c r="N242" i="11"/>
  <c r="P242" i="11"/>
  <c r="Q242" i="11"/>
  <c r="G242" i="11" s="1"/>
  <c r="S242" i="11"/>
  <c r="H242" i="11" s="1"/>
  <c r="J243" i="11" a="1"/>
  <c r="J243" i="11"/>
  <c r="M243" i="11" s="1"/>
  <c r="N243" i="11"/>
  <c r="F243" i="11" s="1"/>
  <c r="P243" i="11"/>
  <c r="Q243" i="11"/>
  <c r="G243" i="11" s="1"/>
  <c r="S243" i="11"/>
  <c r="H243" i="11" s="1"/>
  <c r="J244" i="11" a="1"/>
  <c r="J244" i="11"/>
  <c r="M244" i="11"/>
  <c r="N244" i="11" s="1"/>
  <c r="F244" i="11" s="1"/>
  <c r="P244" i="11"/>
  <c r="Q244" i="11" s="1"/>
  <c r="G244" i="11" s="1"/>
  <c r="S244" i="11"/>
  <c r="H244" i="11" s="1"/>
  <c r="H245" i="11"/>
  <c r="J245" i="11" a="1"/>
  <c r="J245" i="11"/>
  <c r="M245" i="11"/>
  <c r="N245" i="11" s="1"/>
  <c r="F245" i="11" s="1"/>
  <c r="P245" i="11"/>
  <c r="Q245" i="11"/>
  <c r="G245" i="11" s="1"/>
  <c r="S245" i="11"/>
  <c r="J246" i="11" a="1"/>
  <c r="J246" i="11" s="1"/>
  <c r="M246" i="11"/>
  <c r="N246" i="11" s="1"/>
  <c r="F246" i="11" s="1"/>
  <c r="P246" i="11"/>
  <c r="Q246" i="11"/>
  <c r="G246" i="11" s="1"/>
  <c r="S246" i="11"/>
  <c r="H246" i="11" s="1"/>
  <c r="J247" i="11" a="1"/>
  <c r="J247" i="11"/>
  <c r="M247" i="11" s="1"/>
  <c r="N247" i="11" s="1"/>
  <c r="F247" i="11" s="1"/>
  <c r="P247" i="11"/>
  <c r="Q247" i="11"/>
  <c r="G247" i="11" s="1"/>
  <c r="S247" i="11"/>
  <c r="H247" i="11" s="1"/>
  <c r="J248" i="11" a="1"/>
  <c r="J248" i="11"/>
  <c r="M248" i="11" s="1"/>
  <c r="N248" i="11" s="1"/>
  <c r="F248" i="11" s="1"/>
  <c r="P248" i="11"/>
  <c r="Q248" i="11" s="1"/>
  <c r="G248" i="11" s="1"/>
  <c r="S248" i="11"/>
  <c r="H248" i="11" s="1"/>
  <c r="H249" i="11"/>
  <c r="J249" i="11" a="1"/>
  <c r="J249" i="11"/>
  <c r="M249" i="11" s="1"/>
  <c r="N249" i="11" s="1"/>
  <c r="F249" i="11" s="1"/>
  <c r="P249" i="11"/>
  <c r="Q249" i="11"/>
  <c r="G249" i="11" s="1"/>
  <c r="S249" i="11"/>
  <c r="H250" i="11"/>
  <c r="J250" i="11" a="1"/>
  <c r="J250" i="11" s="1"/>
  <c r="M250" i="11" s="1"/>
  <c r="N250" i="11" s="1"/>
  <c r="F250" i="11" s="1"/>
  <c r="P250" i="11"/>
  <c r="Q250" i="11"/>
  <c r="G250" i="11" s="1"/>
  <c r="S250" i="11"/>
  <c r="J251" i="11" a="1"/>
  <c r="J251" i="11" s="1"/>
  <c r="M251" i="11" s="1"/>
  <c r="N251" i="11" s="1"/>
  <c r="F251" i="11" s="1"/>
  <c r="P251" i="11"/>
  <c r="Q251" i="11" s="1"/>
  <c r="G251" i="11" s="1"/>
  <c r="S251" i="11"/>
  <c r="H251" i="11" s="1"/>
  <c r="H252" i="11"/>
  <c r="J252" i="11" a="1"/>
  <c r="J252" i="11"/>
  <c r="M252" i="11"/>
  <c r="N252" i="11"/>
  <c r="F252" i="11" s="1"/>
  <c r="P252" i="11"/>
  <c r="Q252" i="11" s="1"/>
  <c r="G252" i="11" s="1"/>
  <c r="S252" i="11"/>
  <c r="H253" i="11"/>
  <c r="J253" i="11" a="1"/>
  <c r="J253" i="11" s="1"/>
  <c r="M253" i="11" s="1"/>
  <c r="N253" i="11" s="1"/>
  <c r="F253" i="11" s="1"/>
  <c r="P253" i="11"/>
  <c r="Q253" i="11" s="1"/>
  <c r="G253" i="11" s="1"/>
  <c r="S253" i="11"/>
  <c r="G254" i="11"/>
  <c r="H254" i="11"/>
  <c r="J254" i="11" a="1"/>
  <c r="J254" i="11" s="1"/>
  <c r="M254" i="11"/>
  <c r="N254" i="11"/>
  <c r="F254" i="11" s="1"/>
  <c r="P254" i="11"/>
  <c r="Q254" i="11"/>
  <c r="S254" i="11"/>
  <c r="G255" i="11"/>
  <c r="J255" i="11" a="1"/>
  <c r="J255" i="11"/>
  <c r="M255" i="11" s="1"/>
  <c r="N255" i="11"/>
  <c r="F255" i="11" s="1"/>
  <c r="P255" i="11"/>
  <c r="Q255" i="11" s="1"/>
  <c r="S255" i="11"/>
  <c r="H255" i="11" s="1"/>
  <c r="G256" i="11"/>
  <c r="H256" i="11"/>
  <c r="J256" i="11" a="1"/>
  <c r="J256" i="11"/>
  <c r="M256" i="11"/>
  <c r="N256" i="11" s="1"/>
  <c r="F256" i="11" s="1"/>
  <c r="P256" i="11"/>
  <c r="Q256" i="11" s="1"/>
  <c r="S256" i="11"/>
  <c r="H257" i="11"/>
  <c r="J257" i="11" a="1"/>
  <c r="J257" i="11"/>
  <c r="M257" i="11"/>
  <c r="N257" i="11" s="1"/>
  <c r="F257" i="11" s="1"/>
  <c r="P257" i="11"/>
  <c r="Q257" i="11" s="1"/>
  <c r="G257" i="11" s="1"/>
  <c r="S257" i="11"/>
  <c r="G258" i="11"/>
  <c r="J258" i="11" a="1"/>
  <c r="J258" i="11" s="1"/>
  <c r="M258" i="11"/>
  <c r="N258" i="11" s="1"/>
  <c r="F258" i="11" s="1"/>
  <c r="P258" i="11"/>
  <c r="Q258" i="11"/>
  <c r="S258" i="11"/>
  <c r="H258" i="11" s="1"/>
  <c r="F259" i="11"/>
  <c r="G259" i="11"/>
  <c r="J259" i="11" a="1"/>
  <c r="J259" i="11"/>
  <c r="M259" i="11" s="1"/>
  <c r="N259" i="11" s="1"/>
  <c r="P259" i="11"/>
  <c r="Q259" i="11"/>
  <c r="S259" i="11"/>
  <c r="H259" i="11" s="1"/>
  <c r="G260" i="11"/>
  <c r="J260" i="11" a="1"/>
  <c r="J260" i="11"/>
  <c r="M260" i="11" s="1"/>
  <c r="N260" i="11" s="1"/>
  <c r="F260" i="11" s="1"/>
  <c r="P260" i="11"/>
  <c r="Q260" i="11" s="1"/>
  <c r="S260" i="11"/>
  <c r="H260" i="11" s="1"/>
  <c r="F261" i="11"/>
  <c r="H261" i="11"/>
  <c r="J261" i="11" a="1"/>
  <c r="J261" i="11"/>
  <c r="M261" i="11" s="1"/>
  <c r="N261" i="11" s="1"/>
  <c r="P261" i="11"/>
  <c r="Q261" i="11"/>
  <c r="G261" i="11" s="1"/>
  <c r="S261" i="11"/>
  <c r="J262" i="11" a="1"/>
  <c r="J262" i="11" s="1"/>
  <c r="M262" i="11" s="1"/>
  <c r="N262" i="11" s="1"/>
  <c r="F262" i="11" s="1"/>
  <c r="P262" i="11"/>
  <c r="Q262" i="11"/>
  <c r="G262" i="11" s="1"/>
  <c r="S262" i="11"/>
  <c r="H262" i="11" s="1"/>
  <c r="J263" i="11" a="1"/>
  <c r="J263" i="11" s="1"/>
  <c r="M263" i="11" s="1"/>
  <c r="N263" i="11" s="1"/>
  <c r="F263" i="11" s="1"/>
  <c r="P263" i="11"/>
  <c r="Q263" i="11"/>
  <c r="G263" i="11" s="1"/>
  <c r="S263" i="11"/>
  <c r="H263" i="11" s="1"/>
  <c r="J264" i="11" a="1"/>
  <c r="J264" i="11"/>
  <c r="M264" i="11" s="1"/>
  <c r="N264" i="11" s="1"/>
  <c r="F264" i="11" s="1"/>
  <c r="P264" i="11"/>
  <c r="Q264" i="11" s="1"/>
  <c r="G264" i="11" s="1"/>
  <c r="S264" i="11"/>
  <c r="H264" i="11" s="1"/>
  <c r="H265" i="11"/>
  <c r="J265" i="11" a="1"/>
  <c r="J265" i="11" s="1"/>
  <c r="M265" i="11" s="1"/>
  <c r="N265" i="11" s="1"/>
  <c r="F265" i="11" s="1"/>
  <c r="P265" i="11"/>
  <c r="Q265" i="11"/>
  <c r="G265" i="11" s="1"/>
  <c r="S265" i="11"/>
  <c r="H266" i="11"/>
  <c r="J266" i="11" a="1"/>
  <c r="J266" i="11" s="1"/>
  <c r="M266" i="11" s="1"/>
  <c r="N266" i="11" s="1"/>
  <c r="F266" i="11" s="1"/>
  <c r="P266" i="11"/>
  <c r="Q266" i="11"/>
  <c r="G266" i="11" s="1"/>
  <c r="S266" i="11"/>
  <c r="G267" i="11"/>
  <c r="J267" i="11" a="1"/>
  <c r="J267" i="11" s="1"/>
  <c r="M267" i="11" s="1"/>
  <c r="N267" i="11" s="1"/>
  <c r="F267" i="11" s="1"/>
  <c r="P267" i="11"/>
  <c r="Q267" i="11"/>
  <c r="S267" i="11"/>
  <c r="H267" i="11" s="1"/>
  <c r="H268" i="11"/>
  <c r="J268" i="11" a="1"/>
  <c r="J268" i="11"/>
  <c r="M268" i="11"/>
  <c r="N268" i="11"/>
  <c r="F268" i="11" s="1"/>
  <c r="P268" i="11"/>
  <c r="Q268" i="11" s="1"/>
  <c r="G268" i="11" s="1"/>
  <c r="S268" i="11"/>
  <c r="H269" i="11"/>
  <c r="J269" i="11" a="1"/>
  <c r="J269" i="11" s="1"/>
  <c r="M269" i="11" s="1"/>
  <c r="N269" i="11" s="1"/>
  <c r="F269" i="11" s="1"/>
  <c r="P269" i="11"/>
  <c r="Q269" i="11"/>
  <c r="G269" i="11" s="1"/>
  <c r="S269" i="11"/>
  <c r="G270" i="11"/>
  <c r="J270" i="11" a="1"/>
  <c r="J270" i="11" s="1"/>
  <c r="M270" i="11"/>
  <c r="N270" i="11"/>
  <c r="F270" i="11" s="1"/>
  <c r="P270" i="11"/>
  <c r="Q270" i="11"/>
  <c r="S270" i="11"/>
  <c r="H270" i="11" s="1"/>
  <c r="F271" i="11"/>
  <c r="J271" i="11" a="1"/>
  <c r="J271" i="11"/>
  <c r="M271" i="11"/>
  <c r="N271" i="11"/>
  <c r="P271" i="11"/>
  <c r="Q271" i="11"/>
  <c r="G271" i="11" s="1"/>
  <c r="S271" i="11"/>
  <c r="H271" i="11" s="1"/>
  <c r="J272" i="11" a="1"/>
  <c r="J272" i="11"/>
  <c r="M272" i="11"/>
  <c r="N272" i="11" s="1"/>
  <c r="F272" i="11" s="1"/>
  <c r="P272" i="11"/>
  <c r="Q272" i="11" s="1"/>
  <c r="G272" i="11" s="1"/>
  <c r="S272" i="11"/>
  <c r="H272" i="11" s="1"/>
  <c r="H273" i="11"/>
  <c r="J273" i="11" a="1"/>
  <c r="J273" i="11"/>
  <c r="M273" i="11" s="1"/>
  <c r="N273" i="11" s="1"/>
  <c r="F273" i="11" s="1"/>
  <c r="P273" i="11"/>
  <c r="Q273" i="11"/>
  <c r="G273" i="11" s="1"/>
  <c r="S273" i="11"/>
  <c r="H274" i="11"/>
  <c r="J274" i="11" a="1"/>
  <c r="J274" i="11" s="1"/>
  <c r="M274" i="11" s="1"/>
  <c r="N274" i="11" s="1"/>
  <c r="F274" i="11" s="1"/>
  <c r="P274" i="11"/>
  <c r="Q274" i="11" s="1"/>
  <c r="G274" i="11" s="1"/>
  <c r="S274" i="11"/>
  <c r="J275" i="11" a="1"/>
  <c r="J275" i="11" s="1"/>
  <c r="M275" i="11" s="1"/>
  <c r="N275" i="11"/>
  <c r="F275" i="11" s="1"/>
  <c r="P275" i="11"/>
  <c r="Q275" i="11" s="1"/>
  <c r="G275" i="11" s="1"/>
  <c r="S275" i="11"/>
  <c r="H275" i="11" s="1"/>
  <c r="G276" i="11"/>
  <c r="H276" i="11"/>
  <c r="J276" i="11" a="1"/>
  <c r="J276" i="11"/>
  <c r="M276" i="11"/>
  <c r="N276" i="11" s="1"/>
  <c r="F276" i="11" s="1"/>
  <c r="P276" i="11"/>
  <c r="Q276" i="11" s="1"/>
  <c r="S276" i="11"/>
  <c r="G277" i="11"/>
  <c r="J277" i="11" a="1"/>
  <c r="J277" i="11"/>
  <c r="M277" i="11" s="1"/>
  <c r="N277" i="11" s="1"/>
  <c r="F277" i="11" s="1"/>
  <c r="P277" i="11"/>
  <c r="Q277" i="11"/>
  <c r="S277" i="11"/>
  <c r="H277" i="11" s="1"/>
  <c r="F278" i="11"/>
  <c r="J278" i="11" a="1"/>
  <c r="J278" i="11" s="1"/>
  <c r="M278" i="11" s="1"/>
  <c r="N278" i="11" s="1"/>
  <c r="P278" i="11"/>
  <c r="Q278" i="11"/>
  <c r="G278" i="11" s="1"/>
  <c r="S278" i="11"/>
  <c r="H278" i="11" s="1"/>
  <c r="J279" i="11" a="1"/>
  <c r="J279" i="11" s="1"/>
  <c r="M279" i="11" s="1"/>
  <c r="N279" i="11" s="1"/>
  <c r="F279" i="11" s="1"/>
  <c r="P279" i="11"/>
  <c r="Q279" i="11"/>
  <c r="G279" i="11" s="1"/>
  <c r="S279" i="11"/>
  <c r="H279" i="11" s="1"/>
  <c r="H280" i="11"/>
  <c r="J280" i="11" a="1"/>
  <c r="J280" i="11" s="1"/>
  <c r="M280" i="11" s="1"/>
  <c r="N280" i="11" s="1"/>
  <c r="F280" i="11" s="1"/>
  <c r="P280" i="11"/>
  <c r="Q280" i="11" s="1"/>
  <c r="G280" i="11" s="1"/>
  <c r="S280" i="11"/>
  <c r="G281" i="11"/>
  <c r="J281" i="11" a="1"/>
  <c r="J281" i="11"/>
  <c r="M281" i="11"/>
  <c r="N281" i="11" s="1"/>
  <c r="F281" i="11" s="1"/>
  <c r="P281" i="11"/>
  <c r="Q281" i="11" s="1"/>
  <c r="S281" i="11"/>
  <c r="H281" i="11" s="1"/>
  <c r="J282" i="11" a="1"/>
  <c r="J282" i="11" s="1"/>
  <c r="M282" i="11"/>
  <c r="N282" i="11" s="1"/>
  <c r="F282" i="11" s="1"/>
  <c r="P282" i="11"/>
  <c r="Q282" i="11"/>
  <c r="G282" i="11" s="1"/>
  <c r="S282" i="11"/>
  <c r="H282" i="11" s="1"/>
  <c r="J283" i="11" a="1"/>
  <c r="J283" i="11"/>
  <c r="M283" i="11" s="1"/>
  <c r="N283" i="11" s="1"/>
  <c r="F283" i="11" s="1"/>
  <c r="P283" i="11"/>
  <c r="Q283" i="11"/>
  <c r="G283" i="11" s="1"/>
  <c r="S283" i="11"/>
  <c r="H283" i="11" s="1"/>
  <c r="H284" i="11"/>
  <c r="J284" i="11" a="1"/>
  <c r="J284" i="11"/>
  <c r="M284" i="11" s="1"/>
  <c r="N284" i="11" s="1"/>
  <c r="F284" i="11" s="1"/>
  <c r="P284" i="11"/>
  <c r="Q284" i="11" s="1"/>
  <c r="G284" i="11" s="1"/>
  <c r="S284" i="11"/>
  <c r="H285" i="11"/>
  <c r="J285" i="11" a="1"/>
  <c r="J285" i="11" s="1"/>
  <c r="M285" i="11" s="1"/>
  <c r="N285" i="11" s="1"/>
  <c r="F285" i="11" s="1"/>
  <c r="P285" i="11"/>
  <c r="Q285" i="11" s="1"/>
  <c r="G285" i="11" s="1"/>
  <c r="S285" i="11"/>
  <c r="F286" i="11"/>
  <c r="J286" i="11" a="1"/>
  <c r="J286" i="11"/>
  <c r="M286" i="11" s="1"/>
  <c r="N286" i="11" s="1"/>
  <c r="P286" i="11"/>
  <c r="Q286" i="11"/>
  <c r="G286" i="11" s="1"/>
  <c r="S286" i="11"/>
  <c r="H286" i="11" s="1"/>
  <c r="H287" i="11"/>
  <c r="J287" i="11" a="1"/>
  <c r="J287" i="11" s="1"/>
  <c r="M287" i="11" s="1"/>
  <c r="N287" i="11" s="1"/>
  <c r="F287" i="11" s="1"/>
  <c r="P287" i="11"/>
  <c r="Q287" i="11" s="1"/>
  <c r="G287" i="11" s="1"/>
  <c r="S287" i="11"/>
  <c r="J288" i="11" a="1"/>
  <c r="J288" i="11"/>
  <c r="M288" i="11" s="1"/>
  <c r="N288" i="11" s="1"/>
  <c r="F288" i="11" s="1"/>
  <c r="P288" i="11"/>
  <c r="Q288" i="11"/>
  <c r="G288" i="11" s="1"/>
  <c r="S288" i="11"/>
  <c r="H288" i="11" s="1"/>
  <c r="H289" i="11"/>
  <c r="J289" i="11" a="1"/>
  <c r="J289" i="11" s="1"/>
  <c r="M289" i="11" s="1"/>
  <c r="N289" i="11" s="1"/>
  <c r="F289" i="11" s="1"/>
  <c r="P289" i="11"/>
  <c r="Q289" i="11" s="1"/>
  <c r="G289" i="11" s="1"/>
  <c r="S289" i="11"/>
  <c r="F290" i="11"/>
  <c r="J290" i="11" a="1"/>
  <c r="J290" i="11"/>
  <c r="M290" i="11" s="1"/>
  <c r="N290" i="11" s="1"/>
  <c r="P290" i="11"/>
  <c r="Q290" i="11"/>
  <c r="G290" i="11" s="1"/>
  <c r="S290" i="11"/>
  <c r="H290" i="11" s="1"/>
  <c r="H291" i="11"/>
  <c r="J291" i="11" a="1"/>
  <c r="J291" i="11" s="1"/>
  <c r="M291" i="11" s="1"/>
  <c r="N291" i="11" s="1"/>
  <c r="F291" i="11" s="1"/>
  <c r="P291" i="11"/>
  <c r="Q291" i="11" s="1"/>
  <c r="G291" i="11" s="1"/>
  <c r="S291" i="11"/>
  <c r="J292" i="11" a="1"/>
  <c r="J292" i="11"/>
  <c r="M292" i="11" s="1"/>
  <c r="N292" i="11" s="1"/>
  <c r="F292" i="11" s="1"/>
  <c r="P292" i="11"/>
  <c r="Q292" i="11"/>
  <c r="G292" i="11" s="1"/>
  <c r="S292" i="11"/>
  <c r="H292" i="11" s="1"/>
  <c r="H293" i="11"/>
  <c r="J293" i="11" a="1"/>
  <c r="J293" i="11" s="1"/>
  <c r="M293" i="11" s="1"/>
  <c r="N293" i="11" s="1"/>
  <c r="F293" i="11" s="1"/>
  <c r="P293" i="11"/>
  <c r="Q293" i="11" s="1"/>
  <c r="G293" i="11" s="1"/>
  <c r="S293" i="11"/>
  <c r="F294" i="11"/>
  <c r="J294" i="11" a="1"/>
  <c r="J294" i="11"/>
  <c r="M294" i="11" s="1"/>
  <c r="N294" i="11" s="1"/>
  <c r="P294" i="11"/>
  <c r="Q294" i="11"/>
  <c r="G294" i="11" s="1"/>
  <c r="S294" i="11"/>
  <c r="H294" i="11" s="1"/>
  <c r="H295" i="11"/>
  <c r="J295" i="11" a="1"/>
  <c r="J295" i="11" s="1"/>
  <c r="M295" i="11" s="1"/>
  <c r="N295" i="11" s="1"/>
  <c r="F295" i="11" s="1"/>
  <c r="P295" i="11"/>
  <c r="Q295" i="11" s="1"/>
  <c r="G295" i="11" s="1"/>
  <c r="S295" i="11"/>
  <c r="J296" i="11" a="1"/>
  <c r="J296" i="11" s="1"/>
  <c r="M296" i="11" s="1"/>
  <c r="N296" i="11" s="1"/>
  <c r="F296" i="11" s="1"/>
  <c r="P296" i="11"/>
  <c r="Q296" i="11"/>
  <c r="G296" i="11" s="1"/>
  <c r="S296" i="11"/>
  <c r="H296" i="11" s="1"/>
  <c r="H297" i="11"/>
  <c r="J297" i="11" a="1"/>
  <c r="J297" i="11" s="1"/>
  <c r="M297" i="11" s="1"/>
  <c r="N297" i="11" s="1"/>
  <c r="F297" i="11" s="1"/>
  <c r="P297" i="11"/>
  <c r="Q297" i="11" s="1"/>
  <c r="G297" i="11" s="1"/>
  <c r="S297" i="11"/>
  <c r="J298" i="11" a="1"/>
  <c r="J298" i="11"/>
  <c r="M298" i="11" s="1"/>
  <c r="N298" i="11" s="1"/>
  <c r="F298" i="11" s="1"/>
  <c r="P298" i="11"/>
  <c r="Q298" i="11" s="1"/>
  <c r="G298" i="11" s="1"/>
  <c r="S298" i="11"/>
  <c r="H298" i="11" s="1"/>
  <c r="J299" i="11" a="1"/>
  <c r="J299" i="11" s="1"/>
  <c r="M299" i="11"/>
  <c r="N299" i="11" s="1"/>
  <c r="F299" i="11" s="1"/>
  <c r="P299" i="11"/>
  <c r="Q299" i="11" s="1"/>
  <c r="G299" i="11" s="1"/>
  <c r="S299" i="11"/>
  <c r="H299" i="11" s="1"/>
  <c r="F300" i="11"/>
  <c r="J300" i="11" a="1"/>
  <c r="J300" i="11" s="1"/>
  <c r="M300" i="11" s="1"/>
  <c r="N300" i="11" s="1"/>
  <c r="P300" i="11"/>
  <c r="Q300" i="11" s="1"/>
  <c r="G300" i="11" s="1"/>
  <c r="S300" i="11"/>
  <c r="H300" i="11" s="1"/>
  <c r="H301" i="11"/>
  <c r="J301" i="11" a="1"/>
  <c r="J301" i="11" s="1"/>
  <c r="M301" i="11" s="1"/>
  <c r="N301" i="11" s="1"/>
  <c r="F301" i="11" s="1"/>
  <c r="P301" i="11"/>
  <c r="Q301" i="11" s="1"/>
  <c r="G301" i="11" s="1"/>
  <c r="S301" i="11"/>
  <c r="J302" i="11" a="1"/>
  <c r="J302" i="11" s="1"/>
  <c r="M302" i="11" s="1"/>
  <c r="N302" i="11" s="1"/>
  <c r="F302" i="11" s="1"/>
  <c r="P302" i="11"/>
  <c r="Q302" i="11"/>
  <c r="G302" i="11" s="1"/>
  <c r="S302" i="11"/>
  <c r="H302" i="11" s="1"/>
  <c r="G303" i="11"/>
  <c r="H303" i="11"/>
  <c r="J303" i="11" a="1"/>
  <c r="J303" i="11" s="1"/>
  <c r="M303" i="11"/>
  <c r="N303" i="11" s="1"/>
  <c r="F303" i="11" s="1"/>
  <c r="P303" i="11"/>
  <c r="Q303" i="11" s="1"/>
  <c r="S303" i="11"/>
  <c r="J304" i="11" a="1"/>
  <c r="J304" i="11"/>
  <c r="M304" i="11" s="1"/>
  <c r="N304" i="11" s="1"/>
  <c r="F304" i="11" s="1"/>
  <c r="P304" i="11"/>
  <c r="Q304" i="11" s="1"/>
  <c r="G304" i="11" s="1"/>
  <c r="S304" i="11"/>
  <c r="H304" i="11" s="1"/>
  <c r="H305" i="11"/>
  <c r="J305" i="11" a="1"/>
  <c r="J305" i="11" s="1"/>
  <c r="M305" i="11"/>
  <c r="N305" i="11" s="1"/>
  <c r="F305" i="11" s="1"/>
  <c r="P305" i="11"/>
  <c r="Q305" i="11" s="1"/>
  <c r="G305" i="11" s="1"/>
  <c r="S305" i="11"/>
  <c r="J306" i="11" a="1"/>
  <c r="J306" i="11" s="1"/>
  <c r="M306" i="11" s="1"/>
  <c r="N306" i="11" s="1"/>
  <c r="F306" i="11" s="1"/>
  <c r="P306" i="11"/>
  <c r="Q306" i="11" s="1"/>
  <c r="G306" i="11" s="1"/>
  <c r="S306" i="11"/>
  <c r="H306" i="11" s="1"/>
  <c r="J307" i="11" a="1"/>
  <c r="J307" i="11" s="1"/>
  <c r="M307" i="11"/>
  <c r="N307" i="11" s="1"/>
  <c r="F307" i="11" s="1"/>
  <c r="P307" i="11"/>
  <c r="Q307" i="11" s="1"/>
  <c r="G307" i="11" s="1"/>
  <c r="S307" i="11"/>
  <c r="H307" i="11" s="1"/>
  <c r="J308" i="11" a="1"/>
  <c r="J308" i="11" s="1"/>
  <c r="M308" i="11" s="1"/>
  <c r="N308" i="11" s="1"/>
  <c r="F308" i="11" s="1"/>
  <c r="P308" i="11"/>
  <c r="Q308" i="11" s="1"/>
  <c r="G308" i="11" s="1"/>
  <c r="S308" i="11"/>
  <c r="H308" i="11" s="1"/>
  <c r="H309" i="11"/>
  <c r="J309" i="11" a="1"/>
  <c r="J309" i="11" s="1"/>
  <c r="M309" i="11" s="1"/>
  <c r="N309" i="11" s="1"/>
  <c r="F309" i="11" s="1"/>
  <c r="P309" i="11"/>
  <c r="Q309" i="11" s="1"/>
  <c r="G309" i="11" s="1"/>
  <c r="S309" i="11"/>
  <c r="J310" i="11" a="1"/>
  <c r="J310" i="11" s="1"/>
  <c r="M310" i="11" s="1"/>
  <c r="N310" i="11" s="1"/>
  <c r="F310" i="11" s="1"/>
  <c r="P310" i="11"/>
  <c r="Q310" i="11"/>
  <c r="G310" i="11" s="1"/>
  <c r="S310" i="11"/>
  <c r="H310" i="11" s="1"/>
  <c r="G311" i="11"/>
  <c r="H311" i="11"/>
  <c r="J311" i="11" a="1"/>
  <c r="J311" i="11" s="1"/>
  <c r="M311" i="11"/>
  <c r="N311" i="11" s="1"/>
  <c r="F311" i="11" s="1"/>
  <c r="P311" i="11"/>
  <c r="Q311" i="11" s="1"/>
  <c r="S311" i="11"/>
  <c r="J312" i="11" a="1"/>
  <c r="J312" i="11"/>
  <c r="M312" i="11" s="1"/>
  <c r="N312" i="11" s="1"/>
  <c r="F312" i="11" s="1"/>
  <c r="P312" i="11"/>
  <c r="Q312" i="11" s="1"/>
  <c r="G312" i="11" s="1"/>
  <c r="S312" i="11"/>
  <c r="H312" i="11" s="1"/>
  <c r="G313" i="11"/>
  <c r="H313" i="11"/>
  <c r="J313" i="11" a="1"/>
  <c r="J313" i="11" s="1"/>
  <c r="M313" i="11"/>
  <c r="N313" i="11" s="1"/>
  <c r="F313" i="11" s="1"/>
  <c r="P313" i="11"/>
  <c r="Q313" i="11" s="1"/>
  <c r="S313" i="11"/>
  <c r="G314" i="11"/>
  <c r="J314" i="11" a="1"/>
  <c r="J314" i="11"/>
  <c r="M314" i="11" s="1"/>
  <c r="N314" i="11" s="1"/>
  <c r="F314" i="11" s="1"/>
  <c r="P314" i="11"/>
  <c r="Q314" i="11" s="1"/>
  <c r="S314" i="11"/>
  <c r="H314" i="11" s="1"/>
  <c r="H315" i="11"/>
  <c r="J315" i="11" a="1"/>
  <c r="J315" i="11" s="1"/>
  <c r="M315" i="11"/>
  <c r="N315" i="11" s="1"/>
  <c r="F315" i="11" s="1"/>
  <c r="P315" i="11"/>
  <c r="Q315" i="11" s="1"/>
  <c r="G315" i="11" s="1"/>
  <c r="S315" i="11"/>
  <c r="J316" i="11" a="1"/>
  <c r="J316" i="11"/>
  <c r="M316" i="11" s="1"/>
  <c r="N316" i="11" s="1"/>
  <c r="F316" i="11" s="1"/>
  <c r="P316" i="11"/>
  <c r="Q316" i="11" s="1"/>
  <c r="G316" i="11" s="1"/>
  <c r="S316" i="11"/>
  <c r="H316" i="11" s="1"/>
  <c r="G317" i="11"/>
  <c r="J317" i="11" a="1"/>
  <c r="J317" i="11" s="1"/>
  <c r="M317" i="11"/>
  <c r="N317" i="11"/>
  <c r="F317" i="11" s="1"/>
  <c r="P317" i="11"/>
  <c r="Q317" i="11" s="1"/>
  <c r="S317" i="11"/>
  <c r="H317" i="11" s="1"/>
  <c r="J318" i="11" a="1"/>
  <c r="J318" i="11" s="1"/>
  <c r="M318" i="11"/>
  <c r="N318" i="11" s="1"/>
  <c r="F318" i="11" s="1"/>
  <c r="P318" i="11"/>
  <c r="Q318" i="11" s="1"/>
  <c r="G318" i="11" s="1"/>
  <c r="S318" i="11"/>
  <c r="H318" i="11" s="1"/>
  <c r="H319" i="11"/>
  <c r="J319" i="11" a="1"/>
  <c r="J319" i="11" s="1"/>
  <c r="M319" i="11"/>
  <c r="N319" i="11"/>
  <c r="F319" i="11" s="1"/>
  <c r="P319" i="11"/>
  <c r="Q319" i="11" s="1"/>
  <c r="G319" i="11" s="1"/>
  <c r="S319" i="11"/>
  <c r="J320" i="11" a="1"/>
  <c r="J320" i="11"/>
  <c r="M320" i="11" s="1"/>
  <c r="N320" i="11" s="1"/>
  <c r="F320" i="11" s="1"/>
  <c r="P320" i="11"/>
  <c r="Q320" i="11" s="1"/>
  <c r="G320" i="11" s="1"/>
  <c r="S320" i="11"/>
  <c r="H320" i="11" s="1"/>
  <c r="G321" i="11"/>
  <c r="J321" i="11" a="1"/>
  <c r="J321" i="11"/>
  <c r="M321" i="11" s="1"/>
  <c r="N321" i="11" s="1"/>
  <c r="F321" i="11" s="1"/>
  <c r="P321" i="11"/>
  <c r="Q321" i="11" s="1"/>
  <c r="S321" i="11"/>
  <c r="H321" i="11" s="1"/>
  <c r="H322" i="11"/>
  <c r="J322" i="11" a="1"/>
  <c r="J322" i="11" s="1"/>
  <c r="M322" i="11" s="1"/>
  <c r="N322" i="11" s="1"/>
  <c r="F322" i="11" s="1"/>
  <c r="P322" i="11"/>
  <c r="Q322" i="11"/>
  <c r="G322" i="11" s="1"/>
  <c r="S322" i="11"/>
  <c r="H323" i="11"/>
  <c r="J323" i="11" a="1"/>
  <c r="J323" i="11" s="1"/>
  <c r="M323" i="11" s="1"/>
  <c r="N323" i="11" s="1"/>
  <c r="F323" i="11" s="1"/>
  <c r="P323" i="11"/>
  <c r="Q323" i="11" s="1"/>
  <c r="G323" i="11" s="1"/>
  <c r="S323" i="11"/>
  <c r="G324" i="11"/>
  <c r="J324" i="11" a="1"/>
  <c r="J324" i="11" s="1"/>
  <c r="M324" i="11" s="1"/>
  <c r="N324" i="11" s="1"/>
  <c r="F324" i="11" s="1"/>
  <c r="P324" i="11"/>
  <c r="Q324" i="11"/>
  <c r="S324" i="11"/>
  <c r="H324" i="11" s="1"/>
  <c r="G325" i="11"/>
  <c r="H325" i="11"/>
  <c r="J325" i="11" a="1"/>
  <c r="J325" i="11" s="1"/>
  <c r="M325" i="11" s="1"/>
  <c r="N325" i="11" s="1"/>
  <c r="F325" i="11" s="1"/>
  <c r="P325" i="11"/>
  <c r="Q325" i="11" s="1"/>
  <c r="S325" i="11"/>
  <c r="F326" i="11"/>
  <c r="G326" i="11"/>
  <c r="J326" i="11" a="1"/>
  <c r="J326" i="11"/>
  <c r="M326" i="11" s="1"/>
  <c r="N326" i="11" s="1"/>
  <c r="P326" i="11"/>
  <c r="Q326" i="11"/>
  <c r="S326" i="11"/>
  <c r="H326" i="11" s="1"/>
  <c r="F327" i="11"/>
  <c r="G327" i="11"/>
  <c r="J327" i="11" a="1"/>
  <c r="J327" i="11" s="1"/>
  <c r="M327" i="11" s="1"/>
  <c r="N327" i="11" s="1"/>
  <c r="P327" i="11"/>
  <c r="Q327" i="11"/>
  <c r="S327" i="11"/>
  <c r="H327" i="11" s="1"/>
  <c r="J328" i="11" a="1"/>
  <c r="J328" i="11" s="1"/>
  <c r="M328" i="11" s="1"/>
  <c r="N328" i="11"/>
  <c r="F328" i="11" s="1"/>
  <c r="P328" i="11"/>
  <c r="Q328" i="11" s="1"/>
  <c r="G328" i="11" s="1"/>
  <c r="S328" i="11"/>
  <c r="H328" i="11" s="1"/>
  <c r="H329" i="11"/>
  <c r="J329" i="11" a="1"/>
  <c r="J329" i="11"/>
  <c r="M329" i="11"/>
  <c r="N329" i="11"/>
  <c r="F329" i="11" s="1"/>
  <c r="P329" i="11"/>
  <c r="Q329" i="11" s="1"/>
  <c r="G329" i="11" s="1"/>
  <c r="S329" i="11"/>
  <c r="H330" i="11"/>
  <c r="J330" i="11" a="1"/>
  <c r="J330" i="11"/>
  <c r="M330" i="11" s="1"/>
  <c r="N330" i="11" s="1"/>
  <c r="F330" i="11" s="1"/>
  <c r="P330" i="11"/>
  <c r="Q330" i="11" s="1"/>
  <c r="G330" i="11" s="1"/>
  <c r="S330" i="11"/>
  <c r="J331" i="11" a="1"/>
  <c r="J331" i="11" s="1"/>
  <c r="M331" i="11" s="1"/>
  <c r="N331" i="11" s="1"/>
  <c r="F331" i="11" s="1"/>
  <c r="P331" i="11"/>
  <c r="Q331" i="11" s="1"/>
  <c r="G331" i="11" s="1"/>
  <c r="S331" i="11"/>
  <c r="H331" i="11" s="1"/>
  <c r="J332" i="11" a="1"/>
  <c r="J332" i="11" s="1"/>
  <c r="M332" i="11" s="1"/>
  <c r="N332" i="11" s="1"/>
  <c r="F332" i="11" s="1"/>
  <c r="P332" i="11"/>
  <c r="Q332" i="11"/>
  <c r="G332" i="11" s="1"/>
  <c r="S332" i="11"/>
  <c r="H332" i="11" s="1"/>
  <c r="H333" i="11"/>
  <c r="J333" i="11" a="1"/>
  <c r="J333" i="11" s="1"/>
  <c r="M333" i="11" s="1"/>
  <c r="N333" i="11" s="1"/>
  <c r="F333" i="11" s="1"/>
  <c r="P333" i="11"/>
  <c r="Q333" i="11" s="1"/>
  <c r="G333" i="11" s="1"/>
  <c r="S333" i="11"/>
  <c r="G334" i="11"/>
  <c r="H334" i="11"/>
  <c r="J334" i="11" a="1"/>
  <c r="J334" i="11" s="1"/>
  <c r="M334" i="11" s="1"/>
  <c r="N334" i="11" s="1"/>
  <c r="F334" i="11" s="1"/>
  <c r="P334" i="11"/>
  <c r="Q334" i="11" s="1"/>
  <c r="S334" i="11"/>
  <c r="G335" i="11"/>
  <c r="H335" i="11"/>
  <c r="J335" i="11" a="1"/>
  <c r="J335" i="11" s="1"/>
  <c r="M335" i="11" s="1"/>
  <c r="N335" i="11"/>
  <c r="F335" i="11" s="1"/>
  <c r="P335" i="11"/>
  <c r="Q335" i="11"/>
  <c r="S335" i="11"/>
  <c r="J336" i="11" a="1"/>
  <c r="J336" i="11" s="1"/>
  <c r="M336" i="11" s="1"/>
  <c r="N336" i="11" s="1"/>
  <c r="F336" i="11" s="1"/>
  <c r="P336" i="11"/>
  <c r="Q336" i="11"/>
  <c r="G336" i="11" s="1"/>
  <c r="S336" i="11"/>
  <c r="H336" i="11" s="1"/>
  <c r="J337" i="11" a="1"/>
  <c r="J337" i="11"/>
  <c r="M337" i="11" s="1"/>
  <c r="N337" i="11" s="1"/>
  <c r="F337" i="11" s="1"/>
  <c r="P337" i="11"/>
  <c r="Q337" i="11" s="1"/>
  <c r="G337" i="11" s="1"/>
  <c r="S337" i="11"/>
  <c r="H337" i="11" s="1"/>
  <c r="F338" i="11"/>
  <c r="J338" i="11" a="1"/>
  <c r="J338" i="11" s="1"/>
  <c r="M338" i="11" s="1"/>
  <c r="N338" i="11" s="1"/>
  <c r="P338" i="11"/>
  <c r="Q338" i="11" s="1"/>
  <c r="G338" i="11" s="1"/>
  <c r="S338" i="11"/>
  <c r="H338" i="11" s="1"/>
  <c r="F339" i="11"/>
  <c r="H339" i="11"/>
  <c r="J339" i="11" a="1"/>
  <c r="J339" i="11" s="1"/>
  <c r="M339" i="11"/>
  <c r="N339" i="11"/>
  <c r="P339" i="11"/>
  <c r="Q339" i="11" s="1"/>
  <c r="G339" i="11" s="1"/>
  <c r="S339" i="11"/>
  <c r="J340" i="11" a="1"/>
  <c r="J340" i="11"/>
  <c r="M340" i="11"/>
  <c r="N340" i="11"/>
  <c r="F340" i="11" s="1"/>
  <c r="P340" i="11"/>
  <c r="Q340" i="11" s="1"/>
  <c r="G340" i="11" s="1"/>
  <c r="S340" i="11"/>
  <c r="H340" i="11" s="1"/>
  <c r="G341" i="11"/>
  <c r="H341" i="11"/>
  <c r="J341" i="11" a="1"/>
  <c r="J341" i="11"/>
  <c r="M341" i="11"/>
  <c r="N341" i="11"/>
  <c r="F341" i="11" s="1"/>
  <c r="P341" i="11"/>
  <c r="Q341" i="11" s="1"/>
  <c r="S341" i="11"/>
  <c r="J342" i="11" a="1"/>
  <c r="J342" i="11" s="1"/>
  <c r="M342" i="11" s="1"/>
  <c r="N342" i="11" s="1"/>
  <c r="F342" i="11" s="1"/>
  <c r="P342" i="11"/>
  <c r="Q342" i="11" s="1"/>
  <c r="G342" i="11" s="1"/>
  <c r="S342" i="11"/>
  <c r="H342" i="11" s="1"/>
  <c r="H343" i="11"/>
  <c r="J343" i="11" a="1"/>
  <c r="J343" i="11" s="1"/>
  <c r="M343" i="11" s="1"/>
  <c r="N343" i="11" s="1"/>
  <c r="F343" i="11" s="1"/>
  <c r="P343" i="11"/>
  <c r="Q343" i="11"/>
  <c r="G343" i="11" s="1"/>
  <c r="S343" i="11"/>
  <c r="J344" i="11" a="1"/>
  <c r="J344" i="11"/>
  <c r="M344" i="11" s="1"/>
  <c r="N344" i="11" s="1"/>
  <c r="F344" i="11" s="1"/>
  <c r="P344" i="11"/>
  <c r="Q344" i="11" s="1"/>
  <c r="G344" i="11" s="1"/>
  <c r="S344" i="11"/>
  <c r="H344" i="11" s="1"/>
  <c r="G345" i="11"/>
  <c r="H345" i="11"/>
  <c r="J345" i="11" a="1"/>
  <c r="J345" i="11" s="1"/>
  <c r="M345" i="11" s="1"/>
  <c r="N345" i="11" s="1"/>
  <c r="F345" i="11" s="1"/>
  <c r="P345" i="11"/>
  <c r="Q345" i="11" s="1"/>
  <c r="S345" i="11"/>
  <c r="G346" i="11"/>
  <c r="J346" i="11" a="1"/>
  <c r="J346" i="11" s="1"/>
  <c r="M346" i="11" s="1"/>
  <c r="N346" i="11" s="1"/>
  <c r="F346" i="11" s="1"/>
  <c r="P346" i="11"/>
  <c r="Q346" i="11"/>
  <c r="S346" i="11"/>
  <c r="H346" i="11" s="1"/>
  <c r="F347" i="11"/>
  <c r="J347" i="11" a="1"/>
  <c r="J347" i="11" s="1"/>
  <c r="M347" i="11"/>
  <c r="N347" i="11" s="1"/>
  <c r="P347" i="11"/>
  <c r="Q347" i="11"/>
  <c r="G347" i="11" s="1"/>
  <c r="S347" i="11"/>
  <c r="H347" i="11" s="1"/>
  <c r="F348" i="11"/>
  <c r="J348" i="11" a="1"/>
  <c r="J348" i="11"/>
  <c r="M348" i="11" s="1"/>
  <c r="N348" i="11" s="1"/>
  <c r="P348" i="11"/>
  <c r="Q348" i="11"/>
  <c r="G348" i="11" s="1"/>
  <c r="S348" i="11"/>
  <c r="H348" i="11" s="1"/>
  <c r="G349" i="11"/>
  <c r="J349" i="11" a="1"/>
  <c r="J349" i="11" s="1"/>
  <c r="M349" i="11" s="1"/>
  <c r="N349" i="11" s="1"/>
  <c r="F349" i="11" s="1"/>
  <c r="P349" i="11"/>
  <c r="Q349" i="11" s="1"/>
  <c r="S349" i="11"/>
  <c r="H349" i="11" s="1"/>
  <c r="H350" i="11"/>
  <c r="J350" i="11" a="1"/>
  <c r="J350" i="11"/>
  <c r="M350" i="11"/>
  <c r="N350" i="11" s="1"/>
  <c r="F350" i="11" s="1"/>
  <c r="P350" i="11"/>
  <c r="Q350" i="11"/>
  <c r="G350" i="11" s="1"/>
  <c r="S350" i="11"/>
  <c r="H351" i="11"/>
  <c r="J351" i="11" a="1"/>
  <c r="J351" i="11" s="1"/>
  <c r="M351" i="11"/>
  <c r="N351" i="11" s="1"/>
  <c r="F351" i="11" s="1"/>
  <c r="P351" i="11"/>
  <c r="Q351" i="11"/>
  <c r="G351" i="11" s="1"/>
  <c r="S351" i="11"/>
  <c r="J352" i="11" a="1"/>
  <c r="J352" i="11"/>
  <c r="M352" i="11"/>
  <c r="N352" i="11"/>
  <c r="F352" i="11" s="1"/>
  <c r="P352" i="11"/>
  <c r="Q352" i="11" s="1"/>
  <c r="G352" i="11" s="1"/>
  <c r="S352" i="11"/>
  <c r="H352" i="11" s="1"/>
  <c r="G353" i="11"/>
  <c r="J353" i="11" a="1"/>
  <c r="J353" i="11"/>
  <c r="M353" i="11" s="1"/>
  <c r="N353" i="11"/>
  <c r="F353" i="11" s="1"/>
  <c r="P353" i="11"/>
  <c r="Q353" i="11" s="1"/>
  <c r="S353" i="11"/>
  <c r="H353" i="11" s="1"/>
  <c r="H354" i="11"/>
  <c r="J354" i="11" a="1"/>
  <c r="J354" i="11" s="1"/>
  <c r="M354" i="11" s="1"/>
  <c r="N354" i="11" s="1"/>
  <c r="F354" i="11" s="1"/>
  <c r="P354" i="11"/>
  <c r="Q354" i="11"/>
  <c r="G354" i="11" s="1"/>
  <c r="S354" i="11"/>
  <c r="H355" i="11"/>
  <c r="J355" i="11" a="1"/>
  <c r="J355" i="11" s="1"/>
  <c r="M355" i="11" s="1"/>
  <c r="N355" i="11" s="1"/>
  <c r="F355" i="11" s="1"/>
  <c r="P355" i="11"/>
  <c r="Q355" i="11" s="1"/>
  <c r="G355" i="11" s="1"/>
  <c r="S355" i="11"/>
  <c r="F356" i="11"/>
  <c r="G356" i="11"/>
  <c r="J356" i="11" a="1"/>
  <c r="J356" i="11"/>
  <c r="M356" i="11" s="1"/>
  <c r="N356" i="11"/>
  <c r="P356" i="11"/>
  <c r="Q356" i="11"/>
  <c r="S356" i="11"/>
  <c r="H356" i="11" s="1"/>
  <c r="G357" i="11"/>
  <c r="H357" i="11"/>
  <c r="J357" i="11" a="1"/>
  <c r="J357" i="11" s="1"/>
  <c r="M357" i="11"/>
  <c r="N357" i="11" s="1"/>
  <c r="F357" i="11" s="1"/>
  <c r="P357" i="11"/>
  <c r="Q357" i="11" s="1"/>
  <c r="S357" i="11"/>
  <c r="F358" i="11"/>
  <c r="H358" i="11"/>
  <c r="J358" i="11" a="1"/>
  <c r="J358" i="11"/>
  <c r="M358" i="11" s="1"/>
  <c r="N358" i="11" s="1"/>
  <c r="P358" i="11"/>
  <c r="Q358" i="11"/>
  <c r="G358" i="11" s="1"/>
  <c r="S358" i="11"/>
  <c r="J359" i="11" a="1"/>
  <c r="J359" i="11" s="1"/>
  <c r="M359" i="11" s="1"/>
  <c r="N359" i="11" s="1"/>
  <c r="F359" i="11" s="1"/>
  <c r="P359" i="11"/>
  <c r="Q359" i="11" s="1"/>
  <c r="G359" i="11" s="1"/>
  <c r="S359" i="11"/>
  <c r="H359" i="11" s="1"/>
  <c r="J360" i="11" a="1"/>
  <c r="J360" i="11" s="1"/>
  <c r="M360" i="11" s="1"/>
  <c r="N360" i="11"/>
  <c r="F360" i="11" s="1"/>
  <c r="P360" i="11"/>
  <c r="Q360" i="11"/>
  <c r="G360" i="11" s="1"/>
  <c r="S360" i="11"/>
  <c r="H360" i="11" s="1"/>
  <c r="J361" i="11" a="1"/>
  <c r="J361" i="11"/>
  <c r="M361" i="11"/>
  <c r="N361" i="11"/>
  <c r="F361" i="11" s="1"/>
  <c r="P361" i="11"/>
  <c r="Q361" i="11" s="1"/>
  <c r="G361" i="11" s="1"/>
  <c r="S361" i="11"/>
  <c r="H361" i="11" s="1"/>
  <c r="G362" i="11"/>
  <c r="H362" i="11"/>
  <c r="J362" i="11" a="1"/>
  <c r="J362" i="11"/>
  <c r="M362" i="11" s="1"/>
  <c r="N362" i="11" s="1"/>
  <c r="F362" i="11" s="1"/>
  <c r="P362" i="11"/>
  <c r="Q362" i="11" s="1"/>
  <c r="S362" i="11"/>
  <c r="F363" i="11"/>
  <c r="J363" i="11" a="1"/>
  <c r="J363" i="11" s="1"/>
  <c r="M363" i="11"/>
  <c r="N363" i="11"/>
  <c r="P363" i="11"/>
  <c r="Q363" i="11" s="1"/>
  <c r="G363" i="11" s="1"/>
  <c r="S363" i="11"/>
  <c r="H363" i="11" s="1"/>
  <c r="J364" i="11" a="1"/>
  <c r="J364" i="11"/>
  <c r="M364" i="11"/>
  <c r="N364" i="11" s="1"/>
  <c r="F364" i="11" s="1"/>
  <c r="P364" i="11"/>
  <c r="Q364" i="11"/>
  <c r="G364" i="11" s="1"/>
  <c r="S364" i="11"/>
  <c r="H364" i="11" s="1"/>
  <c r="H365" i="11"/>
  <c r="J365" i="11" a="1"/>
  <c r="J365" i="11"/>
  <c r="M365" i="11"/>
  <c r="N365" i="11" s="1"/>
  <c r="F365" i="11" s="1"/>
  <c r="P365" i="11"/>
  <c r="Q365" i="11" s="1"/>
  <c r="G365" i="11" s="1"/>
  <c r="S365" i="11"/>
  <c r="H366" i="11"/>
  <c r="J366" i="11" a="1"/>
  <c r="J366" i="11" s="1"/>
  <c r="M366" i="11" s="1"/>
  <c r="N366" i="11" s="1"/>
  <c r="F366" i="11" s="1"/>
  <c r="P366" i="11"/>
  <c r="Q366" i="11" s="1"/>
  <c r="G366" i="11" s="1"/>
  <c r="S366" i="11"/>
  <c r="G367" i="11"/>
  <c r="J367" i="11" a="1"/>
  <c r="J367" i="11" s="1"/>
  <c r="M367" i="11" s="1"/>
  <c r="N367" i="11"/>
  <c r="F367" i="11" s="1"/>
  <c r="P367" i="11"/>
  <c r="Q367" i="11"/>
  <c r="S367" i="11"/>
  <c r="H367" i="11" s="1"/>
  <c r="J368" i="11" a="1"/>
  <c r="J368" i="11" s="1"/>
  <c r="M368" i="11" s="1"/>
  <c r="N368" i="11" s="1"/>
  <c r="F368" i="11" s="1"/>
  <c r="P368" i="11"/>
  <c r="Q368" i="11"/>
  <c r="G368" i="11" s="1"/>
  <c r="S368" i="11"/>
  <c r="H368" i="11" s="1"/>
  <c r="G369" i="11"/>
  <c r="J369" i="11" a="1"/>
  <c r="J369" i="11"/>
  <c r="M369" i="11" s="1"/>
  <c r="N369" i="11" s="1"/>
  <c r="F369" i="11" s="1"/>
  <c r="P369" i="11"/>
  <c r="Q369" i="11" s="1"/>
  <c r="S369" i="11"/>
  <c r="H369" i="11" s="1"/>
  <c r="G370" i="11"/>
  <c r="J370" i="11" a="1"/>
  <c r="J370" i="11" s="1"/>
  <c r="M370" i="11" s="1"/>
  <c r="N370" i="11" s="1"/>
  <c r="F370" i="11" s="1"/>
  <c r="P370" i="11"/>
  <c r="Q370" i="11"/>
  <c r="S370" i="11"/>
  <c r="H370" i="11" s="1"/>
  <c r="J371" i="11" a="1"/>
  <c r="J371" i="11" s="1"/>
  <c r="M371" i="11"/>
  <c r="N371" i="11"/>
  <c r="F371" i="11" s="1"/>
  <c r="P371" i="11"/>
  <c r="Q371" i="11"/>
  <c r="G371" i="11" s="1"/>
  <c r="S371" i="11"/>
  <c r="H371" i="11" s="1"/>
  <c r="G372" i="11"/>
  <c r="J372" i="11" a="1"/>
  <c r="J372" i="11"/>
  <c r="M372" i="11"/>
  <c r="N372" i="11"/>
  <c r="F372" i="11" s="1"/>
  <c r="P372" i="11"/>
  <c r="Q372" i="11"/>
  <c r="S372" i="11"/>
  <c r="H372" i="11" s="1"/>
  <c r="G373" i="11"/>
  <c r="H373" i="11"/>
  <c r="J373" i="11" a="1"/>
  <c r="J373" i="11"/>
  <c r="M373" i="11"/>
  <c r="N373" i="11" s="1"/>
  <c r="F373" i="11" s="1"/>
  <c r="P373" i="11"/>
  <c r="Q373" i="11" s="1"/>
  <c r="S373" i="11"/>
  <c r="J374" i="11" a="1"/>
  <c r="J374" i="11" s="1"/>
  <c r="M374" i="11"/>
  <c r="N374" i="11" s="1"/>
  <c r="F374" i="11" s="1"/>
  <c r="P374" i="11"/>
  <c r="Q374" i="11" s="1"/>
  <c r="G374" i="11" s="1"/>
  <c r="S374" i="11"/>
  <c r="H374" i="11" s="1"/>
  <c r="H375" i="11"/>
  <c r="J375" i="11" a="1"/>
  <c r="J375" i="11" s="1"/>
  <c r="M375" i="11" s="1"/>
  <c r="N375" i="11" s="1"/>
  <c r="F375" i="11" s="1"/>
  <c r="P375" i="11"/>
  <c r="Q375" i="11"/>
  <c r="G375" i="11" s="1"/>
  <c r="S375" i="11"/>
  <c r="J376" i="11" a="1"/>
  <c r="J376" i="11"/>
  <c r="M376" i="11" s="1"/>
  <c r="N376" i="11" s="1"/>
  <c r="F376" i="11" s="1"/>
  <c r="P376" i="11"/>
  <c r="Q376" i="11" s="1"/>
  <c r="G376" i="11" s="1"/>
  <c r="S376" i="11"/>
  <c r="H376" i="11" s="1"/>
  <c r="G377" i="11"/>
  <c r="H377" i="11"/>
  <c r="J377" i="11" a="1"/>
  <c r="J377" i="11"/>
  <c r="M377" i="11" s="1"/>
  <c r="N377" i="11"/>
  <c r="F377" i="11" s="1"/>
  <c r="P377" i="11"/>
  <c r="Q377" i="11" s="1"/>
  <c r="S377" i="11"/>
  <c r="G378" i="11"/>
  <c r="H378" i="11"/>
  <c r="J378" i="11" a="1"/>
  <c r="J378" i="11" s="1"/>
  <c r="M378" i="11"/>
  <c r="N378" i="11" s="1"/>
  <c r="F378" i="11" s="1"/>
  <c r="P378" i="11"/>
  <c r="Q378" i="11"/>
  <c r="S378" i="11"/>
  <c r="G379" i="11"/>
  <c r="H379" i="11"/>
  <c r="J379" i="11" a="1"/>
  <c r="J379" i="11" s="1"/>
  <c r="M379" i="11"/>
  <c r="N379" i="11" s="1"/>
  <c r="F379" i="11" s="1"/>
  <c r="P379" i="11"/>
  <c r="Q379" i="11" s="1"/>
  <c r="S379" i="11"/>
  <c r="J380" i="11" a="1"/>
  <c r="J380" i="11"/>
  <c r="M380" i="11" s="1"/>
  <c r="N380" i="11"/>
  <c r="F380" i="11" s="1"/>
  <c r="P380" i="11"/>
  <c r="Q380" i="11" s="1"/>
  <c r="G380" i="11" s="1"/>
  <c r="S380" i="11"/>
  <c r="H380" i="11" s="1"/>
  <c r="J381" i="11" a="1"/>
  <c r="J381" i="11" s="1"/>
  <c r="M381" i="11"/>
  <c r="N381" i="11" s="1"/>
  <c r="F381" i="11" s="1"/>
  <c r="P381" i="11"/>
  <c r="Q381" i="11" s="1"/>
  <c r="G381" i="11" s="1"/>
  <c r="S381" i="11"/>
  <c r="H381" i="11" s="1"/>
  <c r="J382" i="11" a="1"/>
  <c r="J382" i="11"/>
  <c r="M382" i="11"/>
  <c r="N382" i="11" s="1"/>
  <c r="F382" i="11" s="1"/>
  <c r="P382" i="11"/>
  <c r="Q382" i="11"/>
  <c r="G382" i="11" s="1"/>
  <c r="S382" i="11"/>
  <c r="H382" i="11" s="1"/>
  <c r="H383" i="11"/>
  <c r="J383" i="11" a="1"/>
  <c r="J383" i="11" s="1"/>
  <c r="M383" i="11"/>
  <c r="N383" i="11"/>
  <c r="F383" i="11" s="1"/>
  <c r="P383" i="11"/>
  <c r="Q383" i="11"/>
  <c r="G383" i="11" s="1"/>
  <c r="S383" i="11"/>
  <c r="J384" i="11" a="1"/>
  <c r="J384" i="11" s="1"/>
  <c r="M384" i="11"/>
  <c r="N384" i="11"/>
  <c r="F384" i="11" s="1"/>
  <c r="P384" i="11"/>
  <c r="Q384" i="11" s="1"/>
  <c r="G384" i="11" s="1"/>
  <c r="S384" i="11"/>
  <c r="H384" i="11" s="1"/>
  <c r="G385" i="11"/>
  <c r="J385" i="11" a="1"/>
  <c r="J385" i="11" s="1"/>
  <c r="M385" i="11" s="1"/>
  <c r="N385" i="11" s="1"/>
  <c r="F385" i="11" s="1"/>
  <c r="P385" i="11"/>
  <c r="Q385" i="11" s="1"/>
  <c r="S385" i="11"/>
  <c r="H385" i="11" s="1"/>
  <c r="G386" i="11"/>
  <c r="H386" i="11"/>
  <c r="J386" i="11" a="1"/>
  <c r="J386" i="11" s="1"/>
  <c r="M386" i="11"/>
  <c r="N386" i="11" s="1"/>
  <c r="F386" i="11" s="1"/>
  <c r="P386" i="11"/>
  <c r="Q386" i="11"/>
  <c r="S386" i="11"/>
  <c r="H387" i="11"/>
  <c r="J387" i="11" a="1"/>
  <c r="J387" i="11" s="1"/>
  <c r="M387" i="11"/>
  <c r="N387" i="11" s="1"/>
  <c r="F387" i="11" s="1"/>
  <c r="P387" i="11"/>
  <c r="Q387" i="11" s="1"/>
  <c r="G387" i="11" s="1"/>
  <c r="S387" i="11"/>
  <c r="J388" i="11" a="1"/>
  <c r="J388" i="11"/>
  <c r="M388" i="11" s="1"/>
  <c r="N388" i="11" s="1"/>
  <c r="F388" i="11" s="1"/>
  <c r="P388" i="11"/>
  <c r="Q388" i="11"/>
  <c r="G388" i="11" s="1"/>
  <c r="S388" i="11"/>
  <c r="H388" i="11" s="1"/>
  <c r="G389" i="11"/>
  <c r="J389" i="11" a="1"/>
  <c r="J389" i="11" s="1"/>
  <c r="M389" i="11"/>
  <c r="N389" i="11" s="1"/>
  <c r="F389" i="11" s="1"/>
  <c r="P389" i="11"/>
  <c r="Q389" i="11" s="1"/>
  <c r="S389" i="11"/>
  <c r="H389" i="11" s="1"/>
  <c r="F390" i="11"/>
  <c r="J390" i="11" a="1"/>
  <c r="J390" i="11"/>
  <c r="M390" i="11" s="1"/>
  <c r="N390" i="11" s="1"/>
  <c r="P390" i="11"/>
  <c r="Q390" i="11" s="1"/>
  <c r="G390" i="11" s="1"/>
  <c r="S390" i="11"/>
  <c r="H390" i="11" s="1"/>
  <c r="J391" i="11" a="1"/>
  <c r="J391" i="11" s="1"/>
  <c r="M391" i="11"/>
  <c r="N391" i="11" s="1"/>
  <c r="F391" i="11" s="1"/>
  <c r="P391" i="11"/>
  <c r="Q391" i="11" s="1"/>
  <c r="G391" i="11" s="1"/>
  <c r="S391" i="11"/>
  <c r="H391" i="11" s="1"/>
  <c r="G392" i="11"/>
  <c r="J392" i="11" a="1"/>
  <c r="J392" i="11"/>
  <c r="M392" i="11"/>
  <c r="N392" i="11" s="1"/>
  <c r="F392" i="11" s="1"/>
  <c r="P392" i="11"/>
  <c r="Q392" i="11" s="1"/>
  <c r="S392" i="11"/>
  <c r="H392" i="11" s="1"/>
  <c r="G393" i="11"/>
  <c r="H393" i="11"/>
  <c r="J393" i="11" a="1"/>
  <c r="J393" i="11"/>
  <c r="M393" i="11"/>
  <c r="N393" i="11" s="1"/>
  <c r="F393" i="11" s="1"/>
  <c r="P393" i="11"/>
  <c r="Q393" i="11" s="1"/>
  <c r="S393" i="11"/>
  <c r="G394" i="11"/>
  <c r="H394" i="11"/>
  <c r="J394" i="11" a="1"/>
  <c r="J394" i="11" s="1"/>
  <c r="M394" i="11"/>
  <c r="N394" i="11" s="1"/>
  <c r="F394" i="11" s="1"/>
  <c r="P394" i="11"/>
  <c r="Q394" i="11" s="1"/>
  <c r="S394" i="11"/>
  <c r="J395" i="11" a="1"/>
  <c r="J395" i="11" s="1"/>
  <c r="M395" i="11" s="1"/>
  <c r="N395" i="11" s="1"/>
  <c r="F395" i="11" s="1"/>
  <c r="P395" i="11"/>
  <c r="Q395" i="11" s="1"/>
  <c r="G395" i="11" s="1"/>
  <c r="S395" i="11"/>
  <c r="H395" i="11" s="1"/>
  <c r="J396" i="11" a="1"/>
  <c r="J396" i="11" s="1"/>
  <c r="M396" i="11" s="1"/>
  <c r="N396" i="11" s="1"/>
  <c r="F396" i="11" s="1"/>
  <c r="P396" i="11"/>
  <c r="Q396" i="11" s="1"/>
  <c r="G396" i="11" s="1"/>
  <c r="S396" i="11"/>
  <c r="H396" i="11" s="1"/>
  <c r="G397" i="11"/>
  <c r="J397" i="11" a="1"/>
  <c r="J397" i="11" s="1"/>
  <c r="M397" i="11" s="1"/>
  <c r="N397" i="11" s="1"/>
  <c r="F397" i="11" s="1"/>
  <c r="P397" i="11"/>
  <c r="Q397" i="11" s="1"/>
  <c r="S397" i="11"/>
  <c r="H397" i="11" s="1"/>
  <c r="G398" i="11"/>
  <c r="J398" i="11" a="1"/>
  <c r="J398" i="11" s="1"/>
  <c r="M398" i="11"/>
  <c r="N398" i="11" s="1"/>
  <c r="F398" i="11" s="1"/>
  <c r="P398" i="11"/>
  <c r="Q398" i="11"/>
  <c r="S398" i="11"/>
  <c r="H398" i="11" s="1"/>
  <c r="G399" i="11"/>
  <c r="J399" i="11" a="1"/>
  <c r="J399" i="11" s="1"/>
  <c r="M399" i="11"/>
  <c r="N399" i="11" s="1"/>
  <c r="F399" i="11" s="1"/>
  <c r="P399" i="11"/>
  <c r="Q399" i="11"/>
  <c r="S399" i="11"/>
  <c r="H399" i="11" s="1"/>
  <c r="G400" i="11"/>
  <c r="J400" i="11" a="1"/>
  <c r="J400" i="11" s="1"/>
  <c r="M400" i="11"/>
  <c r="N400" i="11"/>
  <c r="F400" i="11" s="1"/>
  <c r="P400" i="11"/>
  <c r="Q400" i="11" s="1"/>
  <c r="S400" i="11"/>
  <c r="H400" i="11" s="1"/>
  <c r="H401" i="11"/>
  <c r="J401" i="11" a="1"/>
  <c r="J401" i="11" s="1"/>
  <c r="M401" i="11"/>
  <c r="N401" i="11" s="1"/>
  <c r="F401" i="11" s="1"/>
  <c r="P401" i="11"/>
  <c r="Q401" i="11" s="1"/>
  <c r="G401" i="11" s="1"/>
  <c r="S401" i="11"/>
  <c r="J402" i="11" a="1"/>
  <c r="J402" i="11" s="1"/>
  <c r="M402" i="11" s="1"/>
  <c r="N402" i="11" s="1"/>
  <c r="F402" i="11" s="1"/>
  <c r="P402" i="11"/>
  <c r="Q402" i="11" s="1"/>
  <c r="G402" i="11" s="1"/>
  <c r="S402" i="11"/>
  <c r="H402" i="11" s="1"/>
  <c r="J403" i="11" a="1"/>
  <c r="J403" i="11" s="1"/>
  <c r="M403" i="11"/>
  <c r="N403" i="11" s="1"/>
  <c r="F403" i="11" s="1"/>
  <c r="P403" i="11"/>
  <c r="Q403" i="11"/>
  <c r="G403" i="11" s="1"/>
  <c r="S403" i="11"/>
  <c r="H403" i="11" s="1"/>
  <c r="H404" i="11"/>
  <c r="J404" i="11" a="1"/>
  <c r="J404" i="11"/>
  <c r="M404" i="11" s="1"/>
  <c r="N404" i="11" s="1"/>
  <c r="F404" i="11" s="1"/>
  <c r="P404" i="11"/>
  <c r="Q404" i="11"/>
  <c r="G404" i="11" s="1"/>
  <c r="S404" i="11"/>
  <c r="H405" i="11"/>
  <c r="J405" i="11" a="1"/>
  <c r="J405" i="11" s="1"/>
  <c r="M405" i="11" s="1"/>
  <c r="N405" i="11"/>
  <c r="F405" i="11" s="1"/>
  <c r="P405" i="11"/>
  <c r="Q405" i="11"/>
  <c r="G405" i="11" s="1"/>
  <c r="S405" i="11"/>
  <c r="G406" i="11"/>
  <c r="J406" i="11" a="1"/>
  <c r="J406" i="11"/>
  <c r="M406" i="11" s="1"/>
  <c r="N406" i="11"/>
  <c r="F406" i="11" s="1"/>
  <c r="P406" i="11"/>
  <c r="Q406" i="11"/>
  <c r="S406" i="11"/>
  <c r="H406" i="11" s="1"/>
  <c r="H407" i="11"/>
  <c r="J407" i="11" a="1"/>
  <c r="J407" i="11"/>
  <c r="M407" i="11" s="1"/>
  <c r="N407" i="11"/>
  <c r="F407" i="11" s="1"/>
  <c r="P407" i="11"/>
  <c r="Q407" i="11" s="1"/>
  <c r="G407" i="11" s="1"/>
  <c r="S407" i="11"/>
  <c r="H408" i="11"/>
  <c r="J408" i="11" a="1"/>
  <c r="J408" i="11"/>
  <c r="M408" i="11" s="1"/>
  <c r="N408" i="11" s="1"/>
  <c r="F408" i="11" s="1"/>
  <c r="P408" i="11"/>
  <c r="Q408" i="11"/>
  <c r="G408" i="11" s="1"/>
  <c r="S408" i="11"/>
  <c r="H409" i="11"/>
  <c r="J409" i="11" a="1"/>
  <c r="J409" i="11" s="1"/>
  <c r="M409" i="11" s="1"/>
  <c r="N409" i="11"/>
  <c r="F409" i="11" s="1"/>
  <c r="P409" i="11"/>
  <c r="Q409" i="11"/>
  <c r="G409" i="11" s="1"/>
  <c r="S409" i="11"/>
  <c r="F410" i="11"/>
  <c r="J410" i="11" a="1"/>
  <c r="J410" i="11"/>
  <c r="M410" i="11" s="1"/>
  <c r="N410" i="11"/>
  <c r="P410" i="11"/>
  <c r="Q410" i="11"/>
  <c r="G410" i="11" s="1"/>
  <c r="S410" i="11"/>
  <c r="H410" i="11" s="1"/>
  <c r="G411" i="11"/>
  <c r="J411" i="11" a="1"/>
  <c r="J411" i="11"/>
  <c r="M411" i="11" s="1"/>
  <c r="N411" i="11"/>
  <c r="F411" i="11" s="1"/>
  <c r="P411" i="11"/>
  <c r="Q411" i="11" s="1"/>
  <c r="S411" i="11"/>
  <c r="H411" i="11" s="1"/>
  <c r="F412" i="11"/>
  <c r="G412" i="11"/>
  <c r="J412" i="11" a="1"/>
  <c r="J412" i="11"/>
  <c r="M412" i="11"/>
  <c r="N412" i="11" s="1"/>
  <c r="P412" i="11"/>
  <c r="Q412" i="11"/>
  <c r="S412" i="11"/>
  <c r="H412" i="11" s="1"/>
  <c r="J413" i="11" a="1"/>
  <c r="J413" i="11" s="1"/>
  <c r="M413" i="11"/>
  <c r="N413" i="11" s="1"/>
  <c r="F413" i="11" s="1"/>
  <c r="P413" i="11"/>
  <c r="Q413" i="11"/>
  <c r="G413" i="11" s="1"/>
  <c r="S413" i="11"/>
  <c r="H413" i="11" s="1"/>
  <c r="J414" i="11" a="1"/>
  <c r="J414" i="11"/>
  <c r="M414" i="11" s="1"/>
  <c r="N414" i="11" s="1"/>
  <c r="F414" i="11" s="1"/>
  <c r="P414" i="11"/>
  <c r="Q414" i="11"/>
  <c r="G414" i="11" s="1"/>
  <c r="S414" i="11"/>
  <c r="H414" i="11" s="1"/>
  <c r="H415" i="11"/>
  <c r="J415" i="11" a="1"/>
  <c r="J415" i="11" s="1"/>
  <c r="M415" i="11" s="1"/>
  <c r="N415" i="11"/>
  <c r="F415" i="11" s="1"/>
  <c r="P415" i="11"/>
  <c r="Q415" i="11" s="1"/>
  <c r="G415" i="11" s="1"/>
  <c r="S415" i="11"/>
  <c r="H416" i="11"/>
  <c r="J416" i="11" a="1"/>
  <c r="J416" i="11"/>
  <c r="M416" i="11"/>
  <c r="N416" i="11" s="1"/>
  <c r="F416" i="11" s="1"/>
  <c r="P416" i="11"/>
  <c r="Q416" i="11" s="1"/>
  <c r="G416" i="11" s="1"/>
  <c r="S416" i="11"/>
  <c r="G417" i="11"/>
  <c r="H417" i="11"/>
  <c r="J417" i="11" a="1"/>
  <c r="J417" i="11" s="1"/>
  <c r="M417" i="11"/>
  <c r="N417" i="11" s="1"/>
  <c r="F417" i="11" s="1"/>
  <c r="P417" i="11"/>
  <c r="Q417" i="11"/>
  <c r="S417" i="11"/>
  <c r="G418" i="11"/>
  <c r="J418" i="11" a="1"/>
  <c r="J418" i="11"/>
  <c r="M418" i="11"/>
  <c r="N418" i="11" s="1"/>
  <c r="F418" i="11" s="1"/>
  <c r="P418" i="11"/>
  <c r="Q418" i="11"/>
  <c r="S418" i="11"/>
  <c r="H418" i="11" s="1"/>
  <c r="H419" i="11"/>
  <c r="J419" i="11" a="1"/>
  <c r="J419" i="11" s="1"/>
  <c r="M419" i="11" s="1"/>
  <c r="N419" i="11" s="1"/>
  <c r="F419" i="11" s="1"/>
  <c r="P419" i="11"/>
  <c r="Q419" i="11" s="1"/>
  <c r="G419" i="11" s="1"/>
  <c r="S419" i="11"/>
  <c r="G420" i="11"/>
  <c r="H420" i="11"/>
  <c r="J420" i="11" a="1"/>
  <c r="J420" i="11" s="1"/>
  <c r="M420" i="11" s="1"/>
  <c r="N420" i="11" s="1"/>
  <c r="F420" i="11" s="1"/>
  <c r="P420" i="11"/>
  <c r="Q420" i="11"/>
  <c r="S420" i="11"/>
  <c r="F421" i="11"/>
  <c r="G421" i="11"/>
  <c r="H421" i="11"/>
  <c r="J421" i="11" a="1"/>
  <c r="J421" i="11" s="1"/>
  <c r="M421" i="11"/>
  <c r="N421" i="11"/>
  <c r="P421" i="11"/>
  <c r="Q421" i="11" s="1"/>
  <c r="S421" i="11"/>
  <c r="F422" i="11"/>
  <c r="G422" i="11"/>
  <c r="J422" i="11" a="1"/>
  <c r="J422" i="11"/>
  <c r="M422" i="11"/>
  <c r="N422" i="11"/>
  <c r="P422" i="11"/>
  <c r="Q422" i="11"/>
  <c r="S422" i="11"/>
  <c r="H422" i="11" s="1"/>
  <c r="G423" i="11"/>
  <c r="J423" i="11" a="1"/>
  <c r="J423" i="11"/>
  <c r="M423" i="11"/>
  <c r="N423" i="11" s="1"/>
  <c r="F423" i="11" s="1"/>
  <c r="P423" i="11"/>
  <c r="Q423" i="11" s="1"/>
  <c r="S423" i="11"/>
  <c r="H423" i="11" s="1"/>
  <c r="J424" i="11" a="1"/>
  <c r="J424" i="11"/>
  <c r="M424" i="11" s="1"/>
  <c r="N424" i="11" s="1"/>
  <c r="F424" i="11" s="1"/>
  <c r="P424" i="11"/>
  <c r="Q424" i="11"/>
  <c r="G424" i="11" s="1"/>
  <c r="S424" i="11"/>
  <c r="H424" i="11" s="1"/>
  <c r="H425" i="11"/>
  <c r="J425" i="11" a="1"/>
  <c r="J425" i="11" s="1"/>
  <c r="M425" i="11" s="1"/>
  <c r="N425" i="11" s="1"/>
  <c r="F425" i="11" s="1"/>
  <c r="P425" i="11"/>
  <c r="Q425" i="11" s="1"/>
  <c r="G425" i="11" s="1"/>
  <c r="S425" i="11"/>
  <c r="J426" i="11" a="1"/>
  <c r="J426" i="11" s="1"/>
  <c r="M426" i="11" s="1"/>
  <c r="N426" i="11" s="1"/>
  <c r="F426" i="11" s="1"/>
  <c r="P426" i="11"/>
  <c r="Q426" i="11" s="1"/>
  <c r="G426" i="11" s="1"/>
  <c r="S426" i="11"/>
  <c r="H426" i="11" s="1"/>
  <c r="G427" i="11"/>
  <c r="H427" i="11"/>
  <c r="J427" i="11" a="1"/>
  <c r="J427" i="11"/>
  <c r="M427" i="11"/>
  <c r="N427" i="11" s="1"/>
  <c r="F427" i="11" s="1"/>
  <c r="P427" i="11"/>
  <c r="Q427" i="11" s="1"/>
  <c r="S427" i="11"/>
  <c r="G428" i="11"/>
  <c r="J428" i="11" a="1"/>
  <c r="J428" i="11"/>
  <c r="M428" i="11"/>
  <c r="N428" i="11" s="1"/>
  <c r="F428" i="11" s="1"/>
  <c r="P428" i="11"/>
  <c r="Q428" i="11"/>
  <c r="S428" i="11"/>
  <c r="H428" i="11" s="1"/>
  <c r="H429" i="11"/>
  <c r="J429" i="11" a="1"/>
  <c r="J429" i="11" s="1"/>
  <c r="M429" i="11" s="1"/>
  <c r="N429" i="11" s="1"/>
  <c r="F429" i="11" s="1"/>
  <c r="P429" i="11"/>
  <c r="Q429" i="11"/>
  <c r="G429" i="11" s="1"/>
  <c r="S429" i="11"/>
  <c r="G430" i="11"/>
  <c r="J430" i="11" a="1"/>
  <c r="J430" i="11" s="1"/>
  <c r="M430" i="11" s="1"/>
  <c r="N430" i="11" s="1"/>
  <c r="F430" i="11" s="1"/>
  <c r="P430" i="11"/>
  <c r="Q430" i="11"/>
  <c r="S430" i="11"/>
  <c r="H430" i="11" s="1"/>
  <c r="G431" i="11"/>
  <c r="H431" i="11"/>
  <c r="J431" i="11" a="1"/>
  <c r="J431" i="11" s="1"/>
  <c r="M431" i="11" s="1"/>
  <c r="N431" i="11" s="1"/>
  <c r="F431" i="11" s="1"/>
  <c r="P431" i="11"/>
  <c r="Q431" i="11" s="1"/>
  <c r="S431" i="11"/>
  <c r="F432" i="11"/>
  <c r="G432" i="11"/>
  <c r="H432" i="11"/>
  <c r="J432" i="11" a="1"/>
  <c r="J432" i="11"/>
  <c r="M432" i="11"/>
  <c r="N432" i="11" s="1"/>
  <c r="P432" i="11"/>
  <c r="Q432" i="11" s="1"/>
  <c r="S432" i="11"/>
  <c r="F433" i="11"/>
  <c r="G433" i="11"/>
  <c r="J433" i="11" a="1"/>
  <c r="J433" i="11" s="1"/>
  <c r="M433" i="11"/>
  <c r="N433" i="11"/>
  <c r="P433" i="11"/>
  <c r="Q433" i="11"/>
  <c r="S433" i="11"/>
  <c r="H433" i="11" s="1"/>
  <c r="J434" i="11" a="1"/>
  <c r="J434" i="11"/>
  <c r="M434" i="11"/>
  <c r="N434" i="11" s="1"/>
  <c r="F434" i="11" s="1"/>
  <c r="P434" i="11"/>
  <c r="Q434" i="11"/>
  <c r="G434" i="11" s="1"/>
  <c r="S434" i="11"/>
  <c r="H434" i="11" s="1"/>
  <c r="J435" i="11" a="1"/>
  <c r="J435" i="11"/>
  <c r="M435" i="11" s="1"/>
  <c r="N435" i="11" s="1"/>
  <c r="F435" i="11" s="1"/>
  <c r="P435" i="11"/>
  <c r="Q435" i="11" s="1"/>
  <c r="G435" i="11" s="1"/>
  <c r="S435" i="11"/>
  <c r="H435" i="11" s="1"/>
  <c r="H436" i="11"/>
  <c r="J436" i="11" a="1"/>
  <c r="J436" i="11" s="1"/>
  <c r="M436" i="11" s="1"/>
  <c r="N436" i="11" s="1"/>
  <c r="F436" i="11" s="1"/>
  <c r="P436" i="11"/>
  <c r="Q436" i="11"/>
  <c r="G436" i="11" s="1"/>
  <c r="S436" i="11"/>
  <c r="H437" i="11"/>
  <c r="J437" i="11" a="1"/>
  <c r="J437" i="11" s="1"/>
  <c r="M437" i="11"/>
  <c r="N437" i="11"/>
  <c r="F437" i="11" s="1"/>
  <c r="P437" i="11"/>
  <c r="Q437" i="11" s="1"/>
  <c r="G437" i="11" s="1"/>
  <c r="S437" i="11"/>
  <c r="G438" i="11"/>
  <c r="J438" i="11" a="1"/>
  <c r="J438" i="11"/>
  <c r="M438" i="11"/>
  <c r="N438" i="11" s="1"/>
  <c r="F438" i="11" s="1"/>
  <c r="P438" i="11"/>
  <c r="Q438" i="11"/>
  <c r="S438" i="11"/>
  <c r="H438" i="11" s="1"/>
  <c r="G439" i="11"/>
  <c r="J439" i="11" a="1"/>
  <c r="J439" i="11"/>
  <c r="M439" i="11" s="1"/>
  <c r="N439" i="11" s="1"/>
  <c r="F439" i="11" s="1"/>
  <c r="P439" i="11"/>
  <c r="Q439" i="11" s="1"/>
  <c r="S439" i="11"/>
  <c r="H439" i="11" s="1"/>
  <c r="H440" i="11"/>
  <c r="J440" i="11" a="1"/>
  <c r="J440" i="11"/>
  <c r="M440" i="11" s="1"/>
  <c r="N440" i="11" s="1"/>
  <c r="F440" i="11" s="1"/>
  <c r="P440" i="11"/>
  <c r="Q440" i="11"/>
  <c r="G440" i="11" s="1"/>
  <c r="S440" i="11"/>
  <c r="G441" i="11"/>
  <c r="H441" i="11"/>
  <c r="J441" i="11" a="1"/>
  <c r="J441" i="11" s="1"/>
  <c r="M441" i="11" s="1"/>
  <c r="N441" i="11" s="1"/>
  <c r="F441" i="11" s="1"/>
  <c r="P441" i="11"/>
  <c r="Q441" i="11"/>
  <c r="S441" i="11"/>
  <c r="G442" i="11"/>
  <c r="J442" i="11" a="1"/>
  <c r="J442" i="11" s="1"/>
  <c r="M442" i="11" s="1"/>
  <c r="N442" i="11" s="1"/>
  <c r="F442" i="11" s="1"/>
  <c r="P442" i="11"/>
  <c r="Q442" i="11" s="1"/>
  <c r="S442" i="11"/>
  <c r="H442" i="11" s="1"/>
  <c r="G443" i="11"/>
  <c r="H443" i="11"/>
  <c r="J443" i="11" a="1"/>
  <c r="J443" i="11"/>
  <c r="M443" i="11"/>
  <c r="N443" i="11"/>
  <c r="F443" i="11" s="1"/>
  <c r="P443" i="11"/>
  <c r="Q443" i="11" s="1"/>
  <c r="S443" i="11"/>
  <c r="F444" i="11"/>
  <c r="G444" i="11"/>
  <c r="J444" i="11" a="1"/>
  <c r="J444" i="11"/>
  <c r="M444" i="11"/>
  <c r="N444" i="11" s="1"/>
  <c r="P444" i="11"/>
  <c r="Q444" i="11"/>
  <c r="S444" i="11"/>
  <c r="H444" i="11" s="1"/>
  <c r="F445" i="11"/>
  <c r="J445" i="11" a="1"/>
  <c r="J445" i="11" s="1"/>
  <c r="M445" i="11"/>
  <c r="N445" i="11" s="1"/>
  <c r="P445" i="11"/>
  <c r="Q445" i="11"/>
  <c r="G445" i="11" s="1"/>
  <c r="S445" i="11"/>
  <c r="H445" i="11" s="1"/>
  <c r="J446" i="11" a="1"/>
  <c r="J446" i="11"/>
  <c r="M446" i="11" s="1"/>
  <c r="N446" i="11" s="1"/>
  <c r="F446" i="11" s="1"/>
  <c r="P446" i="11"/>
  <c r="Q446" i="11" s="1"/>
  <c r="G446" i="11" s="1"/>
  <c r="S446" i="11"/>
  <c r="H446" i="11" s="1"/>
  <c r="H447" i="11"/>
  <c r="J447" i="11" a="1"/>
  <c r="J447" i="11" s="1"/>
  <c r="M447" i="11" s="1"/>
  <c r="N447" i="11"/>
  <c r="F447" i="11" s="1"/>
  <c r="P447" i="11"/>
  <c r="Q447" i="11" s="1"/>
  <c r="G447" i="11" s="1"/>
  <c r="S447" i="11"/>
  <c r="H448" i="11"/>
  <c r="J448" i="11" a="1"/>
  <c r="J448" i="11"/>
  <c r="M448" i="11"/>
  <c r="N448" i="11" s="1"/>
  <c r="F448" i="11" s="1"/>
  <c r="P448" i="11"/>
  <c r="Q448" i="11" s="1"/>
  <c r="G448" i="11" s="1"/>
  <c r="S448" i="11"/>
  <c r="G449" i="11"/>
  <c r="J449" i="11" a="1"/>
  <c r="J449" i="11" s="1"/>
  <c r="M449" i="11"/>
  <c r="N449" i="11" s="1"/>
  <c r="F449" i="11" s="1"/>
  <c r="P449" i="11"/>
  <c r="Q449" i="11"/>
  <c r="S449" i="11"/>
  <c r="H449" i="11" s="1"/>
  <c r="J450" i="11" a="1"/>
  <c r="J450" i="11" s="1"/>
  <c r="M450" i="11"/>
  <c r="N450" i="11" s="1"/>
  <c r="F450" i="11" s="1"/>
  <c r="P450" i="11"/>
  <c r="Q450" i="11"/>
  <c r="G450" i="11" s="1"/>
  <c r="S450" i="11"/>
  <c r="H450" i="11" s="1"/>
  <c r="H451" i="11"/>
  <c r="J451" i="11" a="1"/>
  <c r="J451" i="11" s="1"/>
  <c r="M451" i="11" s="1"/>
  <c r="N451" i="11" s="1"/>
  <c r="F451" i="11" s="1"/>
  <c r="P451" i="11"/>
  <c r="Q451" i="11" s="1"/>
  <c r="G451" i="11" s="1"/>
  <c r="S451" i="11"/>
  <c r="G452" i="11"/>
  <c r="H452" i="11"/>
  <c r="J452" i="11" a="1"/>
  <c r="J452" i="11" s="1"/>
  <c r="M452" i="11" s="1"/>
  <c r="N452" i="11" s="1"/>
  <c r="F452" i="11" s="1"/>
  <c r="P452" i="11"/>
  <c r="Q452" i="11"/>
  <c r="S452" i="11"/>
  <c r="F453" i="11"/>
  <c r="G453" i="11"/>
  <c r="H453" i="11"/>
  <c r="J453" i="11" a="1"/>
  <c r="J453" i="11" s="1"/>
  <c r="M453" i="11"/>
  <c r="N453" i="11"/>
  <c r="P453" i="11"/>
  <c r="Q453" i="11" s="1"/>
  <c r="S453" i="11"/>
  <c r="F454" i="11"/>
  <c r="G454" i="11"/>
  <c r="J454" i="11" a="1"/>
  <c r="J454" i="11"/>
  <c r="M454" i="11"/>
  <c r="N454" i="11"/>
  <c r="P454" i="11"/>
  <c r="Q454" i="11"/>
  <c r="S454" i="11"/>
  <c r="H454" i="11" s="1"/>
  <c r="G455" i="11"/>
  <c r="J455" i="11" a="1"/>
  <c r="J455" i="11"/>
  <c r="M455" i="11"/>
  <c r="N455" i="11" s="1"/>
  <c r="F455" i="11" s="1"/>
  <c r="P455" i="11"/>
  <c r="Q455" i="11" s="1"/>
  <c r="S455" i="11"/>
  <c r="H455" i="11" s="1"/>
  <c r="J456" i="11" a="1"/>
  <c r="J456" i="11"/>
  <c r="M456" i="11" s="1"/>
  <c r="N456" i="11" s="1"/>
  <c r="F456" i="11" s="1"/>
  <c r="P456" i="11"/>
  <c r="Q456" i="11" s="1"/>
  <c r="G456" i="11" s="1"/>
  <c r="S456" i="11"/>
  <c r="H456" i="11" s="1"/>
  <c r="H457" i="11"/>
  <c r="J457" i="11" a="1"/>
  <c r="J457" i="11" s="1"/>
  <c r="M457" i="11" s="1"/>
  <c r="N457" i="11" s="1"/>
  <c r="F457" i="11" s="1"/>
  <c r="P457" i="11"/>
  <c r="Q457" i="11"/>
  <c r="G457" i="11" s="1"/>
  <c r="S457" i="11"/>
  <c r="J458" i="11" a="1"/>
  <c r="J458" i="11" s="1"/>
  <c r="M458" i="11"/>
  <c r="N458" i="11" s="1"/>
  <c r="F458" i="11" s="1"/>
  <c r="P458" i="11"/>
  <c r="Q458" i="11" s="1"/>
  <c r="G458" i="11" s="1"/>
  <c r="S458" i="11"/>
  <c r="H458" i="11" s="1"/>
  <c r="G459" i="11"/>
  <c r="H459" i="11"/>
  <c r="J459" i="11" a="1"/>
  <c r="J459" i="11"/>
  <c r="M459" i="11"/>
  <c r="N459" i="11" s="1"/>
  <c r="F459" i="11" s="1"/>
  <c r="P459" i="11"/>
  <c r="Q459" i="11" s="1"/>
  <c r="S459" i="11"/>
  <c r="G460" i="11"/>
  <c r="J460" i="11" a="1"/>
  <c r="J460" i="11"/>
  <c r="M460" i="11" s="1"/>
  <c r="N460" i="11" s="1"/>
  <c r="F460" i="11" s="1"/>
  <c r="P460" i="11"/>
  <c r="Q460" i="11"/>
  <c r="S460" i="11"/>
  <c r="H460" i="11" s="1"/>
  <c r="H461" i="11"/>
  <c r="J461" i="11" a="1"/>
  <c r="J461" i="11" s="1"/>
  <c r="M461" i="11"/>
  <c r="N461" i="11" s="1"/>
  <c r="F461" i="11" s="1"/>
  <c r="P461" i="11"/>
  <c r="Q461" i="11"/>
  <c r="G461" i="11" s="1"/>
  <c r="S461" i="11"/>
  <c r="G462" i="11"/>
  <c r="J462" i="11" a="1"/>
  <c r="J462" i="11" s="1"/>
  <c r="M462" i="11" s="1"/>
  <c r="N462" i="11" s="1"/>
  <c r="F462" i="11" s="1"/>
  <c r="P462" i="11"/>
  <c r="Q462" i="11"/>
  <c r="S462" i="11"/>
  <c r="H462" i="11" s="1"/>
  <c r="G463" i="11"/>
  <c r="H463" i="11"/>
  <c r="J463" i="11" a="1"/>
  <c r="J463" i="11" s="1"/>
  <c r="M463" i="11" s="1"/>
  <c r="N463" i="11" s="1"/>
  <c r="F463" i="11" s="1"/>
  <c r="P463" i="11"/>
  <c r="Q463" i="11" s="1"/>
  <c r="S463" i="11"/>
  <c r="F464" i="11"/>
  <c r="G464" i="11"/>
  <c r="H464" i="11"/>
  <c r="J464" i="11" a="1"/>
  <c r="J464" i="11"/>
  <c r="M464" i="11"/>
  <c r="N464" i="11" s="1"/>
  <c r="P464" i="11"/>
  <c r="Q464" i="11" s="1"/>
  <c r="S464" i="11"/>
  <c r="F465" i="11"/>
  <c r="G465" i="11"/>
  <c r="J465" i="11" a="1"/>
  <c r="J465" i="11" s="1"/>
  <c r="M465" i="11"/>
  <c r="N465" i="11"/>
  <c r="P465" i="11"/>
  <c r="Q465" i="11"/>
  <c r="S465" i="11"/>
  <c r="H465" i="11" s="1"/>
  <c r="F466" i="11"/>
  <c r="J466" i="11" a="1"/>
  <c r="J466" i="11"/>
  <c r="M466" i="11"/>
  <c r="N466" i="11" s="1"/>
  <c r="P466" i="11"/>
  <c r="Q466" i="11" s="1"/>
  <c r="G466" i="11" s="1"/>
  <c r="S466" i="11"/>
  <c r="H466" i="11" s="1"/>
  <c r="J467" i="11" a="1"/>
  <c r="J467" i="11"/>
  <c r="M467" i="11" s="1"/>
  <c r="N467" i="11"/>
  <c r="F467" i="11" s="1"/>
  <c r="P467" i="11"/>
  <c r="Q467" i="11" s="1"/>
  <c r="G467" i="11" s="1"/>
  <c r="S467" i="11"/>
  <c r="H467" i="11" s="1"/>
  <c r="H468" i="11"/>
  <c r="J468" i="11" a="1"/>
  <c r="J468" i="11" s="1"/>
  <c r="M468" i="11"/>
  <c r="N468" i="11" s="1"/>
  <c r="F468" i="11" s="1"/>
  <c r="P468" i="11"/>
  <c r="Q468" i="11" s="1"/>
  <c r="G468" i="11" s="1"/>
  <c r="S468" i="11"/>
  <c r="H469" i="11"/>
  <c r="J469" i="11" a="1"/>
  <c r="J469" i="11" s="1"/>
  <c r="M469" i="11"/>
  <c r="N469" i="11" s="1"/>
  <c r="F469" i="11" s="1"/>
  <c r="P469" i="11"/>
  <c r="Q469" i="11" s="1"/>
  <c r="G469" i="11" s="1"/>
  <c r="S469" i="11"/>
  <c r="G470" i="11"/>
  <c r="J470" i="11" a="1"/>
  <c r="J470" i="11"/>
  <c r="M470" i="11" s="1"/>
  <c r="N470" i="11" s="1"/>
  <c r="F470" i="11" s="1"/>
  <c r="P470" i="11"/>
  <c r="Q470" i="11"/>
  <c r="S470" i="11"/>
  <c r="H470" i="11" s="1"/>
  <c r="G471" i="11"/>
  <c r="J471" i="11" a="1"/>
  <c r="J471" i="11" s="1"/>
  <c r="M471" i="11" s="1"/>
  <c r="N471" i="11" s="1"/>
  <c r="F471" i="11" s="1"/>
  <c r="P471" i="11"/>
  <c r="Q471" i="11" s="1"/>
  <c r="S471" i="11"/>
  <c r="H471" i="11" s="1"/>
  <c r="H472" i="11"/>
  <c r="J472" i="11" a="1"/>
  <c r="J472" i="11" s="1"/>
  <c r="M472" i="11" s="1"/>
  <c r="N472" i="11" s="1"/>
  <c r="F472" i="11" s="1"/>
  <c r="P472" i="11"/>
  <c r="Q472" i="11" s="1"/>
  <c r="G472" i="11" s="1"/>
  <c r="S472" i="11"/>
  <c r="G473" i="11"/>
  <c r="H473" i="11"/>
  <c r="J473" i="11" a="1"/>
  <c r="J473" i="11" s="1"/>
  <c r="M473" i="11" s="1"/>
  <c r="N473" i="11" s="1"/>
  <c r="F473" i="11" s="1"/>
  <c r="P473" i="11"/>
  <c r="Q473" i="11"/>
  <c r="S473" i="11"/>
  <c r="F474" i="11"/>
  <c r="G474" i="11"/>
  <c r="J474" i="11" a="1"/>
  <c r="J474" i="11" s="1"/>
  <c r="M474" i="11" s="1"/>
  <c r="N474" i="11" s="1"/>
  <c r="P474" i="11"/>
  <c r="Q474" i="11" s="1"/>
  <c r="S474" i="11"/>
  <c r="H474" i="11" s="1"/>
  <c r="G475" i="11"/>
  <c r="H475" i="11"/>
  <c r="J475" i="11" a="1"/>
  <c r="J475" i="11"/>
  <c r="M475" i="11"/>
  <c r="N475" i="11"/>
  <c r="F475" i="11" s="1"/>
  <c r="P475" i="11"/>
  <c r="Q475" i="11" s="1"/>
  <c r="S475" i="11"/>
  <c r="F476" i="11"/>
  <c r="J476" i="11" a="1"/>
  <c r="J476" i="11" s="1"/>
  <c r="M476" i="11" s="1"/>
  <c r="N476" i="11" s="1"/>
  <c r="P476" i="11"/>
  <c r="Q476" i="11"/>
  <c r="G476" i="11" s="1"/>
  <c r="S476" i="11"/>
  <c r="H476" i="11" s="1"/>
  <c r="J477" i="11" a="1"/>
  <c r="J477" i="11" s="1"/>
  <c r="M477" i="11"/>
  <c r="N477" i="11" s="1"/>
  <c r="F477" i="11" s="1"/>
  <c r="P477" i="11"/>
  <c r="Q477" i="11" s="1"/>
  <c r="G477" i="11" s="1"/>
  <c r="S477" i="11"/>
  <c r="H477" i="11" s="1"/>
  <c r="J478" i="11" a="1"/>
  <c r="J478" i="11"/>
  <c r="M478" i="11" s="1"/>
  <c r="N478" i="11"/>
  <c r="F478" i="11" s="1"/>
  <c r="P478" i="11"/>
  <c r="Q478" i="11"/>
  <c r="G478" i="11" s="1"/>
  <c r="S478" i="11"/>
  <c r="H478" i="11" s="1"/>
  <c r="H479" i="11"/>
  <c r="J479" i="11" a="1"/>
  <c r="J479" i="11" s="1"/>
  <c r="M479" i="11"/>
  <c r="N479" i="11" s="1"/>
  <c r="F479" i="11" s="1"/>
  <c r="P479" i="11"/>
  <c r="Q479" i="11" s="1"/>
  <c r="G479" i="11" s="1"/>
  <c r="S479" i="11"/>
  <c r="H480" i="11"/>
  <c r="J480" i="11" a="1"/>
  <c r="J480" i="11"/>
  <c r="M480" i="11"/>
  <c r="N480" i="11" s="1"/>
  <c r="F480" i="11" s="1"/>
  <c r="P480" i="11"/>
  <c r="Q480" i="11" s="1"/>
  <c r="G480" i="11" s="1"/>
  <c r="S480" i="11"/>
  <c r="G481" i="11"/>
  <c r="J481" i="11" a="1"/>
  <c r="J481" i="11" s="1"/>
  <c r="M481" i="11"/>
  <c r="N481" i="11" s="1"/>
  <c r="F481" i="11" s="1"/>
  <c r="P481" i="11"/>
  <c r="Q481" i="11"/>
  <c r="S481" i="11"/>
  <c r="H481" i="11" s="1"/>
  <c r="J482" i="11" a="1"/>
  <c r="J482" i="11"/>
  <c r="M482" i="11" s="1"/>
  <c r="N482" i="11" s="1"/>
  <c r="F482" i="11" s="1"/>
  <c r="P482" i="11"/>
  <c r="Q482" i="11"/>
  <c r="G482" i="11" s="1"/>
  <c r="S482" i="11"/>
  <c r="H482" i="11" s="1"/>
  <c r="H483" i="11"/>
  <c r="J483" i="11" a="1"/>
  <c r="J483" i="11" s="1"/>
  <c r="M483" i="11" s="1"/>
  <c r="N483" i="11" s="1"/>
  <c r="F483" i="11" s="1"/>
  <c r="P483" i="11"/>
  <c r="Q483" i="11" s="1"/>
  <c r="G483" i="11" s="1"/>
  <c r="S483" i="11"/>
  <c r="G484" i="11"/>
  <c r="H484" i="11"/>
  <c r="J484" i="11" a="1"/>
  <c r="J484" i="11" s="1"/>
  <c r="M484" i="11" s="1"/>
  <c r="N484" i="11" s="1"/>
  <c r="F484" i="11" s="1"/>
  <c r="P484" i="11"/>
  <c r="Q484" i="11"/>
  <c r="S484" i="11"/>
  <c r="F485" i="11"/>
  <c r="H485" i="11"/>
  <c r="J485" i="11" a="1"/>
  <c r="J485" i="11" s="1"/>
  <c r="M485" i="11"/>
  <c r="N485" i="11"/>
  <c r="P485" i="11"/>
  <c r="Q485" i="11" s="1"/>
  <c r="G485" i="11" s="1"/>
  <c r="S485" i="11"/>
  <c r="F486" i="11"/>
  <c r="G486" i="11"/>
  <c r="J486" i="11" a="1"/>
  <c r="J486" i="11"/>
  <c r="M486" i="11"/>
  <c r="N486" i="11"/>
  <c r="P486" i="11"/>
  <c r="Q486" i="11"/>
  <c r="S486" i="11"/>
  <c r="H486" i="11" s="1"/>
  <c r="J487" i="11" a="1"/>
  <c r="J487" i="11"/>
  <c r="M487" i="11"/>
  <c r="N487" i="11" s="1"/>
  <c r="F487" i="11" s="1"/>
  <c r="P487" i="11"/>
  <c r="Q487" i="11" s="1"/>
  <c r="G487" i="11" s="1"/>
  <c r="S487" i="11"/>
  <c r="H487" i="11" s="1"/>
  <c r="J488" i="11" a="1"/>
  <c r="J488" i="11"/>
  <c r="M488" i="11" s="1"/>
  <c r="N488" i="11" s="1"/>
  <c r="F488" i="11" s="1"/>
  <c r="P488" i="11"/>
  <c r="Q488" i="11" s="1"/>
  <c r="G488" i="11" s="1"/>
  <c r="S488" i="11"/>
  <c r="H488" i="11" s="1"/>
  <c r="H489" i="11"/>
  <c r="J489" i="11" a="1"/>
  <c r="J489" i="11" s="1"/>
  <c r="M489" i="11" s="1"/>
  <c r="N489" i="11" s="1"/>
  <c r="F489" i="11" s="1"/>
  <c r="P489" i="11"/>
  <c r="Q489" i="11" s="1"/>
  <c r="G489" i="11" s="1"/>
  <c r="S489" i="11"/>
  <c r="J490" i="11" a="1"/>
  <c r="J490" i="11" s="1"/>
  <c r="M490" i="11" s="1"/>
  <c r="N490" i="11"/>
  <c r="F490" i="11" s="1"/>
  <c r="P490" i="11"/>
  <c r="Q490" i="11" s="1"/>
  <c r="G490" i="11" s="1"/>
  <c r="S490" i="11"/>
  <c r="H490" i="11" s="1"/>
  <c r="G491" i="11"/>
  <c r="H491" i="11"/>
  <c r="J491" i="11" a="1"/>
  <c r="J491" i="11"/>
  <c r="M491" i="11" s="1"/>
  <c r="N491" i="11" s="1"/>
  <c r="F491" i="11" s="1"/>
  <c r="P491" i="11"/>
  <c r="Q491" i="11" s="1"/>
  <c r="S491" i="11"/>
  <c r="G492" i="11"/>
  <c r="J492" i="11" a="1"/>
  <c r="J492" i="11"/>
  <c r="M492" i="11" s="1"/>
  <c r="N492" i="11" s="1"/>
  <c r="F492" i="11" s="1"/>
  <c r="P492" i="11"/>
  <c r="Q492" i="11"/>
  <c r="S492" i="11"/>
  <c r="H492" i="11" s="1"/>
  <c r="H493" i="11"/>
  <c r="J493" i="11" a="1"/>
  <c r="J493" i="11" s="1"/>
  <c r="M493" i="11" s="1"/>
  <c r="N493" i="11" s="1"/>
  <c r="F493" i="11" s="1"/>
  <c r="P493" i="11"/>
  <c r="Q493" i="11"/>
  <c r="G493" i="11" s="1"/>
  <c r="S493" i="11"/>
  <c r="G494" i="11"/>
  <c r="J494" i="11" a="1"/>
  <c r="J494" i="11" s="1"/>
  <c r="M494" i="11" s="1"/>
  <c r="N494" i="11" s="1"/>
  <c r="F494" i="11" s="1"/>
  <c r="P494" i="11"/>
  <c r="Q494" i="11"/>
  <c r="S494" i="11"/>
  <c r="H494" i="11" s="1"/>
  <c r="G495" i="11"/>
  <c r="H495" i="11"/>
  <c r="J495" i="11" a="1"/>
  <c r="J495" i="11" s="1"/>
  <c r="M495" i="11" s="1"/>
  <c r="N495" i="11" s="1"/>
  <c r="F495" i="11" s="1"/>
  <c r="P495" i="11"/>
  <c r="Q495" i="11" s="1"/>
  <c r="S495" i="11"/>
  <c r="F496" i="11"/>
  <c r="H496" i="11"/>
  <c r="J496" i="11" a="1"/>
  <c r="J496" i="11"/>
  <c r="M496" i="11"/>
  <c r="N496" i="11" s="1"/>
  <c r="P496" i="11"/>
  <c r="Q496" i="11" s="1"/>
  <c r="G496" i="11" s="1"/>
  <c r="S496" i="11"/>
  <c r="F497" i="11"/>
  <c r="J497" i="11" a="1"/>
  <c r="J497" i="11" s="1"/>
  <c r="M497" i="11"/>
  <c r="N497" i="11"/>
  <c r="P497" i="11"/>
  <c r="Q497" i="11"/>
  <c r="G497" i="11" s="1"/>
  <c r="S497" i="11"/>
  <c r="H497" i="11" s="1"/>
  <c r="J498" i="11" a="1"/>
  <c r="J498" i="11"/>
  <c r="M498" i="11"/>
  <c r="N498" i="11" s="1"/>
  <c r="F498" i="11" s="1"/>
  <c r="P498" i="11"/>
  <c r="Q498" i="11"/>
  <c r="G498" i="11" s="1"/>
  <c r="S498" i="11"/>
  <c r="H498" i="11" s="1"/>
  <c r="J499" i="11" a="1"/>
  <c r="J499" i="11"/>
  <c r="M499" i="11" s="1"/>
  <c r="N499" i="11" s="1"/>
  <c r="F499" i="11" s="1"/>
  <c r="P499" i="11"/>
  <c r="Q499" i="11" s="1"/>
  <c r="G499" i="11" s="1"/>
  <c r="S499" i="11"/>
  <c r="H499" i="11" s="1"/>
  <c r="H500" i="11"/>
  <c r="J500" i="11" a="1"/>
  <c r="J500" i="11" s="1"/>
  <c r="M500" i="11"/>
  <c r="N500" i="11" s="1"/>
  <c r="F500" i="11" s="1"/>
  <c r="P500" i="11"/>
  <c r="Q500" i="11"/>
  <c r="G500" i="11" s="1"/>
  <c r="S500" i="11"/>
  <c r="H501" i="11"/>
  <c r="J501" i="11" a="1"/>
  <c r="J501" i="11" s="1"/>
  <c r="M501" i="11"/>
  <c r="N501" i="11"/>
  <c r="F501" i="11" s="1"/>
  <c r="P501" i="11"/>
  <c r="Q501" i="11" s="1"/>
  <c r="G501" i="11" s="1"/>
  <c r="S501" i="11"/>
  <c r="G502" i="11"/>
  <c r="J502" i="11" a="1"/>
  <c r="J502" i="11"/>
  <c r="M502" i="11" s="1"/>
  <c r="N502" i="11" s="1"/>
  <c r="F502" i="11" s="1"/>
  <c r="P502" i="11"/>
  <c r="Q502" i="11"/>
  <c r="S502" i="11"/>
  <c r="H502" i="11" s="1"/>
  <c r="G503" i="11"/>
  <c r="J503" i="11" a="1"/>
  <c r="J503" i="11"/>
  <c r="M503" i="11" s="1"/>
  <c r="N503" i="11" s="1"/>
  <c r="F503" i="11" s="1"/>
  <c r="P503" i="11"/>
  <c r="Q503" i="11" s="1"/>
  <c r="S503" i="11"/>
  <c r="H503" i="11" s="1"/>
  <c r="H504" i="11"/>
  <c r="J504" i="11" a="1"/>
  <c r="J504" i="11"/>
  <c r="M504" i="11" s="1"/>
  <c r="N504" i="11" s="1"/>
  <c r="F504" i="11" s="1"/>
  <c r="P504" i="11"/>
  <c r="Q504" i="11" s="1"/>
  <c r="G504" i="11" s="1"/>
  <c r="S504" i="11"/>
  <c r="G505" i="11"/>
  <c r="H505" i="11"/>
  <c r="J505" i="11" a="1"/>
  <c r="J505" i="11" s="1"/>
  <c r="M505" i="11" s="1"/>
  <c r="N505" i="11" s="1"/>
  <c r="F505" i="11" s="1"/>
  <c r="P505" i="11"/>
  <c r="Q505" i="11"/>
  <c r="S505" i="11"/>
  <c r="G506" i="11"/>
  <c r="J506" i="11" a="1"/>
  <c r="J506" i="11" s="1"/>
  <c r="M506" i="11" s="1"/>
  <c r="N506" i="11" s="1"/>
  <c r="F506" i="11" s="1"/>
  <c r="P506" i="11"/>
  <c r="Q506" i="11" s="1"/>
  <c r="S506" i="11"/>
  <c r="H506" i="11" s="1"/>
  <c r="G507" i="11"/>
  <c r="J507" i="11" a="1"/>
  <c r="J507" i="11"/>
  <c r="M507" i="11" s="1"/>
  <c r="N507" i="11" s="1"/>
  <c r="F507" i="11" s="1"/>
  <c r="P507" i="11"/>
  <c r="Q507" i="11" s="1"/>
  <c r="S507" i="11"/>
  <c r="H507" i="11" s="1"/>
  <c r="G508" i="11"/>
  <c r="J508" i="11" a="1"/>
  <c r="J508" i="11" s="1"/>
  <c r="M508" i="11" s="1"/>
  <c r="N508" i="11" s="1"/>
  <c r="F508" i="11" s="1"/>
  <c r="P508" i="11"/>
  <c r="Q508" i="11"/>
  <c r="S508" i="11"/>
  <c r="H508" i="11" s="1"/>
  <c r="F509" i="11"/>
  <c r="J509" i="11" a="1"/>
  <c r="J509" i="11" s="1"/>
  <c r="M509" i="11"/>
  <c r="N509" i="11" s="1"/>
  <c r="P509" i="11"/>
  <c r="Q509" i="11" s="1"/>
  <c r="G509" i="11" s="1"/>
  <c r="S509" i="11"/>
  <c r="H509" i="11" s="1"/>
  <c r="J510" i="11" a="1"/>
  <c r="J510" i="11"/>
  <c r="M510" i="11" s="1"/>
  <c r="N510" i="11"/>
  <c r="F510" i="11" s="1"/>
  <c r="P510" i="11"/>
  <c r="Q510" i="11" s="1"/>
  <c r="G510" i="11" s="1"/>
  <c r="S510" i="11"/>
  <c r="H510" i="11" s="1"/>
  <c r="H511" i="11"/>
  <c r="J511" i="11" a="1"/>
  <c r="J511" i="11" s="1"/>
  <c r="M511" i="11"/>
  <c r="N511" i="11" s="1"/>
  <c r="F511" i="11" s="1"/>
  <c r="P511" i="11"/>
  <c r="Q511" i="11" s="1"/>
  <c r="G511" i="11" s="1"/>
  <c r="S511" i="11"/>
  <c r="H512" i="11"/>
  <c r="J512" i="11" a="1"/>
  <c r="J512" i="11"/>
  <c r="M512" i="11" s="1"/>
  <c r="N512" i="11" s="1"/>
  <c r="F512" i="11" s="1"/>
  <c r="P512" i="11"/>
  <c r="Q512" i="11" s="1"/>
  <c r="G512" i="11" s="1"/>
  <c r="S512" i="11"/>
  <c r="G513" i="11"/>
  <c r="J513" i="11" a="1"/>
  <c r="J513" i="11" s="1"/>
  <c r="M513" i="11" s="1"/>
  <c r="N513" i="11"/>
  <c r="F513" i="11" s="1"/>
  <c r="P513" i="11"/>
  <c r="Q513" i="11"/>
  <c r="S513" i="11"/>
  <c r="H513" i="11" s="1"/>
  <c r="J514" i="11" a="1"/>
  <c r="J514" i="11"/>
  <c r="M514" i="11"/>
  <c r="N514" i="11" s="1"/>
  <c r="F514" i="11" s="1"/>
  <c r="P514" i="11"/>
  <c r="Q514" i="11" s="1"/>
  <c r="G514" i="11" s="1"/>
  <c r="S514" i="11"/>
  <c r="H514" i="11" s="1"/>
  <c r="H515" i="11"/>
  <c r="J515" i="11" a="1"/>
  <c r="J515" i="11"/>
  <c r="M515" i="11" s="1"/>
  <c r="N515" i="11" s="1"/>
  <c r="F515" i="11" s="1"/>
  <c r="P515" i="11"/>
  <c r="Q515" i="11" s="1"/>
  <c r="G515" i="11" s="1"/>
  <c r="S515" i="11"/>
  <c r="G516" i="11"/>
  <c r="H516" i="11"/>
  <c r="J516" i="11" a="1"/>
  <c r="J516" i="11" s="1"/>
  <c r="M516" i="11" s="1"/>
  <c r="N516" i="11" s="1"/>
  <c r="F516" i="11" s="1"/>
  <c r="P516" i="11"/>
  <c r="Q516" i="11"/>
  <c r="S516" i="11"/>
  <c r="F517" i="11"/>
  <c r="G517" i="11"/>
  <c r="H517" i="11"/>
  <c r="J517" i="11" a="1"/>
  <c r="J517" i="11" s="1"/>
  <c r="M517" i="11"/>
  <c r="N517" i="11"/>
  <c r="P517" i="11"/>
  <c r="Q517" i="11" s="1"/>
  <c r="S517" i="11"/>
  <c r="F518" i="11"/>
  <c r="G518" i="11"/>
  <c r="J518" i="11" a="1"/>
  <c r="J518" i="11"/>
  <c r="M518" i="11"/>
  <c r="N518" i="11"/>
  <c r="P518" i="11"/>
  <c r="Q518" i="11"/>
  <c r="S518" i="11"/>
  <c r="H518" i="11" s="1"/>
  <c r="J519" i="11" a="1"/>
  <c r="J519" i="11"/>
  <c r="M519" i="11"/>
  <c r="N519" i="11" s="1"/>
  <c r="F519" i="11" s="1"/>
  <c r="P519" i="11"/>
  <c r="Q519" i="11" s="1"/>
  <c r="G519" i="11" s="1"/>
  <c r="S519" i="11"/>
  <c r="H519" i="11" s="1"/>
  <c r="J520" i="11" a="1"/>
  <c r="J520" i="11"/>
  <c r="M520" i="11" s="1"/>
  <c r="N520" i="11" s="1"/>
  <c r="F520" i="11" s="1"/>
  <c r="P520" i="11"/>
  <c r="Q520" i="11" s="1"/>
  <c r="G520" i="11" s="1"/>
  <c r="S520" i="11"/>
  <c r="H520" i="11" s="1"/>
  <c r="H521" i="11"/>
  <c r="J521" i="11" a="1"/>
  <c r="J521" i="11" s="1"/>
  <c r="M521" i="11" s="1"/>
  <c r="N521" i="11"/>
  <c r="F521" i="11" s="1"/>
  <c r="P521" i="11"/>
  <c r="Q521" i="11"/>
  <c r="G521" i="11" s="1"/>
  <c r="S521" i="11"/>
  <c r="J522" i="11" a="1"/>
  <c r="J522" i="11" s="1"/>
  <c r="M522" i="11"/>
  <c r="N522" i="11"/>
  <c r="F522" i="11" s="1"/>
  <c r="P522" i="11"/>
  <c r="Q522" i="11" s="1"/>
  <c r="G522" i="11" s="1"/>
  <c r="S522" i="11"/>
  <c r="H522" i="11" s="1"/>
  <c r="G523" i="11"/>
  <c r="H523" i="11"/>
  <c r="J523" i="11" a="1"/>
  <c r="J523" i="11"/>
  <c r="M523" i="11"/>
  <c r="N523" i="11"/>
  <c r="F523" i="11" s="1"/>
  <c r="P523" i="11"/>
  <c r="Q523" i="11" s="1"/>
  <c r="S523" i="11"/>
  <c r="G524" i="11"/>
  <c r="J524" i="11" a="1"/>
  <c r="J524" i="11" s="1"/>
  <c r="M524" i="11" s="1"/>
  <c r="N524" i="11" s="1"/>
  <c r="F524" i="11" s="1"/>
  <c r="P524" i="11"/>
  <c r="Q524" i="11"/>
  <c r="S524" i="11"/>
  <c r="H524" i="11" s="1"/>
  <c r="H525" i="11"/>
  <c r="J525" i="11" a="1"/>
  <c r="J525" i="11" s="1"/>
  <c r="M525" i="11"/>
  <c r="N525" i="11" s="1"/>
  <c r="F525" i="11" s="1"/>
  <c r="P525" i="11"/>
  <c r="Q525" i="11" s="1"/>
  <c r="G525" i="11" s="1"/>
  <c r="S525" i="11"/>
  <c r="G526" i="11"/>
  <c r="J526" i="11" a="1"/>
  <c r="J526" i="11" s="1"/>
  <c r="M526" i="11" s="1"/>
  <c r="N526" i="11" s="1"/>
  <c r="F526" i="11" s="1"/>
  <c r="P526" i="11"/>
  <c r="Q526" i="11"/>
  <c r="S526" i="11"/>
  <c r="H526" i="11" s="1"/>
  <c r="G527" i="11"/>
  <c r="H527" i="11"/>
  <c r="J527" i="11" a="1"/>
  <c r="J527" i="11" s="1"/>
  <c r="M527" i="11" s="1"/>
  <c r="N527" i="11" s="1"/>
  <c r="F527" i="11" s="1"/>
  <c r="P527" i="11"/>
  <c r="Q527" i="11" s="1"/>
  <c r="S527" i="11"/>
  <c r="F528" i="11"/>
  <c r="H528" i="11"/>
  <c r="J528" i="11" a="1"/>
  <c r="J528" i="11"/>
  <c r="M528" i="11"/>
  <c r="N528" i="11" s="1"/>
  <c r="P528" i="11"/>
  <c r="Q528" i="11" s="1"/>
  <c r="G528" i="11" s="1"/>
  <c r="S528" i="11"/>
  <c r="G529" i="11"/>
  <c r="J529" i="11" a="1"/>
  <c r="J529" i="11" s="1"/>
  <c r="M529" i="11" s="1"/>
  <c r="N529" i="11" s="1"/>
  <c r="F529" i="11" s="1"/>
  <c r="P529" i="11"/>
  <c r="Q529" i="11"/>
  <c r="S529" i="11"/>
  <c r="H529" i="11" s="1"/>
  <c r="F530" i="11"/>
  <c r="J530" i="11" a="1"/>
  <c r="J530" i="11" s="1"/>
  <c r="M530" i="11" s="1"/>
  <c r="N530" i="11" s="1"/>
  <c r="P530" i="11"/>
  <c r="Q530" i="11" s="1"/>
  <c r="G530" i="11" s="1"/>
  <c r="S530" i="11"/>
  <c r="H530" i="11" s="1"/>
  <c r="J531" i="11" a="1"/>
  <c r="J531" i="11"/>
  <c r="M531" i="11" s="1"/>
  <c r="N531" i="11"/>
  <c r="F531" i="11" s="1"/>
  <c r="P531" i="11"/>
  <c r="Q531" i="11" s="1"/>
  <c r="G531" i="11" s="1"/>
  <c r="S531" i="11"/>
  <c r="H531" i="11" s="1"/>
  <c r="H532" i="11"/>
  <c r="J532" i="11" a="1"/>
  <c r="J532" i="11" s="1"/>
  <c r="M532" i="11"/>
  <c r="N532" i="11" s="1"/>
  <c r="F532" i="11" s="1"/>
  <c r="P532" i="11"/>
  <c r="Q532" i="11" s="1"/>
  <c r="G532" i="11" s="1"/>
  <c r="S532" i="11"/>
  <c r="H533" i="11"/>
  <c r="J533" i="11" a="1"/>
  <c r="J533" i="11" s="1"/>
  <c r="M533" i="11"/>
  <c r="N533" i="11" s="1"/>
  <c r="F533" i="11" s="1"/>
  <c r="P533" i="11"/>
  <c r="Q533" i="11" s="1"/>
  <c r="G533" i="11" s="1"/>
  <c r="S533" i="11"/>
  <c r="G534" i="11"/>
  <c r="J534" i="11" a="1"/>
  <c r="J534" i="11"/>
  <c r="M534" i="11" s="1"/>
  <c r="N534" i="11" s="1"/>
  <c r="F534" i="11" s="1"/>
  <c r="P534" i="11"/>
  <c r="Q534" i="11"/>
  <c r="S534" i="11"/>
  <c r="H534" i="11" s="1"/>
  <c r="G535" i="11"/>
  <c r="J535" i="11" a="1"/>
  <c r="J535" i="11"/>
  <c r="M535" i="11" s="1"/>
  <c r="N535" i="11" s="1"/>
  <c r="F535" i="11" s="1"/>
  <c r="P535" i="11"/>
  <c r="Q535" i="11" s="1"/>
  <c r="S535" i="11"/>
  <c r="H535" i="11" s="1"/>
  <c r="H536" i="11"/>
  <c r="J536" i="11" a="1"/>
  <c r="J536" i="11" s="1"/>
  <c r="M536" i="11" s="1"/>
  <c r="N536" i="11" s="1"/>
  <c r="F536" i="11" s="1"/>
  <c r="P536" i="11"/>
  <c r="Q536" i="11" s="1"/>
  <c r="G536" i="11" s="1"/>
  <c r="S536" i="11"/>
  <c r="G537" i="11"/>
  <c r="H537" i="11"/>
  <c r="J537" i="11" a="1"/>
  <c r="J537" i="11" s="1"/>
  <c r="M537" i="11" s="1"/>
  <c r="N537" i="11" s="1"/>
  <c r="F537" i="11" s="1"/>
  <c r="P537" i="11"/>
  <c r="Q537" i="11"/>
  <c r="S537" i="11"/>
  <c r="F538" i="11"/>
  <c r="G538" i="11"/>
  <c r="J538" i="11" a="1"/>
  <c r="J538" i="11" s="1"/>
  <c r="M538" i="11" s="1"/>
  <c r="N538" i="11" s="1"/>
  <c r="P538" i="11"/>
  <c r="Q538" i="11" s="1"/>
  <c r="S538" i="11"/>
  <c r="H538" i="11" s="1"/>
  <c r="G539" i="11"/>
  <c r="H539" i="11"/>
  <c r="J539" i="11" a="1"/>
  <c r="J539" i="11"/>
  <c r="M539" i="11" s="1"/>
  <c r="N539" i="11" s="1"/>
  <c r="F539" i="11" s="1"/>
  <c r="P539" i="11"/>
  <c r="Q539" i="11" s="1"/>
  <c r="S539" i="11"/>
  <c r="G540" i="11"/>
  <c r="J540" i="11" a="1"/>
  <c r="J540" i="11" s="1"/>
  <c r="M540" i="11" s="1"/>
  <c r="N540" i="11" s="1"/>
  <c r="F540" i="11" s="1"/>
  <c r="P540" i="11"/>
  <c r="Q540" i="11"/>
  <c r="S540" i="11"/>
  <c r="H540" i="11" s="1"/>
  <c r="F541" i="11"/>
  <c r="J541" i="11" a="1"/>
  <c r="J541" i="11" s="1"/>
  <c r="M541" i="11"/>
  <c r="N541" i="11" s="1"/>
  <c r="P541" i="11"/>
  <c r="Q541" i="11"/>
  <c r="G541" i="11" s="1"/>
  <c r="S541" i="11"/>
  <c r="H541" i="11" s="1"/>
  <c r="J542" i="11" a="1"/>
  <c r="J542" i="11"/>
  <c r="M542" i="11" s="1"/>
  <c r="N542" i="11" s="1"/>
  <c r="F542" i="11" s="1"/>
  <c r="P542" i="11"/>
  <c r="Q542" i="11"/>
  <c r="G542" i="11" s="1"/>
  <c r="S542" i="11"/>
  <c r="H542" i="11" s="1"/>
  <c r="H543" i="11"/>
  <c r="J543" i="11" a="1"/>
  <c r="J543" i="11" s="1"/>
  <c r="M543" i="11" s="1"/>
  <c r="N543" i="11"/>
  <c r="F543" i="11" s="1"/>
  <c r="P543" i="11"/>
  <c r="Q543" i="11" s="1"/>
  <c r="G543" i="11" s="1"/>
  <c r="S543" i="11"/>
  <c r="H544" i="11"/>
  <c r="J544" i="11" a="1"/>
  <c r="J544" i="11"/>
  <c r="M544" i="11" s="1"/>
  <c r="N544" i="11" s="1"/>
  <c r="F544" i="11" s="1"/>
  <c r="P544" i="11"/>
  <c r="Q544" i="11" s="1"/>
  <c r="G544" i="11" s="1"/>
  <c r="S544" i="11"/>
  <c r="G545" i="11"/>
  <c r="J545" i="11" a="1"/>
  <c r="J545" i="11" s="1"/>
  <c r="M545" i="11"/>
  <c r="N545" i="11"/>
  <c r="F545" i="11" s="1"/>
  <c r="P545" i="11"/>
  <c r="Q545" i="11"/>
  <c r="S545" i="11"/>
  <c r="H545" i="11" s="1"/>
  <c r="J546" i="11" a="1"/>
  <c r="J546" i="11"/>
  <c r="M546" i="11" s="1"/>
  <c r="N546" i="11" s="1"/>
  <c r="F546" i="11" s="1"/>
  <c r="P546" i="11"/>
  <c r="Q546" i="11" s="1"/>
  <c r="G546" i="11" s="1"/>
  <c r="S546" i="11"/>
  <c r="H546" i="11" s="1"/>
  <c r="H547" i="11"/>
  <c r="J547" i="11" a="1"/>
  <c r="J547" i="11" s="1"/>
  <c r="M547" i="11" s="1"/>
  <c r="N547" i="11" s="1"/>
  <c r="F547" i="11" s="1"/>
  <c r="P547" i="11"/>
  <c r="Q547" i="11" s="1"/>
  <c r="G547" i="11" s="1"/>
  <c r="S547" i="11"/>
  <c r="G548" i="11"/>
  <c r="H548" i="11"/>
  <c r="J548" i="11" a="1"/>
  <c r="J548" i="11" s="1"/>
  <c r="M548" i="11" s="1"/>
  <c r="N548" i="11" s="1"/>
  <c r="F548" i="11" s="1"/>
  <c r="P548" i="11"/>
  <c r="Q548" i="11"/>
  <c r="S548" i="11"/>
  <c r="F549" i="11"/>
  <c r="G549" i="11"/>
  <c r="J549" i="11" a="1"/>
  <c r="J549" i="11" s="1"/>
  <c r="M549" i="11"/>
  <c r="N549" i="11"/>
  <c r="P549" i="11"/>
  <c r="Q549" i="11" s="1"/>
  <c r="S549" i="11"/>
  <c r="H549" i="11" s="1"/>
  <c r="F550" i="11"/>
  <c r="G550" i="11"/>
  <c r="J550" i="11" a="1"/>
  <c r="J550" i="11"/>
  <c r="M550" i="11"/>
  <c r="N550" i="11"/>
  <c r="P550" i="11"/>
  <c r="Q550" i="11"/>
  <c r="S550" i="11"/>
  <c r="H550" i="11" s="1"/>
  <c r="G551" i="11"/>
  <c r="J551" i="11" a="1"/>
  <c r="J551" i="11"/>
  <c r="M551" i="11"/>
  <c r="N551" i="11" s="1"/>
  <c r="F551" i="11" s="1"/>
  <c r="P551" i="11"/>
  <c r="Q551" i="11" s="1"/>
  <c r="S551" i="11"/>
  <c r="H551" i="11" s="1"/>
  <c r="J552" i="11" a="1"/>
  <c r="J552" i="11"/>
  <c r="M552" i="11" s="1"/>
  <c r="N552" i="11" s="1"/>
  <c r="F552" i="11" s="1"/>
  <c r="P552" i="11"/>
  <c r="Q552" i="11"/>
  <c r="G552" i="11" s="1"/>
  <c r="S552" i="11"/>
  <c r="H552" i="11" s="1"/>
  <c r="H553" i="11"/>
  <c r="J553" i="11" a="1"/>
  <c r="J553" i="11" s="1"/>
  <c r="M553" i="11" s="1"/>
  <c r="N553" i="11" s="1"/>
  <c r="F553" i="11" s="1"/>
  <c r="P553" i="11"/>
  <c r="Q553" i="11"/>
  <c r="G553" i="11" s="1"/>
  <c r="S553" i="11"/>
  <c r="J554" i="11" a="1"/>
  <c r="J554" i="11" s="1"/>
  <c r="M554" i="11"/>
  <c r="N554" i="11"/>
  <c r="F554" i="11" s="1"/>
  <c r="P554" i="11"/>
  <c r="Q554" i="11" s="1"/>
  <c r="G554" i="11" s="1"/>
  <c r="S554" i="11"/>
  <c r="H554" i="11" s="1"/>
  <c r="G555" i="11"/>
  <c r="H555" i="11"/>
  <c r="J555" i="11" a="1"/>
  <c r="J555" i="11"/>
  <c r="M555" i="11"/>
  <c r="N555" i="11"/>
  <c r="F555" i="11" s="1"/>
  <c r="P555" i="11"/>
  <c r="Q555" i="11" s="1"/>
  <c r="S555" i="11"/>
  <c r="G556" i="11"/>
  <c r="J556" i="11" a="1"/>
  <c r="J556" i="11" s="1"/>
  <c r="M556" i="11" s="1"/>
  <c r="N556" i="11" s="1"/>
  <c r="F556" i="11" s="1"/>
  <c r="P556" i="11"/>
  <c r="Q556" i="11"/>
  <c r="S556" i="11"/>
  <c r="H556" i="11" s="1"/>
  <c r="H557" i="11"/>
  <c r="J557" i="11" a="1"/>
  <c r="J557" i="11" s="1"/>
  <c r="M557" i="11" s="1"/>
  <c r="N557" i="11" s="1"/>
  <c r="F557" i="11" s="1"/>
  <c r="P557" i="11"/>
  <c r="Q557" i="11"/>
  <c r="G557" i="11" s="1"/>
  <c r="S557" i="11"/>
  <c r="G558" i="11"/>
  <c r="J558" i="11" a="1"/>
  <c r="J558" i="11" s="1"/>
  <c r="M558" i="11" s="1"/>
  <c r="N558" i="11" s="1"/>
  <c r="F558" i="11" s="1"/>
  <c r="P558" i="11"/>
  <c r="Q558" i="11"/>
  <c r="S558" i="11"/>
  <c r="H558" i="11" s="1"/>
  <c r="G559" i="11"/>
  <c r="H559" i="11"/>
  <c r="J559" i="11" a="1"/>
  <c r="J559" i="11" s="1"/>
  <c r="M559" i="11" s="1"/>
  <c r="N559" i="11" s="1"/>
  <c r="F559" i="11" s="1"/>
  <c r="P559" i="11"/>
  <c r="Q559" i="11" s="1"/>
  <c r="S559" i="11"/>
  <c r="F560" i="11"/>
  <c r="G560" i="11"/>
  <c r="J560" i="11" a="1"/>
  <c r="J560" i="11"/>
  <c r="M560" i="11"/>
  <c r="N560" i="11" s="1"/>
  <c r="P560" i="11"/>
  <c r="Q560" i="11" s="1"/>
  <c r="S560" i="11"/>
  <c r="H560" i="11" s="1"/>
  <c r="F561" i="11"/>
  <c r="G561" i="11"/>
  <c r="J561" i="11" a="1"/>
  <c r="J561" i="11" s="1"/>
  <c r="M561" i="11"/>
  <c r="N561" i="11"/>
  <c r="P561" i="11"/>
  <c r="Q561" i="11"/>
  <c r="S561" i="11"/>
  <c r="H561" i="11" s="1"/>
  <c r="F562" i="11"/>
  <c r="J562" i="11" a="1"/>
  <c r="J562" i="11"/>
  <c r="M562" i="11"/>
  <c r="N562" i="11" s="1"/>
  <c r="P562" i="11"/>
  <c r="Q562" i="11"/>
  <c r="G562" i="11" s="1"/>
  <c r="S562" i="11"/>
  <c r="H562" i="11" s="1"/>
  <c r="J563" i="11" a="1"/>
  <c r="J563" i="11"/>
  <c r="M563" i="11" s="1"/>
  <c r="N563" i="11"/>
  <c r="F563" i="11" s="1"/>
  <c r="P563" i="11"/>
  <c r="Q563" i="11" s="1"/>
  <c r="G563" i="11" s="1"/>
  <c r="S563" i="11"/>
  <c r="H563" i="11" s="1"/>
  <c r="H564" i="11"/>
  <c r="J564" i="11" a="1"/>
  <c r="J564" i="11" s="1"/>
  <c r="M564" i="11"/>
  <c r="N564" i="11" s="1"/>
  <c r="F564" i="11" s="1"/>
  <c r="P564" i="11"/>
  <c r="Q564" i="11"/>
  <c r="G564" i="11" s="1"/>
  <c r="S564" i="11"/>
  <c r="H565" i="11"/>
  <c r="J565" i="11" a="1"/>
  <c r="J565" i="11" s="1"/>
  <c r="M565" i="11"/>
  <c r="N565" i="11"/>
  <c r="F565" i="11" s="1"/>
  <c r="P565" i="11"/>
  <c r="Q565" i="11" s="1"/>
  <c r="G565" i="11" s="1"/>
  <c r="S565" i="11"/>
  <c r="G566" i="11"/>
  <c r="J566" i="11" a="1"/>
  <c r="J566" i="11"/>
  <c r="M566" i="11"/>
  <c r="N566" i="11"/>
  <c r="F566" i="11" s="1"/>
  <c r="P566" i="11"/>
  <c r="Q566" i="11"/>
  <c r="S566" i="11"/>
  <c r="H566" i="11" s="1"/>
  <c r="G567" i="11"/>
  <c r="H567" i="11"/>
  <c r="J567" i="11" a="1"/>
  <c r="J567" i="11"/>
  <c r="M567" i="11"/>
  <c r="N567" i="11" s="1"/>
  <c r="F567" i="11" s="1"/>
  <c r="P567" i="11"/>
  <c r="Q567" i="11" s="1"/>
  <c r="S567" i="11"/>
  <c r="H568" i="11"/>
  <c r="J568" i="11" a="1"/>
  <c r="J568" i="11"/>
  <c r="M568" i="11" s="1"/>
  <c r="N568" i="11" s="1"/>
  <c r="F568" i="11" s="1"/>
  <c r="P568" i="11"/>
  <c r="Q568" i="11" s="1"/>
  <c r="G568" i="11" s="1"/>
  <c r="S568" i="11"/>
  <c r="G569" i="11"/>
  <c r="H569" i="11"/>
  <c r="J569" i="11" a="1"/>
  <c r="J569" i="11" s="1"/>
  <c r="M569" i="11" s="1"/>
  <c r="N569" i="11" s="1"/>
  <c r="F569" i="11" s="1"/>
  <c r="P569" i="11"/>
  <c r="Q569" i="11"/>
  <c r="S569" i="11"/>
  <c r="J570" i="11" a="1"/>
  <c r="J570" i="11" s="1"/>
  <c r="M570" i="11" s="1"/>
  <c r="N570" i="11" s="1"/>
  <c r="F570" i="11" s="1"/>
  <c r="P570" i="11"/>
  <c r="Q570" i="11" s="1"/>
  <c r="G570" i="11" s="1"/>
  <c r="S570" i="11"/>
  <c r="H570" i="11" s="1"/>
  <c r="G571" i="11"/>
  <c r="H571" i="11"/>
  <c r="J571" i="11" a="1"/>
  <c r="J571" i="11"/>
  <c r="M571" i="11"/>
  <c r="N571" i="11"/>
  <c r="F571" i="11" s="1"/>
  <c r="P571" i="11"/>
  <c r="Q571" i="11" s="1"/>
  <c r="S571" i="11"/>
  <c r="F572" i="11"/>
  <c r="G572" i="11"/>
  <c r="J572" i="11" a="1"/>
  <c r="J572" i="11"/>
  <c r="M572" i="11"/>
  <c r="N572" i="11" s="1"/>
  <c r="P572" i="11"/>
  <c r="Q572" i="11"/>
  <c r="S572" i="11"/>
  <c r="H572" i="11" s="1"/>
  <c r="J573" i="11" a="1"/>
  <c r="J573" i="11" s="1"/>
  <c r="M573" i="11"/>
  <c r="N573" i="11" s="1"/>
  <c r="F573" i="11" s="1"/>
  <c r="P573" i="11"/>
  <c r="Q573" i="11"/>
  <c r="G573" i="11" s="1"/>
  <c r="S573" i="11"/>
  <c r="H573" i="11" s="1"/>
  <c r="J574" i="11" a="1"/>
  <c r="J574" i="11"/>
  <c r="M574" i="11" s="1"/>
  <c r="N574" i="11" s="1"/>
  <c r="F574" i="11" s="1"/>
  <c r="P574" i="11"/>
  <c r="Q574" i="11"/>
  <c r="G574" i="11" s="1"/>
  <c r="S574" i="11"/>
  <c r="H574" i="11" s="1"/>
  <c r="H575" i="11"/>
  <c r="J575" i="11" a="1"/>
  <c r="J575" i="11" s="1"/>
  <c r="M575" i="11"/>
  <c r="N575" i="11"/>
  <c r="F575" i="11" s="1"/>
  <c r="P575" i="11"/>
  <c r="Q575" i="11" s="1"/>
  <c r="G575" i="11" s="1"/>
  <c r="S575" i="11"/>
  <c r="H576" i="11"/>
  <c r="J576" i="11" a="1"/>
  <c r="J576" i="11"/>
  <c r="M576" i="11"/>
  <c r="N576" i="11" s="1"/>
  <c r="F576" i="11" s="1"/>
  <c r="P576" i="11"/>
  <c r="Q576" i="11" s="1"/>
  <c r="G576" i="11" s="1"/>
  <c r="S576" i="11"/>
  <c r="G577" i="11"/>
  <c r="H577" i="11"/>
  <c r="J577" i="11" a="1"/>
  <c r="J577" i="11" s="1"/>
  <c r="M577" i="11" s="1"/>
  <c r="N577" i="11" s="1"/>
  <c r="F577" i="11" s="1"/>
  <c r="P577" i="11"/>
  <c r="Q577" i="11"/>
  <c r="S577" i="11"/>
  <c r="J578" i="11" a="1"/>
  <c r="J578" i="11"/>
  <c r="M578" i="11"/>
  <c r="N578" i="11" s="1"/>
  <c r="F578" i="11" s="1"/>
  <c r="P578" i="11"/>
  <c r="Q578" i="11"/>
  <c r="G578" i="11" s="1"/>
  <c r="S578" i="11"/>
  <c r="H578" i="11" s="1"/>
  <c r="H579" i="11"/>
  <c r="J579" i="11" a="1"/>
  <c r="J579" i="11" s="1"/>
  <c r="M579" i="11" s="1"/>
  <c r="N579" i="11" s="1"/>
  <c r="F579" i="11" s="1"/>
  <c r="P579" i="11"/>
  <c r="Q579" i="11" s="1"/>
  <c r="G579" i="11" s="1"/>
  <c r="S579" i="11"/>
  <c r="G580" i="11"/>
  <c r="H580" i="11"/>
  <c r="J580" i="11" a="1"/>
  <c r="J580" i="11" s="1"/>
  <c r="M580" i="11" s="1"/>
  <c r="N580" i="11" s="1"/>
  <c r="F580" i="11" s="1"/>
  <c r="P580" i="11"/>
  <c r="Q580" i="11"/>
  <c r="S580" i="11"/>
  <c r="F581" i="11"/>
  <c r="G581" i="11"/>
  <c r="J581" i="11" a="1"/>
  <c r="J581" i="11" s="1"/>
  <c r="M581" i="11"/>
  <c r="N581" i="11"/>
  <c r="P581" i="11"/>
  <c r="Q581" i="11" s="1"/>
  <c r="S581" i="11"/>
  <c r="H581" i="11" s="1"/>
  <c r="F582" i="11"/>
  <c r="G582" i="11"/>
  <c r="J582" i="11" a="1"/>
  <c r="J582" i="11"/>
  <c r="M582" i="11"/>
  <c r="N582" i="11"/>
  <c r="P582" i="11"/>
  <c r="Q582" i="11"/>
  <c r="S582" i="11"/>
  <c r="H582" i="11" s="1"/>
  <c r="G583" i="11"/>
  <c r="J583" i="11" a="1"/>
  <c r="J583" i="11"/>
  <c r="M583" i="11"/>
  <c r="N583" i="11" s="1"/>
  <c r="F583" i="11" s="1"/>
  <c r="P583" i="11"/>
  <c r="Q583" i="11" s="1"/>
  <c r="S583" i="11"/>
  <c r="H583" i="11" s="1"/>
  <c r="J584" i="11" a="1"/>
  <c r="J584" i="11"/>
  <c r="M584" i="11" s="1"/>
  <c r="N584" i="11" s="1"/>
  <c r="F584" i="11" s="1"/>
  <c r="P584" i="11"/>
  <c r="Q584" i="11"/>
  <c r="G584" i="11" s="1"/>
  <c r="S584" i="11"/>
  <c r="H584" i="11" s="1"/>
  <c r="H585" i="11"/>
  <c r="J585" i="11" a="1"/>
  <c r="J585" i="11" s="1"/>
  <c r="M585" i="11" s="1"/>
  <c r="N585" i="11" s="1"/>
  <c r="F585" i="11" s="1"/>
  <c r="P585" i="11"/>
  <c r="Q585" i="11" s="1"/>
  <c r="G585" i="11" s="1"/>
  <c r="S585" i="11"/>
  <c r="J586" i="11" a="1"/>
  <c r="J586" i="11" s="1"/>
  <c r="M586" i="11"/>
  <c r="N586" i="11"/>
  <c r="F586" i="11" s="1"/>
  <c r="P586" i="11"/>
  <c r="Q586" i="11" s="1"/>
  <c r="G586" i="11" s="1"/>
  <c r="S586" i="11"/>
  <c r="H586" i="11" s="1"/>
  <c r="G587" i="11"/>
  <c r="H587" i="11"/>
  <c r="J587" i="11" a="1"/>
  <c r="J587" i="11"/>
  <c r="M587" i="11"/>
  <c r="N587" i="11"/>
  <c r="F587" i="11" s="1"/>
  <c r="P587" i="11"/>
  <c r="Q587" i="11" s="1"/>
  <c r="S587" i="11"/>
  <c r="J588" i="11" a="1"/>
  <c r="J588" i="11" s="1"/>
  <c r="M588" i="11" s="1"/>
  <c r="N588" i="11" s="1"/>
  <c r="F588" i="11" s="1"/>
  <c r="P588" i="11"/>
  <c r="Q588" i="11" s="1"/>
  <c r="G588" i="11" s="1"/>
  <c r="S588" i="11"/>
  <c r="H588" i="11" s="1"/>
  <c r="H589" i="11"/>
  <c r="J589" i="11" a="1"/>
  <c r="J589" i="11" s="1"/>
  <c r="M589" i="11" s="1"/>
  <c r="N589" i="11" s="1"/>
  <c r="F589" i="11" s="1"/>
  <c r="P589" i="11"/>
  <c r="Q589" i="11"/>
  <c r="G589" i="11" s="1"/>
  <c r="S589" i="11"/>
  <c r="G590" i="11"/>
  <c r="J590" i="11" a="1"/>
  <c r="J590" i="11"/>
  <c r="M590" i="11" s="1"/>
  <c r="N590" i="11" s="1"/>
  <c r="F590" i="11" s="1"/>
  <c r="P590" i="11"/>
  <c r="Q590" i="11"/>
  <c r="S590" i="11"/>
  <c r="H590" i="11" s="1"/>
  <c r="G591" i="11"/>
  <c r="H591" i="11"/>
  <c r="J591" i="11" a="1"/>
  <c r="J591" i="11"/>
  <c r="M591" i="11" s="1"/>
  <c r="N591" i="11" s="1"/>
  <c r="F591" i="11" s="1"/>
  <c r="P591" i="11"/>
  <c r="Q591" i="11" s="1"/>
  <c r="S591" i="11"/>
  <c r="F592" i="11"/>
  <c r="J592" i="11" a="1"/>
  <c r="J592" i="11" s="1"/>
  <c r="M592" i="11" s="1"/>
  <c r="N592" i="11" s="1"/>
  <c r="P592" i="11"/>
  <c r="Q592" i="11" s="1"/>
  <c r="G592" i="11" s="1"/>
  <c r="S592" i="11"/>
  <c r="H592" i="11" s="1"/>
  <c r="H593" i="11"/>
  <c r="J593" i="11" a="1"/>
  <c r="J593" i="11" s="1"/>
  <c r="M593" i="11"/>
  <c r="N593" i="11"/>
  <c r="F593" i="11" s="1"/>
  <c r="P593" i="11"/>
  <c r="Q593" i="11"/>
  <c r="G593" i="11" s="1"/>
  <c r="S593" i="11"/>
  <c r="F594" i="11"/>
  <c r="G594" i="11"/>
  <c r="J594" i="11" a="1"/>
  <c r="J594" i="11"/>
  <c r="M594" i="11"/>
  <c r="N594" i="11" s="1"/>
  <c r="P594" i="11"/>
  <c r="Q594" i="11"/>
  <c r="S594" i="11"/>
  <c r="H594" i="11" s="1"/>
  <c r="G595" i="11"/>
  <c r="J595" i="11" a="1"/>
  <c r="J595" i="11"/>
  <c r="M595" i="11" s="1"/>
  <c r="N595" i="11"/>
  <c r="F595" i="11" s="1"/>
  <c r="P595" i="11"/>
  <c r="Q595" i="11" s="1"/>
  <c r="S595" i="11"/>
  <c r="H595" i="11" s="1"/>
  <c r="F596" i="11"/>
  <c r="J596" i="11" a="1"/>
  <c r="J596" i="11" s="1"/>
  <c r="M596" i="11"/>
  <c r="N596" i="11" s="1"/>
  <c r="P596" i="11"/>
  <c r="Q596" i="11" s="1"/>
  <c r="G596" i="11" s="1"/>
  <c r="S596" i="11"/>
  <c r="H596" i="11" s="1"/>
  <c r="H597" i="11"/>
  <c r="J597" i="11" a="1"/>
  <c r="J597" i="11" s="1"/>
  <c r="M597" i="11"/>
  <c r="N597" i="11" s="1"/>
  <c r="F597" i="11" s="1"/>
  <c r="P597" i="11"/>
  <c r="Q597" i="11" s="1"/>
  <c r="G597" i="11" s="1"/>
  <c r="S597" i="11"/>
  <c r="J598" i="11" a="1"/>
  <c r="J598" i="11"/>
  <c r="M598" i="11"/>
  <c r="N598" i="11" s="1"/>
  <c r="F598" i="11" s="1"/>
  <c r="P598" i="11"/>
  <c r="Q598" i="11" s="1"/>
  <c r="G598" i="11" s="1"/>
  <c r="S598" i="11"/>
  <c r="H598" i="11" s="1"/>
  <c r="G599" i="11"/>
  <c r="J599" i="11" a="1"/>
  <c r="J599" i="11"/>
  <c r="M599" i="11"/>
  <c r="N599" i="11"/>
  <c r="F599" i="11" s="1"/>
  <c r="P599" i="11"/>
  <c r="Q599" i="11" s="1"/>
  <c r="S599" i="11"/>
  <c r="H599" i="11" s="1"/>
  <c r="F600" i="11"/>
  <c r="J600" i="11" a="1"/>
  <c r="J600" i="11"/>
  <c r="M600" i="11"/>
  <c r="N600" i="11" s="1"/>
  <c r="P600" i="11"/>
  <c r="Q600" i="11"/>
  <c r="G600" i="11" s="1"/>
  <c r="S600" i="11"/>
  <c r="H600" i="11" s="1"/>
  <c r="H601" i="11"/>
  <c r="J601" i="11" a="1"/>
  <c r="J601" i="11" s="1"/>
  <c r="M601" i="11"/>
  <c r="N601" i="11" s="1"/>
  <c r="F601" i="11" s="1"/>
  <c r="P601" i="11"/>
  <c r="Q601" i="11"/>
  <c r="G601" i="11" s="1"/>
  <c r="S601" i="11"/>
  <c r="F602" i="11"/>
  <c r="G602" i="11"/>
  <c r="J602" i="11" a="1"/>
  <c r="J602" i="11"/>
  <c r="M602" i="11" s="1"/>
  <c r="N602" i="11" s="1"/>
  <c r="P602" i="11"/>
  <c r="Q602" i="11" s="1"/>
  <c r="S602" i="11"/>
  <c r="H602" i="11" s="1"/>
  <c r="G603" i="11"/>
  <c r="J603" i="11" a="1"/>
  <c r="J603" i="11" s="1"/>
  <c r="M603" i="11" s="1"/>
  <c r="N603" i="11" s="1"/>
  <c r="F603" i="11" s="1"/>
  <c r="P603" i="11"/>
  <c r="Q603" i="11" s="1"/>
  <c r="S603" i="11"/>
  <c r="H603" i="11" s="1"/>
  <c r="G604" i="11"/>
  <c r="H604" i="11"/>
  <c r="J604" i="11" a="1"/>
  <c r="J604" i="11"/>
  <c r="M604" i="11"/>
  <c r="N604" i="11" s="1"/>
  <c r="F604" i="11" s="1"/>
  <c r="P604" i="11"/>
  <c r="Q604" i="11"/>
  <c r="S604" i="11"/>
  <c r="J605" i="11" a="1"/>
  <c r="J605" i="11" s="1"/>
  <c r="M605" i="11"/>
  <c r="N605" i="11" s="1"/>
  <c r="F605" i="11" s="1"/>
  <c r="P605" i="11"/>
  <c r="Q605" i="11" s="1"/>
  <c r="G605" i="11" s="1"/>
  <c r="S605" i="11"/>
  <c r="H605" i="11" s="1"/>
  <c r="J606" i="11" a="1"/>
  <c r="J606" i="11"/>
  <c r="M606" i="11" s="1"/>
  <c r="N606" i="11" s="1"/>
  <c r="F606" i="11" s="1"/>
  <c r="P606" i="11"/>
  <c r="Q606" i="11" s="1"/>
  <c r="G606" i="11" s="1"/>
  <c r="S606" i="11"/>
  <c r="H606" i="11" s="1"/>
  <c r="J607" i="11" a="1"/>
  <c r="J607" i="11" s="1"/>
  <c r="M607" i="11"/>
  <c r="N607" i="11"/>
  <c r="F607" i="11" s="1"/>
  <c r="P607" i="11"/>
  <c r="Q607" i="11" s="1"/>
  <c r="G607" i="11" s="1"/>
  <c r="S607" i="11"/>
  <c r="H607" i="11" s="1"/>
  <c r="H608" i="11"/>
  <c r="J608" i="11" a="1"/>
  <c r="J608" i="11"/>
  <c r="M608" i="11"/>
  <c r="N608" i="11" s="1"/>
  <c r="F608" i="11" s="1"/>
  <c r="P608" i="11"/>
  <c r="Q608" i="11"/>
  <c r="G608" i="11" s="1"/>
  <c r="S608" i="11"/>
  <c r="J609" i="11" a="1"/>
  <c r="J609" i="11" s="1"/>
  <c r="M609" i="11"/>
  <c r="N609" i="11" s="1"/>
  <c r="F609" i="11" s="1"/>
  <c r="P609" i="11"/>
  <c r="Q609" i="11" s="1"/>
  <c r="G609" i="11" s="1"/>
  <c r="S609" i="11"/>
  <c r="H609" i="11" s="1"/>
  <c r="J610" i="11" a="1"/>
  <c r="J610" i="11" s="1"/>
  <c r="M610" i="11" s="1"/>
  <c r="N610" i="11" s="1"/>
  <c r="F610" i="11" s="1"/>
  <c r="P610" i="11"/>
  <c r="Q610" i="11"/>
  <c r="G610" i="11" s="1"/>
  <c r="S610" i="11"/>
  <c r="H610" i="11" s="1"/>
  <c r="H611" i="11"/>
  <c r="J611" i="11" a="1"/>
  <c r="J611" i="11" s="1"/>
  <c r="M611" i="11"/>
  <c r="N611" i="11" s="1"/>
  <c r="F611" i="11" s="1"/>
  <c r="P611" i="11"/>
  <c r="Q611" i="11" s="1"/>
  <c r="G611" i="11" s="1"/>
  <c r="S611" i="11"/>
  <c r="H612" i="11"/>
  <c r="J612" i="11" a="1"/>
  <c r="J612" i="11" s="1"/>
  <c r="M612" i="11" s="1"/>
  <c r="N612" i="11" s="1"/>
  <c r="F612" i="11" s="1"/>
  <c r="P612" i="11"/>
  <c r="Q612" i="11"/>
  <c r="G612" i="11" s="1"/>
  <c r="S612" i="11"/>
  <c r="H613" i="11"/>
  <c r="J613" i="11" a="1"/>
  <c r="J613" i="11" s="1"/>
  <c r="M613" i="11" s="1"/>
  <c r="N613" i="11" s="1"/>
  <c r="F613" i="11" s="1"/>
  <c r="P613" i="11"/>
  <c r="Q613" i="11" s="1"/>
  <c r="G613" i="11" s="1"/>
  <c r="S613" i="11"/>
  <c r="F614" i="11"/>
  <c r="J614" i="11" a="1"/>
  <c r="J614" i="11" s="1"/>
  <c r="M614" i="11" s="1"/>
  <c r="N614" i="11"/>
  <c r="P614" i="11"/>
  <c r="Q614" i="11"/>
  <c r="G614" i="11" s="1"/>
  <c r="S614" i="11"/>
  <c r="H614" i="11" s="1"/>
  <c r="J615" i="11" a="1"/>
  <c r="J615" i="11"/>
  <c r="M615" i="11"/>
  <c r="N615" i="11" s="1"/>
  <c r="F615" i="11" s="1"/>
  <c r="P615" i="11"/>
  <c r="Q615" i="11" s="1"/>
  <c r="G615" i="11" s="1"/>
  <c r="S615" i="11"/>
  <c r="H615" i="11" s="1"/>
  <c r="J616" i="11" a="1"/>
  <c r="J616" i="11"/>
  <c r="M616" i="11" s="1"/>
  <c r="N616" i="11" s="1"/>
  <c r="F616" i="11" s="1"/>
  <c r="P616" i="11"/>
  <c r="Q616" i="11"/>
  <c r="G616" i="11" s="1"/>
  <c r="S616" i="11"/>
  <c r="H616" i="11" s="1"/>
  <c r="J617" i="11" a="1"/>
  <c r="J617" i="11" s="1"/>
  <c r="M617" i="11" s="1"/>
  <c r="N617" i="11" s="1"/>
  <c r="F617" i="11" s="1"/>
  <c r="P617" i="11"/>
  <c r="Q617" i="11"/>
  <c r="G617" i="11" s="1"/>
  <c r="S617" i="11"/>
  <c r="H617" i="11" s="1"/>
  <c r="J618" i="11" a="1"/>
  <c r="J618" i="11" s="1"/>
  <c r="M618" i="11"/>
  <c r="N618" i="11"/>
  <c r="F618" i="11" s="1"/>
  <c r="P618" i="11"/>
  <c r="Q618" i="11" s="1"/>
  <c r="G618" i="11" s="1"/>
  <c r="S618" i="11"/>
  <c r="H618" i="11" s="1"/>
  <c r="H619" i="11"/>
  <c r="J619" i="11" a="1"/>
  <c r="J619" i="11"/>
  <c r="M619" i="11"/>
  <c r="N619" i="11" s="1"/>
  <c r="F619" i="11" s="1"/>
  <c r="P619" i="11"/>
  <c r="Q619" i="11" s="1"/>
  <c r="G619" i="11" s="1"/>
  <c r="S619" i="11"/>
  <c r="G620" i="11"/>
  <c r="J620" i="11" a="1"/>
  <c r="J620" i="11" s="1"/>
  <c r="M620" i="11" s="1"/>
  <c r="N620" i="11" s="1"/>
  <c r="F620" i="11" s="1"/>
  <c r="P620" i="11"/>
  <c r="Q620" i="11" s="1"/>
  <c r="S620" i="11"/>
  <c r="H620" i="11" s="1"/>
  <c r="J621" i="11" a="1"/>
  <c r="J621" i="11" s="1"/>
  <c r="M621" i="11"/>
  <c r="N621" i="11" s="1"/>
  <c r="F621" i="11" s="1"/>
  <c r="P621" i="11"/>
  <c r="Q621" i="11"/>
  <c r="G621" i="11" s="1"/>
  <c r="S621" i="11"/>
  <c r="H621" i="11" s="1"/>
  <c r="J622" i="11" a="1"/>
  <c r="J622" i="11"/>
  <c r="M622" i="11" s="1"/>
  <c r="N622" i="11" s="1"/>
  <c r="F622" i="11" s="1"/>
  <c r="P622" i="11"/>
  <c r="Q622" i="11"/>
  <c r="G622" i="11" s="1"/>
  <c r="S622" i="11"/>
  <c r="H622" i="11" s="1"/>
  <c r="G623" i="11"/>
  <c r="H623" i="11"/>
  <c r="J623" i="11" a="1"/>
  <c r="J623" i="11"/>
  <c r="M623" i="11" s="1"/>
  <c r="N623" i="11" s="1"/>
  <c r="F623" i="11" s="1"/>
  <c r="P623" i="11"/>
  <c r="Q623" i="11" s="1"/>
  <c r="S623" i="11"/>
  <c r="F624" i="11"/>
  <c r="G624" i="11"/>
  <c r="J624" i="11" a="1"/>
  <c r="J624" i="11" s="1"/>
  <c r="M624" i="11" s="1"/>
  <c r="N624" i="11" s="1"/>
  <c r="P624" i="11"/>
  <c r="Q624" i="11" s="1"/>
  <c r="S624" i="11"/>
  <c r="H624" i="11" s="1"/>
  <c r="H625" i="11"/>
  <c r="J625" i="11" a="1"/>
  <c r="J625" i="11" s="1"/>
  <c r="M625" i="11"/>
  <c r="N625" i="11"/>
  <c r="F625" i="11" s="1"/>
  <c r="P625" i="11"/>
  <c r="Q625" i="11"/>
  <c r="G625" i="11" s="1"/>
  <c r="S625" i="11"/>
  <c r="J626" i="11" a="1"/>
  <c r="J626" i="11"/>
  <c r="M626" i="11"/>
  <c r="N626" i="11" s="1"/>
  <c r="F626" i="11" s="1"/>
  <c r="P626" i="11"/>
  <c r="Q626" i="11"/>
  <c r="G626" i="11" s="1"/>
  <c r="S626" i="11"/>
  <c r="H626" i="11" s="1"/>
  <c r="J627" i="11" a="1"/>
  <c r="J627" i="11"/>
  <c r="M627" i="11" s="1"/>
  <c r="N627" i="11"/>
  <c r="F627" i="11" s="1"/>
  <c r="P627" i="11"/>
  <c r="Q627" i="11" s="1"/>
  <c r="G627" i="11" s="1"/>
  <c r="S627" i="11"/>
  <c r="H627" i="11" s="1"/>
  <c r="J628" i="11" a="1"/>
  <c r="J628" i="11" s="1"/>
  <c r="M628" i="11" s="1"/>
  <c r="N628" i="11" s="1"/>
  <c r="F628" i="11" s="1"/>
  <c r="P628" i="11"/>
  <c r="Q628" i="11" s="1"/>
  <c r="G628" i="11" s="1"/>
  <c r="S628" i="11"/>
  <c r="H628" i="11" s="1"/>
  <c r="H629" i="11"/>
  <c r="J629" i="11" a="1"/>
  <c r="J629" i="11" s="1"/>
  <c r="M629" i="11"/>
  <c r="N629" i="11" s="1"/>
  <c r="F629" i="11" s="1"/>
  <c r="P629" i="11"/>
  <c r="Q629" i="11"/>
  <c r="G629" i="11" s="1"/>
  <c r="S629" i="11"/>
  <c r="G630" i="11"/>
  <c r="J630" i="11" a="1"/>
  <c r="J630" i="11"/>
  <c r="M630" i="11"/>
  <c r="N630" i="11" s="1"/>
  <c r="F630" i="11" s="1"/>
  <c r="P630" i="11"/>
  <c r="Q630" i="11" s="1"/>
  <c r="S630" i="11"/>
  <c r="H630" i="11" s="1"/>
  <c r="G631" i="11"/>
  <c r="J631" i="11" a="1"/>
  <c r="J631" i="11"/>
  <c r="M631" i="11" s="1"/>
  <c r="N631" i="11"/>
  <c r="F631" i="11" s="1"/>
  <c r="P631" i="11"/>
  <c r="Q631" i="11" s="1"/>
  <c r="S631" i="11"/>
  <c r="H631" i="11" s="1"/>
  <c r="H632" i="11"/>
  <c r="J632" i="11" a="1"/>
  <c r="J632" i="11" s="1"/>
  <c r="M632" i="11" s="1"/>
  <c r="N632" i="11" s="1"/>
  <c r="F632" i="11" s="1"/>
  <c r="P632" i="11"/>
  <c r="Q632" i="11"/>
  <c r="G632" i="11" s="1"/>
  <c r="S632" i="11"/>
  <c r="H633" i="11"/>
  <c r="J633" i="11" a="1"/>
  <c r="J633" i="11" s="1"/>
  <c r="M633" i="11" s="1"/>
  <c r="N633" i="11" s="1"/>
  <c r="F633" i="11" s="1"/>
  <c r="P633" i="11"/>
  <c r="Q633" i="11"/>
  <c r="G633" i="11" s="1"/>
  <c r="S633" i="11"/>
  <c r="G634" i="11"/>
  <c r="J634" i="11" a="1"/>
  <c r="J634" i="11"/>
  <c r="M634" i="11" s="1"/>
  <c r="N634" i="11" s="1"/>
  <c r="F634" i="11" s="1"/>
  <c r="P634" i="11"/>
  <c r="Q634" i="11" s="1"/>
  <c r="S634" i="11"/>
  <c r="H634" i="11" s="1"/>
  <c r="G635" i="11"/>
  <c r="H635" i="11"/>
  <c r="J635" i="11" a="1"/>
  <c r="J635" i="11" s="1"/>
  <c r="M635" i="11" s="1"/>
  <c r="N635" i="11"/>
  <c r="F635" i="11" s="1"/>
  <c r="P635" i="11"/>
  <c r="Q635" i="11" s="1"/>
  <c r="S635" i="11"/>
  <c r="J636" i="11" a="1"/>
  <c r="J636" i="11"/>
  <c r="M636" i="11"/>
  <c r="N636" i="11" s="1"/>
  <c r="F636" i="11" s="1"/>
  <c r="P636" i="11"/>
  <c r="Q636" i="11"/>
  <c r="G636" i="11" s="1"/>
  <c r="S636" i="11"/>
  <c r="H636" i="11" s="1"/>
  <c r="F637" i="11"/>
  <c r="J637" i="11" a="1"/>
  <c r="J637" i="11" s="1"/>
  <c r="M637" i="11"/>
  <c r="N637" i="11" s="1"/>
  <c r="P637" i="11"/>
  <c r="Q637" i="11"/>
  <c r="G637" i="11" s="1"/>
  <c r="S637" i="11"/>
  <c r="H637" i="11" s="1"/>
  <c r="J638" i="11" a="1"/>
  <c r="J638" i="11"/>
  <c r="M638" i="11" s="1"/>
  <c r="N638" i="11" s="1"/>
  <c r="F638" i="11" s="1"/>
  <c r="P638" i="11"/>
  <c r="Q638" i="11"/>
  <c r="G638" i="11" s="1"/>
  <c r="S638" i="11"/>
  <c r="H638" i="11" s="1"/>
  <c r="J639" i="11" a="1"/>
  <c r="J639" i="11" s="1"/>
  <c r="M639" i="11"/>
  <c r="N639" i="11" s="1"/>
  <c r="F639" i="11" s="1"/>
  <c r="P639" i="11"/>
  <c r="Q639" i="11" s="1"/>
  <c r="G639" i="11" s="1"/>
  <c r="S639" i="11"/>
  <c r="H639" i="11" s="1"/>
  <c r="H640" i="11"/>
  <c r="J640" i="11" a="1"/>
  <c r="J640" i="11"/>
  <c r="M640" i="11"/>
  <c r="N640" i="11" s="1"/>
  <c r="F640" i="11" s="1"/>
  <c r="P640" i="11"/>
  <c r="Q640" i="11" s="1"/>
  <c r="G640" i="11" s="1"/>
  <c r="S640" i="11"/>
  <c r="J641" i="11" a="1"/>
  <c r="J641" i="11" s="1"/>
  <c r="M641" i="11"/>
  <c r="N641" i="11"/>
  <c r="F641" i="11" s="1"/>
  <c r="P641" i="11"/>
  <c r="Q641" i="11" s="1"/>
  <c r="G641" i="11" s="1"/>
  <c r="S641" i="11"/>
  <c r="H641" i="11" s="1"/>
  <c r="J642" i="11" a="1"/>
  <c r="J642" i="11"/>
  <c r="M642" i="11" s="1"/>
  <c r="N642" i="11"/>
  <c r="F642" i="11" s="1"/>
  <c r="P642" i="11"/>
  <c r="Q642" i="11"/>
  <c r="G642" i="11" s="1"/>
  <c r="S642" i="11"/>
  <c r="H642" i="11" s="1"/>
  <c r="J643" i="11" a="1"/>
  <c r="J643" i="11"/>
  <c r="M643" i="11" s="1"/>
  <c r="N643" i="11" s="1"/>
  <c r="F643" i="11" s="1"/>
  <c r="P643" i="11"/>
  <c r="Q643" i="11" s="1"/>
  <c r="G643" i="11" s="1"/>
  <c r="S643" i="11"/>
  <c r="H643" i="11" s="1"/>
  <c r="H644" i="11"/>
  <c r="J644" i="11" a="1"/>
  <c r="J644" i="11"/>
  <c r="M644" i="11" s="1"/>
  <c r="N644" i="11" s="1"/>
  <c r="F644" i="11" s="1"/>
  <c r="P644" i="11"/>
  <c r="Q644" i="11" s="1"/>
  <c r="G644" i="11" s="1"/>
  <c r="S644" i="11"/>
  <c r="F645" i="11"/>
  <c r="H645" i="11"/>
  <c r="J645" i="11" a="1"/>
  <c r="J645" i="11" s="1"/>
  <c r="M645" i="11" s="1"/>
  <c r="N645" i="11"/>
  <c r="P645" i="11"/>
  <c r="Q645" i="11" s="1"/>
  <c r="G645" i="11" s="1"/>
  <c r="S645" i="11"/>
  <c r="F646" i="11"/>
  <c r="G646" i="11"/>
  <c r="J646" i="11" a="1"/>
  <c r="J646" i="11" s="1"/>
  <c r="M646" i="11"/>
  <c r="N646" i="11" s="1"/>
  <c r="P646" i="11"/>
  <c r="Q646" i="11"/>
  <c r="S646" i="11"/>
  <c r="H646" i="11" s="1"/>
  <c r="G647" i="11"/>
  <c r="H647" i="11"/>
  <c r="J647" i="11" a="1"/>
  <c r="J647" i="11"/>
  <c r="M647" i="11" s="1"/>
  <c r="N647" i="11" s="1"/>
  <c r="F647" i="11" s="1"/>
  <c r="P647" i="11"/>
  <c r="Q647" i="11" s="1"/>
  <c r="S647" i="11"/>
  <c r="J648" i="11" a="1"/>
  <c r="J648" i="11"/>
  <c r="M648" i="11" s="1"/>
  <c r="N648" i="11" s="1"/>
  <c r="F648" i="11" s="1"/>
  <c r="P648" i="11"/>
  <c r="Q648" i="11" s="1"/>
  <c r="G648" i="11" s="1"/>
  <c r="S648" i="11"/>
  <c r="H648" i="11" s="1"/>
  <c r="J649" i="11" a="1"/>
  <c r="J649" i="11" s="1"/>
  <c r="M649" i="11" s="1"/>
  <c r="N649" i="11" s="1"/>
  <c r="F649" i="11" s="1"/>
  <c r="P649" i="11"/>
  <c r="Q649" i="11" s="1"/>
  <c r="G649" i="11" s="1"/>
  <c r="S649" i="11"/>
  <c r="H649" i="11" s="1"/>
  <c r="G650" i="11"/>
  <c r="J650" i="11" a="1"/>
  <c r="J650" i="11"/>
  <c r="M650" i="11"/>
  <c r="N650" i="11" s="1"/>
  <c r="F650" i="11" s="1"/>
  <c r="P650" i="11"/>
  <c r="Q650" i="11" s="1"/>
  <c r="S650" i="11"/>
  <c r="H650" i="11" s="1"/>
  <c r="G651" i="11"/>
  <c r="H651" i="11"/>
  <c r="J651" i="11" a="1"/>
  <c r="J651" i="11"/>
  <c r="M651" i="11"/>
  <c r="N651" i="11" s="1"/>
  <c r="F651" i="11" s="1"/>
  <c r="P651" i="11"/>
  <c r="Q651" i="11" s="1"/>
  <c r="S651" i="11"/>
  <c r="F652" i="11"/>
  <c r="H652" i="11"/>
  <c r="J652" i="11" a="1"/>
  <c r="J652" i="11"/>
  <c r="M652" i="11"/>
  <c r="N652" i="11" s="1"/>
  <c r="P652" i="11"/>
  <c r="Q652" i="11" s="1"/>
  <c r="G652" i="11" s="1"/>
  <c r="S652" i="11"/>
  <c r="H653" i="11"/>
  <c r="J653" i="11" a="1"/>
  <c r="J653" i="11" s="1"/>
  <c r="M653" i="11" s="1"/>
  <c r="N653" i="11" s="1"/>
  <c r="F653" i="11" s="1"/>
  <c r="P653" i="11"/>
  <c r="Q653" i="11"/>
  <c r="G653" i="11" s="1"/>
  <c r="S653" i="11"/>
  <c r="G654" i="11"/>
  <c r="H654" i="11"/>
  <c r="J654" i="11" a="1"/>
  <c r="J654" i="11" s="1"/>
  <c r="M654" i="11" s="1"/>
  <c r="N654" i="11" s="1"/>
  <c r="F654" i="11" s="1"/>
  <c r="P654" i="11"/>
  <c r="Q654" i="11"/>
  <c r="S654" i="11"/>
  <c r="G655" i="11"/>
  <c r="J655" i="11" a="1"/>
  <c r="J655" i="11"/>
  <c r="M655" i="11" s="1"/>
  <c r="N655" i="11" s="1"/>
  <c r="F655" i="11" s="1"/>
  <c r="P655" i="11"/>
  <c r="Q655" i="11" s="1"/>
  <c r="S655" i="11"/>
  <c r="H655" i="11" s="1"/>
  <c r="G656" i="11"/>
  <c r="J656" i="11" a="1"/>
  <c r="J656" i="11" s="1"/>
  <c r="M656" i="11"/>
  <c r="N656" i="11"/>
  <c r="F656" i="11" s="1"/>
  <c r="P656" i="11"/>
  <c r="Q656" i="11" s="1"/>
  <c r="S656" i="11"/>
  <c r="H656" i="11" s="1"/>
  <c r="J657" i="11" a="1"/>
  <c r="J657" i="11"/>
  <c r="M657" i="11" s="1"/>
  <c r="N657" i="11" s="1"/>
  <c r="F657" i="11" s="1"/>
  <c r="P657" i="11"/>
  <c r="Q657" i="11"/>
  <c r="G657" i="11" s="1"/>
  <c r="S657" i="11"/>
  <c r="H657" i="11" s="1"/>
  <c r="J658" i="11" a="1"/>
  <c r="J658" i="11" s="1"/>
  <c r="M658" i="11"/>
  <c r="N658" i="11" s="1"/>
  <c r="F658" i="11" s="1"/>
  <c r="P658" i="11"/>
  <c r="Q658" i="11" s="1"/>
  <c r="G658" i="11" s="1"/>
  <c r="S658" i="11"/>
  <c r="H658" i="11" s="1"/>
  <c r="H659" i="11"/>
  <c r="J659" i="11" a="1"/>
  <c r="J659" i="11" s="1"/>
  <c r="M659" i="11"/>
  <c r="N659" i="11"/>
  <c r="F659" i="11" s="1"/>
  <c r="P659" i="11"/>
  <c r="Q659" i="11" s="1"/>
  <c r="G659" i="11" s="1"/>
  <c r="S659" i="11"/>
  <c r="J660" i="11" a="1"/>
  <c r="J660" i="11"/>
  <c r="M660" i="11"/>
  <c r="N660" i="11"/>
  <c r="F660" i="11" s="1"/>
  <c r="P660" i="11"/>
  <c r="Q660" i="11"/>
  <c r="G660" i="11" s="1"/>
  <c r="S660" i="11"/>
  <c r="H660" i="11" s="1"/>
  <c r="G661" i="11"/>
  <c r="J661" i="11" a="1"/>
  <c r="J661" i="11"/>
  <c r="M661" i="11" s="1"/>
  <c r="N661" i="11" s="1"/>
  <c r="F661" i="11" s="1"/>
  <c r="P661" i="11"/>
  <c r="Q661" i="11" s="1"/>
  <c r="S661" i="11"/>
  <c r="H661" i="11" s="1"/>
  <c r="J662" i="11" a="1"/>
  <c r="J662" i="11"/>
  <c r="M662" i="11"/>
  <c r="N662" i="11" s="1"/>
  <c r="F662" i="11" s="1"/>
  <c r="P662" i="11"/>
  <c r="Q662" i="11"/>
  <c r="G662" i="11" s="1"/>
  <c r="S662" i="11"/>
  <c r="H662" i="11" s="1"/>
  <c r="H663" i="11"/>
  <c r="J663" i="11" a="1"/>
  <c r="J663" i="11" s="1"/>
  <c r="M663" i="11"/>
  <c r="N663" i="11" s="1"/>
  <c r="F663" i="11" s="1"/>
  <c r="P663" i="11"/>
  <c r="Q663" i="11" s="1"/>
  <c r="G663" i="11" s="1"/>
  <c r="S663" i="11"/>
  <c r="J664" i="11" a="1"/>
  <c r="J664" i="11"/>
  <c r="M664" i="11"/>
  <c r="N664" i="11" s="1"/>
  <c r="F664" i="11" s="1"/>
  <c r="P664" i="11"/>
  <c r="Q664" i="11"/>
  <c r="G664" i="11" s="1"/>
  <c r="S664" i="11"/>
  <c r="H664" i="11" s="1"/>
  <c r="H665" i="11"/>
  <c r="J665" i="11" a="1"/>
  <c r="J665" i="11"/>
  <c r="M665" i="11" s="1"/>
  <c r="N665" i="11" s="1"/>
  <c r="F665" i="11" s="1"/>
  <c r="P665" i="11"/>
  <c r="Q665" i="11" s="1"/>
  <c r="G665" i="11" s="1"/>
  <c r="S665" i="11"/>
  <c r="H666" i="11"/>
  <c r="J666" i="11" a="1"/>
  <c r="J666" i="11"/>
  <c r="M666" i="11" s="1"/>
  <c r="N666" i="11" s="1"/>
  <c r="F666" i="11" s="1"/>
  <c r="P666" i="11"/>
  <c r="Q666" i="11"/>
  <c r="G666" i="11" s="1"/>
  <c r="S666" i="11"/>
  <c r="H667" i="11"/>
  <c r="J667" i="11" a="1"/>
  <c r="J667" i="11" s="1"/>
  <c r="M667" i="11"/>
  <c r="N667" i="11" s="1"/>
  <c r="F667" i="11" s="1"/>
  <c r="P667" i="11"/>
  <c r="Q667" i="11"/>
  <c r="G667" i="11" s="1"/>
  <c r="S667" i="11"/>
  <c r="G668" i="11"/>
  <c r="J668" i="11" a="1"/>
  <c r="J668" i="11" s="1"/>
  <c r="M668" i="11" s="1"/>
  <c r="N668" i="11" s="1"/>
  <c r="F668" i="11" s="1"/>
  <c r="P668" i="11"/>
  <c r="Q668" i="11"/>
  <c r="S668" i="11"/>
  <c r="H668" i="11" s="1"/>
  <c r="G669" i="11"/>
  <c r="H669" i="11"/>
  <c r="J669" i="11" a="1"/>
  <c r="J669" i="11" s="1"/>
  <c r="M669" i="11" s="1"/>
  <c r="N669" i="11" s="1"/>
  <c r="F669" i="11" s="1"/>
  <c r="P669" i="11"/>
  <c r="Q669" i="11" s="1"/>
  <c r="S669" i="11"/>
  <c r="H670" i="11"/>
  <c r="J670" i="11" a="1"/>
  <c r="J670" i="11"/>
  <c r="M670" i="11" s="1"/>
  <c r="N670" i="11" s="1"/>
  <c r="F670" i="11" s="1"/>
  <c r="P670" i="11"/>
  <c r="Q670" i="11" s="1"/>
  <c r="G670" i="11" s="1"/>
  <c r="S670" i="11"/>
  <c r="H671" i="11"/>
  <c r="J671" i="11" a="1"/>
  <c r="J671" i="11" s="1"/>
  <c r="M671" i="11" s="1"/>
  <c r="N671" i="11" s="1"/>
  <c r="F671" i="11" s="1"/>
  <c r="P671" i="11"/>
  <c r="Q671" i="11" s="1"/>
  <c r="G671" i="11" s="1"/>
  <c r="S671" i="11"/>
  <c r="G672" i="11"/>
  <c r="J672" i="11" a="1"/>
  <c r="J672" i="11" s="1"/>
  <c r="M672" i="11" s="1"/>
  <c r="N672" i="11" s="1"/>
  <c r="F672" i="11" s="1"/>
  <c r="P672" i="11"/>
  <c r="Q672" i="11"/>
  <c r="S672" i="11"/>
  <c r="H672" i="11" s="1"/>
  <c r="G673" i="11"/>
  <c r="H673" i="11"/>
  <c r="J673" i="11" a="1"/>
  <c r="J673" i="11" s="1"/>
  <c r="M673" i="11" s="1"/>
  <c r="N673" i="11" s="1"/>
  <c r="F673" i="11" s="1"/>
  <c r="P673" i="11"/>
  <c r="Q673" i="11" s="1"/>
  <c r="S673" i="11"/>
  <c r="F674" i="11"/>
  <c r="H674" i="11"/>
  <c r="J674" i="11" a="1"/>
  <c r="J674" i="11"/>
  <c r="M674" i="11"/>
  <c r="N674" i="11" s="1"/>
  <c r="P674" i="11"/>
  <c r="Q674" i="11" s="1"/>
  <c r="G674" i="11" s="1"/>
  <c r="S674" i="11"/>
  <c r="H675" i="11"/>
  <c r="J675" i="11" a="1"/>
  <c r="J675" i="11" s="1"/>
  <c r="M675" i="11" s="1"/>
  <c r="N675" i="11" s="1"/>
  <c r="F675" i="11" s="1"/>
  <c r="P675" i="11"/>
  <c r="Q675" i="11" s="1"/>
  <c r="G675" i="11" s="1"/>
  <c r="S675" i="11"/>
  <c r="G676" i="11"/>
  <c r="J676" i="11" a="1"/>
  <c r="J676" i="11" s="1"/>
  <c r="M676" i="11" s="1"/>
  <c r="N676" i="11" s="1"/>
  <c r="F676" i="11" s="1"/>
  <c r="P676" i="11"/>
  <c r="Q676" i="11"/>
  <c r="S676" i="11"/>
  <c r="H676" i="11" s="1"/>
  <c r="G677" i="11"/>
  <c r="H677" i="11"/>
  <c r="J677" i="11" a="1"/>
  <c r="J677" i="11"/>
  <c r="M677" i="11" s="1"/>
  <c r="N677" i="11" s="1"/>
  <c r="F677" i="11" s="1"/>
  <c r="P677" i="11"/>
  <c r="Q677" i="11" s="1"/>
  <c r="S677" i="11"/>
  <c r="G678" i="11"/>
  <c r="J678" i="11" a="1"/>
  <c r="J678" i="11"/>
  <c r="M678" i="11" s="1"/>
  <c r="N678" i="11" s="1"/>
  <c r="F678" i="11" s="1"/>
  <c r="P678" i="11"/>
  <c r="Q678" i="11"/>
  <c r="S678" i="11"/>
  <c r="H678" i="11" s="1"/>
  <c r="H679" i="11"/>
  <c r="J679" i="11" a="1"/>
  <c r="J679" i="11" s="1"/>
  <c r="M679" i="11"/>
  <c r="N679" i="11" s="1"/>
  <c r="F679" i="11" s="1"/>
  <c r="P679" i="11"/>
  <c r="Q679" i="11"/>
  <c r="G679" i="11" s="1"/>
  <c r="S679" i="11"/>
  <c r="F680" i="11"/>
  <c r="J680" i="11" a="1"/>
  <c r="J680" i="11"/>
  <c r="M680" i="11" s="1"/>
  <c r="N680" i="11" s="1"/>
  <c r="P680" i="11"/>
  <c r="Q680" i="11"/>
  <c r="G680" i="11" s="1"/>
  <c r="S680" i="11"/>
  <c r="H680" i="11" s="1"/>
  <c r="G681" i="11"/>
  <c r="J681" i="11" a="1"/>
  <c r="J681" i="11" s="1"/>
  <c r="M681" i="11" s="1"/>
  <c r="N681" i="11" s="1"/>
  <c r="F681" i="11" s="1"/>
  <c r="P681" i="11"/>
  <c r="Q681" i="11" s="1"/>
  <c r="S681" i="11"/>
  <c r="H681" i="11" s="1"/>
  <c r="J682" i="11" a="1"/>
  <c r="J682" i="11"/>
  <c r="M682" i="11" s="1"/>
  <c r="N682" i="11" s="1"/>
  <c r="F682" i="11" s="1"/>
  <c r="P682" i="11"/>
  <c r="Q682" i="11"/>
  <c r="G682" i="11" s="1"/>
  <c r="S682" i="11"/>
  <c r="H682" i="11" s="1"/>
  <c r="H683" i="11"/>
  <c r="J683" i="11" a="1"/>
  <c r="J683" i="11" s="1"/>
  <c r="M683" i="11" s="1"/>
  <c r="N683" i="11" s="1"/>
  <c r="F683" i="11" s="1"/>
  <c r="P683" i="11"/>
  <c r="Q683" i="11"/>
  <c r="G683" i="11" s="1"/>
  <c r="S683" i="11"/>
  <c r="J684" i="11" a="1"/>
  <c r="J684" i="11" s="1"/>
  <c r="M684" i="11" s="1"/>
  <c r="N684" i="11" s="1"/>
  <c r="F684" i="11" s="1"/>
  <c r="P684" i="11"/>
  <c r="Q684" i="11"/>
  <c r="G684" i="11" s="1"/>
  <c r="S684" i="11"/>
  <c r="H684" i="11" s="1"/>
  <c r="J685" i="11" a="1"/>
  <c r="J685" i="11" s="1"/>
  <c r="M685" i="11" s="1"/>
  <c r="N685" i="11" s="1"/>
  <c r="F685" i="11" s="1"/>
  <c r="P685" i="11"/>
  <c r="Q685" i="11" s="1"/>
  <c r="G685" i="11" s="1"/>
  <c r="S685" i="11"/>
  <c r="H685" i="11" s="1"/>
  <c r="F686" i="11"/>
  <c r="J686" i="11" a="1"/>
  <c r="J686" i="11"/>
  <c r="M686" i="11"/>
  <c r="N686" i="11" s="1"/>
  <c r="P686" i="11"/>
  <c r="Q686" i="11" s="1"/>
  <c r="G686" i="11" s="1"/>
  <c r="S686" i="11"/>
  <c r="H686" i="11" s="1"/>
  <c r="J687" i="11" a="1"/>
  <c r="J687" i="11" s="1"/>
  <c r="M687" i="11"/>
  <c r="N687" i="11"/>
  <c r="F687" i="11" s="1"/>
  <c r="P687" i="11"/>
  <c r="Q687" i="11" s="1"/>
  <c r="G687" i="11" s="1"/>
  <c r="S687" i="11"/>
  <c r="H687" i="11" s="1"/>
  <c r="J688" i="11" a="1"/>
  <c r="J688" i="11"/>
  <c r="M688" i="11"/>
  <c r="N688" i="11"/>
  <c r="F688" i="11" s="1"/>
  <c r="P688" i="11"/>
  <c r="Q688" i="11" s="1"/>
  <c r="G688" i="11" s="1"/>
  <c r="S688" i="11"/>
  <c r="H688" i="11" s="1"/>
  <c r="J689" i="11" a="1"/>
  <c r="J689" i="11"/>
  <c r="M689" i="11" s="1"/>
  <c r="N689" i="11" s="1"/>
  <c r="F689" i="11" s="1"/>
  <c r="P689" i="11"/>
  <c r="Q689" i="11" s="1"/>
  <c r="G689" i="11" s="1"/>
  <c r="S689" i="11"/>
  <c r="H689" i="11" s="1"/>
  <c r="H690" i="11"/>
  <c r="J690" i="11" a="1"/>
  <c r="J690" i="11" s="1"/>
  <c r="M690" i="11" s="1"/>
  <c r="N690" i="11" s="1"/>
  <c r="F690" i="11" s="1"/>
  <c r="P690" i="11"/>
  <c r="Q690" i="11"/>
  <c r="G690" i="11" s="1"/>
  <c r="S690" i="11"/>
  <c r="H691" i="11"/>
  <c r="J691" i="11" a="1"/>
  <c r="J691" i="11" s="1"/>
  <c r="M691" i="11" s="1"/>
  <c r="N691" i="11" s="1"/>
  <c r="F691" i="11" s="1"/>
  <c r="P691" i="11"/>
  <c r="Q691" i="11" s="1"/>
  <c r="G691" i="11" s="1"/>
  <c r="S691" i="11"/>
  <c r="J692" i="11" a="1"/>
  <c r="J692" i="11" s="1"/>
  <c r="M692" i="11" s="1"/>
  <c r="N692" i="11" s="1"/>
  <c r="F692" i="11" s="1"/>
  <c r="P692" i="11"/>
  <c r="Q692" i="11" s="1"/>
  <c r="G692" i="11" s="1"/>
  <c r="S692" i="11"/>
  <c r="H692" i="11" s="1"/>
  <c r="G693" i="11"/>
  <c r="H693" i="11"/>
  <c r="J693" i="11" a="1"/>
  <c r="J693" i="11" s="1"/>
  <c r="M693" i="11" s="1"/>
  <c r="N693" i="11" s="1"/>
  <c r="F693" i="11" s="1"/>
  <c r="P693" i="11"/>
  <c r="Q693" i="11" s="1"/>
  <c r="S693" i="11"/>
  <c r="F694" i="11"/>
  <c r="G694" i="11"/>
  <c r="J694" i="11" a="1"/>
  <c r="J694" i="11"/>
  <c r="M694" i="11" s="1"/>
  <c r="N694" i="11" s="1"/>
  <c r="P694" i="11"/>
  <c r="Q694" i="11"/>
  <c r="S694" i="11"/>
  <c r="H694" i="11" s="1"/>
  <c r="J695" i="11" a="1"/>
  <c r="J695" i="11" s="1"/>
  <c r="M695" i="11" s="1"/>
  <c r="N695" i="11" s="1"/>
  <c r="F695" i="11" s="1"/>
  <c r="P695" i="11"/>
  <c r="Q695" i="11"/>
  <c r="G695" i="11" s="1"/>
  <c r="S695" i="11"/>
  <c r="H695" i="11" s="1"/>
  <c r="J696" i="11" a="1"/>
  <c r="J696" i="11" s="1"/>
  <c r="M696" i="11" s="1"/>
  <c r="N696" i="11" s="1"/>
  <c r="F696" i="11" s="1"/>
  <c r="P696" i="11"/>
  <c r="Q696" i="11"/>
  <c r="G696" i="11" s="1"/>
  <c r="S696" i="11"/>
  <c r="H696" i="11" s="1"/>
  <c r="J697" i="11" a="1"/>
  <c r="J697" i="11" s="1"/>
  <c r="M697" i="11" s="1"/>
  <c r="N697" i="11"/>
  <c r="F697" i="11" s="1"/>
  <c r="P697" i="11"/>
  <c r="Q697" i="11" s="1"/>
  <c r="G697" i="11" s="1"/>
  <c r="S697" i="11"/>
  <c r="H697" i="11" s="1"/>
  <c r="J698" i="11" a="1"/>
  <c r="J698" i="11"/>
  <c r="M698" i="11"/>
  <c r="N698" i="11" s="1"/>
  <c r="F698" i="11" s="1"/>
  <c r="P698" i="11"/>
  <c r="Q698" i="11" s="1"/>
  <c r="G698" i="11" s="1"/>
  <c r="S698" i="11"/>
  <c r="H698" i="11" s="1"/>
  <c r="J699" i="11" a="1"/>
  <c r="J699" i="11" s="1"/>
  <c r="M699" i="11"/>
  <c r="N699" i="11" s="1"/>
  <c r="F699" i="11" s="1"/>
  <c r="P699" i="11"/>
  <c r="Q699" i="11" s="1"/>
  <c r="G699" i="11" s="1"/>
  <c r="S699" i="11"/>
  <c r="H699" i="11" s="1"/>
  <c r="J700" i="11" a="1"/>
  <c r="J700" i="11"/>
  <c r="M700" i="11"/>
  <c r="N700" i="11" s="1"/>
  <c r="F700" i="11" s="1"/>
  <c r="P700" i="11"/>
  <c r="Q700" i="11"/>
  <c r="G700" i="11" s="1"/>
  <c r="S700" i="11"/>
  <c r="H700" i="11" s="1"/>
  <c r="H701" i="11"/>
  <c r="J701" i="11" a="1"/>
  <c r="J701" i="11"/>
  <c r="M701" i="11" s="1"/>
  <c r="N701" i="11" s="1"/>
  <c r="F701" i="11" s="1"/>
  <c r="P701" i="11"/>
  <c r="Q701" i="11" s="1"/>
  <c r="G701" i="11" s="1"/>
  <c r="S701" i="11"/>
  <c r="H702" i="11"/>
  <c r="J702" i="11" a="1"/>
  <c r="J702" i="11" s="1"/>
  <c r="M702" i="11" s="1"/>
  <c r="N702" i="11" s="1"/>
  <c r="F702" i="11" s="1"/>
  <c r="P702" i="11"/>
  <c r="Q702" i="11" s="1"/>
  <c r="G702" i="11" s="1"/>
  <c r="S702" i="11"/>
  <c r="H703" i="11"/>
  <c r="J703" i="11" a="1"/>
  <c r="J703" i="11" s="1"/>
  <c r="M703" i="11" s="1"/>
  <c r="N703" i="11" s="1"/>
  <c r="F703" i="11" s="1"/>
  <c r="P703" i="11"/>
  <c r="Q703" i="11" s="1"/>
  <c r="G703" i="11" s="1"/>
  <c r="S703" i="11"/>
  <c r="F704" i="11"/>
  <c r="G704" i="11"/>
  <c r="J704" i="11" a="1"/>
  <c r="J704" i="11" s="1"/>
  <c r="M704" i="11" s="1"/>
  <c r="N704" i="11" s="1"/>
  <c r="P704" i="11"/>
  <c r="Q704" i="11"/>
  <c r="S704" i="11"/>
  <c r="H704" i="11" s="1"/>
  <c r="G705" i="11"/>
  <c r="J705" i="11" a="1"/>
  <c r="J705" i="11"/>
  <c r="M705" i="11" s="1"/>
  <c r="N705" i="11" s="1"/>
  <c r="F705" i="11" s="1"/>
  <c r="P705" i="11"/>
  <c r="Q705" i="11" s="1"/>
  <c r="S705" i="11"/>
  <c r="H705" i="11" s="1"/>
  <c r="J706" i="11" a="1"/>
  <c r="J706" i="11" s="1"/>
  <c r="M706" i="11" s="1"/>
  <c r="N706" i="11" s="1"/>
  <c r="F706" i="11" s="1"/>
  <c r="P706" i="11"/>
  <c r="Q706" i="11"/>
  <c r="G706" i="11" s="1"/>
  <c r="S706" i="11"/>
  <c r="H706" i="11" s="1"/>
  <c r="J707" i="11" a="1"/>
  <c r="J707" i="11" s="1"/>
  <c r="M707" i="11" s="1"/>
  <c r="N707" i="11" s="1"/>
  <c r="F707" i="11" s="1"/>
  <c r="P707" i="11"/>
  <c r="Q707" i="11"/>
  <c r="G707" i="11" s="1"/>
  <c r="S707" i="11"/>
  <c r="H707" i="11" s="1"/>
  <c r="J708" i="11" a="1"/>
  <c r="J708" i="11" s="1"/>
  <c r="M708" i="11" s="1"/>
  <c r="N708" i="11" s="1"/>
  <c r="F708" i="11" s="1"/>
  <c r="P708" i="11"/>
  <c r="Q708" i="11" s="1"/>
  <c r="G708" i="11" s="1"/>
  <c r="S708" i="11"/>
  <c r="H708" i="11" s="1"/>
  <c r="J709" i="11" a="1"/>
  <c r="J709" i="11"/>
  <c r="M709" i="11"/>
  <c r="N709" i="11" s="1"/>
  <c r="F709" i="11" s="1"/>
  <c r="P709" i="11"/>
  <c r="Q709" i="11" s="1"/>
  <c r="G709" i="11" s="1"/>
  <c r="S709" i="11"/>
  <c r="H709" i="11" s="1"/>
  <c r="J710" i="11" a="1"/>
  <c r="J710" i="11"/>
  <c r="M710" i="11" s="1"/>
  <c r="N710" i="11" s="1"/>
  <c r="F710" i="11" s="1"/>
  <c r="P710" i="11"/>
  <c r="Q710" i="11" s="1"/>
  <c r="G710" i="11" s="1"/>
  <c r="S710" i="11"/>
  <c r="H710" i="11" s="1"/>
  <c r="H711" i="11"/>
  <c r="J711" i="11" a="1"/>
  <c r="J711" i="11" s="1"/>
  <c r="M711" i="11" s="1"/>
  <c r="N711" i="11" s="1"/>
  <c r="F711" i="11" s="1"/>
  <c r="P711" i="11"/>
  <c r="Q711" i="11"/>
  <c r="G711" i="11" s="1"/>
  <c r="S711" i="11"/>
  <c r="J712" i="11" a="1"/>
  <c r="J712" i="11"/>
  <c r="M712" i="11" s="1"/>
  <c r="N712" i="11" s="1"/>
  <c r="F712" i="11" s="1"/>
  <c r="P712" i="11"/>
  <c r="Q712" i="11" s="1"/>
  <c r="G712" i="11" s="1"/>
  <c r="S712" i="11"/>
  <c r="H712" i="11" s="1"/>
  <c r="G713" i="11"/>
  <c r="H713" i="11"/>
  <c r="J713" i="11" a="1"/>
  <c r="J713" i="11" s="1"/>
  <c r="M713" i="11" s="1"/>
  <c r="N713" i="11" s="1"/>
  <c r="F713" i="11" s="1"/>
  <c r="P713" i="11"/>
  <c r="Q713" i="11" s="1"/>
  <c r="S713" i="11"/>
  <c r="G714" i="11"/>
  <c r="H714" i="11"/>
  <c r="J714" i="11" a="1"/>
  <c r="J714" i="11" s="1"/>
  <c r="M714" i="11" s="1"/>
  <c r="N714" i="11" s="1"/>
  <c r="F714" i="11" s="1"/>
  <c r="P714" i="11"/>
  <c r="Q714" i="11" s="1"/>
  <c r="S714" i="11"/>
  <c r="F715" i="11"/>
  <c r="G715" i="11"/>
  <c r="J715" i="11" a="1"/>
  <c r="J715" i="11" s="1"/>
  <c r="M715" i="11"/>
  <c r="N715" i="11" s="1"/>
  <c r="P715" i="11"/>
  <c r="Q715" i="11"/>
  <c r="S715" i="11"/>
  <c r="H715" i="11" s="1"/>
  <c r="J716" i="11" a="1"/>
  <c r="J716" i="11"/>
  <c r="M716" i="11" s="1"/>
  <c r="N716" i="11" s="1"/>
  <c r="F716" i="11" s="1"/>
  <c r="P716" i="11"/>
  <c r="Q716" i="11"/>
  <c r="G716" i="11" s="1"/>
  <c r="S716" i="11"/>
  <c r="H716" i="11" s="1"/>
  <c r="J717" i="11" a="1"/>
  <c r="J717" i="11" s="1"/>
  <c r="M717" i="11" s="1"/>
  <c r="N717" i="11" s="1"/>
  <c r="F717" i="11" s="1"/>
  <c r="P717" i="11"/>
  <c r="Q717" i="11" s="1"/>
  <c r="G717" i="11" s="1"/>
  <c r="S717" i="11"/>
  <c r="H717" i="11" s="1"/>
  <c r="J718" i="11" a="1"/>
  <c r="J718" i="11" s="1"/>
  <c r="M718" i="11" s="1"/>
  <c r="N718" i="11" s="1"/>
  <c r="F718" i="11" s="1"/>
  <c r="P718" i="11"/>
  <c r="Q718" i="11" s="1"/>
  <c r="G718" i="11" s="1"/>
  <c r="S718" i="11"/>
  <c r="H718" i="11" s="1"/>
  <c r="J719" i="11" a="1"/>
  <c r="J719" i="11" s="1"/>
  <c r="M719" i="11"/>
  <c r="N719" i="11"/>
  <c r="F719" i="11" s="1"/>
  <c r="P719" i="11"/>
  <c r="Q719" i="11" s="1"/>
  <c r="G719" i="11" s="1"/>
  <c r="S719" i="11"/>
  <c r="H719" i="11" s="1"/>
  <c r="J720" i="11" a="1"/>
  <c r="J720" i="11"/>
  <c r="M720" i="11"/>
  <c r="N720" i="11" s="1"/>
  <c r="F720" i="11" s="1"/>
  <c r="P720" i="11"/>
  <c r="Q720" i="11" s="1"/>
  <c r="G720" i="11" s="1"/>
  <c r="S720" i="11"/>
  <c r="H720" i="11" s="1"/>
  <c r="J721" i="11" a="1"/>
  <c r="J721" i="11"/>
  <c r="M721" i="11" s="1"/>
  <c r="N721" i="11" s="1"/>
  <c r="F721" i="11" s="1"/>
  <c r="P721" i="11"/>
  <c r="Q721" i="11" s="1"/>
  <c r="G721" i="11" s="1"/>
  <c r="S721" i="11"/>
  <c r="H721" i="11" s="1"/>
  <c r="H722" i="11"/>
  <c r="J722" i="11" a="1"/>
  <c r="J722" i="11"/>
  <c r="M722" i="11"/>
  <c r="N722" i="11" s="1"/>
  <c r="F722" i="11" s="1"/>
  <c r="P722" i="11"/>
  <c r="Q722" i="11"/>
  <c r="G722" i="11" s="1"/>
  <c r="S722" i="11"/>
  <c r="H723" i="11"/>
  <c r="J723" i="11" a="1"/>
  <c r="J723" i="11" s="1"/>
  <c r="M723" i="11" s="1"/>
  <c r="N723" i="11" s="1"/>
  <c r="F723" i="11" s="1"/>
  <c r="P723" i="11"/>
  <c r="Q723" i="11" s="1"/>
  <c r="G723" i="11" s="1"/>
  <c r="S723" i="11"/>
  <c r="G724" i="11"/>
  <c r="J724" i="11" a="1"/>
  <c r="J724" i="11"/>
  <c r="M724" i="11" s="1"/>
  <c r="N724" i="11" s="1"/>
  <c r="F724" i="11" s="1"/>
  <c r="P724" i="11"/>
  <c r="Q724" i="11" s="1"/>
  <c r="S724" i="11"/>
  <c r="H724" i="11" s="1"/>
  <c r="G725" i="11"/>
  <c r="H725" i="11"/>
  <c r="J725" i="11" a="1"/>
  <c r="J725" i="11" s="1"/>
  <c r="M725" i="11" s="1"/>
  <c r="N725" i="11" s="1"/>
  <c r="F725" i="11" s="1"/>
  <c r="P725" i="11"/>
  <c r="Q725" i="11" s="1"/>
  <c r="S725" i="11"/>
  <c r="G726" i="11"/>
  <c r="H726" i="11"/>
  <c r="J726" i="11" a="1"/>
  <c r="J726" i="11"/>
  <c r="M726" i="11" s="1"/>
  <c r="N726" i="11" s="1"/>
  <c r="F726" i="11" s="1"/>
  <c r="P726" i="11"/>
  <c r="Q726" i="11"/>
  <c r="S726" i="11"/>
  <c r="J727" i="11" a="1"/>
  <c r="J727" i="11" s="1"/>
  <c r="M727" i="11" s="1"/>
  <c r="N727" i="11" s="1"/>
  <c r="F727" i="11" s="1"/>
  <c r="P727" i="11"/>
  <c r="Q727" i="11"/>
  <c r="G727" i="11" s="1"/>
  <c r="S727" i="11"/>
  <c r="H727" i="11" s="1"/>
  <c r="F728" i="11"/>
  <c r="J728" i="11" a="1"/>
  <c r="J728" i="11" s="1"/>
  <c r="M728" i="11" s="1"/>
  <c r="N728" i="11" s="1"/>
  <c r="P728" i="11"/>
  <c r="Q728" i="11" s="1"/>
  <c r="G728" i="11" s="1"/>
  <c r="S728" i="11"/>
  <c r="H728" i="11" s="1"/>
  <c r="J729" i="11" a="1"/>
  <c r="J729" i="11" s="1"/>
  <c r="M729" i="11" s="1"/>
  <c r="N729" i="11"/>
  <c r="F729" i="11" s="1"/>
  <c r="P729" i="11"/>
  <c r="Q729" i="11" s="1"/>
  <c r="G729" i="11" s="1"/>
  <c r="S729" i="11"/>
  <c r="H729" i="11" s="1"/>
  <c r="J730" i="11" a="1"/>
  <c r="J730" i="11"/>
  <c r="M730" i="11"/>
  <c r="N730" i="11" s="1"/>
  <c r="F730" i="11" s="1"/>
  <c r="P730" i="11"/>
  <c r="Q730" i="11" s="1"/>
  <c r="G730" i="11" s="1"/>
  <c r="S730" i="11"/>
  <c r="H730" i="11" s="1"/>
  <c r="J731" i="11" a="1"/>
  <c r="J731" i="11" s="1"/>
  <c r="M731" i="11"/>
  <c r="N731" i="11" s="1"/>
  <c r="F731" i="11" s="1"/>
  <c r="P731" i="11"/>
  <c r="Q731" i="11" s="1"/>
  <c r="G731" i="11" s="1"/>
  <c r="S731" i="11"/>
  <c r="H731" i="11" s="1"/>
  <c r="J732" i="11" a="1"/>
  <c r="J732" i="11"/>
  <c r="M732" i="11"/>
  <c r="N732" i="11"/>
  <c r="F732" i="11" s="1"/>
  <c r="P732" i="11"/>
  <c r="Q732" i="11"/>
  <c r="G732" i="11" s="1"/>
  <c r="S732" i="11"/>
  <c r="H732" i="11" s="1"/>
  <c r="H733" i="11"/>
  <c r="J733" i="11" a="1"/>
  <c r="J733" i="11" s="1"/>
  <c r="M733" i="11" s="1"/>
  <c r="N733" i="11" s="1"/>
  <c r="F733" i="11" s="1"/>
  <c r="P733" i="11"/>
  <c r="Q733" i="11" s="1"/>
  <c r="G733" i="11" s="1"/>
  <c r="S733" i="11"/>
  <c r="H734" i="11"/>
  <c r="J734" i="11" a="1"/>
  <c r="J734" i="11" s="1"/>
  <c r="M734" i="11" s="1"/>
  <c r="N734" i="11" s="1"/>
  <c r="F734" i="11" s="1"/>
  <c r="P734" i="11"/>
  <c r="Q734" i="11" s="1"/>
  <c r="G734" i="11" s="1"/>
  <c r="S734" i="11"/>
  <c r="G735" i="11"/>
  <c r="H735" i="11"/>
  <c r="J735" i="11" a="1"/>
  <c r="J735" i="11" s="1"/>
  <c r="M735" i="11" s="1"/>
  <c r="N735" i="11" s="1"/>
  <c r="F735" i="11" s="1"/>
  <c r="P735" i="11"/>
  <c r="Q735" i="11" s="1"/>
  <c r="S735" i="11"/>
  <c r="F736" i="11"/>
  <c r="G736" i="11"/>
  <c r="J736" i="11" a="1"/>
  <c r="J736" i="11" s="1"/>
  <c r="M736" i="11" s="1"/>
  <c r="N736" i="11" s="1"/>
  <c r="P736" i="11"/>
  <c r="Q736" i="11"/>
  <c r="S736" i="11"/>
  <c r="H736" i="11" s="1"/>
  <c r="G737" i="11"/>
  <c r="J737" i="11" a="1"/>
  <c r="J737" i="11"/>
  <c r="M737" i="11" s="1"/>
  <c r="N737" i="11" s="1"/>
  <c r="F737" i="11" s="1"/>
  <c r="P737" i="11"/>
  <c r="Q737" i="11" s="1"/>
  <c r="S737" i="11"/>
  <c r="H737" i="11" s="1"/>
  <c r="F738" i="11"/>
  <c r="G738" i="11"/>
  <c r="J738" i="11" a="1"/>
  <c r="J738" i="11" s="1"/>
  <c r="M738" i="11" s="1"/>
  <c r="N738" i="11" s="1"/>
  <c r="P738" i="11"/>
  <c r="Q738" i="11"/>
  <c r="S738" i="11"/>
  <c r="H738" i="11" s="1"/>
  <c r="J739" i="11" a="1"/>
  <c r="J739" i="11" s="1"/>
  <c r="M739" i="11" s="1"/>
  <c r="N739" i="11" s="1"/>
  <c r="F739" i="11" s="1"/>
  <c r="P739" i="11"/>
  <c r="Q739" i="11"/>
  <c r="G739" i="11" s="1"/>
  <c r="S739" i="11"/>
  <c r="H739" i="11" s="1"/>
  <c r="J740" i="11" a="1"/>
  <c r="J740" i="11" s="1"/>
  <c r="M740" i="11" s="1"/>
  <c r="N740" i="11" s="1"/>
  <c r="F740" i="11" s="1"/>
  <c r="P740" i="11"/>
  <c r="Q740" i="11" s="1"/>
  <c r="G740" i="11" s="1"/>
  <c r="S740" i="11"/>
  <c r="H740" i="11" s="1"/>
  <c r="H741" i="11"/>
  <c r="J741" i="11" a="1"/>
  <c r="J741" i="11"/>
  <c r="M741" i="11"/>
  <c r="N741" i="11" s="1"/>
  <c r="F741" i="11" s="1"/>
  <c r="P741" i="11"/>
  <c r="Q741" i="11" s="1"/>
  <c r="G741" i="11" s="1"/>
  <c r="S741" i="11"/>
  <c r="J742" i="11" a="1"/>
  <c r="J742" i="11"/>
  <c r="M742" i="11" s="1"/>
  <c r="N742" i="11" s="1"/>
  <c r="F742" i="11" s="1"/>
  <c r="P742" i="11"/>
  <c r="Q742" i="11" s="1"/>
  <c r="G742" i="11" s="1"/>
  <c r="S742" i="11"/>
  <c r="H742" i="11" s="1"/>
  <c r="H743" i="11"/>
  <c r="J743" i="11" a="1"/>
  <c r="J743" i="11" s="1"/>
  <c r="M743" i="11" s="1"/>
  <c r="N743" i="11" s="1"/>
  <c r="F743" i="11" s="1"/>
  <c r="P743" i="11"/>
  <c r="Q743" i="11"/>
  <c r="G743" i="11" s="1"/>
  <c r="S743" i="11"/>
  <c r="J744" i="11" a="1"/>
  <c r="J744" i="11" s="1"/>
  <c r="M744" i="11" s="1"/>
  <c r="N744" i="11" s="1"/>
  <c r="F744" i="11" s="1"/>
  <c r="P744" i="11"/>
  <c r="Q744" i="11" s="1"/>
  <c r="G744" i="11" s="1"/>
  <c r="S744" i="11"/>
  <c r="H744" i="11" s="1"/>
  <c r="G745" i="11"/>
  <c r="H745" i="11"/>
  <c r="J745" i="11" a="1"/>
  <c r="J745" i="11"/>
  <c r="M745" i="11" s="1"/>
  <c r="N745" i="11" s="1"/>
  <c r="F745" i="11" s="1"/>
  <c r="P745" i="11"/>
  <c r="Q745" i="11" s="1"/>
  <c r="S745" i="11"/>
  <c r="H746" i="11"/>
  <c r="J746" i="11" a="1"/>
  <c r="J746" i="11" s="1"/>
  <c r="M746" i="11" s="1"/>
  <c r="N746" i="11" s="1"/>
  <c r="F746" i="11" s="1"/>
  <c r="P746" i="11"/>
  <c r="Q746" i="11" s="1"/>
  <c r="G746" i="11" s="1"/>
  <c r="S746" i="11"/>
  <c r="G747" i="11"/>
  <c r="H747" i="11"/>
  <c r="J747" i="11" a="1"/>
  <c r="J747" i="11" s="1"/>
  <c r="M747" i="11"/>
  <c r="N747" i="11" s="1"/>
  <c r="F747" i="11" s="1"/>
  <c r="P747" i="11"/>
  <c r="Q747" i="11"/>
  <c r="S747" i="11"/>
  <c r="F748" i="11"/>
  <c r="J748" i="11" a="1"/>
  <c r="J748" i="11"/>
  <c r="M748" i="11" s="1"/>
  <c r="N748" i="11" s="1"/>
  <c r="P748" i="11"/>
  <c r="Q748" i="11"/>
  <c r="G748" i="11" s="1"/>
  <c r="S748" i="11"/>
  <c r="H748" i="11" s="1"/>
  <c r="J749" i="11" a="1"/>
  <c r="J749" i="11" s="1"/>
  <c r="M749" i="11" s="1"/>
  <c r="N749" i="11" s="1"/>
  <c r="F749" i="11" s="1"/>
  <c r="P749" i="11"/>
  <c r="Q749" i="11" s="1"/>
  <c r="G749" i="11" s="1"/>
  <c r="S749" i="11"/>
  <c r="H749" i="11" s="1"/>
  <c r="J750" i="11" a="1"/>
  <c r="J750" i="11" s="1"/>
  <c r="M750" i="11" s="1"/>
  <c r="N750" i="11" s="1"/>
  <c r="F750" i="11" s="1"/>
  <c r="P750" i="11"/>
  <c r="Q750" i="11"/>
  <c r="G750" i="11" s="1"/>
  <c r="S750" i="11"/>
  <c r="H750" i="11" s="1"/>
  <c r="H751" i="11"/>
  <c r="J751" i="11" a="1"/>
  <c r="J751" i="11" s="1"/>
  <c r="M751" i="11"/>
  <c r="N751" i="11"/>
  <c r="F751" i="11" s="1"/>
  <c r="P751" i="11"/>
  <c r="Q751" i="11"/>
  <c r="G751" i="11" s="1"/>
  <c r="S751" i="11"/>
  <c r="J752" i="11" a="1"/>
  <c r="J752" i="11"/>
  <c r="M752" i="11"/>
  <c r="N752" i="11"/>
  <c r="F752" i="11" s="1"/>
  <c r="P752" i="11"/>
  <c r="Q752" i="11" s="1"/>
  <c r="G752" i="11" s="1"/>
  <c r="S752" i="11"/>
  <c r="H752" i="11" s="1"/>
  <c r="G753" i="11"/>
  <c r="J753" i="11" a="1"/>
  <c r="J753" i="11"/>
  <c r="M753" i="11"/>
  <c r="N753" i="11" s="1"/>
  <c r="F753" i="11" s="1"/>
  <c r="P753" i="11"/>
  <c r="Q753" i="11" s="1"/>
  <c r="S753" i="11"/>
  <c r="H753" i="11" s="1"/>
  <c r="H754" i="11"/>
  <c r="J754" i="11" a="1"/>
  <c r="J754" i="11" s="1"/>
  <c r="M754" i="11" s="1"/>
  <c r="N754" i="11" s="1"/>
  <c r="F754" i="11" s="1"/>
  <c r="P754" i="11"/>
  <c r="Q754" i="11"/>
  <c r="G754" i="11" s="1"/>
  <c r="S754" i="11"/>
  <c r="H755" i="11"/>
  <c r="J755" i="11" a="1"/>
  <c r="J755" i="11" s="1"/>
  <c r="M755" i="11"/>
  <c r="N755" i="11" s="1"/>
  <c r="F755" i="11" s="1"/>
  <c r="P755" i="11"/>
  <c r="Q755" i="11" s="1"/>
  <c r="G755" i="11" s="1"/>
  <c r="S755" i="11"/>
  <c r="G756" i="11"/>
  <c r="J756" i="11" a="1"/>
  <c r="J756" i="11" s="1"/>
  <c r="M756" i="11" s="1"/>
  <c r="N756" i="11" s="1"/>
  <c r="F756" i="11" s="1"/>
  <c r="P756" i="11"/>
  <c r="Q756" i="11"/>
  <c r="S756" i="11"/>
  <c r="H756" i="11" s="1"/>
  <c r="F757" i="11"/>
  <c r="J757" i="11" a="1"/>
  <c r="J757" i="11" s="1"/>
  <c r="M757" i="11" s="1"/>
  <c r="N757" i="11" s="1"/>
  <c r="P757" i="11"/>
  <c r="Q757" i="11"/>
  <c r="G757" i="11" s="1"/>
  <c r="S757" i="11"/>
  <c r="H757" i="11" s="1"/>
  <c r="J758" i="11" a="1"/>
  <c r="J758" i="11"/>
  <c r="M758" i="11"/>
  <c r="N758" i="11" s="1"/>
  <c r="F758" i="11" s="1"/>
  <c r="P758" i="11"/>
  <c r="Q758" i="11" s="1"/>
  <c r="G758" i="11" s="1"/>
  <c r="S758" i="11"/>
  <c r="H758" i="11" s="1"/>
  <c r="H759" i="11"/>
  <c r="J759" i="11" a="1"/>
  <c r="J759" i="11"/>
  <c r="M759" i="11"/>
  <c r="N759" i="11" s="1"/>
  <c r="F759" i="11" s="1"/>
  <c r="P759" i="11"/>
  <c r="Q759" i="11" s="1"/>
  <c r="G759" i="11" s="1"/>
  <c r="S759" i="11"/>
  <c r="G760" i="11"/>
  <c r="J760" i="11" a="1"/>
  <c r="J760" i="11" s="1"/>
  <c r="M760" i="11" s="1"/>
  <c r="N760" i="11" s="1"/>
  <c r="F760" i="11" s="1"/>
  <c r="P760" i="11"/>
  <c r="Q760" i="11"/>
  <c r="S760" i="11"/>
  <c r="H760" i="11" s="1"/>
  <c r="F761" i="11"/>
  <c r="J761" i="11" a="1"/>
  <c r="J761" i="11" s="1"/>
  <c r="M761" i="11" s="1"/>
  <c r="N761" i="11" s="1"/>
  <c r="P761" i="11"/>
  <c r="Q761" i="11"/>
  <c r="G761" i="11" s="1"/>
  <c r="S761" i="11"/>
  <c r="H761" i="11" s="1"/>
  <c r="J762" i="11" a="1"/>
  <c r="J762" i="11"/>
  <c r="M762" i="11"/>
  <c r="N762" i="11" s="1"/>
  <c r="F762" i="11" s="1"/>
  <c r="P762" i="11"/>
  <c r="Q762" i="11" s="1"/>
  <c r="G762" i="11" s="1"/>
  <c r="S762" i="11"/>
  <c r="H762" i="11" s="1"/>
  <c r="H763" i="11"/>
  <c r="J763" i="11" a="1"/>
  <c r="J763" i="11"/>
  <c r="M763" i="11"/>
  <c r="N763" i="11" s="1"/>
  <c r="F763" i="11" s="1"/>
  <c r="P763" i="11"/>
  <c r="Q763" i="11" s="1"/>
  <c r="G763" i="11" s="1"/>
  <c r="S763" i="11"/>
  <c r="F764" i="11"/>
  <c r="J764" i="11" a="1"/>
  <c r="J764" i="11" s="1"/>
  <c r="M764" i="11" s="1"/>
  <c r="N764" i="11" s="1"/>
  <c r="P764" i="11"/>
  <c r="Q764" i="11"/>
  <c r="G764" i="11" s="1"/>
  <c r="S764" i="11"/>
  <c r="H764" i="11" s="1"/>
  <c r="J765" i="11" a="1"/>
  <c r="J765" i="11" s="1"/>
  <c r="M765" i="11" s="1"/>
  <c r="N765" i="11"/>
  <c r="F765" i="11" s="1"/>
  <c r="P765" i="11"/>
  <c r="Q765" i="11"/>
  <c r="G765" i="11" s="1"/>
  <c r="S765" i="11"/>
  <c r="H765" i="11" s="1"/>
  <c r="J766" i="11" a="1"/>
  <c r="J766" i="11"/>
  <c r="M766" i="11"/>
  <c r="N766" i="11" s="1"/>
  <c r="F766" i="11" s="1"/>
  <c r="P766" i="11"/>
  <c r="Q766" i="11" s="1"/>
  <c r="G766" i="11" s="1"/>
  <c r="S766" i="11"/>
  <c r="H766" i="11" s="1"/>
  <c r="H767" i="11"/>
  <c r="J767" i="11" a="1"/>
  <c r="J767" i="11"/>
  <c r="M767" i="11" s="1"/>
  <c r="N767" i="11" s="1"/>
  <c r="F767" i="11" s="1"/>
  <c r="P767" i="11"/>
  <c r="Q767" i="11" s="1"/>
  <c r="G767" i="11" s="1"/>
  <c r="S767" i="11"/>
  <c r="G768" i="11"/>
  <c r="J768" i="11" a="1"/>
  <c r="J768" i="11" s="1"/>
  <c r="M768" i="11" s="1"/>
  <c r="N768" i="11" s="1"/>
  <c r="F768" i="11" s="1"/>
  <c r="P768" i="11"/>
  <c r="Q768" i="11"/>
  <c r="S768" i="11"/>
  <c r="H768" i="11" s="1"/>
  <c r="J769" i="11" a="1"/>
  <c r="J769" i="11" s="1"/>
  <c r="M769" i="11" s="1"/>
  <c r="N769" i="11"/>
  <c r="F769" i="11" s="1"/>
  <c r="P769" i="11"/>
  <c r="Q769" i="11"/>
  <c r="G769" i="11" s="1"/>
  <c r="S769" i="11"/>
  <c r="H769" i="11" s="1"/>
  <c r="J770" i="11" a="1"/>
  <c r="J770" i="11"/>
  <c r="M770" i="11" s="1"/>
  <c r="N770" i="11" s="1"/>
  <c r="F770" i="11" s="1"/>
  <c r="P770" i="11"/>
  <c r="Q770" i="11" s="1"/>
  <c r="G770" i="11" s="1"/>
  <c r="S770" i="11"/>
  <c r="H770" i="11" s="1"/>
  <c r="H771" i="11"/>
  <c r="J771" i="11" a="1"/>
  <c r="J771" i="11" s="1"/>
  <c r="M771" i="11" s="1"/>
  <c r="N771" i="11" s="1"/>
  <c r="F771" i="11" s="1"/>
  <c r="P771" i="11"/>
  <c r="Q771" i="11" s="1"/>
  <c r="G771" i="11" s="1"/>
  <c r="S771" i="11"/>
  <c r="F772" i="11"/>
  <c r="G772" i="11"/>
  <c r="J772" i="11" a="1"/>
  <c r="J772" i="11" s="1"/>
  <c r="M772" i="11" s="1"/>
  <c r="N772" i="11" s="1"/>
  <c r="P772" i="11"/>
  <c r="Q772" i="11"/>
  <c r="S772" i="11"/>
  <c r="H772" i="11" s="1"/>
  <c r="F773" i="11"/>
  <c r="G773" i="11"/>
  <c r="J773" i="11" a="1"/>
  <c r="J773" i="11" s="1"/>
  <c r="M773" i="11" s="1"/>
  <c r="N773" i="11"/>
  <c r="P773" i="11"/>
  <c r="Q773" i="11"/>
  <c r="S773" i="11"/>
  <c r="H773" i="11" s="1"/>
  <c r="G774" i="11"/>
  <c r="J774" i="11" a="1"/>
  <c r="J774" i="11"/>
  <c r="M774" i="11" s="1"/>
  <c r="N774" i="11" s="1"/>
  <c r="F774" i="11" s="1"/>
  <c r="P774" i="11"/>
  <c r="Q774" i="11" s="1"/>
  <c r="S774" i="11"/>
  <c r="H774" i="11" s="1"/>
  <c r="H775" i="11"/>
  <c r="J775" i="11" a="1"/>
  <c r="J775" i="11"/>
  <c r="M775" i="11" s="1"/>
  <c r="N775" i="11" s="1"/>
  <c r="F775" i="11" s="1"/>
  <c r="P775" i="11"/>
  <c r="Q775" i="11" s="1"/>
  <c r="G775" i="11" s="1"/>
  <c r="S775" i="11"/>
  <c r="G776" i="11"/>
  <c r="J776" i="11" a="1"/>
  <c r="J776" i="11" s="1"/>
  <c r="M776" i="11"/>
  <c r="N776" i="11" s="1"/>
  <c r="F776" i="11" s="1"/>
  <c r="P776" i="11"/>
  <c r="Q776" i="11"/>
  <c r="S776" i="11"/>
  <c r="H776" i="11" s="1"/>
  <c r="J777" i="11" a="1"/>
  <c r="J777" i="11" s="1"/>
  <c r="M777" i="11" s="1"/>
  <c r="N777" i="11"/>
  <c r="F777" i="11" s="1"/>
  <c r="P777" i="11"/>
  <c r="Q777" i="11" s="1"/>
  <c r="G777" i="11" s="1"/>
  <c r="S777" i="11"/>
  <c r="H777" i="11" s="1"/>
  <c r="J778" i="11" a="1"/>
  <c r="J778" i="11"/>
  <c r="M778" i="11" s="1"/>
  <c r="N778" i="11" s="1"/>
  <c r="F778" i="11" s="1"/>
  <c r="P778" i="11"/>
  <c r="Q778" i="11" s="1"/>
  <c r="G778" i="11" s="1"/>
  <c r="S778" i="11"/>
  <c r="H778" i="11" s="1"/>
  <c r="H779" i="11"/>
  <c r="J779" i="11" a="1"/>
  <c r="J779" i="11" s="1"/>
  <c r="M779" i="11" s="1"/>
  <c r="N779" i="11" s="1"/>
  <c r="F779" i="11" s="1"/>
  <c r="P779" i="11"/>
  <c r="Q779" i="11" s="1"/>
  <c r="G779" i="11" s="1"/>
  <c r="S779" i="11"/>
  <c r="F780" i="11"/>
  <c r="G780" i="11"/>
  <c r="J780" i="11" a="1"/>
  <c r="J780" i="11" s="1"/>
  <c r="M780" i="11" s="1"/>
  <c r="N780" i="11" s="1"/>
  <c r="P780" i="11"/>
  <c r="Q780" i="11"/>
  <c r="S780" i="11"/>
  <c r="H780" i="11" s="1"/>
  <c r="F781" i="11"/>
  <c r="G781" i="11"/>
  <c r="J781" i="11" a="1"/>
  <c r="J781" i="11" s="1"/>
  <c r="M781" i="11" s="1"/>
  <c r="N781" i="11"/>
  <c r="P781" i="11"/>
  <c r="Q781" i="11"/>
  <c r="S781" i="11"/>
  <c r="H781" i="11" s="1"/>
  <c r="G782" i="11"/>
  <c r="J782" i="11" a="1"/>
  <c r="J782" i="11"/>
  <c r="M782" i="11" s="1"/>
  <c r="N782" i="11" s="1"/>
  <c r="F782" i="11" s="1"/>
  <c r="P782" i="11"/>
  <c r="Q782" i="11" s="1"/>
  <c r="S782" i="11"/>
  <c r="H782" i="11" s="1"/>
  <c r="H783" i="11"/>
  <c r="J783" i="11" a="1"/>
  <c r="J783" i="11"/>
  <c r="M783" i="11"/>
  <c r="N783" i="11" s="1"/>
  <c r="F783" i="11" s="1"/>
  <c r="P783" i="11"/>
  <c r="Q783" i="11" s="1"/>
  <c r="G783" i="11" s="1"/>
  <c r="S783" i="11"/>
  <c r="G784" i="11"/>
  <c r="J784" i="11" a="1"/>
  <c r="J784" i="11" s="1"/>
  <c r="M784" i="11"/>
  <c r="N784" i="11" s="1"/>
  <c r="F784" i="11" s="1"/>
  <c r="P784" i="11"/>
  <c r="Q784" i="11"/>
  <c r="S784" i="11"/>
  <c r="H784" i="11" s="1"/>
  <c r="J785" i="11" a="1"/>
  <c r="J785" i="11" s="1"/>
  <c r="M785" i="11" s="1"/>
  <c r="N785" i="11" s="1"/>
  <c r="F785" i="11" s="1"/>
  <c r="P785" i="11"/>
  <c r="Q785" i="11"/>
  <c r="G785" i="11" s="1"/>
  <c r="S785" i="11"/>
  <c r="H785" i="11" s="1"/>
  <c r="J786" i="11" a="1"/>
  <c r="J786" i="11"/>
  <c r="M786" i="11" s="1"/>
  <c r="N786" i="11" s="1"/>
  <c r="F786" i="11" s="1"/>
  <c r="P786" i="11"/>
  <c r="Q786" i="11" s="1"/>
  <c r="G786" i="11" s="1"/>
  <c r="S786" i="11"/>
  <c r="H786" i="11" s="1"/>
  <c r="H787" i="11"/>
  <c r="J787" i="11" a="1"/>
  <c r="J787" i="11" s="1"/>
  <c r="M787" i="11" s="1"/>
  <c r="N787" i="11" s="1"/>
  <c r="F787" i="11" s="1"/>
  <c r="P787" i="11"/>
  <c r="Q787" i="11" s="1"/>
  <c r="G787" i="11" s="1"/>
  <c r="S787" i="11"/>
  <c r="G788" i="11"/>
  <c r="J788" i="11" a="1"/>
  <c r="J788" i="11" s="1"/>
  <c r="M788" i="11" s="1"/>
  <c r="N788" i="11" s="1"/>
  <c r="F788" i="11" s="1"/>
  <c r="P788" i="11"/>
  <c r="Q788" i="11"/>
  <c r="S788" i="11"/>
  <c r="H788" i="11" s="1"/>
  <c r="F789" i="11"/>
  <c r="G789" i="11"/>
  <c r="J789" i="11" a="1"/>
  <c r="J789" i="11" s="1"/>
  <c r="M789" i="11" s="1"/>
  <c r="N789" i="11"/>
  <c r="P789" i="11"/>
  <c r="Q789" i="11"/>
  <c r="S789" i="11"/>
  <c r="H789" i="11" s="1"/>
  <c r="G790" i="11"/>
  <c r="J790" i="11" a="1"/>
  <c r="J790" i="11"/>
  <c r="M790" i="11" s="1"/>
  <c r="N790" i="11" s="1"/>
  <c r="F790" i="11" s="1"/>
  <c r="P790" i="11"/>
  <c r="Q790" i="11" s="1"/>
  <c r="S790" i="11"/>
  <c r="H790" i="11" s="1"/>
  <c r="H791" i="11"/>
  <c r="J791" i="11" a="1"/>
  <c r="J791" i="11"/>
  <c r="M791" i="11" s="1"/>
  <c r="N791" i="11" s="1"/>
  <c r="F791" i="11" s="1"/>
  <c r="P791" i="11"/>
  <c r="Q791" i="11" s="1"/>
  <c r="G791" i="11" s="1"/>
  <c r="S791" i="11"/>
  <c r="G792" i="11"/>
  <c r="J792" i="11" a="1"/>
  <c r="J792" i="11" s="1"/>
  <c r="M792" i="11"/>
  <c r="N792" i="11" s="1"/>
  <c r="F792" i="11" s="1"/>
  <c r="P792" i="11"/>
  <c r="Q792" i="11"/>
  <c r="S792" i="11"/>
  <c r="H792" i="11" s="1"/>
  <c r="J793" i="11" a="1"/>
  <c r="J793" i="11" s="1"/>
  <c r="M793" i="11" s="1"/>
  <c r="N793" i="11" s="1"/>
  <c r="F793" i="11" s="1"/>
  <c r="P793" i="11"/>
  <c r="Q793" i="11" s="1"/>
  <c r="G793" i="11" s="1"/>
  <c r="S793" i="11"/>
  <c r="H793" i="11" s="1"/>
  <c r="J794" i="11" a="1"/>
  <c r="J794" i="11"/>
  <c r="M794" i="11" s="1"/>
  <c r="N794" i="11" s="1"/>
  <c r="F794" i="11" s="1"/>
  <c r="P794" i="11"/>
  <c r="Q794" i="11" s="1"/>
  <c r="G794" i="11" s="1"/>
  <c r="S794" i="11"/>
  <c r="H794" i="11" s="1"/>
  <c r="H795" i="11"/>
  <c r="J795" i="11" a="1"/>
  <c r="J795" i="11" s="1"/>
  <c r="M795" i="11" s="1"/>
  <c r="N795" i="11" s="1"/>
  <c r="F795" i="11" s="1"/>
  <c r="P795" i="11"/>
  <c r="Q795" i="11" s="1"/>
  <c r="G795" i="11" s="1"/>
  <c r="S795" i="11"/>
  <c r="G796" i="11"/>
  <c r="J796" i="11" a="1"/>
  <c r="J796" i="11" s="1"/>
  <c r="M796" i="11" s="1"/>
  <c r="N796" i="11" s="1"/>
  <c r="F796" i="11" s="1"/>
  <c r="P796" i="11"/>
  <c r="Q796" i="11"/>
  <c r="S796" i="11"/>
  <c r="H796" i="11" s="1"/>
  <c r="F797" i="11"/>
  <c r="G797" i="11"/>
  <c r="J797" i="11" a="1"/>
  <c r="J797" i="11" s="1"/>
  <c r="M797" i="11" s="1"/>
  <c r="N797" i="11"/>
  <c r="P797" i="11"/>
  <c r="Q797" i="11"/>
  <c r="S797" i="11"/>
  <c r="H797" i="11" s="1"/>
  <c r="G798" i="11"/>
  <c r="J798" i="11" a="1"/>
  <c r="J798" i="11"/>
  <c r="M798" i="11" s="1"/>
  <c r="N798" i="11" s="1"/>
  <c r="F798" i="11" s="1"/>
  <c r="P798" i="11"/>
  <c r="Q798" i="11" s="1"/>
  <c r="S798" i="11"/>
  <c r="H798" i="11" s="1"/>
  <c r="H799" i="11"/>
  <c r="J799" i="11" a="1"/>
  <c r="J799" i="11"/>
  <c r="M799" i="11"/>
  <c r="N799" i="11" s="1"/>
  <c r="F799" i="11" s="1"/>
  <c r="P799" i="11"/>
  <c r="Q799" i="11" s="1"/>
  <c r="G799" i="11" s="1"/>
  <c r="S799" i="11"/>
  <c r="G800" i="11"/>
  <c r="H800" i="11"/>
  <c r="J800" i="11" a="1"/>
  <c r="J800" i="11" s="1"/>
  <c r="M800" i="11"/>
  <c r="N800" i="11" s="1"/>
  <c r="F800" i="11" s="1"/>
  <c r="P800" i="11"/>
  <c r="Q800" i="11"/>
  <c r="S800" i="11"/>
  <c r="J801" i="11" a="1"/>
  <c r="J801" i="11" s="1"/>
  <c r="M801" i="11" s="1"/>
  <c r="N801" i="11" s="1"/>
  <c r="F801" i="11" s="1"/>
  <c r="P801" i="11"/>
  <c r="Q801" i="11"/>
  <c r="G801" i="11" s="1"/>
  <c r="S801" i="11"/>
  <c r="H801" i="11" s="1"/>
  <c r="J802" i="11" a="1"/>
  <c r="J802" i="11"/>
  <c r="M802" i="11" s="1"/>
  <c r="N802" i="11" s="1"/>
  <c r="F802" i="11" s="1"/>
  <c r="P802" i="11"/>
  <c r="Q802" i="11" s="1"/>
  <c r="G802" i="11" s="1"/>
  <c r="S802" i="11"/>
  <c r="H802" i="11" s="1"/>
  <c r="H803" i="11"/>
  <c r="J803" i="11" a="1"/>
  <c r="J803" i="11" s="1"/>
  <c r="M803" i="11" s="1"/>
  <c r="N803" i="11" s="1"/>
  <c r="F803" i="11" s="1"/>
  <c r="P803" i="11"/>
  <c r="Q803" i="11" s="1"/>
  <c r="G803" i="11" s="1"/>
  <c r="S803" i="11"/>
  <c r="G804" i="11"/>
  <c r="J804" i="11" a="1"/>
  <c r="J804" i="11" s="1"/>
  <c r="M804" i="11" s="1"/>
  <c r="N804" i="11" s="1"/>
  <c r="F804" i="11" s="1"/>
  <c r="P804" i="11"/>
  <c r="Q804" i="11"/>
  <c r="S804" i="11"/>
  <c r="H804" i="11" s="1"/>
  <c r="F805" i="11"/>
  <c r="G805" i="11"/>
  <c r="J805" i="11" a="1"/>
  <c r="J805" i="11" s="1"/>
  <c r="M805" i="11" s="1"/>
  <c r="N805" i="11"/>
  <c r="P805" i="11"/>
  <c r="Q805" i="11"/>
  <c r="S805" i="11"/>
  <c r="H805" i="11" s="1"/>
  <c r="G806" i="11"/>
  <c r="J806" i="11" a="1"/>
  <c r="J806" i="11"/>
  <c r="M806" i="11" s="1"/>
  <c r="N806" i="11" s="1"/>
  <c r="F806" i="11" s="1"/>
  <c r="P806" i="11"/>
  <c r="Q806" i="11" s="1"/>
  <c r="S806" i="11"/>
  <c r="H806" i="11" s="1"/>
  <c r="H807" i="11"/>
  <c r="J807" i="11" a="1"/>
  <c r="J807" i="11"/>
  <c r="M807" i="11"/>
  <c r="N807" i="11" s="1"/>
  <c r="F807" i="11" s="1"/>
  <c r="P807" i="11"/>
  <c r="Q807" i="11" s="1"/>
  <c r="G807" i="11" s="1"/>
  <c r="S807" i="11"/>
  <c r="G808" i="11"/>
  <c r="H808" i="11"/>
  <c r="J808" i="11" a="1"/>
  <c r="J808" i="11" s="1"/>
  <c r="M808" i="11"/>
  <c r="N808" i="11" s="1"/>
  <c r="F808" i="11" s="1"/>
  <c r="P808" i="11"/>
  <c r="Q808" i="11"/>
  <c r="S808" i="11"/>
  <c r="J809" i="11" a="1"/>
  <c r="J809" i="11" s="1"/>
  <c r="M809" i="11" s="1"/>
  <c r="N809" i="11" s="1"/>
  <c r="F809" i="11" s="1"/>
  <c r="P809" i="11"/>
  <c r="Q809" i="11"/>
  <c r="G809" i="11" s="1"/>
  <c r="S809" i="11"/>
  <c r="H809" i="11" s="1"/>
  <c r="J810" i="11" a="1"/>
  <c r="J810" i="11"/>
  <c r="M810" i="11" s="1"/>
  <c r="N810" i="11" s="1"/>
  <c r="F810" i="11" s="1"/>
  <c r="P810" i="11"/>
  <c r="Q810" i="11" s="1"/>
  <c r="G810" i="11" s="1"/>
  <c r="S810" i="11"/>
  <c r="H810" i="11" s="1"/>
  <c r="H811" i="11"/>
  <c r="J811" i="11" a="1"/>
  <c r="J811" i="11" s="1"/>
  <c r="M811" i="11" s="1"/>
  <c r="N811" i="11" s="1"/>
  <c r="F811" i="11" s="1"/>
  <c r="P811" i="11"/>
  <c r="Q811" i="11" s="1"/>
  <c r="G811" i="11" s="1"/>
  <c r="S811" i="11"/>
  <c r="G812" i="11"/>
  <c r="J812" i="11" a="1"/>
  <c r="J812" i="11" s="1"/>
  <c r="M812" i="11" s="1"/>
  <c r="N812" i="11" s="1"/>
  <c r="F812" i="11" s="1"/>
  <c r="P812" i="11"/>
  <c r="Q812" i="11"/>
  <c r="S812" i="11"/>
  <c r="H812" i="11" s="1"/>
  <c r="F813" i="11"/>
  <c r="G813" i="11"/>
  <c r="J813" i="11" a="1"/>
  <c r="J813" i="11" s="1"/>
  <c r="M813" i="11" s="1"/>
  <c r="N813" i="11"/>
  <c r="P813" i="11"/>
  <c r="Q813" i="11"/>
  <c r="S813" i="11"/>
  <c r="H813" i="11" s="1"/>
  <c r="G814" i="11"/>
  <c r="J814" i="11" a="1"/>
  <c r="J814" i="11"/>
  <c r="M814" i="11" s="1"/>
  <c r="N814" i="11" s="1"/>
  <c r="F814" i="11" s="1"/>
  <c r="P814" i="11"/>
  <c r="Q814" i="11" s="1"/>
  <c r="S814" i="11"/>
  <c r="H814" i="11" s="1"/>
  <c r="H815" i="11"/>
  <c r="J815" i="11" a="1"/>
  <c r="J815" i="11"/>
  <c r="M815" i="11" s="1"/>
  <c r="N815" i="11" s="1"/>
  <c r="F815" i="11" s="1"/>
  <c r="P815" i="11"/>
  <c r="Q815" i="11" s="1"/>
  <c r="G815" i="11" s="1"/>
  <c r="S815" i="11"/>
  <c r="G816" i="11"/>
  <c r="H816" i="11"/>
  <c r="J816" i="11" a="1"/>
  <c r="J816" i="11" s="1"/>
  <c r="M816" i="11"/>
  <c r="N816" i="11" s="1"/>
  <c r="F816" i="11" s="1"/>
  <c r="P816" i="11"/>
  <c r="Q816" i="11"/>
  <c r="S816" i="11"/>
  <c r="J817" i="11" a="1"/>
  <c r="J817" i="11" s="1"/>
  <c r="M817" i="11" s="1"/>
  <c r="N817" i="11" s="1"/>
  <c r="F817" i="11" s="1"/>
  <c r="P817" i="11"/>
  <c r="Q817" i="11"/>
  <c r="G817" i="11" s="1"/>
  <c r="S817" i="11"/>
  <c r="H817" i="11" s="1"/>
  <c r="J818" i="11" a="1"/>
  <c r="J818" i="11"/>
  <c r="M818" i="11" s="1"/>
  <c r="N818" i="11" s="1"/>
  <c r="F818" i="11" s="1"/>
  <c r="P818" i="11"/>
  <c r="Q818" i="11" s="1"/>
  <c r="G818" i="11" s="1"/>
  <c r="S818" i="11"/>
  <c r="H818" i="11" s="1"/>
  <c r="H819" i="11"/>
  <c r="J819" i="11" a="1"/>
  <c r="J819" i="11" s="1"/>
  <c r="M819" i="11" s="1"/>
  <c r="N819" i="11" s="1"/>
  <c r="F819" i="11" s="1"/>
  <c r="P819" i="11"/>
  <c r="Q819" i="11" s="1"/>
  <c r="G819" i="11" s="1"/>
  <c r="S819" i="11"/>
  <c r="F820" i="11"/>
  <c r="G820" i="11"/>
  <c r="J820" i="11" a="1"/>
  <c r="J820" i="11" s="1"/>
  <c r="M820" i="11" s="1"/>
  <c r="N820" i="11" s="1"/>
  <c r="P820" i="11"/>
  <c r="Q820" i="11"/>
  <c r="S820" i="11"/>
  <c r="H820" i="11" s="1"/>
  <c r="F821" i="11"/>
  <c r="G821" i="11"/>
  <c r="J821" i="11" a="1"/>
  <c r="J821" i="11" s="1"/>
  <c r="M821" i="11" s="1"/>
  <c r="N821" i="11"/>
  <c r="P821" i="11"/>
  <c r="Q821" i="11"/>
  <c r="S821" i="11"/>
  <c r="H821" i="11" s="1"/>
  <c r="G822" i="11"/>
  <c r="J822" i="11" a="1"/>
  <c r="J822" i="11"/>
  <c r="M822" i="11" s="1"/>
  <c r="N822" i="11" s="1"/>
  <c r="F822" i="11" s="1"/>
  <c r="P822" i="11"/>
  <c r="Q822" i="11" s="1"/>
  <c r="S822" i="11"/>
  <c r="H822" i="11" s="1"/>
  <c r="H823" i="11"/>
  <c r="J823" i="11" a="1"/>
  <c r="J823" i="11"/>
  <c r="M823" i="11" s="1"/>
  <c r="N823" i="11" s="1"/>
  <c r="F823" i="11" s="1"/>
  <c r="P823" i="11"/>
  <c r="Q823" i="11" s="1"/>
  <c r="G823" i="11" s="1"/>
  <c r="S823" i="11"/>
  <c r="G824" i="11"/>
  <c r="H824" i="11"/>
  <c r="J824" i="11" a="1"/>
  <c r="J824" i="11" s="1"/>
  <c r="M824" i="11"/>
  <c r="N824" i="11" s="1"/>
  <c r="F824" i="11" s="1"/>
  <c r="P824" i="11"/>
  <c r="Q824" i="11"/>
  <c r="S824" i="11"/>
  <c r="J825" i="11" a="1"/>
  <c r="J825" i="11" s="1"/>
  <c r="M825" i="11" s="1"/>
  <c r="N825" i="11" s="1"/>
  <c r="F825" i="11" s="1"/>
  <c r="P825" i="11"/>
  <c r="Q825" i="11" s="1"/>
  <c r="G825" i="11" s="1"/>
  <c r="S825" i="11"/>
  <c r="H825" i="11" s="1"/>
  <c r="J826" i="11" a="1"/>
  <c r="J826" i="11"/>
  <c r="M826" i="11" s="1"/>
  <c r="N826" i="11" s="1"/>
  <c r="F826" i="11" s="1"/>
  <c r="P826" i="11"/>
  <c r="Q826" i="11" s="1"/>
  <c r="G826" i="11" s="1"/>
  <c r="S826" i="11"/>
  <c r="H826" i="11" s="1"/>
  <c r="H827" i="11"/>
  <c r="J827" i="11" a="1"/>
  <c r="J827" i="11" s="1"/>
  <c r="M827" i="11" s="1"/>
  <c r="N827" i="11" s="1"/>
  <c r="F827" i="11" s="1"/>
  <c r="P827" i="11"/>
  <c r="Q827" i="11" s="1"/>
  <c r="G827" i="11" s="1"/>
  <c r="S827" i="11"/>
  <c r="F828" i="11"/>
  <c r="G828" i="11"/>
  <c r="J828" i="11" a="1"/>
  <c r="J828" i="11" s="1"/>
  <c r="M828" i="11" s="1"/>
  <c r="N828" i="11" s="1"/>
  <c r="P828" i="11"/>
  <c r="Q828" i="11"/>
  <c r="S828" i="11"/>
  <c r="H828" i="11" s="1"/>
  <c r="G829" i="11"/>
  <c r="J829" i="11" a="1"/>
  <c r="J829" i="11"/>
  <c r="M829" i="11" s="1"/>
  <c r="N829" i="11" s="1"/>
  <c r="F829" i="11" s="1"/>
  <c r="P829" i="11"/>
  <c r="Q829" i="11" s="1"/>
  <c r="S829" i="11"/>
  <c r="H829" i="11" s="1"/>
  <c r="G830" i="11"/>
  <c r="J830" i="11" a="1"/>
  <c r="J830" i="11"/>
  <c r="M830" i="11"/>
  <c r="N830" i="11" s="1"/>
  <c r="F830" i="11" s="1"/>
  <c r="P830" i="11"/>
  <c r="Q830" i="11"/>
  <c r="S830" i="11"/>
  <c r="H830" i="11" s="1"/>
  <c r="H831" i="11"/>
  <c r="J831" i="11" a="1"/>
  <c r="J831" i="11"/>
  <c r="M831" i="11" s="1"/>
  <c r="N831" i="11" s="1"/>
  <c r="F831" i="11" s="1"/>
  <c r="P831" i="11"/>
  <c r="Q831" i="11"/>
  <c r="G831" i="11" s="1"/>
  <c r="S831" i="11"/>
  <c r="H832" i="11"/>
  <c r="J832" i="11" a="1"/>
  <c r="J832" i="11" s="1"/>
  <c r="M832" i="11"/>
  <c r="N832" i="11" s="1"/>
  <c r="F832" i="11" s="1"/>
  <c r="P832" i="11"/>
  <c r="Q832" i="11"/>
  <c r="G832" i="11" s="1"/>
  <c r="S832" i="11"/>
  <c r="J833" i="11" a="1"/>
  <c r="J833" i="11" s="1"/>
  <c r="M833" i="11" s="1"/>
  <c r="N833" i="11" s="1"/>
  <c r="F833" i="11" s="1"/>
  <c r="P833" i="11"/>
  <c r="Q833" i="11" s="1"/>
  <c r="G833" i="11" s="1"/>
  <c r="S833" i="11"/>
  <c r="H833" i="11" s="1"/>
  <c r="H834" i="11"/>
  <c r="J834" i="11" a="1"/>
  <c r="J834" i="11"/>
  <c r="M834" i="11"/>
  <c r="N834" i="11" s="1"/>
  <c r="F834" i="11" s="1"/>
  <c r="P834" i="11"/>
  <c r="Q834" i="11" s="1"/>
  <c r="G834" i="11" s="1"/>
  <c r="S834" i="11"/>
  <c r="F835" i="11"/>
  <c r="H835" i="11"/>
  <c r="J835" i="11" a="1"/>
  <c r="J835" i="11"/>
  <c r="M835" i="11" s="1"/>
  <c r="N835" i="11" s="1"/>
  <c r="P835" i="11"/>
  <c r="Q835" i="11" s="1"/>
  <c r="G835" i="11" s="1"/>
  <c r="S835" i="11"/>
  <c r="F836" i="11"/>
  <c r="H836" i="11"/>
  <c r="J836" i="11" a="1"/>
  <c r="J836" i="11"/>
  <c r="M836" i="11"/>
  <c r="N836" i="11" s="1"/>
  <c r="P836" i="11"/>
  <c r="Q836" i="11"/>
  <c r="G836" i="11" s="1"/>
  <c r="S836" i="11"/>
  <c r="H837" i="11"/>
  <c r="J837" i="11" a="1"/>
  <c r="J837" i="11" s="1"/>
  <c r="M837" i="11" s="1"/>
  <c r="N837" i="11"/>
  <c r="F837" i="11" s="1"/>
  <c r="P837" i="11"/>
  <c r="Q837" i="11" s="1"/>
  <c r="G837" i="11" s="1"/>
  <c r="S837" i="11"/>
  <c r="H838" i="11"/>
  <c r="J838" i="11" a="1"/>
  <c r="J838" i="11"/>
  <c r="M838" i="11"/>
  <c r="N838" i="11" s="1"/>
  <c r="F838" i="11" s="1"/>
  <c r="P838" i="11"/>
  <c r="Q838" i="11" s="1"/>
  <c r="G838" i="11" s="1"/>
  <c r="S838" i="11"/>
  <c r="H839" i="11"/>
  <c r="J839" i="11" a="1"/>
  <c r="J839" i="11" s="1"/>
  <c r="M839" i="11" s="1"/>
  <c r="N839" i="11" s="1"/>
  <c r="F839" i="11" s="1"/>
  <c r="P839" i="11"/>
  <c r="Q839" i="11"/>
  <c r="G839" i="11" s="1"/>
  <c r="S839" i="11"/>
  <c r="G840" i="11"/>
  <c r="H840" i="11"/>
  <c r="J840" i="11" a="1"/>
  <c r="J840" i="11"/>
  <c r="M840" i="11" s="1"/>
  <c r="N840" i="11" s="1"/>
  <c r="F840" i="11" s="1"/>
  <c r="P840" i="11"/>
  <c r="Q840" i="11"/>
  <c r="S840" i="11"/>
  <c r="H841" i="11"/>
  <c r="J841" i="11" a="1"/>
  <c r="J841" i="11"/>
  <c r="M841" i="11" s="1"/>
  <c r="N841" i="11" s="1"/>
  <c r="F841" i="11" s="1"/>
  <c r="P841" i="11"/>
  <c r="Q841" i="11"/>
  <c r="G841" i="11" s="1"/>
  <c r="S841" i="11"/>
  <c r="H842" i="11"/>
  <c r="J842" i="11" a="1"/>
  <c r="J842" i="11" s="1"/>
  <c r="M842" i="11" s="1"/>
  <c r="N842" i="11" s="1"/>
  <c r="F842" i="11" s="1"/>
  <c r="P842" i="11"/>
  <c r="Q842" i="11"/>
  <c r="G842" i="11" s="1"/>
  <c r="S842" i="11"/>
  <c r="G843" i="11"/>
  <c r="J843" i="11" a="1"/>
  <c r="J843" i="11" s="1"/>
  <c r="M843" i="11" s="1"/>
  <c r="N843" i="11" s="1"/>
  <c r="F843" i="11" s="1"/>
  <c r="P843" i="11"/>
  <c r="Q843" i="11"/>
  <c r="S843" i="11"/>
  <c r="H843" i="11" s="1"/>
  <c r="G844" i="11"/>
  <c r="J844" i="11" a="1"/>
  <c r="J844" i="11"/>
  <c r="M844" i="11" s="1"/>
  <c r="N844" i="11" s="1"/>
  <c r="F844" i="11" s="1"/>
  <c r="P844" i="11"/>
  <c r="Q844" i="11" s="1"/>
  <c r="S844" i="11"/>
  <c r="H844" i="11" s="1"/>
  <c r="F845" i="11"/>
  <c r="H845" i="11"/>
  <c r="J845" i="11" a="1"/>
  <c r="J845" i="11"/>
  <c r="M845" i="11"/>
  <c r="N845" i="11" s="1"/>
  <c r="P845" i="11"/>
  <c r="Q845" i="11"/>
  <c r="G845" i="11" s="1"/>
  <c r="S845" i="11"/>
  <c r="H846" i="11"/>
  <c r="J846" i="11" a="1"/>
  <c r="J846" i="11" s="1"/>
  <c r="M846" i="11" s="1"/>
  <c r="N846" i="11" s="1"/>
  <c r="F846" i="11" s="1"/>
  <c r="P846" i="11"/>
  <c r="Q846" i="11"/>
  <c r="G846" i="11" s="1"/>
  <c r="S846" i="11"/>
  <c r="G847" i="11"/>
  <c r="J847" i="11" a="1"/>
  <c r="J847" i="11" s="1"/>
  <c r="M847" i="11" s="1"/>
  <c r="N847" i="11" s="1"/>
  <c r="F847" i="11" s="1"/>
  <c r="P847" i="11"/>
  <c r="Q847" i="11"/>
  <c r="S847" i="11"/>
  <c r="H847" i="11" s="1"/>
  <c r="G848" i="11"/>
  <c r="J848" i="11" a="1"/>
  <c r="J848" i="11"/>
  <c r="M848" i="11" s="1"/>
  <c r="N848" i="11" s="1"/>
  <c r="F848" i="11" s="1"/>
  <c r="P848" i="11"/>
  <c r="Q848" i="11" s="1"/>
  <c r="S848" i="11"/>
  <c r="H848" i="11" s="1"/>
  <c r="H849" i="11"/>
  <c r="J849" i="11" a="1"/>
  <c r="J849" i="11"/>
  <c r="M849" i="11"/>
  <c r="N849" i="11" s="1"/>
  <c r="F849" i="11" s="1"/>
  <c r="P849" i="11"/>
  <c r="Q849" i="11"/>
  <c r="G849" i="11" s="1"/>
  <c r="S849" i="11"/>
  <c r="H850" i="11"/>
  <c r="J850" i="11" a="1"/>
  <c r="J850" i="11" s="1"/>
  <c r="M850" i="11" s="1"/>
  <c r="N850" i="11" s="1"/>
  <c r="F850" i="11" s="1"/>
  <c r="P850" i="11"/>
  <c r="Q850" i="11"/>
  <c r="G850" i="11" s="1"/>
  <c r="S850" i="11"/>
  <c r="J851" i="11" a="1"/>
  <c r="J851" i="11" s="1"/>
  <c r="M851" i="11" s="1"/>
  <c r="N851" i="11" s="1"/>
  <c r="F851" i="11" s="1"/>
  <c r="P851" i="11"/>
  <c r="Q851" i="11"/>
  <c r="G851" i="11" s="1"/>
  <c r="S851" i="11"/>
  <c r="H851" i="11" s="1"/>
  <c r="J852" i="11" a="1"/>
  <c r="J852" i="11"/>
  <c r="M852" i="11" s="1"/>
  <c r="N852" i="11" s="1"/>
  <c r="F852" i="11" s="1"/>
  <c r="P852" i="11"/>
  <c r="Q852" i="11" s="1"/>
  <c r="G852" i="11" s="1"/>
  <c r="S852" i="11"/>
  <c r="H852" i="11" s="1"/>
  <c r="H853" i="11"/>
  <c r="J853" i="11" a="1"/>
  <c r="J853" i="11"/>
  <c r="M853" i="11"/>
  <c r="N853" i="11" s="1"/>
  <c r="F853" i="11" s="1"/>
  <c r="P853" i="11"/>
  <c r="Q853" i="11"/>
  <c r="G853" i="11" s="1"/>
  <c r="S853" i="11"/>
  <c r="H854" i="11"/>
  <c r="J854" i="11" a="1"/>
  <c r="J854" i="11" s="1"/>
  <c r="M854" i="11"/>
  <c r="N854" i="11" s="1"/>
  <c r="F854" i="11" s="1"/>
  <c r="P854" i="11"/>
  <c r="Q854" i="11"/>
  <c r="G854" i="11" s="1"/>
  <c r="S854" i="11"/>
  <c r="F855" i="11"/>
  <c r="J855" i="11" a="1"/>
  <c r="J855" i="11"/>
  <c r="M855" i="11" s="1"/>
  <c r="N855" i="11" s="1"/>
  <c r="P855" i="11"/>
  <c r="Q855" i="11"/>
  <c r="G855" i="11" s="1"/>
  <c r="S855" i="11"/>
  <c r="H855" i="11" s="1"/>
  <c r="G856" i="11"/>
  <c r="H856" i="11"/>
  <c r="J856" i="11" a="1"/>
  <c r="J856" i="11"/>
  <c r="M856" i="11" s="1"/>
  <c r="N856" i="11"/>
  <c r="F856" i="11" s="1"/>
  <c r="P856" i="11"/>
  <c r="Q856" i="11" s="1"/>
  <c r="S856" i="11"/>
  <c r="H857" i="11"/>
  <c r="J857" i="11" a="1"/>
  <c r="J857" i="11"/>
  <c r="M857" i="11"/>
  <c r="N857" i="11" s="1"/>
  <c r="F857" i="11" s="1"/>
  <c r="P857" i="11"/>
  <c r="Q857" i="11" s="1"/>
  <c r="G857" i="11" s="1"/>
  <c r="S857" i="11"/>
  <c r="H858" i="11"/>
  <c r="J858" i="11" a="1"/>
  <c r="J858" i="11" s="1"/>
  <c r="M858" i="11"/>
  <c r="N858" i="11" s="1"/>
  <c r="F858" i="11" s="1"/>
  <c r="P858" i="11"/>
  <c r="Q858" i="11"/>
  <c r="G858" i="11" s="1"/>
  <c r="S858" i="11"/>
  <c r="J859" i="11" a="1"/>
  <c r="J859" i="11"/>
  <c r="M859" i="11" s="1"/>
  <c r="N859" i="11" s="1"/>
  <c r="F859" i="11" s="1"/>
  <c r="P859" i="11"/>
  <c r="Q859" i="11"/>
  <c r="G859" i="11" s="1"/>
  <c r="S859" i="11"/>
  <c r="H859" i="11" s="1"/>
  <c r="G860" i="11"/>
  <c r="H860" i="11"/>
  <c r="J860" i="11" a="1"/>
  <c r="J860" i="11"/>
  <c r="M860" i="11" s="1"/>
  <c r="N860" i="11"/>
  <c r="F860" i="11" s="1"/>
  <c r="P860" i="11"/>
  <c r="Q860" i="11" s="1"/>
  <c r="S860" i="11"/>
  <c r="H861" i="11"/>
  <c r="J861" i="11" a="1"/>
  <c r="J861" i="11"/>
  <c r="M861" i="11"/>
  <c r="N861" i="11" s="1"/>
  <c r="F861" i="11" s="1"/>
  <c r="P861" i="11"/>
  <c r="Q861" i="11" s="1"/>
  <c r="G861" i="11" s="1"/>
  <c r="S861" i="11"/>
  <c r="H862" i="11"/>
  <c r="J862" i="11" a="1"/>
  <c r="J862" i="11" s="1"/>
  <c r="M862" i="11"/>
  <c r="N862" i="11" s="1"/>
  <c r="F862" i="11" s="1"/>
  <c r="P862" i="11"/>
  <c r="Q862" i="11"/>
  <c r="G862" i="11" s="1"/>
  <c r="S862" i="11"/>
  <c r="J863" i="11" a="1"/>
  <c r="J863" i="11"/>
  <c r="M863" i="11" s="1"/>
  <c r="N863" i="11" s="1"/>
  <c r="F863" i="11" s="1"/>
  <c r="P863" i="11"/>
  <c r="Q863" i="11"/>
  <c r="G863" i="11" s="1"/>
  <c r="S863" i="11"/>
  <c r="H863" i="11" s="1"/>
  <c r="J864" i="11" a="1"/>
  <c r="J864" i="11"/>
  <c r="M864" i="11" s="1"/>
  <c r="N864" i="11"/>
  <c r="F864" i="11" s="1"/>
  <c r="P864" i="11"/>
  <c r="Q864" i="11" s="1"/>
  <c r="G864" i="11" s="1"/>
  <c r="S864" i="11"/>
  <c r="H864" i="11" s="1"/>
  <c r="H865" i="11"/>
  <c r="J865" i="11" a="1"/>
  <c r="J865" i="11"/>
  <c r="M865" i="11" s="1"/>
  <c r="N865" i="11" s="1"/>
  <c r="F865" i="11" s="1"/>
  <c r="P865" i="11"/>
  <c r="Q865" i="11" s="1"/>
  <c r="G865" i="11" s="1"/>
  <c r="S865" i="11"/>
  <c r="H866" i="11"/>
  <c r="J866" i="11" a="1"/>
  <c r="J866" i="11" s="1"/>
  <c r="M866" i="11"/>
  <c r="N866" i="11" s="1"/>
  <c r="F866" i="11" s="1"/>
  <c r="P866" i="11"/>
  <c r="Q866" i="11"/>
  <c r="G866" i="11" s="1"/>
  <c r="S866" i="11"/>
  <c r="G867" i="11"/>
  <c r="J867" i="11" a="1"/>
  <c r="J867" i="11"/>
  <c r="M867" i="11" s="1"/>
  <c r="N867" i="11" s="1"/>
  <c r="F867" i="11" s="1"/>
  <c r="P867" i="11"/>
  <c r="Q867" i="11"/>
  <c r="S867" i="11"/>
  <c r="H867" i="11" s="1"/>
  <c r="G868" i="11"/>
  <c r="H868" i="11"/>
  <c r="J868" i="11" a="1"/>
  <c r="J868" i="11"/>
  <c r="M868" i="11" s="1"/>
  <c r="N868" i="11" s="1"/>
  <c r="F868" i="11" s="1"/>
  <c r="P868" i="11"/>
  <c r="Q868" i="11" s="1"/>
  <c r="S868" i="11"/>
  <c r="H869" i="11"/>
  <c r="J869" i="11" a="1"/>
  <c r="J869" i="11"/>
  <c r="M869" i="11"/>
  <c r="N869" i="11" s="1"/>
  <c r="F869" i="11" s="1"/>
  <c r="P869" i="11"/>
  <c r="Q869" i="11" s="1"/>
  <c r="G869" i="11" s="1"/>
  <c r="S869" i="11"/>
  <c r="H870" i="11"/>
  <c r="J870" i="11" a="1"/>
  <c r="J870" i="11" s="1"/>
  <c r="M870" i="11" s="1"/>
  <c r="N870" i="11" s="1"/>
  <c r="F870" i="11" s="1"/>
  <c r="P870" i="11"/>
  <c r="Q870" i="11"/>
  <c r="G870" i="11" s="1"/>
  <c r="S870" i="11"/>
  <c r="G871" i="11"/>
  <c r="J871" i="11" a="1"/>
  <c r="J871" i="11" s="1"/>
  <c r="M871" i="11" s="1"/>
  <c r="N871" i="11" s="1"/>
  <c r="F871" i="11" s="1"/>
  <c r="P871" i="11"/>
  <c r="Q871" i="11"/>
  <c r="S871" i="11"/>
  <c r="H871" i="11" s="1"/>
  <c r="H872" i="11"/>
  <c r="J872" i="11" a="1"/>
  <c r="J872" i="11"/>
  <c r="M872" i="11" s="1"/>
  <c r="N872" i="11"/>
  <c r="F872" i="11" s="1"/>
  <c r="P872" i="11"/>
  <c r="Q872" i="11" s="1"/>
  <c r="G872" i="11" s="1"/>
  <c r="S872" i="11"/>
  <c r="F873" i="11"/>
  <c r="H873" i="11"/>
  <c r="J873" i="11" a="1"/>
  <c r="J873" i="11"/>
  <c r="M873" i="11"/>
  <c r="N873" i="11" s="1"/>
  <c r="P873" i="11"/>
  <c r="Q873" i="11"/>
  <c r="G873" i="11" s="1"/>
  <c r="S873" i="11"/>
  <c r="G874" i="11"/>
  <c r="H874" i="11"/>
  <c r="J874" i="11" a="1"/>
  <c r="J874" i="11" s="1"/>
  <c r="M874" i="11"/>
  <c r="N874" i="11" s="1"/>
  <c r="F874" i="11" s="1"/>
  <c r="P874" i="11"/>
  <c r="Q874" i="11"/>
  <c r="S874" i="11"/>
  <c r="J875" i="11" a="1"/>
  <c r="J875" i="11"/>
  <c r="M875" i="11" s="1"/>
  <c r="N875" i="11" s="1"/>
  <c r="F875" i="11" s="1"/>
  <c r="P875" i="11"/>
  <c r="Q875" i="11" s="1"/>
  <c r="G875" i="11" s="1"/>
  <c r="S875" i="11"/>
  <c r="H875" i="11" s="1"/>
  <c r="G876" i="11"/>
  <c r="J876" i="11" a="1"/>
  <c r="J876" i="11" s="1"/>
  <c r="M876" i="11" s="1"/>
  <c r="N876" i="11" s="1"/>
  <c r="F876" i="11" s="1"/>
  <c r="P876" i="11"/>
  <c r="Q876" i="11" s="1"/>
  <c r="S876" i="11"/>
  <c r="H876" i="11" s="1"/>
  <c r="J877" i="11" a="1"/>
  <c r="J877" i="11" s="1"/>
  <c r="M877" i="11" s="1"/>
  <c r="N877" i="11" s="1"/>
  <c r="F877" i="11" s="1"/>
  <c r="P877" i="11"/>
  <c r="Q877" i="11"/>
  <c r="G877" i="11" s="1"/>
  <c r="S877" i="11"/>
  <c r="H877" i="11" s="1"/>
  <c r="H878" i="11"/>
  <c r="J878" i="11" a="1"/>
  <c r="J878" i="11" s="1"/>
  <c r="M878" i="11" s="1"/>
  <c r="N878" i="11" s="1"/>
  <c r="F878" i="11" s="1"/>
  <c r="P878" i="11"/>
  <c r="Q878" i="11"/>
  <c r="G878" i="11" s="1"/>
  <c r="S878" i="11"/>
  <c r="J879" i="11" a="1"/>
  <c r="J879" i="11" s="1"/>
  <c r="M879" i="11" s="1"/>
  <c r="N879" i="11" s="1"/>
  <c r="F879" i="11" s="1"/>
  <c r="P879" i="11"/>
  <c r="Q879" i="11" s="1"/>
  <c r="G879" i="11" s="1"/>
  <c r="S879" i="11"/>
  <c r="H879" i="11" s="1"/>
  <c r="G880" i="11"/>
  <c r="H880" i="11"/>
  <c r="J880" i="11" a="1"/>
  <c r="J880" i="11" s="1"/>
  <c r="M880" i="11" s="1"/>
  <c r="N880" i="11" s="1"/>
  <c r="F880" i="11" s="1"/>
  <c r="P880" i="11"/>
  <c r="Q880" i="11" s="1"/>
  <c r="S880" i="11"/>
  <c r="G881" i="11"/>
  <c r="H881" i="11"/>
  <c r="J881" i="11" a="1"/>
  <c r="J881" i="11"/>
  <c r="M881" i="11"/>
  <c r="N881" i="11" s="1"/>
  <c r="F881" i="11" s="1"/>
  <c r="P881" i="11"/>
  <c r="Q881" i="11"/>
  <c r="S881" i="11"/>
  <c r="J882" i="11" a="1"/>
  <c r="J882" i="11" s="1"/>
  <c r="M882" i="11"/>
  <c r="N882" i="11" s="1"/>
  <c r="F882" i="11" s="1"/>
  <c r="P882" i="11"/>
  <c r="Q882" i="11" s="1"/>
  <c r="G882" i="11" s="1"/>
  <c r="S882" i="11"/>
  <c r="H882" i="11" s="1"/>
  <c r="J883" i="11" a="1"/>
  <c r="J883" i="11"/>
  <c r="M883" i="11" s="1"/>
  <c r="N883" i="11" s="1"/>
  <c r="F883" i="11" s="1"/>
  <c r="P883" i="11"/>
  <c r="Q883" i="11"/>
  <c r="G883" i="11" s="1"/>
  <c r="S883" i="11"/>
  <c r="H883" i="11" s="1"/>
  <c r="H884" i="11"/>
  <c r="J884" i="11" a="1"/>
  <c r="J884" i="11" s="1"/>
  <c r="M884" i="11" s="1"/>
  <c r="N884" i="11" s="1"/>
  <c r="F884" i="11" s="1"/>
  <c r="P884" i="11"/>
  <c r="Q884" i="11" s="1"/>
  <c r="G884" i="11" s="1"/>
  <c r="S884" i="11"/>
  <c r="H885" i="11"/>
  <c r="J885" i="11" a="1"/>
  <c r="J885" i="11"/>
  <c r="M885" i="11" s="1"/>
  <c r="N885" i="11" s="1"/>
  <c r="F885" i="11" s="1"/>
  <c r="P885" i="11"/>
  <c r="Q885" i="11" s="1"/>
  <c r="G885" i="11" s="1"/>
  <c r="S885" i="11"/>
  <c r="J886" i="11" a="1"/>
  <c r="J886" i="11" s="1"/>
  <c r="M886" i="11" s="1"/>
  <c r="N886" i="11" s="1"/>
  <c r="F886" i="11" s="1"/>
  <c r="P886" i="11"/>
  <c r="Q886" i="11" s="1"/>
  <c r="G886" i="11" s="1"/>
  <c r="S886" i="11"/>
  <c r="H886" i="11" s="1"/>
  <c r="J887" i="11" a="1"/>
  <c r="J887" i="11" s="1"/>
  <c r="M887" i="11" s="1"/>
  <c r="N887" i="11" s="1"/>
  <c r="F887" i="11" s="1"/>
  <c r="P887" i="11"/>
  <c r="Q887" i="11"/>
  <c r="G887" i="11" s="1"/>
  <c r="S887" i="11"/>
  <c r="H887" i="11" s="1"/>
  <c r="J888" i="11" a="1"/>
  <c r="J888" i="11"/>
  <c r="M888" i="11" s="1"/>
  <c r="N888" i="11" s="1"/>
  <c r="F888" i="11" s="1"/>
  <c r="P888" i="11"/>
  <c r="Q888" i="11" s="1"/>
  <c r="G888" i="11" s="1"/>
  <c r="S888" i="11"/>
  <c r="H888" i="11" s="1"/>
  <c r="H889" i="11"/>
  <c r="J889" i="11" a="1"/>
  <c r="J889" i="11" s="1"/>
  <c r="M889" i="11" s="1"/>
  <c r="N889" i="11" s="1"/>
  <c r="F889" i="11" s="1"/>
  <c r="P889" i="11"/>
  <c r="Q889" i="11"/>
  <c r="G889" i="11" s="1"/>
  <c r="S889" i="11"/>
  <c r="H890" i="11"/>
  <c r="J890" i="11" a="1"/>
  <c r="J890" i="11" s="1"/>
  <c r="M890" i="11" s="1"/>
  <c r="N890" i="11" s="1"/>
  <c r="F890" i="11" s="1"/>
  <c r="P890" i="11"/>
  <c r="Q890" i="11" s="1"/>
  <c r="G890" i="11" s="1"/>
  <c r="S890" i="11"/>
  <c r="G891" i="11"/>
  <c r="J891" i="11" a="1"/>
  <c r="J891" i="11" s="1"/>
  <c r="M891" i="11" s="1"/>
  <c r="N891" i="11" s="1"/>
  <c r="F891" i="11" s="1"/>
  <c r="P891" i="11"/>
  <c r="Q891" i="11"/>
  <c r="S891" i="11"/>
  <c r="H891" i="11" s="1"/>
  <c r="G892" i="11"/>
  <c r="H892" i="11"/>
  <c r="J892" i="11" a="1"/>
  <c r="J892" i="11"/>
  <c r="M892" i="11"/>
  <c r="N892" i="11" s="1"/>
  <c r="F892" i="11" s="1"/>
  <c r="P892" i="11"/>
  <c r="Q892" i="11" s="1"/>
  <c r="S892" i="11"/>
  <c r="J893" i="11" a="1"/>
  <c r="J893" i="11"/>
  <c r="M893" i="11" s="1"/>
  <c r="N893" i="11" s="1"/>
  <c r="F893" i="11" s="1"/>
  <c r="P893" i="11"/>
  <c r="Q893" i="11" s="1"/>
  <c r="G893" i="11" s="1"/>
  <c r="S893" i="11"/>
  <c r="H893" i="11" s="1"/>
  <c r="H894" i="11"/>
  <c r="J894" i="11" a="1"/>
  <c r="J894" i="11" s="1"/>
  <c r="M894" i="11" s="1"/>
  <c r="N894" i="11" s="1"/>
  <c r="F894" i="11" s="1"/>
  <c r="P894" i="11"/>
  <c r="Q894" i="11"/>
  <c r="G894" i="11" s="1"/>
  <c r="S894" i="11"/>
  <c r="J895" i="11" a="1"/>
  <c r="J895" i="11" s="1"/>
  <c r="M895" i="11" s="1"/>
  <c r="N895" i="11" s="1"/>
  <c r="F895" i="11" s="1"/>
  <c r="P895" i="11"/>
  <c r="Q895" i="11" s="1"/>
  <c r="G895" i="11" s="1"/>
  <c r="S895" i="11"/>
  <c r="H895" i="11" s="1"/>
  <c r="G896" i="11"/>
  <c r="H896" i="11"/>
  <c r="J896" i="11" a="1"/>
  <c r="J896" i="11"/>
  <c r="M896" i="11" s="1"/>
  <c r="N896" i="11" s="1"/>
  <c r="F896" i="11" s="1"/>
  <c r="P896" i="11"/>
  <c r="Q896" i="11" s="1"/>
  <c r="S896" i="11"/>
  <c r="J897" i="11" a="1"/>
  <c r="J897" i="11" s="1"/>
  <c r="M897" i="11" s="1"/>
  <c r="N897" i="11" s="1"/>
  <c r="F897" i="11" s="1"/>
  <c r="P897" i="11"/>
  <c r="Q897" i="11" s="1"/>
  <c r="G897" i="11" s="1"/>
  <c r="S897" i="11"/>
  <c r="H897" i="11" s="1"/>
  <c r="J898" i="11" a="1"/>
  <c r="J898" i="11" s="1"/>
  <c r="M898" i="11"/>
  <c r="N898" i="11" s="1"/>
  <c r="F898" i="11" s="1"/>
  <c r="P898" i="11"/>
  <c r="Q898" i="11"/>
  <c r="G898" i="11" s="1"/>
  <c r="S898" i="11"/>
  <c r="H898" i="11" s="1"/>
  <c r="J899" i="11" a="1"/>
  <c r="J899" i="11"/>
  <c r="M899" i="11" s="1"/>
  <c r="N899" i="11" s="1"/>
  <c r="F899" i="11" s="1"/>
  <c r="P899" i="11"/>
  <c r="Q899" i="11"/>
  <c r="G899" i="11" s="1"/>
  <c r="S899" i="11"/>
  <c r="H899" i="11" s="1"/>
  <c r="H900" i="11"/>
  <c r="J900" i="11" a="1"/>
  <c r="J900" i="11" s="1"/>
  <c r="M900" i="11" s="1"/>
  <c r="N900" i="11" s="1"/>
  <c r="F900" i="11" s="1"/>
  <c r="P900" i="11"/>
  <c r="Q900" i="11" s="1"/>
  <c r="G900" i="11" s="1"/>
  <c r="S900" i="11"/>
  <c r="H901" i="11"/>
  <c r="J901" i="11" a="1"/>
  <c r="J901" i="11" s="1"/>
  <c r="M901" i="11" s="1"/>
  <c r="N901" i="11" s="1"/>
  <c r="F901" i="11" s="1"/>
  <c r="P901" i="11"/>
  <c r="Q901" i="11" s="1"/>
  <c r="G901" i="11" s="1"/>
  <c r="S901" i="11"/>
  <c r="G902" i="11"/>
  <c r="H902" i="11"/>
  <c r="J902" i="11" a="1"/>
  <c r="J902" i="11" s="1"/>
  <c r="M902" i="11"/>
  <c r="N902" i="11"/>
  <c r="F902" i="11" s="1"/>
  <c r="P902" i="11"/>
  <c r="Q902" i="11"/>
  <c r="S902" i="11"/>
  <c r="J903" i="11" a="1"/>
  <c r="J903" i="11"/>
  <c r="M903" i="11"/>
  <c r="N903" i="11" s="1"/>
  <c r="F903" i="11" s="1"/>
  <c r="P903" i="11"/>
  <c r="Q903" i="11" s="1"/>
  <c r="G903" i="11" s="1"/>
  <c r="S903" i="11"/>
  <c r="H903" i="11" s="1"/>
  <c r="G904" i="11"/>
  <c r="J904" i="11" a="1"/>
  <c r="J904" i="11"/>
  <c r="M904" i="11" s="1"/>
  <c r="N904" i="11" s="1"/>
  <c r="F904" i="11" s="1"/>
  <c r="P904" i="11"/>
  <c r="Q904" i="11" s="1"/>
  <c r="S904" i="11"/>
  <c r="H904" i="11" s="1"/>
  <c r="H905" i="11"/>
  <c r="J905" i="11" a="1"/>
  <c r="J905" i="11" s="1"/>
  <c r="M905" i="11" s="1"/>
  <c r="N905" i="11" s="1"/>
  <c r="F905" i="11" s="1"/>
  <c r="P905" i="11"/>
  <c r="Q905" i="11"/>
  <c r="G905" i="11" s="1"/>
  <c r="S905" i="11"/>
  <c r="H906" i="11"/>
  <c r="J906" i="11" a="1"/>
  <c r="J906" i="11" s="1"/>
  <c r="M906" i="11"/>
  <c r="N906" i="11" s="1"/>
  <c r="F906" i="11" s="1"/>
  <c r="P906" i="11"/>
  <c r="Q906" i="11" s="1"/>
  <c r="G906" i="11" s="1"/>
  <c r="S906" i="11"/>
  <c r="J907" i="11" a="1"/>
  <c r="J907" i="11"/>
  <c r="M907" i="11" s="1"/>
  <c r="N907" i="11" s="1"/>
  <c r="F907" i="11" s="1"/>
  <c r="P907" i="11"/>
  <c r="Q907" i="11" s="1"/>
  <c r="G907" i="11" s="1"/>
  <c r="S907" i="11"/>
  <c r="H907" i="11" s="1"/>
  <c r="G908" i="11"/>
  <c r="J908" i="11" a="1"/>
  <c r="J908" i="11" s="1"/>
  <c r="M908" i="11" s="1"/>
  <c r="N908" i="11" s="1"/>
  <c r="F908" i="11" s="1"/>
  <c r="P908" i="11"/>
  <c r="Q908" i="11" s="1"/>
  <c r="S908" i="11"/>
  <c r="H908" i="11" s="1"/>
  <c r="J909" i="11" a="1"/>
  <c r="J909" i="11"/>
  <c r="M909" i="11" s="1"/>
  <c r="N909" i="11" s="1"/>
  <c r="F909" i="11" s="1"/>
  <c r="P909" i="11"/>
  <c r="Q909" i="11"/>
  <c r="G909" i="11" s="1"/>
  <c r="S909" i="11"/>
  <c r="H909" i="11" s="1"/>
  <c r="H910" i="11"/>
  <c r="J910" i="11" a="1"/>
  <c r="J910" i="11" s="1"/>
  <c r="M910" i="11" s="1"/>
  <c r="N910" i="11" s="1"/>
  <c r="F910" i="11" s="1"/>
  <c r="P910" i="11"/>
  <c r="Q910" i="11"/>
  <c r="G910" i="11" s="1"/>
  <c r="S910" i="11"/>
  <c r="J911" i="11" a="1"/>
  <c r="J911" i="11" s="1"/>
  <c r="M911" i="11" s="1"/>
  <c r="N911" i="11" s="1"/>
  <c r="F911" i="11" s="1"/>
  <c r="P911" i="11"/>
  <c r="Q911" i="11" s="1"/>
  <c r="G911" i="11" s="1"/>
  <c r="S911" i="11"/>
  <c r="H911" i="11" s="1"/>
  <c r="G912" i="11"/>
  <c r="H912" i="11"/>
  <c r="J912" i="11" a="1"/>
  <c r="J912" i="11" s="1"/>
  <c r="M912" i="11" s="1"/>
  <c r="N912" i="11" s="1"/>
  <c r="F912" i="11" s="1"/>
  <c r="P912" i="11"/>
  <c r="Q912" i="11" s="1"/>
  <c r="S912" i="11"/>
  <c r="G913" i="11"/>
  <c r="H913" i="11"/>
  <c r="J913" i="11" a="1"/>
  <c r="J913" i="11"/>
  <c r="M913" i="11"/>
  <c r="N913" i="11" s="1"/>
  <c r="F913" i="11" s="1"/>
  <c r="P913" i="11"/>
  <c r="Q913" i="11"/>
  <c r="S913" i="11"/>
  <c r="J914" i="11" a="1"/>
  <c r="J914" i="11" s="1"/>
  <c r="M914" i="11"/>
  <c r="N914" i="11" s="1"/>
  <c r="F914" i="11" s="1"/>
  <c r="P914" i="11"/>
  <c r="Q914" i="11" s="1"/>
  <c r="G914" i="11" s="1"/>
  <c r="S914" i="11"/>
  <c r="H914" i="11" s="1"/>
  <c r="J915" i="11" a="1"/>
  <c r="J915" i="11"/>
  <c r="M915" i="11" s="1"/>
  <c r="N915" i="11" s="1"/>
  <c r="F915" i="11" s="1"/>
  <c r="P915" i="11"/>
  <c r="Q915" i="11"/>
  <c r="G915" i="11" s="1"/>
  <c r="S915" i="11"/>
  <c r="H915" i="11" s="1"/>
  <c r="H916" i="11"/>
  <c r="J916" i="11" a="1"/>
  <c r="J916" i="11" s="1"/>
  <c r="M916" i="11" s="1"/>
  <c r="N916" i="11" s="1"/>
  <c r="F916" i="11" s="1"/>
  <c r="P916" i="11"/>
  <c r="Q916" i="11" s="1"/>
  <c r="G916" i="11" s="1"/>
  <c r="S916" i="11"/>
  <c r="H917" i="11"/>
  <c r="J917" i="11" a="1"/>
  <c r="J917" i="11"/>
  <c r="M917" i="11"/>
  <c r="N917" i="11" s="1"/>
  <c r="F917" i="11" s="1"/>
  <c r="P917" i="11"/>
  <c r="Q917" i="11" s="1"/>
  <c r="G917" i="11" s="1"/>
  <c r="S917" i="11"/>
  <c r="J918" i="11" a="1"/>
  <c r="J918" i="11" s="1"/>
  <c r="M918" i="11" s="1"/>
  <c r="N918" i="11" s="1"/>
  <c r="F918" i="11" s="1"/>
  <c r="P918" i="11"/>
  <c r="Q918" i="11" s="1"/>
  <c r="G918" i="11" s="1"/>
  <c r="S918" i="11"/>
  <c r="H918" i="11" s="1"/>
  <c r="J919" i="11" a="1"/>
  <c r="J919" i="11" s="1"/>
  <c r="M919" i="11" s="1"/>
  <c r="N919" i="11" s="1"/>
  <c r="F919" i="11" s="1"/>
  <c r="P919" i="11"/>
  <c r="Q919" i="11"/>
  <c r="G919" i="11" s="1"/>
  <c r="S919" i="11"/>
  <c r="H919" i="11" s="1"/>
  <c r="J920" i="11" a="1"/>
  <c r="J920" i="11"/>
  <c r="M920" i="11" s="1"/>
  <c r="N920" i="11" s="1"/>
  <c r="F920" i="11" s="1"/>
  <c r="P920" i="11"/>
  <c r="Q920" i="11" s="1"/>
  <c r="G920" i="11" s="1"/>
  <c r="S920" i="11"/>
  <c r="H920" i="11" s="1"/>
  <c r="H921" i="11"/>
  <c r="J921" i="11" a="1"/>
  <c r="J921" i="11" s="1"/>
  <c r="M921" i="11" s="1"/>
  <c r="N921" i="11" s="1"/>
  <c r="F921" i="11" s="1"/>
  <c r="P921" i="11"/>
  <c r="Q921" i="11"/>
  <c r="G921" i="11" s="1"/>
  <c r="S921" i="11"/>
  <c r="H922" i="11"/>
  <c r="J922" i="11" a="1"/>
  <c r="J922" i="11" s="1"/>
  <c r="M922" i="11" s="1"/>
  <c r="N922" i="11" s="1"/>
  <c r="F922" i="11" s="1"/>
  <c r="P922" i="11"/>
  <c r="Q922" i="11" s="1"/>
  <c r="G922" i="11" s="1"/>
  <c r="S922" i="11"/>
  <c r="G923" i="11"/>
  <c r="J923" i="11" a="1"/>
  <c r="J923" i="11" s="1"/>
  <c r="M923" i="11" s="1"/>
  <c r="N923" i="11" s="1"/>
  <c r="F923" i="11" s="1"/>
  <c r="P923" i="11"/>
  <c r="Q923" i="11"/>
  <c r="S923" i="11"/>
  <c r="H923" i="11" s="1"/>
  <c r="G924" i="11"/>
  <c r="H924" i="11"/>
  <c r="J924" i="11" a="1"/>
  <c r="J924" i="11"/>
  <c r="M924" i="11"/>
  <c r="N924" i="11" s="1"/>
  <c r="F924" i="11" s="1"/>
  <c r="P924" i="11"/>
  <c r="Q924" i="11" s="1"/>
  <c r="S924" i="11"/>
  <c r="J925" i="11" a="1"/>
  <c r="J925" i="11"/>
  <c r="M925" i="11" s="1"/>
  <c r="N925" i="11" s="1"/>
  <c r="F925" i="11" s="1"/>
  <c r="P925" i="11"/>
  <c r="Q925" i="11" s="1"/>
  <c r="G925" i="11" s="1"/>
  <c r="S925" i="11"/>
  <c r="H925" i="11" s="1"/>
  <c r="H926" i="11"/>
  <c r="J926" i="11" a="1"/>
  <c r="J926" i="11" s="1"/>
  <c r="M926" i="11" s="1"/>
  <c r="N926" i="11" s="1"/>
  <c r="F926" i="11" s="1"/>
  <c r="P926" i="11"/>
  <c r="Q926" i="11"/>
  <c r="G926" i="11" s="1"/>
  <c r="S926" i="11"/>
  <c r="J927" i="11" a="1"/>
  <c r="J927" i="11" s="1"/>
  <c r="M927" i="11" s="1"/>
  <c r="N927" i="11" s="1"/>
  <c r="F927" i="11" s="1"/>
  <c r="P927" i="11"/>
  <c r="Q927" i="11" s="1"/>
  <c r="G927" i="11" s="1"/>
  <c r="S927" i="11"/>
  <c r="H927" i="11" s="1"/>
  <c r="G928" i="11"/>
  <c r="H928" i="11"/>
  <c r="J928" i="11" a="1"/>
  <c r="J928" i="11"/>
  <c r="M928" i="11" s="1"/>
  <c r="N928" i="11" s="1"/>
  <c r="F928" i="11" s="1"/>
  <c r="P928" i="11"/>
  <c r="Q928" i="11" s="1"/>
  <c r="S928" i="11"/>
  <c r="J929" i="11" a="1"/>
  <c r="J929" i="11" s="1"/>
  <c r="M929" i="11" s="1"/>
  <c r="N929" i="11" s="1"/>
  <c r="F929" i="11" s="1"/>
  <c r="P929" i="11"/>
  <c r="Q929" i="11" s="1"/>
  <c r="G929" i="11" s="1"/>
  <c r="S929" i="11"/>
  <c r="H929" i="11" s="1"/>
  <c r="J930" i="11" a="1"/>
  <c r="J930" i="11" s="1"/>
  <c r="M930" i="11"/>
  <c r="N930" i="11" s="1"/>
  <c r="F930" i="11" s="1"/>
  <c r="P930" i="11"/>
  <c r="Q930" i="11"/>
  <c r="G930" i="11" s="1"/>
  <c r="S930" i="11"/>
  <c r="H930" i="11" s="1"/>
  <c r="J931" i="11" a="1"/>
  <c r="J931" i="11"/>
  <c r="M931" i="11" s="1"/>
  <c r="N931" i="11" s="1"/>
  <c r="F931" i="11" s="1"/>
  <c r="P931" i="11"/>
  <c r="Q931" i="11"/>
  <c r="G931" i="11" s="1"/>
  <c r="S931" i="11"/>
  <c r="H931" i="11" s="1"/>
  <c r="H932" i="11"/>
  <c r="J932" i="11" a="1"/>
  <c r="J932" i="11" s="1"/>
  <c r="M932" i="11" s="1"/>
  <c r="N932" i="11" s="1"/>
  <c r="F932" i="11" s="1"/>
  <c r="P932" i="11"/>
  <c r="Q932" i="11" s="1"/>
  <c r="G932" i="11" s="1"/>
  <c r="S932" i="11"/>
  <c r="H933" i="11"/>
  <c r="J933" i="11" a="1"/>
  <c r="J933" i="11" s="1"/>
  <c r="M933" i="11" s="1"/>
  <c r="N933" i="11" s="1"/>
  <c r="F933" i="11" s="1"/>
  <c r="P933" i="11"/>
  <c r="Q933" i="11" s="1"/>
  <c r="G933" i="11" s="1"/>
  <c r="S933" i="11"/>
  <c r="G934" i="11"/>
  <c r="H934" i="11"/>
  <c r="J934" i="11" a="1"/>
  <c r="J934" i="11" s="1"/>
  <c r="M934" i="11"/>
  <c r="N934" i="11"/>
  <c r="F934" i="11" s="1"/>
  <c r="P934" i="11"/>
  <c r="Q934" i="11"/>
  <c r="S934" i="11"/>
  <c r="J935" i="11" a="1"/>
  <c r="J935" i="11"/>
  <c r="M935" i="11"/>
  <c r="N935" i="11" s="1"/>
  <c r="F935" i="11" s="1"/>
  <c r="P935" i="11"/>
  <c r="Q935" i="11" s="1"/>
  <c r="G935" i="11" s="1"/>
  <c r="S935" i="11"/>
  <c r="H935" i="11" s="1"/>
  <c r="J936" i="11" a="1"/>
  <c r="J936" i="11"/>
  <c r="M936" i="11" s="1"/>
  <c r="N936" i="11" s="1"/>
  <c r="F936" i="11" s="1"/>
  <c r="P936" i="11"/>
  <c r="Q936" i="11" s="1"/>
  <c r="G936" i="11" s="1"/>
  <c r="S936" i="11"/>
  <c r="H936" i="11" s="1"/>
  <c r="H937" i="11"/>
  <c r="J937" i="11" a="1"/>
  <c r="J937" i="11" s="1"/>
  <c r="M937" i="11" s="1"/>
  <c r="N937" i="11" s="1"/>
  <c r="F937" i="11" s="1"/>
  <c r="P937" i="11"/>
  <c r="Q937" i="11"/>
  <c r="G937" i="11" s="1"/>
  <c r="S937" i="11"/>
  <c r="H938" i="11"/>
  <c r="J938" i="11" a="1"/>
  <c r="J938" i="11" s="1"/>
  <c r="M938" i="11"/>
  <c r="N938" i="11" s="1"/>
  <c r="F938" i="11" s="1"/>
  <c r="P938" i="11"/>
  <c r="Q938" i="11" s="1"/>
  <c r="G938" i="11" s="1"/>
  <c r="S938" i="11"/>
  <c r="J939" i="11" a="1"/>
  <c r="J939" i="11"/>
  <c r="M939" i="11" s="1"/>
  <c r="N939" i="11" s="1"/>
  <c r="F939" i="11" s="1"/>
  <c r="P939" i="11"/>
  <c r="Q939" i="11" s="1"/>
  <c r="G939" i="11" s="1"/>
  <c r="S939" i="11"/>
  <c r="H939" i="11" s="1"/>
  <c r="G940" i="11"/>
  <c r="J940" i="11" a="1"/>
  <c r="J940" i="11" s="1"/>
  <c r="M940" i="11" s="1"/>
  <c r="N940" i="11" s="1"/>
  <c r="F940" i="11" s="1"/>
  <c r="P940" i="11"/>
  <c r="Q940" i="11" s="1"/>
  <c r="S940" i="11"/>
  <c r="H940" i="11" s="1"/>
  <c r="J941" i="11" a="1"/>
  <c r="J941" i="11"/>
  <c r="M941" i="11" s="1"/>
  <c r="N941" i="11" s="1"/>
  <c r="F941" i="11" s="1"/>
  <c r="P941" i="11"/>
  <c r="Q941" i="11"/>
  <c r="G941" i="11" s="1"/>
  <c r="S941" i="11"/>
  <c r="H941" i="11" s="1"/>
  <c r="H942" i="11"/>
  <c r="J942" i="11" a="1"/>
  <c r="J942" i="11" s="1"/>
  <c r="M942" i="11" s="1"/>
  <c r="N942" i="11" s="1"/>
  <c r="F942" i="11" s="1"/>
  <c r="P942" i="11"/>
  <c r="Q942" i="11"/>
  <c r="G942" i="11" s="1"/>
  <c r="S942" i="11"/>
  <c r="J943" i="11" a="1"/>
  <c r="J943" i="11" s="1"/>
  <c r="M943" i="11" s="1"/>
  <c r="N943" i="11" s="1"/>
  <c r="F943" i="11" s="1"/>
  <c r="P943" i="11"/>
  <c r="Q943" i="11" s="1"/>
  <c r="G943" i="11" s="1"/>
  <c r="S943" i="11"/>
  <c r="H943" i="11" s="1"/>
  <c r="G944" i="11"/>
  <c r="J944" i="11" a="1"/>
  <c r="J944" i="11" s="1"/>
  <c r="M944" i="11" s="1"/>
  <c r="N944" i="11" s="1"/>
  <c r="F944" i="11" s="1"/>
  <c r="P944" i="11"/>
  <c r="Q944" i="11" s="1"/>
  <c r="S944" i="11"/>
  <c r="H944" i="11" s="1"/>
  <c r="J945" i="11" a="1"/>
  <c r="J945" i="11"/>
  <c r="M945" i="11"/>
  <c r="N945" i="11" s="1"/>
  <c r="F945" i="11" s="1"/>
  <c r="P945" i="11"/>
  <c r="Q945" i="11"/>
  <c r="G945" i="11" s="1"/>
  <c r="S945" i="11"/>
  <c r="H945" i="11" s="1"/>
  <c r="J946" i="11" a="1"/>
  <c r="J946" i="11" s="1"/>
  <c r="M946" i="11"/>
  <c r="N946" i="11" s="1"/>
  <c r="F946" i="11" s="1"/>
  <c r="P946" i="11"/>
  <c r="Q946" i="11" s="1"/>
  <c r="G946" i="11" s="1"/>
  <c r="S946" i="11"/>
  <c r="H946" i="11" s="1"/>
  <c r="J947" i="11" a="1"/>
  <c r="J947" i="11"/>
  <c r="M947" i="11" s="1"/>
  <c r="N947" i="11" s="1"/>
  <c r="F947" i="11" s="1"/>
  <c r="P947" i="11"/>
  <c r="Q947" i="11"/>
  <c r="G947" i="11" s="1"/>
  <c r="S947" i="11"/>
  <c r="H947" i="11" s="1"/>
  <c r="H948" i="11"/>
  <c r="J948" i="11" a="1"/>
  <c r="J948" i="11" s="1"/>
  <c r="M948" i="11" s="1"/>
  <c r="N948" i="11" s="1"/>
  <c r="F948" i="11" s="1"/>
  <c r="P948" i="11"/>
  <c r="Q948" i="11" s="1"/>
  <c r="G948" i="11" s="1"/>
  <c r="S948" i="11"/>
  <c r="H949" i="11"/>
  <c r="J949" i="11" a="1"/>
  <c r="J949" i="11"/>
  <c r="M949" i="11" s="1"/>
  <c r="N949" i="11" s="1"/>
  <c r="F949" i="11" s="1"/>
  <c r="P949" i="11"/>
  <c r="Q949" i="11" s="1"/>
  <c r="G949" i="11" s="1"/>
  <c r="S949" i="11"/>
  <c r="J950" i="11" a="1"/>
  <c r="J950" i="11" s="1"/>
  <c r="M950" i="11" s="1"/>
  <c r="N950" i="11" s="1"/>
  <c r="F950" i="11" s="1"/>
  <c r="P950" i="11"/>
  <c r="Q950" i="11" s="1"/>
  <c r="G950" i="11" s="1"/>
  <c r="S950" i="11"/>
  <c r="H950" i="11" s="1"/>
  <c r="J951" i="11" a="1"/>
  <c r="J951" i="11" s="1"/>
  <c r="M951" i="11" s="1"/>
  <c r="N951" i="11" s="1"/>
  <c r="F951" i="11" s="1"/>
  <c r="P951" i="11"/>
  <c r="Q951" i="11"/>
  <c r="G951" i="11" s="1"/>
  <c r="S951" i="11"/>
  <c r="H951" i="11" s="1"/>
  <c r="J952" i="11" a="1"/>
  <c r="J952" i="11"/>
  <c r="M952" i="11" s="1"/>
  <c r="N952" i="11" s="1"/>
  <c r="F952" i="11" s="1"/>
  <c r="P952" i="11"/>
  <c r="Q952" i="11" s="1"/>
  <c r="G952" i="11" s="1"/>
  <c r="S952" i="11"/>
  <c r="H952" i="11" s="1"/>
  <c r="H953" i="11"/>
  <c r="J953" i="11" a="1"/>
  <c r="J953" i="11" s="1"/>
  <c r="M953" i="11" s="1"/>
  <c r="N953" i="11" s="1"/>
  <c r="F953" i="11" s="1"/>
  <c r="P953" i="11"/>
  <c r="Q953" i="11"/>
  <c r="G953" i="11" s="1"/>
  <c r="S953" i="11"/>
  <c r="J954" i="11" a="1"/>
  <c r="J954" i="11" s="1"/>
  <c r="M954" i="11" s="1"/>
  <c r="N954" i="11" s="1"/>
  <c r="F954" i="11" s="1"/>
  <c r="P954" i="11"/>
  <c r="Q954" i="11" s="1"/>
  <c r="G954" i="11" s="1"/>
  <c r="S954" i="11"/>
  <c r="H954" i="11" s="1"/>
  <c r="J955" i="11" a="1"/>
  <c r="J955" i="11" s="1"/>
  <c r="M955" i="11" s="1"/>
  <c r="N955" i="11" s="1"/>
  <c r="F955" i="11" s="1"/>
  <c r="P955" i="11"/>
  <c r="Q955" i="11"/>
  <c r="G955" i="11" s="1"/>
  <c r="S955" i="11"/>
  <c r="H955" i="11" s="1"/>
  <c r="J956" i="11" a="1"/>
  <c r="J956" i="11"/>
  <c r="M956" i="11" s="1"/>
  <c r="N956" i="11" s="1"/>
  <c r="F956" i="11" s="1"/>
  <c r="P956" i="11"/>
  <c r="Q956" i="11"/>
  <c r="G956" i="11" s="1"/>
  <c r="S956" i="11"/>
  <c r="H956" i="11" s="1"/>
  <c r="H957" i="11"/>
  <c r="J957" i="11" a="1"/>
  <c r="J957" i="11"/>
  <c r="M957" i="11" s="1"/>
  <c r="N957" i="11" s="1"/>
  <c r="F957" i="11" s="1"/>
  <c r="P957" i="11"/>
  <c r="Q957" i="11" s="1"/>
  <c r="G957" i="11" s="1"/>
  <c r="S957" i="11"/>
  <c r="H958" i="11"/>
  <c r="J958" i="11" a="1"/>
  <c r="J958" i="11"/>
  <c r="M958" i="11" s="1"/>
  <c r="N958" i="11" s="1"/>
  <c r="F958" i="11" s="1"/>
  <c r="P958" i="11"/>
  <c r="Q958" i="11"/>
  <c r="G958" i="11" s="1"/>
  <c r="S958" i="11"/>
  <c r="H959" i="11"/>
  <c r="J959" i="11" a="1"/>
  <c r="J959" i="11" s="1"/>
  <c r="M959" i="11" s="1"/>
  <c r="N959" i="11" s="1"/>
  <c r="F959" i="11" s="1"/>
  <c r="P959" i="11"/>
  <c r="Q959" i="11"/>
  <c r="G959" i="11" s="1"/>
  <c r="S959" i="11"/>
  <c r="J960" i="11" a="1"/>
  <c r="J960" i="11"/>
  <c r="M960" i="11" s="1"/>
  <c r="N960" i="11" s="1"/>
  <c r="F960" i="11" s="1"/>
  <c r="P960" i="11"/>
  <c r="Q960" i="11"/>
  <c r="G960" i="11" s="1"/>
  <c r="S960" i="11"/>
  <c r="H960" i="11" s="1"/>
  <c r="H961" i="11"/>
  <c r="J961" i="11" a="1"/>
  <c r="J961" i="11"/>
  <c r="M961" i="11" s="1"/>
  <c r="N961" i="11" s="1"/>
  <c r="F961" i="11" s="1"/>
  <c r="P961" i="11"/>
  <c r="Q961" i="11" s="1"/>
  <c r="G961" i="11" s="1"/>
  <c r="S961" i="11"/>
  <c r="H962" i="11"/>
  <c r="J962" i="11" a="1"/>
  <c r="J962" i="11"/>
  <c r="M962" i="11" s="1"/>
  <c r="N962" i="11" s="1"/>
  <c r="F962" i="11" s="1"/>
  <c r="P962" i="11"/>
  <c r="Q962" i="11"/>
  <c r="G962" i="11" s="1"/>
  <c r="S962" i="11"/>
  <c r="H963" i="11"/>
  <c r="J963" i="11" a="1"/>
  <c r="J963" i="11" s="1"/>
  <c r="M963" i="11" s="1"/>
  <c r="N963" i="11" s="1"/>
  <c r="F963" i="11" s="1"/>
  <c r="P963" i="11"/>
  <c r="Q963" i="11"/>
  <c r="G963" i="11" s="1"/>
  <c r="S963" i="11"/>
  <c r="J964" i="11" a="1"/>
  <c r="J964" i="11"/>
  <c r="M964" i="11" s="1"/>
  <c r="N964" i="11" s="1"/>
  <c r="F964" i="11" s="1"/>
  <c r="P964" i="11"/>
  <c r="Q964" i="11"/>
  <c r="G964" i="11" s="1"/>
  <c r="S964" i="11"/>
  <c r="H964" i="11" s="1"/>
  <c r="H965" i="11"/>
  <c r="J965" i="11" a="1"/>
  <c r="J965" i="11"/>
  <c r="M965" i="11" s="1"/>
  <c r="N965" i="11" s="1"/>
  <c r="F965" i="11" s="1"/>
  <c r="P965" i="11"/>
  <c r="Q965" i="11" s="1"/>
  <c r="G965" i="11" s="1"/>
  <c r="S965" i="11"/>
  <c r="H966" i="11"/>
  <c r="J966" i="11" a="1"/>
  <c r="J966" i="11" s="1"/>
  <c r="M966" i="11" s="1"/>
  <c r="N966" i="11" s="1"/>
  <c r="F966" i="11" s="1"/>
  <c r="P966" i="11"/>
  <c r="Q966" i="11"/>
  <c r="G966" i="11" s="1"/>
  <c r="S966" i="11"/>
  <c r="J967" i="11" a="1"/>
  <c r="J967" i="11" s="1"/>
  <c r="M967" i="11" s="1"/>
  <c r="N967" i="11" s="1"/>
  <c r="F967" i="11" s="1"/>
  <c r="P967" i="11"/>
  <c r="Q967" i="11"/>
  <c r="G967" i="11" s="1"/>
  <c r="S967" i="11"/>
  <c r="H967" i="11" s="1"/>
  <c r="J968" i="11" a="1"/>
  <c r="J968" i="11"/>
  <c r="M968" i="11" s="1"/>
  <c r="N968" i="11" s="1"/>
  <c r="F968" i="11" s="1"/>
  <c r="P968" i="11"/>
  <c r="Q968" i="11" s="1"/>
  <c r="G968" i="11" s="1"/>
  <c r="S968" i="11"/>
  <c r="H968" i="11" s="1"/>
  <c r="H969" i="11"/>
  <c r="J969" i="11" a="1"/>
  <c r="J969" i="11"/>
  <c r="M969" i="11" s="1"/>
  <c r="N969" i="11" s="1"/>
  <c r="F969" i="11" s="1"/>
  <c r="P969" i="11"/>
  <c r="Q969" i="11" s="1"/>
  <c r="G969" i="11" s="1"/>
  <c r="S969" i="11"/>
  <c r="H970" i="11"/>
  <c r="J970" i="11" a="1"/>
  <c r="J970" i="11" s="1"/>
  <c r="M970" i="11" s="1"/>
  <c r="N970" i="11" s="1"/>
  <c r="F970" i="11" s="1"/>
  <c r="P970" i="11"/>
  <c r="Q970" i="11"/>
  <c r="G970" i="11" s="1"/>
  <c r="S970" i="11"/>
  <c r="J971" i="11" a="1"/>
  <c r="J971" i="11" s="1"/>
  <c r="M971" i="11" s="1"/>
  <c r="N971" i="11" s="1"/>
  <c r="F971" i="11" s="1"/>
  <c r="P971" i="11"/>
  <c r="Q971" i="11"/>
  <c r="G971" i="11" s="1"/>
  <c r="S971" i="11"/>
  <c r="H971" i="11" s="1"/>
  <c r="J972" i="11" a="1"/>
  <c r="J972" i="11"/>
  <c r="M972" i="11" s="1"/>
  <c r="N972" i="11" s="1"/>
  <c r="F972" i="11" s="1"/>
  <c r="P972" i="11"/>
  <c r="Q972" i="11" s="1"/>
  <c r="G972" i="11" s="1"/>
  <c r="S972" i="11"/>
  <c r="H972" i="11" s="1"/>
  <c r="H973" i="11"/>
  <c r="J973" i="11" a="1"/>
  <c r="J973" i="11"/>
  <c r="M973" i="11" s="1"/>
  <c r="N973" i="11" s="1"/>
  <c r="F973" i="11" s="1"/>
  <c r="P973" i="11"/>
  <c r="Q973" i="11" s="1"/>
  <c r="G973" i="11" s="1"/>
  <c r="S973" i="11"/>
  <c r="H974" i="11"/>
  <c r="J974" i="11" a="1"/>
  <c r="J974" i="11" s="1"/>
  <c r="M974" i="11" s="1"/>
  <c r="N974" i="11" s="1"/>
  <c r="F974" i="11" s="1"/>
  <c r="P974" i="11"/>
  <c r="Q974" i="11"/>
  <c r="G974" i="11" s="1"/>
  <c r="S974" i="11"/>
  <c r="J975" i="11" a="1"/>
  <c r="J975" i="11" s="1"/>
  <c r="M975" i="11" s="1"/>
  <c r="N975" i="11" s="1"/>
  <c r="F975" i="11" s="1"/>
  <c r="P975" i="11"/>
  <c r="Q975" i="11"/>
  <c r="G975" i="11" s="1"/>
  <c r="S975" i="11"/>
  <c r="H975" i="11" s="1"/>
  <c r="J976" i="11" a="1"/>
  <c r="J976" i="11"/>
  <c r="M976" i="11" s="1"/>
  <c r="N976" i="11" s="1"/>
  <c r="F976" i="11" s="1"/>
  <c r="P976" i="11"/>
  <c r="Q976" i="11" s="1"/>
  <c r="G976" i="11" s="1"/>
  <c r="S976" i="11"/>
  <c r="H976" i="11" s="1"/>
  <c r="H977" i="11"/>
  <c r="J977" i="11" a="1"/>
  <c r="J977" i="11"/>
  <c r="M977" i="11" s="1"/>
  <c r="N977" i="11" s="1"/>
  <c r="F977" i="11" s="1"/>
  <c r="P977" i="11"/>
  <c r="Q977" i="11" s="1"/>
  <c r="G977" i="11" s="1"/>
  <c r="S977" i="11"/>
  <c r="H978" i="11"/>
  <c r="J978" i="11" a="1"/>
  <c r="J978" i="11" s="1"/>
  <c r="M978" i="11" s="1"/>
  <c r="N978" i="11" s="1"/>
  <c r="F978" i="11" s="1"/>
  <c r="P978" i="11"/>
  <c r="Q978" i="11"/>
  <c r="G978" i="11" s="1"/>
  <c r="S978" i="11"/>
  <c r="J979" i="11" a="1"/>
  <c r="J979" i="11" s="1"/>
  <c r="M979" i="11" s="1"/>
  <c r="N979" i="11" s="1"/>
  <c r="F979" i="11" s="1"/>
  <c r="P979" i="11"/>
  <c r="Q979" i="11"/>
  <c r="G979" i="11" s="1"/>
  <c r="S979" i="11"/>
  <c r="H979" i="11" s="1"/>
  <c r="J980" i="11" a="1"/>
  <c r="J980" i="11"/>
  <c r="M980" i="11" s="1"/>
  <c r="N980" i="11" s="1"/>
  <c r="F980" i="11" s="1"/>
  <c r="P980" i="11"/>
  <c r="Q980" i="11" s="1"/>
  <c r="G980" i="11" s="1"/>
  <c r="S980" i="11"/>
  <c r="H980" i="11" s="1"/>
  <c r="H981" i="11"/>
  <c r="J981" i="11" a="1"/>
  <c r="J981" i="11"/>
  <c r="M981" i="11" s="1"/>
  <c r="N981" i="11" s="1"/>
  <c r="F981" i="11" s="1"/>
  <c r="P981" i="11"/>
  <c r="Q981" i="11" s="1"/>
  <c r="G981" i="11" s="1"/>
  <c r="S981" i="11"/>
  <c r="H982" i="11"/>
  <c r="J982" i="11" a="1"/>
  <c r="J982" i="11" s="1"/>
  <c r="M982" i="11" s="1"/>
  <c r="N982" i="11" s="1"/>
  <c r="F982" i="11" s="1"/>
  <c r="P982" i="11"/>
  <c r="Q982" i="11"/>
  <c r="G982" i="11" s="1"/>
  <c r="S982" i="11"/>
  <c r="J983" i="11" a="1"/>
  <c r="J983" i="11" s="1"/>
  <c r="M983" i="11" s="1"/>
  <c r="N983" i="11" s="1"/>
  <c r="F983" i="11" s="1"/>
  <c r="P983" i="11"/>
  <c r="Q983" i="11"/>
  <c r="G983" i="11" s="1"/>
  <c r="S983" i="11"/>
  <c r="H983" i="11" s="1"/>
  <c r="J984" i="11" a="1"/>
  <c r="J984" i="11"/>
  <c r="M984" i="11" s="1"/>
  <c r="N984" i="11" s="1"/>
  <c r="F984" i="11" s="1"/>
  <c r="P984" i="11"/>
  <c r="Q984" i="11" s="1"/>
  <c r="G984" i="11" s="1"/>
  <c r="S984" i="11"/>
  <c r="H984" i="11" s="1"/>
  <c r="H985" i="11"/>
  <c r="J985" i="11" a="1"/>
  <c r="J985" i="11"/>
  <c r="M985" i="11" s="1"/>
  <c r="N985" i="11" s="1"/>
  <c r="F985" i="11" s="1"/>
  <c r="P985" i="11"/>
  <c r="Q985" i="11" s="1"/>
  <c r="G985" i="11" s="1"/>
  <c r="S985" i="11"/>
  <c r="H986" i="11"/>
  <c r="J986" i="11" a="1"/>
  <c r="J986" i="11" s="1"/>
  <c r="M986" i="11" s="1"/>
  <c r="N986" i="11" s="1"/>
  <c r="F986" i="11" s="1"/>
  <c r="P986" i="11"/>
  <c r="Q986" i="11"/>
  <c r="G986" i="11" s="1"/>
  <c r="S986" i="11"/>
  <c r="B14" i="15"/>
  <c r="B16" i="15"/>
  <c r="P661" i="14" l="1"/>
  <c r="P653" i="14"/>
  <c r="P645" i="14"/>
  <c r="P637" i="14"/>
  <c r="P629" i="14"/>
  <c r="P621" i="14"/>
  <c r="P613" i="14"/>
  <c r="P605" i="14"/>
  <c r="P597" i="14"/>
  <c r="P589" i="14"/>
  <c r="P581" i="14"/>
  <c r="P573" i="14"/>
  <c r="P565" i="14"/>
  <c r="P557" i="14"/>
  <c r="P549" i="14"/>
  <c r="P541" i="14"/>
  <c r="P533" i="14"/>
  <c r="P525" i="14"/>
  <c r="P517" i="14"/>
  <c r="P509" i="14"/>
  <c r="P501" i="14"/>
  <c r="P493" i="14"/>
  <c r="P485" i="14"/>
  <c r="P477" i="14"/>
  <c r="P469" i="14"/>
  <c r="P461" i="14"/>
  <c r="P453" i="14"/>
  <c r="P445" i="14"/>
  <c r="P437" i="14"/>
  <c r="P429" i="14"/>
  <c r="P421" i="14"/>
  <c r="P413" i="14"/>
  <c r="P405" i="14"/>
  <c r="P397" i="14"/>
  <c r="P389" i="14"/>
  <c r="P381" i="14"/>
  <c r="P373" i="14"/>
  <c r="P365" i="14"/>
  <c r="P357" i="14"/>
  <c r="P349" i="14"/>
  <c r="P341" i="14"/>
  <c r="P333" i="14"/>
  <c r="P325" i="14"/>
  <c r="P317" i="14"/>
  <c r="P309" i="14"/>
  <c r="P301" i="14"/>
  <c r="P293" i="14"/>
  <c r="P285" i="14"/>
  <c r="P277" i="14"/>
  <c r="P269" i="14"/>
  <c r="P261" i="14"/>
  <c r="P253" i="14"/>
  <c r="P245" i="14"/>
  <c r="P237" i="14"/>
  <c r="P229" i="14"/>
  <c r="P221" i="14"/>
  <c r="P213" i="14"/>
  <c r="P205" i="14"/>
  <c r="P197" i="14"/>
  <c r="P189" i="14"/>
  <c r="P181" i="14"/>
  <c r="P173" i="14"/>
  <c r="P165" i="14"/>
  <c r="P157" i="14"/>
  <c r="P149" i="14"/>
  <c r="P141" i="14"/>
  <c r="P133" i="14"/>
  <c r="P125" i="14"/>
  <c r="P117" i="14"/>
  <c r="P109" i="14"/>
  <c r="P101" i="14"/>
  <c r="P93" i="14"/>
  <c r="P85" i="14"/>
  <c r="P77" i="14"/>
  <c r="P69" i="14"/>
  <c r="P61" i="14"/>
  <c r="P53" i="14"/>
  <c r="P45" i="14"/>
  <c r="P37" i="14"/>
  <c r="P29" i="14"/>
  <c r="P23" i="14"/>
  <c r="P16" i="14"/>
  <c r="O2" i="14"/>
  <c r="P2" i="14" s="1"/>
  <c r="P657" i="14"/>
  <c r="P649" i="14"/>
  <c r="P641" i="14"/>
  <c r="P633" i="14"/>
  <c r="P625" i="14"/>
  <c r="P617" i="14"/>
  <c r="P609" i="14"/>
  <c r="P601" i="14"/>
  <c r="P593" i="14"/>
  <c r="P585" i="14"/>
  <c r="P577" i="14"/>
  <c r="P569" i="14"/>
  <c r="P561" i="14"/>
  <c r="P553" i="14"/>
  <c r="P545" i="14"/>
  <c r="P537" i="14"/>
  <c r="P529" i="14"/>
  <c r="P521" i="14"/>
  <c r="P513" i="14"/>
  <c r="P505" i="14"/>
  <c r="P497" i="14"/>
  <c r="P489" i="14"/>
  <c r="P481" i="14"/>
  <c r="P473" i="14"/>
  <c r="P465" i="14"/>
  <c r="P457" i="14"/>
  <c r="P449" i="14"/>
  <c r="P441" i="14"/>
  <c r="P433" i="14"/>
  <c r="P425" i="14"/>
  <c r="P417" i="14"/>
  <c r="P409" i="14"/>
  <c r="P401" i="14"/>
  <c r="P393" i="14"/>
  <c r="P385" i="14"/>
  <c r="P377" i="14"/>
  <c r="P369" i="14"/>
  <c r="P361" i="14"/>
  <c r="P353" i="14"/>
  <c r="P345" i="14"/>
  <c r="P337" i="14"/>
  <c r="P329" i="14"/>
  <c r="P321" i="14"/>
  <c r="P313" i="14"/>
  <c r="P305" i="14"/>
  <c r="P297" i="14"/>
  <c r="P289" i="14"/>
  <c r="P281" i="14"/>
  <c r="P273" i="14"/>
  <c r="P265" i="14"/>
  <c r="P257" i="14"/>
  <c r="P249" i="14"/>
  <c r="P241" i="14"/>
  <c r="P233" i="14"/>
  <c r="P225" i="14"/>
  <c r="P217" i="14"/>
  <c r="P209" i="14"/>
  <c r="P201" i="14"/>
  <c r="P193" i="14"/>
  <c r="P185" i="14"/>
  <c r="P177" i="14"/>
  <c r="P169" i="14"/>
  <c r="P161" i="14"/>
  <c r="P153" i="14"/>
  <c r="P145" i="14"/>
  <c r="P137" i="14"/>
  <c r="P129" i="14"/>
  <c r="P121" i="14"/>
  <c r="P113" i="14"/>
  <c r="P105" i="14"/>
  <c r="P97" i="14"/>
  <c r="P89" i="14"/>
  <c r="P81" i="14"/>
  <c r="P73" i="14"/>
  <c r="P65" i="14"/>
  <c r="P57" i="14"/>
  <c r="P49" i="14"/>
  <c r="P41" i="14"/>
  <c r="P33" i="14"/>
  <c r="P26" i="14"/>
  <c r="P20" i="14"/>
  <c r="M1489" i="12"/>
  <c r="M1619" i="12"/>
  <c r="M1805" i="12"/>
  <c r="M1826" i="12"/>
  <c r="M1833" i="12"/>
  <c r="M1851" i="12"/>
  <c r="M1890" i="12"/>
  <c r="M1937" i="12"/>
  <c r="M1955" i="12"/>
  <c r="M1969" i="12"/>
  <c r="M2009" i="12"/>
  <c r="M2023" i="12"/>
  <c r="M2063" i="12"/>
  <c r="M2069" i="12"/>
  <c r="M2096" i="12"/>
  <c r="M2123" i="12"/>
  <c r="M2129" i="12"/>
  <c r="M2135" i="12"/>
  <c r="M2145" i="12"/>
  <c r="M2151" i="12"/>
  <c r="M2167" i="12"/>
  <c r="M2177" i="12"/>
  <c r="M2239" i="12"/>
  <c r="M2252" i="12"/>
  <c r="M2265" i="12"/>
  <c r="M2271" i="12"/>
  <c r="M2290" i="12"/>
  <c r="M2312" i="12"/>
  <c r="M2315" i="12"/>
  <c r="M2324" i="12"/>
  <c r="M2339" i="12"/>
  <c r="M2355" i="12"/>
  <c r="M2377" i="12"/>
  <c r="M2380" i="12"/>
  <c r="M2395" i="12"/>
  <c r="M2424" i="12"/>
  <c r="M2433" i="12"/>
  <c r="M2481" i="12"/>
  <c r="M2490" i="12"/>
  <c r="M2513" i="12"/>
  <c r="M2529" i="12"/>
  <c r="M2546" i="12"/>
  <c r="M2559" i="12"/>
  <c r="M2572" i="12"/>
  <c r="M2588" i="12"/>
  <c r="M2594" i="12"/>
  <c r="M2601" i="12"/>
  <c r="M2604" i="12"/>
  <c r="M2673" i="12"/>
  <c r="M2679" i="12"/>
  <c r="M2688" i="12"/>
  <c r="M2711" i="12"/>
  <c r="M2737" i="12"/>
  <c r="M1802" i="12"/>
  <c r="M1837" i="12"/>
  <c r="M1866" i="12"/>
  <c r="M1869" i="12"/>
  <c r="M1880" i="12"/>
  <c r="M1907" i="12"/>
  <c r="M1923" i="12"/>
  <c r="M1930" i="12"/>
  <c r="M1987" i="12"/>
  <c r="M2037" i="12"/>
  <c r="M2040" i="12"/>
  <c r="M2050" i="12"/>
  <c r="M2057" i="12"/>
  <c r="M2083" i="12"/>
  <c r="M2090" i="12"/>
  <c r="M2093" i="12"/>
  <c r="M2103" i="12"/>
  <c r="M2106" i="12"/>
  <c r="M2113" i="12"/>
  <c r="M2161" i="12"/>
  <c r="M2191" i="12"/>
  <c r="M2201" i="12"/>
  <c r="M2233" i="12"/>
  <c r="M2236" i="12"/>
  <c r="M2242" i="12"/>
  <c r="M2249" i="12"/>
  <c r="M2256" i="12"/>
  <c r="M2268" i="12"/>
  <c r="M2274" i="12"/>
  <c r="M2281" i="12"/>
  <c r="M2284" i="12"/>
  <c r="M2303" i="12"/>
  <c r="M2328" i="12"/>
  <c r="M2359" i="12"/>
  <c r="M2368" i="12"/>
  <c r="M2384" i="12"/>
  <c r="M2399" i="12"/>
  <c r="M2418" i="12"/>
  <c r="M2443" i="12"/>
  <c r="M2465" i="12"/>
  <c r="M2472" i="12"/>
  <c r="M2475" i="12"/>
  <c r="M2484" i="12"/>
  <c r="M2540" i="12"/>
  <c r="M2556" i="12"/>
  <c r="M2562" i="12"/>
  <c r="M2569" i="12"/>
  <c r="M2576" i="12"/>
  <c r="M2585" i="12"/>
  <c r="M2608" i="12"/>
  <c r="M2617" i="12"/>
  <c r="M2647" i="12"/>
  <c r="M2664" i="12"/>
  <c r="M2667" i="12"/>
  <c r="M2676" i="12"/>
  <c r="M2682" i="12"/>
  <c r="M2705" i="12"/>
  <c r="M2744" i="12"/>
  <c r="M1824" i="12"/>
  <c r="M1859" i="12"/>
  <c r="M1898" i="12"/>
  <c r="M1901" i="12"/>
  <c r="M1914" i="12"/>
  <c r="M1917" i="12"/>
  <c r="M1991" i="12"/>
  <c r="M1994" i="12"/>
  <c r="M1997" i="12"/>
  <c r="M2000" i="12"/>
  <c r="M2017" i="12"/>
  <c r="M2031" i="12"/>
  <c r="M2034" i="12"/>
  <c r="M2073" i="12"/>
  <c r="M2087" i="12"/>
  <c r="M2127" i="12"/>
  <c r="M2185" i="12"/>
  <c r="M2224" i="12"/>
  <c r="M2259" i="12"/>
  <c r="M2288" i="12"/>
  <c r="M2297" i="12"/>
  <c r="M2300" i="12"/>
  <c r="M2306" i="12"/>
  <c r="M2322" i="12"/>
  <c r="M2331" i="12"/>
  <c r="M2337" i="12"/>
  <c r="M2353" i="12"/>
  <c r="M2371" i="12"/>
  <c r="M2387" i="12"/>
  <c r="M2393" i="12"/>
  <c r="M2412" i="12"/>
  <c r="M2431" i="12"/>
  <c r="M2456" i="12"/>
  <c r="M2488" i="12"/>
  <c r="M2497" i="12"/>
  <c r="M2504" i="12"/>
  <c r="M2520" i="12"/>
  <c r="M2527" i="12"/>
  <c r="M2544" i="12"/>
  <c r="M2553" i="12"/>
  <c r="M2579" i="12"/>
  <c r="M2592" i="12"/>
  <c r="M2611" i="12"/>
  <c r="M2624" i="12"/>
  <c r="M2641" i="12"/>
  <c r="M2657" i="12"/>
  <c r="M2721" i="12"/>
  <c r="M2728" i="12"/>
  <c r="M2751" i="12"/>
  <c r="M2764" i="12"/>
  <c r="M2803" i="12"/>
  <c r="M2809" i="12"/>
  <c r="M2812" i="12"/>
  <c r="M2818" i="12"/>
  <c r="M2825" i="12"/>
  <c r="M2828" i="12"/>
  <c r="M2876" i="12"/>
  <c r="M2882" i="12"/>
  <c r="M2889" i="12"/>
  <c r="M2896" i="12"/>
  <c r="M2905" i="12"/>
  <c r="M2912" i="12"/>
  <c r="M2929" i="12"/>
  <c r="M2991" i="12"/>
  <c r="M3025" i="12"/>
  <c r="M3032" i="12"/>
  <c r="M3039" i="12"/>
  <c r="M3059" i="12"/>
  <c r="M1214" i="12"/>
  <c r="M1354" i="12"/>
  <c r="M1451" i="12"/>
  <c r="M1530" i="12"/>
  <c r="M1769" i="12"/>
  <c r="M1905" i="12"/>
  <c r="M1921" i="12"/>
  <c r="M1970" i="12"/>
  <c r="M2010" i="12"/>
  <c r="M2061" i="12"/>
  <c r="M2064" i="12"/>
  <c r="M2067" i="12"/>
  <c r="M2097" i="12"/>
  <c r="M2121" i="12"/>
  <c r="M2130" i="12"/>
  <c r="M2133" i="12"/>
  <c r="M2136" i="12"/>
  <c r="M2143" i="12"/>
  <c r="M2146" i="12"/>
  <c r="M2149" i="12"/>
  <c r="M2152" i="12"/>
  <c r="M2155" i="12"/>
  <c r="M2165" i="12"/>
  <c r="M2168" i="12"/>
  <c r="M2175" i="12"/>
  <c r="M2199" i="12"/>
  <c r="M2211" i="12"/>
  <c r="M2214" i="12"/>
  <c r="M2231" i="12"/>
  <c r="M2240" i="12"/>
  <c r="M2266" i="12"/>
  <c r="M2272" i="12"/>
  <c r="M2291" i="12"/>
  <c r="M2313" i="12"/>
  <c r="M2316" i="12"/>
  <c r="M2344" i="12"/>
  <c r="M2347" i="12"/>
  <c r="M2416" i="12"/>
  <c r="M2425" i="12"/>
  <c r="M2428" i="12"/>
  <c r="M2434" i="12"/>
  <c r="M2450" i="12"/>
  <c r="M2463" i="12"/>
  <c r="M2482" i="12"/>
  <c r="M2514" i="12"/>
  <c r="M2547" i="12"/>
  <c r="M2560" i="12"/>
  <c r="M2583" i="12"/>
  <c r="M2674" i="12"/>
  <c r="M2680" i="12"/>
  <c r="M2689" i="12"/>
  <c r="M2696" i="12"/>
  <c r="M2712" i="12"/>
  <c r="M2738" i="12"/>
  <c r="M2748" i="12"/>
  <c r="M2754" i="12"/>
  <c r="M2761" i="12"/>
  <c r="M2768" i="12"/>
  <c r="M2777" i="12"/>
  <c r="M2784" i="12"/>
  <c r="M2832" i="12"/>
  <c r="M2847" i="12"/>
  <c r="M2860" i="12"/>
  <c r="M2899" i="12"/>
  <c r="M2945" i="12"/>
  <c r="M2952" i="12"/>
  <c r="M2959" i="12"/>
  <c r="M2972" i="12"/>
  <c r="M2978" i="12"/>
  <c r="M2994" i="12"/>
  <c r="M3000" i="12"/>
  <c r="M3009" i="12"/>
  <c r="M3066" i="12"/>
  <c r="M3069" i="12"/>
  <c r="M3072" i="12"/>
  <c r="M3098" i="12"/>
  <c r="M3101" i="12"/>
  <c r="M3104" i="12"/>
  <c r="M3130" i="12"/>
  <c r="M3150" i="12"/>
  <c r="M3163" i="12"/>
  <c r="M3166" i="12"/>
  <c r="M3169" i="12"/>
  <c r="M3193" i="12"/>
  <c r="M3205" i="12"/>
  <c r="M3225" i="12"/>
  <c r="M3266" i="12"/>
  <c r="M3283" i="12"/>
  <c r="M3306" i="12"/>
  <c r="M3338" i="12"/>
  <c r="M1347" i="12"/>
  <c r="M1405" i="12"/>
  <c r="M1448" i="12"/>
  <c r="M1762" i="12"/>
  <c r="M1785" i="12"/>
  <c r="M1867" i="12"/>
  <c r="M1985" i="12"/>
  <c r="M2055" i="12"/>
  <c r="M2058" i="12"/>
  <c r="M2091" i="12"/>
  <c r="M2111" i="12"/>
  <c r="M2159" i="12"/>
  <c r="M2162" i="12"/>
  <c r="M2202" i="12"/>
  <c r="M2205" i="12"/>
  <c r="M2243" i="12"/>
  <c r="M2257" i="12"/>
  <c r="M2295" i="12"/>
  <c r="M2304" i="12"/>
  <c r="M2320" i="12"/>
  <c r="M2329" i="12"/>
  <c r="M2335" i="12"/>
  <c r="M2369" i="12"/>
  <c r="M2385" i="12"/>
  <c r="M2391" i="12"/>
  <c r="M2400" i="12"/>
  <c r="M2403" i="12"/>
  <c r="M2419" i="12"/>
  <c r="M2441" i="12"/>
  <c r="M2444" i="12"/>
  <c r="M2460" i="12"/>
  <c r="M2466" i="12"/>
  <c r="M2476" i="12"/>
  <c r="M2495" i="12"/>
  <c r="M2508" i="12"/>
  <c r="M2551" i="12"/>
  <c r="M2577" i="12"/>
  <c r="M2609" i="12"/>
  <c r="M2618" i="12"/>
  <c r="M2648" i="12"/>
  <c r="M2665" i="12"/>
  <c r="M2668" i="12"/>
  <c r="M2706" i="12"/>
  <c r="M2719" i="12"/>
  <c r="M2732" i="12"/>
  <c r="M2745" i="12"/>
  <c r="M481" i="12"/>
  <c r="M1010" i="12"/>
  <c r="M1132" i="12"/>
  <c r="M1321" i="12"/>
  <c r="M1402" i="12"/>
  <c r="M1409" i="12"/>
  <c r="M1714" i="12"/>
  <c r="M1818" i="12"/>
  <c r="M1825" i="12"/>
  <c r="M1832" i="12"/>
  <c r="M1850" i="12"/>
  <c r="M1853" i="12"/>
  <c r="M1889" i="12"/>
  <c r="M1899" i="12"/>
  <c r="M1912" i="12"/>
  <c r="M1915" i="12"/>
  <c r="M1954" i="12"/>
  <c r="M1961" i="12"/>
  <c r="M1968" i="12"/>
  <c r="M1978" i="12"/>
  <c r="M1995" i="12"/>
  <c r="M1808" i="12"/>
  <c r="M1843" i="12"/>
  <c r="M1882" i="12"/>
  <c r="M1993" i="12"/>
  <c r="M2074" i="12"/>
  <c r="M2153" i="12"/>
  <c r="M2267" i="12"/>
  <c r="M2289" i="12"/>
  <c r="M2307" i="12"/>
  <c r="M2354" i="12"/>
  <c r="M2361" i="12"/>
  <c r="M2364" i="12"/>
  <c r="M2432" i="12"/>
  <c r="M2464" i="12"/>
  <c r="M2515" i="12"/>
  <c r="M2578" i="12"/>
  <c r="M2600" i="12"/>
  <c r="M2672" i="12"/>
  <c r="M2697" i="12"/>
  <c r="M2704" i="12"/>
  <c r="M2729" i="12"/>
  <c r="M2776" i="12"/>
  <c r="M2827" i="12"/>
  <c r="M2834" i="12"/>
  <c r="M2840" i="12"/>
  <c r="M2880" i="12"/>
  <c r="M2960" i="12"/>
  <c r="M2963" i="12"/>
  <c r="M2984" i="12"/>
  <c r="M2987" i="12"/>
  <c r="M3016" i="12"/>
  <c r="M3023" i="12"/>
  <c r="M3048" i="12"/>
  <c r="M3051" i="12"/>
  <c r="M3058" i="12"/>
  <c r="M3065" i="12"/>
  <c r="M3105" i="12"/>
  <c r="M3138" i="12"/>
  <c r="M3162" i="12"/>
  <c r="M3202" i="12"/>
  <c r="M3219" i="12"/>
  <c r="M3226" i="12"/>
  <c r="M3229" i="12"/>
  <c r="M3232" i="12"/>
  <c r="M3242" i="12"/>
  <c r="M3298" i="12"/>
  <c r="M3315" i="12"/>
  <c r="M3354" i="12"/>
  <c r="M3357" i="12"/>
  <c r="M3360" i="12"/>
  <c r="M3379" i="12"/>
  <c r="M3451" i="12"/>
  <c r="M3461" i="12"/>
  <c r="M3481" i="12"/>
  <c r="M3524" i="12"/>
  <c r="M3539" i="12"/>
  <c r="M3546" i="12"/>
  <c r="M3549" i="12"/>
  <c r="M3552" i="12"/>
  <c r="M3562" i="12"/>
  <c r="M3629" i="12"/>
  <c r="M3650" i="12"/>
  <c r="M3653" i="12"/>
  <c r="M3676" i="12"/>
  <c r="M3707" i="12"/>
  <c r="M3714" i="12"/>
  <c r="M3717" i="12"/>
  <c r="M3720" i="12"/>
  <c r="M3726" i="12"/>
  <c r="M3732" i="12"/>
  <c r="M3742" i="12"/>
  <c r="M3752" i="12"/>
  <c r="M3755" i="12"/>
  <c r="M3758" i="12"/>
  <c r="M3770" i="12"/>
  <c r="M3802" i="12"/>
  <c r="M3805" i="12"/>
  <c r="M3820" i="12"/>
  <c r="M3829" i="12"/>
  <c r="M3932" i="12"/>
  <c r="M3935" i="12"/>
  <c r="M3953" i="12"/>
  <c r="M1314" i="12"/>
  <c r="M1875" i="12"/>
  <c r="M1909" i="12"/>
  <c r="M1951" i="12"/>
  <c r="M2019" i="12"/>
  <c r="M2082" i="12"/>
  <c r="M2105" i="12"/>
  <c r="M2131" i="12"/>
  <c r="M2209" i="12"/>
  <c r="M2241" i="12"/>
  <c r="M2264" i="12"/>
  <c r="M2330" i="12"/>
  <c r="M2386" i="12"/>
  <c r="M2457" i="12"/>
  <c r="M2483" i="12"/>
  <c r="M2512" i="12"/>
  <c r="M2519" i="12"/>
  <c r="M2552" i="12"/>
  <c r="M2593" i="12"/>
  <c r="M2636" i="12"/>
  <c r="M2690" i="12"/>
  <c r="M2722" i="12"/>
  <c r="M2752" i="12"/>
  <c r="M2770" i="12"/>
  <c r="M2807" i="12"/>
  <c r="M2810" i="12"/>
  <c r="M2824" i="12"/>
  <c r="M2898" i="12"/>
  <c r="M2936" i="12"/>
  <c r="M2953" i="12"/>
  <c r="M3041" i="12"/>
  <c r="M3062" i="12"/>
  <c r="M3082" i="12"/>
  <c r="M3102" i="12"/>
  <c r="M3112" i="12"/>
  <c r="M3115" i="12"/>
  <c r="M3122" i="12"/>
  <c r="M3190" i="12"/>
  <c r="M3282" i="12"/>
  <c r="M1906" i="12"/>
  <c r="M1944" i="12"/>
  <c r="M2001" i="12"/>
  <c r="M2008" i="12"/>
  <c r="M2098" i="12"/>
  <c r="M2128" i="12"/>
  <c r="M2206" i="12"/>
  <c r="M2323" i="12"/>
  <c r="M2348" i="12"/>
  <c r="M2379" i="12"/>
  <c r="M2408" i="12"/>
  <c r="M2411" i="12"/>
  <c r="M2480" i="12"/>
  <c r="M2505" i="12"/>
  <c r="M2545" i="12"/>
  <c r="M2633" i="12"/>
  <c r="M2640" i="12"/>
  <c r="M2687" i="12"/>
  <c r="M2801" i="12"/>
  <c r="M2804" i="12"/>
  <c r="M2817" i="12"/>
  <c r="M2850" i="12"/>
  <c r="M2857" i="12"/>
  <c r="M2867" i="12"/>
  <c r="M2888" i="12"/>
  <c r="M2920" i="12"/>
  <c r="M2930" i="12"/>
  <c r="M2946" i="12"/>
  <c r="M3007" i="12"/>
  <c r="M3010" i="12"/>
  <c r="M3027" i="12"/>
  <c r="M3099" i="12"/>
  <c r="M3129" i="12"/>
  <c r="M3146" i="12"/>
  <c r="M3173" i="12"/>
  <c r="M3187" i="12"/>
  <c r="M3194" i="12"/>
  <c r="M3197" i="12"/>
  <c r="M3200" i="12"/>
  <c r="M3210" i="12"/>
  <c r="M3217" i="12"/>
  <c r="M1925" i="12"/>
  <c r="M1975" i="12"/>
  <c r="M2005" i="12"/>
  <c r="M2042" i="12"/>
  <c r="M2049" i="12"/>
  <c r="M2072" i="12"/>
  <c r="M2125" i="12"/>
  <c r="M2147" i="12"/>
  <c r="M2203" i="12"/>
  <c r="M2283" i="12"/>
  <c r="M2305" i="12"/>
  <c r="M2345" i="12"/>
  <c r="M2352" i="12"/>
  <c r="M2376" i="12"/>
  <c r="M2401" i="12"/>
  <c r="M2448" i="12"/>
  <c r="M2451" i="12"/>
  <c r="M2498" i="12"/>
  <c r="M2568" i="12"/>
  <c r="M2612" i="12"/>
  <c r="M2623" i="12"/>
  <c r="M2684" i="12"/>
  <c r="M2716" i="12"/>
  <c r="M2760" i="12"/>
  <c r="M2792" i="12"/>
  <c r="M2795" i="12"/>
  <c r="M2835" i="12"/>
  <c r="M2841" i="12"/>
  <c r="M2844" i="12"/>
  <c r="M2881" i="12"/>
  <c r="M2892" i="12"/>
  <c r="M2913" i="12"/>
  <c r="M2940" i="12"/>
  <c r="M2961" i="12"/>
  <c r="M2968" i="12"/>
  <c r="M3001" i="12"/>
  <c r="M3017" i="12"/>
  <c r="M3024" i="12"/>
  <c r="M3086" i="12"/>
  <c r="M3126" i="12"/>
  <c r="M3170" i="12"/>
  <c r="M3227" i="12"/>
  <c r="M3230" i="12"/>
  <c r="M3233" i="12"/>
  <c r="M3240" i="12"/>
  <c r="M3243" i="12"/>
  <c r="M3250" i="12"/>
  <c r="M3269" i="12"/>
  <c r="M3342" i="12"/>
  <c r="M3355" i="12"/>
  <c r="M3358" i="12"/>
  <c r="M3361" i="12"/>
  <c r="M3374" i="12"/>
  <c r="M3390" i="12"/>
  <c r="M3417" i="12"/>
  <c r="M3429" i="12"/>
  <c r="M3446" i="12"/>
  <c r="M3482" i="12"/>
  <c r="M3509" i="12"/>
  <c r="M3525" i="12"/>
  <c r="M3528" i="12"/>
  <c r="M3534" i="12"/>
  <c r="M3540" i="12"/>
  <c r="M3550" i="12"/>
  <c r="M3553" i="12"/>
  <c r="M3570" i="12"/>
  <c r="M3573" i="12"/>
  <c r="M3576" i="12"/>
  <c r="M3634" i="12"/>
  <c r="M3651" i="12"/>
  <c r="M3674" i="12"/>
  <c r="M3693" i="12"/>
  <c r="M3715" i="12"/>
  <c r="M3718" i="12"/>
  <c r="M3721" i="12"/>
  <c r="M3724" i="12"/>
  <c r="M3733" i="12"/>
  <c r="M3740" i="12"/>
  <c r="M3756" i="12"/>
  <c r="M3771" i="12"/>
  <c r="M3800" i="12"/>
  <c r="M3806" i="12"/>
  <c r="M3809" i="12"/>
  <c r="M3821" i="12"/>
  <c r="M3824" i="12"/>
  <c r="M3880" i="12"/>
  <c r="M1125" i="12"/>
  <c r="M1725" i="12"/>
  <c r="M1752" i="12"/>
  <c r="M1922" i="12"/>
  <c r="M2039" i="12"/>
  <c r="M2200" i="12"/>
  <c r="M2235" i="12"/>
  <c r="M2258" i="12"/>
  <c r="M2280" i="12"/>
  <c r="M2338" i="12"/>
  <c r="M2394" i="12"/>
  <c r="M2423" i="12"/>
  <c r="M2455" i="12"/>
  <c r="M2561" i="12"/>
  <c r="M2591" i="12"/>
  <c r="M2616" i="12"/>
  <c r="M2681" i="12"/>
  <c r="M2713" i="12"/>
  <c r="M2720" i="12"/>
  <c r="M2753" i="12"/>
  <c r="M2771" i="12"/>
  <c r="M2785" i="12"/>
  <c r="M2808" i="12"/>
  <c r="M2815" i="12"/>
  <c r="M2865" i="12"/>
  <c r="M2903" i="12"/>
  <c r="M2924" i="12"/>
  <c r="M2937" i="12"/>
  <c r="M2992" i="12"/>
  <c r="M2995" i="12"/>
  <c r="M3070" i="12"/>
  <c r="M3080" i="12"/>
  <c r="M3083" i="12"/>
  <c r="M3090" i="12"/>
  <c r="M3123" i="12"/>
  <c r="M3154" i="12"/>
  <c r="M3185" i="12"/>
  <c r="M3257" i="12"/>
  <c r="M3290" i="12"/>
  <c r="M1657" i="12"/>
  <c r="M1999" i="12"/>
  <c r="M2232" i="12"/>
  <c r="M2273" i="12"/>
  <c r="M2321" i="12"/>
  <c r="M2492" i="12"/>
  <c r="M2528" i="12"/>
  <c r="M2584" i="12"/>
  <c r="M2775" i="12"/>
  <c r="M2802" i="12"/>
  <c r="M2833" i="12"/>
  <c r="M2839" i="12"/>
  <c r="M2872" i="12"/>
  <c r="M2879" i="12"/>
  <c r="M2921" i="12"/>
  <c r="M2928" i="12"/>
  <c r="M2931" i="12"/>
  <c r="M2944" i="12"/>
  <c r="M3008" i="12"/>
  <c r="M3011" i="12"/>
  <c r="M3067" i="12"/>
  <c r="M3077" i="12"/>
  <c r="M3097" i="12"/>
  <c r="M3137" i="12"/>
  <c r="M3144" i="12"/>
  <c r="M3147" i="12"/>
  <c r="M3161" i="12"/>
  <c r="M3178" i="12"/>
  <c r="M3195" i="12"/>
  <c r="M3198" i="12"/>
  <c r="M3201" i="12"/>
  <c r="M3208" i="12"/>
  <c r="M3211" i="12"/>
  <c r="M3218" i="12"/>
  <c r="M3297" i="12"/>
  <c r="M3307" i="12"/>
  <c r="M3314" i="12"/>
  <c r="M3336" i="12"/>
  <c r="M2025" i="12"/>
  <c r="M2115" i="12"/>
  <c r="M2215" i="12"/>
  <c r="M2332" i="12"/>
  <c r="M2496" i="12"/>
  <c r="M2736" i="12"/>
  <c r="M2836" i="12"/>
  <c r="M2911" i="12"/>
  <c r="M3234" i="12"/>
  <c r="M3294" i="12"/>
  <c r="M3339" i="12"/>
  <c r="M3353" i="12"/>
  <c r="M3486" i="12"/>
  <c r="M3530" i="12"/>
  <c r="M3537" i="12"/>
  <c r="M3548" i="12"/>
  <c r="M3589" i="12"/>
  <c r="M3618" i="12"/>
  <c r="M3628" i="12"/>
  <c r="M3657" i="12"/>
  <c r="M3660" i="12"/>
  <c r="M3681" i="12"/>
  <c r="M3706" i="12"/>
  <c r="M3746" i="12"/>
  <c r="M3819" i="12"/>
  <c r="M3848" i="12"/>
  <c r="M3854" i="12"/>
  <c r="M3857" i="12"/>
  <c r="M3864" i="12"/>
  <c r="M3867" i="12"/>
  <c r="M3870" i="12"/>
  <c r="M3873" i="12"/>
  <c r="M3907" i="12"/>
  <c r="M3939" i="12"/>
  <c r="M3946" i="12"/>
  <c r="M3968" i="12"/>
  <c r="M3977" i="12"/>
  <c r="M3984" i="12"/>
  <c r="M4008" i="12"/>
  <c r="M4014" i="12"/>
  <c r="M4023" i="12"/>
  <c r="M4032" i="12"/>
  <c r="M4038" i="12"/>
  <c r="M4056" i="12"/>
  <c r="M4065" i="12"/>
  <c r="M4071" i="12"/>
  <c r="M4084" i="12"/>
  <c r="M4093" i="12"/>
  <c r="M4120" i="12"/>
  <c r="M4129" i="12"/>
  <c r="M4135" i="12"/>
  <c r="M4148" i="12"/>
  <c r="M4160" i="12"/>
  <c r="M4197" i="12"/>
  <c r="M4206" i="12"/>
  <c r="M4222" i="12"/>
  <c r="M4231" i="12"/>
  <c r="M4249" i="12"/>
  <c r="M4268" i="12"/>
  <c r="M4293" i="12"/>
  <c r="M4302" i="12"/>
  <c r="M4305" i="12"/>
  <c r="M4311" i="12"/>
  <c r="M4320" i="12"/>
  <c r="M4342" i="12"/>
  <c r="M4345" i="12"/>
  <c r="M4364" i="12"/>
  <c r="M4373" i="12"/>
  <c r="M4382" i="12"/>
  <c r="M4391" i="12"/>
  <c r="M4404" i="12"/>
  <c r="M4416" i="12"/>
  <c r="M4453" i="12"/>
  <c r="M4462" i="12"/>
  <c r="M4478" i="12"/>
  <c r="M4487" i="12"/>
  <c r="M4505" i="12"/>
  <c r="M4524" i="12"/>
  <c r="M4558" i="12"/>
  <c r="M4561" i="12"/>
  <c r="M4567" i="12"/>
  <c r="M4576" i="12"/>
  <c r="M4598" i="12"/>
  <c r="M4601" i="12"/>
  <c r="M4620" i="12"/>
  <c r="M4629" i="12"/>
  <c r="M4638" i="12"/>
  <c r="M4647" i="12"/>
  <c r="M4672" i="12"/>
  <c r="M4709" i="12"/>
  <c r="M4718" i="12"/>
  <c r="M4734" i="12"/>
  <c r="M4743" i="12"/>
  <c r="M4761" i="12"/>
  <c r="M4805" i="12"/>
  <c r="M1811" i="12"/>
  <c r="M2033" i="12"/>
  <c r="M2336" i="12"/>
  <c r="M2370" i="12"/>
  <c r="M2435" i="12"/>
  <c r="M2489" i="12"/>
  <c r="M2610" i="12"/>
  <c r="M2783" i="12"/>
  <c r="M2904" i="12"/>
  <c r="M2935" i="12"/>
  <c r="M3040" i="12"/>
  <c r="M3074" i="12"/>
  <c r="M3134" i="12"/>
  <c r="M3168" i="12"/>
  <c r="M3246" i="12"/>
  <c r="M3291" i="12"/>
  <c r="M3323" i="12"/>
  <c r="M3326" i="12"/>
  <c r="M3329" i="12"/>
  <c r="M3350" i="12"/>
  <c r="M3368" i="12"/>
  <c r="M3371" i="12"/>
  <c r="M3378" i="12"/>
  <c r="M3385" i="12"/>
  <c r="M3402" i="12"/>
  <c r="M3409" i="12"/>
  <c r="M3442" i="12"/>
  <c r="M3449" i="12"/>
  <c r="M3466" i="12"/>
  <c r="M3473" i="12"/>
  <c r="M3483" i="12"/>
  <c r="M3514" i="12"/>
  <c r="M3577" i="12"/>
  <c r="M3678" i="12"/>
  <c r="M3688" i="12"/>
  <c r="M3691" i="12"/>
  <c r="M3729" i="12"/>
  <c r="M3761" i="12"/>
  <c r="M3777" i="12"/>
  <c r="M3786" i="12"/>
  <c r="M3793" i="12"/>
  <c r="M3810" i="12"/>
  <c r="M3813" i="12"/>
  <c r="M3826" i="12"/>
  <c r="M3836" i="12"/>
  <c r="M3842" i="12"/>
  <c r="M3851" i="12"/>
  <c r="M3920" i="12"/>
  <c r="M3952" i="12"/>
  <c r="M3962" i="12"/>
  <c r="M3987" i="12"/>
  <c r="M3990" i="12"/>
  <c r="M3996" i="12"/>
  <c r="M3999" i="12"/>
  <c r="M4011" i="12"/>
  <c r="M2367" i="12"/>
  <c r="M2536" i="12"/>
  <c r="M2897" i="12"/>
  <c r="M3002" i="12"/>
  <c r="M3033" i="12"/>
  <c r="M3131" i="12"/>
  <c r="M3165" i="12"/>
  <c r="M3274" i="12"/>
  <c r="M3281" i="12"/>
  <c r="M3347" i="12"/>
  <c r="M3365" i="12"/>
  <c r="M3382" i="12"/>
  <c r="M3419" i="12"/>
  <c r="M3422" i="12"/>
  <c r="M3425" i="12"/>
  <c r="M3490" i="12"/>
  <c r="M3500" i="12"/>
  <c r="M3574" i="12"/>
  <c r="M3587" i="12"/>
  <c r="M3603" i="12"/>
  <c r="M3610" i="12"/>
  <c r="M3613" i="12"/>
  <c r="M3616" i="12"/>
  <c r="M3626" i="12"/>
  <c r="M3640" i="12"/>
  <c r="M3643" i="12"/>
  <c r="M3667" i="12"/>
  <c r="M3685" i="12"/>
  <c r="M3698" i="12"/>
  <c r="M3701" i="12"/>
  <c r="M3704" i="12"/>
  <c r="M3722" i="12"/>
  <c r="M3754" i="12"/>
  <c r="M3774" i="12"/>
  <c r="M3780" i="12"/>
  <c r="M3790" i="12"/>
  <c r="M3796" i="12"/>
  <c r="M3883" i="12"/>
  <c r="M3886" i="12"/>
  <c r="M3889" i="12"/>
  <c r="M3896" i="12"/>
  <c r="M3899" i="12"/>
  <c r="M3902" i="12"/>
  <c r="M3905" i="12"/>
  <c r="M3914" i="12"/>
  <c r="M3934" i="12"/>
  <c r="M3937" i="12"/>
  <c r="M3956" i="12"/>
  <c r="M3972" i="12"/>
  <c r="M3975" i="12"/>
  <c r="M4002" i="12"/>
  <c r="M4021" i="12"/>
  <c r="M2187" i="12"/>
  <c r="M2299" i="12"/>
  <c r="M2700" i="12"/>
  <c r="M2739" i="12"/>
  <c r="M2993" i="12"/>
  <c r="M3158" i="12"/>
  <c r="M3259" i="12"/>
  <c r="M3262" i="12"/>
  <c r="M3265" i="12"/>
  <c r="M3321" i="12"/>
  <c r="M3346" i="12"/>
  <c r="M3426" i="12"/>
  <c r="M3458" i="12"/>
  <c r="M3498" i="12"/>
  <c r="M3526" i="12"/>
  <c r="M3598" i="12"/>
  <c r="M3612" i="12"/>
  <c r="M3682" i="12"/>
  <c r="M3730" i="12"/>
  <c r="M3763" i="12"/>
  <c r="M3766" i="12"/>
  <c r="M3840" i="12"/>
  <c r="M3843" i="12"/>
  <c r="M3881" i="12"/>
  <c r="M3884" i="12"/>
  <c r="M3912" i="12"/>
  <c r="M3915" i="12"/>
  <c r="M3936" i="12"/>
  <c r="M3974" i="12"/>
  <c r="M4040" i="12"/>
  <c r="M4062" i="12"/>
  <c r="M4078" i="12"/>
  <c r="M4081" i="12"/>
  <c r="M4094" i="12"/>
  <c r="M4100" i="12"/>
  <c r="M4125" i="12"/>
  <c r="M4134" i="12"/>
  <c r="M4157" i="12"/>
  <c r="M4223" i="12"/>
  <c r="M2137" i="12"/>
  <c r="M3155" i="12"/>
  <c r="M3186" i="12"/>
  <c r="M3318" i="12"/>
  <c r="M3328" i="12"/>
  <c r="M3362" i="12"/>
  <c r="M3377" i="12"/>
  <c r="M3434" i="12"/>
  <c r="M3441" i="12"/>
  <c r="M3523" i="12"/>
  <c r="M3578" i="12"/>
  <c r="M3585" i="12"/>
  <c r="M3588" i="12"/>
  <c r="M3690" i="12"/>
  <c r="M3745" i="12"/>
  <c r="M3834" i="12"/>
  <c r="M3850" i="12"/>
  <c r="M3868" i="12"/>
  <c r="M3878" i="12"/>
  <c r="M3888" i="12"/>
  <c r="M3922" i="12"/>
  <c r="M3947" i="12"/>
  <c r="M3950" i="12"/>
  <c r="M3971" i="12"/>
  <c r="M3985" i="12"/>
  <c r="M3988" i="12"/>
  <c r="M3998" i="12"/>
  <c r="M4001" i="12"/>
  <c r="M4031" i="12"/>
  <c r="M4053" i="12"/>
  <c r="M4085" i="12"/>
  <c r="M4097" i="12"/>
  <c r="M4103" i="12"/>
  <c r="M4116" i="12"/>
  <c r="M4128" i="12"/>
  <c r="M4141" i="12"/>
  <c r="M4144" i="12"/>
  <c r="M4173" i="12"/>
  <c r="M4176" i="12"/>
  <c r="M4182" i="12"/>
  <c r="M4191" i="12"/>
  <c r="M4204" i="12"/>
  <c r="M4248" i="12"/>
  <c r="M2969" i="12"/>
  <c r="M2976" i="12"/>
  <c r="M3222" i="12"/>
  <c r="M3325" i="12"/>
  <c r="M3370" i="12"/>
  <c r="M3410" i="12"/>
  <c r="M3438" i="12"/>
  <c r="M3506" i="12"/>
  <c r="M3564" i="12"/>
  <c r="M3582" i="12"/>
  <c r="M3592" i="12"/>
  <c r="M3602" i="12"/>
  <c r="M3627" i="12"/>
  <c r="M3642" i="12"/>
  <c r="M3738" i="12"/>
  <c r="M3784" i="12"/>
  <c r="M3795" i="12"/>
  <c r="M3872" i="12"/>
  <c r="M3875" i="12"/>
  <c r="M3906" i="12"/>
  <c r="M3944" i="12"/>
  <c r="M3961" i="12"/>
  <c r="M3978" i="12"/>
  <c r="M3995" i="12"/>
  <c r="M4022" i="12"/>
  <c r="M4025" i="12"/>
  <c r="M4069" i="12"/>
  <c r="M4072" i="12"/>
  <c r="M4088" i="12"/>
  <c r="M4110" i="12"/>
  <c r="M4113" i="12"/>
  <c r="M4119" i="12"/>
  <c r="M4167" i="12"/>
  <c r="M4185" i="12"/>
  <c r="M4198" i="12"/>
  <c r="M4214" i="12"/>
  <c r="M4217" i="12"/>
  <c r="M4230" i="12"/>
  <c r="M4255" i="12"/>
  <c r="M4264" i="12"/>
  <c r="M4296" i="12"/>
  <c r="M4328" i="12"/>
  <c r="M4341" i="12"/>
  <c r="M4351" i="12"/>
  <c r="M4360" i="12"/>
  <c r="M4376" i="12"/>
  <c r="M4389" i="12"/>
  <c r="M4392" i="12"/>
  <c r="M4424" i="12"/>
  <c r="M4455" i="12"/>
  <c r="M4500" i="12"/>
  <c r="M4512" i="12"/>
  <c r="M4550" i="12"/>
  <c r="M4569" i="12"/>
  <c r="M4582" i="12"/>
  <c r="M4605" i="12"/>
  <c r="M4614" i="12"/>
  <c r="M4630" i="12"/>
  <c r="M4671" i="12"/>
  <c r="M4684" i="12"/>
  <c r="M4693" i="12"/>
  <c r="M4702" i="12"/>
  <c r="M4737" i="12"/>
  <c r="M4750" i="12"/>
  <c r="M4753" i="12"/>
  <c r="M4759" i="12"/>
  <c r="M1704" i="12"/>
  <c r="M2856" i="12"/>
  <c r="M3091" i="12"/>
  <c r="M3278" i="12"/>
  <c r="M3289" i="12"/>
  <c r="M3304" i="12"/>
  <c r="M3322" i="12"/>
  <c r="M3403" i="12"/>
  <c r="M3424" i="12"/>
  <c r="M3474" i="12"/>
  <c r="M3496" i="12"/>
  <c r="M3499" i="12"/>
  <c r="M3538" i="12"/>
  <c r="M3568" i="12"/>
  <c r="M3624" i="12"/>
  <c r="M3731" i="12"/>
  <c r="M3778" i="12"/>
  <c r="M3781" i="12"/>
  <c r="M3838" i="12"/>
  <c r="M3841" i="12"/>
  <c r="M3858" i="12"/>
  <c r="M3882" i="12"/>
  <c r="M3910" i="12"/>
  <c r="M3913" i="12"/>
  <c r="M3992" i="12"/>
  <c r="M4009" i="12"/>
  <c r="M4029" i="12"/>
  <c r="M4063" i="12"/>
  <c r="M4095" i="12"/>
  <c r="M4101" i="12"/>
  <c r="M4126" i="12"/>
  <c r="M4158" i="12"/>
  <c r="M4161" i="12"/>
  <c r="M4180" i="12"/>
  <c r="M4189" i="12"/>
  <c r="M4208" i="12"/>
  <c r="M4221" i="12"/>
  <c r="M4224" i="12"/>
  <c r="M4237" i="12"/>
  <c r="M4240" i="12"/>
  <c r="M4287" i="12"/>
  <c r="M4300" i="12"/>
  <c r="M4319" i="12"/>
  <c r="M4332" i="12"/>
  <c r="M4383" i="12"/>
  <c r="M4396" i="12"/>
  <c r="M4415" i="12"/>
  <c r="M4428" i="12"/>
  <c r="M4437" i="12"/>
  <c r="M4446" i="12"/>
  <c r="M4481" i="12"/>
  <c r="M4494" i="12"/>
  <c r="M4497" i="12"/>
  <c r="M4503" i="12"/>
  <c r="M4532" i="12"/>
  <c r="M4544" i="12"/>
  <c r="M4560" i="12"/>
  <c r="M4573" i="12"/>
  <c r="M4608" i="12"/>
  <c r="M4621" i="12"/>
  <c r="M4624" i="12"/>
  <c r="M4633" i="12"/>
  <c r="M4646" i="12"/>
  <c r="M4662" i="12"/>
  <c r="M4665" i="12"/>
  <c r="M4678" i="12"/>
  <c r="M4696" i="12"/>
  <c r="M4705" i="12"/>
  <c r="M4725" i="12"/>
  <c r="M4728" i="12"/>
  <c r="M4741" i="12"/>
  <c r="M4744" i="12"/>
  <c r="M4766" i="12"/>
  <c r="M4775" i="12"/>
  <c r="M1642" i="12"/>
  <c r="M2842" i="12"/>
  <c r="M2849" i="12"/>
  <c r="M3121" i="12"/>
  <c r="M3286" i="12"/>
  <c r="M3301" i="12"/>
  <c r="M3386" i="12"/>
  <c r="M3393" i="12"/>
  <c r="M3400" i="12"/>
  <c r="M3414" i="12"/>
  <c r="M3421" i="12"/>
  <c r="M3467" i="12"/>
  <c r="M3489" i="12"/>
  <c r="M3554" i="12"/>
  <c r="M3586" i="12"/>
  <c r="M3617" i="12"/>
  <c r="M3658" i="12"/>
  <c r="M3665" i="12"/>
  <c r="M3705" i="12"/>
  <c r="M3832" i="12"/>
  <c r="M3835" i="12"/>
  <c r="M3866" i="12"/>
  <c r="M3900" i="12"/>
  <c r="M3948" i="12"/>
  <c r="M3951" i="12"/>
  <c r="M4006" i="12"/>
  <c r="M4045" i="12"/>
  <c r="M4048" i="12"/>
  <c r="M4054" i="12"/>
  <c r="M4057" i="12"/>
  <c r="M4104" i="12"/>
  <c r="M4117" i="12"/>
  <c r="M4142" i="12"/>
  <c r="M4149" i="12"/>
  <c r="M4152" i="12"/>
  <c r="M4165" i="12"/>
  <c r="M4174" i="12"/>
  <c r="M4177" i="12"/>
  <c r="M4183" i="12"/>
  <c r="M4192" i="12"/>
  <c r="M4205" i="12"/>
  <c r="M4212" i="12"/>
  <c r="M4253" i="12"/>
  <c r="M1893" i="12"/>
  <c r="M2388" i="12"/>
  <c r="M2675" i="12"/>
  <c r="M2769" i="12"/>
  <c r="M2796" i="12"/>
  <c r="M3114" i="12"/>
  <c r="M3251" i="12"/>
  <c r="M3258" i="12"/>
  <c r="M3261" i="12"/>
  <c r="M3264" i="12"/>
  <c r="M3333" i="12"/>
  <c r="M3411" i="12"/>
  <c r="M3418" i="12"/>
  <c r="M3450" i="12"/>
  <c r="M3464" i="12"/>
  <c r="M3478" i="12"/>
  <c r="M3518" i="12"/>
  <c r="M3614" i="12"/>
  <c r="M3662" i="12"/>
  <c r="M3702" i="12"/>
  <c r="M3713" i="12"/>
  <c r="M933" i="12"/>
  <c r="M1965" i="12"/>
  <c r="M2392" i="12"/>
  <c r="M2642" i="12"/>
  <c r="M2649" i="12"/>
  <c r="M2793" i="12"/>
  <c r="M2800" i="12"/>
  <c r="M2999" i="12"/>
  <c r="M3330" i="12"/>
  <c r="M3443" i="12"/>
  <c r="M3454" i="12"/>
  <c r="M3475" i="12"/>
  <c r="M3515" i="12"/>
  <c r="M3522" i="12"/>
  <c r="M3532" i="12"/>
  <c r="M3699" i="12"/>
  <c r="M3747" i="12"/>
  <c r="M3779" i="12"/>
  <c r="M3822" i="12"/>
  <c r="M3849" i="12"/>
  <c r="M3856" i="12"/>
  <c r="M3890" i="12"/>
  <c r="M3921" i="12"/>
  <c r="M3928" i="12"/>
  <c r="M3966" i="12"/>
  <c r="M4000" i="12"/>
  <c r="M4010" i="12"/>
  <c r="M4030" i="12"/>
  <c r="M4033" i="12"/>
  <c r="M4052" i="12"/>
  <c r="M4064" i="12"/>
  <c r="M4096" i="12"/>
  <c r="M4102" i="12"/>
  <c r="M4127" i="12"/>
  <c r="M4140" i="12"/>
  <c r="M4159" i="12"/>
  <c r="M4172" i="12"/>
  <c r="M4181" i="12"/>
  <c r="M4121" i="12"/>
  <c r="M4077" i="12"/>
  <c r="M4055" i="12"/>
  <c r="M3924" i="12"/>
  <c r="M3846" i="12"/>
  <c r="M3782" i="12"/>
  <c r="M3696" i="12"/>
  <c r="M3391" i="12"/>
  <c r="M3387" i="12"/>
  <c r="M2996" i="12"/>
  <c r="M4874" i="12"/>
  <c r="M4868" i="12"/>
  <c r="M4849" i="12"/>
  <c r="M4843" i="12"/>
  <c r="M4833" i="12"/>
  <c r="M4824" i="12"/>
  <c r="M4806" i="12"/>
  <c r="M4793" i="12"/>
  <c r="M4790" i="12"/>
  <c r="M4774" i="12"/>
  <c r="M4771" i="12"/>
  <c r="M4755" i="12"/>
  <c r="M4748" i="12"/>
  <c r="M4727" i="12"/>
  <c r="M4707" i="12"/>
  <c r="M4674" i="12"/>
  <c r="M4657" i="12"/>
  <c r="M4651" i="12"/>
  <c r="M4644" i="12"/>
  <c r="M4634" i="12"/>
  <c r="M4610" i="12"/>
  <c r="M4593" i="12"/>
  <c r="M4587" i="12"/>
  <c r="M4543" i="12"/>
  <c r="M4520" i="12"/>
  <c r="M4514" i="12"/>
  <c r="M4508" i="12"/>
  <c r="M4504" i="12"/>
  <c r="M4501" i="12"/>
  <c r="M4474" i="12"/>
  <c r="M4471" i="12"/>
  <c r="M4468" i="12"/>
  <c r="M4461" i="12"/>
  <c r="M4458" i="12"/>
  <c r="M4451" i="12"/>
  <c r="M4441" i="12"/>
  <c r="M4432" i="12"/>
  <c r="M4429" i="12"/>
  <c r="M4422" i="12"/>
  <c r="M4419" i="12"/>
  <c r="M4378" i="12"/>
  <c r="M4362" i="12"/>
  <c r="M4352" i="12"/>
  <c r="M4349" i="12"/>
  <c r="M4325" i="12"/>
  <c r="M4318" i="12"/>
  <c r="M4315" i="12"/>
  <c r="M4288" i="12"/>
  <c r="M4285" i="12"/>
  <c r="M4272" i="12"/>
  <c r="M4269" i="12"/>
  <c r="M4262" i="12"/>
  <c r="M4259" i="12"/>
  <c r="M4239" i="12"/>
  <c r="M4232" i="12"/>
  <c r="M4225" i="12"/>
  <c r="M4199" i="12"/>
  <c r="M4169" i="12"/>
  <c r="M4162" i="12"/>
  <c r="M4147" i="12"/>
  <c r="M4087" i="12"/>
  <c r="M4080" i="12"/>
  <c r="M4004" i="12"/>
  <c r="M3931" i="12"/>
  <c r="M3904" i="12"/>
  <c r="M3398" i="12"/>
  <c r="M3394" i="12"/>
  <c r="M2525" i="12"/>
  <c r="M3815" i="12"/>
  <c r="M3811" i="12"/>
  <c r="M3804" i="12"/>
  <c r="M3703" i="12"/>
  <c r="M3637" i="12"/>
  <c r="M3591" i="12"/>
  <c r="M3505" i="12"/>
  <c r="M3501" i="12"/>
  <c r="M3465" i="12"/>
  <c r="M2816" i="12"/>
  <c r="M4374" i="12"/>
  <c r="M4371" i="12"/>
  <c r="M4361" i="12"/>
  <c r="M4334" i="12"/>
  <c r="M4331" i="12"/>
  <c r="M4327" i="12"/>
  <c r="M4308" i="12"/>
  <c r="M4301" i="12"/>
  <c r="M4294" i="12"/>
  <c r="M4238" i="12"/>
  <c r="M4235" i="12"/>
  <c r="M4213" i="12"/>
  <c r="M4168" i="12"/>
  <c r="M4153" i="12"/>
  <c r="M4146" i="12"/>
  <c r="M4109" i="12"/>
  <c r="M4061" i="12"/>
  <c r="M4003" i="12"/>
  <c r="M3976" i="12"/>
  <c r="M3825" i="12"/>
  <c r="M3762" i="12"/>
  <c r="M3656" i="12"/>
  <c r="M3594" i="12"/>
  <c r="M3512" i="12"/>
  <c r="M3437" i="12"/>
  <c r="M4947" i="12"/>
  <c r="M4922" i="12"/>
  <c r="M4919" i="12"/>
  <c r="M4916" i="12"/>
  <c r="M4903" i="12"/>
  <c r="M4894" i="12"/>
  <c r="M4891" i="12"/>
  <c r="M4885" i="12"/>
  <c r="M4882" i="12"/>
  <c r="M4879" i="12"/>
  <c r="M4876" i="12"/>
  <c r="M4857" i="12"/>
  <c r="M4854" i="12"/>
  <c r="M4826" i="12"/>
  <c r="M4823" i="12"/>
  <c r="M4817" i="12"/>
  <c r="M4814" i="12"/>
  <c r="M4801" i="12"/>
  <c r="M4792" i="12"/>
  <c r="M4789" i="12"/>
  <c r="M4786" i="12"/>
  <c r="M4773" i="12"/>
  <c r="M4747" i="12"/>
  <c r="M4729" i="12"/>
  <c r="M4719" i="12"/>
  <c r="M4712" i="12"/>
  <c r="M4689" i="12"/>
  <c r="M4686" i="12"/>
  <c r="M4683" i="12"/>
  <c r="M4619" i="12"/>
  <c r="M4545" i="12"/>
  <c r="M4542" i="12"/>
  <c r="M4539" i="12"/>
  <c r="M4529" i="12"/>
  <c r="M4519" i="12"/>
  <c r="M4496" i="12"/>
  <c r="M4486" i="12"/>
  <c r="M4483" i="12"/>
  <c r="M4467" i="12"/>
  <c r="M4460" i="12"/>
  <c r="M4440" i="12"/>
  <c r="M4421" i="12"/>
  <c r="M4414" i="12"/>
  <c r="M4411" i="12"/>
  <c r="M4401" i="12"/>
  <c r="M4387" i="12"/>
  <c r="M4348" i="12"/>
  <c r="M4344" i="12"/>
  <c r="M4337" i="12"/>
  <c r="M4324" i="12"/>
  <c r="M4317" i="12"/>
  <c r="M4304" i="12"/>
  <c r="M4297" i="12"/>
  <c r="M4261" i="12"/>
  <c r="M4251" i="12"/>
  <c r="M4247" i="12"/>
  <c r="M4241" i="12"/>
  <c r="M4209" i="12"/>
  <c r="M4187" i="12"/>
  <c r="M4131" i="12"/>
  <c r="M4112" i="12"/>
  <c r="M4089" i="12"/>
  <c r="M4068" i="12"/>
  <c r="M4046" i="12"/>
  <c r="M4039" i="12"/>
  <c r="M4036" i="12"/>
  <c r="M3918" i="12"/>
  <c r="M3852" i="12"/>
  <c r="M3765" i="12"/>
  <c r="M3601" i="12"/>
  <c r="M4394" i="12"/>
  <c r="M4390" i="12"/>
  <c r="M4357" i="12"/>
  <c r="M4340" i="12"/>
  <c r="M4330" i="12"/>
  <c r="M4313" i="12"/>
  <c r="M4310" i="12"/>
  <c r="M4280" i="12"/>
  <c r="M4277" i="12"/>
  <c r="M4274" i="12"/>
  <c r="M4257" i="12"/>
  <c r="M4254" i="12"/>
  <c r="M4244" i="12"/>
  <c r="M4190" i="12"/>
  <c r="M4156" i="12"/>
  <c r="M4137" i="12"/>
  <c r="M4049" i="12"/>
  <c r="M4024" i="12"/>
  <c r="M3960" i="12"/>
  <c r="M3768" i="12"/>
  <c r="M3663" i="12"/>
  <c r="M3608" i="12"/>
  <c r="M3604" i="12"/>
  <c r="M3369" i="12"/>
  <c r="M2956" i="12"/>
  <c r="M2707" i="12"/>
  <c r="M2179" i="12"/>
  <c r="M4921" i="12"/>
  <c r="M4918" i="12"/>
  <c r="M4896" i="12"/>
  <c r="M4890" i="12"/>
  <c r="M4887" i="12"/>
  <c r="M4881" i="12"/>
  <c r="M4878" i="12"/>
  <c r="M4869" i="12"/>
  <c r="M4860" i="12"/>
  <c r="M4847" i="12"/>
  <c r="M4844" i="12"/>
  <c r="M4825" i="12"/>
  <c r="M4807" i="12"/>
  <c r="M4804" i="12"/>
  <c r="M4785" i="12"/>
  <c r="M4779" i="12"/>
  <c r="M4756" i="12"/>
  <c r="M4749" i="12"/>
  <c r="M4746" i="12"/>
  <c r="M4742" i="12"/>
  <c r="M4735" i="12"/>
  <c r="M4732" i="12"/>
  <c r="M4698" i="12"/>
  <c r="M4682" i="12"/>
  <c r="M4655" i="12"/>
  <c r="M4652" i="12"/>
  <c r="M4645" i="12"/>
  <c r="M4625" i="12"/>
  <c r="M4618" i="12"/>
  <c r="M4591" i="12"/>
  <c r="M4588" i="12"/>
  <c r="M4578" i="12"/>
  <c r="M4551" i="12"/>
  <c r="M4548" i="12"/>
  <c r="M4509" i="12"/>
  <c r="M4502" i="12"/>
  <c r="M4499" i="12"/>
  <c r="M4492" i="12"/>
  <c r="M4482" i="12"/>
  <c r="M4472" i="12"/>
  <c r="M4466" i="12"/>
  <c r="M4433" i="12"/>
  <c r="M4430" i="12"/>
  <c r="M4427" i="12"/>
  <c r="M4423" i="12"/>
  <c r="M4400" i="12"/>
  <c r="M4397" i="12"/>
  <c r="M4353" i="12"/>
  <c r="M4350" i="12"/>
  <c r="M4347" i="12"/>
  <c r="M4336" i="12"/>
  <c r="M4333" i="12"/>
  <c r="M4326" i="12"/>
  <c r="M4323" i="12"/>
  <c r="M4289" i="12"/>
  <c r="M4286" i="12"/>
  <c r="M4283" i="12"/>
  <c r="M4270" i="12"/>
  <c r="M4267" i="12"/>
  <c r="M4263" i="12"/>
  <c r="M4250" i="12"/>
  <c r="M4193" i="12"/>
  <c r="M4133" i="12"/>
  <c r="M4130" i="12"/>
  <c r="M4020" i="12"/>
  <c r="M3963" i="12"/>
  <c r="M3925" i="12"/>
  <c r="M3898" i="12"/>
  <c r="M3863" i="12"/>
  <c r="M3859" i="12"/>
  <c r="M3666" i="12"/>
  <c r="M2190" i="12"/>
  <c r="M4178" i="12"/>
  <c r="M4175" i="12"/>
  <c r="M4143" i="12"/>
  <c r="M4115" i="12"/>
  <c r="M4105" i="12"/>
  <c r="M4074" i="12"/>
  <c r="M4058" i="12"/>
  <c r="M4043" i="12"/>
  <c r="M4027" i="12"/>
  <c r="M4007" i="12"/>
  <c r="M3980" i="12"/>
  <c r="M3970" i="12"/>
  <c r="M3901" i="12"/>
  <c r="M3894" i="12"/>
  <c r="M3887" i="12"/>
  <c r="M3801" i="12"/>
  <c r="M3797" i="12"/>
  <c r="M3776" i="12"/>
  <c r="M3772" i="12"/>
  <c r="M3759" i="12"/>
  <c r="M3751" i="12"/>
  <c r="M3689" i="12"/>
  <c r="M3659" i="12"/>
  <c r="M3652" i="12"/>
  <c r="M3566" i="12"/>
  <c r="M3536" i="12"/>
  <c r="M3468" i="12"/>
  <c r="M3447" i="12"/>
  <c r="M3401" i="12"/>
  <c r="M3376" i="12"/>
  <c r="M3372" i="12"/>
  <c r="M3327" i="12"/>
  <c r="M3276" i="12"/>
  <c r="M3255" i="12"/>
  <c r="M3248" i="12"/>
  <c r="M3236" i="12"/>
  <c r="M3111" i="12"/>
  <c r="M3081" i="12"/>
  <c r="M3054" i="12"/>
  <c r="M2766" i="12"/>
  <c r="M2762" i="12"/>
  <c r="M2653" i="12"/>
  <c r="M2318" i="12"/>
  <c r="M2314" i="12"/>
  <c r="M1854" i="12"/>
  <c r="M926" i="12"/>
  <c r="M922" i="12"/>
  <c r="M3625" i="12"/>
  <c r="M3611" i="12"/>
  <c r="M3558" i="12"/>
  <c r="M3551" i="12"/>
  <c r="M3547" i="12"/>
  <c r="M3543" i="12"/>
  <c r="M3408" i="12"/>
  <c r="M3404" i="12"/>
  <c r="M3383" i="12"/>
  <c r="M3364" i="12"/>
  <c r="M3337" i="12"/>
  <c r="M3118" i="12"/>
  <c r="M3061" i="12"/>
  <c r="M3026" i="12"/>
  <c r="M2823" i="12"/>
  <c r="M2819" i="12"/>
  <c r="M1583" i="12"/>
  <c r="M1380" i="12"/>
  <c r="M4228" i="12"/>
  <c r="M4218" i="12"/>
  <c r="M4215" i="12"/>
  <c r="M4202" i="12"/>
  <c r="M4186" i="12"/>
  <c r="M4114" i="12"/>
  <c r="M4111" i="12"/>
  <c r="M4108" i="12"/>
  <c r="M4083" i="12"/>
  <c r="M4073" i="12"/>
  <c r="M4067" i="12"/>
  <c r="M4042" i="12"/>
  <c r="M4013" i="12"/>
  <c r="M3983" i="12"/>
  <c r="M3979" i="12"/>
  <c r="M3955" i="12"/>
  <c r="M3945" i="12"/>
  <c r="M3897" i="12"/>
  <c r="M3893" i="12"/>
  <c r="M3789" i="12"/>
  <c r="M3785" i="12"/>
  <c r="M3775" i="12"/>
  <c r="M3709" i="12"/>
  <c r="M3583" i="12"/>
  <c r="M3565" i="12"/>
  <c r="M3535" i="12"/>
  <c r="M3471" i="12"/>
  <c r="M3460" i="12"/>
  <c r="M3356" i="12"/>
  <c r="M3352" i="12"/>
  <c r="M3271" i="12"/>
  <c r="M3267" i="12"/>
  <c r="M3145" i="12"/>
  <c r="M3141" i="12"/>
  <c r="M3088" i="12"/>
  <c r="M3084" i="12"/>
  <c r="M2887" i="12"/>
  <c r="M2883" i="12"/>
  <c r="M2846" i="12"/>
  <c r="M1996" i="12"/>
  <c r="M4722" i="12"/>
  <c r="M4681" i="12"/>
  <c r="M4675" i="12"/>
  <c r="M4643" i="12"/>
  <c r="M4602" i="12"/>
  <c r="M4538" i="12"/>
  <c r="M4535" i="12"/>
  <c r="M4522" i="12"/>
  <c r="M4516" i="12"/>
  <c r="M4459" i="12"/>
  <c r="M4443" i="12"/>
  <c r="M4434" i="12"/>
  <c r="M4431" i="12"/>
  <c r="M4399" i="12"/>
  <c r="M4386" i="12"/>
  <c r="M4380" i="12"/>
  <c r="M4335" i="12"/>
  <c r="M4307" i="12"/>
  <c r="M4290" i="12"/>
  <c r="M4275" i="12"/>
  <c r="M4234" i="12"/>
  <c r="M4195" i="12"/>
  <c r="M4171" i="12"/>
  <c r="M4155" i="12"/>
  <c r="M4145" i="12"/>
  <c r="M4139" i="12"/>
  <c r="M4123" i="12"/>
  <c r="M4098" i="12"/>
  <c r="M4092" i="12"/>
  <c r="M4051" i="12"/>
  <c r="M3989" i="12"/>
  <c r="M3869" i="12"/>
  <c r="M3862" i="12"/>
  <c r="M3828" i="12"/>
  <c r="M3735" i="12"/>
  <c r="M3728" i="12"/>
  <c r="M3716" i="12"/>
  <c r="M3680" i="12"/>
  <c r="M3672" i="12"/>
  <c r="M3668" i="12"/>
  <c r="M3639" i="12"/>
  <c r="M3561" i="12"/>
  <c r="M3542" i="12"/>
  <c r="M3485" i="12"/>
  <c r="M3407" i="12"/>
  <c r="M3396" i="12"/>
  <c r="M3367" i="12"/>
  <c r="M3319" i="12"/>
  <c r="M3312" i="12"/>
  <c r="M3308" i="12"/>
  <c r="M3068" i="12"/>
  <c r="M2830" i="12"/>
  <c r="M4772" i="12"/>
  <c r="M4715" i="12"/>
  <c r="M4699" i="12"/>
  <c r="M4690" i="12"/>
  <c r="M4687" i="12"/>
  <c r="M4659" i="12"/>
  <c r="M4649" i="12"/>
  <c r="M4627" i="12"/>
  <c r="M4617" i="12"/>
  <c r="M4611" i="12"/>
  <c r="M4595" i="12"/>
  <c r="M4585" i="12"/>
  <c r="M4553" i="12"/>
  <c r="M4547" i="12"/>
  <c r="M4506" i="12"/>
  <c r="M4491" i="12"/>
  <c r="M4465" i="12"/>
  <c r="M4452" i="12"/>
  <c r="M4418" i="12"/>
  <c r="M4412" i="12"/>
  <c r="M4402" i="12"/>
  <c r="M4354" i="12"/>
  <c r="M4338" i="12"/>
  <c r="M4322" i="12"/>
  <c r="M4316" i="12"/>
  <c r="M4303" i="12"/>
  <c r="M4258" i="12"/>
  <c r="M4243" i="12"/>
  <c r="M4227" i="12"/>
  <c r="M4201" i="12"/>
  <c r="M4107" i="12"/>
  <c r="M4082" i="12"/>
  <c r="M4079" i="12"/>
  <c r="M4076" i="12"/>
  <c r="M4066" i="12"/>
  <c r="M4060" i="12"/>
  <c r="M4035" i="12"/>
  <c r="M4019" i="12"/>
  <c r="M4012" i="12"/>
  <c r="M3982" i="12"/>
  <c r="M3958" i="12"/>
  <c r="M3954" i="12"/>
  <c r="M3916" i="12"/>
  <c r="M3903" i="12"/>
  <c r="M3885" i="12"/>
  <c r="M3844" i="12"/>
  <c r="M3792" i="12"/>
  <c r="M3788" i="12"/>
  <c r="M3753" i="12"/>
  <c r="M3749" i="12"/>
  <c r="M3712" i="12"/>
  <c r="M3708" i="12"/>
  <c r="M3687" i="12"/>
  <c r="M3635" i="12"/>
  <c r="M3631" i="12"/>
  <c r="M3620" i="12"/>
  <c r="M3599" i="12"/>
  <c r="M3477" i="12"/>
  <c r="M3431" i="12"/>
  <c r="M3427" i="12"/>
  <c r="M3359" i="12"/>
  <c r="M3183" i="12"/>
  <c r="M3179" i="12"/>
  <c r="M3175" i="12"/>
  <c r="M3152" i="12"/>
  <c r="M3148" i="12"/>
  <c r="M3128" i="12"/>
  <c r="M3124" i="12"/>
  <c r="M2973" i="12"/>
  <c r="M2938" i="12"/>
  <c r="M2922" i="12"/>
  <c r="M2894" i="12"/>
  <c r="M2890" i="12"/>
  <c r="M2852" i="12"/>
  <c r="M2229" i="12"/>
  <c r="M2222" i="12"/>
  <c r="M2218" i="12"/>
  <c r="M2134" i="12"/>
  <c r="M4252" i="12"/>
  <c r="M4233" i="12"/>
  <c r="M4211" i="12"/>
  <c r="M4170" i="12"/>
  <c r="M4164" i="12"/>
  <c r="M4138" i="12"/>
  <c r="M4122" i="12"/>
  <c r="M4091" i="12"/>
  <c r="M4050" i="12"/>
  <c r="M4047" i="12"/>
  <c r="M3964" i="12"/>
  <c r="M3933" i="12"/>
  <c r="M3926" i="12"/>
  <c r="M3847" i="12"/>
  <c r="M3831" i="12"/>
  <c r="M3727" i="12"/>
  <c r="M3719" i="12"/>
  <c r="M3697" i="12"/>
  <c r="M3679" i="12"/>
  <c r="M3638" i="12"/>
  <c r="M3609" i="12"/>
  <c r="M3605" i="12"/>
  <c r="M3520" i="12"/>
  <c r="M3513" i="12"/>
  <c r="M3488" i="12"/>
  <c r="M3413" i="12"/>
  <c r="M3381" i="12"/>
  <c r="M3366" i="12"/>
  <c r="M3296" i="12"/>
  <c r="M3292" i="12"/>
  <c r="M2990" i="12"/>
  <c r="M2471" i="12"/>
  <c r="M2467" i="12"/>
  <c r="M2141" i="12"/>
  <c r="M4226" i="12"/>
  <c r="M4220" i="12"/>
  <c r="M4207" i="12"/>
  <c r="M4106" i="12"/>
  <c r="M4075" i="12"/>
  <c r="M4059" i="12"/>
  <c r="M4034" i="12"/>
  <c r="M4028" i="12"/>
  <c r="M3967" i="12"/>
  <c r="M3957" i="12"/>
  <c r="M3909" i="12"/>
  <c r="M3895" i="12"/>
  <c r="M3837" i="12"/>
  <c r="M3798" i="12"/>
  <c r="M3791" i="12"/>
  <c r="M3773" i="12"/>
  <c r="M3748" i="12"/>
  <c r="M3741" i="12"/>
  <c r="M3700" i="12"/>
  <c r="M3649" i="12"/>
  <c r="M3645" i="12"/>
  <c r="M3630" i="12"/>
  <c r="M3516" i="12"/>
  <c r="M3495" i="12"/>
  <c r="M3491" i="12"/>
  <c r="M3462" i="12"/>
  <c r="M3455" i="12"/>
  <c r="M3448" i="12"/>
  <c r="M3444" i="12"/>
  <c r="M3430" i="12"/>
  <c r="M3331" i="12"/>
  <c r="M3245" i="12"/>
  <c r="M2925" i="12"/>
  <c r="M2747" i="12"/>
  <c r="M2743" i="12"/>
  <c r="M2581" i="12"/>
  <c r="M2292" i="12"/>
  <c r="M2244" i="12"/>
  <c r="M2176" i="12"/>
  <c r="M2085" i="12"/>
  <c r="M4018" i="12"/>
  <c r="M4015" i="12"/>
  <c r="M3969" i="12"/>
  <c r="M3940" i="12"/>
  <c r="M3908" i="12"/>
  <c r="M3817" i="12"/>
  <c r="M3744" i="12"/>
  <c r="M3695" i="12"/>
  <c r="M3675" i="12"/>
  <c r="M3671" i="12"/>
  <c r="M3661" i="12"/>
  <c r="M3655" i="12"/>
  <c r="M3647" i="12"/>
  <c r="M3623" i="12"/>
  <c r="M3619" i="12"/>
  <c r="M3597" i="12"/>
  <c r="M3590" i="12"/>
  <c r="M3581" i="12"/>
  <c r="M3504" i="12"/>
  <c r="M3494" i="12"/>
  <c r="M3487" i="12"/>
  <c r="M3480" i="12"/>
  <c r="M3470" i="12"/>
  <c r="M3453" i="12"/>
  <c r="M3436" i="12"/>
  <c r="M3344" i="12"/>
  <c r="M3340" i="12"/>
  <c r="M3285" i="12"/>
  <c r="M3220" i="12"/>
  <c r="M3216" i="12"/>
  <c r="M3212" i="12"/>
  <c r="M3037" i="12"/>
  <c r="M2901" i="12"/>
  <c r="M2863" i="12"/>
  <c r="M2859" i="12"/>
  <c r="M2806" i="12"/>
  <c r="M2772" i="12"/>
  <c r="M2607" i="12"/>
  <c r="M2486" i="12"/>
  <c r="M3993" i="12"/>
  <c r="M3981" i="12"/>
  <c r="M3927" i="12"/>
  <c r="M3923" i="12"/>
  <c r="M3861" i="12"/>
  <c r="M3830" i="12"/>
  <c r="M3807" i="12"/>
  <c r="M3783" i="12"/>
  <c r="M3767" i="12"/>
  <c r="M3764" i="12"/>
  <c r="M3606" i="12"/>
  <c r="M3600" i="12"/>
  <c r="M3593" i="12"/>
  <c r="M3584" i="12"/>
  <c r="M3556" i="12"/>
  <c r="M3545" i="12"/>
  <c r="M3541" i="12"/>
  <c r="M3521" i="12"/>
  <c r="M3511" i="12"/>
  <c r="M3507" i="12"/>
  <c r="M3497" i="12"/>
  <c r="M3476" i="12"/>
  <c r="M3439" i="12"/>
  <c r="M3432" i="12"/>
  <c r="M3412" i="12"/>
  <c r="M3399" i="12"/>
  <c r="M3395" i="12"/>
  <c r="M3392" i="12"/>
  <c r="M3388" i="12"/>
  <c r="M3375" i="12"/>
  <c r="M3317" i="12"/>
  <c r="M3302" i="12"/>
  <c r="M3288" i="12"/>
  <c r="M3172" i="12"/>
  <c r="M3071" i="12"/>
  <c r="M3044" i="12"/>
  <c r="M2908" i="12"/>
  <c r="M2555" i="12"/>
  <c r="M2439" i="12"/>
  <c r="M2112" i="12"/>
  <c r="M2108" i="12"/>
  <c r="M2022" i="12"/>
  <c r="M1815" i="12"/>
  <c r="M4796" i="12"/>
  <c r="M4783" i="12"/>
  <c r="M4731" i="12"/>
  <c r="M4700" i="12"/>
  <c r="M4691" i="12"/>
  <c r="M4666" i="12"/>
  <c r="M4663" i="12"/>
  <c r="M4635" i="12"/>
  <c r="M4626" i="12"/>
  <c r="M4623" i="12"/>
  <c r="M4570" i="12"/>
  <c r="M4540" i="12"/>
  <c r="M4527" i="12"/>
  <c r="M4475" i="12"/>
  <c r="M4444" i="12"/>
  <c r="M4435" i="12"/>
  <c r="M4410" i="12"/>
  <c r="M4407" i="12"/>
  <c r="M4379" i="12"/>
  <c r="M4370" i="12"/>
  <c r="M4367" i="12"/>
  <c r="M4314" i="12"/>
  <c r="M4284" i="12"/>
  <c r="M4271" i="12"/>
  <c r="M4219" i="12"/>
  <c r="M4188" i="12"/>
  <c r="M4179" i="12"/>
  <c r="M4154" i="12"/>
  <c r="M4151" i="12"/>
  <c r="M4099" i="12"/>
  <c r="M4041" i="12"/>
  <c r="M4026" i="12"/>
  <c r="M4005" i="12"/>
  <c r="M3965" i="12"/>
  <c r="M3959" i="12"/>
  <c r="M3949" i="12"/>
  <c r="M3943" i="12"/>
  <c r="M3930" i="12"/>
  <c r="M3876" i="12"/>
  <c r="M3845" i="12"/>
  <c r="M3839" i="12"/>
  <c r="M3833" i="12"/>
  <c r="M3803" i="12"/>
  <c r="M3757" i="12"/>
  <c r="M3743" i="12"/>
  <c r="M3694" i="12"/>
  <c r="M3670" i="12"/>
  <c r="M3654" i="12"/>
  <c r="M3646" i="12"/>
  <c r="M3636" i="12"/>
  <c r="M3632" i="12"/>
  <c r="M3622" i="12"/>
  <c r="M3596" i="12"/>
  <c r="M3580" i="12"/>
  <c r="M3563" i="12"/>
  <c r="M3559" i="12"/>
  <c r="M3517" i="12"/>
  <c r="M3503" i="12"/>
  <c r="M3493" i="12"/>
  <c r="M3452" i="12"/>
  <c r="M3415" i="12"/>
  <c r="M3405" i="12"/>
  <c r="M3309" i="12"/>
  <c r="M3253" i="12"/>
  <c r="M3238" i="12"/>
  <c r="M3108" i="12"/>
  <c r="M2980" i="12"/>
  <c r="M2919" i="12"/>
  <c r="M2915" i="12"/>
  <c r="M2869" i="12"/>
  <c r="M2813" i="12"/>
  <c r="M2779" i="12"/>
  <c r="M2442" i="12"/>
  <c r="M2212" i="12"/>
  <c r="M1958" i="12"/>
  <c r="M3343" i="12"/>
  <c r="M3311" i="12"/>
  <c r="M3284" i="12"/>
  <c r="M3270" i="12"/>
  <c r="M3215" i="12"/>
  <c r="M3192" i="12"/>
  <c r="M3182" i="12"/>
  <c r="M3171" i="12"/>
  <c r="M3087" i="12"/>
  <c r="M3064" i="12"/>
  <c r="M3047" i="12"/>
  <c r="M3043" i="12"/>
  <c r="M3022" i="12"/>
  <c r="M3018" i="12"/>
  <c r="M3015" i="12"/>
  <c r="M2989" i="12"/>
  <c r="M2983" i="12"/>
  <c r="M2979" i="12"/>
  <c r="M2941" i="12"/>
  <c r="M2918" i="12"/>
  <c r="M2914" i="12"/>
  <c r="M2907" i="12"/>
  <c r="M2900" i="12"/>
  <c r="M2845" i="12"/>
  <c r="M2826" i="12"/>
  <c r="M2717" i="12"/>
  <c r="M2710" i="12"/>
  <c r="M2678" i="12"/>
  <c r="M2663" i="12"/>
  <c r="M2659" i="12"/>
  <c r="M2613" i="12"/>
  <c r="M2558" i="12"/>
  <c r="M2543" i="12"/>
  <c r="M2539" i="12"/>
  <c r="M2532" i="12"/>
  <c r="M2503" i="12"/>
  <c r="M2499" i="12"/>
  <c r="M2474" i="12"/>
  <c r="M2420" i="12"/>
  <c r="M2277" i="12"/>
  <c r="M2255" i="12"/>
  <c r="M2197" i="12"/>
  <c r="M2193" i="12"/>
  <c r="M2126" i="12"/>
  <c r="M2062" i="12"/>
  <c r="M2036" i="12"/>
  <c r="M1919" i="12"/>
  <c r="M3300" i="12"/>
  <c r="M3287" i="12"/>
  <c r="M3263" i="12"/>
  <c r="M3260" i="12"/>
  <c r="M3247" i="12"/>
  <c r="M3237" i="12"/>
  <c r="M3221" i="12"/>
  <c r="M3204" i="12"/>
  <c r="M3188" i="12"/>
  <c r="M3174" i="12"/>
  <c r="M3164" i="12"/>
  <c r="M3110" i="12"/>
  <c r="M3100" i="12"/>
  <c r="M3060" i="12"/>
  <c r="M3028" i="12"/>
  <c r="M2951" i="12"/>
  <c r="M2947" i="12"/>
  <c r="M2875" i="12"/>
  <c r="M2868" i="12"/>
  <c r="M2862" i="12"/>
  <c r="M2855" i="12"/>
  <c r="M2851" i="12"/>
  <c r="M2829" i="12"/>
  <c r="M2805" i="12"/>
  <c r="M2799" i="12"/>
  <c r="M2789" i="12"/>
  <c r="M2782" i="12"/>
  <c r="M2778" i="12"/>
  <c r="M2757" i="12"/>
  <c r="M2565" i="12"/>
  <c r="M2506" i="12"/>
  <c r="M2445" i="12"/>
  <c r="M2398" i="12"/>
  <c r="M2373" i="12"/>
  <c r="M2342" i="12"/>
  <c r="M2317" i="12"/>
  <c r="M2302" i="12"/>
  <c r="M2144" i="12"/>
  <c r="M1972" i="12"/>
  <c r="M1129" i="12"/>
  <c r="M1046" i="12"/>
  <c r="M3917" i="12"/>
  <c r="M3911" i="12"/>
  <c r="M3892" i="12"/>
  <c r="M3877" i="12"/>
  <c r="M3871" i="12"/>
  <c r="M3865" i="12"/>
  <c r="M3855" i="12"/>
  <c r="M3827" i="12"/>
  <c r="M3812" i="12"/>
  <c r="M3787" i="12"/>
  <c r="M3750" i="12"/>
  <c r="M3737" i="12"/>
  <c r="M3664" i="12"/>
  <c r="M3648" i="12"/>
  <c r="M3644" i="12"/>
  <c r="M3641" i="12"/>
  <c r="M3621" i="12"/>
  <c r="M3595" i="12"/>
  <c r="M3579" i="12"/>
  <c r="M3567" i="12"/>
  <c r="M3560" i="12"/>
  <c r="M3544" i="12"/>
  <c r="M3519" i="12"/>
  <c r="M3502" i="12"/>
  <c r="M3492" i="12"/>
  <c r="M3479" i="12"/>
  <c r="M3469" i="12"/>
  <c r="M3459" i="12"/>
  <c r="M3456" i="12"/>
  <c r="M3440" i="12"/>
  <c r="M3433" i="12"/>
  <c r="M3423" i="12"/>
  <c r="M3420" i="12"/>
  <c r="M3397" i="12"/>
  <c r="M3384" i="12"/>
  <c r="M3349" i="12"/>
  <c r="M3332" i="12"/>
  <c r="M3320" i="12"/>
  <c r="M3310" i="12"/>
  <c r="M3280" i="12"/>
  <c r="M3273" i="12"/>
  <c r="M3224" i="12"/>
  <c r="M3214" i="12"/>
  <c r="M3191" i="12"/>
  <c r="M3181" i="12"/>
  <c r="M3167" i="12"/>
  <c r="M3133" i="12"/>
  <c r="M3120" i="12"/>
  <c r="M3116" i="12"/>
  <c r="M3113" i="12"/>
  <c r="M3103" i="12"/>
  <c r="M3093" i="12"/>
  <c r="M3035" i="12"/>
  <c r="M3021" i="12"/>
  <c r="M3014" i="12"/>
  <c r="M2998" i="12"/>
  <c r="M2958" i="12"/>
  <c r="M2954" i="12"/>
  <c r="M2934" i="12"/>
  <c r="M2910" i="12"/>
  <c r="M2906" i="12"/>
  <c r="M2885" i="12"/>
  <c r="M2811" i="12"/>
  <c r="M2727" i="12"/>
  <c r="M2723" i="12"/>
  <c r="M2666" i="12"/>
  <c r="M2587" i="12"/>
  <c r="M2542" i="12"/>
  <c r="M2502" i="12"/>
  <c r="M2477" i="12"/>
  <c r="M2458" i="12"/>
  <c r="M2430" i="12"/>
  <c r="M2287" i="12"/>
  <c r="M2276" i="12"/>
  <c r="M2046" i="12"/>
  <c r="M1903" i="12"/>
  <c r="M3207" i="12"/>
  <c r="M3203" i="12"/>
  <c r="M3177" i="12"/>
  <c r="M3160" i="12"/>
  <c r="M3143" i="12"/>
  <c r="M3139" i="12"/>
  <c r="M3136" i="12"/>
  <c r="M3076" i="12"/>
  <c r="M3056" i="12"/>
  <c r="M3052" i="12"/>
  <c r="M3049" i="12"/>
  <c r="M3031" i="12"/>
  <c r="M2971" i="12"/>
  <c r="M2964" i="12"/>
  <c r="M2950" i="12"/>
  <c r="M2927" i="12"/>
  <c r="M2878" i="12"/>
  <c r="M2874" i="12"/>
  <c r="M2871" i="12"/>
  <c r="M2861" i="12"/>
  <c r="M2854" i="12"/>
  <c r="M2821" i="12"/>
  <c r="M2798" i="12"/>
  <c r="M2788" i="12"/>
  <c r="M2756" i="12"/>
  <c r="M2749" i="12"/>
  <c r="M2730" i="12"/>
  <c r="M2630" i="12"/>
  <c r="M2619" i="12"/>
  <c r="M2564" i="12"/>
  <c r="M2549" i="12"/>
  <c r="M2509" i="12"/>
  <c r="M2426" i="12"/>
  <c r="M2383" i="12"/>
  <c r="M2327" i="12"/>
  <c r="M2308" i="12"/>
  <c r="M2261" i="12"/>
  <c r="M2238" i="12"/>
  <c r="M2102" i="12"/>
  <c r="M2075" i="12"/>
  <c r="M2016" i="12"/>
  <c r="M2012" i="12"/>
  <c r="M1948" i="12"/>
  <c r="M3279" i="12"/>
  <c r="M3272" i="12"/>
  <c r="M3256" i="12"/>
  <c r="M3223" i="12"/>
  <c r="M3213" i="12"/>
  <c r="M3184" i="12"/>
  <c r="M3180" i="12"/>
  <c r="M3156" i="12"/>
  <c r="M3153" i="12"/>
  <c r="M3149" i="12"/>
  <c r="M3132" i="12"/>
  <c r="M3119" i="12"/>
  <c r="M3092" i="12"/>
  <c r="M3089" i="12"/>
  <c r="M3079" i="12"/>
  <c r="M3045" i="12"/>
  <c r="M3038" i="12"/>
  <c r="M3034" i="12"/>
  <c r="M3020" i="12"/>
  <c r="M3013" i="12"/>
  <c r="M2981" i="12"/>
  <c r="M2957" i="12"/>
  <c r="M2933" i="12"/>
  <c r="M2902" i="12"/>
  <c r="M2895" i="12"/>
  <c r="M2884" i="12"/>
  <c r="M2814" i="12"/>
  <c r="M2767" i="12"/>
  <c r="M2763" i="12"/>
  <c r="M2726" i="12"/>
  <c r="M2701" i="12"/>
  <c r="M2694" i="12"/>
  <c r="M2669" i="12"/>
  <c r="M2597" i="12"/>
  <c r="M2575" i="12"/>
  <c r="M2571" i="12"/>
  <c r="M2487" i="12"/>
  <c r="M2461" i="12"/>
  <c r="M2429" i="12"/>
  <c r="M2404" i="12"/>
  <c r="M2286" i="12"/>
  <c r="M2150" i="12"/>
  <c r="M2056" i="12"/>
  <c r="M2052" i="12"/>
  <c r="M1879" i="12"/>
  <c r="M1318" i="12"/>
  <c r="M3941" i="12"/>
  <c r="M3929" i="12"/>
  <c r="M3919" i="12"/>
  <c r="M3879" i="12"/>
  <c r="M3860" i="12"/>
  <c r="M3823" i="12"/>
  <c r="M3814" i="12"/>
  <c r="M3799" i="12"/>
  <c r="M3739" i="12"/>
  <c r="M3723" i="12"/>
  <c r="M3711" i="12"/>
  <c r="M3686" i="12"/>
  <c r="M3673" i="12"/>
  <c r="M3669" i="12"/>
  <c r="M3633" i="12"/>
  <c r="M3575" i="12"/>
  <c r="M3572" i="12"/>
  <c r="M3569" i="12"/>
  <c r="M3555" i="12"/>
  <c r="M3533" i="12"/>
  <c r="M3527" i="12"/>
  <c r="M3508" i="12"/>
  <c r="M3484" i="12"/>
  <c r="M3445" i="12"/>
  <c r="M3435" i="12"/>
  <c r="M3428" i="12"/>
  <c r="M3416" i="12"/>
  <c r="M3406" i="12"/>
  <c r="M3389" i="12"/>
  <c r="M3373" i="12"/>
  <c r="M3363" i="12"/>
  <c r="M3351" i="12"/>
  <c r="M3341" i="12"/>
  <c r="M3334" i="12"/>
  <c r="M3305" i="12"/>
  <c r="M3295" i="12"/>
  <c r="M3275" i="12"/>
  <c r="M3268" i="12"/>
  <c r="M3252" i="12"/>
  <c r="M3239" i="12"/>
  <c r="M3235" i="12"/>
  <c r="M3206" i="12"/>
  <c r="M3159" i="12"/>
  <c r="M3142" i="12"/>
  <c r="M3135" i="12"/>
  <c r="M3125" i="12"/>
  <c r="M3055" i="12"/>
  <c r="M3030" i="12"/>
  <c r="M2974" i="12"/>
  <c r="M2970" i="12"/>
  <c r="M2967" i="12"/>
  <c r="M2949" i="12"/>
  <c r="M2891" i="12"/>
  <c r="M2877" i="12"/>
  <c r="M2843" i="12"/>
  <c r="M2837" i="12"/>
  <c r="M2831" i="12"/>
  <c r="M2820" i="12"/>
  <c r="M2780" i="12"/>
  <c r="M2773" i="12"/>
  <c r="M2759" i="12"/>
  <c r="M2755" i="12"/>
  <c r="M2733" i="12"/>
  <c r="M2646" i="12"/>
  <c r="M2629" i="12"/>
  <c r="M2548" i="12"/>
  <c r="M2526" i="12"/>
  <c r="M2522" i="12"/>
  <c r="M2414" i="12"/>
  <c r="M2389" i="12"/>
  <c r="M2358" i="12"/>
  <c r="M2333" i="12"/>
  <c r="M2311" i="12"/>
  <c r="M2293" i="12"/>
  <c r="M2223" i="12"/>
  <c r="M2219" i="12"/>
  <c r="M2184" i="12"/>
  <c r="M2180" i="12"/>
  <c r="M2078" i="12"/>
  <c r="M2030" i="12"/>
  <c r="M2011" i="12"/>
  <c r="M1886" i="12"/>
  <c r="M1221" i="12"/>
  <c r="M1982" i="12"/>
  <c r="M1947" i="12"/>
  <c r="M1822" i="12"/>
  <c r="M1782" i="12"/>
  <c r="M1718" i="12"/>
  <c r="M1653" i="12"/>
  <c r="M1429" i="12"/>
  <c r="M1421" i="12"/>
  <c r="M1399" i="12"/>
  <c r="M1294" i="12"/>
  <c r="M1136" i="12"/>
  <c r="M2765" i="12"/>
  <c r="M2742" i="12"/>
  <c r="M2693" i="12"/>
  <c r="M2662" i="12"/>
  <c r="M2658" i="12"/>
  <c r="M2645" i="12"/>
  <c r="M2639" i="12"/>
  <c r="M2622" i="12"/>
  <c r="M2606" i="12"/>
  <c r="M2596" i="12"/>
  <c r="M2590" i="12"/>
  <c r="M2580" i="12"/>
  <c r="M2574" i="12"/>
  <c r="M2554" i="12"/>
  <c r="M2538" i="12"/>
  <c r="M2535" i="12"/>
  <c r="M2531" i="12"/>
  <c r="M2518" i="12"/>
  <c r="M2470" i="12"/>
  <c r="M2454" i="12"/>
  <c r="M2438" i="12"/>
  <c r="M2413" i="12"/>
  <c r="M2410" i="12"/>
  <c r="M2407" i="12"/>
  <c r="M2397" i="12"/>
  <c r="M2357" i="12"/>
  <c r="M2351" i="12"/>
  <c r="M2341" i="12"/>
  <c r="M2326" i="12"/>
  <c r="M2301" i="12"/>
  <c r="M2298" i="12"/>
  <c r="M2254" i="12"/>
  <c r="M2247" i="12"/>
  <c r="M2228" i="12"/>
  <c r="M2196" i="12"/>
  <c r="M2172" i="12"/>
  <c r="M2140" i="12"/>
  <c r="M2118" i="12"/>
  <c r="M2088" i="12"/>
  <c r="M1957" i="12"/>
  <c r="M1892" i="12"/>
  <c r="M1864" i="12"/>
  <c r="M1835" i="12"/>
  <c r="M1828" i="12"/>
  <c r="M1766" i="12"/>
  <c r="M1759" i="12"/>
  <c r="M1755" i="12"/>
  <c r="M1664" i="12"/>
  <c r="M1351" i="12"/>
  <c r="M3348" i="12"/>
  <c r="M3345" i="12"/>
  <c r="M3335" i="12"/>
  <c r="M3303" i="12"/>
  <c r="M3293" i="12"/>
  <c r="M3277" i="12"/>
  <c r="M3244" i="12"/>
  <c r="M3241" i="12"/>
  <c r="M3231" i="12"/>
  <c r="M3228" i="12"/>
  <c r="M3199" i="12"/>
  <c r="M3196" i="12"/>
  <c r="M3176" i="12"/>
  <c r="M3157" i="12"/>
  <c r="M3140" i="12"/>
  <c r="M3127" i="12"/>
  <c r="M3117" i="12"/>
  <c r="M3107" i="12"/>
  <c r="M3095" i="12"/>
  <c r="M3085" i="12"/>
  <c r="M3075" i="12"/>
  <c r="M3063" i="12"/>
  <c r="M3053" i="12"/>
  <c r="M3036" i="12"/>
  <c r="M3029" i="12"/>
  <c r="M3019" i="12"/>
  <c r="M3012" i="12"/>
  <c r="M3003" i="12"/>
  <c r="M2997" i="12"/>
  <c r="M2982" i="12"/>
  <c r="M2962" i="12"/>
  <c r="M2939" i="12"/>
  <c r="M2923" i="12"/>
  <c r="M2916" i="12"/>
  <c r="M2893" i="12"/>
  <c r="M2870" i="12"/>
  <c r="M2838" i="12"/>
  <c r="M2781" i="12"/>
  <c r="M2758" i="12"/>
  <c r="M2709" i="12"/>
  <c r="M2703" i="12"/>
  <c r="M2683" i="12"/>
  <c r="M2677" i="12"/>
  <c r="M2651" i="12"/>
  <c r="M2635" i="12"/>
  <c r="M2628" i="12"/>
  <c r="M2615" i="12"/>
  <c r="M2586" i="12"/>
  <c r="M2570" i="12"/>
  <c r="M2567" i="12"/>
  <c r="M2563" i="12"/>
  <c r="M2557" i="12"/>
  <c r="M2541" i="12"/>
  <c r="M2524" i="12"/>
  <c r="M2501" i="12"/>
  <c r="M2485" i="12"/>
  <c r="M2366" i="12"/>
  <c r="M2310" i="12"/>
  <c r="M2285" i="12"/>
  <c r="M2250" i="12"/>
  <c r="M2237" i="12"/>
  <c r="M2234" i="12"/>
  <c r="M2221" i="12"/>
  <c r="M2217" i="12"/>
  <c r="M2208" i="12"/>
  <c r="M2182" i="12"/>
  <c r="M2094" i="12"/>
  <c r="M2077" i="12"/>
  <c r="M2038" i="12"/>
  <c r="M2028" i="12"/>
  <c r="M2014" i="12"/>
  <c r="M1988" i="12"/>
  <c r="M1981" i="12"/>
  <c r="M1974" i="12"/>
  <c r="M1924" i="12"/>
  <c r="M1908" i="12"/>
  <c r="M1870" i="12"/>
  <c r="M1838" i="12"/>
  <c r="M1455" i="12"/>
  <c r="M778" i="12"/>
  <c r="M3078" i="12"/>
  <c r="M3046" i="12"/>
  <c r="M3042" i="12"/>
  <c r="M3006" i="12"/>
  <c r="M2965" i="12"/>
  <c r="M2955" i="12"/>
  <c r="M2948" i="12"/>
  <c r="M2942" i="12"/>
  <c r="M2932" i="12"/>
  <c r="M2926" i="12"/>
  <c r="M2909" i="12"/>
  <c r="M2886" i="12"/>
  <c r="M2853" i="12"/>
  <c r="M2822" i="12"/>
  <c r="M2797" i="12"/>
  <c r="M2794" i="12"/>
  <c r="M2791" i="12"/>
  <c r="M2787" i="12"/>
  <c r="M2741" i="12"/>
  <c r="M2735" i="12"/>
  <c r="M2715" i="12"/>
  <c r="M2699" i="12"/>
  <c r="M2692" i="12"/>
  <c r="M2686" i="12"/>
  <c r="M2671" i="12"/>
  <c r="M2661" i="12"/>
  <c r="M2644" i="12"/>
  <c r="M2638" i="12"/>
  <c r="M2621" i="12"/>
  <c r="M2605" i="12"/>
  <c r="M2602" i="12"/>
  <c r="M2599" i="12"/>
  <c r="M2595" i="12"/>
  <c r="M2589" i="12"/>
  <c r="M2573" i="12"/>
  <c r="M2534" i="12"/>
  <c r="M2530" i="12"/>
  <c r="M2517" i="12"/>
  <c r="M2511" i="12"/>
  <c r="M2491" i="12"/>
  <c r="M2479" i="12"/>
  <c r="M2469" i="12"/>
  <c r="M2453" i="12"/>
  <c r="M2447" i="12"/>
  <c r="M2437" i="12"/>
  <c r="M2422" i="12"/>
  <c r="M2406" i="12"/>
  <c r="M2396" i="12"/>
  <c r="M2381" i="12"/>
  <c r="M2378" i="12"/>
  <c r="M2375" i="12"/>
  <c r="M2356" i="12"/>
  <c r="M2350" i="12"/>
  <c r="M2340" i="12"/>
  <c r="M2325" i="12"/>
  <c r="M2263" i="12"/>
  <c r="M2253" i="12"/>
  <c r="M2246" i="12"/>
  <c r="M2171" i="12"/>
  <c r="M2139" i="12"/>
  <c r="M2124" i="12"/>
  <c r="M2117" i="12"/>
  <c r="M2100" i="12"/>
  <c r="M2070" i="12"/>
  <c r="M2044" i="12"/>
  <c r="M1927" i="12"/>
  <c r="M1911" i="12"/>
  <c r="M1877" i="12"/>
  <c r="M1863" i="12"/>
  <c r="M1831" i="12"/>
  <c r="M1827" i="12"/>
  <c r="M1813" i="12"/>
  <c r="M1792" i="12"/>
  <c r="M1735" i="12"/>
  <c r="M1557" i="12"/>
  <c r="M1537" i="12"/>
  <c r="M1526" i="12"/>
  <c r="M1225" i="12"/>
  <c r="M2731" i="12"/>
  <c r="M2724" i="12"/>
  <c r="M2718" i="12"/>
  <c r="M2708" i="12"/>
  <c r="M2702" i="12"/>
  <c r="M2654" i="12"/>
  <c r="M2650" i="12"/>
  <c r="M2634" i="12"/>
  <c r="M2631" i="12"/>
  <c r="M2627" i="12"/>
  <c r="M2614" i="12"/>
  <c r="M2566" i="12"/>
  <c r="M2550" i="12"/>
  <c r="M2523" i="12"/>
  <c r="M2507" i="12"/>
  <c r="M2500" i="12"/>
  <c r="M2494" i="12"/>
  <c r="M2459" i="12"/>
  <c r="M2402" i="12"/>
  <c r="M2390" i="12"/>
  <c r="M2365" i="12"/>
  <c r="M2334" i="12"/>
  <c r="M2319" i="12"/>
  <c r="M2309" i="12"/>
  <c r="M2294" i="12"/>
  <c r="M2278" i="12"/>
  <c r="M2220" i="12"/>
  <c r="M2204" i="12"/>
  <c r="M2188" i="12"/>
  <c r="M2181" i="12"/>
  <c r="M2158" i="12"/>
  <c r="M2110" i="12"/>
  <c r="M2080" i="12"/>
  <c r="M2076" i="12"/>
  <c r="M2054" i="12"/>
  <c r="M2027" i="12"/>
  <c r="M2020" i="12"/>
  <c r="M2003" i="12"/>
  <c r="M1980" i="12"/>
  <c r="M1963" i="12"/>
  <c r="M1949" i="12"/>
  <c r="M1934" i="12"/>
  <c r="M1486" i="12"/>
  <c r="M1478" i="12"/>
  <c r="M2740" i="12"/>
  <c r="M2734" i="12"/>
  <c r="M2714" i="12"/>
  <c r="M2698" i="12"/>
  <c r="M2695" i="12"/>
  <c r="M2691" i="12"/>
  <c r="M2685" i="12"/>
  <c r="M2670" i="12"/>
  <c r="M2660" i="12"/>
  <c r="M2637" i="12"/>
  <c r="M2620" i="12"/>
  <c r="M2598" i="12"/>
  <c r="M2582" i="12"/>
  <c r="M2533" i="12"/>
  <c r="M2516" i="12"/>
  <c r="M2510" i="12"/>
  <c r="M2478" i="12"/>
  <c r="M2468" i="12"/>
  <c r="M2452" i="12"/>
  <c r="M2446" i="12"/>
  <c r="M2436" i="12"/>
  <c r="M2421" i="12"/>
  <c r="M2415" i="12"/>
  <c r="M2405" i="12"/>
  <c r="M2374" i="12"/>
  <c r="M2349" i="12"/>
  <c r="M2346" i="12"/>
  <c r="M2343" i="12"/>
  <c r="M2262" i="12"/>
  <c r="M2245" i="12"/>
  <c r="M2198" i="12"/>
  <c r="M2194" i="12"/>
  <c r="M2174" i="12"/>
  <c r="M2170" i="12"/>
  <c r="M2164" i="12"/>
  <c r="M2148" i="12"/>
  <c r="M2142" i="12"/>
  <c r="M2138" i="12"/>
  <c r="M2132" i="12"/>
  <c r="M2120" i="12"/>
  <c r="M2116" i="12"/>
  <c r="M2099" i="12"/>
  <c r="M2060" i="12"/>
  <c r="M2043" i="12"/>
  <c r="M2006" i="12"/>
  <c r="M1941" i="12"/>
  <c r="M1887" i="12"/>
  <c r="M1883" i="12"/>
  <c r="M1848" i="12"/>
  <c r="M1830" i="12"/>
  <c r="M1798" i="12"/>
  <c r="M1708" i="12"/>
  <c r="M1678" i="12"/>
  <c r="M1623" i="12"/>
  <c r="M1493" i="12"/>
  <c r="M1268" i="12"/>
  <c r="M187" i="12"/>
  <c r="M205" i="12"/>
  <c r="M293" i="12"/>
  <c r="M352" i="12"/>
  <c r="M355" i="12"/>
  <c r="M358" i="12"/>
  <c r="M361" i="12"/>
  <c r="M377" i="12"/>
  <c r="M386" i="12"/>
  <c r="M393" i="12"/>
  <c r="M396" i="12"/>
  <c r="M410" i="12"/>
  <c r="M426" i="12"/>
  <c r="M429" i="12"/>
  <c r="M432" i="12"/>
  <c r="M442" i="12"/>
  <c r="M452" i="12"/>
  <c r="M475" i="12"/>
  <c r="M507" i="12"/>
  <c r="M510" i="12"/>
  <c r="M521" i="12"/>
  <c r="M524" i="12"/>
  <c r="M556" i="12"/>
  <c r="M646" i="12"/>
  <c r="M718" i="12"/>
  <c r="M721" i="12"/>
  <c r="M724" i="12"/>
  <c r="M741" i="12"/>
  <c r="M765" i="12"/>
  <c r="M768" i="12"/>
  <c r="M805" i="12"/>
  <c r="M326" i="12"/>
  <c r="M374" i="12"/>
  <c r="M380" i="12"/>
  <c r="M449" i="12"/>
  <c r="M472" i="12"/>
  <c r="M482" i="12"/>
  <c r="M485" i="12"/>
  <c r="M488" i="12"/>
  <c r="M162" i="12"/>
  <c r="M240" i="12"/>
  <c r="M254" i="12"/>
  <c r="M261" i="12"/>
  <c r="M283" i="12"/>
  <c r="M338" i="12"/>
  <c r="M404" i="12"/>
  <c r="M418" i="12"/>
  <c r="M421" i="12"/>
  <c r="M424" i="12"/>
  <c r="M436" i="12"/>
  <c r="M446" i="12"/>
  <c r="M466" i="12"/>
  <c r="M469" i="12"/>
  <c r="M498" i="12"/>
  <c r="M532" i="12"/>
  <c r="M554" i="12"/>
  <c r="M596" i="12"/>
  <c r="M616" i="12"/>
  <c r="M669" i="12"/>
  <c r="M693" i="12"/>
  <c r="M728" i="12"/>
  <c r="M756" i="12"/>
  <c r="M793" i="12"/>
  <c r="M796" i="12"/>
  <c r="M14" i="12"/>
  <c r="M61" i="12"/>
  <c r="M68" i="12"/>
  <c r="M107" i="12"/>
  <c r="M114" i="12"/>
  <c r="M131" i="12"/>
  <c r="M138" i="12"/>
  <c r="M177" i="12"/>
  <c r="M229" i="12"/>
  <c r="M258" i="12"/>
  <c r="M280" i="12"/>
  <c r="M309" i="12"/>
  <c r="M346" i="12"/>
  <c r="M362" i="12"/>
  <c r="M365" i="12"/>
  <c r="M368" i="12"/>
  <c r="M378" i="12"/>
  <c r="M394" i="12"/>
  <c r="M427" i="12"/>
  <c r="M430" i="12"/>
  <c r="M433" i="12"/>
  <c r="M443" i="12"/>
  <c r="M508" i="12"/>
  <c r="M277" i="12"/>
  <c r="M313" i="12"/>
  <c r="M457" i="12"/>
  <c r="M460" i="12"/>
  <c r="M483" i="12"/>
  <c r="M486" i="12"/>
  <c r="M502" i="12"/>
  <c r="M544" i="12"/>
  <c r="M569" i="12"/>
  <c r="M594" i="12"/>
  <c r="M600" i="12"/>
  <c r="M603" i="12"/>
  <c r="M610" i="12"/>
  <c r="M624" i="12"/>
  <c r="M627" i="12"/>
  <c r="M685" i="12"/>
  <c r="M688" i="12"/>
  <c r="M691" i="12"/>
  <c r="M701" i="12"/>
  <c r="M750" i="12"/>
  <c r="M760" i="12"/>
  <c r="M781" i="12"/>
  <c r="M791" i="12"/>
  <c r="M816" i="12"/>
  <c r="M855" i="12"/>
  <c r="M865" i="12"/>
  <c r="M925" i="12"/>
  <c r="M932" i="12"/>
  <c r="M958" i="12"/>
  <c r="M977" i="12"/>
  <c r="M987" i="12"/>
  <c r="M994" i="12"/>
  <c r="M997" i="12"/>
  <c r="M4" i="12"/>
  <c r="M29" i="12"/>
  <c r="M83" i="12"/>
  <c r="M90" i="12"/>
  <c r="M125" i="12"/>
  <c r="M153" i="12"/>
  <c r="M252" i="12"/>
  <c r="M274" i="12"/>
  <c r="M354" i="12"/>
  <c r="M357" i="12"/>
  <c r="M360" i="12"/>
  <c r="M385" i="12"/>
  <c r="M388" i="12"/>
  <c r="M402" i="12"/>
  <c r="M416" i="12"/>
  <c r="M419" i="12"/>
  <c r="M422" i="12"/>
  <c r="M425" i="12"/>
  <c r="M441" i="12"/>
  <c r="M454" i="12"/>
  <c r="M496" i="12"/>
  <c r="M499" i="12"/>
  <c r="M506" i="12"/>
  <c r="M541" i="12"/>
  <c r="M45" i="12"/>
  <c r="M363" i="12"/>
  <c r="M609" i="12"/>
  <c r="M652" i="12"/>
  <c r="M720" i="12"/>
  <c r="M749" i="12"/>
  <c r="M773" i="12"/>
  <c r="M776" i="12"/>
  <c r="M779" i="12"/>
  <c r="M782" i="12"/>
  <c r="M806" i="12"/>
  <c r="M813" i="12"/>
  <c r="M869" i="12"/>
  <c r="M879" i="12"/>
  <c r="M920" i="12"/>
  <c r="M923" i="12"/>
  <c r="M943" i="12"/>
  <c r="M966" i="12"/>
  <c r="M979" i="12"/>
  <c r="M1027" i="12"/>
  <c r="M1030" i="12"/>
  <c r="M1043" i="12"/>
  <c r="M1059" i="12"/>
  <c r="M1068" i="12"/>
  <c r="M1091" i="12"/>
  <c r="M1100" i="12"/>
  <c r="M1123" i="12"/>
  <c r="M1126" i="12"/>
  <c r="M1139" i="12"/>
  <c r="M1153" i="12"/>
  <c r="M1162" i="12"/>
  <c r="M1187" i="12"/>
  <c r="M1196" i="12"/>
  <c r="M1219" i="12"/>
  <c r="M1228" i="12"/>
  <c r="M1251" i="12"/>
  <c r="M1254" i="12"/>
  <c r="M1267" i="12"/>
  <c r="M1328" i="12"/>
  <c r="M1392" i="12"/>
  <c r="M1401" i="12"/>
  <c r="M1417" i="12"/>
  <c r="M1450" i="12"/>
  <c r="M1453" i="12"/>
  <c r="M1459" i="12"/>
  <c r="M1469" i="12"/>
  <c r="M1482" i="12"/>
  <c r="M1485" i="12"/>
  <c r="M1491" i="12"/>
  <c r="M1505" i="12"/>
  <c r="M1512" i="12"/>
  <c r="M1528" i="12"/>
  <c r="M1547" i="12"/>
  <c r="M1584" i="12"/>
  <c r="M1648" i="12"/>
  <c r="M1667" i="12"/>
  <c r="M1737" i="12"/>
  <c r="M493" i="12"/>
  <c r="M562" i="12"/>
  <c r="M585" i="12"/>
  <c r="M595" i="12"/>
  <c r="M602" i="12"/>
  <c r="M613" i="12"/>
  <c r="M635" i="12"/>
  <c r="M649" i="12"/>
  <c r="M717" i="12"/>
  <c r="M731" i="12"/>
  <c r="M734" i="12"/>
  <c r="M753" i="12"/>
  <c r="M830" i="12"/>
  <c r="M833" i="12"/>
  <c r="M840" i="12"/>
  <c r="M843" i="12"/>
  <c r="M893" i="12"/>
  <c r="M896" i="12"/>
  <c r="M899" i="12"/>
  <c r="M970" i="12"/>
  <c r="M1004" i="12"/>
  <c r="M1034" i="12"/>
  <c r="M1050" i="12"/>
  <c r="M1062" i="12"/>
  <c r="M1094" i="12"/>
  <c r="M1130" i="12"/>
  <c r="M1150" i="12"/>
  <c r="M1156" i="12"/>
  <c r="M1165" i="12"/>
  <c r="M1178" i="12"/>
  <c r="M1190" i="12"/>
  <c r="M1222" i="12"/>
  <c r="M1258" i="12"/>
  <c r="M1283" i="12"/>
  <c r="M1299" i="12"/>
  <c r="M1322" i="12"/>
  <c r="M1331" i="12"/>
  <c r="M77" i="12"/>
  <c r="M150" i="12"/>
  <c r="M382" i="12"/>
  <c r="M468" i="12"/>
  <c r="M490" i="12"/>
  <c r="M555" i="12"/>
  <c r="M582" i="12"/>
  <c r="M592" i="12"/>
  <c r="M621" i="12"/>
  <c r="M642" i="12"/>
  <c r="M757" i="12"/>
  <c r="M790" i="12"/>
  <c r="M853" i="12"/>
  <c r="M877" i="12"/>
  <c r="M883" i="12"/>
  <c r="M886" i="12"/>
  <c r="M905" i="12"/>
  <c r="M908" i="12"/>
  <c r="M918" i="12"/>
  <c r="M934" i="12"/>
  <c r="M941" i="12"/>
  <c r="M947" i="12"/>
  <c r="M954" i="12"/>
  <c r="M964" i="12"/>
  <c r="M973" i="12"/>
  <c r="M998" i="12"/>
  <c r="M1011" i="12"/>
  <c r="M1018" i="12"/>
  <c r="M1041" i="12"/>
  <c r="M1057" i="12"/>
  <c r="M1066" i="12"/>
  <c r="M1075" i="12"/>
  <c r="M1082" i="12"/>
  <c r="M1098" i="12"/>
  <c r="M1107" i="12"/>
  <c r="M1114" i="12"/>
  <c r="M1121" i="12"/>
  <c r="M1137" i="12"/>
  <c r="M1147" i="12"/>
  <c r="M1169" i="12"/>
  <c r="M1185" i="12"/>
  <c r="M1194" i="12"/>
  <c r="M1203" i="12"/>
  <c r="M1210" i="12"/>
  <c r="M1226" i="12"/>
  <c r="M1235" i="12"/>
  <c r="M1242" i="12"/>
  <c r="M1249" i="12"/>
  <c r="M147" i="12"/>
  <c r="M212" i="12"/>
  <c r="M325" i="12"/>
  <c r="M379" i="12"/>
  <c r="M461" i="12"/>
  <c r="M777" i="12"/>
  <c r="M780" i="12"/>
  <c r="M797" i="12"/>
  <c r="M804" i="12"/>
  <c r="M811" i="12"/>
  <c r="M814" i="12"/>
  <c r="M860" i="12"/>
  <c r="M880" i="12"/>
  <c r="M921" i="12"/>
  <c r="M924" i="12"/>
  <c r="M995" i="12"/>
  <c r="M1002" i="12"/>
  <c r="M1054" i="12"/>
  <c r="M1060" i="12"/>
  <c r="M1069" i="12"/>
  <c r="M1092" i="12"/>
  <c r="M1101" i="12"/>
  <c r="M1154" i="12"/>
  <c r="M1163" i="12"/>
  <c r="M1182" i="12"/>
  <c r="M1188" i="12"/>
  <c r="M1197" i="12"/>
  <c r="M1220" i="12"/>
  <c r="M1229" i="12"/>
  <c r="M1281" i="12"/>
  <c r="M1297" i="12"/>
  <c r="M1320" i="12"/>
  <c r="M101" i="12"/>
  <c r="M193" i="12"/>
  <c r="M322" i="12"/>
  <c r="M458" i="12"/>
  <c r="M514" i="12"/>
  <c r="M525" i="12"/>
  <c r="M586" i="12"/>
  <c r="M636" i="12"/>
  <c r="M699" i="12"/>
  <c r="M725" i="12"/>
  <c r="M801" i="12"/>
  <c r="M821" i="12"/>
  <c r="M831" i="12"/>
  <c r="M841" i="12"/>
  <c r="M844" i="12"/>
  <c r="M857" i="12"/>
  <c r="M897" i="12"/>
  <c r="M900" i="12"/>
  <c r="M903" i="12"/>
  <c r="M962" i="12"/>
  <c r="M971" i="12"/>
  <c r="M1009" i="12"/>
  <c r="M1035" i="12"/>
  <c r="M190" i="12"/>
  <c r="M478" i="12"/>
  <c r="M634" i="12"/>
  <c r="M775" i="12"/>
  <c r="M868" i="12"/>
  <c r="M955" i="12"/>
  <c r="M1036" i="12"/>
  <c r="M1061" i="12"/>
  <c r="M1086" i="12"/>
  <c r="M1093" i="12"/>
  <c r="M1122" i="12"/>
  <c r="M1155" i="12"/>
  <c r="M1158" i="12"/>
  <c r="M1179" i="12"/>
  <c r="M1201" i="12"/>
  <c r="M1233" i="12"/>
  <c r="M1265" i="12"/>
  <c r="M1291" i="12"/>
  <c r="M1298" i="12"/>
  <c r="M1305" i="12"/>
  <c r="M1312" i="12"/>
  <c r="M1345" i="12"/>
  <c r="M1361" i="12"/>
  <c r="M1384" i="12"/>
  <c r="M1419" i="12"/>
  <c r="M1426" i="12"/>
  <c r="M1433" i="12"/>
  <c r="M1440" i="12"/>
  <c r="M1466" i="12"/>
  <c r="M1483" i="12"/>
  <c r="M1521" i="12"/>
  <c r="M1554" i="12"/>
  <c r="M1568" i="12"/>
  <c r="M1581" i="12"/>
  <c r="M1594" i="12"/>
  <c r="M1597" i="12"/>
  <c r="M1610" i="12"/>
  <c r="M1613" i="12"/>
  <c r="M1626" i="12"/>
  <c r="M1633" i="12"/>
  <c r="M1649" i="12"/>
  <c r="M1675" i="12"/>
  <c r="M1682" i="12"/>
  <c r="M1689" i="12"/>
  <c r="M1709" i="12"/>
  <c r="M1715" i="12"/>
  <c r="M1729" i="12"/>
  <c r="M1745" i="12"/>
  <c r="M1778" i="12"/>
  <c r="M1801" i="12"/>
  <c r="M1810" i="12"/>
  <c r="M1840" i="12"/>
  <c r="M1904" i="12"/>
  <c r="M1913" i="12"/>
  <c r="M1929" i="12"/>
  <c r="M1959" i="12"/>
  <c r="M1962" i="12"/>
  <c r="M1971" i="12"/>
  <c r="M1977" i="12"/>
  <c r="M2026" i="12"/>
  <c r="M2051" i="12"/>
  <c r="M2079" i="12"/>
  <c r="M171" i="12"/>
  <c r="M723" i="12"/>
  <c r="M769" i="12"/>
  <c r="M772" i="12"/>
  <c r="M861" i="12"/>
  <c r="M919" i="12"/>
  <c r="M963" i="12"/>
  <c r="M1029" i="12"/>
  <c r="M1058" i="12"/>
  <c r="M1083" i="12"/>
  <c r="M1090" i="12"/>
  <c r="M1115" i="12"/>
  <c r="M1272" i="12"/>
  <c r="M1368" i="12"/>
  <c r="M1381" i="12"/>
  <c r="M1387" i="12"/>
  <c r="M1403" i="12"/>
  <c r="M1490" i="12"/>
  <c r="M1497" i="12"/>
  <c r="M1538" i="12"/>
  <c r="M1541" i="12"/>
  <c r="M1578" i="12"/>
  <c r="M1585" i="12"/>
  <c r="M1601" i="12"/>
  <c r="M1617" i="12"/>
  <c r="M1640" i="12"/>
  <c r="M1656" i="12"/>
  <c r="M1669" i="12"/>
  <c r="M1706" i="12"/>
  <c r="M164" i="12"/>
  <c r="M666" i="12"/>
  <c r="M692" i="12"/>
  <c r="M766" i="12"/>
  <c r="M825" i="12"/>
  <c r="M854" i="12"/>
  <c r="M909" i="12"/>
  <c r="M978" i="12"/>
  <c r="M993" i="12"/>
  <c r="M1019" i="12"/>
  <c r="M1026" i="12"/>
  <c r="M1051" i="12"/>
  <c r="M1073" i="12"/>
  <c r="M1105" i="12"/>
  <c r="M1170" i="12"/>
  <c r="M1173" i="12"/>
  <c r="M1209" i="12"/>
  <c r="M1241" i="12"/>
  <c r="M1259" i="12"/>
  <c r="M1269" i="12"/>
  <c r="M1275" i="12"/>
  <c r="M1282" i="12"/>
  <c r="M1289" i="12"/>
  <c r="M1339" i="12"/>
  <c r="M1355" i="12"/>
  <c r="M1378" i="12"/>
  <c r="M1394" i="12"/>
  <c r="M1397" i="12"/>
  <c r="M1410" i="12"/>
  <c r="M1413" i="12"/>
  <c r="M1457" i="12"/>
  <c r="M1464" i="12"/>
  <c r="M1474" i="12"/>
  <c r="M1477" i="12"/>
  <c r="M1545" i="12"/>
  <c r="M1552" i="12"/>
  <c r="M1624" i="12"/>
  <c r="M1637" i="12"/>
  <c r="M1643" i="12"/>
  <c r="M98" i="12"/>
  <c r="M129" i="12"/>
  <c r="M522" i="12"/>
  <c r="M674" i="12"/>
  <c r="M689" i="12"/>
  <c r="M763" i="12"/>
  <c r="M795" i="12"/>
  <c r="M829" i="12"/>
  <c r="M847" i="12"/>
  <c r="M953" i="12"/>
  <c r="M986" i="12"/>
  <c r="M1177" i="12"/>
  <c r="M1195" i="12"/>
  <c r="M1202" i="12"/>
  <c r="M1227" i="12"/>
  <c r="M1234" i="12"/>
  <c r="M1266" i="12"/>
  <c r="M1306" i="12"/>
  <c r="M1313" i="12"/>
  <c r="M1323" i="12"/>
  <c r="M1333" i="12"/>
  <c r="M1346" i="12"/>
  <c r="M1349" i="12"/>
  <c r="M1362" i="12"/>
  <c r="M1385" i="12"/>
  <c r="M1434" i="12"/>
  <c r="M1441" i="12"/>
  <c r="M1481" i="12"/>
  <c r="M1488" i="12"/>
  <c r="M1522" i="12"/>
  <c r="M1529" i="12"/>
  <c r="M1562" i="12"/>
  <c r="M1569" i="12"/>
  <c r="M1576" i="12"/>
  <c r="M1595" i="12"/>
  <c r="M1611" i="12"/>
  <c r="M1634" i="12"/>
  <c r="M1650" i="12"/>
  <c r="M1690" i="12"/>
  <c r="M369" i="12"/>
  <c r="M546" i="12"/>
  <c r="M597" i="12"/>
  <c r="M686" i="12"/>
  <c r="M792" i="12"/>
  <c r="M815" i="12"/>
  <c r="M917" i="12"/>
  <c r="M939" i="12"/>
  <c r="M1045" i="12"/>
  <c r="M1081" i="12"/>
  <c r="M1109" i="12"/>
  <c r="M1131" i="12"/>
  <c r="M1138" i="12"/>
  <c r="M1273" i="12"/>
  <c r="M1330" i="12"/>
  <c r="M1337" i="12"/>
  <c r="M1353" i="12"/>
  <c r="M1369" i="12"/>
  <c r="M1376" i="12"/>
  <c r="M366" i="12"/>
  <c r="M789" i="12"/>
  <c r="M819" i="12"/>
  <c r="M845" i="12"/>
  <c r="M885" i="12"/>
  <c r="M907" i="12"/>
  <c r="M972" i="12"/>
  <c r="M1013" i="12"/>
  <c r="M1042" i="12"/>
  <c r="M1049" i="12"/>
  <c r="M1067" i="12"/>
  <c r="M1074" i="12"/>
  <c r="M1099" i="12"/>
  <c r="M1146" i="12"/>
  <c r="M1157" i="12"/>
  <c r="M1164" i="12"/>
  <c r="M1253" i="12"/>
  <c r="M1260" i="12"/>
  <c r="M1290" i="12"/>
  <c r="M1293" i="12"/>
  <c r="M1304" i="12"/>
  <c r="M1317" i="12"/>
  <c r="M1395" i="12"/>
  <c r="M1411" i="12"/>
  <c r="M1418" i="12"/>
  <c r="M1425" i="12"/>
  <c r="M1432" i="12"/>
  <c r="M1445" i="12"/>
  <c r="M1458" i="12"/>
  <c r="M1465" i="12"/>
  <c r="M1475" i="12"/>
  <c r="M1506" i="12"/>
  <c r="M1520" i="12"/>
  <c r="M1533" i="12"/>
  <c r="M1546" i="12"/>
  <c r="M1553" i="12"/>
  <c r="M1560" i="12"/>
  <c r="M1593" i="12"/>
  <c r="M1609" i="12"/>
  <c r="M1625" i="12"/>
  <c r="M1632" i="12"/>
  <c r="M1674" i="12"/>
  <c r="M1681" i="12"/>
  <c r="M1688" i="12"/>
  <c r="M2122" i="12"/>
  <c r="M2119" i="12"/>
  <c r="M2109" i="12"/>
  <c r="M2084" i="12"/>
  <c r="M2081" i="12"/>
  <c r="M2071" i="12"/>
  <c r="M2068" i="12"/>
  <c r="M2065" i="12"/>
  <c r="M2059" i="12"/>
  <c r="M2053" i="12"/>
  <c r="M2024" i="12"/>
  <c r="M2021" i="12"/>
  <c r="M2018" i="12"/>
  <c r="M2015" i="12"/>
  <c r="M2002" i="12"/>
  <c r="M1952" i="12"/>
  <c r="M1945" i="12"/>
  <c r="M1942" i="12"/>
  <c r="M1938" i="12"/>
  <c r="M1935" i="12"/>
  <c r="M1931" i="12"/>
  <c r="M1928" i="12"/>
  <c r="M1918" i="12"/>
  <c r="M1902" i="12"/>
  <c r="M1896" i="12"/>
  <c r="M1876" i="12"/>
  <c r="M1873" i="12"/>
  <c r="M1860" i="12"/>
  <c r="M1857" i="12"/>
  <c r="M1844" i="12"/>
  <c r="M1841" i="12"/>
  <c r="M1834" i="12"/>
  <c r="M1821" i="12"/>
  <c r="M1775" i="12"/>
  <c r="M1765" i="12"/>
  <c r="M1758" i="12"/>
  <c r="M1754" i="12"/>
  <c r="M1741" i="12"/>
  <c r="M1738" i="12"/>
  <c r="M1731" i="12"/>
  <c r="M1728" i="12"/>
  <c r="M1707" i="12"/>
  <c r="M1700" i="12"/>
  <c r="M1666" i="12"/>
  <c r="M1663" i="12"/>
  <c r="M1645" i="12"/>
  <c r="M1589" i="12"/>
  <c r="M1586" i="12"/>
  <c r="M1556" i="12"/>
  <c r="M1544" i="12"/>
  <c r="M1496" i="12"/>
  <c r="M1473" i="12"/>
  <c r="M1436" i="12"/>
  <c r="M1428" i="12"/>
  <c r="M1412" i="12"/>
  <c r="M1357" i="12"/>
  <c r="M1240" i="12"/>
  <c r="M1236" i="12"/>
  <c r="M940" i="12"/>
  <c r="M809" i="12"/>
  <c r="M730" i="12"/>
  <c r="M726" i="12"/>
  <c r="M1817" i="12"/>
  <c r="M1814" i="12"/>
  <c r="M1797" i="12"/>
  <c r="M1794" i="12"/>
  <c r="M1791" i="12"/>
  <c r="M1781" i="12"/>
  <c r="M1771" i="12"/>
  <c r="M1768" i="12"/>
  <c r="M1751" i="12"/>
  <c r="M1747" i="12"/>
  <c r="M1744" i="12"/>
  <c r="M1734" i="12"/>
  <c r="M1685" i="12"/>
  <c r="M1673" i="12"/>
  <c r="M1638" i="12"/>
  <c r="M1615" i="12"/>
  <c r="M1514" i="12"/>
  <c r="M1511" i="12"/>
  <c r="M1507" i="12"/>
  <c r="M1503" i="12"/>
  <c r="M1499" i="12"/>
  <c r="M1408" i="12"/>
  <c r="M1335" i="12"/>
  <c r="M1301" i="12"/>
  <c r="M1274" i="12"/>
  <c r="M1247" i="12"/>
  <c r="M1243" i="12"/>
  <c r="M1186" i="12"/>
  <c r="M875" i="12"/>
  <c r="M733" i="12"/>
  <c r="M626" i="12"/>
  <c r="M1807" i="12"/>
  <c r="M1787" i="12"/>
  <c r="M1784" i="12"/>
  <c r="M1777" i="12"/>
  <c r="M1774" i="12"/>
  <c r="M1764" i="12"/>
  <c r="M1757" i="12"/>
  <c r="M1727" i="12"/>
  <c r="M1713" i="12"/>
  <c r="M1641" i="12"/>
  <c r="M1618" i="12"/>
  <c r="M1603" i="12"/>
  <c r="M1574" i="12"/>
  <c r="M1570" i="12"/>
  <c r="M1539" i="12"/>
  <c r="M1517" i="12"/>
  <c r="M1476" i="12"/>
  <c r="M1415" i="12"/>
  <c r="M1393" i="12"/>
  <c r="M1386" i="12"/>
  <c r="M1338" i="12"/>
  <c r="M1277" i="12"/>
  <c r="M1250" i="12"/>
  <c r="M1193" i="12"/>
  <c r="M1189" i="12"/>
  <c r="M1096" i="12"/>
  <c r="M1064" i="12"/>
  <c r="M901" i="12"/>
  <c r="M882" i="12"/>
  <c r="M878" i="12"/>
  <c r="M1803" i="12"/>
  <c r="M1790" i="12"/>
  <c r="M1780" i="12"/>
  <c r="M1770" i="12"/>
  <c r="M1753" i="12"/>
  <c r="M1750" i="12"/>
  <c r="M1740" i="12"/>
  <c r="M1733" i="12"/>
  <c r="M1730" i="12"/>
  <c r="M1720" i="12"/>
  <c r="M1716" i="12"/>
  <c r="M1692" i="12"/>
  <c r="M1680" i="12"/>
  <c r="M1676" i="12"/>
  <c r="M1665" i="12"/>
  <c r="M1658" i="12"/>
  <c r="M1655" i="12"/>
  <c r="M1651" i="12"/>
  <c r="M1644" i="12"/>
  <c r="M1577" i="12"/>
  <c r="M1502" i="12"/>
  <c r="M1498" i="12"/>
  <c r="M1472" i="12"/>
  <c r="M1468" i="12"/>
  <c r="M1456" i="12"/>
  <c r="M1449" i="12"/>
  <c r="M1446" i="12"/>
  <c r="M1442" i="12"/>
  <c r="M1389" i="12"/>
  <c r="M1367" i="12"/>
  <c r="M1363" i="12"/>
  <c r="M1341" i="12"/>
  <c r="M1308" i="12"/>
  <c r="M1288" i="12"/>
  <c r="M969" i="12"/>
  <c r="M965" i="12"/>
  <c r="M904" i="12"/>
  <c r="M637" i="12"/>
  <c r="M304" i="12"/>
  <c r="M249" i="12"/>
  <c r="M245" i="12"/>
  <c r="M2282" i="12"/>
  <c r="M2279" i="12"/>
  <c r="M2275" i="12"/>
  <c r="M2260" i="12"/>
  <c r="M2251" i="12"/>
  <c r="M2248" i="12"/>
  <c r="M2226" i="12"/>
  <c r="M2210" i="12"/>
  <c r="M2207" i="12"/>
  <c r="M2195" i="12"/>
  <c r="M2189" i="12"/>
  <c r="M2186" i="12"/>
  <c r="M2183" i="12"/>
  <c r="M2173" i="12"/>
  <c r="M2163" i="12"/>
  <c r="M2160" i="12"/>
  <c r="M2157" i="12"/>
  <c r="M2154" i="12"/>
  <c r="M2114" i="12"/>
  <c r="M2107" i="12"/>
  <c r="M2104" i="12"/>
  <c r="M2101" i="12"/>
  <c r="M2095" i="12"/>
  <c r="M2092" i="12"/>
  <c r="M2089" i="12"/>
  <c r="M2086" i="12"/>
  <c r="M2048" i="12"/>
  <c r="M2041" i="12"/>
  <c r="M2035" i="12"/>
  <c r="M2032" i="12"/>
  <c r="M2029" i="12"/>
  <c r="M2007" i="12"/>
  <c r="M2004" i="12"/>
  <c r="M1998" i="12"/>
  <c r="M1992" i="12"/>
  <c r="M1989" i="12"/>
  <c r="M1986" i="12"/>
  <c r="M1983" i="12"/>
  <c r="M1976" i="12"/>
  <c r="M1973" i="12"/>
  <c r="M1967" i="12"/>
  <c r="M1940" i="12"/>
  <c r="M1933" i="12"/>
  <c r="M1926" i="12"/>
  <c r="M1920" i="12"/>
  <c r="M1891" i="12"/>
  <c r="M1888" i="12"/>
  <c r="M1881" i="12"/>
  <c r="M1878" i="12"/>
  <c r="M1868" i="12"/>
  <c r="M1865" i="12"/>
  <c r="M1849" i="12"/>
  <c r="M1836" i="12"/>
  <c r="M1823" i="12"/>
  <c r="M1819" i="12"/>
  <c r="M1816" i="12"/>
  <c r="M1809" i="12"/>
  <c r="M1806" i="12"/>
  <c r="M1796" i="12"/>
  <c r="M1786" i="12"/>
  <c r="M1773" i="12"/>
  <c r="M1767" i="12"/>
  <c r="M1763" i="12"/>
  <c r="M1760" i="12"/>
  <c r="M1756" i="12"/>
  <c r="M1746" i="12"/>
  <c r="M1743" i="12"/>
  <c r="M1726" i="12"/>
  <c r="M1702" i="12"/>
  <c r="M1698" i="12"/>
  <c r="M1672" i="12"/>
  <c r="M1668" i="12"/>
  <c r="M1661" i="12"/>
  <c r="M1599" i="12"/>
  <c r="M1513" i="12"/>
  <c r="M1452" i="12"/>
  <c r="M1422" i="12"/>
  <c r="M1414" i="12"/>
  <c r="M1396" i="12"/>
  <c r="M1374" i="12"/>
  <c r="M1370" i="12"/>
  <c r="M1208" i="12"/>
  <c r="M1039" i="12"/>
  <c r="M835" i="12"/>
  <c r="M307" i="12"/>
  <c r="M2013" i="12"/>
  <c r="M1979" i="12"/>
  <c r="M1960" i="12"/>
  <c r="M1956" i="12"/>
  <c r="M1953" i="12"/>
  <c r="M1950" i="12"/>
  <c r="M1946" i="12"/>
  <c r="M1900" i="12"/>
  <c r="M1897" i="12"/>
  <c r="M1894" i="12"/>
  <c r="M1884" i="12"/>
  <c r="M1874" i="12"/>
  <c r="M1871" i="12"/>
  <c r="M1861" i="12"/>
  <c r="M1858" i="12"/>
  <c r="M1855" i="12"/>
  <c r="M1845" i="12"/>
  <c r="M1842" i="12"/>
  <c r="M1839" i="12"/>
  <c r="M1829" i="12"/>
  <c r="M1812" i="12"/>
  <c r="M1799" i="12"/>
  <c r="M1789" i="12"/>
  <c r="M1783" i="12"/>
  <c r="M1779" i="12"/>
  <c r="M1776" i="12"/>
  <c r="M1749" i="12"/>
  <c r="M1736" i="12"/>
  <c r="M1712" i="12"/>
  <c r="M1695" i="12"/>
  <c r="M1691" i="12"/>
  <c r="M1687" i="12"/>
  <c r="M1683" i="12"/>
  <c r="M1654" i="12"/>
  <c r="M1636" i="12"/>
  <c r="M1628" i="12"/>
  <c r="M1605" i="12"/>
  <c r="M1602" i="12"/>
  <c r="M1587" i="12"/>
  <c r="M1527" i="12"/>
  <c r="M1523" i="12"/>
  <c r="M1377" i="12"/>
  <c r="M1218" i="12"/>
  <c r="M1211" i="12"/>
  <c r="M1161" i="12"/>
  <c r="M842" i="12"/>
  <c r="M1671" i="12"/>
  <c r="M1635" i="12"/>
  <c r="M1622" i="12"/>
  <c r="M1612" i="12"/>
  <c r="M1596" i="12"/>
  <c r="M1580" i="12"/>
  <c r="M1567" i="12"/>
  <c r="M1563" i="12"/>
  <c r="M1550" i="12"/>
  <c r="M1543" i="12"/>
  <c r="M1510" i="12"/>
  <c r="M1492" i="12"/>
  <c r="M1462" i="12"/>
  <c r="M1439" i="12"/>
  <c r="M1435" i="12"/>
  <c r="M1324" i="12"/>
  <c r="M1311" i="12"/>
  <c r="M1287" i="12"/>
  <c r="M1264" i="12"/>
  <c r="M1257" i="12"/>
  <c r="M1168" i="12"/>
  <c r="M1135" i="12"/>
  <c r="M1128" i="12"/>
  <c r="M1103" i="12"/>
  <c r="M1071" i="12"/>
  <c r="M1017" i="12"/>
  <c r="M1006" i="12"/>
  <c r="M936" i="12"/>
  <c r="M852" i="12"/>
  <c r="M848" i="12"/>
  <c r="M644" i="12"/>
  <c r="M1379" i="12"/>
  <c r="M1366" i="12"/>
  <c r="M1356" i="12"/>
  <c r="M1340" i="12"/>
  <c r="M1327" i="12"/>
  <c r="M1276" i="12"/>
  <c r="M1270" i="12"/>
  <c r="M1224" i="12"/>
  <c r="M1192" i="12"/>
  <c r="M1174" i="12"/>
  <c r="M1142" i="12"/>
  <c r="M1113" i="12"/>
  <c r="M1056" i="12"/>
  <c r="M1052" i="12"/>
  <c r="M1024" i="12"/>
  <c r="M1020" i="12"/>
  <c r="M946" i="12"/>
  <c r="M881" i="12"/>
  <c r="M826" i="12"/>
  <c r="M785" i="12"/>
  <c r="M748" i="12"/>
  <c r="M744" i="12"/>
  <c r="M740" i="12"/>
  <c r="M736" i="12"/>
  <c r="M667" i="12"/>
  <c r="M601" i="12"/>
  <c r="M519" i="12"/>
  <c r="M503" i="12"/>
  <c r="M373" i="12"/>
  <c r="M55" i="12"/>
  <c r="M1694" i="12"/>
  <c r="M1670" i="12"/>
  <c r="M1660" i="12"/>
  <c r="M1647" i="12"/>
  <c r="M1621" i="12"/>
  <c r="M1579" i="12"/>
  <c r="M1566" i="12"/>
  <c r="M1549" i="12"/>
  <c r="M1542" i="12"/>
  <c r="M1536" i="12"/>
  <c r="M1516" i="12"/>
  <c r="M1509" i="12"/>
  <c r="M1461" i="12"/>
  <c r="M1438" i="12"/>
  <c r="M1388" i="12"/>
  <c r="M1382" i="12"/>
  <c r="M1372" i="12"/>
  <c r="M1359" i="12"/>
  <c r="M1343" i="12"/>
  <c r="M1310" i="12"/>
  <c r="M1279" i="12"/>
  <c r="M1263" i="12"/>
  <c r="M1256" i="12"/>
  <c r="M1231" i="12"/>
  <c r="M1199" i="12"/>
  <c r="M1167" i="12"/>
  <c r="M1149" i="12"/>
  <c r="M1120" i="12"/>
  <c r="M1116" i="12"/>
  <c r="M1102" i="12"/>
  <c r="M1084" i="12"/>
  <c r="M1077" i="12"/>
  <c r="M1070" i="12"/>
  <c r="M1016" i="12"/>
  <c r="M990" i="12"/>
  <c r="M975" i="12"/>
  <c r="M851" i="12"/>
  <c r="M799" i="12"/>
  <c r="M770" i="12"/>
  <c r="M682" i="12"/>
  <c r="M678" i="12"/>
  <c r="M651" i="12"/>
  <c r="M542" i="12"/>
  <c r="M534" i="12"/>
  <c r="M448" i="12"/>
  <c r="M420" i="12"/>
  <c r="M1631" i="12"/>
  <c r="M1627" i="12"/>
  <c r="M1614" i="12"/>
  <c r="M1608" i="12"/>
  <c r="M1598" i="12"/>
  <c r="M1592" i="12"/>
  <c r="M1582" i="12"/>
  <c r="M1572" i="12"/>
  <c r="M1559" i="12"/>
  <c r="M1555" i="12"/>
  <c r="M1532" i="12"/>
  <c r="M1525" i="12"/>
  <c r="M1519" i="12"/>
  <c r="M1501" i="12"/>
  <c r="M1484" i="12"/>
  <c r="M1471" i="12"/>
  <c r="M1467" i="12"/>
  <c r="M1454" i="12"/>
  <c r="M1407" i="12"/>
  <c r="M1391" i="12"/>
  <c r="M1365" i="12"/>
  <c r="M1292" i="12"/>
  <c r="M1184" i="12"/>
  <c r="M1180" i="12"/>
  <c r="M1145" i="12"/>
  <c r="M1141" i="12"/>
  <c r="M1112" i="12"/>
  <c r="M1087" i="12"/>
  <c r="M1055" i="12"/>
  <c r="M1023" i="12"/>
  <c r="M982" i="12"/>
  <c r="M956" i="12"/>
  <c r="M949" i="12"/>
  <c r="M945" i="12"/>
  <c r="M858" i="12"/>
  <c r="M759" i="12"/>
  <c r="M700" i="12"/>
  <c r="M608" i="12"/>
  <c r="M565" i="12"/>
  <c r="M553" i="12"/>
  <c r="M549" i="12"/>
  <c r="M168" i="12"/>
  <c r="M1693" i="12"/>
  <c r="M1659" i="12"/>
  <c r="M1646" i="12"/>
  <c r="M1620" i="12"/>
  <c r="M1604" i="12"/>
  <c r="M1588" i="12"/>
  <c r="M1565" i="12"/>
  <c r="M1548" i="12"/>
  <c r="M1535" i="12"/>
  <c r="M1508" i="12"/>
  <c r="M1494" i="12"/>
  <c r="M1460" i="12"/>
  <c r="M1447" i="12"/>
  <c r="M1437" i="12"/>
  <c r="M1375" i="12"/>
  <c r="M1371" i="12"/>
  <c r="M1358" i="12"/>
  <c r="M1352" i="12"/>
  <c r="M1342" i="12"/>
  <c r="M1336" i="12"/>
  <c r="M1295" i="12"/>
  <c r="M1278" i="12"/>
  <c r="M1248" i="12"/>
  <c r="M1244" i="12"/>
  <c r="M1237" i="12"/>
  <c r="M1230" i="12"/>
  <c r="M1212" i="12"/>
  <c r="M1205" i="12"/>
  <c r="M1198" i="12"/>
  <c r="M1152" i="12"/>
  <c r="M1148" i="12"/>
  <c r="M1108" i="12"/>
  <c r="M1080" i="12"/>
  <c r="M1076" i="12"/>
  <c r="M1033" i="12"/>
  <c r="M989" i="12"/>
  <c r="M876" i="12"/>
  <c r="M836" i="12"/>
  <c r="M832" i="12"/>
  <c r="M798" i="12"/>
  <c r="M455" i="12"/>
  <c r="M423" i="12"/>
  <c r="M2045" i="12"/>
  <c r="M1984" i="12"/>
  <c r="M1943" i="12"/>
  <c r="M1939" i="12"/>
  <c r="M1932" i="12"/>
  <c r="M1916" i="12"/>
  <c r="M1910" i="12"/>
  <c r="M1895" i="12"/>
  <c r="M1885" i="12"/>
  <c r="M1872" i="12"/>
  <c r="M1862" i="12"/>
  <c r="M1856" i="12"/>
  <c r="M1846" i="12"/>
  <c r="M1820" i="12"/>
  <c r="M1804" i="12"/>
  <c r="M1788" i="12"/>
  <c r="M1772" i="12"/>
  <c r="M1748" i="12"/>
  <c r="M1742" i="12"/>
  <c r="M1732" i="12"/>
  <c r="M1719" i="12"/>
  <c r="M1703" i="12"/>
  <c r="M1699" i="12"/>
  <c r="M1686" i="12"/>
  <c r="M1679" i="12"/>
  <c r="M1662" i="12"/>
  <c r="M1652" i="12"/>
  <c r="M1630" i="12"/>
  <c r="M1607" i="12"/>
  <c r="M1591" i="12"/>
  <c r="M1575" i="12"/>
  <c r="M1571" i="12"/>
  <c r="M1558" i="12"/>
  <c r="M1524" i="12"/>
  <c r="M1518" i="12"/>
  <c r="M1504" i="12"/>
  <c r="M1500" i="12"/>
  <c r="M1487" i="12"/>
  <c r="M1480" i="12"/>
  <c r="M1470" i="12"/>
  <c r="M1443" i="12"/>
  <c r="M1423" i="12"/>
  <c r="M1416" i="12"/>
  <c r="M1406" i="12"/>
  <c r="M1390" i="12"/>
  <c r="M1364" i="12"/>
  <c r="M1348" i="12"/>
  <c r="M1315" i="12"/>
  <c r="M1302" i="12"/>
  <c r="M1215" i="12"/>
  <c r="M1183" i="12"/>
  <c r="M1097" i="12"/>
  <c r="M1065" i="12"/>
  <c r="M1040" i="12"/>
  <c r="M1000" i="12"/>
  <c r="M996" i="12"/>
  <c r="M959" i="12"/>
  <c r="M839" i="12"/>
  <c r="M623" i="12"/>
  <c r="M615" i="12"/>
  <c r="M568" i="12"/>
  <c r="M564" i="12"/>
  <c r="M1032" i="12"/>
  <c r="M1012" i="12"/>
  <c r="M999" i="12"/>
  <c r="M985" i="12"/>
  <c r="M981" i="12"/>
  <c r="M974" i="12"/>
  <c r="M968" i="12"/>
  <c r="M916" i="12"/>
  <c r="M912" i="12"/>
  <c r="M906" i="12"/>
  <c r="M891" i="12"/>
  <c r="M887" i="12"/>
  <c r="M884" i="12"/>
  <c r="M871" i="12"/>
  <c r="M864" i="12"/>
  <c r="M838" i="12"/>
  <c r="M818" i="12"/>
  <c r="M808" i="12"/>
  <c r="M788" i="12"/>
  <c r="M784" i="12"/>
  <c r="M758" i="12"/>
  <c r="M751" i="12"/>
  <c r="M681" i="12"/>
  <c r="M677" i="12"/>
  <c r="M643" i="12"/>
  <c r="M622" i="12"/>
  <c r="M593" i="12"/>
  <c r="M529" i="12"/>
  <c r="M403" i="12"/>
  <c r="M105" i="12"/>
  <c r="M1332" i="12"/>
  <c r="M1326" i="12"/>
  <c r="M1300" i="12"/>
  <c r="M1284" i="12"/>
  <c r="M1262" i="12"/>
  <c r="M1246" i="12"/>
  <c r="M1223" i="12"/>
  <c r="M1191" i="12"/>
  <c r="M1176" i="12"/>
  <c r="M1166" i="12"/>
  <c r="M1160" i="12"/>
  <c r="M1151" i="12"/>
  <c r="M1134" i="12"/>
  <c r="M1118" i="12"/>
  <c r="M1111" i="12"/>
  <c r="M1095" i="12"/>
  <c r="M1063" i="12"/>
  <c r="M1048" i="12"/>
  <c r="M1038" i="12"/>
  <c r="M1022" i="12"/>
  <c r="M1015" i="12"/>
  <c r="M1005" i="12"/>
  <c r="M992" i="12"/>
  <c r="M988" i="12"/>
  <c r="M928" i="12"/>
  <c r="M850" i="12"/>
  <c r="M834" i="12"/>
  <c r="M828" i="12"/>
  <c r="M754" i="12"/>
  <c r="M739" i="12"/>
  <c r="M735" i="12"/>
  <c r="M732" i="12"/>
  <c r="M552" i="12"/>
  <c r="M465" i="12"/>
  <c r="M438" i="12"/>
  <c r="M406" i="12"/>
  <c r="M216" i="12"/>
  <c r="M1255" i="12"/>
  <c r="M1239" i="12"/>
  <c r="M1217" i="12"/>
  <c r="M1207" i="12"/>
  <c r="M1172" i="12"/>
  <c r="M1144" i="12"/>
  <c r="M1140" i="12"/>
  <c r="M1127" i="12"/>
  <c r="M1124" i="12"/>
  <c r="M1089" i="12"/>
  <c r="M1079" i="12"/>
  <c r="M1044" i="12"/>
  <c r="M1031" i="12"/>
  <c r="M1028" i="12"/>
  <c r="M967" i="12"/>
  <c r="M951" i="12"/>
  <c r="M938" i="12"/>
  <c r="M931" i="12"/>
  <c r="M915" i="12"/>
  <c r="M911" i="12"/>
  <c r="M890" i="12"/>
  <c r="M874" i="12"/>
  <c r="M870" i="12"/>
  <c r="M863" i="12"/>
  <c r="M824" i="12"/>
  <c r="M817" i="12"/>
  <c r="M807" i="12"/>
  <c r="M787" i="12"/>
  <c r="M783" i="12"/>
  <c r="M761" i="12"/>
  <c r="M710" i="12"/>
  <c r="M706" i="12"/>
  <c r="M599" i="12"/>
  <c r="M559" i="12"/>
  <c r="M487" i="12"/>
  <c r="M267" i="12"/>
  <c r="M23" i="12"/>
  <c r="M1316" i="12"/>
  <c r="M1303" i="12"/>
  <c r="M1271" i="12"/>
  <c r="M1261" i="12"/>
  <c r="M1213" i="12"/>
  <c r="M1175" i="12"/>
  <c r="M1159" i="12"/>
  <c r="M1133" i="12"/>
  <c r="M1117" i="12"/>
  <c r="M1110" i="12"/>
  <c r="M1104" i="12"/>
  <c r="M1085" i="12"/>
  <c r="M1072" i="12"/>
  <c r="M1047" i="12"/>
  <c r="M1037" i="12"/>
  <c r="M1021" i="12"/>
  <c r="M1014" i="12"/>
  <c r="M961" i="12"/>
  <c r="M957" i="12"/>
  <c r="M927" i="12"/>
  <c r="M902" i="12"/>
  <c r="M856" i="12"/>
  <c r="M827" i="12"/>
  <c r="M820" i="12"/>
  <c r="M800" i="12"/>
  <c r="M764" i="12"/>
  <c r="M668" i="12"/>
  <c r="M632" i="12"/>
  <c r="M574" i="12"/>
  <c r="M566" i="12"/>
  <c r="M513" i="12"/>
  <c r="M501" i="12"/>
  <c r="M497" i="12"/>
  <c r="M417" i="12"/>
  <c r="M348" i="12"/>
  <c r="M344" i="12"/>
  <c r="M1724" i="12"/>
  <c r="M1717" i="12"/>
  <c r="M1711" i="12"/>
  <c r="M1701" i="12"/>
  <c r="M1684" i="12"/>
  <c r="M1677" i="12"/>
  <c r="M1639" i="12"/>
  <c r="M1629" i="12"/>
  <c r="M1616" i="12"/>
  <c r="M1606" i="12"/>
  <c r="M1600" i="12"/>
  <c r="M1590" i="12"/>
  <c r="M1564" i="12"/>
  <c r="M1551" i="12"/>
  <c r="M1531" i="12"/>
  <c r="M1515" i="12"/>
  <c r="M1495" i="12"/>
  <c r="M1479" i="12"/>
  <c r="M1463" i="12"/>
  <c r="M1444" i="12"/>
  <c r="M1431" i="12"/>
  <c r="M1427" i="12"/>
  <c r="M1424" i="12"/>
  <c r="M1420" i="12"/>
  <c r="M1404" i="12"/>
  <c r="M1398" i="12"/>
  <c r="M1383" i="12"/>
  <c r="M1373" i="12"/>
  <c r="M1344" i="12"/>
  <c r="M1334" i="12"/>
  <c r="M1319" i="12"/>
  <c r="M1309" i="12"/>
  <c r="M1296" i="12"/>
  <c r="M1286" i="12"/>
  <c r="M1280" i="12"/>
  <c r="M1238" i="12"/>
  <c r="M1216" i="12"/>
  <c r="M1206" i="12"/>
  <c r="M1181" i="12"/>
  <c r="M1143" i="12"/>
  <c r="M1088" i="12"/>
  <c r="M1078" i="12"/>
  <c r="M1053" i="12"/>
  <c r="M1001" i="12"/>
  <c r="M983" i="12"/>
  <c r="M976" i="12"/>
  <c r="M950" i="12"/>
  <c r="M937" i="12"/>
  <c r="M930" i="12"/>
  <c r="M914" i="12"/>
  <c r="M889" i="12"/>
  <c r="M873" i="12"/>
  <c r="M866" i="12"/>
  <c r="M862" i="12"/>
  <c r="M859" i="12"/>
  <c r="M810" i="12"/>
  <c r="M786" i="12"/>
  <c r="M767" i="12"/>
  <c r="M683" i="12"/>
  <c r="M679" i="12"/>
  <c r="M675" i="12"/>
  <c r="M656" i="12"/>
  <c r="M598" i="12"/>
  <c r="M543" i="12"/>
  <c r="M531" i="12"/>
  <c r="M527" i="12"/>
  <c r="M84" i="12"/>
  <c r="M548" i="12"/>
  <c r="M526" i="12"/>
  <c r="M523" i="12"/>
  <c r="M520" i="12"/>
  <c r="M516" i="12"/>
  <c r="M509" i="12"/>
  <c r="M464" i="12"/>
  <c r="M451" i="12"/>
  <c r="M444" i="12"/>
  <c r="M431" i="12"/>
  <c r="M428" i="12"/>
  <c r="M409" i="12"/>
  <c r="M395" i="12"/>
  <c r="M392" i="12"/>
  <c r="M376" i="12"/>
  <c r="M351" i="12"/>
  <c r="M328" i="12"/>
  <c r="M310" i="12"/>
  <c r="M230" i="12"/>
  <c r="M223" i="12"/>
  <c r="M219" i="12"/>
  <c r="M215" i="12"/>
  <c r="M167" i="12"/>
  <c r="M108" i="12"/>
  <c r="M33" i="12"/>
  <c r="M8" i="12"/>
  <c r="M21" i="12"/>
  <c r="M30" i="12"/>
  <c r="M37" i="12"/>
  <c r="M46" i="12"/>
  <c r="M59" i="12"/>
  <c r="M62" i="12"/>
  <c r="M75" i="12"/>
  <c r="M78" i="12"/>
  <c r="M93" i="12"/>
  <c r="M99" i="12"/>
  <c r="M126" i="12"/>
  <c r="M132" i="12"/>
  <c r="M165" i="12"/>
  <c r="M178" i="12"/>
  <c r="M181" i="12"/>
  <c r="M197" i="12"/>
  <c r="M237" i="12"/>
  <c r="M246" i="12"/>
  <c r="M301" i="12"/>
  <c r="M329" i="12"/>
  <c r="M332" i="12"/>
  <c r="M349" i="12"/>
  <c r="M370" i="12"/>
  <c r="M434" i="12"/>
  <c r="M450" i="12"/>
  <c r="M500" i="12"/>
  <c r="M530" i="12"/>
  <c r="M533" i="12"/>
  <c r="M557" i="12"/>
  <c r="M560" i="12"/>
  <c r="M570" i="12"/>
  <c r="M577" i="12"/>
  <c r="M580" i="12"/>
  <c r="M611" i="12"/>
  <c r="M614" i="12"/>
  <c r="M617" i="12"/>
  <c r="M630" i="12"/>
  <c r="M650" i="12"/>
  <c r="M653" i="12"/>
  <c r="M660" i="12"/>
  <c r="M709" i="12"/>
  <c r="M102" i="12"/>
  <c r="M121" i="12"/>
  <c r="M145" i="12"/>
  <c r="M154" i="12"/>
  <c r="M185" i="12"/>
  <c r="M194" i="12"/>
  <c r="M210" i="12"/>
  <c r="M213" i="12"/>
  <c r="M234" i="12"/>
  <c r="M250" i="12"/>
  <c r="M265" i="12"/>
  <c r="M268" i="12"/>
  <c r="M298" i="12"/>
  <c r="M314" i="12"/>
  <c r="M317" i="12"/>
  <c r="M19" i="12"/>
  <c r="M25" i="12"/>
  <c r="M28" i="12"/>
  <c r="M41" i="12"/>
  <c r="M44" i="12"/>
  <c r="M53" i="12"/>
  <c r="M69" i="12"/>
  <c r="M82" i="12"/>
  <c r="M85" i="12"/>
  <c r="M91" i="12"/>
  <c r="M97" i="12"/>
  <c r="M106" i="12"/>
  <c r="M109" i="12"/>
  <c r="M115" i="12"/>
  <c r="M118" i="12"/>
  <c r="M124" i="12"/>
  <c r="M130" i="12"/>
  <c r="M139" i="12"/>
  <c r="M142" i="12"/>
  <c r="M157" i="12"/>
  <c r="M163" i="12"/>
  <c r="M201" i="12"/>
  <c r="M204" i="12"/>
  <c r="M244" i="12"/>
  <c r="M253" i="12"/>
  <c r="M262" i="12"/>
  <c r="M308" i="12"/>
  <c r="M336" i="12"/>
  <c r="M13" i="12"/>
  <c r="M22" i="12"/>
  <c r="M35" i="12"/>
  <c r="M38" i="12"/>
  <c r="M94" i="12"/>
  <c r="M100" i="12"/>
  <c r="M133" i="12"/>
  <c r="M166" i="12"/>
  <c r="M179" i="12"/>
  <c r="M198" i="12"/>
  <c r="M221" i="12"/>
  <c r="M282" i="12"/>
  <c r="M285" i="12"/>
  <c r="M321" i="12"/>
  <c r="M324" i="12"/>
  <c r="M330" i="12"/>
  <c r="M333" i="12"/>
  <c r="M371" i="12"/>
  <c r="M390" i="12"/>
  <c r="M435" i="12"/>
  <c r="M474" i="12"/>
  <c r="M477" i="12"/>
  <c r="M480" i="12"/>
  <c r="M518" i="12"/>
  <c r="M538" i="12"/>
  <c r="M558" i="12"/>
  <c r="M561" i="12"/>
  <c r="M571" i="12"/>
  <c r="M578" i="12"/>
  <c r="M581" i="12"/>
  <c r="M584" i="12"/>
  <c r="M606" i="12"/>
  <c r="M618" i="12"/>
  <c r="M658" i="12"/>
  <c r="M696" i="12"/>
  <c r="M51" i="12"/>
  <c r="M67" i="12"/>
  <c r="M89" i="12"/>
  <c r="M113" i="12"/>
  <c r="M146" i="12"/>
  <c r="M149" i="12"/>
  <c r="M155" i="12"/>
  <c r="M161" i="12"/>
  <c r="M170" i="12"/>
  <c r="M173" i="12"/>
  <c r="M186" i="12"/>
  <c r="M189" i="12"/>
  <c r="M208" i="12"/>
  <c r="M218" i="12"/>
  <c r="M232" i="12"/>
  <c r="M242" i="12"/>
  <c r="M251" i="12"/>
  <c r="M257" i="12"/>
  <c r="M260" i="12"/>
  <c r="M266" i="12"/>
  <c r="M269" i="12"/>
  <c r="M276" i="12"/>
  <c r="M296" i="12"/>
  <c r="M306" i="12"/>
  <c r="M315" i="12"/>
  <c r="M318" i="12"/>
  <c r="M340" i="12"/>
  <c r="M1007" i="12"/>
  <c r="M991" i="12"/>
  <c r="M984" i="12"/>
  <c r="M980" i="12"/>
  <c r="M952" i="12"/>
  <c r="M948" i="12"/>
  <c r="M935" i="12"/>
  <c r="M913" i="12"/>
  <c r="M898" i="12"/>
  <c r="M895" i="12"/>
  <c r="M892" i="12"/>
  <c r="M888" i="12"/>
  <c r="M872" i="12"/>
  <c r="M823" i="12"/>
  <c r="M794" i="12"/>
  <c r="M747" i="12"/>
  <c r="M705" i="12"/>
  <c r="M698" i="12"/>
  <c r="M694" i="12"/>
  <c r="M670" i="12"/>
  <c r="M663" i="12"/>
  <c r="M659" i="12"/>
  <c r="M655" i="12"/>
  <c r="M648" i="12"/>
  <c r="M641" i="12"/>
  <c r="M631" i="12"/>
  <c r="M607" i="12"/>
  <c r="M591" i="12"/>
  <c r="M573" i="12"/>
  <c r="M512" i="12"/>
  <c r="M470" i="12"/>
  <c r="M467" i="12"/>
  <c r="M412" i="12"/>
  <c r="M398" i="12"/>
  <c r="M372" i="12"/>
  <c r="M343" i="12"/>
  <c r="M270" i="12"/>
  <c r="M255" i="12"/>
  <c r="M226" i="12"/>
  <c r="M200" i="12"/>
  <c r="M196" i="12"/>
  <c r="M174" i="12"/>
  <c r="M156" i="12"/>
  <c r="M111" i="12"/>
  <c r="M104" i="12"/>
  <c r="M86" i="12"/>
  <c r="M65" i="12"/>
  <c r="M58" i="12"/>
  <c r="M54" i="12"/>
  <c r="M18" i="12"/>
  <c r="M11" i="12"/>
  <c r="M3" i="12"/>
  <c r="M515" i="12"/>
  <c r="M408" i="12"/>
  <c r="M391" i="12"/>
  <c r="M381" i="12"/>
  <c r="M375" i="12"/>
  <c r="M350" i="12"/>
  <c r="M335" i="12"/>
  <c r="M331" i="12"/>
  <c r="M233" i="12"/>
  <c r="M222" i="12"/>
  <c r="M203" i="12"/>
  <c r="M159" i="12"/>
  <c r="M40" i="12"/>
  <c r="M36" i="12"/>
  <c r="M7" i="12"/>
  <c r="M822" i="12"/>
  <c r="M803" i="12"/>
  <c r="M746" i="12"/>
  <c r="M742" i="12"/>
  <c r="M722" i="12"/>
  <c r="M719" i="12"/>
  <c r="M716" i="12"/>
  <c r="M712" i="12"/>
  <c r="M708" i="12"/>
  <c r="M704" i="12"/>
  <c r="M697" i="12"/>
  <c r="M673" i="12"/>
  <c r="M662" i="12"/>
  <c r="M654" i="12"/>
  <c r="M620" i="12"/>
  <c r="M590" i="12"/>
  <c r="M576" i="12"/>
  <c r="M540" i="12"/>
  <c r="M536" i="12"/>
  <c r="M495" i="12"/>
  <c r="M453" i="12"/>
  <c r="M440" i="12"/>
  <c r="M415" i="12"/>
  <c r="M411" i="12"/>
  <c r="M401" i="12"/>
  <c r="M397" i="12"/>
  <c r="M359" i="12"/>
  <c r="M356" i="12"/>
  <c r="M353" i="12"/>
  <c r="M316" i="12"/>
  <c r="M294" i="12"/>
  <c r="M287" i="12"/>
  <c r="M206" i="12"/>
  <c r="M199" i="12"/>
  <c r="M141" i="12"/>
  <c r="M134" i="12"/>
  <c r="M117" i="12"/>
  <c r="M110" i="12"/>
  <c r="M96" i="12"/>
  <c r="M92" i="12"/>
  <c r="M71" i="12"/>
  <c r="M17" i="12"/>
  <c r="M491" i="12"/>
  <c r="M462" i="12"/>
  <c r="M459" i="12"/>
  <c r="M456" i="12"/>
  <c r="M334" i="12"/>
  <c r="M243" i="12"/>
  <c r="M236" i="12"/>
  <c r="M202" i="12"/>
  <c r="M184" i="12"/>
  <c r="M180" i="12"/>
  <c r="M158" i="12"/>
  <c r="M39" i="12"/>
  <c r="M24" i="12"/>
  <c r="M20" i="12"/>
  <c r="M802" i="12"/>
  <c r="M774" i="12"/>
  <c r="M762" i="12"/>
  <c r="M752" i="12"/>
  <c r="M745" i="12"/>
  <c r="M715" i="12"/>
  <c r="M711" i="12"/>
  <c r="M672" i="12"/>
  <c r="M665" i="12"/>
  <c r="M661" i="12"/>
  <c r="M639" i="12"/>
  <c r="M633" i="12"/>
  <c r="M629" i="12"/>
  <c r="M619" i="12"/>
  <c r="M612" i="12"/>
  <c r="M579" i="12"/>
  <c r="M539" i="12"/>
  <c r="M535" i="12"/>
  <c r="M504" i="12"/>
  <c r="M439" i="12"/>
  <c r="M414" i="12"/>
  <c r="M400" i="12"/>
  <c r="M383" i="12"/>
  <c r="M367" i="12"/>
  <c r="M364" i="12"/>
  <c r="M345" i="12"/>
  <c r="M341" i="12"/>
  <c r="M319" i="12"/>
  <c r="M297" i="12"/>
  <c r="M286" i="12"/>
  <c r="M264" i="12"/>
  <c r="M209" i="12"/>
  <c r="M144" i="12"/>
  <c r="M123" i="12"/>
  <c r="M120" i="12"/>
  <c r="M95" i="12"/>
  <c r="M81" i="12"/>
  <c r="M70" i="12"/>
  <c r="M49" i="12"/>
  <c r="M27" i="12"/>
  <c r="M337" i="12"/>
  <c r="M303" i="12"/>
  <c r="M273" i="12"/>
  <c r="M263" i="12"/>
  <c r="M248" i="12"/>
  <c r="M239" i="12"/>
  <c r="M183" i="12"/>
  <c r="M143" i="12"/>
  <c r="M140" i="12"/>
  <c r="M137" i="12"/>
  <c r="M128" i="12"/>
  <c r="M119" i="12"/>
  <c r="M116" i="12"/>
  <c r="M80" i="12"/>
  <c r="M64" i="12"/>
  <c r="M48" i="12"/>
  <c r="M42" i="12"/>
  <c r="M32" i="12"/>
  <c r="M26" i="12"/>
  <c r="M755" i="12"/>
  <c r="M737" i="12"/>
  <c r="M727" i="12"/>
  <c r="M707" i="12"/>
  <c r="M703" i="12"/>
  <c r="M690" i="12"/>
  <c r="M687" i="12"/>
  <c r="M684" i="12"/>
  <c r="M680" i="12"/>
  <c r="M676" i="12"/>
  <c r="M645" i="12"/>
  <c r="M628" i="12"/>
  <c r="M625" i="12"/>
  <c r="M587" i="12"/>
  <c r="M575" i="12"/>
  <c r="M545" i="12"/>
  <c r="M528" i="12"/>
  <c r="M511" i="12"/>
  <c r="M505" i="12"/>
  <c r="M492" i="12"/>
  <c r="M471" i="12"/>
  <c r="M445" i="12"/>
  <c r="M407" i="12"/>
  <c r="M387" i="12"/>
  <c r="M384" i="12"/>
  <c r="M347" i="12"/>
  <c r="M327" i="12"/>
  <c r="M312" i="12"/>
  <c r="M299" i="12"/>
  <c r="M289" i="12"/>
  <c r="M279" i="12"/>
  <c r="M235" i="12"/>
  <c r="M225" i="12"/>
  <c r="M214" i="12"/>
  <c r="M211" i="12"/>
  <c r="M195" i="12"/>
  <c r="M192" i="12"/>
  <c r="M152" i="12"/>
  <c r="M103" i="12"/>
  <c r="M73" i="12"/>
  <c r="M57" i="12"/>
  <c r="M10" i="12"/>
  <c r="M6" i="12"/>
  <c r="M302" i="12"/>
  <c r="M292" i="12"/>
  <c r="M272" i="12"/>
  <c r="M247" i="12"/>
  <c r="M238" i="12"/>
  <c r="M228" i="12"/>
  <c r="M182" i="12"/>
  <c r="M176" i="12"/>
  <c r="M136" i="12"/>
  <c r="M127" i="12"/>
  <c r="M79" i="12"/>
  <c r="M76" i="12"/>
  <c r="M63" i="12"/>
  <c r="M60" i="12"/>
  <c r="M47" i="12"/>
  <c r="M31" i="12"/>
  <c r="M311" i="12"/>
  <c r="M305" i="12"/>
  <c r="M295" i="12"/>
  <c r="M288" i="12"/>
  <c r="M278" i="12"/>
  <c r="M275" i="12"/>
  <c r="M259" i="12"/>
  <c r="M241" i="12"/>
  <c r="M231" i="12"/>
  <c r="M224" i="12"/>
  <c r="M217" i="12"/>
  <c r="M207" i="12"/>
  <c r="M191" i="12"/>
  <c r="M188" i="12"/>
  <c r="M172" i="12"/>
  <c r="M169" i="12"/>
  <c r="M160" i="12"/>
  <c r="M151" i="12"/>
  <c r="M148" i="12"/>
  <c r="M112" i="12"/>
  <c r="M88" i="12"/>
  <c r="M72" i="12"/>
  <c r="M66" i="12"/>
  <c r="M56" i="12"/>
  <c r="M50" i="12"/>
  <c r="M9" i="12"/>
  <c r="M743" i="12"/>
  <c r="M729" i="12"/>
  <c r="M713" i="12"/>
  <c r="M695" i="12"/>
  <c r="M671" i="12"/>
  <c r="M664" i="12"/>
  <c r="M657" i="12"/>
  <c r="M647" i="12"/>
  <c r="M640" i="12"/>
  <c r="M605" i="12"/>
  <c r="M589" i="12"/>
  <c r="M583" i="12"/>
  <c r="M567" i="12"/>
  <c r="M563" i="12"/>
  <c r="M551" i="12"/>
  <c r="M547" i="12"/>
  <c r="M537" i="12"/>
  <c r="M517" i="12"/>
  <c r="M494" i="12"/>
  <c r="M479" i="12"/>
  <c r="M476" i="12"/>
  <c r="M473" i="12"/>
  <c r="M463" i="12"/>
  <c r="M447" i="12"/>
  <c r="M437" i="12"/>
  <c r="M413" i="12"/>
  <c r="M399" i="12"/>
  <c r="M389" i="12"/>
  <c r="M342" i="12"/>
  <c r="M323" i="12"/>
  <c r="M320" i="12"/>
  <c r="M291" i="12"/>
  <c r="M284" i="12"/>
  <c r="M281" i="12"/>
  <c r="M271" i="12"/>
  <c r="M227" i="12"/>
  <c r="M220" i="12"/>
  <c r="M175" i="12"/>
  <c r="M135" i="12"/>
  <c r="M34" i="12"/>
  <c r="M15" i="12"/>
  <c r="M12" i="12"/>
  <c r="M5" i="12"/>
  <c r="M2" i="12"/>
  <c r="B2" i="14" l="1"/>
  <c r="B5" i="14"/>
  <c r="B14" i="14"/>
  <c r="B3" i="14"/>
  <c r="B7" i="14"/>
  <c r="B12" i="14"/>
  <c r="B15" i="14"/>
  <c r="B4" i="14"/>
  <c r="A25" i="14"/>
  <c r="B11" i="14"/>
  <c r="B6" i="14"/>
  <c r="B8" i="14" s="1"/>
  <c r="B28" i="14"/>
  <c r="B13" i="14"/>
  <c r="A22" i="14"/>
  <c r="F23" i="9"/>
  <c r="Q13" i="9"/>
  <c r="W8" i="9"/>
  <c r="W7" i="9"/>
  <c r="W6" i="9"/>
  <c r="N10" i="9" s="1"/>
  <c r="W5" i="9"/>
  <c r="J19" i="9"/>
  <c r="K19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<sst xmlns="http://schemas.openxmlformats.org/spreadsheetml/2006/main" count="38405" uniqueCount="580">
  <si>
    <t>TransactionID</t>
  </si>
  <si>
    <t>Date</t>
  </si>
  <si>
    <t>Time</t>
  </si>
  <si>
    <t>Item</t>
  </si>
  <si>
    <t>PricePoint</t>
  </si>
  <si>
    <t>Date_Cleansed</t>
  </si>
  <si>
    <t>Item_Cleansed</t>
  </si>
  <si>
    <t>PricePoint_Cleansed</t>
  </si>
  <si>
    <t>split date</t>
  </si>
  <si>
    <t>date formula</t>
  </si>
  <si>
    <t>if</t>
  </si>
  <si>
    <t>2025++5/25</t>
  </si>
  <si>
    <t>Candy©bar</t>
  </si>
  <si>
    <t/>
  </si>
  <si>
    <t>French☐press☐</t>
  </si>
  <si>
    <t>12 oz</t>
  </si>
  <si>
    <t>1927++5/17</t>
  </si>
  <si>
    <t>§French§press</t>
  </si>
  <si>
    <t>French§press</t>
  </si>
  <si>
    <t>Scone©with©clotted©cream©and©jam</t>
  </si>
  <si>
    <t>§Rooibos§latté</t>
  </si>
  <si>
    <t>Pourover</t>
  </si>
  <si>
    <t>©French☐press</t>
  </si>
  <si>
    <t>Turkish©coffee</t>
  </si>
  <si>
    <t>3 oz</t>
  </si>
  <si>
    <t>French☐press</t>
  </si>
  <si>
    <t>©Scone©with©clotted©cream©and©jam</t>
  </si>
  <si>
    <t>©©Syrup</t>
  </si>
  <si>
    <t>Cinnamon§roll</t>
  </si>
  <si>
    <t>12 ounce</t>
  </si>
  <si>
    <t>Scone§with§clotted§cream§and§jam</t>
  </si>
  <si>
    <t>French©press</t>
  </si>
  <si>
    <t>Sticky©bun</t>
  </si>
  <si>
    <t>☐Cookie</t>
  </si>
  <si>
    <t>☐☐Espresso</t>
  </si>
  <si>
    <t>1 oz</t>
  </si>
  <si>
    <t>§Frappé</t>
  </si>
  <si>
    <t>§§Apricot§danish</t>
  </si>
  <si>
    <t>©French©press</t>
  </si>
  <si>
    <t>§§§Frappé</t>
  </si>
  <si>
    <t>Espresso</t>
  </si>
  <si>
    <t>☐Syrup☐</t>
  </si>
  <si>
    <t>§Scone©with©clotted©cream©and©jam</t>
  </si>
  <si>
    <t>☐French©press</t>
  </si>
  <si>
    <t>Pourover§</t>
  </si>
  <si>
    <t>©Turkish©coffee</t>
  </si>
  <si>
    <t>Turkish Coffee (3 ounce)</t>
  </si>
  <si>
    <t>Café§latté§</t>
  </si>
  <si>
    <t>Syrup©</t>
  </si>
  <si>
    <t>Turkish☐coffee</t>
  </si>
  <si>
    <t>©©©Scone©with©clotted©cream©and©jam§</t>
  </si>
  <si>
    <t>Candy☐bar☐</t>
  </si>
  <si>
    <t>Frappé</t>
  </si>
  <si>
    <t>☐☐☐French☐press</t>
  </si>
  <si>
    <t>Syrup</t>
  </si>
  <si>
    <t>☐☐Turkish☐coffee</t>
  </si>
  <si>
    <t>©Drip§coffee§refill©</t>
  </si>
  <si>
    <t>Rooibos©latté</t>
  </si>
  <si>
    <t>Mango§lassi</t>
  </si>
  <si>
    <t>☐Pourover</t>
  </si>
  <si>
    <t>Extra©shot</t>
  </si>
  <si>
    <t>☐☐☐Sticky§bun</t>
  </si>
  <si>
    <t>☐French☐press</t>
  </si>
  <si>
    <t>Cookie</t>
  </si>
  <si>
    <t>Iced☐Guillermo</t>
  </si>
  <si>
    <t>Cappuccino</t>
  </si>
  <si>
    <t>Drip©coffee</t>
  </si>
  <si>
    <t>§Drip©coffee©</t>
  </si>
  <si>
    <t>Café§latté</t>
  </si>
  <si>
    <t>☐☐☐Mango☐lassi</t>
  </si>
  <si>
    <t>§Sticky§bun</t>
  </si>
  <si>
    <t>§§§Syrup</t>
  </si>
  <si>
    <t>§§§Café©latté</t>
  </si>
  <si>
    <t>Mango☐lassi☐</t>
  </si>
  <si>
    <t>Single-origin</t>
  </si>
  <si>
    <t>§Moroccan☐tea</t>
  </si>
  <si>
    <t>10 oz</t>
  </si>
  <si>
    <t>§§§Sticky§bun</t>
  </si>
  <si>
    <t>Candy§bar</t>
  </si>
  <si>
    <t>☐Frappé</t>
  </si>
  <si>
    <t>☐Café☐latté</t>
  </si>
  <si>
    <t>©©©French§press</t>
  </si>
  <si>
    <t>☐Sticky☐bun</t>
  </si>
  <si>
    <t>©©©Turkish§coffee</t>
  </si>
  <si>
    <t>☐☐Pourover</t>
  </si>
  <si>
    <t>Rooibos§latté</t>
  </si>
  <si>
    <t>§Mango☐lassi</t>
  </si>
  <si>
    <t>☐☐Frappé</t>
  </si>
  <si>
    <t>Turkish§coffee</t>
  </si>
  <si>
    <t>Cinnamon☐roll</t>
  </si>
  <si>
    <t>§§§Pourover</t>
  </si>
  <si>
    <t>Café©latté</t>
  </si>
  <si>
    <t>Café☐Cubano</t>
  </si>
  <si>
    <t>Croissant</t>
  </si>
  <si>
    <t>Fruity§fizzy</t>
  </si>
  <si>
    <t>©©Turkish☐coffee</t>
  </si>
  <si>
    <t>©Cookie</t>
  </si>
  <si>
    <t>©©French§press</t>
  </si>
  <si>
    <t>Iced☐tea</t>
  </si>
  <si>
    <t>§§§Cookie</t>
  </si>
  <si>
    <t>☐☐Café☐latté</t>
  </si>
  <si>
    <t>Syrup☐</t>
  </si>
  <si>
    <t>Cinnamon©roll</t>
  </si>
  <si>
    <t>§Rooibos☐latté</t>
  </si>
  <si>
    <t>☐☐French§press</t>
  </si>
  <si>
    <t>§§§Rooibos§latté</t>
  </si>
  <si>
    <t>Iced©Guillermo</t>
  </si>
  <si>
    <t>Café§Cubano</t>
  </si>
  <si>
    <t>☐Mango☐lassi</t>
  </si>
  <si>
    <t>©©Café©latté©</t>
  </si>
  <si>
    <t>Mango☐lassi</t>
  </si>
  <si>
    <t>Chocolate§croissant</t>
  </si>
  <si>
    <t>2025++5/26</t>
  </si>
  <si>
    <t>Scone©with©clotted©cream©and©jam☐</t>
  </si>
  <si>
    <t>☐Cappuccino</t>
  </si>
  <si>
    <t>Moroccan☐tea☐</t>
  </si>
  <si>
    <t>☐☐☐Syrup</t>
  </si>
  <si>
    <t>§French©press</t>
  </si>
  <si>
    <t>§§Extra§shot</t>
  </si>
  <si>
    <t>§Café☐Cubano</t>
  </si>
  <si>
    <t>☐Drip☐coffee</t>
  </si>
  <si>
    <t>©Cinnamon☐roll</t>
  </si>
  <si>
    <t>§§§French§press</t>
  </si>
  <si>
    <t>©Apricot☐danish</t>
  </si>
  <si>
    <t>§§§Drip§coffee</t>
  </si>
  <si>
    <t>☐☐French☐press</t>
  </si>
  <si>
    <t>Sticky☐bun</t>
  </si>
  <si>
    <t>☐☐☐Turkish©coffee</t>
  </si>
  <si>
    <t>Café☐latté©</t>
  </si>
  <si>
    <t>Drip☐coffee☐refill</t>
  </si>
  <si>
    <t>§§§Turkish☐coffee</t>
  </si>
  <si>
    <t>Moroccan☐tea</t>
  </si>
  <si>
    <t>©©©Reusable©travel©mug</t>
  </si>
  <si>
    <t>Iced☐Guillermo☐</t>
  </si>
  <si>
    <t>Sticky§bun</t>
  </si>
  <si>
    <t>©Single-origin</t>
  </si>
  <si>
    <t>§§§Cappuccino</t>
  </si>
  <si>
    <t>©French☐press©</t>
  </si>
  <si>
    <t>Apricot©danish</t>
  </si>
  <si>
    <t>☐☐☐Café☐latté</t>
  </si>
  <si>
    <t>§Espresso§</t>
  </si>
  <si>
    <t>Espresso (1 ounce)</t>
  </si>
  <si>
    <t>©Frappé</t>
  </si>
  <si>
    <t>Extra§shot</t>
  </si>
  <si>
    <t>☐Pizza©pocket</t>
  </si>
  <si>
    <t>§Turkish§coffee</t>
  </si>
  <si>
    <t>☐Coconut☐milk☐smoothie</t>
  </si>
  <si>
    <t>©Iced©tea</t>
  </si>
  <si>
    <t>§Scone§with§clotted§cream§and§jam</t>
  </si>
  <si>
    <t>§§§Frappé§</t>
  </si>
  <si>
    <t>©©©Frappé§</t>
  </si>
  <si>
    <t>©©©Single-origin</t>
  </si>
  <si>
    <t>©©Iced©tea</t>
  </si>
  <si>
    <t>Aeropress</t>
  </si>
  <si>
    <t>§Iced©Guillermo</t>
  </si>
  <si>
    <t>French§press©</t>
  </si>
  <si>
    <t>☐Iced§Guillermo</t>
  </si>
  <si>
    <t>☐Syrup</t>
  </si>
  <si>
    <t>Café©latté©</t>
  </si>
  <si>
    <t>§§§Sticky☐bun</t>
  </si>
  <si>
    <t>Iced©tea</t>
  </si>
  <si>
    <t>©Syrup☐</t>
  </si>
  <si>
    <t>©©©French©press</t>
  </si>
  <si>
    <t>☐Café§latté</t>
  </si>
  <si>
    <t>Iced§Guillermo</t>
  </si>
  <si>
    <t>§Iced§Guillermo</t>
  </si>
  <si>
    <t>§Turkish©coffee</t>
  </si>
  <si>
    <t>©©Iced©Guillermo</t>
  </si>
  <si>
    <t>§Cappuccino</t>
  </si>
  <si>
    <t>☐Turkish☐coffee</t>
  </si>
  <si>
    <t>©©Aeropress</t>
  </si>
  <si>
    <t>☐☐☐Pourover☐</t>
  </si>
  <si>
    <t>Extra☐shot</t>
  </si>
  <si>
    <t>Coconut☐milk☐smoothie</t>
  </si>
  <si>
    <t>Rugelach</t>
  </si>
  <si>
    <t>House☐blend</t>
  </si>
  <si>
    <t>☐Café§latté☐</t>
  </si>
  <si>
    <t>☐Extra☐shot</t>
  </si>
  <si>
    <t>☐☐☐Donut</t>
  </si>
  <si>
    <t>§§Café§latté</t>
  </si>
  <si>
    <t>Frappé©</t>
  </si>
  <si>
    <t>2025++5/27</t>
  </si>
  <si>
    <t>Cookie☐</t>
  </si>
  <si>
    <t>Café☐Cubano©</t>
  </si>
  <si>
    <t>§Scone©with©clotted©cream©and©jam§</t>
  </si>
  <si>
    <t>©Syrup</t>
  </si>
  <si>
    <t>☐Cinnamon☐roll</t>
  </si>
  <si>
    <t>☐Pizza☐pocket</t>
  </si>
  <si>
    <t>☐Turkish§coffee</t>
  </si>
  <si>
    <t>Toastie</t>
  </si>
  <si>
    <t>Pizza☐pocket</t>
  </si>
  <si>
    <t>©Sticky©bun</t>
  </si>
  <si>
    <t>©Moroccan©tea☐</t>
  </si>
  <si>
    <t>©Pourover</t>
  </si>
  <si>
    <t>Drip§coffee☐</t>
  </si>
  <si>
    <t>Soda§water§with§fruit§slice</t>
  </si>
  <si>
    <t>Moroccan§tea</t>
  </si>
  <si>
    <t>☐☐☐Turkish☐coffee</t>
  </si>
  <si>
    <t>Extra©shot©</t>
  </si>
  <si>
    <t>©Drip☐coffee</t>
  </si>
  <si>
    <t>Café☐latté</t>
  </si>
  <si>
    <t>☐☐☐Cinnamon☐roll</t>
  </si>
  <si>
    <t>§Café§latté</t>
  </si>
  <si>
    <t>©Drip©coffee</t>
  </si>
  <si>
    <t>§§§Café§Cubano</t>
  </si>
  <si>
    <t>☐Scone☐with☐clotted☐cream☐and☐jam</t>
  </si>
  <si>
    <t>©©©French☐press</t>
  </si>
  <si>
    <t>§§§Iced§tea</t>
  </si>
  <si>
    <t>§§§Café§latté</t>
  </si>
  <si>
    <t>☐Croissant</t>
  </si>
  <si>
    <t>§§§French©press</t>
  </si>
  <si>
    <t>House§blend</t>
  </si>
  <si>
    <t>§French☐press</t>
  </si>
  <si>
    <t>©Café©Cubano©</t>
  </si>
  <si>
    <t>☐☐☐Frappé</t>
  </si>
  <si>
    <t>©©©Moroccan☐tea</t>
  </si>
  <si>
    <t>Drip§coffee</t>
  </si>
  <si>
    <t>☐Extra©shot</t>
  </si>
  <si>
    <t>☐☐☐Drip☐coffee</t>
  </si>
  <si>
    <t>©©©Café©latté</t>
  </si>
  <si>
    <t>☐☐☐French§press</t>
  </si>
  <si>
    <t>☐☐☐Turkish§coffee</t>
  </si>
  <si>
    <t>§Pourover</t>
  </si>
  <si>
    <t>☐☐☐Croissant</t>
  </si>
  <si>
    <t>☐☐☐Frappé§</t>
  </si>
  <si>
    <t>☐☐☐Drip©coffee©refill</t>
  </si>
  <si>
    <t>Reusable☐travel☐mug</t>
  </si>
  <si>
    <t>©©Frappé</t>
  </si>
  <si>
    <t>§Iced§tea</t>
  </si>
  <si>
    <t>§§§House§blend</t>
  </si>
  <si>
    <t>©Café☐Cubano</t>
  </si>
  <si>
    <t>☐Fruity§fizzy</t>
  </si>
  <si>
    <t>Drip§coffee§refill</t>
  </si>
  <si>
    <t>☐Moroccan☐tea</t>
  </si>
  <si>
    <t>§Single-origin</t>
  </si>
  <si>
    <t>Moroccan©tea</t>
  </si>
  <si>
    <t>§Sticky©bun</t>
  </si>
  <si>
    <t>☐☐Aeropress</t>
  </si>
  <si>
    <t>Café©Cubano</t>
  </si>
  <si>
    <t>©House©blend</t>
  </si>
  <si>
    <t>☐☐☐Espresso</t>
  </si>
  <si>
    <t>☐Single-origin</t>
  </si>
  <si>
    <t>Cinnamon§roll©</t>
  </si>
  <si>
    <t>©©French©press</t>
  </si>
  <si>
    <t>©Cinnamon©roll©</t>
  </si>
  <si>
    <t>☐Reusable☐travel☐mug</t>
  </si>
  <si>
    <t>☐Iced©tea</t>
  </si>
  <si>
    <t>☐☐☐Extra©shot</t>
  </si>
  <si>
    <t>©©Café©latté</t>
  </si>
  <si>
    <t>§§§French☐press</t>
  </si>
  <si>
    <t>Coconut§milk§smoothie</t>
  </si>
  <si>
    <t>2025++5/28</t>
  </si>
  <si>
    <t>§Drip§coffee§refill</t>
  </si>
  <si>
    <t>☐Drip©coffee</t>
  </si>
  <si>
    <t>Scone☐with☐clotted☐cream☐and☐jam</t>
  </si>
  <si>
    <t>©Donut</t>
  </si>
  <si>
    <t>Single-origin§</t>
  </si>
  <si>
    <t>§§§Turkish§coffee</t>
  </si>
  <si>
    <t>©©©Sticky©bun</t>
  </si>
  <si>
    <t>§§§Soda☐water☐with☐fruit☐slice</t>
  </si>
  <si>
    <t>French☐press©</t>
  </si>
  <si>
    <t>©Scone☐with☐clotted☐cream☐and☐jam</t>
  </si>
  <si>
    <t>§Pourover☐</t>
  </si>
  <si>
    <t>☐☐☐Sticky☐bun</t>
  </si>
  <si>
    <t>☐☐☐Pourover</t>
  </si>
  <si>
    <t>Cinnamon☐roll☐</t>
  </si>
  <si>
    <t>Drip☐coffee</t>
  </si>
  <si>
    <t>☐Iced☐Guillermo</t>
  </si>
  <si>
    <t>§Foamed§vanilla§milk</t>
  </si>
  <si>
    <t>☐☐Rooibos§latté</t>
  </si>
  <si>
    <t>©©©Scone©with©clotted©cream©and©jam</t>
  </si>
  <si>
    <t>©Candy§bar</t>
  </si>
  <si>
    <t>©©©Iced☐tea</t>
  </si>
  <si>
    <t>☐☐☐Café☐Cubano</t>
  </si>
  <si>
    <t>Pourover©</t>
  </si>
  <si>
    <t>Drip§coffee§refill§</t>
  </si>
  <si>
    <t>©©©Syrup</t>
  </si>
  <si>
    <t>☐☐Drip☐coffee</t>
  </si>
  <si>
    <t>☐Coconut§milk§smoothie</t>
  </si>
  <si>
    <t>§§§Drip☐coffee</t>
  </si>
  <si>
    <t>☐☐☐Café§latté</t>
  </si>
  <si>
    <t>☐Drip☐coffee☐</t>
  </si>
  <si>
    <t>☐Drip☐coffee☐refill</t>
  </si>
  <si>
    <t>Drip©coffee©refill</t>
  </si>
  <si>
    <t>☐Pourover☐</t>
  </si>
  <si>
    <t>©©Cappuccino</t>
  </si>
  <si>
    <t>©©©Syrup©</t>
  </si>
  <si>
    <t>☐Apricot☐danish</t>
  </si>
  <si>
    <t>§§French©press</t>
  </si>
  <si>
    <t>Apricot☐danish</t>
  </si>
  <si>
    <t>§Frappé§</t>
  </si>
  <si>
    <t>Reusable©travel©mug</t>
  </si>
  <si>
    <t>Turkish☐coffee☐</t>
  </si>
  <si>
    <t>©©©Cappuccino</t>
  </si>
  <si>
    <t>2025++5/29</t>
  </si>
  <si>
    <t>§Syrup</t>
  </si>
  <si>
    <t>French§press☐</t>
  </si>
  <si>
    <t>©©©Café☐Cubano</t>
  </si>
  <si>
    <t>©©Pourover</t>
  </si>
  <si>
    <t>☐☐☐Cappuccino</t>
  </si>
  <si>
    <t>☐Drip§coffee</t>
  </si>
  <si>
    <t>§Café§Cubano</t>
  </si>
  <si>
    <t>©©Scone☐with☐clotted☐cream☐and☐jam</t>
  </si>
  <si>
    <t>☐Rooibos©latté</t>
  </si>
  <si>
    <t>©Drip©coffee©refill</t>
  </si>
  <si>
    <t>§§Frappé</t>
  </si>
  <si>
    <t>©French§press©</t>
  </si>
  <si>
    <t>©Soda§water§with§fruit§slice</t>
  </si>
  <si>
    <t>Scone☐with☐clotted☐cream☐and☐jam☐</t>
  </si>
  <si>
    <t>§§Moroccan§tea</t>
  </si>
  <si>
    <t>☐☐☐Iced§Guillermo</t>
  </si>
  <si>
    <t>☐Café☐Cubano</t>
  </si>
  <si>
    <t>Drip©coffee©refill©</t>
  </si>
  <si>
    <t>Espresso☐</t>
  </si>
  <si>
    <t>Iced§tea</t>
  </si>
  <si>
    <t>§Coconut©milk©smoothie</t>
  </si>
  <si>
    <t>☐☐Cappuccino</t>
  </si>
  <si>
    <t>§Moroccan§tea</t>
  </si>
  <si>
    <t>©©Cappuccino©</t>
  </si>
  <si>
    <t>Syrup§</t>
  </si>
  <si>
    <t>©Café§latté</t>
  </si>
  <si>
    <t>Single-origin☐</t>
  </si>
  <si>
    <t>2025++5/30</t>
  </si>
  <si>
    <t>§§§Scone§with§clotted§cream§and§jam</t>
  </si>
  <si>
    <t>©©©Turkish©coffee</t>
  </si>
  <si>
    <t>©French©press©</t>
  </si>
  <si>
    <t>§§Pourover</t>
  </si>
  <si>
    <t>©©©Coconut©milk©smoothie</t>
  </si>
  <si>
    <t>§§Iced§Guillermo</t>
  </si>
  <si>
    <t>©©©Drip©coffee</t>
  </si>
  <si>
    <t>☐☐Cinnamon☐roll</t>
  </si>
  <si>
    <t>©French§press</t>
  </si>
  <si>
    <t>§§§Frappé☐</t>
  </si>
  <si>
    <t>©Drip☐coffee☐refill©</t>
  </si>
  <si>
    <t>Drip☐coffee§</t>
  </si>
  <si>
    <t>☐☐Single-origin</t>
  </si>
  <si>
    <t>§Cinnamon☐roll§</t>
  </si>
  <si>
    <t>☐☐Cookie</t>
  </si>
  <si>
    <t>French©press©</t>
  </si>
  <si>
    <t>©©©Iced§Guillermo©</t>
  </si>
  <si>
    <t>©©©Toastie</t>
  </si>
  <si>
    <t>☐☐☐Chocolate☐croissant</t>
  </si>
  <si>
    <t>©©©Sticky§bun©</t>
  </si>
  <si>
    <t>©Café§Cubano</t>
  </si>
  <si>
    <t>Frappé§</t>
  </si>
  <si>
    <t>Pourover☐</t>
  </si>
  <si>
    <t>©©©Espresso</t>
  </si>
  <si>
    <t>☐☐☐Extra☐shot</t>
  </si>
  <si>
    <t>©Drip§coffee§refill</t>
  </si>
  <si>
    <t>§Drip☐coffee☐refill</t>
  </si>
  <si>
    <t>☐Scone☐with☐clotted☐cream☐and☐jam§</t>
  </si>
  <si>
    <t>§Cinnamon§roll§</t>
  </si>
  <si>
    <t>☐☐☐Sticky©bun</t>
  </si>
  <si>
    <t>©Sticky©bun©</t>
  </si>
  <si>
    <t>☐☐Iced©tea</t>
  </si>
  <si>
    <t>2025++5/31</t>
  </si>
  <si>
    <t>§Scone☐with☐clotted☐cream☐and☐jam☐(day☐old)</t>
  </si>
  <si>
    <t>©Frappé©</t>
  </si>
  <si>
    <t>Sticky©bun©(day©old)</t>
  </si>
  <si>
    <t>§§Turkish§coffee</t>
  </si>
  <si>
    <t>©Rooibos©latté</t>
  </si>
  <si>
    <t>Frappé☐</t>
  </si>
  <si>
    <t>Donut</t>
  </si>
  <si>
    <t>☐Iced☐tea</t>
  </si>
  <si>
    <t>©Iced©Guillermo</t>
  </si>
  <si>
    <t>Soda©water©with©fruit©slice</t>
  </si>
  <si>
    <t>©©©Iced☐tea©</t>
  </si>
  <si>
    <t>☐☐Syrup</t>
  </si>
  <si>
    <t>☐Single-origin☐</t>
  </si>
  <si>
    <t>Single-origin©</t>
  </si>
  <si>
    <t>Aeropress©</t>
  </si>
  <si>
    <t>☐☐French☐press☐</t>
  </si>
  <si>
    <t>Aeropress☐</t>
  </si>
  <si>
    <t>☐☐☐Coconut§milk§smoothie</t>
  </si>
  <si>
    <t>☐Cappuccino☐</t>
  </si>
  <si>
    <t>©Mango☐lassi</t>
  </si>
  <si>
    <t>Small (10 ounce)</t>
  </si>
  <si>
    <t>Pizza§pocket</t>
  </si>
  <si>
    <t>©©©Iced§tea</t>
  </si>
  <si>
    <t>§Turkish☐coffee</t>
  </si>
  <si>
    <t>§§§Café☐latté§</t>
  </si>
  <si>
    <t>☐Scone§with§clotted§cream§and§jam</t>
  </si>
  <si>
    <t>§§Café☐latté§</t>
  </si>
  <si>
    <t>Café§latté©</t>
  </si>
  <si>
    <t>House§blend§</t>
  </si>
  <si>
    <t>§Cinnamon☐roll</t>
  </si>
  <si>
    <t>substitute</t>
  </si>
  <si>
    <t>clean</t>
  </si>
  <si>
    <t>price point</t>
  </si>
  <si>
    <t>Transaction ID</t>
  </si>
  <si>
    <t>Qty</t>
  </si>
  <si>
    <t>Price Point</t>
  </si>
  <si>
    <t>Category</t>
  </si>
  <si>
    <t>Type</t>
  </si>
  <si>
    <t>Notes</t>
  </si>
  <si>
    <t>Event Type</t>
  </si>
  <si>
    <t>Location</t>
  </si>
  <si>
    <t>TransactionItemID</t>
  </si>
  <si>
    <t>Revenue</t>
  </si>
  <si>
    <t>Day of The Week</t>
  </si>
  <si>
    <t>Community calendar and coupon book</t>
  </si>
  <si>
    <t>Branded merch</t>
  </si>
  <si>
    <t>Calendar</t>
  </si>
  <si>
    <t>Payment</t>
  </si>
  <si>
    <t>Café latté</t>
  </si>
  <si>
    <t>Brewed coffee</t>
  </si>
  <si>
    <t>Hot drink</t>
  </si>
  <si>
    <t>Drip coffee refill</t>
  </si>
  <si>
    <t>Refill</t>
  </si>
  <si>
    <t>Drip coffee</t>
  </si>
  <si>
    <t>Café Cubano</t>
  </si>
  <si>
    <t>Turkish coffee</t>
  </si>
  <si>
    <t>Iced tea</t>
  </si>
  <si>
    <t>Brewed tea</t>
  </si>
  <si>
    <t>Cold drink</t>
  </si>
  <si>
    <t>Drink upgrade</t>
  </si>
  <si>
    <t>Extras</t>
  </si>
  <si>
    <t>Beans</t>
  </si>
  <si>
    <t>Whole beans</t>
  </si>
  <si>
    <t>Extra shot</t>
  </si>
  <si>
    <t>Moroccan tea</t>
  </si>
  <si>
    <t>Hot chocolate</t>
  </si>
  <si>
    <t>Regular (12 oz)</t>
  </si>
  <si>
    <t>Other beverage</t>
  </si>
  <si>
    <t>Coconut milk smoothie</t>
  </si>
  <si>
    <t>Iced Guillermo</t>
  </si>
  <si>
    <t>Soda water with fruit slice</t>
  </si>
  <si>
    <t>House blend</t>
  </si>
  <si>
    <t>Rooibos latté</t>
  </si>
  <si>
    <t>Foamed vanilla milk</t>
  </si>
  <si>
    <t>Iced café bombón</t>
  </si>
  <si>
    <t>Mazagran</t>
  </si>
  <si>
    <t>Candy bar</t>
  </si>
  <si>
    <t>Food</t>
  </si>
  <si>
    <t>Prepackaged food</t>
  </si>
  <si>
    <t>Baked good</t>
  </si>
  <si>
    <t>Apricot danish</t>
  </si>
  <si>
    <t>Pizza pocket</t>
  </si>
  <si>
    <t>Cinnamon roll</t>
  </si>
  <si>
    <t>Croissant or chocolate croissant (day old)</t>
  </si>
  <si>
    <t>Day olds</t>
  </si>
  <si>
    <t>Sticky bun</t>
  </si>
  <si>
    <t>Refund</t>
  </si>
  <si>
    <t>Scone with clotted cream and jam</t>
  </si>
  <si>
    <t>Sticky bun (day old)</t>
  </si>
  <si>
    <t>Mango lassi</t>
  </si>
  <si>
    <t>Cortado</t>
  </si>
  <si>
    <t>4 oz</t>
  </si>
  <si>
    <t>Prepared food</t>
  </si>
  <si>
    <t>Chocolate croissant</t>
  </si>
  <si>
    <t>Snack cake</t>
  </si>
  <si>
    <t>Fruity fizzy</t>
  </si>
  <si>
    <t>Reusable travel mug</t>
  </si>
  <si>
    <t>Mug</t>
  </si>
  <si>
    <t>To-go box</t>
  </si>
  <si>
    <t>Catering</t>
  </si>
  <si>
    <t>Cinnamon roll (day old)</t>
  </si>
  <si>
    <t>Scone with clotted cream and jam (day old)</t>
  </si>
  <si>
    <t>Iced sugar cookie</t>
  </si>
  <si>
    <t>Item name</t>
  </si>
  <si>
    <t>Price point</t>
  </si>
  <si>
    <t>Price</t>
  </si>
  <si>
    <t>ItemID</t>
  </si>
  <si>
    <t>1 lb</t>
  </si>
  <si>
    <t>8 oz</t>
  </si>
  <si>
    <t>Car magnet</t>
  </si>
  <si>
    <t>Magnet</t>
  </si>
  <si>
    <t>Gift Card</t>
  </si>
  <si>
    <t>Gift card</t>
  </si>
  <si>
    <t>9999</t>
  </si>
  <si>
    <t>Americano</t>
  </si>
  <si>
    <t>2 oz</t>
  </si>
  <si>
    <t>6 oz</t>
  </si>
  <si>
    <t>16 oz</t>
  </si>
  <si>
    <t>French press</t>
  </si>
  <si>
    <t>Iced Vienna coffee</t>
  </si>
  <si>
    <t>Vacuum brew</t>
  </si>
  <si>
    <t>Chai</t>
  </si>
  <si>
    <t>Daily fika special</t>
  </si>
  <si>
    <t>Egg-and-cheese English muffin</t>
  </si>
  <si>
    <t>Filled crèpe</t>
  </si>
  <si>
    <t>Granola with fresh fruit</t>
  </si>
  <si>
    <t>Macaron</t>
  </si>
  <si>
    <t>Pepperoni roll</t>
  </si>
  <si>
    <t>Quiche</t>
  </si>
  <si>
    <t>Rugelach (gluten-free)</t>
  </si>
  <si>
    <t>Toastie (day old)</t>
  </si>
  <si>
    <t>Kid's (8 oz)</t>
  </si>
  <si>
    <t>Iced strawberry milk</t>
  </si>
  <si>
    <t>Sahlep</t>
  </si>
  <si>
    <t>Custom Amount</t>
  </si>
  <si>
    <t>Uncategorized</t>
  </si>
  <si>
    <t>10</t>
  </si>
  <si>
    <t>100</t>
  </si>
  <si>
    <t>15</t>
  </si>
  <si>
    <t>150</t>
  </si>
  <si>
    <t>20</t>
  </si>
  <si>
    <t>25</t>
  </si>
  <si>
    <t>30</t>
  </si>
  <si>
    <t>40</t>
  </si>
  <si>
    <t>5</t>
  </si>
  <si>
    <t>50</t>
  </si>
  <si>
    <t>Transaction Statistics</t>
  </si>
  <si>
    <t>Place your histogram in this shaded area.</t>
  </si>
  <si>
    <t>Unique List of Transactions IDs</t>
  </si>
  <si>
    <t>Skewness</t>
  </si>
  <si>
    <t>Be sure to name the chart object as indicated in the instructions.</t>
  </si>
  <si>
    <t>Mean</t>
  </si>
  <si>
    <t>Median</t>
  </si>
  <si>
    <t>Standard deviation</t>
  </si>
  <si>
    <t>Max</t>
  </si>
  <si>
    <t>Min</t>
  </si>
  <si>
    <t>Range</t>
  </si>
  <si>
    <t>Five Number Summary</t>
  </si>
  <si>
    <t>Minimum</t>
  </si>
  <si>
    <t>Quartile 1</t>
  </si>
  <si>
    <t>Quartile 2</t>
  </si>
  <si>
    <t>Quartile 3</t>
  </si>
  <si>
    <t>Maximum</t>
  </si>
  <si>
    <t>Once you have created the histogram following the instructions, which bin contains the appropriate central measure of tendancy for this data set?</t>
  </si>
  <si>
    <t>Place your box-whisker chart in this shaded area.</t>
  </si>
  <si>
    <t>Customers are spending ______ or less 75% of the time.</t>
  </si>
  <si>
    <t>Customers are spending _________ or more 90% of the time.</t>
  </si>
  <si>
    <t xml:space="preserve">97th percentile: </t>
  </si>
  <si>
    <r>
      <t xml:space="preserve">What </t>
    </r>
    <r>
      <rPr>
        <b/>
        <sz val="11"/>
        <color theme="1"/>
        <rFont val="Calibri"/>
        <family val="2"/>
        <scheme val="minor"/>
      </rPr>
      <t>item</t>
    </r>
    <r>
      <rPr>
        <sz val="11"/>
        <color theme="1"/>
        <rFont val="Calibri"/>
        <family val="2"/>
        <scheme val="minor"/>
      </rPr>
      <t xml:space="preserve"> appears in the most </t>
    </r>
    <r>
      <rPr>
        <b/>
        <sz val="11"/>
        <color theme="1"/>
        <rFont val="Calibri"/>
        <family val="2"/>
        <scheme val="minor"/>
      </rPr>
      <t>number of transactions</t>
    </r>
    <r>
      <rPr>
        <sz val="11"/>
        <color theme="1"/>
        <rFont val="Calibri"/>
        <family val="2"/>
        <scheme val="minor"/>
      </rPr>
      <t>?</t>
    </r>
  </si>
  <si>
    <r>
      <t xml:space="preserve">Consider individual items purchased in bulk (more than one at a time). 
What is the </t>
    </r>
    <r>
      <rPr>
        <b/>
        <sz val="11"/>
        <color theme="1"/>
        <rFont val="Calibri"/>
        <family val="2"/>
        <scheme val="minor"/>
      </rPr>
      <t>largest quantity</t>
    </r>
    <r>
      <rPr>
        <sz val="11"/>
        <color theme="1"/>
        <rFont val="Calibri"/>
        <family val="2"/>
        <scheme val="minor"/>
      </rPr>
      <t xml:space="preserve"> purchased of an individual item?</t>
    </r>
  </si>
  <si>
    <r>
      <t xml:space="preserve">What </t>
    </r>
    <r>
      <rPr>
        <b/>
        <sz val="11"/>
        <color theme="1"/>
        <rFont val="Calibri"/>
        <family val="2"/>
        <scheme val="minor"/>
      </rPr>
      <t>item</t>
    </r>
    <r>
      <rPr>
        <sz val="11"/>
        <color theme="1"/>
        <rFont val="Calibri"/>
        <family val="2"/>
        <scheme val="minor"/>
      </rPr>
      <t xml:space="preserve"> has been purchased in the </t>
    </r>
    <r>
      <rPr>
        <b/>
        <sz val="11"/>
        <color theme="1"/>
        <rFont val="Calibri"/>
        <family val="2"/>
        <scheme val="minor"/>
      </rPr>
      <t>largest TOTAL quantity</t>
    </r>
    <r>
      <rPr>
        <sz val="11"/>
        <color theme="1"/>
        <rFont val="Calibri"/>
        <family val="2"/>
        <scheme val="minor"/>
      </rPr>
      <t>?</t>
    </r>
  </si>
  <si>
    <r>
      <t xml:space="preserve">How much </t>
    </r>
    <r>
      <rPr>
        <b/>
        <sz val="11"/>
        <color theme="1"/>
        <rFont val="Calibri"/>
        <family val="2"/>
        <scheme val="minor"/>
      </rPr>
      <t>revenue</t>
    </r>
    <r>
      <rPr>
        <sz val="11"/>
        <color theme="1"/>
        <rFont val="Calibri"/>
        <family val="2"/>
        <scheme val="minor"/>
      </rPr>
      <t xml:space="preserve"> did the </t>
    </r>
    <r>
      <rPr>
        <b/>
        <sz val="11"/>
        <color theme="1"/>
        <rFont val="Calibri"/>
        <family val="2"/>
        <scheme val="minor"/>
      </rPr>
      <t>item</t>
    </r>
    <r>
      <rPr>
        <sz val="11"/>
        <color theme="1"/>
        <rFont val="Calibri"/>
        <family val="2"/>
        <scheme val="minor"/>
      </rPr>
      <t xml:space="preserve"> purchased in the </t>
    </r>
    <r>
      <rPr>
        <b/>
        <sz val="11"/>
        <color theme="1"/>
        <rFont val="Calibri"/>
        <family val="2"/>
        <scheme val="minor"/>
      </rPr>
      <t>largest TOTAL quantity</t>
    </r>
    <r>
      <rPr>
        <sz val="11"/>
        <color theme="1"/>
        <rFont val="Calibri"/>
        <family val="2"/>
        <scheme val="minor"/>
      </rPr>
      <t xml:space="preserve"> earn?</t>
    </r>
  </si>
  <si>
    <r>
      <t xml:space="preserve">What </t>
    </r>
    <r>
      <rPr>
        <b/>
        <sz val="11"/>
        <color theme="1"/>
        <rFont val="Calibri"/>
        <family val="2"/>
        <scheme val="minor"/>
      </rPr>
      <t>food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item</t>
    </r>
    <r>
      <rPr>
        <sz val="11"/>
        <color theme="1"/>
        <rFont val="Calibri"/>
        <family val="2"/>
        <scheme val="minor"/>
      </rPr>
      <t xml:space="preserve"> was purchased in the </t>
    </r>
    <r>
      <rPr>
        <b/>
        <sz val="11"/>
        <color theme="1"/>
        <rFont val="Calibri"/>
        <family val="2"/>
        <scheme val="minor"/>
      </rPr>
      <t>largest TOTAL quantity</t>
    </r>
    <r>
      <rPr>
        <sz val="11"/>
        <color theme="1"/>
        <rFont val="Calibri"/>
        <family val="2"/>
        <scheme val="minor"/>
      </rPr>
      <t>?</t>
    </r>
  </si>
  <si>
    <r>
      <t xml:space="preserve">Which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of </t>
    </r>
    <r>
      <rPr>
        <b/>
        <sz val="11"/>
        <color theme="1"/>
        <rFont val="Calibri"/>
        <family val="2"/>
        <scheme val="minor"/>
      </rPr>
      <t>whole beans</t>
    </r>
    <r>
      <rPr>
        <sz val="11"/>
        <color theme="1"/>
        <rFont val="Calibri"/>
        <family val="2"/>
        <scheme val="minor"/>
      </rPr>
      <t xml:space="preserve"> sold in the </t>
    </r>
    <r>
      <rPr>
        <b/>
        <sz val="11"/>
        <color theme="1"/>
        <rFont val="Calibri"/>
        <family val="2"/>
        <scheme val="minor"/>
      </rPr>
      <t>largest TOTAL quantity</t>
    </r>
    <r>
      <rPr>
        <sz val="11"/>
        <color theme="1"/>
        <rFont val="Calibri"/>
        <family val="2"/>
        <scheme val="minor"/>
      </rPr>
      <t>?</t>
    </r>
  </si>
  <si>
    <r>
      <t xml:space="preserve">What </t>
    </r>
    <r>
      <rPr>
        <b/>
        <sz val="11"/>
        <color theme="1"/>
        <rFont val="Calibri"/>
        <family val="2"/>
        <scheme val="minor"/>
      </rPr>
      <t>percent</t>
    </r>
    <r>
      <rPr>
        <sz val="11"/>
        <color theme="1"/>
        <rFont val="Calibri"/>
        <family val="2"/>
        <scheme val="minor"/>
      </rPr>
      <t xml:space="preserve"> did </t>
    </r>
    <r>
      <rPr>
        <b/>
        <sz val="11"/>
        <color theme="1"/>
        <rFont val="Calibri"/>
        <family val="2"/>
        <scheme val="minor"/>
      </rPr>
      <t>whole beans</t>
    </r>
    <r>
      <rPr>
        <sz val="11"/>
        <color theme="1"/>
        <rFont val="Calibri"/>
        <family val="2"/>
        <scheme val="minor"/>
      </rPr>
      <t xml:space="preserve"> contribute to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revenue</t>
    </r>
    <r>
      <rPr>
        <sz val="11"/>
        <color theme="1"/>
        <rFont val="Calibri"/>
        <family val="2"/>
        <scheme val="minor"/>
      </rPr>
      <t>?</t>
    </r>
  </si>
  <si>
    <r>
      <t xml:space="preserve">What </t>
    </r>
    <r>
      <rPr>
        <b/>
        <sz val="11"/>
        <color theme="1"/>
        <rFont val="Calibri"/>
        <family val="2"/>
        <scheme val="minor"/>
      </rPr>
      <t>percent</t>
    </r>
    <r>
      <rPr>
        <sz val="11"/>
        <color theme="1"/>
        <rFont val="Calibri"/>
        <family val="2"/>
        <scheme val="minor"/>
      </rPr>
      <t xml:space="preserve"> did </t>
    </r>
    <r>
      <rPr>
        <b/>
        <sz val="11"/>
        <color theme="1"/>
        <rFont val="Calibri"/>
        <family val="2"/>
        <scheme val="minor"/>
      </rPr>
      <t>whole beans</t>
    </r>
    <r>
      <rPr>
        <sz val="11"/>
        <color theme="1"/>
        <rFont val="Calibri"/>
        <family val="2"/>
        <scheme val="minor"/>
      </rPr>
      <t xml:space="preserve"> contribute to </t>
    </r>
    <r>
      <rPr>
        <b/>
        <sz val="11"/>
        <color theme="1"/>
        <rFont val="Calibri"/>
        <family val="2"/>
        <scheme val="minor"/>
      </rPr>
      <t>non-food or drink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revenue</t>
    </r>
    <r>
      <rPr>
        <sz val="11"/>
        <color theme="1"/>
        <rFont val="Calibri"/>
        <family val="2"/>
        <scheme val="minor"/>
      </rPr>
      <t>?</t>
    </r>
  </si>
  <si>
    <t>1)</t>
  </si>
  <si>
    <t>Row Labels</t>
  </si>
  <si>
    <t>Count of Transaction ID</t>
  </si>
  <si>
    <t>3)</t>
  </si>
  <si>
    <t>Sum of Qty</t>
  </si>
  <si>
    <t>6)</t>
  </si>
  <si>
    <t>5)</t>
  </si>
  <si>
    <t>Grand Total</t>
  </si>
  <si>
    <t>8)</t>
  </si>
  <si>
    <t>(Multiple Items)</t>
  </si>
  <si>
    <t>Sum of Revenue</t>
  </si>
  <si>
    <t>7)</t>
  </si>
  <si>
    <r>
      <t xml:space="preserve">What </t>
    </r>
    <r>
      <rPr>
        <b/>
        <sz val="11"/>
        <color theme="1"/>
        <rFont val="Calibri"/>
        <family val="2"/>
        <scheme val="minor"/>
      </rPr>
      <t xml:space="preserve">days of the week </t>
    </r>
    <r>
      <rPr>
        <sz val="11"/>
        <color theme="1"/>
        <rFont val="Calibri"/>
        <family val="2"/>
        <scheme val="minor"/>
      </rPr>
      <t xml:space="preserve">have the lowest </t>
    </r>
    <r>
      <rPr>
        <b/>
        <sz val="11"/>
        <color theme="1"/>
        <rFont val="Calibri"/>
        <family val="2"/>
        <scheme val="minor"/>
      </rPr>
      <t>TOTAL quantity</t>
    </r>
    <r>
      <rPr>
        <sz val="11"/>
        <color theme="1"/>
        <rFont val="Calibri"/>
        <family val="2"/>
        <scheme val="minor"/>
      </rPr>
      <t xml:space="preserve"> sold for the </t>
    </r>
    <r>
      <rPr>
        <b/>
        <sz val="11"/>
        <color theme="1"/>
        <rFont val="Calibri"/>
        <family val="2"/>
        <scheme val="minor"/>
      </rPr>
      <t>most popular brewed coffee price point</t>
    </r>
    <r>
      <rPr>
        <sz val="11"/>
        <color theme="1"/>
        <rFont val="Calibri"/>
        <family val="2"/>
        <scheme val="minor"/>
      </rPr>
      <t>?</t>
    </r>
  </si>
  <si>
    <t>Monday and Wednesday</t>
  </si>
  <si>
    <r>
      <t xml:space="preserve">What </t>
    </r>
    <r>
      <rPr>
        <b/>
        <sz val="11"/>
        <color theme="1"/>
        <rFont val="Calibri"/>
        <family val="2"/>
        <scheme val="minor"/>
      </rPr>
      <t>hour</t>
    </r>
    <r>
      <rPr>
        <sz val="11"/>
        <color theme="1"/>
        <rFont val="Calibri"/>
        <family val="2"/>
        <scheme val="minor"/>
      </rPr>
      <t xml:space="preserve"> does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revenue</t>
    </r>
    <r>
      <rPr>
        <sz val="11"/>
        <color theme="1"/>
        <rFont val="Calibri"/>
        <family val="2"/>
        <scheme val="minor"/>
      </rPr>
      <t xml:space="preserve"> for </t>
    </r>
    <r>
      <rPr>
        <b/>
        <sz val="11"/>
        <color theme="1"/>
        <rFont val="Calibri"/>
        <family val="2"/>
        <scheme val="minor"/>
      </rPr>
      <t>hot drinks</t>
    </r>
    <r>
      <rPr>
        <sz val="11"/>
        <color theme="1"/>
        <rFont val="Calibri"/>
        <family val="2"/>
        <scheme val="minor"/>
      </rPr>
      <t xml:space="preserve"> peak during the day?</t>
    </r>
  </si>
  <si>
    <r>
      <t>Which holds a higher percentage of</t>
    </r>
    <r>
      <rPr>
        <b/>
        <sz val="11"/>
        <color theme="1"/>
        <rFont val="Calibri"/>
        <family val="2"/>
        <scheme val="minor"/>
      </rPr>
      <t xml:space="preserve"> hot drink revenue</t>
    </r>
    <r>
      <rPr>
        <sz val="11"/>
        <color theme="1"/>
        <rFont val="Calibri"/>
        <family val="2"/>
        <scheme val="minor"/>
      </rPr>
      <t xml:space="preserve">: 
the combination of Pourover, Café Cubano, and Cappuccino </t>
    </r>
    <r>
      <rPr>
        <b/>
        <sz val="11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all other items combined?</t>
    </r>
  </si>
  <si>
    <t>Pourover, Café Cubano, and Cappuccino</t>
  </si>
  <si>
    <r>
      <t xml:space="preserve">What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of </t>
    </r>
    <r>
      <rPr>
        <b/>
        <sz val="11"/>
        <color theme="1"/>
        <rFont val="Calibri"/>
        <family val="2"/>
        <scheme val="minor"/>
      </rPr>
      <t>brewed coffee</t>
    </r>
    <r>
      <rPr>
        <sz val="11"/>
        <color theme="1"/>
        <rFont val="Calibri"/>
        <family val="2"/>
        <scheme val="minor"/>
      </rPr>
      <t xml:space="preserve"> has the most dramatic difference between its lowest and highest </t>
    </r>
    <r>
      <rPr>
        <b/>
        <sz val="11"/>
        <color theme="1"/>
        <rFont val="Calibri"/>
        <family val="2"/>
        <scheme val="minor"/>
      </rPr>
      <t>quantity</t>
    </r>
    <r>
      <rPr>
        <sz val="11"/>
        <color theme="1"/>
        <rFont val="Calibri"/>
        <family val="2"/>
        <scheme val="minor"/>
      </rPr>
      <t xml:space="preserve"> sold by weekday?</t>
    </r>
  </si>
  <si>
    <t>Hot Drinks</t>
  </si>
  <si>
    <r>
      <t xml:space="preserve">What </t>
    </r>
    <r>
      <rPr>
        <b/>
        <sz val="11"/>
        <color theme="1"/>
        <rFont val="Calibri"/>
        <family val="2"/>
        <scheme val="minor"/>
      </rPr>
      <t>Cold Drink item</t>
    </r>
    <r>
      <rPr>
        <sz val="11"/>
        <color theme="1"/>
        <rFont val="Calibri"/>
        <family val="2"/>
        <scheme val="minor"/>
      </rPr>
      <t xml:space="preserve"> is </t>
    </r>
    <r>
      <rPr>
        <b/>
        <sz val="11"/>
        <color theme="1"/>
        <rFont val="Calibri"/>
        <family val="2"/>
        <scheme val="minor"/>
      </rPr>
      <t>most often purchased</t>
    </r>
    <r>
      <rPr>
        <sz val="11"/>
        <color theme="1"/>
        <rFont val="Calibri"/>
        <family val="2"/>
        <scheme val="minor"/>
      </rPr>
      <t xml:space="preserve"> with something from the </t>
    </r>
    <r>
      <rPr>
        <b/>
        <sz val="11"/>
        <color theme="1"/>
        <rFont val="Calibri"/>
        <family val="2"/>
        <scheme val="minor"/>
      </rPr>
      <t>beans category</t>
    </r>
    <r>
      <rPr>
        <sz val="11"/>
        <color theme="1"/>
        <rFont val="Calibri"/>
        <family val="2"/>
        <scheme val="minor"/>
      </rPr>
      <t>?</t>
    </r>
  </si>
  <si>
    <t>2)</t>
  </si>
  <si>
    <t>4)</t>
  </si>
  <si>
    <t>Column Labels</t>
  </si>
  <si>
    <t>Sunday</t>
  </si>
  <si>
    <t>Monday</t>
  </si>
  <si>
    <t>Tuesday</t>
  </si>
  <si>
    <t>Wednesday</t>
  </si>
  <si>
    <t>Thursday</t>
  </si>
  <si>
    <t>Friday</t>
  </si>
  <si>
    <t>Saturday</t>
  </si>
  <si>
    <t>Difference of weekdays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</si>
  <si>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</si>
  <si>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</si>
  <si>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</si>
  <si>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</si>
  <si>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</si>
  <si>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</si>
  <si>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</si>
  <si>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</si>
  <si>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</si>
  <si>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</si>
  <si>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</si>
  <si>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Count of Category</t>
  </si>
  <si>
    <t>6 PM</t>
  </si>
  <si>
    <t>7 PM</t>
  </si>
  <si>
    <t>8 PM</t>
  </si>
  <si>
    <t>9 PM</t>
  </si>
  <si>
    <t>10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</si>
</sst>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-F400]h:mm:ss\ AM/PM"/>
    <numFmt numFmtId="165" formatCode="0.0%"/>
    <numFmt numFmtId="166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2" fillId="3" borderId="0" xfId="0" applyFont="1" applyFill="1"/>
    <xf numFmtId="14" fontId="0" fillId="0" borderId="0" xfId="0" applyNumberFormat="1"/>
    <xf numFmtId="164" fontId="0" fillId="0" borderId="0" xfId="0" applyNumberFormat="1"/>
    <xf numFmtId="14" fontId="0" fillId="4" borderId="1" xfId="0" applyNumberFormat="1" applyFill="1" applyBorder="1"/>
    <xf numFmtId="0" fontId="0" fillId="4" borderId="1" xfId="0" applyFill="1" applyBorder="1"/>
    <xf numFmtId="1" fontId="0" fillId="0" borderId="0" xfId="0" applyNumberFormat="1"/>
    <xf numFmtId="0" fontId="2" fillId="5" borderId="2" xfId="0" applyFont="1" applyFill="1" applyBorder="1"/>
    <xf numFmtId="0" fontId="2" fillId="5" borderId="0" xfId="0" applyFont="1" applyFill="1"/>
    <xf numFmtId="44" fontId="0" fillId="0" borderId="0" xfId="1" applyFont="1"/>
    <xf numFmtId="0" fontId="0" fillId="0" borderId="0" xfId="1" applyNumberFormat="1" applyFont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3" fillId="0" borderId="3" xfId="0" applyFont="1" applyBorder="1"/>
    <xf numFmtId="0" fontId="1" fillId="2" borderId="1" xfId="3" applyBorder="1"/>
    <xf numFmtId="0" fontId="0" fillId="6" borderId="7" xfId="0" applyFill="1" applyBorder="1"/>
    <xf numFmtId="0" fontId="0" fillId="6" borderId="0" xfId="0" applyFill="1"/>
    <xf numFmtId="0" fontId="0" fillId="6" borderId="8" xfId="0" applyFill="1" applyBorder="1"/>
    <xf numFmtId="44" fontId="1" fillId="2" borderId="1" xfId="3" applyNumberFormat="1" applyBorder="1"/>
    <xf numFmtId="44" fontId="1" fillId="2" borderId="1" xfId="1" applyFill="1" applyBorder="1"/>
    <xf numFmtId="0" fontId="0" fillId="6" borderId="9" xfId="0" applyFill="1" applyBorder="1"/>
    <xf numFmtId="0" fontId="0" fillId="6" borderId="3" xfId="0" applyFill="1" applyBorder="1"/>
    <xf numFmtId="0" fontId="0" fillId="6" borderId="10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0" xfId="0" applyFill="1"/>
    <xf numFmtId="0" fontId="0" fillId="7" borderId="8" xfId="0" applyFill="1" applyBorder="1"/>
    <xf numFmtId="0" fontId="0" fillId="7" borderId="9" xfId="0" applyFill="1" applyBorder="1"/>
    <xf numFmtId="0" fontId="0" fillId="7" borderId="3" xfId="0" applyFill="1" applyBorder="1"/>
    <xf numFmtId="0" fontId="0" fillId="7" borderId="10" xfId="0" applyFill="1" applyBorder="1"/>
    <xf numFmtId="0" fontId="0" fillId="0" borderId="0" xfId="0" applyAlignment="1">
      <alignment horizontal="right"/>
    </xf>
    <xf numFmtId="0" fontId="0" fillId="8" borderId="1" xfId="0" applyFill="1" applyBorder="1"/>
    <xf numFmtId="0" fontId="0" fillId="0" borderId="0" xfId="0" applyAlignment="1">
      <alignment vertical="center" wrapText="1"/>
    </xf>
    <xf numFmtId="0" fontId="0" fillId="0" borderId="0" xfId="0" applyAlignment="1">
      <alignment horizontal="right" wrapText="1"/>
    </xf>
    <xf numFmtId="44" fontId="0" fillId="8" borderId="1" xfId="1" applyFont="1" applyFill="1" applyBorder="1"/>
    <xf numFmtId="9" fontId="0" fillId="8" borderId="1" xfId="2" applyFont="1" applyFill="1" applyBorder="1"/>
    <xf numFmtId="165" fontId="0" fillId="8" borderId="1" xfId="2" applyNumberFormat="1" applyFont="1" applyFill="1" applyBorder="1"/>
    <xf numFmtId="0" fontId="0" fillId="0" borderId="0" xfId="0" applyAlignment="1">
      <alignment horizontal="left"/>
    </xf>
    <xf numFmtId="44" fontId="0" fillId="0" borderId="0" xfId="0" applyNumberFormat="1"/>
    <xf numFmtId="18" fontId="0" fillId="0" borderId="0" xfId="0" applyNumberFormat="1"/>
    <xf numFmtId="0" fontId="0" fillId="0" borderId="0" xfId="0" applyAlignment="1">
      <alignment vertical="center"/>
    </xf>
    <xf numFmtId="164" fontId="0" fillId="8" borderId="1" xfId="0" applyNumberFormat="1" applyFill="1" applyBorder="1"/>
    <xf numFmtId="10" fontId="0" fillId="0" borderId="0" xfId="0" applyNumberFormat="1"/>
    <xf numFmtId="0" fontId="0" fillId="9" borderId="0" xfId="0" applyFill="1"/>
    <xf numFmtId="166" fontId="0" fillId="0" borderId="0" xfId="1" applyNumberFormat="1" applyFont="1"/>
    <xf numFmtId="0" fontId="0" fillId="0" borderId="0" xfId="2" applyNumberFormat="1" applyFont="1"/>
    <xf numFmtId="0" fontId="2" fillId="3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44" fontId="1" fillId="2" borderId="11" xfId="1" applyFill="1" applyBorder="1" applyAlignment="1">
      <alignment horizontal="center"/>
    </xf>
    <xf numFmtId="44" fontId="1" fillId="2" borderId="12" xfId="1" applyFill="1" applyBorder="1" applyAlignment="1">
      <alignment horizontal="center"/>
    </xf>
    <xf numFmtId="44" fontId="1" fillId="2" borderId="13" xfId="1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3" xfId="0" applyFont="1" applyBorder="1" applyAlignment="1">
      <alignment horizontal="center"/>
    </xf>
    <xf numFmtId="0" fontId="1" fillId="2" borderId="11" xfId="1" applyNumberFormat="1" applyFill="1" applyBorder="1" applyAlignment="1">
      <alignment horizontal="center"/>
    </xf>
    <xf numFmtId="0" fontId="1" fillId="2" borderId="12" xfId="1" applyNumberFormat="1" applyFill="1" applyBorder="1" applyAlignment="1">
      <alignment horizontal="center"/>
    </xf>
    <xf numFmtId="0" fontId="1" fillId="2" borderId="13" xfId="1" applyNumberFormat="1" applyFill="1" applyBorder="1" applyAlignment="1">
      <alignment horizontal="center"/>
    </xf>
    <xf numFmtId="0" fontId="3" fillId="0" borderId="0" xfId="0" applyFont="1" applyBorder="1" applyAlignment="1">
      <alignment horizontal="center"/>
    </xf>
  </cellXfs>
  <cellStyles count="4">
    <cellStyle name="40% - Accent1" xfId="3" builtinId="31"/>
    <cellStyle name="Currency" xfId="1" builtinId="4"/>
    <cellStyle name="Normal" xfId="0" builtinId="0"/>
    <cellStyle name="Percent" xfId="2" builtinId="5"/>
  </cellStyles>
  <dxfs count="3">
    <dxf>
      <font>
        <color rgb="FF9C0006"/>
      </font>
      <fill>
        <patternFill>
          <bgColor rgb="FFFFC7CE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Distribution of Transaction Revenue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Transaction Revenue</a:t>
          </a:r>
        </a:p>
      </cx:txPr>
    </cx:title>
    <cx:plotArea>
      <cx:plotAreaRegion>
        <cx:series layoutId="clusteredColumn" uniqueId="{34F53447-71A2-4C03-9163-B56EC627131E}">
          <cx:dataId val="0"/>
          <cx:layoutPr>
            <cx:binning intervalClosed="r" overflow="17">
              <cx:binSize val="1.5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plotArea>
      <cx:plotAreaRegion>
        <cx:series layoutId="boxWhisker" uniqueId="{82DD34FD-9FC9-4898-BD16-35B4D0D77E43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688410</xdr:colOff>
      <xdr:row>8</xdr:row>
      <xdr:rowOff>142430</xdr:rowOff>
    </xdr:from>
    <xdr:to>
      <xdr:col>7</xdr:col>
      <xdr:colOff>833985</xdr:colOff>
      <xdr:row>13</xdr:row>
      <xdr:rowOff>66391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8C3FB4B-5222-4792-A2BE-B2BE4C0754A9}"/>
            </a:ext>
          </a:extLst>
        </xdr:cNvPr>
        <xdr:cNvSpPr txBox="1"/>
      </xdr:nvSpPr>
      <xdr:spPr>
        <a:xfrm>
          <a:off x="3121588" y="1620140"/>
          <a:ext cx="4905107" cy="84382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571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500" b="1" u="sng">
              <a:solidFill>
                <a:srgbClr val="FF0000"/>
              </a:solidFill>
            </a:rPr>
            <a:t>TransactionData Worksheet</a:t>
          </a:r>
        </a:p>
        <a:p>
          <a:endParaRPr lang="en-US" sz="1100"/>
        </a:p>
        <a:p>
          <a:r>
            <a:rPr lang="en-US" sz="1100"/>
            <a:t>This worksheet contains clean data </a:t>
          </a:r>
          <a:r>
            <a:rPr lang="en-US" sz="1100" baseline="0"/>
            <a:t>used to answer the questions on the ProductAnalysis and TrendAnalysis worksheets.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9</xdr:row>
      <xdr:rowOff>88900</xdr:rowOff>
    </xdr:from>
    <xdr:ext cx="4933950" cy="84382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A0C97A-730F-4725-BFEA-0EB454E79EFB}"/>
            </a:ext>
          </a:extLst>
        </xdr:cNvPr>
        <xdr:cNvSpPr txBox="1"/>
      </xdr:nvSpPr>
      <xdr:spPr>
        <a:xfrm>
          <a:off x="2946400" y="1752600"/>
          <a:ext cx="4933950" cy="84382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571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500" b="1" u="sng">
              <a:solidFill>
                <a:srgbClr val="FF0000"/>
              </a:solidFill>
            </a:rPr>
            <a:t>Instructions: PriceListData Worksheet</a:t>
          </a:r>
        </a:p>
        <a:p>
          <a:endParaRPr lang="en-US" sz="1100"/>
        </a:p>
        <a:p>
          <a:r>
            <a:rPr lang="en-US" sz="1100"/>
            <a:t>This worksheet contains clean data </a:t>
          </a:r>
          <a:r>
            <a:rPr lang="en-US" sz="1100" baseline="0"/>
            <a:t>used to answer the questions on the ProductAnalysis and TrendAnalysis worksheets. 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12</xdr:col>
      <xdr:colOff>590550</xdr:colOff>
      <xdr:row>17</xdr:row>
      <xdr:rowOff>882650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RevenueHistogram">
              <a:extLst>
                <a:ext uri="{FF2B5EF4-FFF2-40B4-BE49-F238E27FC236}">
                  <a16:creationId xmlns:a16="http://schemas.microsoft.com/office/drawing/2014/main" id="{DBB15533-D9C6-46A3-BBC5-9EFECBC2EF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0"/>
              <a:ext cx="5467350" cy="3314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19</xdr:row>
      <xdr:rowOff>0</xdr:rowOff>
    </xdr:from>
    <xdr:to>
      <xdr:col>12</xdr:col>
      <xdr:colOff>596900</xdr:colOff>
      <xdr:row>33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RevenueBW">
              <a:extLst>
                <a:ext uri="{FF2B5EF4-FFF2-40B4-BE49-F238E27FC236}">
                  <a16:creationId xmlns:a16="http://schemas.microsoft.com/office/drawing/2014/main" id="{2D492597-250A-4A77-A225-DBC17B1985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3498850"/>
              <a:ext cx="5473700" cy="275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868616" cy="101353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98AF730-1B9F-41C9-A38E-38AF59E9958B}"/>
            </a:ext>
          </a:extLst>
        </xdr:cNvPr>
        <xdr:cNvSpPr txBox="1"/>
      </xdr:nvSpPr>
      <xdr:spPr>
        <a:xfrm>
          <a:off x="7289800" y="184150"/>
          <a:ext cx="3868616" cy="101353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571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300" b="1" u="sng">
              <a:solidFill>
                <a:srgbClr val="FF0000"/>
              </a:solidFill>
            </a:rPr>
            <a:t>ProductAnalysis Worksheet</a:t>
          </a:r>
        </a:p>
        <a:p>
          <a:endParaRPr lang="en-US" sz="1100"/>
        </a:p>
        <a:p>
          <a:r>
            <a:rPr lang="en-US" sz="1000"/>
            <a:t>Answers for</a:t>
          </a:r>
          <a:r>
            <a:rPr lang="en-US" sz="1000" baseline="0"/>
            <a:t> the questions on the left were found from the data on the TransactionData and PriceListData worksheets. This work is shown on the ProductScratch worksheet to summarize data as necessary.</a:t>
          </a:r>
        </a:p>
        <a:p>
          <a:endParaRPr lang="en-US" sz="1000" baseline="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508000</xdr:colOff>
      <xdr:row>5</xdr:row>
      <xdr:rowOff>57150</xdr:rowOff>
    </xdr:from>
    <xdr:ext cx="4933950" cy="101604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2A3BC7-4C68-4AD4-A0AB-7712A2B880E1}"/>
            </a:ext>
          </a:extLst>
        </xdr:cNvPr>
        <xdr:cNvSpPr txBox="1"/>
      </xdr:nvSpPr>
      <xdr:spPr>
        <a:xfrm>
          <a:off x="23031450" y="977900"/>
          <a:ext cx="4933950" cy="101604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571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500" b="1" u="sng">
              <a:solidFill>
                <a:srgbClr val="FF0000"/>
              </a:solidFill>
            </a:rPr>
            <a:t>Instructions: ProductScratch Worksheet</a:t>
          </a:r>
        </a:p>
        <a:p>
          <a:endParaRPr lang="en-US" sz="1100"/>
        </a:p>
        <a:p>
          <a:r>
            <a:rPr lang="en-US" sz="1100"/>
            <a:t>You may utilize this blank</a:t>
          </a:r>
          <a:r>
            <a:rPr lang="en-US" sz="1100" baseline="0"/>
            <a:t> spreadsheet as you see fit to solve the problems from the ProductAnalysis worksheet. This worksheet is ignored by the grader. All final answers should be on the ProductAnalysis worksheet.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246055</xdr:colOff>
      <xdr:row>11</xdr:row>
      <xdr:rowOff>99261</xdr:rowOff>
    </xdr:from>
    <xdr:ext cx="3868616" cy="101353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DABF28C-8284-4E34-9649-4A42694FD840}"/>
            </a:ext>
          </a:extLst>
        </xdr:cNvPr>
        <xdr:cNvSpPr txBox="1"/>
      </xdr:nvSpPr>
      <xdr:spPr>
        <a:xfrm>
          <a:off x="246055" y="2696340"/>
          <a:ext cx="3868616" cy="101353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571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300" b="1" u="sng">
              <a:solidFill>
                <a:srgbClr val="FF0000"/>
              </a:solidFill>
            </a:rPr>
            <a:t>TrendAnalysis Worksheet</a:t>
          </a:r>
        </a:p>
        <a:p>
          <a:endParaRPr lang="en-US" sz="1100"/>
        </a:p>
        <a:p>
          <a:r>
            <a:rPr lang="en-US" sz="1000"/>
            <a:t>Answers for</a:t>
          </a:r>
          <a:r>
            <a:rPr lang="en-US" sz="1000" baseline="0"/>
            <a:t> the questions on the left were found from the data on the TransactionData and PriceListData worksheets. This work is shown on the TrendScratch worksheet to summarize data as necessary.</a:t>
          </a:r>
        </a:p>
        <a:p>
          <a:endParaRPr lang="en-US" sz="1000" baseline="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K303-SP26/Projects/K303_SP26_Project1/K303_SP26_Project1.xlsm" TargetMode="External"/><Relationship Id="rId2" Type="http://schemas.openxmlformats.org/officeDocument/2006/relationships/externalLinkPath" Target="https://indiana-my.sharepoint.com/personal/smuthire_iu_edu/Documents/K303-SP26/Projects/K303_SP26_Project1/K303_SP26_Project1.xlsm" TargetMode="External"/><Relationship Id="rId1" Type="http://schemas.openxmlformats.org/officeDocument/2006/relationships/externalLinkPath" Target="/personal/smuthire_iu_edu/Documents/K303-SP26/Projects/K303_SP26_Project1/K303_SP26_Projec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Documentation"/>
      <sheetName val="PROJECT NOTES"/>
      <sheetName val="ProductScratch"/>
      <sheetName val="TrendAnalysis"/>
      <sheetName val="TrendScratch"/>
      <sheetName val="DataValidation"/>
      <sheetName val="."/>
      <sheetName val="Times"/>
      <sheetName val="IDSheet"/>
    </sheetNames>
    <sheetDataSet>
      <sheetData sheetId="0" refreshError="1"/>
      <sheetData sheetId="1" refreshError="1"/>
      <sheetData sheetId="2">
        <row r="2">
          <cell r="B2" t="str">
            <v>Aeropress</v>
          </cell>
          <cell r="C2">
            <v>62</v>
          </cell>
          <cell r="F2" t="str">
            <v>Aeropress</v>
          </cell>
          <cell r="G2">
            <v>63</v>
          </cell>
        </row>
        <row r="3">
          <cell r="B3" t="str">
            <v>Apricot danish</v>
          </cell>
          <cell r="C3">
            <v>67</v>
          </cell>
          <cell r="F3" t="str">
            <v>Apricot danish</v>
          </cell>
          <cell r="G3">
            <v>70</v>
          </cell>
        </row>
        <row r="4">
          <cell r="B4" t="str">
            <v>Café Cubano</v>
          </cell>
          <cell r="C4">
            <v>164</v>
          </cell>
          <cell r="F4" t="str">
            <v>Café Cubano</v>
          </cell>
          <cell r="G4">
            <v>176</v>
          </cell>
          <cell r="J4" t="str">
            <v>House blend</v>
          </cell>
          <cell r="K4">
            <v>118</v>
          </cell>
          <cell r="N4" t="str">
            <v>Apricot danish</v>
          </cell>
          <cell r="O4">
            <v>70</v>
          </cell>
        </row>
        <row r="5">
          <cell r="B5" t="str">
            <v>Café latté</v>
          </cell>
          <cell r="C5">
            <v>508</v>
          </cell>
          <cell r="F5" t="str">
            <v>Café latté</v>
          </cell>
          <cell r="G5">
            <v>532</v>
          </cell>
          <cell r="J5" t="str">
            <v>Single-origin</v>
          </cell>
          <cell r="K5">
            <v>210</v>
          </cell>
          <cell r="N5" t="str">
            <v>Candy bar</v>
          </cell>
          <cell r="O5">
            <v>26</v>
          </cell>
        </row>
        <row r="6">
          <cell r="B6" t="str">
            <v>Candy bar</v>
          </cell>
          <cell r="C6">
            <v>25</v>
          </cell>
          <cell r="F6" t="str">
            <v>Candy bar</v>
          </cell>
          <cell r="G6">
            <v>26</v>
          </cell>
          <cell r="N6" t="str">
            <v>Chocolate croissant</v>
          </cell>
          <cell r="O6">
            <v>48</v>
          </cell>
        </row>
        <row r="7">
          <cell r="B7" t="str">
            <v>Cappuccino</v>
          </cell>
          <cell r="C7">
            <v>454</v>
          </cell>
          <cell r="F7" t="str">
            <v>Cappuccino</v>
          </cell>
          <cell r="G7">
            <v>487</v>
          </cell>
          <cell r="N7" t="str">
            <v>Cinnamon roll</v>
          </cell>
          <cell r="O7">
            <v>219</v>
          </cell>
        </row>
        <row r="8">
          <cell r="B8" t="str">
            <v>Chocolate croissant</v>
          </cell>
          <cell r="C8">
            <v>44</v>
          </cell>
          <cell r="F8" t="str">
            <v>Chocolate croissant</v>
          </cell>
          <cell r="G8">
            <v>48</v>
          </cell>
          <cell r="N8" t="str">
            <v>Cinnamon roll (day old)</v>
          </cell>
          <cell r="O8">
            <v>15</v>
          </cell>
        </row>
        <row r="9">
          <cell r="B9" t="str">
            <v>Cinnamon roll</v>
          </cell>
          <cell r="C9">
            <v>211</v>
          </cell>
          <cell r="F9" t="str">
            <v>Cinnamon roll</v>
          </cell>
          <cell r="G9">
            <v>219</v>
          </cell>
          <cell r="N9" t="str">
            <v>Cookie</v>
          </cell>
          <cell r="O9">
            <v>119</v>
          </cell>
        </row>
        <row r="10">
          <cell r="B10" t="str">
            <v>Cinnamon roll (day old)</v>
          </cell>
          <cell r="C10">
            <v>14</v>
          </cell>
          <cell r="F10" t="str">
            <v>Cinnamon roll (day old)</v>
          </cell>
          <cell r="G10">
            <v>15</v>
          </cell>
          <cell r="N10" t="str">
            <v>Croissant</v>
          </cell>
          <cell r="O10">
            <v>30</v>
          </cell>
        </row>
        <row r="11">
          <cell r="B11" t="str">
            <v>Coconut milk smoothie</v>
          </cell>
          <cell r="C11">
            <v>93</v>
          </cell>
          <cell r="F11" t="str">
            <v>Coconut milk smoothie</v>
          </cell>
          <cell r="G11">
            <v>97</v>
          </cell>
          <cell r="J11" t="str">
            <v>Row Labels</v>
          </cell>
          <cell r="N11" t="str">
            <v>Croissant or chocolate croissant (day old)</v>
          </cell>
          <cell r="O11">
            <v>12</v>
          </cell>
        </row>
        <row r="12">
          <cell r="B12" t="str">
            <v>Community calendar and coupon book</v>
          </cell>
          <cell r="C12">
            <v>9</v>
          </cell>
          <cell r="F12" t="str">
            <v>Community calendar and coupon book</v>
          </cell>
          <cell r="G12">
            <v>9</v>
          </cell>
          <cell r="N12" t="str">
            <v>Donut</v>
          </cell>
          <cell r="O12">
            <v>27</v>
          </cell>
        </row>
        <row r="13">
          <cell r="B13" t="str">
            <v>Cookie</v>
          </cell>
          <cell r="C13">
            <v>110</v>
          </cell>
          <cell r="F13" t="str">
            <v>Cookie</v>
          </cell>
          <cell r="G13">
            <v>119</v>
          </cell>
          <cell r="N13" t="str">
            <v>Iced sugar cookie</v>
          </cell>
          <cell r="O13">
            <v>8</v>
          </cell>
        </row>
        <row r="14">
          <cell r="B14" t="str">
            <v>Cortado</v>
          </cell>
          <cell r="C14">
            <v>11</v>
          </cell>
          <cell r="F14" t="str">
            <v>Cortado</v>
          </cell>
          <cell r="G14">
            <v>11</v>
          </cell>
          <cell r="N14" t="str">
            <v>Pizza pocket</v>
          </cell>
          <cell r="O14">
            <v>104</v>
          </cell>
        </row>
        <row r="15">
          <cell r="B15" t="str">
            <v>Croissant</v>
          </cell>
          <cell r="C15">
            <v>29</v>
          </cell>
          <cell r="F15" t="str">
            <v>Croissant</v>
          </cell>
          <cell r="G15">
            <v>30</v>
          </cell>
          <cell r="N15" t="str">
            <v>Rugelach</v>
          </cell>
          <cell r="O15">
            <v>24</v>
          </cell>
        </row>
        <row r="16">
          <cell r="B16" t="str">
            <v>Croissant or chocolate croissant (day old)</v>
          </cell>
          <cell r="C16">
            <v>12</v>
          </cell>
          <cell r="F16" t="str">
            <v>Croissant or chocolate croissant (day old)</v>
          </cell>
          <cell r="G16">
            <v>12</v>
          </cell>
          <cell r="N16" t="str">
            <v>Scone with clotted cream and jam</v>
          </cell>
          <cell r="O16">
            <v>245</v>
          </cell>
        </row>
        <row r="17">
          <cell r="B17" t="str">
            <v>Donut</v>
          </cell>
          <cell r="C17">
            <v>26</v>
          </cell>
          <cell r="F17" t="str">
            <v>Donut</v>
          </cell>
          <cell r="G17">
            <v>27</v>
          </cell>
          <cell r="N17" t="str">
            <v>Scone with clotted cream and jam (day old)</v>
          </cell>
          <cell r="O17">
            <v>12</v>
          </cell>
        </row>
        <row r="18">
          <cell r="B18" t="str">
            <v>Drip coffee</v>
          </cell>
          <cell r="C18">
            <v>201</v>
          </cell>
          <cell r="F18" t="str">
            <v>Drip coffee</v>
          </cell>
          <cell r="G18">
            <v>206</v>
          </cell>
          <cell r="N18" t="str">
            <v>Snack cake</v>
          </cell>
          <cell r="O18">
            <v>19</v>
          </cell>
        </row>
        <row r="19">
          <cell r="B19" t="str">
            <v>Drip coffee refill</v>
          </cell>
          <cell r="C19">
            <v>177</v>
          </cell>
          <cell r="F19" t="str">
            <v>Drip coffee refill</v>
          </cell>
          <cell r="G19">
            <v>184</v>
          </cell>
          <cell r="N19" t="str">
            <v>Sticky bun</v>
          </cell>
          <cell r="O19">
            <v>322</v>
          </cell>
        </row>
        <row r="20">
          <cell r="B20" t="str">
            <v>Espresso</v>
          </cell>
          <cell r="C20">
            <v>117</v>
          </cell>
          <cell r="F20" t="str">
            <v>Espresso</v>
          </cell>
          <cell r="G20">
            <v>128</v>
          </cell>
          <cell r="N20" t="str">
            <v>Sticky bun (day old)</v>
          </cell>
          <cell r="O20">
            <v>27</v>
          </cell>
        </row>
        <row r="21">
          <cell r="B21" t="str">
            <v>Extra shot</v>
          </cell>
          <cell r="C21">
            <v>145</v>
          </cell>
          <cell r="F21" t="str">
            <v>Extra shot</v>
          </cell>
          <cell r="G21">
            <v>145</v>
          </cell>
          <cell r="J21" t="str">
            <v>Row Labels</v>
          </cell>
          <cell r="N21" t="str">
            <v>Toastie</v>
          </cell>
          <cell r="O21">
            <v>38</v>
          </cell>
        </row>
        <row r="22">
          <cell r="B22" t="str">
            <v>Foamed vanilla milk</v>
          </cell>
          <cell r="C22">
            <v>7</v>
          </cell>
          <cell r="F22" t="str">
            <v>Foamed vanilla milk</v>
          </cell>
          <cell r="G22">
            <v>8</v>
          </cell>
        </row>
        <row r="23">
          <cell r="B23" t="str">
            <v>Frappé</v>
          </cell>
          <cell r="C23">
            <v>816</v>
          </cell>
          <cell r="F23" t="str">
            <v>Frappé</v>
          </cell>
          <cell r="G23">
            <v>870</v>
          </cell>
        </row>
        <row r="24">
          <cell r="B24" t="str">
            <v>Fruity fizzy</v>
          </cell>
          <cell r="C24">
            <v>14</v>
          </cell>
          <cell r="F24" t="str">
            <v>Fruity fizzy</v>
          </cell>
          <cell r="G24">
            <v>17</v>
          </cell>
        </row>
        <row r="25">
          <cell r="B25" t="str">
            <v>Hot chocolate</v>
          </cell>
          <cell r="C25">
            <v>46</v>
          </cell>
          <cell r="F25" t="str">
            <v>Hot chocolate</v>
          </cell>
          <cell r="G25">
            <v>48</v>
          </cell>
        </row>
        <row r="26">
          <cell r="B26" t="str">
            <v>House blend</v>
          </cell>
          <cell r="C26">
            <v>102</v>
          </cell>
          <cell r="F26" t="str">
            <v>House blend</v>
          </cell>
          <cell r="G26">
            <v>118</v>
          </cell>
        </row>
        <row r="27">
          <cell r="B27" t="str">
            <v>Iced café bombón</v>
          </cell>
          <cell r="C27">
            <v>38</v>
          </cell>
          <cell r="F27" t="str">
            <v>Iced café bombón</v>
          </cell>
          <cell r="G27">
            <v>41</v>
          </cell>
        </row>
        <row r="28">
          <cell r="B28" t="str">
            <v>Iced Guillermo</v>
          </cell>
          <cell r="C28">
            <v>238</v>
          </cell>
          <cell r="F28" t="str">
            <v>Iced Guillermo</v>
          </cell>
          <cell r="G28">
            <v>253</v>
          </cell>
        </row>
        <row r="29">
          <cell r="B29" t="str">
            <v>Iced sugar cookie</v>
          </cell>
          <cell r="C29">
            <v>7</v>
          </cell>
          <cell r="F29" t="str">
            <v>Iced sugar cookie</v>
          </cell>
          <cell r="G29">
            <v>8</v>
          </cell>
        </row>
        <row r="30">
          <cell r="B30" t="str">
            <v>Iced tea</v>
          </cell>
          <cell r="C30">
            <v>199</v>
          </cell>
          <cell r="F30" t="str">
            <v>Iced tea</v>
          </cell>
          <cell r="G30">
            <v>205</v>
          </cell>
        </row>
        <row r="31">
          <cell r="B31" t="str">
            <v>Mango lassi</v>
          </cell>
          <cell r="C31">
            <v>67</v>
          </cell>
          <cell r="F31" t="str">
            <v>Mango lassi</v>
          </cell>
          <cell r="G31">
            <v>70</v>
          </cell>
        </row>
        <row r="32">
          <cell r="B32" t="str">
            <v>Mazagran</v>
          </cell>
          <cell r="C32">
            <v>23</v>
          </cell>
          <cell r="F32" t="str">
            <v>Mazagran</v>
          </cell>
          <cell r="G32">
            <v>23</v>
          </cell>
        </row>
        <row r="33">
          <cell r="B33" t="str">
            <v>Moroccan tea</v>
          </cell>
          <cell r="C33">
            <v>145</v>
          </cell>
          <cell r="F33" t="str">
            <v>Moroccan tea</v>
          </cell>
          <cell r="G33">
            <v>147</v>
          </cell>
        </row>
        <row r="34">
          <cell r="B34" t="str">
            <v>Pizza pocket</v>
          </cell>
          <cell r="C34">
            <v>103</v>
          </cell>
          <cell r="F34" t="str">
            <v>Pizza pocket</v>
          </cell>
          <cell r="G34">
            <v>104</v>
          </cell>
        </row>
        <row r="35">
          <cell r="B35" t="str">
            <v>Pourover</v>
          </cell>
          <cell r="C35">
            <v>1126</v>
          </cell>
          <cell r="F35" t="str">
            <v>Pourover</v>
          </cell>
          <cell r="G35">
            <v>1184</v>
          </cell>
        </row>
        <row r="36">
          <cell r="B36" t="str">
            <v>Reusable travel mug</v>
          </cell>
          <cell r="C36">
            <v>42</v>
          </cell>
          <cell r="F36" t="str">
            <v>Reusable travel mug</v>
          </cell>
          <cell r="G36">
            <v>46</v>
          </cell>
        </row>
        <row r="37">
          <cell r="B37" t="str">
            <v>Rooibos latté</v>
          </cell>
          <cell r="C37">
            <v>171</v>
          </cell>
          <cell r="F37" t="str">
            <v>Rooibos latté</v>
          </cell>
          <cell r="G37">
            <v>178</v>
          </cell>
        </row>
        <row r="38">
          <cell r="B38" t="str">
            <v>Rugelach</v>
          </cell>
          <cell r="C38">
            <v>23</v>
          </cell>
          <cell r="F38" t="str">
            <v>Rugelach</v>
          </cell>
          <cell r="G38">
            <v>24</v>
          </cell>
        </row>
        <row r="39">
          <cell r="B39" t="str">
            <v>Scone with clotted cream and jam</v>
          </cell>
          <cell r="C39">
            <v>231</v>
          </cell>
          <cell r="F39" t="str">
            <v>Scone with clotted cream and jam</v>
          </cell>
          <cell r="G39">
            <v>245</v>
          </cell>
        </row>
        <row r="40">
          <cell r="B40" t="str">
            <v>Scone with clotted cream and jam (day old)</v>
          </cell>
          <cell r="C40">
            <v>12</v>
          </cell>
          <cell r="F40" t="str">
            <v>Scone with clotted cream and jam (day old)</v>
          </cell>
          <cell r="G40">
            <v>12</v>
          </cell>
        </row>
        <row r="41">
          <cell r="B41" t="str">
            <v>Single-origin</v>
          </cell>
          <cell r="C41">
            <v>187</v>
          </cell>
          <cell r="F41" t="str">
            <v>Single-origin</v>
          </cell>
          <cell r="G41">
            <v>210</v>
          </cell>
        </row>
        <row r="42">
          <cell r="B42" t="str">
            <v>Snack cake</v>
          </cell>
          <cell r="C42">
            <v>15</v>
          </cell>
          <cell r="F42" t="str">
            <v>Snack cake</v>
          </cell>
          <cell r="G42">
            <v>19</v>
          </cell>
        </row>
        <row r="43">
          <cell r="B43" t="str">
            <v>Soda water with fruit slice</v>
          </cell>
          <cell r="C43">
            <v>49</v>
          </cell>
          <cell r="F43" t="str">
            <v>Soda water with fruit slice</v>
          </cell>
          <cell r="G43">
            <v>56</v>
          </cell>
        </row>
        <row r="44">
          <cell r="B44" t="str">
            <v>Sticky bun</v>
          </cell>
          <cell r="C44">
            <v>297</v>
          </cell>
          <cell r="F44" t="str">
            <v>Sticky bun</v>
          </cell>
          <cell r="G44">
            <v>322</v>
          </cell>
        </row>
        <row r="45">
          <cell r="B45" t="str">
            <v>Sticky bun (day old)</v>
          </cell>
          <cell r="C45">
            <v>25</v>
          </cell>
          <cell r="F45" t="str">
            <v>Sticky bun (day old)</v>
          </cell>
          <cell r="G45">
            <v>27</v>
          </cell>
        </row>
        <row r="46">
          <cell r="B46" t="str">
            <v>Syrup</v>
          </cell>
          <cell r="C46">
            <v>524</v>
          </cell>
          <cell r="F46" t="str">
            <v>Syrup</v>
          </cell>
          <cell r="G46">
            <v>548</v>
          </cell>
        </row>
        <row r="47">
          <cell r="B47" t="str">
            <v>Toastie</v>
          </cell>
          <cell r="C47">
            <v>37</v>
          </cell>
          <cell r="F47" t="str">
            <v>Toastie</v>
          </cell>
          <cell r="G47">
            <v>38</v>
          </cell>
        </row>
        <row r="48">
          <cell r="B48" t="str">
            <v>To-go box</v>
          </cell>
          <cell r="C48">
            <v>19</v>
          </cell>
          <cell r="F48" t="str">
            <v>To-go box</v>
          </cell>
          <cell r="G48">
            <v>20</v>
          </cell>
        </row>
        <row r="49">
          <cell r="B49" t="str">
            <v>Turkish coffee</v>
          </cell>
          <cell r="C49">
            <v>353</v>
          </cell>
          <cell r="F49" t="str">
            <v>Turkish coffee</v>
          </cell>
          <cell r="G49">
            <v>367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xcel%20Data%20Cleaning%20Projec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ya Muthirevulu" refreshedDate="46058.412106828706" createdVersion="8" refreshedVersion="8" minRefreshableVersion="3" recordCount="7395" xr:uid="{0688E311-1254-407E-B105-7CB6AF850D8E}">
  <cacheSource type="worksheet">
    <worksheetSource ref="A1:N7396" sheet="TransactionData (2)" r:id="rId2"/>
  </cacheSource>
  <cacheFields count="17">
    <cacheField name="Transaction ID" numFmtId="0">
      <sharedItems containsSemiMixedTypes="0" containsString="0" containsNumber="1" containsInteger="1" minValue="286432" maxValue="293451" count="5902">
        <n v="286679"/>
        <n v="286678"/>
        <n v="286675"/>
        <n v="286674"/>
        <n v="286673"/>
        <n v="286670"/>
        <n v="286669"/>
        <n v="286668"/>
        <n v="286666"/>
        <n v="286665"/>
        <n v="286664"/>
        <n v="286663"/>
        <n v="286662"/>
        <n v="286661"/>
        <n v="286660"/>
        <n v="286659"/>
        <n v="286658"/>
        <n v="286657"/>
        <n v="286656"/>
        <n v="286655"/>
        <n v="286654"/>
        <n v="286653"/>
        <n v="286652"/>
        <n v="286651"/>
        <n v="286650"/>
        <n v="286649"/>
        <n v="286647"/>
        <n v="286646"/>
        <n v="286645"/>
        <n v="286644"/>
        <n v="286643"/>
        <n v="286642"/>
        <n v="286641"/>
        <n v="286640"/>
        <n v="286639"/>
        <n v="286638"/>
        <n v="286637"/>
        <n v="286636"/>
        <n v="286635"/>
        <n v="286634"/>
        <n v="286633"/>
        <n v="286631"/>
        <n v="286630"/>
        <n v="286629"/>
        <n v="286626"/>
        <n v="286625"/>
        <n v="286624"/>
        <n v="286623"/>
        <n v="286622"/>
        <n v="286621"/>
        <n v="286620"/>
        <n v="286618"/>
        <n v="286617"/>
        <n v="286616"/>
        <n v="286615"/>
        <n v="286614"/>
        <n v="286613"/>
        <n v="286612"/>
        <n v="286611"/>
        <n v="286610"/>
        <n v="286609"/>
        <n v="286608"/>
        <n v="286607"/>
        <n v="286606"/>
        <n v="286604"/>
        <n v="286603"/>
        <n v="286602"/>
        <n v="286601"/>
        <n v="286600"/>
        <n v="286599"/>
        <n v="286598"/>
        <n v="286597"/>
        <n v="286596"/>
        <n v="286595"/>
        <n v="286592"/>
        <n v="286591"/>
        <n v="286590"/>
        <n v="286589"/>
        <n v="286588"/>
        <n v="286587"/>
        <n v="286586"/>
        <n v="286584"/>
        <n v="286583"/>
        <n v="286582"/>
        <n v="286581"/>
        <n v="286580"/>
        <n v="286578"/>
        <n v="286577"/>
        <n v="286576"/>
        <n v="286575"/>
        <n v="286574"/>
        <n v="286573"/>
        <n v="286572"/>
        <n v="286571"/>
        <n v="286570"/>
        <n v="286569"/>
        <n v="286568"/>
        <n v="286567"/>
        <n v="286566"/>
        <n v="286565"/>
        <n v="286563"/>
        <n v="286562"/>
        <n v="286561"/>
        <n v="286560"/>
        <n v="286559"/>
        <n v="286556"/>
        <n v="286555"/>
        <n v="286554"/>
        <n v="286553"/>
        <n v="286552"/>
        <n v="286551"/>
        <n v="286550"/>
        <n v="286548"/>
        <n v="286547"/>
        <n v="286546"/>
        <n v="286545"/>
        <n v="286543"/>
        <n v="286541"/>
        <n v="286540"/>
        <n v="286539"/>
        <n v="286538"/>
        <n v="286535"/>
        <n v="286534"/>
        <n v="286533"/>
        <n v="286532"/>
        <n v="286530"/>
        <n v="286528"/>
        <n v="286526"/>
        <n v="286525"/>
        <n v="286524"/>
        <n v="286523"/>
        <n v="286522"/>
        <n v="286521"/>
        <n v="286520"/>
        <n v="286517"/>
        <n v="286516"/>
        <n v="286514"/>
        <n v="286513"/>
        <n v="286511"/>
        <n v="286509"/>
        <n v="286508"/>
        <n v="286507"/>
        <n v="286505"/>
        <n v="286504"/>
        <n v="286503"/>
        <n v="286501"/>
        <n v="286500"/>
        <n v="286499"/>
        <n v="286498"/>
        <n v="286495"/>
        <n v="286494"/>
        <n v="286492"/>
        <n v="286491"/>
        <n v="286488"/>
        <n v="286487"/>
        <n v="286486"/>
        <n v="286485"/>
        <n v="286483"/>
        <n v="286482"/>
        <n v="286481"/>
        <n v="286480"/>
        <n v="286479"/>
        <n v="286478"/>
        <n v="286477"/>
        <n v="286476"/>
        <n v="286473"/>
        <n v="286472"/>
        <n v="286471"/>
        <n v="286470"/>
        <n v="286469"/>
        <n v="286468"/>
        <n v="286467"/>
        <n v="286466"/>
        <n v="286465"/>
        <n v="286464"/>
        <n v="286463"/>
        <n v="286462"/>
        <n v="286461"/>
        <n v="286460"/>
        <n v="286459"/>
        <n v="286458"/>
        <n v="286457"/>
        <n v="286456"/>
        <n v="286455"/>
        <n v="286454"/>
        <n v="286453"/>
        <n v="286452"/>
        <n v="286451"/>
        <n v="286450"/>
        <n v="286449"/>
        <n v="286448"/>
        <n v="286447"/>
        <n v="286446"/>
        <n v="286445"/>
        <n v="286444"/>
        <n v="286443"/>
        <n v="286442"/>
        <n v="286441"/>
        <n v="286440"/>
        <n v="286439"/>
        <n v="286438"/>
        <n v="286437"/>
        <n v="286436"/>
        <n v="286435"/>
        <n v="286434"/>
        <n v="286433"/>
        <n v="286432"/>
        <n v="286905"/>
        <n v="286904"/>
        <n v="286903"/>
        <n v="286902"/>
        <n v="286901"/>
        <n v="286900"/>
        <n v="286899"/>
        <n v="286898"/>
        <n v="286897"/>
        <n v="286896"/>
        <n v="286895"/>
        <n v="286893"/>
        <n v="286891"/>
        <n v="286890"/>
        <n v="286889"/>
        <n v="286888"/>
        <n v="286887"/>
        <n v="286886"/>
        <n v="286885"/>
        <n v="286884"/>
        <n v="286883"/>
        <n v="286881"/>
        <n v="286880"/>
        <n v="286879"/>
        <n v="286878"/>
        <n v="286876"/>
        <n v="286875"/>
        <n v="286874"/>
        <n v="286873"/>
        <n v="286872"/>
        <n v="286871"/>
        <n v="286870"/>
        <n v="286869"/>
        <n v="286868"/>
        <n v="286867"/>
        <n v="286866"/>
        <n v="286865"/>
        <n v="286864"/>
        <n v="286863"/>
        <n v="286862"/>
        <n v="286861"/>
        <n v="286860"/>
        <n v="286859"/>
        <n v="286858"/>
        <n v="286857"/>
        <n v="286856"/>
        <n v="286855"/>
        <n v="286852"/>
        <n v="286851"/>
        <n v="286850"/>
        <n v="286849"/>
        <n v="286848"/>
        <n v="286847"/>
        <n v="286846"/>
        <n v="286845"/>
        <n v="286844"/>
        <n v="286843"/>
        <n v="286842"/>
        <n v="286841"/>
        <n v="286840"/>
        <n v="286839"/>
        <n v="286837"/>
        <n v="286836"/>
        <n v="286835"/>
        <n v="286834"/>
        <n v="286833"/>
        <n v="286831"/>
        <n v="286830"/>
        <n v="286829"/>
        <n v="286828"/>
        <n v="286827"/>
        <n v="286826"/>
        <n v="286825"/>
        <n v="286824"/>
        <n v="286823"/>
        <n v="286821"/>
        <n v="286820"/>
        <n v="286818"/>
        <n v="286817"/>
        <n v="286815"/>
        <n v="286814"/>
        <n v="286813"/>
        <n v="286810"/>
        <n v="286808"/>
        <n v="286806"/>
        <n v="286805"/>
        <n v="286804"/>
        <n v="286801"/>
        <n v="286800"/>
        <n v="286799"/>
        <n v="286798"/>
        <n v="286797"/>
        <n v="286796"/>
        <n v="286794"/>
        <n v="286793"/>
        <n v="286792"/>
        <n v="286791"/>
        <n v="286790"/>
        <n v="286789"/>
        <n v="286788"/>
        <n v="286787"/>
        <n v="286786"/>
        <n v="286785"/>
        <n v="286784"/>
        <n v="286783"/>
        <n v="286782"/>
        <n v="286781"/>
        <n v="286779"/>
        <n v="286778"/>
        <n v="286776"/>
        <n v="286775"/>
        <n v="286774"/>
        <n v="286772"/>
        <n v="286771"/>
        <n v="286769"/>
        <n v="286767"/>
        <n v="286765"/>
        <n v="286763"/>
        <n v="286762"/>
        <n v="286761"/>
        <n v="286760"/>
        <n v="286758"/>
        <n v="286757"/>
        <n v="286755"/>
        <n v="286754"/>
        <n v="286753"/>
        <n v="286752"/>
        <n v="286750"/>
        <n v="286749"/>
        <n v="286746"/>
        <n v="286745"/>
        <n v="286744"/>
        <n v="286741"/>
        <n v="286740"/>
        <n v="286739"/>
        <n v="286737"/>
        <n v="286735"/>
        <n v="286731"/>
        <n v="286730"/>
        <n v="286729"/>
        <n v="286728"/>
        <n v="286727"/>
        <n v="286726"/>
        <n v="286725"/>
        <n v="286724"/>
        <n v="286723"/>
        <n v="286722"/>
        <n v="286721"/>
        <n v="286720"/>
        <n v="286719"/>
        <n v="286718"/>
        <n v="286717"/>
        <n v="286716"/>
        <n v="286715"/>
        <n v="286714"/>
        <n v="286713"/>
        <n v="286712"/>
        <n v="286711"/>
        <n v="286710"/>
        <n v="286709"/>
        <n v="286708"/>
        <n v="286707"/>
        <n v="286706"/>
        <n v="286705"/>
        <n v="286704"/>
        <n v="286703"/>
        <n v="286702"/>
        <n v="286701"/>
        <n v="286700"/>
        <n v="286699"/>
        <n v="286698"/>
        <n v="286697"/>
        <n v="286696"/>
        <n v="286695"/>
        <n v="286694"/>
        <n v="286693"/>
        <n v="286692"/>
        <n v="286691"/>
        <n v="286690"/>
        <n v="286689"/>
        <n v="286688"/>
        <n v="286687"/>
        <n v="286686"/>
        <n v="286685"/>
        <n v="286684"/>
        <n v="286683"/>
        <n v="286682"/>
        <n v="286681"/>
        <n v="286680"/>
        <n v="287177"/>
        <n v="287175"/>
        <n v="287174"/>
        <n v="287173"/>
        <n v="287172"/>
        <n v="287171"/>
        <n v="287170"/>
        <n v="287169"/>
        <n v="287168"/>
        <n v="287167"/>
        <n v="287166"/>
        <n v="287165"/>
        <n v="287164"/>
        <n v="287163"/>
        <n v="287162"/>
        <n v="287161"/>
        <n v="287160"/>
        <n v="287159"/>
        <n v="287158"/>
        <n v="287157"/>
        <n v="287156"/>
        <n v="287155"/>
        <n v="287153"/>
        <n v="287152"/>
        <n v="287151"/>
        <n v="287150"/>
        <n v="287149"/>
        <n v="287148"/>
        <n v="287147"/>
        <n v="287146"/>
        <n v="287145"/>
        <n v="287144"/>
        <n v="287143"/>
        <n v="287142"/>
        <n v="287140"/>
        <n v="287139"/>
        <n v="287138"/>
        <n v="287137"/>
        <n v="287136"/>
        <n v="287135"/>
        <n v="287134"/>
        <n v="287133"/>
        <n v="287132"/>
        <n v="287131"/>
        <n v="287130"/>
        <n v="287129"/>
        <n v="287128"/>
        <n v="287127"/>
        <n v="287126"/>
        <n v="287125"/>
        <n v="287124"/>
        <n v="287123"/>
        <n v="287122"/>
        <n v="287121"/>
        <n v="287120"/>
        <n v="287119"/>
        <n v="287118"/>
        <n v="287117"/>
        <n v="287116"/>
        <n v="287115"/>
        <n v="287114"/>
        <n v="287113"/>
        <n v="287112"/>
        <n v="287111"/>
        <n v="287110"/>
        <n v="287109"/>
        <n v="287108"/>
        <n v="287107"/>
        <n v="287105"/>
        <n v="287104"/>
        <n v="287103"/>
        <n v="287102"/>
        <n v="287101"/>
        <n v="287100"/>
        <n v="287099"/>
        <n v="287098"/>
        <n v="287097"/>
        <n v="287096"/>
        <n v="287095"/>
        <n v="287094"/>
        <n v="287092"/>
        <n v="287091"/>
        <n v="287090"/>
        <n v="287089"/>
        <n v="287087"/>
        <n v="287085"/>
        <n v="287084"/>
        <n v="287083"/>
        <n v="287082"/>
        <n v="287080"/>
        <n v="287077"/>
        <n v="287076"/>
        <n v="287075"/>
        <n v="287074"/>
        <n v="287073"/>
        <n v="287071"/>
        <n v="287070"/>
        <n v="287069"/>
        <n v="287068"/>
        <n v="287067"/>
        <n v="287065"/>
        <n v="287064"/>
        <n v="287063"/>
        <n v="287062"/>
        <n v="287061"/>
        <n v="287060"/>
        <n v="287059"/>
        <n v="287058"/>
        <n v="287057"/>
        <n v="287056"/>
        <n v="287055"/>
        <n v="287054"/>
        <n v="287053"/>
        <n v="287052"/>
        <n v="287051"/>
        <n v="287048"/>
        <n v="287047"/>
        <n v="287045"/>
        <n v="287044"/>
        <n v="287043"/>
        <n v="287042"/>
        <n v="287041"/>
        <n v="287040"/>
        <n v="287039"/>
        <n v="287038"/>
        <n v="287037"/>
        <n v="287036"/>
        <n v="287035"/>
        <n v="287034"/>
        <n v="287033"/>
        <n v="287032"/>
        <n v="287030"/>
        <n v="287029"/>
        <n v="287028"/>
        <n v="287027"/>
        <n v="287026"/>
        <n v="287024"/>
        <n v="287023"/>
        <n v="287022"/>
        <n v="287021"/>
        <n v="287020"/>
        <n v="287019"/>
        <n v="287017"/>
        <n v="287016"/>
        <n v="287013"/>
        <n v="287011"/>
        <n v="287010"/>
        <n v="287008"/>
        <n v="287006"/>
        <n v="287005"/>
        <n v="287004"/>
        <n v="287003"/>
        <n v="287002"/>
        <n v="287001"/>
        <n v="287000"/>
        <n v="286999"/>
        <n v="286995"/>
        <n v="286994"/>
        <n v="286993"/>
        <n v="286992"/>
        <n v="286991"/>
        <n v="286989"/>
        <n v="286987"/>
        <n v="286986"/>
        <n v="286985"/>
        <n v="286984"/>
        <n v="286983"/>
        <n v="286982"/>
        <n v="286981"/>
        <n v="286980"/>
        <n v="286979"/>
        <n v="286978"/>
        <n v="286976"/>
        <n v="286975"/>
        <n v="286974"/>
        <n v="286973"/>
        <n v="286972"/>
        <n v="286971"/>
        <n v="286970"/>
        <n v="286967"/>
        <n v="286966"/>
        <n v="286965"/>
        <n v="286964"/>
        <n v="286963"/>
        <n v="286962"/>
        <n v="286961"/>
        <n v="286958"/>
        <n v="286957"/>
        <n v="286956"/>
        <n v="286955"/>
        <n v="286953"/>
        <n v="286952"/>
        <n v="286949"/>
        <n v="286947"/>
        <n v="286945"/>
        <n v="286944"/>
        <n v="286940"/>
        <n v="286938"/>
        <n v="286934"/>
        <n v="286932"/>
        <n v="286931"/>
        <n v="286930"/>
        <n v="286929"/>
        <n v="286928"/>
        <n v="286927"/>
        <n v="286926"/>
        <n v="286925"/>
        <n v="286924"/>
        <n v="286923"/>
        <n v="286922"/>
        <n v="286921"/>
        <n v="286920"/>
        <n v="286919"/>
        <n v="286918"/>
        <n v="286917"/>
        <n v="286916"/>
        <n v="286915"/>
        <n v="286914"/>
        <n v="286913"/>
        <n v="286912"/>
        <n v="286911"/>
        <n v="286910"/>
        <n v="286909"/>
        <n v="286908"/>
        <n v="286907"/>
        <n v="286906"/>
        <n v="287444"/>
        <n v="287443"/>
        <n v="287441"/>
        <n v="287440"/>
        <n v="287439"/>
        <n v="287438"/>
        <n v="287437"/>
        <n v="287436"/>
        <n v="287434"/>
        <n v="287432"/>
        <n v="287431"/>
        <n v="287430"/>
        <n v="287429"/>
        <n v="287428"/>
        <n v="287427"/>
        <n v="287426"/>
        <n v="287424"/>
        <n v="287423"/>
        <n v="287422"/>
        <n v="287421"/>
        <n v="287420"/>
        <n v="287419"/>
        <n v="287418"/>
        <n v="287417"/>
        <n v="287416"/>
        <n v="287415"/>
        <n v="287414"/>
        <n v="287413"/>
        <n v="287412"/>
        <n v="287411"/>
        <n v="287410"/>
        <n v="287409"/>
        <n v="287408"/>
        <n v="287407"/>
        <n v="287406"/>
        <n v="287405"/>
        <n v="287404"/>
        <n v="287400"/>
        <n v="287399"/>
        <n v="287398"/>
        <n v="287396"/>
        <n v="287395"/>
        <n v="287394"/>
        <n v="287393"/>
        <n v="287392"/>
        <n v="287391"/>
        <n v="287390"/>
        <n v="287389"/>
        <n v="287388"/>
        <n v="287387"/>
        <n v="287385"/>
        <n v="287384"/>
        <n v="287383"/>
        <n v="287382"/>
        <n v="287381"/>
        <n v="287380"/>
        <n v="287379"/>
        <n v="287377"/>
        <n v="287375"/>
        <n v="287374"/>
        <n v="287373"/>
        <n v="287372"/>
        <n v="287371"/>
        <n v="287370"/>
        <n v="287369"/>
        <n v="287367"/>
        <n v="287366"/>
        <n v="287365"/>
        <n v="287364"/>
        <n v="287363"/>
        <n v="287362"/>
        <n v="287361"/>
        <n v="287360"/>
        <n v="287359"/>
        <n v="287358"/>
        <n v="287357"/>
        <n v="287356"/>
        <n v="287355"/>
        <n v="287354"/>
        <n v="287352"/>
        <n v="287351"/>
        <n v="287350"/>
        <n v="287349"/>
        <n v="287348"/>
        <n v="287347"/>
        <n v="287346"/>
        <n v="287345"/>
        <n v="287344"/>
        <n v="287343"/>
        <n v="287342"/>
        <n v="287341"/>
        <n v="287340"/>
        <n v="287339"/>
        <n v="287338"/>
        <n v="287337"/>
        <n v="287336"/>
        <n v="287335"/>
        <n v="287334"/>
        <n v="287333"/>
        <n v="287332"/>
        <n v="287331"/>
        <n v="287330"/>
        <n v="287329"/>
        <n v="287328"/>
        <n v="287327"/>
        <n v="287325"/>
        <n v="287324"/>
        <n v="287323"/>
        <n v="287322"/>
        <n v="287320"/>
        <n v="287319"/>
        <n v="287318"/>
        <n v="287317"/>
        <n v="287316"/>
        <n v="287315"/>
        <n v="287314"/>
        <n v="287313"/>
        <n v="287312"/>
        <n v="287311"/>
        <n v="287310"/>
        <n v="287308"/>
        <n v="287307"/>
        <n v="287306"/>
        <n v="287305"/>
        <n v="287304"/>
        <n v="287303"/>
        <n v="287302"/>
        <n v="287301"/>
        <n v="287300"/>
        <n v="287299"/>
        <n v="287298"/>
        <n v="287297"/>
        <n v="287296"/>
        <n v="287295"/>
        <n v="287292"/>
        <n v="287291"/>
        <n v="287290"/>
        <n v="287288"/>
        <n v="287287"/>
        <n v="287286"/>
        <n v="287284"/>
        <n v="287283"/>
        <n v="287281"/>
        <n v="287280"/>
        <n v="287278"/>
        <n v="287277"/>
        <n v="287274"/>
        <n v="287273"/>
        <n v="287272"/>
        <n v="287271"/>
        <n v="287270"/>
        <n v="287268"/>
        <n v="287267"/>
        <n v="287266"/>
        <n v="287265"/>
        <n v="287264"/>
        <n v="287262"/>
        <n v="287261"/>
        <n v="287260"/>
        <n v="287259"/>
        <n v="287258"/>
        <n v="287257"/>
        <n v="287254"/>
        <n v="287253"/>
        <n v="287252"/>
        <n v="287251"/>
        <n v="287250"/>
        <n v="287249"/>
        <n v="287248"/>
        <n v="287246"/>
        <n v="287245"/>
        <n v="287244"/>
        <n v="287243"/>
        <n v="287242"/>
        <n v="287241"/>
        <n v="287240"/>
        <n v="287239"/>
        <n v="287238"/>
        <n v="287237"/>
        <n v="287235"/>
        <n v="287233"/>
        <n v="287232"/>
        <n v="287231"/>
        <n v="287228"/>
        <n v="287227"/>
        <n v="287226"/>
        <n v="287225"/>
        <n v="287224"/>
        <n v="287223"/>
        <n v="287222"/>
        <n v="287221"/>
        <n v="287220"/>
        <n v="287219"/>
        <n v="287218"/>
        <n v="287217"/>
        <n v="287216"/>
        <n v="287215"/>
        <n v="287214"/>
        <n v="287213"/>
        <n v="287212"/>
        <n v="287211"/>
        <n v="287210"/>
        <n v="287209"/>
        <n v="287208"/>
        <n v="287207"/>
        <n v="287206"/>
        <n v="287205"/>
        <n v="287204"/>
        <n v="287203"/>
        <n v="287202"/>
        <n v="287201"/>
        <n v="287200"/>
        <n v="287199"/>
        <n v="287198"/>
        <n v="287197"/>
        <n v="287196"/>
        <n v="287195"/>
        <n v="287194"/>
        <n v="287193"/>
        <n v="287192"/>
        <n v="287191"/>
        <n v="287190"/>
        <n v="287189"/>
        <n v="287188"/>
        <n v="287187"/>
        <n v="287186"/>
        <n v="287185"/>
        <n v="287184"/>
        <n v="287183"/>
        <n v="287182"/>
        <n v="287181"/>
        <n v="287180"/>
        <n v="287179"/>
        <n v="287178"/>
        <n v="287709"/>
        <n v="287707"/>
        <n v="287706"/>
        <n v="287705"/>
        <n v="287704"/>
        <n v="287703"/>
        <n v="287702"/>
        <n v="287701"/>
        <n v="287700"/>
        <n v="287699"/>
        <n v="287698"/>
        <n v="287697"/>
        <n v="287696"/>
        <n v="287695"/>
        <n v="287694"/>
        <n v="287693"/>
        <n v="287692"/>
        <n v="287691"/>
        <n v="287690"/>
        <n v="287689"/>
        <n v="287688"/>
        <n v="287687"/>
        <n v="287686"/>
        <n v="287685"/>
        <n v="287684"/>
        <n v="287682"/>
        <n v="287681"/>
        <n v="287680"/>
        <n v="287679"/>
        <n v="287678"/>
        <n v="287677"/>
        <n v="287676"/>
        <n v="287675"/>
        <n v="287674"/>
        <n v="287673"/>
        <n v="287672"/>
        <n v="287671"/>
        <n v="287670"/>
        <n v="287669"/>
        <n v="287668"/>
        <n v="287667"/>
        <n v="287666"/>
        <n v="287665"/>
        <n v="287664"/>
        <n v="287663"/>
        <n v="287661"/>
        <n v="287660"/>
        <n v="287659"/>
        <n v="287658"/>
        <n v="287657"/>
        <n v="287654"/>
        <n v="287653"/>
        <n v="287652"/>
        <n v="287651"/>
        <n v="287650"/>
        <n v="287649"/>
        <n v="287648"/>
        <n v="287647"/>
        <n v="287646"/>
        <n v="287645"/>
        <n v="287644"/>
        <n v="287643"/>
        <n v="287642"/>
        <n v="287641"/>
        <n v="287640"/>
        <n v="287638"/>
        <n v="287637"/>
        <n v="287636"/>
        <n v="287635"/>
        <n v="287634"/>
        <n v="287633"/>
        <n v="287632"/>
        <n v="287631"/>
        <n v="287630"/>
        <n v="287629"/>
        <n v="287628"/>
        <n v="287627"/>
        <n v="287626"/>
        <n v="287625"/>
        <n v="287624"/>
        <n v="287623"/>
        <n v="287621"/>
        <n v="287620"/>
        <n v="287619"/>
        <n v="287618"/>
        <n v="287617"/>
        <n v="287616"/>
        <n v="287615"/>
        <n v="287614"/>
        <n v="287613"/>
        <n v="287612"/>
        <n v="287611"/>
        <n v="287610"/>
        <n v="287609"/>
        <n v="287608"/>
        <n v="287607"/>
        <n v="287606"/>
        <n v="287605"/>
        <n v="287604"/>
        <n v="287603"/>
        <n v="287602"/>
        <n v="287601"/>
        <n v="287600"/>
        <n v="287599"/>
        <n v="287598"/>
        <n v="287597"/>
        <n v="287596"/>
        <n v="287595"/>
        <n v="287594"/>
        <n v="287593"/>
        <n v="287592"/>
        <n v="287591"/>
        <n v="287590"/>
        <n v="287589"/>
        <n v="287588"/>
        <n v="287587"/>
        <n v="287586"/>
        <n v="287585"/>
        <n v="287584"/>
        <n v="287583"/>
        <n v="287581"/>
        <n v="287580"/>
        <n v="287579"/>
        <n v="287578"/>
        <n v="287577"/>
        <n v="287576"/>
        <n v="287573"/>
        <n v="287572"/>
        <n v="287571"/>
        <n v="287568"/>
        <n v="287567"/>
        <n v="287566"/>
        <n v="287564"/>
        <n v="287563"/>
        <n v="287562"/>
        <n v="287561"/>
        <n v="287560"/>
        <n v="287558"/>
        <n v="287557"/>
        <n v="287556"/>
        <n v="287555"/>
        <n v="287553"/>
        <n v="287552"/>
        <n v="287551"/>
        <n v="287550"/>
        <n v="287549"/>
        <n v="287547"/>
        <n v="287543"/>
        <n v="287542"/>
        <n v="287541"/>
        <n v="287540"/>
        <n v="287539"/>
        <n v="287538"/>
        <n v="287537"/>
        <n v="287536"/>
        <n v="287534"/>
        <n v="287533"/>
        <n v="287532"/>
        <n v="287531"/>
        <n v="287530"/>
        <n v="287529"/>
        <n v="287528"/>
        <n v="287527"/>
        <n v="287525"/>
        <n v="287523"/>
        <n v="287522"/>
        <n v="287521"/>
        <n v="287520"/>
        <n v="287519"/>
        <n v="287517"/>
        <n v="287516"/>
        <n v="287515"/>
        <n v="287514"/>
        <n v="287513"/>
        <n v="287512"/>
        <n v="287511"/>
        <n v="287510"/>
        <n v="287509"/>
        <n v="287508"/>
        <n v="287504"/>
        <n v="287503"/>
        <n v="287502"/>
        <n v="287501"/>
        <n v="287500"/>
        <n v="287499"/>
        <n v="287498"/>
        <n v="287496"/>
        <n v="287495"/>
        <n v="287493"/>
        <n v="287492"/>
        <n v="287491"/>
        <n v="287490"/>
        <n v="287489"/>
        <n v="287487"/>
        <n v="287486"/>
        <n v="287485"/>
        <n v="287483"/>
        <n v="287482"/>
        <n v="287481"/>
        <n v="287480"/>
        <n v="287479"/>
        <n v="287478"/>
        <n v="287477"/>
        <n v="287476"/>
        <n v="287475"/>
        <n v="287474"/>
        <n v="287473"/>
        <n v="287472"/>
        <n v="287471"/>
        <n v="287470"/>
        <n v="287469"/>
        <n v="287468"/>
        <n v="287467"/>
        <n v="287466"/>
        <n v="287465"/>
        <n v="287464"/>
        <n v="287463"/>
        <n v="287462"/>
        <n v="287461"/>
        <n v="287460"/>
        <n v="287459"/>
        <n v="287458"/>
        <n v="287457"/>
        <n v="287456"/>
        <n v="287455"/>
        <n v="287454"/>
        <n v="287453"/>
        <n v="287452"/>
        <n v="287451"/>
        <n v="287450"/>
        <n v="287449"/>
        <n v="287448"/>
        <n v="287447"/>
        <n v="287446"/>
        <n v="287445"/>
        <n v="287970"/>
        <n v="287969"/>
        <n v="287968"/>
        <n v="287967"/>
        <n v="287965"/>
        <n v="287964"/>
        <n v="287963"/>
        <n v="287962"/>
        <n v="287961"/>
        <n v="287960"/>
        <n v="287958"/>
        <n v="287957"/>
        <n v="287956"/>
        <n v="287955"/>
        <n v="287954"/>
        <n v="287953"/>
        <n v="287952"/>
        <n v="287951"/>
        <n v="287950"/>
        <n v="287949"/>
        <n v="287948"/>
        <n v="287947"/>
        <n v="287946"/>
        <n v="287945"/>
        <n v="287944"/>
        <n v="287943"/>
        <n v="287942"/>
        <n v="287941"/>
        <n v="287940"/>
        <n v="287937"/>
        <n v="287936"/>
        <n v="287935"/>
        <n v="287934"/>
        <n v="287933"/>
        <n v="287932"/>
        <n v="287931"/>
        <n v="287930"/>
        <n v="287928"/>
        <n v="287927"/>
        <n v="287926"/>
        <n v="287924"/>
        <n v="287923"/>
        <n v="287922"/>
        <n v="287921"/>
        <n v="287920"/>
        <n v="287919"/>
        <n v="287918"/>
        <n v="287917"/>
        <n v="287916"/>
        <n v="287915"/>
        <n v="287914"/>
        <n v="287913"/>
        <n v="287911"/>
        <n v="287910"/>
        <n v="287909"/>
        <n v="287908"/>
        <n v="287907"/>
        <n v="287906"/>
        <n v="287904"/>
        <n v="287903"/>
        <n v="287902"/>
        <n v="287901"/>
        <n v="287900"/>
        <n v="287899"/>
        <n v="287898"/>
        <n v="287897"/>
        <n v="287896"/>
        <n v="287895"/>
        <n v="287894"/>
        <n v="287893"/>
        <n v="287892"/>
        <n v="287891"/>
        <n v="287889"/>
        <n v="287888"/>
        <n v="287887"/>
        <n v="287886"/>
        <n v="287884"/>
        <n v="287883"/>
        <n v="287881"/>
        <n v="287880"/>
        <n v="287879"/>
        <n v="287878"/>
        <n v="287877"/>
        <n v="287876"/>
        <n v="287875"/>
        <n v="287874"/>
        <n v="287873"/>
        <n v="287872"/>
        <n v="287871"/>
        <n v="287870"/>
        <n v="287869"/>
        <n v="287868"/>
        <n v="287867"/>
        <n v="287866"/>
        <n v="287863"/>
        <n v="287861"/>
        <n v="287860"/>
        <n v="287859"/>
        <n v="287858"/>
        <n v="287856"/>
        <n v="287855"/>
        <n v="287853"/>
        <n v="287852"/>
        <n v="287851"/>
        <n v="287850"/>
        <n v="287849"/>
        <n v="287848"/>
        <n v="287847"/>
        <n v="287846"/>
        <n v="287845"/>
        <n v="287844"/>
        <n v="287843"/>
        <n v="287842"/>
        <n v="287841"/>
        <n v="287840"/>
        <n v="287839"/>
        <n v="287837"/>
        <n v="287836"/>
        <n v="287835"/>
        <n v="287834"/>
        <n v="287833"/>
        <n v="287830"/>
        <n v="287829"/>
        <n v="287828"/>
        <n v="287826"/>
        <n v="287825"/>
        <n v="287824"/>
        <n v="287822"/>
        <n v="287821"/>
        <n v="287820"/>
        <n v="287817"/>
        <n v="287816"/>
        <n v="287815"/>
        <n v="287814"/>
        <n v="287813"/>
        <n v="287812"/>
        <n v="287811"/>
        <n v="287810"/>
        <n v="287809"/>
        <n v="287808"/>
        <n v="287806"/>
        <n v="287805"/>
        <n v="287802"/>
        <n v="287800"/>
        <n v="287798"/>
        <n v="287795"/>
        <n v="287794"/>
        <n v="287792"/>
        <n v="287791"/>
        <n v="287787"/>
        <n v="287786"/>
        <n v="287785"/>
        <n v="287783"/>
        <n v="287782"/>
        <n v="287781"/>
        <n v="287779"/>
        <n v="287778"/>
        <n v="287777"/>
        <n v="287776"/>
        <n v="287775"/>
        <n v="287774"/>
        <n v="287773"/>
        <n v="287770"/>
        <n v="287768"/>
        <n v="287766"/>
        <n v="287765"/>
        <n v="287762"/>
        <n v="287761"/>
        <n v="287760"/>
        <n v="287756"/>
        <n v="287753"/>
        <n v="287752"/>
        <n v="287751"/>
        <n v="287750"/>
        <n v="287748"/>
        <n v="287746"/>
        <n v="287745"/>
        <n v="287744"/>
        <n v="287743"/>
        <n v="287742"/>
        <n v="287741"/>
        <n v="287740"/>
        <n v="287739"/>
        <n v="287738"/>
        <n v="287737"/>
        <n v="287736"/>
        <n v="287735"/>
        <n v="287734"/>
        <n v="287733"/>
        <n v="287732"/>
        <n v="287731"/>
        <n v="287730"/>
        <n v="287729"/>
        <n v="287728"/>
        <n v="287727"/>
        <n v="287726"/>
        <n v="287725"/>
        <n v="287724"/>
        <n v="287723"/>
        <n v="287722"/>
        <n v="287721"/>
        <n v="287720"/>
        <n v="287719"/>
        <n v="287718"/>
        <n v="287717"/>
        <n v="287716"/>
        <n v="287715"/>
        <n v="287714"/>
        <n v="287713"/>
        <n v="287712"/>
        <n v="287711"/>
        <n v="287710"/>
        <n v="288220"/>
        <n v="288219"/>
        <n v="288218"/>
        <n v="288216"/>
        <n v="288215"/>
        <n v="288214"/>
        <n v="288213"/>
        <n v="288212"/>
        <n v="288210"/>
        <n v="288209"/>
        <n v="288208"/>
        <n v="288207"/>
        <n v="288206"/>
        <n v="288205"/>
        <n v="288204"/>
        <n v="288203"/>
        <n v="288202"/>
        <n v="288199"/>
        <n v="288197"/>
        <n v="288196"/>
        <n v="288195"/>
        <n v="288194"/>
        <n v="288193"/>
        <n v="288192"/>
        <n v="288191"/>
        <n v="288190"/>
        <n v="288189"/>
        <n v="288188"/>
        <n v="288187"/>
        <n v="288186"/>
        <n v="288185"/>
        <n v="288184"/>
        <n v="288183"/>
        <n v="288182"/>
        <n v="288181"/>
        <n v="288179"/>
        <n v="288178"/>
        <n v="288177"/>
        <n v="288176"/>
        <n v="288175"/>
        <n v="288174"/>
        <n v="288173"/>
        <n v="288172"/>
        <n v="288171"/>
        <n v="288170"/>
        <n v="288169"/>
        <n v="288168"/>
        <n v="288167"/>
        <n v="288164"/>
        <n v="288163"/>
        <n v="288162"/>
        <n v="288161"/>
        <n v="288160"/>
        <n v="288159"/>
        <n v="288158"/>
        <n v="288157"/>
        <n v="288156"/>
        <n v="288155"/>
        <n v="288154"/>
        <n v="288153"/>
        <n v="288152"/>
        <n v="288150"/>
        <n v="288149"/>
        <n v="288148"/>
        <n v="288147"/>
        <n v="288146"/>
        <n v="288144"/>
        <n v="288143"/>
        <n v="288142"/>
        <n v="288141"/>
        <n v="288140"/>
        <n v="288139"/>
        <n v="288138"/>
        <n v="288136"/>
        <n v="288135"/>
        <n v="288134"/>
        <n v="288133"/>
        <n v="288132"/>
        <n v="288131"/>
        <n v="288129"/>
        <n v="288128"/>
        <n v="288127"/>
        <n v="288126"/>
        <n v="288125"/>
        <n v="288123"/>
        <n v="288122"/>
        <n v="288121"/>
        <n v="288120"/>
        <n v="288119"/>
        <n v="288118"/>
        <n v="288117"/>
        <n v="288116"/>
        <n v="288115"/>
        <n v="288114"/>
        <n v="288113"/>
        <n v="288112"/>
        <n v="288111"/>
        <n v="288110"/>
        <n v="288109"/>
        <n v="288108"/>
        <n v="288107"/>
        <n v="288106"/>
        <n v="288105"/>
        <n v="288104"/>
        <n v="288103"/>
        <n v="288102"/>
        <n v="288101"/>
        <n v="288099"/>
        <n v="288098"/>
        <n v="288097"/>
        <n v="288096"/>
        <n v="288095"/>
        <n v="288094"/>
        <n v="288093"/>
        <n v="288092"/>
        <n v="288091"/>
        <n v="288088"/>
        <n v="288087"/>
        <n v="288086"/>
        <n v="288085"/>
        <n v="288084"/>
        <n v="288083"/>
        <n v="288082"/>
        <n v="288081"/>
        <n v="288080"/>
        <n v="288079"/>
        <n v="288077"/>
        <n v="288076"/>
        <n v="288075"/>
        <n v="288074"/>
        <n v="288073"/>
        <n v="288069"/>
        <n v="288068"/>
        <n v="288067"/>
        <n v="288066"/>
        <n v="288064"/>
        <n v="288063"/>
        <n v="288061"/>
        <n v="288060"/>
        <n v="288059"/>
        <n v="288057"/>
        <n v="288055"/>
        <n v="288054"/>
        <n v="288053"/>
        <n v="288051"/>
        <n v="288050"/>
        <n v="288048"/>
        <n v="288047"/>
        <n v="288046"/>
        <n v="288045"/>
        <n v="288044"/>
        <n v="288043"/>
        <n v="288042"/>
        <n v="288040"/>
        <n v="288038"/>
        <n v="288037"/>
        <n v="288036"/>
        <n v="288033"/>
        <n v="288032"/>
        <n v="288031"/>
        <n v="288030"/>
        <n v="288028"/>
        <n v="288027"/>
        <n v="288026"/>
        <n v="288025"/>
        <n v="288024"/>
        <n v="288023"/>
        <n v="288022"/>
        <n v="288021"/>
        <n v="288020"/>
        <n v="288019"/>
        <n v="288018"/>
        <n v="288017"/>
        <n v="288016"/>
        <n v="288015"/>
        <n v="288014"/>
        <n v="288013"/>
        <n v="288012"/>
        <n v="288011"/>
        <n v="288010"/>
        <n v="288009"/>
        <n v="288008"/>
        <n v="288007"/>
        <n v="288006"/>
        <n v="288005"/>
        <n v="288004"/>
        <n v="288003"/>
        <n v="288002"/>
        <n v="288001"/>
        <n v="288000"/>
        <n v="287999"/>
        <n v="287998"/>
        <n v="287997"/>
        <n v="287996"/>
        <n v="287995"/>
        <n v="287994"/>
        <n v="287993"/>
        <n v="287992"/>
        <n v="287991"/>
        <n v="287990"/>
        <n v="287989"/>
        <n v="287988"/>
        <n v="287987"/>
        <n v="287986"/>
        <n v="287985"/>
        <n v="287984"/>
        <n v="287983"/>
        <n v="287982"/>
        <n v="287981"/>
        <n v="287980"/>
        <n v="287979"/>
        <n v="287978"/>
        <n v="287977"/>
        <n v="287976"/>
        <n v="287975"/>
        <n v="287974"/>
        <n v="287973"/>
        <n v="287972"/>
        <n v="287971"/>
        <n v="288426"/>
        <n v="288424"/>
        <n v="288423"/>
        <n v="288422"/>
        <n v="288421"/>
        <n v="288420"/>
        <n v="288419"/>
        <n v="288418"/>
        <n v="288416"/>
        <n v="288415"/>
        <n v="288414"/>
        <n v="288413"/>
        <n v="288412"/>
        <n v="288411"/>
        <n v="288410"/>
        <n v="288409"/>
        <n v="288408"/>
        <n v="288407"/>
        <n v="288406"/>
        <n v="288405"/>
        <n v="288404"/>
        <n v="288402"/>
        <n v="288401"/>
        <n v="288400"/>
        <n v="288399"/>
        <n v="288398"/>
        <n v="288397"/>
        <n v="288396"/>
        <n v="288395"/>
        <n v="288394"/>
        <n v="288393"/>
        <n v="288392"/>
        <n v="288391"/>
        <n v="288390"/>
        <n v="288389"/>
        <n v="288388"/>
        <n v="288387"/>
        <n v="288386"/>
        <n v="288385"/>
        <n v="288384"/>
        <n v="288383"/>
        <n v="288382"/>
        <n v="288381"/>
        <n v="288380"/>
        <n v="288379"/>
        <n v="288376"/>
        <n v="288375"/>
        <n v="288374"/>
        <n v="288373"/>
        <n v="288372"/>
        <n v="288371"/>
        <n v="288370"/>
        <n v="288369"/>
        <n v="288368"/>
        <n v="288367"/>
        <n v="288366"/>
        <n v="288365"/>
        <n v="288364"/>
        <n v="288363"/>
        <n v="288362"/>
        <n v="288361"/>
        <n v="288360"/>
        <n v="288359"/>
        <n v="288358"/>
        <n v="288357"/>
        <n v="288356"/>
        <n v="288355"/>
        <n v="288354"/>
        <n v="288353"/>
        <n v="288352"/>
        <n v="288351"/>
        <n v="288350"/>
        <n v="288349"/>
        <n v="288347"/>
        <n v="288345"/>
        <n v="288344"/>
        <n v="288342"/>
        <n v="288339"/>
        <n v="288338"/>
        <n v="288337"/>
        <n v="288335"/>
        <n v="288334"/>
        <n v="288333"/>
        <n v="288332"/>
        <n v="288331"/>
        <n v="288329"/>
        <n v="288328"/>
        <n v="288326"/>
        <n v="288325"/>
        <n v="288324"/>
        <n v="288323"/>
        <n v="288322"/>
        <n v="288321"/>
        <n v="288320"/>
        <n v="288318"/>
        <n v="288317"/>
        <n v="288316"/>
        <n v="288315"/>
        <n v="288314"/>
        <n v="288313"/>
        <n v="288312"/>
        <n v="288311"/>
        <n v="288309"/>
        <n v="288307"/>
        <n v="288306"/>
        <n v="288305"/>
        <n v="288304"/>
        <n v="288303"/>
        <n v="288302"/>
        <n v="288299"/>
        <n v="288298"/>
        <n v="288297"/>
        <n v="288296"/>
        <n v="288295"/>
        <n v="288294"/>
        <n v="288293"/>
        <n v="288292"/>
        <n v="288291"/>
        <n v="288290"/>
        <n v="288289"/>
        <n v="288288"/>
        <n v="288284"/>
        <n v="288283"/>
        <n v="288280"/>
        <n v="288277"/>
        <n v="288276"/>
        <n v="288275"/>
        <n v="288274"/>
        <n v="288272"/>
        <n v="288271"/>
        <n v="288269"/>
        <n v="288268"/>
        <n v="288267"/>
        <n v="288266"/>
        <n v="288265"/>
        <n v="288264"/>
        <n v="288263"/>
        <n v="288262"/>
        <n v="288261"/>
        <n v="288260"/>
        <n v="288259"/>
        <n v="288258"/>
        <n v="288257"/>
        <n v="288256"/>
        <n v="288255"/>
        <n v="288253"/>
        <n v="288252"/>
        <n v="288251"/>
        <n v="288250"/>
        <n v="288249"/>
        <n v="288248"/>
        <n v="288247"/>
        <n v="288246"/>
        <n v="288245"/>
        <n v="288244"/>
        <n v="288243"/>
        <n v="288242"/>
        <n v="288241"/>
        <n v="288240"/>
        <n v="288239"/>
        <n v="288238"/>
        <n v="288237"/>
        <n v="288236"/>
        <n v="288235"/>
        <n v="288234"/>
        <n v="288233"/>
        <n v="288232"/>
        <n v="288231"/>
        <n v="288230"/>
        <n v="288229"/>
        <n v="288228"/>
        <n v="288227"/>
        <n v="288226"/>
        <n v="288225"/>
        <n v="288224"/>
        <n v="288223"/>
        <n v="288222"/>
        <n v="288221"/>
        <n v="288625"/>
        <n v="288624"/>
        <n v="288623"/>
        <n v="288622"/>
        <n v="288621"/>
        <n v="288620"/>
        <n v="288619"/>
        <n v="288618"/>
        <n v="288617"/>
        <n v="288616"/>
        <n v="288615"/>
        <n v="288614"/>
        <n v="288613"/>
        <n v="288612"/>
        <n v="288611"/>
        <n v="288610"/>
        <n v="288609"/>
        <n v="288608"/>
        <n v="288607"/>
        <n v="288606"/>
        <n v="288604"/>
        <n v="288603"/>
        <n v="288602"/>
        <n v="288601"/>
        <n v="288600"/>
        <n v="288598"/>
        <n v="288597"/>
        <n v="288596"/>
        <n v="288595"/>
        <n v="288594"/>
        <n v="288593"/>
        <n v="288592"/>
        <n v="288591"/>
        <n v="288590"/>
        <n v="288589"/>
        <n v="288587"/>
        <n v="288586"/>
        <n v="288585"/>
        <n v="288584"/>
        <n v="288583"/>
        <n v="288582"/>
        <n v="288581"/>
        <n v="288580"/>
        <n v="288579"/>
        <n v="288578"/>
        <n v="288577"/>
        <n v="288576"/>
        <n v="288573"/>
        <n v="288572"/>
        <n v="288571"/>
        <n v="288569"/>
        <n v="288568"/>
        <n v="288567"/>
        <n v="288566"/>
        <n v="288565"/>
        <n v="288564"/>
        <n v="288563"/>
        <n v="288561"/>
        <n v="288559"/>
        <n v="288558"/>
        <n v="288557"/>
        <n v="288554"/>
        <n v="288551"/>
        <n v="288550"/>
        <n v="288549"/>
        <n v="288546"/>
        <n v="288544"/>
        <n v="288541"/>
        <n v="288540"/>
        <n v="288539"/>
        <n v="288537"/>
        <n v="288536"/>
        <n v="288535"/>
        <n v="288534"/>
        <n v="288530"/>
        <n v="288529"/>
        <n v="288528"/>
        <n v="288527"/>
        <n v="288526"/>
        <n v="288525"/>
        <n v="288524"/>
        <n v="288522"/>
        <n v="288521"/>
        <n v="288520"/>
        <n v="288519"/>
        <n v="288517"/>
        <n v="288516"/>
        <n v="288515"/>
        <n v="288514"/>
        <n v="288512"/>
        <n v="288511"/>
        <n v="288510"/>
        <n v="288509"/>
        <n v="288508"/>
        <n v="288507"/>
        <n v="288506"/>
        <n v="288504"/>
        <n v="288503"/>
        <n v="288502"/>
        <n v="288501"/>
        <n v="288500"/>
        <n v="288499"/>
        <n v="288498"/>
        <n v="288495"/>
        <n v="288493"/>
        <n v="288492"/>
        <n v="288491"/>
        <n v="288490"/>
        <n v="288489"/>
        <n v="288488"/>
        <n v="288486"/>
        <n v="288485"/>
        <n v="288484"/>
        <n v="288481"/>
        <n v="288480"/>
        <n v="288479"/>
        <n v="288478"/>
        <n v="288476"/>
        <n v="288475"/>
        <n v="288473"/>
        <n v="288469"/>
        <n v="288468"/>
        <n v="288467"/>
        <n v="288466"/>
        <n v="288465"/>
        <n v="288464"/>
        <n v="288462"/>
        <n v="288461"/>
        <n v="288460"/>
        <n v="288459"/>
        <n v="288458"/>
        <n v="288457"/>
        <n v="288456"/>
        <n v="288455"/>
        <n v="288454"/>
        <n v="288453"/>
        <n v="288452"/>
        <n v="288451"/>
        <n v="288450"/>
        <n v="288449"/>
        <n v="288448"/>
        <n v="288447"/>
        <n v="288446"/>
        <n v="288445"/>
        <n v="288444"/>
        <n v="288443"/>
        <n v="288442"/>
        <n v="288441"/>
        <n v="288440"/>
        <n v="288439"/>
        <n v="288438"/>
        <n v="288437"/>
        <n v="288436"/>
        <n v="288435"/>
        <n v="288434"/>
        <n v="288433"/>
        <n v="288432"/>
        <n v="288431"/>
        <n v="288430"/>
        <n v="288429"/>
        <n v="288428"/>
        <n v="288427"/>
        <n v="288872"/>
        <n v="288871"/>
        <n v="288870"/>
        <n v="288869"/>
        <n v="288868"/>
        <n v="288867"/>
        <n v="288866"/>
        <n v="288865"/>
        <n v="288864"/>
        <n v="288863"/>
        <n v="288862"/>
        <n v="288860"/>
        <n v="288859"/>
        <n v="288858"/>
        <n v="288857"/>
        <n v="288856"/>
        <n v="288855"/>
        <n v="288854"/>
        <n v="288853"/>
        <n v="288851"/>
        <n v="288850"/>
        <n v="288849"/>
        <n v="288848"/>
        <n v="288847"/>
        <n v="288846"/>
        <n v="288844"/>
        <n v="288843"/>
        <n v="288841"/>
        <n v="288840"/>
        <n v="288838"/>
        <n v="288837"/>
        <n v="288836"/>
        <n v="288835"/>
        <n v="288833"/>
        <n v="288832"/>
        <n v="288831"/>
        <n v="288830"/>
        <n v="288829"/>
        <n v="288828"/>
        <n v="288826"/>
        <n v="288824"/>
        <n v="288822"/>
        <n v="288821"/>
        <n v="288820"/>
        <n v="288819"/>
        <n v="288818"/>
        <n v="288817"/>
        <n v="288816"/>
        <n v="288815"/>
        <n v="288813"/>
        <n v="288812"/>
        <n v="288811"/>
        <n v="288808"/>
        <n v="288807"/>
        <n v="288806"/>
        <n v="288800"/>
        <n v="288799"/>
        <n v="288798"/>
        <n v="288797"/>
        <n v="288796"/>
        <n v="288795"/>
        <n v="288793"/>
        <n v="288791"/>
        <n v="288790"/>
        <n v="288789"/>
        <n v="288788"/>
        <n v="288787"/>
        <n v="288786"/>
        <n v="288785"/>
        <n v="288784"/>
        <n v="288781"/>
        <n v="288779"/>
        <n v="288778"/>
        <n v="288776"/>
        <n v="288775"/>
        <n v="288774"/>
        <n v="288772"/>
        <n v="288770"/>
        <n v="288769"/>
        <n v="288767"/>
        <n v="288762"/>
        <n v="288761"/>
        <n v="288759"/>
        <n v="288758"/>
        <n v="288756"/>
        <n v="288755"/>
        <n v="288754"/>
        <n v="288753"/>
        <n v="288752"/>
        <n v="288751"/>
        <n v="288749"/>
        <n v="288748"/>
        <n v="288744"/>
        <n v="288743"/>
        <n v="288742"/>
        <n v="288741"/>
        <n v="288739"/>
        <n v="288738"/>
        <n v="288737"/>
        <n v="288736"/>
        <n v="288734"/>
        <n v="288731"/>
        <n v="288730"/>
        <n v="288729"/>
        <n v="288727"/>
        <n v="288726"/>
        <n v="288722"/>
        <n v="288719"/>
        <n v="288718"/>
        <n v="288717"/>
        <n v="288716"/>
        <n v="288714"/>
        <n v="288713"/>
        <n v="288712"/>
        <n v="288711"/>
        <n v="288710"/>
        <n v="288708"/>
        <n v="288707"/>
        <n v="288706"/>
        <n v="288705"/>
        <n v="288704"/>
        <n v="288703"/>
        <n v="288702"/>
        <n v="288701"/>
        <n v="288699"/>
        <n v="288698"/>
        <n v="288697"/>
        <n v="288695"/>
        <n v="288694"/>
        <n v="288693"/>
        <n v="288691"/>
        <n v="288690"/>
        <n v="288689"/>
        <n v="288687"/>
        <n v="288685"/>
        <n v="288684"/>
        <n v="288679"/>
        <n v="288677"/>
        <n v="288676"/>
        <n v="288674"/>
        <n v="288673"/>
        <n v="288672"/>
        <n v="288671"/>
        <n v="288670"/>
        <n v="288669"/>
        <n v="288668"/>
        <n v="288667"/>
        <n v="288665"/>
        <n v="288664"/>
        <n v="288663"/>
        <n v="288662"/>
        <n v="288661"/>
        <n v="288660"/>
        <n v="288659"/>
        <n v="288658"/>
        <n v="288657"/>
        <n v="288656"/>
        <n v="288655"/>
        <n v="288654"/>
        <n v="288653"/>
        <n v="288652"/>
        <n v="288651"/>
        <n v="288650"/>
        <n v="288649"/>
        <n v="288648"/>
        <n v="288647"/>
        <n v="288646"/>
        <n v="288645"/>
        <n v="288644"/>
        <n v="288643"/>
        <n v="288642"/>
        <n v="288641"/>
        <n v="288640"/>
        <n v="288639"/>
        <n v="288638"/>
        <n v="288637"/>
        <n v="288636"/>
        <n v="288635"/>
        <n v="288634"/>
        <n v="288633"/>
        <n v="288632"/>
        <n v="288631"/>
        <n v="288630"/>
        <n v="288629"/>
        <n v="288628"/>
        <n v="288627"/>
        <n v="288626"/>
        <n v="289111"/>
        <n v="289110"/>
        <n v="289109"/>
        <n v="289108"/>
        <n v="289106"/>
        <n v="289105"/>
        <n v="289104"/>
        <n v="289102"/>
        <n v="289100"/>
        <n v="289099"/>
        <n v="289098"/>
        <n v="289097"/>
        <n v="289096"/>
        <n v="289095"/>
        <n v="289093"/>
        <n v="289092"/>
        <n v="289091"/>
        <n v="289089"/>
        <n v="289087"/>
        <n v="289086"/>
        <n v="289085"/>
        <n v="289084"/>
        <n v="289080"/>
        <n v="289079"/>
        <n v="289078"/>
        <n v="289077"/>
        <n v="289076"/>
        <n v="289075"/>
        <n v="289073"/>
        <n v="289071"/>
        <n v="289070"/>
        <n v="289068"/>
        <n v="289067"/>
        <n v="289066"/>
        <n v="289063"/>
        <n v="289062"/>
        <n v="289061"/>
        <n v="289059"/>
        <n v="289058"/>
        <n v="289057"/>
        <n v="289056"/>
        <n v="289055"/>
        <n v="289054"/>
        <n v="289051"/>
        <n v="289050"/>
        <n v="289047"/>
        <n v="289045"/>
        <n v="289044"/>
        <n v="289043"/>
        <n v="289042"/>
        <n v="289041"/>
        <n v="289040"/>
        <n v="289039"/>
        <n v="289038"/>
        <n v="289037"/>
        <n v="289036"/>
        <n v="289035"/>
        <n v="289032"/>
        <n v="289031"/>
        <n v="289029"/>
        <n v="289028"/>
        <n v="289027"/>
        <n v="289026"/>
        <n v="289023"/>
        <n v="289022"/>
        <n v="289021"/>
        <n v="289019"/>
        <n v="289018"/>
        <n v="289017"/>
        <n v="289016"/>
        <n v="289015"/>
        <n v="289014"/>
        <n v="289012"/>
        <n v="289011"/>
        <n v="289010"/>
        <n v="289009"/>
        <n v="289008"/>
        <n v="289007"/>
        <n v="289006"/>
        <n v="289005"/>
        <n v="289004"/>
        <n v="289003"/>
        <n v="289002"/>
        <n v="289001"/>
        <n v="289000"/>
        <n v="288999"/>
        <n v="288998"/>
        <n v="288996"/>
        <n v="288995"/>
        <n v="288994"/>
        <n v="288993"/>
        <n v="288992"/>
        <n v="288991"/>
        <n v="288990"/>
        <n v="288989"/>
        <n v="288988"/>
        <n v="288987"/>
        <n v="288985"/>
        <n v="288984"/>
        <n v="288983"/>
        <n v="288982"/>
        <n v="288981"/>
        <n v="288980"/>
        <n v="288978"/>
        <n v="288977"/>
        <n v="288976"/>
        <n v="288975"/>
        <n v="288974"/>
        <n v="288973"/>
        <n v="288972"/>
        <n v="288970"/>
        <n v="288969"/>
        <n v="288968"/>
        <n v="288967"/>
        <n v="288966"/>
        <n v="288965"/>
        <n v="288964"/>
        <n v="288963"/>
        <n v="288961"/>
        <n v="288960"/>
        <n v="288959"/>
        <n v="288955"/>
        <n v="288954"/>
        <n v="288953"/>
        <n v="288952"/>
        <n v="288951"/>
        <n v="288950"/>
        <n v="288949"/>
        <n v="288948"/>
        <n v="288945"/>
        <n v="288942"/>
        <n v="288941"/>
        <n v="288940"/>
        <n v="288938"/>
        <n v="288937"/>
        <n v="288936"/>
        <n v="288935"/>
        <n v="288934"/>
        <n v="288933"/>
        <n v="288931"/>
        <n v="288930"/>
        <n v="288929"/>
        <n v="288927"/>
        <n v="288926"/>
        <n v="288925"/>
        <n v="288924"/>
        <n v="288923"/>
        <n v="288921"/>
        <n v="288919"/>
        <n v="288918"/>
        <n v="288916"/>
        <n v="288915"/>
        <n v="288914"/>
        <n v="288913"/>
        <n v="288912"/>
        <n v="288911"/>
        <n v="288910"/>
        <n v="288909"/>
        <n v="288908"/>
        <n v="288907"/>
        <n v="288906"/>
        <n v="288905"/>
        <n v="288904"/>
        <n v="288903"/>
        <n v="288902"/>
        <n v="288901"/>
        <n v="288900"/>
        <n v="288899"/>
        <n v="288898"/>
        <n v="288897"/>
        <n v="288896"/>
        <n v="288895"/>
        <n v="288894"/>
        <n v="288893"/>
        <n v="288892"/>
        <n v="288891"/>
        <n v="288890"/>
        <n v="288889"/>
        <n v="288888"/>
        <n v="288887"/>
        <n v="288886"/>
        <n v="288885"/>
        <n v="288884"/>
        <n v="288883"/>
        <n v="288882"/>
        <n v="288881"/>
        <n v="288880"/>
        <n v="288879"/>
        <n v="288878"/>
        <n v="288877"/>
        <n v="288876"/>
        <n v="288875"/>
        <n v="288874"/>
        <n v="288873"/>
        <n v="289303"/>
        <n v="289301"/>
        <n v="289300"/>
        <n v="289299"/>
        <n v="289298"/>
        <n v="289297"/>
        <n v="289294"/>
        <n v="289293"/>
        <n v="289292"/>
        <n v="289291"/>
        <n v="289290"/>
        <n v="289289"/>
        <n v="289287"/>
        <n v="289285"/>
        <n v="289284"/>
        <n v="289281"/>
        <n v="289280"/>
        <n v="289278"/>
        <n v="289277"/>
        <n v="289276"/>
        <n v="289275"/>
        <n v="289274"/>
        <n v="289273"/>
        <n v="289272"/>
        <n v="289270"/>
        <n v="289269"/>
        <n v="289268"/>
        <n v="289267"/>
        <n v="289266"/>
        <n v="289265"/>
        <n v="289263"/>
        <n v="289261"/>
        <n v="289260"/>
        <n v="289256"/>
        <n v="289255"/>
        <n v="289254"/>
        <n v="289253"/>
        <n v="289251"/>
        <n v="289250"/>
        <n v="289249"/>
        <n v="289248"/>
        <n v="289247"/>
        <n v="289246"/>
        <n v="289244"/>
        <n v="289243"/>
        <n v="289242"/>
        <n v="289241"/>
        <n v="289240"/>
        <n v="289239"/>
        <n v="289238"/>
        <n v="289237"/>
        <n v="289236"/>
        <n v="289235"/>
        <n v="289234"/>
        <n v="289233"/>
        <n v="289232"/>
        <n v="289231"/>
        <n v="289230"/>
        <n v="289229"/>
        <n v="289228"/>
        <n v="289226"/>
        <n v="289225"/>
        <n v="289224"/>
        <n v="289223"/>
        <n v="289222"/>
        <n v="289221"/>
        <n v="289220"/>
        <n v="289219"/>
        <n v="289218"/>
        <n v="289217"/>
        <n v="289216"/>
        <n v="289215"/>
        <n v="289213"/>
        <n v="289211"/>
        <n v="289210"/>
        <n v="289209"/>
        <n v="289208"/>
        <n v="289206"/>
        <n v="289205"/>
        <n v="289203"/>
        <n v="289202"/>
        <n v="289201"/>
        <n v="289199"/>
        <n v="289197"/>
        <n v="289195"/>
        <n v="289194"/>
        <n v="289193"/>
        <n v="289192"/>
        <n v="289191"/>
        <n v="289190"/>
        <n v="289188"/>
        <n v="289186"/>
        <n v="289185"/>
        <n v="289184"/>
        <n v="289183"/>
        <n v="289182"/>
        <n v="289181"/>
        <n v="289180"/>
        <n v="289179"/>
        <n v="289177"/>
        <n v="289175"/>
        <n v="289174"/>
        <n v="289173"/>
        <n v="289172"/>
        <n v="289171"/>
        <n v="289170"/>
        <n v="289169"/>
        <n v="289168"/>
        <n v="289167"/>
        <n v="289166"/>
        <n v="289165"/>
        <n v="289162"/>
        <n v="289161"/>
        <n v="289160"/>
        <n v="289158"/>
        <n v="289157"/>
        <n v="289156"/>
        <n v="289155"/>
        <n v="289154"/>
        <n v="289153"/>
        <n v="289151"/>
        <n v="289150"/>
        <n v="289149"/>
        <n v="289148"/>
        <n v="289147"/>
        <n v="289146"/>
        <n v="289145"/>
        <n v="289144"/>
        <n v="289143"/>
        <n v="289142"/>
        <n v="289141"/>
        <n v="289140"/>
        <n v="289139"/>
        <n v="289138"/>
        <n v="289137"/>
        <n v="289136"/>
        <n v="289135"/>
        <n v="289134"/>
        <n v="289133"/>
        <n v="289132"/>
        <n v="289131"/>
        <n v="289130"/>
        <n v="289129"/>
        <n v="289128"/>
        <n v="289127"/>
        <n v="289126"/>
        <n v="289125"/>
        <n v="289124"/>
        <n v="289123"/>
        <n v="289122"/>
        <n v="289121"/>
        <n v="289120"/>
        <n v="289119"/>
        <n v="289118"/>
        <n v="289117"/>
        <n v="289116"/>
        <n v="289115"/>
        <n v="289114"/>
        <n v="289113"/>
        <n v="289112"/>
        <n v="289497"/>
        <n v="289496"/>
        <n v="289495"/>
        <n v="289494"/>
        <n v="289493"/>
        <n v="289492"/>
        <n v="289491"/>
        <n v="289490"/>
        <n v="289489"/>
        <n v="289488"/>
        <n v="289487"/>
        <n v="289486"/>
        <n v="289485"/>
        <n v="289483"/>
        <n v="289482"/>
        <n v="289481"/>
        <n v="289480"/>
        <n v="289479"/>
        <n v="289478"/>
        <n v="289477"/>
        <n v="289476"/>
        <n v="289475"/>
        <n v="289474"/>
        <n v="289473"/>
        <n v="289472"/>
        <n v="289470"/>
        <n v="289468"/>
        <n v="289467"/>
        <n v="289466"/>
        <n v="289463"/>
        <n v="289462"/>
        <n v="289461"/>
        <n v="289460"/>
        <n v="289459"/>
        <n v="289457"/>
        <n v="289456"/>
        <n v="289453"/>
        <n v="289452"/>
        <n v="289451"/>
        <n v="289450"/>
        <n v="289449"/>
        <n v="289448"/>
        <n v="289447"/>
        <n v="289446"/>
        <n v="289445"/>
        <n v="289444"/>
        <n v="289443"/>
        <n v="289442"/>
        <n v="289441"/>
        <n v="289440"/>
        <n v="289439"/>
        <n v="289438"/>
        <n v="289437"/>
        <n v="289436"/>
        <n v="289434"/>
        <n v="289432"/>
        <n v="289431"/>
        <n v="289430"/>
        <n v="289428"/>
        <n v="289427"/>
        <n v="289426"/>
        <n v="289424"/>
        <n v="289423"/>
        <n v="289422"/>
        <n v="289421"/>
        <n v="289419"/>
        <n v="289418"/>
        <n v="289416"/>
        <n v="289413"/>
        <n v="289412"/>
        <n v="289411"/>
        <n v="289410"/>
        <n v="289409"/>
        <n v="289408"/>
        <n v="289406"/>
        <n v="289405"/>
        <n v="289404"/>
        <n v="289402"/>
        <n v="289401"/>
        <n v="289400"/>
        <n v="289399"/>
        <n v="289398"/>
        <n v="289397"/>
        <n v="289396"/>
        <n v="289395"/>
        <n v="289394"/>
        <n v="289393"/>
        <n v="289392"/>
        <n v="289391"/>
        <n v="289389"/>
        <n v="289388"/>
        <n v="289387"/>
        <n v="289386"/>
        <n v="289384"/>
        <n v="289383"/>
        <n v="289381"/>
        <n v="289380"/>
        <n v="289378"/>
        <n v="289377"/>
        <n v="289375"/>
        <n v="289374"/>
        <n v="289372"/>
        <n v="289371"/>
        <n v="289370"/>
        <n v="289369"/>
        <n v="289368"/>
        <n v="289367"/>
        <n v="289363"/>
        <n v="289362"/>
        <n v="289360"/>
        <n v="289359"/>
        <n v="289357"/>
        <n v="289356"/>
        <n v="289355"/>
        <n v="289350"/>
        <n v="289349"/>
        <n v="289347"/>
        <n v="289346"/>
        <n v="289345"/>
        <n v="289343"/>
        <n v="289341"/>
        <n v="289340"/>
        <n v="289339"/>
        <n v="289338"/>
        <n v="289337"/>
        <n v="289336"/>
        <n v="289331"/>
        <n v="289328"/>
        <n v="289327"/>
        <n v="289326"/>
        <n v="289325"/>
        <n v="289324"/>
        <n v="289323"/>
        <n v="289322"/>
        <n v="289321"/>
        <n v="289320"/>
        <n v="289319"/>
        <n v="289318"/>
        <n v="289317"/>
        <n v="289316"/>
        <n v="289315"/>
        <n v="289314"/>
        <n v="289313"/>
        <n v="289312"/>
        <n v="289311"/>
        <n v="289310"/>
        <n v="289309"/>
        <n v="289308"/>
        <n v="289307"/>
        <n v="289306"/>
        <n v="289305"/>
        <n v="289700"/>
        <n v="289699"/>
        <n v="289698"/>
        <n v="289697"/>
        <n v="289696"/>
        <n v="289695"/>
        <n v="289694"/>
        <n v="289693"/>
        <n v="289692"/>
        <n v="289691"/>
        <n v="289690"/>
        <n v="289689"/>
        <n v="289688"/>
        <n v="289687"/>
        <n v="289686"/>
        <n v="289685"/>
        <n v="289684"/>
        <n v="289683"/>
        <n v="289681"/>
        <n v="289680"/>
        <n v="289679"/>
        <n v="289678"/>
        <n v="289677"/>
        <n v="289676"/>
        <n v="289675"/>
        <n v="289674"/>
        <n v="289673"/>
        <n v="289672"/>
        <n v="289671"/>
        <n v="289670"/>
        <n v="289669"/>
        <n v="289667"/>
        <n v="289665"/>
        <n v="289664"/>
        <n v="289663"/>
        <n v="289662"/>
        <n v="289661"/>
        <n v="289660"/>
        <n v="289658"/>
        <n v="289657"/>
        <n v="289655"/>
        <n v="289654"/>
        <n v="289653"/>
        <n v="289652"/>
        <n v="289651"/>
        <n v="289650"/>
        <n v="289649"/>
        <n v="289648"/>
        <n v="289647"/>
        <n v="289646"/>
        <n v="289645"/>
        <n v="289644"/>
        <n v="289642"/>
        <n v="289641"/>
        <n v="289640"/>
        <n v="289639"/>
        <n v="289636"/>
        <n v="289635"/>
        <n v="289633"/>
        <n v="289632"/>
        <n v="289631"/>
        <n v="289630"/>
        <n v="289629"/>
        <n v="289628"/>
        <n v="289627"/>
        <n v="289626"/>
        <n v="289624"/>
        <n v="289623"/>
        <n v="289622"/>
        <n v="289621"/>
        <n v="289620"/>
        <n v="289619"/>
        <n v="289618"/>
        <n v="289617"/>
        <n v="289615"/>
        <n v="289614"/>
        <n v="289613"/>
        <n v="289612"/>
        <n v="289611"/>
        <n v="289608"/>
        <n v="289606"/>
        <n v="289605"/>
        <n v="289604"/>
        <n v="289603"/>
        <n v="289602"/>
        <n v="289601"/>
        <n v="289600"/>
        <n v="289598"/>
        <n v="289597"/>
        <n v="289596"/>
        <n v="289595"/>
        <n v="289594"/>
        <n v="289593"/>
        <n v="289592"/>
        <n v="289590"/>
        <n v="289589"/>
        <n v="289588"/>
        <n v="289587"/>
        <n v="289585"/>
        <n v="289584"/>
        <n v="289583"/>
        <n v="289582"/>
        <n v="289581"/>
        <n v="289580"/>
        <n v="289579"/>
        <n v="289577"/>
        <n v="289576"/>
        <n v="289575"/>
        <n v="289574"/>
        <n v="289573"/>
        <n v="289572"/>
        <n v="289571"/>
        <n v="289570"/>
        <n v="289569"/>
        <n v="289568"/>
        <n v="289564"/>
        <n v="289563"/>
        <n v="289562"/>
        <n v="289558"/>
        <n v="289556"/>
        <n v="289555"/>
        <n v="289554"/>
        <n v="289553"/>
        <n v="289552"/>
        <n v="289551"/>
        <n v="289549"/>
        <n v="289548"/>
        <n v="289547"/>
        <n v="289544"/>
        <n v="289543"/>
        <n v="289542"/>
        <n v="289540"/>
        <n v="289539"/>
        <n v="289538"/>
        <n v="289537"/>
        <n v="289533"/>
        <n v="289532"/>
        <n v="289531"/>
        <n v="289530"/>
        <n v="289529"/>
        <n v="289528"/>
        <n v="289527"/>
        <n v="289526"/>
        <n v="289525"/>
        <n v="289524"/>
        <n v="289523"/>
        <n v="289522"/>
        <n v="289521"/>
        <n v="289520"/>
        <n v="289519"/>
        <n v="289518"/>
        <n v="289517"/>
        <n v="289516"/>
        <n v="289515"/>
        <n v="289514"/>
        <n v="289513"/>
        <n v="289512"/>
        <n v="289511"/>
        <n v="289510"/>
        <n v="289509"/>
        <n v="289508"/>
        <n v="289507"/>
        <n v="289506"/>
        <n v="289505"/>
        <n v="289504"/>
        <n v="289503"/>
        <n v="289502"/>
        <n v="289501"/>
        <n v="289500"/>
        <n v="289499"/>
        <n v="289498"/>
        <n v="289919"/>
        <n v="289918"/>
        <n v="289917"/>
        <n v="289916"/>
        <n v="289914"/>
        <n v="289913"/>
        <n v="289912"/>
        <n v="289911"/>
        <n v="289910"/>
        <n v="289909"/>
        <n v="289908"/>
        <n v="289907"/>
        <n v="289906"/>
        <n v="289905"/>
        <n v="289904"/>
        <n v="289903"/>
        <n v="289902"/>
        <n v="289901"/>
        <n v="289900"/>
        <n v="289899"/>
        <n v="289897"/>
        <n v="289896"/>
        <n v="289895"/>
        <n v="289894"/>
        <n v="289893"/>
        <n v="289892"/>
        <n v="289891"/>
        <n v="289890"/>
        <n v="289889"/>
        <n v="289886"/>
        <n v="289885"/>
        <n v="289883"/>
        <n v="289881"/>
        <n v="289880"/>
        <n v="289879"/>
        <n v="289878"/>
        <n v="289877"/>
        <n v="289876"/>
        <n v="289875"/>
        <n v="289874"/>
        <n v="289873"/>
        <n v="289872"/>
        <n v="289871"/>
        <n v="289869"/>
        <n v="289868"/>
        <n v="289867"/>
        <n v="289866"/>
        <n v="289864"/>
        <n v="289863"/>
        <n v="289862"/>
        <n v="289861"/>
        <n v="289860"/>
        <n v="289859"/>
        <n v="289858"/>
        <n v="289856"/>
        <n v="289854"/>
        <n v="289853"/>
        <n v="289852"/>
        <n v="289851"/>
        <n v="289850"/>
        <n v="289849"/>
        <n v="289848"/>
        <n v="289847"/>
        <n v="289846"/>
        <n v="289845"/>
        <n v="289844"/>
        <n v="289843"/>
        <n v="289842"/>
        <n v="289840"/>
        <n v="289839"/>
        <n v="289838"/>
        <n v="289837"/>
        <n v="289836"/>
        <n v="289834"/>
        <n v="289833"/>
        <n v="289832"/>
        <n v="289831"/>
        <n v="289830"/>
        <n v="289829"/>
        <n v="289828"/>
        <n v="289827"/>
        <n v="289826"/>
        <n v="289825"/>
        <n v="289824"/>
        <n v="289823"/>
        <n v="289822"/>
        <n v="289818"/>
        <n v="289816"/>
        <n v="289815"/>
        <n v="289814"/>
        <n v="289813"/>
        <n v="289812"/>
        <n v="289811"/>
        <n v="289810"/>
        <n v="289808"/>
        <n v="289807"/>
        <n v="289805"/>
        <n v="289804"/>
        <n v="289803"/>
        <n v="289801"/>
        <n v="289800"/>
        <n v="289799"/>
        <n v="289796"/>
        <n v="289795"/>
        <n v="289794"/>
        <n v="289793"/>
        <n v="289791"/>
        <n v="289790"/>
        <n v="289789"/>
        <n v="289787"/>
        <n v="289786"/>
        <n v="289784"/>
        <n v="289783"/>
        <n v="289780"/>
        <n v="289778"/>
        <n v="289776"/>
        <n v="289774"/>
        <n v="289773"/>
        <n v="289772"/>
        <n v="289768"/>
        <n v="289767"/>
        <n v="289766"/>
        <n v="289763"/>
        <n v="289762"/>
        <n v="289758"/>
        <n v="289757"/>
        <n v="289756"/>
        <n v="289755"/>
        <n v="289754"/>
        <n v="289750"/>
        <n v="289747"/>
        <n v="289746"/>
        <n v="289744"/>
        <n v="289742"/>
        <n v="289740"/>
        <n v="289739"/>
        <n v="289738"/>
        <n v="289737"/>
        <n v="289736"/>
        <n v="289735"/>
        <n v="289734"/>
        <n v="289733"/>
        <n v="289732"/>
        <n v="289731"/>
        <n v="289730"/>
        <n v="289729"/>
        <n v="289728"/>
        <n v="289727"/>
        <n v="289726"/>
        <n v="289725"/>
        <n v="289724"/>
        <n v="289723"/>
        <n v="289722"/>
        <n v="289721"/>
        <n v="289720"/>
        <n v="289719"/>
        <n v="289718"/>
        <n v="289717"/>
        <n v="289716"/>
        <n v="289715"/>
        <n v="289714"/>
        <n v="289713"/>
        <n v="289712"/>
        <n v="289711"/>
        <n v="289710"/>
        <n v="289709"/>
        <n v="289708"/>
        <n v="289707"/>
        <n v="289706"/>
        <n v="289705"/>
        <n v="289704"/>
        <n v="289703"/>
        <n v="289702"/>
        <n v="289701"/>
        <n v="290146"/>
        <n v="290144"/>
        <n v="290143"/>
        <n v="290142"/>
        <n v="290141"/>
        <n v="290140"/>
        <n v="290139"/>
        <n v="290138"/>
        <n v="290137"/>
        <n v="290135"/>
        <n v="290134"/>
        <n v="290133"/>
        <n v="290132"/>
        <n v="290131"/>
        <n v="290130"/>
        <n v="290129"/>
        <n v="290128"/>
        <n v="290127"/>
        <n v="290126"/>
        <n v="290125"/>
        <n v="290123"/>
        <n v="290122"/>
        <n v="290121"/>
        <n v="290120"/>
        <n v="290119"/>
        <n v="290117"/>
        <n v="290115"/>
        <n v="290114"/>
        <n v="290113"/>
        <n v="290112"/>
        <n v="290111"/>
        <n v="290110"/>
        <n v="290109"/>
        <n v="290107"/>
        <n v="290106"/>
        <n v="290105"/>
        <n v="290104"/>
        <n v="290103"/>
        <n v="290102"/>
        <n v="290101"/>
        <n v="290100"/>
        <n v="290099"/>
        <n v="290098"/>
        <n v="290097"/>
        <n v="290096"/>
        <n v="290095"/>
        <n v="290094"/>
        <n v="290093"/>
        <n v="290092"/>
        <n v="290091"/>
        <n v="290090"/>
        <n v="290089"/>
        <n v="290088"/>
        <n v="290086"/>
        <n v="290085"/>
        <n v="290083"/>
        <n v="290082"/>
        <n v="290081"/>
        <n v="290080"/>
        <n v="290078"/>
        <n v="290077"/>
        <n v="290076"/>
        <n v="290075"/>
        <n v="290073"/>
        <n v="290072"/>
        <n v="290071"/>
        <n v="290070"/>
        <n v="290069"/>
        <n v="290068"/>
        <n v="290067"/>
        <n v="290065"/>
        <n v="290064"/>
        <n v="290063"/>
        <n v="290060"/>
        <n v="290057"/>
        <n v="290056"/>
        <n v="290055"/>
        <n v="290054"/>
        <n v="290053"/>
        <n v="290052"/>
        <n v="290051"/>
        <n v="290050"/>
        <n v="290049"/>
        <n v="290048"/>
        <n v="290047"/>
        <n v="290046"/>
        <n v="290045"/>
        <n v="290044"/>
        <n v="290043"/>
        <n v="290042"/>
        <n v="290040"/>
        <n v="290038"/>
        <n v="290037"/>
        <n v="290036"/>
        <n v="290035"/>
        <n v="290033"/>
        <n v="290032"/>
        <n v="290031"/>
        <n v="290030"/>
        <n v="290029"/>
        <n v="290027"/>
        <n v="290025"/>
        <n v="290024"/>
        <n v="290023"/>
        <n v="290022"/>
        <n v="290021"/>
        <n v="290019"/>
        <n v="290017"/>
        <n v="290016"/>
        <n v="290014"/>
        <n v="290011"/>
        <n v="290008"/>
        <n v="290007"/>
        <n v="290006"/>
        <n v="290005"/>
        <n v="290004"/>
        <n v="290003"/>
        <n v="290001"/>
        <n v="290000"/>
        <n v="289998"/>
        <n v="289996"/>
        <n v="289995"/>
        <n v="289994"/>
        <n v="289993"/>
        <n v="289991"/>
        <n v="289988"/>
        <n v="289986"/>
        <n v="289981"/>
        <n v="289980"/>
        <n v="289979"/>
        <n v="289976"/>
        <n v="289975"/>
        <n v="289973"/>
        <n v="289972"/>
        <n v="289971"/>
        <n v="289970"/>
        <n v="289969"/>
        <n v="289968"/>
        <n v="289967"/>
        <n v="289966"/>
        <n v="289965"/>
        <n v="289964"/>
        <n v="289963"/>
        <n v="289962"/>
        <n v="289961"/>
        <n v="289960"/>
        <n v="289959"/>
        <n v="289958"/>
        <n v="289957"/>
        <n v="289956"/>
        <n v="289955"/>
        <n v="289954"/>
        <n v="289953"/>
        <n v="289952"/>
        <n v="289951"/>
        <n v="289950"/>
        <n v="289949"/>
        <n v="289948"/>
        <n v="289947"/>
        <n v="289946"/>
        <n v="289945"/>
        <n v="289944"/>
        <n v="289943"/>
        <n v="289942"/>
        <n v="289941"/>
        <n v="289940"/>
        <n v="289939"/>
        <n v="289938"/>
        <n v="289937"/>
        <n v="289936"/>
        <n v="289935"/>
        <n v="289934"/>
        <n v="289933"/>
        <n v="289932"/>
        <n v="289931"/>
        <n v="289930"/>
        <n v="289929"/>
        <n v="289928"/>
        <n v="289927"/>
        <n v="289926"/>
        <n v="289925"/>
        <n v="289924"/>
        <n v="289923"/>
        <n v="289922"/>
        <n v="289921"/>
        <n v="289920"/>
        <n v="290371"/>
        <n v="290370"/>
        <n v="290369"/>
        <n v="290368"/>
        <n v="290367"/>
        <n v="290366"/>
        <n v="290365"/>
        <n v="290364"/>
        <n v="290363"/>
        <n v="290362"/>
        <n v="290361"/>
        <n v="290360"/>
        <n v="290359"/>
        <n v="290358"/>
        <n v="290357"/>
        <n v="290356"/>
        <n v="290355"/>
        <n v="290354"/>
        <n v="290353"/>
        <n v="290352"/>
        <n v="290351"/>
        <n v="290350"/>
        <n v="290349"/>
        <n v="290348"/>
        <n v="290347"/>
        <n v="290346"/>
        <n v="290345"/>
        <n v="290344"/>
        <n v="290343"/>
        <n v="290341"/>
        <n v="290340"/>
        <n v="290339"/>
        <n v="290338"/>
        <n v="290336"/>
        <n v="290335"/>
        <n v="290334"/>
        <n v="290333"/>
        <n v="290332"/>
        <n v="290331"/>
        <n v="290330"/>
        <n v="290329"/>
        <n v="290328"/>
        <n v="290327"/>
        <n v="290326"/>
        <n v="290325"/>
        <n v="290324"/>
        <n v="290323"/>
        <n v="290322"/>
        <n v="290321"/>
        <n v="290320"/>
        <n v="290319"/>
        <n v="290318"/>
        <n v="290317"/>
        <n v="290316"/>
        <n v="290315"/>
        <n v="290314"/>
        <n v="290313"/>
        <n v="290312"/>
        <n v="290311"/>
        <n v="290310"/>
        <n v="290309"/>
        <n v="290308"/>
        <n v="290307"/>
        <n v="290306"/>
        <n v="290305"/>
        <n v="290304"/>
        <n v="290303"/>
        <n v="290302"/>
        <n v="290301"/>
        <n v="290298"/>
        <n v="290297"/>
        <n v="290296"/>
        <n v="290295"/>
        <n v="290294"/>
        <n v="290293"/>
        <n v="290292"/>
        <n v="290290"/>
        <n v="290289"/>
        <n v="290288"/>
        <n v="290287"/>
        <n v="290286"/>
        <n v="290285"/>
        <n v="290284"/>
        <n v="290283"/>
        <n v="290280"/>
        <n v="290279"/>
        <n v="290278"/>
        <n v="290277"/>
        <n v="290275"/>
        <n v="290274"/>
        <n v="290273"/>
        <n v="290272"/>
        <n v="290271"/>
        <n v="290269"/>
        <n v="290267"/>
        <n v="290266"/>
        <n v="290265"/>
        <n v="290264"/>
        <n v="290263"/>
        <n v="290262"/>
        <n v="290261"/>
        <n v="290260"/>
        <n v="290259"/>
        <n v="290258"/>
        <n v="290257"/>
        <n v="290256"/>
        <n v="290255"/>
        <n v="290253"/>
        <n v="290251"/>
        <n v="290250"/>
        <n v="290249"/>
        <n v="290247"/>
        <n v="290246"/>
        <n v="290245"/>
        <n v="290243"/>
        <n v="290242"/>
        <n v="290241"/>
        <n v="290240"/>
        <n v="290239"/>
        <n v="290237"/>
        <n v="290236"/>
        <n v="290235"/>
        <n v="290234"/>
        <n v="290233"/>
        <n v="290231"/>
        <n v="290229"/>
        <n v="290227"/>
        <n v="290224"/>
        <n v="290223"/>
        <n v="290222"/>
        <n v="290221"/>
        <n v="290220"/>
        <n v="290219"/>
        <n v="290217"/>
        <n v="290216"/>
        <n v="290214"/>
        <n v="290212"/>
        <n v="290211"/>
        <n v="290209"/>
        <n v="290208"/>
        <n v="290207"/>
        <n v="290205"/>
        <n v="290203"/>
        <n v="290201"/>
        <n v="290196"/>
        <n v="290195"/>
        <n v="290194"/>
        <n v="290193"/>
        <n v="290190"/>
        <n v="290187"/>
        <n v="290186"/>
        <n v="290185"/>
        <n v="290184"/>
        <n v="290183"/>
        <n v="290182"/>
        <n v="290181"/>
        <n v="290180"/>
        <n v="290179"/>
        <n v="290178"/>
        <n v="290177"/>
        <n v="290176"/>
        <n v="290175"/>
        <n v="290174"/>
        <n v="290173"/>
        <n v="290172"/>
        <n v="290171"/>
        <n v="290170"/>
        <n v="290169"/>
        <n v="290168"/>
        <n v="290167"/>
        <n v="290166"/>
        <n v="290165"/>
        <n v="290164"/>
        <n v="290163"/>
        <n v="290162"/>
        <n v="290161"/>
        <n v="290160"/>
        <n v="290159"/>
        <n v="290158"/>
        <n v="290157"/>
        <n v="290156"/>
        <n v="290155"/>
        <n v="290154"/>
        <n v="290153"/>
        <n v="290152"/>
        <n v="290151"/>
        <n v="290150"/>
        <n v="290149"/>
        <n v="290148"/>
        <n v="290147"/>
        <n v="290635"/>
        <n v="290634"/>
        <n v="290633"/>
        <n v="290632"/>
        <n v="290631"/>
        <n v="290630"/>
        <n v="290629"/>
        <n v="290628"/>
        <n v="290627"/>
        <n v="290626"/>
        <n v="290625"/>
        <n v="290624"/>
        <n v="290623"/>
        <n v="290621"/>
        <n v="290620"/>
        <n v="290619"/>
        <n v="290618"/>
        <n v="290617"/>
        <n v="290616"/>
        <n v="290615"/>
        <n v="290614"/>
        <n v="290613"/>
        <n v="290612"/>
        <n v="290611"/>
        <n v="290610"/>
        <n v="290609"/>
        <n v="290607"/>
        <n v="290606"/>
        <n v="290605"/>
        <n v="290604"/>
        <n v="290603"/>
        <n v="290602"/>
        <n v="290601"/>
        <n v="290600"/>
        <n v="290599"/>
        <n v="290598"/>
        <n v="290597"/>
        <n v="290595"/>
        <n v="290594"/>
        <n v="290593"/>
        <n v="290592"/>
        <n v="290591"/>
        <n v="290590"/>
        <n v="290589"/>
        <n v="290588"/>
        <n v="290587"/>
        <n v="290586"/>
        <n v="290585"/>
        <n v="290584"/>
        <n v="290583"/>
        <n v="290582"/>
        <n v="290580"/>
        <n v="290579"/>
        <n v="290578"/>
        <n v="290577"/>
        <n v="290576"/>
        <n v="290575"/>
        <n v="290573"/>
        <n v="290572"/>
        <n v="290571"/>
        <n v="290570"/>
        <n v="290569"/>
        <n v="290568"/>
        <n v="290567"/>
        <n v="290566"/>
        <n v="290564"/>
        <n v="290563"/>
        <n v="290562"/>
        <n v="290561"/>
        <n v="290560"/>
        <n v="290559"/>
        <n v="290558"/>
        <n v="290557"/>
        <n v="290556"/>
        <n v="290555"/>
        <n v="290554"/>
        <n v="290553"/>
        <n v="290552"/>
        <n v="290551"/>
        <n v="290550"/>
        <n v="290549"/>
        <n v="290548"/>
        <n v="290547"/>
        <n v="290546"/>
        <n v="290545"/>
        <n v="290544"/>
        <n v="290543"/>
        <n v="290542"/>
        <n v="290541"/>
        <n v="290540"/>
        <n v="290539"/>
        <n v="290538"/>
        <n v="290537"/>
        <n v="290536"/>
        <n v="290535"/>
        <n v="290534"/>
        <n v="290533"/>
        <n v="290532"/>
        <n v="290531"/>
        <n v="290530"/>
        <n v="290529"/>
        <n v="290528"/>
        <n v="290527"/>
        <n v="290526"/>
        <n v="290525"/>
        <n v="290524"/>
        <n v="290523"/>
        <n v="290522"/>
        <n v="290521"/>
        <n v="290520"/>
        <n v="290519"/>
        <n v="290518"/>
        <n v="290517"/>
        <n v="290515"/>
        <n v="290514"/>
        <n v="290513"/>
        <n v="290512"/>
        <n v="290511"/>
        <n v="290510"/>
        <n v="290509"/>
        <n v="290508"/>
        <n v="290507"/>
        <n v="290506"/>
        <n v="290505"/>
        <n v="290504"/>
        <n v="290503"/>
        <n v="290502"/>
        <n v="290501"/>
        <n v="290500"/>
        <n v="290499"/>
        <n v="290498"/>
        <n v="290497"/>
        <n v="290496"/>
        <n v="290495"/>
        <n v="290493"/>
        <n v="290492"/>
        <n v="290491"/>
        <n v="290490"/>
        <n v="290489"/>
        <n v="290488"/>
        <n v="290487"/>
        <n v="290486"/>
        <n v="290484"/>
        <n v="290483"/>
        <n v="290482"/>
        <n v="290481"/>
        <n v="290480"/>
        <n v="290479"/>
        <n v="290477"/>
        <n v="290476"/>
        <n v="290475"/>
        <n v="290474"/>
        <n v="290473"/>
        <n v="290472"/>
        <n v="290471"/>
        <n v="290470"/>
        <n v="290469"/>
        <n v="290468"/>
        <n v="290467"/>
        <n v="290466"/>
        <n v="290465"/>
        <n v="290464"/>
        <n v="290462"/>
        <n v="290461"/>
        <n v="290460"/>
        <n v="290459"/>
        <n v="290458"/>
        <n v="290457"/>
        <n v="290456"/>
        <n v="290455"/>
        <n v="290454"/>
        <n v="290453"/>
        <n v="290451"/>
        <n v="290449"/>
        <n v="290448"/>
        <n v="290447"/>
        <n v="290446"/>
        <n v="290445"/>
        <n v="290444"/>
        <n v="290442"/>
        <n v="290441"/>
        <n v="290439"/>
        <n v="290438"/>
        <n v="290437"/>
        <n v="290436"/>
        <n v="290434"/>
        <n v="290433"/>
        <n v="290432"/>
        <n v="290430"/>
        <n v="290429"/>
        <n v="290428"/>
        <n v="290427"/>
        <n v="290426"/>
        <n v="290425"/>
        <n v="290424"/>
        <n v="290423"/>
        <n v="290422"/>
        <n v="290421"/>
        <n v="290420"/>
        <n v="290419"/>
        <n v="290418"/>
        <n v="290417"/>
        <n v="290416"/>
        <n v="290415"/>
        <n v="290414"/>
        <n v="290413"/>
        <n v="290412"/>
        <n v="290411"/>
        <n v="290410"/>
        <n v="290409"/>
        <n v="290408"/>
        <n v="290407"/>
        <n v="290406"/>
        <n v="290405"/>
        <n v="290404"/>
        <n v="290403"/>
        <n v="290402"/>
        <n v="290401"/>
        <n v="290400"/>
        <n v="290399"/>
        <n v="290398"/>
        <n v="290397"/>
        <n v="290396"/>
        <n v="290395"/>
        <n v="290394"/>
        <n v="290393"/>
        <n v="290392"/>
        <n v="290391"/>
        <n v="290390"/>
        <n v="290389"/>
        <n v="290388"/>
        <n v="290387"/>
        <n v="290386"/>
        <n v="290385"/>
        <n v="290384"/>
        <n v="290383"/>
        <n v="290382"/>
        <n v="290381"/>
        <n v="290380"/>
        <n v="290379"/>
        <n v="290378"/>
        <n v="290377"/>
        <n v="290376"/>
        <n v="290375"/>
        <n v="290374"/>
        <n v="290373"/>
        <n v="290372"/>
        <n v="290840"/>
        <n v="290839"/>
        <n v="290838"/>
        <n v="290837"/>
        <n v="290835"/>
        <n v="290834"/>
        <n v="290833"/>
        <n v="290832"/>
        <n v="290830"/>
        <n v="290829"/>
        <n v="290826"/>
        <n v="290825"/>
        <n v="290824"/>
        <n v="290823"/>
        <n v="290822"/>
        <n v="290821"/>
        <n v="290820"/>
        <n v="290819"/>
        <n v="290818"/>
        <n v="290817"/>
        <n v="290816"/>
        <n v="290815"/>
        <n v="290814"/>
        <n v="290813"/>
        <n v="290812"/>
        <n v="290811"/>
        <n v="290810"/>
        <n v="290809"/>
        <n v="290808"/>
        <n v="290807"/>
        <n v="290806"/>
        <n v="290805"/>
        <n v="290804"/>
        <n v="290803"/>
        <n v="290802"/>
        <n v="290801"/>
        <n v="290800"/>
        <n v="290799"/>
        <n v="290797"/>
        <n v="290796"/>
        <n v="290795"/>
        <n v="290794"/>
        <n v="290793"/>
        <n v="290792"/>
        <n v="290791"/>
        <n v="290789"/>
        <n v="290788"/>
        <n v="290785"/>
        <n v="290782"/>
        <n v="290781"/>
        <n v="290780"/>
        <n v="290779"/>
        <n v="290777"/>
        <n v="290776"/>
        <n v="290775"/>
        <n v="290774"/>
        <n v="290773"/>
        <n v="290772"/>
        <n v="290771"/>
        <n v="290769"/>
        <n v="290767"/>
        <n v="290766"/>
        <n v="290765"/>
        <n v="290763"/>
        <n v="290762"/>
        <n v="290761"/>
        <n v="290760"/>
        <n v="290759"/>
        <n v="290756"/>
        <n v="290754"/>
        <n v="290753"/>
        <n v="290752"/>
        <n v="290751"/>
        <n v="290750"/>
        <n v="290748"/>
        <n v="290747"/>
        <n v="290746"/>
        <n v="290745"/>
        <n v="290744"/>
        <n v="290743"/>
        <n v="290742"/>
        <n v="290741"/>
        <n v="290740"/>
        <n v="290739"/>
        <n v="290737"/>
        <n v="290736"/>
        <n v="290734"/>
        <n v="290733"/>
        <n v="290732"/>
        <n v="290731"/>
        <n v="290730"/>
        <n v="290728"/>
        <n v="290727"/>
        <n v="290726"/>
        <n v="290725"/>
        <n v="290723"/>
        <n v="290722"/>
        <n v="290721"/>
        <n v="290720"/>
        <n v="290719"/>
        <n v="290718"/>
        <n v="290717"/>
        <n v="290716"/>
        <n v="290715"/>
        <n v="290714"/>
        <n v="290713"/>
        <n v="290712"/>
        <n v="290711"/>
        <n v="290710"/>
        <n v="290707"/>
        <n v="290705"/>
        <n v="290704"/>
        <n v="290703"/>
        <n v="290701"/>
        <n v="290700"/>
        <n v="290698"/>
        <n v="290697"/>
        <n v="290696"/>
        <n v="290695"/>
        <n v="290694"/>
        <n v="290693"/>
        <n v="290692"/>
        <n v="290691"/>
        <n v="290690"/>
        <n v="290688"/>
        <n v="290687"/>
        <n v="290686"/>
        <n v="290684"/>
        <n v="290683"/>
        <n v="290682"/>
        <n v="290681"/>
        <n v="290680"/>
        <n v="290678"/>
        <n v="290677"/>
        <n v="290676"/>
        <n v="290675"/>
        <n v="290674"/>
        <n v="290671"/>
        <n v="290670"/>
        <n v="290669"/>
        <n v="290667"/>
        <n v="290666"/>
        <n v="290665"/>
        <n v="290664"/>
        <n v="290663"/>
        <n v="290662"/>
        <n v="290661"/>
        <n v="290660"/>
        <n v="290659"/>
        <n v="290658"/>
        <n v="290657"/>
        <n v="290656"/>
        <n v="290655"/>
        <n v="290654"/>
        <n v="290653"/>
        <n v="290652"/>
        <n v="290651"/>
        <n v="290650"/>
        <n v="290649"/>
        <n v="290648"/>
        <n v="290647"/>
        <n v="290646"/>
        <n v="290645"/>
        <n v="290644"/>
        <n v="290643"/>
        <n v="290642"/>
        <n v="290641"/>
        <n v="290640"/>
        <n v="290639"/>
        <n v="290638"/>
        <n v="290637"/>
        <n v="290636"/>
        <n v="291091"/>
        <n v="291090"/>
        <n v="291088"/>
        <n v="291087"/>
        <n v="291086"/>
        <n v="291085"/>
        <n v="291084"/>
        <n v="291083"/>
        <n v="291082"/>
        <n v="291081"/>
        <n v="291080"/>
        <n v="291078"/>
        <n v="291075"/>
        <n v="291074"/>
        <n v="291073"/>
        <n v="291072"/>
        <n v="291071"/>
        <n v="291070"/>
        <n v="291069"/>
        <n v="291068"/>
        <n v="291067"/>
        <n v="291066"/>
        <n v="291065"/>
        <n v="291064"/>
        <n v="291062"/>
        <n v="291061"/>
        <n v="291060"/>
        <n v="291059"/>
        <n v="291058"/>
        <n v="291057"/>
        <n v="291056"/>
        <n v="291055"/>
        <n v="291054"/>
        <n v="291053"/>
        <n v="291052"/>
        <n v="291050"/>
        <n v="291049"/>
        <n v="291048"/>
        <n v="291047"/>
        <n v="291046"/>
        <n v="291045"/>
        <n v="291043"/>
        <n v="291042"/>
        <n v="291041"/>
        <n v="291040"/>
        <n v="291039"/>
        <n v="291038"/>
        <n v="291037"/>
        <n v="291034"/>
        <n v="291032"/>
        <n v="291031"/>
        <n v="291030"/>
        <n v="291028"/>
        <n v="291027"/>
        <n v="291026"/>
        <n v="291025"/>
        <n v="291024"/>
        <n v="291023"/>
        <n v="291022"/>
        <n v="291020"/>
        <n v="291018"/>
        <n v="291017"/>
        <n v="291016"/>
        <n v="291015"/>
        <n v="291014"/>
        <n v="291013"/>
        <n v="291012"/>
        <n v="291011"/>
        <n v="291009"/>
        <n v="291007"/>
        <n v="291006"/>
        <n v="291005"/>
        <n v="291004"/>
        <n v="291003"/>
        <n v="291002"/>
        <n v="291001"/>
        <n v="291000"/>
        <n v="290997"/>
        <n v="290996"/>
        <n v="290994"/>
        <n v="290993"/>
        <n v="290991"/>
        <n v="290990"/>
        <n v="290989"/>
        <n v="290988"/>
        <n v="290987"/>
        <n v="290986"/>
        <n v="290985"/>
        <n v="290984"/>
        <n v="290983"/>
        <n v="290982"/>
        <n v="290981"/>
        <n v="290980"/>
        <n v="290979"/>
        <n v="290978"/>
        <n v="290977"/>
        <n v="290976"/>
        <n v="290975"/>
        <n v="290974"/>
        <n v="290972"/>
        <n v="290970"/>
        <n v="290969"/>
        <n v="290968"/>
        <n v="290967"/>
        <n v="290964"/>
        <n v="290963"/>
        <n v="290962"/>
        <n v="290961"/>
        <n v="290959"/>
        <n v="290958"/>
        <n v="290957"/>
        <n v="290956"/>
        <n v="290955"/>
        <n v="290953"/>
        <n v="290952"/>
        <n v="290951"/>
        <n v="290949"/>
        <n v="290948"/>
        <n v="290947"/>
        <n v="290946"/>
        <n v="290945"/>
        <n v="290944"/>
        <n v="290943"/>
        <n v="290942"/>
        <n v="290941"/>
        <n v="290940"/>
        <n v="290939"/>
        <n v="290935"/>
        <n v="290934"/>
        <n v="290933"/>
        <n v="290932"/>
        <n v="290929"/>
        <n v="290928"/>
        <n v="290927"/>
        <n v="290925"/>
        <n v="290924"/>
        <n v="290923"/>
        <n v="290922"/>
        <n v="290919"/>
        <n v="290918"/>
        <n v="290917"/>
        <n v="290916"/>
        <n v="290915"/>
        <n v="290914"/>
        <n v="290913"/>
        <n v="290912"/>
        <n v="290910"/>
        <n v="290909"/>
        <n v="290908"/>
        <n v="290907"/>
        <n v="290906"/>
        <n v="290905"/>
        <n v="290902"/>
        <n v="290901"/>
        <n v="290900"/>
        <n v="290899"/>
        <n v="290897"/>
        <n v="290896"/>
        <n v="290894"/>
        <n v="290893"/>
        <n v="290890"/>
        <n v="290889"/>
        <n v="290886"/>
        <n v="290883"/>
        <n v="290882"/>
        <n v="290880"/>
        <n v="290877"/>
        <n v="290876"/>
        <n v="290875"/>
        <n v="290874"/>
        <n v="290873"/>
        <n v="290872"/>
        <n v="290871"/>
        <n v="290870"/>
        <n v="290869"/>
        <n v="290868"/>
        <n v="290867"/>
        <n v="290866"/>
        <n v="290865"/>
        <n v="290864"/>
        <n v="290863"/>
        <n v="290862"/>
        <n v="290861"/>
        <n v="290860"/>
        <n v="290859"/>
        <n v="290858"/>
        <n v="290857"/>
        <n v="290856"/>
        <n v="290855"/>
        <n v="290854"/>
        <n v="290853"/>
        <n v="290852"/>
        <n v="290851"/>
        <n v="290850"/>
        <n v="290849"/>
        <n v="290848"/>
        <n v="290847"/>
        <n v="290846"/>
        <n v="290845"/>
        <n v="290844"/>
        <n v="290843"/>
        <n v="290842"/>
        <n v="290841"/>
        <n v="291312"/>
        <n v="291311"/>
        <n v="291310"/>
        <n v="291308"/>
        <n v="291307"/>
        <n v="291306"/>
        <n v="291305"/>
        <n v="291304"/>
        <n v="291303"/>
        <n v="291302"/>
        <n v="291301"/>
        <n v="291300"/>
        <n v="291299"/>
        <n v="291298"/>
        <n v="291297"/>
        <n v="291295"/>
        <n v="291294"/>
        <n v="291293"/>
        <n v="291292"/>
        <n v="291291"/>
        <n v="291290"/>
        <n v="291289"/>
        <n v="291287"/>
        <n v="291286"/>
        <n v="291285"/>
        <n v="291284"/>
        <n v="291283"/>
        <n v="291281"/>
        <n v="291280"/>
        <n v="291279"/>
        <n v="291278"/>
        <n v="291277"/>
        <n v="291276"/>
        <n v="291275"/>
        <n v="291274"/>
        <n v="291272"/>
        <n v="291271"/>
        <n v="291268"/>
        <n v="291267"/>
        <n v="291265"/>
        <n v="291264"/>
        <n v="291263"/>
        <n v="291261"/>
        <n v="291260"/>
        <n v="291258"/>
        <n v="291257"/>
        <n v="291256"/>
        <n v="291255"/>
        <n v="291254"/>
        <n v="291253"/>
        <n v="291252"/>
        <n v="291251"/>
        <n v="291249"/>
        <n v="291248"/>
        <n v="291246"/>
        <n v="291244"/>
        <n v="291243"/>
        <n v="291242"/>
        <n v="291241"/>
        <n v="291240"/>
        <n v="291239"/>
        <n v="291238"/>
        <n v="291236"/>
        <n v="291235"/>
        <n v="291234"/>
        <n v="291233"/>
        <n v="291230"/>
        <n v="291229"/>
        <n v="291227"/>
        <n v="291225"/>
        <n v="291224"/>
        <n v="291223"/>
        <n v="291221"/>
        <n v="291219"/>
        <n v="291218"/>
        <n v="291216"/>
        <n v="291215"/>
        <n v="291214"/>
        <n v="291213"/>
        <n v="291212"/>
        <n v="291211"/>
        <n v="291210"/>
        <n v="291205"/>
        <n v="291204"/>
        <n v="291203"/>
        <n v="291202"/>
        <n v="291201"/>
        <n v="291200"/>
        <n v="291198"/>
        <n v="291196"/>
        <n v="291194"/>
        <n v="291193"/>
        <n v="291192"/>
        <n v="291187"/>
        <n v="291186"/>
        <n v="291185"/>
        <n v="291182"/>
        <n v="291180"/>
        <n v="291179"/>
        <n v="291177"/>
        <n v="291175"/>
        <n v="291174"/>
        <n v="291173"/>
        <n v="291172"/>
        <n v="291171"/>
        <n v="291170"/>
        <n v="291169"/>
        <n v="291168"/>
        <n v="291165"/>
        <n v="291164"/>
        <n v="291163"/>
        <n v="291162"/>
        <n v="291161"/>
        <n v="291160"/>
        <n v="291159"/>
        <n v="291158"/>
        <n v="291157"/>
        <n v="291156"/>
        <n v="291155"/>
        <n v="291154"/>
        <n v="291153"/>
        <n v="291152"/>
        <n v="291151"/>
        <n v="291148"/>
        <n v="291146"/>
        <n v="291145"/>
        <n v="291144"/>
        <n v="291143"/>
        <n v="291141"/>
        <n v="291140"/>
        <n v="291139"/>
        <n v="291138"/>
        <n v="291137"/>
        <n v="291135"/>
        <n v="291134"/>
        <n v="291133"/>
        <n v="291130"/>
        <n v="291128"/>
        <n v="291127"/>
        <n v="291126"/>
        <n v="291125"/>
        <n v="291124"/>
        <n v="291123"/>
        <n v="291122"/>
        <n v="291121"/>
        <n v="291120"/>
        <n v="291119"/>
        <n v="291118"/>
        <n v="291117"/>
        <n v="291116"/>
        <n v="291115"/>
        <n v="291114"/>
        <n v="291113"/>
        <n v="291112"/>
        <n v="291111"/>
        <n v="291110"/>
        <n v="291109"/>
        <n v="291108"/>
        <n v="291107"/>
        <n v="291106"/>
        <n v="291105"/>
        <n v="291104"/>
        <n v="291103"/>
        <n v="291102"/>
        <n v="291101"/>
        <n v="291100"/>
        <n v="291099"/>
        <n v="291098"/>
        <n v="291097"/>
        <n v="291096"/>
        <n v="291095"/>
        <n v="291094"/>
        <n v="291093"/>
        <n v="291092"/>
        <n v="291515"/>
        <n v="291514"/>
        <n v="291513"/>
        <n v="291512"/>
        <n v="291511"/>
        <n v="291510"/>
        <n v="291508"/>
        <n v="291507"/>
        <n v="291506"/>
        <n v="291505"/>
        <n v="291504"/>
        <n v="291502"/>
        <n v="291501"/>
        <n v="291500"/>
        <n v="291499"/>
        <n v="291498"/>
        <n v="291497"/>
        <n v="291496"/>
        <n v="291495"/>
        <n v="291494"/>
        <n v="291493"/>
        <n v="291492"/>
        <n v="291491"/>
        <n v="291490"/>
        <n v="291489"/>
        <n v="291488"/>
        <n v="291487"/>
        <n v="291486"/>
        <n v="291485"/>
        <n v="291484"/>
        <n v="291483"/>
        <n v="291482"/>
        <n v="291481"/>
        <n v="291480"/>
        <n v="291479"/>
        <n v="291478"/>
        <n v="291477"/>
        <n v="291476"/>
        <n v="291475"/>
        <n v="291474"/>
        <n v="291473"/>
        <n v="291472"/>
        <n v="291471"/>
        <n v="291470"/>
        <n v="291469"/>
        <n v="291467"/>
        <n v="291466"/>
        <n v="291465"/>
        <n v="291464"/>
        <n v="291463"/>
        <n v="291460"/>
        <n v="291458"/>
        <n v="291457"/>
        <n v="291456"/>
        <n v="291455"/>
        <n v="291454"/>
        <n v="291453"/>
        <n v="291452"/>
        <n v="291451"/>
        <n v="291450"/>
        <n v="291449"/>
        <n v="291448"/>
        <n v="291447"/>
        <n v="291445"/>
        <n v="291444"/>
        <n v="291443"/>
        <n v="291442"/>
        <n v="291441"/>
        <n v="291440"/>
        <n v="291439"/>
        <n v="291438"/>
        <n v="291437"/>
        <n v="291435"/>
        <n v="291433"/>
        <n v="291432"/>
        <n v="291431"/>
        <n v="291426"/>
        <n v="291425"/>
        <n v="291424"/>
        <n v="291422"/>
        <n v="291421"/>
        <n v="291420"/>
        <n v="291419"/>
        <n v="291418"/>
        <n v="291417"/>
        <n v="291416"/>
        <n v="291413"/>
        <n v="291412"/>
        <n v="291410"/>
        <n v="291409"/>
        <n v="291408"/>
        <n v="291407"/>
        <n v="291404"/>
        <n v="291400"/>
        <n v="291399"/>
        <n v="291398"/>
        <n v="291395"/>
        <n v="291394"/>
        <n v="291393"/>
        <n v="291392"/>
        <n v="291391"/>
        <n v="291390"/>
        <n v="291389"/>
        <n v="291388"/>
        <n v="291386"/>
        <n v="291385"/>
        <n v="291384"/>
        <n v="291383"/>
        <n v="291382"/>
        <n v="291381"/>
        <n v="291380"/>
        <n v="291379"/>
        <n v="291378"/>
        <n v="291376"/>
        <n v="291375"/>
        <n v="291374"/>
        <n v="291372"/>
        <n v="291369"/>
        <n v="291368"/>
        <n v="291366"/>
        <n v="291364"/>
        <n v="291363"/>
        <n v="291362"/>
        <n v="291361"/>
        <n v="291360"/>
        <n v="291359"/>
        <n v="291358"/>
        <n v="291357"/>
        <n v="291356"/>
        <n v="291354"/>
        <n v="291353"/>
        <n v="291352"/>
        <n v="291351"/>
        <n v="291350"/>
        <n v="291349"/>
        <n v="291348"/>
        <n v="291347"/>
        <n v="291346"/>
        <n v="291345"/>
        <n v="291344"/>
        <n v="291343"/>
        <n v="291342"/>
        <n v="291341"/>
        <n v="291340"/>
        <n v="291339"/>
        <n v="291338"/>
        <n v="291337"/>
        <n v="291336"/>
        <n v="291335"/>
        <n v="291334"/>
        <n v="291333"/>
        <n v="291332"/>
        <n v="291331"/>
        <n v="291330"/>
        <n v="291329"/>
        <n v="291328"/>
        <n v="291327"/>
        <n v="291326"/>
        <n v="291325"/>
        <n v="291324"/>
        <n v="291323"/>
        <n v="291322"/>
        <n v="291321"/>
        <n v="291320"/>
        <n v="291319"/>
        <n v="291318"/>
        <n v="291317"/>
        <n v="291316"/>
        <n v="291315"/>
        <n v="291314"/>
        <n v="291313"/>
        <n v="291726"/>
        <n v="291725"/>
        <n v="291724"/>
        <n v="291723"/>
        <n v="291722"/>
        <n v="291721"/>
        <n v="291720"/>
        <n v="291719"/>
        <n v="291718"/>
        <n v="291717"/>
        <n v="291716"/>
        <n v="291715"/>
        <n v="291714"/>
        <n v="291712"/>
        <n v="291711"/>
        <n v="291710"/>
        <n v="291709"/>
        <n v="291708"/>
        <n v="291707"/>
        <n v="291706"/>
        <n v="291705"/>
        <n v="291704"/>
        <n v="291703"/>
        <n v="291702"/>
        <n v="291701"/>
        <n v="291700"/>
        <n v="291699"/>
        <n v="291698"/>
        <n v="291697"/>
        <n v="291696"/>
        <n v="291695"/>
        <n v="291694"/>
        <n v="291693"/>
        <n v="291692"/>
        <n v="291690"/>
        <n v="291689"/>
        <n v="291688"/>
        <n v="291687"/>
        <n v="291686"/>
        <n v="291685"/>
        <n v="291684"/>
        <n v="291683"/>
        <n v="291682"/>
        <n v="291680"/>
        <n v="291678"/>
        <n v="291676"/>
        <n v="291675"/>
        <n v="291674"/>
        <n v="291673"/>
        <n v="291672"/>
        <n v="291671"/>
        <n v="291670"/>
        <n v="291669"/>
        <n v="291668"/>
        <n v="291667"/>
        <n v="291666"/>
        <n v="291665"/>
        <n v="291664"/>
        <n v="291663"/>
        <n v="291662"/>
        <n v="291661"/>
        <n v="291660"/>
        <n v="291659"/>
        <n v="291658"/>
        <n v="291657"/>
        <n v="291656"/>
        <n v="291655"/>
        <n v="291654"/>
        <n v="291653"/>
        <n v="291652"/>
        <n v="291651"/>
        <n v="291650"/>
        <n v="291646"/>
        <n v="291645"/>
        <n v="291644"/>
        <n v="291643"/>
        <n v="291642"/>
        <n v="291641"/>
        <n v="291640"/>
        <n v="291639"/>
        <n v="291638"/>
        <n v="291637"/>
        <n v="291636"/>
        <n v="291635"/>
        <n v="291633"/>
        <n v="291632"/>
        <n v="291630"/>
        <n v="291629"/>
        <n v="291628"/>
        <n v="291627"/>
        <n v="291626"/>
        <n v="291624"/>
        <n v="291623"/>
        <n v="291622"/>
        <n v="291620"/>
        <n v="291617"/>
        <n v="291615"/>
        <n v="291614"/>
        <n v="291613"/>
        <n v="291612"/>
        <n v="291610"/>
        <n v="291609"/>
        <n v="291607"/>
        <n v="291606"/>
        <n v="291605"/>
        <n v="291603"/>
        <n v="291600"/>
        <n v="291599"/>
        <n v="291597"/>
        <n v="291595"/>
        <n v="291594"/>
        <n v="291593"/>
        <n v="291591"/>
        <n v="291590"/>
        <n v="291589"/>
        <n v="291587"/>
        <n v="291586"/>
        <n v="291585"/>
        <n v="291582"/>
        <n v="291579"/>
        <n v="291576"/>
        <n v="291574"/>
        <n v="291573"/>
        <n v="291572"/>
        <n v="291568"/>
        <n v="291566"/>
        <n v="291565"/>
        <n v="291564"/>
        <n v="291560"/>
        <n v="291559"/>
        <n v="291558"/>
        <n v="291557"/>
        <n v="291556"/>
        <n v="291555"/>
        <n v="291554"/>
        <n v="291553"/>
        <n v="291552"/>
        <n v="291551"/>
        <n v="291550"/>
        <n v="291549"/>
        <n v="291548"/>
        <n v="291547"/>
        <n v="291546"/>
        <n v="291545"/>
        <n v="291544"/>
        <n v="291543"/>
        <n v="291542"/>
        <n v="291541"/>
        <n v="291540"/>
        <n v="291539"/>
        <n v="291538"/>
        <n v="291537"/>
        <n v="291536"/>
        <n v="291535"/>
        <n v="291534"/>
        <n v="291533"/>
        <n v="291532"/>
        <n v="291531"/>
        <n v="291530"/>
        <n v="291529"/>
        <n v="291528"/>
        <n v="291527"/>
        <n v="291526"/>
        <n v="291525"/>
        <n v="291524"/>
        <n v="291523"/>
        <n v="291522"/>
        <n v="291521"/>
        <n v="291520"/>
        <n v="291519"/>
        <n v="291518"/>
        <n v="291517"/>
        <n v="291516"/>
        <n v="291964"/>
        <n v="291963"/>
        <n v="291962"/>
        <n v="291961"/>
        <n v="291960"/>
        <n v="291959"/>
        <n v="291958"/>
        <n v="291957"/>
        <n v="291956"/>
        <n v="291955"/>
        <n v="291954"/>
        <n v="291953"/>
        <n v="291952"/>
        <n v="291951"/>
        <n v="291950"/>
        <n v="291949"/>
        <n v="291948"/>
        <n v="291947"/>
        <n v="291946"/>
        <n v="291945"/>
        <n v="291944"/>
        <n v="291943"/>
        <n v="291942"/>
        <n v="291941"/>
        <n v="291940"/>
        <n v="291939"/>
        <n v="291938"/>
        <n v="291936"/>
        <n v="291935"/>
        <n v="291934"/>
        <n v="291933"/>
        <n v="291932"/>
        <n v="291931"/>
        <n v="291930"/>
        <n v="291929"/>
        <n v="291928"/>
        <n v="291927"/>
        <n v="291926"/>
        <n v="291925"/>
        <n v="291924"/>
        <n v="291923"/>
        <n v="291922"/>
        <n v="291921"/>
        <n v="291920"/>
        <n v="291919"/>
        <n v="291918"/>
        <n v="291917"/>
        <n v="291916"/>
        <n v="291914"/>
        <n v="291913"/>
        <n v="291911"/>
        <n v="291909"/>
        <n v="291908"/>
        <n v="291907"/>
        <n v="291906"/>
        <n v="291904"/>
        <n v="291903"/>
        <n v="291902"/>
        <n v="291901"/>
        <n v="291899"/>
        <n v="291898"/>
        <n v="291897"/>
        <n v="291896"/>
        <n v="291895"/>
        <n v="291893"/>
        <n v="291892"/>
        <n v="291891"/>
        <n v="291890"/>
        <n v="291889"/>
        <n v="291888"/>
        <n v="291887"/>
        <n v="291886"/>
        <n v="291885"/>
        <n v="291884"/>
        <n v="291883"/>
        <n v="291882"/>
        <n v="291881"/>
        <n v="291879"/>
        <n v="291878"/>
        <n v="291877"/>
        <n v="291875"/>
        <n v="291874"/>
        <n v="291873"/>
        <n v="291872"/>
        <n v="291871"/>
        <n v="291870"/>
        <n v="291868"/>
        <n v="291867"/>
        <n v="291865"/>
        <n v="291864"/>
        <n v="291861"/>
        <n v="291860"/>
        <n v="291859"/>
        <n v="291858"/>
        <n v="291857"/>
        <n v="291856"/>
        <n v="291855"/>
        <n v="291854"/>
        <n v="291852"/>
        <n v="291851"/>
        <n v="291848"/>
        <n v="291847"/>
        <n v="291846"/>
        <n v="291844"/>
        <n v="291843"/>
        <n v="291842"/>
        <n v="291841"/>
        <n v="291840"/>
        <n v="291839"/>
        <n v="291837"/>
        <n v="291836"/>
        <n v="291834"/>
        <n v="291833"/>
        <n v="291832"/>
        <n v="291831"/>
        <n v="291830"/>
        <n v="291829"/>
        <n v="291828"/>
        <n v="291824"/>
        <n v="291823"/>
        <n v="291821"/>
        <n v="291820"/>
        <n v="291819"/>
        <n v="291818"/>
        <n v="291817"/>
        <n v="291816"/>
        <n v="291815"/>
        <n v="291814"/>
        <n v="291813"/>
        <n v="291812"/>
        <n v="291811"/>
        <n v="291810"/>
        <n v="291809"/>
        <n v="291808"/>
        <n v="291805"/>
        <n v="291803"/>
        <n v="291802"/>
        <n v="291801"/>
        <n v="291800"/>
        <n v="291799"/>
        <n v="291797"/>
        <n v="291796"/>
        <n v="291795"/>
        <n v="291794"/>
        <n v="291793"/>
        <n v="291792"/>
        <n v="291791"/>
        <n v="291789"/>
        <n v="291788"/>
        <n v="291787"/>
        <n v="291784"/>
        <n v="291782"/>
        <n v="291781"/>
        <n v="291780"/>
        <n v="291777"/>
        <n v="291775"/>
        <n v="291774"/>
        <n v="291771"/>
        <n v="291770"/>
        <n v="291769"/>
        <n v="291768"/>
        <n v="291767"/>
        <n v="291766"/>
        <n v="291765"/>
        <n v="291764"/>
        <n v="291763"/>
        <n v="291762"/>
        <n v="291761"/>
        <n v="291760"/>
        <n v="291759"/>
        <n v="291758"/>
        <n v="291757"/>
        <n v="291756"/>
        <n v="291755"/>
        <n v="291754"/>
        <n v="291753"/>
        <n v="291752"/>
        <n v="291751"/>
        <n v="291750"/>
        <n v="291749"/>
        <n v="291748"/>
        <n v="291747"/>
        <n v="291746"/>
        <n v="291745"/>
        <n v="291744"/>
        <n v="291743"/>
        <n v="291742"/>
        <n v="291741"/>
        <n v="291740"/>
        <n v="291739"/>
        <n v="291738"/>
        <n v="291737"/>
        <n v="291736"/>
        <n v="291735"/>
        <n v="291734"/>
        <n v="291733"/>
        <n v="291732"/>
        <n v="291731"/>
        <n v="291730"/>
        <n v="291729"/>
        <n v="291728"/>
        <n v="291727"/>
        <n v="292210"/>
        <n v="292209"/>
        <n v="292208"/>
        <n v="292207"/>
        <n v="292206"/>
        <n v="292205"/>
        <n v="292203"/>
        <n v="292202"/>
        <n v="292201"/>
        <n v="292200"/>
        <n v="292199"/>
        <n v="292198"/>
        <n v="292197"/>
        <n v="292196"/>
        <n v="292195"/>
        <n v="292194"/>
        <n v="292193"/>
        <n v="292192"/>
        <n v="292191"/>
        <n v="292190"/>
        <n v="292189"/>
        <n v="292188"/>
        <n v="292187"/>
        <n v="292186"/>
        <n v="292185"/>
        <n v="292184"/>
        <n v="292182"/>
        <n v="292179"/>
        <n v="292178"/>
        <n v="292177"/>
        <n v="292176"/>
        <n v="292175"/>
        <n v="292174"/>
        <n v="292173"/>
        <n v="292171"/>
        <n v="292170"/>
        <n v="292169"/>
        <n v="292168"/>
        <n v="292167"/>
        <n v="292166"/>
        <n v="292164"/>
        <n v="292163"/>
        <n v="292162"/>
        <n v="292161"/>
        <n v="292160"/>
        <n v="292159"/>
        <n v="292158"/>
        <n v="292157"/>
        <n v="292156"/>
        <n v="292155"/>
        <n v="292154"/>
        <n v="292153"/>
        <n v="292152"/>
        <n v="292151"/>
        <n v="292150"/>
        <n v="292149"/>
        <n v="292148"/>
        <n v="292147"/>
        <n v="292146"/>
        <n v="292145"/>
        <n v="292143"/>
        <n v="292142"/>
        <n v="292141"/>
        <n v="292140"/>
        <n v="292139"/>
        <n v="292137"/>
        <n v="292136"/>
        <n v="292135"/>
        <n v="292134"/>
        <n v="292133"/>
        <n v="292132"/>
        <n v="292131"/>
        <n v="292130"/>
        <n v="292129"/>
        <n v="292128"/>
        <n v="292127"/>
        <n v="292126"/>
        <n v="292125"/>
        <n v="292124"/>
        <n v="292123"/>
        <n v="292122"/>
        <n v="292121"/>
        <n v="292120"/>
        <n v="292119"/>
        <n v="292118"/>
        <n v="292117"/>
        <n v="292116"/>
        <n v="292115"/>
        <n v="292114"/>
        <n v="292113"/>
        <n v="292112"/>
        <n v="292111"/>
        <n v="292110"/>
        <n v="292109"/>
        <n v="292108"/>
        <n v="292107"/>
        <n v="292106"/>
        <n v="292105"/>
        <n v="292104"/>
        <n v="292103"/>
        <n v="292102"/>
        <n v="292101"/>
        <n v="292100"/>
        <n v="292099"/>
        <n v="292098"/>
        <n v="292097"/>
        <n v="292096"/>
        <n v="292095"/>
        <n v="292094"/>
        <n v="292092"/>
        <n v="292090"/>
        <n v="292089"/>
        <n v="292088"/>
        <n v="292087"/>
        <n v="292086"/>
        <n v="292085"/>
        <n v="292084"/>
        <n v="292083"/>
        <n v="292082"/>
        <n v="292081"/>
        <n v="292080"/>
        <n v="292079"/>
        <n v="292078"/>
        <n v="292077"/>
        <n v="292075"/>
        <n v="292074"/>
        <n v="292072"/>
        <n v="292071"/>
        <n v="292070"/>
        <n v="292069"/>
        <n v="292066"/>
        <n v="292064"/>
        <n v="292063"/>
        <n v="292062"/>
        <n v="292060"/>
        <n v="292059"/>
        <n v="292058"/>
        <n v="292057"/>
        <n v="292056"/>
        <n v="292055"/>
        <n v="292054"/>
        <n v="292053"/>
        <n v="292052"/>
        <n v="292051"/>
        <n v="292050"/>
        <n v="292049"/>
        <n v="292048"/>
        <n v="292047"/>
        <n v="292045"/>
        <n v="292044"/>
        <n v="292043"/>
        <n v="292042"/>
        <n v="292041"/>
        <n v="292040"/>
        <n v="292039"/>
        <n v="292038"/>
        <n v="292037"/>
        <n v="292036"/>
        <n v="292035"/>
        <n v="292034"/>
        <n v="292031"/>
        <n v="292030"/>
        <n v="292029"/>
        <n v="292026"/>
        <n v="292024"/>
        <n v="292023"/>
        <n v="292022"/>
        <n v="292021"/>
        <n v="292018"/>
        <n v="292017"/>
        <n v="292016"/>
        <n v="292015"/>
        <n v="292013"/>
        <n v="292009"/>
        <n v="292008"/>
        <n v="292007"/>
        <n v="292006"/>
        <n v="292005"/>
        <n v="292004"/>
        <n v="292003"/>
        <n v="292002"/>
        <n v="292001"/>
        <n v="292000"/>
        <n v="291999"/>
        <n v="291998"/>
        <n v="291997"/>
        <n v="291996"/>
        <n v="291995"/>
        <n v="291994"/>
        <n v="291993"/>
        <n v="291992"/>
        <n v="291991"/>
        <n v="291990"/>
        <n v="291989"/>
        <n v="291988"/>
        <n v="291987"/>
        <n v="291986"/>
        <n v="291985"/>
        <n v="291984"/>
        <n v="291983"/>
        <n v="291982"/>
        <n v="291981"/>
        <n v="291980"/>
        <n v="291979"/>
        <n v="291978"/>
        <n v="291977"/>
        <n v="291976"/>
        <n v="291975"/>
        <n v="291974"/>
        <n v="291973"/>
        <n v="291972"/>
        <n v="291971"/>
        <n v="291970"/>
        <n v="291969"/>
        <n v="291968"/>
        <n v="291967"/>
        <n v="291966"/>
        <n v="292392"/>
        <n v="292391"/>
        <n v="292390"/>
        <n v="292389"/>
        <n v="292388"/>
        <n v="292387"/>
        <n v="292386"/>
        <n v="292385"/>
        <n v="292384"/>
        <n v="292383"/>
        <n v="292381"/>
        <n v="292380"/>
        <n v="292379"/>
        <n v="292378"/>
        <n v="292377"/>
        <n v="292376"/>
        <n v="292375"/>
        <n v="292374"/>
        <n v="292373"/>
        <n v="292372"/>
        <n v="292371"/>
        <n v="292370"/>
        <n v="292369"/>
        <n v="292367"/>
        <n v="292366"/>
        <n v="292365"/>
        <n v="292364"/>
        <n v="292363"/>
        <n v="292362"/>
        <n v="292361"/>
        <n v="292360"/>
        <n v="292359"/>
        <n v="292358"/>
        <n v="292357"/>
        <n v="292356"/>
        <n v="292355"/>
        <n v="292354"/>
        <n v="292353"/>
        <n v="292352"/>
        <n v="292351"/>
        <n v="292350"/>
        <n v="292349"/>
        <n v="292348"/>
        <n v="292347"/>
        <n v="292346"/>
        <n v="292345"/>
        <n v="292344"/>
        <n v="292343"/>
        <n v="292342"/>
        <n v="292341"/>
        <n v="292340"/>
        <n v="292339"/>
        <n v="292338"/>
        <n v="292337"/>
        <n v="292335"/>
        <n v="292334"/>
        <n v="292333"/>
        <n v="292332"/>
        <n v="292331"/>
        <n v="292330"/>
        <n v="292329"/>
        <n v="292328"/>
        <n v="292327"/>
        <n v="292326"/>
        <n v="292325"/>
        <n v="292324"/>
        <n v="292323"/>
        <n v="292322"/>
        <n v="292321"/>
        <n v="292320"/>
        <n v="292318"/>
        <n v="292317"/>
        <n v="292316"/>
        <n v="292314"/>
        <n v="292313"/>
        <n v="292312"/>
        <n v="292311"/>
        <n v="292310"/>
        <n v="292309"/>
        <n v="292308"/>
        <n v="292307"/>
        <n v="292306"/>
        <n v="292304"/>
        <n v="292303"/>
        <n v="292302"/>
        <n v="292301"/>
        <n v="292300"/>
        <n v="292299"/>
        <n v="292298"/>
        <n v="292297"/>
        <n v="292296"/>
        <n v="292294"/>
        <n v="292293"/>
        <n v="292292"/>
        <n v="292291"/>
        <n v="292290"/>
        <n v="292288"/>
        <n v="292286"/>
        <n v="292285"/>
        <n v="292284"/>
        <n v="292281"/>
        <n v="292280"/>
        <n v="292278"/>
        <n v="292277"/>
        <n v="292276"/>
        <n v="292275"/>
        <n v="292273"/>
        <n v="292272"/>
        <n v="292271"/>
        <n v="292270"/>
        <n v="292269"/>
        <n v="292268"/>
        <n v="292267"/>
        <n v="292266"/>
        <n v="292265"/>
        <n v="292264"/>
        <n v="292262"/>
        <n v="292261"/>
        <n v="292259"/>
        <n v="292258"/>
        <n v="292257"/>
        <n v="292256"/>
        <n v="292254"/>
        <n v="292253"/>
        <n v="292252"/>
        <n v="292251"/>
        <n v="292250"/>
        <n v="292249"/>
        <n v="292248"/>
        <n v="292247"/>
        <n v="292246"/>
        <n v="292245"/>
        <n v="292243"/>
        <n v="292242"/>
        <n v="292241"/>
        <n v="292240"/>
        <n v="292239"/>
        <n v="292238"/>
        <n v="292237"/>
        <n v="292236"/>
        <n v="292235"/>
        <n v="292234"/>
        <n v="292233"/>
        <n v="292232"/>
        <n v="292231"/>
        <n v="292230"/>
        <n v="292229"/>
        <n v="292228"/>
        <n v="292227"/>
        <n v="292226"/>
        <n v="292225"/>
        <n v="292224"/>
        <n v="292223"/>
        <n v="292222"/>
        <n v="292221"/>
        <n v="292220"/>
        <n v="292219"/>
        <n v="292218"/>
        <n v="292217"/>
        <n v="292216"/>
        <n v="292215"/>
        <n v="292214"/>
        <n v="292213"/>
        <n v="292212"/>
        <n v="292211"/>
        <n v="292607"/>
        <n v="292606"/>
        <n v="292605"/>
        <n v="292604"/>
        <n v="292603"/>
        <n v="292602"/>
        <n v="292601"/>
        <n v="292600"/>
        <n v="292599"/>
        <n v="292594"/>
        <n v="292593"/>
        <n v="292592"/>
        <n v="292591"/>
        <n v="292589"/>
        <n v="292588"/>
        <n v="292586"/>
        <n v="292585"/>
        <n v="292584"/>
        <n v="292583"/>
        <n v="292582"/>
        <n v="292581"/>
        <n v="292580"/>
        <n v="292579"/>
        <n v="292578"/>
        <n v="292577"/>
        <n v="292576"/>
        <n v="292575"/>
        <n v="292574"/>
        <n v="292573"/>
        <n v="292572"/>
        <n v="292571"/>
        <n v="292570"/>
        <n v="292569"/>
        <n v="292568"/>
        <n v="292567"/>
        <n v="292566"/>
        <n v="292564"/>
        <n v="292563"/>
        <n v="292562"/>
        <n v="292560"/>
        <n v="292559"/>
        <n v="292558"/>
        <n v="292557"/>
        <n v="292556"/>
        <n v="292555"/>
        <n v="292553"/>
        <n v="292552"/>
        <n v="292551"/>
        <n v="292550"/>
        <n v="292549"/>
        <n v="292548"/>
        <n v="292547"/>
        <n v="292546"/>
        <n v="292545"/>
        <n v="292544"/>
        <n v="292543"/>
        <n v="292541"/>
        <n v="292540"/>
        <n v="292539"/>
        <n v="292538"/>
        <n v="292537"/>
        <n v="292536"/>
        <n v="292535"/>
        <n v="292534"/>
        <n v="292533"/>
        <n v="292532"/>
        <n v="292531"/>
        <n v="292530"/>
        <n v="292529"/>
        <n v="292528"/>
        <n v="292527"/>
        <n v="292526"/>
        <n v="292525"/>
        <n v="292524"/>
        <n v="292523"/>
        <n v="292522"/>
        <n v="292521"/>
        <n v="292520"/>
        <n v="292519"/>
        <n v="292518"/>
        <n v="292517"/>
        <n v="292516"/>
        <n v="292515"/>
        <n v="292514"/>
        <n v="292513"/>
        <n v="292512"/>
        <n v="292511"/>
        <n v="292510"/>
        <n v="292509"/>
        <n v="292508"/>
        <n v="292507"/>
        <n v="292506"/>
        <n v="292505"/>
        <n v="292504"/>
        <n v="292501"/>
        <n v="292500"/>
        <n v="292499"/>
        <n v="292498"/>
        <n v="292497"/>
        <n v="292496"/>
        <n v="292495"/>
        <n v="292493"/>
        <n v="292492"/>
        <n v="292491"/>
        <n v="292490"/>
        <n v="292489"/>
        <n v="292488"/>
        <n v="292487"/>
        <n v="292486"/>
        <n v="292485"/>
        <n v="292484"/>
        <n v="292482"/>
        <n v="292481"/>
        <n v="292480"/>
        <n v="292479"/>
        <n v="292478"/>
        <n v="292477"/>
        <n v="292476"/>
        <n v="292475"/>
        <n v="292474"/>
        <n v="292473"/>
        <n v="292472"/>
        <n v="292471"/>
        <n v="292470"/>
        <n v="292469"/>
        <n v="292468"/>
        <n v="292467"/>
        <n v="292466"/>
        <n v="292465"/>
        <n v="292464"/>
        <n v="292463"/>
        <n v="292460"/>
        <n v="292459"/>
        <n v="292458"/>
        <n v="292457"/>
        <n v="292456"/>
        <n v="292454"/>
        <n v="292452"/>
        <n v="292451"/>
        <n v="292450"/>
        <n v="292449"/>
        <n v="292448"/>
        <n v="292447"/>
        <n v="292446"/>
        <n v="292444"/>
        <n v="292442"/>
        <n v="292441"/>
        <n v="292440"/>
        <n v="292439"/>
        <n v="292438"/>
        <n v="292437"/>
        <n v="292436"/>
        <n v="292435"/>
        <n v="292434"/>
        <n v="292432"/>
        <n v="292430"/>
        <n v="292429"/>
        <n v="292428"/>
        <n v="292427"/>
        <n v="292426"/>
        <n v="292425"/>
        <n v="292424"/>
        <n v="292423"/>
        <n v="292422"/>
        <n v="292421"/>
        <n v="292420"/>
        <n v="292419"/>
        <n v="292418"/>
        <n v="292417"/>
        <n v="292416"/>
        <n v="292415"/>
        <n v="292414"/>
        <n v="292413"/>
        <n v="292412"/>
        <n v="292411"/>
        <n v="292410"/>
        <n v="292409"/>
        <n v="292408"/>
        <n v="292407"/>
        <n v="292406"/>
        <n v="292405"/>
        <n v="292404"/>
        <n v="292403"/>
        <n v="292402"/>
        <n v="292401"/>
        <n v="292400"/>
        <n v="292399"/>
        <n v="292398"/>
        <n v="292397"/>
        <n v="292396"/>
        <n v="292395"/>
        <n v="292394"/>
        <n v="292393"/>
        <n v="292801"/>
        <n v="292800"/>
        <n v="292799"/>
        <n v="292798"/>
        <n v="292797"/>
        <n v="292795"/>
        <n v="292794"/>
        <n v="292793"/>
        <n v="292792"/>
        <n v="292791"/>
        <n v="292790"/>
        <n v="292788"/>
        <n v="292787"/>
        <n v="292786"/>
        <n v="292785"/>
        <n v="292784"/>
        <n v="292783"/>
        <n v="292782"/>
        <n v="292781"/>
        <n v="292780"/>
        <n v="292779"/>
        <n v="292778"/>
        <n v="292777"/>
        <n v="292776"/>
        <n v="292775"/>
        <n v="292774"/>
        <n v="292773"/>
        <n v="292772"/>
        <n v="292771"/>
        <n v="292770"/>
        <n v="292769"/>
        <n v="292768"/>
        <n v="292767"/>
        <n v="292766"/>
        <n v="292765"/>
        <n v="292764"/>
        <n v="292763"/>
        <n v="292762"/>
        <n v="292761"/>
        <n v="292760"/>
        <n v="292759"/>
        <n v="292758"/>
        <n v="292757"/>
        <n v="292756"/>
        <n v="292755"/>
        <n v="292754"/>
        <n v="292752"/>
        <n v="292751"/>
        <n v="292750"/>
        <n v="292749"/>
        <n v="292748"/>
        <n v="292747"/>
        <n v="292746"/>
        <n v="292745"/>
        <n v="292744"/>
        <n v="292743"/>
        <n v="292742"/>
        <n v="292741"/>
        <n v="292740"/>
        <n v="292739"/>
        <n v="292738"/>
        <n v="292737"/>
        <n v="292736"/>
        <n v="292735"/>
        <n v="292734"/>
        <n v="292733"/>
        <n v="292732"/>
        <n v="292731"/>
        <n v="292729"/>
        <n v="292727"/>
        <n v="292724"/>
        <n v="292723"/>
        <n v="292722"/>
        <n v="292721"/>
        <n v="292720"/>
        <n v="292719"/>
        <n v="292718"/>
        <n v="292716"/>
        <n v="292715"/>
        <n v="292714"/>
        <n v="292713"/>
        <n v="292712"/>
        <n v="292710"/>
        <n v="292709"/>
        <n v="292708"/>
        <n v="292706"/>
        <n v="292705"/>
        <n v="292704"/>
        <n v="292702"/>
        <n v="292701"/>
        <n v="292699"/>
        <n v="292698"/>
        <n v="292696"/>
        <n v="292694"/>
        <n v="292692"/>
        <n v="292690"/>
        <n v="292689"/>
        <n v="292688"/>
        <n v="292687"/>
        <n v="292686"/>
        <n v="292685"/>
        <n v="292684"/>
        <n v="292683"/>
        <n v="292682"/>
        <n v="292681"/>
        <n v="292680"/>
        <n v="292679"/>
        <n v="292678"/>
        <n v="292677"/>
        <n v="292676"/>
        <n v="292673"/>
        <n v="292672"/>
        <n v="292671"/>
        <n v="292670"/>
        <n v="292668"/>
        <n v="292666"/>
        <n v="292664"/>
        <n v="292663"/>
        <n v="292660"/>
        <n v="292659"/>
        <n v="292658"/>
        <n v="292657"/>
        <n v="292656"/>
        <n v="292654"/>
        <n v="292653"/>
        <n v="292652"/>
        <n v="292651"/>
        <n v="292649"/>
        <n v="292647"/>
        <n v="292646"/>
        <n v="292645"/>
        <n v="292644"/>
        <n v="292643"/>
        <n v="292642"/>
        <n v="292641"/>
        <n v="292640"/>
        <n v="292639"/>
        <n v="292638"/>
        <n v="292637"/>
        <n v="292636"/>
        <n v="292635"/>
        <n v="292634"/>
        <n v="292633"/>
        <n v="292632"/>
        <n v="292631"/>
        <n v="292630"/>
        <n v="292629"/>
        <n v="292628"/>
        <n v="292627"/>
        <n v="292626"/>
        <n v="292625"/>
        <n v="292624"/>
        <n v="292623"/>
        <n v="292622"/>
        <n v="292621"/>
        <n v="292620"/>
        <n v="292619"/>
        <n v="292618"/>
        <n v="292617"/>
        <n v="292616"/>
        <n v="292615"/>
        <n v="292614"/>
        <n v="292613"/>
        <n v="292612"/>
        <n v="292611"/>
        <n v="292610"/>
        <n v="292609"/>
        <n v="292608"/>
        <n v="293012"/>
        <n v="293010"/>
        <n v="293008"/>
        <n v="293007"/>
        <n v="293005"/>
        <n v="293004"/>
        <n v="293003"/>
        <n v="293002"/>
        <n v="293001"/>
        <n v="293000"/>
        <n v="292998"/>
        <n v="292997"/>
        <n v="292996"/>
        <n v="292995"/>
        <n v="292994"/>
        <n v="292993"/>
        <n v="292992"/>
        <n v="292991"/>
        <n v="292990"/>
        <n v="292989"/>
        <n v="292988"/>
        <n v="292986"/>
        <n v="292985"/>
        <n v="292984"/>
        <n v="292983"/>
        <n v="292982"/>
        <n v="292981"/>
        <n v="292980"/>
        <n v="292979"/>
        <n v="292978"/>
        <n v="292977"/>
        <n v="292976"/>
        <n v="292975"/>
        <n v="292974"/>
        <n v="292973"/>
        <n v="292972"/>
        <n v="292971"/>
        <n v="292970"/>
        <n v="292969"/>
        <n v="292968"/>
        <n v="292967"/>
        <n v="292966"/>
        <n v="292965"/>
        <n v="292964"/>
        <n v="292963"/>
        <n v="292962"/>
        <n v="292961"/>
        <n v="292960"/>
        <n v="292959"/>
        <n v="292958"/>
        <n v="292957"/>
        <n v="292956"/>
        <n v="292955"/>
        <n v="292954"/>
        <n v="292953"/>
        <n v="292952"/>
        <n v="292951"/>
        <n v="292950"/>
        <n v="292949"/>
        <n v="292948"/>
        <n v="292947"/>
        <n v="292946"/>
        <n v="292945"/>
        <n v="292942"/>
        <n v="292941"/>
        <n v="292939"/>
        <n v="292938"/>
        <n v="292937"/>
        <n v="292936"/>
        <n v="292935"/>
        <n v="292934"/>
        <n v="292933"/>
        <n v="292931"/>
        <n v="292930"/>
        <n v="292929"/>
        <n v="292928"/>
        <n v="292927"/>
        <n v="292926"/>
        <n v="292925"/>
        <n v="292924"/>
        <n v="292922"/>
        <n v="292921"/>
        <n v="292920"/>
        <n v="292919"/>
        <n v="292918"/>
        <n v="292916"/>
        <n v="292915"/>
        <n v="292914"/>
        <n v="292912"/>
        <n v="292911"/>
        <n v="292910"/>
        <n v="292909"/>
        <n v="292906"/>
        <n v="292905"/>
        <n v="292904"/>
        <n v="292901"/>
        <n v="292900"/>
        <n v="292899"/>
        <n v="292898"/>
        <n v="292897"/>
        <n v="292896"/>
        <n v="292894"/>
        <n v="292892"/>
        <n v="292891"/>
        <n v="292890"/>
        <n v="292889"/>
        <n v="292888"/>
        <n v="292887"/>
        <n v="292884"/>
        <n v="292883"/>
        <n v="292882"/>
        <n v="292881"/>
        <n v="292879"/>
        <n v="292878"/>
        <n v="292877"/>
        <n v="292876"/>
        <n v="292875"/>
        <n v="292874"/>
        <n v="292873"/>
        <n v="292872"/>
        <n v="292869"/>
        <n v="292868"/>
        <n v="292867"/>
        <n v="292866"/>
        <n v="292865"/>
        <n v="292861"/>
        <n v="292860"/>
        <n v="292859"/>
        <n v="292857"/>
        <n v="292856"/>
        <n v="292855"/>
        <n v="292852"/>
        <n v="292851"/>
        <n v="292850"/>
        <n v="292849"/>
        <n v="292848"/>
        <n v="292847"/>
        <n v="292846"/>
        <n v="292844"/>
        <n v="292840"/>
        <n v="292839"/>
        <n v="292838"/>
        <n v="292837"/>
        <n v="292836"/>
        <n v="292835"/>
        <n v="292834"/>
        <n v="292833"/>
        <n v="292832"/>
        <n v="292831"/>
        <n v="292830"/>
        <n v="292829"/>
        <n v="292828"/>
        <n v="292827"/>
        <n v="292826"/>
        <n v="292825"/>
        <n v="292824"/>
        <n v="292823"/>
        <n v="292822"/>
        <n v="292821"/>
        <n v="292820"/>
        <n v="292819"/>
        <n v="292818"/>
        <n v="292817"/>
        <n v="292816"/>
        <n v="292815"/>
        <n v="292814"/>
        <n v="292813"/>
        <n v="292812"/>
        <n v="292811"/>
        <n v="292810"/>
        <n v="292809"/>
        <n v="292808"/>
        <n v="292807"/>
        <n v="292806"/>
        <n v="292805"/>
        <n v="292804"/>
        <n v="292803"/>
        <n v="292802"/>
        <n v="293213"/>
        <n v="293212"/>
        <n v="293211"/>
        <n v="293210"/>
        <n v="293209"/>
        <n v="293208"/>
        <n v="293207"/>
        <n v="293206"/>
        <n v="293205"/>
        <n v="293204"/>
        <n v="293203"/>
        <n v="293202"/>
        <n v="293201"/>
        <n v="293200"/>
        <n v="293199"/>
        <n v="293198"/>
        <n v="293197"/>
        <n v="293196"/>
        <n v="293195"/>
        <n v="293193"/>
        <n v="293191"/>
        <n v="293190"/>
        <n v="293189"/>
        <n v="293188"/>
        <n v="293187"/>
        <n v="293186"/>
        <n v="293185"/>
        <n v="293184"/>
        <n v="293182"/>
        <n v="293181"/>
        <n v="293180"/>
        <n v="293179"/>
        <n v="293178"/>
        <n v="293177"/>
        <n v="293176"/>
        <n v="293175"/>
        <n v="293173"/>
        <n v="293172"/>
        <n v="293171"/>
        <n v="293170"/>
        <n v="293169"/>
        <n v="293168"/>
        <n v="293167"/>
        <n v="293166"/>
        <n v="293165"/>
        <n v="293164"/>
        <n v="293163"/>
        <n v="293162"/>
        <n v="293161"/>
        <n v="293160"/>
        <n v="293159"/>
        <n v="293158"/>
        <n v="293157"/>
        <n v="293155"/>
        <n v="293152"/>
        <n v="293151"/>
        <n v="293149"/>
        <n v="293147"/>
        <n v="293146"/>
        <n v="293145"/>
        <n v="293144"/>
        <n v="293143"/>
        <n v="293142"/>
        <n v="293141"/>
        <n v="293140"/>
        <n v="293138"/>
        <n v="293137"/>
        <n v="293136"/>
        <n v="293135"/>
        <n v="293134"/>
        <n v="293133"/>
        <n v="293132"/>
        <n v="293131"/>
        <n v="293129"/>
        <n v="293128"/>
        <n v="293124"/>
        <n v="293123"/>
        <n v="293122"/>
        <n v="293120"/>
        <n v="293119"/>
        <n v="293118"/>
        <n v="293117"/>
        <n v="293116"/>
        <n v="293115"/>
        <n v="293114"/>
        <n v="293113"/>
        <n v="293112"/>
        <n v="293111"/>
        <n v="293110"/>
        <n v="293109"/>
        <n v="293108"/>
        <n v="293107"/>
        <n v="293106"/>
        <n v="293104"/>
        <n v="293102"/>
        <n v="293101"/>
        <n v="293100"/>
        <n v="293099"/>
        <n v="293098"/>
        <n v="293096"/>
        <n v="293095"/>
        <n v="293092"/>
        <n v="293091"/>
        <n v="293089"/>
        <n v="293086"/>
        <n v="293085"/>
        <n v="293084"/>
        <n v="293083"/>
        <n v="293082"/>
        <n v="293079"/>
        <n v="293078"/>
        <n v="293075"/>
        <n v="293073"/>
        <n v="293072"/>
        <n v="293070"/>
        <n v="293069"/>
        <n v="293068"/>
        <n v="293067"/>
        <n v="293066"/>
        <n v="293065"/>
        <n v="293062"/>
        <n v="293061"/>
        <n v="293056"/>
        <n v="293055"/>
        <n v="293054"/>
        <n v="293052"/>
        <n v="293051"/>
        <n v="293050"/>
        <n v="293049"/>
        <n v="293048"/>
        <n v="293047"/>
        <n v="293046"/>
        <n v="293045"/>
        <n v="293044"/>
        <n v="293043"/>
        <n v="293042"/>
        <n v="293041"/>
        <n v="293040"/>
        <n v="293039"/>
        <n v="293038"/>
        <n v="293037"/>
        <n v="293036"/>
        <n v="293035"/>
        <n v="293034"/>
        <n v="293033"/>
        <n v="293032"/>
        <n v="293031"/>
        <n v="293030"/>
        <n v="293029"/>
        <n v="293028"/>
        <n v="293027"/>
        <n v="293026"/>
        <n v="293025"/>
        <n v="293024"/>
        <n v="293023"/>
        <n v="293022"/>
        <n v="293021"/>
        <n v="293020"/>
        <n v="293019"/>
        <n v="293018"/>
        <n v="293017"/>
        <n v="293016"/>
        <n v="293015"/>
        <n v="293014"/>
        <n v="293013"/>
        <n v="293451"/>
        <n v="293449"/>
        <n v="293448"/>
        <n v="293447"/>
        <n v="293446"/>
        <n v="293445"/>
        <n v="293444"/>
        <n v="293443"/>
        <n v="293442"/>
        <n v="293441"/>
        <n v="293440"/>
        <n v="293439"/>
        <n v="293438"/>
        <n v="293437"/>
        <n v="293436"/>
        <n v="293434"/>
        <n v="293433"/>
        <n v="293432"/>
        <n v="293430"/>
        <n v="293429"/>
        <n v="293428"/>
        <n v="293427"/>
        <n v="293426"/>
        <n v="293424"/>
        <n v="293423"/>
        <n v="293422"/>
        <n v="293421"/>
        <n v="293420"/>
        <n v="293419"/>
        <n v="293418"/>
        <n v="293416"/>
        <n v="293415"/>
        <n v="293414"/>
        <n v="293413"/>
        <n v="293412"/>
        <n v="293410"/>
        <n v="293409"/>
        <n v="293408"/>
        <n v="293407"/>
        <n v="293406"/>
        <n v="293405"/>
        <n v="293404"/>
        <n v="293403"/>
        <n v="293402"/>
        <n v="293401"/>
        <n v="293400"/>
        <n v="293399"/>
        <n v="293398"/>
        <n v="293397"/>
        <n v="293396"/>
        <n v="293394"/>
        <n v="293392"/>
        <n v="293391"/>
        <n v="293389"/>
        <n v="293388"/>
        <n v="293387"/>
        <n v="293386"/>
        <n v="293385"/>
        <n v="293384"/>
        <n v="293383"/>
        <n v="293382"/>
        <n v="293381"/>
        <n v="293380"/>
        <n v="293379"/>
        <n v="293378"/>
        <n v="293377"/>
        <n v="293376"/>
        <n v="293375"/>
        <n v="293374"/>
        <n v="293373"/>
        <n v="293372"/>
        <n v="293371"/>
        <n v="293370"/>
        <n v="293369"/>
        <n v="293368"/>
        <n v="293367"/>
        <n v="293366"/>
        <n v="293365"/>
        <n v="293364"/>
        <n v="293362"/>
        <n v="293361"/>
        <n v="293360"/>
        <n v="293359"/>
        <n v="293358"/>
        <n v="293357"/>
        <n v="293355"/>
        <n v="293354"/>
        <n v="293353"/>
        <n v="293352"/>
        <n v="293351"/>
        <n v="293350"/>
        <n v="293349"/>
        <n v="293348"/>
        <n v="293346"/>
        <n v="293345"/>
        <n v="293343"/>
        <n v="293342"/>
        <n v="293340"/>
        <n v="293339"/>
        <n v="293338"/>
        <n v="293337"/>
        <n v="293336"/>
        <n v="293335"/>
        <n v="293334"/>
        <n v="293333"/>
        <n v="293332"/>
        <n v="293331"/>
        <n v="293330"/>
        <n v="293329"/>
        <n v="293327"/>
        <n v="293326"/>
        <n v="293325"/>
        <n v="293324"/>
        <n v="293323"/>
        <n v="293322"/>
        <n v="293320"/>
        <n v="293319"/>
        <n v="293315"/>
        <n v="293312"/>
        <n v="293311"/>
        <n v="293310"/>
        <n v="293309"/>
        <n v="293308"/>
        <n v="293307"/>
        <n v="293305"/>
        <n v="293304"/>
        <n v="293303"/>
        <n v="293301"/>
        <n v="293300"/>
        <n v="293299"/>
        <n v="293298"/>
        <n v="293296"/>
        <n v="293294"/>
        <n v="293293"/>
        <n v="293291"/>
        <n v="293290"/>
        <n v="293289"/>
        <n v="293287"/>
        <n v="293286"/>
        <n v="293283"/>
        <n v="293282"/>
        <n v="293280"/>
        <n v="293279"/>
        <n v="293278"/>
        <n v="293277"/>
        <n v="293276"/>
        <n v="293275"/>
        <n v="293273"/>
        <n v="293271"/>
        <n v="293270"/>
        <n v="293269"/>
        <n v="293267"/>
        <n v="293264"/>
        <n v="293263"/>
        <n v="293262"/>
        <n v="293260"/>
        <n v="293259"/>
        <n v="293255"/>
        <n v="293254"/>
        <n v="293253"/>
        <n v="293252"/>
        <n v="293251"/>
        <n v="293250"/>
        <n v="293249"/>
        <n v="293248"/>
        <n v="293247"/>
        <n v="293246"/>
        <n v="293245"/>
        <n v="293244"/>
        <n v="293243"/>
        <n v="293242"/>
        <n v="293241"/>
        <n v="293240"/>
        <n v="293239"/>
        <n v="293238"/>
        <n v="293237"/>
        <n v="293236"/>
        <n v="293235"/>
        <n v="293234"/>
        <n v="293233"/>
        <n v="293232"/>
        <n v="293231"/>
        <n v="293230"/>
        <n v="293229"/>
        <n v="293228"/>
        <n v="293227"/>
        <n v="293226"/>
        <n v="293225"/>
        <n v="293224"/>
        <n v="293223"/>
        <n v="293222"/>
        <n v="293221"/>
        <n v="293220"/>
        <n v="293219"/>
        <n v="293218"/>
        <n v="293217"/>
        <n v="293216"/>
        <n v="293215"/>
        <n v="293214"/>
      </sharedItems>
    </cacheField>
    <cacheField name="Date" numFmtId="14">
      <sharedItems containsSemiMixedTypes="0" containsNonDate="0" containsDate="1" containsString="0" minDate="2025-05-01T00:00:00" maxDate="2025-06-01T00:00:00"/>
    </cacheField>
    <cacheField name="Time" numFmtId="164">
      <sharedItems containsSemiMixedTypes="0" containsNonDate="0" containsDate="1" containsString="0" minDate="1899-12-30T07:00:59" maxDate="1899-12-30T22:07:40" count="4840">
        <d v="1899-12-30T21:43:06"/>
        <d v="1899-12-30T21:22:58"/>
        <d v="1899-12-30T20:48:41"/>
        <d v="1899-12-30T20:30:33"/>
        <d v="1899-12-30T20:13:00"/>
        <d v="1899-12-30T19:13:00"/>
        <d v="1899-12-30T19:08:42"/>
        <d v="1899-12-30T18:45:20"/>
        <d v="1899-12-30T18:30:12"/>
        <d v="1899-12-30T18:23:35"/>
        <d v="1899-12-30T17:52:39"/>
        <d v="1899-12-30T17:49:45"/>
        <d v="1899-12-30T17:36:14"/>
        <d v="1899-12-30T17:29:33"/>
        <d v="1899-12-30T17:26:16"/>
        <d v="1899-12-30T17:22:30"/>
        <d v="1899-12-30T17:20:34"/>
        <d v="1899-12-30T17:17:08"/>
        <d v="1899-12-30T17:14:37"/>
        <d v="1899-12-30T17:05:18"/>
        <d v="1899-12-30T17:03:50"/>
        <d v="1899-12-30T17:00:47"/>
        <d v="1899-12-30T16:55:50"/>
        <d v="1899-12-30T16:54:08"/>
        <d v="1899-12-30T16:52:35"/>
        <d v="1899-12-30T16:48:32"/>
        <d v="1899-12-30T16:38:10"/>
        <d v="1899-12-30T16:31:57"/>
        <d v="1899-12-30T16:17:42"/>
        <d v="1899-12-30T16:12:06"/>
        <d v="1899-12-30T16:10:02"/>
        <d v="1899-12-30T16:09:35"/>
        <d v="1899-12-30T16:07:25"/>
        <d v="1899-12-30T15:56:55"/>
        <d v="1899-12-30T15:55:00"/>
        <d v="1899-12-30T15:52:53"/>
        <d v="1899-12-30T15:51:51"/>
        <d v="1899-12-30T15:49:52"/>
        <d v="1899-12-30T15:40:57"/>
        <d v="1899-12-30T15:37:06"/>
        <d v="1899-12-30T15:30:33"/>
        <d v="1899-12-30T15:29:08"/>
        <d v="1899-12-30T15:27:25"/>
        <d v="1899-12-30T15:24:33"/>
        <d v="1899-12-30T15:15:37"/>
        <d v="1899-12-30T15:12:03"/>
        <d v="1899-12-30T15:09:26"/>
        <d v="1899-12-30T15:08:01"/>
        <d v="1899-12-30T15:06:01"/>
        <d v="1899-12-30T15:04:20"/>
        <d v="1899-12-30T14:58:48"/>
        <d v="1899-12-30T14:52:25"/>
        <d v="1899-12-30T14:52:08"/>
        <d v="1899-12-30T14:51:38"/>
        <d v="1899-12-30T14:51:03"/>
        <d v="1899-12-30T14:50:38"/>
        <d v="1899-12-30T14:50:17"/>
        <d v="1899-12-30T14:49:48"/>
        <d v="1899-12-30T14:46:33"/>
        <d v="1899-12-30T14:39:34"/>
        <d v="1899-12-30T14:34:55"/>
        <d v="1899-12-30T14:33:09"/>
        <d v="1899-12-30T14:32:18"/>
        <d v="1899-12-30T14:30:49"/>
        <d v="1899-12-30T14:20:14"/>
        <d v="1899-12-30T14:16:25"/>
        <d v="1899-12-30T14:15:10"/>
        <d v="1899-12-30T14:13:30"/>
        <d v="1899-12-30T14:11:39"/>
        <d v="1899-12-30T14:08:04"/>
        <d v="1899-12-30T14:06:08"/>
        <d v="1899-12-30T14:03:20"/>
        <d v="1899-12-30T13:55:02"/>
        <d v="1899-12-30T13:52:46"/>
        <d v="1899-12-30T13:44:42"/>
        <d v="1899-12-30T13:40:19"/>
        <d v="1899-12-30T13:37:24"/>
        <d v="1899-12-30T13:35:01"/>
        <d v="1899-12-30T13:33:48"/>
        <d v="1899-12-30T13:27:23"/>
        <d v="1899-12-30T13:26:44"/>
        <d v="1899-12-30T13:21:21"/>
        <d v="1899-12-30T13:20:06"/>
        <d v="1899-12-30T13:17:22"/>
        <d v="1899-12-30T13:08:32"/>
        <d v="1899-12-30T12:59:33"/>
        <d v="1899-12-30T12:53:27"/>
        <d v="1899-12-30T12:52:49"/>
        <d v="1899-12-30T12:52:36"/>
        <d v="1899-12-30T12:52:09"/>
        <d v="1899-12-30T12:51:35"/>
        <d v="1899-12-30T12:47:56"/>
        <d v="1899-12-30T12:47:16"/>
        <d v="1899-12-30T12:45:44"/>
        <d v="1899-12-30T12:43:47"/>
        <d v="1899-12-30T12:43:16"/>
        <d v="1899-12-30T12:41:18"/>
        <d v="1899-12-30T12:38:36"/>
        <d v="1899-12-30T12:37:31"/>
        <d v="1899-12-30T12:29:50"/>
        <d v="1899-12-30T12:25:54"/>
        <d v="1899-12-30T12:17:32"/>
        <d v="1899-12-30T12:11:09"/>
        <d v="1899-12-30T12:09:44"/>
        <d v="1899-12-30T12:04:23"/>
        <d v="1899-12-30T11:46:59"/>
        <d v="1899-12-30T11:45:41"/>
        <d v="1899-12-30T11:39:36"/>
        <d v="1899-12-30T11:24:22"/>
        <d v="1899-12-30T11:23:41"/>
        <d v="1899-12-30T11:15:06"/>
        <d v="1899-12-30T11:11:42"/>
        <d v="1899-12-30T11:07:35"/>
        <d v="1899-12-30T11:06:55"/>
        <d v="1899-12-30T11:05:18"/>
        <d v="1899-12-30T11:05:07"/>
        <d v="1899-12-30T10:59:39"/>
        <d v="1899-12-30T10:57:13"/>
        <d v="1899-12-30T10:56:29"/>
        <d v="1899-12-30T10:55:29"/>
        <d v="1899-12-30T10:49:26"/>
        <d v="1899-12-30T10:27:32"/>
        <d v="1899-12-30T10:26:05"/>
        <d v="1899-12-30T10:22:00"/>
        <d v="1899-12-30T10:19:57"/>
        <d v="1899-12-30T10:15:44"/>
        <d v="1899-12-30T10:11:15"/>
        <d v="1899-12-30T10:00:01"/>
        <d v="1899-12-30T09:57:43"/>
        <d v="1899-12-30T09:56:35"/>
        <d v="1899-12-30T09:51:36"/>
        <d v="1899-12-30T09:46:43"/>
        <d v="1899-12-30T09:45:50"/>
        <d v="1899-12-30T09:41:08"/>
        <d v="1899-12-30T09:33:33"/>
        <d v="1899-12-30T09:32:46"/>
        <d v="1899-12-30T09:32:07"/>
        <d v="1899-12-30T09:30:02"/>
        <d v="1899-12-30T09:29:06"/>
        <d v="1899-12-30T09:17:24"/>
        <d v="1899-12-30T09:16:52"/>
        <d v="1899-12-30T09:16:07"/>
        <d v="1899-12-30T09:11:21"/>
        <d v="1899-12-30T09:07:55"/>
        <d v="1899-12-30T09:03:31"/>
        <d v="1899-12-30T09:02:02"/>
        <d v="1899-12-30T08:57:57"/>
        <d v="1899-12-30T08:57:13"/>
        <d v="1899-12-30T08:55:45"/>
        <d v="1899-12-30T08:49:38"/>
        <d v="1899-12-30T08:48:10"/>
        <d v="1899-12-30T08:38:12"/>
        <d v="1899-12-30T08:26:32"/>
        <d v="1899-12-30T08:13:43"/>
        <d v="1899-12-30T08:11:19"/>
        <d v="1899-12-30T08:09:36"/>
        <d v="1899-12-30T08:08:09"/>
        <d v="1899-12-30T08:03:21"/>
        <d v="1899-12-30T08:01:39"/>
        <d v="1899-12-30T07:57:16"/>
        <d v="1899-12-30T07:50:23"/>
        <d v="1899-12-30T07:46:02"/>
        <d v="1899-12-30T07:45:19"/>
        <d v="1899-12-30T07:41:07"/>
        <d v="1899-12-30T07:40:07"/>
        <d v="1899-12-30T07:24:41"/>
        <d v="1899-12-30T07:10:15"/>
        <d v="1899-12-30T16:54:35"/>
        <d v="1899-12-30T15:22:08"/>
        <d v="1899-12-30T13:51:45"/>
        <d v="1899-12-30T13:38:51"/>
        <d v="1899-12-30T13:06:01"/>
        <d v="1899-12-30T13:04:25"/>
        <d v="1899-12-30T13:03:57"/>
        <d v="1899-12-30T13:02:34"/>
        <d v="1899-12-30T12:59:07"/>
        <d v="1899-12-30T12:55:58"/>
        <d v="1899-12-30T12:02:39"/>
        <d v="1899-12-30T10:41:12"/>
        <d v="1899-12-30T09:02:53"/>
        <d v="1899-12-30T08:17:55"/>
        <d v="1899-12-30T08:16:33"/>
        <d v="1899-12-30T07:34:13"/>
        <d v="1899-12-30T20:30:07"/>
        <d v="1899-12-30T20:28:49"/>
        <d v="1899-12-30T20:21:30"/>
        <d v="1899-12-30T19:53:43"/>
        <d v="1899-12-30T19:38:59"/>
        <d v="1899-12-30T19:35:15"/>
        <d v="1899-12-30T19:24:18"/>
        <d v="1899-12-30T19:02:50"/>
        <d v="1899-12-30T18:43:57"/>
        <d v="1899-12-30T18:25:46"/>
        <d v="1899-12-30T18:19:27"/>
        <d v="1899-12-30T17:51:49"/>
        <d v="1899-12-30T17:21:43"/>
        <d v="1899-12-30T17:13:24"/>
        <d v="1899-12-30T17:11:23"/>
        <d v="1899-12-30T17:02:20"/>
        <d v="1899-12-30T16:58:18"/>
        <d v="1899-12-30T16:47:16"/>
        <d v="1899-12-30T16:34:01"/>
        <d v="1899-12-30T16:31:45"/>
        <d v="1899-12-30T16:28:35"/>
        <d v="1899-12-30T16:23:16"/>
        <d v="1899-12-30T16:15:59"/>
        <d v="1899-12-30T16:14:36"/>
        <d v="1899-12-30T16:13:52"/>
        <d v="1899-12-30T16:06:04"/>
        <d v="1899-12-30T15:47:33"/>
        <d v="1899-12-30T15:36:50"/>
        <d v="1899-12-30T15:36:14"/>
        <d v="1899-12-30T15:34:40"/>
        <d v="1899-12-30T15:21:02"/>
        <d v="1899-12-30T15:18:08"/>
        <d v="1899-12-30T15:15:07"/>
        <d v="1899-12-30T15:09:37"/>
        <d v="1899-12-30T15:06:43"/>
        <d v="1899-12-30T14:58:53"/>
        <d v="1899-12-30T14:50:06"/>
        <d v="1899-12-30T14:45:12"/>
        <d v="1899-12-30T14:39:05"/>
        <d v="1899-12-30T14:29:05"/>
        <d v="1899-12-30T14:28:03"/>
        <d v="1899-12-30T14:25:33"/>
        <d v="1899-12-30T14:24:21"/>
        <d v="1899-12-30T14:21:13"/>
        <d v="1899-12-30T14:20:10"/>
        <d v="1899-12-30T14:15:32"/>
        <d v="1899-12-30T14:13:17"/>
        <d v="1899-12-30T14:09:27"/>
        <d v="1899-12-30T14:09:24"/>
        <d v="1899-12-30T14:06:33"/>
        <d v="1899-12-30T13:58:11"/>
        <d v="1899-12-30T13:51:03"/>
        <d v="1899-12-30T13:46:50"/>
        <d v="1899-12-30T13:43:05"/>
        <d v="1899-12-30T13:39:10"/>
        <d v="1899-12-30T13:37:46"/>
        <d v="1899-12-30T13:32:16"/>
        <d v="1899-12-30T13:24:07"/>
        <d v="1899-12-30T13:20:19"/>
        <d v="1899-12-30T13:17:21"/>
        <d v="1899-12-30T13:12:34"/>
        <d v="1899-12-30T13:04:43"/>
        <d v="1899-12-30T12:59:25"/>
        <d v="1899-12-30T12:51:57"/>
        <d v="1899-12-30T12:45:22"/>
        <d v="1899-12-30T12:40:34"/>
        <d v="1899-12-30T12:31:33"/>
        <d v="1899-12-30T12:28:32"/>
        <d v="1899-12-30T12:26:27"/>
        <d v="1899-12-30T12:16:12"/>
        <d v="1899-12-30T12:11:56"/>
        <d v="1899-12-30T12:09:30"/>
        <d v="1899-12-30T12:08:00"/>
        <d v="1899-12-30T12:07:28"/>
        <d v="1899-12-30T12:02:19"/>
        <d v="1899-12-30T11:53:34"/>
        <d v="1899-12-30T11:50:06"/>
        <d v="1899-12-30T11:47:02"/>
        <d v="1899-12-30T11:46:27"/>
        <d v="1899-12-30T11:36:58"/>
        <d v="1899-12-30T11:17:09"/>
        <d v="1899-12-30T11:14:38"/>
        <d v="1899-12-30T11:05:43"/>
        <d v="1899-12-30T11:03:31"/>
        <d v="1899-12-30T10:54:38"/>
        <d v="1899-12-30T10:51:48"/>
        <d v="1899-12-30T10:50:23"/>
        <d v="1899-12-30T10:32:19"/>
        <d v="1899-12-30T10:23:32"/>
        <d v="1899-12-30T10:22:59"/>
        <d v="1899-12-30T10:19:10"/>
        <d v="1899-12-30T10:18:27"/>
        <d v="1899-12-30T10:18:11"/>
        <d v="1899-12-30T10:11:30"/>
        <d v="1899-12-30T10:07:30"/>
        <d v="1899-12-30T10:06:21"/>
        <d v="1899-12-30T10:04:42"/>
        <d v="1899-12-30T10:01:35"/>
        <d v="1899-12-30T09:58:32"/>
        <d v="1899-12-30T09:58:08"/>
        <d v="1899-12-30T09:57:29"/>
        <d v="1899-12-30T09:49:33"/>
        <d v="1899-12-30T09:45:12"/>
        <d v="1899-12-30T09:43:22"/>
        <d v="1899-12-30T09:41:56"/>
        <d v="1899-12-30T09:41:31"/>
        <d v="1899-12-30T09:39:53"/>
        <d v="1899-12-30T09:38:15"/>
        <d v="1899-12-30T09:35:49"/>
        <d v="1899-12-30T09:25:13"/>
        <d v="1899-12-30T09:24:43"/>
        <d v="1899-12-30T09:23:44"/>
        <d v="1899-12-30T09:15:09"/>
        <d v="1899-12-30T09:13:24"/>
        <d v="1899-12-30T09:06:54"/>
        <d v="1899-12-30T08:57:03"/>
        <d v="1899-12-30T08:52:23"/>
        <d v="1899-12-30T08:47:18"/>
        <d v="1899-12-30T08:46:37"/>
        <d v="1899-12-30T08:41:48"/>
        <d v="1899-12-30T08:31:09"/>
        <d v="1899-12-30T08:27:20"/>
        <d v="1899-12-30T08:19:18"/>
        <d v="1899-12-30T08:09:59"/>
        <d v="1899-12-30T08:08:07"/>
        <d v="1899-12-30T08:07:55"/>
        <d v="1899-12-30T08:04:48"/>
        <d v="1899-12-30T08:04:10"/>
        <d v="1899-12-30T07:58:37"/>
        <d v="1899-12-30T07:58:03"/>
        <d v="1899-12-30T07:55:38"/>
        <d v="1899-12-30T07:53:49"/>
        <d v="1899-12-30T07:51:26"/>
        <d v="1899-12-30T07:49:32"/>
        <d v="1899-12-30T07:42:27"/>
        <d v="1899-12-30T07:31:55"/>
        <d v="1899-12-30T07:15:24"/>
        <d v="1899-12-30T20:34:41"/>
        <d v="1899-12-30T16:13:20"/>
        <d v="1899-12-30T16:08:51"/>
        <d v="1899-12-30T15:30:36"/>
        <d v="1899-12-30T14:48:27"/>
        <d v="1899-12-30T13:33:12"/>
        <d v="1899-12-30T12:34:11"/>
        <d v="1899-12-30T12:25:12"/>
        <d v="1899-12-30T11:57:36"/>
        <d v="1899-12-30T11:24:51"/>
        <d v="1899-12-30T10:34:58"/>
        <d v="1899-12-30T10:34:19"/>
        <d v="1899-12-30T09:52:33"/>
        <d v="1899-12-30T08:53:16"/>
        <d v="1899-12-30T08:50:08"/>
        <d v="1899-12-30T08:02:29"/>
        <d v="1899-12-30T07:37:18"/>
        <d v="1899-12-30T21:17:44"/>
        <d v="1899-12-30T20:51:04"/>
        <d v="1899-12-30T20:23:40"/>
        <d v="1899-12-30T20:05:54"/>
        <d v="1899-12-30T19:42:05"/>
        <d v="1899-12-30T19:36:19"/>
        <d v="1899-12-30T19:35:11"/>
        <d v="1899-12-30T19:29:47"/>
        <d v="1899-12-30T19:23:27"/>
        <d v="1899-12-30T19:21:22"/>
        <d v="1899-12-30T19:07:38"/>
        <d v="1899-12-30T19:04:06"/>
        <d v="1899-12-30T18:59:21"/>
        <d v="1899-12-30T18:57:45"/>
        <d v="1899-12-30T18:28:21"/>
        <d v="1899-12-30T18:19:51"/>
        <d v="1899-12-30T18:17:55"/>
        <d v="1899-12-30T18:16:17"/>
        <d v="1899-12-30T18:15:32"/>
        <d v="1899-12-30T18:13:59"/>
        <d v="1899-12-30T18:11:12"/>
        <d v="1899-12-30T18:10:16"/>
        <d v="1899-12-30T17:54:27"/>
        <d v="1899-12-30T17:51:48"/>
        <d v="1899-12-30T17:45:16"/>
        <d v="1899-12-30T17:44:32"/>
        <d v="1899-12-30T17:43:35"/>
        <d v="1899-12-30T17:38:27"/>
        <d v="1899-12-30T17:34:07"/>
        <d v="1899-12-30T17:27:54"/>
        <d v="1899-12-30T17:22:54"/>
        <d v="1899-12-30T17:18:43"/>
        <d v="1899-12-30T17:17:09"/>
        <d v="1899-12-30T17:16:42"/>
        <d v="1899-12-30T17:14:34"/>
        <d v="1899-12-30T17:06:24"/>
        <d v="1899-12-30T17:05:54"/>
        <d v="1899-12-30T17:03:44"/>
        <d v="1899-12-30T16:58:35"/>
        <d v="1899-12-30T16:54:39"/>
        <d v="1899-12-30T16:48:30"/>
        <d v="1899-12-30T16:46:12"/>
        <d v="1899-12-30T16:40:12"/>
        <d v="1899-12-30T16:31:01"/>
        <d v="1899-12-30T16:28:36"/>
        <d v="1899-12-30T16:27:54"/>
        <d v="1899-12-30T16:27:41"/>
        <d v="1899-12-30T16:26:43"/>
        <d v="1899-12-30T16:24:36"/>
        <d v="1899-12-30T16:20:10"/>
        <d v="1899-12-30T16:13:15"/>
        <d v="1899-12-30T16:10:35"/>
        <d v="1899-12-30T16:05:10"/>
        <d v="1899-12-30T15:58:01"/>
        <d v="1899-12-30T15:53:24"/>
        <d v="1899-12-30T15:49:15"/>
        <d v="1899-12-30T15:48:37"/>
        <d v="1899-12-30T15:47:30"/>
        <d v="1899-12-30T15:40:09"/>
        <d v="1899-12-30T15:39:15"/>
        <d v="1899-12-30T15:38:36"/>
        <d v="1899-12-30T15:37:00"/>
        <d v="1899-12-30T15:33:06"/>
        <d v="1899-12-30T15:21:46"/>
        <d v="1899-12-30T15:16:41"/>
        <d v="1899-12-30T15:14:11"/>
        <d v="1899-12-30T15:13:14"/>
        <d v="1899-12-30T15:07:49"/>
        <d v="1899-12-30T15:02:12"/>
        <d v="1899-12-30T15:01:58"/>
        <d v="1899-12-30T15:00:21"/>
        <d v="1899-12-30T14:59:00"/>
        <d v="1899-12-30T14:58:01"/>
        <d v="1899-12-30T14:56:12"/>
        <d v="1899-12-30T14:53:18"/>
        <d v="1899-12-30T14:48:45"/>
        <d v="1899-12-30T14:47:12"/>
        <d v="1899-12-30T14:45:40"/>
        <d v="1899-12-30T14:45:01"/>
        <d v="1899-12-30T14:44:34"/>
        <d v="1899-12-30T14:38:49"/>
        <d v="1899-12-30T14:25:37"/>
        <d v="1899-12-30T14:17:47"/>
        <d v="1899-12-30T14:13:38"/>
        <d v="1899-12-30T14:04:54"/>
        <d v="1899-12-30T13:58:04"/>
        <d v="1899-12-30T13:56:44"/>
        <d v="1899-12-30T13:54:54"/>
        <d v="1899-12-30T13:52:50"/>
        <d v="1899-12-30T13:48:42"/>
        <d v="1899-12-30T13:42:01"/>
        <d v="1899-12-30T13:35:24"/>
        <d v="1899-12-30T13:34:46"/>
        <d v="1899-12-30T13:28:18"/>
        <d v="1899-12-30T13:25:41"/>
        <d v="1899-12-30T13:19:59"/>
        <d v="1899-12-30T13:19:08"/>
        <d v="1899-12-30T13:11:47"/>
        <d v="1899-12-30T13:09:02"/>
        <d v="1899-12-30T13:07:44"/>
        <d v="1899-12-30T12:59:29"/>
        <d v="1899-12-30T12:58:41"/>
        <d v="1899-12-30T12:48:01"/>
        <d v="1899-12-30T12:46:28"/>
        <d v="1899-12-30T12:42:30"/>
        <d v="1899-12-30T12:34:39"/>
        <d v="1899-12-30T12:31:31"/>
        <d v="1899-12-30T12:29:27"/>
        <d v="1899-12-30T12:28:48"/>
        <d v="1899-12-30T12:28:03"/>
        <d v="1899-12-30T12:26:33"/>
        <d v="1899-12-30T12:22:48"/>
        <d v="1899-12-30T12:22:09"/>
        <d v="1899-12-30T12:21:24"/>
        <d v="1899-12-30T12:21:11"/>
        <d v="1899-12-30T12:11:38"/>
        <d v="1899-12-30T12:10:32"/>
        <d v="1899-12-30T12:08:01"/>
        <d v="1899-12-30T12:06:59"/>
        <d v="1899-12-30T12:06:29"/>
        <d v="1899-12-30T12:01:27"/>
        <d v="1899-12-30T12:00:13"/>
        <d v="1899-12-30T11:49:11"/>
        <d v="1899-12-30T11:47:18"/>
        <d v="1899-12-30T11:40:55"/>
        <d v="1899-12-30T11:35:08"/>
        <d v="1899-12-30T11:34:45"/>
        <d v="1899-12-30T11:29:45"/>
        <d v="1899-12-30T11:27:51"/>
        <d v="1899-12-30T11:27:34"/>
        <d v="1899-12-30T11:26:55"/>
        <d v="1899-12-30T11:23:53"/>
        <d v="1899-12-30T11:22:51"/>
        <d v="1899-12-30T11:21:21"/>
        <d v="1899-12-30T11:20:26"/>
        <d v="1899-12-30T11:18:58"/>
        <d v="1899-12-30T11:13:45"/>
        <d v="1899-12-30T11:12:38"/>
        <d v="1899-12-30T11:11:44"/>
        <d v="1899-12-30T11:11:06"/>
        <d v="1899-12-30T11:10:01"/>
        <d v="1899-12-30T11:08:08"/>
        <d v="1899-12-30T11:05:29"/>
        <d v="1899-12-30T11:00:44"/>
        <d v="1899-12-30T10:58:24"/>
        <d v="1899-12-30T10:46:26"/>
        <d v="1899-12-30T10:44:14"/>
        <d v="1899-12-30T10:31:44"/>
        <d v="1899-12-30T10:27:44"/>
        <d v="1899-12-30T10:19:32"/>
        <d v="1899-12-30T10:18:33"/>
        <d v="1899-12-30T10:15:33"/>
        <d v="1899-12-30T10:12:15"/>
        <d v="1899-12-30T10:10:40"/>
        <d v="1899-12-30T10:10:09"/>
        <d v="1899-12-30T10:09:06"/>
        <d v="1899-12-30T10:00:41"/>
        <d v="1899-12-30T09:59:42"/>
        <d v="1899-12-30T09:54:49"/>
        <d v="1899-12-30T09:52:07"/>
        <d v="1899-12-30T09:49:11"/>
        <d v="1899-12-30T09:47:34"/>
        <d v="1899-12-30T09:38:49"/>
        <d v="1899-12-30T09:38:40"/>
        <d v="1899-12-30T09:37:56"/>
        <d v="1899-12-30T09:31:32"/>
        <d v="1899-12-30T09:31:12"/>
        <d v="1899-12-30T09:27:48"/>
        <d v="1899-12-30T09:25:01"/>
        <d v="1899-12-30T09:24:40"/>
        <d v="1899-12-30T09:23:56"/>
        <d v="1899-12-30T09:22:51"/>
        <d v="1899-12-30T09:16:15"/>
        <d v="1899-12-30T09:14:59"/>
        <d v="1899-12-30T09:12:55"/>
        <d v="1899-12-30T09:11:09"/>
        <d v="1899-12-30T09:10:02"/>
        <d v="1899-12-30T09:09:05"/>
        <d v="1899-12-30T09:06:27"/>
        <d v="1899-12-30T08:56:40"/>
        <d v="1899-12-30T08:53:53"/>
        <d v="1899-12-30T08:50:47"/>
        <d v="1899-12-30T08:49:37"/>
        <d v="1899-12-30T08:43:14"/>
        <d v="1899-12-30T08:41:30"/>
        <d v="1899-12-30T08:40:38"/>
        <d v="1899-12-30T08:33:04"/>
        <d v="1899-12-30T08:32:18"/>
        <d v="1899-12-30T08:30:04"/>
        <d v="1899-12-30T08:27:29"/>
        <d v="1899-12-30T08:23:13"/>
        <d v="1899-12-30T08:22:15"/>
        <d v="1899-12-30T08:13:01"/>
        <d v="1899-12-30T08:09:03"/>
        <d v="1899-12-30T08:00:41"/>
        <d v="1899-12-30T07:47:50"/>
        <d v="1899-12-30T07:34:39"/>
        <d v="1899-12-30T07:30:10"/>
        <d v="1899-12-30T07:11:58"/>
        <d v="1899-12-30T21:04:02"/>
        <d v="1899-12-30T14:33:29"/>
        <d v="1899-12-30T14:10:22"/>
        <d v="1899-12-30T13:44:45"/>
        <d v="1899-12-30T12:35:23"/>
        <d v="1899-12-30T12:08:54"/>
        <d v="1899-12-30T11:17:01"/>
        <d v="1899-12-30T10:27:03"/>
        <d v="1899-12-30T10:20:03"/>
        <d v="1899-12-30T09:40:27"/>
        <d v="1899-12-30T07:33:22"/>
        <d v="1899-12-30T21:18:54"/>
        <d v="1899-12-30T20:51:28"/>
        <d v="1899-12-30T20:19:43"/>
        <d v="1899-12-30T20:10:38"/>
        <d v="1899-12-30T18:59:19"/>
        <d v="1899-12-30T18:42:38"/>
        <d v="1899-12-30T18:41:51"/>
        <d v="1899-12-30T18:36:19"/>
        <d v="1899-12-30T18:24:05"/>
        <d v="1899-12-30T18:12:24"/>
        <d v="1899-12-30T17:57:15"/>
        <d v="1899-12-30T17:56:03"/>
        <d v="1899-12-30T17:54:26"/>
        <d v="1899-12-30T17:53:45"/>
        <d v="1899-12-30T17:53:44"/>
        <d v="1899-12-30T17:51:12"/>
        <d v="1899-12-30T17:43:44"/>
        <d v="1899-12-30T17:29:56"/>
        <d v="1899-12-30T17:20:21"/>
        <d v="1899-12-30T17:14:42"/>
        <d v="1899-12-30T17:13:13"/>
        <d v="1899-12-30T17:10:15"/>
        <d v="1899-12-30T17:09:57"/>
        <d v="1899-12-30T17:05:35"/>
        <d v="1899-12-30T16:57:21"/>
        <d v="1899-12-30T16:57:09"/>
        <d v="1899-12-30T16:47:42"/>
        <d v="1899-12-30T16:46:25"/>
        <d v="1899-12-30T16:40:50"/>
        <d v="1899-12-30T16:39:18"/>
        <d v="1899-12-30T16:36:56"/>
        <d v="1899-12-30T16:35:45"/>
        <d v="1899-12-30T16:32:18"/>
        <d v="1899-12-30T16:26:18"/>
        <d v="1899-12-30T16:25:34"/>
        <d v="1899-12-30T16:21:09"/>
        <d v="1899-12-30T16:08:10"/>
        <d v="1899-12-30T16:04:55"/>
        <d v="1899-12-30T16:03:19"/>
        <d v="1899-12-30T15:55:46"/>
        <d v="1899-12-30T15:52:05"/>
        <d v="1899-12-30T15:47:12"/>
        <d v="1899-12-30T15:46:01"/>
        <d v="1899-12-30T15:45:12"/>
        <d v="1899-12-30T15:44:04"/>
        <d v="1899-12-30T15:40:41"/>
        <d v="1899-12-30T15:39:21"/>
        <d v="1899-12-30T15:37:16"/>
        <d v="1899-12-30T15:30:37"/>
        <d v="1899-12-30T15:23:44"/>
        <d v="1899-12-30T15:21:22"/>
        <d v="1899-12-30T15:18:45"/>
        <d v="1899-12-30T15:16:11"/>
        <d v="1899-12-30T15:14:24"/>
        <d v="1899-12-30T15:12:51"/>
        <d v="1899-12-30T15:09:53"/>
        <d v="1899-12-30T15:01:04"/>
        <d v="1899-12-30T14:44:36"/>
        <d v="1899-12-30T14:41:26"/>
        <d v="1899-12-30T14:40:37"/>
        <d v="1899-12-30T14:39:56"/>
        <d v="1899-12-30T14:39:28"/>
        <d v="1899-12-30T14:34:17"/>
        <d v="1899-12-30T14:27:28"/>
        <d v="1899-12-30T14:25:29"/>
        <d v="1899-12-30T14:25:07"/>
        <d v="1899-12-30T14:23:27"/>
        <d v="1899-12-30T14:12:46"/>
        <d v="1899-12-30T14:10:53"/>
        <d v="1899-12-30T14:08:56"/>
        <d v="1899-12-30T14:05:44"/>
        <d v="1899-12-30T14:02:39"/>
        <d v="1899-12-30T14:01:01"/>
        <d v="1899-12-30T13:55:15"/>
        <d v="1899-12-30T13:49:32"/>
        <d v="1899-12-30T13:46:37"/>
        <d v="1899-12-30T13:45:05"/>
        <d v="1899-12-30T13:40:12"/>
        <d v="1899-12-30T13:30:40"/>
        <d v="1899-12-30T13:29:43"/>
        <d v="1899-12-30T13:26:41"/>
        <d v="1899-12-30T13:25:21"/>
        <d v="1899-12-30T13:23:04"/>
        <d v="1899-12-30T13:22:08"/>
        <d v="1899-12-30T13:16:25"/>
        <d v="1899-12-30T13:13:24"/>
        <d v="1899-12-30T13:11:42"/>
        <d v="1899-12-30T13:08:57"/>
        <d v="1899-12-30T13:06:25"/>
        <d v="1899-12-30T13:03:10"/>
        <d v="1899-12-30T13:02:25"/>
        <d v="1899-12-30T13:01:21"/>
        <d v="1899-12-30T12:59:49"/>
        <d v="1899-12-30T12:57:00"/>
        <d v="1899-12-30T12:55:50"/>
        <d v="1899-12-30T12:53:26"/>
        <d v="1899-12-30T12:52:56"/>
        <d v="1899-12-30T12:46:27"/>
        <d v="1899-12-30T12:45:09"/>
        <d v="1899-12-30T12:42:13"/>
        <d v="1899-12-30T12:41:03"/>
        <d v="1899-12-30T12:28:49"/>
        <d v="1899-12-30T12:19:25"/>
        <d v="1899-12-30T12:17:24"/>
        <d v="1899-12-30T12:13:38"/>
        <d v="1899-12-30T12:04:52"/>
        <d v="1899-12-30T12:04:18"/>
        <d v="1899-12-30T12:00:06"/>
        <d v="1899-12-30T11:50:24"/>
        <d v="1899-12-30T11:48:41"/>
        <d v="1899-12-30T11:46:29"/>
        <d v="1899-12-30T11:45:21"/>
        <d v="1899-12-30T11:45:05"/>
        <d v="1899-12-30T11:43:43"/>
        <d v="1899-12-30T11:40:37"/>
        <d v="1899-12-30T11:37:31"/>
        <d v="1899-12-30T11:34:56"/>
        <d v="1899-12-30T11:31:58"/>
        <d v="1899-12-30T11:31:24"/>
        <d v="1899-12-30T11:28:32"/>
        <d v="1899-12-30T11:28:06"/>
        <d v="1899-12-30T11:25:28"/>
        <d v="1899-12-30T11:21:38"/>
        <d v="1899-12-30T11:21:26"/>
        <d v="1899-12-30T11:15:34"/>
        <d v="1899-12-30T11:13:51"/>
        <d v="1899-12-30T11:09:35"/>
        <d v="1899-12-30T11:04:44"/>
        <d v="1899-12-30T11:03:12"/>
        <d v="1899-12-30T11:02:17"/>
        <d v="1899-12-30T11:00:27"/>
        <d v="1899-12-30T10:58:21"/>
        <d v="1899-12-30T10:55:37"/>
        <d v="1899-12-30T10:45:04"/>
        <d v="1899-12-30T10:43:54"/>
        <d v="1899-12-30T10:37:19"/>
        <d v="1899-12-30T10:30:27"/>
        <d v="1899-12-30T10:29:13"/>
        <d v="1899-12-30T10:28:31"/>
        <d v="1899-12-30T10:25:58"/>
        <d v="1899-12-30T10:23:23"/>
        <d v="1899-12-30T10:17:41"/>
        <d v="1899-12-30T10:15:11"/>
        <d v="1899-12-30T10:14:21"/>
        <d v="1899-12-30T10:13:42"/>
        <d v="1899-12-30T10:10:38"/>
        <d v="1899-12-30T10:05:26"/>
        <d v="1899-12-30T10:01:51"/>
        <d v="1899-12-30T09:59:46"/>
        <d v="1899-12-30T09:58:54"/>
        <d v="1899-12-30T09:54:05"/>
        <d v="1899-12-30T09:52:26"/>
        <d v="1899-12-30T09:47:28"/>
        <d v="1899-12-30T09:45:23"/>
        <d v="1899-12-30T09:39:32"/>
        <d v="1899-12-30T09:33:23"/>
        <d v="1899-12-30T09:32:47"/>
        <d v="1899-12-30T09:29:57"/>
        <d v="1899-12-30T09:28:39"/>
        <d v="1899-12-30T09:27:34"/>
        <d v="1899-12-30T09:23:03"/>
        <d v="1899-12-30T09:18:57"/>
        <d v="1899-12-30T09:17:05"/>
        <d v="1899-12-30T09:16:42"/>
        <d v="1899-12-30T09:14:27"/>
        <d v="1899-12-30T09:07:41"/>
        <d v="1899-12-30T09:04:03"/>
        <d v="1899-12-30T08:57:01"/>
        <d v="1899-12-30T08:55:06"/>
        <d v="1899-12-30T08:53:22"/>
        <d v="1899-12-30T08:51:38"/>
        <d v="1899-12-30T08:48:00"/>
        <d v="1899-12-30T08:45:46"/>
        <d v="1899-12-30T08:42:47"/>
        <d v="1899-12-30T08:34:18"/>
        <d v="1899-12-30T08:33:25"/>
        <d v="1899-12-30T08:21:24"/>
        <d v="1899-12-30T08:15:57"/>
        <d v="1899-12-30T08:05:35"/>
        <d v="1899-12-30T08:05:05"/>
        <d v="1899-12-30T07:48:37"/>
        <d v="1899-12-30T07:47:28"/>
        <d v="1899-12-30T15:41:47"/>
        <d v="1899-12-30T15:32:54"/>
        <d v="1899-12-30T15:03:36"/>
        <d v="1899-12-30T11:37:16"/>
        <d v="1899-12-30T11:25:37"/>
        <d v="1899-12-30T10:46:21"/>
        <d v="1899-12-30T10:35:36"/>
        <d v="1899-12-30T10:12:12"/>
        <d v="1899-12-30T10:11:31"/>
        <d v="1899-12-30T10:10:39"/>
        <d v="1899-12-30T10:06:12"/>
        <d v="1899-12-30T09:21:49"/>
        <d v="1899-12-30T09:03:36"/>
        <d v="1899-12-30T08:31:05"/>
        <d v="1899-12-30T08:18:33"/>
        <d v="1899-12-30T20:59:43"/>
        <d v="1899-12-30T20:46:54"/>
        <d v="1899-12-30T20:04:39"/>
        <d v="1899-12-30T19:23:58"/>
        <d v="1899-12-30T19:13:17"/>
        <d v="1899-12-30T19:00:45"/>
        <d v="1899-12-30T18:57:41"/>
        <d v="1899-12-30T18:53:21"/>
        <d v="1899-12-30T18:41:31"/>
        <d v="1899-12-30T18:38:24"/>
        <d v="1899-12-30T18:18:54"/>
        <d v="1899-12-30T18:18:27"/>
        <d v="1899-12-30T18:15:07"/>
        <d v="1899-12-30T18:07:23"/>
        <d v="1899-12-30T17:42:18"/>
        <d v="1899-12-30T17:41:40"/>
        <d v="1899-12-30T17:38:58"/>
        <d v="1899-12-30T17:33:03"/>
        <d v="1899-12-30T17:28:31"/>
        <d v="1899-12-30T17:21:29"/>
        <d v="1899-12-30T17:14:33"/>
        <d v="1899-12-30T17:08:32"/>
        <d v="1899-12-30T17:07:08"/>
        <d v="1899-12-30T17:02:23"/>
        <d v="1899-12-30T16:52:56"/>
        <d v="1899-12-30T16:32:04"/>
        <d v="1899-12-30T16:24:29"/>
        <d v="1899-12-30T16:22:52"/>
        <d v="1899-12-30T16:19:32"/>
        <d v="1899-12-30T16:17:38"/>
        <d v="1899-12-30T16:16:19"/>
        <d v="1899-12-30T16:12:26"/>
        <d v="1899-12-30T16:12:13"/>
        <d v="1899-12-30T16:09:37"/>
        <d v="1899-12-30T16:04:53"/>
        <d v="1899-12-30T16:03:37"/>
        <d v="1899-12-30T16:00:48"/>
        <d v="1899-12-30T15:57:34"/>
        <d v="1899-12-30T15:57:23"/>
        <d v="1899-12-30T15:56:59"/>
        <d v="1899-12-30T15:51:43"/>
        <d v="1899-12-30T15:51:39"/>
        <d v="1899-12-30T15:51:20"/>
        <d v="1899-12-30T15:39:53"/>
        <d v="1899-12-30T15:38:48"/>
        <d v="1899-12-30T15:35:54"/>
        <d v="1899-12-30T15:32:41"/>
        <d v="1899-12-30T15:32:21"/>
        <d v="1899-12-30T15:31:42"/>
        <d v="1899-12-30T15:30:06"/>
        <d v="1899-12-30T15:14:15"/>
        <d v="1899-12-30T15:09:21"/>
        <d v="1899-12-30T15:08:03"/>
        <d v="1899-12-30T15:06:18"/>
        <d v="1899-12-30T15:04:51"/>
        <d v="1899-12-30T14:58:05"/>
        <d v="1899-12-30T14:57:25"/>
        <d v="1899-12-30T14:53:27"/>
        <d v="1899-12-30T14:50:10"/>
        <d v="1899-12-30T14:47:38"/>
        <d v="1899-12-30T14:47:06"/>
        <d v="1899-12-30T14:42:49"/>
        <d v="1899-12-30T14:42:17"/>
        <d v="1899-12-30T14:41:16"/>
        <d v="1899-12-30T14:35:30"/>
        <d v="1899-12-30T14:28:01"/>
        <d v="1899-12-30T14:26:16"/>
        <d v="1899-12-30T14:23:31"/>
        <d v="1899-12-30T14:23:12"/>
        <d v="1899-12-30T14:21:37"/>
        <d v="1899-12-30T14:17:53"/>
        <d v="1899-12-30T14:16:45"/>
        <d v="1899-12-30T14:14:44"/>
        <d v="1899-12-30T14:14:05"/>
        <d v="1899-12-30T14:12:01"/>
        <d v="1899-12-30T14:07:01"/>
        <d v="1899-12-30T14:04:09"/>
        <d v="1899-12-30T14:03:23"/>
        <d v="1899-12-30T14:00:45"/>
        <d v="1899-12-30T14:00:01"/>
        <d v="1899-12-30T13:58:41"/>
        <d v="1899-12-30T13:56:10"/>
        <d v="1899-12-30T13:35:12"/>
        <d v="1899-12-30T13:34:48"/>
        <d v="1899-12-30T13:33:59"/>
        <d v="1899-12-30T13:33:15"/>
        <d v="1899-12-30T13:29:59"/>
        <d v="1899-12-30T13:28:28"/>
        <d v="1899-12-30T13:26:35"/>
        <d v="1899-12-30T13:24:18"/>
        <d v="1899-12-30T13:21:20"/>
        <d v="1899-12-30T13:20:08"/>
        <d v="1899-12-30T13:04:50"/>
        <d v="1899-12-30T12:58:25"/>
        <d v="1899-12-30T12:57:42"/>
        <d v="1899-12-30T12:56:42"/>
        <d v="1899-12-30T12:56:07"/>
        <d v="1899-12-30T12:44:49"/>
        <d v="1899-12-30T12:43:48"/>
        <d v="1899-12-30T12:32:10"/>
        <d v="1899-12-30T12:31:32"/>
        <d v="1899-12-30T12:28:22"/>
        <d v="1899-12-30T12:27:43"/>
        <d v="1899-12-30T12:25:47"/>
        <d v="1899-12-30T12:24:14"/>
        <d v="1899-12-30T12:22:55"/>
        <d v="1899-12-30T12:19:18"/>
        <d v="1899-12-30T12:18:15"/>
        <d v="1899-12-30T12:15:04"/>
        <d v="1899-12-30T12:12:13"/>
        <d v="1899-12-30T12:08:45"/>
        <d v="1899-12-30T12:05:51"/>
        <d v="1899-12-30T12:04:57"/>
        <d v="1899-12-30T12:02:38"/>
        <d v="1899-12-30T11:56:41"/>
        <d v="1899-12-30T11:56:12"/>
        <d v="1899-12-30T11:55:44"/>
        <d v="1899-12-30T11:55:33"/>
        <d v="1899-12-30T11:54:11"/>
        <d v="1899-12-30T11:52:17"/>
        <d v="1899-12-30T11:51:27"/>
        <d v="1899-12-30T11:50:39"/>
        <d v="1899-12-30T11:48:48"/>
        <d v="1899-12-30T11:45:50"/>
        <d v="1899-12-30T11:42:27"/>
        <d v="1899-12-30T11:38:45"/>
        <d v="1899-12-30T11:38:18"/>
        <d v="1899-12-30T11:37:53"/>
        <d v="1899-12-30T11:29:38"/>
        <d v="1899-12-30T11:26:23"/>
        <d v="1899-12-30T11:25:29"/>
        <d v="1899-12-30T11:22:26"/>
        <d v="1899-12-30T11:22:19"/>
        <d v="1899-12-30T11:19:55"/>
        <d v="1899-12-30T11:18:40"/>
        <d v="1899-12-30T11:10:56"/>
        <d v="1899-12-30T11:02:00"/>
        <d v="1899-12-30T11:01:19"/>
        <d v="1899-12-30T10:58:40"/>
        <d v="1899-12-30T10:58:19"/>
        <d v="1899-12-30T10:55:47"/>
        <d v="1899-12-30T10:55:43"/>
        <d v="1899-12-30T10:55:23"/>
        <d v="1899-12-30T10:54:54"/>
        <d v="1899-12-30T10:52:48"/>
        <d v="1899-12-30T10:49:15"/>
        <d v="1899-12-30T10:43:49"/>
        <d v="1899-12-30T10:42:43"/>
        <d v="1899-12-30T10:40:58"/>
        <d v="1899-12-30T10:39:52"/>
        <d v="1899-12-30T10:38:42"/>
        <d v="1899-12-30T10:36:44"/>
        <d v="1899-12-30T10:36:32"/>
        <d v="1899-12-30T10:35:37"/>
        <d v="1899-12-30T10:34:10"/>
        <d v="1899-12-30T10:33:53"/>
        <d v="1899-12-30T10:33:07"/>
        <d v="1899-12-30T10:32:14"/>
        <d v="1899-12-30T10:31:17"/>
        <d v="1899-12-30T10:30:42"/>
        <d v="1899-12-30T10:24:25"/>
        <d v="1899-12-30T10:23:18"/>
        <d v="1899-12-30T10:17:21"/>
        <d v="1899-12-30T10:13:55"/>
        <d v="1899-12-30T10:13:47"/>
        <d v="1899-12-30T10:12:45"/>
        <d v="1899-12-30T10:11:40"/>
        <d v="1899-12-30T10:09:38"/>
        <d v="1899-12-30T10:09:22"/>
        <d v="1899-12-30T10:08:28"/>
        <d v="1899-12-30T10:07:37"/>
        <d v="1899-12-30T10:06:36"/>
        <d v="1899-12-30T10:05:06"/>
        <d v="1899-12-30T10:04:01"/>
        <d v="1899-12-30T10:03:25"/>
        <d v="1899-12-30T10:03:04"/>
        <d v="1899-12-30T09:57:54"/>
        <d v="1899-12-30T09:54:24"/>
        <d v="1899-12-30T09:53:40"/>
        <d v="1899-12-30T09:52:49"/>
        <d v="1899-12-30T09:52:10"/>
        <d v="1899-12-30T09:48:13"/>
        <d v="1899-12-30T09:47:06"/>
        <d v="1899-12-30T09:46:30"/>
        <d v="1899-12-30T09:37:15"/>
        <d v="1899-12-30T09:35:57"/>
        <d v="1899-12-30T09:32:10"/>
        <d v="1899-12-30T09:26:36"/>
        <d v="1899-12-30T09:24:30"/>
        <d v="1899-12-30T09:22:40"/>
        <d v="1899-12-30T09:15:17"/>
        <d v="1899-12-30T09:14:40"/>
        <d v="1899-12-30T09:13:40"/>
        <d v="1899-12-30T09:11:56"/>
        <d v="1899-12-30T09:09:38"/>
        <d v="1899-12-30T09:08:37"/>
        <d v="1899-12-30T09:07:05"/>
        <d v="1899-12-30T09:04:54"/>
        <d v="1899-12-30T19:17:13"/>
        <d v="1899-12-30T15:17:33"/>
        <d v="1899-12-30T15:02:11"/>
        <d v="1899-12-30T14:42:44"/>
        <d v="1899-12-30T11:41:40"/>
        <d v="1899-12-30T11:32:54"/>
        <d v="1899-12-30T11:09:54"/>
        <d v="1899-12-30T10:21:56"/>
        <d v="1899-12-30T09:42:50"/>
        <d v="1899-12-30T09:25:18"/>
        <d v="1899-12-30T09:15:54"/>
        <d v="1899-12-30T22:07:40"/>
        <d v="1899-12-30T21:24:27"/>
        <d v="1899-12-30T21:23:35"/>
        <d v="1899-12-30T20:46:48"/>
        <d v="1899-12-30T20:15:14"/>
        <d v="1899-12-30T20:11:34"/>
        <d v="1899-12-30T20:01:15"/>
        <d v="1899-12-30T19:58:03"/>
        <d v="1899-12-30T19:45:59"/>
        <d v="1899-12-30T19:45:31"/>
        <d v="1899-12-30T19:33:28"/>
        <d v="1899-12-30T19:25:35"/>
        <d v="1899-12-30T19:16:44"/>
        <d v="1899-12-30T19:14:20"/>
        <d v="1899-12-30T19:11:15"/>
        <d v="1899-12-30T19:08:07"/>
        <d v="1899-12-30T19:07:16"/>
        <d v="1899-12-30T19:04:59"/>
        <d v="1899-12-30T18:53:50"/>
        <d v="1899-12-30T18:53:04"/>
        <d v="1899-12-30T18:44:53"/>
        <d v="1899-12-30T18:38:22"/>
        <d v="1899-12-30T18:25:18"/>
        <d v="1899-12-30T18:23:28"/>
        <d v="1899-12-30T18:14:50"/>
        <d v="1899-12-30T18:10:35"/>
        <d v="1899-12-30T18:09:59"/>
        <d v="1899-12-30T18:08:46"/>
        <d v="1899-12-30T17:58:59"/>
        <d v="1899-12-30T17:46:55"/>
        <d v="1899-12-30T17:42:05"/>
        <d v="1899-12-30T17:34:27"/>
        <d v="1899-12-30T17:25:02"/>
        <d v="1899-12-30T17:22:52"/>
        <d v="1899-12-30T17:17:19"/>
        <d v="1899-12-30T17:05:14"/>
        <d v="1899-12-30T16:43:33"/>
        <d v="1899-12-30T16:22:38"/>
        <d v="1899-12-30T16:19:49"/>
        <d v="1899-12-30T16:17:43"/>
        <d v="1899-12-30T16:03:14"/>
        <d v="1899-12-30T15:58:26"/>
        <d v="1899-12-30T15:56:33"/>
        <d v="1899-12-30T15:51:27"/>
        <d v="1899-12-30T15:50:48"/>
        <d v="1899-12-30T15:49:56"/>
        <d v="1899-12-30T15:42:53"/>
        <d v="1899-12-30T15:42:01"/>
        <d v="1899-12-30T15:35:32"/>
        <d v="1899-12-30T15:33:27"/>
        <d v="1899-12-30T15:31:37"/>
        <d v="1899-12-30T15:30:14"/>
        <d v="1899-12-30T15:19:26"/>
        <d v="1899-12-30T15:17:25"/>
        <d v="1899-12-30T15:14:27"/>
        <d v="1899-12-30T15:10:41"/>
        <d v="1899-12-30T15:02:36"/>
        <d v="1899-12-30T14:57:41"/>
        <d v="1899-12-30T14:51:31"/>
        <d v="1899-12-30T14:50:15"/>
        <d v="1899-12-30T14:47:47"/>
        <d v="1899-12-30T14:46:45"/>
        <d v="1899-12-30T14:46:22"/>
        <d v="1899-12-30T14:43:59"/>
        <d v="1899-12-30T14:41:08"/>
        <d v="1899-12-30T14:40:31"/>
        <d v="1899-12-30T14:36:29"/>
        <d v="1899-12-30T14:32:35"/>
        <d v="1899-12-30T14:32:15"/>
        <d v="1899-12-30T14:29:29"/>
        <d v="1899-12-30T14:29:22"/>
        <d v="1899-12-30T14:27:38"/>
        <d v="1899-12-30T14:23:22"/>
        <d v="1899-12-30T14:11:57"/>
        <d v="1899-12-30T14:02:36"/>
        <d v="1899-12-30T14:00:50"/>
        <d v="1899-12-30T13:55:31"/>
        <d v="1899-12-30T13:53:02"/>
        <d v="1899-12-30T13:50:35"/>
        <d v="1899-12-30T13:46:03"/>
        <d v="1899-12-30T13:45:13"/>
        <d v="1899-12-30T13:42:50"/>
        <d v="1899-12-30T13:38:25"/>
        <d v="1899-12-30T13:37:42"/>
        <d v="1899-12-30T13:25:07"/>
        <d v="1899-12-30T13:25:03"/>
        <d v="1899-12-30T13:21:58"/>
        <d v="1899-12-30T13:21:03"/>
        <d v="1899-12-30T13:19:15"/>
        <d v="1899-12-30T13:10:43"/>
        <d v="1899-12-30T13:10:09"/>
        <d v="1899-12-30T13:10:03"/>
        <d v="1899-12-30T12:56:04"/>
        <d v="1899-12-30T12:43:34"/>
        <d v="1899-12-30T12:38:34"/>
        <d v="1899-12-30T12:35:19"/>
        <d v="1899-12-30T12:34:21"/>
        <d v="1899-12-30T12:31:45"/>
        <d v="1899-12-30T12:26:08"/>
        <d v="1899-12-30T12:25:39"/>
        <d v="1899-12-30T12:24:21"/>
        <d v="1899-12-30T12:21:06"/>
        <d v="1899-12-30T12:20:26"/>
        <d v="1899-12-30T12:18:57"/>
        <d v="1899-12-30T12:15:50"/>
        <d v="1899-12-30T12:14:23"/>
        <d v="1899-12-30T12:12:49"/>
        <d v="1899-12-30T12:09:31"/>
        <d v="1899-12-30T12:01:05"/>
        <d v="1899-12-30T11:49:13"/>
        <d v="1899-12-30T11:48:37"/>
        <d v="1899-12-30T11:47:33"/>
        <d v="1899-12-30T11:47:30"/>
        <d v="1899-12-30T11:43:47"/>
        <d v="1899-12-30T11:42:29"/>
        <d v="1899-12-30T11:40:34"/>
        <d v="1899-12-30T11:38:24"/>
        <d v="1899-12-30T11:37:02"/>
        <d v="1899-12-30T11:25:22"/>
        <d v="1899-12-30T11:23:56"/>
        <d v="1899-12-30T11:22:48"/>
        <d v="1899-12-30T11:10:15"/>
        <d v="1899-12-30T11:09:34"/>
        <d v="1899-12-30T10:59:19"/>
        <d v="1899-12-30T10:44:56"/>
        <d v="1899-12-30T10:42:57"/>
        <d v="1899-12-30T10:40:13"/>
        <d v="1899-12-30T10:38:50"/>
        <d v="1899-12-30T10:38:12"/>
        <d v="1899-12-30T10:37:53"/>
        <d v="1899-12-30T10:33:28"/>
        <d v="1899-12-30T10:25:40"/>
        <d v="1899-12-30T10:24:59"/>
        <d v="1899-12-30T10:24:57"/>
        <d v="1899-12-30T10:23:00"/>
        <d v="1899-12-30T10:22:11"/>
        <d v="1899-12-30T10:18:45"/>
        <d v="1899-12-30T10:12:13"/>
        <d v="1899-12-30T10:08:37"/>
        <d v="1899-12-30T10:02:12"/>
        <d v="1899-12-30T09:59:58"/>
        <d v="1899-12-30T09:52:06"/>
        <d v="1899-12-30T09:48:59"/>
        <d v="1899-12-30T09:46:36"/>
        <d v="1899-12-30T09:45:53"/>
        <d v="1899-12-30T09:36:13"/>
        <d v="1899-12-30T09:35:54"/>
        <d v="1899-12-30T09:35:31"/>
        <d v="1899-12-30T09:26:58"/>
        <d v="1899-12-30T09:24:25"/>
        <d v="1899-12-30T09:20:55"/>
        <d v="1899-12-30T09:20:17"/>
        <d v="1899-12-30T09:11:35"/>
        <d v="1899-12-30T09:08:33"/>
        <d v="1899-12-30T09:00:32"/>
        <d v="1899-12-30T08:59:46"/>
        <d v="1899-12-30T08:59:17"/>
        <d v="1899-12-30T08:47:32"/>
        <d v="1899-12-30T08:43:24"/>
        <d v="1899-12-30T08:38:13"/>
        <d v="1899-12-30T08:36:02"/>
        <d v="1899-12-30T08:24:20"/>
        <d v="1899-12-30T08:23:57"/>
        <d v="1899-12-30T08:18:40"/>
        <d v="1899-12-30T08:11:04"/>
        <d v="1899-12-30T07:54:51"/>
        <d v="1899-12-30T07:45:42"/>
        <d v="1899-12-30T07:39:50"/>
        <d v="1899-12-30T07:39:27"/>
        <d v="1899-12-30T07:37:23"/>
        <d v="1899-12-30T07:36:26"/>
        <d v="1899-12-30T07:17:38"/>
        <d v="1899-12-30T07:16:23"/>
        <d v="1899-12-30T07:09:09"/>
        <d v="1899-12-30T07:02:55"/>
        <d v="1899-12-30T17:39:47"/>
        <d v="1899-12-30T16:50:24"/>
        <d v="1899-12-30T12:55:24"/>
        <d v="1899-12-30T11:43:54"/>
        <d v="1899-12-30T10:47:39"/>
        <d v="1899-12-30T10:27:56"/>
        <d v="1899-12-30T09:52:22"/>
        <d v="1899-12-30T09:37:39"/>
        <d v="1899-12-30T08:52:47"/>
        <d v="1899-12-30T20:38:35"/>
        <d v="1899-12-30T19:50:58"/>
        <d v="1899-12-30T19:43:14"/>
        <d v="1899-12-30T18:58:38"/>
        <d v="1899-12-30T18:50:56"/>
        <d v="1899-12-30T18:33:14"/>
        <d v="1899-12-30T18:31:57"/>
        <d v="1899-12-30T18:31:23"/>
        <d v="1899-12-30T18:17:56"/>
        <d v="1899-12-30T18:17:01"/>
        <d v="1899-12-30T18:16:41"/>
        <d v="1899-12-30T18:14:40"/>
        <d v="1899-12-30T18:06:00"/>
        <d v="1899-12-30T17:43:46"/>
        <d v="1899-12-30T17:39:22"/>
        <d v="1899-12-30T17:38:11"/>
        <d v="1899-12-30T17:36:47"/>
        <d v="1899-12-30T17:26:40"/>
        <d v="1899-12-30T17:00:07"/>
        <d v="1899-12-30T16:57:40"/>
        <d v="1899-12-30T16:53:24"/>
        <d v="1899-12-30T16:52:14"/>
        <d v="1899-12-30T16:48:47"/>
        <d v="1899-12-30T16:47:41"/>
        <d v="1899-12-30T16:46:34"/>
        <d v="1899-12-30T16:42:09"/>
        <d v="1899-12-30T16:37:12"/>
        <d v="1899-12-30T16:31:58"/>
        <d v="1899-12-30T16:31:12"/>
        <d v="1899-12-30T16:28:10"/>
        <d v="1899-12-30T16:22:12"/>
        <d v="1899-12-30T16:21:30"/>
        <d v="1899-12-30T16:21:29"/>
        <d v="1899-12-30T16:21:08"/>
        <d v="1899-12-30T16:18:29"/>
        <d v="1899-12-30T16:15:32"/>
        <d v="1899-12-30T16:07:38"/>
        <d v="1899-12-30T15:58:12"/>
        <d v="1899-12-30T15:56:02"/>
        <d v="1899-12-30T15:55:21"/>
        <d v="1899-12-30T15:44:21"/>
        <d v="1899-12-30T15:35:36"/>
        <d v="1899-12-30T15:33:29"/>
        <d v="1899-12-30T15:29:11"/>
        <d v="1899-12-30T15:28:17"/>
        <d v="1899-12-30T15:25:11"/>
        <d v="1899-12-30T15:15:14"/>
        <d v="1899-12-30T15:13:09"/>
        <d v="1899-12-30T15:10:52"/>
        <d v="1899-12-30T14:57:24"/>
        <d v="1899-12-30T14:55:13"/>
        <d v="1899-12-30T14:53:56"/>
        <d v="1899-12-30T14:51:41"/>
        <d v="1899-12-30T14:47:37"/>
        <d v="1899-12-30T14:46:31"/>
        <d v="1899-12-30T14:43:29"/>
        <d v="1899-12-30T14:41:10"/>
        <d v="1899-12-30T14:39:45"/>
        <d v="1899-12-30T14:26:26"/>
        <d v="1899-12-30T14:24:10"/>
        <d v="1899-12-30T14:16:05"/>
        <d v="1899-12-30T14:13:23"/>
        <d v="1899-12-30T14:11:50"/>
        <d v="1899-12-30T14:08:52"/>
        <d v="1899-12-30T14:08:34"/>
        <d v="1899-12-30T14:06:42"/>
        <d v="1899-12-30T14:05:11"/>
        <d v="1899-12-30T14:00:30"/>
        <d v="1899-12-30T14:00:05"/>
        <d v="1899-12-30T13:58:33"/>
        <d v="1899-12-30T13:50:26"/>
        <d v="1899-12-30T13:42:27"/>
        <d v="1899-12-30T13:29:21"/>
        <d v="1899-12-30T13:26:19"/>
        <d v="1899-12-30T13:26:05"/>
        <d v="1899-12-30T13:25:30"/>
        <d v="1899-12-30T13:16:57"/>
        <d v="1899-12-30T13:16:04"/>
        <d v="1899-12-30T13:13:07"/>
        <d v="1899-12-30T13:09:33"/>
        <d v="1899-12-30T13:04:34"/>
        <d v="1899-12-30T13:03:23"/>
        <d v="1899-12-30T12:59:31"/>
        <d v="1899-12-30T12:53:47"/>
        <d v="1899-12-30T12:50:45"/>
        <d v="1899-12-30T12:48:35"/>
        <d v="1899-12-30T12:36:54"/>
        <d v="1899-12-30T12:34:46"/>
        <d v="1899-12-30T12:32:36"/>
        <d v="1899-12-30T12:30:29"/>
        <d v="1899-12-30T12:25:04"/>
        <d v="1899-12-30T12:20:01"/>
        <d v="1899-12-30T12:19:29"/>
        <d v="1899-12-30T12:14:03"/>
        <d v="1899-12-30T12:10:30"/>
        <d v="1899-12-30T12:06:10"/>
        <d v="1899-12-30T12:04:13"/>
        <d v="1899-12-30T12:00:20"/>
        <d v="1899-12-30T11:55:55"/>
        <d v="1899-12-30T11:52:35"/>
        <d v="1899-12-30T11:51:53"/>
        <d v="1899-12-30T11:45:09"/>
        <d v="1899-12-30T11:42:36"/>
        <d v="1899-12-30T11:34:54"/>
        <d v="1899-12-30T11:34:22"/>
        <d v="1899-12-30T11:30:30"/>
        <d v="1899-12-30T11:29:19"/>
        <d v="1899-12-30T11:28:34"/>
        <d v="1899-12-30T11:25:01"/>
        <d v="1899-12-30T11:18:11"/>
        <d v="1899-12-30T11:09:53"/>
        <d v="1899-12-30T10:59:58"/>
        <d v="1899-12-30T10:57:17"/>
        <d v="1899-12-30T10:56:08"/>
        <d v="1899-12-30T10:49:59"/>
        <d v="1899-12-30T10:42:05"/>
        <d v="1899-12-30T10:35:00"/>
        <d v="1899-12-30T10:32:59"/>
        <d v="1899-12-30T10:32:28"/>
        <d v="1899-12-30T10:26:09"/>
        <d v="1899-12-30T10:25:55"/>
        <d v="1899-12-30T10:24:16"/>
        <d v="1899-12-30T10:17:45"/>
        <d v="1899-12-30T10:07:00"/>
        <d v="1899-12-30T10:06:23"/>
        <d v="1899-12-30T09:53:42"/>
        <d v="1899-12-30T09:53:00"/>
        <d v="1899-12-30T09:51:01"/>
        <d v="1899-12-30T09:38:31"/>
        <d v="1899-12-30T09:37:47"/>
        <d v="1899-12-30T09:31:07"/>
        <d v="1899-12-30T09:28:29"/>
        <d v="1899-12-30T09:21:56"/>
        <d v="1899-12-30T09:21:17"/>
        <d v="1899-12-30T09:18:06"/>
        <d v="1899-12-30T09:17:23"/>
        <d v="1899-12-30T09:14:53"/>
        <d v="1899-12-30T09:12:06"/>
        <d v="1899-12-30T09:07:10"/>
        <d v="1899-12-30T09:06:22"/>
        <d v="1899-12-30T09:05:22"/>
        <d v="1899-12-30T09:00:52"/>
        <d v="1899-12-30T09:00:14"/>
        <d v="1899-12-30T08:55:31"/>
        <d v="1899-12-30T08:55:16"/>
        <d v="1899-12-30T08:51:44"/>
        <d v="1899-12-30T08:47:51"/>
        <d v="1899-12-30T08:47:15"/>
        <d v="1899-12-30T08:44:17"/>
        <d v="1899-12-30T08:40:04"/>
        <d v="1899-12-30T08:36:34"/>
        <d v="1899-12-30T08:33:28"/>
        <d v="1899-12-30T08:29:35"/>
        <d v="1899-12-30T08:27:55"/>
        <d v="1899-12-30T08:04:57"/>
        <d v="1899-12-30T08:00:47"/>
        <d v="1899-12-30T07:58:47"/>
        <d v="1899-12-30T07:56:38"/>
        <d v="1899-12-30T07:37:33"/>
        <d v="1899-12-30T07:36:00"/>
        <d v="1899-12-30T07:28:29"/>
        <d v="1899-12-30T07:21:21"/>
        <d v="1899-12-30T07:15:36"/>
        <d v="1899-12-30T07:10:17"/>
        <d v="1899-12-30T07:08:46"/>
        <d v="1899-12-30T07:00:59"/>
        <d v="1899-12-30T20:22:58"/>
        <d v="1899-12-30T19:15:58"/>
        <d v="1899-12-30T17:58:36"/>
        <d v="1899-12-30T16:10:37"/>
        <d v="1899-12-30T16:04:09"/>
        <d v="1899-12-30T15:49:22"/>
        <d v="1899-12-30T14:37:07"/>
        <d v="1899-12-30T14:05:23"/>
        <d v="1899-12-30T13:31:54"/>
        <d v="1899-12-30T12:59:17"/>
        <d v="1899-12-30T12:30:33"/>
        <d v="1899-12-30T12:07:00"/>
        <d v="1899-12-30T12:01:17"/>
        <d v="1899-12-30T11:32:49"/>
        <d v="1899-12-30T11:13:00"/>
        <d v="1899-12-30T10:51:28"/>
        <d v="1899-12-30T10:43:36"/>
        <d v="1899-12-30T10:08:58"/>
        <d v="1899-12-30T09:43:57"/>
        <d v="1899-12-30T09:42:21"/>
        <d v="1899-12-30T09:30:00"/>
        <d v="1899-12-30T09:19:26"/>
        <d v="1899-12-30T09:08:05"/>
        <d v="1899-12-30T09:04:02"/>
        <d v="1899-12-30T08:57:25"/>
        <d v="1899-12-30T08:35:20"/>
        <d v="1899-12-30T21:10:21"/>
        <d v="1899-12-30T20:25:55"/>
        <d v="1899-12-30T20:08:37"/>
        <d v="1899-12-30T19:53:47"/>
        <d v="1899-12-30T19:13:09"/>
        <d v="1899-12-30T19:10:58"/>
        <d v="1899-12-30T18:57:29"/>
        <d v="1899-12-30T18:51:14"/>
        <d v="1899-12-30T18:35:27"/>
        <d v="1899-12-30T18:34:33"/>
        <d v="1899-12-30T18:18:17"/>
        <d v="1899-12-30T18:15:45"/>
        <d v="1899-12-30T18:12:31"/>
        <d v="1899-12-30T18:07:18"/>
        <d v="1899-12-30T18:06:33"/>
        <d v="1899-12-30T18:01:05"/>
        <d v="1899-12-30T17:39:59"/>
        <d v="1899-12-30T17:25:39"/>
        <d v="1899-12-30T17:21:47"/>
        <d v="1899-12-30T16:52:00"/>
        <d v="1899-12-30T16:45:05"/>
        <d v="1899-12-30T16:43:35"/>
        <d v="1899-12-30T16:42:03"/>
        <d v="1899-12-30T16:36:11"/>
        <d v="1899-12-30T16:34:07"/>
        <d v="1899-12-30T16:32:20"/>
        <d v="1899-12-30T16:22:48"/>
        <d v="1899-12-30T16:03:53"/>
        <d v="1899-12-30T15:59:13"/>
        <d v="1899-12-30T15:52:38"/>
        <d v="1899-12-30T15:52:13"/>
        <d v="1899-12-30T15:51:36"/>
        <d v="1899-12-30T15:49:30"/>
        <d v="1899-12-30T15:43:21"/>
        <d v="1899-12-30T15:38:09"/>
        <d v="1899-12-30T15:34:07"/>
        <d v="1899-12-30T15:28:58"/>
        <d v="1899-12-30T15:27:54"/>
        <d v="1899-12-30T15:25:33"/>
        <d v="1899-12-30T15:16:40"/>
        <d v="1899-12-30T15:12:50"/>
        <d v="1899-12-30T15:06:46"/>
        <d v="1899-12-30T15:04:53"/>
        <d v="1899-12-30T14:51:58"/>
        <d v="1899-12-30T14:49:35"/>
        <d v="1899-12-30T14:35:37"/>
        <d v="1899-12-30T14:33:18"/>
        <d v="1899-12-30T14:32:34"/>
        <d v="1899-12-30T14:30:16"/>
        <d v="1899-12-30T14:21:27"/>
        <d v="1899-12-30T14:19:57"/>
        <d v="1899-12-30T14:19:19"/>
        <d v="1899-12-30T14:17:28"/>
        <d v="1899-12-30T14:09:09"/>
        <d v="1899-12-30T14:08:18"/>
        <d v="1899-12-30T14:06:43"/>
        <d v="1899-12-30T14:03:07"/>
        <d v="1899-12-30T13:50:59"/>
        <d v="1899-12-30T13:49:42"/>
        <d v="1899-12-30T13:47:04"/>
        <d v="1899-12-30T13:40:24"/>
        <d v="1899-12-30T13:35:30"/>
        <d v="1899-12-30T13:30:22"/>
        <d v="1899-12-30T13:28:57"/>
        <d v="1899-12-30T13:27:44"/>
        <d v="1899-12-30T13:08:27"/>
        <d v="1899-12-30T13:04:30"/>
        <d v="1899-12-30T13:03:00"/>
        <d v="1899-12-30T12:57:33"/>
        <d v="1899-12-30T12:48:21"/>
        <d v="1899-12-30T12:41:25"/>
        <d v="1899-12-30T12:09:28"/>
        <d v="1899-12-30T11:56:21"/>
        <d v="1899-12-30T11:44:35"/>
        <d v="1899-12-30T11:41:55"/>
        <d v="1899-12-30T11:41:41"/>
        <d v="1899-12-30T11:35:56"/>
        <d v="1899-12-30T11:35:27"/>
        <d v="1899-12-30T11:34:24"/>
        <d v="1899-12-30T11:33:53"/>
        <d v="1899-12-30T11:26:58"/>
        <d v="1899-12-30T11:24:35"/>
        <d v="1899-12-30T11:18:04"/>
        <d v="1899-12-30T11:15:00"/>
        <d v="1899-12-30T11:06:48"/>
        <d v="1899-12-30T11:04:03"/>
        <d v="1899-12-30T11:03:21"/>
        <d v="1899-12-30T11:03:03"/>
        <d v="1899-12-30T11:01:11"/>
        <d v="1899-12-30T10:58:50"/>
        <d v="1899-12-30T10:56:31"/>
        <d v="1899-12-30T10:53:27"/>
        <d v="1899-12-30T10:52:35"/>
        <d v="1899-12-30T10:49:56"/>
        <d v="1899-12-30T10:47:22"/>
        <d v="1899-12-30T10:41:43"/>
        <d v="1899-12-30T10:38:56"/>
        <d v="1899-12-30T10:33:14"/>
        <d v="1899-12-30T10:29:45"/>
        <d v="1899-12-30T10:23:12"/>
        <d v="1899-12-30T10:20:16"/>
        <d v="1899-12-30T10:02:49"/>
        <d v="1899-12-30T09:59:10"/>
        <d v="1899-12-30T09:55:14"/>
        <d v="1899-12-30T09:47:32"/>
        <d v="1899-12-30T09:46:56"/>
        <d v="1899-12-30T09:39:25"/>
        <d v="1899-12-30T09:38:46"/>
        <d v="1899-12-30T09:37:02"/>
        <d v="1899-12-30T09:33:26"/>
        <d v="1899-12-30T09:22:43"/>
        <d v="1899-12-30T09:19:58"/>
        <d v="1899-12-30T09:16:49"/>
        <d v="1899-12-30T09:10:49"/>
        <d v="1899-12-30T09:03:54"/>
        <d v="1899-12-30T09:00:59"/>
        <d v="1899-12-30T08:43:34"/>
        <d v="1899-12-30T08:37:03"/>
        <d v="1899-12-30T08:33:05"/>
        <d v="1899-12-30T08:28:31"/>
        <d v="1899-12-30T08:24:11"/>
        <d v="1899-12-30T08:17:34"/>
        <d v="1899-12-30T08:12:42"/>
        <d v="1899-12-30T08:11:15"/>
        <d v="1899-12-30T08:08:01"/>
        <d v="1899-12-30T08:06:54"/>
        <d v="1899-12-30T08:05:51"/>
        <d v="1899-12-30T08:04:41"/>
        <d v="1899-12-30T07:56:11"/>
        <d v="1899-12-30T07:51:17"/>
        <d v="1899-12-30T07:50:51"/>
        <d v="1899-12-30T07:44:25"/>
        <d v="1899-12-30T07:41:23"/>
        <d v="1899-12-30T07:30:25"/>
        <d v="1899-12-30T07:29:09"/>
        <d v="1899-12-30T07:17:45"/>
        <d v="1899-12-30T07:12:48"/>
        <d v="1899-12-30T07:03:51"/>
        <d v="1899-12-30T19:09:07"/>
        <d v="1899-12-30T18:41:33"/>
        <d v="1899-12-30T17:19:23"/>
        <d v="1899-12-30T16:09:32"/>
        <d v="1899-12-30T14:03:50"/>
        <d v="1899-12-30T12:59:00"/>
        <d v="1899-12-30T12:07:02"/>
        <d v="1899-12-30T11:31:15"/>
        <d v="1899-12-30T11:24:05"/>
        <d v="1899-12-30T11:04:56"/>
        <d v="1899-12-30T10:09:23"/>
        <d v="1899-12-30T09:10:19"/>
        <d v="1899-12-30T08:53:46"/>
        <d v="1899-12-30T21:14:45"/>
        <d v="1899-12-30T21:05:45"/>
        <d v="1899-12-30T20:40:50"/>
        <d v="1899-12-30T20:19:37"/>
        <d v="1899-12-30T20:12:12"/>
        <d v="1899-12-30T20:02:42"/>
        <d v="1899-12-30T19:53:27"/>
        <d v="1899-12-30T19:09:00"/>
        <d v="1899-12-30T18:59:38"/>
        <d v="1899-12-30T18:23:38"/>
        <d v="1899-12-30T18:00:22"/>
        <d v="1899-12-30T17:46:34"/>
        <d v="1899-12-30T17:43:57"/>
        <d v="1899-12-30T17:40:39"/>
        <d v="1899-12-30T17:39:00"/>
        <d v="1899-12-30T17:34:11"/>
        <d v="1899-12-30T17:18:14"/>
        <d v="1899-12-30T17:08:05"/>
        <d v="1899-12-30T17:06:20"/>
        <d v="1899-12-30T16:51:36"/>
        <d v="1899-12-30T16:48:40"/>
        <d v="1899-12-30T16:41:54"/>
        <d v="1899-12-30T16:34:50"/>
        <d v="1899-12-30T16:21:40"/>
        <d v="1899-12-30T16:17:00"/>
        <d v="1899-12-30T16:13:49"/>
        <d v="1899-12-30T16:10:47"/>
        <d v="1899-12-30T16:07:24"/>
        <d v="1899-12-30T15:53:30"/>
        <d v="1899-12-30T15:35:52"/>
        <d v="1899-12-30T15:24:05"/>
        <d v="1899-12-30T15:13:28"/>
        <d v="1899-12-30T15:08:54"/>
        <d v="1899-12-30T15:00:33"/>
        <d v="1899-12-30T14:59:15"/>
        <d v="1899-12-30T14:58:28"/>
        <d v="1899-12-30T14:52:04"/>
        <d v="1899-12-30T14:50:19"/>
        <d v="1899-12-30T14:45:13"/>
        <d v="1899-12-30T14:36:23"/>
        <d v="1899-12-30T14:33:56"/>
        <d v="1899-12-30T14:17:23"/>
        <d v="1899-12-30T14:16:17"/>
        <d v="1899-12-30T14:16:07"/>
        <d v="1899-12-30T14:00:00"/>
        <d v="1899-12-30T13:44:24"/>
        <d v="1899-12-30T13:41:53"/>
        <d v="1899-12-30T13:28:53"/>
        <d v="1899-12-30T13:27:08"/>
        <d v="1899-12-30T13:25:28"/>
        <d v="1899-12-30T13:20:27"/>
        <d v="1899-12-30T13:09:51"/>
        <d v="1899-12-30T13:06:05"/>
        <d v="1899-12-30T13:03:31"/>
        <d v="1899-12-30T12:51:55"/>
        <d v="1899-12-30T12:37:54"/>
        <d v="1899-12-30T12:35:26"/>
        <d v="1899-12-30T12:27:53"/>
        <d v="1899-12-30T12:03:22"/>
        <d v="1899-12-30T11:45:03"/>
        <d v="1899-12-30T11:39:21"/>
        <d v="1899-12-30T11:36:32"/>
        <d v="1899-12-30T11:27:09"/>
        <d v="1899-12-30T11:17:30"/>
        <d v="1899-12-30T11:12:12"/>
        <d v="1899-12-30T11:11:03"/>
        <d v="1899-12-30T11:04:53"/>
        <d v="1899-12-30T11:02:22"/>
        <d v="1899-12-30T11:01:05"/>
        <d v="1899-12-30T10:52:09"/>
        <d v="1899-12-30T10:37:20"/>
        <d v="1899-12-30T10:32:43"/>
        <d v="1899-12-30T10:29:49"/>
        <d v="1899-12-30T10:28:42"/>
        <d v="1899-12-30T10:28:04"/>
        <d v="1899-12-30T10:26:40"/>
        <d v="1899-12-30T10:25:07"/>
        <d v="1899-12-30T10:21:44"/>
        <d v="1899-12-30T10:17:53"/>
        <d v="1899-12-30T10:15:28"/>
        <d v="1899-12-30T10:14:54"/>
        <d v="1899-12-30T10:13:26"/>
        <d v="1899-12-30T10:12:34"/>
        <d v="1899-12-30T10:03:17"/>
        <d v="1899-12-30T09:54:46"/>
        <d v="1899-12-30T09:47:47"/>
        <d v="1899-12-30T09:40:19"/>
        <d v="1899-12-30T09:39:36"/>
        <d v="1899-12-30T09:37:45"/>
        <d v="1899-12-30T09:36:31"/>
        <d v="1899-12-30T09:34:45"/>
        <d v="1899-12-30T09:33:04"/>
        <d v="1899-12-30T09:30:41"/>
        <d v="1899-12-30T09:25:58"/>
        <d v="1899-12-30T09:24:38"/>
        <d v="1899-12-30T09:21:59"/>
        <d v="1899-12-30T09:19:29"/>
        <d v="1899-12-30T09:18:37"/>
        <d v="1899-12-30T09:16:33"/>
        <d v="1899-12-30T09:13:31"/>
        <d v="1899-12-30T08:56:26"/>
        <d v="1899-12-30T08:54:53"/>
        <d v="1899-12-30T08:54:27"/>
        <d v="1899-12-30T08:53:55"/>
        <d v="1899-12-30T08:53:35"/>
        <d v="1899-12-30T08:48:23"/>
        <d v="1899-12-30T08:33:09"/>
        <d v="1899-12-30T08:31:43"/>
        <d v="1899-12-30T08:26:36"/>
        <d v="1899-12-30T08:07:36"/>
        <d v="1899-12-30T08:06:20"/>
        <d v="1899-12-30T07:53:56"/>
        <d v="1899-12-30T07:49:16"/>
        <d v="1899-12-30T07:46:04"/>
        <d v="1899-12-30T07:43:30"/>
        <d v="1899-12-30T07:34:32"/>
        <d v="1899-12-30T07:26:18"/>
        <d v="1899-12-30T07:24:50"/>
        <d v="1899-12-30T07:21:20"/>
        <d v="1899-12-30T07:20:40"/>
        <d v="1899-12-30T07:18:16"/>
        <d v="1899-12-30T07:11:37"/>
        <d v="1899-12-30T20:45:02"/>
        <d v="1899-12-30T16:40:22"/>
        <d v="1899-12-30T16:04:00"/>
        <d v="1899-12-30T15:48:22"/>
        <d v="1899-12-30T15:11:34"/>
        <d v="1899-12-30T12:44:28"/>
        <d v="1899-12-30T11:49:42"/>
        <d v="1899-12-30T11:46:26"/>
        <d v="1899-12-30T11:23:57"/>
        <d v="1899-12-30T09:42:33"/>
        <d v="1899-12-30T09:02:00"/>
        <d v="1899-12-30T08:52:53"/>
        <d v="1899-12-30T21:04:37"/>
        <d v="1899-12-30T21:02:17"/>
        <d v="1899-12-30T20:46:16"/>
        <d v="1899-12-30T20:40:46"/>
        <d v="1899-12-30T20:30:48"/>
        <d v="1899-12-30T20:18:57"/>
        <d v="1899-12-30T20:04:18"/>
        <d v="1899-12-30T19:33:51"/>
        <d v="1899-12-30T19:07:23"/>
        <d v="1899-12-30T18:51:43"/>
        <d v="1899-12-30T18:45:46"/>
        <d v="1899-12-30T18:28:14"/>
        <d v="1899-12-30T18:22:09"/>
        <d v="1899-12-30T18:15:00"/>
        <d v="1899-12-30T18:14:47"/>
        <d v="1899-12-30T18:02:13"/>
        <d v="1899-12-30T18:01:11"/>
        <d v="1899-12-30T18:00:37"/>
        <d v="1899-12-30T17:57:17"/>
        <d v="1899-12-30T17:52:36"/>
        <d v="1899-12-30T17:44:04"/>
        <d v="1899-12-30T17:43:06"/>
        <d v="1899-12-30T17:36:27"/>
        <d v="1899-12-30T17:32:46"/>
        <d v="1899-12-30T17:19:06"/>
        <d v="1899-12-30T16:56:40"/>
        <d v="1899-12-30T16:40:31"/>
        <d v="1899-12-30T16:29:54"/>
        <d v="1899-12-30T16:23:40"/>
        <d v="1899-12-30T16:22:25"/>
        <d v="1899-12-30T16:19:02"/>
        <d v="1899-12-30T16:06:23"/>
        <d v="1899-12-30T15:54:07"/>
        <d v="1899-12-30T15:49:47"/>
        <d v="1899-12-30T15:47:42"/>
        <d v="1899-12-30T15:47:40"/>
        <d v="1899-12-30T15:46:58"/>
        <d v="1899-12-30T15:38:41"/>
        <d v="1899-12-30T15:19:28"/>
        <d v="1899-12-30T15:14:39"/>
        <d v="1899-12-30T14:54:28"/>
        <d v="1899-12-30T14:52:06"/>
        <d v="1899-12-30T14:51:12"/>
        <d v="1899-12-30T14:46:26"/>
        <d v="1899-12-30T14:43:41"/>
        <d v="1899-12-30T14:38:26"/>
        <d v="1899-12-30T14:30:08"/>
        <d v="1899-12-30T14:29:01"/>
        <d v="1899-12-30T14:22:03"/>
        <d v="1899-12-30T14:11:38"/>
        <d v="1899-12-30T14:09:51"/>
        <d v="1899-12-30T14:02:31"/>
        <d v="1899-12-30T13:32:05"/>
        <d v="1899-12-30T13:31:25"/>
        <d v="1899-12-30T13:28:47"/>
        <d v="1899-12-30T13:28:15"/>
        <d v="1899-12-30T13:26:49"/>
        <d v="1899-12-30T13:20:59"/>
        <d v="1899-12-30T13:11:55"/>
        <d v="1899-12-30T13:03:20"/>
        <d v="1899-12-30T13:00:48"/>
        <d v="1899-12-30T12:51:59"/>
        <d v="1899-12-30T12:49:51"/>
        <d v="1899-12-30T12:45:46"/>
        <d v="1899-12-30T12:41:44"/>
        <d v="1899-12-30T12:41:08"/>
        <d v="1899-12-30T12:40:01"/>
        <d v="1899-12-30T12:35:38"/>
        <d v="1899-12-30T12:24:35"/>
        <d v="1899-12-30T12:22:27"/>
        <d v="1899-12-30T12:20:44"/>
        <d v="1899-12-30T12:17:28"/>
        <d v="1899-12-30T12:15:39"/>
        <d v="1899-12-30T12:04:09"/>
        <d v="1899-12-30T11:52:12"/>
        <d v="1899-12-30T11:49:40"/>
        <d v="1899-12-30T11:46:33"/>
        <d v="1899-12-30T11:39:04"/>
        <d v="1899-12-30T11:35:01"/>
        <d v="1899-12-30T11:31:28"/>
        <d v="1899-12-30T11:20:55"/>
        <d v="1899-12-30T11:16:37"/>
        <d v="1899-12-30T11:10:38"/>
        <d v="1899-12-30T11:02:48"/>
        <d v="1899-12-30T11:00:21"/>
        <d v="1899-12-30T10:57:57"/>
        <d v="1899-12-30T10:53:42"/>
        <d v="1899-12-30T10:49:33"/>
        <d v="1899-12-30T10:43:31"/>
        <d v="1899-12-30T10:39:11"/>
        <d v="1899-12-30T10:37:25"/>
        <d v="1899-12-30T10:36:53"/>
        <d v="1899-12-30T10:20:10"/>
        <d v="1899-12-30T10:18:29"/>
        <d v="1899-12-30T10:15:20"/>
        <d v="1899-12-30T10:15:07"/>
        <d v="1899-12-30T10:14:15"/>
        <d v="1899-12-30T10:10:15"/>
        <d v="1899-12-30T10:04:10"/>
        <d v="1899-12-30T10:02:25"/>
        <d v="1899-12-30T10:01:27"/>
        <d v="1899-12-30T09:57:28"/>
        <d v="1899-12-30T09:57:02"/>
        <d v="1899-12-30T09:49:59"/>
        <d v="1899-12-30T09:43:21"/>
        <d v="1899-12-30T09:42:30"/>
        <d v="1899-12-30T09:39:57"/>
        <d v="1899-12-30T09:36:33"/>
        <d v="1899-12-30T09:33:55"/>
        <d v="1899-12-30T09:24:34"/>
        <d v="1899-12-30T09:16:54"/>
        <d v="1899-12-30T09:12:11"/>
        <d v="1899-12-30T09:09:58"/>
        <d v="1899-12-30T09:01:53"/>
        <d v="1899-12-30T09:01:10"/>
        <d v="1899-12-30T08:59:58"/>
        <d v="1899-12-30T08:57:06"/>
        <d v="1899-12-30T08:52:58"/>
        <d v="1899-12-30T08:51:43"/>
        <d v="1899-12-30T08:50:56"/>
        <d v="1899-12-30T08:50:30"/>
        <d v="1899-12-30T08:47:56"/>
        <d v="1899-12-30T08:47:13"/>
        <d v="1899-12-30T08:45:35"/>
        <d v="1899-12-30T08:41:19"/>
        <d v="1899-12-30T08:36:58"/>
        <d v="1899-12-30T08:35:52"/>
        <d v="1899-12-30T08:34:41"/>
        <d v="1899-12-30T08:31:59"/>
        <d v="1899-12-30T08:23:18"/>
        <d v="1899-12-30T08:19:46"/>
        <d v="1899-12-30T08:19:45"/>
        <d v="1899-12-30T08:01:46"/>
        <d v="1899-12-30T07:59:01"/>
        <d v="1899-12-30T07:54:34"/>
        <d v="1899-12-30T07:41:46"/>
        <d v="1899-12-30T07:37:57"/>
        <d v="1899-12-30T07:37:21"/>
        <d v="1899-12-30T07:35:19"/>
        <d v="1899-12-30T07:22:47"/>
        <d v="1899-12-30T07:16:59"/>
        <d v="1899-12-30T07:16:37"/>
        <d v="1899-12-30T07:15:48"/>
        <d v="1899-12-30T18:54:10"/>
        <d v="1899-12-30T17:46:01"/>
        <d v="1899-12-30T16:31:31"/>
        <d v="1899-12-30T14:30:53"/>
        <d v="1899-12-30T14:18:24"/>
        <d v="1899-12-30T14:00:10"/>
        <d v="1899-12-30T13:58:19"/>
        <d v="1899-12-30T13:57:07"/>
        <d v="1899-12-30T13:51:53"/>
        <d v="1899-12-30T13:16:39"/>
        <d v="1899-12-30T11:56:54"/>
        <d v="1899-12-30T11:13:42"/>
        <d v="1899-12-30T10:00:02"/>
        <d v="1899-12-30T09:36:02"/>
        <d v="1899-12-30T09:07:49"/>
        <d v="1899-12-30T08:54:21"/>
        <d v="1899-12-30T08:49:03"/>
        <d v="1899-12-30T08:24:09"/>
        <d v="1899-12-30T07:48:52"/>
        <d v="1899-12-30T21:38:08"/>
        <d v="1899-12-30T20:51:58"/>
        <d v="1899-12-30T20:32:19"/>
        <d v="1899-12-30T20:26:56"/>
        <d v="1899-12-30T19:56:35"/>
        <d v="1899-12-30T19:25:12"/>
        <d v="1899-12-30T19:22:11"/>
        <d v="1899-12-30T19:09:21"/>
        <d v="1899-12-30T18:34:30"/>
        <d v="1899-12-30T17:56:10"/>
        <d v="1899-12-30T17:31:53"/>
        <d v="1899-12-30T17:19:15"/>
        <d v="1899-12-30T17:13:08"/>
        <d v="1899-12-30T16:58:37"/>
        <d v="1899-12-30T16:44:55"/>
        <d v="1899-12-30T16:37:59"/>
        <d v="1899-12-30T16:31:38"/>
        <d v="1899-12-30T16:28:30"/>
        <d v="1899-12-30T16:07:27"/>
        <d v="1899-12-30T16:04:27"/>
        <d v="1899-12-30T15:59:09"/>
        <d v="1899-12-30T15:47:04"/>
        <d v="1899-12-30T15:46:29"/>
        <d v="1899-12-30T15:46:08"/>
        <d v="1899-12-30T15:46:03"/>
        <d v="1899-12-30T15:44:18"/>
        <d v="1899-12-30T15:38:10"/>
        <d v="1899-12-30T15:36:38"/>
        <d v="1899-12-30T15:32:17"/>
        <d v="1899-12-30T15:31:08"/>
        <d v="1899-12-30T14:54:43"/>
        <d v="1899-12-30T14:52:39"/>
        <d v="1899-12-30T14:51:48"/>
        <d v="1899-12-30T14:44:58"/>
        <d v="1899-12-30T14:35:12"/>
        <d v="1899-12-30T14:20:50"/>
        <d v="1899-12-30T14:13:54"/>
        <d v="1899-12-30T14:12:02"/>
        <d v="1899-12-30T14:10:45"/>
        <d v="1899-12-30T13:57:29"/>
        <d v="1899-12-30T13:42:33"/>
        <d v="1899-12-30T13:38:11"/>
        <d v="1899-12-30T13:13:45"/>
        <d v="1899-12-30T13:06:24"/>
        <d v="1899-12-30T13:04:53"/>
        <d v="1899-12-30T12:59:43"/>
        <d v="1899-12-30T12:56:59"/>
        <d v="1899-12-30T12:55:55"/>
        <d v="1899-12-30T12:44:37"/>
        <d v="1899-12-30T12:40:20"/>
        <d v="1899-12-30T12:31:17"/>
        <d v="1899-12-30T12:28:28"/>
        <d v="1899-12-30T12:26:26"/>
        <d v="1899-12-30T12:23:50"/>
        <d v="1899-12-30T12:14:48"/>
        <d v="1899-12-30T12:13:46"/>
        <d v="1899-12-30T12:08:14"/>
        <d v="1899-12-30T11:58:59"/>
        <d v="1899-12-30T11:56:13"/>
        <d v="1899-12-30T11:55:18"/>
        <d v="1899-12-30T11:49:24"/>
        <d v="1899-12-30T11:48:25"/>
        <d v="1899-12-30T11:47:25"/>
        <d v="1899-12-30T11:45:24"/>
        <d v="1899-12-30T11:35:05"/>
        <d v="1899-12-30T11:34:48"/>
        <d v="1899-12-30T11:32:48"/>
        <d v="1899-12-30T11:32:23"/>
        <d v="1899-12-30T11:29:56"/>
        <d v="1899-12-30T11:28:56"/>
        <d v="1899-12-30T11:25:39"/>
        <d v="1899-12-30T11:25:15"/>
        <d v="1899-12-30T11:24:40"/>
        <d v="1899-12-30T11:20:17"/>
        <d v="1899-12-30T11:19:01"/>
        <d v="1899-12-30T11:18:32"/>
        <d v="1899-12-30T11:17:52"/>
        <d v="1899-12-30T11:16:42"/>
        <d v="1899-12-30T11:14:16"/>
        <d v="1899-12-30T11:12:17"/>
        <d v="1899-12-30T11:12:03"/>
        <d v="1899-12-30T11:10:35"/>
        <d v="1899-12-30T11:08:37"/>
        <d v="1899-12-30T11:06:34"/>
        <d v="1899-12-30T11:03:29"/>
        <d v="1899-12-30T11:01:58"/>
        <d v="1899-12-30T11:01:29"/>
        <d v="1899-12-30T11:00:23"/>
        <d v="1899-12-30T10:58:47"/>
        <d v="1899-12-30T10:57:08"/>
        <d v="1899-12-30T10:56:40"/>
        <d v="1899-12-30T10:52:12"/>
        <d v="1899-12-30T10:48:54"/>
        <d v="1899-12-30T10:43:16"/>
        <d v="1899-12-30T10:41:42"/>
        <d v="1899-12-30T10:40:50"/>
        <d v="1899-12-30T10:39:25"/>
        <d v="1899-12-30T10:38:24"/>
        <d v="1899-12-30T10:38:08"/>
        <d v="1899-12-30T10:34:42"/>
        <d v="1899-12-30T10:33:46"/>
        <d v="1899-12-30T10:30:09"/>
        <d v="1899-12-30T10:29:41"/>
        <d v="1899-12-30T10:28:48"/>
        <d v="1899-12-30T10:28:36"/>
        <d v="1899-12-30T10:28:06"/>
        <d v="1899-12-30T10:27:08"/>
        <d v="1899-12-30T10:24:47"/>
        <d v="1899-12-30T10:24:35"/>
        <d v="1899-12-30T10:23:40"/>
        <d v="1899-12-30T10:21:50"/>
        <d v="1899-12-30T10:21:09"/>
        <d v="1899-12-30T10:19:12"/>
        <d v="1899-12-30T10:18:56"/>
        <d v="1899-12-30T10:16:00"/>
        <d v="1899-12-30T10:14:59"/>
        <d v="1899-12-30T10:13:01"/>
        <d v="1899-12-30T10:05:09"/>
        <d v="1899-12-30T10:03:27"/>
        <d v="1899-12-30T10:02:35"/>
        <d v="1899-12-30T09:56:53"/>
        <d v="1899-12-30T09:55:31"/>
        <d v="1899-12-30T09:54:26"/>
        <d v="1899-12-30T09:53:49"/>
        <d v="1899-12-30T09:51:12"/>
        <d v="1899-12-30T09:43:13"/>
        <d v="1899-12-30T09:32:20"/>
        <d v="1899-12-30T09:30:26"/>
        <d v="1899-12-30T09:29:00"/>
        <d v="1899-12-30T09:21:36"/>
        <d v="1899-12-30T09:20:05"/>
        <d v="1899-12-30T09:18:22"/>
        <d v="1899-12-30T09:17:19"/>
        <d v="1899-12-30T09:12:07"/>
        <d v="1899-12-30T09:09:33"/>
        <d v="1899-12-30T09:09:26"/>
        <d v="1899-12-30T09:06:12"/>
        <d v="1899-12-30T09:05:31"/>
        <d v="1899-12-30T09:04:13"/>
        <d v="1899-12-30T08:58:45"/>
        <d v="1899-12-30T08:53:54"/>
        <d v="1899-12-30T08:53:21"/>
        <d v="1899-12-30T08:49:56"/>
        <d v="1899-12-30T08:36:47"/>
        <d v="1899-12-30T08:26:56"/>
        <d v="1899-12-30T08:25:14"/>
        <d v="1899-12-30T08:25:01"/>
        <d v="1899-12-30T08:20:40"/>
        <d v="1899-12-30T08:19:55"/>
        <d v="1899-12-30T08:19:41"/>
        <d v="1899-12-30T08:07:22"/>
        <d v="1899-12-30T20:22:29"/>
        <d v="1899-12-30T19:35:08"/>
        <d v="1899-12-30T15:29:58"/>
        <d v="1899-12-30T15:24:46"/>
        <d v="1899-12-30T15:04:37"/>
        <d v="1899-12-30T12:23:02"/>
        <d v="1899-12-30T12:08:51"/>
        <d v="1899-12-30T11:52:18"/>
        <d v="1899-12-30T11:17:26"/>
        <d v="1899-12-30T10:47:26"/>
        <d v="1899-12-30T10:42:08"/>
        <d v="1899-12-30T10:35:28"/>
        <d v="1899-12-30T10:27:39"/>
        <d v="1899-12-30T10:16:37"/>
        <d v="1899-12-30T10:12:46"/>
        <d v="1899-12-30T09:43:51"/>
        <d v="1899-12-30T20:29:43"/>
        <d v="1899-12-30T19:20:11"/>
        <d v="1899-12-30T19:14:09"/>
        <d v="1899-12-30T19:12:12"/>
        <d v="1899-12-30T18:53:57"/>
        <d v="1899-12-30T17:22:37"/>
        <d v="1899-12-30T16:47:24"/>
        <d v="1899-12-30T16:43:14"/>
        <d v="1899-12-30T16:24:04"/>
        <d v="1899-12-30T16:23:01"/>
        <d v="1899-12-30T16:19:41"/>
        <d v="1899-12-30T16:14:38"/>
        <d v="1899-12-30T16:09:30"/>
        <d v="1899-12-30T16:07:07"/>
        <d v="1899-12-30T15:56:56"/>
        <d v="1899-12-30T15:48:28"/>
        <d v="1899-12-30T15:43:44"/>
        <d v="1899-12-30T15:41:01"/>
        <d v="1899-12-30T15:40:17"/>
        <d v="1899-12-30T15:36:26"/>
        <d v="1899-12-30T15:34:52"/>
        <d v="1899-12-30T15:29:12"/>
        <d v="1899-12-30T15:20:11"/>
        <d v="1899-12-30T15:16:46"/>
        <d v="1899-12-30T15:11:32"/>
        <d v="1899-12-30T15:09:32"/>
        <d v="1899-12-30T15:08:10"/>
        <d v="1899-12-30T15:05:09"/>
        <d v="1899-12-30T14:58:51"/>
        <d v="1899-12-30T14:49:50"/>
        <d v="1899-12-30T14:48:19"/>
        <d v="1899-12-30T14:44:11"/>
        <d v="1899-12-30T14:38:58"/>
        <d v="1899-12-30T14:38:05"/>
        <d v="1899-12-30T14:37:45"/>
        <d v="1899-12-30T14:33:34"/>
        <d v="1899-12-30T14:32:05"/>
        <d v="1899-12-30T14:29:56"/>
        <d v="1899-12-30T14:27:42"/>
        <d v="1899-12-30T14:24:40"/>
        <d v="1899-12-30T14:21:41"/>
        <d v="1899-12-30T14:18:30"/>
        <d v="1899-12-30T14:14:21"/>
        <d v="1899-12-30T14:11:27"/>
        <d v="1899-12-30T14:05:22"/>
        <d v="1899-12-30T14:01:30"/>
        <d v="1899-12-30T14:00:24"/>
        <d v="1899-12-30T13:57:04"/>
        <d v="1899-12-30T13:51:10"/>
        <d v="1899-12-30T13:50:21"/>
        <d v="1899-12-30T13:49:22"/>
        <d v="1899-12-30T13:47:41"/>
        <d v="1899-12-30T13:43:35"/>
        <d v="1899-12-30T13:39:06"/>
        <d v="1899-12-30T13:29:17"/>
        <d v="1899-12-30T13:26:13"/>
        <d v="1899-12-30T13:21:13"/>
        <d v="1899-12-30T13:18:59"/>
        <d v="1899-12-30T13:14:06"/>
        <d v="1899-12-30T13:06:34"/>
        <d v="1899-12-30T13:06:09"/>
        <d v="1899-12-30T13:00:35"/>
        <d v="1899-12-30T12:59:01"/>
        <d v="1899-12-30T12:54:08"/>
        <d v="1899-12-30T12:50:19"/>
        <d v="1899-12-30T12:49:18"/>
        <d v="1899-12-30T12:47:39"/>
        <d v="1899-12-30T12:46:51"/>
        <d v="1899-12-30T12:23:36"/>
        <d v="1899-12-30T12:19:54"/>
        <d v="1899-12-30T12:17:08"/>
        <d v="1899-12-30T12:06:40"/>
        <d v="1899-12-30T12:03:24"/>
        <d v="1899-12-30T12:02:42"/>
        <d v="1899-12-30T11:54:19"/>
        <d v="1899-12-30T11:53:10"/>
        <d v="1899-12-30T11:46:14"/>
        <d v="1899-12-30T11:42:31"/>
        <d v="1899-12-30T11:35:46"/>
        <d v="1899-12-30T11:31:10"/>
        <d v="1899-12-30T11:29:00"/>
        <d v="1899-12-30T11:27:46"/>
        <d v="1899-12-30T11:26:28"/>
        <d v="1899-12-30T11:23:38"/>
        <d v="1899-12-30T11:23:01"/>
        <d v="1899-12-30T11:22:09"/>
        <d v="1899-12-30T11:19:05"/>
        <d v="1899-12-30T11:12:40"/>
        <d v="1899-12-30T11:11:21"/>
        <d v="1899-12-30T11:10:28"/>
        <d v="1899-12-30T11:08:36"/>
        <d v="1899-12-30T11:08:32"/>
        <d v="1899-12-30T11:05:10"/>
        <d v="1899-12-30T10:59:11"/>
        <d v="1899-12-30T10:56:47"/>
        <d v="1899-12-30T10:55:14"/>
        <d v="1899-12-30T10:48:00"/>
        <d v="1899-12-30T10:33:38"/>
        <d v="1899-12-30T10:30:05"/>
        <d v="1899-12-30T10:26:45"/>
        <d v="1899-12-30T10:26:19"/>
        <d v="1899-12-30T10:22:51"/>
        <d v="1899-12-30T10:20:41"/>
        <d v="1899-12-30T10:20:13"/>
        <d v="1899-12-30T10:08:01"/>
        <d v="1899-12-30T10:05:07"/>
        <d v="1899-12-30T09:50:08"/>
        <d v="1899-12-30T09:47:36"/>
        <d v="1899-12-30T09:42:22"/>
        <d v="1899-12-30T09:39:24"/>
        <d v="1899-12-30T09:32:53"/>
        <d v="1899-12-30T09:23:36"/>
        <d v="1899-12-30T09:19:54"/>
        <d v="1899-12-30T09:19:19"/>
        <d v="1899-12-30T09:13:42"/>
        <d v="1899-12-30T09:04:43"/>
        <d v="1899-12-30T09:00:03"/>
        <d v="1899-12-30T08:57:20"/>
        <d v="1899-12-30T19:08:11"/>
        <d v="1899-12-30T18:04:22"/>
        <d v="1899-12-30T17:45:39"/>
        <d v="1899-12-30T16:17:44"/>
        <d v="1899-12-30T16:15:54"/>
        <d v="1899-12-30T16:00:47"/>
        <d v="1899-12-30T14:32:42"/>
        <d v="1899-12-30T14:28:11"/>
        <d v="1899-12-30T13:07:18"/>
        <d v="1899-12-30T11:29:48"/>
        <d v="1899-12-30T11:11:26"/>
        <d v="1899-12-30T10:33:11"/>
        <d v="1899-12-30T21:36:32"/>
        <d v="1899-12-30T21:16:40"/>
        <d v="1899-12-30T20:58:24"/>
        <d v="1899-12-30T20:21:22"/>
        <d v="1899-12-30T20:09:57"/>
        <d v="1899-12-30T20:00:34"/>
        <d v="1899-12-30T19:59:48"/>
        <d v="1899-12-30T19:51:00"/>
        <d v="1899-12-30T19:47:48"/>
        <d v="1899-12-30T19:30:45"/>
        <d v="1899-12-30T19:17:38"/>
        <d v="1899-12-30T18:54:13"/>
        <d v="1899-12-30T18:52:28"/>
        <d v="1899-12-30T18:41:39"/>
        <d v="1899-12-30T18:06:48"/>
        <d v="1899-12-30T18:02:44"/>
        <d v="1899-12-30T17:52:15"/>
        <d v="1899-12-30T17:41:49"/>
        <d v="1899-12-30T17:37:23"/>
        <d v="1899-12-30T17:34:39"/>
        <d v="1899-12-30T17:25:36"/>
        <d v="1899-12-30T17:06:57"/>
        <d v="1899-12-30T17:03:58"/>
        <d v="1899-12-30T16:59:54"/>
        <d v="1899-12-30T16:51:45"/>
        <d v="1899-12-30T16:42:42"/>
        <d v="1899-12-30T16:25:30"/>
        <d v="1899-12-30T16:24:02"/>
        <d v="1899-12-30T16:18:54"/>
        <d v="1899-12-30T16:09:59"/>
        <d v="1899-12-30T16:09:43"/>
        <d v="1899-12-30T16:06:44"/>
        <d v="1899-12-30T16:04:07"/>
        <d v="1899-12-30T16:00:29"/>
        <d v="1899-12-30T15:55:40"/>
        <d v="1899-12-30T15:54:24"/>
        <d v="1899-12-30T15:41:29"/>
        <d v="1899-12-30T15:40:33"/>
        <d v="1899-12-30T15:38:27"/>
        <d v="1899-12-30T15:37:20"/>
        <d v="1899-12-30T15:35:58"/>
        <d v="1899-12-30T15:32:42"/>
        <d v="1899-12-30T15:22:43"/>
        <d v="1899-12-30T15:15:05"/>
        <d v="1899-12-30T15:13:55"/>
        <d v="1899-12-30T15:09:08"/>
        <d v="1899-12-30T15:08:05"/>
        <d v="1899-12-30T15:00:42"/>
        <d v="1899-12-30T14:46:48"/>
        <d v="1899-12-30T14:43:40"/>
        <d v="1899-12-30T14:37:04"/>
        <d v="1899-12-30T14:30:15"/>
        <d v="1899-12-30T14:24:30"/>
        <d v="1899-12-30T14:22:55"/>
        <d v="1899-12-30T14:18:35"/>
        <d v="1899-12-30T14:12:55"/>
        <d v="1899-12-30T14:12:31"/>
        <d v="1899-12-30T13:58:28"/>
        <d v="1899-12-30T13:48:27"/>
        <d v="1899-12-30T13:46:59"/>
        <d v="1899-12-30T13:44:32"/>
        <d v="1899-12-30T13:39:21"/>
        <d v="1899-12-30T13:35:18"/>
        <d v="1899-12-30T13:32:52"/>
        <d v="1899-12-30T13:27:10"/>
        <d v="1899-12-30T13:16:18"/>
        <d v="1899-12-30T13:04:03"/>
        <d v="1899-12-30T12:58:00"/>
        <d v="1899-12-30T12:49:29"/>
        <d v="1899-12-30T12:47:31"/>
        <d v="1899-12-30T12:46:06"/>
        <d v="1899-12-30T12:36:44"/>
        <d v="1899-12-30T12:34:43"/>
        <d v="1899-12-30T12:30:54"/>
        <d v="1899-12-30T12:29:04"/>
        <d v="1899-12-30T12:25:06"/>
        <d v="1899-12-30T11:56:20"/>
        <d v="1899-12-30T11:50:42"/>
        <d v="1899-12-30T11:42:15"/>
        <d v="1899-12-30T11:40:04"/>
        <d v="1899-12-30T11:38:54"/>
        <d v="1899-12-30T11:34:25"/>
        <d v="1899-12-30T11:16:17"/>
        <d v="1899-12-30T11:15:49"/>
        <d v="1899-12-30T11:13:25"/>
        <d v="1899-12-30T11:10:52"/>
        <d v="1899-12-30T10:59:52"/>
        <d v="1899-12-30T10:45:39"/>
        <d v="1899-12-30T10:40:40"/>
        <d v="1899-12-30T10:36:11"/>
        <d v="1899-12-30T10:26:22"/>
        <d v="1899-12-30T10:23:11"/>
        <d v="1899-12-30T10:19:31"/>
        <d v="1899-12-30T10:07:10"/>
        <d v="1899-12-30T09:59:38"/>
        <d v="1899-12-30T09:57:38"/>
        <d v="1899-12-30T09:54:31"/>
        <d v="1899-12-30T09:52:40"/>
        <d v="1899-12-30T09:52:05"/>
        <d v="1899-12-30T09:51:34"/>
        <d v="1899-12-30T09:49:32"/>
        <d v="1899-12-30T09:47:18"/>
        <d v="1899-12-30T09:36:51"/>
        <d v="1899-12-30T09:35:01"/>
        <d v="1899-12-30T09:30:35"/>
        <d v="1899-12-30T09:17:53"/>
        <d v="1899-12-30T09:16:26"/>
        <d v="1899-12-30T09:12:27"/>
        <d v="1899-12-30T09:03:19"/>
        <d v="1899-12-30T08:59:33"/>
        <d v="1899-12-30T08:52:12"/>
        <d v="1899-12-30T08:48:54"/>
        <d v="1899-12-30T08:45:52"/>
        <d v="1899-12-30T08:34:53"/>
        <d v="1899-12-30T08:25:48"/>
        <d v="1899-12-30T08:23:35"/>
        <d v="1899-12-30T08:22:17"/>
        <d v="1899-12-30T08:18:21"/>
        <d v="1899-12-30T08:16:36"/>
        <d v="1899-12-30T08:08:47"/>
        <d v="1899-12-30T07:41:57"/>
        <d v="1899-12-30T07:09:19"/>
        <d v="1899-12-30T15:55:44"/>
        <d v="1899-12-30T15:49:55"/>
        <d v="1899-12-30T14:54:46"/>
        <d v="1899-12-30T13:24:38"/>
        <d v="1899-12-30T11:47:15"/>
        <d v="1899-12-30T09:56:21"/>
        <d v="1899-12-30T08:56:48"/>
        <d v="1899-12-30T08:50:59"/>
        <d v="1899-12-30T21:19:09"/>
        <d v="1899-12-30T20:13:55"/>
        <d v="1899-12-30T20:03:44"/>
        <d v="1899-12-30T19:57:47"/>
        <d v="1899-12-30T19:57:05"/>
        <d v="1899-12-30T19:39:27"/>
        <d v="1899-12-30T19:38:40"/>
        <d v="1899-12-30T19:31:59"/>
        <d v="1899-12-30T19:16:53"/>
        <d v="1899-12-30T19:03:00"/>
        <d v="1899-12-30T19:01:15"/>
        <d v="1899-12-30T18:58:16"/>
        <d v="1899-12-30T18:51:07"/>
        <d v="1899-12-30T18:42:57"/>
        <d v="1899-12-30T18:41:32"/>
        <d v="1899-12-30T18:39:25"/>
        <d v="1899-12-30T18:34:40"/>
        <d v="1899-12-30T18:31:32"/>
        <d v="1899-12-30T18:02:22"/>
        <d v="1899-12-30T17:54:29"/>
        <d v="1899-12-30T17:43:52"/>
        <d v="1899-12-30T17:35:14"/>
        <d v="1899-12-30T17:25:09"/>
        <d v="1899-12-30T17:19:03"/>
        <d v="1899-12-30T17:08:57"/>
        <d v="1899-12-30T17:01:46"/>
        <d v="1899-12-30T16:50:09"/>
        <d v="1899-12-30T16:32:00"/>
        <d v="1899-12-30T16:17:18"/>
        <d v="1899-12-30T16:15:25"/>
        <d v="1899-12-30T16:12:55"/>
        <d v="1899-12-30T16:11:25"/>
        <d v="1899-12-30T16:01:49"/>
        <d v="1899-12-30T15:57:19"/>
        <d v="1899-12-30T15:52:43"/>
        <d v="1899-12-30T15:52:04"/>
        <d v="1899-12-30T15:51:05"/>
        <d v="1899-12-30T15:50:27"/>
        <d v="1899-12-30T15:31:17"/>
        <d v="1899-12-30T15:27:34"/>
        <d v="1899-12-30T15:15:21"/>
        <d v="1899-12-30T15:15:08"/>
        <d v="1899-12-30T15:11:55"/>
        <d v="1899-12-30T15:08:32"/>
        <d v="1899-12-30T15:04:52"/>
        <d v="1899-12-30T15:02:44"/>
        <d v="1899-12-30T14:54:33"/>
        <d v="1899-12-30T14:49:58"/>
        <d v="1899-12-30T14:46:28"/>
        <d v="1899-12-30T14:43:39"/>
        <d v="1899-12-30T14:34:16"/>
        <d v="1899-12-30T14:26:59"/>
        <d v="1899-12-30T14:25:11"/>
        <d v="1899-12-30T14:15:00"/>
        <d v="1899-12-30T14:11:05"/>
        <d v="1899-12-30T14:00:22"/>
        <d v="1899-12-30T13:54:23"/>
        <d v="1899-12-30T13:46:52"/>
        <d v="1899-12-30T13:42:42"/>
        <d v="1899-12-30T13:40:06"/>
        <d v="1899-12-30T13:38:59"/>
        <d v="1899-12-30T13:34:01"/>
        <d v="1899-12-30T13:33:22"/>
        <d v="1899-12-30T13:31:42"/>
        <d v="1899-12-30T13:20:34"/>
        <d v="1899-12-30T13:19:41"/>
        <d v="1899-12-30T13:18:27"/>
        <d v="1899-12-30T13:11:23"/>
        <d v="1899-12-30T13:05:23"/>
        <d v="1899-12-30T13:03:41"/>
        <d v="1899-12-30T12:53:20"/>
        <d v="1899-12-30T12:50:46"/>
        <d v="1899-12-30T12:47:12"/>
        <d v="1899-12-30T12:45:07"/>
        <d v="1899-12-30T12:40:24"/>
        <d v="1899-12-30T12:35:29"/>
        <d v="1899-12-30T12:17:58"/>
        <d v="1899-12-30T12:12:54"/>
        <d v="1899-12-30T12:11:00"/>
        <d v="1899-12-30T12:06:44"/>
        <d v="1899-12-30T12:04:22"/>
        <d v="1899-12-30T12:02:37"/>
        <d v="1899-12-30T11:59:42"/>
        <d v="1899-12-30T11:57:34"/>
        <d v="1899-12-30T11:50:41"/>
        <d v="1899-12-30T11:45:19"/>
        <d v="1899-12-30T11:44:17"/>
        <d v="1899-12-30T11:41:39"/>
        <d v="1899-12-30T11:38:36"/>
        <d v="1899-12-30T11:37:36"/>
        <d v="1899-12-30T11:17:49"/>
        <d v="1899-12-30T11:10:46"/>
        <d v="1899-12-30T11:01:32"/>
        <d v="1899-12-30T10:55:31"/>
        <d v="1899-12-30T10:45:54"/>
        <d v="1899-12-30T10:45:06"/>
        <d v="1899-12-30T10:42:10"/>
        <d v="1899-12-30T10:38:46"/>
        <d v="1899-12-30T10:37:43"/>
        <d v="1899-12-30T10:36:13"/>
        <d v="1899-12-30T10:31:40"/>
        <d v="1899-12-30T10:29:27"/>
        <d v="1899-12-30T10:20:27"/>
        <d v="1899-12-30T10:19:29"/>
        <d v="1899-12-30T10:12:52"/>
        <d v="1899-12-30T10:11:11"/>
        <d v="1899-12-30T10:06:02"/>
        <d v="1899-12-30T09:58:20"/>
        <d v="1899-12-30T09:57:53"/>
        <d v="1899-12-30T09:53:15"/>
        <d v="1899-12-30T09:45:52"/>
        <d v="1899-12-30T09:31:59"/>
        <d v="1899-12-30T09:30:48"/>
        <d v="1899-12-30T09:29:48"/>
        <d v="1899-12-30T09:17:55"/>
        <d v="1899-12-30T08:56:16"/>
        <d v="1899-12-30T08:55:35"/>
        <d v="1899-12-30T08:54:50"/>
        <d v="1899-12-30T08:45:30"/>
        <d v="1899-12-30T08:37:39"/>
        <d v="1899-12-30T08:36:41"/>
        <d v="1899-12-30T08:30:17"/>
        <d v="1899-12-30T08:30:11"/>
        <d v="1899-12-30T08:21:29"/>
        <d v="1899-12-30T08:06:56"/>
        <d v="1899-12-30T07:58:01"/>
        <d v="1899-12-30T07:52:13"/>
        <d v="1899-12-30T07:43:35"/>
        <d v="1899-12-30T07:42:24"/>
        <d v="1899-12-30T07:22:05"/>
        <d v="1899-12-30T07:16:45"/>
        <d v="1899-12-30T21:04:53"/>
        <d v="1899-12-30T14:40:32"/>
        <d v="1899-12-30T13:22:48"/>
        <d v="1899-12-30T10:17:44"/>
        <d v="1899-12-30T10:12:32"/>
        <d v="1899-12-30T09:20:23"/>
        <d v="1899-12-30T08:37:17"/>
        <d v="1899-12-30T08:20:00"/>
        <d v="1899-12-30T07:15:39"/>
        <d v="1899-12-30T07:14:24"/>
        <d v="1899-12-30T07:02:51"/>
        <d v="1899-12-30T18:37:37"/>
        <d v="1899-12-30T18:21:23"/>
        <d v="1899-12-30T18:03:57"/>
        <d v="1899-12-30T17:57:20"/>
        <d v="1899-12-30T17:41:35"/>
        <d v="1899-12-30T17:25:22"/>
        <d v="1899-12-30T17:18:01"/>
        <d v="1899-12-30T17:16:30"/>
        <d v="1899-12-30T17:14:56"/>
        <d v="1899-12-30T17:12:21"/>
        <d v="1899-12-30T17:03:22"/>
        <d v="1899-12-30T16:58:48"/>
        <d v="1899-12-30T16:54:09"/>
        <d v="1899-12-30T16:39:33"/>
        <d v="1899-12-30T16:35:23"/>
        <d v="1899-12-30T16:27:13"/>
        <d v="1899-12-30T16:11:54"/>
        <d v="1899-12-30T16:02:35"/>
        <d v="1899-12-30T15:55:10"/>
        <d v="1899-12-30T15:54:08"/>
        <d v="1899-12-30T15:51:32"/>
        <d v="1899-12-30T15:48:50"/>
        <d v="1899-12-30T15:34:24"/>
        <d v="1899-12-30T15:28:55"/>
        <d v="1899-12-30T15:10:22"/>
        <d v="1899-12-30T14:50:54"/>
        <d v="1899-12-30T14:49:12"/>
        <d v="1899-12-30T14:47:02"/>
        <d v="1899-12-30T14:38:39"/>
        <d v="1899-12-30T14:21:23"/>
        <d v="1899-12-30T14:14:42"/>
        <d v="1899-12-30T14:07:11"/>
        <d v="1899-12-30T14:01:23"/>
        <d v="1899-12-30T13:53:23"/>
        <d v="1899-12-30T13:51:48"/>
        <d v="1899-12-30T13:50:08"/>
        <d v="1899-12-30T13:49:08"/>
        <d v="1899-12-30T13:48:25"/>
        <d v="1899-12-30T13:47:28"/>
        <d v="1899-12-30T13:46:40"/>
        <d v="1899-12-30T13:46:07"/>
        <d v="1899-12-30T13:42:54"/>
        <d v="1899-12-30T13:40:01"/>
        <d v="1899-12-30T13:35:34"/>
        <d v="1899-12-30T13:32:14"/>
        <d v="1899-12-30T13:29:38"/>
        <d v="1899-12-30T13:28:02"/>
        <d v="1899-12-30T13:26:36"/>
        <d v="1899-12-30T13:23:44"/>
        <d v="1899-12-30T13:23:20"/>
        <d v="1899-12-30T13:22:39"/>
        <d v="1899-12-30T13:19:26"/>
        <d v="1899-12-30T13:09:14"/>
        <d v="1899-12-30T12:55:31"/>
        <d v="1899-12-30T12:54:33"/>
        <d v="1899-12-30T12:49:42"/>
        <d v="1899-12-30T12:48:28"/>
        <d v="1899-12-30T12:43:05"/>
        <d v="1899-12-30T12:42:22"/>
        <d v="1899-12-30T12:38:04"/>
        <d v="1899-12-30T12:30:58"/>
        <d v="1899-12-30T12:30:17"/>
        <d v="1899-12-30T12:29:47"/>
        <d v="1899-12-30T12:28:14"/>
        <d v="1899-12-30T12:24:55"/>
        <d v="1899-12-30T12:23:42"/>
        <d v="1899-12-30T12:10:26"/>
        <d v="1899-12-30T12:09:41"/>
        <d v="1899-12-30T12:07:55"/>
        <d v="1899-12-30T12:04:14"/>
        <d v="1899-12-30T12:01:50"/>
        <d v="1899-12-30T11:55:10"/>
        <d v="1899-12-30T11:53:38"/>
        <d v="1899-12-30T11:37:40"/>
        <d v="1899-12-30T11:23:22"/>
        <d v="1899-12-30T11:17:54"/>
        <d v="1899-12-30T11:15:46"/>
        <d v="1899-12-30T11:11:59"/>
        <d v="1899-12-30T11:10:47"/>
        <d v="1899-12-30T11:02:24"/>
        <d v="1899-12-30T11:01:51"/>
        <d v="1899-12-30T11:01:21"/>
        <d v="1899-12-30T10:45:49"/>
        <d v="1899-12-30T10:41:47"/>
        <d v="1899-12-30T10:37:00"/>
        <d v="1899-12-30T10:29:28"/>
        <d v="1899-12-30T10:27:36"/>
        <d v="1899-12-30T10:24:40"/>
        <d v="1899-12-30T10:21:30"/>
        <d v="1899-12-30T10:20:47"/>
        <d v="1899-12-30T10:17:47"/>
        <d v="1899-12-30T10:17:10"/>
        <d v="1899-12-30T10:12:41"/>
        <d v="1899-12-30T10:06:58"/>
        <d v="1899-12-30T10:06:14"/>
        <d v="1899-12-30T10:04:36"/>
        <d v="1899-12-30T09:53:56"/>
        <d v="1899-12-30T09:46:09"/>
        <d v="1899-12-30T09:36:35"/>
        <d v="1899-12-30T09:35:03"/>
        <d v="1899-12-30T09:33:51"/>
        <d v="1899-12-30T09:31:42"/>
        <d v="1899-12-30T09:27:41"/>
        <d v="1899-12-30T09:26:55"/>
        <d v="1899-12-30T09:25:45"/>
        <d v="1899-12-30T09:23:58"/>
        <d v="1899-12-30T09:23:40"/>
        <d v="1899-12-30T09:23:08"/>
        <d v="1899-12-30T09:22:39"/>
        <d v="1899-12-30T09:19:03"/>
        <d v="1899-12-30T09:18:16"/>
        <d v="1899-12-30T09:13:25"/>
        <d v="1899-12-30T09:04:10"/>
        <d v="1899-12-30T09:03:29"/>
        <d v="1899-12-30T09:02:44"/>
        <d v="1899-12-30T08:49:52"/>
        <d v="1899-12-30T08:46:36"/>
        <d v="1899-12-30T08:39:57"/>
        <d v="1899-12-30T08:31:30"/>
        <d v="1899-12-30T08:30:55"/>
        <d v="1899-12-30T08:18:27"/>
        <d v="1899-12-30T08:18:03"/>
        <d v="1899-12-30T08:14:07"/>
        <d v="1899-12-30T08:08:40"/>
        <d v="1899-12-30T08:05:08"/>
        <d v="1899-12-30T07:53:59"/>
        <d v="1899-12-30T07:36:22"/>
        <d v="1899-12-30T07:29:41"/>
        <d v="1899-12-30T07:28:03"/>
        <d v="1899-12-30T07:19:28"/>
        <d v="1899-12-30T07:14:13"/>
        <d v="1899-12-30T07:05:08"/>
        <d v="1899-12-30T19:15:01"/>
        <d v="1899-12-30T17:08:10"/>
        <d v="1899-12-30T14:54:53"/>
        <d v="1899-12-30T13:14:43"/>
        <d v="1899-12-30T12:15:45"/>
        <d v="1899-12-30T12:12:05"/>
        <d v="1899-12-30T10:04:54"/>
        <d v="1899-12-30T09:21:57"/>
        <d v="1899-12-30T09:21:01"/>
        <d v="1899-12-30T09:11:19"/>
        <d v="1899-12-30T09:00:48"/>
        <d v="1899-12-30T07:28:32"/>
        <d v="1899-12-30T07:24:54"/>
        <d v="1899-12-30T07:18:38"/>
        <d v="1899-12-30T07:17:35"/>
        <d v="1899-12-30T21:38:23"/>
        <d v="1899-12-30T19:15:44"/>
        <d v="1899-12-30T19:13:51"/>
        <d v="1899-12-30T19:12:40"/>
        <d v="1899-12-30T19:11:47"/>
        <d v="1899-12-30T19:03:31"/>
        <d v="1899-12-30T18:57:46"/>
        <d v="1899-12-30T18:56:03"/>
        <d v="1899-12-30T18:52:11"/>
        <d v="1899-12-30T18:47:42"/>
        <d v="1899-12-30T18:46:23"/>
        <d v="1899-12-30T18:43:45"/>
        <d v="1899-12-30T18:42:41"/>
        <d v="1899-12-30T18:23:23"/>
        <d v="1899-12-30T18:16:49"/>
        <d v="1899-12-30T18:07:20"/>
        <d v="1899-12-30T17:44:27"/>
        <d v="1899-12-30T17:40:46"/>
        <d v="1899-12-30T17:35:31"/>
        <d v="1899-12-30T17:15:52"/>
        <d v="1899-12-30T17:15:32"/>
        <d v="1899-12-30T16:44:49"/>
        <d v="1899-12-30T16:33:07"/>
        <d v="1899-12-30T16:30:16"/>
        <d v="1899-12-30T16:30:00"/>
        <d v="1899-12-30T16:18:24"/>
        <d v="1899-12-30T16:14:18"/>
        <d v="1899-12-30T16:05:41"/>
        <d v="1899-12-30T16:00:57"/>
        <d v="1899-12-30T15:53:06"/>
        <d v="1899-12-30T15:52:16"/>
        <d v="1899-12-30T15:45:31"/>
        <d v="1899-12-30T15:32:26"/>
        <d v="1899-12-30T15:31:46"/>
        <d v="1899-12-30T15:28:28"/>
        <d v="1899-12-30T15:22:54"/>
        <d v="1899-12-30T15:12:23"/>
        <d v="1899-12-30T15:09:20"/>
        <d v="1899-12-30T15:08:29"/>
        <d v="1899-12-30T15:07:44"/>
        <d v="1899-12-30T14:59:52"/>
        <d v="1899-12-30T14:58:59"/>
        <d v="1899-12-30T14:40:23"/>
        <d v="1899-12-30T14:38:25"/>
        <d v="1899-12-30T14:22:09"/>
        <d v="1899-12-30T14:20:55"/>
        <d v="1899-12-30T14:19:39"/>
        <d v="1899-12-30T14:12:11"/>
        <d v="1899-12-30T14:03:40"/>
        <d v="1899-12-30T14:01:39"/>
        <d v="1899-12-30T13:59:44"/>
        <d v="1899-12-30T13:44:27"/>
        <d v="1899-12-30T13:43:03"/>
        <d v="1899-12-30T13:39:27"/>
        <d v="1899-12-30T13:27:18"/>
        <d v="1899-12-30T13:16:56"/>
        <d v="1899-12-30T13:16:52"/>
        <d v="1899-12-30T13:14:30"/>
        <d v="1899-12-30T13:12:38"/>
        <d v="1899-12-30T13:07:42"/>
        <d v="1899-12-30T13:05:17"/>
        <d v="1899-12-30T12:56:49"/>
        <d v="1899-12-30T12:54:34"/>
        <d v="1899-12-30T12:51:00"/>
        <d v="1899-12-30T12:40:27"/>
        <d v="1899-12-30T12:25:43"/>
        <d v="1899-12-30T12:24:48"/>
        <d v="1899-12-30T12:19:33"/>
        <d v="1899-12-30T12:10:42"/>
        <d v="1899-12-30T12:05:03"/>
        <d v="1899-12-30T12:01:16"/>
        <d v="1899-12-30T11:53:17"/>
        <d v="1899-12-30T11:48:59"/>
        <d v="1899-12-30T11:48:22"/>
        <d v="1899-12-30T11:46:21"/>
        <d v="1899-12-30T11:45:11"/>
        <d v="1899-12-30T11:43:20"/>
        <d v="1899-12-30T11:42:07"/>
        <d v="1899-12-30T11:39:17"/>
        <d v="1899-12-30T11:36:03"/>
        <d v="1899-12-30T11:35:17"/>
        <d v="1899-12-30T11:24:28"/>
        <d v="1899-12-30T11:20:58"/>
        <d v="1899-12-30T11:20:33"/>
        <d v="1899-12-30T11:06:09"/>
        <d v="1899-12-30T11:06:03"/>
        <d v="1899-12-30T10:54:05"/>
        <d v="1899-12-30T10:52:20"/>
        <d v="1899-12-30T10:50:30"/>
        <d v="1899-12-30T10:34:44"/>
        <d v="1899-12-30T10:32:17"/>
        <d v="1899-12-30T10:20:51"/>
        <d v="1899-12-30T10:19:09"/>
        <d v="1899-12-30T10:18:26"/>
        <d v="1899-12-30T10:16:45"/>
        <d v="1899-12-30T10:15:13"/>
        <d v="1899-12-30T10:11:08"/>
        <d v="1899-12-30T09:50:50"/>
        <d v="1899-12-30T09:48:23"/>
        <d v="1899-12-30T09:44:09"/>
        <d v="1899-12-30T09:41:05"/>
        <d v="1899-12-30T09:30:42"/>
        <d v="1899-12-30T09:19:02"/>
        <d v="1899-12-30T09:16:37"/>
        <d v="1899-12-30T09:14:56"/>
        <d v="1899-12-30T09:12:43"/>
        <d v="1899-12-30T09:11:25"/>
        <d v="1899-12-30T09:06:31"/>
        <d v="1899-12-30T08:58:39"/>
        <d v="1899-12-30T08:55:41"/>
        <d v="1899-12-30T08:44:52"/>
        <d v="1899-12-30T08:43:29"/>
        <d v="1899-12-30T08:37:37"/>
        <d v="1899-12-30T08:36:31"/>
        <d v="1899-12-30T08:35:47"/>
        <d v="1899-12-30T08:30:10"/>
        <d v="1899-12-30T08:14:29"/>
        <d v="1899-12-30T08:09:19"/>
        <d v="1899-12-30T07:40:39"/>
        <d v="1899-12-30T07:32:23"/>
        <d v="1899-12-30T07:31:50"/>
        <d v="1899-12-30T07:20:11"/>
        <d v="1899-12-30T07:11:25"/>
        <d v="1899-12-30T19:19:41"/>
        <d v="1899-12-30T18:54:42"/>
        <d v="1899-12-30T18:53:58"/>
        <d v="1899-12-30T18:24:28"/>
        <d v="1899-12-30T17:04:24"/>
        <d v="1899-12-30T14:14:54"/>
        <d v="1899-12-30T11:30:17"/>
        <d v="1899-12-30T11:18:33"/>
        <d v="1899-12-30T11:15:25"/>
        <d v="1899-12-30T10:31:21"/>
        <d v="1899-12-30T10:03:49"/>
        <d v="1899-12-30T09:47:42"/>
        <d v="1899-12-30T09:43:29"/>
        <d v="1899-12-30T09:35:36"/>
        <d v="1899-12-30T09:29:14"/>
        <d v="1899-12-30T08:44:22"/>
        <d v="1899-12-30T08:25:13"/>
        <d v="1899-12-30T07:44:49"/>
        <d v="1899-12-30T07:35:03"/>
        <d v="1899-12-30T07:27:14"/>
        <d v="1899-12-30T07:23:43"/>
        <d v="1899-12-30T20:45:16"/>
        <d v="1899-12-30T20:36:21"/>
        <d v="1899-12-30T20:33:57"/>
        <d v="1899-12-30T20:30:02"/>
        <d v="1899-12-30T20:20:18"/>
        <d v="1899-12-30T19:55:48"/>
        <d v="1899-12-30T19:02:11"/>
        <d v="1899-12-30T18:38:29"/>
        <d v="1899-12-30T18:09:42"/>
        <d v="1899-12-30T17:33:06"/>
        <d v="1899-12-30T17:30:06"/>
        <d v="1899-12-30T17:24:18"/>
        <d v="1899-12-30T17:12:24"/>
        <d v="1899-12-30T17:10:34"/>
        <d v="1899-12-30T16:48:36"/>
        <d v="1899-12-30T16:38:34"/>
        <d v="1899-12-30T16:11:47"/>
        <d v="1899-12-30T16:08:59"/>
        <d v="1899-12-30T16:07:49"/>
        <d v="1899-12-30T16:07:14"/>
        <d v="1899-12-30T15:43:09"/>
        <d v="1899-12-30T15:41:54"/>
        <d v="1899-12-30T15:38:22"/>
        <d v="1899-12-30T15:33:38"/>
        <d v="1899-12-30T15:32:06"/>
        <d v="1899-12-30T15:31:22"/>
        <d v="1899-12-30T15:31:06"/>
        <d v="1899-12-30T15:27:29"/>
        <d v="1899-12-30T15:26:43"/>
        <d v="1899-12-30T15:25:51"/>
        <d v="1899-12-30T15:24:04"/>
        <d v="1899-12-30T15:18:40"/>
        <d v="1899-12-30T15:00:50"/>
        <d v="1899-12-30T14:58:26"/>
        <d v="1899-12-30T14:51:40"/>
        <d v="1899-12-30T14:49:33"/>
        <d v="1899-12-30T14:40:57"/>
        <d v="1899-12-30T14:38:10"/>
        <d v="1899-12-30T14:34:33"/>
        <d v="1899-12-30T14:31:35"/>
        <d v="1899-12-30T14:17:15"/>
        <d v="1899-12-30T14:13:43"/>
        <d v="1899-12-30T14:08:20"/>
        <d v="1899-12-30T14:07:40"/>
        <d v="1899-12-30T14:05:46"/>
        <d v="1899-12-30T13:52:19"/>
        <d v="1899-12-30T13:51:35"/>
        <d v="1899-12-30T13:50:57"/>
        <d v="1899-12-30T13:46:10"/>
        <d v="1899-12-30T13:44:49"/>
        <d v="1899-12-30T13:43:44"/>
        <d v="1899-12-30T13:42:39"/>
        <d v="1899-12-30T13:37:19"/>
        <d v="1899-12-30T13:34:31"/>
        <d v="1899-12-30T13:29:14"/>
        <d v="1899-12-30T13:23:51"/>
        <d v="1899-12-30T13:23:31"/>
        <d v="1899-12-30T13:21:09"/>
        <d v="1899-12-30T13:19:45"/>
        <d v="1899-12-30T13:16:30"/>
        <d v="1899-12-30T13:08:50"/>
        <d v="1899-12-30T13:01:52"/>
        <d v="1899-12-30T12:57:47"/>
        <d v="1899-12-30T12:50:20"/>
        <d v="1899-12-30T12:47:58"/>
        <d v="1899-12-30T12:39:16"/>
        <d v="1899-12-30T12:38:50"/>
        <d v="1899-12-30T12:33:11"/>
        <d v="1899-12-30T12:05:35"/>
        <d v="1899-12-30T12:04:37"/>
        <d v="1899-12-30T12:03:21"/>
        <d v="1899-12-30T12:02:44"/>
        <d v="1899-12-30T12:01:47"/>
        <d v="1899-12-30T11:59:39"/>
        <d v="1899-12-30T11:56:33"/>
        <d v="1899-12-30T11:54:30"/>
        <d v="1899-12-30T11:51:28"/>
        <d v="1899-12-30T11:39:53"/>
        <d v="1899-12-30T11:39:22"/>
        <d v="1899-12-30T11:37:56"/>
        <d v="1899-12-30T11:37:00"/>
        <d v="1899-12-30T11:33:18"/>
        <d v="1899-12-30T11:28:48"/>
        <d v="1899-12-30T11:26:40"/>
        <d v="1899-12-30T11:25:30"/>
        <d v="1899-12-30T11:24:39"/>
        <d v="1899-12-30T11:18:41"/>
        <d v="1899-12-30T11:11:54"/>
        <d v="1899-12-30T11:11:08"/>
        <d v="1899-12-30T11:03:59"/>
        <d v="1899-12-30T10:55:07"/>
        <d v="1899-12-30T10:49:16"/>
        <d v="1899-12-30T10:41:05"/>
        <d v="1899-12-30T10:35:38"/>
        <d v="1899-12-30T10:35:31"/>
        <d v="1899-12-30T10:34:53"/>
        <d v="1899-12-30T10:25:04"/>
        <d v="1899-12-30T10:20:09"/>
        <d v="1899-12-30T10:17:50"/>
        <d v="1899-12-30T10:12:56"/>
        <d v="1899-12-30T10:01:11"/>
        <d v="1899-12-30T09:50:18"/>
        <d v="1899-12-30T09:47:39"/>
        <d v="1899-12-30T09:46:20"/>
        <d v="1899-12-30T09:41:54"/>
        <d v="1899-12-30T09:41:18"/>
        <d v="1899-12-30T09:40:16"/>
        <d v="1899-12-30T09:36:52"/>
        <d v="1899-12-30T09:34:12"/>
        <d v="1899-12-30T09:27:35"/>
        <d v="1899-12-30T09:24:36"/>
        <d v="1899-12-30T09:20:36"/>
        <d v="1899-12-30T09:17:34"/>
        <d v="1899-12-30T09:15:33"/>
        <d v="1899-12-30T09:14:55"/>
        <d v="1899-12-30T09:13:05"/>
        <d v="1899-12-30T09:12:49"/>
        <d v="1899-12-30T09:08:44"/>
        <d v="1899-12-30T09:04:20"/>
        <d v="1899-12-30T08:59:23"/>
        <d v="1899-12-30T08:52:37"/>
        <d v="1899-12-30T08:48:49"/>
        <d v="1899-12-30T08:45:51"/>
        <d v="1899-12-30T08:40:39"/>
        <d v="1899-12-30T08:39:40"/>
        <d v="1899-12-30T08:39:10"/>
        <d v="1899-12-30T08:35:43"/>
        <d v="1899-12-30T08:32:15"/>
        <d v="1899-12-30T08:25:47"/>
        <d v="1899-12-30T08:18:56"/>
        <d v="1899-12-30T08:16:09"/>
        <d v="1899-12-30T08:05:49"/>
        <d v="1899-12-30T08:01:41"/>
        <d v="1899-12-30T07:54:55"/>
        <d v="1899-12-30T07:53:45"/>
        <d v="1899-12-30T07:48:10"/>
        <d v="1899-12-30T07:39:35"/>
        <d v="1899-12-30T07:34:31"/>
        <d v="1899-12-30T07:33:40"/>
        <d v="1899-12-30T07:30:01"/>
        <d v="1899-12-30T07:28:05"/>
        <d v="1899-12-30T07:22:03"/>
        <d v="1899-12-30T07:12:41"/>
        <d v="1899-12-30T07:11:23"/>
        <d v="1899-12-30T07:09:24"/>
        <d v="1899-12-30T19:31:07"/>
        <d v="1899-12-30T17:13:34"/>
        <d v="1899-12-30T17:03:18"/>
        <d v="1899-12-30T14:33:50"/>
        <d v="1899-12-30T13:22:22"/>
        <d v="1899-12-30T11:32:07"/>
        <d v="1899-12-30T11:19:02"/>
        <d v="1899-12-30T11:12:34"/>
        <d v="1899-12-30T09:59:19"/>
        <d v="1899-12-30T09:53:05"/>
        <d v="1899-12-30T08:07:34"/>
        <d v="1899-12-30T07:38:35"/>
        <d v="1899-12-30T21:21:26"/>
        <d v="1899-12-30T21:13:34"/>
        <d v="1899-12-30T21:02:25"/>
        <d v="1899-12-30T20:28:19"/>
        <d v="1899-12-30T20:08:55"/>
        <d v="1899-12-30T20:04:00"/>
        <d v="1899-12-30T20:00:56"/>
        <d v="1899-12-30T19:47:37"/>
        <d v="1899-12-30T19:34:09"/>
        <d v="1899-12-30T19:32:50"/>
        <d v="1899-12-30T19:05:42"/>
        <d v="1899-12-30T19:03:21"/>
        <d v="1899-12-30T19:02:32"/>
        <d v="1899-12-30T18:50:26"/>
        <d v="1899-12-30T18:46:43"/>
        <d v="1899-12-30T18:36:30"/>
        <d v="1899-12-30T18:07:45"/>
        <d v="1899-12-30T18:05:53"/>
        <d v="1899-12-30T17:58:14"/>
        <d v="1899-12-30T17:57:50"/>
        <d v="1899-12-30T17:52:57"/>
        <d v="1899-12-30T17:47:40"/>
        <d v="1899-12-30T17:44:56"/>
        <d v="1899-12-30T17:42:15"/>
        <d v="1899-12-30T17:39:31"/>
        <d v="1899-12-30T17:38:19"/>
        <d v="1899-12-30T17:21:59"/>
        <d v="1899-12-30T17:18:26"/>
        <d v="1899-12-30T17:09:25"/>
        <d v="1899-12-30T17:06:48"/>
        <d v="1899-12-30T17:05:04"/>
        <d v="1899-12-30T17:01:28"/>
        <d v="1899-12-30T17:00:14"/>
        <d v="1899-12-30T16:55:04"/>
        <d v="1899-12-30T16:43:02"/>
        <d v="1899-12-30T16:28:34"/>
        <d v="1899-12-30T16:25:58"/>
        <d v="1899-12-30T16:21:55"/>
        <d v="1899-12-30T16:20:23"/>
        <d v="1899-12-30T16:03:47"/>
        <d v="1899-12-30T15:43:13"/>
        <d v="1899-12-30T15:42:09"/>
        <d v="1899-12-30T15:19:05"/>
        <d v="1899-12-30T15:14:57"/>
        <d v="1899-12-30T15:10:50"/>
        <d v="1899-12-30T15:05:45"/>
        <d v="1899-12-30T15:02:50"/>
        <d v="1899-12-30T14:50:59"/>
        <d v="1899-12-30T14:42:35"/>
        <d v="1899-12-30T14:40:18"/>
        <d v="1899-12-30T14:32:19"/>
        <d v="1899-12-30T14:31:52"/>
        <d v="1899-12-30T14:28:31"/>
        <d v="1899-12-30T14:26:12"/>
        <d v="1899-12-30T14:24:27"/>
        <d v="1899-12-30T14:23:42"/>
        <d v="1899-12-30T13:47:13"/>
        <d v="1899-12-30T13:45:00"/>
        <d v="1899-12-30T13:44:12"/>
        <d v="1899-12-30T13:43:21"/>
        <d v="1899-12-30T13:42:47"/>
        <d v="1899-12-30T13:32:27"/>
        <d v="1899-12-30T13:24:31"/>
        <d v="1899-12-30T13:24:12"/>
        <d v="1899-12-30T13:21:23"/>
        <d v="1899-12-30T13:14:17"/>
        <d v="1899-12-30T13:13:41"/>
        <d v="1899-12-30T13:13:29"/>
        <d v="1899-12-30T13:10:55"/>
        <d v="1899-12-30T13:09:03"/>
        <d v="1899-12-30T13:07:14"/>
        <d v="1899-12-30T13:05:18"/>
        <d v="1899-12-30T13:04:48"/>
        <d v="1899-12-30T13:02:44"/>
        <d v="1899-12-30T13:00:41"/>
        <d v="1899-12-30T12:54:51"/>
        <d v="1899-12-30T12:53:52"/>
        <d v="1899-12-30T12:52:45"/>
        <d v="1899-12-30T12:51:25"/>
        <d v="1899-12-30T12:49:34"/>
        <d v="1899-12-30T12:48:41"/>
        <d v="1899-12-30T12:47:30"/>
        <d v="1899-12-30T12:46:37"/>
        <d v="1899-12-30T12:42:33"/>
        <d v="1899-12-30T12:39:47"/>
        <d v="1899-12-30T12:39:09"/>
        <d v="1899-12-30T12:37:42"/>
        <d v="1899-12-30T12:35:51"/>
        <d v="1899-12-30T12:30:56"/>
        <d v="1899-12-30T12:26:10"/>
        <d v="1899-12-30T12:23:29"/>
        <d v="1899-12-30T12:20:10"/>
        <d v="1899-12-30T12:19:31"/>
        <d v="1899-12-30T12:12:44"/>
        <d v="1899-12-30T12:11:47"/>
        <d v="1899-12-30T12:10:19"/>
        <d v="1899-12-30T12:08:34"/>
        <d v="1899-12-30T12:05:01"/>
        <d v="1899-12-30T12:02:40"/>
        <d v="1899-12-30T12:02:03"/>
        <d v="1899-12-30T11:57:51"/>
        <d v="1899-12-30T11:56:16"/>
        <d v="1899-12-30T11:55:37"/>
        <d v="1899-12-30T11:54:08"/>
        <d v="1899-12-30T11:51:30"/>
        <d v="1899-12-30T11:42:20"/>
        <d v="1899-12-30T11:35:25"/>
        <d v="1899-12-30T11:34:04"/>
        <d v="1899-12-30T11:29:59"/>
        <d v="1899-12-30T11:29:31"/>
        <d v="1899-12-30T11:28:23"/>
        <d v="1899-12-30T11:24:59"/>
        <d v="1899-12-30T11:23:40"/>
        <d v="1899-12-30T11:22:56"/>
        <d v="1899-12-30T11:20:34"/>
        <d v="1899-12-30T11:18:55"/>
        <d v="1899-12-30T11:15:52"/>
        <d v="1899-12-30T11:14:06"/>
        <d v="1899-12-30T11:11:23"/>
        <d v="1899-12-30T11:10:18"/>
        <d v="1899-12-30T11:09:37"/>
        <d v="1899-12-30T11:03:00"/>
        <d v="1899-12-30T11:02:35"/>
        <d v="1899-12-30T11:02:14"/>
        <d v="1899-12-30T10:55:41"/>
        <d v="1899-12-30T10:54:46"/>
        <d v="1899-12-30T10:51:30"/>
        <d v="1899-12-30T10:49:28"/>
        <d v="1899-12-30T10:48:22"/>
        <d v="1899-12-30T10:47:01"/>
        <d v="1899-12-30T10:44:52"/>
        <d v="1899-12-30T10:43:01"/>
        <d v="1899-12-30T10:40:23"/>
        <d v="1899-12-30T10:39:55"/>
        <d v="1899-12-30T10:39:17"/>
        <d v="1899-12-30T10:37:36"/>
        <d v="1899-12-30T10:36:49"/>
        <d v="1899-12-30T10:34:48"/>
        <d v="1899-12-30T10:27:40"/>
        <d v="1899-12-30T10:26:58"/>
        <d v="1899-12-30T10:26:43"/>
        <d v="1899-12-30T10:24:45"/>
        <d v="1899-12-30T10:23:49"/>
        <d v="1899-12-30T10:23:29"/>
        <d v="1899-12-30T10:22:33"/>
        <d v="1899-12-30T10:20:17"/>
        <d v="1899-12-30T10:19:42"/>
        <d v="1899-12-30T10:18:46"/>
        <d v="1899-12-30T10:18:20"/>
        <d v="1899-12-30T10:16:43"/>
        <d v="1899-12-30T10:16:21"/>
        <d v="1899-12-30T10:16:18"/>
        <d v="1899-12-30T10:14:33"/>
        <d v="1899-12-30T10:14:13"/>
        <d v="1899-12-30T10:11:37"/>
        <d v="1899-12-30T10:09:05"/>
        <d v="1899-12-30T10:08:35"/>
        <d v="1899-12-30T10:08:33"/>
        <d v="1899-12-30T10:08:05"/>
        <d v="1899-12-30T10:06:11"/>
        <d v="1899-12-30T10:03:58"/>
        <d v="1899-12-30T10:02:05"/>
        <d v="1899-12-30T10:01:07"/>
        <d v="1899-12-30T09:57:45"/>
        <d v="1899-12-30T09:56:25"/>
        <d v="1899-12-30T09:51:11"/>
        <d v="1899-12-30T09:49:13"/>
        <d v="1899-12-30T09:44:44"/>
        <d v="1899-12-30T09:42:36"/>
        <d v="1899-12-30T09:42:14"/>
        <d v="1899-12-30T09:36:20"/>
        <d v="1899-12-30T09:35:15"/>
        <d v="1899-12-30T09:31:56"/>
        <d v="1899-12-30T09:30:43"/>
        <d v="1899-12-30T09:25:51"/>
        <d v="1899-12-30T09:25:47"/>
        <d v="1899-12-30T09:25:06"/>
        <d v="1899-12-30T09:22:47"/>
        <d v="1899-12-30T09:18:26"/>
        <d v="1899-12-30T09:11:57"/>
        <d v="1899-12-30T09:09:45"/>
        <d v="1899-12-30T09:05:07"/>
        <d v="1899-12-30T08:54:48"/>
        <d v="1899-12-30T08:53:37"/>
        <d v="1899-12-30T08:50:32"/>
        <d v="1899-12-30T08:46:06"/>
        <d v="1899-12-30T08:45:29"/>
        <d v="1899-12-30T08:45:01"/>
        <d v="1899-12-30T08:42:14"/>
        <d v="1899-12-30T08:32:24"/>
        <d v="1899-12-30T08:27:12"/>
        <d v="1899-12-30T08:19:06"/>
        <d v="1899-12-30T08:18:11"/>
        <d v="1899-12-30T08:17:58"/>
        <d v="1899-12-30T08:11:11"/>
        <d v="1899-12-30T08:05:33"/>
        <d v="1899-12-30T08:04:07"/>
        <d v="1899-12-30T21:07:25"/>
        <d v="1899-12-30T16:31:20"/>
        <d v="1899-12-30T16:11:53"/>
        <d v="1899-12-30T15:01:56"/>
        <d v="1899-12-30T14:20:32"/>
        <d v="1899-12-30T11:29:49"/>
        <d v="1899-12-30T11:27:42"/>
        <d v="1899-12-30T10:51:05"/>
        <d v="1899-12-30T10:25:02"/>
        <d v="1899-12-30T10:00:38"/>
        <d v="1899-12-30T09:49:57"/>
        <d v="1899-12-30T08:48:42"/>
        <d v="1899-12-30T21:13:00"/>
        <d v="1899-12-30T21:02:18"/>
        <d v="1899-12-30T20:34:29"/>
        <d v="1899-12-30T20:23:29"/>
        <d v="1899-12-30T20:20:08"/>
        <d v="1899-12-30T20:07:27"/>
        <d v="1899-12-30T19:56:29"/>
        <d v="1899-12-30T19:43:40"/>
        <d v="1899-12-30T19:27:09"/>
        <d v="1899-12-30T19:07:02"/>
        <d v="1899-12-30T18:35:56"/>
        <d v="1899-12-30T18:25:12"/>
        <d v="1899-12-30T17:52:38"/>
        <d v="1899-12-30T17:45:44"/>
        <d v="1899-12-30T17:44:42"/>
        <d v="1899-12-30T17:40:16"/>
        <d v="1899-12-30T17:39:17"/>
        <d v="1899-12-30T17:25:59"/>
        <d v="1899-12-30T17:23:34"/>
        <d v="1899-12-30T17:19:48"/>
        <d v="1899-12-30T17:10:33"/>
        <d v="1899-12-30T16:47:50"/>
        <d v="1899-12-30T16:45:33"/>
        <d v="1899-12-30T16:41:14"/>
        <d v="1899-12-30T16:34:04"/>
        <d v="1899-12-30T16:30:45"/>
        <d v="1899-12-30T16:30:12"/>
        <d v="1899-12-30T16:30:05"/>
        <d v="1899-12-30T16:27:57"/>
        <d v="1899-12-30T16:26:48"/>
        <d v="1899-12-30T16:26:32"/>
        <d v="1899-12-30T16:18:49"/>
        <d v="1899-12-30T15:57:39"/>
        <d v="1899-12-30T15:54:47"/>
        <d v="1899-12-30T15:49:51"/>
        <d v="1899-12-30T15:48:25"/>
        <d v="1899-12-30T15:36:42"/>
        <d v="1899-12-30T15:35:56"/>
        <d v="1899-12-30T15:34:14"/>
        <d v="1899-12-30T15:27:13"/>
        <d v="1899-12-30T15:25:45"/>
        <d v="1899-12-30T15:18:35"/>
        <d v="1899-12-30T15:15:50"/>
        <d v="1899-12-30T15:08:28"/>
        <d v="1899-12-30T15:02:52"/>
        <d v="1899-12-30T14:53:57"/>
        <d v="1899-12-30T14:42:04"/>
        <d v="1899-12-30T14:39:40"/>
        <d v="1899-12-30T14:38:36"/>
        <d v="1899-12-30T14:36:30"/>
        <d v="1899-12-30T14:32:21"/>
        <d v="1899-12-30T14:31:53"/>
        <d v="1899-12-30T14:26:43"/>
        <d v="1899-12-30T14:16:58"/>
        <d v="1899-12-30T14:09:03"/>
        <d v="1899-12-30T14:04:24"/>
        <d v="1899-12-30T13:57:50"/>
        <d v="1899-12-30T13:48:08"/>
        <d v="1899-12-30T13:35:37"/>
        <d v="1899-12-30T13:33:49"/>
        <d v="1899-12-30T13:32:36"/>
        <d v="1899-12-30T13:27:15"/>
        <d v="1899-12-30T13:26:37"/>
        <d v="1899-12-30T13:26:12"/>
        <d v="1899-12-30T13:19:09"/>
        <d v="1899-12-30T13:16:50"/>
        <d v="1899-12-30T13:04:54"/>
        <d v="1899-12-30T13:02:09"/>
        <d v="1899-12-30T12:51:16"/>
        <d v="1899-12-30T12:38:31"/>
        <d v="1899-12-30T12:36:34"/>
        <d v="1899-12-30T12:24:28"/>
        <d v="1899-12-30T12:16:56"/>
        <d v="1899-12-30T12:11:10"/>
        <d v="1899-12-30T12:09:40"/>
        <d v="1899-12-30T12:08:58"/>
        <d v="1899-12-30T12:07:19"/>
        <d v="1899-12-30T12:06:06"/>
        <d v="1899-12-30T12:00:01"/>
        <d v="1899-12-30T11:56:52"/>
        <d v="1899-12-30T11:56:29"/>
        <d v="1899-12-30T11:52:07"/>
        <d v="1899-12-30T11:51:50"/>
        <d v="1899-12-30T11:49:38"/>
        <d v="1899-12-30T11:48:54"/>
        <d v="1899-12-30T11:47:46"/>
        <d v="1899-12-30T11:44:10"/>
        <d v="1899-12-30T11:34:57"/>
        <d v="1899-12-30T11:27:53"/>
        <d v="1899-12-30T11:27:44"/>
        <d v="1899-12-30T11:25:07"/>
        <d v="1899-12-30T11:22:20"/>
        <d v="1899-12-30T11:19:51"/>
        <d v="1899-12-30T11:17:31"/>
        <d v="1899-12-30T11:12:05"/>
        <d v="1899-12-30T11:09:17"/>
        <d v="1899-12-30T11:02:31"/>
        <d v="1899-12-30T11:02:09"/>
        <d v="1899-12-30T11:00:37"/>
        <d v="1899-12-30T10:58:39"/>
        <d v="1899-12-30T10:54:44"/>
        <d v="1899-12-30T10:49:23"/>
        <d v="1899-12-30T10:48:25"/>
        <d v="1899-12-30T10:44:19"/>
        <d v="1899-12-30T10:37:44"/>
        <d v="1899-12-30T10:25:24"/>
        <d v="1899-12-30T10:24:10"/>
        <d v="1899-12-30T10:20:07"/>
        <d v="1899-12-30T10:16:28"/>
        <d v="1899-12-30T10:15:53"/>
        <d v="1899-12-30T10:09:16"/>
        <d v="1899-12-30T10:04:07"/>
        <d v="1899-12-30T10:03:40"/>
        <d v="1899-12-30T10:03:15"/>
        <d v="1899-12-30T10:03:06"/>
        <d v="1899-12-30T10:02:33"/>
        <d v="1899-12-30T10:02:24"/>
        <d v="1899-12-30T09:58:38"/>
        <d v="1899-12-30T09:51:53"/>
        <d v="1899-12-30T09:51:06"/>
        <d v="1899-12-30T09:45:31"/>
        <d v="1899-12-30T09:44:22"/>
        <d v="1899-12-30T09:40:45"/>
        <d v="1899-12-30T09:40:14"/>
        <d v="1899-12-30T09:37:57"/>
        <d v="1899-12-30T09:33:56"/>
        <d v="1899-12-30T09:24:37"/>
        <d v="1899-12-30T09:23:54"/>
        <d v="1899-12-30T09:20:56"/>
        <d v="1899-12-30T09:03:50"/>
        <d v="1899-12-30T09:01:20"/>
        <d v="1899-12-30T18:51:10"/>
        <d v="1899-12-30T15:56:22"/>
        <d v="1899-12-30T13:53:49"/>
        <d v="1899-12-30T13:49:43"/>
        <d v="1899-12-30T11:45:43"/>
        <d v="1899-12-30T11:33:29"/>
        <d v="1899-12-30T09:56:31"/>
        <d v="1899-12-30T09:47:38"/>
        <d v="1899-12-30T09:23:28"/>
        <d v="1899-12-30T08:56:19"/>
        <d v="1899-12-30T21:07:30"/>
        <d v="1899-12-30T21:06:35"/>
        <d v="1899-12-30T20:31:39"/>
        <d v="1899-12-30T20:30:15"/>
        <d v="1899-12-30T20:23:34"/>
        <d v="1899-12-30T20:20:35"/>
        <d v="1899-12-30T20:18:51"/>
        <d v="1899-12-30T20:17:30"/>
        <d v="1899-12-30T20:14:23"/>
        <d v="1899-12-30T20:09:11"/>
        <d v="1899-12-30T20:05:50"/>
        <d v="1899-12-30T19:46:24"/>
        <d v="1899-12-30T19:20:06"/>
        <d v="1899-12-30T19:18:27"/>
        <d v="1899-12-30T19:16:31"/>
        <d v="1899-12-30T18:36:25"/>
        <d v="1899-12-30T18:31:22"/>
        <d v="1899-12-30T18:28:15"/>
        <d v="1899-12-30T18:24:41"/>
        <d v="1899-12-30T18:22:33"/>
        <d v="1899-12-30T18:17:13"/>
        <d v="1899-12-30T18:10:49"/>
        <d v="1899-12-30T18:10:42"/>
        <d v="1899-12-30T17:59:41"/>
        <d v="1899-12-30T17:51:32"/>
        <d v="1899-12-30T17:49:00"/>
        <d v="1899-12-30T17:45:40"/>
        <d v="1899-12-30T17:21:05"/>
        <d v="1899-12-30T17:19:36"/>
        <d v="1899-12-30T17:18:07"/>
        <d v="1899-12-30T17:14:50"/>
        <d v="1899-12-30T17:11:19"/>
        <d v="1899-12-30T17:07:20"/>
        <d v="1899-12-30T16:47:26"/>
        <d v="1899-12-30T16:43:45"/>
        <d v="1899-12-30T16:36:25"/>
        <d v="1899-12-30T16:32:14"/>
        <d v="1899-12-30T16:28:13"/>
        <d v="1899-12-30T16:24:10"/>
        <d v="1899-12-30T16:14:56"/>
        <d v="1899-12-30T16:12:52"/>
        <d v="1899-12-30T16:09:07"/>
        <d v="1899-12-30T16:05:28"/>
        <d v="1899-12-30T15:59:52"/>
        <d v="1899-12-30T15:58:55"/>
        <d v="1899-12-30T15:49:01"/>
        <d v="1899-12-30T15:47:03"/>
        <d v="1899-12-30T15:43:35"/>
        <d v="1899-12-30T15:35:29"/>
        <d v="1899-12-30T15:26:55"/>
        <d v="1899-12-30T15:26:22"/>
        <d v="1899-12-30T15:23:31"/>
        <d v="1899-12-30T15:21:24"/>
        <d v="1899-12-30T15:13:19"/>
        <d v="1899-12-30T15:08:09"/>
        <d v="1899-12-30T15:03:26"/>
        <d v="1899-12-30T14:59:45"/>
        <d v="1899-12-30T14:41:31"/>
        <d v="1899-12-30T14:39:59"/>
        <d v="1899-12-30T14:37:35"/>
        <d v="1899-12-30T14:37:32"/>
        <d v="1899-12-30T14:35:53"/>
        <d v="1899-12-30T14:34:43"/>
        <d v="1899-12-30T14:33:43"/>
        <d v="1899-12-30T14:17:20"/>
        <d v="1899-12-30T14:16:42"/>
        <d v="1899-12-30T14:13:32"/>
        <d v="1899-12-30T14:10:49"/>
        <d v="1899-12-30T14:07:10"/>
        <d v="1899-12-30T13:55:43"/>
        <d v="1899-12-30T13:52:03"/>
        <d v="1899-12-30T13:46:57"/>
        <d v="1899-12-30T13:44:50"/>
        <d v="1899-12-30T13:40:56"/>
        <d v="1899-12-30T13:37:15"/>
        <d v="1899-12-30T13:20:03"/>
        <d v="1899-12-30T13:18:34"/>
        <d v="1899-12-30T13:15:42"/>
        <d v="1899-12-30T13:15:04"/>
        <d v="1899-12-30T13:10:26"/>
        <d v="1899-12-30T12:55:01"/>
        <d v="1899-12-30T12:45:28"/>
        <d v="1899-12-30T12:41:31"/>
        <d v="1899-12-30T12:37:21"/>
        <d v="1899-12-30T12:29:23"/>
        <d v="1899-12-30T12:26:03"/>
        <d v="1899-12-30T12:18:29"/>
        <d v="1899-12-30T12:16:15"/>
        <d v="1899-12-30T12:14:20"/>
        <d v="1899-12-30T12:13:25"/>
        <d v="1899-12-30T12:13:18"/>
        <d v="1899-12-30T12:02:49"/>
        <d v="1899-12-30T11:58:15"/>
        <d v="1899-12-30T11:56:42"/>
        <d v="1899-12-30T11:53:39"/>
        <d v="1899-12-30T11:42:14"/>
        <d v="1899-12-30T11:27:04"/>
        <d v="1899-12-30T11:17:03"/>
        <d v="1899-12-30T11:08:01"/>
        <d v="1899-12-30T10:57:34"/>
        <d v="1899-12-30T10:57:16"/>
        <d v="1899-12-30T10:54:57"/>
        <d v="1899-12-30T10:47:56"/>
        <d v="1899-12-30T10:29:35"/>
        <d v="1899-12-30T10:29:19"/>
        <d v="1899-12-30T10:27:11"/>
        <d v="1899-12-30T10:21:18"/>
        <d v="1899-12-30T10:15:58"/>
        <d v="1899-12-30T10:14:44"/>
        <d v="1899-12-30T10:12:07"/>
        <d v="1899-12-30T10:11:28"/>
        <d v="1899-12-30T10:09:46"/>
        <d v="1899-12-30T10:07:24"/>
        <d v="1899-12-30T10:05:50"/>
        <d v="1899-12-30T10:00:39"/>
        <d v="1899-12-30T09:59:36"/>
        <d v="1899-12-30T09:46:25"/>
        <d v="1899-12-30T09:44:14"/>
        <d v="1899-12-30T09:41:49"/>
        <d v="1899-12-30T09:39:56"/>
        <d v="1899-12-30T09:30:08"/>
        <d v="1899-12-30T09:28:11"/>
        <d v="1899-12-30T09:27:28"/>
        <d v="1899-12-30T09:25:10"/>
        <d v="1899-12-30T09:23:45"/>
        <d v="1899-12-30T09:21:34"/>
        <d v="1899-12-30T09:21:31"/>
        <d v="1899-12-30T09:19:07"/>
        <d v="1899-12-30T09:14:20"/>
        <d v="1899-12-30T09:07:11"/>
        <d v="1899-12-30T09:01:48"/>
        <d v="1899-12-30T08:58:41"/>
        <d v="1899-12-30T08:51:21"/>
        <d v="1899-12-30T08:45:15"/>
        <d v="1899-12-30T08:44:44"/>
        <d v="1899-12-30T08:39:36"/>
        <d v="1899-12-30T08:36:05"/>
        <d v="1899-12-30T08:32:54"/>
        <d v="1899-12-30T08:28:55"/>
        <d v="1899-12-30T08:26:15"/>
        <d v="1899-12-30T08:19:01"/>
        <d v="1899-12-30T08:17:06"/>
        <d v="1899-12-30T08:06:41"/>
        <d v="1899-12-30T08:03:11"/>
        <d v="1899-12-30T07:50:40"/>
        <d v="1899-12-30T07:48:05"/>
        <d v="1899-12-30T07:41:37"/>
        <d v="1899-12-30T07:24:55"/>
        <d v="1899-12-30T07:11:29"/>
        <d v="1899-12-30T07:09:28"/>
        <d v="1899-12-30T19:32:57"/>
        <d v="1899-12-30T18:39:46"/>
        <d v="1899-12-30T18:26:27"/>
        <d v="1899-12-30T17:17:28"/>
        <d v="1899-12-30T16:53:34"/>
        <d v="1899-12-30T16:06:26"/>
        <d v="1899-12-30T14:15:13"/>
        <d v="1899-12-30T11:29:42"/>
        <d v="1899-12-30T09:55:40"/>
        <d v="1899-12-30T09:51:31"/>
        <d v="1899-12-30T08:32:29"/>
        <d v="1899-12-30T20:14:13"/>
        <d v="1899-12-30T19:55:05"/>
        <d v="1899-12-30T19:12:10"/>
        <d v="1899-12-30T19:05:20"/>
        <d v="1899-12-30T19:00:24"/>
        <d v="1899-12-30T18:53:29"/>
        <d v="1899-12-30T18:50:51"/>
        <d v="1899-12-30T18:45:15"/>
        <d v="1899-12-30T18:43:49"/>
        <d v="1899-12-30T18:35:57"/>
        <d v="1899-12-30T18:27:20"/>
        <d v="1899-12-30T18:16:45"/>
        <d v="1899-12-30T18:15:48"/>
        <d v="1899-12-30T18:14:43"/>
        <d v="1899-12-30T18:05:42"/>
        <d v="1899-12-30T17:55:48"/>
        <d v="1899-12-30T17:41:47"/>
        <d v="1899-12-30T17:40:23"/>
        <d v="1899-12-30T17:35:48"/>
        <d v="1899-12-30T17:29:06"/>
        <d v="1899-12-30T17:25:18"/>
        <d v="1899-12-30T17:14:53"/>
        <d v="1899-12-30T17:08:11"/>
        <d v="1899-12-30T17:03:32"/>
        <d v="1899-12-30T16:57:51"/>
        <d v="1899-12-30T16:57:01"/>
        <d v="1899-12-30T16:51:16"/>
        <d v="1899-12-30T16:38:46"/>
        <d v="1899-12-30T16:33:52"/>
        <d v="1899-12-30T16:24:45"/>
        <d v="1899-12-30T16:20:41"/>
        <d v="1899-12-30T16:12:31"/>
        <d v="1899-12-30T16:08:12"/>
        <d v="1899-12-30T16:06:12"/>
        <d v="1899-12-30T15:54:44"/>
        <d v="1899-12-30T15:41:28"/>
        <d v="1899-12-30T15:40:56"/>
        <d v="1899-12-30T15:07:55"/>
        <d v="1899-12-30T14:56:56"/>
        <d v="1899-12-30T14:47:32"/>
        <d v="1899-12-30T14:43:57"/>
        <d v="1899-12-30T14:33:57"/>
        <d v="1899-12-30T14:29:43"/>
        <d v="1899-12-30T14:27:13"/>
        <d v="1899-12-30T14:19:31"/>
        <d v="1899-12-30T14:05:36"/>
        <d v="1899-12-30T14:04:06"/>
        <d v="1899-12-30T13:58:51"/>
        <d v="1899-12-30T13:48:01"/>
        <d v="1899-12-30T13:46:06"/>
        <d v="1899-12-30T13:37:04"/>
        <d v="1899-12-30T13:33:53"/>
        <d v="1899-12-30T13:25:05"/>
        <d v="1899-12-30T13:22:44"/>
        <d v="1899-12-30T13:14:13"/>
        <d v="1899-12-30T13:03:03"/>
        <d v="1899-12-30T13:00:11"/>
        <d v="1899-12-30T12:57:51"/>
        <d v="1899-12-30T12:56:19"/>
        <d v="1899-12-30T12:46:30"/>
        <d v="1899-12-30T12:45:40"/>
        <d v="1899-12-30T12:43:20"/>
        <d v="1899-12-30T12:37:51"/>
        <d v="1899-12-30T12:21:47"/>
        <d v="1899-12-30T12:18:07"/>
        <d v="1899-12-30T12:15:36"/>
        <d v="1899-12-30T12:13:02"/>
        <d v="1899-12-30T12:04:40"/>
        <d v="1899-12-30T11:58:31"/>
        <d v="1899-12-30T11:53:09"/>
        <d v="1899-12-30T11:43:29"/>
        <d v="1899-12-30T11:41:28"/>
        <d v="1899-12-30T11:41:21"/>
        <d v="1899-12-30T11:40:53"/>
        <d v="1899-12-30T11:39:20"/>
        <d v="1899-12-30T11:39:01"/>
        <d v="1899-12-30T11:37:23"/>
        <d v="1899-12-30T11:24:24"/>
        <d v="1899-12-30T11:15:35"/>
        <d v="1899-12-30T11:07:22"/>
        <d v="1899-12-30T11:06:21"/>
        <d v="1899-12-30T11:03:14"/>
        <d v="1899-12-30T10:59:15"/>
        <d v="1899-12-30T10:50:22"/>
        <d v="1899-12-30T10:47:50"/>
        <d v="1899-12-30T10:42:19"/>
        <d v="1899-12-30T10:40:43"/>
        <d v="1899-12-30T10:28:39"/>
        <d v="1899-12-30T10:27:00"/>
        <d v="1899-12-30T10:24:58"/>
        <d v="1899-12-30T10:17:59"/>
        <d v="1899-12-30T10:05:57"/>
        <d v="1899-12-30T10:05:25"/>
        <d v="1899-12-30T09:55:41"/>
        <d v="1899-12-30T09:54:42"/>
        <d v="1899-12-30T09:48:39"/>
        <d v="1899-12-30T09:47:57"/>
        <d v="1899-12-30T09:43:08"/>
        <d v="1899-12-30T09:28:06"/>
        <d v="1899-12-30T09:26:23"/>
        <d v="1899-12-30T09:26:12"/>
        <d v="1899-12-30T09:23:52"/>
        <d v="1899-12-30T09:16:13"/>
        <d v="1899-12-30T09:15:16"/>
        <d v="1899-12-30T09:14:35"/>
        <d v="1899-12-30T09:11:00"/>
        <d v="1899-12-30T09:07:52"/>
        <d v="1899-12-30T09:05:36"/>
        <d v="1899-12-30T09:04:27"/>
        <d v="1899-12-30T09:02:06"/>
        <d v="1899-12-30T08:59:43"/>
        <d v="1899-12-30T08:40:53"/>
        <d v="1899-12-30T08:38:26"/>
        <d v="1899-12-30T08:36:46"/>
        <d v="1899-12-30T08:32:11"/>
        <d v="1899-12-30T08:28:54"/>
        <d v="1899-12-30T08:23:54"/>
        <d v="1899-12-30T08:22:27"/>
        <d v="1899-12-30T08:17:44"/>
        <d v="1899-12-30T08:17:41"/>
        <d v="1899-12-30T07:59:59"/>
        <d v="1899-12-30T07:58:35"/>
        <d v="1899-12-30T07:48:16"/>
        <d v="1899-12-30T07:28:53"/>
        <d v="1899-12-30T20:38:58"/>
        <d v="1899-12-30T18:02:39"/>
        <d v="1899-12-30T12:41:49"/>
        <d v="1899-12-30T12:40:56"/>
        <d v="1899-12-30T11:38:09"/>
        <d v="1899-12-30T11:32:29"/>
        <d v="1899-12-30T11:01:13"/>
        <d v="1899-12-30T10:48:50"/>
        <d v="1899-12-30T10:23:37"/>
        <d v="1899-12-30T10:08:39"/>
        <d v="1899-12-30T09:38:39"/>
        <d v="1899-12-30T08:44:01"/>
        <d v="1899-12-30T07:23:11"/>
        <d v="1899-12-30T21:22:22"/>
        <d v="1899-12-30T20:59:48"/>
        <d v="1899-12-30T20:46:56"/>
        <d v="1899-12-30T20:32:59"/>
        <d v="1899-12-30T20:04:17"/>
        <d v="1899-12-30T19:25:06"/>
        <d v="1899-12-30T19:24:16"/>
        <d v="1899-12-30T18:57:47"/>
        <d v="1899-12-30T18:49:38"/>
        <d v="1899-12-30T18:42:55"/>
        <d v="1899-12-30T18:40:47"/>
        <d v="1899-12-30T17:36:49"/>
        <d v="1899-12-30T17:32:25"/>
        <d v="1899-12-30T17:21:37"/>
        <d v="1899-12-30T17:11:00"/>
        <d v="1899-12-30T17:03:21"/>
        <d v="1899-12-30T16:49:50"/>
        <d v="1899-12-30T16:46:50"/>
        <d v="1899-12-30T16:42:48"/>
        <d v="1899-12-30T16:37:49"/>
        <d v="1899-12-30T16:36:38"/>
        <d v="1899-12-30T16:33:13"/>
        <d v="1899-12-30T16:32:05"/>
        <d v="1899-12-30T16:31:33"/>
        <d v="1899-12-30T16:30:01"/>
        <d v="1899-12-30T16:22:18"/>
        <d v="1899-12-30T16:12:59"/>
        <d v="1899-12-30T16:12:11"/>
        <d v="1899-12-30T15:50:46"/>
        <d v="1899-12-30T15:40:11"/>
        <d v="1899-12-30T15:27:37"/>
        <d v="1899-12-30T15:24:10"/>
        <d v="1899-12-30T15:22:59"/>
        <d v="1899-12-30T15:22:48"/>
        <d v="1899-12-30T15:21:51"/>
        <d v="1899-12-30T15:21:47"/>
        <d v="1899-12-30T15:14:54"/>
        <d v="1899-12-30T15:14:01"/>
        <d v="1899-12-30T15:01:05"/>
        <d v="1899-12-30T14:49:23"/>
        <d v="1899-12-30T14:37:40"/>
        <d v="1899-12-30T14:36:13"/>
        <d v="1899-12-30T14:18:50"/>
        <d v="1899-12-30T14:14:29"/>
        <d v="1899-12-30T14:06:41"/>
        <d v="1899-12-30T13:59:03"/>
        <d v="1899-12-30T13:57:24"/>
        <d v="1899-12-30T13:53:54"/>
        <d v="1899-12-30T13:35:27"/>
        <d v="1899-12-30T13:30:56"/>
        <d v="1899-12-30T13:30:13"/>
        <d v="1899-12-30T13:29:27"/>
        <d v="1899-12-30T13:29:02"/>
        <d v="1899-12-30T13:19:39"/>
        <d v="1899-12-30T13:10:39"/>
        <d v="1899-12-30T13:08:01"/>
        <d v="1899-12-30T13:07:51"/>
        <d v="1899-12-30T13:04:02"/>
        <d v="1899-12-30T13:03:06"/>
        <d v="1899-12-30T13:01:29"/>
        <d v="1899-12-30T12:38:22"/>
        <d v="1899-12-30T12:34:54"/>
        <d v="1899-12-30T12:33:54"/>
        <d v="1899-12-30T12:28:23"/>
        <d v="1899-12-30T12:27:24"/>
        <d v="1899-12-30T12:25:14"/>
        <d v="1899-12-30T12:23:49"/>
        <d v="1899-12-30T12:22:20"/>
        <d v="1899-12-30T12:08:05"/>
        <d v="1899-12-30T12:01:30"/>
        <d v="1899-12-30T12:00:41"/>
        <d v="1899-12-30T11:59:16"/>
        <d v="1899-12-30T11:32:12"/>
        <d v="1899-12-30T11:21:10"/>
        <d v="1899-12-30T11:18:38"/>
        <d v="1899-12-30T11:15:20"/>
        <d v="1899-12-30T11:14:45"/>
        <d v="1899-12-30T11:12:26"/>
        <d v="1899-12-30T11:12:18"/>
        <d v="1899-12-30T11:03:58"/>
        <d v="1899-12-30T10:40:36"/>
        <d v="1899-12-30T10:35:15"/>
        <d v="1899-12-30T10:09:03"/>
        <d v="1899-12-30T10:07:47"/>
        <d v="1899-12-30T09:54:19"/>
        <d v="1899-12-30T09:51:05"/>
        <d v="1899-12-30T09:31:06"/>
        <d v="1899-12-30T09:25:16"/>
        <d v="1899-12-30T09:22:36"/>
        <d v="1899-12-30T09:21:47"/>
        <d v="1899-12-30T09:20:49"/>
        <d v="1899-12-30T09:18:36"/>
        <d v="1899-12-30T09:17:44"/>
        <d v="1899-12-30T09:09:53"/>
        <d v="1899-12-30T09:08:31"/>
        <d v="1899-12-30T09:07:34"/>
        <d v="1899-12-30T09:02:42"/>
        <d v="1899-12-30T08:57:41"/>
        <d v="1899-12-30T08:53:59"/>
        <d v="1899-12-30T08:50:44"/>
        <d v="1899-12-30T08:47:21"/>
        <d v="1899-12-30T08:46:42"/>
        <d v="1899-12-30T08:45:27"/>
        <d v="1899-12-30T08:37:07"/>
        <d v="1899-12-30T08:32:20"/>
        <d v="1899-12-30T08:32:09"/>
        <d v="1899-12-30T08:27:59"/>
        <d v="1899-12-30T08:14:33"/>
        <d v="1899-12-30T08:12:35"/>
        <d v="1899-12-30T08:11:50"/>
        <d v="1899-12-30T08:04:31"/>
        <d v="1899-12-30T07:56:21"/>
        <d v="1899-12-30T07:46:10"/>
        <d v="1899-12-30T07:45:01"/>
        <d v="1899-12-30T07:38:59"/>
        <d v="1899-12-30T07:37:54"/>
        <d v="1899-12-30T07:33:28"/>
        <d v="1899-12-30T07:31:09"/>
        <d v="1899-12-30T07:19:24"/>
        <d v="1899-12-30T07:04:57"/>
        <d v="1899-12-30T07:01:41"/>
        <d v="1899-12-30T17:23:35"/>
        <d v="1899-12-30T16:08:39"/>
        <d v="1899-12-30T13:39:56"/>
        <d v="1899-12-30T12:50:31"/>
        <d v="1899-12-30T12:18:59"/>
        <d v="1899-12-30T11:55:32"/>
        <d v="1899-12-30T11:53:19"/>
        <d v="1899-12-30T11:42:43"/>
        <d v="1899-12-30T11:22:53"/>
        <d v="1899-12-30T10:09:42"/>
        <d v="1899-12-30T09:34:03"/>
        <d v="1899-12-30T09:24:26"/>
        <d v="1899-12-30T08:43:46"/>
        <d v="1899-12-30T08:24:55"/>
        <d v="1899-12-30T08:00:55"/>
        <d v="1899-12-30T21:55:30"/>
        <d v="1899-12-30T21:14:12"/>
        <d v="1899-12-30T20:51:46"/>
        <d v="1899-12-30T19:22:22"/>
        <d v="1899-12-30T19:15:11"/>
        <d v="1899-12-30T18:56:45"/>
        <d v="1899-12-30T18:51:17"/>
        <d v="1899-12-30T18:46:56"/>
        <d v="1899-12-30T18:33:28"/>
        <d v="1899-12-30T18:17:25"/>
        <d v="1899-12-30T18:14:28"/>
        <d v="1899-12-30T18:12:26"/>
        <d v="1899-12-30T18:03:56"/>
        <d v="1899-12-30T17:53:41"/>
        <d v="1899-12-30T17:53:40"/>
        <d v="1899-12-30T17:45:02"/>
        <d v="1899-12-30T17:39:06"/>
        <d v="1899-12-30T17:30:26"/>
        <d v="1899-12-30T17:20:36"/>
        <d v="1899-12-30T17:08:14"/>
        <d v="1899-12-30T17:00:43"/>
        <d v="1899-12-30T16:52:23"/>
        <d v="1899-12-30T16:49:39"/>
        <d v="1899-12-30T16:45:06"/>
        <d v="1899-12-30T16:42:31"/>
        <d v="1899-12-30T16:26:50"/>
        <d v="1899-12-30T16:25:44"/>
        <d v="1899-12-30T16:22:54"/>
        <d v="1899-12-30T15:57:26"/>
        <d v="1899-12-30T15:54:03"/>
        <d v="1899-12-30T15:51:34"/>
        <d v="1899-12-30T15:49:21"/>
        <d v="1899-12-30T15:37:47"/>
        <d v="1899-12-30T15:37:01"/>
        <d v="1899-12-30T15:36:57"/>
        <d v="1899-12-30T15:23:15"/>
        <d v="1899-12-30T15:18:10"/>
        <d v="1899-12-30T15:16:44"/>
        <d v="1899-12-30T15:08:13"/>
        <d v="1899-12-30T14:57:57"/>
        <d v="1899-12-30T14:55:44"/>
        <d v="1899-12-30T14:52:11"/>
        <d v="1899-12-30T14:48:47"/>
        <d v="1899-12-30T14:36:54"/>
        <d v="1899-12-30T14:19:45"/>
        <d v="1899-12-30T14:03:05"/>
        <d v="1899-12-30T13:59:22"/>
        <d v="1899-12-30T13:58:56"/>
        <d v="1899-12-30T13:58:15"/>
        <d v="1899-12-30T13:48:05"/>
        <d v="1899-12-30T13:47:27"/>
        <d v="1899-12-30T13:34:05"/>
        <d v="1899-12-30T13:27:25"/>
        <d v="1899-12-30T13:25:06"/>
        <d v="1899-12-30T13:23:05"/>
        <d v="1899-12-30T13:21:16"/>
        <d v="1899-12-30T13:20:25"/>
        <d v="1899-12-30T13:17:09"/>
        <d v="1899-12-30T13:14:16"/>
        <d v="1899-12-30T13:12:02"/>
        <d v="1899-12-30T13:09:10"/>
        <d v="1899-12-30T13:08:34"/>
        <d v="1899-12-30T13:06:57"/>
        <d v="1899-12-30T13:06:14"/>
        <d v="1899-12-30T13:05:28"/>
        <d v="1899-12-30T13:01:57"/>
        <d v="1899-12-30T12:57:54"/>
        <d v="1899-12-30T12:42:35"/>
        <d v="1899-12-30T12:38:10"/>
        <d v="1899-12-30T12:35:18"/>
        <d v="1899-12-30T12:31:59"/>
        <d v="1899-12-30T12:30:24"/>
        <d v="1899-12-30T12:27:32"/>
        <d v="1899-12-30T12:26:43"/>
        <d v="1899-12-30T12:21:03"/>
        <d v="1899-12-30T12:15:15"/>
        <d v="1899-12-30T12:02:06"/>
        <d v="1899-12-30T11:59:12"/>
        <d v="1899-12-30T11:54:52"/>
        <d v="1899-12-30T11:52:27"/>
        <d v="1899-12-30T11:28:16"/>
        <d v="1899-12-30T11:27:56"/>
        <d v="1899-12-30T11:27:43"/>
        <d v="1899-12-30T11:23:59"/>
        <d v="1899-12-30T11:19:20"/>
        <d v="1899-12-30T11:18:08"/>
        <d v="1899-12-30T11:14:41"/>
        <d v="1899-12-30T11:07:48"/>
        <d v="1899-12-30T11:03:40"/>
        <d v="1899-12-30T11:00:03"/>
        <d v="1899-12-30T10:59:33"/>
        <d v="1899-12-30T10:48:55"/>
        <d v="1899-12-30T10:42:07"/>
        <d v="1899-12-30T10:32:01"/>
        <d v="1899-12-30T10:27:37"/>
        <d v="1899-12-30T10:23:34"/>
        <d v="1899-12-30T10:21:10"/>
        <d v="1899-12-30T09:57:07"/>
        <d v="1899-12-30T09:47:29"/>
        <d v="1899-12-30T09:45:45"/>
        <d v="1899-12-30T09:43:16"/>
        <d v="1899-12-30T09:40:07"/>
        <d v="1899-12-30T09:30:19"/>
        <d v="1899-12-30T09:15:39"/>
        <d v="1899-12-30T09:11:30"/>
        <d v="1899-12-30T09:09:48"/>
        <d v="1899-12-30T09:00:38"/>
        <d v="1899-12-30T09:00:20"/>
        <d v="1899-12-30T08:54:42"/>
        <d v="1899-12-30T08:43:21"/>
        <d v="1899-12-30T08:35:00"/>
        <d v="1899-12-30T08:26:53"/>
        <d v="1899-12-30T08:12:00"/>
        <d v="1899-12-30T07:59:25"/>
        <d v="1899-12-30T07:57:39"/>
        <d v="1899-12-30T07:38:55"/>
        <d v="1899-12-30T07:33:36"/>
        <d v="1899-12-30T07:19:26"/>
        <d v="1899-12-30T07:14:51"/>
        <d v="1899-12-30T19:09:55"/>
        <d v="1899-12-30T18:03:01"/>
        <d v="1899-12-30T16:54:58"/>
        <d v="1899-12-30T15:11:04"/>
        <d v="1899-12-30T13:39:19"/>
        <d v="1899-12-30T12:55:35"/>
        <d v="1899-12-30T12:51:28"/>
        <d v="1899-12-30T12:46:08"/>
        <d v="1899-12-30T12:10:10"/>
        <d v="1899-12-30T11:30:13"/>
        <d v="1899-12-30T11:16:40"/>
        <d v="1899-12-30T11:06:40"/>
        <d v="1899-12-30T09:44:29"/>
        <d v="1899-12-30T08:40:47"/>
        <d v="1899-12-30T08:35:54"/>
        <d v="1899-12-30T07:45:59"/>
        <d v="1899-12-30T07:35:33"/>
        <d v="1899-12-30T07:13:06"/>
        <d v="1899-12-30T21:24:03"/>
        <d v="1899-12-30T21:06:22"/>
        <d v="1899-12-30T21:04:01"/>
        <d v="1899-12-30T20:48:22"/>
        <d v="1899-12-30T20:04:50"/>
        <d v="1899-12-30T20:03:18"/>
        <d v="1899-12-30T19:32:16"/>
        <d v="1899-12-30T19:17:14"/>
        <d v="1899-12-30T19:13:54"/>
        <d v="1899-12-30T18:44:03"/>
        <d v="1899-12-30T18:31:37"/>
        <d v="1899-12-30T18:30:54"/>
        <d v="1899-12-30T18:14:41"/>
        <d v="1899-12-30T18:05:03"/>
        <d v="1899-12-30T17:31:43"/>
        <d v="1899-12-30T17:30:45"/>
        <d v="1899-12-30T17:29:20"/>
        <d v="1899-12-30T17:25:46"/>
        <d v="1899-12-30T17:19:10"/>
        <d v="1899-12-30T17:16:31"/>
        <d v="1899-12-30T17:10:29"/>
        <d v="1899-12-30T17:09:07"/>
        <d v="1899-12-30T17:04:09"/>
        <d v="1899-12-30T16:26:29"/>
        <d v="1899-12-30T16:20:31"/>
        <d v="1899-12-30T16:19:24"/>
        <d v="1899-12-30T16:00:55"/>
        <d v="1899-12-30T16:00:34"/>
        <d v="1899-12-30T15:57:21"/>
        <d v="1899-12-30T15:50:39"/>
        <d v="1899-12-30T15:49:23"/>
        <d v="1899-12-30T15:42:42"/>
        <d v="1899-12-30T15:25:08"/>
        <d v="1899-12-30T15:20:51"/>
        <d v="1899-12-30T15:18:05"/>
        <d v="1899-12-30T15:17:48"/>
        <d v="1899-12-30T15:13:29"/>
        <d v="1899-12-30T15:11:36"/>
        <d v="1899-12-30T15:06:11"/>
        <d v="1899-12-30T15:04:08"/>
        <d v="1899-12-30T15:02:32"/>
        <d v="1899-12-30T14:52:23"/>
        <d v="1899-12-30T14:51:26"/>
        <d v="1899-12-30T14:49:30"/>
        <d v="1899-12-30T14:42:13"/>
        <d v="1899-12-30T14:41:03"/>
        <d v="1899-12-30T14:40:35"/>
        <d v="1899-12-30T14:39:36"/>
        <d v="1899-12-30T14:26:47"/>
        <d v="1899-12-30T14:09:30"/>
        <d v="1899-12-30T14:08:57"/>
        <d v="1899-12-30T14:02:34"/>
        <d v="1899-12-30T14:00:11"/>
        <d v="1899-12-30T13:55:30"/>
        <d v="1899-12-30T13:52:43"/>
        <d v="1899-12-30T13:44:10"/>
        <d v="1899-12-30T13:38:02"/>
        <d v="1899-12-30T13:27:55"/>
        <d v="1899-12-30T13:24:16"/>
        <d v="1899-12-30T13:12:36"/>
        <d v="1899-12-30T13:09:23"/>
        <d v="1899-12-30T13:05:53"/>
        <d v="1899-12-30T12:56:38"/>
        <d v="1899-12-30T12:46:17"/>
        <d v="1899-12-30T12:42:12"/>
        <d v="1899-12-30T12:36:59"/>
        <d v="1899-12-30T12:33:47"/>
        <d v="1899-12-30T12:32:29"/>
        <d v="1899-12-30T12:29:01"/>
        <d v="1899-12-30T12:26:25"/>
        <d v="1899-12-30T12:22:24"/>
        <d v="1899-12-30T12:22:02"/>
        <d v="1899-12-30T12:18:55"/>
        <d v="1899-12-30T12:15:49"/>
        <d v="1899-12-30T12:11:34"/>
        <d v="1899-12-30T12:08:06"/>
        <d v="1899-12-30T11:59:17"/>
        <d v="1899-12-30T11:58:22"/>
        <d v="1899-12-30T11:43:56"/>
        <d v="1899-12-30T11:43:01"/>
        <d v="1899-12-30T11:36:57"/>
        <d v="1899-12-30T11:25:03"/>
        <d v="1899-12-30T11:10:31"/>
        <d v="1899-12-30T11:08:10"/>
        <d v="1899-12-30T11:04:21"/>
        <d v="1899-12-30T11:03:17"/>
        <d v="1899-12-30T11:01:39"/>
        <d v="1899-12-30T10:59:08"/>
        <d v="1899-12-30T10:49:00"/>
        <d v="1899-12-30T10:45:32"/>
        <d v="1899-12-30T10:34:31"/>
        <d v="1899-12-30T10:29:53"/>
        <d v="1899-12-30T10:25:01"/>
        <d v="1899-12-30T10:23:27"/>
        <d v="1899-12-30T10:23:10"/>
        <d v="1899-12-30T10:22:05"/>
        <d v="1899-12-30T10:20:24"/>
        <d v="1899-12-30T10:17:49"/>
        <d v="1899-12-30T10:06:39"/>
        <d v="1899-12-30T10:05:05"/>
        <d v="1899-12-30T09:54:23"/>
        <d v="1899-12-30T09:51:59"/>
        <d v="1899-12-30T09:46:39"/>
        <d v="1899-12-30T09:46:05"/>
        <d v="1899-12-30T09:45:17"/>
        <d v="1899-12-30T09:44:36"/>
        <d v="1899-12-30T09:42:57"/>
        <d v="1899-12-30T09:34:56"/>
        <d v="1899-12-30T09:32:57"/>
        <d v="1899-12-30T09:29:13"/>
        <d v="1899-12-30T09:27:06"/>
        <d v="1899-12-30T09:22:27"/>
        <d v="1899-12-30T09:14:58"/>
        <d v="1899-12-30T09:13:01"/>
        <d v="1899-12-30T09:12:46"/>
        <d v="1899-12-30T09:11:08"/>
        <d v="1899-12-30T09:10:21"/>
        <d v="1899-12-30T09:10:11"/>
        <d v="1899-12-30T09:08:47"/>
        <d v="1899-12-30T09:05:34"/>
        <d v="1899-12-30T09:01:47"/>
        <d v="1899-12-30T09:00:34"/>
        <d v="1899-12-30T08:51:11"/>
        <d v="1899-12-30T08:48:52"/>
        <d v="1899-12-30T08:47:24"/>
        <d v="1899-12-30T08:46:51"/>
        <d v="1899-12-30T08:46:35"/>
        <d v="1899-12-30T08:45:10"/>
        <d v="1899-12-30T08:42:50"/>
        <d v="1899-12-30T08:41:46"/>
        <d v="1899-12-30T08:35:57"/>
        <d v="1899-12-30T08:34:23"/>
        <d v="1899-12-30T08:31:11"/>
        <d v="1899-12-30T08:29:29"/>
        <d v="1899-12-30T08:22:45"/>
        <d v="1899-12-30T08:13:24"/>
        <d v="1899-12-30T08:05:03"/>
        <d v="1899-12-30T08:01:50"/>
        <d v="1899-12-30T07:58:32"/>
        <d v="1899-12-30T07:57:07"/>
        <d v="1899-12-30T07:47:23"/>
        <d v="1899-12-30T07:41:42"/>
        <d v="1899-12-30T07:32:46"/>
        <d v="1899-12-30T07:29:20"/>
        <d v="1899-12-30T07:27:20"/>
        <d v="1899-12-30T20:34:46"/>
        <d v="1899-12-30T19:46:23"/>
        <d v="1899-12-30T12:24:54"/>
        <d v="1899-12-30T12:19:20"/>
        <d v="1899-12-30T12:12:56"/>
        <d v="1899-12-30T10:56:56"/>
        <d v="1899-12-30T10:39:26"/>
        <d v="1899-12-30T10:27:07"/>
        <d v="1899-12-30T09:42:32"/>
        <d v="1899-12-30T09:38:42"/>
        <d v="1899-12-30T09:31:31"/>
        <d v="1899-12-30T08:16:15"/>
        <d v="1899-12-30T08:03:37"/>
        <d v="1899-12-30T22:00:48"/>
        <d v="1899-12-30T21:32:36"/>
        <d v="1899-12-30T20:43:00"/>
        <d v="1899-12-30T20:09:44"/>
        <d v="1899-12-30T20:05:10"/>
        <d v="1899-12-30T19:56:50"/>
        <d v="1899-12-30T19:06:12"/>
        <d v="1899-12-30T18:55:21"/>
        <d v="1899-12-30T18:29:52"/>
        <d v="1899-12-30T18:16:38"/>
        <d v="1899-12-30T18:02:35"/>
        <d v="1899-12-30T18:00:19"/>
        <d v="1899-12-30T17:55:27"/>
        <d v="1899-12-30T17:46:24"/>
        <d v="1899-12-30T17:34:48"/>
        <d v="1899-12-30T17:32:27"/>
        <d v="1899-12-30T17:29:55"/>
        <d v="1899-12-30T17:00:23"/>
        <d v="1899-12-30T16:57:12"/>
        <d v="1899-12-30T16:35:05"/>
        <d v="1899-12-30T16:25:55"/>
        <d v="1899-12-30T16:23:20"/>
        <d v="1899-12-30T16:19:40"/>
        <d v="1899-12-30T16:18:39"/>
        <d v="1899-12-30T16:15:28"/>
        <d v="1899-12-30T15:57:18"/>
        <d v="1899-12-30T15:39:24"/>
        <d v="1899-12-30T15:16:56"/>
        <d v="1899-12-30T15:11:49"/>
        <d v="1899-12-30T15:07:08"/>
        <d v="1899-12-30T14:43:46"/>
        <d v="1899-12-30T14:23:21"/>
        <d v="1899-12-30T14:19:54"/>
        <d v="1899-12-30T13:49:49"/>
        <d v="1899-12-30T13:31:16"/>
        <d v="1899-12-30T13:29:04"/>
        <d v="1899-12-30T13:27:07"/>
        <d v="1899-12-30T13:18:58"/>
        <d v="1899-12-30T13:10:18"/>
        <d v="1899-12-30T13:03:18"/>
        <d v="1899-12-30T12:58:44"/>
        <d v="1899-12-30T12:54:48"/>
        <d v="1899-12-30T12:44:54"/>
        <d v="1899-12-30T12:40:59"/>
        <d v="1899-12-30T12:34:13"/>
        <d v="1899-12-30T12:33:49"/>
        <d v="1899-12-30T12:28:35"/>
        <d v="1899-12-30T12:26:20"/>
        <d v="1899-12-30T12:21:14"/>
        <d v="1899-12-30T12:19:28"/>
        <d v="1899-12-30T12:14:44"/>
        <d v="1899-12-30T12:12:35"/>
        <d v="1899-12-30T12:07:27"/>
        <d v="1899-12-30T12:03:54"/>
        <d v="1899-12-30T12:01:01"/>
        <d v="1899-12-30T11:59:46"/>
        <d v="1899-12-30T11:49:50"/>
        <d v="1899-12-30T11:47:03"/>
        <d v="1899-12-30T11:45:17"/>
        <d v="1899-12-30T11:44:27"/>
        <d v="1899-12-30T11:42:02"/>
        <d v="1899-12-30T11:38:19"/>
        <d v="1899-12-30T11:37:30"/>
        <d v="1899-12-30T11:36:11"/>
        <d v="1899-12-30T11:33:54"/>
        <d v="1899-12-30T11:30:52"/>
        <d v="1899-12-30T11:28:21"/>
        <d v="1899-12-30T11:27:20"/>
        <d v="1899-12-30T11:25:52"/>
        <d v="1899-12-30T11:23:31"/>
        <d v="1899-12-30T11:23:08"/>
        <d v="1899-12-30T11:21:59"/>
        <d v="1899-12-30T11:21:42"/>
        <d v="1899-12-30T11:20:54"/>
        <d v="1899-12-30T11:19:56"/>
        <d v="1899-12-30T11:17:37"/>
        <d v="1899-12-30T11:15:29"/>
        <d v="1899-12-30T11:15:14"/>
        <d v="1899-12-30T11:13:05"/>
        <d v="1899-12-30T11:08:14"/>
        <d v="1899-12-30T11:08:13"/>
        <d v="1899-12-30T11:06:24"/>
        <d v="1899-12-30T11:04:05"/>
        <d v="1899-12-30T11:03:38"/>
        <d v="1899-12-30T11:02:04"/>
        <d v="1899-12-30T11:01:33"/>
        <d v="1899-12-30T11:00:58"/>
        <d v="1899-12-30T10:59:14"/>
        <d v="1899-12-30T10:58:41"/>
        <d v="1899-12-30T10:58:05"/>
        <d v="1899-12-30T10:57:27"/>
        <d v="1899-12-30T10:52:04"/>
        <d v="1899-12-30T10:51:45"/>
        <d v="1899-12-30T10:51:24"/>
        <d v="1899-12-30T10:51:16"/>
        <d v="1899-12-30T10:49:41"/>
        <d v="1899-12-30T10:47:41"/>
        <d v="1899-12-30T10:44:27"/>
        <d v="1899-12-30T10:44:07"/>
        <d v="1899-12-30T10:39:53"/>
        <d v="1899-12-30T10:38:10"/>
        <d v="1899-12-30T10:38:05"/>
        <d v="1899-12-30T10:36:48"/>
        <d v="1899-12-30T10:36:08"/>
        <d v="1899-12-30T10:35:35"/>
        <d v="1899-12-30T10:34:30"/>
        <d v="1899-12-30T10:32:58"/>
        <d v="1899-12-30T10:27:59"/>
        <d v="1899-12-30T10:25:31"/>
        <d v="1899-12-30T10:25:20"/>
        <d v="1899-12-30T10:24:19"/>
        <d v="1899-12-30T10:24:00"/>
        <d v="1899-12-30T10:17:23"/>
        <d v="1899-12-30T10:12:06"/>
        <d v="1899-12-30T10:11:17"/>
        <d v="1899-12-30T10:10:44"/>
        <d v="1899-12-30T10:09:11"/>
        <d v="1899-12-30T10:07:46"/>
        <d v="1899-12-30T10:07:04"/>
        <d v="1899-12-30T10:02:08"/>
        <d v="1899-12-30T09:58:06"/>
        <d v="1899-12-30T09:56:44"/>
        <d v="1899-12-30T09:56:37"/>
        <d v="1899-12-30T09:53:24"/>
        <d v="1899-12-30T09:51:21"/>
        <d v="1899-12-30T09:39:49"/>
        <d v="1899-12-30T09:35:51"/>
        <d v="1899-12-30T09:29:39"/>
        <d v="1899-12-30T09:29:25"/>
        <d v="1899-12-30T09:28:10"/>
        <d v="1899-12-30T09:25:29"/>
        <d v="1899-12-30T09:23:57"/>
        <d v="1899-12-30T09:21:41"/>
        <d v="1899-12-30T09:17:22"/>
        <d v="1899-12-30T09:14:51"/>
        <d v="1899-12-30T09:14:18"/>
        <d v="1899-12-30T09:13:15"/>
        <d v="1899-12-30T09:12:13"/>
        <d v="1899-12-30T09:10:29"/>
        <d v="1899-12-30T09:08:29"/>
        <d v="1899-12-30T09:07:51"/>
        <d v="1899-12-30T09:07:43"/>
        <d v="1899-12-30T08:58:40"/>
        <d v="1899-12-30T08:56:12"/>
        <d v="1899-12-30T08:55:44"/>
        <d v="1899-12-30T08:51:18"/>
        <d v="1899-12-30T08:49:24"/>
        <d v="1899-12-30T08:45:28"/>
        <d v="1899-12-30T08:39:42"/>
        <d v="1899-12-30T08:39:20"/>
        <d v="1899-12-30T08:36:50"/>
        <d v="1899-12-30T08:35:42"/>
        <d v="1899-12-30T08:33:07"/>
        <d v="1899-12-30T08:32:10"/>
        <d v="1899-12-30T08:29:34"/>
        <d v="1899-12-30T08:08:08"/>
        <d v="1899-12-30T08:00:02"/>
        <d v="1899-12-30T21:03:16"/>
        <d v="1899-12-30T11:39:07"/>
        <d v="1899-12-30T10:22:47"/>
        <d v="1899-12-30T09:05:49"/>
        <d v="1899-12-30T21:24:58"/>
        <d v="1899-12-30T21:21:29"/>
        <d v="1899-12-30T21:20:48"/>
        <d v="1899-12-30T20:31:49"/>
        <d v="1899-12-30T19:16:45"/>
        <d v="1899-12-30T19:10:13"/>
        <d v="1899-12-30T19:08:15"/>
        <d v="1899-12-30T19:01:22"/>
        <d v="1899-12-30T18:30:25"/>
        <d v="1899-12-30T18:22:35"/>
        <d v="1899-12-30T17:18:50"/>
        <d v="1899-12-30T17:14:06"/>
        <d v="1899-12-30T17:13:57"/>
        <d v="1899-12-30T17:13:04"/>
        <d v="1899-12-30T17:07:00"/>
        <d v="1899-12-30T16:51:20"/>
        <d v="1899-12-30T16:49:40"/>
        <d v="1899-12-30T16:49:08"/>
        <d v="1899-12-30T16:35:32"/>
        <d v="1899-12-30T16:23:17"/>
        <d v="1899-12-30T15:54:51"/>
        <d v="1899-12-30T15:52:12"/>
        <d v="1899-12-30T15:40:53"/>
        <d v="1899-12-30T15:34:00"/>
        <d v="1899-12-30T15:24:53"/>
        <d v="1899-12-30T15:21:15"/>
        <d v="1899-12-30T15:18:31"/>
        <d v="1899-12-30T15:13:21"/>
        <d v="1899-12-30T15:13:01"/>
        <d v="1899-12-30T15:09:30"/>
        <d v="1899-12-30T15:08:49"/>
        <d v="1899-12-30T15:08:04"/>
        <d v="1899-12-30T15:07:59"/>
        <d v="1899-12-30T15:03:50"/>
        <d v="1899-12-30T15:02:34"/>
        <d v="1899-12-30T15:01:03"/>
        <d v="1899-12-30T15:00:06"/>
        <d v="1899-12-30T14:55:45"/>
        <d v="1899-12-30T14:44:43"/>
        <d v="1899-12-30T14:41:20"/>
        <d v="1899-12-30T14:40:16"/>
        <d v="1899-12-30T14:25:05"/>
        <d v="1899-12-30T14:24:03"/>
        <d v="1899-12-30T14:21:08"/>
        <d v="1899-12-30T14:06:31"/>
        <d v="1899-12-30T13:56:54"/>
        <d v="1899-12-30T13:51:55"/>
        <d v="1899-12-30T13:49:13"/>
        <d v="1899-12-30T13:44:57"/>
        <d v="1899-12-30T13:44:11"/>
        <d v="1899-12-30T13:42:26"/>
        <d v="1899-12-30T13:32:28"/>
        <d v="1899-12-30T13:20:09"/>
        <d v="1899-12-30T13:18:05"/>
        <d v="1899-12-30T13:15:56"/>
        <d v="1899-12-30T13:13:11"/>
        <d v="1899-12-30T13:13:01"/>
        <d v="1899-12-30T13:04:17"/>
        <d v="1899-12-30T13:03:15"/>
        <d v="1899-12-30T12:53:00"/>
        <d v="1899-12-30T12:48:19"/>
        <d v="1899-12-30T12:39:39"/>
        <d v="1899-12-30T12:36:45"/>
        <d v="1899-12-30T12:34:37"/>
        <d v="1899-12-30T12:31:13"/>
        <d v="1899-12-30T12:28:02"/>
        <d v="1899-12-30T12:20:16"/>
        <d v="1899-12-30T12:11:59"/>
        <d v="1899-12-30T12:03:05"/>
        <d v="1899-12-30T11:59:19"/>
        <d v="1899-12-30T11:54:15"/>
        <d v="1899-12-30T11:51:56"/>
        <d v="1899-12-30T11:49:41"/>
        <d v="1899-12-30T11:48:58"/>
        <d v="1899-12-30T11:46:41"/>
        <d v="1899-12-30T11:40:58"/>
        <d v="1899-12-30T11:40:02"/>
        <d v="1899-12-30T11:36:26"/>
        <d v="1899-12-30T11:26:47"/>
        <d v="1899-12-30T11:23:36"/>
        <d v="1899-12-30T11:23:09"/>
        <d v="1899-12-30T11:21:06"/>
        <d v="1899-12-30T11:19:27"/>
        <d v="1899-12-30T11:08:54"/>
        <d v="1899-12-30T11:06:38"/>
        <d v="1899-12-30T11:05:28"/>
        <d v="1899-12-30T10:56:19"/>
        <d v="1899-12-30T10:49:40"/>
        <d v="1899-12-30T10:45:41"/>
        <d v="1899-12-30T10:45:20"/>
        <d v="1899-12-30T10:40:20"/>
        <d v="1899-12-30T10:39:10"/>
        <d v="1899-12-30T10:31:07"/>
        <d v="1899-12-30T10:30:31"/>
        <d v="1899-12-30T10:25:56"/>
        <d v="1899-12-30T10:14:04"/>
        <d v="1899-12-30T10:13:32"/>
        <d v="1899-12-30T10:11:27"/>
        <d v="1899-12-30T10:11:01"/>
        <d v="1899-12-30T10:09:30"/>
        <d v="1899-12-30T10:03:54"/>
        <d v="1899-12-30T09:59:04"/>
        <d v="1899-12-30T09:50:03"/>
        <d v="1899-12-30T09:41:27"/>
        <d v="1899-12-30T09:40:46"/>
        <d v="1899-12-30T09:37:40"/>
        <d v="1899-12-30T09:34:34"/>
        <d v="1899-12-30T09:31:23"/>
        <d v="1899-12-30T09:26:00"/>
        <d v="1899-12-30T09:19:56"/>
        <d v="1899-12-30T09:16:24"/>
        <d v="1899-12-30T09:10:37"/>
        <d v="1899-12-30T09:09:47"/>
        <d v="1899-12-30T09:08:43"/>
        <d v="1899-12-30T09:03:47"/>
        <d v="1899-12-30T08:58:43"/>
        <d v="1899-12-30T12:07:50"/>
        <d v="1899-12-30T11:50:54"/>
        <d v="1899-12-30T11:22:10"/>
        <d v="1899-12-30T10:36:15"/>
        <d v="1899-12-30T10:04:31"/>
        <d v="1899-12-30T09:56:28"/>
        <d v="1899-12-30T21:49:46"/>
        <d v="1899-12-30T21:31:36"/>
        <d v="1899-12-30T20:02:15"/>
        <d v="1899-12-30T19:08:36"/>
        <d v="1899-12-30T19:04:20"/>
        <d v="1899-12-30T19:03:13"/>
        <d v="1899-12-30T18:43:47"/>
        <d v="1899-12-30T18:36:47"/>
        <d v="1899-12-30T18:07:03"/>
        <d v="1899-12-30T17:33:01"/>
        <d v="1899-12-30T17:22:28"/>
        <d v="1899-12-30T17:10:02"/>
        <d v="1899-12-30T17:07:06"/>
        <d v="1899-12-30T17:01:39"/>
        <d v="1899-12-30T16:39:26"/>
        <d v="1899-12-30T16:31:55"/>
        <d v="1899-12-30T16:15:22"/>
        <d v="1899-12-30T16:14:42"/>
        <d v="1899-12-30T16:12:56"/>
        <d v="1899-12-30T16:10:21"/>
        <d v="1899-12-30T16:04:13"/>
        <d v="1899-12-30T15:44:27"/>
        <d v="1899-12-30T15:32:29"/>
        <d v="1899-12-30T15:31:10"/>
        <d v="1899-12-30T15:29:57"/>
        <d v="1899-12-30T15:22:47"/>
        <d v="1899-12-30T15:13:33"/>
        <d v="1899-12-30T14:54:40"/>
        <d v="1899-12-30T14:52:21"/>
        <d v="1899-12-30T14:50:02"/>
        <d v="1899-12-30T14:41:54"/>
        <d v="1899-12-30T14:40:48"/>
        <d v="1899-12-30T14:39:25"/>
        <d v="1899-12-30T14:33:59"/>
        <d v="1899-12-30T14:31:48"/>
        <d v="1899-12-30T14:26:25"/>
        <d v="1899-12-30T14:16:36"/>
        <d v="1899-12-30T14:04:34"/>
        <d v="1899-12-30T14:01:49"/>
        <d v="1899-12-30T14:01:10"/>
        <d v="1899-12-30T14:00:21"/>
        <d v="1899-12-30T13:58:16"/>
        <d v="1899-12-30T13:56:28"/>
        <d v="1899-12-30T13:48:21"/>
        <d v="1899-12-30T13:43:53"/>
        <d v="1899-12-30T13:41:45"/>
        <d v="1899-12-30T13:41:03"/>
        <d v="1899-12-30T13:34:17"/>
        <d v="1899-12-30T13:26:29"/>
        <d v="1899-12-30T13:21:52"/>
        <d v="1899-12-30T13:05:33"/>
        <d v="1899-12-30T13:04:44"/>
        <d v="1899-12-30T12:58:40"/>
        <d v="1899-12-30T12:52:04"/>
        <d v="1899-12-30T12:46:04"/>
        <d v="1899-12-30T12:44:30"/>
        <d v="1899-12-30T12:37:44"/>
        <d v="1899-12-30T12:36:19"/>
        <d v="1899-12-30T12:31:20"/>
        <d v="1899-12-30T12:24:13"/>
        <d v="1899-12-30T12:22:15"/>
        <d v="1899-12-30T12:20:29"/>
        <d v="1899-12-30T12:18:16"/>
        <d v="1899-12-30T12:17:41"/>
        <d v="1899-12-30T12:17:36"/>
        <d v="1899-12-30T12:16:46"/>
        <d v="1899-12-30T12:14:30"/>
        <d v="1899-12-30T12:09:13"/>
        <d v="1899-12-30T12:07:53"/>
        <d v="1899-12-30T11:55:04"/>
        <d v="1899-12-30T11:50:25"/>
        <d v="1899-12-30T11:49:02"/>
        <d v="1899-12-30T11:42:28"/>
        <d v="1899-12-30T11:39:45"/>
        <d v="1899-12-30T11:38:22"/>
        <d v="1899-12-30T11:38:12"/>
        <d v="1899-12-30T11:37:18"/>
        <d v="1899-12-30T11:36:39"/>
        <d v="1899-12-30T11:36:15"/>
        <d v="1899-12-30T11:23:19"/>
        <d v="1899-12-30T11:22:58"/>
        <d v="1899-12-30T11:21:24"/>
        <d v="1899-12-30T11:16:18"/>
        <d v="1899-12-30T11:15:23"/>
        <d v="1899-12-30T11:14:34"/>
        <d v="1899-12-30T11:13:19"/>
        <d v="1899-12-30T11:12:36"/>
        <d v="1899-12-30T11:12:04"/>
        <d v="1899-12-30T11:09:42"/>
        <d v="1899-12-30T11:04:41"/>
        <d v="1899-12-30T11:03:44"/>
        <d v="1899-12-30T11:02:32"/>
        <d v="1899-12-30T11:00:09"/>
        <d v="1899-12-30T10:59:04"/>
        <d v="1899-12-30T10:57:01"/>
        <d v="1899-12-30T10:54:53"/>
        <d v="1899-12-30T10:51:36"/>
        <d v="1899-12-30T10:44:24"/>
        <d v="1899-12-30T10:42:27"/>
        <d v="1899-12-30T10:32:25"/>
        <d v="1899-12-30T10:28:58"/>
        <d v="1899-12-30T10:23:42"/>
        <d v="1899-12-30T10:19:04"/>
        <d v="1899-12-30T10:16:38"/>
        <d v="1899-12-30T10:10:12"/>
        <d v="1899-12-30T10:07:21"/>
        <d v="1899-12-30T10:05:54"/>
        <d v="1899-12-30T10:04:17"/>
        <d v="1899-12-30T10:03:02"/>
        <d v="1899-12-30T10:00:48"/>
        <d v="1899-12-30T09:53:04"/>
        <d v="1899-12-30T09:40:18"/>
        <d v="1899-12-30T09:37:30"/>
        <d v="1899-12-30T09:35:12"/>
        <d v="1899-12-30T09:33:06"/>
        <d v="1899-12-30T09:32:30"/>
        <d v="1899-12-30T09:21:35"/>
        <d v="1899-12-30T09:18:24"/>
        <d v="1899-12-30T09:17:31"/>
        <d v="1899-12-30T09:12:39"/>
        <d v="1899-12-30T09:11:46"/>
        <d v="1899-12-30T09:06:21"/>
        <d v="1899-12-30T09:04:39"/>
        <d v="1899-12-30T08:57:58"/>
        <d v="1899-12-30T08:47:30"/>
        <d v="1899-12-30T08:44:23"/>
        <d v="1899-12-30T08:32:59"/>
        <d v="1899-12-30T08:32:25"/>
        <d v="1899-12-30T08:27:25"/>
        <d v="1899-12-30T08:24:54"/>
        <d v="1899-12-30T07:59:09"/>
        <d v="1899-12-30T07:40:54"/>
        <d v="1899-12-30T19:07:36"/>
        <d v="1899-12-30T17:45:11"/>
        <d v="1899-12-30T15:56:40"/>
        <d v="1899-12-30T14:59:49"/>
        <d v="1899-12-30T13:30:47"/>
        <d v="1899-12-30T09:51:40"/>
        <d v="1899-12-30T09:28:59"/>
        <d v="1899-12-30T09:23:26"/>
        <d v="1899-12-30T09:03:23"/>
        <d v="1899-12-30T08:57:19"/>
        <d v="1899-12-30T21:18:34"/>
        <d v="1899-12-30T20:27:38"/>
        <d v="1899-12-30T20:25:52"/>
        <d v="1899-12-30T20:19:55"/>
        <d v="1899-12-30T20:06:24"/>
        <d v="1899-12-30T19:23:23"/>
        <d v="1899-12-30T18:58:53"/>
        <d v="1899-12-30T18:56:35"/>
        <d v="1899-12-30T18:48:08"/>
        <d v="1899-12-30T18:27:52"/>
        <d v="1899-12-30T18:16:52"/>
        <d v="1899-12-30T17:56:47"/>
        <d v="1899-12-30T17:48:24"/>
        <d v="1899-12-30T17:44:01"/>
        <d v="1899-12-30T17:39:27"/>
        <d v="1899-12-30T17:29:54"/>
        <d v="1899-12-30T17:14:17"/>
        <d v="1899-12-30T17:13:53"/>
        <d v="1899-12-30T17:11:20"/>
        <d v="1899-12-30T17:02:11"/>
        <d v="1899-12-30T16:47:53"/>
        <d v="1899-12-30T16:47:34"/>
        <d v="1899-12-30T16:45:15"/>
        <d v="1899-12-30T16:28:07"/>
        <d v="1899-12-30T16:27:25"/>
        <d v="1899-12-30T16:26:54"/>
        <d v="1899-12-30T16:16:14"/>
        <d v="1899-12-30T16:16:08"/>
        <d v="1899-12-30T16:12:04"/>
        <d v="1899-12-30T16:08:07"/>
        <d v="1899-12-30T16:07:21"/>
        <d v="1899-12-30T16:00:41"/>
        <d v="1899-12-30T15:54:32"/>
        <d v="1899-12-30T15:53:42"/>
        <d v="1899-12-30T15:42:21"/>
        <d v="1899-12-30T15:41:11"/>
        <d v="1899-12-30T15:37:50"/>
        <d v="1899-12-30T15:36:34"/>
        <d v="1899-12-30T15:28:48"/>
        <d v="1899-12-30T15:21:48"/>
        <d v="1899-12-30T15:19:57"/>
        <d v="1899-12-30T15:14:20"/>
        <d v="1899-12-30T15:13:00"/>
        <d v="1899-12-30T15:11:03"/>
        <d v="1899-12-30T15:06:47"/>
        <d v="1899-12-30T14:58:57"/>
        <d v="1899-12-30T14:57:42"/>
        <d v="1899-12-30T13:52:48"/>
        <d v="1899-12-30T13:48:56"/>
        <d v="1899-12-30T13:41:08"/>
        <d v="1899-12-30T13:37:28"/>
        <d v="1899-12-30T13:31:12"/>
        <d v="1899-12-30T13:29:42"/>
        <d v="1899-12-30T13:29:20"/>
        <d v="1899-12-30T13:27:27"/>
        <d v="1899-12-30T13:18:24"/>
        <d v="1899-12-30T13:17:46"/>
        <d v="1899-12-30T13:16:11"/>
        <d v="1899-12-30T13:15:00"/>
        <d v="1899-12-30T13:13:28"/>
        <d v="1899-12-30T13:06:27"/>
        <d v="1899-12-30T13:02:20"/>
        <d v="1899-12-30T13:01:02"/>
        <d v="1899-12-30T12:48:49"/>
        <d v="1899-12-30T11:20:10"/>
        <d v="1899-12-30T11:11:34"/>
        <d v="1899-12-30T11:10:11"/>
        <d v="1899-12-30T11:06:58"/>
        <d v="1899-12-30T11:04:07"/>
        <d v="1899-12-30T10:59:07"/>
        <d v="1899-12-30T10:57:03"/>
        <d v="1899-12-30T10:48:05"/>
        <d v="1899-12-30T10:42:40"/>
        <d v="1899-12-30T10:41:13"/>
        <d v="1899-12-30T10:37:14"/>
        <d v="1899-12-30T10:28:29"/>
        <d v="1899-12-30T10:22:25"/>
        <d v="1899-12-30T10:20:37"/>
        <d v="1899-12-30T10:18:15"/>
        <d v="1899-12-30T10:14:11"/>
        <d v="1899-12-30T10:13:59"/>
        <d v="1899-12-30T14:53:37"/>
        <d v="1899-12-30T14:35:56"/>
        <d v="1899-12-30T14:16:29"/>
        <d v="1899-12-30T09:59:03"/>
        <d v="1899-12-30T09:53:44"/>
        <d v="1899-12-30T09:43:47"/>
        <d v="1899-12-30T09:42:52"/>
        <d v="1899-12-30T09:34:08"/>
        <d v="1899-12-30T09:31:49"/>
        <d v="1899-12-30T09:31:17"/>
        <d v="1899-12-30T09:23:51"/>
        <d v="1899-12-30T09:20:18"/>
        <d v="1899-12-30T09:17:20"/>
        <d v="1899-12-30T09:17:15"/>
        <d v="1899-12-30T12:45:00"/>
        <d v="1899-12-30T12:39:17"/>
        <d v="1899-12-30T12:33:26"/>
        <d v="1899-12-30T09:02:43"/>
        <d v="1899-12-30T08:56:11"/>
        <d v="1899-12-30T08:55:30"/>
        <d v="1899-12-30T08:52:39"/>
        <d v="1899-12-30T07:32:34"/>
        <d v="1899-12-30T07:25:24"/>
        <d v="1899-12-30T07:24:18"/>
        <d v="1899-12-30T07:07:59"/>
        <d v="1899-12-30T07:05:26"/>
        <d v="1899-12-30T07:02:15"/>
        <d v="1899-12-30T07:01:52"/>
        <d v="1899-12-30T08:37:16"/>
        <d v="1899-12-30T08:24:52"/>
        <d v="1899-12-30T08:24:07"/>
        <d v="1899-12-30T08:20:09"/>
        <d v="1899-12-30T08:00:12"/>
        <d v="1899-12-30T07:45:17"/>
        <d v="1899-12-30T07:42:37"/>
        <d v="1899-12-30T18:47:44"/>
        <d v="1899-12-30T18:46:47"/>
        <d v="1899-12-30T18:27:27"/>
        <d v="1899-12-30T16:37:09"/>
        <d v="1899-12-30T16:12:54"/>
        <d v="1899-12-30T14:21:19"/>
        <d v="1899-12-30T14:10:55"/>
        <d v="1899-12-30T12:21:10"/>
        <d v="1899-12-30T12:20:13"/>
        <d v="1899-12-30T11:31:08"/>
        <d v="1899-12-30T10:41:38"/>
        <d v="1899-12-30T10:09:54"/>
        <d v="1899-12-30T09:36:01"/>
        <d v="1899-12-30T08:46:58"/>
        <d v="1899-12-30T08:32:05"/>
        <d v="1899-12-30T07:44:07"/>
        <d v="1899-12-30T21:21:02"/>
        <d v="1899-12-30T20:50:56"/>
        <d v="1899-12-30T20:37:44"/>
        <d v="1899-12-30T19:55:50"/>
        <d v="1899-12-30T19:18:32"/>
        <d v="1899-12-30T19:10:01"/>
        <d v="1899-12-30T19:01:06"/>
        <d v="1899-12-30T18:47:53"/>
        <d v="1899-12-30T18:44:08"/>
        <d v="1899-12-30T18:39:31"/>
        <d v="1899-12-30T18:28:07"/>
        <d v="1899-12-30T17:57:22"/>
        <d v="1899-12-30T17:52:34"/>
        <d v="1899-12-30T17:51:35"/>
        <d v="1899-12-30T17:51:13"/>
        <d v="1899-12-30T17:44:17"/>
        <d v="1899-12-30T17:26:18"/>
        <d v="1899-12-30T17:22:41"/>
        <d v="1899-12-30T17:14:02"/>
        <d v="1899-12-30T17:04:00"/>
        <d v="1899-12-30T16:54:17"/>
        <d v="1899-12-30T16:51:33"/>
        <d v="1899-12-30T16:49:02"/>
        <d v="1899-12-30T16:32:58"/>
        <d v="1899-12-30T16:22:33"/>
        <d v="1899-12-30T16:04:43"/>
        <d v="1899-12-30T16:03:21"/>
        <d v="1899-12-30T16:00:26"/>
        <d v="1899-12-30T15:59:32"/>
        <d v="1899-12-30T15:50:58"/>
        <d v="1899-12-30T15:43:50"/>
        <d v="1899-12-30T15:39:41"/>
        <d v="1899-12-30T15:37:28"/>
        <d v="1899-12-30T15:33:49"/>
        <d v="1899-12-30T15:20:12"/>
        <d v="1899-12-30T15:19:25"/>
        <d v="1899-12-30T15:11:42"/>
        <d v="1899-12-30T15:06:35"/>
        <d v="1899-12-30T15:01:59"/>
        <d v="1899-12-30T14:57:16"/>
        <d v="1899-12-30T14:49:52"/>
        <d v="1899-12-30T14:49:15"/>
        <d v="1899-12-30T14:46:53"/>
        <d v="1899-12-30T14:45:56"/>
        <d v="1899-12-30T14:40:25"/>
        <d v="1899-12-30T14:38:53"/>
        <d v="1899-12-30T14:33:01"/>
        <d v="1899-12-30T14:27:56"/>
        <d v="1899-12-30T14:17:52"/>
        <d v="1899-12-30T14:13:50"/>
        <d v="1899-12-30T14:11:30"/>
        <d v="1899-12-30T14:05:59"/>
        <d v="1899-12-30T14:05:01"/>
        <d v="1899-12-30T14:02:19"/>
        <d v="1899-12-30T13:55:59"/>
        <d v="1899-12-30T13:50:17"/>
        <d v="1899-12-30T13:46:58"/>
        <d v="1899-12-30T13:37:33"/>
        <d v="1899-12-30T13:26:10"/>
        <d v="1899-12-30T13:15:37"/>
        <d v="1899-12-30T13:13:51"/>
        <d v="1899-12-30T13:08:49"/>
        <d v="1899-12-30T12:40:19"/>
        <d v="1899-12-30T12:39:44"/>
        <d v="1899-12-30T12:36:51"/>
        <d v="1899-12-30T12:34:33"/>
        <d v="1899-12-30T12:32:44"/>
        <d v="1899-12-30T12:30:40"/>
        <d v="1899-12-30T12:23:40"/>
        <d v="1899-12-30T12:12:12"/>
        <d v="1899-12-30T12:03:43"/>
        <d v="1899-12-30T12:00:55"/>
        <d v="1899-12-30T12:00:15"/>
        <d v="1899-12-30T12:00:02"/>
        <d v="1899-12-30T11:47:51"/>
        <d v="1899-12-30T11:45:36"/>
        <d v="1899-12-30T11:25:41"/>
        <d v="1899-12-30T11:19:31"/>
        <d v="1899-12-30T11:19:10"/>
        <d v="1899-12-30T11:14:47"/>
        <d v="1899-12-30T11:08:19"/>
        <d v="1899-12-30T10:47:43"/>
        <d v="1899-12-30T10:37:10"/>
        <d v="1899-12-30T10:28:41"/>
        <d v="1899-12-30T10:22:57"/>
        <d v="1899-12-30T10:13:20"/>
        <d v="1899-12-30T10:10:06"/>
        <d v="1899-12-30T09:57:58"/>
        <d v="1899-12-30T09:52:51"/>
        <d v="1899-12-30T09:51:57"/>
        <d v="1899-12-30T09:50:39"/>
        <d v="1899-12-30T09:49:01"/>
        <d v="1899-12-30T09:45:49"/>
        <d v="1899-12-30T09:44:08"/>
        <d v="1899-12-30T09:42:46"/>
        <d v="1899-12-30T09:32:54"/>
        <d v="1899-12-30T09:21:29"/>
        <d v="1899-12-30T09:17:30"/>
        <d v="1899-12-30T09:12:29"/>
        <d v="1899-12-30T09:06:49"/>
        <d v="1899-12-30T08:58:44"/>
        <d v="1899-12-30T08:55:50"/>
        <d v="1899-12-30T08:50:06"/>
        <d v="1899-12-30T08:49:18"/>
        <d v="1899-12-30T08:44:05"/>
        <d v="1899-12-30T08:42:42"/>
        <d v="1899-12-30T08:42:08"/>
        <d v="1899-12-30T08:40:57"/>
        <d v="1899-12-30T08:37:46"/>
        <d v="1899-12-30T08:23:46"/>
        <d v="1899-12-30T08:18:08"/>
        <d v="1899-12-30T08:16:08"/>
        <d v="1899-12-30T08:05:11"/>
        <d v="1899-12-30T08:01:38"/>
        <d v="1899-12-30T07:56:19"/>
        <d v="1899-12-30T07:38:30"/>
        <d v="1899-12-30T07:38:01"/>
        <d v="1899-12-30T07:37:46"/>
        <d v="1899-12-30T07:36:47"/>
        <d v="1899-12-30T07:36:33"/>
        <d v="1899-12-30T07:32:20"/>
        <d v="1899-12-30T07:13:42"/>
        <d v="1899-12-30T07:08:42"/>
        <d v="1899-12-30T07:04:32"/>
        <d v="1899-12-30T07:03:52"/>
        <d v="1899-12-30T07:02:34"/>
        <d v="1899-12-30T14:59:10"/>
        <d v="1899-12-30T14:58:09"/>
        <d v="1899-12-30T13:38:34"/>
        <d v="1899-12-30T12:15:01"/>
        <d v="1899-12-30T11:56:23"/>
        <d v="1899-12-30T10:35:48"/>
        <d v="1899-12-30T10:13:29"/>
        <d v="1899-12-30T09:41:14"/>
        <d v="1899-12-30T08:14:20"/>
        <d v="1899-12-30T07:45:36"/>
        <d v="1899-12-30T20:41:47"/>
        <d v="1899-12-30T19:58:49"/>
        <d v="1899-12-30T19:14:45"/>
        <d v="1899-12-30T18:52:53"/>
        <d v="1899-12-30T18:39:21"/>
        <d v="1899-12-30T18:22:05"/>
        <d v="1899-12-30T18:20:34"/>
        <d v="1899-12-30T17:53:51"/>
        <d v="1899-12-30T17:49:12"/>
        <d v="1899-12-30T17:34:22"/>
        <d v="1899-12-30T17:26:23"/>
        <d v="1899-12-30T17:04:19"/>
        <d v="1899-12-30T17:03:23"/>
        <d v="1899-12-30T16:57:42"/>
        <d v="1899-12-30T16:52:19"/>
        <d v="1899-12-30T16:44:52"/>
        <d v="1899-12-30T16:42:22"/>
        <d v="1899-12-30T16:39:06"/>
        <d v="1899-12-30T16:33:43"/>
        <d v="1899-12-30T16:23:30"/>
        <d v="1899-12-30T16:14:37"/>
        <d v="1899-12-30T15:58:51"/>
        <d v="1899-12-30T15:54:58"/>
        <d v="1899-12-30T15:45:45"/>
        <d v="1899-12-30T15:41:53"/>
        <d v="1899-12-30T15:31:14"/>
        <d v="1899-12-30T15:22:23"/>
        <d v="1899-12-30T15:13:40"/>
        <d v="1899-12-30T15:10:44"/>
        <d v="1899-12-30T15:06:20"/>
        <d v="1899-12-30T14:57:48"/>
        <d v="1899-12-30T14:56:38"/>
        <d v="1899-12-30T14:55:36"/>
        <d v="1899-12-30T14:46:37"/>
        <d v="1899-12-30T14:40:55"/>
        <d v="1899-12-30T14:37:06"/>
        <d v="1899-12-30T14:20:20"/>
        <d v="1899-12-30T14:19:38"/>
        <d v="1899-12-30T14:16:30"/>
        <d v="1899-12-30T14:15:19"/>
        <d v="1899-12-30T14:13:07"/>
        <d v="1899-12-30T14:11:24"/>
        <d v="1899-12-30T14:05:50"/>
        <d v="1899-12-30T14:00:18"/>
        <d v="1899-12-30T13:53:38"/>
        <d v="1899-12-30T13:53:31"/>
        <d v="1899-12-30T13:51:09"/>
        <d v="1899-12-30T13:28:22"/>
        <d v="1899-12-30T13:25:56"/>
        <d v="1899-12-30T13:20:01"/>
        <d v="1899-12-30T13:15:44"/>
        <d v="1899-12-30T13:13:02"/>
        <d v="1899-12-30T13:04:09"/>
        <d v="1899-12-30T12:56:21"/>
        <d v="1899-12-30T12:53:40"/>
        <d v="1899-12-30T12:44:09"/>
        <d v="1899-12-30T12:42:14"/>
        <d v="1899-12-30T12:31:50"/>
        <d v="1899-12-30T12:27:08"/>
        <d v="1899-12-30T12:22:47"/>
        <d v="1899-12-30T12:11:39"/>
        <d v="1899-12-30T12:08:02"/>
        <d v="1899-12-30T11:38:46"/>
        <d v="1899-12-30T11:32:02"/>
        <d v="1899-12-30T11:30:51"/>
        <d v="1899-12-30T11:19:48"/>
        <d v="1899-12-30T11:06:53"/>
        <d v="1899-12-30T10:57:40"/>
        <d v="1899-12-30T10:55:50"/>
        <d v="1899-12-30T10:54:51"/>
        <d v="1899-12-30T10:52:34"/>
        <d v="1899-12-30T10:52:31"/>
        <d v="1899-12-30T10:41:26"/>
        <d v="1899-12-30T10:36:19"/>
        <d v="1899-12-30T10:29:04"/>
        <d v="1899-12-30T10:17:15"/>
        <d v="1899-12-30T10:16:08"/>
        <d v="1899-12-30T09:58:05"/>
        <d v="1899-12-30T09:56:11"/>
        <d v="1899-12-30T09:47:45"/>
        <d v="1899-12-30T09:44:54"/>
        <d v="1899-12-30T09:13:48"/>
        <d v="1899-12-30T09:12:53"/>
        <d v="1899-12-30T09:09:09"/>
        <d v="1899-12-30T08:59:48"/>
        <d v="1899-12-30T08:59:01"/>
        <d v="1899-12-30T08:55:08"/>
        <d v="1899-12-30T08:52:27"/>
        <d v="1899-12-30T08:51:39"/>
        <d v="1899-12-30T08:47:16"/>
        <d v="1899-12-30T08:45:14"/>
        <d v="1899-12-30T08:41:28"/>
        <d v="1899-12-30T08:33:17"/>
        <d v="1899-12-30T08:32:49"/>
        <d v="1899-12-30T08:16:49"/>
        <d v="1899-12-30T08:10:17"/>
        <d v="1899-12-30T08:07:47"/>
        <d v="1899-12-30T08:03:50"/>
        <d v="1899-12-30T08:03:47"/>
        <d v="1899-12-30T08:02:36"/>
        <d v="1899-12-30T07:47:34"/>
        <d v="1899-12-30T07:45:21"/>
        <d v="1899-12-30T07:24:37"/>
        <d v="1899-12-30T07:23:23"/>
        <d v="1899-12-30T07:18:51"/>
        <d v="1899-12-30T07:13:43"/>
        <d v="1899-12-30T21:03:23"/>
        <d v="1899-12-30T18:57:09"/>
        <d v="1899-12-30T18:08:34"/>
        <d v="1899-12-30T16:39:29"/>
        <d v="1899-12-30T15:49:38"/>
        <d v="1899-12-30T15:28:08"/>
        <d v="1899-12-30T13:39:52"/>
        <d v="1899-12-30T12:16:06"/>
        <d v="1899-12-30T12:05:39"/>
        <d v="1899-12-30T11:38:47"/>
        <d v="1899-12-30T11:01:12"/>
        <d v="1899-12-30T10:22:08"/>
        <d v="1899-12-30T09:22:04"/>
        <d v="1899-12-30T08:49:45"/>
        <d v="1899-12-30T08:41:45"/>
        <d v="1899-12-30T07:39:00"/>
        <d v="1899-12-30T21:22:25"/>
        <d v="1899-12-30T19:55:08"/>
        <d v="1899-12-30T19:14:57"/>
        <d v="1899-12-30T19:02:06"/>
        <d v="1899-12-30T18:35:48"/>
        <d v="1899-12-30T18:33:49"/>
        <d v="1899-12-30T18:31:54"/>
        <d v="1899-12-30T18:30:21"/>
        <d v="1899-12-30T18:17:49"/>
        <d v="1899-12-30T17:49:42"/>
        <d v="1899-12-30T17:49:30"/>
        <d v="1899-12-30T17:49:06"/>
        <d v="1899-12-30T17:37:12"/>
        <d v="1899-12-30T17:35:09"/>
        <d v="1899-12-30T17:14:48"/>
        <d v="1899-12-30T17:06:09"/>
        <d v="1899-12-30T17:04:01"/>
        <d v="1899-12-30T17:00:16"/>
        <d v="1899-12-30T16:56:35"/>
        <d v="1899-12-30T16:50:00"/>
        <d v="1899-12-30T16:47:51"/>
        <d v="1899-12-30T16:45:43"/>
        <d v="1899-12-30T16:35:59"/>
        <d v="1899-12-30T16:30:53"/>
        <d v="1899-12-30T16:29:05"/>
        <d v="1899-12-30T16:20:00"/>
        <d v="1899-12-30T16:10:08"/>
        <d v="1899-12-30T15:59:17"/>
        <d v="1899-12-30T15:58:02"/>
        <d v="1899-12-30T15:40:18"/>
        <d v="1899-12-30T15:33:22"/>
        <d v="1899-12-30T15:29:09"/>
        <d v="1899-12-30T15:28:33"/>
        <d v="1899-12-30T15:02:15"/>
        <d v="1899-12-30T14:57:04"/>
        <d v="1899-12-30T14:53:28"/>
        <d v="1899-12-30T14:50:50"/>
        <d v="1899-12-30T14:39:31"/>
        <d v="1899-12-30T14:34:15"/>
        <d v="1899-12-30T14:33:25"/>
        <d v="1899-12-30T14:31:30"/>
        <d v="1899-12-30T14:31:12"/>
        <d v="1899-12-30T14:26:56"/>
        <d v="1899-12-30T14:24:15"/>
        <d v="1899-12-30T14:19:08"/>
        <d v="1899-12-30T14:17:37"/>
        <d v="1899-12-30T14:12:49"/>
        <d v="1899-12-30T13:54:59"/>
        <d v="1899-12-30T13:51:46"/>
        <d v="1899-12-30T13:45:33"/>
        <d v="1899-12-30T13:44:38"/>
        <d v="1899-12-30T13:42:24"/>
        <d v="1899-12-30T13:39:53"/>
        <d v="1899-12-30T13:34:57"/>
        <d v="1899-12-30T13:33:01"/>
        <d v="1899-12-30T13:24:56"/>
        <d v="1899-12-30T13:17:26"/>
        <d v="1899-12-30T13:15:15"/>
        <d v="1899-12-30T13:13:21"/>
        <d v="1899-12-30T13:04:58"/>
        <d v="1899-12-30T12:58:27"/>
        <d v="1899-12-30T12:49:13"/>
        <d v="1899-12-30T12:44:23"/>
        <d v="1899-12-30T12:43:46"/>
        <d v="1899-12-30T12:40:32"/>
        <d v="1899-12-30T12:40:31"/>
        <d v="1899-12-30T12:38:59"/>
        <d v="1899-12-30T12:34:31"/>
        <d v="1899-12-30T12:30:48"/>
        <d v="1899-12-30T12:30:15"/>
        <d v="1899-12-30T12:29:48"/>
        <d v="1899-12-30T12:18:17"/>
        <d v="1899-12-30T12:09:32"/>
        <d v="1899-12-30T12:07:20"/>
        <d v="1899-12-30T12:00:42"/>
        <d v="1899-12-30T11:57:30"/>
        <d v="1899-12-30T11:56:39"/>
        <d v="1899-12-30T11:49:18"/>
        <d v="1899-12-30T11:48:28"/>
        <d v="1899-12-30T11:45:52"/>
        <d v="1899-12-30T11:41:08"/>
        <d v="1899-12-30T11:34:03"/>
        <d v="1899-12-30T11:34:02"/>
        <d v="1899-12-30T11:17:06"/>
        <d v="1899-12-30T11:15:48"/>
        <d v="1899-12-30T11:14:05"/>
        <d v="1899-12-30T11:10:55"/>
        <d v="1899-12-30T11:05:20"/>
        <d v="1899-12-30T10:52:46"/>
        <d v="1899-12-30T10:48:03"/>
        <d v="1899-12-30T10:40:55"/>
        <d v="1899-12-30T10:40:25"/>
        <d v="1899-12-30T10:33:54"/>
        <d v="1899-12-30T10:33:25"/>
        <d v="1899-12-30T10:30:52"/>
        <d v="1899-12-30T10:30:18"/>
        <d v="1899-12-30T10:28:54"/>
        <d v="1899-12-30T10:24:03"/>
        <d v="1899-12-30T10:18:37"/>
        <d v="1899-12-30T10:13:15"/>
        <d v="1899-12-30T10:05:20"/>
        <d v="1899-12-30T10:02:43"/>
        <d v="1899-12-30T09:44:38"/>
        <d v="1899-12-30T09:39:46"/>
        <d v="1899-12-30T09:38:26"/>
        <d v="1899-12-30T09:37:51"/>
        <d v="1899-12-30T09:37:31"/>
        <d v="1899-12-30T09:36:43"/>
        <d v="1899-12-30T09:36:04"/>
        <d v="1899-12-30T09:29:24"/>
        <d v="1899-12-30T09:28:24"/>
        <d v="1899-12-30T09:21:15"/>
        <d v="1899-12-30T09:16:31"/>
        <d v="1899-12-30T09:15:26"/>
        <d v="1899-12-30T09:06:36"/>
        <d v="1899-12-30T08:57:04"/>
        <d v="1899-12-30T08:55:21"/>
        <d v="1899-12-30T08:44:37"/>
        <d v="1899-12-30T08:37:28"/>
        <d v="1899-12-30T08:29:56"/>
        <d v="1899-12-30T08:28:32"/>
        <d v="1899-12-30T08:27:36"/>
        <d v="1899-12-30T08:23:32"/>
        <d v="1899-12-30T08:23:27"/>
        <d v="1899-12-30T08:22:21"/>
        <d v="1899-12-30T08:20:41"/>
        <d v="1899-12-30T08:18:38"/>
        <d v="1899-12-30T08:02:12"/>
        <d v="1899-12-30T08:01:52"/>
        <d v="1899-12-30T07:58:27"/>
        <d v="1899-12-30T07:56:22"/>
        <d v="1899-12-30T07:47:26"/>
        <d v="1899-12-30T07:43:55"/>
        <d v="1899-12-30T07:39:28"/>
        <d v="1899-12-30T07:16:04"/>
        <d v="1899-12-30T07:15:30"/>
        <d v="1899-12-30T07:05:52"/>
        <d v="1899-12-30T19:29:01"/>
        <d v="1899-12-30T19:23:45"/>
        <d v="1899-12-30T18:50:07"/>
        <d v="1899-12-30T16:42:07"/>
        <d v="1899-12-30T15:44:53"/>
        <d v="1899-12-30T14:23:50"/>
        <d v="1899-12-30T13:42:48"/>
        <d v="1899-12-30T12:00:05"/>
        <d v="1899-12-30T10:01:03"/>
        <d v="1899-12-30T09:47:14"/>
        <d v="1899-12-30T09:20:31"/>
        <d v="1899-12-30T09:09:55"/>
        <d v="1899-12-30T08:38:08"/>
        <d v="1899-12-30T08:36:55"/>
        <d v="1899-12-30T08:36:22"/>
        <d v="1899-12-30T07:48:55"/>
      </sharedItems>
      <fieldGroup par="16"/>
    </cacheField>
    <cacheField name="Item" numFmtId="0">
      <sharedItems count="48">
        <s v="Community calendar and coupon book"/>
        <s v="Café latté"/>
        <s v="Cappuccino"/>
        <s v="Drip coffee refill"/>
        <s v="Drip coffee"/>
        <s v="Café Cubano"/>
        <s v="Pourover"/>
        <s v="Turkish coffee"/>
        <s v="Iced tea"/>
        <s v="Syrup"/>
        <s v="Single-origin"/>
        <s v="Extra shot"/>
        <s v="Espresso"/>
        <s v="Moroccan tea"/>
        <s v="Hot chocolate"/>
        <s v="Frappé"/>
        <s v="Coconut milk smoothie"/>
        <s v="Iced Guillermo"/>
        <s v="Soda water with fruit slice"/>
        <s v="House blend"/>
        <s v="Rooibos latté"/>
        <s v="Foamed vanilla milk"/>
        <s v="Iced café bombón"/>
        <s v="Mazagran"/>
        <s v="Aeropress"/>
        <s v="Candy bar"/>
        <s v="Rugelach"/>
        <s v="Apricot danish"/>
        <s v="Pizza pocket"/>
        <s v="Cinnamon roll"/>
        <s v="Croissant or chocolate croissant (day old)"/>
        <s v="Sticky bun"/>
        <s v="Scone with clotted cream and jam"/>
        <s v="Sticky bun (day old)"/>
        <s v="Mango lassi"/>
        <s v="Cortado"/>
        <s v="Cookie"/>
        <s v="Donut"/>
        <s v="Toastie"/>
        <s v="Chocolate croissant"/>
        <s v="Snack cake"/>
        <s v="Fruity fizzy"/>
        <s v="Reusable travel mug"/>
        <s v="Croissant"/>
        <s v="To-go box"/>
        <s v="Cinnamon roll (day old)"/>
        <s v="Scone with clotted cream and jam (day old)"/>
        <s v="Iced sugar cookie"/>
      </sharedItems>
    </cacheField>
    <cacheField name="Qty" numFmtId="0">
      <sharedItems containsSemiMixedTypes="0" containsString="0" containsNumber="1" containsInteger="1" minValue="1" maxValue="4"/>
    </cacheField>
    <cacheField name="Price Point" numFmtId="0">
      <sharedItems containsBlank="1" count="7">
        <m/>
        <s v="12 oz"/>
        <s v="3 oz"/>
        <s v="1 oz"/>
        <s v="10 oz"/>
        <s v="Regular (12 oz)"/>
        <s v="4 oz"/>
      </sharedItems>
    </cacheField>
    <cacheField name="Category" numFmtId="0">
      <sharedItems count="7">
        <s v="Branded merch"/>
        <s v="Brewed coffee"/>
        <s v="Brewed tea"/>
        <s v="Drink upgrade"/>
        <s v="Beans"/>
        <s v="Other beverage"/>
        <s v="Food"/>
      </sharedItems>
    </cacheField>
    <cacheField name="Type" numFmtId="0">
      <sharedItems count="12">
        <s v="Calendar"/>
        <s v="Hot drink"/>
        <s v="Refill"/>
        <s v="Cold drink"/>
        <s v="Extras"/>
        <s v="Whole beans"/>
        <s v="Prepackaged food"/>
        <s v="Baked good"/>
        <s v="Day olds"/>
        <s v="Prepared food"/>
        <s v="Mug"/>
        <s v="Catering"/>
      </sharedItems>
    </cacheField>
    <cacheField name="Notes" numFmtId="0">
      <sharedItems containsNonDate="0" containsString="0" containsBlank="1"/>
    </cacheField>
    <cacheField name="Event Type" numFmtId="0">
      <sharedItems/>
    </cacheField>
    <cacheField name="Location" numFmtId="0">
      <sharedItems containsSemiMixedTypes="0" containsString="0" containsNumber="1" containsInteger="1" minValue="1" maxValue="2"/>
    </cacheField>
    <cacheField name="TransactionItemID" numFmtId="0">
      <sharedItems/>
    </cacheField>
    <cacheField name="Revenue" numFmtId="44">
      <sharedItems containsSemiMixedTypes="0" containsString="0" containsNumber="1" minValue="0.75" maxValue="44.849999999999994"/>
    </cacheField>
    <cacheField name="Day of The Week" numFmtId="0">
      <sharedItems count="7">
        <s v="Thursday"/>
        <s v="Friday"/>
        <s v="Saturday"/>
        <s v="Sunday"/>
        <s v="Monday"/>
        <s v="Tuesday"/>
        <s v="Wednesday"/>
      </sharedItems>
    </cacheField>
    <cacheField name="Seconds (Time)" numFmtId="0" databaseField="0">
      <fieldGroup base="2">
        <rangePr groupBy="seconds" startDate="1899-12-30T07:00:59" endDate="1899-12-30T22:07:40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Minutes (Time)" numFmtId="0" databaseField="0">
      <fieldGroup base="2">
        <rangePr groupBy="minutes" startDate="1899-12-30T07:00:59" endDate="1899-12-30T22:07:40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Time)" numFmtId="0" databaseField="0">
      <fieldGroup base="2">
        <rangePr groupBy="hours" startDate="1899-12-30T07:00:59" endDate="1899-12-30T22:07:40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95">
  <r>
    <x v="0"/>
    <d v="2025-05-01T00:00:00"/>
    <x v="0"/>
    <x v="0"/>
    <n v="1"/>
    <x v="0"/>
    <x v="0"/>
    <x v="0"/>
    <m/>
    <s v="Payment"/>
    <n v="1"/>
    <s v="Community calendar and coupon book"/>
    <n v="20"/>
    <x v="0"/>
  </r>
  <r>
    <x v="1"/>
    <d v="2025-05-01T00:00:00"/>
    <x v="1"/>
    <x v="1"/>
    <n v="1"/>
    <x v="1"/>
    <x v="1"/>
    <x v="1"/>
    <m/>
    <s v="Payment"/>
    <n v="1"/>
    <s v="Café latté12 oz"/>
    <n v="4.25"/>
    <x v="0"/>
  </r>
  <r>
    <x v="2"/>
    <d v="2025-05-01T00:00:00"/>
    <x v="2"/>
    <x v="2"/>
    <n v="1"/>
    <x v="1"/>
    <x v="1"/>
    <x v="1"/>
    <m/>
    <s v="Payment"/>
    <n v="1"/>
    <s v="Cappuccino12 oz"/>
    <n v="5.5"/>
    <x v="0"/>
  </r>
  <r>
    <x v="3"/>
    <d v="2025-05-01T00:00:00"/>
    <x v="3"/>
    <x v="1"/>
    <n v="1"/>
    <x v="1"/>
    <x v="1"/>
    <x v="1"/>
    <m/>
    <s v="Payment"/>
    <n v="1"/>
    <s v="Café latté12 oz"/>
    <n v="4.25"/>
    <x v="0"/>
  </r>
  <r>
    <x v="4"/>
    <d v="2025-05-01T00:00:00"/>
    <x v="4"/>
    <x v="3"/>
    <n v="1"/>
    <x v="0"/>
    <x v="1"/>
    <x v="2"/>
    <m/>
    <s v="Payment"/>
    <n v="1"/>
    <s v="Drip coffee refill"/>
    <n v="1.25"/>
    <x v="0"/>
  </r>
  <r>
    <x v="5"/>
    <d v="2025-05-01T00:00:00"/>
    <x v="5"/>
    <x v="4"/>
    <n v="1"/>
    <x v="1"/>
    <x v="1"/>
    <x v="1"/>
    <m/>
    <s v="Payment"/>
    <n v="1"/>
    <s v="Drip coffee12 oz"/>
    <n v="2.25"/>
    <x v="0"/>
  </r>
  <r>
    <x v="6"/>
    <d v="2025-05-01T00:00:00"/>
    <x v="6"/>
    <x v="5"/>
    <n v="1"/>
    <x v="1"/>
    <x v="1"/>
    <x v="1"/>
    <m/>
    <s v="Payment"/>
    <n v="1"/>
    <s v="Café Cubano12 oz"/>
    <n v="7"/>
    <x v="0"/>
  </r>
  <r>
    <x v="7"/>
    <d v="2025-05-01T00:00:00"/>
    <x v="7"/>
    <x v="1"/>
    <n v="1"/>
    <x v="1"/>
    <x v="1"/>
    <x v="1"/>
    <m/>
    <s v="Payment"/>
    <n v="1"/>
    <s v="Café latté12 oz"/>
    <n v="4.25"/>
    <x v="0"/>
  </r>
  <r>
    <x v="8"/>
    <d v="2025-05-01T00:00:00"/>
    <x v="8"/>
    <x v="4"/>
    <n v="1"/>
    <x v="1"/>
    <x v="1"/>
    <x v="1"/>
    <m/>
    <s v="Payment"/>
    <n v="1"/>
    <s v="Drip coffee12 oz"/>
    <n v="2.25"/>
    <x v="0"/>
  </r>
  <r>
    <x v="9"/>
    <d v="2025-05-01T00:00:00"/>
    <x v="9"/>
    <x v="6"/>
    <n v="1"/>
    <x v="1"/>
    <x v="1"/>
    <x v="1"/>
    <m/>
    <s v="Payment"/>
    <n v="1"/>
    <s v="Pourover12 oz"/>
    <n v="3.5"/>
    <x v="0"/>
  </r>
  <r>
    <x v="10"/>
    <d v="2025-05-01T00:00:00"/>
    <x v="10"/>
    <x v="7"/>
    <n v="1"/>
    <x v="2"/>
    <x v="1"/>
    <x v="1"/>
    <m/>
    <s v="Payment"/>
    <n v="1"/>
    <s v="Turkish coffee3 oz"/>
    <n v="3.75"/>
    <x v="0"/>
  </r>
  <r>
    <x v="11"/>
    <d v="2025-05-01T00:00:00"/>
    <x v="11"/>
    <x v="8"/>
    <n v="1"/>
    <x v="1"/>
    <x v="2"/>
    <x v="3"/>
    <m/>
    <s v="Payment"/>
    <n v="1"/>
    <s v="Iced tea12 oz"/>
    <n v="4.25"/>
    <x v="0"/>
  </r>
  <r>
    <x v="12"/>
    <d v="2025-05-01T00:00:00"/>
    <x v="12"/>
    <x v="9"/>
    <n v="1"/>
    <x v="0"/>
    <x v="3"/>
    <x v="4"/>
    <m/>
    <s v="Payment"/>
    <n v="1"/>
    <s v="Syrup"/>
    <n v="0.75"/>
    <x v="0"/>
  </r>
  <r>
    <x v="12"/>
    <d v="2025-05-01T00:00:00"/>
    <x v="12"/>
    <x v="6"/>
    <n v="1"/>
    <x v="1"/>
    <x v="1"/>
    <x v="1"/>
    <m/>
    <s v="Payment"/>
    <n v="1"/>
    <s v="Pourover12 oz"/>
    <n v="3.5"/>
    <x v="0"/>
  </r>
  <r>
    <x v="13"/>
    <d v="2025-05-01T00:00:00"/>
    <x v="13"/>
    <x v="10"/>
    <n v="1"/>
    <x v="1"/>
    <x v="4"/>
    <x v="5"/>
    <m/>
    <s v="Payment"/>
    <n v="1"/>
    <s v="Single-origin12 oz"/>
    <n v="14.95"/>
    <x v="0"/>
  </r>
  <r>
    <x v="14"/>
    <d v="2025-05-01T00:00:00"/>
    <x v="14"/>
    <x v="2"/>
    <n v="1"/>
    <x v="1"/>
    <x v="1"/>
    <x v="1"/>
    <m/>
    <s v="Payment"/>
    <n v="1"/>
    <s v="Cappuccino12 oz"/>
    <n v="5.5"/>
    <x v="0"/>
  </r>
  <r>
    <x v="15"/>
    <d v="2025-05-01T00:00:00"/>
    <x v="15"/>
    <x v="9"/>
    <n v="1"/>
    <x v="0"/>
    <x v="3"/>
    <x v="4"/>
    <m/>
    <s v="Payment"/>
    <n v="2"/>
    <s v="Syrup"/>
    <n v="0.75"/>
    <x v="0"/>
  </r>
  <r>
    <x v="15"/>
    <d v="2025-05-01T00:00:00"/>
    <x v="15"/>
    <x v="6"/>
    <n v="1"/>
    <x v="1"/>
    <x v="1"/>
    <x v="1"/>
    <m/>
    <s v="Payment"/>
    <n v="2"/>
    <s v="Pourover12 oz"/>
    <n v="3.5"/>
    <x v="0"/>
  </r>
  <r>
    <x v="15"/>
    <d v="2025-05-01T00:00:00"/>
    <x v="15"/>
    <x v="11"/>
    <n v="1"/>
    <x v="0"/>
    <x v="3"/>
    <x v="4"/>
    <m/>
    <s v="Payment"/>
    <n v="2"/>
    <s v="Extra shot"/>
    <n v="1"/>
    <x v="0"/>
  </r>
  <r>
    <x v="16"/>
    <d v="2025-05-01T00:00:00"/>
    <x v="16"/>
    <x v="6"/>
    <n v="1"/>
    <x v="1"/>
    <x v="1"/>
    <x v="1"/>
    <m/>
    <s v="Payment"/>
    <n v="1"/>
    <s v="Pourover12 oz"/>
    <n v="3.5"/>
    <x v="0"/>
  </r>
  <r>
    <x v="17"/>
    <d v="2025-05-01T00:00:00"/>
    <x v="17"/>
    <x v="12"/>
    <n v="1"/>
    <x v="3"/>
    <x v="1"/>
    <x v="1"/>
    <m/>
    <s v="Payment"/>
    <n v="1"/>
    <s v="Espresso1 oz"/>
    <n v="2.5"/>
    <x v="0"/>
  </r>
  <r>
    <x v="18"/>
    <d v="2025-05-01T00:00:00"/>
    <x v="18"/>
    <x v="9"/>
    <n v="1"/>
    <x v="0"/>
    <x v="3"/>
    <x v="4"/>
    <m/>
    <s v="Payment"/>
    <n v="2"/>
    <s v="Syrup"/>
    <n v="0.75"/>
    <x v="0"/>
  </r>
  <r>
    <x v="18"/>
    <d v="2025-05-01T00:00:00"/>
    <x v="18"/>
    <x v="6"/>
    <n v="1"/>
    <x v="1"/>
    <x v="1"/>
    <x v="1"/>
    <m/>
    <s v="Payment"/>
    <n v="2"/>
    <s v="Pourover12 oz"/>
    <n v="3.5"/>
    <x v="0"/>
  </r>
  <r>
    <x v="18"/>
    <d v="2025-05-01T00:00:00"/>
    <x v="18"/>
    <x v="11"/>
    <n v="1"/>
    <x v="0"/>
    <x v="3"/>
    <x v="4"/>
    <m/>
    <s v="Payment"/>
    <n v="2"/>
    <s v="Extra shot"/>
    <n v="1"/>
    <x v="0"/>
  </r>
  <r>
    <x v="19"/>
    <d v="2025-05-01T00:00:00"/>
    <x v="19"/>
    <x v="13"/>
    <n v="1"/>
    <x v="4"/>
    <x v="2"/>
    <x v="1"/>
    <m/>
    <s v="Payment"/>
    <n v="1"/>
    <s v="Moroccan tea10 oz"/>
    <n v="3"/>
    <x v="0"/>
  </r>
  <r>
    <x v="20"/>
    <d v="2025-05-01T00:00:00"/>
    <x v="20"/>
    <x v="1"/>
    <n v="1"/>
    <x v="1"/>
    <x v="1"/>
    <x v="1"/>
    <m/>
    <s v="Payment"/>
    <n v="1"/>
    <s v="Café latté12 oz"/>
    <n v="4.25"/>
    <x v="0"/>
  </r>
  <r>
    <x v="21"/>
    <d v="2025-05-01T00:00:00"/>
    <x v="21"/>
    <x v="14"/>
    <n v="1"/>
    <x v="5"/>
    <x v="5"/>
    <x v="1"/>
    <m/>
    <s v="Payment"/>
    <n v="1"/>
    <s v="Hot chocolateRegular (12 oz)"/>
    <n v="4.75"/>
    <x v="0"/>
  </r>
  <r>
    <x v="21"/>
    <d v="2025-05-01T00:00:00"/>
    <x v="21"/>
    <x v="1"/>
    <n v="1"/>
    <x v="1"/>
    <x v="1"/>
    <x v="1"/>
    <m/>
    <s v="Payment"/>
    <n v="1"/>
    <s v="Café latté12 oz"/>
    <n v="4.25"/>
    <x v="0"/>
  </r>
  <r>
    <x v="22"/>
    <d v="2025-05-01T00:00:00"/>
    <x v="22"/>
    <x v="15"/>
    <n v="1"/>
    <x v="1"/>
    <x v="1"/>
    <x v="3"/>
    <m/>
    <s v="Payment"/>
    <n v="2"/>
    <s v="Frappé12 oz"/>
    <n v="4.75"/>
    <x v="0"/>
  </r>
  <r>
    <x v="23"/>
    <d v="2025-05-01T00:00:00"/>
    <x v="23"/>
    <x v="16"/>
    <n v="1"/>
    <x v="1"/>
    <x v="5"/>
    <x v="3"/>
    <m/>
    <s v="Payment"/>
    <n v="2"/>
    <s v="Coconut milk smoothie12 oz"/>
    <n v="5.75"/>
    <x v="0"/>
  </r>
  <r>
    <x v="24"/>
    <d v="2025-05-01T00:00:00"/>
    <x v="24"/>
    <x v="9"/>
    <n v="1"/>
    <x v="0"/>
    <x v="3"/>
    <x v="4"/>
    <m/>
    <s v="Payment"/>
    <n v="1"/>
    <s v="Syrup"/>
    <n v="0.75"/>
    <x v="0"/>
  </r>
  <r>
    <x v="24"/>
    <d v="2025-05-01T00:00:00"/>
    <x v="24"/>
    <x v="4"/>
    <n v="1"/>
    <x v="1"/>
    <x v="1"/>
    <x v="1"/>
    <m/>
    <s v="Payment"/>
    <n v="1"/>
    <s v="Drip coffee12 oz"/>
    <n v="2.25"/>
    <x v="0"/>
  </r>
  <r>
    <x v="25"/>
    <d v="2025-05-01T00:00:00"/>
    <x v="25"/>
    <x v="15"/>
    <n v="1"/>
    <x v="1"/>
    <x v="1"/>
    <x v="3"/>
    <m/>
    <s v="Payment"/>
    <n v="2"/>
    <s v="Frappé12 oz"/>
    <n v="4.75"/>
    <x v="0"/>
  </r>
  <r>
    <x v="26"/>
    <d v="2025-05-01T00:00:00"/>
    <x v="26"/>
    <x v="2"/>
    <n v="1"/>
    <x v="1"/>
    <x v="1"/>
    <x v="1"/>
    <m/>
    <s v="Payment"/>
    <n v="1"/>
    <s v="Cappuccino12 oz"/>
    <n v="5.5"/>
    <x v="0"/>
  </r>
  <r>
    <x v="27"/>
    <d v="2025-05-01T00:00:00"/>
    <x v="27"/>
    <x v="9"/>
    <n v="1"/>
    <x v="0"/>
    <x v="3"/>
    <x v="4"/>
    <m/>
    <s v="Payment"/>
    <n v="2"/>
    <s v="Syrup"/>
    <n v="0.75"/>
    <x v="0"/>
  </r>
  <r>
    <x v="27"/>
    <d v="2025-05-01T00:00:00"/>
    <x v="27"/>
    <x v="6"/>
    <n v="1"/>
    <x v="1"/>
    <x v="1"/>
    <x v="1"/>
    <m/>
    <s v="Payment"/>
    <n v="2"/>
    <s v="Pourover12 oz"/>
    <n v="3.5"/>
    <x v="0"/>
  </r>
  <r>
    <x v="28"/>
    <d v="2025-05-01T00:00:00"/>
    <x v="28"/>
    <x v="17"/>
    <n v="1"/>
    <x v="1"/>
    <x v="1"/>
    <x v="3"/>
    <m/>
    <s v="Payment"/>
    <n v="1"/>
    <s v="Iced Guillermo12 oz"/>
    <n v="3.5"/>
    <x v="0"/>
  </r>
  <r>
    <x v="29"/>
    <d v="2025-05-01T00:00:00"/>
    <x v="29"/>
    <x v="18"/>
    <n v="1"/>
    <x v="1"/>
    <x v="5"/>
    <x v="3"/>
    <m/>
    <s v="Payment"/>
    <n v="1"/>
    <s v="Soda water with fruit slice12 oz"/>
    <n v="2"/>
    <x v="0"/>
  </r>
  <r>
    <x v="29"/>
    <d v="2025-05-01T00:00:00"/>
    <x v="29"/>
    <x v="1"/>
    <n v="1"/>
    <x v="1"/>
    <x v="1"/>
    <x v="1"/>
    <m/>
    <s v="Payment"/>
    <n v="1"/>
    <s v="Café latté12 oz"/>
    <n v="4.25"/>
    <x v="0"/>
  </r>
  <r>
    <x v="30"/>
    <d v="2025-05-01T00:00:00"/>
    <x v="30"/>
    <x v="6"/>
    <n v="1"/>
    <x v="1"/>
    <x v="1"/>
    <x v="1"/>
    <m/>
    <s v="Payment"/>
    <n v="1"/>
    <s v="Pourover12 oz"/>
    <n v="3.5"/>
    <x v="0"/>
  </r>
  <r>
    <x v="31"/>
    <d v="2025-05-01T00:00:00"/>
    <x v="31"/>
    <x v="6"/>
    <n v="1"/>
    <x v="1"/>
    <x v="1"/>
    <x v="1"/>
    <m/>
    <s v="Payment"/>
    <n v="1"/>
    <s v="Pourover12 oz"/>
    <n v="3.5"/>
    <x v="0"/>
  </r>
  <r>
    <x v="32"/>
    <d v="2025-05-01T00:00:00"/>
    <x v="32"/>
    <x v="19"/>
    <n v="1"/>
    <x v="1"/>
    <x v="4"/>
    <x v="5"/>
    <m/>
    <s v="Payment"/>
    <n v="2"/>
    <s v="House blend12 oz"/>
    <n v="12.95"/>
    <x v="0"/>
  </r>
  <r>
    <x v="33"/>
    <d v="2025-05-01T00:00:00"/>
    <x v="33"/>
    <x v="6"/>
    <n v="1"/>
    <x v="1"/>
    <x v="1"/>
    <x v="1"/>
    <m/>
    <s v="Payment"/>
    <n v="2"/>
    <s v="Pourover12 oz"/>
    <n v="3.5"/>
    <x v="0"/>
  </r>
  <r>
    <x v="34"/>
    <d v="2025-05-01T00:00:00"/>
    <x v="34"/>
    <x v="17"/>
    <n v="1"/>
    <x v="1"/>
    <x v="1"/>
    <x v="3"/>
    <m/>
    <s v="Payment"/>
    <n v="1"/>
    <s v="Iced Guillermo12 oz"/>
    <n v="3.5"/>
    <x v="0"/>
  </r>
  <r>
    <x v="35"/>
    <d v="2025-05-01T00:00:00"/>
    <x v="35"/>
    <x v="20"/>
    <n v="1"/>
    <x v="1"/>
    <x v="2"/>
    <x v="1"/>
    <m/>
    <s v="Payment"/>
    <n v="1"/>
    <s v="Rooibos latté12 oz"/>
    <n v="5.5"/>
    <x v="0"/>
  </r>
  <r>
    <x v="36"/>
    <d v="2025-05-01T00:00:00"/>
    <x v="36"/>
    <x v="13"/>
    <n v="1"/>
    <x v="4"/>
    <x v="2"/>
    <x v="1"/>
    <m/>
    <s v="Payment"/>
    <n v="1"/>
    <s v="Moroccan tea10 oz"/>
    <n v="3"/>
    <x v="0"/>
  </r>
  <r>
    <x v="37"/>
    <d v="2025-05-01T00:00:00"/>
    <x v="37"/>
    <x v="2"/>
    <n v="1"/>
    <x v="1"/>
    <x v="1"/>
    <x v="1"/>
    <m/>
    <s v="Payment"/>
    <n v="1"/>
    <s v="Cappuccino12 oz"/>
    <n v="5.5"/>
    <x v="0"/>
  </r>
  <r>
    <x v="38"/>
    <d v="2025-05-01T00:00:00"/>
    <x v="38"/>
    <x v="8"/>
    <n v="1"/>
    <x v="1"/>
    <x v="2"/>
    <x v="3"/>
    <m/>
    <s v="Payment"/>
    <n v="1"/>
    <s v="Iced tea12 oz"/>
    <n v="4.25"/>
    <x v="0"/>
  </r>
  <r>
    <x v="39"/>
    <d v="2025-05-01T00:00:00"/>
    <x v="39"/>
    <x v="1"/>
    <n v="1"/>
    <x v="1"/>
    <x v="1"/>
    <x v="1"/>
    <m/>
    <s v="Payment"/>
    <n v="1"/>
    <s v="Café latté12 oz"/>
    <n v="4.25"/>
    <x v="0"/>
  </r>
  <r>
    <x v="40"/>
    <d v="2025-05-01T00:00:00"/>
    <x v="40"/>
    <x v="6"/>
    <n v="1"/>
    <x v="1"/>
    <x v="1"/>
    <x v="1"/>
    <m/>
    <s v="Payment"/>
    <n v="1"/>
    <s v="Pourover12 oz"/>
    <n v="3.5"/>
    <x v="0"/>
  </r>
  <r>
    <x v="40"/>
    <d v="2025-05-01T00:00:00"/>
    <x v="40"/>
    <x v="4"/>
    <n v="1"/>
    <x v="1"/>
    <x v="1"/>
    <x v="1"/>
    <m/>
    <s v="Payment"/>
    <n v="1"/>
    <s v="Drip coffee12 oz"/>
    <n v="2.25"/>
    <x v="0"/>
  </r>
  <r>
    <x v="41"/>
    <d v="2025-05-01T00:00:00"/>
    <x v="41"/>
    <x v="13"/>
    <n v="1"/>
    <x v="4"/>
    <x v="2"/>
    <x v="1"/>
    <m/>
    <s v="Payment"/>
    <n v="1"/>
    <s v="Moroccan tea10 oz"/>
    <n v="3"/>
    <x v="0"/>
  </r>
  <r>
    <x v="42"/>
    <d v="2025-05-01T00:00:00"/>
    <x v="42"/>
    <x v="15"/>
    <n v="3"/>
    <x v="1"/>
    <x v="1"/>
    <x v="3"/>
    <m/>
    <s v="Payment"/>
    <n v="1"/>
    <s v="Frappé12 oz"/>
    <n v="14.25"/>
    <x v="0"/>
  </r>
  <r>
    <x v="43"/>
    <d v="2025-05-01T00:00:00"/>
    <x v="43"/>
    <x v="6"/>
    <n v="1"/>
    <x v="1"/>
    <x v="1"/>
    <x v="1"/>
    <m/>
    <s v="Payment"/>
    <n v="2"/>
    <s v="Pourover12 oz"/>
    <n v="3.5"/>
    <x v="0"/>
  </r>
  <r>
    <x v="44"/>
    <d v="2025-05-01T00:00:00"/>
    <x v="44"/>
    <x v="15"/>
    <n v="1"/>
    <x v="1"/>
    <x v="1"/>
    <x v="3"/>
    <m/>
    <s v="Payment"/>
    <n v="1"/>
    <s v="Frappé12 oz"/>
    <n v="4.75"/>
    <x v="0"/>
  </r>
  <r>
    <x v="45"/>
    <d v="2025-05-01T00:00:00"/>
    <x v="45"/>
    <x v="5"/>
    <n v="1"/>
    <x v="1"/>
    <x v="1"/>
    <x v="1"/>
    <m/>
    <s v="Payment"/>
    <n v="1"/>
    <s v="Café Cubano12 oz"/>
    <n v="7"/>
    <x v="0"/>
  </r>
  <r>
    <x v="46"/>
    <d v="2025-05-01T00:00:00"/>
    <x v="46"/>
    <x v="8"/>
    <n v="1"/>
    <x v="1"/>
    <x v="2"/>
    <x v="3"/>
    <m/>
    <s v="Payment"/>
    <n v="1"/>
    <s v="Iced tea12 oz"/>
    <n v="4.25"/>
    <x v="0"/>
  </r>
  <r>
    <x v="47"/>
    <d v="2025-05-01T00:00:00"/>
    <x v="47"/>
    <x v="3"/>
    <n v="1"/>
    <x v="0"/>
    <x v="1"/>
    <x v="2"/>
    <m/>
    <s v="Payment"/>
    <n v="1"/>
    <s v="Drip coffee refill"/>
    <n v="1.25"/>
    <x v="0"/>
  </r>
  <r>
    <x v="48"/>
    <d v="2025-05-01T00:00:00"/>
    <x v="48"/>
    <x v="15"/>
    <n v="1"/>
    <x v="1"/>
    <x v="1"/>
    <x v="3"/>
    <m/>
    <s v="Payment"/>
    <n v="1"/>
    <s v="Frappé12 oz"/>
    <n v="4.75"/>
    <x v="0"/>
  </r>
  <r>
    <x v="49"/>
    <d v="2025-05-01T00:00:00"/>
    <x v="49"/>
    <x v="6"/>
    <n v="1"/>
    <x v="1"/>
    <x v="1"/>
    <x v="1"/>
    <m/>
    <s v="Payment"/>
    <n v="1"/>
    <s v="Pourover12 oz"/>
    <n v="3.5"/>
    <x v="0"/>
  </r>
  <r>
    <x v="50"/>
    <d v="2025-05-01T00:00:00"/>
    <x v="50"/>
    <x v="6"/>
    <n v="1"/>
    <x v="1"/>
    <x v="1"/>
    <x v="1"/>
    <m/>
    <s v="Payment"/>
    <n v="2"/>
    <s v="Pourover12 oz"/>
    <n v="3.5"/>
    <x v="0"/>
  </r>
  <r>
    <x v="51"/>
    <d v="2025-05-01T00:00:00"/>
    <x v="51"/>
    <x v="1"/>
    <n v="1"/>
    <x v="1"/>
    <x v="1"/>
    <x v="1"/>
    <m/>
    <s v="Payment"/>
    <n v="1"/>
    <s v="Café latté12 oz"/>
    <n v="4.25"/>
    <x v="0"/>
  </r>
  <r>
    <x v="52"/>
    <d v="2025-05-01T00:00:00"/>
    <x v="52"/>
    <x v="15"/>
    <n v="1"/>
    <x v="1"/>
    <x v="1"/>
    <x v="3"/>
    <m/>
    <s v="Payment"/>
    <n v="2"/>
    <s v="Frappé12 oz"/>
    <n v="4.75"/>
    <x v="0"/>
  </r>
  <r>
    <x v="53"/>
    <d v="2025-05-01T00:00:00"/>
    <x v="53"/>
    <x v="8"/>
    <n v="1"/>
    <x v="1"/>
    <x v="2"/>
    <x v="3"/>
    <m/>
    <s v="Payment"/>
    <n v="1"/>
    <s v="Iced tea12 oz"/>
    <n v="4.25"/>
    <x v="0"/>
  </r>
  <r>
    <x v="54"/>
    <d v="2025-05-01T00:00:00"/>
    <x v="54"/>
    <x v="15"/>
    <n v="1"/>
    <x v="1"/>
    <x v="1"/>
    <x v="3"/>
    <m/>
    <s v="Payment"/>
    <n v="1"/>
    <s v="Frappé12 oz"/>
    <n v="4.75"/>
    <x v="0"/>
  </r>
  <r>
    <x v="55"/>
    <d v="2025-05-01T00:00:00"/>
    <x v="55"/>
    <x v="15"/>
    <n v="1"/>
    <x v="1"/>
    <x v="1"/>
    <x v="3"/>
    <m/>
    <s v="Payment"/>
    <n v="2"/>
    <s v="Frappé12 oz"/>
    <n v="4.75"/>
    <x v="0"/>
  </r>
  <r>
    <x v="56"/>
    <d v="2025-05-01T00:00:00"/>
    <x v="56"/>
    <x v="15"/>
    <n v="1"/>
    <x v="1"/>
    <x v="1"/>
    <x v="3"/>
    <m/>
    <s v="Payment"/>
    <n v="1"/>
    <s v="Frappé12 oz"/>
    <n v="4.75"/>
    <x v="0"/>
  </r>
  <r>
    <x v="57"/>
    <d v="2025-05-01T00:00:00"/>
    <x v="57"/>
    <x v="1"/>
    <n v="1"/>
    <x v="1"/>
    <x v="1"/>
    <x v="1"/>
    <m/>
    <s v="Payment"/>
    <n v="1"/>
    <s v="Café latté12 oz"/>
    <n v="4.25"/>
    <x v="0"/>
  </r>
  <r>
    <x v="58"/>
    <d v="2025-05-01T00:00:00"/>
    <x v="58"/>
    <x v="6"/>
    <n v="1"/>
    <x v="1"/>
    <x v="1"/>
    <x v="1"/>
    <m/>
    <s v="Payment"/>
    <n v="2"/>
    <s v="Pourover12 oz"/>
    <n v="3.5"/>
    <x v="0"/>
  </r>
  <r>
    <x v="58"/>
    <d v="2025-05-01T00:00:00"/>
    <x v="58"/>
    <x v="1"/>
    <n v="1"/>
    <x v="1"/>
    <x v="1"/>
    <x v="1"/>
    <m/>
    <s v="Payment"/>
    <n v="2"/>
    <s v="Café latté12 oz"/>
    <n v="4.25"/>
    <x v="0"/>
  </r>
  <r>
    <x v="59"/>
    <d v="2025-05-01T00:00:00"/>
    <x v="59"/>
    <x v="15"/>
    <n v="1"/>
    <x v="1"/>
    <x v="1"/>
    <x v="3"/>
    <m/>
    <s v="Payment"/>
    <n v="1"/>
    <s v="Frappé12 oz"/>
    <n v="4.75"/>
    <x v="0"/>
  </r>
  <r>
    <x v="60"/>
    <d v="2025-05-01T00:00:00"/>
    <x v="60"/>
    <x v="15"/>
    <n v="1"/>
    <x v="1"/>
    <x v="1"/>
    <x v="3"/>
    <m/>
    <s v="Payment"/>
    <n v="2"/>
    <s v="Frappé12 oz"/>
    <n v="4.75"/>
    <x v="0"/>
  </r>
  <r>
    <x v="61"/>
    <d v="2025-05-01T00:00:00"/>
    <x v="61"/>
    <x v="19"/>
    <n v="1"/>
    <x v="1"/>
    <x v="4"/>
    <x v="5"/>
    <m/>
    <s v="Payment"/>
    <n v="1"/>
    <s v="House blend12 oz"/>
    <n v="12.95"/>
    <x v="0"/>
  </r>
  <r>
    <x v="62"/>
    <d v="2025-05-01T00:00:00"/>
    <x v="62"/>
    <x v="17"/>
    <n v="1"/>
    <x v="1"/>
    <x v="1"/>
    <x v="3"/>
    <m/>
    <s v="Payment"/>
    <n v="1"/>
    <s v="Iced Guillermo12 oz"/>
    <n v="3.5"/>
    <x v="0"/>
  </r>
  <r>
    <x v="63"/>
    <d v="2025-05-01T00:00:00"/>
    <x v="63"/>
    <x v="1"/>
    <n v="1"/>
    <x v="1"/>
    <x v="1"/>
    <x v="1"/>
    <m/>
    <s v="Payment"/>
    <n v="1"/>
    <s v="Café latté12 oz"/>
    <n v="4.25"/>
    <x v="0"/>
  </r>
  <r>
    <x v="64"/>
    <d v="2025-05-01T00:00:00"/>
    <x v="64"/>
    <x v="21"/>
    <n v="1"/>
    <x v="4"/>
    <x v="5"/>
    <x v="1"/>
    <m/>
    <s v="Payment"/>
    <n v="2"/>
    <s v="Foamed vanilla milk10 oz"/>
    <n v="3"/>
    <x v="0"/>
  </r>
  <r>
    <x v="65"/>
    <d v="2025-05-01T00:00:00"/>
    <x v="65"/>
    <x v="2"/>
    <n v="1"/>
    <x v="1"/>
    <x v="1"/>
    <x v="1"/>
    <m/>
    <s v="Payment"/>
    <n v="1"/>
    <s v="Cappuccino12 oz"/>
    <n v="5.5"/>
    <x v="0"/>
  </r>
  <r>
    <x v="66"/>
    <d v="2025-05-01T00:00:00"/>
    <x v="66"/>
    <x v="17"/>
    <n v="1"/>
    <x v="1"/>
    <x v="1"/>
    <x v="3"/>
    <m/>
    <s v="Payment"/>
    <n v="2"/>
    <s v="Iced Guillermo12 oz"/>
    <n v="3.5"/>
    <x v="0"/>
  </r>
  <r>
    <x v="67"/>
    <d v="2025-05-01T00:00:00"/>
    <x v="67"/>
    <x v="9"/>
    <n v="1"/>
    <x v="0"/>
    <x v="3"/>
    <x v="4"/>
    <m/>
    <s v="Payment"/>
    <n v="1"/>
    <s v="Syrup"/>
    <n v="0.75"/>
    <x v="0"/>
  </r>
  <r>
    <x v="67"/>
    <d v="2025-05-01T00:00:00"/>
    <x v="67"/>
    <x v="15"/>
    <n v="1"/>
    <x v="1"/>
    <x v="1"/>
    <x v="3"/>
    <m/>
    <s v="Payment"/>
    <n v="1"/>
    <s v="Frappé12 oz"/>
    <n v="4.75"/>
    <x v="0"/>
  </r>
  <r>
    <x v="67"/>
    <d v="2025-05-01T00:00:00"/>
    <x v="67"/>
    <x v="1"/>
    <n v="1"/>
    <x v="1"/>
    <x v="1"/>
    <x v="1"/>
    <m/>
    <s v="Payment"/>
    <n v="1"/>
    <s v="Café latté12 oz"/>
    <n v="4.25"/>
    <x v="0"/>
  </r>
  <r>
    <x v="68"/>
    <d v="2025-05-01T00:00:00"/>
    <x v="68"/>
    <x v="22"/>
    <n v="1"/>
    <x v="4"/>
    <x v="1"/>
    <x v="3"/>
    <m/>
    <s v="Payment"/>
    <n v="2"/>
    <s v="Iced café bombón10 oz"/>
    <n v="4.75"/>
    <x v="0"/>
  </r>
  <r>
    <x v="69"/>
    <d v="2025-05-01T00:00:00"/>
    <x v="69"/>
    <x v="20"/>
    <n v="1"/>
    <x v="1"/>
    <x v="2"/>
    <x v="1"/>
    <m/>
    <s v="Payment"/>
    <n v="2"/>
    <s v="Rooibos latté12 oz"/>
    <n v="5.5"/>
    <x v="0"/>
  </r>
  <r>
    <x v="70"/>
    <d v="2025-05-01T00:00:00"/>
    <x v="70"/>
    <x v="23"/>
    <n v="1"/>
    <x v="4"/>
    <x v="1"/>
    <x v="3"/>
    <m/>
    <s v="Payment"/>
    <n v="1"/>
    <s v="Mazagran10 oz"/>
    <n v="4"/>
    <x v="0"/>
  </r>
  <r>
    <x v="71"/>
    <d v="2025-05-01T00:00:00"/>
    <x v="71"/>
    <x v="8"/>
    <n v="1"/>
    <x v="1"/>
    <x v="2"/>
    <x v="3"/>
    <m/>
    <s v="Payment"/>
    <n v="2"/>
    <s v="Iced tea12 oz"/>
    <n v="4.25"/>
    <x v="0"/>
  </r>
  <r>
    <x v="72"/>
    <d v="2025-05-01T00:00:00"/>
    <x v="72"/>
    <x v="10"/>
    <n v="1"/>
    <x v="1"/>
    <x v="4"/>
    <x v="5"/>
    <m/>
    <s v="Payment"/>
    <n v="1"/>
    <s v="Single-origin12 oz"/>
    <n v="14.95"/>
    <x v="0"/>
  </r>
  <r>
    <x v="72"/>
    <d v="2025-05-01T00:00:00"/>
    <x v="72"/>
    <x v="2"/>
    <n v="1"/>
    <x v="1"/>
    <x v="1"/>
    <x v="1"/>
    <m/>
    <s v="Payment"/>
    <n v="1"/>
    <s v="Cappuccino12 oz"/>
    <n v="5.5"/>
    <x v="0"/>
  </r>
  <r>
    <x v="73"/>
    <d v="2025-05-01T00:00:00"/>
    <x v="73"/>
    <x v="20"/>
    <n v="1"/>
    <x v="1"/>
    <x v="2"/>
    <x v="1"/>
    <m/>
    <s v="Payment"/>
    <n v="1"/>
    <s v="Rooibos latté12 oz"/>
    <n v="5.5"/>
    <x v="0"/>
  </r>
  <r>
    <x v="74"/>
    <d v="2025-05-01T00:00:00"/>
    <x v="74"/>
    <x v="6"/>
    <n v="1"/>
    <x v="1"/>
    <x v="1"/>
    <x v="1"/>
    <m/>
    <s v="Payment"/>
    <n v="1"/>
    <s v="Pourover12 oz"/>
    <n v="3.5"/>
    <x v="0"/>
  </r>
  <r>
    <x v="75"/>
    <d v="2025-05-01T00:00:00"/>
    <x v="75"/>
    <x v="9"/>
    <n v="1"/>
    <x v="0"/>
    <x v="3"/>
    <x v="4"/>
    <m/>
    <s v="Payment"/>
    <n v="2"/>
    <s v="Syrup"/>
    <n v="0.75"/>
    <x v="0"/>
  </r>
  <r>
    <x v="75"/>
    <d v="2025-05-01T00:00:00"/>
    <x v="75"/>
    <x v="15"/>
    <n v="1"/>
    <x v="1"/>
    <x v="1"/>
    <x v="3"/>
    <m/>
    <s v="Payment"/>
    <n v="2"/>
    <s v="Frappé12 oz"/>
    <n v="4.75"/>
    <x v="0"/>
  </r>
  <r>
    <x v="76"/>
    <d v="2025-05-01T00:00:00"/>
    <x v="76"/>
    <x v="6"/>
    <n v="1"/>
    <x v="1"/>
    <x v="1"/>
    <x v="1"/>
    <m/>
    <s v="Payment"/>
    <n v="2"/>
    <s v="Pourover12 oz"/>
    <n v="3.5"/>
    <x v="0"/>
  </r>
  <r>
    <x v="77"/>
    <d v="2025-05-01T00:00:00"/>
    <x v="77"/>
    <x v="9"/>
    <n v="1"/>
    <x v="0"/>
    <x v="3"/>
    <x v="4"/>
    <m/>
    <s v="Payment"/>
    <n v="1"/>
    <s v="Syrup"/>
    <n v="0.75"/>
    <x v="0"/>
  </r>
  <r>
    <x v="77"/>
    <d v="2025-05-01T00:00:00"/>
    <x v="77"/>
    <x v="6"/>
    <n v="1"/>
    <x v="1"/>
    <x v="1"/>
    <x v="1"/>
    <m/>
    <s v="Payment"/>
    <n v="1"/>
    <s v="Pourover12 oz"/>
    <n v="3.5"/>
    <x v="0"/>
  </r>
  <r>
    <x v="77"/>
    <d v="2025-05-01T00:00:00"/>
    <x v="77"/>
    <x v="16"/>
    <n v="1"/>
    <x v="1"/>
    <x v="5"/>
    <x v="3"/>
    <m/>
    <s v="Payment"/>
    <n v="1"/>
    <s v="Coconut milk smoothie12 oz"/>
    <n v="5.75"/>
    <x v="0"/>
  </r>
  <r>
    <x v="78"/>
    <d v="2025-05-01T00:00:00"/>
    <x v="78"/>
    <x v="9"/>
    <n v="1"/>
    <x v="0"/>
    <x v="3"/>
    <x v="4"/>
    <m/>
    <s v="Payment"/>
    <n v="2"/>
    <s v="Syrup"/>
    <n v="0.75"/>
    <x v="0"/>
  </r>
  <r>
    <x v="78"/>
    <d v="2025-05-01T00:00:00"/>
    <x v="78"/>
    <x v="6"/>
    <n v="1"/>
    <x v="1"/>
    <x v="1"/>
    <x v="1"/>
    <m/>
    <s v="Payment"/>
    <n v="2"/>
    <s v="Pourover12 oz"/>
    <n v="3.5"/>
    <x v="0"/>
  </r>
  <r>
    <x v="79"/>
    <d v="2025-05-01T00:00:00"/>
    <x v="79"/>
    <x v="17"/>
    <n v="1"/>
    <x v="1"/>
    <x v="1"/>
    <x v="3"/>
    <m/>
    <s v="Payment"/>
    <n v="1"/>
    <s v="Iced Guillermo12 oz"/>
    <n v="3.5"/>
    <x v="0"/>
  </r>
  <r>
    <x v="80"/>
    <d v="2025-05-01T00:00:00"/>
    <x v="80"/>
    <x v="9"/>
    <n v="2"/>
    <x v="0"/>
    <x v="3"/>
    <x v="4"/>
    <m/>
    <s v="Payment"/>
    <n v="1"/>
    <s v="Syrup"/>
    <n v="1.5"/>
    <x v="0"/>
  </r>
  <r>
    <x v="80"/>
    <d v="2025-05-01T00:00:00"/>
    <x v="80"/>
    <x v="6"/>
    <n v="2"/>
    <x v="1"/>
    <x v="1"/>
    <x v="1"/>
    <m/>
    <s v="Payment"/>
    <n v="1"/>
    <s v="Pourover12 oz"/>
    <n v="7"/>
    <x v="0"/>
  </r>
  <r>
    <x v="81"/>
    <d v="2025-05-01T00:00:00"/>
    <x v="81"/>
    <x v="24"/>
    <n v="1"/>
    <x v="1"/>
    <x v="1"/>
    <x v="1"/>
    <m/>
    <s v="Payment"/>
    <n v="1"/>
    <s v="Aeropress12 oz"/>
    <n v="6"/>
    <x v="0"/>
  </r>
  <r>
    <x v="82"/>
    <d v="2025-05-01T00:00:00"/>
    <x v="82"/>
    <x v="5"/>
    <n v="1"/>
    <x v="1"/>
    <x v="1"/>
    <x v="1"/>
    <m/>
    <s v="Payment"/>
    <n v="2"/>
    <s v="Café Cubano12 oz"/>
    <n v="7"/>
    <x v="0"/>
  </r>
  <r>
    <x v="83"/>
    <d v="2025-05-01T00:00:00"/>
    <x v="83"/>
    <x v="6"/>
    <n v="1"/>
    <x v="1"/>
    <x v="1"/>
    <x v="1"/>
    <m/>
    <s v="Payment"/>
    <n v="1"/>
    <s v="Pourover12 oz"/>
    <n v="3.5"/>
    <x v="0"/>
  </r>
  <r>
    <x v="84"/>
    <d v="2025-05-01T00:00:00"/>
    <x v="84"/>
    <x v="16"/>
    <n v="1"/>
    <x v="1"/>
    <x v="5"/>
    <x v="3"/>
    <m/>
    <s v="Payment"/>
    <n v="1"/>
    <s v="Coconut milk smoothie12 oz"/>
    <n v="5.75"/>
    <x v="0"/>
  </r>
  <r>
    <x v="85"/>
    <d v="2025-05-01T00:00:00"/>
    <x v="85"/>
    <x v="17"/>
    <n v="1"/>
    <x v="1"/>
    <x v="1"/>
    <x v="3"/>
    <m/>
    <s v="Payment"/>
    <n v="1"/>
    <s v="Iced Guillermo12 oz"/>
    <n v="3.5"/>
    <x v="0"/>
  </r>
  <r>
    <x v="86"/>
    <d v="2025-05-01T00:00:00"/>
    <x v="86"/>
    <x v="15"/>
    <n v="1"/>
    <x v="1"/>
    <x v="1"/>
    <x v="3"/>
    <m/>
    <s v="Payment"/>
    <n v="1"/>
    <s v="Frappé12 oz"/>
    <n v="4.75"/>
    <x v="0"/>
  </r>
  <r>
    <x v="87"/>
    <d v="2025-05-01T00:00:00"/>
    <x v="87"/>
    <x v="13"/>
    <n v="1"/>
    <x v="4"/>
    <x v="2"/>
    <x v="1"/>
    <m/>
    <s v="Payment"/>
    <n v="2"/>
    <s v="Moroccan tea10 oz"/>
    <n v="3"/>
    <x v="0"/>
  </r>
  <r>
    <x v="88"/>
    <d v="2025-05-01T00:00:00"/>
    <x v="88"/>
    <x v="15"/>
    <n v="1"/>
    <x v="1"/>
    <x v="1"/>
    <x v="3"/>
    <m/>
    <s v="Payment"/>
    <n v="1"/>
    <s v="Frappé12 oz"/>
    <n v="4.75"/>
    <x v="0"/>
  </r>
  <r>
    <x v="89"/>
    <d v="2025-05-01T00:00:00"/>
    <x v="89"/>
    <x v="16"/>
    <n v="1"/>
    <x v="1"/>
    <x v="5"/>
    <x v="3"/>
    <m/>
    <s v="Payment"/>
    <n v="1"/>
    <s v="Coconut milk smoothie12 oz"/>
    <n v="5.75"/>
    <x v="0"/>
  </r>
  <r>
    <x v="90"/>
    <d v="2025-05-01T00:00:00"/>
    <x v="90"/>
    <x v="12"/>
    <n v="1"/>
    <x v="3"/>
    <x v="1"/>
    <x v="1"/>
    <m/>
    <s v="Payment"/>
    <n v="1"/>
    <s v="Espresso1 oz"/>
    <n v="2.5"/>
    <x v="0"/>
  </r>
  <r>
    <x v="91"/>
    <d v="2025-05-01T00:00:00"/>
    <x v="91"/>
    <x v="4"/>
    <n v="1"/>
    <x v="1"/>
    <x v="1"/>
    <x v="1"/>
    <m/>
    <s v="Payment"/>
    <n v="1"/>
    <s v="Drip coffee12 oz"/>
    <n v="2.25"/>
    <x v="0"/>
  </r>
  <r>
    <x v="92"/>
    <d v="2025-05-01T00:00:00"/>
    <x v="92"/>
    <x v="7"/>
    <n v="1"/>
    <x v="2"/>
    <x v="1"/>
    <x v="1"/>
    <m/>
    <s v="Payment"/>
    <n v="2"/>
    <s v="Turkish coffee3 oz"/>
    <n v="3.75"/>
    <x v="0"/>
  </r>
  <r>
    <x v="93"/>
    <d v="2025-05-01T00:00:00"/>
    <x v="93"/>
    <x v="1"/>
    <n v="1"/>
    <x v="1"/>
    <x v="1"/>
    <x v="1"/>
    <m/>
    <s v="Payment"/>
    <n v="1"/>
    <s v="Café latté12 oz"/>
    <n v="4.25"/>
    <x v="0"/>
  </r>
  <r>
    <x v="94"/>
    <d v="2025-05-01T00:00:00"/>
    <x v="94"/>
    <x v="6"/>
    <n v="1"/>
    <x v="1"/>
    <x v="1"/>
    <x v="1"/>
    <m/>
    <s v="Payment"/>
    <n v="1"/>
    <s v="Pourover12 oz"/>
    <n v="3.5"/>
    <x v="0"/>
  </r>
  <r>
    <x v="94"/>
    <d v="2025-05-01T00:00:00"/>
    <x v="94"/>
    <x v="6"/>
    <n v="1"/>
    <x v="1"/>
    <x v="1"/>
    <x v="1"/>
    <m/>
    <s v="Payment"/>
    <n v="1"/>
    <s v="Pourover12 oz"/>
    <n v="3.5"/>
    <x v="0"/>
  </r>
  <r>
    <x v="94"/>
    <d v="2025-05-01T00:00:00"/>
    <x v="94"/>
    <x v="4"/>
    <n v="1"/>
    <x v="1"/>
    <x v="1"/>
    <x v="1"/>
    <m/>
    <s v="Payment"/>
    <n v="1"/>
    <s v="Drip coffee12 oz"/>
    <n v="2.25"/>
    <x v="0"/>
  </r>
  <r>
    <x v="95"/>
    <d v="2025-05-01T00:00:00"/>
    <x v="95"/>
    <x v="15"/>
    <n v="1"/>
    <x v="1"/>
    <x v="1"/>
    <x v="3"/>
    <m/>
    <s v="Payment"/>
    <n v="2"/>
    <s v="Frappé12 oz"/>
    <n v="4.75"/>
    <x v="0"/>
  </r>
  <r>
    <x v="96"/>
    <d v="2025-05-01T00:00:00"/>
    <x v="96"/>
    <x v="6"/>
    <n v="1"/>
    <x v="1"/>
    <x v="1"/>
    <x v="1"/>
    <m/>
    <s v="Payment"/>
    <n v="2"/>
    <s v="Pourover12 oz"/>
    <n v="3.5"/>
    <x v="0"/>
  </r>
  <r>
    <x v="97"/>
    <d v="2025-05-01T00:00:00"/>
    <x v="97"/>
    <x v="1"/>
    <n v="1"/>
    <x v="1"/>
    <x v="1"/>
    <x v="1"/>
    <m/>
    <s v="Payment"/>
    <n v="1"/>
    <s v="Café latté12 oz"/>
    <n v="4.25"/>
    <x v="0"/>
  </r>
  <r>
    <x v="98"/>
    <d v="2025-05-01T00:00:00"/>
    <x v="98"/>
    <x v="7"/>
    <n v="1"/>
    <x v="2"/>
    <x v="1"/>
    <x v="1"/>
    <m/>
    <s v="Payment"/>
    <n v="1"/>
    <s v="Turkish coffee3 oz"/>
    <n v="3.75"/>
    <x v="0"/>
  </r>
  <r>
    <x v="99"/>
    <d v="2025-05-01T00:00:00"/>
    <x v="99"/>
    <x v="10"/>
    <n v="2"/>
    <x v="1"/>
    <x v="4"/>
    <x v="5"/>
    <m/>
    <s v="Payment"/>
    <n v="2"/>
    <s v="Single-origin12 oz"/>
    <n v="29.9"/>
    <x v="0"/>
  </r>
  <r>
    <x v="100"/>
    <d v="2025-05-01T00:00:00"/>
    <x v="100"/>
    <x v="1"/>
    <n v="1"/>
    <x v="1"/>
    <x v="1"/>
    <x v="1"/>
    <m/>
    <s v="Payment"/>
    <n v="2"/>
    <s v="Café latté12 oz"/>
    <n v="4.25"/>
    <x v="0"/>
  </r>
  <r>
    <x v="101"/>
    <d v="2025-05-01T00:00:00"/>
    <x v="101"/>
    <x v="2"/>
    <n v="1"/>
    <x v="1"/>
    <x v="1"/>
    <x v="1"/>
    <m/>
    <s v="Payment"/>
    <n v="2"/>
    <s v="Cappuccino12 oz"/>
    <n v="5.5"/>
    <x v="0"/>
  </r>
  <r>
    <x v="102"/>
    <d v="2025-05-01T00:00:00"/>
    <x v="102"/>
    <x v="15"/>
    <n v="1"/>
    <x v="1"/>
    <x v="1"/>
    <x v="3"/>
    <m/>
    <s v="Payment"/>
    <n v="2"/>
    <s v="Frappé12 oz"/>
    <n v="4.75"/>
    <x v="0"/>
  </r>
  <r>
    <x v="103"/>
    <d v="2025-05-01T00:00:00"/>
    <x v="103"/>
    <x v="4"/>
    <n v="1"/>
    <x v="1"/>
    <x v="1"/>
    <x v="1"/>
    <m/>
    <s v="Payment"/>
    <n v="2"/>
    <s v="Drip coffee12 oz"/>
    <n v="2.25"/>
    <x v="0"/>
  </r>
  <r>
    <x v="104"/>
    <d v="2025-05-01T00:00:00"/>
    <x v="104"/>
    <x v="15"/>
    <n v="1"/>
    <x v="1"/>
    <x v="1"/>
    <x v="3"/>
    <m/>
    <s v="Payment"/>
    <n v="1"/>
    <s v="Frappé12 oz"/>
    <n v="4.75"/>
    <x v="0"/>
  </r>
  <r>
    <x v="105"/>
    <d v="2025-05-01T00:00:00"/>
    <x v="105"/>
    <x v="17"/>
    <n v="1"/>
    <x v="1"/>
    <x v="1"/>
    <x v="3"/>
    <m/>
    <s v="Payment"/>
    <n v="1"/>
    <s v="Iced Guillermo12 oz"/>
    <n v="3.5"/>
    <x v="0"/>
  </r>
  <r>
    <x v="106"/>
    <d v="2025-05-01T00:00:00"/>
    <x v="106"/>
    <x v="9"/>
    <n v="1"/>
    <x v="0"/>
    <x v="3"/>
    <x v="4"/>
    <m/>
    <s v="Payment"/>
    <n v="1"/>
    <s v="Syrup"/>
    <n v="0.75"/>
    <x v="0"/>
  </r>
  <r>
    <x v="106"/>
    <d v="2025-05-01T00:00:00"/>
    <x v="106"/>
    <x v="6"/>
    <n v="1"/>
    <x v="1"/>
    <x v="1"/>
    <x v="1"/>
    <m/>
    <s v="Payment"/>
    <n v="1"/>
    <s v="Pourover12 oz"/>
    <n v="3.5"/>
    <x v="0"/>
  </r>
  <r>
    <x v="107"/>
    <d v="2025-05-01T00:00:00"/>
    <x v="107"/>
    <x v="15"/>
    <n v="1"/>
    <x v="1"/>
    <x v="1"/>
    <x v="3"/>
    <m/>
    <s v="Payment"/>
    <n v="1"/>
    <s v="Frappé12 oz"/>
    <n v="4.75"/>
    <x v="0"/>
  </r>
  <r>
    <x v="108"/>
    <d v="2025-05-01T00:00:00"/>
    <x v="108"/>
    <x v="15"/>
    <n v="1"/>
    <x v="1"/>
    <x v="1"/>
    <x v="3"/>
    <m/>
    <s v="Payment"/>
    <n v="1"/>
    <s v="Frappé12 oz"/>
    <n v="4.75"/>
    <x v="0"/>
  </r>
  <r>
    <x v="109"/>
    <d v="2025-05-01T00:00:00"/>
    <x v="109"/>
    <x v="9"/>
    <n v="1"/>
    <x v="0"/>
    <x v="3"/>
    <x v="4"/>
    <m/>
    <s v="Payment"/>
    <n v="1"/>
    <s v="Syrup"/>
    <n v="0.75"/>
    <x v="0"/>
  </r>
  <r>
    <x v="109"/>
    <d v="2025-05-01T00:00:00"/>
    <x v="109"/>
    <x v="6"/>
    <n v="1"/>
    <x v="1"/>
    <x v="1"/>
    <x v="1"/>
    <m/>
    <s v="Payment"/>
    <n v="1"/>
    <s v="Pourover12 oz"/>
    <n v="3.5"/>
    <x v="0"/>
  </r>
  <r>
    <x v="110"/>
    <d v="2025-05-01T00:00:00"/>
    <x v="110"/>
    <x v="6"/>
    <n v="1"/>
    <x v="1"/>
    <x v="1"/>
    <x v="1"/>
    <m/>
    <s v="Payment"/>
    <n v="2"/>
    <s v="Pourover12 oz"/>
    <n v="3.5"/>
    <x v="0"/>
  </r>
  <r>
    <x v="110"/>
    <d v="2025-05-01T00:00:00"/>
    <x v="110"/>
    <x v="15"/>
    <n v="1"/>
    <x v="1"/>
    <x v="1"/>
    <x v="3"/>
    <m/>
    <s v="Payment"/>
    <n v="2"/>
    <s v="Frappé12 oz"/>
    <n v="4.75"/>
    <x v="0"/>
  </r>
  <r>
    <x v="111"/>
    <d v="2025-05-01T00:00:00"/>
    <x v="111"/>
    <x v="7"/>
    <n v="1"/>
    <x v="2"/>
    <x v="1"/>
    <x v="1"/>
    <m/>
    <s v="Payment"/>
    <n v="2"/>
    <s v="Turkish coffee3 oz"/>
    <n v="3.75"/>
    <x v="0"/>
  </r>
  <r>
    <x v="111"/>
    <d v="2025-05-01T00:00:00"/>
    <x v="111"/>
    <x v="11"/>
    <n v="1"/>
    <x v="0"/>
    <x v="3"/>
    <x v="4"/>
    <m/>
    <s v="Payment"/>
    <n v="2"/>
    <s v="Extra shot"/>
    <n v="1"/>
    <x v="0"/>
  </r>
  <r>
    <x v="112"/>
    <d v="2025-05-01T00:00:00"/>
    <x v="112"/>
    <x v="2"/>
    <n v="1"/>
    <x v="1"/>
    <x v="1"/>
    <x v="1"/>
    <m/>
    <s v="Payment"/>
    <n v="1"/>
    <s v="Cappuccino12 oz"/>
    <n v="5.5"/>
    <x v="0"/>
  </r>
  <r>
    <x v="113"/>
    <d v="2025-05-01T00:00:00"/>
    <x v="113"/>
    <x v="3"/>
    <n v="1"/>
    <x v="0"/>
    <x v="1"/>
    <x v="2"/>
    <m/>
    <s v="Payment"/>
    <n v="1"/>
    <s v="Drip coffee refill"/>
    <n v="1.25"/>
    <x v="0"/>
  </r>
  <r>
    <x v="114"/>
    <d v="2025-05-01T00:00:00"/>
    <x v="114"/>
    <x v="15"/>
    <n v="1"/>
    <x v="1"/>
    <x v="1"/>
    <x v="3"/>
    <m/>
    <s v="Payment"/>
    <n v="2"/>
    <s v="Frappé12 oz"/>
    <n v="4.75"/>
    <x v="0"/>
  </r>
  <r>
    <x v="115"/>
    <d v="2025-05-01T00:00:00"/>
    <x v="115"/>
    <x v="6"/>
    <n v="1"/>
    <x v="1"/>
    <x v="1"/>
    <x v="1"/>
    <m/>
    <s v="Payment"/>
    <n v="1"/>
    <s v="Pourover12 oz"/>
    <n v="3.5"/>
    <x v="0"/>
  </r>
  <r>
    <x v="116"/>
    <d v="2025-05-01T00:00:00"/>
    <x v="116"/>
    <x v="8"/>
    <n v="1"/>
    <x v="1"/>
    <x v="2"/>
    <x v="3"/>
    <m/>
    <s v="Payment"/>
    <n v="2"/>
    <s v="Iced tea12 oz"/>
    <n v="4.25"/>
    <x v="0"/>
  </r>
  <r>
    <x v="117"/>
    <d v="2025-05-01T00:00:00"/>
    <x v="117"/>
    <x v="7"/>
    <n v="1"/>
    <x v="2"/>
    <x v="1"/>
    <x v="1"/>
    <m/>
    <s v="Payment"/>
    <n v="1"/>
    <s v="Turkish coffee3 oz"/>
    <n v="3.75"/>
    <x v="0"/>
  </r>
  <r>
    <x v="117"/>
    <d v="2025-05-01T00:00:00"/>
    <x v="117"/>
    <x v="20"/>
    <n v="1"/>
    <x v="1"/>
    <x v="2"/>
    <x v="1"/>
    <m/>
    <s v="Payment"/>
    <n v="1"/>
    <s v="Rooibos latté12 oz"/>
    <n v="5.5"/>
    <x v="0"/>
  </r>
  <r>
    <x v="118"/>
    <d v="2025-05-01T00:00:00"/>
    <x v="118"/>
    <x v="15"/>
    <n v="1"/>
    <x v="1"/>
    <x v="1"/>
    <x v="3"/>
    <m/>
    <s v="Payment"/>
    <n v="2"/>
    <s v="Frappé12 oz"/>
    <n v="4.75"/>
    <x v="0"/>
  </r>
  <r>
    <x v="119"/>
    <d v="2025-05-01T00:00:00"/>
    <x v="119"/>
    <x v="17"/>
    <n v="1"/>
    <x v="1"/>
    <x v="1"/>
    <x v="3"/>
    <m/>
    <s v="Payment"/>
    <n v="1"/>
    <s v="Iced Guillermo12 oz"/>
    <n v="3.5"/>
    <x v="0"/>
  </r>
  <r>
    <x v="120"/>
    <d v="2025-05-01T00:00:00"/>
    <x v="120"/>
    <x v="6"/>
    <n v="1"/>
    <x v="1"/>
    <x v="1"/>
    <x v="1"/>
    <m/>
    <s v="Payment"/>
    <n v="1"/>
    <s v="Pourover12 oz"/>
    <n v="3.5"/>
    <x v="0"/>
  </r>
  <r>
    <x v="121"/>
    <d v="2025-05-01T00:00:00"/>
    <x v="121"/>
    <x v="12"/>
    <n v="1"/>
    <x v="3"/>
    <x v="1"/>
    <x v="1"/>
    <m/>
    <s v="Payment"/>
    <n v="1"/>
    <s v="Espresso1 oz"/>
    <n v="2.5"/>
    <x v="0"/>
  </r>
  <r>
    <x v="122"/>
    <d v="2025-05-01T00:00:00"/>
    <x v="122"/>
    <x v="1"/>
    <n v="1"/>
    <x v="1"/>
    <x v="1"/>
    <x v="1"/>
    <m/>
    <s v="Payment"/>
    <n v="1"/>
    <s v="Café latté12 oz"/>
    <n v="4.25"/>
    <x v="0"/>
  </r>
  <r>
    <x v="123"/>
    <d v="2025-05-01T00:00:00"/>
    <x v="123"/>
    <x v="6"/>
    <n v="1"/>
    <x v="1"/>
    <x v="1"/>
    <x v="1"/>
    <m/>
    <s v="Payment"/>
    <n v="1"/>
    <s v="Pourover12 oz"/>
    <n v="3.5"/>
    <x v="0"/>
  </r>
  <r>
    <x v="124"/>
    <d v="2025-05-01T00:00:00"/>
    <x v="124"/>
    <x v="15"/>
    <n v="1"/>
    <x v="1"/>
    <x v="1"/>
    <x v="3"/>
    <m/>
    <s v="Payment"/>
    <n v="1"/>
    <s v="Frappé12 oz"/>
    <n v="4.75"/>
    <x v="0"/>
  </r>
  <r>
    <x v="125"/>
    <d v="2025-05-01T00:00:00"/>
    <x v="125"/>
    <x v="7"/>
    <n v="1"/>
    <x v="2"/>
    <x v="1"/>
    <x v="1"/>
    <m/>
    <s v="Payment"/>
    <n v="2"/>
    <s v="Turkish coffee3 oz"/>
    <n v="3.75"/>
    <x v="0"/>
  </r>
  <r>
    <x v="126"/>
    <d v="2025-05-01T00:00:00"/>
    <x v="126"/>
    <x v="6"/>
    <n v="1"/>
    <x v="1"/>
    <x v="1"/>
    <x v="1"/>
    <m/>
    <s v="Payment"/>
    <n v="1"/>
    <s v="Pourover12 oz"/>
    <n v="3.5"/>
    <x v="0"/>
  </r>
  <r>
    <x v="127"/>
    <d v="2025-05-01T00:00:00"/>
    <x v="127"/>
    <x v="4"/>
    <n v="1"/>
    <x v="1"/>
    <x v="1"/>
    <x v="1"/>
    <m/>
    <s v="Payment"/>
    <n v="2"/>
    <s v="Drip coffee12 oz"/>
    <n v="2.25"/>
    <x v="0"/>
  </r>
  <r>
    <x v="128"/>
    <d v="2025-05-01T00:00:00"/>
    <x v="128"/>
    <x v="6"/>
    <n v="1"/>
    <x v="1"/>
    <x v="1"/>
    <x v="1"/>
    <m/>
    <s v="Payment"/>
    <n v="1"/>
    <s v="Pourover12 oz"/>
    <n v="3.5"/>
    <x v="0"/>
  </r>
  <r>
    <x v="129"/>
    <d v="2025-05-01T00:00:00"/>
    <x v="129"/>
    <x v="9"/>
    <n v="1"/>
    <x v="0"/>
    <x v="3"/>
    <x v="4"/>
    <m/>
    <s v="Payment"/>
    <n v="2"/>
    <s v="Syrup"/>
    <n v="0.75"/>
    <x v="0"/>
  </r>
  <r>
    <x v="129"/>
    <d v="2025-05-01T00:00:00"/>
    <x v="129"/>
    <x v="6"/>
    <n v="1"/>
    <x v="1"/>
    <x v="1"/>
    <x v="1"/>
    <m/>
    <s v="Payment"/>
    <n v="2"/>
    <s v="Pourover12 oz"/>
    <n v="3.5"/>
    <x v="0"/>
  </r>
  <r>
    <x v="130"/>
    <d v="2025-05-01T00:00:00"/>
    <x v="130"/>
    <x v="7"/>
    <n v="1"/>
    <x v="2"/>
    <x v="1"/>
    <x v="1"/>
    <m/>
    <s v="Payment"/>
    <n v="2"/>
    <s v="Turkish coffee3 oz"/>
    <n v="3.75"/>
    <x v="0"/>
  </r>
  <r>
    <x v="130"/>
    <d v="2025-05-01T00:00:00"/>
    <x v="130"/>
    <x v="6"/>
    <n v="1"/>
    <x v="1"/>
    <x v="1"/>
    <x v="1"/>
    <m/>
    <s v="Payment"/>
    <n v="2"/>
    <s v="Pourover12 oz"/>
    <n v="3.5"/>
    <x v="0"/>
  </r>
  <r>
    <x v="131"/>
    <d v="2025-05-01T00:00:00"/>
    <x v="131"/>
    <x v="8"/>
    <n v="1"/>
    <x v="1"/>
    <x v="2"/>
    <x v="3"/>
    <m/>
    <s v="Payment"/>
    <n v="2"/>
    <s v="Iced tea12 oz"/>
    <n v="4.25"/>
    <x v="0"/>
  </r>
  <r>
    <x v="132"/>
    <d v="2025-05-01T00:00:00"/>
    <x v="132"/>
    <x v="15"/>
    <n v="1"/>
    <x v="1"/>
    <x v="1"/>
    <x v="3"/>
    <m/>
    <s v="Payment"/>
    <n v="2"/>
    <s v="Frappé12 oz"/>
    <n v="4.75"/>
    <x v="0"/>
  </r>
  <r>
    <x v="133"/>
    <d v="2025-05-01T00:00:00"/>
    <x v="133"/>
    <x v="6"/>
    <n v="1"/>
    <x v="1"/>
    <x v="1"/>
    <x v="1"/>
    <m/>
    <s v="Payment"/>
    <n v="1"/>
    <s v="Pourover12 oz"/>
    <n v="3.5"/>
    <x v="0"/>
  </r>
  <r>
    <x v="134"/>
    <d v="2025-05-01T00:00:00"/>
    <x v="134"/>
    <x v="7"/>
    <n v="1"/>
    <x v="2"/>
    <x v="1"/>
    <x v="1"/>
    <m/>
    <s v="Payment"/>
    <n v="2"/>
    <s v="Turkish coffee3 oz"/>
    <n v="3.75"/>
    <x v="0"/>
  </r>
  <r>
    <x v="135"/>
    <d v="2025-05-01T00:00:00"/>
    <x v="135"/>
    <x v="5"/>
    <n v="1"/>
    <x v="1"/>
    <x v="1"/>
    <x v="1"/>
    <m/>
    <s v="Payment"/>
    <n v="1"/>
    <s v="Café Cubano12 oz"/>
    <n v="7"/>
    <x v="0"/>
  </r>
  <r>
    <x v="136"/>
    <d v="2025-05-01T00:00:00"/>
    <x v="136"/>
    <x v="12"/>
    <n v="1"/>
    <x v="3"/>
    <x v="1"/>
    <x v="1"/>
    <m/>
    <s v="Payment"/>
    <n v="1"/>
    <s v="Espresso1 oz"/>
    <n v="2.5"/>
    <x v="0"/>
  </r>
  <r>
    <x v="137"/>
    <d v="2025-05-01T00:00:00"/>
    <x v="137"/>
    <x v="7"/>
    <n v="1"/>
    <x v="2"/>
    <x v="1"/>
    <x v="1"/>
    <m/>
    <s v="Payment"/>
    <n v="1"/>
    <s v="Turkish coffee3 oz"/>
    <n v="3.75"/>
    <x v="0"/>
  </r>
  <r>
    <x v="138"/>
    <d v="2025-05-01T00:00:00"/>
    <x v="138"/>
    <x v="3"/>
    <n v="1"/>
    <x v="0"/>
    <x v="1"/>
    <x v="2"/>
    <m/>
    <s v="Payment"/>
    <n v="1"/>
    <s v="Drip coffee refill"/>
    <n v="1.25"/>
    <x v="0"/>
  </r>
  <r>
    <x v="139"/>
    <d v="2025-05-01T00:00:00"/>
    <x v="139"/>
    <x v="15"/>
    <n v="1"/>
    <x v="1"/>
    <x v="1"/>
    <x v="3"/>
    <m/>
    <s v="Payment"/>
    <n v="1"/>
    <s v="Frappé12 oz"/>
    <n v="4.75"/>
    <x v="0"/>
  </r>
  <r>
    <x v="140"/>
    <d v="2025-05-01T00:00:00"/>
    <x v="140"/>
    <x v="15"/>
    <n v="1"/>
    <x v="1"/>
    <x v="1"/>
    <x v="3"/>
    <m/>
    <s v="Payment"/>
    <n v="1"/>
    <s v="Frappé12 oz"/>
    <n v="4.75"/>
    <x v="0"/>
  </r>
  <r>
    <x v="141"/>
    <d v="2025-05-01T00:00:00"/>
    <x v="141"/>
    <x v="4"/>
    <n v="1"/>
    <x v="1"/>
    <x v="1"/>
    <x v="1"/>
    <m/>
    <s v="Payment"/>
    <n v="2"/>
    <s v="Drip coffee12 oz"/>
    <n v="2.25"/>
    <x v="0"/>
  </r>
  <r>
    <x v="142"/>
    <d v="2025-05-01T00:00:00"/>
    <x v="142"/>
    <x v="17"/>
    <n v="2"/>
    <x v="1"/>
    <x v="1"/>
    <x v="3"/>
    <m/>
    <s v="Payment"/>
    <n v="2"/>
    <s v="Iced Guillermo12 oz"/>
    <n v="7"/>
    <x v="0"/>
  </r>
  <r>
    <x v="143"/>
    <d v="2025-05-01T00:00:00"/>
    <x v="143"/>
    <x v="9"/>
    <n v="1"/>
    <x v="0"/>
    <x v="3"/>
    <x v="4"/>
    <m/>
    <s v="Payment"/>
    <n v="2"/>
    <s v="Syrup"/>
    <n v="0.75"/>
    <x v="0"/>
  </r>
  <r>
    <x v="143"/>
    <d v="2025-05-01T00:00:00"/>
    <x v="143"/>
    <x v="6"/>
    <n v="1"/>
    <x v="1"/>
    <x v="1"/>
    <x v="1"/>
    <m/>
    <s v="Payment"/>
    <n v="2"/>
    <s v="Pourover12 oz"/>
    <n v="3.5"/>
    <x v="0"/>
  </r>
  <r>
    <x v="144"/>
    <d v="2025-05-01T00:00:00"/>
    <x v="144"/>
    <x v="6"/>
    <n v="1"/>
    <x v="1"/>
    <x v="1"/>
    <x v="1"/>
    <m/>
    <s v="Payment"/>
    <n v="2"/>
    <s v="Pourover12 oz"/>
    <n v="3.5"/>
    <x v="0"/>
  </r>
  <r>
    <x v="145"/>
    <d v="2025-05-01T00:00:00"/>
    <x v="145"/>
    <x v="2"/>
    <n v="1"/>
    <x v="1"/>
    <x v="1"/>
    <x v="1"/>
    <m/>
    <s v="Payment"/>
    <n v="2"/>
    <s v="Cappuccino12 oz"/>
    <n v="5.5"/>
    <x v="0"/>
  </r>
  <r>
    <x v="146"/>
    <d v="2025-05-01T00:00:00"/>
    <x v="146"/>
    <x v="7"/>
    <n v="1"/>
    <x v="2"/>
    <x v="1"/>
    <x v="1"/>
    <m/>
    <s v="Payment"/>
    <n v="1"/>
    <s v="Turkish coffee3 oz"/>
    <n v="3.75"/>
    <x v="0"/>
  </r>
  <r>
    <x v="147"/>
    <d v="2025-05-01T00:00:00"/>
    <x v="147"/>
    <x v="1"/>
    <n v="1"/>
    <x v="1"/>
    <x v="1"/>
    <x v="1"/>
    <m/>
    <s v="Payment"/>
    <n v="1"/>
    <s v="Café latté12 oz"/>
    <n v="4.25"/>
    <x v="0"/>
  </r>
  <r>
    <x v="148"/>
    <d v="2025-05-01T00:00:00"/>
    <x v="148"/>
    <x v="9"/>
    <n v="1"/>
    <x v="0"/>
    <x v="3"/>
    <x v="4"/>
    <m/>
    <s v="Payment"/>
    <n v="2"/>
    <s v="Syrup"/>
    <n v="0.75"/>
    <x v="0"/>
  </r>
  <r>
    <x v="148"/>
    <d v="2025-05-01T00:00:00"/>
    <x v="148"/>
    <x v="6"/>
    <n v="1"/>
    <x v="1"/>
    <x v="1"/>
    <x v="1"/>
    <m/>
    <s v="Payment"/>
    <n v="2"/>
    <s v="Pourover12 oz"/>
    <n v="3.5"/>
    <x v="0"/>
  </r>
  <r>
    <x v="149"/>
    <d v="2025-05-01T00:00:00"/>
    <x v="149"/>
    <x v="15"/>
    <n v="1"/>
    <x v="1"/>
    <x v="1"/>
    <x v="3"/>
    <m/>
    <s v="Payment"/>
    <n v="2"/>
    <s v="Frappé12 oz"/>
    <n v="4.75"/>
    <x v="0"/>
  </r>
  <r>
    <x v="150"/>
    <d v="2025-05-01T00:00:00"/>
    <x v="150"/>
    <x v="15"/>
    <n v="1"/>
    <x v="1"/>
    <x v="1"/>
    <x v="3"/>
    <m/>
    <s v="Payment"/>
    <n v="1"/>
    <s v="Frappé12 oz"/>
    <n v="4.75"/>
    <x v="0"/>
  </r>
  <r>
    <x v="151"/>
    <d v="2025-05-01T00:00:00"/>
    <x v="151"/>
    <x v="7"/>
    <n v="1"/>
    <x v="2"/>
    <x v="1"/>
    <x v="1"/>
    <m/>
    <s v="Payment"/>
    <n v="1"/>
    <s v="Turkish coffee3 oz"/>
    <n v="3.75"/>
    <x v="0"/>
  </r>
  <r>
    <x v="152"/>
    <d v="2025-05-01T00:00:00"/>
    <x v="152"/>
    <x v="20"/>
    <n v="1"/>
    <x v="1"/>
    <x v="2"/>
    <x v="1"/>
    <m/>
    <s v="Payment"/>
    <n v="1"/>
    <s v="Rooibos latté12 oz"/>
    <n v="5.5"/>
    <x v="0"/>
  </r>
  <r>
    <x v="152"/>
    <d v="2025-05-01T00:00:00"/>
    <x v="152"/>
    <x v="1"/>
    <n v="1"/>
    <x v="1"/>
    <x v="1"/>
    <x v="1"/>
    <m/>
    <s v="Payment"/>
    <n v="1"/>
    <s v="Café latté12 oz"/>
    <n v="4.25"/>
    <x v="0"/>
  </r>
  <r>
    <x v="153"/>
    <d v="2025-05-01T00:00:00"/>
    <x v="153"/>
    <x v="15"/>
    <n v="1"/>
    <x v="1"/>
    <x v="1"/>
    <x v="3"/>
    <m/>
    <s v="Payment"/>
    <n v="2"/>
    <s v="Frappé12 oz"/>
    <n v="4.75"/>
    <x v="0"/>
  </r>
  <r>
    <x v="154"/>
    <d v="2025-05-01T00:00:00"/>
    <x v="154"/>
    <x v="16"/>
    <n v="1"/>
    <x v="1"/>
    <x v="5"/>
    <x v="3"/>
    <m/>
    <s v="Payment"/>
    <n v="2"/>
    <s v="Coconut milk smoothie12 oz"/>
    <n v="5.75"/>
    <x v="0"/>
  </r>
  <r>
    <x v="155"/>
    <d v="2025-05-01T00:00:00"/>
    <x v="155"/>
    <x v="6"/>
    <n v="1"/>
    <x v="1"/>
    <x v="1"/>
    <x v="1"/>
    <m/>
    <s v="Payment"/>
    <n v="2"/>
    <s v="Pourover12 oz"/>
    <n v="3.5"/>
    <x v="0"/>
  </r>
  <r>
    <x v="156"/>
    <d v="2025-05-01T00:00:00"/>
    <x v="156"/>
    <x v="15"/>
    <n v="1"/>
    <x v="1"/>
    <x v="1"/>
    <x v="3"/>
    <m/>
    <s v="Payment"/>
    <n v="1"/>
    <s v="Frappé12 oz"/>
    <n v="4.75"/>
    <x v="0"/>
  </r>
  <r>
    <x v="157"/>
    <d v="2025-05-01T00:00:00"/>
    <x v="157"/>
    <x v="3"/>
    <n v="1"/>
    <x v="0"/>
    <x v="1"/>
    <x v="2"/>
    <m/>
    <s v="Payment"/>
    <n v="1"/>
    <s v="Drip coffee refill"/>
    <n v="1.25"/>
    <x v="0"/>
  </r>
  <r>
    <x v="158"/>
    <d v="2025-05-01T00:00:00"/>
    <x v="158"/>
    <x v="18"/>
    <n v="1"/>
    <x v="1"/>
    <x v="5"/>
    <x v="3"/>
    <m/>
    <s v="Payment"/>
    <n v="1"/>
    <s v="Soda water with fruit slice12 oz"/>
    <n v="2"/>
    <x v="0"/>
  </r>
  <r>
    <x v="159"/>
    <d v="2025-05-01T00:00:00"/>
    <x v="159"/>
    <x v="7"/>
    <n v="1"/>
    <x v="2"/>
    <x v="1"/>
    <x v="1"/>
    <m/>
    <s v="Payment"/>
    <n v="1"/>
    <s v="Turkish coffee3 oz"/>
    <n v="3.75"/>
    <x v="0"/>
  </r>
  <r>
    <x v="160"/>
    <d v="2025-05-01T00:00:00"/>
    <x v="160"/>
    <x v="15"/>
    <n v="1"/>
    <x v="1"/>
    <x v="1"/>
    <x v="3"/>
    <m/>
    <s v="Payment"/>
    <n v="1"/>
    <s v="Frappé12 oz"/>
    <n v="4.75"/>
    <x v="0"/>
  </r>
  <r>
    <x v="161"/>
    <d v="2025-05-01T00:00:00"/>
    <x v="161"/>
    <x v="9"/>
    <n v="1"/>
    <x v="0"/>
    <x v="3"/>
    <x v="4"/>
    <m/>
    <s v="Payment"/>
    <n v="1"/>
    <s v="Syrup"/>
    <n v="0.75"/>
    <x v="0"/>
  </r>
  <r>
    <x v="161"/>
    <d v="2025-05-01T00:00:00"/>
    <x v="161"/>
    <x v="6"/>
    <n v="1"/>
    <x v="1"/>
    <x v="1"/>
    <x v="1"/>
    <m/>
    <s v="Payment"/>
    <n v="1"/>
    <s v="Pourover12 oz"/>
    <n v="3.5"/>
    <x v="0"/>
  </r>
  <r>
    <x v="162"/>
    <d v="2025-05-01T00:00:00"/>
    <x v="162"/>
    <x v="11"/>
    <n v="1"/>
    <x v="0"/>
    <x v="3"/>
    <x v="4"/>
    <m/>
    <s v="Payment"/>
    <n v="2"/>
    <s v="Extra shot"/>
    <n v="1"/>
    <x v="0"/>
  </r>
  <r>
    <x v="163"/>
    <d v="2025-05-01T00:00:00"/>
    <x v="163"/>
    <x v="9"/>
    <n v="1"/>
    <x v="0"/>
    <x v="3"/>
    <x v="4"/>
    <m/>
    <s v="Payment"/>
    <n v="2"/>
    <s v="Syrup"/>
    <n v="0.75"/>
    <x v="0"/>
  </r>
  <r>
    <x v="163"/>
    <d v="2025-05-01T00:00:00"/>
    <x v="163"/>
    <x v="6"/>
    <n v="1"/>
    <x v="1"/>
    <x v="1"/>
    <x v="1"/>
    <m/>
    <s v="Payment"/>
    <n v="2"/>
    <s v="Pourover12 oz"/>
    <n v="3.5"/>
    <x v="0"/>
  </r>
  <r>
    <x v="164"/>
    <d v="2025-05-01T00:00:00"/>
    <x v="164"/>
    <x v="15"/>
    <n v="1"/>
    <x v="1"/>
    <x v="1"/>
    <x v="3"/>
    <m/>
    <s v="Payment"/>
    <n v="2"/>
    <s v="Frappé12 oz"/>
    <n v="4.75"/>
    <x v="0"/>
  </r>
  <r>
    <x v="165"/>
    <d v="2025-05-01T00:00:00"/>
    <x v="165"/>
    <x v="20"/>
    <n v="1"/>
    <x v="1"/>
    <x v="2"/>
    <x v="1"/>
    <m/>
    <s v="Payment"/>
    <n v="1"/>
    <s v="Rooibos latté12 oz"/>
    <n v="5.5"/>
    <x v="0"/>
  </r>
  <r>
    <x v="166"/>
    <d v="2025-05-01T00:00:00"/>
    <x v="166"/>
    <x v="11"/>
    <n v="1"/>
    <x v="0"/>
    <x v="3"/>
    <x v="4"/>
    <m/>
    <s v="Payment"/>
    <n v="1"/>
    <s v="Extra shot"/>
    <n v="1"/>
    <x v="0"/>
  </r>
  <r>
    <x v="166"/>
    <d v="2025-05-01T00:00:00"/>
    <x v="166"/>
    <x v="2"/>
    <n v="1"/>
    <x v="1"/>
    <x v="1"/>
    <x v="1"/>
    <m/>
    <s v="Payment"/>
    <n v="1"/>
    <s v="Cappuccino12 oz"/>
    <n v="5.5"/>
    <x v="0"/>
  </r>
  <r>
    <x v="167"/>
    <d v="2025-05-01T00:00:00"/>
    <x v="167"/>
    <x v="25"/>
    <n v="1"/>
    <x v="0"/>
    <x v="6"/>
    <x v="6"/>
    <m/>
    <s v="Payment"/>
    <n v="1"/>
    <s v="Candy bar"/>
    <n v="2.75"/>
    <x v="0"/>
  </r>
  <r>
    <x v="168"/>
    <d v="2025-05-01T00:00:00"/>
    <x v="29"/>
    <x v="26"/>
    <n v="1"/>
    <x v="0"/>
    <x v="6"/>
    <x v="7"/>
    <m/>
    <s v="Payment"/>
    <n v="1"/>
    <s v="Rugelach"/>
    <n v="3.75"/>
    <x v="0"/>
  </r>
  <r>
    <x v="169"/>
    <d v="2025-05-01T00:00:00"/>
    <x v="35"/>
    <x v="27"/>
    <n v="1"/>
    <x v="0"/>
    <x v="6"/>
    <x v="7"/>
    <m/>
    <s v="Payment"/>
    <n v="1"/>
    <s v="Apricot danish"/>
    <n v="3.5"/>
    <x v="0"/>
  </r>
  <r>
    <x v="170"/>
    <d v="2025-05-01T00:00:00"/>
    <x v="37"/>
    <x v="27"/>
    <n v="1"/>
    <x v="0"/>
    <x v="6"/>
    <x v="7"/>
    <m/>
    <s v="Payment"/>
    <n v="1"/>
    <s v="Apricot danish"/>
    <n v="3.5"/>
    <x v="0"/>
  </r>
  <r>
    <x v="171"/>
    <d v="2025-05-01T00:00:00"/>
    <x v="41"/>
    <x v="26"/>
    <n v="1"/>
    <x v="0"/>
    <x v="6"/>
    <x v="7"/>
    <m/>
    <s v="Payment"/>
    <n v="1"/>
    <s v="Rugelach"/>
    <n v="3.75"/>
    <x v="0"/>
  </r>
  <r>
    <x v="172"/>
    <d v="2025-05-01T00:00:00"/>
    <x v="168"/>
    <x v="26"/>
    <n v="1"/>
    <x v="0"/>
    <x v="6"/>
    <x v="7"/>
    <m/>
    <s v="Payment"/>
    <n v="1"/>
    <s v="Rugelach"/>
    <n v="3.75"/>
    <x v="0"/>
  </r>
  <r>
    <x v="173"/>
    <d v="2025-05-01T00:00:00"/>
    <x v="70"/>
    <x v="28"/>
    <n v="1"/>
    <x v="0"/>
    <x v="6"/>
    <x v="7"/>
    <m/>
    <s v="Payment"/>
    <n v="1"/>
    <s v="Pizza pocket"/>
    <n v="5"/>
    <x v="0"/>
  </r>
  <r>
    <x v="174"/>
    <d v="2025-05-01T00:00:00"/>
    <x v="169"/>
    <x v="29"/>
    <n v="1"/>
    <x v="0"/>
    <x v="6"/>
    <x v="7"/>
    <m/>
    <s v="Payment"/>
    <n v="1"/>
    <s v="Cinnamon roll"/>
    <n v="3.75"/>
    <x v="0"/>
  </r>
  <r>
    <x v="175"/>
    <d v="2025-05-01T00:00:00"/>
    <x v="170"/>
    <x v="30"/>
    <n v="1"/>
    <x v="0"/>
    <x v="6"/>
    <x v="8"/>
    <m/>
    <s v="Payment"/>
    <n v="1"/>
    <s v="Croissant or chocolate croissant (day old)"/>
    <n v="4"/>
    <x v="0"/>
  </r>
  <r>
    <x v="176"/>
    <d v="2025-05-01T00:00:00"/>
    <x v="171"/>
    <x v="28"/>
    <n v="1"/>
    <x v="0"/>
    <x v="6"/>
    <x v="7"/>
    <m/>
    <s v="Payment"/>
    <n v="1"/>
    <s v="Pizza pocket"/>
    <n v="5"/>
    <x v="0"/>
  </r>
  <r>
    <x v="177"/>
    <d v="2025-05-01T00:00:00"/>
    <x v="172"/>
    <x v="31"/>
    <n v="1"/>
    <x v="0"/>
    <x v="6"/>
    <x v="7"/>
    <m/>
    <s v="Payment"/>
    <n v="1"/>
    <s v="Sticky bun"/>
    <n v="2.75"/>
    <x v="0"/>
  </r>
  <r>
    <x v="178"/>
    <d v="2025-05-01T00:00:00"/>
    <x v="173"/>
    <x v="29"/>
    <n v="1"/>
    <x v="0"/>
    <x v="6"/>
    <x v="7"/>
    <m/>
    <s v="Refund"/>
    <n v="1"/>
    <s v="Cinnamon roll"/>
    <n v="3.75"/>
    <x v="0"/>
  </r>
  <r>
    <x v="179"/>
    <d v="2025-05-01T00:00:00"/>
    <x v="174"/>
    <x v="29"/>
    <n v="1"/>
    <x v="0"/>
    <x v="6"/>
    <x v="7"/>
    <m/>
    <s v="Payment"/>
    <n v="1"/>
    <s v="Cinnamon roll"/>
    <n v="3.75"/>
    <x v="0"/>
  </r>
  <r>
    <x v="180"/>
    <d v="2025-05-01T00:00:00"/>
    <x v="175"/>
    <x v="31"/>
    <n v="1"/>
    <x v="0"/>
    <x v="6"/>
    <x v="7"/>
    <m/>
    <s v="Payment"/>
    <n v="1"/>
    <s v="Sticky bun"/>
    <n v="2.75"/>
    <x v="0"/>
  </r>
  <r>
    <x v="181"/>
    <d v="2025-05-01T00:00:00"/>
    <x v="176"/>
    <x v="31"/>
    <n v="2"/>
    <x v="0"/>
    <x v="6"/>
    <x v="7"/>
    <m/>
    <s v="Payment"/>
    <n v="1"/>
    <s v="Sticky bun"/>
    <n v="5.5"/>
    <x v="0"/>
  </r>
  <r>
    <x v="182"/>
    <d v="2025-05-01T00:00:00"/>
    <x v="91"/>
    <x v="31"/>
    <n v="1"/>
    <x v="0"/>
    <x v="6"/>
    <x v="7"/>
    <m/>
    <s v="Payment"/>
    <n v="1"/>
    <s v="Sticky bun"/>
    <n v="2.75"/>
    <x v="0"/>
  </r>
  <r>
    <x v="183"/>
    <d v="2025-05-01T00:00:00"/>
    <x v="93"/>
    <x v="29"/>
    <n v="1"/>
    <x v="0"/>
    <x v="6"/>
    <x v="7"/>
    <m/>
    <s v="Payment"/>
    <n v="1"/>
    <s v="Cinnamon roll"/>
    <n v="3.75"/>
    <x v="0"/>
  </r>
  <r>
    <x v="184"/>
    <d v="2025-05-01T00:00:00"/>
    <x v="94"/>
    <x v="31"/>
    <n v="2"/>
    <x v="0"/>
    <x v="6"/>
    <x v="7"/>
    <m/>
    <s v="Payment"/>
    <n v="1"/>
    <s v="Sticky bun"/>
    <n v="5.5"/>
    <x v="0"/>
  </r>
  <r>
    <x v="184"/>
    <d v="2025-05-01T00:00:00"/>
    <x v="94"/>
    <x v="31"/>
    <n v="1"/>
    <x v="0"/>
    <x v="6"/>
    <x v="7"/>
    <m/>
    <s v="Payment"/>
    <n v="1"/>
    <s v="Sticky bun"/>
    <n v="2.75"/>
    <x v="0"/>
  </r>
  <r>
    <x v="185"/>
    <d v="2025-05-01T00:00:00"/>
    <x v="97"/>
    <x v="31"/>
    <n v="1"/>
    <x v="0"/>
    <x v="6"/>
    <x v="7"/>
    <m/>
    <s v="Payment"/>
    <n v="1"/>
    <s v="Sticky bun"/>
    <n v="2.75"/>
    <x v="0"/>
  </r>
  <r>
    <x v="186"/>
    <d v="2025-05-01T00:00:00"/>
    <x v="177"/>
    <x v="28"/>
    <n v="1"/>
    <x v="0"/>
    <x v="6"/>
    <x v="7"/>
    <m/>
    <s v="Payment"/>
    <n v="1"/>
    <s v="Pizza pocket"/>
    <n v="5"/>
    <x v="0"/>
  </r>
  <r>
    <x v="187"/>
    <d v="2025-05-01T00:00:00"/>
    <x v="106"/>
    <x v="31"/>
    <n v="1"/>
    <x v="0"/>
    <x v="6"/>
    <x v="7"/>
    <m/>
    <s v="Payment"/>
    <n v="1"/>
    <s v="Sticky bun"/>
    <n v="2.75"/>
    <x v="0"/>
  </r>
  <r>
    <x v="188"/>
    <d v="2025-05-01T00:00:00"/>
    <x v="108"/>
    <x v="32"/>
    <n v="1"/>
    <x v="0"/>
    <x v="6"/>
    <x v="7"/>
    <m/>
    <s v="Payment"/>
    <n v="1"/>
    <s v="Scone with clotted cream and jam"/>
    <n v="5.75"/>
    <x v="0"/>
  </r>
  <r>
    <x v="189"/>
    <d v="2025-05-01T00:00:00"/>
    <x v="112"/>
    <x v="32"/>
    <n v="1"/>
    <x v="0"/>
    <x v="6"/>
    <x v="7"/>
    <m/>
    <s v="Payment"/>
    <n v="1"/>
    <s v="Scone with clotted cream and jam"/>
    <n v="5.75"/>
    <x v="0"/>
  </r>
  <r>
    <x v="190"/>
    <d v="2025-05-01T00:00:00"/>
    <x v="119"/>
    <x v="32"/>
    <n v="1"/>
    <x v="0"/>
    <x v="6"/>
    <x v="7"/>
    <m/>
    <s v="Payment"/>
    <n v="1"/>
    <s v="Scone with clotted cream and jam"/>
    <n v="5.75"/>
    <x v="0"/>
  </r>
  <r>
    <x v="191"/>
    <d v="2025-05-01T00:00:00"/>
    <x v="178"/>
    <x v="30"/>
    <n v="1"/>
    <x v="0"/>
    <x v="6"/>
    <x v="8"/>
    <m/>
    <s v="Payment"/>
    <n v="1"/>
    <s v="Croissant or chocolate croissant (day old)"/>
    <n v="4"/>
    <x v="0"/>
  </r>
  <r>
    <x v="192"/>
    <d v="2025-05-01T00:00:00"/>
    <x v="122"/>
    <x v="31"/>
    <n v="1"/>
    <x v="0"/>
    <x v="6"/>
    <x v="7"/>
    <m/>
    <s v="Payment"/>
    <n v="1"/>
    <s v="Sticky bun"/>
    <n v="2.75"/>
    <x v="0"/>
  </r>
  <r>
    <x v="193"/>
    <d v="2025-05-01T00:00:00"/>
    <x v="125"/>
    <x v="31"/>
    <n v="1"/>
    <x v="0"/>
    <x v="6"/>
    <x v="7"/>
    <m/>
    <s v="Payment"/>
    <n v="2"/>
    <s v="Sticky bun"/>
    <n v="2.75"/>
    <x v="0"/>
  </r>
  <r>
    <x v="194"/>
    <d v="2025-05-01T00:00:00"/>
    <x v="126"/>
    <x v="31"/>
    <n v="1"/>
    <x v="0"/>
    <x v="6"/>
    <x v="7"/>
    <m/>
    <s v="Payment"/>
    <n v="1"/>
    <s v="Sticky bun"/>
    <n v="2.75"/>
    <x v="0"/>
  </r>
  <r>
    <x v="195"/>
    <d v="2025-05-01T00:00:00"/>
    <x v="129"/>
    <x v="31"/>
    <n v="1"/>
    <x v="0"/>
    <x v="6"/>
    <x v="7"/>
    <m/>
    <s v="Payment"/>
    <n v="2"/>
    <s v="Sticky bun"/>
    <n v="2.75"/>
    <x v="0"/>
  </r>
  <r>
    <x v="196"/>
    <d v="2025-05-01T00:00:00"/>
    <x v="131"/>
    <x v="31"/>
    <n v="1"/>
    <x v="0"/>
    <x v="6"/>
    <x v="7"/>
    <m/>
    <s v="Payment"/>
    <n v="2"/>
    <s v="Sticky bun"/>
    <n v="2.75"/>
    <x v="0"/>
  </r>
  <r>
    <x v="197"/>
    <d v="2025-05-01T00:00:00"/>
    <x v="139"/>
    <x v="32"/>
    <n v="1"/>
    <x v="0"/>
    <x v="6"/>
    <x v="7"/>
    <m/>
    <s v="Payment"/>
    <n v="1"/>
    <s v="Scone with clotted cream and jam"/>
    <n v="5.75"/>
    <x v="0"/>
  </r>
  <r>
    <x v="198"/>
    <d v="2025-05-01T00:00:00"/>
    <x v="140"/>
    <x v="31"/>
    <n v="1"/>
    <x v="0"/>
    <x v="6"/>
    <x v="7"/>
    <m/>
    <s v="Payment"/>
    <n v="1"/>
    <s v="Sticky bun"/>
    <n v="2.75"/>
    <x v="0"/>
  </r>
  <r>
    <x v="199"/>
    <d v="2025-05-01T00:00:00"/>
    <x v="179"/>
    <x v="29"/>
    <n v="1"/>
    <x v="0"/>
    <x v="6"/>
    <x v="7"/>
    <m/>
    <s v="Payment"/>
    <n v="1"/>
    <s v="Cinnamon roll"/>
    <n v="3.75"/>
    <x v="0"/>
  </r>
  <r>
    <x v="200"/>
    <d v="2025-05-01T00:00:00"/>
    <x v="147"/>
    <x v="29"/>
    <n v="1"/>
    <x v="0"/>
    <x v="6"/>
    <x v="7"/>
    <m/>
    <s v="Payment"/>
    <n v="1"/>
    <s v="Cinnamon roll"/>
    <n v="3.75"/>
    <x v="0"/>
  </r>
  <r>
    <x v="201"/>
    <d v="2025-05-01T00:00:00"/>
    <x v="151"/>
    <x v="31"/>
    <n v="1"/>
    <x v="0"/>
    <x v="6"/>
    <x v="7"/>
    <m/>
    <s v="Payment"/>
    <n v="1"/>
    <s v="Sticky bun"/>
    <n v="2.75"/>
    <x v="0"/>
  </r>
  <r>
    <x v="202"/>
    <d v="2025-05-01T00:00:00"/>
    <x v="180"/>
    <x v="29"/>
    <n v="1"/>
    <x v="0"/>
    <x v="6"/>
    <x v="7"/>
    <m/>
    <s v="Payment"/>
    <n v="1"/>
    <s v="Cinnamon roll"/>
    <n v="3.75"/>
    <x v="0"/>
  </r>
  <r>
    <x v="203"/>
    <d v="2025-05-01T00:00:00"/>
    <x v="181"/>
    <x v="33"/>
    <n v="1"/>
    <x v="0"/>
    <x v="6"/>
    <x v="8"/>
    <m/>
    <s v="Payment"/>
    <n v="2"/>
    <s v="Sticky bun (day old)"/>
    <n v="2"/>
    <x v="0"/>
  </r>
  <r>
    <x v="203"/>
    <d v="2025-05-01T00:00:00"/>
    <x v="181"/>
    <x v="29"/>
    <n v="1"/>
    <x v="0"/>
    <x v="6"/>
    <x v="7"/>
    <m/>
    <s v="Payment"/>
    <n v="2"/>
    <s v="Cinnamon roll"/>
    <n v="3.75"/>
    <x v="0"/>
  </r>
  <r>
    <x v="204"/>
    <d v="2025-05-01T00:00:00"/>
    <x v="156"/>
    <x v="29"/>
    <n v="1"/>
    <x v="0"/>
    <x v="6"/>
    <x v="7"/>
    <m/>
    <s v="Payment"/>
    <n v="1"/>
    <s v="Cinnamon roll"/>
    <n v="3.75"/>
    <x v="0"/>
  </r>
  <r>
    <x v="205"/>
    <d v="2025-05-01T00:00:00"/>
    <x v="161"/>
    <x v="33"/>
    <n v="1"/>
    <x v="0"/>
    <x v="6"/>
    <x v="8"/>
    <m/>
    <s v="Payment"/>
    <n v="1"/>
    <s v="Sticky bun (day old)"/>
    <n v="2"/>
    <x v="0"/>
  </r>
  <r>
    <x v="206"/>
    <d v="2025-05-01T00:00:00"/>
    <x v="182"/>
    <x v="32"/>
    <n v="1"/>
    <x v="0"/>
    <x v="6"/>
    <x v="7"/>
    <m/>
    <s v="Payment"/>
    <n v="1"/>
    <s v="Scone with clotted cream and jam"/>
    <n v="5.75"/>
    <x v="0"/>
  </r>
  <r>
    <x v="207"/>
    <d v="2025-05-02T00:00:00"/>
    <x v="183"/>
    <x v="8"/>
    <n v="1"/>
    <x v="1"/>
    <x v="2"/>
    <x v="3"/>
    <m/>
    <s v="Payment"/>
    <n v="1"/>
    <s v="Iced tea12 oz"/>
    <n v="4.25"/>
    <x v="1"/>
  </r>
  <r>
    <x v="207"/>
    <d v="2025-05-02T00:00:00"/>
    <x v="183"/>
    <x v="14"/>
    <n v="1"/>
    <x v="5"/>
    <x v="5"/>
    <x v="1"/>
    <m/>
    <s v="Payment"/>
    <n v="1"/>
    <s v="Hot chocolateRegular (12 oz)"/>
    <n v="4.75"/>
    <x v="1"/>
  </r>
  <r>
    <x v="207"/>
    <d v="2025-05-02T00:00:00"/>
    <x v="183"/>
    <x v="5"/>
    <n v="1"/>
    <x v="1"/>
    <x v="1"/>
    <x v="1"/>
    <m/>
    <s v="Payment"/>
    <n v="1"/>
    <s v="Café Cubano12 oz"/>
    <n v="7"/>
    <x v="1"/>
  </r>
  <r>
    <x v="208"/>
    <d v="2025-05-02T00:00:00"/>
    <x v="184"/>
    <x v="6"/>
    <n v="1"/>
    <x v="1"/>
    <x v="1"/>
    <x v="1"/>
    <m/>
    <s v="Payment"/>
    <n v="1"/>
    <s v="Pourover12 oz"/>
    <n v="3.5"/>
    <x v="1"/>
  </r>
  <r>
    <x v="208"/>
    <d v="2025-05-02T00:00:00"/>
    <x v="184"/>
    <x v="34"/>
    <n v="1"/>
    <x v="1"/>
    <x v="5"/>
    <x v="3"/>
    <m/>
    <s v="Payment"/>
    <n v="1"/>
    <s v="Mango lassi12 oz"/>
    <n v="5.75"/>
    <x v="1"/>
  </r>
  <r>
    <x v="208"/>
    <d v="2025-05-02T00:00:00"/>
    <x v="184"/>
    <x v="8"/>
    <n v="1"/>
    <x v="1"/>
    <x v="2"/>
    <x v="3"/>
    <m/>
    <s v="Payment"/>
    <n v="1"/>
    <s v="Iced tea12 oz"/>
    <n v="4.25"/>
    <x v="1"/>
  </r>
  <r>
    <x v="208"/>
    <d v="2025-05-02T00:00:00"/>
    <x v="184"/>
    <x v="14"/>
    <n v="2"/>
    <x v="5"/>
    <x v="5"/>
    <x v="1"/>
    <m/>
    <s v="Payment"/>
    <n v="1"/>
    <s v="Hot chocolateRegular (12 oz)"/>
    <n v="9.5"/>
    <x v="1"/>
  </r>
  <r>
    <x v="208"/>
    <d v="2025-05-02T00:00:00"/>
    <x v="184"/>
    <x v="4"/>
    <n v="1"/>
    <x v="1"/>
    <x v="1"/>
    <x v="1"/>
    <m/>
    <s v="Payment"/>
    <n v="1"/>
    <s v="Drip coffee12 oz"/>
    <n v="2.25"/>
    <x v="1"/>
  </r>
  <r>
    <x v="209"/>
    <d v="2025-05-02T00:00:00"/>
    <x v="185"/>
    <x v="2"/>
    <n v="1"/>
    <x v="1"/>
    <x v="1"/>
    <x v="1"/>
    <m/>
    <s v="Payment"/>
    <n v="1"/>
    <s v="Cappuccino12 oz"/>
    <n v="5.5"/>
    <x v="1"/>
  </r>
  <r>
    <x v="210"/>
    <d v="2025-05-02T00:00:00"/>
    <x v="186"/>
    <x v="15"/>
    <n v="1"/>
    <x v="1"/>
    <x v="1"/>
    <x v="3"/>
    <m/>
    <s v="Payment"/>
    <n v="1"/>
    <s v="Frappé12 oz"/>
    <n v="4.75"/>
    <x v="1"/>
  </r>
  <r>
    <x v="210"/>
    <d v="2025-05-02T00:00:00"/>
    <x v="186"/>
    <x v="1"/>
    <n v="1"/>
    <x v="1"/>
    <x v="1"/>
    <x v="1"/>
    <m/>
    <s v="Payment"/>
    <n v="1"/>
    <s v="Café latté12 oz"/>
    <n v="4.25"/>
    <x v="1"/>
  </r>
  <r>
    <x v="211"/>
    <d v="2025-05-02T00:00:00"/>
    <x v="187"/>
    <x v="10"/>
    <n v="1"/>
    <x v="1"/>
    <x v="4"/>
    <x v="5"/>
    <m/>
    <s v="Payment"/>
    <n v="1"/>
    <s v="Single-origin12 oz"/>
    <n v="14.95"/>
    <x v="1"/>
  </r>
  <r>
    <x v="212"/>
    <d v="2025-05-02T00:00:00"/>
    <x v="188"/>
    <x v="9"/>
    <n v="1"/>
    <x v="0"/>
    <x v="3"/>
    <x v="4"/>
    <m/>
    <s v="Payment"/>
    <n v="1"/>
    <s v="Syrup"/>
    <n v="0.75"/>
    <x v="1"/>
  </r>
  <r>
    <x v="212"/>
    <d v="2025-05-02T00:00:00"/>
    <x v="188"/>
    <x v="6"/>
    <n v="1"/>
    <x v="1"/>
    <x v="1"/>
    <x v="1"/>
    <m/>
    <s v="Payment"/>
    <n v="1"/>
    <s v="Pourover12 oz"/>
    <n v="3.5"/>
    <x v="1"/>
  </r>
  <r>
    <x v="212"/>
    <d v="2025-05-02T00:00:00"/>
    <x v="188"/>
    <x v="6"/>
    <n v="1"/>
    <x v="1"/>
    <x v="1"/>
    <x v="1"/>
    <m/>
    <s v="Payment"/>
    <n v="1"/>
    <s v="Pourover12 oz"/>
    <n v="3.5"/>
    <x v="1"/>
  </r>
  <r>
    <x v="213"/>
    <d v="2025-05-02T00:00:00"/>
    <x v="189"/>
    <x v="8"/>
    <n v="1"/>
    <x v="1"/>
    <x v="2"/>
    <x v="3"/>
    <m/>
    <s v="Payment"/>
    <n v="1"/>
    <s v="Iced tea12 oz"/>
    <n v="4.25"/>
    <x v="1"/>
  </r>
  <r>
    <x v="213"/>
    <d v="2025-05-02T00:00:00"/>
    <x v="189"/>
    <x v="4"/>
    <n v="1"/>
    <x v="1"/>
    <x v="1"/>
    <x v="1"/>
    <m/>
    <s v="Payment"/>
    <n v="1"/>
    <s v="Drip coffee12 oz"/>
    <n v="2.25"/>
    <x v="1"/>
  </r>
  <r>
    <x v="214"/>
    <d v="2025-05-02T00:00:00"/>
    <x v="190"/>
    <x v="8"/>
    <n v="1"/>
    <x v="1"/>
    <x v="2"/>
    <x v="3"/>
    <m/>
    <s v="Payment"/>
    <n v="1"/>
    <s v="Iced tea12 oz"/>
    <n v="4.25"/>
    <x v="1"/>
  </r>
  <r>
    <x v="215"/>
    <d v="2025-05-02T00:00:00"/>
    <x v="191"/>
    <x v="7"/>
    <n v="1"/>
    <x v="2"/>
    <x v="1"/>
    <x v="1"/>
    <m/>
    <s v="Payment"/>
    <n v="1"/>
    <s v="Turkish coffee3 oz"/>
    <n v="3.75"/>
    <x v="1"/>
  </r>
  <r>
    <x v="216"/>
    <d v="2025-05-02T00:00:00"/>
    <x v="192"/>
    <x v="6"/>
    <n v="1"/>
    <x v="1"/>
    <x v="1"/>
    <x v="1"/>
    <m/>
    <s v="Payment"/>
    <n v="2"/>
    <s v="Pourover12 oz"/>
    <n v="3.5"/>
    <x v="1"/>
  </r>
  <r>
    <x v="217"/>
    <d v="2025-05-02T00:00:00"/>
    <x v="193"/>
    <x v="8"/>
    <n v="1"/>
    <x v="1"/>
    <x v="2"/>
    <x v="3"/>
    <m/>
    <s v="Payment"/>
    <n v="2"/>
    <s v="Iced tea12 oz"/>
    <n v="4.25"/>
    <x v="1"/>
  </r>
  <r>
    <x v="218"/>
    <d v="2025-05-02T00:00:00"/>
    <x v="194"/>
    <x v="9"/>
    <n v="1"/>
    <x v="0"/>
    <x v="3"/>
    <x v="4"/>
    <m/>
    <s v="Payment"/>
    <n v="1"/>
    <s v="Syrup"/>
    <n v="0.75"/>
    <x v="1"/>
  </r>
  <r>
    <x v="218"/>
    <d v="2025-05-02T00:00:00"/>
    <x v="194"/>
    <x v="6"/>
    <n v="1"/>
    <x v="1"/>
    <x v="1"/>
    <x v="1"/>
    <m/>
    <s v="Payment"/>
    <n v="1"/>
    <s v="Pourover12 oz"/>
    <n v="3.5"/>
    <x v="1"/>
  </r>
  <r>
    <x v="219"/>
    <d v="2025-05-02T00:00:00"/>
    <x v="195"/>
    <x v="8"/>
    <n v="1"/>
    <x v="1"/>
    <x v="2"/>
    <x v="3"/>
    <m/>
    <s v="Payment"/>
    <n v="1"/>
    <s v="Iced tea12 oz"/>
    <n v="4.25"/>
    <x v="1"/>
  </r>
  <r>
    <x v="220"/>
    <d v="2025-05-02T00:00:00"/>
    <x v="196"/>
    <x v="8"/>
    <n v="1"/>
    <x v="1"/>
    <x v="2"/>
    <x v="3"/>
    <m/>
    <s v="Payment"/>
    <n v="2"/>
    <s v="Iced tea12 oz"/>
    <n v="4.25"/>
    <x v="1"/>
  </r>
  <r>
    <x v="221"/>
    <d v="2025-05-02T00:00:00"/>
    <x v="197"/>
    <x v="8"/>
    <n v="1"/>
    <x v="1"/>
    <x v="2"/>
    <x v="3"/>
    <m/>
    <s v="Payment"/>
    <n v="1"/>
    <s v="Iced tea12 oz"/>
    <n v="4.25"/>
    <x v="1"/>
  </r>
  <r>
    <x v="222"/>
    <d v="2025-05-02T00:00:00"/>
    <x v="198"/>
    <x v="15"/>
    <n v="1"/>
    <x v="1"/>
    <x v="1"/>
    <x v="3"/>
    <m/>
    <s v="Payment"/>
    <n v="1"/>
    <s v="Frappé12 oz"/>
    <n v="4.75"/>
    <x v="1"/>
  </r>
  <r>
    <x v="223"/>
    <d v="2025-05-02T00:00:00"/>
    <x v="199"/>
    <x v="13"/>
    <n v="1"/>
    <x v="4"/>
    <x v="2"/>
    <x v="1"/>
    <m/>
    <s v="Payment"/>
    <n v="1"/>
    <s v="Moroccan tea10 oz"/>
    <n v="3"/>
    <x v="1"/>
  </r>
  <r>
    <x v="224"/>
    <d v="2025-05-02T00:00:00"/>
    <x v="200"/>
    <x v="4"/>
    <n v="1"/>
    <x v="1"/>
    <x v="1"/>
    <x v="1"/>
    <m/>
    <s v="Payment"/>
    <n v="1"/>
    <s v="Drip coffee12 oz"/>
    <n v="2.25"/>
    <x v="1"/>
  </r>
  <r>
    <x v="225"/>
    <d v="2025-05-02T00:00:00"/>
    <x v="201"/>
    <x v="3"/>
    <n v="1"/>
    <x v="0"/>
    <x v="1"/>
    <x v="2"/>
    <m/>
    <s v="Payment"/>
    <n v="1"/>
    <s v="Drip coffee refill"/>
    <n v="1.25"/>
    <x v="1"/>
  </r>
  <r>
    <x v="226"/>
    <d v="2025-05-02T00:00:00"/>
    <x v="202"/>
    <x v="9"/>
    <n v="1"/>
    <x v="0"/>
    <x v="3"/>
    <x v="4"/>
    <m/>
    <s v="Payment"/>
    <n v="1"/>
    <s v="Syrup"/>
    <n v="0.75"/>
    <x v="1"/>
  </r>
  <r>
    <x v="226"/>
    <d v="2025-05-02T00:00:00"/>
    <x v="202"/>
    <x v="6"/>
    <n v="1"/>
    <x v="1"/>
    <x v="1"/>
    <x v="1"/>
    <m/>
    <s v="Payment"/>
    <n v="1"/>
    <s v="Pourover12 oz"/>
    <n v="3.5"/>
    <x v="1"/>
  </r>
  <r>
    <x v="227"/>
    <d v="2025-05-02T00:00:00"/>
    <x v="203"/>
    <x v="15"/>
    <n v="1"/>
    <x v="1"/>
    <x v="1"/>
    <x v="3"/>
    <m/>
    <s v="Payment"/>
    <n v="1"/>
    <s v="Frappé12 oz"/>
    <n v="4.75"/>
    <x v="1"/>
  </r>
  <r>
    <x v="228"/>
    <d v="2025-05-02T00:00:00"/>
    <x v="204"/>
    <x v="6"/>
    <n v="2"/>
    <x v="1"/>
    <x v="1"/>
    <x v="1"/>
    <m/>
    <s v="Payment"/>
    <n v="1"/>
    <s v="Pourover12 oz"/>
    <n v="7"/>
    <x v="1"/>
  </r>
  <r>
    <x v="229"/>
    <d v="2025-05-02T00:00:00"/>
    <x v="205"/>
    <x v="1"/>
    <n v="1"/>
    <x v="1"/>
    <x v="1"/>
    <x v="1"/>
    <m/>
    <s v="Payment"/>
    <n v="1"/>
    <s v="Café latté12 oz"/>
    <n v="4.25"/>
    <x v="1"/>
  </r>
  <r>
    <x v="230"/>
    <d v="2025-05-02T00:00:00"/>
    <x v="206"/>
    <x v="22"/>
    <n v="1"/>
    <x v="4"/>
    <x v="1"/>
    <x v="3"/>
    <m/>
    <s v="Payment"/>
    <n v="1"/>
    <s v="Iced café bombón10 oz"/>
    <n v="4.75"/>
    <x v="1"/>
  </r>
  <r>
    <x v="231"/>
    <d v="2025-05-02T00:00:00"/>
    <x v="207"/>
    <x v="17"/>
    <n v="1"/>
    <x v="1"/>
    <x v="1"/>
    <x v="3"/>
    <m/>
    <s v="Payment"/>
    <n v="1"/>
    <s v="Iced Guillermo12 oz"/>
    <n v="3.5"/>
    <x v="1"/>
  </r>
  <r>
    <x v="232"/>
    <d v="2025-05-02T00:00:00"/>
    <x v="208"/>
    <x v="2"/>
    <n v="1"/>
    <x v="1"/>
    <x v="1"/>
    <x v="1"/>
    <m/>
    <s v="Payment"/>
    <n v="2"/>
    <s v="Cappuccino12 oz"/>
    <n v="5.5"/>
    <x v="1"/>
  </r>
  <r>
    <x v="233"/>
    <d v="2025-05-02T00:00:00"/>
    <x v="209"/>
    <x v="9"/>
    <n v="1"/>
    <x v="0"/>
    <x v="3"/>
    <x v="4"/>
    <m/>
    <s v="Payment"/>
    <n v="1"/>
    <s v="Syrup"/>
    <n v="0.75"/>
    <x v="1"/>
  </r>
  <r>
    <x v="233"/>
    <d v="2025-05-02T00:00:00"/>
    <x v="209"/>
    <x v="15"/>
    <n v="1"/>
    <x v="1"/>
    <x v="1"/>
    <x v="3"/>
    <m/>
    <s v="Payment"/>
    <n v="1"/>
    <s v="Frappé12 oz"/>
    <n v="4.75"/>
    <x v="1"/>
  </r>
  <r>
    <x v="234"/>
    <d v="2025-05-02T00:00:00"/>
    <x v="210"/>
    <x v="2"/>
    <n v="1"/>
    <x v="1"/>
    <x v="1"/>
    <x v="1"/>
    <m/>
    <s v="Payment"/>
    <n v="1"/>
    <s v="Cappuccino12 oz"/>
    <n v="5.5"/>
    <x v="1"/>
  </r>
  <r>
    <x v="235"/>
    <d v="2025-05-02T00:00:00"/>
    <x v="211"/>
    <x v="16"/>
    <n v="1"/>
    <x v="1"/>
    <x v="5"/>
    <x v="3"/>
    <m/>
    <s v="Payment"/>
    <n v="1"/>
    <s v="Coconut milk smoothie12 oz"/>
    <n v="5.75"/>
    <x v="1"/>
  </r>
  <r>
    <x v="236"/>
    <d v="2025-05-02T00:00:00"/>
    <x v="212"/>
    <x v="9"/>
    <n v="1"/>
    <x v="0"/>
    <x v="3"/>
    <x v="4"/>
    <m/>
    <s v="Payment"/>
    <n v="1"/>
    <s v="Syrup"/>
    <n v="0.75"/>
    <x v="1"/>
  </r>
  <r>
    <x v="236"/>
    <d v="2025-05-02T00:00:00"/>
    <x v="212"/>
    <x v="6"/>
    <n v="1"/>
    <x v="1"/>
    <x v="1"/>
    <x v="1"/>
    <m/>
    <s v="Payment"/>
    <n v="1"/>
    <s v="Pourover12 oz"/>
    <n v="3.5"/>
    <x v="1"/>
  </r>
  <r>
    <x v="236"/>
    <d v="2025-05-02T00:00:00"/>
    <x v="212"/>
    <x v="17"/>
    <n v="1"/>
    <x v="1"/>
    <x v="1"/>
    <x v="3"/>
    <m/>
    <s v="Payment"/>
    <n v="1"/>
    <s v="Iced Guillermo12 oz"/>
    <n v="3.5"/>
    <x v="1"/>
  </r>
  <r>
    <x v="237"/>
    <d v="2025-05-02T00:00:00"/>
    <x v="213"/>
    <x v="19"/>
    <n v="1"/>
    <x v="1"/>
    <x v="4"/>
    <x v="5"/>
    <m/>
    <s v="Payment"/>
    <n v="1"/>
    <s v="House blend12 oz"/>
    <n v="12.95"/>
    <x v="1"/>
  </r>
  <r>
    <x v="238"/>
    <d v="2025-05-02T00:00:00"/>
    <x v="214"/>
    <x v="13"/>
    <n v="1"/>
    <x v="4"/>
    <x v="2"/>
    <x v="1"/>
    <m/>
    <s v="Payment"/>
    <n v="1"/>
    <s v="Moroccan tea10 oz"/>
    <n v="3"/>
    <x v="1"/>
  </r>
  <r>
    <x v="239"/>
    <d v="2025-05-02T00:00:00"/>
    <x v="215"/>
    <x v="3"/>
    <n v="1"/>
    <x v="0"/>
    <x v="1"/>
    <x v="2"/>
    <m/>
    <s v="Payment"/>
    <n v="1"/>
    <s v="Drip coffee refill"/>
    <n v="1.25"/>
    <x v="1"/>
  </r>
  <r>
    <x v="240"/>
    <d v="2025-05-02T00:00:00"/>
    <x v="216"/>
    <x v="2"/>
    <n v="1"/>
    <x v="1"/>
    <x v="1"/>
    <x v="1"/>
    <m/>
    <s v="Payment"/>
    <n v="2"/>
    <s v="Cappuccino12 oz"/>
    <n v="5.5"/>
    <x v="1"/>
  </r>
  <r>
    <x v="241"/>
    <d v="2025-05-02T00:00:00"/>
    <x v="217"/>
    <x v="9"/>
    <n v="1"/>
    <x v="0"/>
    <x v="3"/>
    <x v="4"/>
    <m/>
    <s v="Payment"/>
    <n v="1"/>
    <s v="Syrup"/>
    <n v="0.75"/>
    <x v="1"/>
  </r>
  <r>
    <x v="241"/>
    <d v="2025-05-02T00:00:00"/>
    <x v="217"/>
    <x v="6"/>
    <n v="1"/>
    <x v="1"/>
    <x v="1"/>
    <x v="1"/>
    <m/>
    <s v="Payment"/>
    <n v="1"/>
    <s v="Pourover12 oz"/>
    <n v="3.5"/>
    <x v="1"/>
  </r>
  <r>
    <x v="242"/>
    <d v="2025-05-02T00:00:00"/>
    <x v="218"/>
    <x v="4"/>
    <n v="1"/>
    <x v="1"/>
    <x v="1"/>
    <x v="1"/>
    <m/>
    <s v="Payment"/>
    <n v="1"/>
    <s v="Drip coffee12 oz"/>
    <n v="2.25"/>
    <x v="1"/>
  </r>
  <r>
    <x v="243"/>
    <d v="2025-05-02T00:00:00"/>
    <x v="219"/>
    <x v="9"/>
    <n v="2"/>
    <x v="0"/>
    <x v="3"/>
    <x v="4"/>
    <m/>
    <s v="Payment"/>
    <n v="1"/>
    <s v="Syrup"/>
    <n v="1.5"/>
    <x v="1"/>
  </r>
  <r>
    <x v="243"/>
    <d v="2025-05-02T00:00:00"/>
    <x v="219"/>
    <x v="6"/>
    <n v="2"/>
    <x v="1"/>
    <x v="1"/>
    <x v="1"/>
    <m/>
    <s v="Payment"/>
    <n v="1"/>
    <s v="Pourover12 oz"/>
    <n v="7"/>
    <x v="1"/>
  </r>
  <r>
    <x v="244"/>
    <d v="2025-05-02T00:00:00"/>
    <x v="220"/>
    <x v="16"/>
    <n v="1"/>
    <x v="1"/>
    <x v="5"/>
    <x v="3"/>
    <m/>
    <s v="Payment"/>
    <n v="1"/>
    <s v="Coconut milk smoothie12 oz"/>
    <n v="5.75"/>
    <x v="1"/>
  </r>
  <r>
    <x v="245"/>
    <d v="2025-05-02T00:00:00"/>
    <x v="221"/>
    <x v="10"/>
    <n v="1"/>
    <x v="1"/>
    <x v="4"/>
    <x v="5"/>
    <m/>
    <s v="Payment"/>
    <n v="2"/>
    <s v="Single-origin12 oz"/>
    <n v="14.95"/>
    <x v="1"/>
  </r>
  <r>
    <x v="246"/>
    <d v="2025-05-02T00:00:00"/>
    <x v="222"/>
    <x v="6"/>
    <n v="1"/>
    <x v="1"/>
    <x v="1"/>
    <x v="1"/>
    <m/>
    <s v="Payment"/>
    <n v="1"/>
    <s v="Pourover12 oz"/>
    <n v="3.5"/>
    <x v="1"/>
  </r>
  <r>
    <x v="247"/>
    <d v="2025-05-02T00:00:00"/>
    <x v="223"/>
    <x v="4"/>
    <n v="1"/>
    <x v="1"/>
    <x v="1"/>
    <x v="1"/>
    <m/>
    <s v="Payment"/>
    <n v="1"/>
    <s v="Drip coffee12 oz"/>
    <n v="2.25"/>
    <x v="1"/>
  </r>
  <r>
    <x v="248"/>
    <d v="2025-05-02T00:00:00"/>
    <x v="224"/>
    <x v="16"/>
    <n v="1"/>
    <x v="1"/>
    <x v="5"/>
    <x v="3"/>
    <m/>
    <s v="Payment"/>
    <n v="1"/>
    <s v="Coconut milk smoothie12 oz"/>
    <n v="5.75"/>
    <x v="1"/>
  </r>
  <r>
    <x v="249"/>
    <d v="2025-05-02T00:00:00"/>
    <x v="225"/>
    <x v="6"/>
    <n v="1"/>
    <x v="1"/>
    <x v="1"/>
    <x v="1"/>
    <m/>
    <s v="Payment"/>
    <n v="1"/>
    <s v="Pourover12 oz"/>
    <n v="3.5"/>
    <x v="1"/>
  </r>
  <r>
    <x v="250"/>
    <d v="2025-05-02T00:00:00"/>
    <x v="226"/>
    <x v="15"/>
    <n v="1"/>
    <x v="1"/>
    <x v="1"/>
    <x v="3"/>
    <m/>
    <s v="Payment"/>
    <n v="1"/>
    <s v="Frappé12 oz"/>
    <n v="4.75"/>
    <x v="1"/>
  </r>
  <r>
    <x v="251"/>
    <d v="2025-05-02T00:00:00"/>
    <x v="227"/>
    <x v="2"/>
    <n v="2"/>
    <x v="1"/>
    <x v="1"/>
    <x v="1"/>
    <m/>
    <s v="Payment"/>
    <n v="1"/>
    <s v="Cappuccino12 oz"/>
    <n v="11"/>
    <x v="1"/>
  </r>
  <r>
    <x v="252"/>
    <d v="2025-05-02T00:00:00"/>
    <x v="228"/>
    <x v="2"/>
    <n v="2"/>
    <x v="1"/>
    <x v="1"/>
    <x v="1"/>
    <m/>
    <s v="Payment"/>
    <n v="1"/>
    <s v="Cappuccino12 oz"/>
    <n v="11"/>
    <x v="1"/>
  </r>
  <r>
    <x v="253"/>
    <d v="2025-05-02T00:00:00"/>
    <x v="229"/>
    <x v="4"/>
    <n v="1"/>
    <x v="1"/>
    <x v="1"/>
    <x v="1"/>
    <m/>
    <s v="Payment"/>
    <n v="1"/>
    <s v="Drip coffee12 oz"/>
    <n v="2.25"/>
    <x v="1"/>
  </r>
  <r>
    <x v="254"/>
    <d v="2025-05-02T00:00:00"/>
    <x v="230"/>
    <x v="7"/>
    <n v="1"/>
    <x v="2"/>
    <x v="1"/>
    <x v="1"/>
    <m/>
    <s v="Payment"/>
    <n v="2"/>
    <s v="Turkish coffee3 oz"/>
    <n v="3.75"/>
    <x v="1"/>
  </r>
  <r>
    <x v="254"/>
    <d v="2025-05-02T00:00:00"/>
    <x v="230"/>
    <x v="1"/>
    <n v="1"/>
    <x v="1"/>
    <x v="1"/>
    <x v="1"/>
    <m/>
    <s v="Payment"/>
    <n v="2"/>
    <s v="Café latté12 oz"/>
    <n v="4.25"/>
    <x v="1"/>
  </r>
  <r>
    <x v="255"/>
    <d v="2025-05-02T00:00:00"/>
    <x v="231"/>
    <x v="1"/>
    <n v="1"/>
    <x v="1"/>
    <x v="1"/>
    <x v="1"/>
    <m/>
    <s v="Payment"/>
    <n v="1"/>
    <s v="Café latté12 oz"/>
    <n v="4.25"/>
    <x v="1"/>
  </r>
  <r>
    <x v="256"/>
    <d v="2025-05-02T00:00:00"/>
    <x v="232"/>
    <x v="16"/>
    <n v="1"/>
    <x v="1"/>
    <x v="5"/>
    <x v="3"/>
    <m/>
    <s v="Payment"/>
    <n v="1"/>
    <s v="Coconut milk smoothie12 oz"/>
    <n v="5.75"/>
    <x v="1"/>
  </r>
  <r>
    <x v="257"/>
    <d v="2025-05-02T00:00:00"/>
    <x v="233"/>
    <x v="7"/>
    <n v="2"/>
    <x v="2"/>
    <x v="1"/>
    <x v="1"/>
    <m/>
    <s v="Payment"/>
    <n v="2"/>
    <s v="Turkish coffee3 oz"/>
    <n v="7.5"/>
    <x v="1"/>
  </r>
  <r>
    <x v="257"/>
    <d v="2025-05-02T00:00:00"/>
    <x v="233"/>
    <x v="8"/>
    <n v="1"/>
    <x v="1"/>
    <x v="2"/>
    <x v="3"/>
    <m/>
    <s v="Payment"/>
    <n v="2"/>
    <s v="Iced tea12 oz"/>
    <n v="4.25"/>
    <x v="1"/>
  </r>
  <r>
    <x v="257"/>
    <d v="2025-05-02T00:00:00"/>
    <x v="233"/>
    <x v="1"/>
    <n v="1"/>
    <x v="1"/>
    <x v="1"/>
    <x v="1"/>
    <m/>
    <s v="Payment"/>
    <n v="2"/>
    <s v="Café latté12 oz"/>
    <n v="4.25"/>
    <x v="1"/>
  </r>
  <r>
    <x v="258"/>
    <d v="2025-05-02T00:00:00"/>
    <x v="234"/>
    <x v="34"/>
    <n v="1"/>
    <x v="1"/>
    <x v="5"/>
    <x v="3"/>
    <m/>
    <s v="Payment"/>
    <n v="1"/>
    <s v="Mango lassi12 oz"/>
    <n v="5.75"/>
    <x v="1"/>
  </r>
  <r>
    <x v="259"/>
    <d v="2025-05-02T00:00:00"/>
    <x v="235"/>
    <x v="5"/>
    <n v="1"/>
    <x v="1"/>
    <x v="1"/>
    <x v="1"/>
    <m/>
    <s v="Payment"/>
    <n v="2"/>
    <s v="Café Cubano12 oz"/>
    <n v="7"/>
    <x v="1"/>
  </r>
  <r>
    <x v="260"/>
    <d v="2025-05-02T00:00:00"/>
    <x v="236"/>
    <x v="17"/>
    <n v="2"/>
    <x v="1"/>
    <x v="1"/>
    <x v="3"/>
    <m/>
    <s v="Payment"/>
    <n v="1"/>
    <s v="Iced Guillermo12 oz"/>
    <n v="7"/>
    <x v="1"/>
  </r>
  <r>
    <x v="261"/>
    <d v="2025-05-02T00:00:00"/>
    <x v="237"/>
    <x v="6"/>
    <n v="1"/>
    <x v="1"/>
    <x v="1"/>
    <x v="1"/>
    <m/>
    <s v="Payment"/>
    <n v="1"/>
    <s v="Pourover12 oz"/>
    <n v="3.5"/>
    <x v="1"/>
  </r>
  <r>
    <x v="262"/>
    <d v="2025-05-02T00:00:00"/>
    <x v="238"/>
    <x v="17"/>
    <n v="1"/>
    <x v="1"/>
    <x v="1"/>
    <x v="3"/>
    <m/>
    <s v="Payment"/>
    <n v="1"/>
    <s v="Iced Guillermo12 oz"/>
    <n v="3.5"/>
    <x v="1"/>
  </r>
  <r>
    <x v="263"/>
    <d v="2025-05-02T00:00:00"/>
    <x v="239"/>
    <x v="2"/>
    <n v="1"/>
    <x v="1"/>
    <x v="1"/>
    <x v="1"/>
    <m/>
    <s v="Payment"/>
    <n v="1"/>
    <s v="Cappuccino12 oz"/>
    <n v="5.5"/>
    <x v="1"/>
  </r>
  <r>
    <x v="264"/>
    <d v="2025-05-02T00:00:00"/>
    <x v="240"/>
    <x v="6"/>
    <n v="1"/>
    <x v="1"/>
    <x v="1"/>
    <x v="1"/>
    <m/>
    <s v="Payment"/>
    <n v="1"/>
    <s v="Pourover12 oz"/>
    <n v="3.5"/>
    <x v="1"/>
  </r>
  <r>
    <x v="265"/>
    <d v="2025-05-02T00:00:00"/>
    <x v="241"/>
    <x v="6"/>
    <n v="1"/>
    <x v="1"/>
    <x v="1"/>
    <x v="1"/>
    <m/>
    <s v="Payment"/>
    <n v="2"/>
    <s v="Pourover12 oz"/>
    <n v="3.5"/>
    <x v="1"/>
  </r>
  <r>
    <x v="266"/>
    <d v="2025-05-02T00:00:00"/>
    <x v="242"/>
    <x v="6"/>
    <n v="1"/>
    <x v="1"/>
    <x v="1"/>
    <x v="1"/>
    <m/>
    <s v="Payment"/>
    <n v="2"/>
    <s v="Pourover12 oz"/>
    <n v="3.5"/>
    <x v="1"/>
  </r>
  <r>
    <x v="267"/>
    <d v="2025-05-02T00:00:00"/>
    <x v="243"/>
    <x v="15"/>
    <n v="1"/>
    <x v="1"/>
    <x v="1"/>
    <x v="3"/>
    <m/>
    <s v="Payment"/>
    <n v="1"/>
    <s v="Frappé12 oz"/>
    <n v="4.75"/>
    <x v="1"/>
  </r>
  <r>
    <x v="268"/>
    <d v="2025-05-02T00:00:00"/>
    <x v="244"/>
    <x v="9"/>
    <n v="1"/>
    <x v="0"/>
    <x v="3"/>
    <x v="4"/>
    <m/>
    <s v="Payment"/>
    <n v="1"/>
    <s v="Syrup"/>
    <n v="0.75"/>
    <x v="1"/>
  </r>
  <r>
    <x v="268"/>
    <d v="2025-05-02T00:00:00"/>
    <x v="244"/>
    <x v="6"/>
    <n v="1"/>
    <x v="1"/>
    <x v="1"/>
    <x v="1"/>
    <m/>
    <s v="Payment"/>
    <n v="1"/>
    <s v="Pourover12 oz"/>
    <n v="3.5"/>
    <x v="1"/>
  </r>
  <r>
    <x v="269"/>
    <d v="2025-05-02T00:00:00"/>
    <x v="245"/>
    <x v="3"/>
    <n v="2"/>
    <x v="0"/>
    <x v="1"/>
    <x v="2"/>
    <m/>
    <s v="Payment"/>
    <n v="1"/>
    <s v="Drip coffee refill"/>
    <n v="2.5"/>
    <x v="1"/>
  </r>
  <r>
    <x v="270"/>
    <d v="2025-05-02T00:00:00"/>
    <x v="246"/>
    <x v="6"/>
    <n v="1"/>
    <x v="1"/>
    <x v="1"/>
    <x v="1"/>
    <m/>
    <s v="Payment"/>
    <n v="1"/>
    <s v="Pourover12 oz"/>
    <n v="3.5"/>
    <x v="1"/>
  </r>
  <r>
    <x v="270"/>
    <d v="2025-05-02T00:00:00"/>
    <x v="246"/>
    <x v="17"/>
    <n v="1"/>
    <x v="1"/>
    <x v="1"/>
    <x v="3"/>
    <m/>
    <s v="Payment"/>
    <n v="1"/>
    <s v="Iced Guillermo12 oz"/>
    <n v="3.5"/>
    <x v="1"/>
  </r>
  <r>
    <x v="271"/>
    <d v="2025-05-02T00:00:00"/>
    <x v="247"/>
    <x v="1"/>
    <n v="1"/>
    <x v="1"/>
    <x v="1"/>
    <x v="1"/>
    <m/>
    <s v="Payment"/>
    <n v="1"/>
    <s v="Café latté12 oz"/>
    <n v="4.25"/>
    <x v="1"/>
  </r>
  <r>
    <x v="272"/>
    <d v="2025-05-02T00:00:00"/>
    <x v="248"/>
    <x v="17"/>
    <n v="1"/>
    <x v="1"/>
    <x v="1"/>
    <x v="3"/>
    <m/>
    <s v="Payment"/>
    <n v="2"/>
    <s v="Iced Guillermo12 oz"/>
    <n v="3.5"/>
    <x v="1"/>
  </r>
  <r>
    <x v="273"/>
    <d v="2025-05-02T00:00:00"/>
    <x v="249"/>
    <x v="5"/>
    <n v="1"/>
    <x v="1"/>
    <x v="1"/>
    <x v="1"/>
    <m/>
    <s v="Payment"/>
    <n v="2"/>
    <s v="Café Cubano12 oz"/>
    <n v="7"/>
    <x v="1"/>
  </r>
  <r>
    <x v="274"/>
    <d v="2025-05-02T00:00:00"/>
    <x v="250"/>
    <x v="9"/>
    <n v="1"/>
    <x v="0"/>
    <x v="3"/>
    <x v="4"/>
    <m/>
    <s v="Payment"/>
    <n v="2"/>
    <s v="Syrup"/>
    <n v="0.75"/>
    <x v="1"/>
  </r>
  <r>
    <x v="274"/>
    <d v="2025-05-02T00:00:00"/>
    <x v="250"/>
    <x v="6"/>
    <n v="1"/>
    <x v="1"/>
    <x v="1"/>
    <x v="1"/>
    <m/>
    <s v="Payment"/>
    <n v="2"/>
    <s v="Pourover12 oz"/>
    <n v="3.5"/>
    <x v="1"/>
  </r>
  <r>
    <x v="275"/>
    <d v="2025-05-02T00:00:00"/>
    <x v="251"/>
    <x v="5"/>
    <n v="1"/>
    <x v="1"/>
    <x v="1"/>
    <x v="1"/>
    <m/>
    <s v="Payment"/>
    <n v="1"/>
    <s v="Café Cubano12 oz"/>
    <n v="7"/>
    <x v="1"/>
  </r>
  <r>
    <x v="276"/>
    <d v="2025-05-02T00:00:00"/>
    <x v="252"/>
    <x v="12"/>
    <n v="1"/>
    <x v="3"/>
    <x v="1"/>
    <x v="1"/>
    <m/>
    <s v="Payment"/>
    <n v="1"/>
    <s v="Espresso1 oz"/>
    <n v="2.5"/>
    <x v="1"/>
  </r>
  <r>
    <x v="277"/>
    <d v="2025-05-02T00:00:00"/>
    <x v="253"/>
    <x v="7"/>
    <n v="1"/>
    <x v="2"/>
    <x v="1"/>
    <x v="1"/>
    <m/>
    <s v="Payment"/>
    <n v="2"/>
    <s v="Turkish coffee3 oz"/>
    <n v="3.75"/>
    <x v="1"/>
  </r>
  <r>
    <x v="278"/>
    <d v="2025-05-02T00:00:00"/>
    <x v="254"/>
    <x v="10"/>
    <n v="1"/>
    <x v="1"/>
    <x v="4"/>
    <x v="5"/>
    <m/>
    <s v="Payment"/>
    <n v="1"/>
    <s v="Single-origin12 oz"/>
    <n v="14.95"/>
    <x v="1"/>
  </r>
  <r>
    <x v="279"/>
    <d v="2025-05-02T00:00:00"/>
    <x v="255"/>
    <x v="2"/>
    <n v="1"/>
    <x v="1"/>
    <x v="1"/>
    <x v="1"/>
    <m/>
    <s v="Payment"/>
    <n v="1"/>
    <s v="Cappuccino12 oz"/>
    <n v="5.5"/>
    <x v="1"/>
  </r>
  <r>
    <x v="280"/>
    <d v="2025-05-02T00:00:00"/>
    <x v="256"/>
    <x v="1"/>
    <n v="1"/>
    <x v="1"/>
    <x v="1"/>
    <x v="1"/>
    <m/>
    <s v="Payment"/>
    <n v="1"/>
    <s v="Café latté12 oz"/>
    <n v="4.25"/>
    <x v="1"/>
  </r>
  <r>
    <x v="281"/>
    <d v="2025-05-02T00:00:00"/>
    <x v="257"/>
    <x v="11"/>
    <n v="1"/>
    <x v="0"/>
    <x v="3"/>
    <x v="4"/>
    <m/>
    <s v="Payment"/>
    <n v="1"/>
    <s v="Extra shot"/>
    <n v="1"/>
    <x v="1"/>
  </r>
  <r>
    <x v="282"/>
    <d v="2025-05-02T00:00:00"/>
    <x v="258"/>
    <x v="9"/>
    <n v="1"/>
    <x v="0"/>
    <x v="3"/>
    <x v="4"/>
    <m/>
    <s v="Payment"/>
    <n v="1"/>
    <s v="Syrup"/>
    <n v="0.75"/>
    <x v="1"/>
  </r>
  <r>
    <x v="282"/>
    <d v="2025-05-02T00:00:00"/>
    <x v="258"/>
    <x v="6"/>
    <n v="1"/>
    <x v="1"/>
    <x v="1"/>
    <x v="1"/>
    <m/>
    <s v="Payment"/>
    <n v="1"/>
    <s v="Pourover12 oz"/>
    <n v="3.5"/>
    <x v="1"/>
  </r>
  <r>
    <x v="282"/>
    <d v="2025-05-02T00:00:00"/>
    <x v="258"/>
    <x v="14"/>
    <n v="1"/>
    <x v="5"/>
    <x v="5"/>
    <x v="1"/>
    <m/>
    <s v="Payment"/>
    <n v="1"/>
    <s v="Hot chocolateRegular (12 oz)"/>
    <n v="4.75"/>
    <x v="1"/>
  </r>
  <r>
    <x v="283"/>
    <d v="2025-05-02T00:00:00"/>
    <x v="259"/>
    <x v="9"/>
    <n v="1"/>
    <x v="0"/>
    <x v="3"/>
    <x v="4"/>
    <m/>
    <s v="Payment"/>
    <n v="1"/>
    <s v="Syrup"/>
    <n v="0.75"/>
    <x v="1"/>
  </r>
  <r>
    <x v="283"/>
    <d v="2025-05-02T00:00:00"/>
    <x v="259"/>
    <x v="20"/>
    <n v="1"/>
    <x v="1"/>
    <x v="2"/>
    <x v="1"/>
    <m/>
    <s v="Payment"/>
    <n v="1"/>
    <s v="Rooibos latté12 oz"/>
    <n v="5.5"/>
    <x v="1"/>
  </r>
  <r>
    <x v="283"/>
    <d v="2025-05-02T00:00:00"/>
    <x v="259"/>
    <x v="6"/>
    <n v="1"/>
    <x v="1"/>
    <x v="1"/>
    <x v="1"/>
    <m/>
    <s v="Payment"/>
    <n v="1"/>
    <s v="Pourover12 oz"/>
    <n v="3.5"/>
    <x v="1"/>
  </r>
  <r>
    <x v="284"/>
    <d v="2025-05-02T00:00:00"/>
    <x v="260"/>
    <x v="9"/>
    <n v="1"/>
    <x v="0"/>
    <x v="3"/>
    <x v="4"/>
    <m/>
    <s v="Payment"/>
    <n v="1"/>
    <s v="Syrup"/>
    <n v="0.75"/>
    <x v="1"/>
  </r>
  <r>
    <x v="284"/>
    <d v="2025-05-02T00:00:00"/>
    <x v="260"/>
    <x v="6"/>
    <n v="1"/>
    <x v="1"/>
    <x v="1"/>
    <x v="1"/>
    <m/>
    <s v="Payment"/>
    <n v="1"/>
    <s v="Pourover12 oz"/>
    <n v="3.5"/>
    <x v="1"/>
  </r>
  <r>
    <x v="285"/>
    <d v="2025-05-02T00:00:00"/>
    <x v="261"/>
    <x v="4"/>
    <n v="1"/>
    <x v="1"/>
    <x v="1"/>
    <x v="1"/>
    <m/>
    <s v="Payment"/>
    <n v="1"/>
    <s v="Drip coffee12 oz"/>
    <n v="2.25"/>
    <x v="1"/>
  </r>
  <r>
    <x v="286"/>
    <d v="2025-05-02T00:00:00"/>
    <x v="262"/>
    <x v="5"/>
    <n v="1"/>
    <x v="1"/>
    <x v="1"/>
    <x v="1"/>
    <m/>
    <s v="Payment"/>
    <n v="2"/>
    <s v="Café Cubano12 oz"/>
    <n v="7"/>
    <x v="1"/>
  </r>
  <r>
    <x v="287"/>
    <d v="2025-05-02T00:00:00"/>
    <x v="263"/>
    <x v="3"/>
    <n v="1"/>
    <x v="0"/>
    <x v="1"/>
    <x v="2"/>
    <m/>
    <s v="Payment"/>
    <n v="1"/>
    <s v="Drip coffee refill"/>
    <n v="1.25"/>
    <x v="1"/>
  </r>
  <r>
    <x v="288"/>
    <d v="2025-05-02T00:00:00"/>
    <x v="264"/>
    <x v="6"/>
    <n v="1"/>
    <x v="1"/>
    <x v="1"/>
    <x v="1"/>
    <m/>
    <s v="Payment"/>
    <n v="1"/>
    <s v="Pourover12 oz"/>
    <n v="3.5"/>
    <x v="1"/>
  </r>
  <r>
    <x v="289"/>
    <d v="2025-05-02T00:00:00"/>
    <x v="265"/>
    <x v="7"/>
    <n v="1"/>
    <x v="2"/>
    <x v="1"/>
    <x v="1"/>
    <m/>
    <s v="Payment"/>
    <n v="1"/>
    <s v="Turkish coffee3 oz"/>
    <n v="3.75"/>
    <x v="1"/>
  </r>
  <r>
    <x v="290"/>
    <d v="2025-05-02T00:00:00"/>
    <x v="266"/>
    <x v="6"/>
    <n v="1"/>
    <x v="1"/>
    <x v="1"/>
    <x v="1"/>
    <m/>
    <s v="Payment"/>
    <n v="2"/>
    <s v="Pourover12 oz"/>
    <n v="3.5"/>
    <x v="1"/>
  </r>
  <r>
    <x v="290"/>
    <d v="2025-05-02T00:00:00"/>
    <x v="266"/>
    <x v="11"/>
    <n v="1"/>
    <x v="0"/>
    <x v="3"/>
    <x v="4"/>
    <m/>
    <s v="Payment"/>
    <n v="2"/>
    <s v="Extra shot"/>
    <n v="1"/>
    <x v="1"/>
  </r>
  <r>
    <x v="291"/>
    <d v="2025-05-02T00:00:00"/>
    <x v="267"/>
    <x v="3"/>
    <n v="1"/>
    <x v="0"/>
    <x v="1"/>
    <x v="2"/>
    <m/>
    <s v="Payment"/>
    <n v="1"/>
    <s v="Drip coffee refill"/>
    <n v="1.25"/>
    <x v="1"/>
  </r>
  <r>
    <x v="292"/>
    <d v="2025-05-02T00:00:00"/>
    <x v="268"/>
    <x v="35"/>
    <n v="1"/>
    <x v="6"/>
    <x v="1"/>
    <x v="1"/>
    <m/>
    <s v="Payment"/>
    <n v="1"/>
    <s v="Cortado4 oz"/>
    <n v="3.75"/>
    <x v="1"/>
  </r>
  <r>
    <x v="293"/>
    <d v="2025-05-02T00:00:00"/>
    <x v="269"/>
    <x v="4"/>
    <n v="1"/>
    <x v="1"/>
    <x v="1"/>
    <x v="1"/>
    <m/>
    <s v="Payment"/>
    <n v="1"/>
    <s v="Drip coffee12 oz"/>
    <n v="2.25"/>
    <x v="1"/>
  </r>
  <r>
    <x v="294"/>
    <d v="2025-05-02T00:00:00"/>
    <x v="270"/>
    <x v="11"/>
    <n v="1"/>
    <x v="0"/>
    <x v="3"/>
    <x v="4"/>
    <m/>
    <s v="Payment"/>
    <n v="1"/>
    <s v="Extra shot"/>
    <n v="1"/>
    <x v="1"/>
  </r>
  <r>
    <x v="295"/>
    <d v="2025-05-02T00:00:00"/>
    <x v="271"/>
    <x v="20"/>
    <n v="1"/>
    <x v="1"/>
    <x v="2"/>
    <x v="1"/>
    <m/>
    <s v="Payment"/>
    <n v="1"/>
    <s v="Rooibos latté12 oz"/>
    <n v="5.5"/>
    <x v="1"/>
  </r>
  <r>
    <x v="295"/>
    <d v="2025-05-02T00:00:00"/>
    <x v="271"/>
    <x v="11"/>
    <n v="1"/>
    <x v="0"/>
    <x v="3"/>
    <x v="4"/>
    <m/>
    <s v="Payment"/>
    <n v="1"/>
    <s v="Extra shot"/>
    <n v="1"/>
    <x v="1"/>
  </r>
  <r>
    <x v="296"/>
    <d v="2025-05-02T00:00:00"/>
    <x v="272"/>
    <x v="8"/>
    <n v="1"/>
    <x v="1"/>
    <x v="2"/>
    <x v="3"/>
    <m/>
    <s v="Payment"/>
    <n v="1"/>
    <s v="Iced tea12 oz"/>
    <n v="4.25"/>
    <x v="1"/>
  </r>
  <r>
    <x v="297"/>
    <d v="2025-05-02T00:00:00"/>
    <x v="273"/>
    <x v="20"/>
    <n v="1"/>
    <x v="1"/>
    <x v="2"/>
    <x v="1"/>
    <m/>
    <s v="Payment"/>
    <n v="1"/>
    <s v="Rooibos latté12 oz"/>
    <n v="5.5"/>
    <x v="1"/>
  </r>
  <r>
    <x v="298"/>
    <d v="2025-05-02T00:00:00"/>
    <x v="274"/>
    <x v="17"/>
    <n v="1"/>
    <x v="1"/>
    <x v="1"/>
    <x v="3"/>
    <m/>
    <s v="Payment"/>
    <n v="1"/>
    <s v="Iced Guillermo12 oz"/>
    <n v="3.5"/>
    <x v="1"/>
  </r>
  <r>
    <x v="299"/>
    <d v="2025-05-02T00:00:00"/>
    <x v="275"/>
    <x v="15"/>
    <n v="1"/>
    <x v="1"/>
    <x v="1"/>
    <x v="3"/>
    <m/>
    <s v="Payment"/>
    <n v="2"/>
    <s v="Frappé12 oz"/>
    <n v="4.75"/>
    <x v="1"/>
  </r>
  <r>
    <x v="300"/>
    <d v="2025-05-02T00:00:00"/>
    <x v="276"/>
    <x v="9"/>
    <n v="1"/>
    <x v="0"/>
    <x v="3"/>
    <x v="4"/>
    <m/>
    <s v="Payment"/>
    <n v="2"/>
    <s v="Syrup"/>
    <n v="0.75"/>
    <x v="1"/>
  </r>
  <r>
    <x v="300"/>
    <d v="2025-05-02T00:00:00"/>
    <x v="276"/>
    <x v="6"/>
    <n v="2"/>
    <x v="1"/>
    <x v="1"/>
    <x v="1"/>
    <m/>
    <s v="Payment"/>
    <n v="2"/>
    <s v="Pourover12 oz"/>
    <n v="7"/>
    <x v="1"/>
  </r>
  <r>
    <x v="301"/>
    <d v="2025-05-02T00:00:00"/>
    <x v="277"/>
    <x v="9"/>
    <n v="1"/>
    <x v="0"/>
    <x v="3"/>
    <x v="4"/>
    <m/>
    <s v="Payment"/>
    <n v="2"/>
    <s v="Syrup"/>
    <n v="0.75"/>
    <x v="1"/>
  </r>
  <r>
    <x v="301"/>
    <d v="2025-05-02T00:00:00"/>
    <x v="277"/>
    <x v="6"/>
    <n v="1"/>
    <x v="1"/>
    <x v="1"/>
    <x v="1"/>
    <m/>
    <s v="Payment"/>
    <n v="2"/>
    <s v="Pourover12 oz"/>
    <n v="3.5"/>
    <x v="1"/>
  </r>
  <r>
    <x v="302"/>
    <d v="2025-05-02T00:00:00"/>
    <x v="278"/>
    <x v="2"/>
    <n v="1"/>
    <x v="1"/>
    <x v="1"/>
    <x v="1"/>
    <m/>
    <s v="Payment"/>
    <n v="2"/>
    <s v="Cappuccino12 oz"/>
    <n v="5.5"/>
    <x v="1"/>
  </r>
  <r>
    <x v="303"/>
    <d v="2025-05-02T00:00:00"/>
    <x v="279"/>
    <x v="6"/>
    <n v="1"/>
    <x v="1"/>
    <x v="1"/>
    <x v="1"/>
    <m/>
    <s v="Payment"/>
    <n v="1"/>
    <s v="Pourover12 oz"/>
    <n v="3.5"/>
    <x v="1"/>
  </r>
  <r>
    <x v="304"/>
    <d v="2025-05-02T00:00:00"/>
    <x v="280"/>
    <x v="8"/>
    <n v="1"/>
    <x v="1"/>
    <x v="2"/>
    <x v="3"/>
    <m/>
    <s v="Payment"/>
    <n v="1"/>
    <s v="Iced tea12 oz"/>
    <n v="4.25"/>
    <x v="1"/>
  </r>
  <r>
    <x v="305"/>
    <d v="2025-05-02T00:00:00"/>
    <x v="281"/>
    <x v="15"/>
    <n v="1"/>
    <x v="1"/>
    <x v="1"/>
    <x v="3"/>
    <m/>
    <s v="Payment"/>
    <n v="2"/>
    <s v="Frappé12 oz"/>
    <n v="4.75"/>
    <x v="1"/>
  </r>
  <r>
    <x v="306"/>
    <d v="2025-05-02T00:00:00"/>
    <x v="282"/>
    <x v="7"/>
    <n v="1"/>
    <x v="2"/>
    <x v="1"/>
    <x v="1"/>
    <m/>
    <s v="Payment"/>
    <n v="1"/>
    <s v="Turkish coffee3 oz"/>
    <n v="3.75"/>
    <x v="1"/>
  </r>
  <r>
    <x v="307"/>
    <d v="2025-05-02T00:00:00"/>
    <x v="283"/>
    <x v="6"/>
    <n v="1"/>
    <x v="1"/>
    <x v="1"/>
    <x v="1"/>
    <m/>
    <s v="Payment"/>
    <n v="1"/>
    <s v="Pourover12 oz"/>
    <n v="3.5"/>
    <x v="1"/>
  </r>
  <r>
    <x v="308"/>
    <d v="2025-05-02T00:00:00"/>
    <x v="284"/>
    <x v="17"/>
    <n v="2"/>
    <x v="1"/>
    <x v="1"/>
    <x v="3"/>
    <m/>
    <s v="Payment"/>
    <n v="1"/>
    <s v="Iced Guillermo12 oz"/>
    <n v="7"/>
    <x v="1"/>
  </r>
  <r>
    <x v="309"/>
    <d v="2025-05-02T00:00:00"/>
    <x v="285"/>
    <x v="13"/>
    <n v="1"/>
    <x v="4"/>
    <x v="2"/>
    <x v="1"/>
    <m/>
    <s v="Payment"/>
    <n v="1"/>
    <s v="Moroccan tea10 oz"/>
    <n v="3"/>
    <x v="1"/>
  </r>
  <r>
    <x v="310"/>
    <d v="2025-05-02T00:00:00"/>
    <x v="286"/>
    <x v="6"/>
    <n v="1"/>
    <x v="1"/>
    <x v="1"/>
    <x v="1"/>
    <m/>
    <s v="Payment"/>
    <n v="1"/>
    <s v="Pourover12 oz"/>
    <n v="3.5"/>
    <x v="1"/>
  </r>
  <r>
    <x v="311"/>
    <d v="2025-05-02T00:00:00"/>
    <x v="287"/>
    <x v="15"/>
    <n v="1"/>
    <x v="1"/>
    <x v="1"/>
    <x v="3"/>
    <m/>
    <s v="Payment"/>
    <n v="2"/>
    <s v="Frappé12 oz"/>
    <n v="4.75"/>
    <x v="1"/>
  </r>
  <r>
    <x v="312"/>
    <d v="2025-05-02T00:00:00"/>
    <x v="288"/>
    <x v="6"/>
    <n v="1"/>
    <x v="1"/>
    <x v="1"/>
    <x v="1"/>
    <m/>
    <s v="Payment"/>
    <n v="1"/>
    <s v="Pourover12 oz"/>
    <n v="3.5"/>
    <x v="1"/>
  </r>
  <r>
    <x v="313"/>
    <d v="2025-05-02T00:00:00"/>
    <x v="289"/>
    <x v="1"/>
    <n v="1"/>
    <x v="1"/>
    <x v="1"/>
    <x v="1"/>
    <m/>
    <s v="Payment"/>
    <n v="2"/>
    <s v="Café latté12 oz"/>
    <n v="4.25"/>
    <x v="1"/>
  </r>
  <r>
    <x v="314"/>
    <d v="2025-05-02T00:00:00"/>
    <x v="290"/>
    <x v="17"/>
    <n v="1"/>
    <x v="1"/>
    <x v="1"/>
    <x v="3"/>
    <m/>
    <s v="Payment"/>
    <n v="1"/>
    <s v="Iced Guillermo12 oz"/>
    <n v="3.5"/>
    <x v="1"/>
  </r>
  <r>
    <x v="315"/>
    <d v="2025-05-02T00:00:00"/>
    <x v="291"/>
    <x v="34"/>
    <n v="2"/>
    <x v="1"/>
    <x v="5"/>
    <x v="3"/>
    <m/>
    <s v="Payment"/>
    <n v="1"/>
    <s v="Mango lassi12 oz"/>
    <n v="11.5"/>
    <x v="1"/>
  </r>
  <r>
    <x v="315"/>
    <d v="2025-05-02T00:00:00"/>
    <x v="291"/>
    <x v="24"/>
    <n v="1"/>
    <x v="1"/>
    <x v="1"/>
    <x v="1"/>
    <m/>
    <s v="Payment"/>
    <n v="1"/>
    <s v="Aeropress12 oz"/>
    <n v="6"/>
    <x v="1"/>
  </r>
  <r>
    <x v="316"/>
    <d v="2025-05-02T00:00:00"/>
    <x v="292"/>
    <x v="9"/>
    <n v="1"/>
    <x v="0"/>
    <x v="3"/>
    <x v="4"/>
    <m/>
    <s v="Payment"/>
    <n v="1"/>
    <s v="Syrup"/>
    <n v="0.75"/>
    <x v="1"/>
  </r>
  <r>
    <x v="316"/>
    <d v="2025-05-02T00:00:00"/>
    <x v="292"/>
    <x v="6"/>
    <n v="1"/>
    <x v="1"/>
    <x v="1"/>
    <x v="1"/>
    <m/>
    <s v="Payment"/>
    <n v="1"/>
    <s v="Pourover12 oz"/>
    <n v="3.5"/>
    <x v="1"/>
  </r>
  <r>
    <x v="316"/>
    <d v="2025-05-02T00:00:00"/>
    <x v="292"/>
    <x v="4"/>
    <n v="1"/>
    <x v="1"/>
    <x v="1"/>
    <x v="1"/>
    <m/>
    <s v="Payment"/>
    <n v="1"/>
    <s v="Drip coffee12 oz"/>
    <n v="2.25"/>
    <x v="1"/>
  </r>
  <r>
    <x v="317"/>
    <d v="2025-05-02T00:00:00"/>
    <x v="293"/>
    <x v="6"/>
    <n v="1"/>
    <x v="1"/>
    <x v="1"/>
    <x v="1"/>
    <m/>
    <s v="Payment"/>
    <n v="2"/>
    <s v="Pourover12 oz"/>
    <n v="3.5"/>
    <x v="1"/>
  </r>
  <r>
    <x v="318"/>
    <d v="2025-05-02T00:00:00"/>
    <x v="294"/>
    <x v="2"/>
    <n v="1"/>
    <x v="1"/>
    <x v="1"/>
    <x v="1"/>
    <m/>
    <s v="Payment"/>
    <n v="1"/>
    <s v="Cappuccino12 oz"/>
    <n v="5.5"/>
    <x v="1"/>
  </r>
  <r>
    <x v="319"/>
    <d v="2025-05-02T00:00:00"/>
    <x v="295"/>
    <x v="9"/>
    <n v="1"/>
    <x v="0"/>
    <x v="3"/>
    <x v="4"/>
    <m/>
    <s v="Payment"/>
    <n v="1"/>
    <s v="Syrup"/>
    <n v="0.75"/>
    <x v="1"/>
  </r>
  <r>
    <x v="319"/>
    <d v="2025-05-02T00:00:00"/>
    <x v="295"/>
    <x v="6"/>
    <n v="1"/>
    <x v="1"/>
    <x v="1"/>
    <x v="1"/>
    <m/>
    <s v="Payment"/>
    <n v="1"/>
    <s v="Pourover12 oz"/>
    <n v="3.5"/>
    <x v="1"/>
  </r>
  <r>
    <x v="320"/>
    <d v="2025-05-02T00:00:00"/>
    <x v="296"/>
    <x v="7"/>
    <n v="1"/>
    <x v="2"/>
    <x v="1"/>
    <x v="1"/>
    <m/>
    <s v="Payment"/>
    <n v="2"/>
    <s v="Turkish coffee3 oz"/>
    <n v="3.75"/>
    <x v="1"/>
  </r>
  <r>
    <x v="321"/>
    <d v="2025-05-02T00:00:00"/>
    <x v="297"/>
    <x v="15"/>
    <n v="1"/>
    <x v="1"/>
    <x v="1"/>
    <x v="3"/>
    <m/>
    <s v="Payment"/>
    <n v="1"/>
    <s v="Frappé12 oz"/>
    <n v="4.75"/>
    <x v="1"/>
  </r>
  <r>
    <x v="322"/>
    <d v="2025-05-02T00:00:00"/>
    <x v="145"/>
    <x v="17"/>
    <n v="1"/>
    <x v="1"/>
    <x v="1"/>
    <x v="3"/>
    <m/>
    <s v="Payment"/>
    <n v="1"/>
    <s v="Iced Guillermo12 oz"/>
    <n v="3.5"/>
    <x v="1"/>
  </r>
  <r>
    <x v="323"/>
    <d v="2025-05-02T00:00:00"/>
    <x v="298"/>
    <x v="6"/>
    <n v="1"/>
    <x v="1"/>
    <x v="1"/>
    <x v="1"/>
    <m/>
    <s v="Payment"/>
    <n v="1"/>
    <s v="Pourover12 oz"/>
    <n v="3.5"/>
    <x v="1"/>
  </r>
  <r>
    <x v="324"/>
    <d v="2025-05-02T00:00:00"/>
    <x v="299"/>
    <x v="6"/>
    <n v="1"/>
    <x v="1"/>
    <x v="1"/>
    <x v="1"/>
    <m/>
    <s v="Payment"/>
    <n v="2"/>
    <s v="Pourover12 oz"/>
    <n v="3.5"/>
    <x v="1"/>
  </r>
  <r>
    <x v="325"/>
    <d v="2025-05-02T00:00:00"/>
    <x v="300"/>
    <x v="2"/>
    <n v="1"/>
    <x v="1"/>
    <x v="1"/>
    <x v="1"/>
    <m/>
    <s v="Payment"/>
    <n v="1"/>
    <s v="Cappuccino12 oz"/>
    <n v="5.5"/>
    <x v="1"/>
  </r>
  <r>
    <x v="326"/>
    <d v="2025-05-02T00:00:00"/>
    <x v="301"/>
    <x v="3"/>
    <n v="1"/>
    <x v="0"/>
    <x v="1"/>
    <x v="2"/>
    <m/>
    <s v="Payment"/>
    <n v="1"/>
    <s v="Drip coffee refill"/>
    <n v="1.25"/>
    <x v="1"/>
  </r>
  <r>
    <x v="327"/>
    <d v="2025-05-02T00:00:00"/>
    <x v="302"/>
    <x v="6"/>
    <n v="1"/>
    <x v="1"/>
    <x v="1"/>
    <x v="1"/>
    <m/>
    <s v="Payment"/>
    <n v="2"/>
    <s v="Pourover12 oz"/>
    <n v="3.5"/>
    <x v="1"/>
  </r>
  <r>
    <x v="328"/>
    <d v="2025-05-02T00:00:00"/>
    <x v="303"/>
    <x v="11"/>
    <n v="1"/>
    <x v="0"/>
    <x v="3"/>
    <x v="4"/>
    <m/>
    <s v="Payment"/>
    <n v="2"/>
    <s v="Extra shot"/>
    <n v="1"/>
    <x v="1"/>
  </r>
  <r>
    <x v="328"/>
    <d v="2025-05-02T00:00:00"/>
    <x v="303"/>
    <x v="2"/>
    <n v="1"/>
    <x v="1"/>
    <x v="1"/>
    <x v="1"/>
    <m/>
    <s v="Payment"/>
    <n v="2"/>
    <s v="Cappuccino12 oz"/>
    <n v="5.5"/>
    <x v="1"/>
  </r>
  <r>
    <x v="329"/>
    <d v="2025-05-02T00:00:00"/>
    <x v="304"/>
    <x v="7"/>
    <n v="1"/>
    <x v="2"/>
    <x v="1"/>
    <x v="1"/>
    <m/>
    <s v="Payment"/>
    <n v="1"/>
    <s v="Turkish coffee3 oz"/>
    <n v="3.75"/>
    <x v="1"/>
  </r>
  <r>
    <x v="330"/>
    <d v="2025-05-02T00:00:00"/>
    <x v="305"/>
    <x v="10"/>
    <n v="1"/>
    <x v="1"/>
    <x v="4"/>
    <x v="5"/>
    <m/>
    <s v="Payment"/>
    <n v="1"/>
    <s v="Single-origin12 oz"/>
    <n v="14.95"/>
    <x v="1"/>
  </r>
  <r>
    <x v="331"/>
    <d v="2025-05-02T00:00:00"/>
    <x v="306"/>
    <x v="3"/>
    <n v="1"/>
    <x v="0"/>
    <x v="1"/>
    <x v="2"/>
    <m/>
    <s v="Payment"/>
    <n v="1"/>
    <s v="Drip coffee refill"/>
    <n v="1.25"/>
    <x v="1"/>
  </r>
  <r>
    <x v="332"/>
    <d v="2025-05-02T00:00:00"/>
    <x v="307"/>
    <x v="7"/>
    <n v="1"/>
    <x v="2"/>
    <x v="1"/>
    <x v="1"/>
    <m/>
    <s v="Payment"/>
    <n v="1"/>
    <s v="Turkish coffee3 oz"/>
    <n v="3.75"/>
    <x v="1"/>
  </r>
  <r>
    <x v="333"/>
    <d v="2025-05-02T00:00:00"/>
    <x v="308"/>
    <x v="9"/>
    <n v="1"/>
    <x v="0"/>
    <x v="3"/>
    <x v="4"/>
    <m/>
    <s v="Payment"/>
    <n v="2"/>
    <s v="Syrup"/>
    <n v="0.75"/>
    <x v="1"/>
  </r>
  <r>
    <x v="333"/>
    <d v="2025-05-02T00:00:00"/>
    <x v="308"/>
    <x v="5"/>
    <n v="1"/>
    <x v="1"/>
    <x v="1"/>
    <x v="1"/>
    <m/>
    <s v="Payment"/>
    <n v="2"/>
    <s v="Café Cubano12 oz"/>
    <n v="7"/>
    <x v="1"/>
  </r>
  <r>
    <x v="334"/>
    <d v="2025-05-02T00:00:00"/>
    <x v="309"/>
    <x v="6"/>
    <n v="1"/>
    <x v="1"/>
    <x v="1"/>
    <x v="1"/>
    <m/>
    <s v="Payment"/>
    <n v="2"/>
    <s v="Pourover12 oz"/>
    <n v="3.5"/>
    <x v="1"/>
  </r>
  <r>
    <x v="335"/>
    <d v="2025-05-02T00:00:00"/>
    <x v="310"/>
    <x v="17"/>
    <n v="1"/>
    <x v="1"/>
    <x v="1"/>
    <x v="3"/>
    <m/>
    <s v="Payment"/>
    <n v="1"/>
    <s v="Iced Guillermo12 oz"/>
    <n v="3.5"/>
    <x v="1"/>
  </r>
  <r>
    <x v="336"/>
    <d v="2025-05-02T00:00:00"/>
    <x v="311"/>
    <x v="15"/>
    <n v="1"/>
    <x v="1"/>
    <x v="1"/>
    <x v="3"/>
    <m/>
    <s v="Payment"/>
    <n v="2"/>
    <s v="Frappé12 oz"/>
    <n v="4.75"/>
    <x v="1"/>
  </r>
  <r>
    <x v="337"/>
    <d v="2025-05-02T00:00:00"/>
    <x v="312"/>
    <x v="7"/>
    <n v="1"/>
    <x v="2"/>
    <x v="1"/>
    <x v="1"/>
    <m/>
    <s v="Payment"/>
    <n v="1"/>
    <s v="Turkish coffee3 oz"/>
    <n v="3.75"/>
    <x v="1"/>
  </r>
  <r>
    <x v="337"/>
    <d v="2025-05-02T00:00:00"/>
    <x v="312"/>
    <x v="6"/>
    <n v="1"/>
    <x v="1"/>
    <x v="1"/>
    <x v="1"/>
    <m/>
    <s v="Payment"/>
    <n v="1"/>
    <s v="Pourover12 oz"/>
    <n v="3.5"/>
    <x v="1"/>
  </r>
  <r>
    <x v="338"/>
    <d v="2025-05-02T00:00:00"/>
    <x v="313"/>
    <x v="2"/>
    <n v="1"/>
    <x v="1"/>
    <x v="1"/>
    <x v="1"/>
    <m/>
    <s v="Payment"/>
    <n v="2"/>
    <s v="Cappuccino12 oz"/>
    <n v="5.5"/>
    <x v="1"/>
  </r>
  <r>
    <x v="339"/>
    <d v="2025-05-02T00:00:00"/>
    <x v="314"/>
    <x v="15"/>
    <n v="1"/>
    <x v="1"/>
    <x v="1"/>
    <x v="3"/>
    <m/>
    <s v="Payment"/>
    <n v="1"/>
    <s v="Frappé12 oz"/>
    <n v="4.75"/>
    <x v="1"/>
  </r>
  <r>
    <x v="340"/>
    <d v="2025-05-02T00:00:00"/>
    <x v="315"/>
    <x v="7"/>
    <n v="1"/>
    <x v="2"/>
    <x v="1"/>
    <x v="1"/>
    <m/>
    <s v="Payment"/>
    <n v="1"/>
    <s v="Turkish coffee3 oz"/>
    <n v="3.75"/>
    <x v="1"/>
  </r>
  <r>
    <x v="341"/>
    <d v="2025-05-02T00:00:00"/>
    <x v="316"/>
    <x v="15"/>
    <n v="1"/>
    <x v="1"/>
    <x v="1"/>
    <x v="3"/>
    <m/>
    <s v="Payment"/>
    <n v="1"/>
    <s v="Frappé12 oz"/>
    <n v="4.75"/>
    <x v="1"/>
  </r>
  <r>
    <x v="342"/>
    <d v="2025-05-02T00:00:00"/>
    <x v="317"/>
    <x v="11"/>
    <n v="1"/>
    <x v="0"/>
    <x v="3"/>
    <x v="4"/>
    <m/>
    <s v="Payment"/>
    <n v="1"/>
    <s v="Extra shot"/>
    <n v="1"/>
    <x v="1"/>
  </r>
  <r>
    <x v="343"/>
    <d v="2025-05-02T00:00:00"/>
    <x v="318"/>
    <x v="2"/>
    <n v="1"/>
    <x v="1"/>
    <x v="1"/>
    <x v="1"/>
    <m/>
    <s v="Payment"/>
    <n v="1"/>
    <s v="Cappuccino12 oz"/>
    <n v="5.5"/>
    <x v="1"/>
  </r>
  <r>
    <x v="344"/>
    <d v="2025-05-02T00:00:00"/>
    <x v="319"/>
    <x v="11"/>
    <n v="1"/>
    <x v="0"/>
    <x v="3"/>
    <x v="4"/>
    <m/>
    <s v="Payment"/>
    <n v="1"/>
    <s v="Extra shot"/>
    <n v="1"/>
    <x v="1"/>
  </r>
  <r>
    <x v="344"/>
    <d v="2025-05-02T00:00:00"/>
    <x v="319"/>
    <x v="2"/>
    <n v="1"/>
    <x v="1"/>
    <x v="1"/>
    <x v="1"/>
    <m/>
    <s v="Payment"/>
    <n v="1"/>
    <s v="Cappuccino12 oz"/>
    <n v="5.5"/>
    <x v="1"/>
  </r>
  <r>
    <x v="345"/>
    <d v="2025-05-02T00:00:00"/>
    <x v="320"/>
    <x v="28"/>
    <n v="1"/>
    <x v="0"/>
    <x v="6"/>
    <x v="7"/>
    <m/>
    <s v="Payment"/>
    <n v="1"/>
    <s v="Pizza pocket"/>
    <n v="5"/>
    <x v="1"/>
  </r>
  <r>
    <x v="346"/>
    <d v="2025-05-02T00:00:00"/>
    <x v="183"/>
    <x v="36"/>
    <n v="1"/>
    <x v="0"/>
    <x v="6"/>
    <x v="7"/>
    <m/>
    <s v="Payment"/>
    <n v="1"/>
    <s v="Cookie"/>
    <n v="3"/>
    <x v="1"/>
  </r>
  <r>
    <x v="347"/>
    <d v="2025-05-02T00:00:00"/>
    <x v="185"/>
    <x v="37"/>
    <n v="1"/>
    <x v="0"/>
    <x v="6"/>
    <x v="7"/>
    <m/>
    <s v="Payment"/>
    <n v="1"/>
    <s v="Donut"/>
    <n v="3.75"/>
    <x v="1"/>
  </r>
  <r>
    <x v="348"/>
    <d v="2025-05-02T00:00:00"/>
    <x v="186"/>
    <x v="36"/>
    <n v="2"/>
    <x v="0"/>
    <x v="6"/>
    <x v="7"/>
    <m/>
    <s v="Payment"/>
    <n v="1"/>
    <s v="Cookie"/>
    <n v="6"/>
    <x v="1"/>
  </r>
  <r>
    <x v="349"/>
    <d v="2025-05-02T00:00:00"/>
    <x v="202"/>
    <x v="38"/>
    <n v="1"/>
    <x v="0"/>
    <x v="6"/>
    <x v="9"/>
    <m/>
    <s v="Payment"/>
    <n v="1"/>
    <s v="Toastie"/>
    <n v="6.75"/>
    <x v="1"/>
  </r>
  <r>
    <x v="350"/>
    <d v="2025-05-02T00:00:00"/>
    <x v="206"/>
    <x v="36"/>
    <n v="1"/>
    <x v="0"/>
    <x v="6"/>
    <x v="7"/>
    <m/>
    <s v="Payment"/>
    <n v="1"/>
    <s v="Cookie"/>
    <n v="3"/>
    <x v="1"/>
  </r>
  <r>
    <x v="351"/>
    <d v="2025-05-02T00:00:00"/>
    <x v="321"/>
    <x v="36"/>
    <n v="1"/>
    <x v="0"/>
    <x v="6"/>
    <x v="7"/>
    <m/>
    <s v="Payment"/>
    <n v="1"/>
    <s v="Cookie"/>
    <n v="3"/>
    <x v="1"/>
  </r>
  <r>
    <x v="352"/>
    <d v="2025-05-02T00:00:00"/>
    <x v="322"/>
    <x v="29"/>
    <n v="1"/>
    <x v="0"/>
    <x v="6"/>
    <x v="7"/>
    <m/>
    <s v="Payment"/>
    <n v="1"/>
    <s v="Cinnamon roll"/>
    <n v="3.75"/>
    <x v="1"/>
  </r>
  <r>
    <x v="353"/>
    <d v="2025-05-02T00:00:00"/>
    <x v="323"/>
    <x v="37"/>
    <n v="1"/>
    <x v="0"/>
    <x v="6"/>
    <x v="7"/>
    <m/>
    <s v="Payment"/>
    <n v="1"/>
    <s v="Donut"/>
    <n v="3.75"/>
    <x v="1"/>
  </r>
  <r>
    <x v="354"/>
    <d v="2025-05-02T00:00:00"/>
    <x v="216"/>
    <x v="31"/>
    <n v="1"/>
    <x v="0"/>
    <x v="6"/>
    <x v="7"/>
    <m/>
    <s v="Payment"/>
    <n v="2"/>
    <s v="Sticky bun"/>
    <n v="2.75"/>
    <x v="1"/>
  </r>
  <r>
    <x v="354"/>
    <d v="2025-05-02T00:00:00"/>
    <x v="216"/>
    <x v="29"/>
    <n v="1"/>
    <x v="0"/>
    <x v="6"/>
    <x v="7"/>
    <m/>
    <s v="Payment"/>
    <n v="2"/>
    <s v="Cinnamon roll"/>
    <n v="3.75"/>
    <x v="1"/>
  </r>
  <r>
    <x v="355"/>
    <d v="2025-05-02T00:00:00"/>
    <x v="324"/>
    <x v="28"/>
    <n v="1"/>
    <x v="0"/>
    <x v="6"/>
    <x v="7"/>
    <m/>
    <s v="Payment"/>
    <n v="1"/>
    <s v="Pizza pocket"/>
    <n v="5"/>
    <x v="1"/>
  </r>
  <r>
    <x v="356"/>
    <d v="2025-05-02T00:00:00"/>
    <x v="222"/>
    <x v="31"/>
    <n v="1"/>
    <x v="0"/>
    <x v="6"/>
    <x v="7"/>
    <m/>
    <s v="Payment"/>
    <n v="1"/>
    <s v="Sticky bun"/>
    <n v="2.75"/>
    <x v="1"/>
  </r>
  <r>
    <x v="356"/>
    <d v="2025-05-02T00:00:00"/>
    <x v="222"/>
    <x v="27"/>
    <n v="1"/>
    <x v="0"/>
    <x v="6"/>
    <x v="7"/>
    <m/>
    <s v="Payment"/>
    <n v="1"/>
    <s v="Apricot danish"/>
    <n v="3.5"/>
    <x v="1"/>
  </r>
  <r>
    <x v="357"/>
    <d v="2025-05-02T00:00:00"/>
    <x v="225"/>
    <x v="36"/>
    <n v="1"/>
    <x v="0"/>
    <x v="6"/>
    <x v="7"/>
    <m/>
    <s v="Payment"/>
    <n v="1"/>
    <s v="Cookie"/>
    <n v="3"/>
    <x v="1"/>
  </r>
  <r>
    <x v="358"/>
    <d v="2025-05-02T00:00:00"/>
    <x v="226"/>
    <x v="39"/>
    <n v="1"/>
    <x v="0"/>
    <x v="6"/>
    <x v="7"/>
    <m/>
    <s v="Payment"/>
    <n v="1"/>
    <s v="Chocolate croissant"/>
    <n v="5.25"/>
    <x v="1"/>
  </r>
  <r>
    <x v="359"/>
    <d v="2025-05-02T00:00:00"/>
    <x v="231"/>
    <x v="36"/>
    <n v="1"/>
    <x v="0"/>
    <x v="6"/>
    <x v="7"/>
    <m/>
    <s v="Payment"/>
    <n v="1"/>
    <s v="Cookie"/>
    <n v="3"/>
    <x v="1"/>
  </r>
  <r>
    <x v="360"/>
    <d v="2025-05-02T00:00:00"/>
    <x v="232"/>
    <x v="28"/>
    <n v="1"/>
    <x v="0"/>
    <x v="6"/>
    <x v="7"/>
    <m/>
    <s v="Payment"/>
    <n v="1"/>
    <s v="Pizza pocket"/>
    <n v="5"/>
    <x v="1"/>
  </r>
  <r>
    <x v="361"/>
    <d v="2025-05-02T00:00:00"/>
    <x v="236"/>
    <x v="29"/>
    <n v="1"/>
    <x v="0"/>
    <x v="6"/>
    <x v="7"/>
    <m/>
    <s v="Payment"/>
    <n v="1"/>
    <s v="Cinnamon roll"/>
    <n v="3.75"/>
    <x v="1"/>
  </r>
  <r>
    <x v="362"/>
    <d v="2025-05-02T00:00:00"/>
    <x v="237"/>
    <x v="31"/>
    <n v="1"/>
    <x v="0"/>
    <x v="6"/>
    <x v="7"/>
    <m/>
    <s v="Payment"/>
    <n v="1"/>
    <s v="Sticky bun"/>
    <n v="2.75"/>
    <x v="1"/>
  </r>
  <r>
    <x v="363"/>
    <d v="2025-05-02T00:00:00"/>
    <x v="325"/>
    <x v="31"/>
    <n v="1"/>
    <x v="0"/>
    <x v="6"/>
    <x v="7"/>
    <m/>
    <s v="Payment"/>
    <n v="1"/>
    <s v="Sticky bun"/>
    <n v="2.75"/>
    <x v="1"/>
  </r>
  <r>
    <x v="364"/>
    <d v="2025-05-02T00:00:00"/>
    <x v="246"/>
    <x v="28"/>
    <n v="1"/>
    <x v="0"/>
    <x v="6"/>
    <x v="7"/>
    <m/>
    <s v="Payment"/>
    <n v="1"/>
    <s v="Pizza pocket"/>
    <n v="5"/>
    <x v="1"/>
  </r>
  <r>
    <x v="365"/>
    <d v="2025-05-02T00:00:00"/>
    <x v="247"/>
    <x v="32"/>
    <n v="1"/>
    <x v="0"/>
    <x v="6"/>
    <x v="7"/>
    <m/>
    <s v="Payment"/>
    <n v="1"/>
    <s v="Scone with clotted cream and jam"/>
    <n v="5.75"/>
    <x v="1"/>
  </r>
  <r>
    <x v="366"/>
    <d v="2025-05-02T00:00:00"/>
    <x v="248"/>
    <x v="31"/>
    <n v="1"/>
    <x v="0"/>
    <x v="6"/>
    <x v="7"/>
    <m/>
    <s v="Payment"/>
    <n v="2"/>
    <s v="Sticky bun"/>
    <n v="2.75"/>
    <x v="1"/>
  </r>
  <r>
    <x v="367"/>
    <d v="2025-05-02T00:00:00"/>
    <x v="326"/>
    <x v="31"/>
    <n v="1"/>
    <x v="0"/>
    <x v="6"/>
    <x v="7"/>
    <m/>
    <s v="Payment"/>
    <n v="1"/>
    <s v="Sticky bun"/>
    <n v="2.75"/>
    <x v="1"/>
  </r>
  <r>
    <x v="368"/>
    <d v="2025-05-02T00:00:00"/>
    <x v="327"/>
    <x v="36"/>
    <n v="1"/>
    <x v="0"/>
    <x v="6"/>
    <x v="7"/>
    <m/>
    <s v="Payment"/>
    <n v="1"/>
    <s v="Cookie"/>
    <n v="3"/>
    <x v="1"/>
  </r>
  <r>
    <x v="369"/>
    <d v="2025-05-02T00:00:00"/>
    <x v="256"/>
    <x v="28"/>
    <n v="1"/>
    <x v="0"/>
    <x v="6"/>
    <x v="7"/>
    <m/>
    <s v="Payment"/>
    <n v="1"/>
    <s v="Pizza pocket"/>
    <n v="5"/>
    <x v="1"/>
  </r>
  <r>
    <x v="370"/>
    <d v="2025-05-02T00:00:00"/>
    <x v="257"/>
    <x v="31"/>
    <n v="1"/>
    <x v="0"/>
    <x v="6"/>
    <x v="7"/>
    <m/>
    <s v="Payment"/>
    <n v="1"/>
    <s v="Sticky bun"/>
    <n v="2.75"/>
    <x v="1"/>
  </r>
  <r>
    <x v="371"/>
    <d v="2025-05-02T00:00:00"/>
    <x v="328"/>
    <x v="28"/>
    <n v="1"/>
    <x v="0"/>
    <x v="6"/>
    <x v="7"/>
    <m/>
    <s v="Payment"/>
    <n v="1"/>
    <s v="Pizza pocket"/>
    <n v="5"/>
    <x v="1"/>
  </r>
  <r>
    <x v="372"/>
    <d v="2025-05-02T00:00:00"/>
    <x v="258"/>
    <x v="32"/>
    <n v="1"/>
    <x v="0"/>
    <x v="6"/>
    <x v="7"/>
    <m/>
    <s v="Payment"/>
    <n v="1"/>
    <s v="Scone with clotted cream and jam"/>
    <n v="5.75"/>
    <x v="1"/>
  </r>
  <r>
    <x v="373"/>
    <d v="2025-05-02T00:00:00"/>
    <x v="259"/>
    <x v="39"/>
    <n v="1"/>
    <x v="0"/>
    <x v="6"/>
    <x v="7"/>
    <m/>
    <s v="Payment"/>
    <n v="1"/>
    <s v="Chocolate croissant"/>
    <n v="5.25"/>
    <x v="1"/>
  </r>
  <r>
    <x v="374"/>
    <d v="2025-05-02T00:00:00"/>
    <x v="260"/>
    <x v="31"/>
    <n v="1"/>
    <x v="0"/>
    <x v="6"/>
    <x v="7"/>
    <m/>
    <s v="Payment"/>
    <n v="1"/>
    <s v="Sticky bun"/>
    <n v="2.75"/>
    <x v="1"/>
  </r>
  <r>
    <x v="375"/>
    <d v="2025-05-02T00:00:00"/>
    <x v="329"/>
    <x v="31"/>
    <n v="1"/>
    <x v="0"/>
    <x v="6"/>
    <x v="7"/>
    <m/>
    <s v="Payment"/>
    <n v="1"/>
    <s v="Sticky bun"/>
    <n v="2.75"/>
    <x v="1"/>
  </r>
  <r>
    <x v="376"/>
    <d v="2025-05-02T00:00:00"/>
    <x v="264"/>
    <x v="29"/>
    <n v="1"/>
    <x v="0"/>
    <x v="6"/>
    <x v="7"/>
    <m/>
    <s v="Payment"/>
    <n v="1"/>
    <s v="Cinnamon roll"/>
    <n v="3.75"/>
    <x v="1"/>
  </r>
  <r>
    <x v="377"/>
    <d v="2025-05-02T00:00:00"/>
    <x v="330"/>
    <x v="29"/>
    <n v="1"/>
    <x v="0"/>
    <x v="6"/>
    <x v="7"/>
    <m/>
    <s v="Payment"/>
    <n v="1"/>
    <s v="Cinnamon roll"/>
    <n v="3.75"/>
    <x v="1"/>
  </r>
  <r>
    <x v="378"/>
    <d v="2025-05-02T00:00:00"/>
    <x v="331"/>
    <x v="38"/>
    <n v="1"/>
    <x v="0"/>
    <x v="6"/>
    <x v="9"/>
    <m/>
    <s v="Payment"/>
    <n v="1"/>
    <s v="Toastie"/>
    <n v="6.75"/>
    <x v="1"/>
  </r>
  <r>
    <x v="379"/>
    <d v="2025-05-02T00:00:00"/>
    <x v="279"/>
    <x v="39"/>
    <n v="1"/>
    <x v="0"/>
    <x v="6"/>
    <x v="7"/>
    <m/>
    <s v="Payment"/>
    <n v="1"/>
    <s v="Chocolate croissant"/>
    <n v="5.25"/>
    <x v="1"/>
  </r>
  <r>
    <x v="380"/>
    <d v="2025-05-02T00:00:00"/>
    <x v="283"/>
    <x v="31"/>
    <n v="1"/>
    <x v="0"/>
    <x v="6"/>
    <x v="7"/>
    <m/>
    <s v="Payment"/>
    <n v="1"/>
    <s v="Sticky bun"/>
    <n v="2.75"/>
    <x v="1"/>
  </r>
  <r>
    <x v="381"/>
    <d v="2025-05-02T00:00:00"/>
    <x v="332"/>
    <x v="29"/>
    <n v="1"/>
    <x v="0"/>
    <x v="6"/>
    <x v="7"/>
    <m/>
    <s v="Payment"/>
    <n v="2"/>
    <s v="Cinnamon roll"/>
    <n v="3.75"/>
    <x v="1"/>
  </r>
  <r>
    <x v="382"/>
    <d v="2025-05-02T00:00:00"/>
    <x v="286"/>
    <x v="32"/>
    <n v="1"/>
    <x v="0"/>
    <x v="6"/>
    <x v="7"/>
    <m/>
    <s v="Payment"/>
    <n v="1"/>
    <s v="Scone with clotted cream and jam"/>
    <n v="5.75"/>
    <x v="1"/>
  </r>
  <r>
    <x v="383"/>
    <d v="2025-05-02T00:00:00"/>
    <x v="290"/>
    <x v="40"/>
    <n v="1"/>
    <x v="0"/>
    <x v="6"/>
    <x v="7"/>
    <m/>
    <s v="Payment"/>
    <n v="1"/>
    <s v="Snack cake"/>
    <n v="2"/>
    <x v="1"/>
  </r>
  <r>
    <x v="383"/>
    <d v="2025-05-02T00:00:00"/>
    <x v="290"/>
    <x v="39"/>
    <n v="1"/>
    <x v="0"/>
    <x v="6"/>
    <x v="7"/>
    <m/>
    <s v="Payment"/>
    <n v="1"/>
    <s v="Chocolate croissant"/>
    <n v="5.25"/>
    <x v="1"/>
  </r>
  <r>
    <x v="384"/>
    <d v="2025-05-02T00:00:00"/>
    <x v="295"/>
    <x v="32"/>
    <n v="2"/>
    <x v="0"/>
    <x v="6"/>
    <x v="7"/>
    <m/>
    <s v="Payment"/>
    <n v="1"/>
    <s v="Scone with clotted cream and jam"/>
    <n v="11.5"/>
    <x v="1"/>
  </r>
  <r>
    <x v="385"/>
    <d v="2025-05-02T00:00:00"/>
    <x v="298"/>
    <x v="29"/>
    <n v="1"/>
    <x v="0"/>
    <x v="6"/>
    <x v="7"/>
    <m/>
    <s v="Payment"/>
    <n v="1"/>
    <s v="Cinnamon roll"/>
    <n v="3.75"/>
    <x v="1"/>
  </r>
  <r>
    <x v="386"/>
    <d v="2025-05-02T00:00:00"/>
    <x v="333"/>
    <x v="29"/>
    <n v="1"/>
    <x v="0"/>
    <x v="6"/>
    <x v="7"/>
    <m/>
    <s v="Payment"/>
    <n v="2"/>
    <s v="Cinnamon roll"/>
    <n v="3.75"/>
    <x v="1"/>
  </r>
  <r>
    <x v="387"/>
    <d v="2025-05-02T00:00:00"/>
    <x v="299"/>
    <x v="31"/>
    <n v="1"/>
    <x v="0"/>
    <x v="6"/>
    <x v="7"/>
    <m/>
    <s v="Payment"/>
    <n v="2"/>
    <s v="Sticky bun"/>
    <n v="2.75"/>
    <x v="1"/>
  </r>
  <r>
    <x v="388"/>
    <d v="2025-05-02T00:00:00"/>
    <x v="334"/>
    <x v="31"/>
    <n v="1"/>
    <x v="0"/>
    <x v="6"/>
    <x v="7"/>
    <m/>
    <s v="Payment"/>
    <n v="1"/>
    <s v="Sticky bun"/>
    <n v="2.75"/>
    <x v="1"/>
  </r>
  <r>
    <x v="389"/>
    <d v="2025-05-02T00:00:00"/>
    <x v="304"/>
    <x v="28"/>
    <n v="1"/>
    <x v="0"/>
    <x v="6"/>
    <x v="7"/>
    <m/>
    <s v="Payment"/>
    <n v="1"/>
    <s v="Pizza pocket"/>
    <n v="5"/>
    <x v="1"/>
  </r>
  <r>
    <x v="390"/>
    <d v="2025-05-02T00:00:00"/>
    <x v="305"/>
    <x v="32"/>
    <n v="1"/>
    <x v="0"/>
    <x v="6"/>
    <x v="7"/>
    <m/>
    <s v="Payment"/>
    <n v="1"/>
    <s v="Scone with clotted cream and jam"/>
    <n v="5.75"/>
    <x v="1"/>
  </r>
  <r>
    <x v="391"/>
    <d v="2025-05-02T00:00:00"/>
    <x v="310"/>
    <x v="32"/>
    <n v="1"/>
    <x v="0"/>
    <x v="6"/>
    <x v="7"/>
    <m/>
    <s v="Payment"/>
    <n v="1"/>
    <s v="Scone with clotted cream and jam"/>
    <n v="5.75"/>
    <x v="1"/>
  </r>
  <r>
    <x v="392"/>
    <d v="2025-05-02T00:00:00"/>
    <x v="335"/>
    <x v="32"/>
    <n v="1"/>
    <x v="0"/>
    <x v="6"/>
    <x v="7"/>
    <m/>
    <s v="Payment"/>
    <n v="1"/>
    <s v="Scone with clotted cream and jam"/>
    <n v="5.75"/>
    <x v="1"/>
  </r>
  <r>
    <x v="393"/>
    <d v="2025-05-02T00:00:00"/>
    <x v="316"/>
    <x v="32"/>
    <n v="1"/>
    <x v="0"/>
    <x v="6"/>
    <x v="7"/>
    <m/>
    <s v="Payment"/>
    <n v="1"/>
    <s v="Scone with clotted cream and jam"/>
    <n v="5.75"/>
    <x v="1"/>
  </r>
  <r>
    <x v="394"/>
    <d v="2025-05-02T00:00:00"/>
    <x v="317"/>
    <x v="25"/>
    <n v="1"/>
    <x v="0"/>
    <x v="6"/>
    <x v="6"/>
    <m/>
    <s v="Payment"/>
    <n v="1"/>
    <s v="Candy bar"/>
    <n v="2.75"/>
    <x v="1"/>
  </r>
  <r>
    <x v="395"/>
    <d v="2025-05-02T00:00:00"/>
    <x v="336"/>
    <x v="32"/>
    <n v="1"/>
    <x v="0"/>
    <x v="6"/>
    <x v="7"/>
    <m/>
    <s v="Payment"/>
    <n v="1"/>
    <s v="Scone with clotted cream and jam"/>
    <n v="5.75"/>
    <x v="1"/>
  </r>
  <r>
    <x v="396"/>
    <d v="2025-05-03T00:00:00"/>
    <x v="337"/>
    <x v="13"/>
    <n v="2"/>
    <x v="4"/>
    <x v="2"/>
    <x v="1"/>
    <m/>
    <s v="Payment"/>
    <n v="1"/>
    <s v="Moroccan tea10 oz"/>
    <n v="6"/>
    <x v="2"/>
  </r>
  <r>
    <x v="396"/>
    <d v="2025-05-03T00:00:00"/>
    <x v="337"/>
    <x v="4"/>
    <n v="1"/>
    <x v="1"/>
    <x v="1"/>
    <x v="1"/>
    <m/>
    <s v="Payment"/>
    <n v="1"/>
    <s v="Drip coffee12 oz"/>
    <n v="2.25"/>
    <x v="2"/>
  </r>
  <r>
    <x v="397"/>
    <d v="2025-05-03T00:00:00"/>
    <x v="338"/>
    <x v="9"/>
    <n v="1"/>
    <x v="0"/>
    <x v="3"/>
    <x v="4"/>
    <m/>
    <s v="Payment"/>
    <n v="1"/>
    <s v="Syrup"/>
    <n v="0.75"/>
    <x v="2"/>
  </r>
  <r>
    <x v="397"/>
    <d v="2025-05-03T00:00:00"/>
    <x v="338"/>
    <x v="6"/>
    <n v="1"/>
    <x v="1"/>
    <x v="1"/>
    <x v="1"/>
    <m/>
    <s v="Payment"/>
    <n v="1"/>
    <s v="Pourover12 oz"/>
    <n v="3.5"/>
    <x v="2"/>
  </r>
  <r>
    <x v="398"/>
    <d v="2025-05-03T00:00:00"/>
    <x v="339"/>
    <x v="14"/>
    <n v="2"/>
    <x v="5"/>
    <x v="5"/>
    <x v="1"/>
    <m/>
    <s v="Payment"/>
    <n v="1"/>
    <s v="Hot chocolateRegular (12 oz)"/>
    <n v="9.5"/>
    <x v="2"/>
  </r>
  <r>
    <x v="399"/>
    <d v="2025-05-03T00:00:00"/>
    <x v="340"/>
    <x v="2"/>
    <n v="1"/>
    <x v="1"/>
    <x v="1"/>
    <x v="1"/>
    <m/>
    <s v="Payment"/>
    <n v="1"/>
    <s v="Cappuccino12 oz"/>
    <n v="5.5"/>
    <x v="2"/>
  </r>
  <r>
    <x v="399"/>
    <d v="2025-05-03T00:00:00"/>
    <x v="340"/>
    <x v="1"/>
    <n v="1"/>
    <x v="1"/>
    <x v="1"/>
    <x v="1"/>
    <m/>
    <s v="Payment"/>
    <n v="1"/>
    <s v="Café latté12 oz"/>
    <n v="4.25"/>
    <x v="2"/>
  </r>
  <r>
    <x v="400"/>
    <d v="2025-05-03T00:00:00"/>
    <x v="341"/>
    <x v="10"/>
    <n v="1"/>
    <x v="1"/>
    <x v="4"/>
    <x v="5"/>
    <m/>
    <s v="Payment"/>
    <n v="1"/>
    <s v="Single-origin12 oz"/>
    <n v="14.95"/>
    <x v="2"/>
  </r>
  <r>
    <x v="401"/>
    <d v="2025-05-03T00:00:00"/>
    <x v="342"/>
    <x v="4"/>
    <n v="1"/>
    <x v="1"/>
    <x v="1"/>
    <x v="1"/>
    <m/>
    <s v="Payment"/>
    <n v="1"/>
    <s v="Drip coffee12 oz"/>
    <n v="2.25"/>
    <x v="2"/>
  </r>
  <r>
    <x v="402"/>
    <d v="2025-05-03T00:00:00"/>
    <x v="343"/>
    <x v="34"/>
    <n v="1"/>
    <x v="1"/>
    <x v="5"/>
    <x v="3"/>
    <m/>
    <s v="Payment"/>
    <n v="1"/>
    <s v="Mango lassi12 oz"/>
    <n v="5.75"/>
    <x v="2"/>
  </r>
  <r>
    <x v="403"/>
    <d v="2025-05-03T00:00:00"/>
    <x v="344"/>
    <x v="9"/>
    <n v="1"/>
    <x v="0"/>
    <x v="3"/>
    <x v="4"/>
    <m/>
    <s v="Payment"/>
    <n v="1"/>
    <s v="Syrup"/>
    <n v="0.75"/>
    <x v="2"/>
  </r>
  <r>
    <x v="403"/>
    <d v="2025-05-03T00:00:00"/>
    <x v="344"/>
    <x v="6"/>
    <n v="1"/>
    <x v="1"/>
    <x v="1"/>
    <x v="1"/>
    <m/>
    <s v="Payment"/>
    <n v="1"/>
    <s v="Pourover12 oz"/>
    <n v="3.5"/>
    <x v="2"/>
  </r>
  <r>
    <x v="404"/>
    <d v="2025-05-03T00:00:00"/>
    <x v="345"/>
    <x v="10"/>
    <n v="3"/>
    <x v="1"/>
    <x v="4"/>
    <x v="5"/>
    <m/>
    <s v="Payment"/>
    <n v="1"/>
    <s v="Single-origin12 oz"/>
    <n v="44.849999999999994"/>
    <x v="2"/>
  </r>
  <r>
    <x v="405"/>
    <d v="2025-05-03T00:00:00"/>
    <x v="346"/>
    <x v="1"/>
    <n v="1"/>
    <x v="1"/>
    <x v="1"/>
    <x v="1"/>
    <m/>
    <s v="Payment"/>
    <n v="1"/>
    <s v="Café latté12 oz"/>
    <n v="4.25"/>
    <x v="2"/>
  </r>
  <r>
    <x v="406"/>
    <d v="2025-05-03T00:00:00"/>
    <x v="347"/>
    <x v="12"/>
    <n v="1"/>
    <x v="3"/>
    <x v="1"/>
    <x v="1"/>
    <m/>
    <s v="Payment"/>
    <n v="1"/>
    <s v="Espresso1 oz"/>
    <n v="2.5"/>
    <x v="2"/>
  </r>
  <r>
    <x v="407"/>
    <d v="2025-05-03T00:00:00"/>
    <x v="348"/>
    <x v="7"/>
    <n v="1"/>
    <x v="2"/>
    <x v="1"/>
    <x v="1"/>
    <m/>
    <s v="Payment"/>
    <n v="1"/>
    <s v="Turkish coffee3 oz"/>
    <n v="3.75"/>
    <x v="2"/>
  </r>
  <r>
    <x v="408"/>
    <d v="2025-05-03T00:00:00"/>
    <x v="349"/>
    <x v="12"/>
    <n v="1"/>
    <x v="3"/>
    <x v="1"/>
    <x v="1"/>
    <m/>
    <s v="Payment"/>
    <n v="1"/>
    <s v="Espresso1 oz"/>
    <n v="2.5"/>
    <x v="2"/>
  </r>
  <r>
    <x v="409"/>
    <d v="2025-05-03T00:00:00"/>
    <x v="350"/>
    <x v="4"/>
    <n v="1"/>
    <x v="1"/>
    <x v="1"/>
    <x v="1"/>
    <m/>
    <s v="Payment"/>
    <n v="1"/>
    <s v="Drip coffee12 oz"/>
    <n v="2.25"/>
    <x v="2"/>
  </r>
  <r>
    <x v="410"/>
    <d v="2025-05-03T00:00:00"/>
    <x v="351"/>
    <x v="2"/>
    <n v="1"/>
    <x v="1"/>
    <x v="1"/>
    <x v="1"/>
    <m/>
    <s v="Payment"/>
    <n v="2"/>
    <s v="Cappuccino12 oz"/>
    <n v="5.5"/>
    <x v="2"/>
  </r>
  <r>
    <x v="411"/>
    <d v="2025-05-03T00:00:00"/>
    <x v="352"/>
    <x v="6"/>
    <n v="1"/>
    <x v="1"/>
    <x v="1"/>
    <x v="1"/>
    <m/>
    <s v="Payment"/>
    <n v="1"/>
    <s v="Pourover12 oz"/>
    <n v="3.5"/>
    <x v="2"/>
  </r>
  <r>
    <x v="412"/>
    <d v="2025-05-03T00:00:00"/>
    <x v="353"/>
    <x v="6"/>
    <n v="1"/>
    <x v="1"/>
    <x v="1"/>
    <x v="1"/>
    <m/>
    <s v="Payment"/>
    <n v="1"/>
    <s v="Pourover12 oz"/>
    <n v="3.5"/>
    <x v="2"/>
  </r>
  <r>
    <x v="412"/>
    <d v="2025-05-03T00:00:00"/>
    <x v="353"/>
    <x v="13"/>
    <n v="1"/>
    <x v="4"/>
    <x v="2"/>
    <x v="1"/>
    <m/>
    <s v="Payment"/>
    <n v="1"/>
    <s v="Moroccan tea10 oz"/>
    <n v="3"/>
    <x v="2"/>
  </r>
  <r>
    <x v="413"/>
    <d v="2025-05-03T00:00:00"/>
    <x v="354"/>
    <x v="9"/>
    <n v="1"/>
    <x v="0"/>
    <x v="3"/>
    <x v="4"/>
    <m/>
    <s v="Payment"/>
    <n v="1"/>
    <s v="Syrup"/>
    <n v="0.75"/>
    <x v="2"/>
  </r>
  <r>
    <x v="413"/>
    <d v="2025-05-03T00:00:00"/>
    <x v="354"/>
    <x v="6"/>
    <n v="1"/>
    <x v="1"/>
    <x v="1"/>
    <x v="1"/>
    <m/>
    <s v="Payment"/>
    <n v="1"/>
    <s v="Pourover12 oz"/>
    <n v="3.5"/>
    <x v="2"/>
  </r>
  <r>
    <x v="414"/>
    <d v="2025-05-03T00:00:00"/>
    <x v="355"/>
    <x v="34"/>
    <n v="1"/>
    <x v="1"/>
    <x v="5"/>
    <x v="3"/>
    <m/>
    <s v="Payment"/>
    <n v="1"/>
    <s v="Mango lassi12 oz"/>
    <n v="5.75"/>
    <x v="2"/>
  </r>
  <r>
    <x v="415"/>
    <d v="2025-05-03T00:00:00"/>
    <x v="356"/>
    <x v="1"/>
    <n v="1"/>
    <x v="1"/>
    <x v="1"/>
    <x v="1"/>
    <m/>
    <s v="Payment"/>
    <n v="2"/>
    <s v="Café latté12 oz"/>
    <n v="4.25"/>
    <x v="2"/>
  </r>
  <r>
    <x v="416"/>
    <d v="2025-05-03T00:00:00"/>
    <x v="357"/>
    <x v="1"/>
    <n v="1"/>
    <x v="1"/>
    <x v="1"/>
    <x v="1"/>
    <m/>
    <s v="Payment"/>
    <n v="1"/>
    <s v="Café latté12 oz"/>
    <n v="4.25"/>
    <x v="2"/>
  </r>
  <r>
    <x v="417"/>
    <d v="2025-05-03T00:00:00"/>
    <x v="358"/>
    <x v="9"/>
    <n v="1"/>
    <x v="0"/>
    <x v="3"/>
    <x v="4"/>
    <m/>
    <s v="Payment"/>
    <n v="1"/>
    <s v="Syrup"/>
    <n v="0.75"/>
    <x v="2"/>
  </r>
  <r>
    <x v="417"/>
    <d v="2025-05-03T00:00:00"/>
    <x v="358"/>
    <x v="6"/>
    <n v="1"/>
    <x v="1"/>
    <x v="1"/>
    <x v="1"/>
    <m/>
    <s v="Payment"/>
    <n v="1"/>
    <s v="Pourover12 oz"/>
    <n v="3.5"/>
    <x v="2"/>
  </r>
  <r>
    <x v="417"/>
    <d v="2025-05-03T00:00:00"/>
    <x v="358"/>
    <x v="11"/>
    <n v="1"/>
    <x v="0"/>
    <x v="3"/>
    <x v="4"/>
    <m/>
    <s v="Payment"/>
    <n v="1"/>
    <s v="Extra shot"/>
    <n v="1"/>
    <x v="2"/>
  </r>
  <r>
    <x v="418"/>
    <d v="2025-05-03T00:00:00"/>
    <x v="359"/>
    <x v="2"/>
    <n v="2"/>
    <x v="1"/>
    <x v="1"/>
    <x v="1"/>
    <m/>
    <s v="Payment"/>
    <n v="1"/>
    <s v="Cappuccino12 oz"/>
    <n v="11"/>
    <x v="2"/>
  </r>
  <r>
    <x v="419"/>
    <d v="2025-05-03T00:00:00"/>
    <x v="360"/>
    <x v="15"/>
    <n v="1"/>
    <x v="1"/>
    <x v="1"/>
    <x v="3"/>
    <m/>
    <s v="Payment"/>
    <n v="1"/>
    <s v="Frappé12 oz"/>
    <n v="4.75"/>
    <x v="2"/>
  </r>
  <r>
    <x v="419"/>
    <d v="2025-05-03T00:00:00"/>
    <x v="360"/>
    <x v="12"/>
    <n v="2"/>
    <x v="3"/>
    <x v="1"/>
    <x v="1"/>
    <m/>
    <s v="Payment"/>
    <n v="1"/>
    <s v="Espresso1 oz"/>
    <n v="5"/>
    <x v="2"/>
  </r>
  <r>
    <x v="419"/>
    <d v="2025-05-03T00:00:00"/>
    <x v="360"/>
    <x v="1"/>
    <n v="1"/>
    <x v="1"/>
    <x v="1"/>
    <x v="1"/>
    <m/>
    <s v="Payment"/>
    <n v="1"/>
    <s v="Café latté12 oz"/>
    <n v="4.25"/>
    <x v="2"/>
  </r>
  <r>
    <x v="420"/>
    <d v="2025-05-03T00:00:00"/>
    <x v="361"/>
    <x v="6"/>
    <n v="1"/>
    <x v="1"/>
    <x v="1"/>
    <x v="1"/>
    <m/>
    <s v="Payment"/>
    <n v="1"/>
    <s v="Pourover12 oz"/>
    <n v="3.5"/>
    <x v="2"/>
  </r>
  <r>
    <x v="421"/>
    <d v="2025-05-03T00:00:00"/>
    <x v="362"/>
    <x v="22"/>
    <n v="1"/>
    <x v="4"/>
    <x v="1"/>
    <x v="3"/>
    <m/>
    <s v="Payment"/>
    <n v="1"/>
    <s v="Iced café bombón10 oz"/>
    <n v="4.75"/>
    <x v="2"/>
  </r>
  <r>
    <x v="422"/>
    <d v="2025-05-03T00:00:00"/>
    <x v="363"/>
    <x v="1"/>
    <n v="2"/>
    <x v="1"/>
    <x v="1"/>
    <x v="1"/>
    <m/>
    <s v="Payment"/>
    <n v="1"/>
    <s v="Café latté12 oz"/>
    <n v="8.5"/>
    <x v="2"/>
  </r>
  <r>
    <x v="423"/>
    <d v="2025-05-03T00:00:00"/>
    <x v="364"/>
    <x v="9"/>
    <n v="1"/>
    <x v="0"/>
    <x v="3"/>
    <x v="4"/>
    <m/>
    <s v="Payment"/>
    <n v="2"/>
    <s v="Syrup"/>
    <n v="0.75"/>
    <x v="2"/>
  </r>
  <r>
    <x v="423"/>
    <d v="2025-05-03T00:00:00"/>
    <x v="364"/>
    <x v="6"/>
    <n v="1"/>
    <x v="1"/>
    <x v="1"/>
    <x v="1"/>
    <m/>
    <s v="Payment"/>
    <n v="2"/>
    <s v="Pourover12 oz"/>
    <n v="3.5"/>
    <x v="2"/>
  </r>
  <r>
    <x v="423"/>
    <d v="2025-05-03T00:00:00"/>
    <x v="364"/>
    <x v="1"/>
    <n v="1"/>
    <x v="1"/>
    <x v="1"/>
    <x v="1"/>
    <m/>
    <s v="Payment"/>
    <n v="2"/>
    <s v="Café latté12 oz"/>
    <n v="4.25"/>
    <x v="2"/>
  </r>
  <r>
    <x v="424"/>
    <d v="2025-05-03T00:00:00"/>
    <x v="365"/>
    <x v="9"/>
    <n v="1"/>
    <x v="0"/>
    <x v="3"/>
    <x v="4"/>
    <m/>
    <s v="Payment"/>
    <n v="2"/>
    <s v="Syrup"/>
    <n v="0.75"/>
    <x v="2"/>
  </r>
  <r>
    <x v="424"/>
    <d v="2025-05-03T00:00:00"/>
    <x v="365"/>
    <x v="6"/>
    <n v="1"/>
    <x v="1"/>
    <x v="1"/>
    <x v="1"/>
    <m/>
    <s v="Payment"/>
    <n v="2"/>
    <s v="Pourover12 oz"/>
    <n v="3.5"/>
    <x v="2"/>
  </r>
  <r>
    <x v="425"/>
    <d v="2025-05-03T00:00:00"/>
    <x v="366"/>
    <x v="7"/>
    <n v="1"/>
    <x v="2"/>
    <x v="1"/>
    <x v="1"/>
    <m/>
    <s v="Payment"/>
    <n v="2"/>
    <s v="Turkish coffee3 oz"/>
    <n v="3.75"/>
    <x v="2"/>
  </r>
  <r>
    <x v="425"/>
    <d v="2025-05-03T00:00:00"/>
    <x v="366"/>
    <x v="41"/>
    <n v="1"/>
    <x v="1"/>
    <x v="5"/>
    <x v="3"/>
    <m/>
    <s v="Payment"/>
    <n v="2"/>
    <s v="Fruity fizzy12 oz"/>
    <n v="2"/>
    <x v="2"/>
  </r>
  <r>
    <x v="426"/>
    <d v="2025-05-03T00:00:00"/>
    <x v="367"/>
    <x v="15"/>
    <n v="1"/>
    <x v="1"/>
    <x v="1"/>
    <x v="3"/>
    <m/>
    <s v="Payment"/>
    <n v="1"/>
    <s v="Frappé12 oz"/>
    <n v="4.75"/>
    <x v="2"/>
  </r>
  <r>
    <x v="427"/>
    <d v="2025-05-03T00:00:00"/>
    <x v="368"/>
    <x v="7"/>
    <n v="1"/>
    <x v="2"/>
    <x v="1"/>
    <x v="1"/>
    <m/>
    <s v="Payment"/>
    <n v="1"/>
    <s v="Turkish coffee3 oz"/>
    <n v="3.75"/>
    <x v="2"/>
  </r>
  <r>
    <x v="427"/>
    <d v="2025-05-03T00:00:00"/>
    <x v="368"/>
    <x v="1"/>
    <n v="2"/>
    <x v="1"/>
    <x v="1"/>
    <x v="1"/>
    <m/>
    <s v="Payment"/>
    <n v="1"/>
    <s v="Café latté12 oz"/>
    <n v="8.5"/>
    <x v="2"/>
  </r>
  <r>
    <x v="428"/>
    <d v="2025-05-03T00:00:00"/>
    <x v="369"/>
    <x v="24"/>
    <n v="1"/>
    <x v="1"/>
    <x v="1"/>
    <x v="1"/>
    <m/>
    <s v="Payment"/>
    <n v="1"/>
    <s v="Aeropress12 oz"/>
    <n v="6"/>
    <x v="2"/>
  </r>
  <r>
    <x v="429"/>
    <d v="2025-05-03T00:00:00"/>
    <x v="370"/>
    <x v="20"/>
    <n v="1"/>
    <x v="1"/>
    <x v="2"/>
    <x v="1"/>
    <m/>
    <s v="Payment"/>
    <n v="1"/>
    <s v="Rooibos latté12 oz"/>
    <n v="5.5"/>
    <x v="2"/>
  </r>
  <r>
    <x v="430"/>
    <d v="2025-05-03T00:00:00"/>
    <x v="371"/>
    <x v="9"/>
    <n v="1"/>
    <x v="0"/>
    <x v="3"/>
    <x v="4"/>
    <m/>
    <s v="Payment"/>
    <n v="1"/>
    <s v="Syrup"/>
    <n v="0.75"/>
    <x v="2"/>
  </r>
  <r>
    <x v="430"/>
    <d v="2025-05-03T00:00:00"/>
    <x v="371"/>
    <x v="6"/>
    <n v="1"/>
    <x v="1"/>
    <x v="1"/>
    <x v="1"/>
    <m/>
    <s v="Payment"/>
    <n v="1"/>
    <s v="Pourover12 oz"/>
    <n v="3.5"/>
    <x v="2"/>
  </r>
  <r>
    <x v="431"/>
    <d v="2025-05-03T00:00:00"/>
    <x v="372"/>
    <x v="15"/>
    <n v="1"/>
    <x v="1"/>
    <x v="1"/>
    <x v="3"/>
    <m/>
    <s v="Payment"/>
    <n v="1"/>
    <s v="Frappé12 oz"/>
    <n v="4.75"/>
    <x v="2"/>
  </r>
  <r>
    <x v="432"/>
    <d v="2025-05-03T00:00:00"/>
    <x v="373"/>
    <x v="17"/>
    <n v="1"/>
    <x v="1"/>
    <x v="1"/>
    <x v="3"/>
    <m/>
    <s v="Payment"/>
    <n v="1"/>
    <s v="Iced Guillermo12 oz"/>
    <n v="3.5"/>
    <x v="2"/>
  </r>
  <r>
    <x v="433"/>
    <d v="2025-05-03T00:00:00"/>
    <x v="374"/>
    <x v="9"/>
    <n v="1"/>
    <x v="0"/>
    <x v="3"/>
    <x v="4"/>
    <m/>
    <s v="Payment"/>
    <n v="1"/>
    <s v="Syrup"/>
    <n v="0.75"/>
    <x v="2"/>
  </r>
  <r>
    <x v="433"/>
    <d v="2025-05-03T00:00:00"/>
    <x v="374"/>
    <x v="6"/>
    <n v="2"/>
    <x v="1"/>
    <x v="1"/>
    <x v="1"/>
    <m/>
    <s v="Payment"/>
    <n v="1"/>
    <s v="Pourover12 oz"/>
    <n v="7"/>
    <x v="2"/>
  </r>
  <r>
    <x v="434"/>
    <d v="2025-05-03T00:00:00"/>
    <x v="375"/>
    <x v="15"/>
    <n v="2"/>
    <x v="1"/>
    <x v="1"/>
    <x v="3"/>
    <m/>
    <s v="Payment"/>
    <n v="1"/>
    <s v="Frappé12 oz"/>
    <n v="9.5"/>
    <x v="2"/>
  </r>
  <r>
    <x v="435"/>
    <d v="2025-05-03T00:00:00"/>
    <x v="376"/>
    <x v="8"/>
    <n v="1"/>
    <x v="1"/>
    <x v="2"/>
    <x v="3"/>
    <m/>
    <s v="Payment"/>
    <n v="2"/>
    <s v="Iced tea12 oz"/>
    <n v="4.25"/>
    <x v="2"/>
  </r>
  <r>
    <x v="436"/>
    <d v="2025-05-03T00:00:00"/>
    <x v="377"/>
    <x v="9"/>
    <n v="1"/>
    <x v="0"/>
    <x v="3"/>
    <x v="4"/>
    <m/>
    <s v="Payment"/>
    <n v="1"/>
    <s v="Syrup"/>
    <n v="0.75"/>
    <x v="2"/>
  </r>
  <r>
    <x v="436"/>
    <d v="2025-05-03T00:00:00"/>
    <x v="377"/>
    <x v="2"/>
    <n v="1"/>
    <x v="1"/>
    <x v="1"/>
    <x v="1"/>
    <m/>
    <s v="Payment"/>
    <n v="1"/>
    <s v="Cappuccino12 oz"/>
    <n v="5.5"/>
    <x v="2"/>
  </r>
  <r>
    <x v="437"/>
    <d v="2025-05-03T00:00:00"/>
    <x v="378"/>
    <x v="15"/>
    <n v="1"/>
    <x v="1"/>
    <x v="1"/>
    <x v="3"/>
    <m/>
    <s v="Payment"/>
    <n v="1"/>
    <s v="Frappé12 oz"/>
    <n v="4.75"/>
    <x v="2"/>
  </r>
  <r>
    <x v="438"/>
    <d v="2025-05-03T00:00:00"/>
    <x v="379"/>
    <x v="13"/>
    <n v="1"/>
    <x v="4"/>
    <x v="2"/>
    <x v="1"/>
    <m/>
    <s v="Payment"/>
    <n v="1"/>
    <s v="Moroccan tea10 oz"/>
    <n v="3"/>
    <x v="2"/>
  </r>
  <r>
    <x v="439"/>
    <d v="2025-05-03T00:00:00"/>
    <x v="380"/>
    <x v="15"/>
    <n v="1"/>
    <x v="1"/>
    <x v="1"/>
    <x v="3"/>
    <m/>
    <s v="Payment"/>
    <n v="1"/>
    <s v="Frappé12 oz"/>
    <n v="4.75"/>
    <x v="2"/>
  </r>
  <r>
    <x v="440"/>
    <d v="2025-05-03T00:00:00"/>
    <x v="381"/>
    <x v="22"/>
    <n v="1"/>
    <x v="4"/>
    <x v="1"/>
    <x v="3"/>
    <m/>
    <s v="Payment"/>
    <n v="1"/>
    <s v="Iced café bombón10 oz"/>
    <n v="4.75"/>
    <x v="2"/>
  </r>
  <r>
    <x v="441"/>
    <d v="2025-05-03T00:00:00"/>
    <x v="382"/>
    <x v="2"/>
    <n v="1"/>
    <x v="1"/>
    <x v="1"/>
    <x v="1"/>
    <m/>
    <s v="Payment"/>
    <n v="2"/>
    <s v="Cappuccino12 oz"/>
    <n v="5.5"/>
    <x v="2"/>
  </r>
  <r>
    <x v="442"/>
    <d v="2025-05-03T00:00:00"/>
    <x v="383"/>
    <x v="17"/>
    <n v="2"/>
    <x v="1"/>
    <x v="1"/>
    <x v="3"/>
    <m/>
    <s v="Payment"/>
    <n v="1"/>
    <s v="Iced Guillermo12 oz"/>
    <n v="7"/>
    <x v="2"/>
  </r>
  <r>
    <x v="443"/>
    <d v="2025-05-03T00:00:00"/>
    <x v="384"/>
    <x v="5"/>
    <n v="1"/>
    <x v="1"/>
    <x v="1"/>
    <x v="1"/>
    <m/>
    <s v="Payment"/>
    <n v="2"/>
    <s v="Café Cubano12 oz"/>
    <n v="7"/>
    <x v="2"/>
  </r>
  <r>
    <x v="444"/>
    <d v="2025-05-03T00:00:00"/>
    <x v="385"/>
    <x v="12"/>
    <n v="1"/>
    <x v="3"/>
    <x v="1"/>
    <x v="1"/>
    <m/>
    <s v="Payment"/>
    <n v="2"/>
    <s v="Espresso1 oz"/>
    <n v="2.5"/>
    <x v="2"/>
  </r>
  <r>
    <x v="445"/>
    <d v="2025-05-03T00:00:00"/>
    <x v="386"/>
    <x v="42"/>
    <n v="1"/>
    <x v="0"/>
    <x v="0"/>
    <x v="10"/>
    <m/>
    <s v="Payment"/>
    <n v="1"/>
    <s v="Reusable travel mug"/>
    <n v="12.75"/>
    <x v="2"/>
  </r>
  <r>
    <x v="445"/>
    <d v="2025-05-03T00:00:00"/>
    <x v="386"/>
    <x v="17"/>
    <n v="1"/>
    <x v="1"/>
    <x v="1"/>
    <x v="3"/>
    <m/>
    <s v="Payment"/>
    <n v="1"/>
    <s v="Iced Guillermo12 oz"/>
    <n v="3.5"/>
    <x v="2"/>
  </r>
  <r>
    <x v="445"/>
    <d v="2025-05-03T00:00:00"/>
    <x v="386"/>
    <x v="0"/>
    <n v="1"/>
    <x v="0"/>
    <x v="0"/>
    <x v="0"/>
    <m/>
    <s v="Payment"/>
    <n v="1"/>
    <s v="Community calendar and coupon book"/>
    <n v="20"/>
    <x v="2"/>
  </r>
  <r>
    <x v="446"/>
    <d v="2025-05-03T00:00:00"/>
    <x v="387"/>
    <x v="2"/>
    <n v="2"/>
    <x v="1"/>
    <x v="1"/>
    <x v="1"/>
    <m/>
    <s v="Payment"/>
    <n v="2"/>
    <s v="Cappuccino12 oz"/>
    <n v="11"/>
    <x v="2"/>
  </r>
  <r>
    <x v="447"/>
    <d v="2025-05-03T00:00:00"/>
    <x v="388"/>
    <x v="15"/>
    <n v="1"/>
    <x v="1"/>
    <x v="1"/>
    <x v="3"/>
    <m/>
    <s v="Payment"/>
    <n v="2"/>
    <s v="Frappé12 oz"/>
    <n v="4.75"/>
    <x v="2"/>
  </r>
  <r>
    <x v="447"/>
    <d v="2025-05-03T00:00:00"/>
    <x v="388"/>
    <x v="2"/>
    <n v="1"/>
    <x v="1"/>
    <x v="1"/>
    <x v="1"/>
    <m/>
    <s v="Payment"/>
    <n v="2"/>
    <s v="Cappuccino12 oz"/>
    <n v="5.5"/>
    <x v="2"/>
  </r>
  <r>
    <x v="448"/>
    <d v="2025-05-03T00:00:00"/>
    <x v="389"/>
    <x v="19"/>
    <n v="1"/>
    <x v="1"/>
    <x v="4"/>
    <x v="5"/>
    <m/>
    <s v="Payment"/>
    <n v="2"/>
    <s v="House blend12 oz"/>
    <n v="12.95"/>
    <x v="2"/>
  </r>
  <r>
    <x v="449"/>
    <d v="2025-05-03T00:00:00"/>
    <x v="390"/>
    <x v="2"/>
    <n v="1"/>
    <x v="1"/>
    <x v="1"/>
    <x v="1"/>
    <m/>
    <s v="Payment"/>
    <n v="1"/>
    <s v="Cappuccino12 oz"/>
    <n v="5.5"/>
    <x v="2"/>
  </r>
  <r>
    <x v="450"/>
    <d v="2025-05-03T00:00:00"/>
    <x v="391"/>
    <x v="14"/>
    <n v="1"/>
    <x v="5"/>
    <x v="5"/>
    <x v="1"/>
    <m/>
    <s v="Payment"/>
    <n v="2"/>
    <s v="Hot chocolateRegular (12 oz)"/>
    <n v="4.75"/>
    <x v="2"/>
  </r>
  <r>
    <x v="451"/>
    <d v="2025-05-03T00:00:00"/>
    <x v="392"/>
    <x v="2"/>
    <n v="2"/>
    <x v="1"/>
    <x v="1"/>
    <x v="1"/>
    <m/>
    <s v="Payment"/>
    <n v="2"/>
    <s v="Cappuccino12 oz"/>
    <n v="11"/>
    <x v="2"/>
  </r>
  <r>
    <x v="452"/>
    <d v="2025-05-03T00:00:00"/>
    <x v="393"/>
    <x v="16"/>
    <n v="1"/>
    <x v="1"/>
    <x v="5"/>
    <x v="3"/>
    <m/>
    <s v="Payment"/>
    <n v="1"/>
    <s v="Coconut milk smoothie12 oz"/>
    <n v="5.75"/>
    <x v="2"/>
  </r>
  <r>
    <x v="453"/>
    <d v="2025-05-03T00:00:00"/>
    <x v="394"/>
    <x v="17"/>
    <n v="1"/>
    <x v="1"/>
    <x v="1"/>
    <x v="3"/>
    <m/>
    <s v="Payment"/>
    <n v="1"/>
    <s v="Iced Guillermo12 oz"/>
    <n v="3.5"/>
    <x v="2"/>
  </r>
  <r>
    <x v="454"/>
    <d v="2025-05-03T00:00:00"/>
    <x v="395"/>
    <x v="9"/>
    <n v="1"/>
    <x v="0"/>
    <x v="3"/>
    <x v="4"/>
    <m/>
    <s v="Payment"/>
    <n v="1"/>
    <s v="Syrup"/>
    <n v="0.75"/>
    <x v="2"/>
  </r>
  <r>
    <x v="454"/>
    <d v="2025-05-03T00:00:00"/>
    <x v="395"/>
    <x v="15"/>
    <n v="1"/>
    <x v="1"/>
    <x v="1"/>
    <x v="3"/>
    <m/>
    <s v="Payment"/>
    <n v="1"/>
    <s v="Frappé12 oz"/>
    <n v="4.75"/>
    <x v="2"/>
  </r>
  <r>
    <x v="454"/>
    <d v="2025-05-03T00:00:00"/>
    <x v="395"/>
    <x v="16"/>
    <n v="1"/>
    <x v="1"/>
    <x v="5"/>
    <x v="3"/>
    <m/>
    <s v="Payment"/>
    <n v="1"/>
    <s v="Coconut milk smoothie12 oz"/>
    <n v="5.75"/>
    <x v="2"/>
  </r>
  <r>
    <x v="455"/>
    <d v="2025-05-03T00:00:00"/>
    <x v="396"/>
    <x v="24"/>
    <n v="1"/>
    <x v="1"/>
    <x v="1"/>
    <x v="1"/>
    <m/>
    <s v="Payment"/>
    <n v="2"/>
    <s v="Aeropress12 oz"/>
    <n v="6"/>
    <x v="2"/>
  </r>
  <r>
    <x v="456"/>
    <d v="2025-05-03T00:00:00"/>
    <x v="397"/>
    <x v="13"/>
    <n v="1"/>
    <x v="4"/>
    <x v="2"/>
    <x v="1"/>
    <m/>
    <s v="Payment"/>
    <n v="1"/>
    <s v="Moroccan tea10 oz"/>
    <n v="3"/>
    <x v="2"/>
  </r>
  <r>
    <x v="457"/>
    <d v="2025-05-03T00:00:00"/>
    <x v="398"/>
    <x v="9"/>
    <n v="1"/>
    <x v="0"/>
    <x v="3"/>
    <x v="4"/>
    <m/>
    <s v="Payment"/>
    <n v="2"/>
    <s v="Syrup"/>
    <n v="0.75"/>
    <x v="2"/>
  </r>
  <r>
    <x v="457"/>
    <d v="2025-05-03T00:00:00"/>
    <x v="398"/>
    <x v="6"/>
    <n v="1"/>
    <x v="1"/>
    <x v="1"/>
    <x v="1"/>
    <m/>
    <s v="Payment"/>
    <n v="2"/>
    <s v="Pourover12 oz"/>
    <n v="3.5"/>
    <x v="2"/>
  </r>
  <r>
    <x v="458"/>
    <d v="2025-05-03T00:00:00"/>
    <x v="399"/>
    <x v="15"/>
    <n v="1"/>
    <x v="1"/>
    <x v="1"/>
    <x v="3"/>
    <m/>
    <s v="Payment"/>
    <n v="1"/>
    <s v="Frappé12 oz"/>
    <n v="4.75"/>
    <x v="2"/>
  </r>
  <r>
    <x v="459"/>
    <d v="2025-05-03T00:00:00"/>
    <x v="400"/>
    <x v="24"/>
    <n v="1"/>
    <x v="1"/>
    <x v="1"/>
    <x v="1"/>
    <m/>
    <s v="Payment"/>
    <n v="2"/>
    <s v="Aeropress12 oz"/>
    <n v="6"/>
    <x v="2"/>
  </r>
  <r>
    <x v="460"/>
    <d v="2025-05-03T00:00:00"/>
    <x v="401"/>
    <x v="9"/>
    <n v="1"/>
    <x v="0"/>
    <x v="3"/>
    <x v="4"/>
    <m/>
    <s v="Payment"/>
    <n v="1"/>
    <s v="Syrup"/>
    <n v="0.75"/>
    <x v="2"/>
  </r>
  <r>
    <x v="460"/>
    <d v="2025-05-03T00:00:00"/>
    <x v="401"/>
    <x v="6"/>
    <n v="1"/>
    <x v="1"/>
    <x v="1"/>
    <x v="1"/>
    <m/>
    <s v="Payment"/>
    <n v="1"/>
    <s v="Pourover12 oz"/>
    <n v="3.5"/>
    <x v="2"/>
  </r>
  <r>
    <x v="461"/>
    <d v="2025-05-03T00:00:00"/>
    <x v="402"/>
    <x v="15"/>
    <n v="1"/>
    <x v="1"/>
    <x v="1"/>
    <x v="3"/>
    <m/>
    <s v="Payment"/>
    <n v="1"/>
    <s v="Frappé12 oz"/>
    <n v="4.75"/>
    <x v="2"/>
  </r>
  <r>
    <x v="462"/>
    <d v="2025-05-03T00:00:00"/>
    <x v="403"/>
    <x v="6"/>
    <n v="1"/>
    <x v="1"/>
    <x v="1"/>
    <x v="1"/>
    <m/>
    <s v="Payment"/>
    <n v="1"/>
    <s v="Pourover12 oz"/>
    <n v="3.5"/>
    <x v="2"/>
  </r>
  <r>
    <x v="463"/>
    <d v="2025-05-03T00:00:00"/>
    <x v="404"/>
    <x v="12"/>
    <n v="1"/>
    <x v="3"/>
    <x v="1"/>
    <x v="1"/>
    <m/>
    <s v="Payment"/>
    <n v="1"/>
    <s v="Espresso1 oz"/>
    <n v="2.5"/>
    <x v="2"/>
  </r>
  <r>
    <x v="464"/>
    <d v="2025-05-03T00:00:00"/>
    <x v="405"/>
    <x v="5"/>
    <n v="1"/>
    <x v="1"/>
    <x v="1"/>
    <x v="1"/>
    <m/>
    <s v="Payment"/>
    <n v="1"/>
    <s v="Café Cubano12 oz"/>
    <n v="7"/>
    <x v="2"/>
  </r>
  <r>
    <x v="465"/>
    <d v="2025-05-03T00:00:00"/>
    <x v="406"/>
    <x v="20"/>
    <n v="1"/>
    <x v="1"/>
    <x v="2"/>
    <x v="1"/>
    <m/>
    <s v="Payment"/>
    <n v="2"/>
    <s v="Rooibos latté12 oz"/>
    <n v="5.5"/>
    <x v="2"/>
  </r>
  <r>
    <x v="465"/>
    <d v="2025-05-03T00:00:00"/>
    <x v="406"/>
    <x v="10"/>
    <n v="2"/>
    <x v="1"/>
    <x v="4"/>
    <x v="5"/>
    <m/>
    <s v="Payment"/>
    <n v="2"/>
    <s v="Single-origin12 oz"/>
    <n v="29.9"/>
    <x v="2"/>
  </r>
  <r>
    <x v="466"/>
    <d v="2025-05-03T00:00:00"/>
    <x v="407"/>
    <x v="15"/>
    <n v="1"/>
    <x v="1"/>
    <x v="1"/>
    <x v="3"/>
    <m/>
    <s v="Payment"/>
    <n v="1"/>
    <s v="Frappé12 oz"/>
    <n v="4.75"/>
    <x v="2"/>
  </r>
  <r>
    <x v="467"/>
    <d v="2025-05-03T00:00:00"/>
    <x v="408"/>
    <x v="1"/>
    <n v="1"/>
    <x v="1"/>
    <x v="1"/>
    <x v="1"/>
    <m/>
    <s v="Payment"/>
    <n v="1"/>
    <s v="Café latté12 oz"/>
    <n v="4.25"/>
    <x v="2"/>
  </r>
  <r>
    <x v="468"/>
    <d v="2025-05-03T00:00:00"/>
    <x v="409"/>
    <x v="4"/>
    <n v="1"/>
    <x v="1"/>
    <x v="1"/>
    <x v="1"/>
    <m/>
    <s v="Payment"/>
    <n v="1"/>
    <s v="Drip coffee12 oz"/>
    <n v="2.25"/>
    <x v="2"/>
  </r>
  <r>
    <x v="469"/>
    <d v="2025-05-03T00:00:00"/>
    <x v="410"/>
    <x v="8"/>
    <n v="2"/>
    <x v="1"/>
    <x v="2"/>
    <x v="3"/>
    <m/>
    <s v="Payment"/>
    <n v="1"/>
    <s v="Iced tea12 oz"/>
    <n v="8.5"/>
    <x v="2"/>
  </r>
  <r>
    <x v="470"/>
    <d v="2025-05-03T00:00:00"/>
    <x v="411"/>
    <x v="8"/>
    <n v="1"/>
    <x v="1"/>
    <x v="2"/>
    <x v="3"/>
    <m/>
    <s v="Payment"/>
    <n v="1"/>
    <s v="Iced tea12 oz"/>
    <n v="4.25"/>
    <x v="2"/>
  </r>
  <r>
    <x v="471"/>
    <d v="2025-05-03T00:00:00"/>
    <x v="412"/>
    <x v="2"/>
    <n v="1"/>
    <x v="1"/>
    <x v="1"/>
    <x v="1"/>
    <m/>
    <s v="Payment"/>
    <n v="1"/>
    <s v="Cappuccino12 oz"/>
    <n v="5.5"/>
    <x v="2"/>
  </r>
  <r>
    <x v="472"/>
    <d v="2025-05-03T00:00:00"/>
    <x v="413"/>
    <x v="2"/>
    <n v="1"/>
    <x v="1"/>
    <x v="1"/>
    <x v="1"/>
    <m/>
    <s v="Payment"/>
    <n v="1"/>
    <s v="Cappuccino12 oz"/>
    <n v="5.5"/>
    <x v="2"/>
  </r>
  <r>
    <x v="473"/>
    <d v="2025-05-03T00:00:00"/>
    <x v="414"/>
    <x v="17"/>
    <n v="1"/>
    <x v="1"/>
    <x v="1"/>
    <x v="3"/>
    <m/>
    <s v="Payment"/>
    <n v="1"/>
    <s v="Iced Guillermo12 oz"/>
    <n v="3.5"/>
    <x v="2"/>
  </r>
  <r>
    <x v="474"/>
    <d v="2025-05-03T00:00:00"/>
    <x v="415"/>
    <x v="13"/>
    <n v="1"/>
    <x v="4"/>
    <x v="2"/>
    <x v="1"/>
    <m/>
    <s v="Payment"/>
    <n v="1"/>
    <s v="Moroccan tea10 oz"/>
    <n v="3"/>
    <x v="2"/>
  </r>
  <r>
    <x v="475"/>
    <d v="2025-05-03T00:00:00"/>
    <x v="416"/>
    <x v="24"/>
    <n v="1"/>
    <x v="1"/>
    <x v="1"/>
    <x v="1"/>
    <m/>
    <s v="Payment"/>
    <n v="1"/>
    <s v="Aeropress12 oz"/>
    <n v="6"/>
    <x v="2"/>
  </r>
  <r>
    <x v="476"/>
    <d v="2025-05-03T00:00:00"/>
    <x v="417"/>
    <x v="8"/>
    <n v="1"/>
    <x v="1"/>
    <x v="2"/>
    <x v="3"/>
    <m/>
    <s v="Payment"/>
    <n v="2"/>
    <s v="Iced tea12 oz"/>
    <n v="4.25"/>
    <x v="2"/>
  </r>
  <r>
    <x v="477"/>
    <d v="2025-05-03T00:00:00"/>
    <x v="418"/>
    <x v="7"/>
    <n v="1"/>
    <x v="2"/>
    <x v="1"/>
    <x v="1"/>
    <m/>
    <s v="Payment"/>
    <n v="1"/>
    <s v="Turkish coffee3 oz"/>
    <n v="3.75"/>
    <x v="2"/>
  </r>
  <r>
    <x v="478"/>
    <d v="2025-05-03T00:00:00"/>
    <x v="419"/>
    <x v="15"/>
    <n v="1"/>
    <x v="1"/>
    <x v="1"/>
    <x v="3"/>
    <m/>
    <s v="Payment"/>
    <n v="1"/>
    <s v="Frappé12 oz"/>
    <n v="4.75"/>
    <x v="2"/>
  </r>
  <r>
    <x v="479"/>
    <d v="2025-05-03T00:00:00"/>
    <x v="420"/>
    <x v="15"/>
    <n v="1"/>
    <x v="1"/>
    <x v="1"/>
    <x v="3"/>
    <m/>
    <s v="Payment"/>
    <n v="2"/>
    <s v="Frappé12 oz"/>
    <n v="4.75"/>
    <x v="2"/>
  </r>
  <r>
    <x v="480"/>
    <d v="2025-05-03T00:00:00"/>
    <x v="421"/>
    <x v="6"/>
    <n v="1"/>
    <x v="1"/>
    <x v="1"/>
    <x v="1"/>
    <m/>
    <s v="Payment"/>
    <n v="2"/>
    <s v="Pourover12 oz"/>
    <n v="3.5"/>
    <x v="2"/>
  </r>
  <r>
    <x v="481"/>
    <d v="2025-05-03T00:00:00"/>
    <x v="422"/>
    <x v="10"/>
    <n v="1"/>
    <x v="1"/>
    <x v="4"/>
    <x v="5"/>
    <m/>
    <s v="Payment"/>
    <n v="1"/>
    <s v="Single-origin12 oz"/>
    <n v="14.95"/>
    <x v="2"/>
  </r>
  <r>
    <x v="482"/>
    <d v="2025-05-03T00:00:00"/>
    <x v="423"/>
    <x v="4"/>
    <n v="1"/>
    <x v="1"/>
    <x v="1"/>
    <x v="1"/>
    <m/>
    <s v="Payment"/>
    <n v="2"/>
    <s v="Drip coffee12 oz"/>
    <n v="2.25"/>
    <x v="2"/>
  </r>
  <r>
    <x v="483"/>
    <d v="2025-05-03T00:00:00"/>
    <x v="424"/>
    <x v="15"/>
    <n v="2"/>
    <x v="1"/>
    <x v="1"/>
    <x v="3"/>
    <m/>
    <s v="Payment"/>
    <n v="2"/>
    <s v="Frappé12 oz"/>
    <n v="9.5"/>
    <x v="2"/>
  </r>
  <r>
    <x v="484"/>
    <d v="2025-05-03T00:00:00"/>
    <x v="425"/>
    <x v="7"/>
    <n v="1"/>
    <x v="2"/>
    <x v="1"/>
    <x v="1"/>
    <m/>
    <s v="Payment"/>
    <n v="1"/>
    <s v="Turkish coffee3 oz"/>
    <n v="3.75"/>
    <x v="2"/>
  </r>
  <r>
    <x v="485"/>
    <d v="2025-05-03T00:00:00"/>
    <x v="426"/>
    <x v="5"/>
    <n v="1"/>
    <x v="1"/>
    <x v="1"/>
    <x v="1"/>
    <m/>
    <s v="Payment"/>
    <n v="1"/>
    <s v="Café Cubano12 oz"/>
    <n v="7"/>
    <x v="2"/>
  </r>
  <r>
    <x v="486"/>
    <d v="2025-05-03T00:00:00"/>
    <x v="427"/>
    <x v="15"/>
    <n v="1"/>
    <x v="1"/>
    <x v="1"/>
    <x v="3"/>
    <m/>
    <s v="Payment"/>
    <n v="2"/>
    <s v="Frappé12 oz"/>
    <n v="4.75"/>
    <x v="2"/>
  </r>
  <r>
    <x v="487"/>
    <d v="2025-05-03T00:00:00"/>
    <x v="428"/>
    <x v="0"/>
    <n v="1"/>
    <x v="0"/>
    <x v="0"/>
    <x v="0"/>
    <m/>
    <s v="Payment"/>
    <n v="2"/>
    <s v="Community calendar and coupon book"/>
    <n v="20"/>
    <x v="2"/>
  </r>
  <r>
    <x v="488"/>
    <d v="2025-05-03T00:00:00"/>
    <x v="429"/>
    <x v="3"/>
    <n v="1"/>
    <x v="0"/>
    <x v="1"/>
    <x v="2"/>
    <m/>
    <s v="Payment"/>
    <n v="1"/>
    <s v="Drip coffee refill"/>
    <n v="1.25"/>
    <x v="2"/>
  </r>
  <r>
    <x v="489"/>
    <d v="2025-05-03T00:00:00"/>
    <x v="430"/>
    <x v="20"/>
    <n v="1"/>
    <x v="1"/>
    <x v="2"/>
    <x v="1"/>
    <m/>
    <s v="Payment"/>
    <n v="1"/>
    <s v="Rooibos latté12 oz"/>
    <n v="5.5"/>
    <x v="2"/>
  </r>
  <r>
    <x v="490"/>
    <d v="2025-05-03T00:00:00"/>
    <x v="431"/>
    <x v="13"/>
    <n v="1"/>
    <x v="4"/>
    <x v="2"/>
    <x v="1"/>
    <m/>
    <s v="Payment"/>
    <n v="1"/>
    <s v="Moroccan tea10 oz"/>
    <n v="3"/>
    <x v="2"/>
  </r>
  <r>
    <x v="490"/>
    <d v="2025-05-03T00:00:00"/>
    <x v="431"/>
    <x v="17"/>
    <n v="1"/>
    <x v="1"/>
    <x v="1"/>
    <x v="3"/>
    <m/>
    <s v="Payment"/>
    <n v="1"/>
    <s v="Iced Guillermo12 oz"/>
    <n v="3.5"/>
    <x v="2"/>
  </r>
  <r>
    <x v="490"/>
    <d v="2025-05-03T00:00:00"/>
    <x v="431"/>
    <x v="14"/>
    <n v="1"/>
    <x v="5"/>
    <x v="5"/>
    <x v="1"/>
    <m/>
    <s v="Payment"/>
    <n v="1"/>
    <s v="Hot chocolateRegular (12 oz)"/>
    <n v="4.75"/>
    <x v="2"/>
  </r>
  <r>
    <x v="491"/>
    <d v="2025-05-03T00:00:00"/>
    <x v="432"/>
    <x v="42"/>
    <n v="1"/>
    <x v="0"/>
    <x v="0"/>
    <x v="10"/>
    <m/>
    <s v="Payment"/>
    <n v="1"/>
    <s v="Reusable travel mug"/>
    <n v="12.75"/>
    <x v="2"/>
  </r>
  <r>
    <x v="492"/>
    <d v="2025-05-03T00:00:00"/>
    <x v="433"/>
    <x v="6"/>
    <n v="1"/>
    <x v="1"/>
    <x v="1"/>
    <x v="1"/>
    <m/>
    <s v="Payment"/>
    <n v="2"/>
    <s v="Pourover12 oz"/>
    <n v="3.5"/>
    <x v="2"/>
  </r>
  <r>
    <x v="492"/>
    <d v="2025-05-03T00:00:00"/>
    <x v="433"/>
    <x v="4"/>
    <n v="1"/>
    <x v="1"/>
    <x v="1"/>
    <x v="1"/>
    <m/>
    <s v="Payment"/>
    <n v="2"/>
    <s v="Drip coffee12 oz"/>
    <n v="2.25"/>
    <x v="2"/>
  </r>
  <r>
    <x v="493"/>
    <d v="2025-05-03T00:00:00"/>
    <x v="434"/>
    <x v="6"/>
    <n v="1"/>
    <x v="1"/>
    <x v="1"/>
    <x v="1"/>
    <m/>
    <s v="Payment"/>
    <n v="2"/>
    <s v="Pourover12 oz"/>
    <n v="3.5"/>
    <x v="2"/>
  </r>
  <r>
    <x v="494"/>
    <d v="2025-05-03T00:00:00"/>
    <x v="435"/>
    <x v="10"/>
    <n v="1"/>
    <x v="1"/>
    <x v="4"/>
    <x v="5"/>
    <m/>
    <s v="Payment"/>
    <n v="1"/>
    <s v="Single-origin12 oz"/>
    <n v="14.95"/>
    <x v="2"/>
  </r>
  <r>
    <x v="495"/>
    <d v="2025-05-03T00:00:00"/>
    <x v="436"/>
    <x v="6"/>
    <n v="1"/>
    <x v="1"/>
    <x v="1"/>
    <x v="1"/>
    <m/>
    <s v="Payment"/>
    <n v="2"/>
    <s v="Pourover12 oz"/>
    <n v="3.5"/>
    <x v="2"/>
  </r>
  <r>
    <x v="496"/>
    <d v="2025-05-03T00:00:00"/>
    <x v="437"/>
    <x v="5"/>
    <n v="1"/>
    <x v="1"/>
    <x v="1"/>
    <x v="1"/>
    <m/>
    <s v="Payment"/>
    <n v="2"/>
    <s v="Café Cubano12 oz"/>
    <n v="7"/>
    <x v="2"/>
  </r>
  <r>
    <x v="497"/>
    <d v="2025-05-03T00:00:00"/>
    <x v="438"/>
    <x v="17"/>
    <n v="1"/>
    <x v="1"/>
    <x v="1"/>
    <x v="3"/>
    <m/>
    <s v="Payment"/>
    <n v="1"/>
    <s v="Iced Guillermo12 oz"/>
    <n v="3.5"/>
    <x v="2"/>
  </r>
  <r>
    <x v="497"/>
    <d v="2025-05-03T00:00:00"/>
    <x v="438"/>
    <x v="2"/>
    <n v="1"/>
    <x v="1"/>
    <x v="1"/>
    <x v="1"/>
    <m/>
    <s v="Payment"/>
    <n v="1"/>
    <s v="Cappuccino12 oz"/>
    <n v="5.5"/>
    <x v="2"/>
  </r>
  <r>
    <x v="498"/>
    <d v="2025-05-03T00:00:00"/>
    <x v="439"/>
    <x v="18"/>
    <n v="1"/>
    <x v="1"/>
    <x v="5"/>
    <x v="3"/>
    <m/>
    <s v="Payment"/>
    <n v="2"/>
    <s v="Soda water with fruit slice12 oz"/>
    <n v="2"/>
    <x v="2"/>
  </r>
  <r>
    <x v="499"/>
    <d v="2025-05-03T00:00:00"/>
    <x v="440"/>
    <x v="15"/>
    <n v="1"/>
    <x v="1"/>
    <x v="1"/>
    <x v="3"/>
    <m/>
    <s v="Payment"/>
    <n v="2"/>
    <s v="Frappé12 oz"/>
    <n v="4.75"/>
    <x v="2"/>
  </r>
  <r>
    <x v="500"/>
    <d v="2025-05-03T00:00:00"/>
    <x v="441"/>
    <x v="3"/>
    <n v="1"/>
    <x v="0"/>
    <x v="1"/>
    <x v="2"/>
    <m/>
    <s v="Payment"/>
    <n v="1"/>
    <s v="Drip coffee refill"/>
    <n v="1.25"/>
    <x v="2"/>
  </r>
  <r>
    <x v="501"/>
    <d v="2025-05-03T00:00:00"/>
    <x v="442"/>
    <x v="12"/>
    <n v="1"/>
    <x v="3"/>
    <x v="1"/>
    <x v="1"/>
    <m/>
    <s v="Payment"/>
    <n v="1"/>
    <s v="Espresso1 oz"/>
    <n v="2.5"/>
    <x v="2"/>
  </r>
  <r>
    <x v="502"/>
    <d v="2025-05-03T00:00:00"/>
    <x v="443"/>
    <x v="15"/>
    <n v="1"/>
    <x v="1"/>
    <x v="1"/>
    <x v="3"/>
    <m/>
    <s v="Payment"/>
    <n v="1"/>
    <s v="Frappé12 oz"/>
    <n v="4.75"/>
    <x v="2"/>
  </r>
  <r>
    <x v="503"/>
    <d v="2025-05-03T00:00:00"/>
    <x v="444"/>
    <x v="34"/>
    <n v="1"/>
    <x v="1"/>
    <x v="5"/>
    <x v="3"/>
    <m/>
    <s v="Payment"/>
    <n v="1"/>
    <s v="Mango lassi12 oz"/>
    <n v="5.75"/>
    <x v="2"/>
  </r>
  <r>
    <x v="504"/>
    <d v="2025-05-03T00:00:00"/>
    <x v="445"/>
    <x v="5"/>
    <n v="1"/>
    <x v="1"/>
    <x v="1"/>
    <x v="1"/>
    <m/>
    <s v="Payment"/>
    <n v="2"/>
    <s v="Café Cubano12 oz"/>
    <n v="7"/>
    <x v="2"/>
  </r>
  <r>
    <x v="505"/>
    <d v="2025-05-03T00:00:00"/>
    <x v="446"/>
    <x v="9"/>
    <n v="1"/>
    <x v="0"/>
    <x v="3"/>
    <x v="4"/>
    <m/>
    <s v="Payment"/>
    <n v="1"/>
    <s v="Syrup"/>
    <n v="0.75"/>
    <x v="2"/>
  </r>
  <r>
    <x v="505"/>
    <d v="2025-05-03T00:00:00"/>
    <x v="446"/>
    <x v="6"/>
    <n v="1"/>
    <x v="1"/>
    <x v="1"/>
    <x v="1"/>
    <m/>
    <s v="Payment"/>
    <n v="1"/>
    <s v="Pourover12 oz"/>
    <n v="3.5"/>
    <x v="2"/>
  </r>
  <r>
    <x v="505"/>
    <d v="2025-05-03T00:00:00"/>
    <x v="446"/>
    <x v="2"/>
    <n v="1"/>
    <x v="1"/>
    <x v="1"/>
    <x v="1"/>
    <m/>
    <s v="Payment"/>
    <n v="1"/>
    <s v="Cappuccino12 oz"/>
    <n v="5.5"/>
    <x v="2"/>
  </r>
  <r>
    <x v="506"/>
    <d v="2025-05-03T00:00:00"/>
    <x v="447"/>
    <x v="9"/>
    <n v="1"/>
    <x v="0"/>
    <x v="3"/>
    <x v="4"/>
    <m/>
    <s v="Payment"/>
    <n v="1"/>
    <s v="Syrup"/>
    <n v="0.75"/>
    <x v="2"/>
  </r>
  <r>
    <x v="506"/>
    <d v="2025-05-03T00:00:00"/>
    <x v="447"/>
    <x v="6"/>
    <n v="1"/>
    <x v="1"/>
    <x v="1"/>
    <x v="1"/>
    <m/>
    <s v="Payment"/>
    <n v="1"/>
    <s v="Pourover12 oz"/>
    <n v="3.5"/>
    <x v="2"/>
  </r>
  <r>
    <x v="507"/>
    <d v="2025-05-03T00:00:00"/>
    <x v="448"/>
    <x v="15"/>
    <n v="1"/>
    <x v="1"/>
    <x v="1"/>
    <x v="3"/>
    <m/>
    <s v="Payment"/>
    <n v="1"/>
    <s v="Frappé12 oz"/>
    <n v="4.75"/>
    <x v="2"/>
  </r>
  <r>
    <x v="508"/>
    <d v="2025-05-03T00:00:00"/>
    <x v="449"/>
    <x v="4"/>
    <n v="1"/>
    <x v="1"/>
    <x v="1"/>
    <x v="1"/>
    <m/>
    <s v="Payment"/>
    <n v="2"/>
    <s v="Drip coffee12 oz"/>
    <n v="2.25"/>
    <x v="2"/>
  </r>
  <r>
    <x v="509"/>
    <d v="2025-05-03T00:00:00"/>
    <x v="450"/>
    <x v="17"/>
    <n v="1"/>
    <x v="1"/>
    <x v="1"/>
    <x v="3"/>
    <m/>
    <s v="Payment"/>
    <n v="1"/>
    <s v="Iced Guillermo12 oz"/>
    <n v="3.5"/>
    <x v="2"/>
  </r>
  <r>
    <x v="510"/>
    <d v="2025-05-03T00:00:00"/>
    <x v="451"/>
    <x v="20"/>
    <n v="1"/>
    <x v="1"/>
    <x v="2"/>
    <x v="1"/>
    <m/>
    <s v="Payment"/>
    <n v="2"/>
    <s v="Rooibos latté12 oz"/>
    <n v="5.5"/>
    <x v="2"/>
  </r>
  <r>
    <x v="510"/>
    <d v="2025-05-03T00:00:00"/>
    <x v="451"/>
    <x v="13"/>
    <n v="1"/>
    <x v="4"/>
    <x v="2"/>
    <x v="1"/>
    <m/>
    <s v="Payment"/>
    <n v="2"/>
    <s v="Moroccan tea10 oz"/>
    <n v="3"/>
    <x v="2"/>
  </r>
  <r>
    <x v="511"/>
    <d v="2025-05-03T00:00:00"/>
    <x v="452"/>
    <x v="22"/>
    <n v="1"/>
    <x v="4"/>
    <x v="1"/>
    <x v="3"/>
    <m/>
    <s v="Payment"/>
    <n v="2"/>
    <s v="Iced café bombón10 oz"/>
    <n v="4.75"/>
    <x v="2"/>
  </r>
  <r>
    <x v="512"/>
    <d v="2025-05-03T00:00:00"/>
    <x v="453"/>
    <x v="15"/>
    <n v="1"/>
    <x v="1"/>
    <x v="1"/>
    <x v="3"/>
    <m/>
    <s v="Payment"/>
    <n v="2"/>
    <s v="Frappé12 oz"/>
    <n v="4.75"/>
    <x v="2"/>
  </r>
  <r>
    <x v="513"/>
    <d v="2025-05-03T00:00:00"/>
    <x v="454"/>
    <x v="15"/>
    <n v="1"/>
    <x v="1"/>
    <x v="1"/>
    <x v="3"/>
    <m/>
    <s v="Payment"/>
    <n v="2"/>
    <s v="Frappé12 oz"/>
    <n v="4.75"/>
    <x v="2"/>
  </r>
  <r>
    <x v="514"/>
    <d v="2025-05-03T00:00:00"/>
    <x v="455"/>
    <x v="17"/>
    <n v="2"/>
    <x v="1"/>
    <x v="1"/>
    <x v="3"/>
    <m/>
    <s v="Payment"/>
    <n v="1"/>
    <s v="Iced Guillermo12 oz"/>
    <n v="7"/>
    <x v="2"/>
  </r>
  <r>
    <x v="515"/>
    <d v="2025-05-03T00:00:00"/>
    <x v="456"/>
    <x v="16"/>
    <n v="1"/>
    <x v="1"/>
    <x v="5"/>
    <x v="3"/>
    <m/>
    <s v="Payment"/>
    <n v="1"/>
    <s v="Coconut milk smoothie12 oz"/>
    <n v="5.75"/>
    <x v="2"/>
  </r>
  <r>
    <x v="516"/>
    <d v="2025-05-03T00:00:00"/>
    <x v="457"/>
    <x v="9"/>
    <n v="1"/>
    <x v="0"/>
    <x v="3"/>
    <x v="4"/>
    <m/>
    <s v="Payment"/>
    <n v="1"/>
    <s v="Syrup"/>
    <n v="0.75"/>
    <x v="2"/>
  </r>
  <r>
    <x v="516"/>
    <d v="2025-05-03T00:00:00"/>
    <x v="457"/>
    <x v="6"/>
    <n v="1"/>
    <x v="1"/>
    <x v="1"/>
    <x v="1"/>
    <m/>
    <s v="Payment"/>
    <n v="1"/>
    <s v="Pourover12 oz"/>
    <n v="3.5"/>
    <x v="2"/>
  </r>
  <r>
    <x v="517"/>
    <d v="2025-05-03T00:00:00"/>
    <x v="458"/>
    <x v="13"/>
    <n v="1"/>
    <x v="4"/>
    <x v="2"/>
    <x v="1"/>
    <m/>
    <s v="Payment"/>
    <n v="1"/>
    <s v="Moroccan tea10 oz"/>
    <n v="3"/>
    <x v="2"/>
  </r>
  <r>
    <x v="517"/>
    <d v="2025-05-03T00:00:00"/>
    <x v="458"/>
    <x v="17"/>
    <n v="1"/>
    <x v="1"/>
    <x v="1"/>
    <x v="3"/>
    <m/>
    <s v="Payment"/>
    <n v="1"/>
    <s v="Iced Guillermo12 oz"/>
    <n v="3.5"/>
    <x v="2"/>
  </r>
  <r>
    <x v="517"/>
    <d v="2025-05-03T00:00:00"/>
    <x v="458"/>
    <x v="4"/>
    <n v="1"/>
    <x v="1"/>
    <x v="1"/>
    <x v="1"/>
    <m/>
    <s v="Payment"/>
    <n v="1"/>
    <s v="Drip coffee12 oz"/>
    <n v="2.25"/>
    <x v="2"/>
  </r>
  <r>
    <x v="518"/>
    <d v="2025-05-03T00:00:00"/>
    <x v="459"/>
    <x v="9"/>
    <n v="1"/>
    <x v="0"/>
    <x v="3"/>
    <x v="4"/>
    <m/>
    <s v="Payment"/>
    <n v="1"/>
    <s v="Syrup"/>
    <n v="0.75"/>
    <x v="2"/>
  </r>
  <r>
    <x v="518"/>
    <d v="2025-05-03T00:00:00"/>
    <x v="459"/>
    <x v="6"/>
    <n v="1"/>
    <x v="1"/>
    <x v="1"/>
    <x v="1"/>
    <m/>
    <s v="Payment"/>
    <n v="1"/>
    <s v="Pourover12 oz"/>
    <n v="3.5"/>
    <x v="2"/>
  </r>
  <r>
    <x v="518"/>
    <d v="2025-05-03T00:00:00"/>
    <x v="459"/>
    <x v="19"/>
    <n v="1"/>
    <x v="1"/>
    <x v="4"/>
    <x v="5"/>
    <m/>
    <s v="Payment"/>
    <n v="1"/>
    <s v="House blend12 oz"/>
    <n v="12.95"/>
    <x v="2"/>
  </r>
  <r>
    <x v="519"/>
    <d v="2025-05-03T00:00:00"/>
    <x v="460"/>
    <x v="12"/>
    <n v="2"/>
    <x v="3"/>
    <x v="1"/>
    <x v="1"/>
    <m/>
    <s v="Payment"/>
    <n v="1"/>
    <s v="Espresso1 oz"/>
    <n v="5"/>
    <x v="2"/>
  </r>
  <r>
    <x v="520"/>
    <d v="2025-05-03T00:00:00"/>
    <x v="461"/>
    <x v="15"/>
    <n v="1"/>
    <x v="1"/>
    <x v="1"/>
    <x v="3"/>
    <m/>
    <s v="Payment"/>
    <n v="2"/>
    <s v="Frappé12 oz"/>
    <n v="4.75"/>
    <x v="2"/>
  </r>
  <r>
    <x v="521"/>
    <d v="2025-05-03T00:00:00"/>
    <x v="462"/>
    <x v="6"/>
    <n v="1"/>
    <x v="1"/>
    <x v="1"/>
    <x v="1"/>
    <m/>
    <s v="Payment"/>
    <n v="1"/>
    <s v="Pourover12 oz"/>
    <n v="3.5"/>
    <x v="2"/>
  </r>
  <r>
    <x v="522"/>
    <d v="2025-05-03T00:00:00"/>
    <x v="463"/>
    <x v="42"/>
    <n v="1"/>
    <x v="0"/>
    <x v="0"/>
    <x v="10"/>
    <m/>
    <s v="Payment"/>
    <n v="2"/>
    <s v="Reusable travel mug"/>
    <n v="12.75"/>
    <x v="2"/>
  </r>
  <r>
    <x v="522"/>
    <d v="2025-05-03T00:00:00"/>
    <x v="463"/>
    <x v="6"/>
    <n v="1"/>
    <x v="1"/>
    <x v="1"/>
    <x v="1"/>
    <m/>
    <s v="Payment"/>
    <n v="2"/>
    <s v="Pourover12 oz"/>
    <n v="3.5"/>
    <x v="2"/>
  </r>
  <r>
    <x v="523"/>
    <d v="2025-05-03T00:00:00"/>
    <x v="464"/>
    <x v="9"/>
    <n v="1"/>
    <x v="0"/>
    <x v="3"/>
    <x v="4"/>
    <m/>
    <s v="Payment"/>
    <n v="2"/>
    <s v="Syrup"/>
    <n v="0.75"/>
    <x v="2"/>
  </r>
  <r>
    <x v="523"/>
    <d v="2025-05-03T00:00:00"/>
    <x v="464"/>
    <x v="15"/>
    <n v="1"/>
    <x v="1"/>
    <x v="1"/>
    <x v="3"/>
    <m/>
    <s v="Payment"/>
    <n v="2"/>
    <s v="Frappé12 oz"/>
    <n v="4.75"/>
    <x v="2"/>
  </r>
  <r>
    <x v="524"/>
    <d v="2025-05-03T00:00:00"/>
    <x v="465"/>
    <x v="6"/>
    <n v="1"/>
    <x v="1"/>
    <x v="1"/>
    <x v="1"/>
    <m/>
    <s v="Payment"/>
    <n v="2"/>
    <s v="Pourover12 oz"/>
    <n v="3.5"/>
    <x v="2"/>
  </r>
  <r>
    <x v="525"/>
    <d v="2025-05-03T00:00:00"/>
    <x v="466"/>
    <x v="20"/>
    <n v="1"/>
    <x v="1"/>
    <x v="2"/>
    <x v="1"/>
    <m/>
    <s v="Payment"/>
    <n v="1"/>
    <s v="Rooibos latté12 oz"/>
    <n v="5.5"/>
    <x v="2"/>
  </r>
  <r>
    <x v="526"/>
    <d v="2025-05-03T00:00:00"/>
    <x v="467"/>
    <x v="6"/>
    <n v="1"/>
    <x v="1"/>
    <x v="1"/>
    <x v="1"/>
    <m/>
    <s v="Payment"/>
    <n v="1"/>
    <s v="Pourover12 oz"/>
    <n v="3.5"/>
    <x v="2"/>
  </r>
  <r>
    <x v="526"/>
    <d v="2025-05-03T00:00:00"/>
    <x v="467"/>
    <x v="11"/>
    <n v="1"/>
    <x v="0"/>
    <x v="3"/>
    <x v="4"/>
    <m/>
    <s v="Payment"/>
    <n v="1"/>
    <s v="Extra shot"/>
    <n v="1"/>
    <x v="2"/>
  </r>
  <r>
    <x v="527"/>
    <d v="2025-05-03T00:00:00"/>
    <x v="468"/>
    <x v="17"/>
    <n v="1"/>
    <x v="1"/>
    <x v="1"/>
    <x v="3"/>
    <m/>
    <s v="Payment"/>
    <n v="1"/>
    <s v="Iced Guillermo12 oz"/>
    <n v="3.5"/>
    <x v="2"/>
  </r>
  <r>
    <x v="528"/>
    <d v="2025-05-03T00:00:00"/>
    <x v="469"/>
    <x v="17"/>
    <n v="1"/>
    <x v="1"/>
    <x v="1"/>
    <x v="3"/>
    <m/>
    <s v="Payment"/>
    <n v="1"/>
    <s v="Iced Guillermo12 oz"/>
    <n v="3.5"/>
    <x v="2"/>
  </r>
  <r>
    <x v="529"/>
    <d v="2025-05-03T00:00:00"/>
    <x v="470"/>
    <x v="15"/>
    <n v="1"/>
    <x v="1"/>
    <x v="1"/>
    <x v="3"/>
    <m/>
    <s v="Payment"/>
    <n v="2"/>
    <s v="Frappé12 oz"/>
    <n v="4.75"/>
    <x v="2"/>
  </r>
  <r>
    <x v="530"/>
    <d v="2025-05-03T00:00:00"/>
    <x v="471"/>
    <x v="11"/>
    <n v="1"/>
    <x v="0"/>
    <x v="3"/>
    <x v="4"/>
    <m/>
    <s v="Payment"/>
    <n v="2"/>
    <s v="Extra shot"/>
    <n v="1"/>
    <x v="2"/>
  </r>
  <r>
    <x v="531"/>
    <d v="2025-05-03T00:00:00"/>
    <x v="472"/>
    <x v="1"/>
    <n v="1"/>
    <x v="1"/>
    <x v="1"/>
    <x v="1"/>
    <m/>
    <s v="Payment"/>
    <n v="1"/>
    <s v="Café latté12 oz"/>
    <n v="4.25"/>
    <x v="2"/>
  </r>
  <r>
    <x v="532"/>
    <d v="2025-05-03T00:00:00"/>
    <x v="473"/>
    <x v="3"/>
    <n v="1"/>
    <x v="0"/>
    <x v="1"/>
    <x v="2"/>
    <m/>
    <s v="Payment"/>
    <n v="1"/>
    <s v="Drip coffee refill"/>
    <n v="1.25"/>
    <x v="2"/>
  </r>
  <r>
    <x v="533"/>
    <d v="2025-05-03T00:00:00"/>
    <x v="474"/>
    <x v="9"/>
    <n v="1"/>
    <x v="0"/>
    <x v="3"/>
    <x v="4"/>
    <m/>
    <s v="Payment"/>
    <n v="2"/>
    <s v="Syrup"/>
    <n v="0.75"/>
    <x v="2"/>
  </r>
  <r>
    <x v="533"/>
    <d v="2025-05-03T00:00:00"/>
    <x v="474"/>
    <x v="6"/>
    <n v="1"/>
    <x v="1"/>
    <x v="1"/>
    <x v="1"/>
    <m/>
    <s v="Payment"/>
    <n v="2"/>
    <s v="Pourover12 oz"/>
    <n v="3.5"/>
    <x v="2"/>
  </r>
  <r>
    <x v="533"/>
    <d v="2025-05-03T00:00:00"/>
    <x v="474"/>
    <x v="11"/>
    <n v="1"/>
    <x v="0"/>
    <x v="3"/>
    <x v="4"/>
    <m/>
    <s v="Payment"/>
    <n v="2"/>
    <s v="Extra shot"/>
    <n v="1"/>
    <x v="2"/>
  </r>
  <r>
    <x v="534"/>
    <d v="2025-05-03T00:00:00"/>
    <x v="475"/>
    <x v="15"/>
    <n v="1"/>
    <x v="1"/>
    <x v="1"/>
    <x v="3"/>
    <m/>
    <s v="Payment"/>
    <n v="1"/>
    <s v="Frappé12 oz"/>
    <n v="4.75"/>
    <x v="2"/>
  </r>
  <r>
    <x v="535"/>
    <d v="2025-05-03T00:00:00"/>
    <x v="476"/>
    <x v="15"/>
    <n v="1"/>
    <x v="1"/>
    <x v="1"/>
    <x v="3"/>
    <m/>
    <s v="Payment"/>
    <n v="1"/>
    <s v="Frappé12 oz"/>
    <n v="4.75"/>
    <x v="2"/>
  </r>
  <r>
    <x v="536"/>
    <d v="2025-05-03T00:00:00"/>
    <x v="477"/>
    <x v="13"/>
    <n v="1"/>
    <x v="4"/>
    <x v="2"/>
    <x v="1"/>
    <m/>
    <s v="Payment"/>
    <n v="1"/>
    <s v="Moroccan tea10 oz"/>
    <n v="3"/>
    <x v="2"/>
  </r>
  <r>
    <x v="537"/>
    <d v="2025-05-03T00:00:00"/>
    <x v="478"/>
    <x v="7"/>
    <n v="2"/>
    <x v="2"/>
    <x v="1"/>
    <x v="1"/>
    <m/>
    <s v="Payment"/>
    <n v="1"/>
    <s v="Turkish coffee3 oz"/>
    <n v="7.5"/>
    <x v="2"/>
  </r>
  <r>
    <x v="537"/>
    <d v="2025-05-03T00:00:00"/>
    <x v="478"/>
    <x v="15"/>
    <n v="1"/>
    <x v="1"/>
    <x v="1"/>
    <x v="3"/>
    <m/>
    <s v="Payment"/>
    <n v="1"/>
    <s v="Frappé12 oz"/>
    <n v="4.75"/>
    <x v="2"/>
  </r>
  <r>
    <x v="537"/>
    <d v="2025-05-03T00:00:00"/>
    <x v="478"/>
    <x v="1"/>
    <n v="1"/>
    <x v="1"/>
    <x v="1"/>
    <x v="1"/>
    <m/>
    <s v="Payment"/>
    <n v="1"/>
    <s v="Café latté12 oz"/>
    <n v="4.25"/>
    <x v="2"/>
  </r>
  <r>
    <x v="538"/>
    <d v="2025-05-03T00:00:00"/>
    <x v="479"/>
    <x v="15"/>
    <n v="1"/>
    <x v="1"/>
    <x v="1"/>
    <x v="3"/>
    <m/>
    <s v="Payment"/>
    <n v="2"/>
    <s v="Frappé12 oz"/>
    <n v="4.75"/>
    <x v="2"/>
  </r>
  <r>
    <x v="539"/>
    <d v="2025-05-03T00:00:00"/>
    <x v="480"/>
    <x v="15"/>
    <n v="1"/>
    <x v="1"/>
    <x v="1"/>
    <x v="3"/>
    <m/>
    <s v="Payment"/>
    <n v="2"/>
    <s v="Frappé12 oz"/>
    <n v="4.75"/>
    <x v="2"/>
  </r>
  <r>
    <x v="540"/>
    <d v="2025-05-03T00:00:00"/>
    <x v="481"/>
    <x v="20"/>
    <n v="1"/>
    <x v="1"/>
    <x v="2"/>
    <x v="1"/>
    <m/>
    <s v="Payment"/>
    <n v="1"/>
    <s v="Rooibos latté12 oz"/>
    <n v="5.5"/>
    <x v="2"/>
  </r>
  <r>
    <x v="540"/>
    <d v="2025-05-03T00:00:00"/>
    <x v="481"/>
    <x v="17"/>
    <n v="1"/>
    <x v="1"/>
    <x v="1"/>
    <x v="3"/>
    <m/>
    <s v="Payment"/>
    <n v="1"/>
    <s v="Iced Guillermo12 oz"/>
    <n v="3.5"/>
    <x v="2"/>
  </r>
  <r>
    <x v="541"/>
    <d v="2025-05-03T00:00:00"/>
    <x v="482"/>
    <x v="9"/>
    <n v="1"/>
    <x v="0"/>
    <x v="3"/>
    <x v="4"/>
    <m/>
    <s v="Payment"/>
    <n v="1"/>
    <s v="Syrup"/>
    <n v="0.75"/>
    <x v="2"/>
  </r>
  <r>
    <x v="541"/>
    <d v="2025-05-03T00:00:00"/>
    <x v="482"/>
    <x v="6"/>
    <n v="1"/>
    <x v="1"/>
    <x v="1"/>
    <x v="1"/>
    <m/>
    <s v="Payment"/>
    <n v="1"/>
    <s v="Pourover12 oz"/>
    <n v="3.5"/>
    <x v="2"/>
  </r>
  <r>
    <x v="542"/>
    <d v="2025-05-03T00:00:00"/>
    <x v="483"/>
    <x v="9"/>
    <n v="1"/>
    <x v="0"/>
    <x v="3"/>
    <x v="4"/>
    <m/>
    <s v="Payment"/>
    <n v="1"/>
    <s v="Syrup"/>
    <n v="0.75"/>
    <x v="2"/>
  </r>
  <r>
    <x v="542"/>
    <d v="2025-05-03T00:00:00"/>
    <x v="483"/>
    <x v="20"/>
    <n v="1"/>
    <x v="1"/>
    <x v="2"/>
    <x v="1"/>
    <m/>
    <s v="Payment"/>
    <n v="1"/>
    <s v="Rooibos latté12 oz"/>
    <n v="5.5"/>
    <x v="2"/>
  </r>
  <r>
    <x v="543"/>
    <d v="2025-05-03T00:00:00"/>
    <x v="484"/>
    <x v="2"/>
    <n v="1"/>
    <x v="1"/>
    <x v="1"/>
    <x v="1"/>
    <m/>
    <s v="Payment"/>
    <n v="1"/>
    <s v="Cappuccino12 oz"/>
    <n v="5.5"/>
    <x v="2"/>
  </r>
  <r>
    <x v="544"/>
    <d v="2025-05-03T00:00:00"/>
    <x v="485"/>
    <x v="6"/>
    <n v="1"/>
    <x v="1"/>
    <x v="1"/>
    <x v="1"/>
    <m/>
    <s v="Payment"/>
    <n v="2"/>
    <s v="Pourover12 oz"/>
    <n v="3.5"/>
    <x v="2"/>
  </r>
  <r>
    <x v="545"/>
    <d v="2025-05-03T00:00:00"/>
    <x v="486"/>
    <x v="1"/>
    <n v="1"/>
    <x v="1"/>
    <x v="1"/>
    <x v="1"/>
    <m/>
    <s v="Payment"/>
    <n v="1"/>
    <s v="Café latté12 oz"/>
    <n v="4.25"/>
    <x v="2"/>
  </r>
  <r>
    <x v="546"/>
    <d v="2025-05-03T00:00:00"/>
    <x v="487"/>
    <x v="9"/>
    <n v="1"/>
    <x v="0"/>
    <x v="3"/>
    <x v="4"/>
    <m/>
    <s v="Payment"/>
    <n v="2"/>
    <s v="Syrup"/>
    <n v="0.75"/>
    <x v="2"/>
  </r>
  <r>
    <x v="546"/>
    <d v="2025-05-03T00:00:00"/>
    <x v="487"/>
    <x v="6"/>
    <n v="1"/>
    <x v="1"/>
    <x v="1"/>
    <x v="1"/>
    <m/>
    <s v="Payment"/>
    <n v="2"/>
    <s v="Pourover12 oz"/>
    <n v="3.5"/>
    <x v="2"/>
  </r>
  <r>
    <x v="547"/>
    <d v="2025-05-03T00:00:00"/>
    <x v="488"/>
    <x v="3"/>
    <n v="1"/>
    <x v="0"/>
    <x v="1"/>
    <x v="2"/>
    <m/>
    <s v="Payment"/>
    <n v="1"/>
    <s v="Drip coffee refill"/>
    <n v="1.25"/>
    <x v="2"/>
  </r>
  <r>
    <x v="548"/>
    <d v="2025-05-03T00:00:00"/>
    <x v="489"/>
    <x v="7"/>
    <n v="1"/>
    <x v="2"/>
    <x v="1"/>
    <x v="1"/>
    <m/>
    <s v="Payment"/>
    <n v="1"/>
    <s v="Turkish coffee3 oz"/>
    <n v="3.75"/>
    <x v="2"/>
  </r>
  <r>
    <x v="549"/>
    <d v="2025-05-03T00:00:00"/>
    <x v="490"/>
    <x v="6"/>
    <n v="1"/>
    <x v="1"/>
    <x v="1"/>
    <x v="1"/>
    <m/>
    <s v="Payment"/>
    <n v="1"/>
    <s v="Pourover12 oz"/>
    <n v="3.5"/>
    <x v="2"/>
  </r>
  <r>
    <x v="549"/>
    <d v="2025-05-03T00:00:00"/>
    <x v="490"/>
    <x v="13"/>
    <n v="1"/>
    <x v="4"/>
    <x v="2"/>
    <x v="1"/>
    <m/>
    <s v="Payment"/>
    <n v="1"/>
    <s v="Moroccan tea10 oz"/>
    <n v="3"/>
    <x v="2"/>
  </r>
  <r>
    <x v="549"/>
    <d v="2025-05-03T00:00:00"/>
    <x v="490"/>
    <x v="15"/>
    <n v="1"/>
    <x v="1"/>
    <x v="1"/>
    <x v="3"/>
    <m/>
    <s v="Payment"/>
    <n v="1"/>
    <s v="Frappé12 oz"/>
    <n v="4.75"/>
    <x v="2"/>
  </r>
  <r>
    <x v="549"/>
    <d v="2025-05-03T00:00:00"/>
    <x v="490"/>
    <x v="11"/>
    <n v="1"/>
    <x v="0"/>
    <x v="3"/>
    <x v="4"/>
    <m/>
    <s v="Payment"/>
    <n v="1"/>
    <s v="Extra shot"/>
    <n v="1"/>
    <x v="2"/>
  </r>
  <r>
    <x v="550"/>
    <d v="2025-05-03T00:00:00"/>
    <x v="491"/>
    <x v="9"/>
    <n v="1"/>
    <x v="0"/>
    <x v="3"/>
    <x v="4"/>
    <m/>
    <s v="Payment"/>
    <n v="2"/>
    <s v="Syrup"/>
    <n v="0.75"/>
    <x v="2"/>
  </r>
  <r>
    <x v="550"/>
    <d v="2025-05-03T00:00:00"/>
    <x v="491"/>
    <x v="6"/>
    <n v="1"/>
    <x v="1"/>
    <x v="1"/>
    <x v="1"/>
    <m/>
    <s v="Payment"/>
    <n v="2"/>
    <s v="Pourover12 oz"/>
    <n v="3.5"/>
    <x v="2"/>
  </r>
  <r>
    <x v="551"/>
    <d v="2025-05-03T00:00:00"/>
    <x v="492"/>
    <x v="2"/>
    <n v="1"/>
    <x v="1"/>
    <x v="1"/>
    <x v="1"/>
    <m/>
    <s v="Payment"/>
    <n v="1"/>
    <s v="Cappuccino12 oz"/>
    <n v="5.5"/>
    <x v="2"/>
  </r>
  <r>
    <x v="552"/>
    <d v="2025-05-03T00:00:00"/>
    <x v="493"/>
    <x v="6"/>
    <n v="1"/>
    <x v="1"/>
    <x v="1"/>
    <x v="1"/>
    <m/>
    <s v="Payment"/>
    <n v="2"/>
    <s v="Pourover12 oz"/>
    <n v="3.5"/>
    <x v="2"/>
  </r>
  <r>
    <x v="553"/>
    <d v="2025-05-03T00:00:00"/>
    <x v="494"/>
    <x v="9"/>
    <n v="1"/>
    <x v="0"/>
    <x v="3"/>
    <x v="4"/>
    <m/>
    <s v="Payment"/>
    <n v="1"/>
    <s v="Syrup"/>
    <n v="0.75"/>
    <x v="2"/>
  </r>
  <r>
    <x v="553"/>
    <d v="2025-05-03T00:00:00"/>
    <x v="494"/>
    <x v="6"/>
    <n v="1"/>
    <x v="1"/>
    <x v="1"/>
    <x v="1"/>
    <m/>
    <s v="Payment"/>
    <n v="1"/>
    <s v="Pourover12 oz"/>
    <n v="3.5"/>
    <x v="2"/>
  </r>
  <r>
    <x v="554"/>
    <d v="2025-05-03T00:00:00"/>
    <x v="495"/>
    <x v="6"/>
    <n v="1"/>
    <x v="1"/>
    <x v="1"/>
    <x v="1"/>
    <m/>
    <s v="Payment"/>
    <n v="1"/>
    <s v="Pourover12 oz"/>
    <n v="3.5"/>
    <x v="2"/>
  </r>
  <r>
    <x v="555"/>
    <d v="2025-05-03T00:00:00"/>
    <x v="496"/>
    <x v="1"/>
    <n v="1"/>
    <x v="1"/>
    <x v="1"/>
    <x v="1"/>
    <m/>
    <s v="Payment"/>
    <n v="1"/>
    <s v="Café latté12 oz"/>
    <n v="4.25"/>
    <x v="2"/>
  </r>
  <r>
    <x v="556"/>
    <d v="2025-05-03T00:00:00"/>
    <x v="497"/>
    <x v="13"/>
    <n v="1"/>
    <x v="4"/>
    <x v="2"/>
    <x v="1"/>
    <m/>
    <s v="Payment"/>
    <n v="1"/>
    <s v="Moroccan tea10 oz"/>
    <n v="3"/>
    <x v="2"/>
  </r>
  <r>
    <x v="556"/>
    <d v="2025-05-03T00:00:00"/>
    <x v="497"/>
    <x v="16"/>
    <n v="1"/>
    <x v="1"/>
    <x v="5"/>
    <x v="3"/>
    <m/>
    <s v="Payment"/>
    <n v="1"/>
    <s v="Coconut milk smoothie12 oz"/>
    <n v="5.75"/>
    <x v="2"/>
  </r>
  <r>
    <x v="557"/>
    <d v="2025-05-03T00:00:00"/>
    <x v="498"/>
    <x v="4"/>
    <n v="1"/>
    <x v="1"/>
    <x v="1"/>
    <x v="1"/>
    <m/>
    <s v="Payment"/>
    <n v="1"/>
    <s v="Drip coffee12 oz"/>
    <n v="2.25"/>
    <x v="2"/>
  </r>
  <r>
    <x v="558"/>
    <d v="2025-05-03T00:00:00"/>
    <x v="499"/>
    <x v="15"/>
    <n v="1"/>
    <x v="1"/>
    <x v="1"/>
    <x v="3"/>
    <m/>
    <s v="Payment"/>
    <n v="2"/>
    <s v="Frappé12 oz"/>
    <n v="4.75"/>
    <x v="2"/>
  </r>
  <r>
    <x v="559"/>
    <d v="2025-05-03T00:00:00"/>
    <x v="500"/>
    <x v="3"/>
    <n v="1"/>
    <x v="0"/>
    <x v="1"/>
    <x v="2"/>
    <m/>
    <s v="Payment"/>
    <n v="1"/>
    <s v="Drip coffee refill"/>
    <n v="1.25"/>
    <x v="2"/>
  </r>
  <r>
    <x v="560"/>
    <d v="2025-05-03T00:00:00"/>
    <x v="501"/>
    <x v="13"/>
    <n v="1"/>
    <x v="4"/>
    <x v="2"/>
    <x v="1"/>
    <m/>
    <s v="Payment"/>
    <n v="2"/>
    <s v="Moroccan tea10 oz"/>
    <n v="3"/>
    <x v="2"/>
  </r>
  <r>
    <x v="561"/>
    <d v="2025-05-03T00:00:00"/>
    <x v="502"/>
    <x v="15"/>
    <n v="1"/>
    <x v="1"/>
    <x v="1"/>
    <x v="3"/>
    <m/>
    <s v="Payment"/>
    <n v="1"/>
    <s v="Frappé12 oz"/>
    <n v="4.75"/>
    <x v="2"/>
  </r>
  <r>
    <x v="561"/>
    <d v="2025-05-03T00:00:00"/>
    <x v="502"/>
    <x v="11"/>
    <n v="1"/>
    <x v="0"/>
    <x v="3"/>
    <x v="4"/>
    <m/>
    <s v="Payment"/>
    <n v="1"/>
    <s v="Extra shot"/>
    <n v="1"/>
    <x v="2"/>
  </r>
  <r>
    <x v="561"/>
    <d v="2025-05-03T00:00:00"/>
    <x v="502"/>
    <x v="2"/>
    <n v="1"/>
    <x v="1"/>
    <x v="1"/>
    <x v="1"/>
    <m/>
    <s v="Payment"/>
    <n v="1"/>
    <s v="Cappuccino12 oz"/>
    <n v="5.5"/>
    <x v="2"/>
  </r>
  <r>
    <x v="562"/>
    <d v="2025-05-03T00:00:00"/>
    <x v="503"/>
    <x v="6"/>
    <n v="1"/>
    <x v="1"/>
    <x v="1"/>
    <x v="1"/>
    <m/>
    <s v="Payment"/>
    <n v="2"/>
    <s v="Pourover12 oz"/>
    <n v="3.5"/>
    <x v="2"/>
  </r>
  <r>
    <x v="562"/>
    <d v="2025-05-03T00:00:00"/>
    <x v="503"/>
    <x v="10"/>
    <n v="1"/>
    <x v="1"/>
    <x v="4"/>
    <x v="5"/>
    <m/>
    <s v="Payment"/>
    <n v="2"/>
    <s v="Single-origin12 oz"/>
    <n v="14.95"/>
    <x v="2"/>
  </r>
  <r>
    <x v="563"/>
    <d v="2025-05-03T00:00:00"/>
    <x v="504"/>
    <x v="9"/>
    <n v="1"/>
    <x v="0"/>
    <x v="3"/>
    <x v="4"/>
    <m/>
    <s v="Payment"/>
    <n v="1"/>
    <s v="Syrup"/>
    <n v="0.75"/>
    <x v="2"/>
  </r>
  <r>
    <x v="563"/>
    <d v="2025-05-03T00:00:00"/>
    <x v="504"/>
    <x v="1"/>
    <n v="1"/>
    <x v="1"/>
    <x v="1"/>
    <x v="1"/>
    <m/>
    <s v="Payment"/>
    <n v="1"/>
    <s v="Café latté12 oz"/>
    <n v="4.25"/>
    <x v="2"/>
  </r>
  <r>
    <x v="564"/>
    <d v="2025-05-03T00:00:00"/>
    <x v="505"/>
    <x v="15"/>
    <n v="1"/>
    <x v="1"/>
    <x v="1"/>
    <x v="3"/>
    <m/>
    <s v="Payment"/>
    <n v="2"/>
    <s v="Frappé12 oz"/>
    <n v="4.75"/>
    <x v="2"/>
  </r>
  <r>
    <x v="565"/>
    <d v="2025-05-03T00:00:00"/>
    <x v="506"/>
    <x v="5"/>
    <n v="1"/>
    <x v="1"/>
    <x v="1"/>
    <x v="1"/>
    <m/>
    <s v="Payment"/>
    <n v="1"/>
    <s v="Café Cubano12 oz"/>
    <n v="7"/>
    <x v="2"/>
  </r>
  <r>
    <x v="566"/>
    <d v="2025-05-03T00:00:00"/>
    <x v="507"/>
    <x v="2"/>
    <n v="1"/>
    <x v="1"/>
    <x v="1"/>
    <x v="1"/>
    <m/>
    <s v="Payment"/>
    <n v="2"/>
    <s v="Cappuccino12 oz"/>
    <n v="5.5"/>
    <x v="2"/>
  </r>
  <r>
    <x v="567"/>
    <d v="2025-05-03T00:00:00"/>
    <x v="508"/>
    <x v="7"/>
    <n v="1"/>
    <x v="2"/>
    <x v="1"/>
    <x v="1"/>
    <m/>
    <s v="Payment"/>
    <n v="1"/>
    <s v="Turkish coffee3 oz"/>
    <n v="3.75"/>
    <x v="2"/>
  </r>
  <r>
    <x v="568"/>
    <d v="2025-05-03T00:00:00"/>
    <x v="509"/>
    <x v="15"/>
    <n v="1"/>
    <x v="1"/>
    <x v="1"/>
    <x v="3"/>
    <m/>
    <s v="Payment"/>
    <n v="1"/>
    <s v="Frappé12 oz"/>
    <n v="4.75"/>
    <x v="2"/>
  </r>
  <r>
    <x v="569"/>
    <d v="2025-05-03T00:00:00"/>
    <x v="510"/>
    <x v="8"/>
    <n v="1"/>
    <x v="1"/>
    <x v="2"/>
    <x v="3"/>
    <m/>
    <s v="Payment"/>
    <n v="1"/>
    <s v="Iced tea12 oz"/>
    <n v="4.25"/>
    <x v="2"/>
  </r>
  <r>
    <x v="570"/>
    <d v="2025-05-03T00:00:00"/>
    <x v="511"/>
    <x v="15"/>
    <n v="1"/>
    <x v="1"/>
    <x v="1"/>
    <x v="3"/>
    <m/>
    <s v="Payment"/>
    <n v="1"/>
    <s v="Frappé12 oz"/>
    <n v="4.75"/>
    <x v="2"/>
  </r>
  <r>
    <x v="571"/>
    <d v="2025-05-03T00:00:00"/>
    <x v="512"/>
    <x v="6"/>
    <n v="1"/>
    <x v="1"/>
    <x v="1"/>
    <x v="1"/>
    <m/>
    <s v="Payment"/>
    <n v="2"/>
    <s v="Pourover12 oz"/>
    <n v="3.5"/>
    <x v="2"/>
  </r>
  <r>
    <x v="572"/>
    <d v="2025-05-03T00:00:00"/>
    <x v="513"/>
    <x v="7"/>
    <n v="1"/>
    <x v="2"/>
    <x v="1"/>
    <x v="1"/>
    <m/>
    <s v="Payment"/>
    <n v="2"/>
    <s v="Turkish coffee3 oz"/>
    <n v="3.75"/>
    <x v="2"/>
  </r>
  <r>
    <x v="573"/>
    <d v="2025-05-03T00:00:00"/>
    <x v="514"/>
    <x v="19"/>
    <n v="2"/>
    <x v="1"/>
    <x v="4"/>
    <x v="5"/>
    <m/>
    <s v="Payment"/>
    <n v="2"/>
    <s v="House blend12 oz"/>
    <n v="25.9"/>
    <x v="2"/>
  </r>
  <r>
    <x v="574"/>
    <d v="2025-05-03T00:00:00"/>
    <x v="515"/>
    <x v="9"/>
    <n v="1"/>
    <x v="0"/>
    <x v="3"/>
    <x v="4"/>
    <m/>
    <s v="Payment"/>
    <n v="1"/>
    <s v="Syrup"/>
    <n v="0.75"/>
    <x v="2"/>
  </r>
  <r>
    <x v="574"/>
    <d v="2025-05-03T00:00:00"/>
    <x v="515"/>
    <x v="6"/>
    <n v="1"/>
    <x v="1"/>
    <x v="1"/>
    <x v="1"/>
    <m/>
    <s v="Payment"/>
    <n v="1"/>
    <s v="Pourover12 oz"/>
    <n v="3.5"/>
    <x v="2"/>
  </r>
  <r>
    <x v="574"/>
    <d v="2025-05-03T00:00:00"/>
    <x v="515"/>
    <x v="6"/>
    <n v="1"/>
    <x v="1"/>
    <x v="1"/>
    <x v="1"/>
    <m/>
    <s v="Payment"/>
    <n v="1"/>
    <s v="Pourover12 oz"/>
    <n v="3.5"/>
    <x v="2"/>
  </r>
  <r>
    <x v="574"/>
    <d v="2025-05-03T00:00:00"/>
    <x v="515"/>
    <x v="11"/>
    <n v="1"/>
    <x v="0"/>
    <x v="3"/>
    <x v="4"/>
    <m/>
    <s v="Payment"/>
    <n v="1"/>
    <s v="Extra shot"/>
    <n v="1"/>
    <x v="2"/>
  </r>
  <r>
    <x v="575"/>
    <d v="2025-05-03T00:00:00"/>
    <x v="516"/>
    <x v="7"/>
    <n v="1"/>
    <x v="2"/>
    <x v="1"/>
    <x v="1"/>
    <m/>
    <s v="Payment"/>
    <n v="1"/>
    <s v="Turkish coffee3 oz"/>
    <n v="3.75"/>
    <x v="2"/>
  </r>
  <r>
    <x v="576"/>
    <d v="2025-05-03T00:00:00"/>
    <x v="517"/>
    <x v="6"/>
    <n v="2"/>
    <x v="1"/>
    <x v="1"/>
    <x v="1"/>
    <m/>
    <s v="Payment"/>
    <n v="1"/>
    <s v="Pourover12 oz"/>
    <n v="7"/>
    <x v="2"/>
  </r>
  <r>
    <x v="577"/>
    <d v="2025-05-03T00:00:00"/>
    <x v="518"/>
    <x v="2"/>
    <n v="1"/>
    <x v="1"/>
    <x v="1"/>
    <x v="1"/>
    <m/>
    <s v="Payment"/>
    <n v="2"/>
    <s v="Cappuccino12 oz"/>
    <n v="5.5"/>
    <x v="2"/>
  </r>
  <r>
    <x v="578"/>
    <d v="2025-05-03T00:00:00"/>
    <x v="519"/>
    <x v="20"/>
    <n v="1"/>
    <x v="1"/>
    <x v="2"/>
    <x v="1"/>
    <m/>
    <s v="Payment"/>
    <n v="1"/>
    <s v="Rooibos latté12 oz"/>
    <n v="5.5"/>
    <x v="2"/>
  </r>
  <r>
    <x v="579"/>
    <d v="2025-05-03T00:00:00"/>
    <x v="520"/>
    <x v="5"/>
    <n v="1"/>
    <x v="1"/>
    <x v="1"/>
    <x v="1"/>
    <m/>
    <s v="Payment"/>
    <n v="1"/>
    <s v="Café Cubano12 oz"/>
    <n v="7"/>
    <x v="2"/>
  </r>
  <r>
    <x v="580"/>
    <d v="2025-05-03T00:00:00"/>
    <x v="521"/>
    <x v="9"/>
    <n v="1"/>
    <x v="0"/>
    <x v="3"/>
    <x v="4"/>
    <m/>
    <s v="Payment"/>
    <n v="2"/>
    <s v="Syrup"/>
    <n v="0.75"/>
    <x v="2"/>
  </r>
  <r>
    <x v="580"/>
    <d v="2025-05-03T00:00:00"/>
    <x v="521"/>
    <x v="6"/>
    <n v="1"/>
    <x v="1"/>
    <x v="1"/>
    <x v="1"/>
    <m/>
    <s v="Payment"/>
    <n v="2"/>
    <s v="Pourover12 oz"/>
    <n v="3.5"/>
    <x v="2"/>
  </r>
  <r>
    <x v="580"/>
    <d v="2025-05-03T00:00:00"/>
    <x v="521"/>
    <x v="5"/>
    <n v="1"/>
    <x v="1"/>
    <x v="1"/>
    <x v="1"/>
    <m/>
    <s v="Payment"/>
    <n v="2"/>
    <s v="Café Cubano12 oz"/>
    <n v="7"/>
    <x v="2"/>
  </r>
  <r>
    <x v="581"/>
    <d v="2025-05-03T00:00:00"/>
    <x v="522"/>
    <x v="15"/>
    <n v="1"/>
    <x v="1"/>
    <x v="1"/>
    <x v="3"/>
    <m/>
    <s v="Payment"/>
    <n v="2"/>
    <s v="Frappé12 oz"/>
    <n v="4.75"/>
    <x v="2"/>
  </r>
  <r>
    <x v="582"/>
    <d v="2025-05-03T00:00:00"/>
    <x v="523"/>
    <x v="1"/>
    <n v="1"/>
    <x v="1"/>
    <x v="1"/>
    <x v="1"/>
    <m/>
    <s v="Payment"/>
    <n v="2"/>
    <s v="Café latté12 oz"/>
    <n v="4.25"/>
    <x v="2"/>
  </r>
  <r>
    <x v="583"/>
    <d v="2025-05-03T00:00:00"/>
    <x v="524"/>
    <x v="6"/>
    <n v="1"/>
    <x v="1"/>
    <x v="1"/>
    <x v="1"/>
    <m/>
    <s v="Payment"/>
    <n v="2"/>
    <s v="Pourover12 oz"/>
    <n v="3.5"/>
    <x v="2"/>
  </r>
  <r>
    <x v="583"/>
    <d v="2025-05-03T00:00:00"/>
    <x v="524"/>
    <x v="15"/>
    <n v="1"/>
    <x v="1"/>
    <x v="1"/>
    <x v="3"/>
    <m/>
    <s v="Payment"/>
    <n v="2"/>
    <s v="Frappé12 oz"/>
    <n v="4.75"/>
    <x v="2"/>
  </r>
  <r>
    <x v="584"/>
    <d v="2025-05-03T00:00:00"/>
    <x v="525"/>
    <x v="5"/>
    <n v="1"/>
    <x v="1"/>
    <x v="1"/>
    <x v="1"/>
    <m/>
    <s v="Payment"/>
    <n v="1"/>
    <s v="Café Cubano12 oz"/>
    <n v="7"/>
    <x v="2"/>
  </r>
  <r>
    <x v="585"/>
    <d v="2025-05-03T00:00:00"/>
    <x v="526"/>
    <x v="2"/>
    <n v="1"/>
    <x v="1"/>
    <x v="1"/>
    <x v="1"/>
    <m/>
    <s v="Payment"/>
    <n v="2"/>
    <s v="Cappuccino12 oz"/>
    <n v="5.5"/>
    <x v="2"/>
  </r>
  <r>
    <x v="586"/>
    <d v="2025-05-03T00:00:00"/>
    <x v="527"/>
    <x v="6"/>
    <n v="1"/>
    <x v="1"/>
    <x v="1"/>
    <x v="1"/>
    <m/>
    <s v="Payment"/>
    <n v="2"/>
    <s v="Pourover12 oz"/>
    <n v="3.5"/>
    <x v="2"/>
  </r>
  <r>
    <x v="587"/>
    <d v="2025-05-03T00:00:00"/>
    <x v="528"/>
    <x v="15"/>
    <n v="1"/>
    <x v="1"/>
    <x v="1"/>
    <x v="3"/>
    <m/>
    <s v="Payment"/>
    <n v="1"/>
    <s v="Frappé12 oz"/>
    <n v="4.75"/>
    <x v="2"/>
  </r>
  <r>
    <x v="587"/>
    <d v="2025-05-03T00:00:00"/>
    <x v="528"/>
    <x v="11"/>
    <n v="1"/>
    <x v="0"/>
    <x v="3"/>
    <x v="4"/>
    <m/>
    <s v="Payment"/>
    <n v="1"/>
    <s v="Extra shot"/>
    <n v="1"/>
    <x v="2"/>
  </r>
  <r>
    <x v="588"/>
    <d v="2025-05-03T00:00:00"/>
    <x v="529"/>
    <x v="3"/>
    <n v="1"/>
    <x v="0"/>
    <x v="1"/>
    <x v="2"/>
    <m/>
    <s v="Payment"/>
    <n v="1"/>
    <s v="Drip coffee refill"/>
    <n v="1.25"/>
    <x v="2"/>
  </r>
  <r>
    <x v="589"/>
    <d v="2025-05-03T00:00:00"/>
    <x v="530"/>
    <x v="15"/>
    <n v="1"/>
    <x v="1"/>
    <x v="1"/>
    <x v="3"/>
    <m/>
    <s v="Payment"/>
    <n v="1"/>
    <s v="Frappé12 oz"/>
    <n v="4.75"/>
    <x v="2"/>
  </r>
  <r>
    <x v="590"/>
    <d v="2025-05-03T00:00:00"/>
    <x v="531"/>
    <x v="10"/>
    <n v="1"/>
    <x v="1"/>
    <x v="4"/>
    <x v="5"/>
    <m/>
    <s v="Payment"/>
    <n v="2"/>
    <s v="Single-origin12 oz"/>
    <n v="14.95"/>
    <x v="2"/>
  </r>
  <r>
    <x v="591"/>
    <d v="2025-05-03T00:00:00"/>
    <x v="532"/>
    <x v="34"/>
    <n v="1"/>
    <x v="1"/>
    <x v="5"/>
    <x v="3"/>
    <m/>
    <s v="Payment"/>
    <n v="1"/>
    <s v="Mango lassi12 oz"/>
    <n v="5.75"/>
    <x v="2"/>
  </r>
  <r>
    <x v="592"/>
    <d v="2025-05-03T00:00:00"/>
    <x v="533"/>
    <x v="11"/>
    <n v="1"/>
    <x v="0"/>
    <x v="3"/>
    <x v="4"/>
    <m/>
    <s v="Payment"/>
    <n v="1"/>
    <s v="Extra shot"/>
    <n v="1"/>
    <x v="2"/>
  </r>
  <r>
    <x v="593"/>
    <d v="2025-05-03T00:00:00"/>
    <x v="534"/>
    <x v="6"/>
    <n v="1"/>
    <x v="1"/>
    <x v="1"/>
    <x v="1"/>
    <m/>
    <s v="Payment"/>
    <n v="1"/>
    <s v="Pourover12 oz"/>
    <n v="3.5"/>
    <x v="2"/>
  </r>
  <r>
    <x v="594"/>
    <d v="2025-05-03T00:00:00"/>
    <x v="535"/>
    <x v="6"/>
    <n v="1"/>
    <x v="1"/>
    <x v="1"/>
    <x v="1"/>
    <m/>
    <s v="Payment"/>
    <n v="2"/>
    <s v="Pourover12 oz"/>
    <n v="3.5"/>
    <x v="2"/>
  </r>
  <r>
    <x v="595"/>
    <d v="2025-05-03T00:00:00"/>
    <x v="536"/>
    <x v="31"/>
    <n v="1"/>
    <x v="0"/>
    <x v="6"/>
    <x v="7"/>
    <m/>
    <s v="Payment"/>
    <n v="1"/>
    <s v="Sticky bun"/>
    <n v="2.75"/>
    <x v="2"/>
  </r>
  <r>
    <x v="596"/>
    <d v="2025-05-03T00:00:00"/>
    <x v="358"/>
    <x v="36"/>
    <n v="1"/>
    <x v="0"/>
    <x v="6"/>
    <x v="7"/>
    <m/>
    <s v="Payment"/>
    <n v="1"/>
    <s v="Cookie"/>
    <n v="3"/>
    <x v="2"/>
  </r>
  <r>
    <x v="597"/>
    <d v="2025-05-03T00:00:00"/>
    <x v="363"/>
    <x v="36"/>
    <n v="1"/>
    <x v="0"/>
    <x v="6"/>
    <x v="7"/>
    <m/>
    <s v="Payment"/>
    <n v="1"/>
    <s v="Cookie"/>
    <n v="3"/>
    <x v="2"/>
  </r>
  <r>
    <x v="598"/>
    <d v="2025-05-03T00:00:00"/>
    <x v="407"/>
    <x v="29"/>
    <n v="1"/>
    <x v="0"/>
    <x v="6"/>
    <x v="7"/>
    <m/>
    <s v="Payment"/>
    <n v="1"/>
    <s v="Cinnamon roll"/>
    <n v="3.75"/>
    <x v="2"/>
  </r>
  <r>
    <x v="599"/>
    <d v="2025-05-03T00:00:00"/>
    <x v="412"/>
    <x v="31"/>
    <n v="1"/>
    <x v="0"/>
    <x v="6"/>
    <x v="7"/>
    <m/>
    <s v="Payment"/>
    <n v="1"/>
    <s v="Sticky bun"/>
    <n v="2.75"/>
    <x v="2"/>
  </r>
  <r>
    <x v="600"/>
    <d v="2025-05-03T00:00:00"/>
    <x v="537"/>
    <x v="29"/>
    <n v="1"/>
    <x v="0"/>
    <x v="6"/>
    <x v="7"/>
    <m/>
    <s v="Payment"/>
    <n v="1"/>
    <s v="Cinnamon roll"/>
    <n v="3.75"/>
    <x v="2"/>
  </r>
  <r>
    <x v="601"/>
    <d v="2025-05-03T00:00:00"/>
    <x v="538"/>
    <x v="32"/>
    <n v="1"/>
    <x v="0"/>
    <x v="6"/>
    <x v="7"/>
    <m/>
    <s v="Payment"/>
    <n v="1"/>
    <s v="Scone with clotted cream and jam"/>
    <n v="5.75"/>
    <x v="2"/>
  </r>
  <r>
    <x v="602"/>
    <d v="2025-05-03T00:00:00"/>
    <x v="539"/>
    <x v="31"/>
    <n v="1"/>
    <x v="0"/>
    <x v="6"/>
    <x v="7"/>
    <m/>
    <s v="Payment"/>
    <n v="1"/>
    <s v="Sticky bun"/>
    <n v="2.75"/>
    <x v="2"/>
  </r>
  <r>
    <x v="603"/>
    <d v="2025-05-03T00:00:00"/>
    <x v="431"/>
    <x v="26"/>
    <n v="1"/>
    <x v="0"/>
    <x v="6"/>
    <x v="7"/>
    <m/>
    <s v="Payment"/>
    <n v="1"/>
    <s v="Rugelach"/>
    <n v="3.75"/>
    <x v="2"/>
  </r>
  <r>
    <x v="604"/>
    <d v="2025-05-03T00:00:00"/>
    <x v="434"/>
    <x v="31"/>
    <n v="1"/>
    <x v="0"/>
    <x v="6"/>
    <x v="7"/>
    <m/>
    <s v="Payment"/>
    <n v="2"/>
    <s v="Sticky bun"/>
    <n v="2.75"/>
    <x v="2"/>
  </r>
  <r>
    <x v="605"/>
    <d v="2025-05-03T00:00:00"/>
    <x v="540"/>
    <x v="26"/>
    <n v="1"/>
    <x v="0"/>
    <x v="6"/>
    <x v="7"/>
    <m/>
    <s v="Payment"/>
    <n v="1"/>
    <s v="Rugelach"/>
    <n v="3.75"/>
    <x v="2"/>
  </r>
  <r>
    <x v="606"/>
    <d v="2025-05-03T00:00:00"/>
    <x v="446"/>
    <x v="27"/>
    <n v="1"/>
    <x v="0"/>
    <x v="6"/>
    <x v="7"/>
    <m/>
    <s v="Payment"/>
    <n v="1"/>
    <s v="Apricot danish"/>
    <n v="3.5"/>
    <x v="2"/>
  </r>
  <r>
    <x v="607"/>
    <d v="2025-05-03T00:00:00"/>
    <x v="541"/>
    <x v="31"/>
    <n v="2"/>
    <x v="0"/>
    <x v="6"/>
    <x v="7"/>
    <m/>
    <s v="Payment"/>
    <n v="1"/>
    <s v="Sticky bun"/>
    <n v="5.5"/>
    <x v="2"/>
  </r>
  <r>
    <x v="608"/>
    <d v="2025-05-03T00:00:00"/>
    <x v="457"/>
    <x v="32"/>
    <n v="1"/>
    <x v="0"/>
    <x v="6"/>
    <x v="7"/>
    <m/>
    <s v="Payment"/>
    <n v="1"/>
    <s v="Scone with clotted cream and jam"/>
    <n v="5.75"/>
    <x v="2"/>
  </r>
  <r>
    <x v="609"/>
    <d v="2025-05-03T00:00:00"/>
    <x v="466"/>
    <x v="32"/>
    <n v="1"/>
    <x v="0"/>
    <x v="6"/>
    <x v="7"/>
    <m/>
    <s v="Payment"/>
    <n v="1"/>
    <s v="Scone with clotted cream and jam"/>
    <n v="5.75"/>
    <x v="2"/>
  </r>
  <r>
    <x v="610"/>
    <d v="2025-05-03T00:00:00"/>
    <x v="542"/>
    <x v="32"/>
    <n v="1"/>
    <x v="0"/>
    <x v="6"/>
    <x v="7"/>
    <m/>
    <s v="Payment"/>
    <n v="1"/>
    <s v="Scone with clotted cream and jam"/>
    <n v="5.75"/>
    <x v="2"/>
  </r>
  <r>
    <x v="611"/>
    <d v="2025-05-03T00:00:00"/>
    <x v="477"/>
    <x v="32"/>
    <n v="1"/>
    <x v="0"/>
    <x v="6"/>
    <x v="7"/>
    <m/>
    <s v="Payment"/>
    <n v="1"/>
    <s v="Scone with clotted cream and jam"/>
    <n v="5.75"/>
    <x v="2"/>
  </r>
  <r>
    <x v="612"/>
    <d v="2025-05-03T00:00:00"/>
    <x v="482"/>
    <x v="32"/>
    <n v="1"/>
    <x v="0"/>
    <x v="6"/>
    <x v="7"/>
    <m/>
    <s v="Payment"/>
    <n v="1"/>
    <s v="Scone with clotted cream and jam"/>
    <n v="5.75"/>
    <x v="2"/>
  </r>
  <r>
    <x v="613"/>
    <d v="2025-05-03T00:00:00"/>
    <x v="483"/>
    <x v="29"/>
    <n v="1"/>
    <x v="0"/>
    <x v="6"/>
    <x v="7"/>
    <m/>
    <s v="Payment"/>
    <n v="1"/>
    <s v="Cinnamon roll"/>
    <n v="3.75"/>
    <x v="2"/>
  </r>
  <r>
    <x v="614"/>
    <d v="2025-05-03T00:00:00"/>
    <x v="543"/>
    <x v="32"/>
    <n v="1"/>
    <x v="0"/>
    <x v="6"/>
    <x v="7"/>
    <m/>
    <s v="Payment"/>
    <n v="1"/>
    <s v="Scone with clotted cream and jam"/>
    <n v="5.75"/>
    <x v="2"/>
  </r>
  <r>
    <x v="615"/>
    <d v="2025-05-03T00:00:00"/>
    <x v="544"/>
    <x v="32"/>
    <n v="1"/>
    <x v="0"/>
    <x v="6"/>
    <x v="7"/>
    <m/>
    <s v="Payment"/>
    <n v="1"/>
    <s v="Scone with clotted cream and jam"/>
    <n v="5.75"/>
    <x v="2"/>
  </r>
  <r>
    <x v="616"/>
    <d v="2025-05-03T00:00:00"/>
    <x v="495"/>
    <x v="31"/>
    <n v="1"/>
    <x v="0"/>
    <x v="6"/>
    <x v="7"/>
    <m/>
    <s v="Payment"/>
    <n v="1"/>
    <s v="Sticky bun"/>
    <n v="2.75"/>
    <x v="2"/>
  </r>
  <r>
    <x v="617"/>
    <d v="2025-05-03T00:00:00"/>
    <x v="496"/>
    <x v="32"/>
    <n v="1"/>
    <x v="0"/>
    <x v="6"/>
    <x v="7"/>
    <m/>
    <s v="Payment"/>
    <n v="1"/>
    <s v="Scone with clotted cream and jam"/>
    <n v="5.75"/>
    <x v="2"/>
  </r>
  <r>
    <x v="618"/>
    <d v="2025-05-03T00:00:00"/>
    <x v="545"/>
    <x v="29"/>
    <n v="1"/>
    <x v="0"/>
    <x v="6"/>
    <x v="7"/>
    <m/>
    <s v="Payment"/>
    <n v="1"/>
    <s v="Cinnamon roll"/>
    <n v="3.75"/>
    <x v="2"/>
  </r>
  <r>
    <x v="619"/>
    <d v="2025-05-03T00:00:00"/>
    <x v="510"/>
    <x v="36"/>
    <n v="1"/>
    <x v="0"/>
    <x v="6"/>
    <x v="7"/>
    <m/>
    <s v="Payment"/>
    <n v="1"/>
    <s v="Cookie"/>
    <n v="3"/>
    <x v="2"/>
  </r>
  <r>
    <x v="620"/>
    <d v="2025-05-03T00:00:00"/>
    <x v="518"/>
    <x v="29"/>
    <n v="1"/>
    <x v="0"/>
    <x v="6"/>
    <x v="7"/>
    <m/>
    <s v="Payment"/>
    <n v="2"/>
    <s v="Cinnamon roll"/>
    <n v="3.75"/>
    <x v="2"/>
  </r>
  <r>
    <x v="621"/>
    <d v="2025-05-03T00:00:00"/>
    <x v="546"/>
    <x v="32"/>
    <n v="1"/>
    <x v="0"/>
    <x v="6"/>
    <x v="7"/>
    <m/>
    <s v="Payment"/>
    <n v="1"/>
    <s v="Scone with clotted cream and jam"/>
    <n v="5.75"/>
    <x v="2"/>
  </r>
  <r>
    <x v="622"/>
    <d v="2025-05-04T00:00:00"/>
    <x v="547"/>
    <x v="14"/>
    <n v="1"/>
    <x v="5"/>
    <x v="5"/>
    <x v="1"/>
    <m/>
    <s v="Payment"/>
    <n v="1"/>
    <s v="Hot chocolateRegular (12 oz)"/>
    <n v="4.75"/>
    <x v="3"/>
  </r>
  <r>
    <x v="622"/>
    <d v="2025-05-04T00:00:00"/>
    <x v="547"/>
    <x v="19"/>
    <n v="1"/>
    <x v="1"/>
    <x v="4"/>
    <x v="5"/>
    <m/>
    <s v="Payment"/>
    <n v="1"/>
    <s v="House blend12 oz"/>
    <n v="12.95"/>
    <x v="3"/>
  </r>
  <r>
    <x v="623"/>
    <d v="2025-05-04T00:00:00"/>
    <x v="548"/>
    <x v="9"/>
    <n v="1"/>
    <x v="0"/>
    <x v="3"/>
    <x v="4"/>
    <m/>
    <s v="Payment"/>
    <n v="1"/>
    <s v="Syrup"/>
    <n v="0.75"/>
    <x v="3"/>
  </r>
  <r>
    <x v="623"/>
    <d v="2025-05-04T00:00:00"/>
    <x v="548"/>
    <x v="6"/>
    <n v="1"/>
    <x v="1"/>
    <x v="1"/>
    <x v="1"/>
    <m/>
    <s v="Payment"/>
    <n v="1"/>
    <s v="Pourover12 oz"/>
    <n v="3.5"/>
    <x v="3"/>
  </r>
  <r>
    <x v="623"/>
    <d v="2025-05-04T00:00:00"/>
    <x v="548"/>
    <x v="2"/>
    <n v="2"/>
    <x v="1"/>
    <x v="1"/>
    <x v="1"/>
    <m/>
    <s v="Payment"/>
    <n v="1"/>
    <s v="Cappuccino12 oz"/>
    <n v="11"/>
    <x v="3"/>
  </r>
  <r>
    <x v="624"/>
    <d v="2025-05-04T00:00:00"/>
    <x v="549"/>
    <x v="9"/>
    <n v="1"/>
    <x v="0"/>
    <x v="3"/>
    <x v="4"/>
    <m/>
    <s v="Payment"/>
    <n v="1"/>
    <s v="Syrup"/>
    <n v="0.75"/>
    <x v="3"/>
  </r>
  <r>
    <x v="624"/>
    <d v="2025-05-04T00:00:00"/>
    <x v="549"/>
    <x v="2"/>
    <n v="1"/>
    <x v="1"/>
    <x v="1"/>
    <x v="1"/>
    <m/>
    <s v="Payment"/>
    <n v="1"/>
    <s v="Cappuccino12 oz"/>
    <n v="5.5"/>
    <x v="3"/>
  </r>
  <r>
    <x v="625"/>
    <d v="2025-05-04T00:00:00"/>
    <x v="550"/>
    <x v="13"/>
    <n v="1"/>
    <x v="4"/>
    <x v="2"/>
    <x v="1"/>
    <m/>
    <s v="Payment"/>
    <n v="1"/>
    <s v="Moroccan tea10 oz"/>
    <n v="3"/>
    <x v="3"/>
  </r>
  <r>
    <x v="626"/>
    <d v="2025-05-04T00:00:00"/>
    <x v="551"/>
    <x v="15"/>
    <n v="1"/>
    <x v="1"/>
    <x v="1"/>
    <x v="3"/>
    <m/>
    <s v="Payment"/>
    <n v="2"/>
    <s v="Frappé12 oz"/>
    <n v="4.75"/>
    <x v="3"/>
  </r>
  <r>
    <x v="627"/>
    <d v="2025-05-04T00:00:00"/>
    <x v="552"/>
    <x v="15"/>
    <n v="1"/>
    <x v="1"/>
    <x v="1"/>
    <x v="3"/>
    <m/>
    <s v="Payment"/>
    <n v="1"/>
    <s v="Frappé12 oz"/>
    <n v="4.75"/>
    <x v="3"/>
  </r>
  <r>
    <x v="628"/>
    <d v="2025-05-04T00:00:00"/>
    <x v="553"/>
    <x v="9"/>
    <n v="1"/>
    <x v="0"/>
    <x v="3"/>
    <x v="4"/>
    <m/>
    <s v="Payment"/>
    <n v="2"/>
    <s v="Syrup"/>
    <n v="0.75"/>
    <x v="3"/>
  </r>
  <r>
    <x v="628"/>
    <d v="2025-05-04T00:00:00"/>
    <x v="553"/>
    <x v="6"/>
    <n v="1"/>
    <x v="1"/>
    <x v="1"/>
    <x v="1"/>
    <m/>
    <s v="Payment"/>
    <n v="2"/>
    <s v="Pourover12 oz"/>
    <n v="3.5"/>
    <x v="3"/>
  </r>
  <r>
    <x v="629"/>
    <d v="2025-05-04T00:00:00"/>
    <x v="554"/>
    <x v="9"/>
    <n v="1"/>
    <x v="0"/>
    <x v="3"/>
    <x v="4"/>
    <m/>
    <s v="Payment"/>
    <n v="1"/>
    <s v="Syrup"/>
    <n v="0.75"/>
    <x v="3"/>
  </r>
  <r>
    <x v="629"/>
    <d v="2025-05-04T00:00:00"/>
    <x v="554"/>
    <x v="6"/>
    <n v="1"/>
    <x v="1"/>
    <x v="1"/>
    <x v="1"/>
    <m/>
    <s v="Payment"/>
    <n v="1"/>
    <s v="Pourover12 oz"/>
    <n v="3.5"/>
    <x v="3"/>
  </r>
  <r>
    <x v="630"/>
    <d v="2025-05-04T00:00:00"/>
    <x v="555"/>
    <x v="2"/>
    <n v="1"/>
    <x v="1"/>
    <x v="1"/>
    <x v="1"/>
    <m/>
    <s v="Payment"/>
    <n v="1"/>
    <s v="Cappuccino12 oz"/>
    <n v="5.5"/>
    <x v="3"/>
  </r>
  <r>
    <x v="631"/>
    <d v="2025-05-04T00:00:00"/>
    <x v="556"/>
    <x v="2"/>
    <n v="1"/>
    <x v="1"/>
    <x v="1"/>
    <x v="1"/>
    <m/>
    <s v="Payment"/>
    <n v="2"/>
    <s v="Cappuccino12 oz"/>
    <n v="5.5"/>
    <x v="3"/>
  </r>
  <r>
    <x v="632"/>
    <d v="2025-05-04T00:00:00"/>
    <x v="557"/>
    <x v="7"/>
    <n v="1"/>
    <x v="2"/>
    <x v="1"/>
    <x v="1"/>
    <m/>
    <s v="Payment"/>
    <n v="1"/>
    <s v="Turkish coffee3 oz"/>
    <n v="3.75"/>
    <x v="3"/>
  </r>
  <r>
    <x v="633"/>
    <d v="2025-05-04T00:00:00"/>
    <x v="558"/>
    <x v="42"/>
    <n v="1"/>
    <x v="0"/>
    <x v="0"/>
    <x v="10"/>
    <m/>
    <s v="Payment"/>
    <n v="1"/>
    <s v="Reusable travel mug"/>
    <n v="12.75"/>
    <x v="3"/>
  </r>
  <r>
    <x v="633"/>
    <d v="2025-05-04T00:00:00"/>
    <x v="558"/>
    <x v="1"/>
    <n v="1"/>
    <x v="1"/>
    <x v="1"/>
    <x v="1"/>
    <m/>
    <s v="Payment"/>
    <n v="1"/>
    <s v="Café latté12 oz"/>
    <n v="4.25"/>
    <x v="3"/>
  </r>
  <r>
    <x v="633"/>
    <d v="2025-05-04T00:00:00"/>
    <x v="558"/>
    <x v="5"/>
    <n v="2"/>
    <x v="1"/>
    <x v="1"/>
    <x v="1"/>
    <m/>
    <s v="Payment"/>
    <n v="1"/>
    <s v="Café Cubano12 oz"/>
    <n v="14"/>
    <x v="3"/>
  </r>
  <r>
    <x v="634"/>
    <d v="2025-05-04T00:00:00"/>
    <x v="559"/>
    <x v="12"/>
    <n v="1"/>
    <x v="3"/>
    <x v="1"/>
    <x v="1"/>
    <m/>
    <s v="Payment"/>
    <n v="1"/>
    <s v="Espresso1 oz"/>
    <n v="2.5"/>
    <x v="3"/>
  </r>
  <r>
    <x v="635"/>
    <d v="2025-05-04T00:00:00"/>
    <x v="560"/>
    <x v="1"/>
    <n v="2"/>
    <x v="1"/>
    <x v="1"/>
    <x v="1"/>
    <m/>
    <s v="Payment"/>
    <n v="2"/>
    <s v="Café latté12 oz"/>
    <n v="8.5"/>
    <x v="3"/>
  </r>
  <r>
    <x v="636"/>
    <d v="2025-05-04T00:00:00"/>
    <x v="561"/>
    <x v="8"/>
    <n v="1"/>
    <x v="1"/>
    <x v="2"/>
    <x v="3"/>
    <m/>
    <s v="Payment"/>
    <n v="1"/>
    <s v="Iced tea12 oz"/>
    <n v="4.25"/>
    <x v="3"/>
  </r>
  <r>
    <x v="637"/>
    <d v="2025-05-04T00:00:00"/>
    <x v="562"/>
    <x v="15"/>
    <n v="1"/>
    <x v="1"/>
    <x v="1"/>
    <x v="3"/>
    <m/>
    <s v="Payment"/>
    <n v="1"/>
    <s v="Frappé12 oz"/>
    <n v="4.75"/>
    <x v="3"/>
  </r>
  <r>
    <x v="638"/>
    <d v="2025-05-04T00:00:00"/>
    <x v="563"/>
    <x v="6"/>
    <n v="1"/>
    <x v="1"/>
    <x v="1"/>
    <x v="1"/>
    <m/>
    <s v="Payment"/>
    <n v="2"/>
    <s v="Pourover12 oz"/>
    <n v="3.5"/>
    <x v="3"/>
  </r>
  <r>
    <x v="639"/>
    <d v="2025-05-04T00:00:00"/>
    <x v="564"/>
    <x v="8"/>
    <n v="1"/>
    <x v="1"/>
    <x v="2"/>
    <x v="3"/>
    <m/>
    <s v="Payment"/>
    <n v="2"/>
    <s v="Iced tea12 oz"/>
    <n v="4.25"/>
    <x v="3"/>
  </r>
  <r>
    <x v="640"/>
    <d v="2025-05-04T00:00:00"/>
    <x v="565"/>
    <x v="5"/>
    <n v="1"/>
    <x v="1"/>
    <x v="1"/>
    <x v="1"/>
    <m/>
    <s v="Payment"/>
    <n v="2"/>
    <s v="Café Cubano12 oz"/>
    <n v="7"/>
    <x v="3"/>
  </r>
  <r>
    <x v="641"/>
    <d v="2025-05-04T00:00:00"/>
    <x v="566"/>
    <x v="9"/>
    <n v="1"/>
    <x v="0"/>
    <x v="3"/>
    <x v="4"/>
    <m/>
    <s v="Payment"/>
    <n v="1"/>
    <s v="Syrup"/>
    <n v="0.75"/>
    <x v="3"/>
  </r>
  <r>
    <x v="641"/>
    <d v="2025-05-04T00:00:00"/>
    <x v="566"/>
    <x v="20"/>
    <n v="1"/>
    <x v="1"/>
    <x v="2"/>
    <x v="1"/>
    <m/>
    <s v="Payment"/>
    <n v="1"/>
    <s v="Rooibos latté12 oz"/>
    <n v="5.5"/>
    <x v="3"/>
  </r>
  <r>
    <x v="641"/>
    <d v="2025-05-04T00:00:00"/>
    <x v="566"/>
    <x v="6"/>
    <n v="1"/>
    <x v="1"/>
    <x v="1"/>
    <x v="1"/>
    <m/>
    <s v="Payment"/>
    <n v="1"/>
    <s v="Pourover12 oz"/>
    <n v="3.5"/>
    <x v="3"/>
  </r>
  <r>
    <x v="642"/>
    <d v="2025-05-04T00:00:00"/>
    <x v="567"/>
    <x v="9"/>
    <n v="1"/>
    <x v="0"/>
    <x v="3"/>
    <x v="4"/>
    <m/>
    <s v="Payment"/>
    <n v="1"/>
    <s v="Syrup"/>
    <n v="0.75"/>
    <x v="3"/>
  </r>
  <r>
    <x v="642"/>
    <d v="2025-05-04T00:00:00"/>
    <x v="567"/>
    <x v="6"/>
    <n v="1"/>
    <x v="1"/>
    <x v="1"/>
    <x v="1"/>
    <m/>
    <s v="Payment"/>
    <n v="1"/>
    <s v="Pourover12 oz"/>
    <n v="3.5"/>
    <x v="3"/>
  </r>
  <r>
    <x v="642"/>
    <d v="2025-05-04T00:00:00"/>
    <x v="567"/>
    <x v="16"/>
    <n v="1"/>
    <x v="1"/>
    <x v="5"/>
    <x v="3"/>
    <m/>
    <s v="Payment"/>
    <n v="1"/>
    <s v="Coconut milk smoothie12 oz"/>
    <n v="5.75"/>
    <x v="3"/>
  </r>
  <r>
    <x v="643"/>
    <d v="2025-05-04T00:00:00"/>
    <x v="568"/>
    <x v="5"/>
    <n v="1"/>
    <x v="1"/>
    <x v="1"/>
    <x v="1"/>
    <m/>
    <s v="Payment"/>
    <n v="1"/>
    <s v="Café Cubano12 oz"/>
    <n v="7"/>
    <x v="3"/>
  </r>
  <r>
    <x v="644"/>
    <d v="2025-05-04T00:00:00"/>
    <x v="569"/>
    <x v="35"/>
    <n v="1"/>
    <x v="6"/>
    <x v="1"/>
    <x v="1"/>
    <m/>
    <s v="Payment"/>
    <n v="2"/>
    <s v="Cortado4 oz"/>
    <n v="3.75"/>
    <x v="3"/>
  </r>
  <r>
    <x v="645"/>
    <d v="2025-05-04T00:00:00"/>
    <x v="570"/>
    <x v="6"/>
    <n v="2"/>
    <x v="1"/>
    <x v="1"/>
    <x v="1"/>
    <m/>
    <s v="Payment"/>
    <n v="1"/>
    <s v="Pourover12 oz"/>
    <n v="7"/>
    <x v="3"/>
  </r>
  <r>
    <x v="645"/>
    <d v="2025-05-04T00:00:00"/>
    <x v="570"/>
    <x v="6"/>
    <n v="1"/>
    <x v="1"/>
    <x v="1"/>
    <x v="1"/>
    <m/>
    <s v="Payment"/>
    <n v="1"/>
    <s v="Pourover12 oz"/>
    <n v="3.5"/>
    <x v="3"/>
  </r>
  <r>
    <x v="645"/>
    <d v="2025-05-04T00:00:00"/>
    <x v="570"/>
    <x v="11"/>
    <n v="1"/>
    <x v="0"/>
    <x v="3"/>
    <x v="4"/>
    <m/>
    <s v="Payment"/>
    <n v="1"/>
    <s v="Extra shot"/>
    <n v="1"/>
    <x v="3"/>
  </r>
  <r>
    <x v="646"/>
    <d v="2025-05-04T00:00:00"/>
    <x v="199"/>
    <x v="2"/>
    <n v="1"/>
    <x v="1"/>
    <x v="1"/>
    <x v="1"/>
    <m/>
    <s v="Payment"/>
    <n v="2"/>
    <s v="Cappuccino12 oz"/>
    <n v="5.5"/>
    <x v="3"/>
  </r>
  <r>
    <x v="647"/>
    <d v="2025-05-04T00:00:00"/>
    <x v="571"/>
    <x v="15"/>
    <n v="1"/>
    <x v="1"/>
    <x v="1"/>
    <x v="3"/>
    <m/>
    <s v="Payment"/>
    <n v="2"/>
    <s v="Frappé12 oz"/>
    <n v="4.75"/>
    <x v="3"/>
  </r>
  <r>
    <x v="648"/>
    <d v="2025-05-04T00:00:00"/>
    <x v="572"/>
    <x v="9"/>
    <n v="1"/>
    <x v="0"/>
    <x v="3"/>
    <x v="4"/>
    <m/>
    <s v="Payment"/>
    <n v="2"/>
    <s v="Syrup"/>
    <n v="0.75"/>
    <x v="3"/>
  </r>
  <r>
    <x v="648"/>
    <d v="2025-05-04T00:00:00"/>
    <x v="572"/>
    <x v="6"/>
    <n v="2"/>
    <x v="1"/>
    <x v="1"/>
    <x v="1"/>
    <m/>
    <s v="Payment"/>
    <n v="2"/>
    <s v="Pourover12 oz"/>
    <n v="7"/>
    <x v="3"/>
  </r>
  <r>
    <x v="648"/>
    <d v="2025-05-04T00:00:00"/>
    <x v="572"/>
    <x v="19"/>
    <n v="1"/>
    <x v="1"/>
    <x v="4"/>
    <x v="5"/>
    <m/>
    <s v="Payment"/>
    <n v="2"/>
    <s v="House blend12 oz"/>
    <n v="12.95"/>
    <x v="3"/>
  </r>
  <r>
    <x v="649"/>
    <d v="2025-05-04T00:00:00"/>
    <x v="573"/>
    <x v="14"/>
    <n v="1"/>
    <x v="5"/>
    <x v="5"/>
    <x v="1"/>
    <m/>
    <s v="Payment"/>
    <n v="1"/>
    <s v="Hot chocolateRegular (12 oz)"/>
    <n v="4.75"/>
    <x v="3"/>
  </r>
  <r>
    <x v="650"/>
    <d v="2025-05-04T00:00:00"/>
    <x v="574"/>
    <x v="6"/>
    <n v="1"/>
    <x v="1"/>
    <x v="1"/>
    <x v="1"/>
    <m/>
    <s v="Payment"/>
    <n v="1"/>
    <s v="Pourover12 oz"/>
    <n v="3.5"/>
    <x v="3"/>
  </r>
  <r>
    <x v="651"/>
    <d v="2025-05-04T00:00:00"/>
    <x v="575"/>
    <x v="2"/>
    <n v="1"/>
    <x v="1"/>
    <x v="1"/>
    <x v="1"/>
    <m/>
    <s v="Payment"/>
    <n v="1"/>
    <s v="Cappuccino12 oz"/>
    <n v="5.5"/>
    <x v="3"/>
  </r>
  <r>
    <x v="652"/>
    <d v="2025-05-04T00:00:00"/>
    <x v="576"/>
    <x v="9"/>
    <n v="1"/>
    <x v="0"/>
    <x v="3"/>
    <x v="4"/>
    <m/>
    <s v="Payment"/>
    <n v="1"/>
    <s v="Syrup"/>
    <n v="0.75"/>
    <x v="3"/>
  </r>
  <r>
    <x v="652"/>
    <d v="2025-05-04T00:00:00"/>
    <x v="576"/>
    <x v="6"/>
    <n v="1"/>
    <x v="1"/>
    <x v="1"/>
    <x v="1"/>
    <m/>
    <s v="Payment"/>
    <n v="1"/>
    <s v="Pourover12 oz"/>
    <n v="3.5"/>
    <x v="3"/>
  </r>
  <r>
    <x v="652"/>
    <d v="2025-05-04T00:00:00"/>
    <x v="576"/>
    <x v="2"/>
    <n v="1"/>
    <x v="1"/>
    <x v="1"/>
    <x v="1"/>
    <m/>
    <s v="Payment"/>
    <n v="1"/>
    <s v="Cappuccino12 oz"/>
    <n v="5.5"/>
    <x v="3"/>
  </r>
  <r>
    <x v="653"/>
    <d v="2025-05-04T00:00:00"/>
    <x v="577"/>
    <x v="13"/>
    <n v="1"/>
    <x v="4"/>
    <x v="2"/>
    <x v="1"/>
    <m/>
    <s v="Payment"/>
    <n v="1"/>
    <s v="Moroccan tea10 oz"/>
    <n v="3"/>
    <x v="3"/>
  </r>
  <r>
    <x v="654"/>
    <d v="2025-05-04T00:00:00"/>
    <x v="578"/>
    <x v="7"/>
    <n v="1"/>
    <x v="2"/>
    <x v="1"/>
    <x v="1"/>
    <m/>
    <s v="Payment"/>
    <n v="1"/>
    <s v="Turkish coffee3 oz"/>
    <n v="3.75"/>
    <x v="3"/>
  </r>
  <r>
    <x v="654"/>
    <d v="2025-05-04T00:00:00"/>
    <x v="578"/>
    <x v="2"/>
    <n v="2"/>
    <x v="1"/>
    <x v="1"/>
    <x v="1"/>
    <m/>
    <s v="Payment"/>
    <n v="1"/>
    <s v="Cappuccino12 oz"/>
    <n v="11"/>
    <x v="3"/>
  </r>
  <r>
    <x v="655"/>
    <d v="2025-05-04T00:00:00"/>
    <x v="579"/>
    <x v="15"/>
    <n v="1"/>
    <x v="1"/>
    <x v="1"/>
    <x v="3"/>
    <m/>
    <s v="Payment"/>
    <n v="2"/>
    <s v="Frappé12 oz"/>
    <n v="4.75"/>
    <x v="3"/>
  </r>
  <r>
    <x v="656"/>
    <d v="2025-05-04T00:00:00"/>
    <x v="580"/>
    <x v="3"/>
    <n v="1"/>
    <x v="0"/>
    <x v="1"/>
    <x v="2"/>
    <m/>
    <s v="Payment"/>
    <n v="1"/>
    <s v="Drip coffee refill"/>
    <n v="1.25"/>
    <x v="3"/>
  </r>
  <r>
    <x v="657"/>
    <d v="2025-05-04T00:00:00"/>
    <x v="581"/>
    <x v="15"/>
    <n v="1"/>
    <x v="1"/>
    <x v="1"/>
    <x v="3"/>
    <m/>
    <s v="Payment"/>
    <n v="2"/>
    <s v="Frappé12 oz"/>
    <n v="4.75"/>
    <x v="3"/>
  </r>
  <r>
    <x v="657"/>
    <d v="2025-05-04T00:00:00"/>
    <x v="581"/>
    <x v="4"/>
    <n v="1"/>
    <x v="1"/>
    <x v="1"/>
    <x v="1"/>
    <m/>
    <s v="Payment"/>
    <n v="2"/>
    <s v="Drip coffee12 oz"/>
    <n v="2.25"/>
    <x v="3"/>
  </r>
  <r>
    <x v="658"/>
    <d v="2025-05-04T00:00:00"/>
    <x v="582"/>
    <x v="17"/>
    <n v="1"/>
    <x v="1"/>
    <x v="1"/>
    <x v="3"/>
    <m/>
    <s v="Payment"/>
    <n v="1"/>
    <s v="Iced Guillermo12 oz"/>
    <n v="3.5"/>
    <x v="3"/>
  </r>
  <r>
    <x v="659"/>
    <d v="2025-05-04T00:00:00"/>
    <x v="583"/>
    <x v="6"/>
    <n v="1"/>
    <x v="1"/>
    <x v="1"/>
    <x v="1"/>
    <m/>
    <s v="Payment"/>
    <n v="1"/>
    <s v="Pourover12 oz"/>
    <n v="3.5"/>
    <x v="3"/>
  </r>
  <r>
    <x v="659"/>
    <d v="2025-05-04T00:00:00"/>
    <x v="583"/>
    <x v="1"/>
    <n v="1"/>
    <x v="1"/>
    <x v="1"/>
    <x v="1"/>
    <m/>
    <s v="Payment"/>
    <n v="1"/>
    <s v="Café latté12 oz"/>
    <n v="4.25"/>
    <x v="3"/>
  </r>
  <r>
    <x v="660"/>
    <d v="2025-05-04T00:00:00"/>
    <x v="584"/>
    <x v="20"/>
    <n v="2"/>
    <x v="1"/>
    <x v="2"/>
    <x v="1"/>
    <m/>
    <s v="Payment"/>
    <n v="2"/>
    <s v="Rooibos latté12 oz"/>
    <n v="11"/>
    <x v="3"/>
  </r>
  <r>
    <x v="661"/>
    <d v="2025-05-04T00:00:00"/>
    <x v="585"/>
    <x v="1"/>
    <n v="1"/>
    <x v="1"/>
    <x v="1"/>
    <x v="1"/>
    <m/>
    <s v="Payment"/>
    <n v="1"/>
    <s v="Café latté12 oz"/>
    <n v="4.25"/>
    <x v="3"/>
  </r>
  <r>
    <x v="662"/>
    <d v="2025-05-04T00:00:00"/>
    <x v="586"/>
    <x v="15"/>
    <n v="1"/>
    <x v="1"/>
    <x v="1"/>
    <x v="3"/>
    <m/>
    <s v="Payment"/>
    <n v="1"/>
    <s v="Frappé12 oz"/>
    <n v="4.75"/>
    <x v="3"/>
  </r>
  <r>
    <x v="662"/>
    <d v="2025-05-04T00:00:00"/>
    <x v="586"/>
    <x v="2"/>
    <n v="1"/>
    <x v="1"/>
    <x v="1"/>
    <x v="1"/>
    <m/>
    <s v="Payment"/>
    <n v="1"/>
    <s v="Cappuccino12 oz"/>
    <n v="5.5"/>
    <x v="3"/>
  </r>
  <r>
    <x v="663"/>
    <d v="2025-05-04T00:00:00"/>
    <x v="587"/>
    <x v="9"/>
    <n v="1"/>
    <x v="0"/>
    <x v="3"/>
    <x v="4"/>
    <m/>
    <s v="Payment"/>
    <n v="1"/>
    <s v="Syrup"/>
    <n v="0.75"/>
    <x v="3"/>
  </r>
  <r>
    <x v="663"/>
    <d v="2025-05-04T00:00:00"/>
    <x v="587"/>
    <x v="6"/>
    <n v="1"/>
    <x v="1"/>
    <x v="1"/>
    <x v="1"/>
    <m/>
    <s v="Payment"/>
    <n v="1"/>
    <s v="Pourover12 oz"/>
    <n v="3.5"/>
    <x v="3"/>
  </r>
  <r>
    <x v="663"/>
    <d v="2025-05-04T00:00:00"/>
    <x v="587"/>
    <x v="14"/>
    <n v="1"/>
    <x v="5"/>
    <x v="5"/>
    <x v="1"/>
    <m/>
    <s v="Payment"/>
    <n v="1"/>
    <s v="Hot chocolateRegular (12 oz)"/>
    <n v="4.75"/>
    <x v="3"/>
  </r>
  <r>
    <x v="664"/>
    <d v="2025-05-04T00:00:00"/>
    <x v="588"/>
    <x v="13"/>
    <n v="1"/>
    <x v="4"/>
    <x v="2"/>
    <x v="1"/>
    <m/>
    <s v="Payment"/>
    <n v="2"/>
    <s v="Moroccan tea10 oz"/>
    <n v="3"/>
    <x v="3"/>
  </r>
  <r>
    <x v="664"/>
    <d v="2025-05-04T00:00:00"/>
    <x v="588"/>
    <x v="19"/>
    <n v="1"/>
    <x v="1"/>
    <x v="4"/>
    <x v="5"/>
    <m/>
    <s v="Payment"/>
    <n v="2"/>
    <s v="House blend12 oz"/>
    <n v="12.95"/>
    <x v="3"/>
  </r>
  <r>
    <x v="665"/>
    <d v="2025-05-04T00:00:00"/>
    <x v="589"/>
    <x v="9"/>
    <n v="1"/>
    <x v="0"/>
    <x v="3"/>
    <x v="4"/>
    <m/>
    <s v="Payment"/>
    <n v="1"/>
    <s v="Syrup"/>
    <n v="0.75"/>
    <x v="3"/>
  </r>
  <r>
    <x v="665"/>
    <d v="2025-05-04T00:00:00"/>
    <x v="589"/>
    <x v="6"/>
    <n v="1"/>
    <x v="1"/>
    <x v="1"/>
    <x v="1"/>
    <m/>
    <s v="Payment"/>
    <n v="1"/>
    <s v="Pourover12 oz"/>
    <n v="3.5"/>
    <x v="3"/>
  </r>
  <r>
    <x v="666"/>
    <d v="2025-05-04T00:00:00"/>
    <x v="590"/>
    <x v="7"/>
    <n v="1"/>
    <x v="2"/>
    <x v="1"/>
    <x v="1"/>
    <m/>
    <s v="Payment"/>
    <n v="2"/>
    <s v="Turkish coffee3 oz"/>
    <n v="3.75"/>
    <x v="3"/>
  </r>
  <r>
    <x v="666"/>
    <d v="2025-05-04T00:00:00"/>
    <x v="590"/>
    <x v="9"/>
    <n v="1"/>
    <x v="0"/>
    <x v="3"/>
    <x v="4"/>
    <m/>
    <s v="Payment"/>
    <n v="2"/>
    <s v="Syrup"/>
    <n v="0.75"/>
    <x v="3"/>
  </r>
  <r>
    <x v="666"/>
    <d v="2025-05-04T00:00:00"/>
    <x v="590"/>
    <x v="2"/>
    <n v="1"/>
    <x v="1"/>
    <x v="1"/>
    <x v="1"/>
    <m/>
    <s v="Payment"/>
    <n v="2"/>
    <s v="Cappuccino12 oz"/>
    <n v="5.5"/>
    <x v="3"/>
  </r>
  <r>
    <x v="667"/>
    <d v="2025-05-04T00:00:00"/>
    <x v="591"/>
    <x v="13"/>
    <n v="1"/>
    <x v="4"/>
    <x v="2"/>
    <x v="1"/>
    <m/>
    <s v="Payment"/>
    <n v="1"/>
    <s v="Moroccan tea10 oz"/>
    <n v="3"/>
    <x v="3"/>
  </r>
  <r>
    <x v="668"/>
    <d v="2025-05-04T00:00:00"/>
    <x v="592"/>
    <x v="7"/>
    <n v="1"/>
    <x v="2"/>
    <x v="1"/>
    <x v="1"/>
    <m/>
    <s v="Payment"/>
    <n v="2"/>
    <s v="Turkish coffee3 oz"/>
    <n v="3.75"/>
    <x v="3"/>
  </r>
  <r>
    <x v="668"/>
    <d v="2025-05-04T00:00:00"/>
    <x v="592"/>
    <x v="13"/>
    <n v="1"/>
    <x v="4"/>
    <x v="2"/>
    <x v="1"/>
    <m/>
    <s v="Payment"/>
    <n v="2"/>
    <s v="Moroccan tea10 oz"/>
    <n v="3"/>
    <x v="3"/>
  </r>
  <r>
    <x v="669"/>
    <d v="2025-05-04T00:00:00"/>
    <x v="593"/>
    <x v="10"/>
    <n v="1"/>
    <x v="1"/>
    <x v="4"/>
    <x v="5"/>
    <m/>
    <s v="Payment"/>
    <n v="2"/>
    <s v="Single-origin12 oz"/>
    <n v="14.95"/>
    <x v="3"/>
  </r>
  <r>
    <x v="670"/>
    <d v="2025-05-04T00:00:00"/>
    <x v="594"/>
    <x v="2"/>
    <n v="1"/>
    <x v="1"/>
    <x v="1"/>
    <x v="1"/>
    <m/>
    <s v="Payment"/>
    <n v="1"/>
    <s v="Cappuccino12 oz"/>
    <n v="5.5"/>
    <x v="3"/>
  </r>
  <r>
    <x v="671"/>
    <d v="2025-05-04T00:00:00"/>
    <x v="595"/>
    <x v="7"/>
    <n v="1"/>
    <x v="2"/>
    <x v="1"/>
    <x v="1"/>
    <m/>
    <s v="Payment"/>
    <n v="2"/>
    <s v="Turkish coffee3 oz"/>
    <n v="3.75"/>
    <x v="3"/>
  </r>
  <r>
    <x v="671"/>
    <d v="2025-05-04T00:00:00"/>
    <x v="595"/>
    <x v="19"/>
    <n v="3"/>
    <x v="1"/>
    <x v="4"/>
    <x v="5"/>
    <m/>
    <s v="Payment"/>
    <n v="2"/>
    <s v="House blend12 oz"/>
    <n v="38.849999999999994"/>
    <x v="3"/>
  </r>
  <r>
    <x v="672"/>
    <d v="2025-05-04T00:00:00"/>
    <x v="596"/>
    <x v="34"/>
    <n v="1"/>
    <x v="1"/>
    <x v="5"/>
    <x v="3"/>
    <m/>
    <s v="Payment"/>
    <n v="1"/>
    <s v="Mango lassi12 oz"/>
    <n v="5.75"/>
    <x v="3"/>
  </r>
  <r>
    <x v="673"/>
    <d v="2025-05-04T00:00:00"/>
    <x v="597"/>
    <x v="7"/>
    <n v="2"/>
    <x v="2"/>
    <x v="1"/>
    <x v="1"/>
    <m/>
    <s v="Payment"/>
    <n v="1"/>
    <s v="Turkish coffee3 oz"/>
    <n v="7.5"/>
    <x v="3"/>
  </r>
  <r>
    <x v="674"/>
    <d v="2025-05-04T00:00:00"/>
    <x v="598"/>
    <x v="14"/>
    <n v="1"/>
    <x v="5"/>
    <x v="5"/>
    <x v="1"/>
    <m/>
    <s v="Payment"/>
    <n v="1"/>
    <s v="Hot chocolateRegular (12 oz)"/>
    <n v="4.75"/>
    <x v="3"/>
  </r>
  <r>
    <x v="675"/>
    <d v="2025-05-04T00:00:00"/>
    <x v="599"/>
    <x v="17"/>
    <n v="1"/>
    <x v="1"/>
    <x v="1"/>
    <x v="3"/>
    <m/>
    <s v="Payment"/>
    <n v="1"/>
    <s v="Iced Guillermo12 oz"/>
    <n v="3.5"/>
    <x v="3"/>
  </r>
  <r>
    <x v="676"/>
    <d v="2025-05-04T00:00:00"/>
    <x v="600"/>
    <x v="12"/>
    <n v="1"/>
    <x v="3"/>
    <x v="1"/>
    <x v="1"/>
    <m/>
    <s v="Payment"/>
    <n v="1"/>
    <s v="Espresso1 oz"/>
    <n v="2.5"/>
    <x v="3"/>
  </r>
  <r>
    <x v="677"/>
    <d v="2025-05-04T00:00:00"/>
    <x v="601"/>
    <x v="17"/>
    <n v="1"/>
    <x v="1"/>
    <x v="1"/>
    <x v="3"/>
    <m/>
    <s v="Payment"/>
    <n v="1"/>
    <s v="Iced Guillermo12 oz"/>
    <n v="3.5"/>
    <x v="3"/>
  </r>
  <r>
    <x v="678"/>
    <d v="2025-05-04T00:00:00"/>
    <x v="602"/>
    <x v="6"/>
    <n v="2"/>
    <x v="1"/>
    <x v="1"/>
    <x v="1"/>
    <m/>
    <s v="Payment"/>
    <n v="2"/>
    <s v="Pourover12 oz"/>
    <n v="7"/>
    <x v="3"/>
  </r>
  <r>
    <x v="679"/>
    <d v="2025-05-04T00:00:00"/>
    <x v="603"/>
    <x v="2"/>
    <n v="2"/>
    <x v="1"/>
    <x v="1"/>
    <x v="1"/>
    <m/>
    <s v="Payment"/>
    <n v="2"/>
    <s v="Cappuccino12 oz"/>
    <n v="11"/>
    <x v="3"/>
  </r>
  <r>
    <x v="680"/>
    <d v="2025-05-04T00:00:00"/>
    <x v="604"/>
    <x v="7"/>
    <n v="1"/>
    <x v="2"/>
    <x v="1"/>
    <x v="1"/>
    <m/>
    <s v="Payment"/>
    <n v="1"/>
    <s v="Turkish coffee3 oz"/>
    <n v="3.75"/>
    <x v="3"/>
  </r>
  <r>
    <x v="681"/>
    <d v="2025-05-04T00:00:00"/>
    <x v="605"/>
    <x v="3"/>
    <n v="1"/>
    <x v="0"/>
    <x v="1"/>
    <x v="2"/>
    <m/>
    <s v="Payment"/>
    <n v="1"/>
    <s v="Drip coffee refill"/>
    <n v="1.25"/>
    <x v="3"/>
  </r>
  <r>
    <x v="682"/>
    <d v="2025-05-04T00:00:00"/>
    <x v="606"/>
    <x v="17"/>
    <n v="1"/>
    <x v="1"/>
    <x v="1"/>
    <x v="3"/>
    <m/>
    <s v="Payment"/>
    <n v="1"/>
    <s v="Iced Guillermo12 oz"/>
    <n v="3.5"/>
    <x v="3"/>
  </r>
  <r>
    <x v="683"/>
    <d v="2025-05-04T00:00:00"/>
    <x v="607"/>
    <x v="17"/>
    <n v="2"/>
    <x v="1"/>
    <x v="1"/>
    <x v="3"/>
    <m/>
    <s v="Payment"/>
    <n v="1"/>
    <s v="Iced Guillermo12 oz"/>
    <n v="7"/>
    <x v="3"/>
  </r>
  <r>
    <x v="684"/>
    <d v="2025-05-04T00:00:00"/>
    <x v="608"/>
    <x v="7"/>
    <n v="2"/>
    <x v="2"/>
    <x v="1"/>
    <x v="1"/>
    <m/>
    <s v="Payment"/>
    <n v="2"/>
    <s v="Turkish coffee3 oz"/>
    <n v="7.5"/>
    <x v="3"/>
  </r>
  <r>
    <x v="685"/>
    <d v="2025-05-04T00:00:00"/>
    <x v="609"/>
    <x v="3"/>
    <n v="1"/>
    <x v="0"/>
    <x v="1"/>
    <x v="2"/>
    <m/>
    <s v="Payment"/>
    <n v="1"/>
    <s v="Drip coffee refill"/>
    <n v="1.25"/>
    <x v="3"/>
  </r>
  <r>
    <x v="686"/>
    <d v="2025-05-04T00:00:00"/>
    <x v="610"/>
    <x v="3"/>
    <n v="1"/>
    <x v="0"/>
    <x v="1"/>
    <x v="2"/>
    <m/>
    <s v="Payment"/>
    <n v="1"/>
    <s v="Drip coffee refill"/>
    <n v="1.25"/>
    <x v="3"/>
  </r>
  <r>
    <x v="687"/>
    <d v="2025-05-04T00:00:00"/>
    <x v="611"/>
    <x v="8"/>
    <n v="1"/>
    <x v="1"/>
    <x v="2"/>
    <x v="3"/>
    <m/>
    <s v="Payment"/>
    <n v="1"/>
    <s v="Iced tea12 oz"/>
    <n v="4.25"/>
    <x v="3"/>
  </r>
  <r>
    <x v="688"/>
    <d v="2025-05-04T00:00:00"/>
    <x v="612"/>
    <x v="3"/>
    <n v="1"/>
    <x v="0"/>
    <x v="1"/>
    <x v="2"/>
    <m/>
    <s v="Payment"/>
    <n v="2"/>
    <s v="Drip coffee refill"/>
    <n v="1.25"/>
    <x v="3"/>
  </r>
  <r>
    <x v="689"/>
    <d v="2025-05-04T00:00:00"/>
    <x v="613"/>
    <x v="19"/>
    <n v="2"/>
    <x v="1"/>
    <x v="4"/>
    <x v="5"/>
    <m/>
    <s v="Payment"/>
    <n v="1"/>
    <s v="House blend12 oz"/>
    <n v="25.9"/>
    <x v="3"/>
  </r>
  <r>
    <x v="690"/>
    <d v="2025-05-04T00:00:00"/>
    <x v="614"/>
    <x v="11"/>
    <n v="1"/>
    <x v="0"/>
    <x v="3"/>
    <x v="4"/>
    <m/>
    <s v="Payment"/>
    <n v="1"/>
    <s v="Extra shot"/>
    <n v="1"/>
    <x v="3"/>
  </r>
  <r>
    <x v="691"/>
    <d v="2025-05-04T00:00:00"/>
    <x v="615"/>
    <x v="13"/>
    <n v="1"/>
    <x v="4"/>
    <x v="2"/>
    <x v="1"/>
    <m/>
    <s v="Payment"/>
    <n v="1"/>
    <s v="Moroccan tea10 oz"/>
    <n v="3"/>
    <x v="3"/>
  </r>
  <r>
    <x v="692"/>
    <d v="2025-05-04T00:00:00"/>
    <x v="616"/>
    <x v="8"/>
    <n v="1"/>
    <x v="1"/>
    <x v="2"/>
    <x v="3"/>
    <m/>
    <s v="Payment"/>
    <n v="1"/>
    <s v="Iced tea12 oz"/>
    <n v="4.25"/>
    <x v="3"/>
  </r>
  <r>
    <x v="693"/>
    <d v="2025-05-04T00:00:00"/>
    <x v="617"/>
    <x v="5"/>
    <n v="1"/>
    <x v="1"/>
    <x v="1"/>
    <x v="1"/>
    <m/>
    <s v="Payment"/>
    <n v="2"/>
    <s v="Café Cubano12 oz"/>
    <n v="7"/>
    <x v="3"/>
  </r>
  <r>
    <x v="694"/>
    <d v="2025-05-04T00:00:00"/>
    <x v="618"/>
    <x v="6"/>
    <n v="1"/>
    <x v="1"/>
    <x v="1"/>
    <x v="1"/>
    <m/>
    <s v="Payment"/>
    <n v="1"/>
    <s v="Pourover12 oz"/>
    <n v="3.5"/>
    <x v="3"/>
  </r>
  <r>
    <x v="695"/>
    <d v="2025-05-04T00:00:00"/>
    <x v="619"/>
    <x v="8"/>
    <n v="1"/>
    <x v="1"/>
    <x v="2"/>
    <x v="3"/>
    <m/>
    <s v="Payment"/>
    <n v="1"/>
    <s v="Iced tea12 oz"/>
    <n v="4.25"/>
    <x v="3"/>
  </r>
  <r>
    <x v="696"/>
    <d v="2025-05-04T00:00:00"/>
    <x v="620"/>
    <x v="9"/>
    <n v="1"/>
    <x v="0"/>
    <x v="3"/>
    <x v="4"/>
    <m/>
    <s v="Payment"/>
    <n v="1"/>
    <s v="Syrup"/>
    <n v="0.75"/>
    <x v="3"/>
  </r>
  <r>
    <x v="696"/>
    <d v="2025-05-04T00:00:00"/>
    <x v="620"/>
    <x v="20"/>
    <n v="1"/>
    <x v="1"/>
    <x v="2"/>
    <x v="1"/>
    <m/>
    <s v="Payment"/>
    <n v="1"/>
    <s v="Rooibos latté12 oz"/>
    <n v="5.5"/>
    <x v="3"/>
  </r>
  <r>
    <x v="696"/>
    <d v="2025-05-04T00:00:00"/>
    <x v="620"/>
    <x v="6"/>
    <n v="1"/>
    <x v="1"/>
    <x v="1"/>
    <x v="1"/>
    <m/>
    <s v="Payment"/>
    <n v="1"/>
    <s v="Pourover12 oz"/>
    <n v="3.5"/>
    <x v="3"/>
  </r>
  <r>
    <x v="696"/>
    <d v="2025-05-04T00:00:00"/>
    <x v="620"/>
    <x v="1"/>
    <n v="1"/>
    <x v="1"/>
    <x v="1"/>
    <x v="1"/>
    <m/>
    <s v="Payment"/>
    <n v="1"/>
    <s v="Café latté12 oz"/>
    <n v="4.25"/>
    <x v="3"/>
  </r>
  <r>
    <x v="696"/>
    <d v="2025-05-04T00:00:00"/>
    <x v="620"/>
    <x v="5"/>
    <n v="1"/>
    <x v="1"/>
    <x v="1"/>
    <x v="1"/>
    <m/>
    <s v="Payment"/>
    <n v="1"/>
    <s v="Café Cubano12 oz"/>
    <n v="7"/>
    <x v="3"/>
  </r>
  <r>
    <x v="697"/>
    <d v="2025-05-04T00:00:00"/>
    <x v="621"/>
    <x v="15"/>
    <n v="1"/>
    <x v="1"/>
    <x v="1"/>
    <x v="3"/>
    <m/>
    <s v="Payment"/>
    <n v="1"/>
    <s v="Frappé12 oz"/>
    <n v="4.75"/>
    <x v="3"/>
  </r>
  <r>
    <x v="698"/>
    <d v="2025-05-04T00:00:00"/>
    <x v="622"/>
    <x v="6"/>
    <n v="1"/>
    <x v="1"/>
    <x v="1"/>
    <x v="1"/>
    <m/>
    <s v="Payment"/>
    <n v="1"/>
    <s v="Pourover12 oz"/>
    <n v="3.5"/>
    <x v="3"/>
  </r>
  <r>
    <x v="699"/>
    <d v="2025-05-04T00:00:00"/>
    <x v="623"/>
    <x v="9"/>
    <n v="2"/>
    <x v="0"/>
    <x v="3"/>
    <x v="4"/>
    <m/>
    <s v="Payment"/>
    <n v="1"/>
    <s v="Syrup"/>
    <n v="1.5"/>
    <x v="3"/>
  </r>
  <r>
    <x v="699"/>
    <d v="2025-05-04T00:00:00"/>
    <x v="623"/>
    <x v="6"/>
    <n v="2"/>
    <x v="1"/>
    <x v="1"/>
    <x v="1"/>
    <m/>
    <s v="Payment"/>
    <n v="1"/>
    <s v="Pourover12 oz"/>
    <n v="7"/>
    <x v="3"/>
  </r>
  <r>
    <x v="700"/>
    <d v="2025-05-04T00:00:00"/>
    <x v="624"/>
    <x v="2"/>
    <n v="1"/>
    <x v="1"/>
    <x v="1"/>
    <x v="1"/>
    <m/>
    <s v="Payment"/>
    <n v="1"/>
    <s v="Cappuccino12 oz"/>
    <n v="5.5"/>
    <x v="3"/>
  </r>
  <r>
    <x v="700"/>
    <d v="2025-05-04T00:00:00"/>
    <x v="624"/>
    <x v="5"/>
    <n v="1"/>
    <x v="1"/>
    <x v="1"/>
    <x v="1"/>
    <m/>
    <s v="Payment"/>
    <n v="1"/>
    <s v="Café Cubano12 oz"/>
    <n v="7"/>
    <x v="3"/>
  </r>
  <r>
    <x v="701"/>
    <d v="2025-05-04T00:00:00"/>
    <x v="625"/>
    <x v="6"/>
    <n v="1"/>
    <x v="1"/>
    <x v="1"/>
    <x v="1"/>
    <m/>
    <s v="Payment"/>
    <n v="1"/>
    <s v="Pourover12 oz"/>
    <n v="3.5"/>
    <x v="3"/>
  </r>
  <r>
    <x v="702"/>
    <d v="2025-05-04T00:00:00"/>
    <x v="626"/>
    <x v="1"/>
    <n v="1"/>
    <x v="1"/>
    <x v="1"/>
    <x v="1"/>
    <m/>
    <s v="Payment"/>
    <n v="1"/>
    <s v="Café latté12 oz"/>
    <n v="4.25"/>
    <x v="3"/>
  </r>
  <r>
    <x v="703"/>
    <d v="2025-05-04T00:00:00"/>
    <x v="627"/>
    <x v="18"/>
    <n v="1"/>
    <x v="1"/>
    <x v="5"/>
    <x v="3"/>
    <m/>
    <s v="Payment"/>
    <n v="1"/>
    <s v="Soda water with fruit slice12 oz"/>
    <n v="2"/>
    <x v="3"/>
  </r>
  <r>
    <x v="704"/>
    <d v="2025-05-04T00:00:00"/>
    <x v="628"/>
    <x v="7"/>
    <n v="1"/>
    <x v="2"/>
    <x v="1"/>
    <x v="1"/>
    <m/>
    <s v="Payment"/>
    <n v="1"/>
    <s v="Turkish coffee3 oz"/>
    <n v="3.75"/>
    <x v="3"/>
  </r>
  <r>
    <x v="704"/>
    <d v="2025-05-04T00:00:00"/>
    <x v="628"/>
    <x v="2"/>
    <n v="1"/>
    <x v="1"/>
    <x v="1"/>
    <x v="1"/>
    <m/>
    <s v="Payment"/>
    <n v="1"/>
    <s v="Cappuccino12 oz"/>
    <n v="5.5"/>
    <x v="3"/>
  </r>
  <r>
    <x v="705"/>
    <d v="2025-05-04T00:00:00"/>
    <x v="629"/>
    <x v="5"/>
    <n v="1"/>
    <x v="1"/>
    <x v="1"/>
    <x v="1"/>
    <m/>
    <s v="Payment"/>
    <n v="1"/>
    <s v="Café Cubano12 oz"/>
    <n v="7"/>
    <x v="3"/>
  </r>
  <r>
    <x v="706"/>
    <d v="2025-05-04T00:00:00"/>
    <x v="630"/>
    <x v="6"/>
    <n v="1"/>
    <x v="1"/>
    <x v="1"/>
    <x v="1"/>
    <m/>
    <s v="Payment"/>
    <n v="1"/>
    <s v="Pourover12 oz"/>
    <n v="3.5"/>
    <x v="3"/>
  </r>
  <r>
    <x v="706"/>
    <d v="2025-05-04T00:00:00"/>
    <x v="630"/>
    <x v="11"/>
    <n v="1"/>
    <x v="0"/>
    <x v="3"/>
    <x v="4"/>
    <m/>
    <s v="Payment"/>
    <n v="1"/>
    <s v="Extra shot"/>
    <n v="1"/>
    <x v="3"/>
  </r>
  <r>
    <x v="707"/>
    <d v="2025-05-04T00:00:00"/>
    <x v="631"/>
    <x v="16"/>
    <n v="1"/>
    <x v="1"/>
    <x v="5"/>
    <x v="3"/>
    <m/>
    <s v="Payment"/>
    <n v="1"/>
    <s v="Coconut milk smoothie12 oz"/>
    <n v="5.75"/>
    <x v="3"/>
  </r>
  <r>
    <x v="708"/>
    <d v="2025-05-04T00:00:00"/>
    <x v="632"/>
    <x v="19"/>
    <n v="1"/>
    <x v="1"/>
    <x v="4"/>
    <x v="5"/>
    <m/>
    <s v="Payment"/>
    <n v="1"/>
    <s v="House blend12 oz"/>
    <n v="12.95"/>
    <x v="3"/>
  </r>
  <r>
    <x v="709"/>
    <d v="2025-05-04T00:00:00"/>
    <x v="633"/>
    <x v="15"/>
    <n v="1"/>
    <x v="1"/>
    <x v="1"/>
    <x v="3"/>
    <m/>
    <s v="Payment"/>
    <n v="1"/>
    <s v="Frappé12 oz"/>
    <n v="4.75"/>
    <x v="3"/>
  </r>
  <r>
    <x v="710"/>
    <d v="2025-05-04T00:00:00"/>
    <x v="634"/>
    <x v="7"/>
    <n v="1"/>
    <x v="2"/>
    <x v="1"/>
    <x v="1"/>
    <m/>
    <s v="Payment"/>
    <n v="1"/>
    <s v="Turkish coffee3 oz"/>
    <n v="3.75"/>
    <x v="3"/>
  </r>
  <r>
    <x v="711"/>
    <d v="2025-05-04T00:00:00"/>
    <x v="635"/>
    <x v="12"/>
    <n v="1"/>
    <x v="3"/>
    <x v="1"/>
    <x v="1"/>
    <m/>
    <s v="Payment"/>
    <n v="1"/>
    <s v="Espresso1 oz"/>
    <n v="2.5"/>
    <x v="3"/>
  </r>
  <r>
    <x v="712"/>
    <d v="2025-05-04T00:00:00"/>
    <x v="636"/>
    <x v="17"/>
    <n v="1"/>
    <x v="1"/>
    <x v="1"/>
    <x v="3"/>
    <m/>
    <s v="Payment"/>
    <n v="1"/>
    <s v="Iced Guillermo12 oz"/>
    <n v="3.5"/>
    <x v="3"/>
  </r>
  <r>
    <x v="713"/>
    <d v="2025-05-04T00:00:00"/>
    <x v="637"/>
    <x v="2"/>
    <n v="1"/>
    <x v="1"/>
    <x v="1"/>
    <x v="1"/>
    <m/>
    <s v="Payment"/>
    <n v="1"/>
    <s v="Cappuccino12 oz"/>
    <n v="5.5"/>
    <x v="3"/>
  </r>
  <r>
    <x v="714"/>
    <d v="2025-05-04T00:00:00"/>
    <x v="638"/>
    <x v="4"/>
    <n v="2"/>
    <x v="1"/>
    <x v="1"/>
    <x v="1"/>
    <m/>
    <s v="Payment"/>
    <n v="1"/>
    <s v="Drip coffee12 oz"/>
    <n v="4.5"/>
    <x v="3"/>
  </r>
  <r>
    <x v="715"/>
    <d v="2025-05-04T00:00:00"/>
    <x v="639"/>
    <x v="24"/>
    <n v="1"/>
    <x v="1"/>
    <x v="1"/>
    <x v="1"/>
    <m/>
    <s v="Payment"/>
    <n v="1"/>
    <s v="Aeropress12 oz"/>
    <n v="6"/>
    <x v="3"/>
  </r>
  <r>
    <x v="716"/>
    <d v="2025-05-04T00:00:00"/>
    <x v="640"/>
    <x v="7"/>
    <n v="1"/>
    <x v="2"/>
    <x v="1"/>
    <x v="1"/>
    <m/>
    <s v="Payment"/>
    <n v="2"/>
    <s v="Turkish coffee3 oz"/>
    <n v="3.75"/>
    <x v="3"/>
  </r>
  <r>
    <x v="716"/>
    <d v="2025-05-04T00:00:00"/>
    <x v="640"/>
    <x v="20"/>
    <n v="1"/>
    <x v="1"/>
    <x v="2"/>
    <x v="1"/>
    <m/>
    <s v="Payment"/>
    <n v="2"/>
    <s v="Rooibos latté12 oz"/>
    <n v="5.5"/>
    <x v="3"/>
  </r>
  <r>
    <x v="716"/>
    <d v="2025-05-04T00:00:00"/>
    <x v="640"/>
    <x v="2"/>
    <n v="1"/>
    <x v="1"/>
    <x v="1"/>
    <x v="1"/>
    <m/>
    <s v="Payment"/>
    <n v="2"/>
    <s v="Cappuccino12 oz"/>
    <n v="5.5"/>
    <x v="3"/>
  </r>
  <r>
    <x v="717"/>
    <d v="2025-05-04T00:00:00"/>
    <x v="641"/>
    <x v="12"/>
    <n v="2"/>
    <x v="3"/>
    <x v="1"/>
    <x v="1"/>
    <m/>
    <s v="Payment"/>
    <n v="1"/>
    <s v="Espresso1 oz"/>
    <n v="5"/>
    <x v="3"/>
  </r>
  <r>
    <x v="717"/>
    <d v="2025-05-04T00:00:00"/>
    <x v="641"/>
    <x v="4"/>
    <n v="1"/>
    <x v="1"/>
    <x v="1"/>
    <x v="1"/>
    <m/>
    <s v="Payment"/>
    <n v="1"/>
    <s v="Drip coffee12 oz"/>
    <n v="2.25"/>
    <x v="3"/>
  </r>
  <r>
    <x v="718"/>
    <d v="2025-05-04T00:00:00"/>
    <x v="642"/>
    <x v="9"/>
    <n v="1"/>
    <x v="0"/>
    <x v="3"/>
    <x v="4"/>
    <m/>
    <s v="Payment"/>
    <n v="1"/>
    <s v="Syrup"/>
    <n v="0.75"/>
    <x v="3"/>
  </r>
  <r>
    <x v="718"/>
    <d v="2025-05-04T00:00:00"/>
    <x v="642"/>
    <x v="6"/>
    <n v="1"/>
    <x v="1"/>
    <x v="1"/>
    <x v="1"/>
    <m/>
    <s v="Payment"/>
    <n v="1"/>
    <s v="Pourover12 oz"/>
    <n v="3.5"/>
    <x v="3"/>
  </r>
  <r>
    <x v="719"/>
    <d v="2025-05-04T00:00:00"/>
    <x v="643"/>
    <x v="3"/>
    <n v="1"/>
    <x v="0"/>
    <x v="1"/>
    <x v="2"/>
    <m/>
    <s v="Payment"/>
    <n v="2"/>
    <s v="Drip coffee refill"/>
    <n v="1.25"/>
    <x v="3"/>
  </r>
  <r>
    <x v="720"/>
    <d v="2025-05-04T00:00:00"/>
    <x v="644"/>
    <x v="10"/>
    <n v="1"/>
    <x v="1"/>
    <x v="4"/>
    <x v="5"/>
    <m/>
    <s v="Payment"/>
    <n v="1"/>
    <s v="Single-origin12 oz"/>
    <n v="14.95"/>
    <x v="3"/>
  </r>
  <r>
    <x v="721"/>
    <d v="2025-05-04T00:00:00"/>
    <x v="645"/>
    <x v="6"/>
    <n v="1"/>
    <x v="1"/>
    <x v="1"/>
    <x v="1"/>
    <m/>
    <s v="Payment"/>
    <n v="2"/>
    <s v="Pourover12 oz"/>
    <n v="3.5"/>
    <x v="3"/>
  </r>
  <r>
    <x v="721"/>
    <d v="2025-05-04T00:00:00"/>
    <x v="645"/>
    <x v="11"/>
    <n v="1"/>
    <x v="0"/>
    <x v="3"/>
    <x v="4"/>
    <m/>
    <s v="Payment"/>
    <n v="2"/>
    <s v="Extra shot"/>
    <n v="1"/>
    <x v="3"/>
  </r>
  <r>
    <x v="722"/>
    <d v="2025-05-04T00:00:00"/>
    <x v="646"/>
    <x v="17"/>
    <n v="1"/>
    <x v="1"/>
    <x v="1"/>
    <x v="3"/>
    <m/>
    <s v="Payment"/>
    <n v="1"/>
    <s v="Iced Guillermo12 oz"/>
    <n v="3.5"/>
    <x v="3"/>
  </r>
  <r>
    <x v="723"/>
    <d v="2025-05-04T00:00:00"/>
    <x v="647"/>
    <x v="4"/>
    <n v="1"/>
    <x v="1"/>
    <x v="1"/>
    <x v="1"/>
    <m/>
    <s v="Payment"/>
    <n v="2"/>
    <s v="Drip coffee12 oz"/>
    <n v="2.25"/>
    <x v="3"/>
  </r>
  <r>
    <x v="724"/>
    <d v="2025-05-04T00:00:00"/>
    <x v="648"/>
    <x v="4"/>
    <n v="1"/>
    <x v="1"/>
    <x v="1"/>
    <x v="1"/>
    <m/>
    <s v="Payment"/>
    <n v="2"/>
    <s v="Drip coffee12 oz"/>
    <n v="2.25"/>
    <x v="3"/>
  </r>
  <r>
    <x v="724"/>
    <d v="2025-05-04T00:00:00"/>
    <x v="648"/>
    <x v="1"/>
    <n v="1"/>
    <x v="1"/>
    <x v="1"/>
    <x v="1"/>
    <m/>
    <s v="Payment"/>
    <n v="2"/>
    <s v="Café latté12 oz"/>
    <n v="4.25"/>
    <x v="3"/>
  </r>
  <r>
    <x v="725"/>
    <d v="2025-05-04T00:00:00"/>
    <x v="649"/>
    <x v="2"/>
    <n v="1"/>
    <x v="1"/>
    <x v="1"/>
    <x v="1"/>
    <m/>
    <s v="Payment"/>
    <n v="2"/>
    <s v="Cappuccino12 oz"/>
    <n v="5.5"/>
    <x v="3"/>
  </r>
  <r>
    <x v="726"/>
    <d v="2025-05-04T00:00:00"/>
    <x v="650"/>
    <x v="18"/>
    <n v="2"/>
    <x v="1"/>
    <x v="5"/>
    <x v="3"/>
    <m/>
    <s v="Payment"/>
    <n v="2"/>
    <s v="Soda water with fruit slice12 oz"/>
    <n v="4"/>
    <x v="3"/>
  </r>
  <r>
    <x v="726"/>
    <d v="2025-05-04T00:00:00"/>
    <x v="650"/>
    <x v="6"/>
    <n v="1"/>
    <x v="1"/>
    <x v="1"/>
    <x v="1"/>
    <m/>
    <s v="Payment"/>
    <n v="2"/>
    <s v="Pourover12 oz"/>
    <n v="3.5"/>
    <x v="3"/>
  </r>
  <r>
    <x v="726"/>
    <d v="2025-05-04T00:00:00"/>
    <x v="650"/>
    <x v="4"/>
    <n v="1"/>
    <x v="1"/>
    <x v="1"/>
    <x v="1"/>
    <m/>
    <s v="Payment"/>
    <n v="2"/>
    <s v="Drip coffee12 oz"/>
    <n v="2.25"/>
    <x v="3"/>
  </r>
  <r>
    <x v="727"/>
    <d v="2025-05-04T00:00:00"/>
    <x v="651"/>
    <x v="1"/>
    <n v="1"/>
    <x v="1"/>
    <x v="1"/>
    <x v="1"/>
    <m/>
    <s v="Payment"/>
    <n v="2"/>
    <s v="Café latté12 oz"/>
    <n v="4.25"/>
    <x v="3"/>
  </r>
  <r>
    <x v="728"/>
    <d v="2025-05-04T00:00:00"/>
    <x v="652"/>
    <x v="35"/>
    <n v="1"/>
    <x v="6"/>
    <x v="1"/>
    <x v="1"/>
    <m/>
    <s v="Payment"/>
    <n v="2"/>
    <s v="Cortado4 oz"/>
    <n v="3.75"/>
    <x v="3"/>
  </r>
  <r>
    <x v="729"/>
    <d v="2025-05-04T00:00:00"/>
    <x v="653"/>
    <x v="15"/>
    <n v="1"/>
    <x v="1"/>
    <x v="1"/>
    <x v="3"/>
    <m/>
    <s v="Payment"/>
    <n v="1"/>
    <s v="Frappé12 oz"/>
    <n v="4.75"/>
    <x v="3"/>
  </r>
  <r>
    <x v="729"/>
    <d v="2025-05-04T00:00:00"/>
    <x v="653"/>
    <x v="12"/>
    <n v="1"/>
    <x v="3"/>
    <x v="1"/>
    <x v="1"/>
    <m/>
    <s v="Payment"/>
    <n v="1"/>
    <s v="Espresso1 oz"/>
    <n v="2.5"/>
    <x v="3"/>
  </r>
  <r>
    <x v="730"/>
    <d v="2025-05-04T00:00:00"/>
    <x v="654"/>
    <x v="9"/>
    <n v="1"/>
    <x v="0"/>
    <x v="3"/>
    <x v="4"/>
    <m/>
    <s v="Payment"/>
    <n v="2"/>
    <s v="Syrup"/>
    <n v="0.75"/>
    <x v="3"/>
  </r>
  <r>
    <x v="730"/>
    <d v="2025-05-04T00:00:00"/>
    <x v="654"/>
    <x v="6"/>
    <n v="1"/>
    <x v="1"/>
    <x v="1"/>
    <x v="1"/>
    <m/>
    <s v="Payment"/>
    <n v="2"/>
    <s v="Pourover12 oz"/>
    <n v="3.5"/>
    <x v="3"/>
  </r>
  <r>
    <x v="731"/>
    <d v="2025-05-04T00:00:00"/>
    <x v="655"/>
    <x v="7"/>
    <n v="1"/>
    <x v="2"/>
    <x v="1"/>
    <x v="1"/>
    <m/>
    <s v="Payment"/>
    <n v="1"/>
    <s v="Turkish coffee3 oz"/>
    <n v="3.75"/>
    <x v="3"/>
  </r>
  <r>
    <x v="731"/>
    <d v="2025-05-04T00:00:00"/>
    <x v="655"/>
    <x v="6"/>
    <n v="1"/>
    <x v="1"/>
    <x v="1"/>
    <x v="1"/>
    <m/>
    <s v="Payment"/>
    <n v="1"/>
    <s v="Pourover12 oz"/>
    <n v="3.5"/>
    <x v="3"/>
  </r>
  <r>
    <x v="731"/>
    <d v="2025-05-04T00:00:00"/>
    <x v="655"/>
    <x v="10"/>
    <n v="1"/>
    <x v="1"/>
    <x v="4"/>
    <x v="5"/>
    <m/>
    <s v="Payment"/>
    <n v="1"/>
    <s v="Single-origin12 oz"/>
    <n v="14.95"/>
    <x v="3"/>
  </r>
  <r>
    <x v="732"/>
    <d v="2025-05-04T00:00:00"/>
    <x v="656"/>
    <x v="15"/>
    <n v="1"/>
    <x v="1"/>
    <x v="1"/>
    <x v="3"/>
    <m/>
    <s v="Payment"/>
    <n v="1"/>
    <s v="Frappé12 oz"/>
    <n v="4.75"/>
    <x v="3"/>
  </r>
  <r>
    <x v="733"/>
    <d v="2025-05-04T00:00:00"/>
    <x v="657"/>
    <x v="20"/>
    <n v="1"/>
    <x v="1"/>
    <x v="2"/>
    <x v="1"/>
    <m/>
    <s v="Payment"/>
    <n v="1"/>
    <s v="Rooibos latté12 oz"/>
    <n v="5.5"/>
    <x v="3"/>
  </r>
  <r>
    <x v="733"/>
    <d v="2025-05-04T00:00:00"/>
    <x v="657"/>
    <x v="11"/>
    <n v="1"/>
    <x v="0"/>
    <x v="3"/>
    <x v="4"/>
    <m/>
    <s v="Payment"/>
    <n v="1"/>
    <s v="Extra shot"/>
    <n v="1"/>
    <x v="3"/>
  </r>
  <r>
    <x v="734"/>
    <d v="2025-05-04T00:00:00"/>
    <x v="658"/>
    <x v="6"/>
    <n v="1"/>
    <x v="1"/>
    <x v="1"/>
    <x v="1"/>
    <m/>
    <s v="Payment"/>
    <n v="2"/>
    <s v="Pourover12 oz"/>
    <n v="3.5"/>
    <x v="3"/>
  </r>
  <r>
    <x v="735"/>
    <d v="2025-05-04T00:00:00"/>
    <x v="659"/>
    <x v="20"/>
    <n v="1"/>
    <x v="1"/>
    <x v="2"/>
    <x v="1"/>
    <m/>
    <s v="Payment"/>
    <n v="1"/>
    <s v="Rooibos latté12 oz"/>
    <n v="5.5"/>
    <x v="3"/>
  </r>
  <r>
    <x v="736"/>
    <d v="2025-05-04T00:00:00"/>
    <x v="660"/>
    <x v="7"/>
    <n v="1"/>
    <x v="2"/>
    <x v="1"/>
    <x v="1"/>
    <m/>
    <s v="Payment"/>
    <n v="1"/>
    <s v="Turkish coffee3 oz"/>
    <n v="3.75"/>
    <x v="3"/>
  </r>
  <r>
    <x v="736"/>
    <d v="2025-05-04T00:00:00"/>
    <x v="660"/>
    <x v="6"/>
    <n v="1"/>
    <x v="1"/>
    <x v="1"/>
    <x v="1"/>
    <m/>
    <s v="Payment"/>
    <n v="1"/>
    <s v="Pourover12 oz"/>
    <n v="3.5"/>
    <x v="3"/>
  </r>
  <r>
    <x v="736"/>
    <d v="2025-05-04T00:00:00"/>
    <x v="660"/>
    <x v="2"/>
    <n v="1"/>
    <x v="1"/>
    <x v="1"/>
    <x v="1"/>
    <m/>
    <s v="Payment"/>
    <n v="1"/>
    <s v="Cappuccino12 oz"/>
    <n v="5.5"/>
    <x v="3"/>
  </r>
  <r>
    <x v="737"/>
    <d v="2025-05-04T00:00:00"/>
    <x v="661"/>
    <x v="4"/>
    <n v="1"/>
    <x v="1"/>
    <x v="1"/>
    <x v="1"/>
    <m/>
    <s v="Payment"/>
    <n v="2"/>
    <s v="Drip coffee12 oz"/>
    <n v="2.25"/>
    <x v="3"/>
  </r>
  <r>
    <x v="738"/>
    <d v="2025-05-04T00:00:00"/>
    <x v="662"/>
    <x v="20"/>
    <n v="1"/>
    <x v="1"/>
    <x v="2"/>
    <x v="1"/>
    <m/>
    <s v="Payment"/>
    <n v="1"/>
    <s v="Rooibos latté12 oz"/>
    <n v="5.5"/>
    <x v="3"/>
  </r>
  <r>
    <x v="738"/>
    <d v="2025-05-04T00:00:00"/>
    <x v="662"/>
    <x v="12"/>
    <n v="1"/>
    <x v="3"/>
    <x v="1"/>
    <x v="1"/>
    <m/>
    <s v="Payment"/>
    <n v="1"/>
    <s v="Espresso1 oz"/>
    <n v="2.5"/>
    <x v="3"/>
  </r>
  <r>
    <x v="739"/>
    <d v="2025-05-04T00:00:00"/>
    <x v="663"/>
    <x v="8"/>
    <n v="1"/>
    <x v="1"/>
    <x v="2"/>
    <x v="3"/>
    <m/>
    <s v="Payment"/>
    <n v="2"/>
    <s v="Iced tea12 oz"/>
    <n v="4.25"/>
    <x v="3"/>
  </r>
  <r>
    <x v="739"/>
    <d v="2025-05-04T00:00:00"/>
    <x v="663"/>
    <x v="10"/>
    <n v="1"/>
    <x v="1"/>
    <x v="4"/>
    <x v="5"/>
    <m/>
    <s v="Payment"/>
    <n v="2"/>
    <s v="Single-origin12 oz"/>
    <n v="14.95"/>
    <x v="3"/>
  </r>
  <r>
    <x v="740"/>
    <d v="2025-05-04T00:00:00"/>
    <x v="664"/>
    <x v="15"/>
    <n v="1"/>
    <x v="1"/>
    <x v="1"/>
    <x v="3"/>
    <m/>
    <s v="Payment"/>
    <n v="2"/>
    <s v="Frappé12 oz"/>
    <n v="4.75"/>
    <x v="3"/>
  </r>
  <r>
    <x v="741"/>
    <d v="2025-05-04T00:00:00"/>
    <x v="665"/>
    <x v="10"/>
    <n v="1"/>
    <x v="1"/>
    <x v="4"/>
    <x v="5"/>
    <m/>
    <s v="Payment"/>
    <n v="2"/>
    <s v="Single-origin12 oz"/>
    <n v="14.95"/>
    <x v="3"/>
  </r>
  <r>
    <x v="741"/>
    <d v="2025-05-04T00:00:00"/>
    <x v="665"/>
    <x v="1"/>
    <n v="1"/>
    <x v="1"/>
    <x v="1"/>
    <x v="1"/>
    <m/>
    <s v="Payment"/>
    <n v="2"/>
    <s v="Café latté12 oz"/>
    <n v="4.25"/>
    <x v="3"/>
  </r>
  <r>
    <x v="742"/>
    <d v="2025-05-04T00:00:00"/>
    <x v="666"/>
    <x v="3"/>
    <n v="1"/>
    <x v="0"/>
    <x v="1"/>
    <x v="2"/>
    <m/>
    <s v="Payment"/>
    <n v="1"/>
    <s v="Drip coffee refill"/>
    <n v="1.25"/>
    <x v="3"/>
  </r>
  <r>
    <x v="743"/>
    <d v="2025-05-04T00:00:00"/>
    <x v="667"/>
    <x v="42"/>
    <n v="2"/>
    <x v="0"/>
    <x v="0"/>
    <x v="10"/>
    <m/>
    <s v="Payment"/>
    <n v="2"/>
    <s v="Reusable travel mug"/>
    <n v="25.5"/>
    <x v="3"/>
  </r>
  <r>
    <x v="743"/>
    <d v="2025-05-04T00:00:00"/>
    <x v="667"/>
    <x v="8"/>
    <n v="2"/>
    <x v="1"/>
    <x v="2"/>
    <x v="3"/>
    <m/>
    <s v="Payment"/>
    <n v="2"/>
    <s v="Iced tea12 oz"/>
    <n v="8.5"/>
    <x v="3"/>
  </r>
  <r>
    <x v="744"/>
    <d v="2025-05-04T00:00:00"/>
    <x v="668"/>
    <x v="20"/>
    <n v="1"/>
    <x v="1"/>
    <x v="2"/>
    <x v="1"/>
    <m/>
    <s v="Payment"/>
    <n v="2"/>
    <s v="Rooibos latté12 oz"/>
    <n v="5.5"/>
    <x v="3"/>
  </r>
  <r>
    <x v="744"/>
    <d v="2025-05-04T00:00:00"/>
    <x v="668"/>
    <x v="2"/>
    <n v="1"/>
    <x v="1"/>
    <x v="1"/>
    <x v="1"/>
    <m/>
    <s v="Payment"/>
    <n v="2"/>
    <s v="Cappuccino12 oz"/>
    <n v="5.5"/>
    <x v="3"/>
  </r>
  <r>
    <x v="745"/>
    <d v="2025-05-04T00:00:00"/>
    <x v="669"/>
    <x v="7"/>
    <n v="1"/>
    <x v="2"/>
    <x v="1"/>
    <x v="1"/>
    <m/>
    <s v="Payment"/>
    <n v="2"/>
    <s v="Turkish coffee3 oz"/>
    <n v="3.75"/>
    <x v="3"/>
  </r>
  <r>
    <x v="746"/>
    <d v="2025-05-04T00:00:00"/>
    <x v="670"/>
    <x v="15"/>
    <n v="1"/>
    <x v="1"/>
    <x v="1"/>
    <x v="3"/>
    <m/>
    <s v="Payment"/>
    <n v="1"/>
    <s v="Frappé12 oz"/>
    <n v="4.75"/>
    <x v="3"/>
  </r>
  <r>
    <x v="747"/>
    <d v="2025-05-04T00:00:00"/>
    <x v="671"/>
    <x v="3"/>
    <n v="2"/>
    <x v="0"/>
    <x v="1"/>
    <x v="2"/>
    <m/>
    <s v="Payment"/>
    <n v="1"/>
    <s v="Drip coffee refill"/>
    <n v="2.5"/>
    <x v="3"/>
  </r>
  <r>
    <x v="748"/>
    <d v="2025-05-04T00:00:00"/>
    <x v="672"/>
    <x v="5"/>
    <n v="1"/>
    <x v="1"/>
    <x v="1"/>
    <x v="1"/>
    <m/>
    <s v="Payment"/>
    <n v="1"/>
    <s v="Café Cubano12 oz"/>
    <n v="7"/>
    <x v="3"/>
  </r>
  <r>
    <x v="749"/>
    <d v="2025-05-04T00:00:00"/>
    <x v="673"/>
    <x v="6"/>
    <n v="1"/>
    <x v="1"/>
    <x v="1"/>
    <x v="1"/>
    <m/>
    <s v="Payment"/>
    <n v="1"/>
    <s v="Pourover12 oz"/>
    <n v="3.5"/>
    <x v="3"/>
  </r>
  <r>
    <x v="750"/>
    <d v="2025-05-04T00:00:00"/>
    <x v="674"/>
    <x v="9"/>
    <n v="1"/>
    <x v="0"/>
    <x v="3"/>
    <x v="4"/>
    <m/>
    <s v="Payment"/>
    <n v="1"/>
    <s v="Syrup"/>
    <n v="0.75"/>
    <x v="3"/>
  </r>
  <r>
    <x v="750"/>
    <d v="2025-05-04T00:00:00"/>
    <x v="674"/>
    <x v="6"/>
    <n v="1"/>
    <x v="1"/>
    <x v="1"/>
    <x v="1"/>
    <m/>
    <s v="Payment"/>
    <n v="1"/>
    <s v="Pourover12 oz"/>
    <n v="3.5"/>
    <x v="3"/>
  </r>
  <r>
    <x v="751"/>
    <d v="2025-05-04T00:00:00"/>
    <x v="675"/>
    <x v="6"/>
    <n v="1"/>
    <x v="1"/>
    <x v="1"/>
    <x v="1"/>
    <m/>
    <s v="Payment"/>
    <n v="1"/>
    <s v="Pourover12 oz"/>
    <n v="3.5"/>
    <x v="3"/>
  </r>
  <r>
    <x v="752"/>
    <d v="2025-05-04T00:00:00"/>
    <x v="676"/>
    <x v="16"/>
    <n v="1"/>
    <x v="1"/>
    <x v="5"/>
    <x v="3"/>
    <m/>
    <s v="Payment"/>
    <n v="1"/>
    <s v="Coconut milk smoothie12 oz"/>
    <n v="5.75"/>
    <x v="3"/>
  </r>
  <r>
    <x v="753"/>
    <d v="2025-05-04T00:00:00"/>
    <x v="677"/>
    <x v="10"/>
    <n v="1"/>
    <x v="1"/>
    <x v="4"/>
    <x v="5"/>
    <m/>
    <s v="Payment"/>
    <n v="1"/>
    <s v="Single-origin12 oz"/>
    <n v="14.95"/>
    <x v="3"/>
  </r>
  <r>
    <x v="754"/>
    <d v="2025-05-04T00:00:00"/>
    <x v="678"/>
    <x v="22"/>
    <n v="2"/>
    <x v="4"/>
    <x v="1"/>
    <x v="3"/>
    <m/>
    <s v="Payment"/>
    <n v="1"/>
    <s v="Iced café bombón10 oz"/>
    <n v="9.5"/>
    <x v="3"/>
  </r>
  <r>
    <x v="755"/>
    <d v="2025-05-04T00:00:00"/>
    <x v="679"/>
    <x v="20"/>
    <n v="1"/>
    <x v="1"/>
    <x v="2"/>
    <x v="1"/>
    <m/>
    <s v="Payment"/>
    <n v="1"/>
    <s v="Rooibos latté12 oz"/>
    <n v="5.5"/>
    <x v="3"/>
  </r>
  <r>
    <x v="756"/>
    <d v="2025-05-04T00:00:00"/>
    <x v="680"/>
    <x v="6"/>
    <n v="1"/>
    <x v="1"/>
    <x v="1"/>
    <x v="1"/>
    <m/>
    <s v="Payment"/>
    <n v="2"/>
    <s v="Pourover12 oz"/>
    <n v="3.5"/>
    <x v="3"/>
  </r>
  <r>
    <x v="757"/>
    <d v="2025-05-04T00:00:00"/>
    <x v="681"/>
    <x v="13"/>
    <n v="1"/>
    <x v="4"/>
    <x v="2"/>
    <x v="1"/>
    <m/>
    <s v="Payment"/>
    <n v="2"/>
    <s v="Moroccan tea10 oz"/>
    <n v="3"/>
    <x v="3"/>
  </r>
  <r>
    <x v="758"/>
    <d v="2025-05-04T00:00:00"/>
    <x v="682"/>
    <x v="9"/>
    <n v="1"/>
    <x v="0"/>
    <x v="3"/>
    <x v="4"/>
    <m/>
    <s v="Payment"/>
    <n v="2"/>
    <s v="Syrup"/>
    <n v="0.75"/>
    <x v="3"/>
  </r>
  <r>
    <x v="758"/>
    <d v="2025-05-04T00:00:00"/>
    <x v="682"/>
    <x v="6"/>
    <n v="1"/>
    <x v="1"/>
    <x v="1"/>
    <x v="1"/>
    <m/>
    <s v="Payment"/>
    <n v="2"/>
    <s v="Pourover12 oz"/>
    <n v="3.5"/>
    <x v="3"/>
  </r>
  <r>
    <x v="758"/>
    <d v="2025-05-04T00:00:00"/>
    <x v="682"/>
    <x v="2"/>
    <n v="1"/>
    <x v="1"/>
    <x v="1"/>
    <x v="1"/>
    <m/>
    <s v="Payment"/>
    <n v="2"/>
    <s v="Cappuccino12 oz"/>
    <n v="5.5"/>
    <x v="3"/>
  </r>
  <r>
    <x v="759"/>
    <d v="2025-05-04T00:00:00"/>
    <x v="683"/>
    <x v="15"/>
    <n v="1"/>
    <x v="1"/>
    <x v="1"/>
    <x v="3"/>
    <m/>
    <s v="Payment"/>
    <n v="1"/>
    <s v="Frappé12 oz"/>
    <n v="4.75"/>
    <x v="3"/>
  </r>
  <r>
    <x v="760"/>
    <d v="2025-05-04T00:00:00"/>
    <x v="684"/>
    <x v="2"/>
    <n v="1"/>
    <x v="1"/>
    <x v="1"/>
    <x v="1"/>
    <m/>
    <s v="Payment"/>
    <n v="2"/>
    <s v="Cappuccino12 oz"/>
    <n v="5.5"/>
    <x v="3"/>
  </r>
  <r>
    <x v="761"/>
    <d v="2025-05-04T00:00:00"/>
    <x v="685"/>
    <x v="2"/>
    <n v="1"/>
    <x v="1"/>
    <x v="1"/>
    <x v="1"/>
    <m/>
    <s v="Payment"/>
    <n v="2"/>
    <s v="Cappuccino12 oz"/>
    <n v="5.5"/>
    <x v="3"/>
  </r>
  <r>
    <x v="762"/>
    <d v="2025-05-04T00:00:00"/>
    <x v="686"/>
    <x v="2"/>
    <n v="1"/>
    <x v="1"/>
    <x v="1"/>
    <x v="1"/>
    <m/>
    <s v="Payment"/>
    <n v="2"/>
    <s v="Cappuccino12 oz"/>
    <n v="5.5"/>
    <x v="3"/>
  </r>
  <r>
    <x v="763"/>
    <d v="2025-05-04T00:00:00"/>
    <x v="687"/>
    <x v="2"/>
    <n v="1"/>
    <x v="1"/>
    <x v="1"/>
    <x v="1"/>
    <m/>
    <s v="Payment"/>
    <n v="1"/>
    <s v="Cappuccino12 oz"/>
    <n v="5.5"/>
    <x v="3"/>
  </r>
  <r>
    <x v="764"/>
    <d v="2025-05-04T00:00:00"/>
    <x v="688"/>
    <x v="20"/>
    <n v="1"/>
    <x v="1"/>
    <x v="2"/>
    <x v="1"/>
    <m/>
    <s v="Payment"/>
    <n v="1"/>
    <s v="Rooibos latté12 oz"/>
    <n v="5.5"/>
    <x v="3"/>
  </r>
  <r>
    <x v="765"/>
    <d v="2025-05-04T00:00:00"/>
    <x v="689"/>
    <x v="13"/>
    <n v="1"/>
    <x v="4"/>
    <x v="2"/>
    <x v="1"/>
    <m/>
    <s v="Payment"/>
    <n v="2"/>
    <s v="Moroccan tea10 oz"/>
    <n v="3"/>
    <x v="3"/>
  </r>
  <r>
    <x v="766"/>
    <d v="2025-05-04T00:00:00"/>
    <x v="690"/>
    <x v="17"/>
    <n v="1"/>
    <x v="1"/>
    <x v="1"/>
    <x v="3"/>
    <m/>
    <s v="Payment"/>
    <n v="2"/>
    <s v="Iced Guillermo12 oz"/>
    <n v="3.5"/>
    <x v="3"/>
  </r>
  <r>
    <x v="767"/>
    <d v="2025-05-04T00:00:00"/>
    <x v="691"/>
    <x v="17"/>
    <n v="1"/>
    <x v="1"/>
    <x v="1"/>
    <x v="3"/>
    <m/>
    <s v="Payment"/>
    <n v="2"/>
    <s v="Iced Guillermo12 oz"/>
    <n v="3.5"/>
    <x v="3"/>
  </r>
  <r>
    <x v="768"/>
    <d v="2025-05-04T00:00:00"/>
    <x v="692"/>
    <x v="24"/>
    <n v="1"/>
    <x v="1"/>
    <x v="1"/>
    <x v="1"/>
    <m/>
    <s v="Payment"/>
    <n v="2"/>
    <s v="Aeropress12 oz"/>
    <n v="6"/>
    <x v="3"/>
  </r>
  <r>
    <x v="769"/>
    <d v="2025-05-04T00:00:00"/>
    <x v="693"/>
    <x v="9"/>
    <n v="1"/>
    <x v="0"/>
    <x v="3"/>
    <x v="4"/>
    <m/>
    <s v="Payment"/>
    <n v="1"/>
    <s v="Syrup"/>
    <n v="0.75"/>
    <x v="3"/>
  </r>
  <r>
    <x v="769"/>
    <d v="2025-05-04T00:00:00"/>
    <x v="693"/>
    <x v="6"/>
    <n v="1"/>
    <x v="1"/>
    <x v="1"/>
    <x v="1"/>
    <m/>
    <s v="Payment"/>
    <n v="1"/>
    <s v="Pourover12 oz"/>
    <n v="3.5"/>
    <x v="3"/>
  </r>
  <r>
    <x v="770"/>
    <d v="2025-05-04T00:00:00"/>
    <x v="694"/>
    <x v="2"/>
    <n v="1"/>
    <x v="1"/>
    <x v="1"/>
    <x v="1"/>
    <m/>
    <s v="Payment"/>
    <n v="1"/>
    <s v="Cappuccino12 oz"/>
    <n v="5.5"/>
    <x v="3"/>
  </r>
  <r>
    <x v="771"/>
    <d v="2025-05-04T00:00:00"/>
    <x v="695"/>
    <x v="6"/>
    <n v="1"/>
    <x v="1"/>
    <x v="1"/>
    <x v="1"/>
    <m/>
    <s v="Payment"/>
    <n v="2"/>
    <s v="Pourover12 oz"/>
    <n v="3.5"/>
    <x v="3"/>
  </r>
  <r>
    <x v="772"/>
    <d v="2025-05-04T00:00:00"/>
    <x v="696"/>
    <x v="6"/>
    <n v="1"/>
    <x v="1"/>
    <x v="1"/>
    <x v="1"/>
    <m/>
    <s v="Payment"/>
    <n v="2"/>
    <s v="Pourover12 oz"/>
    <n v="3.5"/>
    <x v="3"/>
  </r>
  <r>
    <x v="773"/>
    <d v="2025-05-04T00:00:00"/>
    <x v="697"/>
    <x v="3"/>
    <n v="1"/>
    <x v="0"/>
    <x v="1"/>
    <x v="2"/>
    <m/>
    <s v="Payment"/>
    <n v="1"/>
    <s v="Drip coffee refill"/>
    <n v="1.25"/>
    <x v="3"/>
  </r>
  <r>
    <x v="774"/>
    <d v="2025-05-04T00:00:00"/>
    <x v="698"/>
    <x v="9"/>
    <n v="1"/>
    <x v="0"/>
    <x v="3"/>
    <x v="4"/>
    <m/>
    <s v="Payment"/>
    <n v="1"/>
    <s v="Syrup"/>
    <n v="0.75"/>
    <x v="3"/>
  </r>
  <r>
    <x v="774"/>
    <d v="2025-05-04T00:00:00"/>
    <x v="698"/>
    <x v="6"/>
    <n v="1"/>
    <x v="1"/>
    <x v="1"/>
    <x v="1"/>
    <m/>
    <s v="Payment"/>
    <n v="1"/>
    <s v="Pourover12 oz"/>
    <n v="3.5"/>
    <x v="3"/>
  </r>
  <r>
    <x v="775"/>
    <d v="2025-05-04T00:00:00"/>
    <x v="699"/>
    <x v="9"/>
    <n v="1"/>
    <x v="0"/>
    <x v="3"/>
    <x v="4"/>
    <m/>
    <s v="Payment"/>
    <n v="2"/>
    <s v="Syrup"/>
    <n v="0.75"/>
    <x v="3"/>
  </r>
  <r>
    <x v="775"/>
    <d v="2025-05-04T00:00:00"/>
    <x v="699"/>
    <x v="20"/>
    <n v="1"/>
    <x v="1"/>
    <x v="2"/>
    <x v="1"/>
    <m/>
    <s v="Payment"/>
    <n v="2"/>
    <s v="Rooibos latté12 oz"/>
    <n v="5.5"/>
    <x v="3"/>
  </r>
  <r>
    <x v="775"/>
    <d v="2025-05-04T00:00:00"/>
    <x v="699"/>
    <x v="6"/>
    <n v="1"/>
    <x v="1"/>
    <x v="1"/>
    <x v="1"/>
    <m/>
    <s v="Payment"/>
    <n v="2"/>
    <s v="Pourover12 oz"/>
    <n v="3.5"/>
    <x v="3"/>
  </r>
  <r>
    <x v="776"/>
    <d v="2025-05-04T00:00:00"/>
    <x v="700"/>
    <x v="7"/>
    <n v="1"/>
    <x v="2"/>
    <x v="1"/>
    <x v="1"/>
    <m/>
    <s v="Payment"/>
    <n v="1"/>
    <s v="Turkish coffee3 oz"/>
    <n v="3.75"/>
    <x v="3"/>
  </r>
  <r>
    <x v="777"/>
    <d v="2025-05-04T00:00:00"/>
    <x v="701"/>
    <x v="6"/>
    <n v="1"/>
    <x v="1"/>
    <x v="1"/>
    <x v="1"/>
    <m/>
    <s v="Payment"/>
    <n v="1"/>
    <s v="Pourover12 oz"/>
    <n v="3.5"/>
    <x v="3"/>
  </r>
  <r>
    <x v="778"/>
    <d v="2025-05-04T00:00:00"/>
    <x v="702"/>
    <x v="15"/>
    <n v="1"/>
    <x v="1"/>
    <x v="1"/>
    <x v="3"/>
    <m/>
    <s v="Payment"/>
    <n v="2"/>
    <s v="Frappé12 oz"/>
    <n v="4.75"/>
    <x v="3"/>
  </r>
  <r>
    <x v="779"/>
    <d v="2025-05-04T00:00:00"/>
    <x v="703"/>
    <x v="7"/>
    <n v="1"/>
    <x v="2"/>
    <x v="1"/>
    <x v="1"/>
    <m/>
    <s v="Payment"/>
    <n v="2"/>
    <s v="Turkish coffee3 oz"/>
    <n v="3.75"/>
    <x v="3"/>
  </r>
  <r>
    <x v="780"/>
    <d v="2025-05-04T00:00:00"/>
    <x v="704"/>
    <x v="6"/>
    <n v="1"/>
    <x v="1"/>
    <x v="1"/>
    <x v="1"/>
    <m/>
    <s v="Payment"/>
    <n v="1"/>
    <s v="Pourover12 oz"/>
    <n v="3.5"/>
    <x v="3"/>
  </r>
  <r>
    <x v="781"/>
    <d v="2025-05-04T00:00:00"/>
    <x v="705"/>
    <x v="6"/>
    <n v="1"/>
    <x v="1"/>
    <x v="1"/>
    <x v="1"/>
    <m/>
    <s v="Payment"/>
    <n v="1"/>
    <s v="Pourover12 oz"/>
    <n v="3.5"/>
    <x v="3"/>
  </r>
  <r>
    <x v="782"/>
    <d v="2025-05-04T00:00:00"/>
    <x v="706"/>
    <x v="17"/>
    <n v="1"/>
    <x v="1"/>
    <x v="1"/>
    <x v="3"/>
    <m/>
    <s v="Payment"/>
    <n v="2"/>
    <s v="Iced Guillermo12 oz"/>
    <n v="3.5"/>
    <x v="3"/>
  </r>
  <r>
    <x v="783"/>
    <d v="2025-05-04T00:00:00"/>
    <x v="707"/>
    <x v="5"/>
    <n v="1"/>
    <x v="1"/>
    <x v="1"/>
    <x v="1"/>
    <m/>
    <s v="Payment"/>
    <n v="1"/>
    <s v="Café Cubano12 oz"/>
    <n v="7"/>
    <x v="3"/>
  </r>
  <r>
    <x v="784"/>
    <d v="2025-05-04T00:00:00"/>
    <x v="708"/>
    <x v="8"/>
    <n v="1"/>
    <x v="1"/>
    <x v="2"/>
    <x v="3"/>
    <m/>
    <s v="Payment"/>
    <n v="1"/>
    <s v="Iced tea12 oz"/>
    <n v="4.25"/>
    <x v="3"/>
  </r>
  <r>
    <x v="784"/>
    <d v="2025-05-04T00:00:00"/>
    <x v="708"/>
    <x v="2"/>
    <n v="1"/>
    <x v="1"/>
    <x v="1"/>
    <x v="1"/>
    <m/>
    <s v="Payment"/>
    <n v="1"/>
    <s v="Cappuccino12 oz"/>
    <n v="5.5"/>
    <x v="3"/>
  </r>
  <r>
    <x v="784"/>
    <d v="2025-05-04T00:00:00"/>
    <x v="708"/>
    <x v="1"/>
    <n v="1"/>
    <x v="1"/>
    <x v="1"/>
    <x v="1"/>
    <m/>
    <s v="Payment"/>
    <n v="1"/>
    <s v="Café latté12 oz"/>
    <n v="4.25"/>
    <x v="3"/>
  </r>
  <r>
    <x v="785"/>
    <d v="2025-05-04T00:00:00"/>
    <x v="709"/>
    <x v="17"/>
    <n v="1"/>
    <x v="1"/>
    <x v="1"/>
    <x v="3"/>
    <m/>
    <s v="Payment"/>
    <n v="2"/>
    <s v="Iced Guillermo12 oz"/>
    <n v="3.5"/>
    <x v="3"/>
  </r>
  <r>
    <x v="786"/>
    <d v="2025-05-04T00:00:00"/>
    <x v="710"/>
    <x v="20"/>
    <n v="1"/>
    <x v="1"/>
    <x v="2"/>
    <x v="1"/>
    <m/>
    <s v="Payment"/>
    <n v="1"/>
    <s v="Rooibos latté12 oz"/>
    <n v="5.5"/>
    <x v="3"/>
  </r>
  <r>
    <x v="786"/>
    <d v="2025-05-04T00:00:00"/>
    <x v="710"/>
    <x v="3"/>
    <n v="1"/>
    <x v="0"/>
    <x v="1"/>
    <x v="2"/>
    <m/>
    <s v="Payment"/>
    <n v="1"/>
    <s v="Drip coffee refill"/>
    <n v="1.25"/>
    <x v="3"/>
  </r>
  <r>
    <x v="786"/>
    <d v="2025-05-04T00:00:00"/>
    <x v="710"/>
    <x v="10"/>
    <n v="1"/>
    <x v="1"/>
    <x v="4"/>
    <x v="5"/>
    <m/>
    <s v="Payment"/>
    <n v="1"/>
    <s v="Single-origin12 oz"/>
    <n v="14.95"/>
    <x v="3"/>
  </r>
  <r>
    <x v="787"/>
    <d v="2025-05-04T00:00:00"/>
    <x v="711"/>
    <x v="16"/>
    <n v="1"/>
    <x v="1"/>
    <x v="5"/>
    <x v="3"/>
    <m/>
    <s v="Payment"/>
    <n v="1"/>
    <s v="Coconut milk smoothie12 oz"/>
    <n v="5.75"/>
    <x v="3"/>
  </r>
  <r>
    <x v="788"/>
    <d v="2025-05-04T00:00:00"/>
    <x v="711"/>
    <x v="15"/>
    <n v="1"/>
    <x v="1"/>
    <x v="1"/>
    <x v="3"/>
    <m/>
    <s v="Payment"/>
    <n v="2"/>
    <s v="Frappé12 oz"/>
    <n v="4.75"/>
    <x v="3"/>
  </r>
  <r>
    <x v="789"/>
    <d v="2025-05-04T00:00:00"/>
    <x v="712"/>
    <x v="8"/>
    <n v="1"/>
    <x v="1"/>
    <x v="2"/>
    <x v="3"/>
    <m/>
    <s v="Payment"/>
    <n v="2"/>
    <s v="Iced tea12 oz"/>
    <n v="4.25"/>
    <x v="3"/>
  </r>
  <r>
    <x v="790"/>
    <d v="2025-05-04T00:00:00"/>
    <x v="713"/>
    <x v="6"/>
    <n v="1"/>
    <x v="1"/>
    <x v="1"/>
    <x v="1"/>
    <m/>
    <s v="Payment"/>
    <n v="2"/>
    <s v="Pourover12 oz"/>
    <n v="3.5"/>
    <x v="3"/>
  </r>
  <r>
    <x v="791"/>
    <d v="2025-05-04T00:00:00"/>
    <x v="714"/>
    <x v="10"/>
    <n v="1"/>
    <x v="1"/>
    <x v="4"/>
    <x v="5"/>
    <m/>
    <s v="Payment"/>
    <n v="2"/>
    <s v="Single-origin12 oz"/>
    <n v="14.95"/>
    <x v="3"/>
  </r>
  <r>
    <x v="792"/>
    <d v="2025-05-04T00:00:00"/>
    <x v="715"/>
    <x v="3"/>
    <n v="1"/>
    <x v="0"/>
    <x v="1"/>
    <x v="2"/>
    <m/>
    <s v="Payment"/>
    <n v="1"/>
    <s v="Drip coffee refill"/>
    <n v="1.25"/>
    <x v="3"/>
  </r>
  <r>
    <x v="793"/>
    <d v="2025-05-04T00:00:00"/>
    <x v="716"/>
    <x v="9"/>
    <n v="1"/>
    <x v="0"/>
    <x v="3"/>
    <x v="4"/>
    <m/>
    <s v="Payment"/>
    <n v="1"/>
    <s v="Syrup"/>
    <n v="0.75"/>
    <x v="3"/>
  </r>
  <r>
    <x v="793"/>
    <d v="2025-05-04T00:00:00"/>
    <x v="716"/>
    <x v="4"/>
    <n v="1"/>
    <x v="1"/>
    <x v="1"/>
    <x v="1"/>
    <m/>
    <s v="Payment"/>
    <n v="1"/>
    <s v="Drip coffee12 oz"/>
    <n v="2.25"/>
    <x v="3"/>
  </r>
  <r>
    <x v="794"/>
    <d v="2025-05-04T00:00:00"/>
    <x v="717"/>
    <x v="6"/>
    <n v="1"/>
    <x v="1"/>
    <x v="1"/>
    <x v="1"/>
    <m/>
    <s v="Payment"/>
    <n v="2"/>
    <s v="Pourover12 oz"/>
    <n v="3.5"/>
    <x v="3"/>
  </r>
  <r>
    <x v="795"/>
    <d v="2025-05-04T00:00:00"/>
    <x v="334"/>
    <x v="15"/>
    <n v="1"/>
    <x v="1"/>
    <x v="1"/>
    <x v="3"/>
    <m/>
    <s v="Payment"/>
    <n v="2"/>
    <s v="Frappé12 oz"/>
    <n v="4.75"/>
    <x v="3"/>
  </r>
  <r>
    <x v="796"/>
    <d v="2025-05-04T00:00:00"/>
    <x v="718"/>
    <x v="15"/>
    <n v="1"/>
    <x v="1"/>
    <x v="1"/>
    <x v="3"/>
    <m/>
    <s v="Payment"/>
    <n v="1"/>
    <s v="Frappé12 oz"/>
    <n v="4.75"/>
    <x v="3"/>
  </r>
  <r>
    <x v="797"/>
    <d v="2025-05-04T00:00:00"/>
    <x v="719"/>
    <x v="1"/>
    <n v="1"/>
    <x v="1"/>
    <x v="1"/>
    <x v="1"/>
    <m/>
    <s v="Payment"/>
    <n v="1"/>
    <s v="Café latté12 oz"/>
    <n v="4.25"/>
    <x v="3"/>
  </r>
  <r>
    <x v="798"/>
    <d v="2025-05-04T00:00:00"/>
    <x v="720"/>
    <x v="15"/>
    <n v="1"/>
    <x v="1"/>
    <x v="1"/>
    <x v="3"/>
    <m/>
    <s v="Payment"/>
    <n v="2"/>
    <s v="Frappé12 oz"/>
    <n v="4.75"/>
    <x v="3"/>
  </r>
  <r>
    <x v="799"/>
    <d v="2025-05-04T00:00:00"/>
    <x v="721"/>
    <x v="7"/>
    <n v="1"/>
    <x v="2"/>
    <x v="1"/>
    <x v="1"/>
    <m/>
    <s v="Payment"/>
    <n v="1"/>
    <s v="Turkish coffee3 oz"/>
    <n v="3.75"/>
    <x v="3"/>
  </r>
  <r>
    <x v="799"/>
    <d v="2025-05-04T00:00:00"/>
    <x v="721"/>
    <x v="9"/>
    <n v="1"/>
    <x v="0"/>
    <x v="3"/>
    <x v="4"/>
    <m/>
    <s v="Payment"/>
    <n v="1"/>
    <s v="Syrup"/>
    <n v="0.75"/>
    <x v="3"/>
  </r>
  <r>
    <x v="799"/>
    <d v="2025-05-04T00:00:00"/>
    <x v="721"/>
    <x v="6"/>
    <n v="1"/>
    <x v="1"/>
    <x v="1"/>
    <x v="1"/>
    <m/>
    <s v="Payment"/>
    <n v="1"/>
    <s v="Pourover12 oz"/>
    <n v="3.5"/>
    <x v="3"/>
  </r>
  <r>
    <x v="800"/>
    <d v="2025-05-04T00:00:00"/>
    <x v="722"/>
    <x v="14"/>
    <n v="1"/>
    <x v="5"/>
    <x v="5"/>
    <x v="1"/>
    <m/>
    <s v="Payment"/>
    <n v="2"/>
    <s v="Hot chocolateRegular (12 oz)"/>
    <n v="4.75"/>
    <x v="3"/>
  </r>
  <r>
    <x v="801"/>
    <d v="2025-05-04T00:00:00"/>
    <x v="723"/>
    <x v="15"/>
    <n v="1"/>
    <x v="1"/>
    <x v="1"/>
    <x v="3"/>
    <m/>
    <s v="Payment"/>
    <n v="1"/>
    <s v="Frappé12 oz"/>
    <n v="4.75"/>
    <x v="3"/>
  </r>
  <r>
    <x v="801"/>
    <d v="2025-05-04T00:00:00"/>
    <x v="723"/>
    <x v="12"/>
    <n v="1"/>
    <x v="3"/>
    <x v="1"/>
    <x v="1"/>
    <m/>
    <s v="Payment"/>
    <n v="1"/>
    <s v="Espresso1 oz"/>
    <n v="2.5"/>
    <x v="3"/>
  </r>
  <r>
    <x v="802"/>
    <d v="2025-05-04T00:00:00"/>
    <x v="724"/>
    <x v="6"/>
    <n v="1"/>
    <x v="1"/>
    <x v="1"/>
    <x v="1"/>
    <m/>
    <s v="Payment"/>
    <n v="2"/>
    <s v="Pourover12 oz"/>
    <n v="3.5"/>
    <x v="3"/>
  </r>
  <r>
    <x v="802"/>
    <d v="2025-05-04T00:00:00"/>
    <x v="724"/>
    <x v="11"/>
    <n v="1"/>
    <x v="0"/>
    <x v="3"/>
    <x v="4"/>
    <m/>
    <s v="Payment"/>
    <n v="2"/>
    <s v="Extra shot"/>
    <n v="1"/>
    <x v="3"/>
  </r>
  <r>
    <x v="802"/>
    <d v="2025-05-04T00:00:00"/>
    <x v="724"/>
    <x v="19"/>
    <n v="1"/>
    <x v="1"/>
    <x v="4"/>
    <x v="5"/>
    <m/>
    <s v="Payment"/>
    <n v="2"/>
    <s v="House blend12 oz"/>
    <n v="12.95"/>
    <x v="3"/>
  </r>
  <r>
    <x v="803"/>
    <d v="2025-05-04T00:00:00"/>
    <x v="725"/>
    <x v="7"/>
    <n v="1"/>
    <x v="2"/>
    <x v="1"/>
    <x v="1"/>
    <m/>
    <s v="Payment"/>
    <n v="1"/>
    <s v="Turkish coffee3 oz"/>
    <n v="3.75"/>
    <x v="3"/>
  </r>
  <r>
    <x v="804"/>
    <d v="2025-05-04T00:00:00"/>
    <x v="726"/>
    <x v="9"/>
    <n v="1"/>
    <x v="0"/>
    <x v="3"/>
    <x v="4"/>
    <m/>
    <s v="Payment"/>
    <n v="1"/>
    <s v="Syrup"/>
    <n v="0.75"/>
    <x v="3"/>
  </r>
  <r>
    <x v="804"/>
    <d v="2025-05-04T00:00:00"/>
    <x v="726"/>
    <x v="6"/>
    <n v="1"/>
    <x v="1"/>
    <x v="1"/>
    <x v="1"/>
    <m/>
    <s v="Payment"/>
    <n v="1"/>
    <s v="Pourover12 oz"/>
    <n v="3.5"/>
    <x v="3"/>
  </r>
  <r>
    <x v="805"/>
    <d v="2025-05-04T00:00:00"/>
    <x v="727"/>
    <x v="7"/>
    <n v="1"/>
    <x v="2"/>
    <x v="1"/>
    <x v="1"/>
    <m/>
    <s v="Payment"/>
    <n v="1"/>
    <s v="Turkish coffee3 oz"/>
    <n v="3.75"/>
    <x v="3"/>
  </r>
  <r>
    <x v="806"/>
    <d v="2025-05-04T00:00:00"/>
    <x v="728"/>
    <x v="9"/>
    <n v="2"/>
    <x v="0"/>
    <x v="3"/>
    <x v="4"/>
    <m/>
    <s v="Payment"/>
    <n v="2"/>
    <s v="Syrup"/>
    <n v="1.5"/>
    <x v="3"/>
  </r>
  <r>
    <x v="806"/>
    <d v="2025-05-04T00:00:00"/>
    <x v="728"/>
    <x v="6"/>
    <n v="2"/>
    <x v="1"/>
    <x v="1"/>
    <x v="1"/>
    <m/>
    <s v="Payment"/>
    <n v="2"/>
    <s v="Pourover12 oz"/>
    <n v="7"/>
    <x v="3"/>
  </r>
  <r>
    <x v="807"/>
    <d v="2025-05-04T00:00:00"/>
    <x v="563"/>
    <x v="33"/>
    <n v="1"/>
    <x v="0"/>
    <x v="6"/>
    <x v="8"/>
    <m/>
    <s v="Payment"/>
    <n v="2"/>
    <s v="Sticky bun (day old)"/>
    <n v="2"/>
    <x v="3"/>
  </r>
  <r>
    <x v="808"/>
    <d v="2025-05-04T00:00:00"/>
    <x v="574"/>
    <x v="26"/>
    <n v="1"/>
    <x v="0"/>
    <x v="6"/>
    <x v="7"/>
    <m/>
    <s v="Payment"/>
    <n v="1"/>
    <s v="Rugelach"/>
    <n v="3.75"/>
    <x v="3"/>
  </r>
  <r>
    <x v="809"/>
    <d v="2025-05-04T00:00:00"/>
    <x v="577"/>
    <x v="27"/>
    <n v="1"/>
    <x v="0"/>
    <x v="6"/>
    <x v="7"/>
    <m/>
    <s v="Payment"/>
    <n v="1"/>
    <s v="Apricot danish"/>
    <n v="3.5"/>
    <x v="3"/>
  </r>
  <r>
    <x v="810"/>
    <d v="2025-05-04T00:00:00"/>
    <x v="583"/>
    <x v="43"/>
    <n v="1"/>
    <x v="0"/>
    <x v="6"/>
    <x v="7"/>
    <m/>
    <s v="Payment"/>
    <n v="1"/>
    <s v="Croissant"/>
    <n v="4.75"/>
    <x v="3"/>
  </r>
  <r>
    <x v="810"/>
    <d v="2025-05-04T00:00:00"/>
    <x v="583"/>
    <x v="39"/>
    <n v="1"/>
    <x v="0"/>
    <x v="6"/>
    <x v="7"/>
    <m/>
    <s v="Payment"/>
    <n v="1"/>
    <s v="Chocolate croissant"/>
    <n v="5.25"/>
    <x v="3"/>
  </r>
  <r>
    <x v="811"/>
    <d v="2025-05-04T00:00:00"/>
    <x v="729"/>
    <x v="25"/>
    <n v="1"/>
    <x v="0"/>
    <x v="6"/>
    <x v="6"/>
    <m/>
    <s v="Payment"/>
    <n v="1"/>
    <s v="Candy bar"/>
    <n v="2.75"/>
    <x v="3"/>
  </r>
  <r>
    <x v="812"/>
    <d v="2025-05-04T00:00:00"/>
    <x v="730"/>
    <x v="25"/>
    <n v="1"/>
    <x v="0"/>
    <x v="6"/>
    <x v="6"/>
    <m/>
    <s v="Payment"/>
    <n v="1"/>
    <s v="Candy bar"/>
    <n v="2.75"/>
    <x v="3"/>
  </r>
  <r>
    <x v="813"/>
    <d v="2025-05-04T00:00:00"/>
    <x v="596"/>
    <x v="43"/>
    <n v="1"/>
    <x v="0"/>
    <x v="6"/>
    <x v="7"/>
    <m/>
    <s v="Payment"/>
    <n v="1"/>
    <s v="Croissant"/>
    <n v="4.75"/>
    <x v="3"/>
  </r>
  <r>
    <x v="814"/>
    <d v="2025-05-04T00:00:00"/>
    <x v="731"/>
    <x v="36"/>
    <n v="1"/>
    <x v="0"/>
    <x v="6"/>
    <x v="7"/>
    <m/>
    <s v="Payment"/>
    <n v="1"/>
    <s v="Cookie"/>
    <n v="3"/>
    <x v="3"/>
  </r>
  <r>
    <x v="815"/>
    <d v="2025-05-04T00:00:00"/>
    <x v="605"/>
    <x v="39"/>
    <n v="1"/>
    <x v="0"/>
    <x v="6"/>
    <x v="7"/>
    <m/>
    <s v="Payment"/>
    <n v="1"/>
    <s v="Chocolate croissant"/>
    <n v="5.25"/>
    <x v="3"/>
  </r>
  <r>
    <x v="816"/>
    <d v="2025-05-04T00:00:00"/>
    <x v="627"/>
    <x v="31"/>
    <n v="1"/>
    <x v="0"/>
    <x v="6"/>
    <x v="7"/>
    <m/>
    <s v="Payment"/>
    <n v="1"/>
    <s v="Sticky bun"/>
    <n v="2.75"/>
    <x v="3"/>
  </r>
  <r>
    <x v="816"/>
    <d v="2025-05-04T00:00:00"/>
    <x v="627"/>
    <x v="39"/>
    <n v="2"/>
    <x v="0"/>
    <x v="6"/>
    <x v="7"/>
    <m/>
    <s v="Payment"/>
    <n v="1"/>
    <s v="Chocolate croissant"/>
    <n v="10.5"/>
    <x v="3"/>
  </r>
  <r>
    <x v="817"/>
    <d v="2025-05-04T00:00:00"/>
    <x v="628"/>
    <x v="43"/>
    <n v="1"/>
    <x v="0"/>
    <x v="6"/>
    <x v="7"/>
    <m/>
    <s v="Payment"/>
    <n v="1"/>
    <s v="Croissant"/>
    <n v="4.75"/>
    <x v="3"/>
  </r>
  <r>
    <x v="817"/>
    <d v="2025-05-04T00:00:00"/>
    <x v="628"/>
    <x v="36"/>
    <n v="1"/>
    <x v="0"/>
    <x v="6"/>
    <x v="7"/>
    <m/>
    <s v="Payment"/>
    <n v="1"/>
    <s v="Cookie"/>
    <n v="3"/>
    <x v="3"/>
  </r>
  <r>
    <x v="818"/>
    <d v="2025-05-04T00:00:00"/>
    <x v="630"/>
    <x v="36"/>
    <n v="1"/>
    <x v="0"/>
    <x v="6"/>
    <x v="7"/>
    <m/>
    <s v="Payment"/>
    <n v="1"/>
    <s v="Cookie"/>
    <n v="3"/>
    <x v="3"/>
  </r>
  <r>
    <x v="819"/>
    <d v="2025-05-04T00:00:00"/>
    <x v="631"/>
    <x v="28"/>
    <n v="1"/>
    <x v="0"/>
    <x v="6"/>
    <x v="7"/>
    <m/>
    <s v="Payment"/>
    <n v="1"/>
    <s v="Pizza pocket"/>
    <n v="5"/>
    <x v="3"/>
  </r>
  <r>
    <x v="820"/>
    <d v="2025-05-04T00:00:00"/>
    <x v="634"/>
    <x v="36"/>
    <n v="1"/>
    <x v="0"/>
    <x v="6"/>
    <x v="7"/>
    <m/>
    <s v="Payment"/>
    <n v="1"/>
    <s v="Cookie"/>
    <n v="3"/>
    <x v="3"/>
  </r>
  <r>
    <x v="821"/>
    <d v="2025-05-04T00:00:00"/>
    <x v="638"/>
    <x v="36"/>
    <n v="1"/>
    <x v="0"/>
    <x v="6"/>
    <x v="7"/>
    <m/>
    <s v="Payment"/>
    <n v="1"/>
    <s v="Cookie"/>
    <n v="3"/>
    <x v="3"/>
  </r>
  <r>
    <x v="822"/>
    <d v="2025-05-04T00:00:00"/>
    <x v="641"/>
    <x v="36"/>
    <n v="2"/>
    <x v="0"/>
    <x v="6"/>
    <x v="7"/>
    <m/>
    <s v="Payment"/>
    <n v="1"/>
    <s v="Cookie"/>
    <n v="6"/>
    <x v="3"/>
  </r>
  <r>
    <x v="822"/>
    <d v="2025-05-04T00:00:00"/>
    <x v="641"/>
    <x v="27"/>
    <n v="1"/>
    <x v="0"/>
    <x v="6"/>
    <x v="7"/>
    <m/>
    <s v="Payment"/>
    <n v="1"/>
    <s v="Apricot danish"/>
    <n v="3.5"/>
    <x v="3"/>
  </r>
  <r>
    <x v="823"/>
    <d v="2025-05-04T00:00:00"/>
    <x v="655"/>
    <x v="32"/>
    <n v="2"/>
    <x v="0"/>
    <x v="6"/>
    <x v="7"/>
    <m/>
    <s v="Payment"/>
    <n v="1"/>
    <s v="Scone with clotted cream and jam"/>
    <n v="11.5"/>
    <x v="3"/>
  </r>
  <r>
    <x v="824"/>
    <d v="2025-05-04T00:00:00"/>
    <x v="656"/>
    <x v="31"/>
    <n v="1"/>
    <x v="0"/>
    <x v="6"/>
    <x v="7"/>
    <m/>
    <s v="Payment"/>
    <n v="1"/>
    <s v="Sticky bun"/>
    <n v="2.75"/>
    <x v="3"/>
  </r>
  <r>
    <x v="825"/>
    <d v="2025-05-04T00:00:00"/>
    <x v="657"/>
    <x v="32"/>
    <n v="1"/>
    <x v="0"/>
    <x v="6"/>
    <x v="7"/>
    <m/>
    <s v="Payment"/>
    <n v="1"/>
    <s v="Scone with clotted cream and jam"/>
    <n v="5.75"/>
    <x v="3"/>
  </r>
  <r>
    <x v="826"/>
    <d v="2025-05-04T00:00:00"/>
    <x v="659"/>
    <x v="38"/>
    <n v="1"/>
    <x v="0"/>
    <x v="6"/>
    <x v="9"/>
    <m/>
    <s v="Payment"/>
    <n v="1"/>
    <s v="Toastie"/>
    <n v="6.75"/>
    <x v="3"/>
  </r>
  <r>
    <x v="827"/>
    <d v="2025-05-04T00:00:00"/>
    <x v="732"/>
    <x v="29"/>
    <n v="1"/>
    <x v="0"/>
    <x v="6"/>
    <x v="7"/>
    <m/>
    <s v="Payment"/>
    <n v="2"/>
    <s v="Cinnamon roll"/>
    <n v="3.75"/>
    <x v="3"/>
  </r>
  <r>
    <x v="828"/>
    <d v="2025-05-04T00:00:00"/>
    <x v="665"/>
    <x v="31"/>
    <n v="1"/>
    <x v="0"/>
    <x v="6"/>
    <x v="7"/>
    <m/>
    <s v="Payment"/>
    <n v="2"/>
    <s v="Sticky bun"/>
    <n v="2.75"/>
    <x v="3"/>
  </r>
  <r>
    <x v="829"/>
    <d v="2025-05-04T00:00:00"/>
    <x v="666"/>
    <x v="40"/>
    <n v="2"/>
    <x v="0"/>
    <x v="6"/>
    <x v="7"/>
    <m/>
    <s v="Payment"/>
    <n v="1"/>
    <s v="Snack cake"/>
    <n v="4"/>
    <x v="3"/>
  </r>
  <r>
    <x v="830"/>
    <d v="2025-05-04T00:00:00"/>
    <x v="733"/>
    <x v="37"/>
    <n v="1"/>
    <x v="0"/>
    <x v="6"/>
    <x v="7"/>
    <m/>
    <s v="Payment"/>
    <n v="1"/>
    <s v="Donut"/>
    <n v="3.75"/>
    <x v="3"/>
  </r>
  <r>
    <x v="831"/>
    <d v="2025-05-04T00:00:00"/>
    <x v="670"/>
    <x v="38"/>
    <n v="1"/>
    <x v="0"/>
    <x v="6"/>
    <x v="9"/>
    <m/>
    <s v="Payment"/>
    <n v="1"/>
    <s v="Toastie"/>
    <n v="6.75"/>
    <x v="3"/>
  </r>
  <r>
    <x v="832"/>
    <d v="2025-05-04T00:00:00"/>
    <x v="672"/>
    <x v="38"/>
    <n v="1"/>
    <x v="0"/>
    <x v="6"/>
    <x v="9"/>
    <m/>
    <s v="Payment"/>
    <n v="1"/>
    <s v="Toastie"/>
    <n v="6.75"/>
    <x v="3"/>
  </r>
  <r>
    <x v="833"/>
    <d v="2025-05-04T00:00:00"/>
    <x v="675"/>
    <x v="31"/>
    <n v="1"/>
    <x v="0"/>
    <x v="6"/>
    <x v="7"/>
    <m/>
    <s v="Payment"/>
    <n v="1"/>
    <s v="Sticky bun"/>
    <n v="2.75"/>
    <x v="3"/>
  </r>
  <r>
    <x v="833"/>
    <d v="2025-05-04T00:00:00"/>
    <x v="675"/>
    <x v="36"/>
    <n v="1"/>
    <x v="0"/>
    <x v="6"/>
    <x v="7"/>
    <m/>
    <s v="Payment"/>
    <n v="1"/>
    <s v="Cookie"/>
    <n v="3"/>
    <x v="3"/>
  </r>
  <r>
    <x v="834"/>
    <d v="2025-05-04T00:00:00"/>
    <x v="734"/>
    <x v="31"/>
    <n v="1"/>
    <x v="0"/>
    <x v="6"/>
    <x v="7"/>
    <m/>
    <s v="Payment"/>
    <n v="1"/>
    <s v="Sticky bun"/>
    <n v="2.75"/>
    <x v="3"/>
  </r>
  <r>
    <x v="834"/>
    <d v="2025-05-04T00:00:00"/>
    <x v="734"/>
    <x v="36"/>
    <n v="1"/>
    <x v="0"/>
    <x v="6"/>
    <x v="7"/>
    <m/>
    <s v="Payment"/>
    <n v="1"/>
    <s v="Cookie"/>
    <n v="3"/>
    <x v="3"/>
  </r>
  <r>
    <x v="835"/>
    <d v="2025-05-04T00:00:00"/>
    <x v="681"/>
    <x v="31"/>
    <n v="1"/>
    <x v="0"/>
    <x v="6"/>
    <x v="7"/>
    <m/>
    <s v="Payment"/>
    <n v="2"/>
    <s v="Sticky bun"/>
    <n v="2.75"/>
    <x v="3"/>
  </r>
  <r>
    <x v="836"/>
    <d v="2025-05-04T00:00:00"/>
    <x v="735"/>
    <x v="29"/>
    <n v="1"/>
    <x v="0"/>
    <x v="6"/>
    <x v="7"/>
    <m/>
    <s v="Payment"/>
    <n v="2"/>
    <s v="Cinnamon roll"/>
    <n v="3.75"/>
    <x v="3"/>
  </r>
  <r>
    <x v="837"/>
    <d v="2025-05-04T00:00:00"/>
    <x v="688"/>
    <x v="26"/>
    <n v="1"/>
    <x v="0"/>
    <x v="6"/>
    <x v="7"/>
    <m/>
    <s v="Payment"/>
    <n v="1"/>
    <s v="Rugelach"/>
    <n v="3.75"/>
    <x v="3"/>
  </r>
  <r>
    <x v="838"/>
    <d v="2025-05-04T00:00:00"/>
    <x v="691"/>
    <x v="31"/>
    <n v="1"/>
    <x v="0"/>
    <x v="6"/>
    <x v="7"/>
    <m/>
    <s v="Payment"/>
    <n v="2"/>
    <s v="Sticky bun"/>
    <n v="2.75"/>
    <x v="3"/>
  </r>
  <r>
    <x v="839"/>
    <d v="2025-05-04T00:00:00"/>
    <x v="736"/>
    <x v="40"/>
    <n v="1"/>
    <x v="0"/>
    <x v="6"/>
    <x v="7"/>
    <m/>
    <s v="Payment"/>
    <n v="1"/>
    <s v="Snack cake"/>
    <n v="2"/>
    <x v="3"/>
  </r>
  <r>
    <x v="840"/>
    <d v="2025-05-04T00:00:00"/>
    <x v="737"/>
    <x v="32"/>
    <n v="1"/>
    <x v="0"/>
    <x v="6"/>
    <x v="7"/>
    <m/>
    <s v="Payment"/>
    <n v="1"/>
    <s v="Scone with clotted cream and jam"/>
    <n v="5.75"/>
    <x v="3"/>
  </r>
  <r>
    <x v="841"/>
    <d v="2025-05-04T00:00:00"/>
    <x v="738"/>
    <x v="39"/>
    <n v="1"/>
    <x v="0"/>
    <x v="6"/>
    <x v="7"/>
    <m/>
    <s v="Payment"/>
    <n v="1"/>
    <s v="Chocolate croissant"/>
    <n v="5.25"/>
    <x v="3"/>
  </r>
  <r>
    <x v="842"/>
    <d v="2025-05-04T00:00:00"/>
    <x v="739"/>
    <x v="38"/>
    <n v="1"/>
    <x v="0"/>
    <x v="6"/>
    <x v="9"/>
    <m/>
    <s v="Payment"/>
    <n v="1"/>
    <s v="Toastie"/>
    <n v="6.75"/>
    <x v="3"/>
  </r>
  <r>
    <x v="842"/>
    <d v="2025-05-04T00:00:00"/>
    <x v="739"/>
    <x v="28"/>
    <n v="1"/>
    <x v="0"/>
    <x v="6"/>
    <x v="7"/>
    <m/>
    <s v="Payment"/>
    <n v="1"/>
    <s v="Pizza pocket"/>
    <n v="5"/>
    <x v="3"/>
  </r>
  <r>
    <x v="843"/>
    <d v="2025-05-04T00:00:00"/>
    <x v="698"/>
    <x v="31"/>
    <n v="1"/>
    <x v="0"/>
    <x v="6"/>
    <x v="7"/>
    <m/>
    <s v="Payment"/>
    <n v="1"/>
    <s v="Sticky bun"/>
    <n v="2.75"/>
    <x v="3"/>
  </r>
  <r>
    <x v="844"/>
    <d v="2025-05-04T00:00:00"/>
    <x v="704"/>
    <x v="32"/>
    <n v="1"/>
    <x v="0"/>
    <x v="6"/>
    <x v="7"/>
    <m/>
    <s v="Payment"/>
    <n v="1"/>
    <s v="Scone with clotted cream and jam"/>
    <n v="5.75"/>
    <x v="3"/>
  </r>
  <r>
    <x v="845"/>
    <d v="2025-05-04T00:00:00"/>
    <x v="705"/>
    <x v="28"/>
    <n v="1"/>
    <x v="0"/>
    <x v="6"/>
    <x v="7"/>
    <m/>
    <s v="Payment"/>
    <n v="1"/>
    <s v="Pizza pocket"/>
    <n v="5"/>
    <x v="3"/>
  </r>
  <r>
    <x v="845"/>
    <d v="2025-05-04T00:00:00"/>
    <x v="705"/>
    <x v="39"/>
    <n v="1"/>
    <x v="0"/>
    <x v="6"/>
    <x v="7"/>
    <m/>
    <s v="Payment"/>
    <n v="1"/>
    <s v="Chocolate croissant"/>
    <n v="5.25"/>
    <x v="3"/>
  </r>
  <r>
    <x v="846"/>
    <d v="2025-05-04T00:00:00"/>
    <x v="740"/>
    <x v="29"/>
    <n v="1"/>
    <x v="0"/>
    <x v="6"/>
    <x v="7"/>
    <m/>
    <s v="Payment"/>
    <n v="1"/>
    <s v="Cinnamon roll"/>
    <n v="3.75"/>
    <x v="3"/>
  </r>
  <r>
    <x v="847"/>
    <d v="2025-05-04T00:00:00"/>
    <x v="708"/>
    <x v="32"/>
    <n v="1"/>
    <x v="0"/>
    <x v="6"/>
    <x v="7"/>
    <m/>
    <s v="Payment"/>
    <n v="1"/>
    <s v="Scone with clotted cream and jam"/>
    <n v="5.75"/>
    <x v="3"/>
  </r>
  <r>
    <x v="847"/>
    <d v="2025-05-04T00:00:00"/>
    <x v="708"/>
    <x v="28"/>
    <n v="1"/>
    <x v="0"/>
    <x v="6"/>
    <x v="7"/>
    <m/>
    <s v="Payment"/>
    <n v="1"/>
    <s v="Pizza pocket"/>
    <n v="5"/>
    <x v="3"/>
  </r>
  <r>
    <x v="847"/>
    <d v="2025-05-04T00:00:00"/>
    <x v="708"/>
    <x v="29"/>
    <n v="1"/>
    <x v="0"/>
    <x v="6"/>
    <x v="7"/>
    <m/>
    <s v="Payment"/>
    <n v="1"/>
    <s v="Cinnamon roll"/>
    <n v="3.75"/>
    <x v="3"/>
  </r>
  <r>
    <x v="848"/>
    <d v="2025-05-04T00:00:00"/>
    <x v="710"/>
    <x v="32"/>
    <n v="1"/>
    <x v="0"/>
    <x v="6"/>
    <x v="7"/>
    <m/>
    <s v="Payment"/>
    <n v="1"/>
    <s v="Scone with clotted cream and jam"/>
    <n v="5.75"/>
    <x v="3"/>
  </r>
  <r>
    <x v="849"/>
    <d v="2025-05-04T00:00:00"/>
    <x v="713"/>
    <x v="31"/>
    <n v="1"/>
    <x v="0"/>
    <x v="6"/>
    <x v="7"/>
    <m/>
    <s v="Payment"/>
    <n v="2"/>
    <s v="Sticky bun"/>
    <n v="2.75"/>
    <x v="3"/>
  </r>
  <r>
    <x v="850"/>
    <d v="2025-05-04T00:00:00"/>
    <x v="741"/>
    <x v="29"/>
    <n v="1"/>
    <x v="0"/>
    <x v="6"/>
    <x v="7"/>
    <m/>
    <s v="Payment"/>
    <n v="1"/>
    <s v="Cinnamon roll"/>
    <n v="3.75"/>
    <x v="3"/>
  </r>
  <r>
    <x v="851"/>
    <d v="2025-05-04T00:00:00"/>
    <x v="716"/>
    <x v="31"/>
    <n v="3"/>
    <x v="0"/>
    <x v="6"/>
    <x v="7"/>
    <m/>
    <s v="Payment"/>
    <n v="1"/>
    <s v="Sticky bun"/>
    <n v="8.25"/>
    <x v="3"/>
  </r>
  <r>
    <x v="852"/>
    <d v="2025-05-04T00:00:00"/>
    <x v="742"/>
    <x v="31"/>
    <n v="1"/>
    <x v="0"/>
    <x v="6"/>
    <x v="7"/>
    <m/>
    <s v="Payment"/>
    <n v="2"/>
    <s v="Sticky bun"/>
    <n v="2.75"/>
    <x v="3"/>
  </r>
  <r>
    <x v="853"/>
    <d v="2025-05-04T00:00:00"/>
    <x v="743"/>
    <x v="32"/>
    <n v="1"/>
    <x v="0"/>
    <x v="6"/>
    <x v="7"/>
    <m/>
    <s v="Payment"/>
    <n v="1"/>
    <s v="Scone with clotted cream and jam"/>
    <n v="5.75"/>
    <x v="3"/>
  </r>
  <r>
    <x v="854"/>
    <d v="2025-05-04T00:00:00"/>
    <x v="724"/>
    <x v="29"/>
    <n v="2"/>
    <x v="0"/>
    <x v="6"/>
    <x v="7"/>
    <m/>
    <s v="Payment"/>
    <n v="2"/>
    <s v="Cinnamon roll"/>
    <n v="7.5"/>
    <x v="3"/>
  </r>
  <r>
    <x v="855"/>
    <d v="2025-05-04T00:00:00"/>
    <x v="727"/>
    <x v="36"/>
    <n v="1"/>
    <x v="0"/>
    <x v="6"/>
    <x v="7"/>
    <m/>
    <s v="Payment"/>
    <n v="1"/>
    <s v="Cookie"/>
    <n v="3"/>
    <x v="3"/>
  </r>
  <r>
    <x v="856"/>
    <d v="2025-05-05T00:00:00"/>
    <x v="744"/>
    <x v="1"/>
    <n v="1"/>
    <x v="1"/>
    <x v="1"/>
    <x v="1"/>
    <m/>
    <s v="Payment"/>
    <n v="1"/>
    <s v="Café latté12 oz"/>
    <n v="4.25"/>
    <x v="4"/>
  </r>
  <r>
    <x v="857"/>
    <d v="2025-05-05T00:00:00"/>
    <x v="745"/>
    <x v="6"/>
    <n v="1"/>
    <x v="1"/>
    <x v="1"/>
    <x v="1"/>
    <m/>
    <s v="Payment"/>
    <n v="1"/>
    <s v="Pourover12 oz"/>
    <n v="3.5"/>
    <x v="4"/>
  </r>
  <r>
    <x v="857"/>
    <d v="2025-05-05T00:00:00"/>
    <x v="745"/>
    <x v="1"/>
    <n v="1"/>
    <x v="1"/>
    <x v="1"/>
    <x v="1"/>
    <m/>
    <s v="Payment"/>
    <n v="1"/>
    <s v="Café latté12 oz"/>
    <n v="4.25"/>
    <x v="4"/>
  </r>
  <r>
    <x v="858"/>
    <d v="2025-05-05T00:00:00"/>
    <x v="746"/>
    <x v="1"/>
    <n v="1"/>
    <x v="1"/>
    <x v="1"/>
    <x v="1"/>
    <m/>
    <s v="Payment"/>
    <n v="1"/>
    <s v="Café latté12 oz"/>
    <n v="4.25"/>
    <x v="4"/>
  </r>
  <r>
    <x v="859"/>
    <d v="2025-05-05T00:00:00"/>
    <x v="747"/>
    <x v="22"/>
    <n v="1"/>
    <x v="4"/>
    <x v="1"/>
    <x v="3"/>
    <m/>
    <s v="Payment"/>
    <n v="1"/>
    <s v="Iced café bombón10 oz"/>
    <n v="4.75"/>
    <x v="4"/>
  </r>
  <r>
    <x v="860"/>
    <d v="2025-05-05T00:00:00"/>
    <x v="748"/>
    <x v="7"/>
    <n v="1"/>
    <x v="2"/>
    <x v="1"/>
    <x v="1"/>
    <m/>
    <s v="Payment"/>
    <n v="1"/>
    <s v="Turkish coffee3 oz"/>
    <n v="3.75"/>
    <x v="4"/>
  </r>
  <r>
    <x v="861"/>
    <d v="2025-05-05T00:00:00"/>
    <x v="749"/>
    <x v="17"/>
    <n v="1"/>
    <x v="1"/>
    <x v="1"/>
    <x v="3"/>
    <m/>
    <s v="Payment"/>
    <n v="1"/>
    <s v="Iced Guillermo12 oz"/>
    <n v="3.5"/>
    <x v="4"/>
  </r>
  <r>
    <x v="862"/>
    <d v="2025-05-05T00:00:00"/>
    <x v="750"/>
    <x v="1"/>
    <n v="1"/>
    <x v="1"/>
    <x v="1"/>
    <x v="1"/>
    <m/>
    <s v="Payment"/>
    <n v="1"/>
    <s v="Café latté12 oz"/>
    <n v="4.25"/>
    <x v="4"/>
  </r>
  <r>
    <x v="863"/>
    <d v="2025-05-05T00:00:00"/>
    <x v="751"/>
    <x v="6"/>
    <n v="1"/>
    <x v="1"/>
    <x v="1"/>
    <x v="1"/>
    <m/>
    <s v="Payment"/>
    <n v="1"/>
    <s v="Pourover12 oz"/>
    <n v="3.5"/>
    <x v="4"/>
  </r>
  <r>
    <x v="863"/>
    <d v="2025-05-05T00:00:00"/>
    <x v="751"/>
    <x v="4"/>
    <n v="1"/>
    <x v="1"/>
    <x v="1"/>
    <x v="1"/>
    <m/>
    <s v="Payment"/>
    <n v="1"/>
    <s v="Drip coffee12 oz"/>
    <n v="2.25"/>
    <x v="4"/>
  </r>
  <r>
    <x v="864"/>
    <d v="2025-05-05T00:00:00"/>
    <x v="752"/>
    <x v="7"/>
    <n v="1"/>
    <x v="2"/>
    <x v="1"/>
    <x v="1"/>
    <m/>
    <s v="Payment"/>
    <n v="1"/>
    <s v="Turkish coffee3 oz"/>
    <n v="3.75"/>
    <x v="4"/>
  </r>
  <r>
    <x v="864"/>
    <d v="2025-05-05T00:00:00"/>
    <x v="752"/>
    <x v="13"/>
    <n v="1"/>
    <x v="4"/>
    <x v="2"/>
    <x v="1"/>
    <m/>
    <s v="Payment"/>
    <n v="1"/>
    <s v="Moroccan tea10 oz"/>
    <n v="3"/>
    <x v="4"/>
  </r>
  <r>
    <x v="865"/>
    <d v="2025-05-05T00:00:00"/>
    <x v="753"/>
    <x v="9"/>
    <n v="1"/>
    <x v="0"/>
    <x v="3"/>
    <x v="4"/>
    <m/>
    <s v="Payment"/>
    <n v="2"/>
    <s v="Syrup"/>
    <n v="0.75"/>
    <x v="4"/>
  </r>
  <r>
    <x v="865"/>
    <d v="2025-05-05T00:00:00"/>
    <x v="753"/>
    <x v="6"/>
    <n v="1"/>
    <x v="1"/>
    <x v="1"/>
    <x v="1"/>
    <m/>
    <s v="Payment"/>
    <n v="2"/>
    <s v="Pourover12 oz"/>
    <n v="3.5"/>
    <x v="4"/>
  </r>
  <r>
    <x v="866"/>
    <d v="2025-05-05T00:00:00"/>
    <x v="754"/>
    <x v="22"/>
    <n v="1"/>
    <x v="4"/>
    <x v="1"/>
    <x v="3"/>
    <m/>
    <s v="Payment"/>
    <n v="1"/>
    <s v="Iced café bombón10 oz"/>
    <n v="4.75"/>
    <x v="4"/>
  </r>
  <r>
    <x v="867"/>
    <d v="2025-05-05T00:00:00"/>
    <x v="755"/>
    <x v="19"/>
    <n v="1"/>
    <x v="1"/>
    <x v="4"/>
    <x v="5"/>
    <m/>
    <s v="Payment"/>
    <n v="1"/>
    <s v="House blend12 oz"/>
    <n v="12.95"/>
    <x v="4"/>
  </r>
  <r>
    <x v="868"/>
    <d v="2025-05-05T00:00:00"/>
    <x v="756"/>
    <x v="7"/>
    <n v="1"/>
    <x v="2"/>
    <x v="1"/>
    <x v="1"/>
    <m/>
    <s v="Payment"/>
    <n v="1"/>
    <s v="Turkish coffee3 oz"/>
    <n v="3.75"/>
    <x v="4"/>
  </r>
  <r>
    <x v="869"/>
    <d v="2025-05-05T00:00:00"/>
    <x v="757"/>
    <x v="1"/>
    <n v="1"/>
    <x v="1"/>
    <x v="1"/>
    <x v="1"/>
    <m/>
    <s v="Payment"/>
    <n v="1"/>
    <s v="Café latté12 oz"/>
    <n v="4.25"/>
    <x v="4"/>
  </r>
  <r>
    <x v="870"/>
    <d v="2025-05-05T00:00:00"/>
    <x v="758"/>
    <x v="1"/>
    <n v="1"/>
    <x v="1"/>
    <x v="1"/>
    <x v="1"/>
    <m/>
    <s v="Payment"/>
    <n v="1"/>
    <s v="Café latté12 oz"/>
    <n v="4.25"/>
    <x v="4"/>
  </r>
  <r>
    <x v="871"/>
    <d v="2025-05-05T00:00:00"/>
    <x v="759"/>
    <x v="1"/>
    <n v="1"/>
    <x v="1"/>
    <x v="1"/>
    <x v="1"/>
    <m/>
    <s v="Payment"/>
    <n v="1"/>
    <s v="Café latté12 oz"/>
    <n v="4.25"/>
    <x v="4"/>
  </r>
  <r>
    <x v="872"/>
    <d v="2025-05-05T00:00:00"/>
    <x v="760"/>
    <x v="12"/>
    <n v="1"/>
    <x v="3"/>
    <x v="1"/>
    <x v="1"/>
    <m/>
    <s v="Payment"/>
    <n v="1"/>
    <s v="Espresso1 oz"/>
    <n v="2.5"/>
    <x v="4"/>
  </r>
  <r>
    <x v="873"/>
    <d v="2025-05-05T00:00:00"/>
    <x v="761"/>
    <x v="2"/>
    <n v="1"/>
    <x v="1"/>
    <x v="1"/>
    <x v="1"/>
    <m/>
    <s v="Payment"/>
    <n v="1"/>
    <s v="Cappuccino12 oz"/>
    <n v="5.5"/>
    <x v="4"/>
  </r>
  <r>
    <x v="874"/>
    <d v="2025-05-05T00:00:00"/>
    <x v="762"/>
    <x v="1"/>
    <n v="2"/>
    <x v="1"/>
    <x v="1"/>
    <x v="1"/>
    <m/>
    <s v="Payment"/>
    <n v="1"/>
    <s v="Café latté12 oz"/>
    <n v="8.5"/>
    <x v="4"/>
  </r>
  <r>
    <x v="875"/>
    <d v="2025-05-05T00:00:00"/>
    <x v="763"/>
    <x v="15"/>
    <n v="1"/>
    <x v="1"/>
    <x v="1"/>
    <x v="3"/>
    <m/>
    <s v="Payment"/>
    <n v="1"/>
    <s v="Frappé12 oz"/>
    <n v="4.75"/>
    <x v="4"/>
  </r>
  <r>
    <x v="876"/>
    <d v="2025-05-05T00:00:00"/>
    <x v="764"/>
    <x v="6"/>
    <n v="2"/>
    <x v="1"/>
    <x v="1"/>
    <x v="1"/>
    <m/>
    <s v="Payment"/>
    <n v="2"/>
    <s v="Pourover12 oz"/>
    <n v="7"/>
    <x v="4"/>
  </r>
  <r>
    <x v="877"/>
    <d v="2025-05-05T00:00:00"/>
    <x v="765"/>
    <x v="6"/>
    <n v="1"/>
    <x v="1"/>
    <x v="1"/>
    <x v="1"/>
    <m/>
    <s v="Payment"/>
    <n v="2"/>
    <s v="Pourover12 oz"/>
    <n v="3.5"/>
    <x v="4"/>
  </r>
  <r>
    <x v="878"/>
    <d v="2025-05-05T00:00:00"/>
    <x v="766"/>
    <x v="2"/>
    <n v="1"/>
    <x v="1"/>
    <x v="1"/>
    <x v="1"/>
    <m/>
    <s v="Payment"/>
    <n v="1"/>
    <s v="Cappuccino12 oz"/>
    <n v="5.5"/>
    <x v="4"/>
  </r>
  <r>
    <x v="879"/>
    <d v="2025-05-05T00:00:00"/>
    <x v="767"/>
    <x v="1"/>
    <n v="2"/>
    <x v="1"/>
    <x v="1"/>
    <x v="1"/>
    <m/>
    <s v="Payment"/>
    <n v="1"/>
    <s v="Café latté12 oz"/>
    <n v="8.5"/>
    <x v="4"/>
  </r>
  <r>
    <x v="880"/>
    <d v="2025-05-05T00:00:00"/>
    <x v="768"/>
    <x v="10"/>
    <n v="1"/>
    <x v="1"/>
    <x v="4"/>
    <x v="5"/>
    <m/>
    <s v="Payment"/>
    <n v="2"/>
    <s v="Single-origin12 oz"/>
    <n v="14.95"/>
    <x v="4"/>
  </r>
  <r>
    <x v="881"/>
    <d v="2025-05-05T00:00:00"/>
    <x v="769"/>
    <x v="8"/>
    <n v="1"/>
    <x v="1"/>
    <x v="2"/>
    <x v="3"/>
    <m/>
    <s v="Payment"/>
    <n v="1"/>
    <s v="Iced tea12 oz"/>
    <n v="4.25"/>
    <x v="4"/>
  </r>
  <r>
    <x v="882"/>
    <d v="2025-05-05T00:00:00"/>
    <x v="770"/>
    <x v="2"/>
    <n v="1"/>
    <x v="1"/>
    <x v="1"/>
    <x v="1"/>
    <m/>
    <s v="Payment"/>
    <n v="2"/>
    <s v="Cappuccino12 oz"/>
    <n v="5.5"/>
    <x v="4"/>
  </r>
  <r>
    <x v="882"/>
    <d v="2025-05-05T00:00:00"/>
    <x v="770"/>
    <x v="1"/>
    <n v="1"/>
    <x v="1"/>
    <x v="1"/>
    <x v="1"/>
    <m/>
    <s v="Payment"/>
    <n v="2"/>
    <s v="Café latté12 oz"/>
    <n v="4.25"/>
    <x v="4"/>
  </r>
  <r>
    <x v="883"/>
    <d v="2025-05-05T00:00:00"/>
    <x v="771"/>
    <x v="6"/>
    <n v="1"/>
    <x v="1"/>
    <x v="1"/>
    <x v="1"/>
    <m/>
    <s v="Payment"/>
    <n v="2"/>
    <s v="Pourover12 oz"/>
    <n v="3.5"/>
    <x v="4"/>
  </r>
  <r>
    <x v="884"/>
    <d v="2025-05-05T00:00:00"/>
    <x v="772"/>
    <x v="20"/>
    <n v="1"/>
    <x v="1"/>
    <x v="2"/>
    <x v="1"/>
    <m/>
    <s v="Payment"/>
    <n v="1"/>
    <s v="Rooibos latté12 oz"/>
    <n v="5.5"/>
    <x v="4"/>
  </r>
  <r>
    <x v="885"/>
    <d v="2025-05-05T00:00:00"/>
    <x v="773"/>
    <x v="23"/>
    <n v="1"/>
    <x v="4"/>
    <x v="1"/>
    <x v="3"/>
    <m/>
    <s v="Payment"/>
    <n v="1"/>
    <s v="Mazagran10 oz"/>
    <n v="4"/>
    <x v="4"/>
  </r>
  <r>
    <x v="885"/>
    <d v="2025-05-05T00:00:00"/>
    <x v="773"/>
    <x v="8"/>
    <n v="1"/>
    <x v="1"/>
    <x v="2"/>
    <x v="3"/>
    <m/>
    <s v="Payment"/>
    <n v="1"/>
    <s v="Iced tea12 oz"/>
    <n v="4.25"/>
    <x v="4"/>
  </r>
  <r>
    <x v="886"/>
    <d v="2025-05-05T00:00:00"/>
    <x v="774"/>
    <x v="34"/>
    <n v="1"/>
    <x v="1"/>
    <x v="5"/>
    <x v="3"/>
    <m/>
    <s v="Payment"/>
    <n v="1"/>
    <s v="Mango lassi12 oz"/>
    <n v="5.75"/>
    <x v="4"/>
  </r>
  <r>
    <x v="887"/>
    <d v="2025-05-05T00:00:00"/>
    <x v="775"/>
    <x v="15"/>
    <n v="1"/>
    <x v="1"/>
    <x v="1"/>
    <x v="3"/>
    <m/>
    <s v="Payment"/>
    <n v="2"/>
    <s v="Frappé12 oz"/>
    <n v="4.75"/>
    <x v="4"/>
  </r>
  <r>
    <x v="888"/>
    <d v="2025-05-05T00:00:00"/>
    <x v="776"/>
    <x v="22"/>
    <n v="1"/>
    <x v="4"/>
    <x v="1"/>
    <x v="3"/>
    <m/>
    <s v="Payment"/>
    <n v="2"/>
    <s v="Iced café bombón10 oz"/>
    <n v="4.75"/>
    <x v="4"/>
  </r>
  <r>
    <x v="889"/>
    <d v="2025-05-05T00:00:00"/>
    <x v="777"/>
    <x v="1"/>
    <n v="1"/>
    <x v="1"/>
    <x v="1"/>
    <x v="1"/>
    <m/>
    <s v="Payment"/>
    <n v="1"/>
    <s v="Café latté12 oz"/>
    <n v="4.25"/>
    <x v="4"/>
  </r>
  <r>
    <x v="890"/>
    <d v="2025-05-05T00:00:00"/>
    <x v="778"/>
    <x v="12"/>
    <n v="1"/>
    <x v="3"/>
    <x v="1"/>
    <x v="1"/>
    <m/>
    <s v="Payment"/>
    <n v="1"/>
    <s v="Espresso1 oz"/>
    <n v="2.5"/>
    <x v="4"/>
  </r>
  <r>
    <x v="891"/>
    <d v="2025-05-05T00:00:00"/>
    <x v="779"/>
    <x v="17"/>
    <n v="2"/>
    <x v="1"/>
    <x v="1"/>
    <x v="3"/>
    <m/>
    <s v="Payment"/>
    <n v="1"/>
    <s v="Iced Guillermo12 oz"/>
    <n v="7"/>
    <x v="4"/>
  </r>
  <r>
    <x v="892"/>
    <d v="2025-05-05T00:00:00"/>
    <x v="780"/>
    <x v="34"/>
    <n v="1"/>
    <x v="1"/>
    <x v="5"/>
    <x v="3"/>
    <m/>
    <s v="Payment"/>
    <n v="1"/>
    <s v="Mango lassi12 oz"/>
    <n v="5.75"/>
    <x v="4"/>
  </r>
  <r>
    <x v="893"/>
    <d v="2025-05-05T00:00:00"/>
    <x v="781"/>
    <x v="22"/>
    <n v="1"/>
    <x v="4"/>
    <x v="1"/>
    <x v="3"/>
    <m/>
    <s v="Payment"/>
    <n v="1"/>
    <s v="Iced café bombón10 oz"/>
    <n v="4.75"/>
    <x v="4"/>
  </r>
  <r>
    <x v="894"/>
    <d v="2025-05-05T00:00:00"/>
    <x v="782"/>
    <x v="7"/>
    <n v="1"/>
    <x v="2"/>
    <x v="1"/>
    <x v="1"/>
    <m/>
    <s v="Payment"/>
    <n v="2"/>
    <s v="Turkish coffee3 oz"/>
    <n v="3.75"/>
    <x v="4"/>
  </r>
  <r>
    <x v="894"/>
    <d v="2025-05-05T00:00:00"/>
    <x v="782"/>
    <x v="15"/>
    <n v="1"/>
    <x v="1"/>
    <x v="1"/>
    <x v="3"/>
    <m/>
    <s v="Payment"/>
    <n v="2"/>
    <s v="Frappé12 oz"/>
    <n v="4.75"/>
    <x v="4"/>
  </r>
  <r>
    <x v="894"/>
    <d v="2025-05-05T00:00:00"/>
    <x v="782"/>
    <x v="2"/>
    <n v="1"/>
    <x v="1"/>
    <x v="1"/>
    <x v="1"/>
    <m/>
    <s v="Payment"/>
    <n v="2"/>
    <s v="Cappuccino12 oz"/>
    <n v="5.5"/>
    <x v="4"/>
  </r>
  <r>
    <x v="895"/>
    <d v="2025-05-05T00:00:00"/>
    <x v="783"/>
    <x v="34"/>
    <n v="1"/>
    <x v="1"/>
    <x v="5"/>
    <x v="3"/>
    <m/>
    <s v="Payment"/>
    <n v="1"/>
    <s v="Mango lassi12 oz"/>
    <n v="5.75"/>
    <x v="4"/>
  </r>
  <r>
    <x v="896"/>
    <d v="2025-05-05T00:00:00"/>
    <x v="784"/>
    <x v="15"/>
    <n v="1"/>
    <x v="1"/>
    <x v="1"/>
    <x v="3"/>
    <m/>
    <s v="Payment"/>
    <n v="1"/>
    <s v="Frappé12 oz"/>
    <n v="4.75"/>
    <x v="4"/>
  </r>
  <r>
    <x v="897"/>
    <d v="2025-05-05T00:00:00"/>
    <x v="785"/>
    <x v="6"/>
    <n v="1"/>
    <x v="1"/>
    <x v="1"/>
    <x v="1"/>
    <m/>
    <s v="Payment"/>
    <n v="2"/>
    <s v="Pourover12 oz"/>
    <n v="3.5"/>
    <x v="4"/>
  </r>
  <r>
    <x v="898"/>
    <d v="2025-05-05T00:00:00"/>
    <x v="786"/>
    <x v="12"/>
    <n v="1"/>
    <x v="3"/>
    <x v="1"/>
    <x v="1"/>
    <m/>
    <s v="Payment"/>
    <n v="1"/>
    <s v="Espresso1 oz"/>
    <n v="2.5"/>
    <x v="4"/>
  </r>
  <r>
    <x v="899"/>
    <d v="2025-05-05T00:00:00"/>
    <x v="787"/>
    <x v="9"/>
    <n v="1"/>
    <x v="0"/>
    <x v="3"/>
    <x v="4"/>
    <m/>
    <s v="Payment"/>
    <n v="1"/>
    <s v="Syrup"/>
    <n v="0.75"/>
    <x v="4"/>
  </r>
  <r>
    <x v="899"/>
    <d v="2025-05-05T00:00:00"/>
    <x v="787"/>
    <x v="6"/>
    <n v="1"/>
    <x v="1"/>
    <x v="1"/>
    <x v="1"/>
    <m/>
    <s v="Payment"/>
    <n v="1"/>
    <s v="Pourover12 oz"/>
    <n v="3.5"/>
    <x v="4"/>
  </r>
  <r>
    <x v="900"/>
    <d v="2025-05-05T00:00:00"/>
    <x v="788"/>
    <x v="1"/>
    <n v="1"/>
    <x v="1"/>
    <x v="1"/>
    <x v="1"/>
    <m/>
    <s v="Payment"/>
    <n v="1"/>
    <s v="Café latté12 oz"/>
    <n v="4.25"/>
    <x v="4"/>
  </r>
  <r>
    <x v="901"/>
    <d v="2025-05-05T00:00:00"/>
    <x v="789"/>
    <x v="5"/>
    <n v="2"/>
    <x v="1"/>
    <x v="1"/>
    <x v="1"/>
    <m/>
    <s v="Payment"/>
    <n v="1"/>
    <s v="Café Cubano12 oz"/>
    <n v="14"/>
    <x v="4"/>
  </r>
  <r>
    <x v="902"/>
    <d v="2025-05-05T00:00:00"/>
    <x v="790"/>
    <x v="15"/>
    <n v="1"/>
    <x v="1"/>
    <x v="1"/>
    <x v="3"/>
    <m/>
    <s v="Payment"/>
    <n v="1"/>
    <s v="Frappé12 oz"/>
    <n v="4.75"/>
    <x v="4"/>
  </r>
  <r>
    <x v="903"/>
    <d v="2025-05-05T00:00:00"/>
    <x v="791"/>
    <x v="7"/>
    <n v="1"/>
    <x v="2"/>
    <x v="1"/>
    <x v="1"/>
    <m/>
    <s v="Payment"/>
    <n v="1"/>
    <s v="Turkish coffee3 oz"/>
    <n v="3.75"/>
    <x v="4"/>
  </r>
  <r>
    <x v="904"/>
    <d v="2025-05-05T00:00:00"/>
    <x v="792"/>
    <x v="1"/>
    <n v="1"/>
    <x v="1"/>
    <x v="1"/>
    <x v="1"/>
    <m/>
    <s v="Payment"/>
    <n v="1"/>
    <s v="Café latté12 oz"/>
    <n v="4.25"/>
    <x v="4"/>
  </r>
  <r>
    <x v="905"/>
    <d v="2025-05-05T00:00:00"/>
    <x v="793"/>
    <x v="7"/>
    <n v="1"/>
    <x v="2"/>
    <x v="1"/>
    <x v="1"/>
    <m/>
    <s v="Payment"/>
    <n v="1"/>
    <s v="Turkish coffee3 oz"/>
    <n v="3.75"/>
    <x v="4"/>
  </r>
  <r>
    <x v="905"/>
    <d v="2025-05-05T00:00:00"/>
    <x v="793"/>
    <x v="6"/>
    <n v="1"/>
    <x v="1"/>
    <x v="1"/>
    <x v="1"/>
    <m/>
    <s v="Payment"/>
    <n v="1"/>
    <s v="Pourover12 oz"/>
    <n v="3.5"/>
    <x v="4"/>
  </r>
  <r>
    <x v="905"/>
    <d v="2025-05-05T00:00:00"/>
    <x v="793"/>
    <x v="15"/>
    <n v="1"/>
    <x v="1"/>
    <x v="1"/>
    <x v="3"/>
    <m/>
    <s v="Payment"/>
    <n v="1"/>
    <s v="Frappé12 oz"/>
    <n v="4.75"/>
    <x v="4"/>
  </r>
  <r>
    <x v="906"/>
    <d v="2025-05-05T00:00:00"/>
    <x v="794"/>
    <x v="9"/>
    <n v="1"/>
    <x v="0"/>
    <x v="3"/>
    <x v="4"/>
    <m/>
    <s v="Payment"/>
    <n v="2"/>
    <s v="Syrup"/>
    <n v="0.75"/>
    <x v="4"/>
  </r>
  <r>
    <x v="906"/>
    <d v="2025-05-05T00:00:00"/>
    <x v="794"/>
    <x v="15"/>
    <n v="2"/>
    <x v="1"/>
    <x v="1"/>
    <x v="3"/>
    <m/>
    <s v="Payment"/>
    <n v="2"/>
    <s v="Frappé12 oz"/>
    <n v="9.5"/>
    <x v="4"/>
  </r>
  <r>
    <x v="907"/>
    <d v="2025-05-05T00:00:00"/>
    <x v="795"/>
    <x v="15"/>
    <n v="1"/>
    <x v="1"/>
    <x v="1"/>
    <x v="3"/>
    <m/>
    <s v="Payment"/>
    <n v="2"/>
    <s v="Frappé12 oz"/>
    <n v="4.75"/>
    <x v="4"/>
  </r>
  <r>
    <x v="907"/>
    <d v="2025-05-05T00:00:00"/>
    <x v="795"/>
    <x v="1"/>
    <n v="2"/>
    <x v="1"/>
    <x v="1"/>
    <x v="1"/>
    <m/>
    <s v="Payment"/>
    <n v="2"/>
    <s v="Café latté12 oz"/>
    <n v="8.5"/>
    <x v="4"/>
  </r>
  <r>
    <x v="908"/>
    <d v="2025-05-05T00:00:00"/>
    <x v="796"/>
    <x v="2"/>
    <n v="1"/>
    <x v="1"/>
    <x v="1"/>
    <x v="1"/>
    <m/>
    <s v="Payment"/>
    <n v="1"/>
    <s v="Cappuccino12 oz"/>
    <n v="5.5"/>
    <x v="4"/>
  </r>
  <r>
    <x v="909"/>
    <d v="2025-05-05T00:00:00"/>
    <x v="797"/>
    <x v="5"/>
    <n v="1"/>
    <x v="1"/>
    <x v="1"/>
    <x v="1"/>
    <m/>
    <s v="Payment"/>
    <n v="2"/>
    <s v="Café Cubano12 oz"/>
    <n v="7"/>
    <x v="4"/>
  </r>
  <r>
    <x v="910"/>
    <d v="2025-05-05T00:00:00"/>
    <x v="798"/>
    <x v="4"/>
    <n v="1"/>
    <x v="1"/>
    <x v="1"/>
    <x v="1"/>
    <m/>
    <s v="Payment"/>
    <n v="1"/>
    <s v="Drip coffee12 oz"/>
    <n v="2.25"/>
    <x v="4"/>
  </r>
  <r>
    <x v="910"/>
    <d v="2025-05-05T00:00:00"/>
    <x v="798"/>
    <x v="2"/>
    <n v="1"/>
    <x v="1"/>
    <x v="1"/>
    <x v="1"/>
    <m/>
    <s v="Payment"/>
    <n v="1"/>
    <s v="Cappuccino12 oz"/>
    <n v="5.5"/>
    <x v="4"/>
  </r>
  <r>
    <x v="911"/>
    <d v="2025-05-05T00:00:00"/>
    <x v="799"/>
    <x v="9"/>
    <n v="1"/>
    <x v="0"/>
    <x v="3"/>
    <x v="4"/>
    <m/>
    <s v="Payment"/>
    <n v="1"/>
    <s v="Syrup"/>
    <n v="0.75"/>
    <x v="4"/>
  </r>
  <r>
    <x v="911"/>
    <d v="2025-05-05T00:00:00"/>
    <x v="799"/>
    <x v="6"/>
    <n v="1"/>
    <x v="1"/>
    <x v="1"/>
    <x v="1"/>
    <m/>
    <s v="Payment"/>
    <n v="1"/>
    <s v="Pourover12 oz"/>
    <n v="3.5"/>
    <x v="4"/>
  </r>
  <r>
    <x v="912"/>
    <d v="2025-05-05T00:00:00"/>
    <x v="800"/>
    <x v="1"/>
    <n v="1"/>
    <x v="1"/>
    <x v="1"/>
    <x v="1"/>
    <m/>
    <s v="Payment"/>
    <n v="1"/>
    <s v="Café latté12 oz"/>
    <n v="4.25"/>
    <x v="4"/>
  </r>
  <r>
    <x v="913"/>
    <d v="2025-05-05T00:00:00"/>
    <x v="801"/>
    <x v="8"/>
    <n v="1"/>
    <x v="1"/>
    <x v="2"/>
    <x v="3"/>
    <m/>
    <s v="Payment"/>
    <n v="1"/>
    <s v="Iced tea12 oz"/>
    <n v="4.25"/>
    <x v="4"/>
  </r>
  <r>
    <x v="914"/>
    <d v="2025-05-05T00:00:00"/>
    <x v="802"/>
    <x v="15"/>
    <n v="1"/>
    <x v="1"/>
    <x v="1"/>
    <x v="3"/>
    <m/>
    <s v="Payment"/>
    <n v="2"/>
    <s v="Frappé12 oz"/>
    <n v="4.75"/>
    <x v="4"/>
  </r>
  <r>
    <x v="915"/>
    <d v="2025-05-05T00:00:00"/>
    <x v="803"/>
    <x v="21"/>
    <n v="1"/>
    <x v="4"/>
    <x v="5"/>
    <x v="1"/>
    <m/>
    <s v="Payment"/>
    <n v="2"/>
    <s v="Foamed vanilla milk10 oz"/>
    <n v="3"/>
    <x v="4"/>
  </r>
  <r>
    <x v="916"/>
    <d v="2025-05-05T00:00:00"/>
    <x v="804"/>
    <x v="7"/>
    <n v="1"/>
    <x v="2"/>
    <x v="1"/>
    <x v="1"/>
    <m/>
    <s v="Payment"/>
    <n v="1"/>
    <s v="Turkish coffee3 oz"/>
    <n v="3.75"/>
    <x v="4"/>
  </r>
  <r>
    <x v="916"/>
    <d v="2025-05-05T00:00:00"/>
    <x v="804"/>
    <x v="17"/>
    <n v="1"/>
    <x v="1"/>
    <x v="1"/>
    <x v="3"/>
    <m/>
    <s v="Payment"/>
    <n v="1"/>
    <s v="Iced Guillermo12 oz"/>
    <n v="3.5"/>
    <x v="4"/>
  </r>
  <r>
    <x v="917"/>
    <d v="2025-05-05T00:00:00"/>
    <x v="805"/>
    <x v="9"/>
    <n v="1"/>
    <x v="0"/>
    <x v="3"/>
    <x v="4"/>
    <m/>
    <s v="Payment"/>
    <n v="2"/>
    <s v="Syrup"/>
    <n v="0.75"/>
    <x v="4"/>
  </r>
  <r>
    <x v="917"/>
    <d v="2025-05-05T00:00:00"/>
    <x v="805"/>
    <x v="6"/>
    <n v="1"/>
    <x v="1"/>
    <x v="1"/>
    <x v="1"/>
    <m/>
    <s v="Payment"/>
    <n v="2"/>
    <s v="Pourover12 oz"/>
    <n v="3.5"/>
    <x v="4"/>
  </r>
  <r>
    <x v="918"/>
    <d v="2025-05-05T00:00:00"/>
    <x v="806"/>
    <x v="7"/>
    <n v="1"/>
    <x v="2"/>
    <x v="1"/>
    <x v="1"/>
    <m/>
    <s v="Payment"/>
    <n v="1"/>
    <s v="Turkish coffee3 oz"/>
    <n v="3.75"/>
    <x v="4"/>
  </r>
  <r>
    <x v="919"/>
    <d v="2025-05-05T00:00:00"/>
    <x v="807"/>
    <x v="19"/>
    <n v="1"/>
    <x v="1"/>
    <x v="4"/>
    <x v="5"/>
    <m/>
    <s v="Payment"/>
    <n v="1"/>
    <s v="House blend12 oz"/>
    <n v="12.95"/>
    <x v="4"/>
  </r>
  <r>
    <x v="920"/>
    <d v="2025-05-05T00:00:00"/>
    <x v="808"/>
    <x v="23"/>
    <n v="1"/>
    <x v="4"/>
    <x v="1"/>
    <x v="3"/>
    <m/>
    <s v="Payment"/>
    <n v="1"/>
    <s v="Mazagran10 oz"/>
    <n v="4"/>
    <x v="4"/>
  </r>
  <r>
    <x v="921"/>
    <d v="2025-05-05T00:00:00"/>
    <x v="809"/>
    <x v="9"/>
    <n v="1"/>
    <x v="0"/>
    <x v="3"/>
    <x v="4"/>
    <m/>
    <s v="Payment"/>
    <n v="1"/>
    <s v="Syrup"/>
    <n v="0.75"/>
    <x v="4"/>
  </r>
  <r>
    <x v="921"/>
    <d v="2025-05-05T00:00:00"/>
    <x v="809"/>
    <x v="6"/>
    <n v="1"/>
    <x v="1"/>
    <x v="1"/>
    <x v="1"/>
    <m/>
    <s v="Payment"/>
    <n v="1"/>
    <s v="Pourover12 oz"/>
    <n v="3.5"/>
    <x v="4"/>
  </r>
  <r>
    <x v="921"/>
    <d v="2025-05-05T00:00:00"/>
    <x v="809"/>
    <x v="8"/>
    <n v="1"/>
    <x v="1"/>
    <x v="2"/>
    <x v="3"/>
    <m/>
    <s v="Payment"/>
    <n v="1"/>
    <s v="Iced tea12 oz"/>
    <n v="4.25"/>
    <x v="4"/>
  </r>
  <r>
    <x v="922"/>
    <d v="2025-05-05T00:00:00"/>
    <x v="810"/>
    <x v="6"/>
    <n v="1"/>
    <x v="1"/>
    <x v="1"/>
    <x v="1"/>
    <m/>
    <s v="Payment"/>
    <n v="1"/>
    <s v="Pourover12 oz"/>
    <n v="3.5"/>
    <x v="4"/>
  </r>
  <r>
    <x v="923"/>
    <d v="2025-05-05T00:00:00"/>
    <x v="811"/>
    <x v="8"/>
    <n v="1"/>
    <x v="1"/>
    <x v="2"/>
    <x v="3"/>
    <m/>
    <s v="Payment"/>
    <n v="1"/>
    <s v="Iced tea12 oz"/>
    <n v="4.25"/>
    <x v="4"/>
  </r>
  <r>
    <x v="923"/>
    <d v="2025-05-05T00:00:00"/>
    <x v="811"/>
    <x v="17"/>
    <n v="1"/>
    <x v="1"/>
    <x v="1"/>
    <x v="3"/>
    <m/>
    <s v="Payment"/>
    <n v="1"/>
    <s v="Iced Guillermo12 oz"/>
    <n v="3.5"/>
    <x v="4"/>
  </r>
  <r>
    <x v="924"/>
    <d v="2025-05-05T00:00:00"/>
    <x v="812"/>
    <x v="6"/>
    <n v="1"/>
    <x v="1"/>
    <x v="1"/>
    <x v="1"/>
    <m/>
    <s v="Payment"/>
    <n v="2"/>
    <s v="Pourover12 oz"/>
    <n v="3.5"/>
    <x v="4"/>
  </r>
  <r>
    <x v="925"/>
    <d v="2025-05-05T00:00:00"/>
    <x v="813"/>
    <x v="2"/>
    <n v="2"/>
    <x v="1"/>
    <x v="1"/>
    <x v="1"/>
    <m/>
    <s v="Payment"/>
    <n v="1"/>
    <s v="Cappuccino12 oz"/>
    <n v="11"/>
    <x v="4"/>
  </r>
  <r>
    <x v="926"/>
    <d v="2025-05-05T00:00:00"/>
    <x v="814"/>
    <x v="2"/>
    <n v="1"/>
    <x v="1"/>
    <x v="1"/>
    <x v="1"/>
    <m/>
    <s v="Payment"/>
    <n v="2"/>
    <s v="Cappuccino12 oz"/>
    <n v="5.5"/>
    <x v="4"/>
  </r>
  <r>
    <x v="927"/>
    <d v="2025-05-05T00:00:00"/>
    <x v="815"/>
    <x v="13"/>
    <n v="1"/>
    <x v="4"/>
    <x v="2"/>
    <x v="1"/>
    <m/>
    <s v="Payment"/>
    <n v="1"/>
    <s v="Moroccan tea10 oz"/>
    <n v="3"/>
    <x v="4"/>
  </r>
  <r>
    <x v="928"/>
    <d v="2025-05-05T00:00:00"/>
    <x v="816"/>
    <x v="17"/>
    <n v="1"/>
    <x v="1"/>
    <x v="1"/>
    <x v="3"/>
    <m/>
    <s v="Payment"/>
    <n v="1"/>
    <s v="Iced Guillermo12 oz"/>
    <n v="3.5"/>
    <x v="4"/>
  </r>
  <r>
    <x v="929"/>
    <d v="2025-05-05T00:00:00"/>
    <x v="817"/>
    <x v="1"/>
    <n v="1"/>
    <x v="1"/>
    <x v="1"/>
    <x v="1"/>
    <m/>
    <s v="Payment"/>
    <n v="1"/>
    <s v="Café latté12 oz"/>
    <n v="4.25"/>
    <x v="4"/>
  </r>
  <r>
    <x v="930"/>
    <d v="2025-05-05T00:00:00"/>
    <x v="818"/>
    <x v="17"/>
    <n v="1"/>
    <x v="1"/>
    <x v="1"/>
    <x v="3"/>
    <m/>
    <s v="Payment"/>
    <n v="1"/>
    <s v="Iced Guillermo12 oz"/>
    <n v="3.5"/>
    <x v="4"/>
  </r>
  <r>
    <x v="931"/>
    <d v="2025-05-05T00:00:00"/>
    <x v="819"/>
    <x v="18"/>
    <n v="1"/>
    <x v="1"/>
    <x v="5"/>
    <x v="3"/>
    <m/>
    <s v="Payment"/>
    <n v="1"/>
    <s v="Soda water with fruit slice12 oz"/>
    <n v="2"/>
    <x v="4"/>
  </r>
  <r>
    <x v="931"/>
    <d v="2025-05-05T00:00:00"/>
    <x v="819"/>
    <x v="6"/>
    <n v="1"/>
    <x v="1"/>
    <x v="1"/>
    <x v="1"/>
    <m/>
    <s v="Payment"/>
    <n v="1"/>
    <s v="Pourover12 oz"/>
    <n v="3.5"/>
    <x v="4"/>
  </r>
  <r>
    <x v="932"/>
    <d v="2025-05-05T00:00:00"/>
    <x v="820"/>
    <x v="9"/>
    <n v="1"/>
    <x v="0"/>
    <x v="3"/>
    <x v="4"/>
    <m/>
    <s v="Payment"/>
    <n v="2"/>
    <s v="Syrup"/>
    <n v="0.75"/>
    <x v="4"/>
  </r>
  <r>
    <x v="932"/>
    <d v="2025-05-05T00:00:00"/>
    <x v="820"/>
    <x v="1"/>
    <n v="1"/>
    <x v="1"/>
    <x v="1"/>
    <x v="1"/>
    <m/>
    <s v="Payment"/>
    <n v="2"/>
    <s v="Café latté12 oz"/>
    <n v="4.25"/>
    <x v="4"/>
  </r>
  <r>
    <x v="933"/>
    <d v="2025-05-05T00:00:00"/>
    <x v="821"/>
    <x v="4"/>
    <n v="1"/>
    <x v="1"/>
    <x v="1"/>
    <x v="1"/>
    <m/>
    <s v="Payment"/>
    <n v="1"/>
    <s v="Drip coffee12 oz"/>
    <n v="2.25"/>
    <x v="4"/>
  </r>
  <r>
    <x v="934"/>
    <d v="2025-05-05T00:00:00"/>
    <x v="822"/>
    <x v="15"/>
    <n v="1"/>
    <x v="1"/>
    <x v="1"/>
    <x v="3"/>
    <m/>
    <s v="Payment"/>
    <n v="2"/>
    <s v="Frappé12 oz"/>
    <n v="4.75"/>
    <x v="4"/>
  </r>
  <r>
    <x v="935"/>
    <d v="2025-05-05T00:00:00"/>
    <x v="823"/>
    <x v="9"/>
    <n v="1"/>
    <x v="0"/>
    <x v="3"/>
    <x v="4"/>
    <m/>
    <s v="Payment"/>
    <n v="2"/>
    <s v="Syrup"/>
    <n v="0.75"/>
    <x v="4"/>
  </r>
  <r>
    <x v="935"/>
    <d v="2025-05-05T00:00:00"/>
    <x v="823"/>
    <x v="6"/>
    <n v="1"/>
    <x v="1"/>
    <x v="1"/>
    <x v="1"/>
    <m/>
    <s v="Payment"/>
    <n v="2"/>
    <s v="Pourover12 oz"/>
    <n v="3.5"/>
    <x v="4"/>
  </r>
  <r>
    <x v="936"/>
    <d v="2025-05-05T00:00:00"/>
    <x v="824"/>
    <x v="34"/>
    <n v="1"/>
    <x v="1"/>
    <x v="5"/>
    <x v="3"/>
    <m/>
    <s v="Payment"/>
    <n v="1"/>
    <s v="Mango lassi12 oz"/>
    <n v="5.75"/>
    <x v="4"/>
  </r>
  <r>
    <x v="936"/>
    <d v="2025-05-05T00:00:00"/>
    <x v="824"/>
    <x v="1"/>
    <n v="1"/>
    <x v="1"/>
    <x v="1"/>
    <x v="1"/>
    <m/>
    <s v="Payment"/>
    <n v="1"/>
    <s v="Café latté12 oz"/>
    <n v="4.25"/>
    <x v="4"/>
  </r>
  <r>
    <x v="937"/>
    <d v="2025-05-05T00:00:00"/>
    <x v="825"/>
    <x v="8"/>
    <n v="1"/>
    <x v="1"/>
    <x v="2"/>
    <x v="3"/>
    <m/>
    <s v="Payment"/>
    <n v="2"/>
    <s v="Iced tea12 oz"/>
    <n v="4.25"/>
    <x v="4"/>
  </r>
  <r>
    <x v="937"/>
    <d v="2025-05-05T00:00:00"/>
    <x v="825"/>
    <x v="8"/>
    <n v="1"/>
    <x v="1"/>
    <x v="2"/>
    <x v="3"/>
    <m/>
    <s v="Payment"/>
    <n v="2"/>
    <s v="Iced tea12 oz"/>
    <n v="4.25"/>
    <x v="4"/>
  </r>
  <r>
    <x v="938"/>
    <d v="2025-05-05T00:00:00"/>
    <x v="826"/>
    <x v="1"/>
    <n v="1"/>
    <x v="1"/>
    <x v="1"/>
    <x v="1"/>
    <m/>
    <s v="Payment"/>
    <n v="1"/>
    <s v="Café latté12 oz"/>
    <n v="4.25"/>
    <x v="4"/>
  </r>
  <r>
    <x v="939"/>
    <d v="2025-05-05T00:00:00"/>
    <x v="827"/>
    <x v="15"/>
    <n v="1"/>
    <x v="1"/>
    <x v="1"/>
    <x v="3"/>
    <m/>
    <s v="Payment"/>
    <n v="2"/>
    <s v="Frappé12 oz"/>
    <n v="4.75"/>
    <x v="4"/>
  </r>
  <r>
    <x v="940"/>
    <d v="2025-05-05T00:00:00"/>
    <x v="828"/>
    <x v="19"/>
    <n v="1"/>
    <x v="1"/>
    <x v="4"/>
    <x v="5"/>
    <m/>
    <s v="Payment"/>
    <n v="2"/>
    <s v="House blend12 oz"/>
    <n v="12.95"/>
    <x v="4"/>
  </r>
  <r>
    <x v="941"/>
    <d v="2025-05-05T00:00:00"/>
    <x v="829"/>
    <x v="4"/>
    <n v="1"/>
    <x v="1"/>
    <x v="1"/>
    <x v="1"/>
    <m/>
    <s v="Payment"/>
    <n v="1"/>
    <s v="Drip coffee12 oz"/>
    <n v="2.25"/>
    <x v="4"/>
  </r>
  <r>
    <x v="941"/>
    <d v="2025-05-05T00:00:00"/>
    <x v="829"/>
    <x v="16"/>
    <n v="1"/>
    <x v="1"/>
    <x v="5"/>
    <x v="3"/>
    <m/>
    <s v="Payment"/>
    <n v="1"/>
    <s v="Coconut milk smoothie12 oz"/>
    <n v="5.75"/>
    <x v="4"/>
  </r>
  <r>
    <x v="942"/>
    <d v="2025-05-05T00:00:00"/>
    <x v="830"/>
    <x v="7"/>
    <n v="1"/>
    <x v="2"/>
    <x v="1"/>
    <x v="1"/>
    <m/>
    <s v="Payment"/>
    <n v="1"/>
    <s v="Turkish coffee3 oz"/>
    <n v="3.75"/>
    <x v="4"/>
  </r>
  <r>
    <x v="943"/>
    <d v="2025-05-05T00:00:00"/>
    <x v="831"/>
    <x v="10"/>
    <n v="1"/>
    <x v="1"/>
    <x v="4"/>
    <x v="5"/>
    <m/>
    <s v="Payment"/>
    <n v="1"/>
    <s v="Single-origin12 oz"/>
    <n v="14.95"/>
    <x v="4"/>
  </r>
  <r>
    <x v="944"/>
    <d v="2025-05-05T00:00:00"/>
    <x v="832"/>
    <x v="7"/>
    <n v="2"/>
    <x v="2"/>
    <x v="1"/>
    <x v="1"/>
    <m/>
    <s v="Payment"/>
    <n v="1"/>
    <s v="Turkish coffee3 oz"/>
    <n v="7.5"/>
    <x v="4"/>
  </r>
  <r>
    <x v="944"/>
    <d v="2025-05-05T00:00:00"/>
    <x v="832"/>
    <x v="12"/>
    <n v="3"/>
    <x v="3"/>
    <x v="1"/>
    <x v="1"/>
    <m/>
    <s v="Payment"/>
    <n v="1"/>
    <s v="Espresso1 oz"/>
    <n v="7.5"/>
    <x v="4"/>
  </r>
  <r>
    <x v="945"/>
    <d v="2025-05-05T00:00:00"/>
    <x v="833"/>
    <x v="15"/>
    <n v="1"/>
    <x v="1"/>
    <x v="1"/>
    <x v="3"/>
    <m/>
    <s v="Payment"/>
    <n v="1"/>
    <s v="Frappé12 oz"/>
    <n v="4.75"/>
    <x v="4"/>
  </r>
  <r>
    <x v="945"/>
    <d v="2025-05-05T00:00:00"/>
    <x v="833"/>
    <x v="5"/>
    <n v="2"/>
    <x v="1"/>
    <x v="1"/>
    <x v="1"/>
    <m/>
    <s v="Payment"/>
    <n v="1"/>
    <s v="Café Cubano12 oz"/>
    <n v="14"/>
    <x v="4"/>
  </r>
  <r>
    <x v="946"/>
    <d v="2025-05-05T00:00:00"/>
    <x v="834"/>
    <x v="6"/>
    <n v="1"/>
    <x v="1"/>
    <x v="1"/>
    <x v="1"/>
    <m/>
    <s v="Payment"/>
    <n v="1"/>
    <s v="Pourover12 oz"/>
    <n v="3.5"/>
    <x v="4"/>
  </r>
  <r>
    <x v="947"/>
    <d v="2025-05-05T00:00:00"/>
    <x v="835"/>
    <x v="17"/>
    <n v="1"/>
    <x v="1"/>
    <x v="1"/>
    <x v="3"/>
    <m/>
    <s v="Payment"/>
    <n v="1"/>
    <s v="Iced Guillermo12 oz"/>
    <n v="3.5"/>
    <x v="4"/>
  </r>
  <r>
    <x v="948"/>
    <d v="2025-05-05T00:00:00"/>
    <x v="171"/>
    <x v="7"/>
    <n v="1"/>
    <x v="2"/>
    <x v="1"/>
    <x v="1"/>
    <m/>
    <s v="Payment"/>
    <n v="1"/>
    <s v="Turkish coffee3 oz"/>
    <n v="3.75"/>
    <x v="4"/>
  </r>
  <r>
    <x v="949"/>
    <d v="2025-05-05T00:00:00"/>
    <x v="836"/>
    <x v="17"/>
    <n v="1"/>
    <x v="1"/>
    <x v="1"/>
    <x v="3"/>
    <m/>
    <s v="Payment"/>
    <n v="1"/>
    <s v="Iced Guillermo12 oz"/>
    <n v="3.5"/>
    <x v="4"/>
  </r>
  <r>
    <x v="950"/>
    <d v="2025-05-05T00:00:00"/>
    <x v="837"/>
    <x v="12"/>
    <n v="1"/>
    <x v="3"/>
    <x v="1"/>
    <x v="1"/>
    <m/>
    <s v="Payment"/>
    <n v="1"/>
    <s v="Espresso1 oz"/>
    <n v="2.5"/>
    <x v="4"/>
  </r>
  <r>
    <x v="951"/>
    <d v="2025-05-05T00:00:00"/>
    <x v="838"/>
    <x v="6"/>
    <n v="1"/>
    <x v="1"/>
    <x v="1"/>
    <x v="1"/>
    <m/>
    <s v="Payment"/>
    <n v="1"/>
    <s v="Pourover12 oz"/>
    <n v="3.5"/>
    <x v="4"/>
  </r>
  <r>
    <x v="952"/>
    <d v="2025-05-05T00:00:00"/>
    <x v="839"/>
    <x v="7"/>
    <n v="1"/>
    <x v="2"/>
    <x v="1"/>
    <x v="1"/>
    <m/>
    <s v="Payment"/>
    <n v="1"/>
    <s v="Turkish coffee3 oz"/>
    <n v="3.75"/>
    <x v="4"/>
  </r>
  <r>
    <x v="953"/>
    <d v="2025-05-05T00:00:00"/>
    <x v="840"/>
    <x v="15"/>
    <n v="2"/>
    <x v="1"/>
    <x v="1"/>
    <x v="3"/>
    <m/>
    <s v="Payment"/>
    <n v="2"/>
    <s v="Frappé12 oz"/>
    <n v="9.5"/>
    <x v="4"/>
  </r>
  <r>
    <x v="954"/>
    <d v="2025-05-05T00:00:00"/>
    <x v="841"/>
    <x v="42"/>
    <n v="1"/>
    <x v="0"/>
    <x v="0"/>
    <x v="10"/>
    <m/>
    <s v="Payment"/>
    <n v="1"/>
    <s v="Reusable travel mug"/>
    <n v="12.75"/>
    <x v="4"/>
  </r>
  <r>
    <x v="955"/>
    <d v="2025-05-05T00:00:00"/>
    <x v="842"/>
    <x v="17"/>
    <n v="1"/>
    <x v="1"/>
    <x v="1"/>
    <x v="3"/>
    <m/>
    <s v="Payment"/>
    <n v="1"/>
    <s v="Iced Guillermo12 oz"/>
    <n v="3.5"/>
    <x v="4"/>
  </r>
  <r>
    <x v="956"/>
    <d v="2025-05-05T00:00:00"/>
    <x v="843"/>
    <x v="9"/>
    <n v="1"/>
    <x v="0"/>
    <x v="3"/>
    <x v="4"/>
    <m/>
    <s v="Payment"/>
    <n v="1"/>
    <s v="Syrup"/>
    <n v="0.75"/>
    <x v="4"/>
  </r>
  <r>
    <x v="956"/>
    <d v="2025-05-05T00:00:00"/>
    <x v="843"/>
    <x v="6"/>
    <n v="1"/>
    <x v="1"/>
    <x v="1"/>
    <x v="1"/>
    <m/>
    <s v="Payment"/>
    <n v="1"/>
    <s v="Pourover12 oz"/>
    <n v="3.5"/>
    <x v="4"/>
  </r>
  <r>
    <x v="957"/>
    <d v="2025-05-05T00:00:00"/>
    <x v="844"/>
    <x v="9"/>
    <n v="1"/>
    <x v="0"/>
    <x v="3"/>
    <x v="4"/>
    <m/>
    <s v="Payment"/>
    <n v="2"/>
    <s v="Syrup"/>
    <n v="0.75"/>
    <x v="4"/>
  </r>
  <r>
    <x v="957"/>
    <d v="2025-05-05T00:00:00"/>
    <x v="844"/>
    <x v="6"/>
    <n v="1"/>
    <x v="1"/>
    <x v="1"/>
    <x v="1"/>
    <m/>
    <s v="Payment"/>
    <n v="2"/>
    <s v="Pourover12 oz"/>
    <n v="3.5"/>
    <x v="4"/>
  </r>
  <r>
    <x v="958"/>
    <d v="2025-05-05T00:00:00"/>
    <x v="845"/>
    <x v="42"/>
    <n v="1"/>
    <x v="0"/>
    <x v="0"/>
    <x v="10"/>
    <m/>
    <s v="Payment"/>
    <n v="2"/>
    <s v="Reusable travel mug"/>
    <n v="12.75"/>
    <x v="4"/>
  </r>
  <r>
    <x v="958"/>
    <d v="2025-05-05T00:00:00"/>
    <x v="845"/>
    <x v="42"/>
    <n v="1"/>
    <x v="0"/>
    <x v="0"/>
    <x v="10"/>
    <m/>
    <s v="Payment"/>
    <n v="2"/>
    <s v="Reusable travel mug"/>
    <n v="12.75"/>
    <x v="4"/>
  </r>
  <r>
    <x v="958"/>
    <d v="2025-05-05T00:00:00"/>
    <x v="845"/>
    <x v="6"/>
    <n v="1"/>
    <x v="1"/>
    <x v="1"/>
    <x v="1"/>
    <m/>
    <s v="Payment"/>
    <n v="2"/>
    <s v="Pourover12 oz"/>
    <n v="3.5"/>
    <x v="4"/>
  </r>
  <r>
    <x v="958"/>
    <d v="2025-05-05T00:00:00"/>
    <x v="845"/>
    <x v="15"/>
    <n v="1"/>
    <x v="1"/>
    <x v="1"/>
    <x v="3"/>
    <m/>
    <s v="Payment"/>
    <n v="2"/>
    <s v="Frappé12 oz"/>
    <n v="4.75"/>
    <x v="4"/>
  </r>
  <r>
    <x v="958"/>
    <d v="2025-05-05T00:00:00"/>
    <x v="845"/>
    <x v="1"/>
    <n v="1"/>
    <x v="1"/>
    <x v="1"/>
    <x v="1"/>
    <m/>
    <s v="Payment"/>
    <n v="2"/>
    <s v="Café latté12 oz"/>
    <n v="4.25"/>
    <x v="4"/>
  </r>
  <r>
    <x v="959"/>
    <d v="2025-05-05T00:00:00"/>
    <x v="846"/>
    <x v="3"/>
    <n v="1"/>
    <x v="0"/>
    <x v="1"/>
    <x v="2"/>
    <m/>
    <s v="Payment"/>
    <n v="1"/>
    <s v="Drip coffee refill"/>
    <n v="1.25"/>
    <x v="4"/>
  </r>
  <r>
    <x v="960"/>
    <d v="2025-05-05T00:00:00"/>
    <x v="847"/>
    <x v="17"/>
    <n v="1"/>
    <x v="1"/>
    <x v="1"/>
    <x v="3"/>
    <m/>
    <s v="Payment"/>
    <n v="1"/>
    <s v="Iced Guillermo12 oz"/>
    <n v="3.5"/>
    <x v="4"/>
  </r>
  <r>
    <x v="961"/>
    <d v="2025-05-05T00:00:00"/>
    <x v="848"/>
    <x v="15"/>
    <n v="1"/>
    <x v="1"/>
    <x v="1"/>
    <x v="3"/>
    <m/>
    <s v="Payment"/>
    <n v="1"/>
    <s v="Frappé12 oz"/>
    <n v="4.75"/>
    <x v="4"/>
  </r>
  <r>
    <x v="962"/>
    <d v="2025-05-05T00:00:00"/>
    <x v="849"/>
    <x v="2"/>
    <n v="1"/>
    <x v="1"/>
    <x v="1"/>
    <x v="1"/>
    <m/>
    <s v="Payment"/>
    <n v="1"/>
    <s v="Cappuccino12 oz"/>
    <n v="5.5"/>
    <x v="4"/>
  </r>
  <r>
    <x v="963"/>
    <d v="2025-05-05T00:00:00"/>
    <x v="850"/>
    <x v="10"/>
    <n v="1"/>
    <x v="1"/>
    <x v="4"/>
    <x v="5"/>
    <m/>
    <s v="Payment"/>
    <n v="2"/>
    <s v="Single-origin12 oz"/>
    <n v="14.95"/>
    <x v="4"/>
  </r>
  <r>
    <x v="964"/>
    <d v="2025-05-05T00:00:00"/>
    <x v="851"/>
    <x v="9"/>
    <n v="1"/>
    <x v="0"/>
    <x v="3"/>
    <x v="4"/>
    <m/>
    <s v="Payment"/>
    <n v="1"/>
    <s v="Syrup"/>
    <n v="0.75"/>
    <x v="4"/>
  </r>
  <r>
    <x v="964"/>
    <d v="2025-05-05T00:00:00"/>
    <x v="851"/>
    <x v="15"/>
    <n v="1"/>
    <x v="1"/>
    <x v="1"/>
    <x v="3"/>
    <m/>
    <s v="Payment"/>
    <n v="1"/>
    <s v="Frappé12 oz"/>
    <n v="4.75"/>
    <x v="4"/>
  </r>
  <r>
    <x v="965"/>
    <d v="2025-05-05T00:00:00"/>
    <x v="852"/>
    <x v="1"/>
    <n v="1"/>
    <x v="1"/>
    <x v="1"/>
    <x v="1"/>
    <m/>
    <s v="Payment"/>
    <n v="1"/>
    <s v="Café latté12 oz"/>
    <n v="4.25"/>
    <x v="4"/>
  </r>
  <r>
    <x v="966"/>
    <d v="2025-05-05T00:00:00"/>
    <x v="853"/>
    <x v="17"/>
    <n v="1"/>
    <x v="1"/>
    <x v="1"/>
    <x v="3"/>
    <m/>
    <s v="Payment"/>
    <n v="1"/>
    <s v="Iced Guillermo12 oz"/>
    <n v="3.5"/>
    <x v="4"/>
  </r>
  <r>
    <x v="967"/>
    <d v="2025-05-05T00:00:00"/>
    <x v="854"/>
    <x v="9"/>
    <n v="1"/>
    <x v="0"/>
    <x v="3"/>
    <x v="4"/>
    <m/>
    <s v="Payment"/>
    <n v="1"/>
    <s v="Syrup"/>
    <n v="0.75"/>
    <x v="4"/>
  </r>
  <r>
    <x v="967"/>
    <d v="2025-05-05T00:00:00"/>
    <x v="854"/>
    <x v="6"/>
    <n v="1"/>
    <x v="1"/>
    <x v="1"/>
    <x v="1"/>
    <m/>
    <s v="Payment"/>
    <n v="1"/>
    <s v="Pourover12 oz"/>
    <n v="3.5"/>
    <x v="4"/>
  </r>
  <r>
    <x v="968"/>
    <d v="2025-05-05T00:00:00"/>
    <x v="855"/>
    <x v="3"/>
    <n v="1"/>
    <x v="0"/>
    <x v="1"/>
    <x v="2"/>
    <m/>
    <s v="Payment"/>
    <n v="1"/>
    <s v="Drip coffee refill"/>
    <n v="1.25"/>
    <x v="4"/>
  </r>
  <r>
    <x v="969"/>
    <d v="2025-05-05T00:00:00"/>
    <x v="856"/>
    <x v="42"/>
    <n v="1"/>
    <x v="0"/>
    <x v="0"/>
    <x v="10"/>
    <m/>
    <s v="Payment"/>
    <n v="1"/>
    <s v="Reusable travel mug"/>
    <n v="12.75"/>
    <x v="4"/>
  </r>
  <r>
    <x v="970"/>
    <d v="2025-05-05T00:00:00"/>
    <x v="857"/>
    <x v="18"/>
    <n v="1"/>
    <x v="1"/>
    <x v="5"/>
    <x v="3"/>
    <m/>
    <s v="Payment"/>
    <n v="1"/>
    <s v="Soda water with fruit slice12 oz"/>
    <n v="2"/>
    <x v="4"/>
  </r>
  <r>
    <x v="970"/>
    <d v="2025-05-05T00:00:00"/>
    <x v="857"/>
    <x v="14"/>
    <n v="1"/>
    <x v="5"/>
    <x v="5"/>
    <x v="1"/>
    <m/>
    <s v="Payment"/>
    <n v="1"/>
    <s v="Hot chocolateRegular (12 oz)"/>
    <n v="4.75"/>
    <x v="4"/>
  </r>
  <r>
    <x v="971"/>
    <d v="2025-05-05T00:00:00"/>
    <x v="858"/>
    <x v="12"/>
    <n v="1"/>
    <x v="3"/>
    <x v="1"/>
    <x v="1"/>
    <m/>
    <s v="Payment"/>
    <n v="1"/>
    <s v="Espresso1 oz"/>
    <n v="2.5"/>
    <x v="4"/>
  </r>
  <r>
    <x v="972"/>
    <d v="2025-05-05T00:00:00"/>
    <x v="859"/>
    <x v="20"/>
    <n v="1"/>
    <x v="1"/>
    <x v="2"/>
    <x v="1"/>
    <m/>
    <s v="Payment"/>
    <n v="1"/>
    <s v="Rooibos latté12 oz"/>
    <n v="5.5"/>
    <x v="4"/>
  </r>
  <r>
    <x v="973"/>
    <d v="2025-05-05T00:00:00"/>
    <x v="860"/>
    <x v="10"/>
    <n v="1"/>
    <x v="1"/>
    <x v="4"/>
    <x v="5"/>
    <m/>
    <s v="Payment"/>
    <n v="2"/>
    <s v="Single-origin12 oz"/>
    <n v="14.95"/>
    <x v="4"/>
  </r>
  <r>
    <x v="974"/>
    <d v="2025-05-05T00:00:00"/>
    <x v="861"/>
    <x v="11"/>
    <n v="1"/>
    <x v="0"/>
    <x v="3"/>
    <x v="4"/>
    <m/>
    <s v="Payment"/>
    <n v="1"/>
    <s v="Extra shot"/>
    <n v="1"/>
    <x v="4"/>
  </r>
  <r>
    <x v="974"/>
    <d v="2025-05-05T00:00:00"/>
    <x v="861"/>
    <x v="1"/>
    <n v="1"/>
    <x v="1"/>
    <x v="1"/>
    <x v="1"/>
    <m/>
    <s v="Payment"/>
    <n v="1"/>
    <s v="Café latté12 oz"/>
    <n v="4.25"/>
    <x v="4"/>
  </r>
  <r>
    <x v="975"/>
    <d v="2025-05-05T00:00:00"/>
    <x v="862"/>
    <x v="15"/>
    <n v="1"/>
    <x v="1"/>
    <x v="1"/>
    <x v="3"/>
    <m/>
    <s v="Payment"/>
    <n v="1"/>
    <s v="Frappé12 oz"/>
    <n v="4.75"/>
    <x v="4"/>
  </r>
  <r>
    <x v="975"/>
    <d v="2025-05-05T00:00:00"/>
    <x v="862"/>
    <x v="1"/>
    <n v="1"/>
    <x v="1"/>
    <x v="1"/>
    <x v="1"/>
    <m/>
    <s v="Payment"/>
    <n v="1"/>
    <s v="Café latté12 oz"/>
    <n v="4.25"/>
    <x v="4"/>
  </r>
  <r>
    <x v="976"/>
    <d v="2025-05-05T00:00:00"/>
    <x v="863"/>
    <x v="6"/>
    <n v="1"/>
    <x v="1"/>
    <x v="1"/>
    <x v="1"/>
    <m/>
    <s v="Payment"/>
    <n v="1"/>
    <s v="Pourover12 oz"/>
    <n v="3.5"/>
    <x v="4"/>
  </r>
  <r>
    <x v="977"/>
    <d v="2025-05-05T00:00:00"/>
    <x v="864"/>
    <x v="18"/>
    <n v="1"/>
    <x v="1"/>
    <x v="5"/>
    <x v="3"/>
    <m/>
    <s v="Payment"/>
    <n v="1"/>
    <s v="Soda water with fruit slice12 oz"/>
    <n v="2"/>
    <x v="4"/>
  </r>
  <r>
    <x v="977"/>
    <d v="2025-05-05T00:00:00"/>
    <x v="864"/>
    <x v="19"/>
    <n v="2"/>
    <x v="1"/>
    <x v="4"/>
    <x v="5"/>
    <m/>
    <s v="Payment"/>
    <n v="1"/>
    <s v="House blend12 oz"/>
    <n v="25.9"/>
    <x v="4"/>
  </r>
  <r>
    <x v="978"/>
    <d v="2025-05-05T00:00:00"/>
    <x v="865"/>
    <x v="6"/>
    <n v="1"/>
    <x v="1"/>
    <x v="1"/>
    <x v="1"/>
    <m/>
    <s v="Payment"/>
    <n v="1"/>
    <s v="Pourover12 oz"/>
    <n v="3.5"/>
    <x v="4"/>
  </r>
  <r>
    <x v="978"/>
    <d v="2025-05-05T00:00:00"/>
    <x v="865"/>
    <x v="12"/>
    <n v="1"/>
    <x v="3"/>
    <x v="1"/>
    <x v="1"/>
    <m/>
    <s v="Payment"/>
    <n v="1"/>
    <s v="Espresso1 oz"/>
    <n v="2.5"/>
    <x v="4"/>
  </r>
  <r>
    <x v="979"/>
    <d v="2025-05-05T00:00:00"/>
    <x v="866"/>
    <x v="4"/>
    <n v="1"/>
    <x v="1"/>
    <x v="1"/>
    <x v="1"/>
    <m/>
    <s v="Payment"/>
    <n v="2"/>
    <s v="Drip coffee12 oz"/>
    <n v="2.25"/>
    <x v="4"/>
  </r>
  <r>
    <x v="980"/>
    <d v="2025-05-05T00:00:00"/>
    <x v="867"/>
    <x v="2"/>
    <n v="1"/>
    <x v="1"/>
    <x v="1"/>
    <x v="1"/>
    <m/>
    <s v="Payment"/>
    <n v="1"/>
    <s v="Cappuccino12 oz"/>
    <n v="5.5"/>
    <x v="4"/>
  </r>
  <r>
    <x v="981"/>
    <d v="2025-05-05T00:00:00"/>
    <x v="868"/>
    <x v="6"/>
    <n v="1"/>
    <x v="1"/>
    <x v="1"/>
    <x v="1"/>
    <m/>
    <s v="Payment"/>
    <n v="1"/>
    <s v="Pourover12 oz"/>
    <n v="3.5"/>
    <x v="4"/>
  </r>
  <r>
    <x v="982"/>
    <d v="2025-05-05T00:00:00"/>
    <x v="869"/>
    <x v="16"/>
    <n v="1"/>
    <x v="1"/>
    <x v="5"/>
    <x v="3"/>
    <m/>
    <s v="Payment"/>
    <n v="1"/>
    <s v="Coconut milk smoothie12 oz"/>
    <n v="5.75"/>
    <x v="4"/>
  </r>
  <r>
    <x v="983"/>
    <d v="2025-05-05T00:00:00"/>
    <x v="870"/>
    <x v="15"/>
    <n v="1"/>
    <x v="1"/>
    <x v="1"/>
    <x v="3"/>
    <m/>
    <s v="Payment"/>
    <n v="1"/>
    <s v="Frappé12 oz"/>
    <n v="4.75"/>
    <x v="4"/>
  </r>
  <r>
    <x v="984"/>
    <d v="2025-05-05T00:00:00"/>
    <x v="871"/>
    <x v="16"/>
    <n v="1"/>
    <x v="1"/>
    <x v="5"/>
    <x v="3"/>
    <m/>
    <s v="Payment"/>
    <n v="1"/>
    <s v="Coconut milk smoothie12 oz"/>
    <n v="5.75"/>
    <x v="4"/>
  </r>
  <r>
    <x v="985"/>
    <d v="2025-05-05T00:00:00"/>
    <x v="872"/>
    <x v="5"/>
    <n v="1"/>
    <x v="1"/>
    <x v="1"/>
    <x v="1"/>
    <m/>
    <s v="Payment"/>
    <n v="2"/>
    <s v="Café Cubano12 oz"/>
    <n v="7"/>
    <x v="4"/>
  </r>
  <r>
    <x v="986"/>
    <d v="2025-05-05T00:00:00"/>
    <x v="873"/>
    <x v="6"/>
    <n v="2"/>
    <x v="1"/>
    <x v="1"/>
    <x v="1"/>
    <m/>
    <s v="Payment"/>
    <n v="1"/>
    <s v="Pourover12 oz"/>
    <n v="7"/>
    <x v="4"/>
  </r>
  <r>
    <x v="987"/>
    <d v="2025-05-05T00:00:00"/>
    <x v="874"/>
    <x v="17"/>
    <n v="1"/>
    <x v="1"/>
    <x v="1"/>
    <x v="3"/>
    <m/>
    <s v="Payment"/>
    <n v="1"/>
    <s v="Iced Guillermo12 oz"/>
    <n v="3.5"/>
    <x v="4"/>
  </r>
  <r>
    <x v="988"/>
    <d v="2025-05-05T00:00:00"/>
    <x v="875"/>
    <x v="18"/>
    <n v="2"/>
    <x v="1"/>
    <x v="5"/>
    <x v="3"/>
    <m/>
    <s v="Payment"/>
    <n v="1"/>
    <s v="Soda water with fruit slice12 oz"/>
    <n v="4"/>
    <x v="4"/>
  </r>
  <r>
    <x v="988"/>
    <d v="2025-05-05T00:00:00"/>
    <x v="875"/>
    <x v="6"/>
    <n v="1"/>
    <x v="1"/>
    <x v="1"/>
    <x v="1"/>
    <m/>
    <s v="Payment"/>
    <n v="1"/>
    <s v="Pourover12 oz"/>
    <n v="3.5"/>
    <x v="4"/>
  </r>
  <r>
    <x v="988"/>
    <d v="2025-05-05T00:00:00"/>
    <x v="875"/>
    <x v="4"/>
    <n v="1"/>
    <x v="1"/>
    <x v="1"/>
    <x v="1"/>
    <m/>
    <s v="Payment"/>
    <n v="1"/>
    <s v="Drip coffee12 oz"/>
    <n v="2.25"/>
    <x v="4"/>
  </r>
  <r>
    <x v="989"/>
    <d v="2025-05-05T00:00:00"/>
    <x v="876"/>
    <x v="7"/>
    <n v="1"/>
    <x v="2"/>
    <x v="1"/>
    <x v="1"/>
    <m/>
    <s v="Payment"/>
    <n v="2"/>
    <s v="Turkish coffee3 oz"/>
    <n v="3.75"/>
    <x v="4"/>
  </r>
  <r>
    <x v="990"/>
    <d v="2025-05-05T00:00:00"/>
    <x v="877"/>
    <x v="8"/>
    <n v="1"/>
    <x v="1"/>
    <x v="2"/>
    <x v="3"/>
    <m/>
    <s v="Payment"/>
    <n v="1"/>
    <s v="Iced tea12 oz"/>
    <n v="4.25"/>
    <x v="4"/>
  </r>
  <r>
    <x v="991"/>
    <d v="2025-05-05T00:00:00"/>
    <x v="878"/>
    <x v="7"/>
    <n v="1"/>
    <x v="2"/>
    <x v="1"/>
    <x v="1"/>
    <m/>
    <s v="Payment"/>
    <n v="2"/>
    <s v="Turkish coffee3 oz"/>
    <n v="3.75"/>
    <x v="4"/>
  </r>
  <r>
    <x v="991"/>
    <d v="2025-05-05T00:00:00"/>
    <x v="878"/>
    <x v="9"/>
    <n v="1"/>
    <x v="0"/>
    <x v="3"/>
    <x v="4"/>
    <m/>
    <s v="Payment"/>
    <n v="2"/>
    <s v="Syrup"/>
    <n v="0.75"/>
    <x v="4"/>
  </r>
  <r>
    <x v="991"/>
    <d v="2025-05-05T00:00:00"/>
    <x v="878"/>
    <x v="6"/>
    <n v="1"/>
    <x v="1"/>
    <x v="1"/>
    <x v="1"/>
    <m/>
    <s v="Payment"/>
    <n v="2"/>
    <s v="Pourover12 oz"/>
    <n v="3.5"/>
    <x v="4"/>
  </r>
  <r>
    <x v="992"/>
    <d v="2025-05-05T00:00:00"/>
    <x v="879"/>
    <x v="15"/>
    <n v="1"/>
    <x v="1"/>
    <x v="1"/>
    <x v="3"/>
    <m/>
    <s v="Payment"/>
    <n v="1"/>
    <s v="Frappé12 oz"/>
    <n v="4.75"/>
    <x v="4"/>
  </r>
  <r>
    <x v="993"/>
    <d v="2025-05-05T00:00:00"/>
    <x v="880"/>
    <x v="4"/>
    <n v="2"/>
    <x v="1"/>
    <x v="1"/>
    <x v="1"/>
    <m/>
    <s v="Payment"/>
    <n v="1"/>
    <s v="Drip coffee12 oz"/>
    <n v="4.5"/>
    <x v="4"/>
  </r>
  <r>
    <x v="994"/>
    <d v="2025-05-05T00:00:00"/>
    <x v="881"/>
    <x v="15"/>
    <n v="1"/>
    <x v="1"/>
    <x v="1"/>
    <x v="3"/>
    <m/>
    <s v="Payment"/>
    <n v="1"/>
    <s v="Frappé12 oz"/>
    <n v="4.75"/>
    <x v="4"/>
  </r>
  <r>
    <x v="995"/>
    <d v="2025-05-05T00:00:00"/>
    <x v="882"/>
    <x v="7"/>
    <n v="1"/>
    <x v="2"/>
    <x v="1"/>
    <x v="1"/>
    <m/>
    <s v="Payment"/>
    <n v="2"/>
    <s v="Turkish coffee3 oz"/>
    <n v="3.75"/>
    <x v="4"/>
  </r>
  <r>
    <x v="996"/>
    <d v="2025-05-05T00:00:00"/>
    <x v="883"/>
    <x v="15"/>
    <n v="1"/>
    <x v="1"/>
    <x v="1"/>
    <x v="3"/>
    <m/>
    <s v="Payment"/>
    <n v="1"/>
    <s v="Frappé12 oz"/>
    <n v="4.75"/>
    <x v="4"/>
  </r>
  <r>
    <x v="997"/>
    <d v="2025-05-05T00:00:00"/>
    <x v="884"/>
    <x v="7"/>
    <n v="1"/>
    <x v="2"/>
    <x v="1"/>
    <x v="1"/>
    <m/>
    <s v="Payment"/>
    <n v="1"/>
    <s v="Turkish coffee3 oz"/>
    <n v="3.75"/>
    <x v="4"/>
  </r>
  <r>
    <x v="998"/>
    <d v="2025-05-05T00:00:00"/>
    <x v="885"/>
    <x v="6"/>
    <n v="1"/>
    <x v="1"/>
    <x v="1"/>
    <x v="1"/>
    <m/>
    <s v="Payment"/>
    <n v="2"/>
    <s v="Pourover12 oz"/>
    <n v="3.5"/>
    <x v="4"/>
  </r>
  <r>
    <x v="998"/>
    <d v="2025-05-05T00:00:00"/>
    <x v="885"/>
    <x v="13"/>
    <n v="1"/>
    <x v="4"/>
    <x v="2"/>
    <x v="1"/>
    <m/>
    <s v="Payment"/>
    <n v="2"/>
    <s v="Moroccan tea10 oz"/>
    <n v="3"/>
    <x v="4"/>
  </r>
  <r>
    <x v="998"/>
    <d v="2025-05-05T00:00:00"/>
    <x v="885"/>
    <x v="15"/>
    <n v="1"/>
    <x v="1"/>
    <x v="1"/>
    <x v="3"/>
    <m/>
    <s v="Payment"/>
    <n v="2"/>
    <s v="Frappé12 oz"/>
    <n v="4.75"/>
    <x v="4"/>
  </r>
  <r>
    <x v="999"/>
    <d v="2025-05-05T00:00:00"/>
    <x v="886"/>
    <x v="9"/>
    <n v="1"/>
    <x v="0"/>
    <x v="3"/>
    <x v="4"/>
    <m/>
    <s v="Payment"/>
    <n v="1"/>
    <s v="Syrup"/>
    <n v="0.75"/>
    <x v="4"/>
  </r>
  <r>
    <x v="999"/>
    <d v="2025-05-05T00:00:00"/>
    <x v="886"/>
    <x v="6"/>
    <n v="1"/>
    <x v="1"/>
    <x v="1"/>
    <x v="1"/>
    <m/>
    <s v="Payment"/>
    <n v="1"/>
    <s v="Pourover12 oz"/>
    <n v="3.5"/>
    <x v="4"/>
  </r>
  <r>
    <x v="999"/>
    <d v="2025-05-05T00:00:00"/>
    <x v="886"/>
    <x v="6"/>
    <n v="1"/>
    <x v="1"/>
    <x v="1"/>
    <x v="1"/>
    <m/>
    <s v="Payment"/>
    <n v="1"/>
    <s v="Pourover12 oz"/>
    <n v="3.5"/>
    <x v="4"/>
  </r>
  <r>
    <x v="1000"/>
    <d v="2025-05-05T00:00:00"/>
    <x v="887"/>
    <x v="7"/>
    <n v="1"/>
    <x v="2"/>
    <x v="1"/>
    <x v="1"/>
    <m/>
    <s v="Payment"/>
    <n v="2"/>
    <s v="Turkish coffee3 oz"/>
    <n v="3.75"/>
    <x v="4"/>
  </r>
  <r>
    <x v="1000"/>
    <d v="2025-05-05T00:00:00"/>
    <x v="887"/>
    <x v="10"/>
    <n v="1"/>
    <x v="1"/>
    <x v="4"/>
    <x v="5"/>
    <m/>
    <s v="Payment"/>
    <n v="2"/>
    <s v="Single-origin12 oz"/>
    <n v="14.95"/>
    <x v="4"/>
  </r>
  <r>
    <x v="1001"/>
    <d v="2025-05-05T00:00:00"/>
    <x v="888"/>
    <x v="9"/>
    <n v="1"/>
    <x v="0"/>
    <x v="3"/>
    <x v="4"/>
    <m/>
    <s v="Payment"/>
    <n v="2"/>
    <s v="Syrup"/>
    <n v="0.75"/>
    <x v="4"/>
  </r>
  <r>
    <x v="1001"/>
    <d v="2025-05-05T00:00:00"/>
    <x v="888"/>
    <x v="6"/>
    <n v="1"/>
    <x v="1"/>
    <x v="1"/>
    <x v="1"/>
    <m/>
    <s v="Payment"/>
    <n v="2"/>
    <s v="Pourover12 oz"/>
    <n v="3.5"/>
    <x v="4"/>
  </r>
  <r>
    <x v="1001"/>
    <d v="2025-05-05T00:00:00"/>
    <x v="888"/>
    <x v="2"/>
    <n v="1"/>
    <x v="1"/>
    <x v="1"/>
    <x v="1"/>
    <m/>
    <s v="Payment"/>
    <n v="2"/>
    <s v="Cappuccino12 oz"/>
    <n v="5.5"/>
    <x v="4"/>
  </r>
  <r>
    <x v="1002"/>
    <d v="2025-05-05T00:00:00"/>
    <x v="889"/>
    <x v="7"/>
    <n v="1"/>
    <x v="2"/>
    <x v="1"/>
    <x v="1"/>
    <m/>
    <s v="Payment"/>
    <n v="1"/>
    <s v="Turkish coffee3 oz"/>
    <n v="3.75"/>
    <x v="4"/>
  </r>
  <r>
    <x v="1003"/>
    <d v="2025-05-05T00:00:00"/>
    <x v="890"/>
    <x v="6"/>
    <n v="1"/>
    <x v="1"/>
    <x v="1"/>
    <x v="1"/>
    <m/>
    <s v="Payment"/>
    <n v="1"/>
    <s v="Pourover12 oz"/>
    <n v="3.5"/>
    <x v="4"/>
  </r>
  <r>
    <x v="1004"/>
    <d v="2025-05-05T00:00:00"/>
    <x v="891"/>
    <x v="3"/>
    <n v="1"/>
    <x v="0"/>
    <x v="1"/>
    <x v="2"/>
    <m/>
    <s v="Payment"/>
    <n v="2"/>
    <s v="Drip coffee refill"/>
    <n v="1.25"/>
    <x v="4"/>
  </r>
  <r>
    <x v="1005"/>
    <d v="2025-05-05T00:00:00"/>
    <x v="892"/>
    <x v="3"/>
    <n v="1"/>
    <x v="0"/>
    <x v="1"/>
    <x v="2"/>
    <m/>
    <s v="Payment"/>
    <n v="1"/>
    <s v="Drip coffee refill"/>
    <n v="1.25"/>
    <x v="4"/>
  </r>
  <r>
    <x v="1006"/>
    <d v="2025-05-05T00:00:00"/>
    <x v="893"/>
    <x v="18"/>
    <n v="1"/>
    <x v="1"/>
    <x v="5"/>
    <x v="3"/>
    <m/>
    <s v="Payment"/>
    <n v="2"/>
    <s v="Soda water with fruit slice12 oz"/>
    <n v="2"/>
    <x v="4"/>
  </r>
  <r>
    <x v="1006"/>
    <d v="2025-05-05T00:00:00"/>
    <x v="893"/>
    <x v="6"/>
    <n v="1"/>
    <x v="1"/>
    <x v="1"/>
    <x v="1"/>
    <m/>
    <s v="Payment"/>
    <n v="2"/>
    <s v="Pourover12 oz"/>
    <n v="3.5"/>
    <x v="4"/>
  </r>
  <r>
    <x v="1006"/>
    <d v="2025-05-05T00:00:00"/>
    <x v="893"/>
    <x v="2"/>
    <n v="1"/>
    <x v="1"/>
    <x v="1"/>
    <x v="1"/>
    <m/>
    <s v="Payment"/>
    <n v="2"/>
    <s v="Cappuccino12 oz"/>
    <n v="5.5"/>
    <x v="4"/>
  </r>
  <r>
    <x v="1007"/>
    <d v="2025-05-05T00:00:00"/>
    <x v="894"/>
    <x v="2"/>
    <n v="1"/>
    <x v="1"/>
    <x v="1"/>
    <x v="1"/>
    <m/>
    <s v="Payment"/>
    <n v="1"/>
    <s v="Cappuccino12 oz"/>
    <n v="5.5"/>
    <x v="4"/>
  </r>
  <r>
    <x v="1008"/>
    <d v="2025-05-05T00:00:00"/>
    <x v="895"/>
    <x v="1"/>
    <n v="1"/>
    <x v="1"/>
    <x v="1"/>
    <x v="1"/>
    <m/>
    <s v="Payment"/>
    <n v="1"/>
    <s v="Café latté12 oz"/>
    <n v="4.25"/>
    <x v="4"/>
  </r>
  <r>
    <x v="1009"/>
    <d v="2025-05-05T00:00:00"/>
    <x v="896"/>
    <x v="1"/>
    <n v="1"/>
    <x v="1"/>
    <x v="1"/>
    <x v="1"/>
    <m/>
    <s v="Payment"/>
    <n v="2"/>
    <s v="Café latté12 oz"/>
    <n v="4.25"/>
    <x v="4"/>
  </r>
  <r>
    <x v="1010"/>
    <d v="2025-05-05T00:00:00"/>
    <x v="897"/>
    <x v="15"/>
    <n v="1"/>
    <x v="1"/>
    <x v="1"/>
    <x v="3"/>
    <m/>
    <s v="Payment"/>
    <n v="1"/>
    <s v="Frappé12 oz"/>
    <n v="4.75"/>
    <x v="4"/>
  </r>
  <r>
    <x v="1010"/>
    <d v="2025-05-05T00:00:00"/>
    <x v="897"/>
    <x v="12"/>
    <n v="1"/>
    <x v="3"/>
    <x v="1"/>
    <x v="1"/>
    <m/>
    <s v="Payment"/>
    <n v="1"/>
    <s v="Espresso1 oz"/>
    <n v="2.5"/>
    <x v="4"/>
  </r>
  <r>
    <x v="1010"/>
    <d v="2025-05-05T00:00:00"/>
    <x v="897"/>
    <x v="16"/>
    <n v="1"/>
    <x v="1"/>
    <x v="5"/>
    <x v="3"/>
    <m/>
    <s v="Payment"/>
    <n v="1"/>
    <s v="Coconut milk smoothie12 oz"/>
    <n v="5.75"/>
    <x v="4"/>
  </r>
  <r>
    <x v="1011"/>
    <d v="2025-05-05T00:00:00"/>
    <x v="898"/>
    <x v="5"/>
    <n v="1"/>
    <x v="1"/>
    <x v="1"/>
    <x v="1"/>
    <m/>
    <s v="Payment"/>
    <n v="1"/>
    <s v="Café Cubano12 oz"/>
    <n v="7"/>
    <x v="4"/>
  </r>
  <r>
    <x v="1012"/>
    <d v="2025-05-05T00:00:00"/>
    <x v="899"/>
    <x v="15"/>
    <n v="2"/>
    <x v="1"/>
    <x v="1"/>
    <x v="3"/>
    <m/>
    <s v="Payment"/>
    <n v="2"/>
    <s v="Frappé12 oz"/>
    <n v="9.5"/>
    <x v="4"/>
  </r>
  <r>
    <x v="1013"/>
    <d v="2025-05-05T00:00:00"/>
    <x v="900"/>
    <x v="42"/>
    <n v="1"/>
    <x v="0"/>
    <x v="0"/>
    <x v="10"/>
    <m/>
    <s v="Payment"/>
    <n v="2"/>
    <s v="Reusable travel mug"/>
    <n v="12.75"/>
    <x v="4"/>
  </r>
  <r>
    <x v="1014"/>
    <d v="2025-05-05T00:00:00"/>
    <x v="901"/>
    <x v="1"/>
    <n v="1"/>
    <x v="1"/>
    <x v="1"/>
    <x v="1"/>
    <m/>
    <s v="Payment"/>
    <n v="1"/>
    <s v="Café latté12 oz"/>
    <n v="4.25"/>
    <x v="4"/>
  </r>
  <r>
    <x v="1015"/>
    <d v="2025-05-05T00:00:00"/>
    <x v="902"/>
    <x v="6"/>
    <n v="1"/>
    <x v="1"/>
    <x v="1"/>
    <x v="1"/>
    <m/>
    <s v="Payment"/>
    <n v="1"/>
    <s v="Pourover12 oz"/>
    <n v="3.5"/>
    <x v="4"/>
  </r>
  <r>
    <x v="1016"/>
    <d v="2025-05-05T00:00:00"/>
    <x v="903"/>
    <x v="10"/>
    <n v="2"/>
    <x v="1"/>
    <x v="4"/>
    <x v="5"/>
    <m/>
    <s v="Payment"/>
    <n v="2"/>
    <s v="Single-origin12 oz"/>
    <n v="29.9"/>
    <x v="4"/>
  </r>
  <r>
    <x v="1017"/>
    <d v="2025-05-05T00:00:00"/>
    <x v="904"/>
    <x v="6"/>
    <n v="1"/>
    <x v="1"/>
    <x v="1"/>
    <x v="1"/>
    <m/>
    <s v="Payment"/>
    <n v="2"/>
    <s v="Pourover12 oz"/>
    <n v="3.5"/>
    <x v="4"/>
  </r>
  <r>
    <x v="1018"/>
    <d v="2025-05-05T00:00:00"/>
    <x v="905"/>
    <x v="9"/>
    <n v="1"/>
    <x v="0"/>
    <x v="3"/>
    <x v="4"/>
    <m/>
    <s v="Payment"/>
    <n v="1"/>
    <s v="Syrup"/>
    <n v="0.75"/>
    <x v="4"/>
  </r>
  <r>
    <x v="1018"/>
    <d v="2025-05-05T00:00:00"/>
    <x v="905"/>
    <x v="6"/>
    <n v="1"/>
    <x v="1"/>
    <x v="1"/>
    <x v="1"/>
    <m/>
    <s v="Payment"/>
    <n v="1"/>
    <s v="Pourover12 oz"/>
    <n v="3.5"/>
    <x v="4"/>
  </r>
  <r>
    <x v="1018"/>
    <d v="2025-05-05T00:00:00"/>
    <x v="905"/>
    <x v="4"/>
    <n v="1"/>
    <x v="1"/>
    <x v="1"/>
    <x v="1"/>
    <m/>
    <s v="Payment"/>
    <n v="1"/>
    <s v="Drip coffee12 oz"/>
    <n v="2.25"/>
    <x v="4"/>
  </r>
  <r>
    <x v="1019"/>
    <d v="2025-05-05T00:00:00"/>
    <x v="906"/>
    <x v="6"/>
    <n v="1"/>
    <x v="1"/>
    <x v="1"/>
    <x v="1"/>
    <m/>
    <s v="Payment"/>
    <n v="1"/>
    <s v="Pourover12 oz"/>
    <n v="3.5"/>
    <x v="4"/>
  </r>
  <r>
    <x v="1019"/>
    <d v="2025-05-05T00:00:00"/>
    <x v="906"/>
    <x v="2"/>
    <n v="1"/>
    <x v="1"/>
    <x v="1"/>
    <x v="1"/>
    <m/>
    <s v="Payment"/>
    <n v="1"/>
    <s v="Cappuccino12 oz"/>
    <n v="5.5"/>
    <x v="4"/>
  </r>
  <r>
    <x v="1020"/>
    <d v="2025-05-05T00:00:00"/>
    <x v="907"/>
    <x v="4"/>
    <n v="1"/>
    <x v="1"/>
    <x v="1"/>
    <x v="1"/>
    <m/>
    <s v="Payment"/>
    <n v="1"/>
    <s v="Drip coffee12 oz"/>
    <n v="2.25"/>
    <x v="4"/>
  </r>
  <r>
    <x v="1021"/>
    <d v="2025-05-05T00:00:00"/>
    <x v="908"/>
    <x v="13"/>
    <n v="1"/>
    <x v="4"/>
    <x v="2"/>
    <x v="1"/>
    <m/>
    <s v="Payment"/>
    <n v="2"/>
    <s v="Moroccan tea10 oz"/>
    <n v="3"/>
    <x v="4"/>
  </r>
  <r>
    <x v="1022"/>
    <d v="2025-05-05T00:00:00"/>
    <x v="909"/>
    <x v="15"/>
    <n v="1"/>
    <x v="1"/>
    <x v="1"/>
    <x v="3"/>
    <m/>
    <s v="Payment"/>
    <n v="1"/>
    <s v="Frappé12 oz"/>
    <n v="4.75"/>
    <x v="4"/>
  </r>
  <r>
    <x v="1023"/>
    <d v="2025-05-05T00:00:00"/>
    <x v="910"/>
    <x v="4"/>
    <n v="1"/>
    <x v="1"/>
    <x v="1"/>
    <x v="1"/>
    <m/>
    <s v="Payment"/>
    <n v="1"/>
    <s v="Drip coffee12 oz"/>
    <n v="2.25"/>
    <x v="4"/>
  </r>
  <r>
    <x v="1023"/>
    <d v="2025-05-05T00:00:00"/>
    <x v="910"/>
    <x v="16"/>
    <n v="1"/>
    <x v="1"/>
    <x v="5"/>
    <x v="3"/>
    <m/>
    <s v="Payment"/>
    <n v="1"/>
    <s v="Coconut milk smoothie12 oz"/>
    <n v="5.75"/>
    <x v="4"/>
  </r>
  <r>
    <x v="1024"/>
    <d v="2025-05-05T00:00:00"/>
    <x v="911"/>
    <x v="7"/>
    <n v="1"/>
    <x v="2"/>
    <x v="1"/>
    <x v="1"/>
    <m/>
    <s v="Payment"/>
    <n v="2"/>
    <s v="Turkish coffee3 oz"/>
    <n v="3.75"/>
    <x v="4"/>
  </r>
  <r>
    <x v="1025"/>
    <d v="2025-05-05T00:00:00"/>
    <x v="912"/>
    <x v="7"/>
    <n v="1"/>
    <x v="2"/>
    <x v="1"/>
    <x v="1"/>
    <m/>
    <s v="Payment"/>
    <n v="1"/>
    <s v="Turkish coffee3 oz"/>
    <n v="3.75"/>
    <x v="4"/>
  </r>
  <r>
    <x v="1026"/>
    <d v="2025-05-05T00:00:00"/>
    <x v="913"/>
    <x v="9"/>
    <n v="1"/>
    <x v="0"/>
    <x v="3"/>
    <x v="4"/>
    <m/>
    <s v="Payment"/>
    <n v="1"/>
    <s v="Syrup"/>
    <n v="0.75"/>
    <x v="4"/>
  </r>
  <r>
    <x v="1026"/>
    <d v="2025-05-05T00:00:00"/>
    <x v="913"/>
    <x v="6"/>
    <n v="1"/>
    <x v="1"/>
    <x v="1"/>
    <x v="1"/>
    <m/>
    <s v="Payment"/>
    <n v="1"/>
    <s v="Pourover12 oz"/>
    <n v="3.5"/>
    <x v="4"/>
  </r>
  <r>
    <x v="1027"/>
    <d v="2025-05-05T00:00:00"/>
    <x v="914"/>
    <x v="13"/>
    <n v="2"/>
    <x v="4"/>
    <x v="2"/>
    <x v="1"/>
    <m/>
    <s v="Payment"/>
    <n v="1"/>
    <s v="Moroccan tea10 oz"/>
    <n v="6"/>
    <x v="4"/>
  </r>
  <r>
    <x v="1028"/>
    <d v="2025-05-05T00:00:00"/>
    <x v="915"/>
    <x v="6"/>
    <n v="1"/>
    <x v="1"/>
    <x v="1"/>
    <x v="1"/>
    <m/>
    <s v="Payment"/>
    <n v="2"/>
    <s v="Pourover12 oz"/>
    <n v="3.5"/>
    <x v="4"/>
  </r>
  <r>
    <x v="1028"/>
    <d v="2025-05-05T00:00:00"/>
    <x v="915"/>
    <x v="19"/>
    <n v="1"/>
    <x v="1"/>
    <x v="4"/>
    <x v="5"/>
    <m/>
    <s v="Payment"/>
    <n v="2"/>
    <s v="House blend12 oz"/>
    <n v="12.95"/>
    <x v="4"/>
  </r>
  <r>
    <x v="1029"/>
    <d v="2025-05-05T00:00:00"/>
    <x v="916"/>
    <x v="6"/>
    <n v="2"/>
    <x v="1"/>
    <x v="1"/>
    <x v="1"/>
    <m/>
    <s v="Payment"/>
    <n v="1"/>
    <s v="Pourover12 oz"/>
    <n v="7"/>
    <x v="4"/>
  </r>
  <r>
    <x v="1030"/>
    <d v="2025-05-05T00:00:00"/>
    <x v="917"/>
    <x v="9"/>
    <n v="1"/>
    <x v="0"/>
    <x v="3"/>
    <x v="4"/>
    <m/>
    <s v="Payment"/>
    <n v="1"/>
    <s v="Syrup"/>
    <n v="0.75"/>
    <x v="4"/>
  </r>
  <r>
    <x v="1030"/>
    <d v="2025-05-05T00:00:00"/>
    <x v="917"/>
    <x v="6"/>
    <n v="1"/>
    <x v="1"/>
    <x v="1"/>
    <x v="1"/>
    <m/>
    <s v="Payment"/>
    <n v="1"/>
    <s v="Pourover12 oz"/>
    <n v="3.5"/>
    <x v="4"/>
  </r>
  <r>
    <x v="1031"/>
    <d v="2025-05-05T00:00:00"/>
    <x v="918"/>
    <x v="19"/>
    <n v="1"/>
    <x v="1"/>
    <x v="4"/>
    <x v="5"/>
    <m/>
    <s v="Payment"/>
    <n v="1"/>
    <s v="House blend12 oz"/>
    <n v="12.95"/>
    <x v="4"/>
  </r>
  <r>
    <x v="1032"/>
    <d v="2025-05-05T00:00:00"/>
    <x v="919"/>
    <x v="5"/>
    <n v="1"/>
    <x v="1"/>
    <x v="1"/>
    <x v="1"/>
    <m/>
    <s v="Payment"/>
    <n v="2"/>
    <s v="Café Cubano12 oz"/>
    <n v="7"/>
    <x v="4"/>
  </r>
  <r>
    <x v="1033"/>
    <d v="2025-05-05T00:00:00"/>
    <x v="493"/>
    <x v="6"/>
    <n v="1"/>
    <x v="1"/>
    <x v="1"/>
    <x v="1"/>
    <m/>
    <s v="Payment"/>
    <n v="1"/>
    <s v="Pourover12 oz"/>
    <n v="3.5"/>
    <x v="4"/>
  </r>
  <r>
    <x v="1034"/>
    <d v="2025-05-05T00:00:00"/>
    <x v="920"/>
    <x v="6"/>
    <n v="2"/>
    <x v="1"/>
    <x v="1"/>
    <x v="1"/>
    <m/>
    <s v="Payment"/>
    <n v="1"/>
    <s v="Pourover12 oz"/>
    <n v="7"/>
    <x v="4"/>
  </r>
  <r>
    <x v="1035"/>
    <d v="2025-05-05T00:00:00"/>
    <x v="921"/>
    <x v="13"/>
    <n v="1"/>
    <x v="4"/>
    <x v="2"/>
    <x v="1"/>
    <m/>
    <s v="Payment"/>
    <n v="1"/>
    <s v="Moroccan tea10 oz"/>
    <n v="3"/>
    <x v="4"/>
  </r>
  <r>
    <x v="1036"/>
    <d v="2025-05-05T00:00:00"/>
    <x v="922"/>
    <x v="2"/>
    <n v="1"/>
    <x v="1"/>
    <x v="1"/>
    <x v="1"/>
    <m/>
    <s v="Payment"/>
    <n v="2"/>
    <s v="Cappuccino12 oz"/>
    <n v="5.5"/>
    <x v="4"/>
  </r>
  <r>
    <x v="1037"/>
    <d v="2025-05-05T00:00:00"/>
    <x v="923"/>
    <x v="6"/>
    <n v="1"/>
    <x v="1"/>
    <x v="1"/>
    <x v="1"/>
    <m/>
    <s v="Payment"/>
    <n v="1"/>
    <s v="Pourover12 oz"/>
    <n v="3.5"/>
    <x v="4"/>
  </r>
  <r>
    <x v="1038"/>
    <d v="2025-05-05T00:00:00"/>
    <x v="924"/>
    <x v="6"/>
    <n v="1"/>
    <x v="1"/>
    <x v="1"/>
    <x v="1"/>
    <m/>
    <s v="Payment"/>
    <n v="1"/>
    <s v="Pourover12 oz"/>
    <n v="3.5"/>
    <x v="4"/>
  </r>
  <r>
    <x v="1038"/>
    <d v="2025-05-05T00:00:00"/>
    <x v="924"/>
    <x v="2"/>
    <n v="1"/>
    <x v="1"/>
    <x v="1"/>
    <x v="1"/>
    <m/>
    <s v="Payment"/>
    <n v="1"/>
    <s v="Cappuccino12 oz"/>
    <n v="5.5"/>
    <x v="4"/>
  </r>
  <r>
    <x v="1039"/>
    <d v="2025-05-05T00:00:00"/>
    <x v="925"/>
    <x v="3"/>
    <n v="1"/>
    <x v="0"/>
    <x v="1"/>
    <x v="2"/>
    <m/>
    <s v="Payment"/>
    <n v="1"/>
    <s v="Drip coffee refill"/>
    <n v="1.25"/>
    <x v="4"/>
  </r>
  <r>
    <x v="1040"/>
    <d v="2025-05-05T00:00:00"/>
    <x v="926"/>
    <x v="2"/>
    <n v="1"/>
    <x v="1"/>
    <x v="1"/>
    <x v="1"/>
    <m/>
    <s v="Payment"/>
    <n v="1"/>
    <s v="Cappuccino12 oz"/>
    <n v="5.5"/>
    <x v="4"/>
  </r>
  <r>
    <x v="1041"/>
    <d v="2025-05-05T00:00:00"/>
    <x v="927"/>
    <x v="4"/>
    <n v="1"/>
    <x v="1"/>
    <x v="1"/>
    <x v="1"/>
    <m/>
    <s v="Payment"/>
    <n v="1"/>
    <s v="Drip coffee12 oz"/>
    <n v="2.25"/>
    <x v="4"/>
  </r>
  <r>
    <x v="1042"/>
    <d v="2025-05-05T00:00:00"/>
    <x v="928"/>
    <x v="20"/>
    <n v="1"/>
    <x v="1"/>
    <x v="2"/>
    <x v="1"/>
    <m/>
    <s v="Payment"/>
    <n v="1"/>
    <s v="Rooibos latté12 oz"/>
    <n v="5.5"/>
    <x v="4"/>
  </r>
  <r>
    <x v="1042"/>
    <d v="2025-05-05T00:00:00"/>
    <x v="928"/>
    <x v="2"/>
    <n v="1"/>
    <x v="1"/>
    <x v="1"/>
    <x v="1"/>
    <m/>
    <s v="Payment"/>
    <n v="1"/>
    <s v="Cappuccino12 oz"/>
    <n v="5.5"/>
    <x v="4"/>
  </r>
  <r>
    <x v="1043"/>
    <d v="2025-05-05T00:00:00"/>
    <x v="929"/>
    <x v="8"/>
    <n v="1"/>
    <x v="1"/>
    <x v="2"/>
    <x v="3"/>
    <m/>
    <s v="Payment"/>
    <n v="1"/>
    <s v="Iced tea12 oz"/>
    <n v="4.25"/>
    <x v="4"/>
  </r>
  <r>
    <x v="1044"/>
    <d v="2025-05-05T00:00:00"/>
    <x v="930"/>
    <x v="15"/>
    <n v="2"/>
    <x v="1"/>
    <x v="1"/>
    <x v="3"/>
    <m/>
    <s v="Payment"/>
    <n v="1"/>
    <s v="Frappé12 oz"/>
    <n v="9.5"/>
    <x v="4"/>
  </r>
  <r>
    <x v="1045"/>
    <d v="2025-05-05T00:00:00"/>
    <x v="502"/>
    <x v="13"/>
    <n v="1"/>
    <x v="4"/>
    <x v="2"/>
    <x v="1"/>
    <m/>
    <s v="Payment"/>
    <n v="1"/>
    <s v="Moroccan tea10 oz"/>
    <n v="3"/>
    <x v="4"/>
  </r>
  <r>
    <x v="1045"/>
    <d v="2025-05-05T00:00:00"/>
    <x v="502"/>
    <x v="1"/>
    <n v="1"/>
    <x v="1"/>
    <x v="1"/>
    <x v="1"/>
    <m/>
    <s v="Payment"/>
    <n v="1"/>
    <s v="Café latté12 oz"/>
    <n v="4.25"/>
    <x v="4"/>
  </r>
  <r>
    <x v="1046"/>
    <d v="2025-05-05T00:00:00"/>
    <x v="931"/>
    <x v="6"/>
    <n v="1"/>
    <x v="1"/>
    <x v="1"/>
    <x v="1"/>
    <m/>
    <s v="Payment"/>
    <n v="1"/>
    <s v="Pourover12 oz"/>
    <n v="3.5"/>
    <x v="4"/>
  </r>
  <r>
    <x v="1047"/>
    <d v="2025-05-05T00:00:00"/>
    <x v="932"/>
    <x v="9"/>
    <n v="1"/>
    <x v="0"/>
    <x v="3"/>
    <x v="4"/>
    <m/>
    <s v="Payment"/>
    <n v="1"/>
    <s v="Syrup"/>
    <n v="0.75"/>
    <x v="4"/>
  </r>
  <r>
    <x v="1047"/>
    <d v="2025-05-05T00:00:00"/>
    <x v="932"/>
    <x v="6"/>
    <n v="1"/>
    <x v="1"/>
    <x v="1"/>
    <x v="1"/>
    <m/>
    <s v="Payment"/>
    <n v="1"/>
    <s v="Pourover12 oz"/>
    <n v="3.5"/>
    <x v="4"/>
  </r>
  <r>
    <x v="1048"/>
    <d v="2025-05-05T00:00:00"/>
    <x v="933"/>
    <x v="10"/>
    <n v="1"/>
    <x v="1"/>
    <x v="4"/>
    <x v="5"/>
    <m/>
    <s v="Payment"/>
    <n v="1"/>
    <s v="Single-origin12 oz"/>
    <n v="14.95"/>
    <x v="4"/>
  </r>
  <r>
    <x v="1049"/>
    <d v="2025-05-05T00:00:00"/>
    <x v="934"/>
    <x v="7"/>
    <n v="1"/>
    <x v="2"/>
    <x v="1"/>
    <x v="1"/>
    <m/>
    <s v="Payment"/>
    <n v="1"/>
    <s v="Turkish coffee3 oz"/>
    <n v="3.75"/>
    <x v="4"/>
  </r>
  <r>
    <x v="1050"/>
    <d v="2025-05-05T00:00:00"/>
    <x v="935"/>
    <x v="16"/>
    <n v="1"/>
    <x v="1"/>
    <x v="5"/>
    <x v="3"/>
    <m/>
    <s v="Payment"/>
    <n v="1"/>
    <s v="Coconut milk smoothie12 oz"/>
    <n v="5.75"/>
    <x v="4"/>
  </r>
  <r>
    <x v="1051"/>
    <d v="2025-05-05T00:00:00"/>
    <x v="936"/>
    <x v="3"/>
    <n v="1"/>
    <x v="0"/>
    <x v="1"/>
    <x v="2"/>
    <m/>
    <s v="Payment"/>
    <n v="1"/>
    <s v="Drip coffee refill"/>
    <n v="1.25"/>
    <x v="4"/>
  </r>
  <r>
    <x v="1052"/>
    <d v="2025-05-05T00:00:00"/>
    <x v="937"/>
    <x v="6"/>
    <n v="1"/>
    <x v="1"/>
    <x v="1"/>
    <x v="1"/>
    <m/>
    <s v="Payment"/>
    <n v="1"/>
    <s v="Pourover12 oz"/>
    <n v="3.5"/>
    <x v="4"/>
  </r>
  <r>
    <x v="1052"/>
    <d v="2025-05-05T00:00:00"/>
    <x v="937"/>
    <x v="4"/>
    <n v="1"/>
    <x v="1"/>
    <x v="1"/>
    <x v="1"/>
    <m/>
    <s v="Payment"/>
    <n v="1"/>
    <s v="Drip coffee12 oz"/>
    <n v="2.25"/>
    <x v="4"/>
  </r>
  <r>
    <x v="1053"/>
    <d v="2025-05-05T00:00:00"/>
    <x v="938"/>
    <x v="3"/>
    <n v="1"/>
    <x v="0"/>
    <x v="1"/>
    <x v="2"/>
    <m/>
    <s v="Payment"/>
    <n v="1"/>
    <s v="Drip coffee refill"/>
    <n v="1.25"/>
    <x v="4"/>
  </r>
  <r>
    <x v="1054"/>
    <d v="2025-05-05T00:00:00"/>
    <x v="939"/>
    <x v="17"/>
    <n v="1"/>
    <x v="1"/>
    <x v="1"/>
    <x v="3"/>
    <m/>
    <s v="Payment"/>
    <n v="1"/>
    <s v="Iced Guillermo12 oz"/>
    <n v="3.5"/>
    <x v="4"/>
  </r>
  <r>
    <x v="1054"/>
    <d v="2025-05-05T00:00:00"/>
    <x v="939"/>
    <x v="14"/>
    <n v="1"/>
    <x v="5"/>
    <x v="5"/>
    <x v="1"/>
    <m/>
    <s v="Payment"/>
    <n v="1"/>
    <s v="Hot chocolateRegular (12 oz)"/>
    <n v="4.75"/>
    <x v="4"/>
  </r>
  <r>
    <x v="1055"/>
    <d v="2025-05-05T00:00:00"/>
    <x v="940"/>
    <x v="6"/>
    <n v="1"/>
    <x v="1"/>
    <x v="1"/>
    <x v="1"/>
    <m/>
    <s v="Payment"/>
    <n v="2"/>
    <s v="Pourover12 oz"/>
    <n v="3.5"/>
    <x v="4"/>
  </r>
  <r>
    <x v="1056"/>
    <d v="2025-05-05T00:00:00"/>
    <x v="941"/>
    <x v="10"/>
    <n v="1"/>
    <x v="1"/>
    <x v="4"/>
    <x v="5"/>
    <m/>
    <s v="Payment"/>
    <n v="2"/>
    <s v="Single-origin12 oz"/>
    <n v="14.95"/>
    <x v="4"/>
  </r>
  <r>
    <x v="1056"/>
    <d v="2025-05-05T00:00:00"/>
    <x v="941"/>
    <x v="5"/>
    <n v="1"/>
    <x v="1"/>
    <x v="1"/>
    <x v="1"/>
    <m/>
    <s v="Payment"/>
    <n v="2"/>
    <s v="Café Cubano12 oz"/>
    <n v="7"/>
    <x v="4"/>
  </r>
  <r>
    <x v="1057"/>
    <d v="2025-05-05T00:00:00"/>
    <x v="942"/>
    <x v="27"/>
    <n v="1"/>
    <x v="0"/>
    <x v="6"/>
    <x v="7"/>
    <m/>
    <s v="Payment"/>
    <n v="1"/>
    <s v="Apricot danish"/>
    <n v="3.5"/>
    <x v="4"/>
  </r>
  <r>
    <x v="1058"/>
    <d v="2025-05-05T00:00:00"/>
    <x v="756"/>
    <x v="27"/>
    <n v="1"/>
    <x v="0"/>
    <x v="6"/>
    <x v="7"/>
    <m/>
    <s v="Payment"/>
    <n v="1"/>
    <s v="Apricot danish"/>
    <n v="3.5"/>
    <x v="4"/>
  </r>
  <r>
    <x v="1059"/>
    <d v="2025-05-05T00:00:00"/>
    <x v="777"/>
    <x v="26"/>
    <n v="1"/>
    <x v="0"/>
    <x v="6"/>
    <x v="7"/>
    <m/>
    <s v="Payment"/>
    <n v="1"/>
    <s v="Rugelach"/>
    <n v="3.75"/>
    <x v="4"/>
  </r>
  <r>
    <x v="1060"/>
    <d v="2025-05-05T00:00:00"/>
    <x v="943"/>
    <x v="40"/>
    <n v="1"/>
    <x v="0"/>
    <x v="6"/>
    <x v="7"/>
    <m/>
    <s v="Payment"/>
    <n v="1"/>
    <s v="Snack cake"/>
    <n v="2"/>
    <x v="4"/>
  </r>
  <r>
    <x v="1061"/>
    <d v="2025-05-05T00:00:00"/>
    <x v="944"/>
    <x v="25"/>
    <n v="1"/>
    <x v="0"/>
    <x v="6"/>
    <x v="6"/>
    <m/>
    <s v="Payment"/>
    <n v="1"/>
    <s v="Candy bar"/>
    <n v="2.75"/>
    <x v="4"/>
  </r>
  <r>
    <x v="1062"/>
    <d v="2025-05-05T00:00:00"/>
    <x v="945"/>
    <x v="27"/>
    <n v="1"/>
    <x v="0"/>
    <x v="6"/>
    <x v="7"/>
    <m/>
    <s v="Payment"/>
    <n v="1"/>
    <s v="Apricot danish"/>
    <n v="3.5"/>
    <x v="4"/>
  </r>
  <r>
    <x v="1063"/>
    <d v="2025-05-05T00:00:00"/>
    <x v="808"/>
    <x v="25"/>
    <n v="1"/>
    <x v="0"/>
    <x v="6"/>
    <x v="6"/>
    <m/>
    <s v="Payment"/>
    <n v="1"/>
    <s v="Candy bar"/>
    <n v="2.75"/>
    <x v="4"/>
  </r>
  <r>
    <x v="1064"/>
    <d v="2025-05-05T00:00:00"/>
    <x v="833"/>
    <x v="40"/>
    <n v="1"/>
    <x v="0"/>
    <x v="6"/>
    <x v="7"/>
    <m/>
    <s v="Payment"/>
    <n v="1"/>
    <s v="Snack cake"/>
    <n v="2"/>
    <x v="4"/>
  </r>
  <r>
    <x v="1065"/>
    <d v="2025-05-05T00:00:00"/>
    <x v="834"/>
    <x v="27"/>
    <n v="1"/>
    <x v="0"/>
    <x v="6"/>
    <x v="7"/>
    <m/>
    <s v="Payment"/>
    <n v="1"/>
    <s v="Apricot danish"/>
    <n v="3.5"/>
    <x v="4"/>
  </r>
  <r>
    <x v="1066"/>
    <d v="2025-05-05T00:00:00"/>
    <x v="171"/>
    <x v="31"/>
    <n v="1"/>
    <x v="0"/>
    <x v="6"/>
    <x v="7"/>
    <m/>
    <s v="Payment"/>
    <n v="1"/>
    <s v="Sticky bun"/>
    <n v="2.75"/>
    <x v="4"/>
  </r>
  <r>
    <x v="1067"/>
    <d v="2025-05-05T00:00:00"/>
    <x v="848"/>
    <x v="31"/>
    <n v="1"/>
    <x v="0"/>
    <x v="6"/>
    <x v="7"/>
    <m/>
    <s v="Payment"/>
    <n v="1"/>
    <s v="Sticky bun"/>
    <n v="2.75"/>
    <x v="4"/>
  </r>
  <r>
    <x v="1068"/>
    <d v="2025-05-05T00:00:00"/>
    <x v="862"/>
    <x v="31"/>
    <n v="1"/>
    <x v="0"/>
    <x v="6"/>
    <x v="7"/>
    <m/>
    <s v="Payment"/>
    <n v="1"/>
    <s v="Sticky bun"/>
    <n v="2.75"/>
    <x v="4"/>
  </r>
  <r>
    <x v="1069"/>
    <d v="2025-05-05T00:00:00"/>
    <x v="863"/>
    <x v="31"/>
    <n v="1"/>
    <x v="0"/>
    <x v="6"/>
    <x v="7"/>
    <m/>
    <s v="Payment"/>
    <n v="1"/>
    <s v="Sticky bun"/>
    <n v="2.75"/>
    <x v="4"/>
  </r>
  <r>
    <x v="1070"/>
    <d v="2025-05-05T00:00:00"/>
    <x v="946"/>
    <x v="31"/>
    <n v="1"/>
    <x v="0"/>
    <x v="6"/>
    <x v="7"/>
    <m/>
    <s v="Payment"/>
    <n v="1"/>
    <s v="Sticky bun"/>
    <n v="2.75"/>
    <x v="4"/>
  </r>
  <r>
    <x v="1071"/>
    <d v="2025-05-05T00:00:00"/>
    <x v="947"/>
    <x v="31"/>
    <n v="1"/>
    <x v="0"/>
    <x v="6"/>
    <x v="7"/>
    <m/>
    <s v="Payment"/>
    <n v="1"/>
    <s v="Sticky bun"/>
    <n v="2.75"/>
    <x v="4"/>
  </r>
  <r>
    <x v="1072"/>
    <d v="2025-05-05T00:00:00"/>
    <x v="875"/>
    <x v="31"/>
    <n v="1"/>
    <x v="0"/>
    <x v="6"/>
    <x v="7"/>
    <m/>
    <s v="Payment"/>
    <n v="1"/>
    <s v="Sticky bun"/>
    <n v="2.75"/>
    <x v="4"/>
  </r>
  <r>
    <x v="1073"/>
    <d v="2025-05-05T00:00:00"/>
    <x v="877"/>
    <x v="29"/>
    <n v="1"/>
    <x v="0"/>
    <x v="6"/>
    <x v="7"/>
    <m/>
    <s v="Payment"/>
    <n v="1"/>
    <s v="Cinnamon roll"/>
    <n v="3.75"/>
    <x v="4"/>
  </r>
  <r>
    <x v="1074"/>
    <d v="2025-05-05T00:00:00"/>
    <x v="948"/>
    <x v="31"/>
    <n v="1"/>
    <x v="0"/>
    <x v="6"/>
    <x v="7"/>
    <m/>
    <s v="Payment"/>
    <n v="1"/>
    <s v="Sticky bun"/>
    <n v="2.75"/>
    <x v="4"/>
  </r>
  <r>
    <x v="1074"/>
    <d v="2025-05-05T00:00:00"/>
    <x v="948"/>
    <x v="32"/>
    <n v="1"/>
    <x v="0"/>
    <x v="6"/>
    <x v="7"/>
    <m/>
    <s v="Payment"/>
    <n v="1"/>
    <s v="Scone with clotted cream and jam"/>
    <n v="5.75"/>
    <x v="4"/>
  </r>
  <r>
    <x v="1075"/>
    <d v="2025-05-05T00:00:00"/>
    <x v="883"/>
    <x v="31"/>
    <n v="1"/>
    <x v="0"/>
    <x v="6"/>
    <x v="7"/>
    <m/>
    <s v="Payment"/>
    <n v="1"/>
    <s v="Sticky bun"/>
    <n v="2.75"/>
    <x v="4"/>
  </r>
  <r>
    <x v="1076"/>
    <d v="2025-05-05T00:00:00"/>
    <x v="894"/>
    <x v="31"/>
    <n v="1"/>
    <x v="0"/>
    <x v="6"/>
    <x v="7"/>
    <m/>
    <s v="Payment"/>
    <n v="1"/>
    <s v="Sticky bun"/>
    <n v="2.75"/>
    <x v="4"/>
  </r>
  <r>
    <x v="1077"/>
    <d v="2025-05-05T00:00:00"/>
    <x v="895"/>
    <x v="31"/>
    <n v="1"/>
    <x v="0"/>
    <x v="6"/>
    <x v="7"/>
    <m/>
    <s v="Payment"/>
    <n v="1"/>
    <s v="Sticky bun"/>
    <n v="2.75"/>
    <x v="4"/>
  </r>
  <r>
    <x v="1078"/>
    <d v="2025-05-05T00:00:00"/>
    <x v="902"/>
    <x v="37"/>
    <n v="1"/>
    <x v="0"/>
    <x v="6"/>
    <x v="7"/>
    <m/>
    <s v="Payment"/>
    <n v="1"/>
    <s v="Donut"/>
    <n v="3.75"/>
    <x v="4"/>
  </r>
  <r>
    <x v="1079"/>
    <d v="2025-05-05T00:00:00"/>
    <x v="905"/>
    <x v="32"/>
    <n v="1"/>
    <x v="0"/>
    <x v="6"/>
    <x v="7"/>
    <m/>
    <s v="Payment"/>
    <n v="1"/>
    <s v="Scone with clotted cream and jam"/>
    <n v="5.75"/>
    <x v="4"/>
  </r>
  <r>
    <x v="1080"/>
    <d v="2025-05-05T00:00:00"/>
    <x v="949"/>
    <x v="40"/>
    <n v="2"/>
    <x v="0"/>
    <x v="6"/>
    <x v="7"/>
    <m/>
    <s v="Payment"/>
    <n v="1"/>
    <s v="Snack cake"/>
    <n v="4"/>
    <x v="4"/>
  </r>
  <r>
    <x v="1081"/>
    <d v="2025-05-05T00:00:00"/>
    <x v="906"/>
    <x v="31"/>
    <n v="2"/>
    <x v="0"/>
    <x v="6"/>
    <x v="7"/>
    <m/>
    <s v="Payment"/>
    <n v="1"/>
    <s v="Sticky bun"/>
    <n v="5.5"/>
    <x v="4"/>
  </r>
  <r>
    <x v="1081"/>
    <d v="2025-05-05T00:00:00"/>
    <x v="906"/>
    <x v="37"/>
    <n v="1"/>
    <x v="0"/>
    <x v="6"/>
    <x v="7"/>
    <m/>
    <s v="Payment"/>
    <n v="1"/>
    <s v="Donut"/>
    <n v="3.75"/>
    <x v="4"/>
  </r>
  <r>
    <x v="1082"/>
    <d v="2025-05-05T00:00:00"/>
    <x v="950"/>
    <x v="32"/>
    <n v="1"/>
    <x v="0"/>
    <x v="6"/>
    <x v="7"/>
    <m/>
    <s v="Payment"/>
    <n v="1"/>
    <s v="Scone with clotted cream and jam"/>
    <n v="5.75"/>
    <x v="4"/>
  </r>
  <r>
    <x v="1083"/>
    <d v="2025-05-05T00:00:00"/>
    <x v="928"/>
    <x v="32"/>
    <n v="1"/>
    <x v="0"/>
    <x v="6"/>
    <x v="7"/>
    <m/>
    <s v="Payment"/>
    <n v="1"/>
    <s v="Scone with clotted cream and jam"/>
    <n v="5.75"/>
    <x v="4"/>
  </r>
  <r>
    <x v="1084"/>
    <d v="2025-05-05T00:00:00"/>
    <x v="502"/>
    <x v="32"/>
    <n v="1"/>
    <x v="0"/>
    <x v="6"/>
    <x v="7"/>
    <m/>
    <s v="Payment"/>
    <n v="1"/>
    <s v="Scone with clotted cream and jam"/>
    <n v="5.75"/>
    <x v="4"/>
  </r>
  <r>
    <x v="1084"/>
    <d v="2025-05-05T00:00:00"/>
    <x v="502"/>
    <x v="29"/>
    <n v="4"/>
    <x v="0"/>
    <x v="6"/>
    <x v="7"/>
    <m/>
    <s v="Payment"/>
    <n v="1"/>
    <s v="Cinnamon roll"/>
    <n v="15"/>
    <x v="4"/>
  </r>
  <r>
    <x v="1084"/>
    <d v="2025-05-05T00:00:00"/>
    <x v="502"/>
    <x v="29"/>
    <n v="1"/>
    <x v="0"/>
    <x v="6"/>
    <x v="7"/>
    <m/>
    <s v="Payment"/>
    <n v="1"/>
    <s v="Cinnamon roll"/>
    <n v="3.75"/>
    <x v="4"/>
  </r>
  <r>
    <x v="1085"/>
    <d v="2025-05-05T00:00:00"/>
    <x v="951"/>
    <x v="29"/>
    <n v="1"/>
    <x v="0"/>
    <x v="6"/>
    <x v="7"/>
    <m/>
    <s v="Payment"/>
    <n v="1"/>
    <s v="Cinnamon roll"/>
    <n v="3.75"/>
    <x v="4"/>
  </r>
  <r>
    <x v="1086"/>
    <d v="2025-05-05T00:00:00"/>
    <x v="932"/>
    <x v="32"/>
    <n v="1"/>
    <x v="0"/>
    <x v="6"/>
    <x v="7"/>
    <m/>
    <s v="Payment"/>
    <n v="1"/>
    <s v="Scone with clotted cream and jam"/>
    <n v="5.75"/>
    <x v="4"/>
  </r>
  <r>
    <x v="1087"/>
    <d v="2025-05-05T00:00:00"/>
    <x v="933"/>
    <x v="40"/>
    <n v="2"/>
    <x v="0"/>
    <x v="6"/>
    <x v="7"/>
    <m/>
    <s v="Payment"/>
    <n v="1"/>
    <s v="Snack cake"/>
    <n v="4"/>
    <x v="4"/>
  </r>
  <r>
    <x v="1088"/>
    <d v="2025-05-05T00:00:00"/>
    <x v="952"/>
    <x v="32"/>
    <n v="1"/>
    <x v="0"/>
    <x v="6"/>
    <x v="7"/>
    <m/>
    <s v="Payment"/>
    <n v="1"/>
    <s v="Scone with clotted cream and jam"/>
    <n v="5.75"/>
    <x v="4"/>
  </r>
  <r>
    <x v="1089"/>
    <d v="2025-05-05T00:00:00"/>
    <x v="935"/>
    <x v="32"/>
    <n v="1"/>
    <x v="0"/>
    <x v="6"/>
    <x v="7"/>
    <m/>
    <s v="Payment"/>
    <n v="1"/>
    <s v="Scone with clotted cream and jam"/>
    <n v="5.75"/>
    <x v="4"/>
  </r>
  <r>
    <x v="1090"/>
    <d v="2025-05-05T00:00:00"/>
    <x v="938"/>
    <x v="29"/>
    <n v="1"/>
    <x v="0"/>
    <x v="6"/>
    <x v="7"/>
    <m/>
    <s v="Payment"/>
    <n v="1"/>
    <s v="Cinnamon roll"/>
    <n v="3.75"/>
    <x v="4"/>
  </r>
  <r>
    <x v="1091"/>
    <d v="2025-05-06T00:00:00"/>
    <x v="953"/>
    <x v="19"/>
    <n v="1"/>
    <x v="1"/>
    <x v="4"/>
    <x v="5"/>
    <m/>
    <s v="Payment"/>
    <n v="1"/>
    <s v="House blend12 oz"/>
    <n v="12.95"/>
    <x v="5"/>
  </r>
  <r>
    <x v="1092"/>
    <d v="2025-05-06T00:00:00"/>
    <x v="954"/>
    <x v="4"/>
    <n v="1"/>
    <x v="1"/>
    <x v="1"/>
    <x v="1"/>
    <m/>
    <s v="Payment"/>
    <n v="1"/>
    <s v="Drip coffee12 oz"/>
    <n v="2.25"/>
    <x v="5"/>
  </r>
  <r>
    <x v="1093"/>
    <d v="2025-05-06T00:00:00"/>
    <x v="955"/>
    <x v="1"/>
    <n v="1"/>
    <x v="1"/>
    <x v="1"/>
    <x v="1"/>
    <m/>
    <s v="Payment"/>
    <n v="1"/>
    <s v="Café latté12 oz"/>
    <n v="4.25"/>
    <x v="5"/>
  </r>
  <r>
    <x v="1094"/>
    <d v="2025-05-06T00:00:00"/>
    <x v="956"/>
    <x v="12"/>
    <n v="1"/>
    <x v="3"/>
    <x v="1"/>
    <x v="1"/>
    <m/>
    <s v="Payment"/>
    <n v="1"/>
    <s v="Espresso1 oz"/>
    <n v="2.5"/>
    <x v="5"/>
  </r>
  <r>
    <x v="1094"/>
    <d v="2025-05-06T00:00:00"/>
    <x v="956"/>
    <x v="16"/>
    <n v="1"/>
    <x v="1"/>
    <x v="5"/>
    <x v="3"/>
    <m/>
    <s v="Payment"/>
    <n v="1"/>
    <s v="Coconut milk smoothie12 oz"/>
    <n v="5.75"/>
    <x v="5"/>
  </r>
  <r>
    <x v="1095"/>
    <d v="2025-05-06T00:00:00"/>
    <x v="957"/>
    <x v="8"/>
    <n v="1"/>
    <x v="1"/>
    <x v="2"/>
    <x v="3"/>
    <m/>
    <s v="Payment"/>
    <n v="1"/>
    <s v="Iced tea12 oz"/>
    <n v="4.25"/>
    <x v="5"/>
  </r>
  <r>
    <x v="1096"/>
    <d v="2025-05-06T00:00:00"/>
    <x v="958"/>
    <x v="13"/>
    <n v="1"/>
    <x v="4"/>
    <x v="2"/>
    <x v="1"/>
    <m/>
    <s v="Payment"/>
    <n v="1"/>
    <s v="Moroccan tea10 oz"/>
    <n v="3"/>
    <x v="5"/>
  </r>
  <r>
    <x v="1097"/>
    <d v="2025-05-06T00:00:00"/>
    <x v="959"/>
    <x v="24"/>
    <n v="1"/>
    <x v="1"/>
    <x v="1"/>
    <x v="1"/>
    <m/>
    <s v="Payment"/>
    <n v="1"/>
    <s v="Aeropress12 oz"/>
    <n v="6"/>
    <x v="5"/>
  </r>
  <r>
    <x v="1098"/>
    <d v="2025-05-06T00:00:00"/>
    <x v="960"/>
    <x v="13"/>
    <n v="1"/>
    <x v="4"/>
    <x v="2"/>
    <x v="1"/>
    <m/>
    <s v="Payment"/>
    <n v="1"/>
    <s v="Moroccan tea10 oz"/>
    <n v="3"/>
    <x v="5"/>
  </r>
  <r>
    <x v="1099"/>
    <d v="2025-05-06T00:00:00"/>
    <x v="961"/>
    <x v="7"/>
    <n v="1"/>
    <x v="2"/>
    <x v="1"/>
    <x v="1"/>
    <m/>
    <s v="Payment"/>
    <n v="1"/>
    <s v="Turkish coffee3 oz"/>
    <n v="3.75"/>
    <x v="5"/>
  </r>
  <r>
    <x v="1100"/>
    <d v="2025-05-06T00:00:00"/>
    <x v="962"/>
    <x v="9"/>
    <n v="1"/>
    <x v="0"/>
    <x v="3"/>
    <x v="4"/>
    <m/>
    <s v="Payment"/>
    <n v="1"/>
    <s v="Syrup"/>
    <n v="0.75"/>
    <x v="5"/>
  </r>
  <r>
    <x v="1100"/>
    <d v="2025-05-06T00:00:00"/>
    <x v="962"/>
    <x v="6"/>
    <n v="1"/>
    <x v="1"/>
    <x v="1"/>
    <x v="1"/>
    <m/>
    <s v="Payment"/>
    <n v="1"/>
    <s v="Pourover12 oz"/>
    <n v="3.5"/>
    <x v="5"/>
  </r>
  <r>
    <x v="1101"/>
    <d v="2025-05-06T00:00:00"/>
    <x v="963"/>
    <x v="1"/>
    <n v="1"/>
    <x v="1"/>
    <x v="1"/>
    <x v="1"/>
    <m/>
    <s v="Payment"/>
    <n v="1"/>
    <s v="Café latté12 oz"/>
    <n v="4.25"/>
    <x v="5"/>
  </r>
  <r>
    <x v="1102"/>
    <d v="2025-05-06T00:00:00"/>
    <x v="964"/>
    <x v="6"/>
    <n v="1"/>
    <x v="1"/>
    <x v="1"/>
    <x v="1"/>
    <m/>
    <s v="Payment"/>
    <n v="1"/>
    <s v="Pourover12 oz"/>
    <n v="3.5"/>
    <x v="5"/>
  </r>
  <r>
    <x v="1103"/>
    <d v="2025-05-06T00:00:00"/>
    <x v="965"/>
    <x v="20"/>
    <n v="2"/>
    <x v="1"/>
    <x v="2"/>
    <x v="1"/>
    <m/>
    <s v="Payment"/>
    <n v="1"/>
    <s v="Rooibos latté12 oz"/>
    <n v="11"/>
    <x v="5"/>
  </r>
  <r>
    <x v="1104"/>
    <d v="2025-05-06T00:00:00"/>
    <x v="966"/>
    <x v="6"/>
    <n v="1"/>
    <x v="1"/>
    <x v="1"/>
    <x v="1"/>
    <m/>
    <s v="Payment"/>
    <n v="1"/>
    <s v="Pourover12 oz"/>
    <n v="3.5"/>
    <x v="5"/>
  </r>
  <r>
    <x v="1105"/>
    <d v="2025-05-06T00:00:00"/>
    <x v="967"/>
    <x v="9"/>
    <n v="1"/>
    <x v="0"/>
    <x v="3"/>
    <x v="4"/>
    <m/>
    <s v="Payment"/>
    <n v="1"/>
    <s v="Syrup"/>
    <n v="0.75"/>
    <x v="5"/>
  </r>
  <r>
    <x v="1106"/>
    <d v="2025-05-06T00:00:00"/>
    <x v="968"/>
    <x v="8"/>
    <n v="1"/>
    <x v="1"/>
    <x v="2"/>
    <x v="3"/>
    <m/>
    <s v="Payment"/>
    <n v="1"/>
    <s v="Iced tea12 oz"/>
    <n v="4.25"/>
    <x v="5"/>
  </r>
  <r>
    <x v="1107"/>
    <d v="2025-05-06T00:00:00"/>
    <x v="969"/>
    <x v="9"/>
    <n v="1"/>
    <x v="0"/>
    <x v="3"/>
    <x v="4"/>
    <m/>
    <s v="Payment"/>
    <n v="1"/>
    <s v="Syrup"/>
    <n v="0.75"/>
    <x v="5"/>
  </r>
  <r>
    <x v="1107"/>
    <d v="2025-05-06T00:00:00"/>
    <x v="969"/>
    <x v="6"/>
    <n v="1"/>
    <x v="1"/>
    <x v="1"/>
    <x v="1"/>
    <m/>
    <s v="Payment"/>
    <n v="1"/>
    <s v="Pourover12 oz"/>
    <n v="3.5"/>
    <x v="5"/>
  </r>
  <r>
    <x v="1108"/>
    <d v="2025-05-06T00:00:00"/>
    <x v="970"/>
    <x v="1"/>
    <n v="1"/>
    <x v="1"/>
    <x v="1"/>
    <x v="1"/>
    <m/>
    <s v="Payment"/>
    <n v="1"/>
    <s v="Café latté12 oz"/>
    <n v="4.25"/>
    <x v="5"/>
  </r>
  <r>
    <x v="1109"/>
    <d v="2025-05-06T00:00:00"/>
    <x v="971"/>
    <x v="6"/>
    <n v="1"/>
    <x v="1"/>
    <x v="1"/>
    <x v="1"/>
    <m/>
    <s v="Payment"/>
    <n v="1"/>
    <s v="Pourover12 oz"/>
    <n v="3.5"/>
    <x v="5"/>
  </r>
  <r>
    <x v="1110"/>
    <d v="2025-05-06T00:00:00"/>
    <x v="972"/>
    <x v="12"/>
    <n v="1"/>
    <x v="3"/>
    <x v="1"/>
    <x v="1"/>
    <m/>
    <s v="Payment"/>
    <n v="1"/>
    <s v="Espresso1 oz"/>
    <n v="2.5"/>
    <x v="5"/>
  </r>
  <r>
    <x v="1111"/>
    <d v="2025-05-06T00:00:00"/>
    <x v="973"/>
    <x v="15"/>
    <n v="1"/>
    <x v="1"/>
    <x v="1"/>
    <x v="3"/>
    <m/>
    <s v="Payment"/>
    <n v="1"/>
    <s v="Frappé12 oz"/>
    <n v="4.75"/>
    <x v="5"/>
  </r>
  <r>
    <x v="1112"/>
    <d v="2025-05-06T00:00:00"/>
    <x v="974"/>
    <x v="15"/>
    <n v="1"/>
    <x v="1"/>
    <x v="1"/>
    <x v="3"/>
    <m/>
    <s v="Payment"/>
    <n v="1"/>
    <s v="Frappé12 oz"/>
    <n v="4.75"/>
    <x v="5"/>
  </r>
  <r>
    <x v="1113"/>
    <d v="2025-05-06T00:00:00"/>
    <x v="975"/>
    <x v="22"/>
    <n v="1"/>
    <x v="4"/>
    <x v="1"/>
    <x v="3"/>
    <m/>
    <s v="Payment"/>
    <n v="1"/>
    <s v="Iced café bombón10 oz"/>
    <n v="4.75"/>
    <x v="5"/>
  </r>
  <r>
    <x v="1114"/>
    <d v="2025-05-06T00:00:00"/>
    <x v="976"/>
    <x v="17"/>
    <n v="1"/>
    <x v="1"/>
    <x v="1"/>
    <x v="3"/>
    <m/>
    <s v="Payment"/>
    <n v="1"/>
    <s v="Iced Guillermo12 oz"/>
    <n v="3.5"/>
    <x v="5"/>
  </r>
  <r>
    <x v="1115"/>
    <d v="2025-05-06T00:00:00"/>
    <x v="977"/>
    <x v="9"/>
    <n v="1"/>
    <x v="0"/>
    <x v="3"/>
    <x v="4"/>
    <m/>
    <s v="Payment"/>
    <n v="2"/>
    <s v="Syrup"/>
    <n v="0.75"/>
    <x v="5"/>
  </r>
  <r>
    <x v="1115"/>
    <d v="2025-05-06T00:00:00"/>
    <x v="977"/>
    <x v="20"/>
    <n v="1"/>
    <x v="1"/>
    <x v="2"/>
    <x v="1"/>
    <m/>
    <s v="Payment"/>
    <n v="2"/>
    <s v="Rooibos latté12 oz"/>
    <n v="5.5"/>
    <x v="5"/>
  </r>
  <r>
    <x v="1115"/>
    <d v="2025-05-06T00:00:00"/>
    <x v="977"/>
    <x v="1"/>
    <n v="1"/>
    <x v="1"/>
    <x v="1"/>
    <x v="1"/>
    <m/>
    <s v="Payment"/>
    <n v="2"/>
    <s v="Café latté12 oz"/>
    <n v="4.25"/>
    <x v="5"/>
  </r>
  <r>
    <x v="1116"/>
    <d v="2025-05-06T00:00:00"/>
    <x v="978"/>
    <x v="19"/>
    <n v="1"/>
    <x v="1"/>
    <x v="4"/>
    <x v="5"/>
    <m/>
    <s v="Payment"/>
    <n v="1"/>
    <s v="House blend12 oz"/>
    <n v="12.95"/>
    <x v="5"/>
  </r>
  <r>
    <x v="1117"/>
    <d v="2025-05-06T00:00:00"/>
    <x v="979"/>
    <x v="1"/>
    <n v="1"/>
    <x v="1"/>
    <x v="1"/>
    <x v="1"/>
    <m/>
    <s v="Payment"/>
    <n v="1"/>
    <s v="Café latté12 oz"/>
    <n v="4.25"/>
    <x v="5"/>
  </r>
  <r>
    <x v="1118"/>
    <d v="2025-05-06T00:00:00"/>
    <x v="980"/>
    <x v="1"/>
    <n v="1"/>
    <x v="1"/>
    <x v="1"/>
    <x v="1"/>
    <m/>
    <s v="Payment"/>
    <n v="1"/>
    <s v="Café latté12 oz"/>
    <n v="4.25"/>
    <x v="5"/>
  </r>
  <r>
    <x v="1119"/>
    <d v="2025-05-06T00:00:00"/>
    <x v="981"/>
    <x v="15"/>
    <n v="1"/>
    <x v="1"/>
    <x v="1"/>
    <x v="3"/>
    <m/>
    <s v="Payment"/>
    <n v="2"/>
    <s v="Frappé12 oz"/>
    <n v="4.75"/>
    <x v="5"/>
  </r>
  <r>
    <x v="1120"/>
    <d v="2025-05-06T00:00:00"/>
    <x v="982"/>
    <x v="1"/>
    <n v="1"/>
    <x v="1"/>
    <x v="1"/>
    <x v="1"/>
    <m/>
    <s v="Payment"/>
    <n v="1"/>
    <s v="Café latté12 oz"/>
    <n v="4.25"/>
    <x v="5"/>
  </r>
  <r>
    <x v="1121"/>
    <d v="2025-05-06T00:00:00"/>
    <x v="983"/>
    <x v="9"/>
    <n v="1"/>
    <x v="0"/>
    <x v="3"/>
    <x v="4"/>
    <m/>
    <s v="Payment"/>
    <n v="1"/>
    <s v="Syrup"/>
    <n v="0.75"/>
    <x v="5"/>
  </r>
  <r>
    <x v="1121"/>
    <d v="2025-05-06T00:00:00"/>
    <x v="983"/>
    <x v="6"/>
    <n v="1"/>
    <x v="1"/>
    <x v="1"/>
    <x v="1"/>
    <m/>
    <s v="Payment"/>
    <n v="1"/>
    <s v="Pourover12 oz"/>
    <n v="3.5"/>
    <x v="5"/>
  </r>
  <r>
    <x v="1122"/>
    <d v="2025-05-06T00:00:00"/>
    <x v="984"/>
    <x v="9"/>
    <n v="1"/>
    <x v="0"/>
    <x v="3"/>
    <x v="4"/>
    <m/>
    <s v="Payment"/>
    <n v="1"/>
    <s v="Syrup"/>
    <n v="0.75"/>
    <x v="5"/>
  </r>
  <r>
    <x v="1122"/>
    <d v="2025-05-06T00:00:00"/>
    <x v="984"/>
    <x v="6"/>
    <n v="1"/>
    <x v="1"/>
    <x v="1"/>
    <x v="1"/>
    <m/>
    <s v="Payment"/>
    <n v="1"/>
    <s v="Pourover12 oz"/>
    <n v="3.5"/>
    <x v="5"/>
  </r>
  <r>
    <x v="1122"/>
    <d v="2025-05-06T00:00:00"/>
    <x v="984"/>
    <x v="15"/>
    <n v="1"/>
    <x v="1"/>
    <x v="1"/>
    <x v="3"/>
    <m/>
    <s v="Payment"/>
    <n v="1"/>
    <s v="Frappé12 oz"/>
    <n v="4.75"/>
    <x v="5"/>
  </r>
  <r>
    <x v="1123"/>
    <d v="2025-05-06T00:00:00"/>
    <x v="985"/>
    <x v="15"/>
    <n v="1"/>
    <x v="1"/>
    <x v="1"/>
    <x v="3"/>
    <m/>
    <s v="Payment"/>
    <n v="2"/>
    <s v="Frappé12 oz"/>
    <n v="4.75"/>
    <x v="5"/>
  </r>
  <r>
    <x v="1124"/>
    <d v="2025-05-06T00:00:00"/>
    <x v="986"/>
    <x v="5"/>
    <n v="1"/>
    <x v="1"/>
    <x v="1"/>
    <x v="1"/>
    <m/>
    <s v="Payment"/>
    <n v="1"/>
    <s v="Café Cubano12 oz"/>
    <n v="7"/>
    <x v="5"/>
  </r>
  <r>
    <x v="1125"/>
    <d v="2025-05-06T00:00:00"/>
    <x v="987"/>
    <x v="8"/>
    <n v="1"/>
    <x v="1"/>
    <x v="2"/>
    <x v="3"/>
    <m/>
    <s v="Payment"/>
    <n v="1"/>
    <s v="Iced tea12 oz"/>
    <n v="4.25"/>
    <x v="5"/>
  </r>
  <r>
    <x v="1126"/>
    <d v="2025-05-06T00:00:00"/>
    <x v="988"/>
    <x v="3"/>
    <n v="1"/>
    <x v="0"/>
    <x v="1"/>
    <x v="2"/>
    <m/>
    <s v="Payment"/>
    <n v="1"/>
    <s v="Drip coffee refill"/>
    <n v="1.25"/>
    <x v="5"/>
  </r>
  <r>
    <x v="1127"/>
    <d v="2025-05-06T00:00:00"/>
    <x v="989"/>
    <x v="6"/>
    <n v="1"/>
    <x v="1"/>
    <x v="1"/>
    <x v="1"/>
    <m/>
    <s v="Payment"/>
    <n v="2"/>
    <s v="Pourover12 oz"/>
    <n v="3.5"/>
    <x v="5"/>
  </r>
  <r>
    <x v="1128"/>
    <d v="2025-05-06T00:00:00"/>
    <x v="990"/>
    <x v="17"/>
    <n v="1"/>
    <x v="1"/>
    <x v="1"/>
    <x v="3"/>
    <m/>
    <s v="Payment"/>
    <n v="2"/>
    <s v="Iced Guillermo12 oz"/>
    <n v="3.5"/>
    <x v="5"/>
  </r>
  <r>
    <x v="1129"/>
    <d v="2025-05-06T00:00:00"/>
    <x v="991"/>
    <x v="1"/>
    <n v="1"/>
    <x v="1"/>
    <x v="1"/>
    <x v="1"/>
    <m/>
    <s v="Payment"/>
    <n v="1"/>
    <s v="Café latté12 oz"/>
    <n v="4.25"/>
    <x v="5"/>
  </r>
  <r>
    <x v="1130"/>
    <d v="2025-05-06T00:00:00"/>
    <x v="992"/>
    <x v="9"/>
    <n v="1"/>
    <x v="0"/>
    <x v="3"/>
    <x v="4"/>
    <m/>
    <s v="Payment"/>
    <n v="2"/>
    <s v="Syrup"/>
    <n v="0.75"/>
    <x v="5"/>
  </r>
  <r>
    <x v="1130"/>
    <d v="2025-05-06T00:00:00"/>
    <x v="992"/>
    <x v="6"/>
    <n v="1"/>
    <x v="1"/>
    <x v="1"/>
    <x v="1"/>
    <m/>
    <s v="Payment"/>
    <n v="2"/>
    <s v="Pourover12 oz"/>
    <n v="3.5"/>
    <x v="5"/>
  </r>
  <r>
    <x v="1131"/>
    <d v="2025-05-06T00:00:00"/>
    <x v="993"/>
    <x v="34"/>
    <n v="1"/>
    <x v="1"/>
    <x v="5"/>
    <x v="3"/>
    <m/>
    <s v="Payment"/>
    <n v="1"/>
    <s v="Mango lassi12 oz"/>
    <n v="5.75"/>
    <x v="5"/>
  </r>
  <r>
    <x v="1132"/>
    <d v="2025-05-06T00:00:00"/>
    <x v="994"/>
    <x v="1"/>
    <n v="1"/>
    <x v="1"/>
    <x v="1"/>
    <x v="1"/>
    <m/>
    <s v="Payment"/>
    <n v="1"/>
    <s v="Café latté12 oz"/>
    <n v="4.25"/>
    <x v="5"/>
  </r>
  <r>
    <x v="1133"/>
    <d v="2025-05-06T00:00:00"/>
    <x v="995"/>
    <x v="9"/>
    <n v="1"/>
    <x v="0"/>
    <x v="3"/>
    <x v="4"/>
    <m/>
    <s v="Payment"/>
    <n v="1"/>
    <s v="Syrup"/>
    <n v="0.75"/>
    <x v="5"/>
  </r>
  <r>
    <x v="1133"/>
    <d v="2025-05-06T00:00:00"/>
    <x v="995"/>
    <x v="8"/>
    <n v="1"/>
    <x v="1"/>
    <x v="2"/>
    <x v="3"/>
    <m/>
    <s v="Payment"/>
    <n v="1"/>
    <s v="Iced tea12 oz"/>
    <n v="4.25"/>
    <x v="5"/>
  </r>
  <r>
    <x v="1134"/>
    <d v="2025-05-06T00:00:00"/>
    <x v="996"/>
    <x v="8"/>
    <n v="1"/>
    <x v="1"/>
    <x v="2"/>
    <x v="3"/>
    <m/>
    <s v="Payment"/>
    <n v="1"/>
    <s v="Iced tea12 oz"/>
    <n v="4.25"/>
    <x v="5"/>
  </r>
  <r>
    <x v="1135"/>
    <d v="2025-05-06T00:00:00"/>
    <x v="997"/>
    <x v="9"/>
    <n v="1"/>
    <x v="0"/>
    <x v="3"/>
    <x v="4"/>
    <m/>
    <s v="Payment"/>
    <n v="1"/>
    <s v="Syrup"/>
    <n v="0.75"/>
    <x v="5"/>
  </r>
  <r>
    <x v="1135"/>
    <d v="2025-05-06T00:00:00"/>
    <x v="997"/>
    <x v="6"/>
    <n v="1"/>
    <x v="1"/>
    <x v="1"/>
    <x v="1"/>
    <m/>
    <s v="Payment"/>
    <n v="1"/>
    <s v="Pourover12 oz"/>
    <n v="3.5"/>
    <x v="5"/>
  </r>
  <r>
    <x v="1136"/>
    <d v="2025-05-06T00:00:00"/>
    <x v="998"/>
    <x v="15"/>
    <n v="1"/>
    <x v="1"/>
    <x v="1"/>
    <x v="3"/>
    <m/>
    <s v="Payment"/>
    <n v="2"/>
    <s v="Frappé12 oz"/>
    <n v="4.75"/>
    <x v="5"/>
  </r>
  <r>
    <x v="1137"/>
    <d v="2025-05-06T00:00:00"/>
    <x v="999"/>
    <x v="2"/>
    <n v="1"/>
    <x v="1"/>
    <x v="1"/>
    <x v="1"/>
    <m/>
    <s v="Payment"/>
    <n v="1"/>
    <s v="Cappuccino12 oz"/>
    <n v="5.5"/>
    <x v="5"/>
  </r>
  <r>
    <x v="1138"/>
    <d v="2025-05-06T00:00:00"/>
    <x v="1000"/>
    <x v="2"/>
    <n v="1"/>
    <x v="1"/>
    <x v="1"/>
    <x v="1"/>
    <m/>
    <s v="Payment"/>
    <n v="1"/>
    <s v="Cappuccino12 oz"/>
    <n v="5.5"/>
    <x v="5"/>
  </r>
  <r>
    <x v="1139"/>
    <d v="2025-05-06T00:00:00"/>
    <x v="1001"/>
    <x v="6"/>
    <n v="1"/>
    <x v="1"/>
    <x v="1"/>
    <x v="1"/>
    <m/>
    <s v="Payment"/>
    <n v="1"/>
    <s v="Pourover12 oz"/>
    <n v="3.5"/>
    <x v="5"/>
  </r>
  <r>
    <x v="1140"/>
    <d v="2025-05-06T00:00:00"/>
    <x v="1002"/>
    <x v="1"/>
    <n v="1"/>
    <x v="1"/>
    <x v="1"/>
    <x v="1"/>
    <m/>
    <s v="Payment"/>
    <n v="1"/>
    <s v="Café latté12 oz"/>
    <n v="4.25"/>
    <x v="5"/>
  </r>
  <r>
    <x v="1141"/>
    <d v="2025-05-06T00:00:00"/>
    <x v="1003"/>
    <x v="11"/>
    <n v="1"/>
    <x v="0"/>
    <x v="3"/>
    <x v="4"/>
    <m/>
    <s v="Payment"/>
    <n v="1"/>
    <s v="Extra shot"/>
    <n v="1"/>
    <x v="5"/>
  </r>
  <r>
    <x v="1141"/>
    <d v="2025-05-06T00:00:00"/>
    <x v="1003"/>
    <x v="2"/>
    <n v="1"/>
    <x v="1"/>
    <x v="1"/>
    <x v="1"/>
    <m/>
    <s v="Payment"/>
    <n v="1"/>
    <s v="Cappuccino12 oz"/>
    <n v="5.5"/>
    <x v="5"/>
  </r>
  <r>
    <x v="1142"/>
    <d v="2025-05-06T00:00:00"/>
    <x v="1004"/>
    <x v="24"/>
    <n v="1"/>
    <x v="1"/>
    <x v="1"/>
    <x v="1"/>
    <m/>
    <s v="Payment"/>
    <n v="1"/>
    <s v="Aeropress12 oz"/>
    <n v="6"/>
    <x v="5"/>
  </r>
  <r>
    <x v="1143"/>
    <d v="2025-05-06T00:00:00"/>
    <x v="1005"/>
    <x v="8"/>
    <n v="1"/>
    <x v="1"/>
    <x v="2"/>
    <x v="3"/>
    <m/>
    <s v="Payment"/>
    <n v="2"/>
    <s v="Iced tea12 oz"/>
    <n v="4.25"/>
    <x v="5"/>
  </r>
  <r>
    <x v="1144"/>
    <d v="2025-05-06T00:00:00"/>
    <x v="1006"/>
    <x v="1"/>
    <n v="1"/>
    <x v="1"/>
    <x v="1"/>
    <x v="1"/>
    <m/>
    <s v="Payment"/>
    <n v="1"/>
    <s v="Café latté12 oz"/>
    <n v="4.25"/>
    <x v="5"/>
  </r>
  <r>
    <x v="1145"/>
    <d v="2025-05-06T00:00:00"/>
    <x v="1007"/>
    <x v="1"/>
    <n v="1"/>
    <x v="1"/>
    <x v="1"/>
    <x v="1"/>
    <m/>
    <s v="Payment"/>
    <n v="1"/>
    <s v="Café latté12 oz"/>
    <n v="4.25"/>
    <x v="5"/>
  </r>
  <r>
    <x v="1146"/>
    <d v="2025-05-06T00:00:00"/>
    <x v="1008"/>
    <x v="9"/>
    <n v="1"/>
    <x v="0"/>
    <x v="3"/>
    <x v="4"/>
    <m/>
    <s v="Payment"/>
    <n v="2"/>
    <s v="Syrup"/>
    <n v="0.75"/>
    <x v="5"/>
  </r>
  <r>
    <x v="1146"/>
    <d v="2025-05-06T00:00:00"/>
    <x v="1008"/>
    <x v="6"/>
    <n v="1"/>
    <x v="1"/>
    <x v="1"/>
    <x v="1"/>
    <m/>
    <s v="Payment"/>
    <n v="2"/>
    <s v="Pourover12 oz"/>
    <n v="3.5"/>
    <x v="5"/>
  </r>
  <r>
    <x v="1146"/>
    <d v="2025-05-06T00:00:00"/>
    <x v="1008"/>
    <x v="12"/>
    <n v="1"/>
    <x v="3"/>
    <x v="1"/>
    <x v="1"/>
    <m/>
    <s v="Payment"/>
    <n v="2"/>
    <s v="Espresso1 oz"/>
    <n v="2.5"/>
    <x v="5"/>
  </r>
  <r>
    <x v="1147"/>
    <d v="2025-05-06T00:00:00"/>
    <x v="1009"/>
    <x v="15"/>
    <n v="1"/>
    <x v="1"/>
    <x v="1"/>
    <x v="3"/>
    <m/>
    <s v="Payment"/>
    <n v="1"/>
    <s v="Frappé12 oz"/>
    <n v="4.75"/>
    <x v="5"/>
  </r>
  <r>
    <x v="1148"/>
    <d v="2025-05-06T00:00:00"/>
    <x v="1010"/>
    <x v="15"/>
    <n v="1"/>
    <x v="1"/>
    <x v="1"/>
    <x v="3"/>
    <m/>
    <s v="Payment"/>
    <n v="1"/>
    <s v="Frappé12 oz"/>
    <n v="4.75"/>
    <x v="5"/>
  </r>
  <r>
    <x v="1149"/>
    <d v="2025-05-06T00:00:00"/>
    <x v="1011"/>
    <x v="6"/>
    <n v="1"/>
    <x v="1"/>
    <x v="1"/>
    <x v="1"/>
    <m/>
    <s v="Payment"/>
    <n v="1"/>
    <s v="Pourover12 oz"/>
    <n v="3.5"/>
    <x v="5"/>
  </r>
  <r>
    <x v="1150"/>
    <d v="2025-05-06T00:00:00"/>
    <x v="1012"/>
    <x v="2"/>
    <n v="1"/>
    <x v="1"/>
    <x v="1"/>
    <x v="1"/>
    <m/>
    <s v="Payment"/>
    <n v="1"/>
    <s v="Cappuccino12 oz"/>
    <n v="5.5"/>
    <x v="5"/>
  </r>
  <r>
    <x v="1151"/>
    <d v="2025-05-06T00:00:00"/>
    <x v="1013"/>
    <x v="15"/>
    <n v="1"/>
    <x v="1"/>
    <x v="1"/>
    <x v="3"/>
    <m/>
    <s v="Payment"/>
    <n v="2"/>
    <s v="Frappé12 oz"/>
    <n v="4.75"/>
    <x v="5"/>
  </r>
  <r>
    <x v="1152"/>
    <d v="2025-05-06T00:00:00"/>
    <x v="1014"/>
    <x v="8"/>
    <n v="1"/>
    <x v="1"/>
    <x v="2"/>
    <x v="3"/>
    <m/>
    <s v="Payment"/>
    <n v="2"/>
    <s v="Iced tea12 oz"/>
    <n v="4.25"/>
    <x v="5"/>
  </r>
  <r>
    <x v="1153"/>
    <d v="2025-05-06T00:00:00"/>
    <x v="1015"/>
    <x v="9"/>
    <n v="2"/>
    <x v="0"/>
    <x v="3"/>
    <x v="4"/>
    <m/>
    <s v="Payment"/>
    <n v="1"/>
    <s v="Syrup"/>
    <n v="1.5"/>
    <x v="5"/>
  </r>
  <r>
    <x v="1153"/>
    <d v="2025-05-06T00:00:00"/>
    <x v="1015"/>
    <x v="6"/>
    <n v="2"/>
    <x v="1"/>
    <x v="1"/>
    <x v="1"/>
    <m/>
    <s v="Payment"/>
    <n v="1"/>
    <s v="Pourover12 oz"/>
    <n v="7"/>
    <x v="5"/>
  </r>
  <r>
    <x v="1154"/>
    <d v="2025-05-06T00:00:00"/>
    <x v="1016"/>
    <x v="1"/>
    <n v="1"/>
    <x v="1"/>
    <x v="1"/>
    <x v="1"/>
    <m/>
    <s v="Payment"/>
    <n v="2"/>
    <s v="Café latté12 oz"/>
    <n v="4.25"/>
    <x v="5"/>
  </r>
  <r>
    <x v="1155"/>
    <d v="2025-05-06T00:00:00"/>
    <x v="1017"/>
    <x v="7"/>
    <n v="1"/>
    <x v="2"/>
    <x v="1"/>
    <x v="1"/>
    <m/>
    <s v="Payment"/>
    <n v="1"/>
    <s v="Turkish coffee3 oz"/>
    <n v="3.75"/>
    <x v="5"/>
  </r>
  <r>
    <x v="1155"/>
    <d v="2025-05-06T00:00:00"/>
    <x v="1017"/>
    <x v="4"/>
    <n v="1"/>
    <x v="1"/>
    <x v="1"/>
    <x v="1"/>
    <m/>
    <s v="Payment"/>
    <n v="1"/>
    <s v="Drip coffee12 oz"/>
    <n v="2.25"/>
    <x v="5"/>
  </r>
  <r>
    <x v="1156"/>
    <d v="2025-05-06T00:00:00"/>
    <x v="1018"/>
    <x v="4"/>
    <n v="1"/>
    <x v="1"/>
    <x v="1"/>
    <x v="1"/>
    <m/>
    <s v="Payment"/>
    <n v="1"/>
    <s v="Drip coffee12 oz"/>
    <n v="2.25"/>
    <x v="5"/>
  </r>
  <r>
    <x v="1157"/>
    <d v="2025-05-06T00:00:00"/>
    <x v="1019"/>
    <x v="15"/>
    <n v="1"/>
    <x v="1"/>
    <x v="1"/>
    <x v="3"/>
    <m/>
    <s v="Payment"/>
    <n v="1"/>
    <s v="Frappé12 oz"/>
    <n v="4.75"/>
    <x v="5"/>
  </r>
  <r>
    <x v="1158"/>
    <d v="2025-05-06T00:00:00"/>
    <x v="1020"/>
    <x v="6"/>
    <n v="1"/>
    <x v="1"/>
    <x v="1"/>
    <x v="1"/>
    <m/>
    <s v="Payment"/>
    <n v="2"/>
    <s v="Pourover12 oz"/>
    <n v="3.5"/>
    <x v="5"/>
  </r>
  <r>
    <x v="1159"/>
    <d v="2025-05-06T00:00:00"/>
    <x v="1021"/>
    <x v="15"/>
    <n v="1"/>
    <x v="1"/>
    <x v="1"/>
    <x v="3"/>
    <m/>
    <s v="Payment"/>
    <n v="2"/>
    <s v="Frappé12 oz"/>
    <n v="4.75"/>
    <x v="5"/>
  </r>
  <r>
    <x v="1160"/>
    <d v="2025-05-06T00:00:00"/>
    <x v="63"/>
    <x v="7"/>
    <n v="1"/>
    <x v="2"/>
    <x v="1"/>
    <x v="1"/>
    <m/>
    <s v="Payment"/>
    <n v="1"/>
    <s v="Turkish coffee3 oz"/>
    <n v="3.75"/>
    <x v="5"/>
  </r>
  <r>
    <x v="1161"/>
    <d v="2025-05-06T00:00:00"/>
    <x v="1022"/>
    <x v="9"/>
    <n v="1"/>
    <x v="0"/>
    <x v="3"/>
    <x v="4"/>
    <m/>
    <s v="Payment"/>
    <n v="1"/>
    <s v="Syrup"/>
    <n v="0.75"/>
    <x v="5"/>
  </r>
  <r>
    <x v="1161"/>
    <d v="2025-05-06T00:00:00"/>
    <x v="1022"/>
    <x v="6"/>
    <n v="1"/>
    <x v="1"/>
    <x v="1"/>
    <x v="1"/>
    <m/>
    <s v="Payment"/>
    <n v="1"/>
    <s v="Pourover12 oz"/>
    <n v="3.5"/>
    <x v="5"/>
  </r>
  <r>
    <x v="1162"/>
    <d v="2025-05-06T00:00:00"/>
    <x v="1023"/>
    <x v="5"/>
    <n v="1"/>
    <x v="1"/>
    <x v="1"/>
    <x v="1"/>
    <m/>
    <s v="Payment"/>
    <n v="2"/>
    <s v="Café Cubano12 oz"/>
    <n v="7"/>
    <x v="5"/>
  </r>
  <r>
    <x v="1163"/>
    <d v="2025-05-06T00:00:00"/>
    <x v="1024"/>
    <x v="15"/>
    <n v="1"/>
    <x v="1"/>
    <x v="1"/>
    <x v="3"/>
    <m/>
    <s v="Payment"/>
    <n v="2"/>
    <s v="Frappé12 oz"/>
    <n v="4.75"/>
    <x v="5"/>
  </r>
  <r>
    <x v="1164"/>
    <d v="2025-05-06T00:00:00"/>
    <x v="1025"/>
    <x v="13"/>
    <n v="1"/>
    <x v="4"/>
    <x v="2"/>
    <x v="1"/>
    <m/>
    <s v="Payment"/>
    <n v="1"/>
    <s v="Moroccan tea10 oz"/>
    <n v="3"/>
    <x v="5"/>
  </r>
  <r>
    <x v="1165"/>
    <d v="2025-05-06T00:00:00"/>
    <x v="228"/>
    <x v="41"/>
    <n v="1"/>
    <x v="1"/>
    <x v="5"/>
    <x v="3"/>
    <m/>
    <s v="Payment"/>
    <n v="2"/>
    <s v="Fruity fizzy12 oz"/>
    <n v="2"/>
    <x v="5"/>
  </r>
  <r>
    <x v="1166"/>
    <d v="2025-05-06T00:00:00"/>
    <x v="1026"/>
    <x v="2"/>
    <n v="1"/>
    <x v="1"/>
    <x v="1"/>
    <x v="1"/>
    <m/>
    <s v="Payment"/>
    <n v="2"/>
    <s v="Cappuccino12 oz"/>
    <n v="5.5"/>
    <x v="5"/>
  </r>
  <r>
    <x v="1167"/>
    <d v="2025-05-06T00:00:00"/>
    <x v="1027"/>
    <x v="1"/>
    <n v="1"/>
    <x v="1"/>
    <x v="1"/>
    <x v="1"/>
    <m/>
    <s v="Payment"/>
    <n v="1"/>
    <s v="Café latté12 oz"/>
    <n v="4.25"/>
    <x v="5"/>
  </r>
  <r>
    <x v="1168"/>
    <d v="2025-05-06T00:00:00"/>
    <x v="1028"/>
    <x v="15"/>
    <n v="1"/>
    <x v="1"/>
    <x v="1"/>
    <x v="3"/>
    <m/>
    <s v="Payment"/>
    <n v="2"/>
    <s v="Frappé12 oz"/>
    <n v="4.75"/>
    <x v="5"/>
  </r>
  <r>
    <x v="1169"/>
    <d v="2025-05-06T00:00:00"/>
    <x v="1029"/>
    <x v="9"/>
    <n v="1"/>
    <x v="0"/>
    <x v="3"/>
    <x v="4"/>
    <m/>
    <s v="Payment"/>
    <n v="1"/>
    <s v="Syrup"/>
    <n v="0.75"/>
    <x v="5"/>
  </r>
  <r>
    <x v="1169"/>
    <d v="2025-05-06T00:00:00"/>
    <x v="1029"/>
    <x v="6"/>
    <n v="1"/>
    <x v="1"/>
    <x v="1"/>
    <x v="1"/>
    <m/>
    <s v="Payment"/>
    <n v="1"/>
    <s v="Pourover12 oz"/>
    <n v="3.5"/>
    <x v="5"/>
  </r>
  <r>
    <x v="1170"/>
    <d v="2025-05-06T00:00:00"/>
    <x v="1030"/>
    <x v="15"/>
    <n v="1"/>
    <x v="1"/>
    <x v="1"/>
    <x v="3"/>
    <m/>
    <s v="Payment"/>
    <n v="1"/>
    <s v="Frappé12 oz"/>
    <n v="4.75"/>
    <x v="5"/>
  </r>
  <r>
    <x v="1171"/>
    <d v="2025-05-06T00:00:00"/>
    <x v="1031"/>
    <x v="6"/>
    <n v="1"/>
    <x v="1"/>
    <x v="1"/>
    <x v="1"/>
    <m/>
    <s v="Payment"/>
    <n v="2"/>
    <s v="Pourover12 oz"/>
    <n v="3.5"/>
    <x v="5"/>
  </r>
  <r>
    <x v="1172"/>
    <d v="2025-05-06T00:00:00"/>
    <x v="1032"/>
    <x v="15"/>
    <n v="1"/>
    <x v="1"/>
    <x v="1"/>
    <x v="3"/>
    <m/>
    <s v="Payment"/>
    <n v="1"/>
    <s v="Frappé12 oz"/>
    <n v="4.75"/>
    <x v="5"/>
  </r>
  <r>
    <x v="1173"/>
    <d v="2025-05-06T00:00:00"/>
    <x v="1033"/>
    <x v="15"/>
    <n v="1"/>
    <x v="1"/>
    <x v="1"/>
    <x v="3"/>
    <m/>
    <s v="Payment"/>
    <n v="1"/>
    <s v="Frappé12 oz"/>
    <n v="4.75"/>
    <x v="5"/>
  </r>
  <r>
    <x v="1174"/>
    <d v="2025-05-06T00:00:00"/>
    <x v="1034"/>
    <x v="15"/>
    <n v="1"/>
    <x v="1"/>
    <x v="1"/>
    <x v="3"/>
    <m/>
    <s v="Payment"/>
    <n v="2"/>
    <s v="Frappé12 oz"/>
    <n v="4.75"/>
    <x v="5"/>
  </r>
  <r>
    <x v="1174"/>
    <d v="2025-05-06T00:00:00"/>
    <x v="1034"/>
    <x v="1"/>
    <n v="1"/>
    <x v="1"/>
    <x v="1"/>
    <x v="1"/>
    <m/>
    <s v="Payment"/>
    <n v="2"/>
    <s v="Café latté12 oz"/>
    <n v="4.25"/>
    <x v="5"/>
  </r>
  <r>
    <x v="1175"/>
    <d v="2025-05-06T00:00:00"/>
    <x v="1035"/>
    <x v="15"/>
    <n v="1"/>
    <x v="1"/>
    <x v="1"/>
    <x v="3"/>
    <m/>
    <s v="Payment"/>
    <n v="2"/>
    <s v="Frappé12 oz"/>
    <n v="4.75"/>
    <x v="5"/>
  </r>
  <r>
    <x v="1176"/>
    <d v="2025-05-06T00:00:00"/>
    <x v="1036"/>
    <x v="17"/>
    <n v="1"/>
    <x v="1"/>
    <x v="1"/>
    <x v="3"/>
    <m/>
    <s v="Payment"/>
    <n v="1"/>
    <s v="Iced Guillermo12 oz"/>
    <n v="3.5"/>
    <x v="5"/>
  </r>
  <r>
    <x v="1177"/>
    <d v="2025-05-06T00:00:00"/>
    <x v="1037"/>
    <x v="17"/>
    <n v="1"/>
    <x v="1"/>
    <x v="1"/>
    <x v="3"/>
    <m/>
    <s v="Payment"/>
    <n v="1"/>
    <s v="Iced Guillermo12 oz"/>
    <n v="3.5"/>
    <x v="5"/>
  </r>
  <r>
    <x v="1178"/>
    <d v="2025-05-06T00:00:00"/>
    <x v="1038"/>
    <x v="8"/>
    <n v="1"/>
    <x v="1"/>
    <x v="2"/>
    <x v="3"/>
    <m/>
    <s v="Payment"/>
    <n v="2"/>
    <s v="Iced tea12 oz"/>
    <n v="4.25"/>
    <x v="5"/>
  </r>
  <r>
    <x v="1178"/>
    <d v="2025-05-06T00:00:00"/>
    <x v="1038"/>
    <x v="15"/>
    <n v="1"/>
    <x v="1"/>
    <x v="1"/>
    <x v="3"/>
    <m/>
    <s v="Payment"/>
    <n v="2"/>
    <s v="Frappé12 oz"/>
    <n v="4.75"/>
    <x v="5"/>
  </r>
  <r>
    <x v="1179"/>
    <d v="2025-05-06T00:00:00"/>
    <x v="1039"/>
    <x v="1"/>
    <n v="1"/>
    <x v="1"/>
    <x v="1"/>
    <x v="1"/>
    <m/>
    <s v="Payment"/>
    <n v="1"/>
    <s v="Café latté12 oz"/>
    <n v="4.25"/>
    <x v="5"/>
  </r>
  <r>
    <x v="1180"/>
    <d v="2025-05-06T00:00:00"/>
    <x v="1040"/>
    <x v="6"/>
    <n v="1"/>
    <x v="1"/>
    <x v="1"/>
    <x v="1"/>
    <m/>
    <s v="Payment"/>
    <n v="1"/>
    <s v="Pourover12 oz"/>
    <n v="3.5"/>
    <x v="5"/>
  </r>
  <r>
    <x v="1181"/>
    <d v="2025-05-06T00:00:00"/>
    <x v="1041"/>
    <x v="8"/>
    <n v="1"/>
    <x v="1"/>
    <x v="2"/>
    <x v="3"/>
    <m/>
    <s v="Payment"/>
    <n v="1"/>
    <s v="Iced tea12 oz"/>
    <n v="4.25"/>
    <x v="5"/>
  </r>
  <r>
    <x v="1181"/>
    <d v="2025-05-06T00:00:00"/>
    <x v="1041"/>
    <x v="4"/>
    <n v="1"/>
    <x v="1"/>
    <x v="1"/>
    <x v="1"/>
    <m/>
    <s v="Payment"/>
    <n v="1"/>
    <s v="Drip coffee12 oz"/>
    <n v="2.25"/>
    <x v="5"/>
  </r>
  <r>
    <x v="1182"/>
    <d v="2025-05-06T00:00:00"/>
    <x v="1042"/>
    <x v="6"/>
    <n v="1"/>
    <x v="1"/>
    <x v="1"/>
    <x v="1"/>
    <m/>
    <s v="Payment"/>
    <n v="1"/>
    <s v="Pourover12 oz"/>
    <n v="3.5"/>
    <x v="5"/>
  </r>
  <r>
    <x v="1183"/>
    <d v="2025-05-06T00:00:00"/>
    <x v="1043"/>
    <x v="1"/>
    <n v="1"/>
    <x v="1"/>
    <x v="1"/>
    <x v="1"/>
    <m/>
    <s v="Payment"/>
    <n v="1"/>
    <s v="Café latté12 oz"/>
    <n v="4.25"/>
    <x v="5"/>
  </r>
  <r>
    <x v="1184"/>
    <d v="2025-05-06T00:00:00"/>
    <x v="1044"/>
    <x v="9"/>
    <n v="1"/>
    <x v="0"/>
    <x v="3"/>
    <x v="4"/>
    <m/>
    <s v="Payment"/>
    <n v="2"/>
    <s v="Syrup"/>
    <n v="0.75"/>
    <x v="5"/>
  </r>
  <r>
    <x v="1184"/>
    <d v="2025-05-06T00:00:00"/>
    <x v="1044"/>
    <x v="6"/>
    <n v="1"/>
    <x v="1"/>
    <x v="1"/>
    <x v="1"/>
    <m/>
    <s v="Payment"/>
    <n v="2"/>
    <s v="Pourover12 oz"/>
    <n v="3.5"/>
    <x v="5"/>
  </r>
  <r>
    <x v="1185"/>
    <d v="2025-05-06T00:00:00"/>
    <x v="1045"/>
    <x v="2"/>
    <n v="1"/>
    <x v="1"/>
    <x v="1"/>
    <x v="1"/>
    <m/>
    <s v="Payment"/>
    <n v="1"/>
    <s v="Cappuccino12 oz"/>
    <n v="5.5"/>
    <x v="5"/>
  </r>
  <r>
    <x v="1186"/>
    <d v="2025-05-06T00:00:00"/>
    <x v="1046"/>
    <x v="6"/>
    <n v="1"/>
    <x v="1"/>
    <x v="1"/>
    <x v="1"/>
    <m/>
    <s v="Payment"/>
    <n v="1"/>
    <s v="Pourover12 oz"/>
    <n v="3.5"/>
    <x v="5"/>
  </r>
  <r>
    <x v="1187"/>
    <d v="2025-05-06T00:00:00"/>
    <x v="1047"/>
    <x v="1"/>
    <n v="1"/>
    <x v="1"/>
    <x v="1"/>
    <x v="1"/>
    <m/>
    <s v="Payment"/>
    <n v="1"/>
    <s v="Café latté12 oz"/>
    <n v="4.25"/>
    <x v="5"/>
  </r>
  <r>
    <x v="1188"/>
    <d v="2025-05-06T00:00:00"/>
    <x v="1048"/>
    <x v="6"/>
    <n v="1"/>
    <x v="1"/>
    <x v="1"/>
    <x v="1"/>
    <m/>
    <s v="Payment"/>
    <n v="1"/>
    <s v="Pourover12 oz"/>
    <n v="3.5"/>
    <x v="5"/>
  </r>
  <r>
    <x v="1189"/>
    <d v="2025-05-06T00:00:00"/>
    <x v="1049"/>
    <x v="15"/>
    <n v="1"/>
    <x v="1"/>
    <x v="1"/>
    <x v="3"/>
    <m/>
    <s v="Payment"/>
    <n v="1"/>
    <s v="Frappé12 oz"/>
    <n v="4.75"/>
    <x v="5"/>
  </r>
  <r>
    <x v="1190"/>
    <d v="2025-05-06T00:00:00"/>
    <x v="1050"/>
    <x v="4"/>
    <n v="1"/>
    <x v="1"/>
    <x v="1"/>
    <x v="1"/>
    <m/>
    <s v="Payment"/>
    <n v="1"/>
    <s v="Drip coffee12 oz"/>
    <n v="2.25"/>
    <x v="5"/>
  </r>
  <r>
    <x v="1190"/>
    <d v="2025-05-06T00:00:00"/>
    <x v="1050"/>
    <x v="1"/>
    <n v="1"/>
    <x v="1"/>
    <x v="1"/>
    <x v="1"/>
    <m/>
    <s v="Payment"/>
    <n v="1"/>
    <s v="Café latté12 oz"/>
    <n v="4.25"/>
    <x v="5"/>
  </r>
  <r>
    <x v="1191"/>
    <d v="2025-05-06T00:00:00"/>
    <x v="444"/>
    <x v="7"/>
    <n v="1"/>
    <x v="2"/>
    <x v="1"/>
    <x v="1"/>
    <m/>
    <s v="Payment"/>
    <n v="1"/>
    <s v="Turkish coffee3 oz"/>
    <n v="3.75"/>
    <x v="5"/>
  </r>
  <r>
    <x v="1192"/>
    <d v="2025-05-06T00:00:00"/>
    <x v="1051"/>
    <x v="15"/>
    <n v="1"/>
    <x v="1"/>
    <x v="1"/>
    <x v="3"/>
    <m/>
    <s v="Payment"/>
    <n v="1"/>
    <s v="Frappé12 oz"/>
    <n v="4.75"/>
    <x v="5"/>
  </r>
  <r>
    <x v="1193"/>
    <d v="2025-05-06T00:00:00"/>
    <x v="1052"/>
    <x v="2"/>
    <n v="1"/>
    <x v="1"/>
    <x v="1"/>
    <x v="1"/>
    <m/>
    <s v="Payment"/>
    <n v="1"/>
    <s v="Cappuccino12 oz"/>
    <n v="5.5"/>
    <x v="5"/>
  </r>
  <r>
    <x v="1194"/>
    <d v="2025-05-06T00:00:00"/>
    <x v="1053"/>
    <x v="34"/>
    <n v="1"/>
    <x v="1"/>
    <x v="5"/>
    <x v="3"/>
    <m/>
    <s v="Refund"/>
    <n v="1"/>
    <s v="Mango lassi12 oz"/>
    <n v="5.75"/>
    <x v="5"/>
  </r>
  <r>
    <x v="1195"/>
    <d v="2025-05-06T00:00:00"/>
    <x v="1054"/>
    <x v="15"/>
    <n v="1"/>
    <x v="1"/>
    <x v="1"/>
    <x v="3"/>
    <m/>
    <s v="Payment"/>
    <n v="1"/>
    <s v="Frappé12 oz"/>
    <n v="4.75"/>
    <x v="5"/>
  </r>
  <r>
    <x v="1196"/>
    <d v="2025-05-06T00:00:00"/>
    <x v="1055"/>
    <x v="7"/>
    <n v="1"/>
    <x v="2"/>
    <x v="1"/>
    <x v="1"/>
    <m/>
    <s v="Payment"/>
    <n v="1"/>
    <s v="Turkish coffee3 oz"/>
    <n v="3.75"/>
    <x v="5"/>
  </r>
  <r>
    <x v="1197"/>
    <d v="2025-05-06T00:00:00"/>
    <x v="1056"/>
    <x v="34"/>
    <n v="1"/>
    <x v="1"/>
    <x v="5"/>
    <x v="3"/>
    <m/>
    <s v="Payment"/>
    <n v="1"/>
    <s v="Mango lassi12 oz"/>
    <n v="5.75"/>
    <x v="5"/>
  </r>
  <r>
    <x v="1197"/>
    <d v="2025-05-06T00:00:00"/>
    <x v="1056"/>
    <x v="24"/>
    <n v="1"/>
    <x v="1"/>
    <x v="1"/>
    <x v="1"/>
    <m/>
    <s v="Payment"/>
    <n v="1"/>
    <s v="Aeropress12 oz"/>
    <n v="6"/>
    <x v="5"/>
  </r>
  <r>
    <x v="1198"/>
    <d v="2025-05-06T00:00:00"/>
    <x v="1057"/>
    <x v="6"/>
    <n v="1"/>
    <x v="1"/>
    <x v="1"/>
    <x v="1"/>
    <m/>
    <s v="Payment"/>
    <n v="2"/>
    <s v="Pourover12 oz"/>
    <n v="3.5"/>
    <x v="5"/>
  </r>
  <r>
    <x v="1199"/>
    <d v="2025-05-06T00:00:00"/>
    <x v="1058"/>
    <x v="8"/>
    <n v="1"/>
    <x v="1"/>
    <x v="2"/>
    <x v="3"/>
    <m/>
    <s v="Payment"/>
    <n v="1"/>
    <s v="Iced tea12 oz"/>
    <n v="4.25"/>
    <x v="5"/>
  </r>
  <r>
    <x v="1200"/>
    <d v="2025-05-06T00:00:00"/>
    <x v="1059"/>
    <x v="15"/>
    <n v="1"/>
    <x v="1"/>
    <x v="1"/>
    <x v="3"/>
    <m/>
    <s v="Payment"/>
    <n v="2"/>
    <s v="Frappé12 oz"/>
    <n v="4.75"/>
    <x v="5"/>
  </r>
  <r>
    <x v="1201"/>
    <d v="2025-05-06T00:00:00"/>
    <x v="1060"/>
    <x v="10"/>
    <n v="1"/>
    <x v="1"/>
    <x v="4"/>
    <x v="5"/>
    <m/>
    <s v="Payment"/>
    <n v="2"/>
    <s v="Single-origin12 oz"/>
    <n v="14.95"/>
    <x v="5"/>
  </r>
  <r>
    <x v="1202"/>
    <d v="2025-05-06T00:00:00"/>
    <x v="1061"/>
    <x v="13"/>
    <n v="1"/>
    <x v="4"/>
    <x v="2"/>
    <x v="1"/>
    <m/>
    <s v="Payment"/>
    <n v="1"/>
    <s v="Moroccan tea10 oz"/>
    <n v="3"/>
    <x v="5"/>
  </r>
  <r>
    <x v="1202"/>
    <d v="2025-05-06T00:00:00"/>
    <x v="1061"/>
    <x v="1"/>
    <n v="1"/>
    <x v="1"/>
    <x v="1"/>
    <x v="1"/>
    <m/>
    <s v="Payment"/>
    <n v="1"/>
    <s v="Café latté12 oz"/>
    <n v="4.25"/>
    <x v="5"/>
  </r>
  <r>
    <x v="1203"/>
    <d v="2025-05-06T00:00:00"/>
    <x v="1062"/>
    <x v="15"/>
    <n v="1"/>
    <x v="1"/>
    <x v="1"/>
    <x v="3"/>
    <m/>
    <s v="Payment"/>
    <n v="1"/>
    <s v="Frappé12 oz"/>
    <n v="4.75"/>
    <x v="5"/>
  </r>
  <r>
    <x v="1204"/>
    <d v="2025-05-06T00:00:00"/>
    <x v="1063"/>
    <x v="7"/>
    <n v="1"/>
    <x v="2"/>
    <x v="1"/>
    <x v="1"/>
    <m/>
    <s v="Payment"/>
    <n v="1"/>
    <s v="Turkish coffee3 oz"/>
    <n v="3.75"/>
    <x v="5"/>
  </r>
  <r>
    <x v="1205"/>
    <d v="2025-05-06T00:00:00"/>
    <x v="1064"/>
    <x v="9"/>
    <n v="1"/>
    <x v="0"/>
    <x v="3"/>
    <x v="4"/>
    <m/>
    <s v="Payment"/>
    <n v="1"/>
    <s v="Syrup"/>
    <n v="0.75"/>
    <x v="5"/>
  </r>
  <r>
    <x v="1206"/>
    <d v="2025-05-06T00:00:00"/>
    <x v="1065"/>
    <x v="10"/>
    <n v="1"/>
    <x v="1"/>
    <x v="4"/>
    <x v="5"/>
    <m/>
    <s v="Payment"/>
    <n v="2"/>
    <s v="Single-origin12 oz"/>
    <n v="14.95"/>
    <x v="5"/>
  </r>
  <r>
    <x v="1207"/>
    <d v="2025-05-06T00:00:00"/>
    <x v="1066"/>
    <x v="1"/>
    <n v="1"/>
    <x v="1"/>
    <x v="1"/>
    <x v="1"/>
    <m/>
    <s v="Payment"/>
    <n v="2"/>
    <s v="Café latté12 oz"/>
    <n v="4.25"/>
    <x v="5"/>
  </r>
  <r>
    <x v="1208"/>
    <d v="2025-05-06T00:00:00"/>
    <x v="1067"/>
    <x v="2"/>
    <n v="1"/>
    <x v="1"/>
    <x v="1"/>
    <x v="1"/>
    <m/>
    <s v="Payment"/>
    <n v="2"/>
    <s v="Cappuccino12 oz"/>
    <n v="5.5"/>
    <x v="5"/>
  </r>
  <r>
    <x v="1209"/>
    <d v="2025-05-06T00:00:00"/>
    <x v="1068"/>
    <x v="9"/>
    <n v="1"/>
    <x v="0"/>
    <x v="3"/>
    <x v="4"/>
    <m/>
    <s v="Payment"/>
    <n v="1"/>
    <s v="Syrup"/>
    <n v="0.75"/>
    <x v="5"/>
  </r>
  <r>
    <x v="1209"/>
    <d v="2025-05-06T00:00:00"/>
    <x v="1068"/>
    <x v="20"/>
    <n v="1"/>
    <x v="1"/>
    <x v="2"/>
    <x v="1"/>
    <m/>
    <s v="Payment"/>
    <n v="1"/>
    <s v="Rooibos latté12 oz"/>
    <n v="5.5"/>
    <x v="5"/>
  </r>
  <r>
    <x v="1209"/>
    <d v="2025-05-06T00:00:00"/>
    <x v="1068"/>
    <x v="4"/>
    <n v="1"/>
    <x v="1"/>
    <x v="1"/>
    <x v="1"/>
    <m/>
    <s v="Payment"/>
    <n v="1"/>
    <s v="Drip coffee12 oz"/>
    <n v="2.25"/>
    <x v="5"/>
  </r>
  <r>
    <x v="1210"/>
    <d v="2025-05-06T00:00:00"/>
    <x v="1069"/>
    <x v="9"/>
    <n v="1"/>
    <x v="0"/>
    <x v="3"/>
    <x v="4"/>
    <m/>
    <s v="Payment"/>
    <n v="1"/>
    <s v="Syrup"/>
    <n v="0.75"/>
    <x v="5"/>
  </r>
  <r>
    <x v="1210"/>
    <d v="2025-05-06T00:00:00"/>
    <x v="1069"/>
    <x v="6"/>
    <n v="1"/>
    <x v="1"/>
    <x v="1"/>
    <x v="1"/>
    <m/>
    <s v="Payment"/>
    <n v="1"/>
    <s v="Pourover12 oz"/>
    <n v="3.5"/>
    <x v="5"/>
  </r>
  <r>
    <x v="1211"/>
    <d v="2025-05-06T00:00:00"/>
    <x v="1070"/>
    <x v="9"/>
    <n v="1"/>
    <x v="0"/>
    <x v="3"/>
    <x v="4"/>
    <m/>
    <s v="Payment"/>
    <n v="1"/>
    <s v="Syrup"/>
    <n v="0.75"/>
    <x v="5"/>
  </r>
  <r>
    <x v="1211"/>
    <d v="2025-05-06T00:00:00"/>
    <x v="1070"/>
    <x v="15"/>
    <n v="1"/>
    <x v="1"/>
    <x v="1"/>
    <x v="3"/>
    <m/>
    <s v="Payment"/>
    <n v="1"/>
    <s v="Frappé12 oz"/>
    <n v="4.75"/>
    <x v="5"/>
  </r>
  <r>
    <x v="1212"/>
    <d v="2025-05-06T00:00:00"/>
    <x v="1071"/>
    <x v="2"/>
    <n v="1"/>
    <x v="1"/>
    <x v="1"/>
    <x v="1"/>
    <m/>
    <s v="Payment"/>
    <n v="1"/>
    <s v="Cappuccino12 oz"/>
    <n v="5.5"/>
    <x v="5"/>
  </r>
  <r>
    <x v="1213"/>
    <d v="2025-05-06T00:00:00"/>
    <x v="1072"/>
    <x v="15"/>
    <n v="1"/>
    <x v="1"/>
    <x v="1"/>
    <x v="3"/>
    <m/>
    <s v="Payment"/>
    <n v="1"/>
    <s v="Frappé12 oz"/>
    <n v="4.75"/>
    <x v="5"/>
  </r>
  <r>
    <x v="1214"/>
    <d v="2025-05-06T00:00:00"/>
    <x v="1073"/>
    <x v="15"/>
    <n v="1"/>
    <x v="1"/>
    <x v="1"/>
    <x v="3"/>
    <m/>
    <s v="Payment"/>
    <n v="2"/>
    <s v="Frappé12 oz"/>
    <n v="4.75"/>
    <x v="5"/>
  </r>
  <r>
    <x v="1215"/>
    <d v="2025-05-06T00:00:00"/>
    <x v="1074"/>
    <x v="3"/>
    <n v="1"/>
    <x v="0"/>
    <x v="1"/>
    <x v="2"/>
    <m/>
    <s v="Payment"/>
    <n v="1"/>
    <s v="Drip coffee refill"/>
    <n v="1.25"/>
    <x v="5"/>
  </r>
  <r>
    <x v="1216"/>
    <d v="2025-05-06T00:00:00"/>
    <x v="1075"/>
    <x v="15"/>
    <n v="1"/>
    <x v="1"/>
    <x v="1"/>
    <x v="3"/>
    <m/>
    <s v="Payment"/>
    <n v="2"/>
    <s v="Frappé12 oz"/>
    <n v="4.75"/>
    <x v="5"/>
  </r>
  <r>
    <x v="1217"/>
    <d v="2025-05-06T00:00:00"/>
    <x v="1076"/>
    <x v="6"/>
    <n v="1"/>
    <x v="1"/>
    <x v="1"/>
    <x v="1"/>
    <m/>
    <s v="Payment"/>
    <n v="1"/>
    <s v="Pourover12 oz"/>
    <n v="3.5"/>
    <x v="5"/>
  </r>
  <r>
    <x v="1218"/>
    <d v="2025-05-06T00:00:00"/>
    <x v="1077"/>
    <x v="2"/>
    <n v="1"/>
    <x v="1"/>
    <x v="1"/>
    <x v="1"/>
    <m/>
    <s v="Payment"/>
    <n v="2"/>
    <s v="Cappuccino12 oz"/>
    <n v="5.5"/>
    <x v="5"/>
  </r>
  <r>
    <x v="1219"/>
    <d v="2025-05-06T00:00:00"/>
    <x v="1078"/>
    <x v="3"/>
    <n v="1"/>
    <x v="0"/>
    <x v="1"/>
    <x v="2"/>
    <m/>
    <s v="Payment"/>
    <n v="1"/>
    <s v="Drip coffee refill"/>
    <n v="1.25"/>
    <x v="5"/>
  </r>
  <r>
    <x v="1220"/>
    <d v="2025-05-06T00:00:00"/>
    <x v="1079"/>
    <x v="17"/>
    <n v="1"/>
    <x v="1"/>
    <x v="1"/>
    <x v="3"/>
    <m/>
    <s v="Payment"/>
    <n v="2"/>
    <s v="Iced Guillermo12 oz"/>
    <n v="3.5"/>
    <x v="5"/>
  </r>
  <r>
    <x v="1221"/>
    <d v="2025-05-06T00:00:00"/>
    <x v="1080"/>
    <x v="8"/>
    <n v="1"/>
    <x v="1"/>
    <x v="2"/>
    <x v="3"/>
    <m/>
    <s v="Payment"/>
    <n v="1"/>
    <s v="Iced tea12 oz"/>
    <n v="4.25"/>
    <x v="5"/>
  </r>
  <r>
    <x v="1222"/>
    <d v="2025-05-06T00:00:00"/>
    <x v="1081"/>
    <x v="8"/>
    <n v="1"/>
    <x v="1"/>
    <x v="2"/>
    <x v="3"/>
    <m/>
    <s v="Payment"/>
    <n v="2"/>
    <s v="Iced tea12 oz"/>
    <n v="4.25"/>
    <x v="5"/>
  </r>
  <r>
    <x v="1222"/>
    <d v="2025-05-06T00:00:00"/>
    <x v="1081"/>
    <x v="19"/>
    <n v="1"/>
    <x v="1"/>
    <x v="4"/>
    <x v="5"/>
    <m/>
    <s v="Payment"/>
    <n v="2"/>
    <s v="House blend12 oz"/>
    <n v="12.95"/>
    <x v="5"/>
  </r>
  <r>
    <x v="1223"/>
    <d v="2025-05-06T00:00:00"/>
    <x v="1082"/>
    <x v="20"/>
    <n v="1"/>
    <x v="1"/>
    <x v="2"/>
    <x v="1"/>
    <m/>
    <s v="Payment"/>
    <n v="1"/>
    <s v="Rooibos latté12 oz"/>
    <n v="5.5"/>
    <x v="5"/>
  </r>
  <r>
    <x v="1224"/>
    <d v="2025-05-06T00:00:00"/>
    <x v="1083"/>
    <x v="6"/>
    <n v="1"/>
    <x v="1"/>
    <x v="1"/>
    <x v="1"/>
    <m/>
    <s v="Payment"/>
    <n v="2"/>
    <s v="Pourover12 oz"/>
    <n v="3.5"/>
    <x v="5"/>
  </r>
  <r>
    <x v="1224"/>
    <d v="2025-05-06T00:00:00"/>
    <x v="1083"/>
    <x v="15"/>
    <n v="1"/>
    <x v="1"/>
    <x v="1"/>
    <x v="3"/>
    <m/>
    <s v="Payment"/>
    <n v="2"/>
    <s v="Frappé12 oz"/>
    <n v="4.75"/>
    <x v="5"/>
  </r>
  <r>
    <x v="1225"/>
    <d v="2025-05-06T00:00:00"/>
    <x v="1084"/>
    <x v="6"/>
    <n v="1"/>
    <x v="1"/>
    <x v="1"/>
    <x v="1"/>
    <m/>
    <s v="Payment"/>
    <n v="1"/>
    <s v="Pourover12 oz"/>
    <n v="3.5"/>
    <x v="5"/>
  </r>
  <r>
    <x v="1226"/>
    <d v="2025-05-06T00:00:00"/>
    <x v="1085"/>
    <x v="6"/>
    <n v="1"/>
    <x v="1"/>
    <x v="1"/>
    <x v="1"/>
    <m/>
    <s v="Payment"/>
    <n v="1"/>
    <s v="Pourover12 oz"/>
    <n v="3.5"/>
    <x v="5"/>
  </r>
  <r>
    <x v="1227"/>
    <d v="2025-05-06T00:00:00"/>
    <x v="1086"/>
    <x v="15"/>
    <n v="1"/>
    <x v="1"/>
    <x v="1"/>
    <x v="3"/>
    <m/>
    <s v="Payment"/>
    <n v="2"/>
    <s v="Frappé12 oz"/>
    <n v="4.75"/>
    <x v="5"/>
  </r>
  <r>
    <x v="1228"/>
    <d v="2025-05-06T00:00:00"/>
    <x v="1087"/>
    <x v="15"/>
    <n v="1"/>
    <x v="1"/>
    <x v="1"/>
    <x v="3"/>
    <m/>
    <s v="Payment"/>
    <n v="2"/>
    <s v="Frappé12 oz"/>
    <n v="4.75"/>
    <x v="5"/>
  </r>
  <r>
    <x v="1228"/>
    <d v="2025-05-06T00:00:00"/>
    <x v="1087"/>
    <x v="11"/>
    <n v="1"/>
    <x v="0"/>
    <x v="3"/>
    <x v="4"/>
    <m/>
    <s v="Payment"/>
    <n v="2"/>
    <s v="Extra shot"/>
    <n v="1"/>
    <x v="5"/>
  </r>
  <r>
    <x v="1229"/>
    <d v="2025-05-06T00:00:00"/>
    <x v="1088"/>
    <x v="5"/>
    <n v="1"/>
    <x v="1"/>
    <x v="1"/>
    <x v="1"/>
    <m/>
    <s v="Payment"/>
    <n v="2"/>
    <s v="Café Cubano12 oz"/>
    <n v="7"/>
    <x v="5"/>
  </r>
  <r>
    <x v="1230"/>
    <d v="2025-05-06T00:00:00"/>
    <x v="1089"/>
    <x v="20"/>
    <n v="1"/>
    <x v="1"/>
    <x v="2"/>
    <x v="1"/>
    <m/>
    <s v="Payment"/>
    <n v="2"/>
    <s v="Rooibos latté12 oz"/>
    <n v="5.5"/>
    <x v="5"/>
  </r>
  <r>
    <x v="1230"/>
    <d v="2025-05-06T00:00:00"/>
    <x v="1089"/>
    <x v="6"/>
    <n v="1"/>
    <x v="1"/>
    <x v="1"/>
    <x v="1"/>
    <m/>
    <s v="Payment"/>
    <n v="2"/>
    <s v="Pourover12 oz"/>
    <n v="3.5"/>
    <x v="5"/>
  </r>
  <r>
    <x v="1231"/>
    <d v="2025-05-06T00:00:00"/>
    <x v="1090"/>
    <x v="19"/>
    <n v="3"/>
    <x v="1"/>
    <x v="4"/>
    <x v="5"/>
    <m/>
    <s v="Payment"/>
    <n v="2"/>
    <s v="House blend12 oz"/>
    <n v="38.849999999999994"/>
    <x v="5"/>
  </r>
  <r>
    <x v="1232"/>
    <d v="2025-05-06T00:00:00"/>
    <x v="1091"/>
    <x v="15"/>
    <n v="1"/>
    <x v="1"/>
    <x v="1"/>
    <x v="3"/>
    <m/>
    <s v="Payment"/>
    <n v="2"/>
    <s v="Frappé12 oz"/>
    <n v="4.75"/>
    <x v="5"/>
  </r>
  <r>
    <x v="1233"/>
    <d v="2025-05-06T00:00:00"/>
    <x v="918"/>
    <x v="20"/>
    <n v="1"/>
    <x v="1"/>
    <x v="2"/>
    <x v="1"/>
    <m/>
    <s v="Payment"/>
    <n v="1"/>
    <s v="Rooibos latté12 oz"/>
    <n v="5.5"/>
    <x v="5"/>
  </r>
  <r>
    <x v="1234"/>
    <d v="2025-05-06T00:00:00"/>
    <x v="1092"/>
    <x v="6"/>
    <n v="1"/>
    <x v="1"/>
    <x v="1"/>
    <x v="1"/>
    <m/>
    <s v="Payment"/>
    <n v="1"/>
    <s v="Pourover12 oz"/>
    <n v="3.5"/>
    <x v="5"/>
  </r>
  <r>
    <x v="1235"/>
    <d v="2025-05-06T00:00:00"/>
    <x v="1093"/>
    <x v="6"/>
    <n v="1"/>
    <x v="1"/>
    <x v="1"/>
    <x v="1"/>
    <m/>
    <s v="Payment"/>
    <n v="2"/>
    <s v="Pourover12 oz"/>
    <n v="3.5"/>
    <x v="5"/>
  </r>
  <r>
    <x v="1236"/>
    <d v="2025-05-06T00:00:00"/>
    <x v="1094"/>
    <x v="44"/>
    <n v="2"/>
    <x v="0"/>
    <x v="1"/>
    <x v="11"/>
    <m/>
    <s v="Payment"/>
    <n v="2"/>
    <s v="To-go box"/>
    <n v="31.5"/>
    <x v="5"/>
  </r>
  <r>
    <x v="1237"/>
    <d v="2025-05-06T00:00:00"/>
    <x v="1095"/>
    <x v="15"/>
    <n v="1"/>
    <x v="1"/>
    <x v="1"/>
    <x v="3"/>
    <m/>
    <s v="Payment"/>
    <n v="2"/>
    <s v="Frappé12 oz"/>
    <n v="4.75"/>
    <x v="5"/>
  </r>
  <r>
    <x v="1238"/>
    <d v="2025-05-06T00:00:00"/>
    <x v="1096"/>
    <x v="6"/>
    <n v="1"/>
    <x v="1"/>
    <x v="1"/>
    <x v="1"/>
    <m/>
    <s v="Payment"/>
    <n v="1"/>
    <s v="Pourover12 oz"/>
    <n v="3.5"/>
    <x v="5"/>
  </r>
  <r>
    <x v="1239"/>
    <d v="2025-05-06T00:00:00"/>
    <x v="1097"/>
    <x v="1"/>
    <n v="1"/>
    <x v="1"/>
    <x v="1"/>
    <x v="1"/>
    <m/>
    <s v="Payment"/>
    <n v="2"/>
    <s v="Café latté12 oz"/>
    <n v="4.25"/>
    <x v="5"/>
  </r>
  <r>
    <x v="1240"/>
    <d v="2025-05-06T00:00:00"/>
    <x v="1098"/>
    <x v="15"/>
    <n v="1"/>
    <x v="1"/>
    <x v="1"/>
    <x v="3"/>
    <m/>
    <s v="Payment"/>
    <n v="1"/>
    <s v="Frappé12 oz"/>
    <n v="4.75"/>
    <x v="5"/>
  </r>
  <r>
    <x v="1241"/>
    <d v="2025-05-06T00:00:00"/>
    <x v="1099"/>
    <x v="6"/>
    <n v="1"/>
    <x v="1"/>
    <x v="1"/>
    <x v="1"/>
    <m/>
    <s v="Payment"/>
    <n v="2"/>
    <s v="Pourover12 oz"/>
    <n v="3.5"/>
    <x v="5"/>
  </r>
  <r>
    <x v="1242"/>
    <d v="2025-05-06T00:00:00"/>
    <x v="1100"/>
    <x v="9"/>
    <n v="1"/>
    <x v="0"/>
    <x v="3"/>
    <x v="4"/>
    <m/>
    <s v="Payment"/>
    <n v="1"/>
    <s v="Syrup"/>
    <n v="0.75"/>
    <x v="5"/>
  </r>
  <r>
    <x v="1242"/>
    <d v="2025-05-06T00:00:00"/>
    <x v="1100"/>
    <x v="6"/>
    <n v="1"/>
    <x v="1"/>
    <x v="1"/>
    <x v="1"/>
    <m/>
    <s v="Payment"/>
    <n v="1"/>
    <s v="Pourover12 oz"/>
    <n v="3.5"/>
    <x v="5"/>
  </r>
  <r>
    <x v="1242"/>
    <d v="2025-05-06T00:00:00"/>
    <x v="1100"/>
    <x v="6"/>
    <n v="1"/>
    <x v="1"/>
    <x v="1"/>
    <x v="1"/>
    <m/>
    <s v="Payment"/>
    <n v="1"/>
    <s v="Pourover12 oz"/>
    <n v="3.5"/>
    <x v="5"/>
  </r>
  <r>
    <x v="1243"/>
    <d v="2025-05-06T00:00:00"/>
    <x v="706"/>
    <x v="6"/>
    <n v="1"/>
    <x v="1"/>
    <x v="1"/>
    <x v="1"/>
    <m/>
    <s v="Payment"/>
    <n v="2"/>
    <s v="Pourover12 oz"/>
    <n v="3.5"/>
    <x v="5"/>
  </r>
  <r>
    <x v="1244"/>
    <d v="2025-05-06T00:00:00"/>
    <x v="1101"/>
    <x v="2"/>
    <n v="1"/>
    <x v="1"/>
    <x v="1"/>
    <x v="1"/>
    <m/>
    <s v="Payment"/>
    <n v="1"/>
    <s v="Cappuccino12 oz"/>
    <n v="5.5"/>
    <x v="5"/>
  </r>
  <r>
    <x v="1245"/>
    <d v="2025-05-06T00:00:00"/>
    <x v="1102"/>
    <x v="9"/>
    <n v="1"/>
    <x v="0"/>
    <x v="3"/>
    <x v="4"/>
    <m/>
    <s v="Payment"/>
    <n v="1"/>
    <s v="Syrup"/>
    <n v="0.75"/>
    <x v="5"/>
  </r>
  <r>
    <x v="1245"/>
    <d v="2025-05-06T00:00:00"/>
    <x v="1102"/>
    <x v="6"/>
    <n v="1"/>
    <x v="1"/>
    <x v="1"/>
    <x v="1"/>
    <m/>
    <s v="Payment"/>
    <n v="1"/>
    <s v="Pourover12 oz"/>
    <n v="3.5"/>
    <x v="5"/>
  </r>
  <r>
    <x v="1246"/>
    <d v="2025-05-06T00:00:00"/>
    <x v="1103"/>
    <x v="9"/>
    <n v="1"/>
    <x v="0"/>
    <x v="3"/>
    <x v="4"/>
    <m/>
    <s v="Payment"/>
    <n v="2"/>
    <s v="Syrup"/>
    <n v="0.75"/>
    <x v="5"/>
  </r>
  <r>
    <x v="1246"/>
    <d v="2025-05-06T00:00:00"/>
    <x v="1103"/>
    <x v="6"/>
    <n v="1"/>
    <x v="1"/>
    <x v="1"/>
    <x v="1"/>
    <m/>
    <s v="Payment"/>
    <n v="2"/>
    <s v="Pourover12 oz"/>
    <n v="3.5"/>
    <x v="5"/>
  </r>
  <r>
    <x v="1247"/>
    <d v="2025-05-06T00:00:00"/>
    <x v="1104"/>
    <x v="9"/>
    <n v="1"/>
    <x v="0"/>
    <x v="3"/>
    <x v="4"/>
    <m/>
    <s v="Payment"/>
    <n v="2"/>
    <s v="Syrup"/>
    <n v="0.75"/>
    <x v="5"/>
  </r>
  <r>
    <x v="1247"/>
    <d v="2025-05-06T00:00:00"/>
    <x v="1104"/>
    <x v="6"/>
    <n v="1"/>
    <x v="1"/>
    <x v="1"/>
    <x v="1"/>
    <m/>
    <s v="Payment"/>
    <n v="2"/>
    <s v="Pourover12 oz"/>
    <n v="3.5"/>
    <x v="5"/>
  </r>
  <r>
    <x v="1248"/>
    <d v="2025-05-06T00:00:00"/>
    <x v="1105"/>
    <x v="9"/>
    <n v="1"/>
    <x v="0"/>
    <x v="3"/>
    <x v="4"/>
    <m/>
    <s v="Payment"/>
    <n v="2"/>
    <s v="Syrup"/>
    <n v="0.75"/>
    <x v="5"/>
  </r>
  <r>
    <x v="1248"/>
    <d v="2025-05-06T00:00:00"/>
    <x v="1105"/>
    <x v="20"/>
    <n v="2"/>
    <x v="1"/>
    <x v="2"/>
    <x v="1"/>
    <m/>
    <s v="Payment"/>
    <n v="2"/>
    <s v="Rooibos latté12 oz"/>
    <n v="11"/>
    <x v="5"/>
  </r>
  <r>
    <x v="1248"/>
    <d v="2025-05-06T00:00:00"/>
    <x v="1105"/>
    <x v="6"/>
    <n v="1"/>
    <x v="1"/>
    <x v="1"/>
    <x v="1"/>
    <m/>
    <s v="Payment"/>
    <n v="2"/>
    <s v="Pourover12 oz"/>
    <n v="3.5"/>
    <x v="5"/>
  </r>
  <r>
    <x v="1248"/>
    <d v="2025-05-06T00:00:00"/>
    <x v="1105"/>
    <x v="14"/>
    <n v="1"/>
    <x v="5"/>
    <x v="5"/>
    <x v="1"/>
    <m/>
    <s v="Payment"/>
    <n v="2"/>
    <s v="Hot chocolateRegular (12 oz)"/>
    <n v="4.75"/>
    <x v="5"/>
  </r>
  <r>
    <x v="1249"/>
    <d v="2025-05-06T00:00:00"/>
    <x v="1106"/>
    <x v="6"/>
    <n v="1"/>
    <x v="1"/>
    <x v="1"/>
    <x v="1"/>
    <m/>
    <s v="Payment"/>
    <n v="1"/>
    <s v="Pourover12 oz"/>
    <n v="3.5"/>
    <x v="5"/>
  </r>
  <r>
    <x v="1250"/>
    <d v="2025-05-06T00:00:00"/>
    <x v="1107"/>
    <x v="15"/>
    <n v="1"/>
    <x v="1"/>
    <x v="1"/>
    <x v="3"/>
    <m/>
    <s v="Payment"/>
    <n v="2"/>
    <s v="Frappé12 oz"/>
    <n v="4.75"/>
    <x v="5"/>
  </r>
  <r>
    <x v="1251"/>
    <d v="2025-05-06T00:00:00"/>
    <x v="1108"/>
    <x v="20"/>
    <n v="1"/>
    <x v="1"/>
    <x v="2"/>
    <x v="1"/>
    <m/>
    <s v="Payment"/>
    <n v="1"/>
    <s v="Rooibos latté12 oz"/>
    <n v="5.5"/>
    <x v="5"/>
  </r>
  <r>
    <x v="1251"/>
    <d v="2025-05-06T00:00:00"/>
    <x v="1108"/>
    <x v="1"/>
    <n v="1"/>
    <x v="1"/>
    <x v="1"/>
    <x v="1"/>
    <m/>
    <s v="Payment"/>
    <n v="1"/>
    <s v="Café latté12 oz"/>
    <n v="4.25"/>
    <x v="5"/>
  </r>
  <r>
    <x v="1252"/>
    <d v="2025-05-06T00:00:00"/>
    <x v="1109"/>
    <x v="7"/>
    <n v="1"/>
    <x v="2"/>
    <x v="1"/>
    <x v="1"/>
    <m/>
    <s v="Payment"/>
    <n v="1"/>
    <s v="Turkish coffee3 oz"/>
    <n v="3.75"/>
    <x v="5"/>
  </r>
  <r>
    <x v="1253"/>
    <d v="2025-05-06T00:00:00"/>
    <x v="1110"/>
    <x v="6"/>
    <n v="1"/>
    <x v="1"/>
    <x v="1"/>
    <x v="1"/>
    <m/>
    <s v="Payment"/>
    <n v="1"/>
    <s v="Pourover12 oz"/>
    <n v="3.5"/>
    <x v="5"/>
  </r>
  <r>
    <x v="1254"/>
    <d v="2025-05-06T00:00:00"/>
    <x v="1111"/>
    <x v="15"/>
    <n v="1"/>
    <x v="1"/>
    <x v="1"/>
    <x v="3"/>
    <m/>
    <s v="Payment"/>
    <n v="1"/>
    <s v="Frappé12 oz"/>
    <n v="4.75"/>
    <x v="5"/>
  </r>
  <r>
    <x v="1255"/>
    <d v="2025-05-06T00:00:00"/>
    <x v="1112"/>
    <x v="11"/>
    <n v="1"/>
    <x v="0"/>
    <x v="3"/>
    <x v="4"/>
    <m/>
    <s v="Payment"/>
    <n v="1"/>
    <s v="Extra shot"/>
    <n v="1"/>
    <x v="5"/>
  </r>
  <r>
    <x v="1255"/>
    <d v="2025-05-06T00:00:00"/>
    <x v="1112"/>
    <x v="4"/>
    <n v="1"/>
    <x v="1"/>
    <x v="1"/>
    <x v="1"/>
    <m/>
    <s v="Payment"/>
    <n v="1"/>
    <s v="Drip coffee12 oz"/>
    <n v="2.25"/>
    <x v="5"/>
  </r>
  <r>
    <x v="1256"/>
    <d v="2025-05-06T00:00:00"/>
    <x v="1113"/>
    <x v="7"/>
    <n v="1"/>
    <x v="2"/>
    <x v="1"/>
    <x v="1"/>
    <m/>
    <s v="Payment"/>
    <n v="1"/>
    <s v="Turkish coffee3 oz"/>
    <n v="3.75"/>
    <x v="5"/>
  </r>
  <r>
    <x v="1257"/>
    <d v="2025-05-06T00:00:00"/>
    <x v="1114"/>
    <x v="9"/>
    <n v="2"/>
    <x v="0"/>
    <x v="3"/>
    <x v="4"/>
    <m/>
    <s v="Payment"/>
    <n v="2"/>
    <s v="Syrup"/>
    <n v="1.5"/>
    <x v="5"/>
  </r>
  <r>
    <x v="1257"/>
    <d v="2025-05-06T00:00:00"/>
    <x v="1114"/>
    <x v="6"/>
    <n v="2"/>
    <x v="1"/>
    <x v="1"/>
    <x v="1"/>
    <m/>
    <s v="Payment"/>
    <n v="2"/>
    <s v="Pourover12 oz"/>
    <n v="7"/>
    <x v="5"/>
  </r>
  <r>
    <x v="1258"/>
    <d v="2025-05-06T00:00:00"/>
    <x v="1115"/>
    <x v="17"/>
    <n v="1"/>
    <x v="1"/>
    <x v="1"/>
    <x v="3"/>
    <m/>
    <s v="Payment"/>
    <n v="1"/>
    <s v="Iced Guillermo12 oz"/>
    <n v="3.5"/>
    <x v="5"/>
  </r>
  <r>
    <x v="1259"/>
    <d v="2025-05-06T00:00:00"/>
    <x v="1116"/>
    <x v="6"/>
    <n v="1"/>
    <x v="1"/>
    <x v="1"/>
    <x v="1"/>
    <m/>
    <s v="Payment"/>
    <n v="2"/>
    <s v="Pourover12 oz"/>
    <n v="3.5"/>
    <x v="5"/>
  </r>
  <r>
    <x v="1260"/>
    <d v="2025-05-06T00:00:00"/>
    <x v="1117"/>
    <x v="1"/>
    <n v="1"/>
    <x v="1"/>
    <x v="1"/>
    <x v="1"/>
    <m/>
    <s v="Payment"/>
    <n v="1"/>
    <s v="Café latté12 oz"/>
    <n v="4.25"/>
    <x v="5"/>
  </r>
  <r>
    <x v="1261"/>
    <d v="2025-05-06T00:00:00"/>
    <x v="1118"/>
    <x v="5"/>
    <n v="1"/>
    <x v="1"/>
    <x v="1"/>
    <x v="1"/>
    <m/>
    <s v="Payment"/>
    <n v="2"/>
    <s v="Café Cubano12 oz"/>
    <n v="7"/>
    <x v="5"/>
  </r>
  <r>
    <x v="1262"/>
    <d v="2025-05-06T00:00:00"/>
    <x v="1119"/>
    <x v="17"/>
    <n v="1"/>
    <x v="1"/>
    <x v="1"/>
    <x v="3"/>
    <m/>
    <s v="Payment"/>
    <n v="2"/>
    <s v="Iced Guillermo12 oz"/>
    <n v="3.5"/>
    <x v="5"/>
  </r>
  <r>
    <x v="1262"/>
    <d v="2025-05-06T00:00:00"/>
    <x v="1119"/>
    <x v="15"/>
    <n v="1"/>
    <x v="1"/>
    <x v="1"/>
    <x v="3"/>
    <m/>
    <s v="Payment"/>
    <n v="2"/>
    <s v="Frappé12 oz"/>
    <n v="4.75"/>
    <x v="5"/>
  </r>
  <r>
    <x v="1263"/>
    <d v="2025-05-06T00:00:00"/>
    <x v="1120"/>
    <x v="9"/>
    <n v="1"/>
    <x v="0"/>
    <x v="3"/>
    <x v="4"/>
    <m/>
    <s v="Payment"/>
    <n v="2"/>
    <s v="Syrup"/>
    <n v="0.75"/>
    <x v="5"/>
  </r>
  <r>
    <x v="1263"/>
    <d v="2025-05-06T00:00:00"/>
    <x v="1120"/>
    <x v="6"/>
    <n v="1"/>
    <x v="1"/>
    <x v="1"/>
    <x v="1"/>
    <m/>
    <s v="Payment"/>
    <n v="2"/>
    <s v="Pourover12 oz"/>
    <n v="3.5"/>
    <x v="5"/>
  </r>
  <r>
    <x v="1263"/>
    <d v="2025-05-06T00:00:00"/>
    <x v="1120"/>
    <x v="11"/>
    <n v="1"/>
    <x v="0"/>
    <x v="3"/>
    <x v="4"/>
    <m/>
    <s v="Payment"/>
    <n v="2"/>
    <s v="Extra shot"/>
    <n v="1"/>
    <x v="5"/>
  </r>
  <r>
    <x v="1264"/>
    <d v="2025-05-06T00:00:00"/>
    <x v="1121"/>
    <x v="7"/>
    <n v="1"/>
    <x v="2"/>
    <x v="1"/>
    <x v="1"/>
    <m/>
    <s v="Payment"/>
    <n v="1"/>
    <s v="Turkish coffee3 oz"/>
    <n v="3.75"/>
    <x v="5"/>
  </r>
  <r>
    <x v="1265"/>
    <d v="2025-05-06T00:00:00"/>
    <x v="1122"/>
    <x v="2"/>
    <n v="1"/>
    <x v="1"/>
    <x v="1"/>
    <x v="1"/>
    <m/>
    <s v="Payment"/>
    <n v="1"/>
    <s v="Cappuccino12 oz"/>
    <n v="5.5"/>
    <x v="5"/>
  </r>
  <r>
    <x v="1266"/>
    <d v="2025-05-06T00:00:00"/>
    <x v="1123"/>
    <x v="2"/>
    <n v="1"/>
    <x v="1"/>
    <x v="1"/>
    <x v="1"/>
    <m/>
    <s v="Payment"/>
    <n v="1"/>
    <s v="Cappuccino12 oz"/>
    <n v="5.5"/>
    <x v="5"/>
  </r>
  <r>
    <x v="1267"/>
    <d v="2025-05-06T00:00:00"/>
    <x v="1124"/>
    <x v="6"/>
    <n v="1"/>
    <x v="1"/>
    <x v="1"/>
    <x v="1"/>
    <m/>
    <s v="Payment"/>
    <n v="1"/>
    <s v="Pourover12 oz"/>
    <n v="3.5"/>
    <x v="5"/>
  </r>
  <r>
    <x v="1268"/>
    <d v="2025-05-06T00:00:00"/>
    <x v="1125"/>
    <x v="15"/>
    <n v="1"/>
    <x v="1"/>
    <x v="1"/>
    <x v="3"/>
    <m/>
    <s v="Payment"/>
    <n v="1"/>
    <s v="Frappé12 oz"/>
    <n v="4.75"/>
    <x v="5"/>
  </r>
  <r>
    <x v="1269"/>
    <d v="2025-05-06T00:00:00"/>
    <x v="1126"/>
    <x v="6"/>
    <n v="1"/>
    <x v="1"/>
    <x v="1"/>
    <x v="1"/>
    <m/>
    <s v="Payment"/>
    <n v="2"/>
    <s v="Pourover12 oz"/>
    <n v="3.5"/>
    <x v="5"/>
  </r>
  <r>
    <x v="1270"/>
    <d v="2025-05-06T00:00:00"/>
    <x v="1127"/>
    <x v="3"/>
    <n v="1"/>
    <x v="0"/>
    <x v="1"/>
    <x v="2"/>
    <m/>
    <s v="Payment"/>
    <n v="1"/>
    <s v="Drip coffee refill"/>
    <n v="1.25"/>
    <x v="5"/>
  </r>
  <r>
    <x v="1271"/>
    <d v="2025-05-06T00:00:00"/>
    <x v="956"/>
    <x v="26"/>
    <n v="1"/>
    <x v="0"/>
    <x v="6"/>
    <x v="7"/>
    <m/>
    <s v="Payment"/>
    <n v="1"/>
    <s v="Rugelach"/>
    <n v="3.75"/>
    <x v="5"/>
  </r>
  <r>
    <x v="1272"/>
    <d v="2025-05-06T00:00:00"/>
    <x v="958"/>
    <x v="26"/>
    <n v="1"/>
    <x v="0"/>
    <x v="6"/>
    <x v="7"/>
    <m/>
    <s v="Payment"/>
    <n v="1"/>
    <s v="Rugelach"/>
    <n v="3.75"/>
    <x v="5"/>
  </r>
  <r>
    <x v="1273"/>
    <d v="2025-05-06T00:00:00"/>
    <x v="1128"/>
    <x v="27"/>
    <n v="1"/>
    <x v="0"/>
    <x v="6"/>
    <x v="7"/>
    <m/>
    <s v="Payment"/>
    <n v="1"/>
    <s v="Apricot danish"/>
    <n v="3.5"/>
    <x v="5"/>
  </r>
  <r>
    <x v="1274"/>
    <d v="2025-05-06T00:00:00"/>
    <x v="1129"/>
    <x v="27"/>
    <n v="1"/>
    <x v="0"/>
    <x v="6"/>
    <x v="7"/>
    <m/>
    <s v="Payment"/>
    <n v="1"/>
    <s v="Apricot danish"/>
    <n v="3.5"/>
    <x v="5"/>
  </r>
  <r>
    <x v="1275"/>
    <d v="2025-05-06T00:00:00"/>
    <x v="994"/>
    <x v="27"/>
    <n v="1"/>
    <x v="0"/>
    <x v="6"/>
    <x v="7"/>
    <m/>
    <s v="Payment"/>
    <n v="1"/>
    <s v="Apricot danish"/>
    <n v="3.5"/>
    <x v="5"/>
  </r>
  <r>
    <x v="1276"/>
    <d v="2025-05-06T00:00:00"/>
    <x v="1011"/>
    <x v="26"/>
    <n v="1"/>
    <x v="0"/>
    <x v="6"/>
    <x v="7"/>
    <m/>
    <s v="Payment"/>
    <n v="1"/>
    <s v="Rugelach"/>
    <n v="3.75"/>
    <x v="5"/>
  </r>
  <r>
    <x v="1277"/>
    <d v="2025-05-06T00:00:00"/>
    <x v="1032"/>
    <x v="31"/>
    <n v="1"/>
    <x v="0"/>
    <x v="6"/>
    <x v="7"/>
    <m/>
    <s v="Payment"/>
    <n v="1"/>
    <s v="Sticky bun"/>
    <n v="2.75"/>
    <x v="5"/>
  </r>
  <r>
    <x v="1278"/>
    <d v="2025-05-06T00:00:00"/>
    <x v="1039"/>
    <x v="31"/>
    <n v="1"/>
    <x v="0"/>
    <x v="6"/>
    <x v="7"/>
    <m/>
    <s v="Payment"/>
    <n v="1"/>
    <s v="Sticky bun"/>
    <n v="2.75"/>
    <x v="5"/>
  </r>
  <r>
    <x v="1279"/>
    <d v="2025-05-06T00:00:00"/>
    <x v="1130"/>
    <x v="31"/>
    <n v="1"/>
    <x v="0"/>
    <x v="6"/>
    <x v="7"/>
    <m/>
    <s v="Payment"/>
    <n v="1"/>
    <s v="Sticky bun"/>
    <n v="2.75"/>
    <x v="5"/>
  </r>
  <r>
    <x v="1280"/>
    <d v="2025-05-06T00:00:00"/>
    <x v="1047"/>
    <x v="31"/>
    <n v="1"/>
    <x v="0"/>
    <x v="6"/>
    <x v="7"/>
    <m/>
    <s v="Payment"/>
    <n v="1"/>
    <s v="Sticky bun"/>
    <n v="2.75"/>
    <x v="5"/>
  </r>
  <r>
    <x v="1281"/>
    <d v="2025-05-06T00:00:00"/>
    <x v="444"/>
    <x v="31"/>
    <n v="1"/>
    <x v="0"/>
    <x v="6"/>
    <x v="7"/>
    <m/>
    <s v="Payment"/>
    <n v="1"/>
    <s v="Sticky bun"/>
    <n v="2.75"/>
    <x v="5"/>
  </r>
  <r>
    <x v="1282"/>
    <d v="2025-05-06T00:00:00"/>
    <x v="1064"/>
    <x v="31"/>
    <n v="2"/>
    <x v="0"/>
    <x v="6"/>
    <x v="7"/>
    <m/>
    <s v="Payment"/>
    <n v="1"/>
    <s v="Sticky bun"/>
    <n v="5.5"/>
    <x v="5"/>
  </r>
  <r>
    <x v="1283"/>
    <d v="2025-05-06T00:00:00"/>
    <x v="1131"/>
    <x v="29"/>
    <n v="1"/>
    <x v="0"/>
    <x v="6"/>
    <x v="7"/>
    <m/>
    <s v="Payment"/>
    <n v="1"/>
    <s v="Cinnamon roll"/>
    <n v="3.75"/>
    <x v="5"/>
  </r>
  <r>
    <x v="1284"/>
    <d v="2025-05-06T00:00:00"/>
    <x v="1068"/>
    <x v="29"/>
    <n v="1"/>
    <x v="0"/>
    <x v="6"/>
    <x v="7"/>
    <m/>
    <s v="Payment"/>
    <n v="1"/>
    <s v="Cinnamon roll"/>
    <n v="3.75"/>
    <x v="5"/>
  </r>
  <r>
    <x v="1285"/>
    <d v="2025-05-06T00:00:00"/>
    <x v="1074"/>
    <x v="32"/>
    <n v="1"/>
    <x v="0"/>
    <x v="6"/>
    <x v="7"/>
    <m/>
    <s v="Payment"/>
    <n v="1"/>
    <s v="Scone with clotted cream and jam"/>
    <n v="5.75"/>
    <x v="5"/>
  </r>
  <r>
    <x v="1286"/>
    <d v="2025-05-06T00:00:00"/>
    <x v="1076"/>
    <x v="31"/>
    <n v="1"/>
    <x v="0"/>
    <x v="6"/>
    <x v="7"/>
    <m/>
    <s v="Payment"/>
    <n v="1"/>
    <s v="Sticky bun"/>
    <n v="2.75"/>
    <x v="5"/>
  </r>
  <r>
    <x v="1287"/>
    <d v="2025-05-06T00:00:00"/>
    <x v="1132"/>
    <x v="27"/>
    <n v="1"/>
    <x v="0"/>
    <x v="6"/>
    <x v="7"/>
    <m/>
    <s v="Payment"/>
    <n v="1"/>
    <s v="Apricot danish"/>
    <n v="3.5"/>
    <x v="5"/>
  </r>
  <r>
    <x v="1288"/>
    <d v="2025-05-06T00:00:00"/>
    <x v="1079"/>
    <x v="31"/>
    <n v="1"/>
    <x v="0"/>
    <x v="6"/>
    <x v="7"/>
    <m/>
    <s v="Payment"/>
    <n v="2"/>
    <s v="Sticky bun"/>
    <n v="2.75"/>
    <x v="5"/>
  </r>
  <r>
    <x v="1289"/>
    <d v="2025-05-06T00:00:00"/>
    <x v="1133"/>
    <x v="32"/>
    <n v="1"/>
    <x v="0"/>
    <x v="6"/>
    <x v="7"/>
    <m/>
    <s v="Payment"/>
    <n v="1"/>
    <s v="Scone with clotted cream and jam"/>
    <n v="5.75"/>
    <x v="5"/>
  </r>
  <r>
    <x v="1290"/>
    <d v="2025-05-06T00:00:00"/>
    <x v="1085"/>
    <x v="29"/>
    <n v="1"/>
    <x v="0"/>
    <x v="6"/>
    <x v="7"/>
    <m/>
    <s v="Payment"/>
    <n v="1"/>
    <s v="Cinnamon roll"/>
    <n v="3.75"/>
    <x v="5"/>
  </r>
  <r>
    <x v="1291"/>
    <d v="2025-05-06T00:00:00"/>
    <x v="1134"/>
    <x v="31"/>
    <n v="2"/>
    <x v="0"/>
    <x v="6"/>
    <x v="7"/>
    <m/>
    <s v="Payment"/>
    <n v="1"/>
    <s v="Sticky bun"/>
    <n v="5.5"/>
    <x v="5"/>
  </r>
  <r>
    <x v="1292"/>
    <d v="2025-05-06T00:00:00"/>
    <x v="1135"/>
    <x v="29"/>
    <n v="1"/>
    <x v="0"/>
    <x v="6"/>
    <x v="7"/>
    <m/>
    <s v="Payment"/>
    <n v="1"/>
    <s v="Cinnamon roll"/>
    <n v="3.75"/>
    <x v="5"/>
  </r>
  <r>
    <x v="1293"/>
    <d v="2025-05-06T00:00:00"/>
    <x v="1100"/>
    <x v="29"/>
    <n v="1"/>
    <x v="0"/>
    <x v="6"/>
    <x v="7"/>
    <m/>
    <s v="Payment"/>
    <n v="1"/>
    <s v="Cinnamon roll"/>
    <n v="3.75"/>
    <x v="5"/>
  </r>
  <r>
    <x v="1294"/>
    <d v="2025-05-06T00:00:00"/>
    <x v="1104"/>
    <x v="29"/>
    <n v="1"/>
    <x v="0"/>
    <x v="6"/>
    <x v="7"/>
    <m/>
    <s v="Payment"/>
    <n v="2"/>
    <s v="Cinnamon roll"/>
    <n v="3.75"/>
    <x v="5"/>
  </r>
  <r>
    <x v="1295"/>
    <d v="2025-05-06T00:00:00"/>
    <x v="146"/>
    <x v="29"/>
    <n v="1"/>
    <x v="0"/>
    <x v="6"/>
    <x v="7"/>
    <m/>
    <s v="Payment"/>
    <n v="2"/>
    <s v="Cinnamon roll"/>
    <n v="3.75"/>
    <x v="5"/>
  </r>
  <r>
    <x v="1296"/>
    <d v="2025-05-06T00:00:00"/>
    <x v="1136"/>
    <x v="32"/>
    <n v="1"/>
    <x v="0"/>
    <x v="6"/>
    <x v="7"/>
    <m/>
    <s v="Payment"/>
    <n v="1"/>
    <s v="Scone with clotted cream and jam"/>
    <n v="5.75"/>
    <x v="5"/>
  </r>
  <r>
    <x v="1297"/>
    <d v="2025-05-06T00:00:00"/>
    <x v="1110"/>
    <x v="32"/>
    <n v="1"/>
    <x v="0"/>
    <x v="6"/>
    <x v="7"/>
    <m/>
    <s v="Payment"/>
    <n v="1"/>
    <s v="Scone with clotted cream and jam"/>
    <n v="5.75"/>
    <x v="5"/>
  </r>
  <r>
    <x v="1298"/>
    <d v="2025-05-06T00:00:00"/>
    <x v="1112"/>
    <x v="29"/>
    <n v="1"/>
    <x v="0"/>
    <x v="6"/>
    <x v="7"/>
    <m/>
    <s v="Payment"/>
    <n v="1"/>
    <s v="Cinnamon roll"/>
    <n v="3.75"/>
    <x v="5"/>
  </r>
  <r>
    <x v="1299"/>
    <d v="2025-05-06T00:00:00"/>
    <x v="1113"/>
    <x v="29"/>
    <n v="1"/>
    <x v="0"/>
    <x v="6"/>
    <x v="7"/>
    <m/>
    <s v="Payment"/>
    <n v="1"/>
    <s v="Cinnamon roll"/>
    <n v="3.75"/>
    <x v="5"/>
  </r>
  <r>
    <x v="1300"/>
    <d v="2025-05-06T00:00:00"/>
    <x v="1117"/>
    <x v="32"/>
    <n v="1"/>
    <x v="0"/>
    <x v="6"/>
    <x v="7"/>
    <m/>
    <s v="Payment"/>
    <n v="1"/>
    <s v="Scone with clotted cream and jam"/>
    <n v="5.75"/>
    <x v="5"/>
  </r>
  <r>
    <x v="1301"/>
    <d v="2025-05-06T00:00:00"/>
    <x v="1124"/>
    <x v="25"/>
    <n v="1"/>
    <x v="0"/>
    <x v="6"/>
    <x v="6"/>
    <m/>
    <s v="Payment"/>
    <n v="1"/>
    <s v="Candy bar"/>
    <n v="2.75"/>
    <x v="5"/>
  </r>
  <r>
    <x v="1302"/>
    <d v="2025-05-06T00:00:00"/>
    <x v="1125"/>
    <x v="25"/>
    <n v="1"/>
    <x v="0"/>
    <x v="6"/>
    <x v="6"/>
    <m/>
    <s v="Payment"/>
    <n v="1"/>
    <s v="Candy bar"/>
    <n v="2.75"/>
    <x v="5"/>
  </r>
  <r>
    <x v="1303"/>
    <d v="2025-05-07T00:00:00"/>
    <x v="1137"/>
    <x v="1"/>
    <n v="1"/>
    <x v="1"/>
    <x v="1"/>
    <x v="1"/>
    <m/>
    <s v="Payment"/>
    <n v="1"/>
    <s v="Café latté12 oz"/>
    <n v="4.25"/>
    <x v="6"/>
  </r>
  <r>
    <x v="1304"/>
    <d v="2025-05-07T00:00:00"/>
    <x v="1138"/>
    <x v="7"/>
    <n v="1"/>
    <x v="2"/>
    <x v="1"/>
    <x v="1"/>
    <m/>
    <s v="Payment"/>
    <n v="1"/>
    <s v="Turkish coffee3 oz"/>
    <n v="3.75"/>
    <x v="6"/>
  </r>
  <r>
    <x v="1305"/>
    <d v="2025-05-07T00:00:00"/>
    <x v="1139"/>
    <x v="34"/>
    <n v="1"/>
    <x v="1"/>
    <x v="5"/>
    <x v="3"/>
    <m/>
    <s v="Payment"/>
    <n v="1"/>
    <s v="Mango lassi12 oz"/>
    <n v="5.75"/>
    <x v="6"/>
  </r>
  <r>
    <x v="1305"/>
    <d v="2025-05-07T00:00:00"/>
    <x v="1139"/>
    <x v="8"/>
    <n v="1"/>
    <x v="1"/>
    <x v="2"/>
    <x v="3"/>
    <m/>
    <s v="Payment"/>
    <n v="1"/>
    <s v="Iced tea12 oz"/>
    <n v="4.25"/>
    <x v="6"/>
  </r>
  <r>
    <x v="1306"/>
    <d v="2025-05-07T00:00:00"/>
    <x v="1140"/>
    <x v="3"/>
    <n v="1"/>
    <x v="0"/>
    <x v="1"/>
    <x v="2"/>
    <m/>
    <s v="Payment"/>
    <n v="1"/>
    <s v="Drip coffee refill"/>
    <n v="1.25"/>
    <x v="6"/>
  </r>
  <r>
    <x v="1307"/>
    <d v="2025-05-07T00:00:00"/>
    <x v="1141"/>
    <x v="7"/>
    <n v="1"/>
    <x v="2"/>
    <x v="1"/>
    <x v="1"/>
    <m/>
    <s v="Payment"/>
    <n v="1"/>
    <s v="Turkish coffee3 oz"/>
    <n v="3.75"/>
    <x v="6"/>
  </r>
  <r>
    <x v="1308"/>
    <d v="2025-05-07T00:00:00"/>
    <x v="1142"/>
    <x v="3"/>
    <n v="1"/>
    <x v="0"/>
    <x v="1"/>
    <x v="2"/>
    <m/>
    <s v="Payment"/>
    <n v="1"/>
    <s v="Drip coffee refill"/>
    <n v="1.25"/>
    <x v="6"/>
  </r>
  <r>
    <x v="1309"/>
    <d v="2025-05-07T00:00:00"/>
    <x v="1143"/>
    <x v="4"/>
    <n v="1"/>
    <x v="1"/>
    <x v="1"/>
    <x v="1"/>
    <m/>
    <s v="Payment"/>
    <n v="1"/>
    <s v="Drip coffee12 oz"/>
    <n v="2.25"/>
    <x v="6"/>
  </r>
  <r>
    <x v="1310"/>
    <d v="2025-05-07T00:00:00"/>
    <x v="1144"/>
    <x v="9"/>
    <n v="1"/>
    <x v="0"/>
    <x v="3"/>
    <x v="4"/>
    <m/>
    <s v="Payment"/>
    <n v="1"/>
    <s v="Syrup"/>
    <n v="0.75"/>
    <x v="6"/>
  </r>
  <r>
    <x v="1310"/>
    <d v="2025-05-07T00:00:00"/>
    <x v="1144"/>
    <x v="6"/>
    <n v="1"/>
    <x v="1"/>
    <x v="1"/>
    <x v="1"/>
    <m/>
    <s v="Payment"/>
    <n v="1"/>
    <s v="Pourover12 oz"/>
    <n v="3.5"/>
    <x v="6"/>
  </r>
  <r>
    <x v="1311"/>
    <d v="2025-05-07T00:00:00"/>
    <x v="1145"/>
    <x v="15"/>
    <n v="1"/>
    <x v="1"/>
    <x v="1"/>
    <x v="3"/>
    <m/>
    <s v="Payment"/>
    <n v="2"/>
    <s v="Frappé12 oz"/>
    <n v="4.75"/>
    <x v="6"/>
  </r>
  <r>
    <x v="1312"/>
    <d v="2025-05-07T00:00:00"/>
    <x v="1146"/>
    <x v="6"/>
    <n v="1"/>
    <x v="1"/>
    <x v="1"/>
    <x v="1"/>
    <m/>
    <s v="Payment"/>
    <n v="1"/>
    <s v="Pourover12 oz"/>
    <n v="3.5"/>
    <x v="6"/>
  </r>
  <r>
    <x v="1313"/>
    <d v="2025-05-07T00:00:00"/>
    <x v="1147"/>
    <x v="17"/>
    <n v="1"/>
    <x v="1"/>
    <x v="1"/>
    <x v="3"/>
    <m/>
    <s v="Payment"/>
    <n v="2"/>
    <s v="Iced Guillermo12 oz"/>
    <n v="3.5"/>
    <x v="6"/>
  </r>
  <r>
    <x v="1314"/>
    <d v="2025-05-07T00:00:00"/>
    <x v="1148"/>
    <x v="18"/>
    <n v="1"/>
    <x v="1"/>
    <x v="5"/>
    <x v="3"/>
    <m/>
    <s v="Payment"/>
    <n v="1"/>
    <s v="Soda water with fruit slice12 oz"/>
    <n v="2"/>
    <x v="6"/>
  </r>
  <r>
    <x v="1314"/>
    <d v="2025-05-07T00:00:00"/>
    <x v="1148"/>
    <x v="12"/>
    <n v="1"/>
    <x v="3"/>
    <x v="1"/>
    <x v="1"/>
    <m/>
    <s v="Payment"/>
    <n v="1"/>
    <s v="Espresso1 oz"/>
    <n v="2.5"/>
    <x v="6"/>
  </r>
  <r>
    <x v="1315"/>
    <d v="2025-05-07T00:00:00"/>
    <x v="1149"/>
    <x v="15"/>
    <n v="1"/>
    <x v="1"/>
    <x v="1"/>
    <x v="3"/>
    <m/>
    <s v="Payment"/>
    <n v="1"/>
    <s v="Frappé12 oz"/>
    <n v="4.75"/>
    <x v="6"/>
  </r>
  <r>
    <x v="1316"/>
    <d v="2025-05-07T00:00:00"/>
    <x v="1150"/>
    <x v="9"/>
    <n v="1"/>
    <x v="0"/>
    <x v="3"/>
    <x v="4"/>
    <m/>
    <s v="Payment"/>
    <n v="2"/>
    <s v="Syrup"/>
    <n v="0.75"/>
    <x v="6"/>
  </r>
  <r>
    <x v="1316"/>
    <d v="2025-05-07T00:00:00"/>
    <x v="1150"/>
    <x v="15"/>
    <n v="1"/>
    <x v="1"/>
    <x v="1"/>
    <x v="3"/>
    <m/>
    <s v="Payment"/>
    <n v="2"/>
    <s v="Frappé12 oz"/>
    <n v="4.75"/>
    <x v="6"/>
  </r>
  <r>
    <x v="1317"/>
    <d v="2025-05-07T00:00:00"/>
    <x v="1151"/>
    <x v="8"/>
    <n v="1"/>
    <x v="1"/>
    <x v="2"/>
    <x v="3"/>
    <m/>
    <s v="Payment"/>
    <n v="1"/>
    <s v="Iced tea12 oz"/>
    <n v="4.25"/>
    <x v="6"/>
  </r>
  <r>
    <x v="1317"/>
    <d v="2025-05-07T00:00:00"/>
    <x v="1151"/>
    <x v="15"/>
    <n v="1"/>
    <x v="1"/>
    <x v="1"/>
    <x v="3"/>
    <m/>
    <s v="Payment"/>
    <n v="1"/>
    <s v="Frappé12 oz"/>
    <n v="4.75"/>
    <x v="6"/>
  </r>
  <r>
    <x v="1318"/>
    <d v="2025-05-07T00:00:00"/>
    <x v="1152"/>
    <x v="9"/>
    <n v="1"/>
    <x v="0"/>
    <x v="3"/>
    <x v="4"/>
    <m/>
    <s v="Payment"/>
    <n v="1"/>
    <s v="Syrup"/>
    <n v="0.75"/>
    <x v="6"/>
  </r>
  <r>
    <x v="1318"/>
    <d v="2025-05-07T00:00:00"/>
    <x v="1152"/>
    <x v="6"/>
    <n v="1"/>
    <x v="1"/>
    <x v="1"/>
    <x v="1"/>
    <m/>
    <s v="Payment"/>
    <n v="1"/>
    <s v="Pourover12 oz"/>
    <n v="3.5"/>
    <x v="6"/>
  </r>
  <r>
    <x v="1319"/>
    <d v="2025-05-07T00:00:00"/>
    <x v="1153"/>
    <x v="15"/>
    <n v="1"/>
    <x v="1"/>
    <x v="1"/>
    <x v="3"/>
    <m/>
    <s v="Payment"/>
    <n v="2"/>
    <s v="Frappé12 oz"/>
    <n v="4.75"/>
    <x v="6"/>
  </r>
  <r>
    <x v="1320"/>
    <d v="2025-05-07T00:00:00"/>
    <x v="1154"/>
    <x v="6"/>
    <n v="1"/>
    <x v="1"/>
    <x v="1"/>
    <x v="1"/>
    <m/>
    <s v="Payment"/>
    <n v="2"/>
    <s v="Pourover12 oz"/>
    <n v="3.5"/>
    <x v="6"/>
  </r>
  <r>
    <x v="1321"/>
    <d v="2025-05-07T00:00:00"/>
    <x v="1155"/>
    <x v="6"/>
    <n v="1"/>
    <x v="1"/>
    <x v="1"/>
    <x v="1"/>
    <m/>
    <s v="Payment"/>
    <n v="2"/>
    <s v="Pourover12 oz"/>
    <n v="3.5"/>
    <x v="6"/>
  </r>
  <r>
    <x v="1322"/>
    <d v="2025-05-07T00:00:00"/>
    <x v="1156"/>
    <x v="7"/>
    <n v="1"/>
    <x v="2"/>
    <x v="1"/>
    <x v="1"/>
    <m/>
    <s v="Payment"/>
    <n v="2"/>
    <s v="Turkish coffee3 oz"/>
    <n v="3.75"/>
    <x v="6"/>
  </r>
  <r>
    <x v="1323"/>
    <d v="2025-05-07T00:00:00"/>
    <x v="1157"/>
    <x v="9"/>
    <n v="1"/>
    <x v="0"/>
    <x v="3"/>
    <x v="4"/>
    <m/>
    <s v="Payment"/>
    <n v="2"/>
    <s v="Syrup"/>
    <n v="0.75"/>
    <x v="6"/>
  </r>
  <r>
    <x v="1323"/>
    <d v="2025-05-07T00:00:00"/>
    <x v="1157"/>
    <x v="6"/>
    <n v="1"/>
    <x v="1"/>
    <x v="1"/>
    <x v="1"/>
    <m/>
    <s v="Payment"/>
    <n v="2"/>
    <s v="Pourover12 oz"/>
    <n v="3.5"/>
    <x v="6"/>
  </r>
  <r>
    <x v="1323"/>
    <d v="2025-05-07T00:00:00"/>
    <x v="1157"/>
    <x v="1"/>
    <n v="1"/>
    <x v="1"/>
    <x v="1"/>
    <x v="1"/>
    <m/>
    <s v="Payment"/>
    <n v="2"/>
    <s v="Café latté12 oz"/>
    <n v="4.25"/>
    <x v="6"/>
  </r>
  <r>
    <x v="1324"/>
    <d v="2025-05-07T00:00:00"/>
    <x v="1158"/>
    <x v="34"/>
    <n v="1"/>
    <x v="1"/>
    <x v="5"/>
    <x v="3"/>
    <m/>
    <s v="Payment"/>
    <n v="1"/>
    <s v="Mango lassi12 oz"/>
    <n v="5.75"/>
    <x v="6"/>
  </r>
  <r>
    <x v="1324"/>
    <d v="2025-05-07T00:00:00"/>
    <x v="1158"/>
    <x v="15"/>
    <n v="1"/>
    <x v="1"/>
    <x v="1"/>
    <x v="3"/>
    <m/>
    <s v="Payment"/>
    <n v="1"/>
    <s v="Frappé12 oz"/>
    <n v="4.75"/>
    <x v="6"/>
  </r>
  <r>
    <x v="1325"/>
    <d v="2025-05-07T00:00:00"/>
    <x v="1159"/>
    <x v="9"/>
    <n v="1"/>
    <x v="0"/>
    <x v="3"/>
    <x v="4"/>
    <m/>
    <s v="Payment"/>
    <n v="1"/>
    <s v="Syrup"/>
    <n v="0.75"/>
    <x v="6"/>
  </r>
  <r>
    <x v="1325"/>
    <d v="2025-05-07T00:00:00"/>
    <x v="1159"/>
    <x v="15"/>
    <n v="1"/>
    <x v="1"/>
    <x v="1"/>
    <x v="3"/>
    <m/>
    <s v="Payment"/>
    <n v="1"/>
    <s v="Frappé12 oz"/>
    <n v="4.75"/>
    <x v="6"/>
  </r>
  <r>
    <x v="1326"/>
    <d v="2025-05-07T00:00:00"/>
    <x v="1160"/>
    <x v="9"/>
    <n v="1"/>
    <x v="0"/>
    <x v="3"/>
    <x v="4"/>
    <m/>
    <s v="Payment"/>
    <n v="1"/>
    <s v="Syrup"/>
    <n v="0.75"/>
    <x v="6"/>
  </r>
  <r>
    <x v="1326"/>
    <d v="2025-05-07T00:00:00"/>
    <x v="1160"/>
    <x v="1"/>
    <n v="1"/>
    <x v="1"/>
    <x v="1"/>
    <x v="1"/>
    <m/>
    <s v="Payment"/>
    <n v="1"/>
    <s v="Café latté12 oz"/>
    <n v="4.25"/>
    <x v="6"/>
  </r>
  <r>
    <x v="1327"/>
    <d v="2025-05-07T00:00:00"/>
    <x v="1161"/>
    <x v="1"/>
    <n v="1"/>
    <x v="1"/>
    <x v="1"/>
    <x v="1"/>
    <m/>
    <s v="Payment"/>
    <n v="1"/>
    <s v="Café latté12 oz"/>
    <n v="4.25"/>
    <x v="6"/>
  </r>
  <r>
    <x v="1328"/>
    <d v="2025-05-07T00:00:00"/>
    <x v="1162"/>
    <x v="5"/>
    <n v="1"/>
    <x v="1"/>
    <x v="1"/>
    <x v="1"/>
    <m/>
    <s v="Payment"/>
    <n v="1"/>
    <s v="Café Cubano12 oz"/>
    <n v="7"/>
    <x v="6"/>
  </r>
  <r>
    <x v="1329"/>
    <d v="2025-05-07T00:00:00"/>
    <x v="1163"/>
    <x v="10"/>
    <n v="1"/>
    <x v="1"/>
    <x v="4"/>
    <x v="5"/>
    <m/>
    <s v="Payment"/>
    <n v="1"/>
    <s v="Single-origin12 oz"/>
    <n v="14.95"/>
    <x v="6"/>
  </r>
  <r>
    <x v="1329"/>
    <d v="2025-05-07T00:00:00"/>
    <x v="1163"/>
    <x v="10"/>
    <n v="1"/>
    <x v="1"/>
    <x v="4"/>
    <x v="5"/>
    <m/>
    <s v="Payment"/>
    <n v="1"/>
    <s v="Single-origin12 oz"/>
    <n v="14.95"/>
    <x v="6"/>
  </r>
  <r>
    <x v="1330"/>
    <d v="2025-05-07T00:00:00"/>
    <x v="1164"/>
    <x v="23"/>
    <n v="1"/>
    <x v="4"/>
    <x v="1"/>
    <x v="3"/>
    <m/>
    <s v="Payment"/>
    <n v="1"/>
    <s v="Mazagran10 oz"/>
    <n v="4"/>
    <x v="6"/>
  </r>
  <r>
    <x v="1330"/>
    <d v="2025-05-07T00:00:00"/>
    <x v="1164"/>
    <x v="8"/>
    <n v="1"/>
    <x v="1"/>
    <x v="2"/>
    <x v="3"/>
    <m/>
    <s v="Payment"/>
    <n v="1"/>
    <s v="Iced tea12 oz"/>
    <n v="4.25"/>
    <x v="6"/>
  </r>
  <r>
    <x v="1331"/>
    <d v="2025-05-07T00:00:00"/>
    <x v="1165"/>
    <x v="9"/>
    <n v="1"/>
    <x v="0"/>
    <x v="3"/>
    <x v="4"/>
    <m/>
    <s v="Payment"/>
    <n v="1"/>
    <s v="Syrup"/>
    <n v="0.75"/>
    <x v="6"/>
  </r>
  <r>
    <x v="1331"/>
    <d v="2025-05-07T00:00:00"/>
    <x v="1165"/>
    <x v="1"/>
    <n v="1"/>
    <x v="1"/>
    <x v="1"/>
    <x v="1"/>
    <m/>
    <s v="Payment"/>
    <n v="1"/>
    <s v="Café latté12 oz"/>
    <n v="4.25"/>
    <x v="6"/>
  </r>
  <r>
    <x v="1332"/>
    <d v="2025-05-07T00:00:00"/>
    <x v="1166"/>
    <x v="21"/>
    <n v="2"/>
    <x v="4"/>
    <x v="5"/>
    <x v="1"/>
    <m/>
    <s v="Payment"/>
    <n v="1"/>
    <s v="Foamed vanilla milk10 oz"/>
    <n v="6"/>
    <x v="6"/>
  </r>
  <r>
    <x v="1333"/>
    <d v="2025-05-07T00:00:00"/>
    <x v="1167"/>
    <x v="3"/>
    <n v="1"/>
    <x v="0"/>
    <x v="1"/>
    <x v="2"/>
    <m/>
    <s v="Payment"/>
    <n v="1"/>
    <s v="Drip coffee refill"/>
    <n v="1.25"/>
    <x v="6"/>
  </r>
  <r>
    <x v="1334"/>
    <d v="2025-05-07T00:00:00"/>
    <x v="1168"/>
    <x v="15"/>
    <n v="1"/>
    <x v="1"/>
    <x v="1"/>
    <x v="3"/>
    <m/>
    <s v="Payment"/>
    <n v="1"/>
    <s v="Frappé12 oz"/>
    <n v="4.75"/>
    <x v="6"/>
  </r>
  <r>
    <x v="1335"/>
    <d v="2025-05-07T00:00:00"/>
    <x v="1169"/>
    <x v="10"/>
    <n v="1"/>
    <x v="1"/>
    <x v="4"/>
    <x v="5"/>
    <m/>
    <s v="Payment"/>
    <n v="2"/>
    <s v="Single-origin12 oz"/>
    <n v="14.95"/>
    <x v="6"/>
  </r>
  <r>
    <x v="1336"/>
    <d v="2025-05-07T00:00:00"/>
    <x v="1170"/>
    <x v="7"/>
    <n v="1"/>
    <x v="2"/>
    <x v="1"/>
    <x v="1"/>
    <m/>
    <s v="Payment"/>
    <n v="1"/>
    <s v="Turkish coffee3 oz"/>
    <n v="3.75"/>
    <x v="6"/>
  </r>
  <r>
    <x v="1336"/>
    <d v="2025-05-07T00:00:00"/>
    <x v="1170"/>
    <x v="9"/>
    <n v="1"/>
    <x v="0"/>
    <x v="3"/>
    <x v="4"/>
    <m/>
    <s v="Payment"/>
    <n v="1"/>
    <s v="Syrup"/>
    <n v="0.75"/>
    <x v="6"/>
  </r>
  <r>
    <x v="1336"/>
    <d v="2025-05-07T00:00:00"/>
    <x v="1170"/>
    <x v="2"/>
    <n v="1"/>
    <x v="1"/>
    <x v="1"/>
    <x v="1"/>
    <m/>
    <s v="Payment"/>
    <n v="1"/>
    <s v="Cappuccino12 oz"/>
    <n v="5.5"/>
    <x v="6"/>
  </r>
  <r>
    <x v="1337"/>
    <d v="2025-05-07T00:00:00"/>
    <x v="1171"/>
    <x v="15"/>
    <n v="1"/>
    <x v="1"/>
    <x v="1"/>
    <x v="3"/>
    <m/>
    <s v="Payment"/>
    <n v="2"/>
    <s v="Frappé12 oz"/>
    <n v="4.75"/>
    <x v="6"/>
  </r>
  <r>
    <x v="1338"/>
    <d v="2025-05-07T00:00:00"/>
    <x v="1172"/>
    <x v="19"/>
    <n v="1"/>
    <x v="1"/>
    <x v="4"/>
    <x v="5"/>
    <m/>
    <s v="Payment"/>
    <n v="2"/>
    <s v="House blend12 oz"/>
    <n v="12.95"/>
    <x v="6"/>
  </r>
  <r>
    <x v="1339"/>
    <d v="2025-05-07T00:00:00"/>
    <x v="1173"/>
    <x v="15"/>
    <n v="1"/>
    <x v="1"/>
    <x v="1"/>
    <x v="3"/>
    <m/>
    <s v="Payment"/>
    <n v="2"/>
    <s v="Frappé12 oz"/>
    <n v="4.75"/>
    <x v="6"/>
  </r>
  <r>
    <x v="1340"/>
    <d v="2025-05-07T00:00:00"/>
    <x v="1174"/>
    <x v="15"/>
    <n v="1"/>
    <x v="1"/>
    <x v="1"/>
    <x v="3"/>
    <m/>
    <s v="Payment"/>
    <n v="2"/>
    <s v="Frappé12 oz"/>
    <n v="4.75"/>
    <x v="6"/>
  </r>
  <r>
    <x v="1341"/>
    <d v="2025-05-07T00:00:00"/>
    <x v="1175"/>
    <x v="1"/>
    <n v="2"/>
    <x v="1"/>
    <x v="1"/>
    <x v="1"/>
    <m/>
    <s v="Payment"/>
    <n v="1"/>
    <s v="Café latté12 oz"/>
    <n v="8.5"/>
    <x v="6"/>
  </r>
  <r>
    <x v="1342"/>
    <d v="2025-05-07T00:00:00"/>
    <x v="1176"/>
    <x v="9"/>
    <n v="1"/>
    <x v="0"/>
    <x v="3"/>
    <x v="4"/>
    <m/>
    <s v="Payment"/>
    <n v="2"/>
    <s v="Syrup"/>
    <n v="0.75"/>
    <x v="6"/>
  </r>
  <r>
    <x v="1342"/>
    <d v="2025-05-07T00:00:00"/>
    <x v="1176"/>
    <x v="4"/>
    <n v="1"/>
    <x v="1"/>
    <x v="1"/>
    <x v="1"/>
    <m/>
    <s v="Payment"/>
    <n v="2"/>
    <s v="Drip coffee12 oz"/>
    <n v="2.25"/>
    <x v="6"/>
  </r>
  <r>
    <x v="1343"/>
    <d v="2025-05-07T00:00:00"/>
    <x v="1177"/>
    <x v="6"/>
    <n v="1"/>
    <x v="1"/>
    <x v="1"/>
    <x v="1"/>
    <m/>
    <s v="Payment"/>
    <n v="1"/>
    <s v="Pourover12 oz"/>
    <n v="3.5"/>
    <x v="6"/>
  </r>
  <r>
    <x v="1344"/>
    <d v="2025-05-07T00:00:00"/>
    <x v="1178"/>
    <x v="23"/>
    <n v="1"/>
    <x v="4"/>
    <x v="1"/>
    <x v="3"/>
    <m/>
    <s v="Payment"/>
    <n v="2"/>
    <s v="Mazagran10 oz"/>
    <n v="4"/>
    <x v="6"/>
  </r>
  <r>
    <x v="1345"/>
    <d v="2025-05-07T00:00:00"/>
    <x v="1179"/>
    <x v="4"/>
    <n v="1"/>
    <x v="1"/>
    <x v="1"/>
    <x v="1"/>
    <m/>
    <s v="Payment"/>
    <n v="1"/>
    <s v="Drip coffee12 oz"/>
    <n v="2.25"/>
    <x v="6"/>
  </r>
  <r>
    <x v="1346"/>
    <d v="2025-05-07T00:00:00"/>
    <x v="1180"/>
    <x v="23"/>
    <n v="1"/>
    <x v="4"/>
    <x v="1"/>
    <x v="3"/>
    <m/>
    <s v="Payment"/>
    <n v="1"/>
    <s v="Mazagran10 oz"/>
    <n v="4"/>
    <x v="6"/>
  </r>
  <r>
    <x v="1346"/>
    <d v="2025-05-07T00:00:00"/>
    <x v="1180"/>
    <x v="12"/>
    <n v="1"/>
    <x v="3"/>
    <x v="1"/>
    <x v="1"/>
    <m/>
    <s v="Payment"/>
    <n v="1"/>
    <s v="Espresso1 oz"/>
    <n v="2.5"/>
    <x v="6"/>
  </r>
  <r>
    <x v="1347"/>
    <d v="2025-05-07T00:00:00"/>
    <x v="1181"/>
    <x v="10"/>
    <n v="2"/>
    <x v="1"/>
    <x v="4"/>
    <x v="5"/>
    <m/>
    <s v="Payment"/>
    <n v="1"/>
    <s v="Single-origin12 oz"/>
    <n v="29.9"/>
    <x v="6"/>
  </r>
  <r>
    <x v="1348"/>
    <d v="2025-05-07T00:00:00"/>
    <x v="1182"/>
    <x v="10"/>
    <n v="1"/>
    <x v="1"/>
    <x v="4"/>
    <x v="5"/>
    <m/>
    <s v="Payment"/>
    <n v="2"/>
    <s v="Single-origin12 oz"/>
    <n v="14.95"/>
    <x v="6"/>
  </r>
  <r>
    <x v="1349"/>
    <d v="2025-05-07T00:00:00"/>
    <x v="213"/>
    <x v="10"/>
    <n v="1"/>
    <x v="1"/>
    <x v="4"/>
    <x v="5"/>
    <m/>
    <s v="Payment"/>
    <n v="2"/>
    <s v="Single-origin12 oz"/>
    <n v="14.95"/>
    <x v="6"/>
  </r>
  <r>
    <x v="1349"/>
    <d v="2025-05-07T00:00:00"/>
    <x v="213"/>
    <x v="2"/>
    <n v="1"/>
    <x v="1"/>
    <x v="1"/>
    <x v="1"/>
    <m/>
    <s v="Payment"/>
    <n v="2"/>
    <s v="Cappuccino12 oz"/>
    <n v="5.5"/>
    <x v="6"/>
  </r>
  <r>
    <x v="1350"/>
    <d v="2025-05-07T00:00:00"/>
    <x v="1183"/>
    <x v="6"/>
    <n v="1"/>
    <x v="1"/>
    <x v="1"/>
    <x v="1"/>
    <m/>
    <s v="Payment"/>
    <n v="2"/>
    <s v="Pourover12 oz"/>
    <n v="3.5"/>
    <x v="6"/>
  </r>
  <r>
    <x v="1351"/>
    <d v="2025-05-07T00:00:00"/>
    <x v="1184"/>
    <x v="6"/>
    <n v="1"/>
    <x v="1"/>
    <x v="1"/>
    <x v="1"/>
    <m/>
    <s v="Payment"/>
    <n v="1"/>
    <s v="Pourover12 oz"/>
    <n v="3.5"/>
    <x v="6"/>
  </r>
  <r>
    <x v="1352"/>
    <d v="2025-05-07T00:00:00"/>
    <x v="1185"/>
    <x v="42"/>
    <n v="2"/>
    <x v="0"/>
    <x v="0"/>
    <x v="10"/>
    <m/>
    <s v="Payment"/>
    <n v="2"/>
    <s v="Reusable travel mug"/>
    <n v="25.5"/>
    <x v="6"/>
  </r>
  <r>
    <x v="1352"/>
    <d v="2025-05-07T00:00:00"/>
    <x v="1185"/>
    <x v="0"/>
    <n v="1"/>
    <x v="0"/>
    <x v="0"/>
    <x v="0"/>
    <m/>
    <s v="Payment"/>
    <n v="2"/>
    <s v="Community calendar and coupon book"/>
    <n v="20"/>
    <x v="6"/>
  </r>
  <r>
    <x v="1353"/>
    <d v="2025-05-07T00:00:00"/>
    <x v="1186"/>
    <x v="5"/>
    <n v="1"/>
    <x v="1"/>
    <x v="1"/>
    <x v="1"/>
    <m/>
    <s v="Payment"/>
    <n v="1"/>
    <s v="Café Cubano12 oz"/>
    <n v="7"/>
    <x v="6"/>
  </r>
  <r>
    <x v="1354"/>
    <d v="2025-05-07T00:00:00"/>
    <x v="1187"/>
    <x v="2"/>
    <n v="1"/>
    <x v="1"/>
    <x v="1"/>
    <x v="1"/>
    <m/>
    <s v="Payment"/>
    <n v="1"/>
    <s v="Cappuccino12 oz"/>
    <n v="5.5"/>
    <x v="6"/>
  </r>
  <r>
    <x v="1355"/>
    <d v="2025-05-07T00:00:00"/>
    <x v="1188"/>
    <x v="15"/>
    <n v="1"/>
    <x v="1"/>
    <x v="1"/>
    <x v="3"/>
    <m/>
    <s v="Payment"/>
    <n v="1"/>
    <s v="Frappé12 oz"/>
    <n v="4.75"/>
    <x v="6"/>
  </r>
  <r>
    <x v="1356"/>
    <d v="2025-05-07T00:00:00"/>
    <x v="1189"/>
    <x v="9"/>
    <n v="1"/>
    <x v="0"/>
    <x v="3"/>
    <x v="4"/>
    <m/>
    <s v="Payment"/>
    <n v="2"/>
    <s v="Syrup"/>
    <n v="0.75"/>
    <x v="6"/>
  </r>
  <r>
    <x v="1356"/>
    <d v="2025-05-07T00:00:00"/>
    <x v="1189"/>
    <x v="1"/>
    <n v="1"/>
    <x v="1"/>
    <x v="1"/>
    <x v="1"/>
    <m/>
    <s v="Payment"/>
    <n v="2"/>
    <s v="Café latté12 oz"/>
    <n v="4.25"/>
    <x v="6"/>
  </r>
  <r>
    <x v="1357"/>
    <d v="2025-05-07T00:00:00"/>
    <x v="1190"/>
    <x v="2"/>
    <n v="2"/>
    <x v="1"/>
    <x v="1"/>
    <x v="1"/>
    <m/>
    <s v="Payment"/>
    <n v="2"/>
    <s v="Cappuccino12 oz"/>
    <n v="11"/>
    <x v="6"/>
  </r>
  <r>
    <x v="1358"/>
    <d v="2025-05-07T00:00:00"/>
    <x v="1191"/>
    <x v="21"/>
    <n v="1"/>
    <x v="4"/>
    <x v="5"/>
    <x v="1"/>
    <m/>
    <s v="Payment"/>
    <n v="1"/>
    <s v="Foamed vanilla milk10 oz"/>
    <n v="3"/>
    <x v="6"/>
  </r>
  <r>
    <x v="1358"/>
    <d v="2025-05-07T00:00:00"/>
    <x v="1191"/>
    <x v="2"/>
    <n v="1"/>
    <x v="1"/>
    <x v="1"/>
    <x v="1"/>
    <m/>
    <s v="Payment"/>
    <n v="1"/>
    <s v="Cappuccino12 oz"/>
    <n v="5.5"/>
    <x v="6"/>
  </r>
  <r>
    <x v="1359"/>
    <d v="2025-05-07T00:00:00"/>
    <x v="1192"/>
    <x v="2"/>
    <n v="1"/>
    <x v="1"/>
    <x v="1"/>
    <x v="1"/>
    <m/>
    <s v="Payment"/>
    <n v="1"/>
    <s v="Cappuccino12 oz"/>
    <n v="5.5"/>
    <x v="6"/>
  </r>
  <r>
    <x v="1360"/>
    <d v="2025-05-07T00:00:00"/>
    <x v="1193"/>
    <x v="15"/>
    <n v="1"/>
    <x v="1"/>
    <x v="1"/>
    <x v="3"/>
    <m/>
    <s v="Payment"/>
    <n v="2"/>
    <s v="Frappé12 oz"/>
    <n v="4.75"/>
    <x v="6"/>
  </r>
  <r>
    <x v="1360"/>
    <d v="2025-05-07T00:00:00"/>
    <x v="1193"/>
    <x v="10"/>
    <n v="1"/>
    <x v="1"/>
    <x v="4"/>
    <x v="5"/>
    <m/>
    <s v="Payment"/>
    <n v="2"/>
    <s v="Single-origin12 oz"/>
    <n v="14.95"/>
    <x v="6"/>
  </r>
  <r>
    <x v="1361"/>
    <d v="2025-05-07T00:00:00"/>
    <x v="1194"/>
    <x v="4"/>
    <n v="1"/>
    <x v="1"/>
    <x v="1"/>
    <x v="1"/>
    <m/>
    <s v="Payment"/>
    <n v="1"/>
    <s v="Drip coffee12 oz"/>
    <n v="2.25"/>
    <x v="6"/>
  </r>
  <r>
    <x v="1362"/>
    <d v="2025-05-07T00:00:00"/>
    <x v="1195"/>
    <x v="7"/>
    <n v="1"/>
    <x v="2"/>
    <x v="1"/>
    <x v="1"/>
    <m/>
    <s v="Payment"/>
    <n v="1"/>
    <s v="Turkish coffee3 oz"/>
    <n v="3.75"/>
    <x v="6"/>
  </r>
  <r>
    <x v="1363"/>
    <d v="2025-05-07T00:00:00"/>
    <x v="1196"/>
    <x v="42"/>
    <n v="1"/>
    <x v="0"/>
    <x v="0"/>
    <x v="10"/>
    <m/>
    <s v="Payment"/>
    <n v="1"/>
    <s v="Reusable travel mug"/>
    <n v="12.75"/>
    <x v="6"/>
  </r>
  <r>
    <x v="1363"/>
    <d v="2025-05-07T00:00:00"/>
    <x v="1196"/>
    <x v="4"/>
    <n v="1"/>
    <x v="1"/>
    <x v="1"/>
    <x v="1"/>
    <m/>
    <s v="Payment"/>
    <n v="1"/>
    <s v="Drip coffee12 oz"/>
    <n v="2.25"/>
    <x v="6"/>
  </r>
  <r>
    <x v="1364"/>
    <d v="2025-05-07T00:00:00"/>
    <x v="1197"/>
    <x v="22"/>
    <n v="1"/>
    <x v="4"/>
    <x v="1"/>
    <x v="3"/>
    <m/>
    <s v="Payment"/>
    <n v="2"/>
    <s v="Iced café bombón10 oz"/>
    <n v="4.75"/>
    <x v="6"/>
  </r>
  <r>
    <x v="1365"/>
    <d v="2025-05-07T00:00:00"/>
    <x v="1198"/>
    <x v="6"/>
    <n v="1"/>
    <x v="1"/>
    <x v="1"/>
    <x v="1"/>
    <m/>
    <s v="Payment"/>
    <n v="1"/>
    <s v="Pourover12 oz"/>
    <n v="3.5"/>
    <x v="6"/>
  </r>
  <r>
    <x v="1366"/>
    <d v="2025-05-07T00:00:00"/>
    <x v="1199"/>
    <x v="15"/>
    <n v="1"/>
    <x v="1"/>
    <x v="1"/>
    <x v="3"/>
    <m/>
    <s v="Payment"/>
    <n v="2"/>
    <s v="Frappé12 oz"/>
    <n v="4.75"/>
    <x v="6"/>
  </r>
  <r>
    <x v="1367"/>
    <d v="2025-05-07T00:00:00"/>
    <x v="1200"/>
    <x v="15"/>
    <n v="1"/>
    <x v="1"/>
    <x v="1"/>
    <x v="3"/>
    <m/>
    <s v="Payment"/>
    <n v="2"/>
    <s v="Frappé12 oz"/>
    <n v="4.75"/>
    <x v="6"/>
  </r>
  <r>
    <x v="1368"/>
    <d v="2025-05-07T00:00:00"/>
    <x v="1201"/>
    <x v="13"/>
    <n v="1"/>
    <x v="4"/>
    <x v="2"/>
    <x v="1"/>
    <m/>
    <s v="Payment"/>
    <n v="2"/>
    <s v="Moroccan tea10 oz"/>
    <n v="3"/>
    <x v="6"/>
  </r>
  <r>
    <x v="1369"/>
    <d v="2025-05-07T00:00:00"/>
    <x v="1202"/>
    <x v="17"/>
    <n v="1"/>
    <x v="1"/>
    <x v="1"/>
    <x v="3"/>
    <m/>
    <s v="Payment"/>
    <n v="1"/>
    <s v="Iced Guillermo12 oz"/>
    <n v="3.5"/>
    <x v="6"/>
  </r>
  <r>
    <x v="1370"/>
    <d v="2025-05-07T00:00:00"/>
    <x v="1203"/>
    <x v="34"/>
    <n v="1"/>
    <x v="1"/>
    <x v="5"/>
    <x v="3"/>
    <m/>
    <s v="Payment"/>
    <n v="1"/>
    <s v="Mango lassi12 oz"/>
    <n v="5.75"/>
    <x v="6"/>
  </r>
  <r>
    <x v="1370"/>
    <d v="2025-05-07T00:00:00"/>
    <x v="1203"/>
    <x v="11"/>
    <n v="1"/>
    <x v="0"/>
    <x v="3"/>
    <x v="4"/>
    <m/>
    <s v="Payment"/>
    <n v="1"/>
    <s v="Extra shot"/>
    <n v="1"/>
    <x v="6"/>
  </r>
  <r>
    <x v="1371"/>
    <d v="2025-05-07T00:00:00"/>
    <x v="1204"/>
    <x v="4"/>
    <n v="1"/>
    <x v="1"/>
    <x v="1"/>
    <x v="1"/>
    <m/>
    <s v="Payment"/>
    <n v="2"/>
    <s v="Drip coffee12 oz"/>
    <n v="2.25"/>
    <x v="6"/>
  </r>
  <r>
    <x v="1372"/>
    <d v="2025-05-07T00:00:00"/>
    <x v="1205"/>
    <x v="5"/>
    <n v="1"/>
    <x v="1"/>
    <x v="1"/>
    <x v="1"/>
    <m/>
    <s v="Payment"/>
    <n v="2"/>
    <s v="Café Cubano12 oz"/>
    <n v="7"/>
    <x v="6"/>
  </r>
  <r>
    <x v="1373"/>
    <d v="2025-05-07T00:00:00"/>
    <x v="1206"/>
    <x v="22"/>
    <n v="1"/>
    <x v="4"/>
    <x v="1"/>
    <x v="3"/>
    <m/>
    <s v="Payment"/>
    <n v="1"/>
    <s v="Iced café bombón10 oz"/>
    <n v="4.75"/>
    <x v="6"/>
  </r>
  <r>
    <x v="1374"/>
    <d v="2025-05-07T00:00:00"/>
    <x v="1207"/>
    <x v="1"/>
    <n v="1"/>
    <x v="1"/>
    <x v="1"/>
    <x v="1"/>
    <m/>
    <s v="Payment"/>
    <n v="1"/>
    <s v="Café latté12 oz"/>
    <n v="4.25"/>
    <x v="6"/>
  </r>
  <r>
    <x v="1375"/>
    <d v="2025-05-07T00:00:00"/>
    <x v="1208"/>
    <x v="15"/>
    <n v="1"/>
    <x v="1"/>
    <x v="1"/>
    <x v="3"/>
    <m/>
    <s v="Payment"/>
    <n v="1"/>
    <s v="Frappé12 oz"/>
    <n v="4.75"/>
    <x v="6"/>
  </r>
  <r>
    <x v="1376"/>
    <d v="2025-05-07T00:00:00"/>
    <x v="1209"/>
    <x v="12"/>
    <n v="1"/>
    <x v="3"/>
    <x v="1"/>
    <x v="1"/>
    <m/>
    <s v="Payment"/>
    <n v="1"/>
    <s v="Espresso1 oz"/>
    <n v="2.5"/>
    <x v="6"/>
  </r>
  <r>
    <x v="1377"/>
    <d v="2025-05-07T00:00:00"/>
    <x v="1210"/>
    <x v="8"/>
    <n v="1"/>
    <x v="1"/>
    <x v="2"/>
    <x v="3"/>
    <m/>
    <s v="Payment"/>
    <n v="1"/>
    <s v="Iced tea12 oz"/>
    <n v="4.25"/>
    <x v="6"/>
  </r>
  <r>
    <x v="1378"/>
    <d v="2025-05-07T00:00:00"/>
    <x v="1211"/>
    <x v="8"/>
    <n v="2"/>
    <x v="1"/>
    <x v="2"/>
    <x v="3"/>
    <m/>
    <s v="Payment"/>
    <n v="2"/>
    <s v="Iced tea12 oz"/>
    <n v="8.5"/>
    <x v="6"/>
  </r>
  <r>
    <x v="1379"/>
    <d v="2025-05-07T00:00:00"/>
    <x v="1212"/>
    <x v="6"/>
    <n v="1"/>
    <x v="1"/>
    <x v="1"/>
    <x v="1"/>
    <m/>
    <s v="Payment"/>
    <n v="1"/>
    <s v="Pourover12 oz"/>
    <n v="3.5"/>
    <x v="6"/>
  </r>
  <r>
    <x v="1379"/>
    <d v="2025-05-07T00:00:00"/>
    <x v="1212"/>
    <x v="19"/>
    <n v="1"/>
    <x v="1"/>
    <x v="4"/>
    <x v="5"/>
    <m/>
    <s v="Payment"/>
    <n v="1"/>
    <s v="House blend12 oz"/>
    <n v="12.95"/>
    <x v="6"/>
  </r>
  <r>
    <x v="1380"/>
    <d v="2025-05-07T00:00:00"/>
    <x v="1213"/>
    <x v="7"/>
    <n v="1"/>
    <x v="2"/>
    <x v="1"/>
    <x v="1"/>
    <m/>
    <s v="Payment"/>
    <n v="2"/>
    <s v="Turkish coffee3 oz"/>
    <n v="3.75"/>
    <x v="6"/>
  </r>
  <r>
    <x v="1381"/>
    <d v="2025-05-07T00:00:00"/>
    <x v="1214"/>
    <x v="15"/>
    <n v="2"/>
    <x v="1"/>
    <x v="1"/>
    <x v="3"/>
    <m/>
    <s v="Payment"/>
    <n v="2"/>
    <s v="Frappé12 oz"/>
    <n v="9.5"/>
    <x v="6"/>
  </r>
  <r>
    <x v="1382"/>
    <d v="2025-05-07T00:00:00"/>
    <x v="1215"/>
    <x v="5"/>
    <n v="1"/>
    <x v="1"/>
    <x v="1"/>
    <x v="1"/>
    <m/>
    <s v="Payment"/>
    <n v="1"/>
    <s v="Café Cubano12 oz"/>
    <n v="7"/>
    <x v="6"/>
  </r>
  <r>
    <x v="1383"/>
    <d v="2025-05-07T00:00:00"/>
    <x v="1216"/>
    <x v="15"/>
    <n v="1"/>
    <x v="1"/>
    <x v="1"/>
    <x v="3"/>
    <m/>
    <s v="Payment"/>
    <n v="1"/>
    <s v="Frappé12 oz"/>
    <n v="4.75"/>
    <x v="6"/>
  </r>
  <r>
    <x v="1384"/>
    <d v="2025-05-07T00:00:00"/>
    <x v="1217"/>
    <x v="1"/>
    <n v="1"/>
    <x v="1"/>
    <x v="1"/>
    <x v="1"/>
    <m/>
    <s v="Payment"/>
    <n v="1"/>
    <s v="Café latté12 oz"/>
    <n v="4.25"/>
    <x v="6"/>
  </r>
  <r>
    <x v="1385"/>
    <d v="2025-05-07T00:00:00"/>
    <x v="1218"/>
    <x v="15"/>
    <n v="1"/>
    <x v="1"/>
    <x v="1"/>
    <x v="3"/>
    <m/>
    <s v="Payment"/>
    <n v="1"/>
    <s v="Frappé12 oz"/>
    <n v="4.75"/>
    <x v="6"/>
  </r>
  <r>
    <x v="1385"/>
    <d v="2025-05-07T00:00:00"/>
    <x v="1218"/>
    <x v="1"/>
    <n v="1"/>
    <x v="1"/>
    <x v="1"/>
    <x v="1"/>
    <m/>
    <s v="Payment"/>
    <n v="1"/>
    <s v="Café latté12 oz"/>
    <n v="4.25"/>
    <x v="6"/>
  </r>
  <r>
    <x v="1386"/>
    <d v="2025-05-07T00:00:00"/>
    <x v="1219"/>
    <x v="7"/>
    <n v="1"/>
    <x v="2"/>
    <x v="1"/>
    <x v="1"/>
    <m/>
    <s v="Payment"/>
    <n v="1"/>
    <s v="Turkish coffee3 oz"/>
    <n v="3.75"/>
    <x v="6"/>
  </r>
  <r>
    <x v="1387"/>
    <d v="2025-05-07T00:00:00"/>
    <x v="1220"/>
    <x v="15"/>
    <n v="1"/>
    <x v="1"/>
    <x v="1"/>
    <x v="3"/>
    <m/>
    <s v="Payment"/>
    <n v="1"/>
    <s v="Frappé12 oz"/>
    <n v="4.75"/>
    <x v="6"/>
  </r>
  <r>
    <x v="1388"/>
    <d v="2025-05-07T00:00:00"/>
    <x v="1221"/>
    <x v="9"/>
    <n v="1"/>
    <x v="0"/>
    <x v="3"/>
    <x v="4"/>
    <m/>
    <s v="Payment"/>
    <n v="1"/>
    <s v="Syrup"/>
    <n v="0.75"/>
    <x v="6"/>
  </r>
  <r>
    <x v="1388"/>
    <d v="2025-05-07T00:00:00"/>
    <x v="1221"/>
    <x v="6"/>
    <n v="1"/>
    <x v="1"/>
    <x v="1"/>
    <x v="1"/>
    <m/>
    <s v="Payment"/>
    <n v="1"/>
    <s v="Pourover12 oz"/>
    <n v="3.5"/>
    <x v="6"/>
  </r>
  <r>
    <x v="1389"/>
    <d v="2025-05-07T00:00:00"/>
    <x v="1222"/>
    <x v="2"/>
    <n v="1"/>
    <x v="1"/>
    <x v="1"/>
    <x v="1"/>
    <m/>
    <s v="Payment"/>
    <n v="2"/>
    <s v="Cappuccino12 oz"/>
    <n v="5.5"/>
    <x v="6"/>
  </r>
  <r>
    <x v="1390"/>
    <d v="2025-05-07T00:00:00"/>
    <x v="1223"/>
    <x v="2"/>
    <n v="1"/>
    <x v="1"/>
    <x v="1"/>
    <x v="1"/>
    <m/>
    <s v="Payment"/>
    <n v="1"/>
    <s v="Cappuccino12 oz"/>
    <n v="5.5"/>
    <x v="6"/>
  </r>
  <r>
    <x v="1391"/>
    <d v="2025-05-07T00:00:00"/>
    <x v="1224"/>
    <x v="2"/>
    <n v="2"/>
    <x v="1"/>
    <x v="1"/>
    <x v="1"/>
    <m/>
    <s v="Payment"/>
    <n v="2"/>
    <s v="Cappuccino12 oz"/>
    <n v="11"/>
    <x v="6"/>
  </r>
  <r>
    <x v="1392"/>
    <d v="2025-05-07T00:00:00"/>
    <x v="1225"/>
    <x v="4"/>
    <n v="1"/>
    <x v="1"/>
    <x v="1"/>
    <x v="1"/>
    <m/>
    <s v="Payment"/>
    <n v="2"/>
    <s v="Drip coffee12 oz"/>
    <n v="2.25"/>
    <x v="6"/>
  </r>
  <r>
    <x v="1393"/>
    <d v="2025-05-07T00:00:00"/>
    <x v="1226"/>
    <x v="9"/>
    <n v="1"/>
    <x v="0"/>
    <x v="3"/>
    <x v="4"/>
    <m/>
    <s v="Payment"/>
    <n v="2"/>
    <s v="Syrup"/>
    <n v="0.75"/>
    <x v="6"/>
  </r>
  <r>
    <x v="1393"/>
    <d v="2025-05-07T00:00:00"/>
    <x v="1226"/>
    <x v="6"/>
    <n v="1"/>
    <x v="1"/>
    <x v="1"/>
    <x v="1"/>
    <m/>
    <s v="Payment"/>
    <n v="2"/>
    <s v="Pourover12 oz"/>
    <n v="3.5"/>
    <x v="6"/>
  </r>
  <r>
    <x v="1394"/>
    <d v="2025-05-07T00:00:00"/>
    <x v="1227"/>
    <x v="15"/>
    <n v="1"/>
    <x v="1"/>
    <x v="1"/>
    <x v="3"/>
    <m/>
    <s v="Payment"/>
    <n v="1"/>
    <s v="Frappé12 oz"/>
    <n v="4.75"/>
    <x v="6"/>
  </r>
  <r>
    <x v="1395"/>
    <d v="2025-05-07T00:00:00"/>
    <x v="849"/>
    <x v="1"/>
    <n v="1"/>
    <x v="1"/>
    <x v="1"/>
    <x v="1"/>
    <m/>
    <s v="Payment"/>
    <n v="1"/>
    <s v="Café latté12 oz"/>
    <n v="4.25"/>
    <x v="6"/>
  </r>
  <r>
    <x v="1396"/>
    <d v="2025-05-07T00:00:00"/>
    <x v="1228"/>
    <x v="15"/>
    <n v="1"/>
    <x v="1"/>
    <x v="1"/>
    <x v="3"/>
    <m/>
    <s v="Payment"/>
    <n v="1"/>
    <s v="Frappé12 oz"/>
    <n v="4.75"/>
    <x v="6"/>
  </r>
  <r>
    <x v="1397"/>
    <d v="2025-05-07T00:00:00"/>
    <x v="1229"/>
    <x v="6"/>
    <n v="1"/>
    <x v="1"/>
    <x v="1"/>
    <x v="1"/>
    <m/>
    <s v="Payment"/>
    <n v="1"/>
    <s v="Pourover12 oz"/>
    <n v="3.5"/>
    <x v="6"/>
  </r>
  <r>
    <x v="1398"/>
    <d v="2025-05-07T00:00:00"/>
    <x v="1230"/>
    <x v="17"/>
    <n v="1"/>
    <x v="1"/>
    <x v="1"/>
    <x v="3"/>
    <m/>
    <s v="Payment"/>
    <n v="2"/>
    <s v="Iced Guillermo12 oz"/>
    <n v="3.5"/>
    <x v="6"/>
  </r>
  <r>
    <x v="1399"/>
    <d v="2025-05-07T00:00:00"/>
    <x v="1231"/>
    <x v="6"/>
    <n v="1"/>
    <x v="1"/>
    <x v="1"/>
    <x v="1"/>
    <m/>
    <s v="Payment"/>
    <n v="2"/>
    <s v="Pourover12 oz"/>
    <n v="3.5"/>
    <x v="6"/>
  </r>
  <r>
    <x v="1399"/>
    <d v="2025-05-07T00:00:00"/>
    <x v="1231"/>
    <x v="11"/>
    <n v="1"/>
    <x v="0"/>
    <x v="3"/>
    <x v="4"/>
    <m/>
    <s v="Payment"/>
    <n v="2"/>
    <s v="Extra shot"/>
    <n v="1"/>
    <x v="6"/>
  </r>
  <r>
    <x v="1400"/>
    <d v="2025-05-07T00:00:00"/>
    <x v="1232"/>
    <x v="9"/>
    <n v="1"/>
    <x v="0"/>
    <x v="3"/>
    <x v="4"/>
    <m/>
    <s v="Payment"/>
    <n v="1"/>
    <s v="Syrup"/>
    <n v="0.75"/>
    <x v="6"/>
  </r>
  <r>
    <x v="1400"/>
    <d v="2025-05-07T00:00:00"/>
    <x v="1232"/>
    <x v="6"/>
    <n v="1"/>
    <x v="1"/>
    <x v="1"/>
    <x v="1"/>
    <m/>
    <s v="Payment"/>
    <n v="1"/>
    <s v="Pourover12 oz"/>
    <n v="3.5"/>
    <x v="6"/>
  </r>
  <r>
    <x v="1401"/>
    <d v="2025-05-07T00:00:00"/>
    <x v="1233"/>
    <x v="12"/>
    <n v="1"/>
    <x v="3"/>
    <x v="1"/>
    <x v="1"/>
    <m/>
    <s v="Payment"/>
    <n v="1"/>
    <s v="Espresso1 oz"/>
    <n v="2.5"/>
    <x v="6"/>
  </r>
  <r>
    <x v="1402"/>
    <d v="2025-05-07T00:00:00"/>
    <x v="1234"/>
    <x v="1"/>
    <n v="1"/>
    <x v="1"/>
    <x v="1"/>
    <x v="1"/>
    <m/>
    <s v="Payment"/>
    <n v="1"/>
    <s v="Café latté12 oz"/>
    <n v="4.25"/>
    <x v="6"/>
  </r>
  <r>
    <x v="1403"/>
    <d v="2025-05-07T00:00:00"/>
    <x v="1235"/>
    <x v="6"/>
    <n v="1"/>
    <x v="1"/>
    <x v="1"/>
    <x v="1"/>
    <m/>
    <s v="Payment"/>
    <n v="2"/>
    <s v="Pourover12 oz"/>
    <n v="3.5"/>
    <x v="6"/>
  </r>
  <r>
    <x v="1404"/>
    <d v="2025-05-07T00:00:00"/>
    <x v="1236"/>
    <x v="15"/>
    <n v="1"/>
    <x v="1"/>
    <x v="1"/>
    <x v="3"/>
    <m/>
    <s v="Payment"/>
    <n v="2"/>
    <s v="Frappé12 oz"/>
    <n v="4.75"/>
    <x v="6"/>
  </r>
  <r>
    <x v="1405"/>
    <d v="2025-05-07T00:00:00"/>
    <x v="1237"/>
    <x v="15"/>
    <n v="1"/>
    <x v="1"/>
    <x v="1"/>
    <x v="3"/>
    <m/>
    <s v="Payment"/>
    <n v="2"/>
    <s v="Frappé12 oz"/>
    <n v="4.75"/>
    <x v="6"/>
  </r>
  <r>
    <x v="1405"/>
    <d v="2025-05-07T00:00:00"/>
    <x v="1237"/>
    <x v="10"/>
    <n v="1"/>
    <x v="1"/>
    <x v="4"/>
    <x v="5"/>
    <m/>
    <s v="Payment"/>
    <n v="2"/>
    <s v="Single-origin12 oz"/>
    <n v="14.95"/>
    <x v="6"/>
  </r>
  <r>
    <x v="1406"/>
    <d v="2025-05-07T00:00:00"/>
    <x v="1238"/>
    <x v="6"/>
    <n v="1"/>
    <x v="1"/>
    <x v="1"/>
    <x v="1"/>
    <m/>
    <s v="Payment"/>
    <n v="2"/>
    <s v="Pourover12 oz"/>
    <n v="3.5"/>
    <x v="6"/>
  </r>
  <r>
    <x v="1406"/>
    <d v="2025-05-07T00:00:00"/>
    <x v="1238"/>
    <x v="10"/>
    <n v="1"/>
    <x v="1"/>
    <x v="4"/>
    <x v="5"/>
    <m/>
    <s v="Payment"/>
    <n v="2"/>
    <s v="Single-origin12 oz"/>
    <n v="14.95"/>
    <x v="6"/>
  </r>
  <r>
    <x v="1407"/>
    <d v="2025-05-07T00:00:00"/>
    <x v="1239"/>
    <x v="2"/>
    <n v="1"/>
    <x v="1"/>
    <x v="1"/>
    <x v="1"/>
    <m/>
    <s v="Payment"/>
    <n v="1"/>
    <s v="Cappuccino12 oz"/>
    <n v="5.5"/>
    <x v="6"/>
  </r>
  <r>
    <x v="1408"/>
    <d v="2025-05-07T00:00:00"/>
    <x v="1240"/>
    <x v="13"/>
    <n v="1"/>
    <x v="4"/>
    <x v="2"/>
    <x v="1"/>
    <m/>
    <s v="Payment"/>
    <n v="1"/>
    <s v="Moroccan tea10 oz"/>
    <n v="3"/>
    <x v="6"/>
  </r>
  <r>
    <x v="1409"/>
    <d v="2025-05-07T00:00:00"/>
    <x v="1241"/>
    <x v="15"/>
    <n v="1"/>
    <x v="1"/>
    <x v="1"/>
    <x v="3"/>
    <m/>
    <s v="Payment"/>
    <n v="2"/>
    <s v="Frappé12 oz"/>
    <n v="4.75"/>
    <x v="6"/>
  </r>
  <r>
    <x v="1410"/>
    <d v="2025-05-07T00:00:00"/>
    <x v="1242"/>
    <x v="6"/>
    <n v="2"/>
    <x v="1"/>
    <x v="1"/>
    <x v="1"/>
    <m/>
    <s v="Payment"/>
    <n v="2"/>
    <s v="Pourover12 oz"/>
    <n v="7"/>
    <x v="6"/>
  </r>
  <r>
    <x v="1411"/>
    <d v="2025-05-07T00:00:00"/>
    <x v="1243"/>
    <x v="19"/>
    <n v="1"/>
    <x v="1"/>
    <x v="4"/>
    <x v="5"/>
    <m/>
    <s v="Payment"/>
    <n v="1"/>
    <s v="House blend12 oz"/>
    <n v="12.95"/>
    <x v="6"/>
  </r>
  <r>
    <x v="1411"/>
    <d v="2025-05-07T00:00:00"/>
    <x v="1243"/>
    <x v="1"/>
    <n v="1"/>
    <x v="1"/>
    <x v="1"/>
    <x v="1"/>
    <m/>
    <s v="Payment"/>
    <n v="1"/>
    <s v="Café latté12 oz"/>
    <n v="4.25"/>
    <x v="6"/>
  </r>
  <r>
    <x v="1412"/>
    <d v="2025-05-07T00:00:00"/>
    <x v="1244"/>
    <x v="13"/>
    <n v="1"/>
    <x v="4"/>
    <x v="2"/>
    <x v="1"/>
    <m/>
    <s v="Payment"/>
    <n v="1"/>
    <s v="Moroccan tea10 oz"/>
    <n v="3"/>
    <x v="6"/>
  </r>
  <r>
    <x v="1413"/>
    <d v="2025-05-07T00:00:00"/>
    <x v="1245"/>
    <x v="7"/>
    <n v="1"/>
    <x v="2"/>
    <x v="1"/>
    <x v="1"/>
    <m/>
    <s v="Payment"/>
    <n v="1"/>
    <s v="Turkish coffee3 oz"/>
    <n v="3.75"/>
    <x v="6"/>
  </r>
  <r>
    <x v="1414"/>
    <d v="2025-05-07T00:00:00"/>
    <x v="1246"/>
    <x v="4"/>
    <n v="1"/>
    <x v="1"/>
    <x v="1"/>
    <x v="1"/>
    <m/>
    <s v="Payment"/>
    <n v="1"/>
    <s v="Drip coffee12 oz"/>
    <n v="2.25"/>
    <x v="6"/>
  </r>
  <r>
    <x v="1415"/>
    <d v="2025-05-07T00:00:00"/>
    <x v="1247"/>
    <x v="3"/>
    <n v="1"/>
    <x v="0"/>
    <x v="1"/>
    <x v="2"/>
    <m/>
    <s v="Payment"/>
    <n v="1"/>
    <s v="Drip coffee refill"/>
    <n v="1.25"/>
    <x v="6"/>
  </r>
  <r>
    <x v="1416"/>
    <d v="2025-05-07T00:00:00"/>
    <x v="1248"/>
    <x v="9"/>
    <n v="1"/>
    <x v="0"/>
    <x v="3"/>
    <x v="4"/>
    <m/>
    <s v="Payment"/>
    <n v="1"/>
    <s v="Syrup"/>
    <n v="0.75"/>
    <x v="6"/>
  </r>
  <r>
    <x v="1416"/>
    <d v="2025-05-07T00:00:00"/>
    <x v="1248"/>
    <x v="2"/>
    <n v="1"/>
    <x v="1"/>
    <x v="1"/>
    <x v="1"/>
    <m/>
    <s v="Payment"/>
    <n v="1"/>
    <s v="Cappuccino12 oz"/>
    <n v="5.5"/>
    <x v="6"/>
  </r>
  <r>
    <x v="1416"/>
    <d v="2025-05-07T00:00:00"/>
    <x v="1248"/>
    <x v="1"/>
    <n v="1"/>
    <x v="1"/>
    <x v="1"/>
    <x v="1"/>
    <m/>
    <s v="Payment"/>
    <n v="1"/>
    <s v="Café latté12 oz"/>
    <n v="4.25"/>
    <x v="6"/>
  </r>
  <r>
    <x v="1417"/>
    <d v="2025-05-07T00:00:00"/>
    <x v="1249"/>
    <x v="17"/>
    <n v="1"/>
    <x v="1"/>
    <x v="1"/>
    <x v="3"/>
    <m/>
    <s v="Payment"/>
    <n v="1"/>
    <s v="Iced Guillermo12 oz"/>
    <n v="3.5"/>
    <x v="6"/>
  </r>
  <r>
    <x v="1418"/>
    <d v="2025-05-07T00:00:00"/>
    <x v="1250"/>
    <x v="4"/>
    <n v="1"/>
    <x v="1"/>
    <x v="1"/>
    <x v="1"/>
    <m/>
    <s v="Payment"/>
    <n v="1"/>
    <s v="Drip coffee12 oz"/>
    <n v="2.25"/>
    <x v="6"/>
  </r>
  <r>
    <x v="1419"/>
    <d v="2025-05-07T00:00:00"/>
    <x v="1251"/>
    <x v="15"/>
    <n v="1"/>
    <x v="1"/>
    <x v="1"/>
    <x v="3"/>
    <m/>
    <s v="Payment"/>
    <n v="2"/>
    <s v="Frappé12 oz"/>
    <n v="4.75"/>
    <x v="6"/>
  </r>
  <r>
    <x v="1420"/>
    <d v="2025-05-07T00:00:00"/>
    <x v="1252"/>
    <x v="20"/>
    <n v="1"/>
    <x v="1"/>
    <x v="2"/>
    <x v="1"/>
    <m/>
    <s v="Payment"/>
    <n v="1"/>
    <s v="Rooibos latté12 oz"/>
    <n v="5.5"/>
    <x v="6"/>
  </r>
  <r>
    <x v="1421"/>
    <d v="2025-05-07T00:00:00"/>
    <x v="1253"/>
    <x v="15"/>
    <n v="1"/>
    <x v="1"/>
    <x v="1"/>
    <x v="3"/>
    <m/>
    <s v="Payment"/>
    <n v="1"/>
    <s v="Frappé12 oz"/>
    <n v="4.75"/>
    <x v="6"/>
  </r>
  <r>
    <x v="1422"/>
    <d v="2025-05-07T00:00:00"/>
    <x v="1254"/>
    <x v="9"/>
    <n v="1"/>
    <x v="0"/>
    <x v="3"/>
    <x v="4"/>
    <m/>
    <s v="Payment"/>
    <n v="2"/>
    <s v="Syrup"/>
    <n v="0.75"/>
    <x v="6"/>
  </r>
  <r>
    <x v="1422"/>
    <d v="2025-05-07T00:00:00"/>
    <x v="1254"/>
    <x v="6"/>
    <n v="1"/>
    <x v="1"/>
    <x v="1"/>
    <x v="1"/>
    <m/>
    <s v="Payment"/>
    <n v="2"/>
    <s v="Pourover12 oz"/>
    <n v="3.5"/>
    <x v="6"/>
  </r>
  <r>
    <x v="1422"/>
    <d v="2025-05-07T00:00:00"/>
    <x v="1254"/>
    <x v="15"/>
    <n v="1"/>
    <x v="1"/>
    <x v="1"/>
    <x v="3"/>
    <m/>
    <s v="Payment"/>
    <n v="2"/>
    <s v="Frappé12 oz"/>
    <n v="4.75"/>
    <x v="6"/>
  </r>
  <r>
    <x v="1423"/>
    <d v="2025-05-07T00:00:00"/>
    <x v="1255"/>
    <x v="6"/>
    <n v="1"/>
    <x v="1"/>
    <x v="1"/>
    <x v="1"/>
    <m/>
    <s v="Payment"/>
    <n v="1"/>
    <s v="Pourover12 oz"/>
    <n v="3.5"/>
    <x v="6"/>
  </r>
  <r>
    <x v="1424"/>
    <d v="2025-05-07T00:00:00"/>
    <x v="1256"/>
    <x v="6"/>
    <n v="1"/>
    <x v="1"/>
    <x v="1"/>
    <x v="1"/>
    <m/>
    <s v="Payment"/>
    <n v="2"/>
    <s v="Pourover12 oz"/>
    <n v="3.5"/>
    <x v="6"/>
  </r>
  <r>
    <x v="1425"/>
    <d v="2025-05-07T00:00:00"/>
    <x v="1257"/>
    <x v="17"/>
    <n v="1"/>
    <x v="1"/>
    <x v="1"/>
    <x v="3"/>
    <m/>
    <s v="Payment"/>
    <n v="1"/>
    <s v="Iced Guillermo12 oz"/>
    <n v="3.5"/>
    <x v="6"/>
  </r>
  <r>
    <x v="1426"/>
    <d v="2025-05-07T00:00:00"/>
    <x v="1258"/>
    <x v="7"/>
    <n v="1"/>
    <x v="2"/>
    <x v="1"/>
    <x v="1"/>
    <m/>
    <s v="Payment"/>
    <n v="1"/>
    <s v="Turkish coffee3 oz"/>
    <n v="3.75"/>
    <x v="6"/>
  </r>
  <r>
    <x v="1427"/>
    <d v="2025-05-07T00:00:00"/>
    <x v="1259"/>
    <x v="42"/>
    <n v="1"/>
    <x v="0"/>
    <x v="0"/>
    <x v="10"/>
    <m/>
    <s v="Payment"/>
    <n v="1"/>
    <s v="Reusable travel mug"/>
    <n v="12.75"/>
    <x v="6"/>
  </r>
  <r>
    <x v="1427"/>
    <d v="2025-05-07T00:00:00"/>
    <x v="1259"/>
    <x v="8"/>
    <n v="1"/>
    <x v="1"/>
    <x v="2"/>
    <x v="3"/>
    <m/>
    <s v="Payment"/>
    <n v="1"/>
    <s v="Iced tea12 oz"/>
    <n v="4.25"/>
    <x v="6"/>
  </r>
  <r>
    <x v="1428"/>
    <d v="2025-05-07T00:00:00"/>
    <x v="491"/>
    <x v="2"/>
    <n v="1"/>
    <x v="1"/>
    <x v="1"/>
    <x v="1"/>
    <m/>
    <s v="Payment"/>
    <n v="1"/>
    <s v="Cappuccino12 oz"/>
    <n v="5.5"/>
    <x v="6"/>
  </r>
  <r>
    <x v="1429"/>
    <d v="2025-05-07T00:00:00"/>
    <x v="1260"/>
    <x v="13"/>
    <n v="1"/>
    <x v="4"/>
    <x v="2"/>
    <x v="1"/>
    <m/>
    <s v="Payment"/>
    <n v="1"/>
    <s v="Moroccan tea10 oz"/>
    <n v="3"/>
    <x v="6"/>
  </r>
  <r>
    <x v="1430"/>
    <d v="2025-05-07T00:00:00"/>
    <x v="1261"/>
    <x v="4"/>
    <n v="1"/>
    <x v="1"/>
    <x v="1"/>
    <x v="1"/>
    <m/>
    <s v="Payment"/>
    <n v="1"/>
    <s v="Drip coffee12 oz"/>
    <n v="2.25"/>
    <x v="6"/>
  </r>
  <r>
    <x v="1431"/>
    <d v="2025-05-07T00:00:00"/>
    <x v="1262"/>
    <x v="9"/>
    <n v="1"/>
    <x v="0"/>
    <x v="3"/>
    <x v="4"/>
    <m/>
    <s v="Payment"/>
    <n v="1"/>
    <s v="Syrup"/>
    <n v="0.75"/>
    <x v="6"/>
  </r>
  <r>
    <x v="1431"/>
    <d v="2025-05-07T00:00:00"/>
    <x v="1262"/>
    <x v="6"/>
    <n v="1"/>
    <x v="1"/>
    <x v="1"/>
    <x v="1"/>
    <m/>
    <s v="Payment"/>
    <n v="1"/>
    <s v="Pourover12 oz"/>
    <n v="3.5"/>
    <x v="6"/>
  </r>
  <r>
    <x v="1432"/>
    <d v="2025-05-07T00:00:00"/>
    <x v="1263"/>
    <x v="6"/>
    <n v="1"/>
    <x v="1"/>
    <x v="1"/>
    <x v="1"/>
    <m/>
    <s v="Payment"/>
    <n v="1"/>
    <s v="Pourover12 oz"/>
    <n v="3.5"/>
    <x v="6"/>
  </r>
  <r>
    <x v="1433"/>
    <d v="2025-05-07T00:00:00"/>
    <x v="1264"/>
    <x v="5"/>
    <n v="1"/>
    <x v="1"/>
    <x v="1"/>
    <x v="1"/>
    <m/>
    <s v="Payment"/>
    <n v="2"/>
    <s v="Café Cubano12 oz"/>
    <n v="7"/>
    <x v="6"/>
  </r>
  <r>
    <x v="1434"/>
    <d v="2025-05-07T00:00:00"/>
    <x v="1265"/>
    <x v="6"/>
    <n v="1"/>
    <x v="1"/>
    <x v="1"/>
    <x v="1"/>
    <m/>
    <s v="Payment"/>
    <n v="1"/>
    <s v="Pourover12 oz"/>
    <n v="3.5"/>
    <x v="6"/>
  </r>
  <r>
    <x v="1435"/>
    <d v="2025-05-07T00:00:00"/>
    <x v="1266"/>
    <x v="7"/>
    <n v="1"/>
    <x v="2"/>
    <x v="1"/>
    <x v="1"/>
    <m/>
    <s v="Payment"/>
    <n v="1"/>
    <s v="Turkish coffee3 oz"/>
    <n v="3.75"/>
    <x v="6"/>
  </r>
  <r>
    <x v="1435"/>
    <d v="2025-05-07T00:00:00"/>
    <x v="1266"/>
    <x v="1"/>
    <n v="1"/>
    <x v="1"/>
    <x v="1"/>
    <x v="1"/>
    <m/>
    <s v="Payment"/>
    <n v="1"/>
    <s v="Café latté12 oz"/>
    <n v="4.25"/>
    <x v="6"/>
  </r>
  <r>
    <x v="1436"/>
    <d v="2025-05-07T00:00:00"/>
    <x v="1267"/>
    <x v="15"/>
    <n v="1"/>
    <x v="1"/>
    <x v="1"/>
    <x v="3"/>
    <m/>
    <s v="Payment"/>
    <n v="2"/>
    <s v="Frappé12 oz"/>
    <n v="4.75"/>
    <x v="6"/>
  </r>
  <r>
    <x v="1437"/>
    <d v="2025-05-07T00:00:00"/>
    <x v="1268"/>
    <x v="9"/>
    <n v="2"/>
    <x v="0"/>
    <x v="3"/>
    <x v="4"/>
    <m/>
    <s v="Payment"/>
    <n v="1"/>
    <s v="Syrup"/>
    <n v="1.5"/>
    <x v="6"/>
  </r>
  <r>
    <x v="1437"/>
    <d v="2025-05-07T00:00:00"/>
    <x v="1268"/>
    <x v="6"/>
    <n v="2"/>
    <x v="1"/>
    <x v="1"/>
    <x v="1"/>
    <m/>
    <s v="Payment"/>
    <n v="1"/>
    <s v="Pourover12 oz"/>
    <n v="7"/>
    <x v="6"/>
  </r>
  <r>
    <x v="1437"/>
    <d v="2025-05-07T00:00:00"/>
    <x v="1268"/>
    <x v="34"/>
    <n v="1"/>
    <x v="1"/>
    <x v="5"/>
    <x v="3"/>
    <m/>
    <s v="Payment"/>
    <n v="1"/>
    <s v="Mango lassi12 oz"/>
    <n v="5.75"/>
    <x v="6"/>
  </r>
  <r>
    <x v="1438"/>
    <d v="2025-05-07T00:00:00"/>
    <x v="1269"/>
    <x v="6"/>
    <n v="1"/>
    <x v="1"/>
    <x v="1"/>
    <x v="1"/>
    <m/>
    <s v="Payment"/>
    <n v="1"/>
    <s v="Pourover12 oz"/>
    <n v="3.5"/>
    <x v="6"/>
  </r>
  <r>
    <x v="1439"/>
    <d v="2025-05-07T00:00:00"/>
    <x v="1270"/>
    <x v="9"/>
    <n v="1"/>
    <x v="0"/>
    <x v="3"/>
    <x v="4"/>
    <m/>
    <s v="Payment"/>
    <n v="1"/>
    <s v="Syrup"/>
    <n v="0.75"/>
    <x v="6"/>
  </r>
  <r>
    <x v="1439"/>
    <d v="2025-05-07T00:00:00"/>
    <x v="1270"/>
    <x v="6"/>
    <n v="1"/>
    <x v="1"/>
    <x v="1"/>
    <x v="1"/>
    <m/>
    <s v="Payment"/>
    <n v="1"/>
    <s v="Pourover12 oz"/>
    <n v="3.5"/>
    <x v="6"/>
  </r>
  <r>
    <x v="1440"/>
    <d v="2025-05-07T00:00:00"/>
    <x v="1271"/>
    <x v="7"/>
    <n v="1"/>
    <x v="2"/>
    <x v="1"/>
    <x v="1"/>
    <m/>
    <s v="Payment"/>
    <n v="1"/>
    <s v="Turkish coffee3 oz"/>
    <n v="3.75"/>
    <x v="6"/>
  </r>
  <r>
    <x v="1441"/>
    <d v="2025-05-07T00:00:00"/>
    <x v="1272"/>
    <x v="2"/>
    <n v="1"/>
    <x v="1"/>
    <x v="1"/>
    <x v="1"/>
    <m/>
    <s v="Payment"/>
    <n v="1"/>
    <s v="Cappuccino12 oz"/>
    <n v="5.5"/>
    <x v="6"/>
  </r>
  <r>
    <x v="1442"/>
    <d v="2025-05-07T00:00:00"/>
    <x v="1273"/>
    <x v="6"/>
    <n v="1"/>
    <x v="1"/>
    <x v="1"/>
    <x v="1"/>
    <m/>
    <s v="Payment"/>
    <n v="1"/>
    <s v="Pourover12 oz"/>
    <n v="3.5"/>
    <x v="6"/>
  </r>
  <r>
    <x v="1443"/>
    <d v="2025-05-07T00:00:00"/>
    <x v="1274"/>
    <x v="4"/>
    <n v="1"/>
    <x v="1"/>
    <x v="1"/>
    <x v="1"/>
    <m/>
    <s v="Payment"/>
    <n v="1"/>
    <s v="Drip coffee12 oz"/>
    <n v="2.25"/>
    <x v="6"/>
  </r>
  <r>
    <x v="1444"/>
    <d v="2025-05-07T00:00:00"/>
    <x v="1275"/>
    <x v="42"/>
    <n v="1"/>
    <x v="0"/>
    <x v="0"/>
    <x v="10"/>
    <m/>
    <s v="Payment"/>
    <n v="2"/>
    <s v="Reusable travel mug"/>
    <n v="12.75"/>
    <x v="6"/>
  </r>
  <r>
    <x v="1445"/>
    <d v="2025-05-07T00:00:00"/>
    <x v="1276"/>
    <x v="6"/>
    <n v="1"/>
    <x v="1"/>
    <x v="1"/>
    <x v="1"/>
    <m/>
    <s v="Payment"/>
    <n v="1"/>
    <s v="Pourover12 oz"/>
    <n v="3.5"/>
    <x v="6"/>
  </r>
  <r>
    <x v="1446"/>
    <d v="2025-05-07T00:00:00"/>
    <x v="1277"/>
    <x v="6"/>
    <n v="1"/>
    <x v="1"/>
    <x v="1"/>
    <x v="1"/>
    <m/>
    <s v="Payment"/>
    <n v="1"/>
    <s v="Pourover12 oz"/>
    <n v="3.5"/>
    <x v="6"/>
  </r>
  <r>
    <x v="1447"/>
    <d v="2025-05-07T00:00:00"/>
    <x v="1278"/>
    <x v="10"/>
    <n v="1"/>
    <x v="1"/>
    <x v="4"/>
    <x v="5"/>
    <m/>
    <s v="Payment"/>
    <n v="1"/>
    <s v="Single-origin12 oz"/>
    <n v="14.95"/>
    <x v="6"/>
  </r>
  <r>
    <x v="1448"/>
    <d v="2025-05-07T00:00:00"/>
    <x v="1279"/>
    <x v="22"/>
    <n v="1"/>
    <x v="4"/>
    <x v="1"/>
    <x v="3"/>
    <m/>
    <s v="Payment"/>
    <n v="1"/>
    <s v="Iced café bombón10 oz"/>
    <n v="4.75"/>
    <x v="6"/>
  </r>
  <r>
    <x v="1449"/>
    <d v="2025-05-07T00:00:00"/>
    <x v="1280"/>
    <x v="3"/>
    <n v="1"/>
    <x v="0"/>
    <x v="1"/>
    <x v="2"/>
    <m/>
    <s v="Payment"/>
    <n v="2"/>
    <s v="Drip coffee refill"/>
    <n v="1.25"/>
    <x v="6"/>
  </r>
  <r>
    <x v="1450"/>
    <d v="2025-05-07T00:00:00"/>
    <x v="1281"/>
    <x v="6"/>
    <n v="1"/>
    <x v="1"/>
    <x v="1"/>
    <x v="1"/>
    <m/>
    <s v="Payment"/>
    <n v="1"/>
    <s v="Pourover12 oz"/>
    <n v="3.5"/>
    <x v="6"/>
  </r>
  <r>
    <x v="1451"/>
    <d v="2025-05-07T00:00:00"/>
    <x v="1282"/>
    <x v="8"/>
    <n v="1"/>
    <x v="1"/>
    <x v="2"/>
    <x v="3"/>
    <m/>
    <s v="Payment"/>
    <n v="2"/>
    <s v="Iced tea12 oz"/>
    <n v="4.25"/>
    <x v="6"/>
  </r>
  <r>
    <x v="1451"/>
    <d v="2025-05-07T00:00:00"/>
    <x v="1282"/>
    <x v="10"/>
    <n v="1"/>
    <x v="1"/>
    <x v="4"/>
    <x v="5"/>
    <m/>
    <s v="Payment"/>
    <n v="2"/>
    <s v="Single-origin12 oz"/>
    <n v="14.95"/>
    <x v="6"/>
  </r>
  <r>
    <x v="1452"/>
    <d v="2025-05-07T00:00:00"/>
    <x v="1283"/>
    <x v="5"/>
    <n v="1"/>
    <x v="1"/>
    <x v="1"/>
    <x v="1"/>
    <m/>
    <s v="Payment"/>
    <n v="2"/>
    <s v="Café Cubano12 oz"/>
    <n v="7"/>
    <x v="6"/>
  </r>
  <r>
    <x v="1453"/>
    <d v="2025-05-07T00:00:00"/>
    <x v="1284"/>
    <x v="18"/>
    <n v="1"/>
    <x v="1"/>
    <x v="5"/>
    <x v="3"/>
    <m/>
    <s v="Payment"/>
    <n v="2"/>
    <s v="Soda water with fruit slice12 oz"/>
    <n v="2"/>
    <x v="6"/>
  </r>
  <r>
    <x v="1454"/>
    <d v="2025-05-07T00:00:00"/>
    <x v="1285"/>
    <x v="2"/>
    <n v="1"/>
    <x v="1"/>
    <x v="1"/>
    <x v="1"/>
    <m/>
    <s v="Payment"/>
    <n v="1"/>
    <s v="Cappuccino12 oz"/>
    <n v="5.5"/>
    <x v="6"/>
  </r>
  <r>
    <x v="1455"/>
    <d v="2025-05-07T00:00:00"/>
    <x v="1286"/>
    <x v="7"/>
    <n v="1"/>
    <x v="2"/>
    <x v="1"/>
    <x v="1"/>
    <m/>
    <s v="Payment"/>
    <n v="1"/>
    <s v="Turkish coffee3 oz"/>
    <n v="3.75"/>
    <x v="6"/>
  </r>
  <r>
    <x v="1456"/>
    <d v="2025-05-07T00:00:00"/>
    <x v="1287"/>
    <x v="4"/>
    <n v="1"/>
    <x v="1"/>
    <x v="1"/>
    <x v="1"/>
    <m/>
    <s v="Payment"/>
    <n v="2"/>
    <s v="Drip coffee12 oz"/>
    <n v="2.25"/>
    <x v="6"/>
  </r>
  <r>
    <x v="1457"/>
    <d v="2025-05-07T00:00:00"/>
    <x v="1288"/>
    <x v="3"/>
    <n v="2"/>
    <x v="0"/>
    <x v="1"/>
    <x v="2"/>
    <m/>
    <s v="Payment"/>
    <n v="2"/>
    <s v="Drip coffee refill"/>
    <n v="2.5"/>
    <x v="6"/>
  </r>
  <r>
    <x v="1458"/>
    <d v="2025-05-07T00:00:00"/>
    <x v="1289"/>
    <x v="3"/>
    <n v="1"/>
    <x v="0"/>
    <x v="1"/>
    <x v="2"/>
    <m/>
    <s v="Payment"/>
    <n v="2"/>
    <s v="Drip coffee refill"/>
    <n v="1.25"/>
    <x v="6"/>
  </r>
  <r>
    <x v="1459"/>
    <d v="2025-05-07T00:00:00"/>
    <x v="1290"/>
    <x v="15"/>
    <n v="1"/>
    <x v="1"/>
    <x v="1"/>
    <x v="3"/>
    <m/>
    <s v="Payment"/>
    <n v="1"/>
    <s v="Frappé12 oz"/>
    <n v="4.75"/>
    <x v="6"/>
  </r>
  <r>
    <x v="1460"/>
    <d v="2025-05-07T00:00:00"/>
    <x v="1291"/>
    <x v="44"/>
    <n v="1"/>
    <x v="0"/>
    <x v="1"/>
    <x v="11"/>
    <m/>
    <s v="Payment"/>
    <n v="2"/>
    <s v="To-go box"/>
    <n v="15.75"/>
    <x v="6"/>
  </r>
  <r>
    <x v="1460"/>
    <d v="2025-05-07T00:00:00"/>
    <x v="1291"/>
    <x v="44"/>
    <n v="1"/>
    <x v="0"/>
    <x v="1"/>
    <x v="11"/>
    <m/>
    <s v="Payment"/>
    <n v="2"/>
    <s v="To-go box"/>
    <n v="15.75"/>
    <x v="6"/>
  </r>
  <r>
    <x v="1460"/>
    <d v="2025-05-07T00:00:00"/>
    <x v="1291"/>
    <x v="44"/>
    <n v="1"/>
    <x v="0"/>
    <x v="1"/>
    <x v="11"/>
    <m/>
    <s v="Payment"/>
    <n v="2"/>
    <s v="To-go box"/>
    <n v="15.75"/>
    <x v="6"/>
  </r>
  <r>
    <x v="1461"/>
    <d v="2025-05-07T00:00:00"/>
    <x v="1292"/>
    <x v="11"/>
    <n v="1"/>
    <x v="0"/>
    <x v="3"/>
    <x v="4"/>
    <m/>
    <s v="Payment"/>
    <n v="2"/>
    <s v="Extra shot"/>
    <n v="1"/>
    <x v="6"/>
  </r>
  <r>
    <x v="1461"/>
    <d v="2025-05-07T00:00:00"/>
    <x v="1292"/>
    <x v="2"/>
    <n v="1"/>
    <x v="1"/>
    <x v="1"/>
    <x v="1"/>
    <m/>
    <s v="Payment"/>
    <n v="2"/>
    <s v="Cappuccino12 oz"/>
    <n v="5.5"/>
    <x v="6"/>
  </r>
  <r>
    <x v="1462"/>
    <d v="2025-05-07T00:00:00"/>
    <x v="1293"/>
    <x v="15"/>
    <n v="1"/>
    <x v="1"/>
    <x v="1"/>
    <x v="3"/>
    <m/>
    <s v="Payment"/>
    <n v="1"/>
    <s v="Frappé12 oz"/>
    <n v="4.75"/>
    <x v="6"/>
  </r>
  <r>
    <x v="1463"/>
    <d v="2025-05-07T00:00:00"/>
    <x v="1294"/>
    <x v="12"/>
    <n v="1"/>
    <x v="3"/>
    <x v="1"/>
    <x v="1"/>
    <m/>
    <s v="Payment"/>
    <n v="2"/>
    <s v="Espresso1 oz"/>
    <n v="2.5"/>
    <x v="6"/>
  </r>
  <r>
    <x v="1464"/>
    <d v="2025-05-07T00:00:00"/>
    <x v="1295"/>
    <x v="20"/>
    <n v="1"/>
    <x v="1"/>
    <x v="2"/>
    <x v="1"/>
    <m/>
    <s v="Payment"/>
    <n v="1"/>
    <s v="Rooibos latté12 oz"/>
    <n v="5.5"/>
    <x v="6"/>
  </r>
  <r>
    <x v="1464"/>
    <d v="2025-05-07T00:00:00"/>
    <x v="1295"/>
    <x v="1"/>
    <n v="1"/>
    <x v="1"/>
    <x v="1"/>
    <x v="1"/>
    <m/>
    <s v="Payment"/>
    <n v="1"/>
    <s v="Café latté12 oz"/>
    <n v="4.25"/>
    <x v="6"/>
  </r>
  <r>
    <x v="1465"/>
    <d v="2025-05-07T00:00:00"/>
    <x v="1296"/>
    <x v="3"/>
    <n v="1"/>
    <x v="0"/>
    <x v="1"/>
    <x v="2"/>
    <m/>
    <s v="Payment"/>
    <n v="1"/>
    <s v="Drip coffee refill"/>
    <n v="1.25"/>
    <x v="6"/>
  </r>
  <r>
    <x v="1466"/>
    <d v="2025-05-07T00:00:00"/>
    <x v="1297"/>
    <x v="15"/>
    <n v="1"/>
    <x v="1"/>
    <x v="1"/>
    <x v="3"/>
    <m/>
    <s v="Payment"/>
    <n v="2"/>
    <s v="Frappé12 oz"/>
    <n v="4.75"/>
    <x v="6"/>
  </r>
  <r>
    <x v="1467"/>
    <d v="2025-05-07T00:00:00"/>
    <x v="1298"/>
    <x v="9"/>
    <n v="1"/>
    <x v="0"/>
    <x v="3"/>
    <x v="4"/>
    <m/>
    <s v="Payment"/>
    <n v="2"/>
    <s v="Syrup"/>
    <n v="0.75"/>
    <x v="6"/>
  </r>
  <r>
    <x v="1468"/>
    <d v="2025-05-07T00:00:00"/>
    <x v="1299"/>
    <x v="15"/>
    <n v="1"/>
    <x v="1"/>
    <x v="1"/>
    <x v="3"/>
    <m/>
    <s v="Payment"/>
    <n v="1"/>
    <s v="Frappé12 oz"/>
    <n v="4.75"/>
    <x v="6"/>
  </r>
  <r>
    <x v="1469"/>
    <d v="2025-05-07T00:00:00"/>
    <x v="1300"/>
    <x v="4"/>
    <n v="1"/>
    <x v="1"/>
    <x v="1"/>
    <x v="1"/>
    <m/>
    <s v="Payment"/>
    <n v="2"/>
    <s v="Drip coffee12 oz"/>
    <n v="2.25"/>
    <x v="6"/>
  </r>
  <r>
    <x v="1470"/>
    <d v="2025-05-07T00:00:00"/>
    <x v="1301"/>
    <x v="15"/>
    <n v="1"/>
    <x v="1"/>
    <x v="1"/>
    <x v="3"/>
    <m/>
    <s v="Payment"/>
    <n v="1"/>
    <s v="Frappé12 oz"/>
    <n v="4.75"/>
    <x v="6"/>
  </r>
  <r>
    <x v="1471"/>
    <d v="2025-05-07T00:00:00"/>
    <x v="1302"/>
    <x v="12"/>
    <n v="1"/>
    <x v="3"/>
    <x v="1"/>
    <x v="1"/>
    <m/>
    <s v="Payment"/>
    <n v="1"/>
    <s v="Espresso1 oz"/>
    <n v="2.5"/>
    <x v="6"/>
  </r>
  <r>
    <x v="1472"/>
    <d v="2025-05-07T00:00:00"/>
    <x v="1303"/>
    <x v="36"/>
    <n v="1"/>
    <x v="0"/>
    <x v="6"/>
    <x v="7"/>
    <m/>
    <s v="Payment"/>
    <n v="1"/>
    <s v="Cookie"/>
    <n v="3"/>
    <x v="6"/>
  </r>
  <r>
    <x v="1473"/>
    <d v="2025-05-07T00:00:00"/>
    <x v="1304"/>
    <x v="43"/>
    <n v="1"/>
    <x v="0"/>
    <x v="6"/>
    <x v="7"/>
    <m/>
    <s v="Payment"/>
    <n v="1"/>
    <s v="Croissant"/>
    <n v="4.75"/>
    <x v="6"/>
  </r>
  <r>
    <x v="1474"/>
    <d v="2025-05-07T00:00:00"/>
    <x v="1146"/>
    <x v="28"/>
    <n v="1"/>
    <x v="0"/>
    <x v="6"/>
    <x v="7"/>
    <m/>
    <s v="Payment"/>
    <n v="1"/>
    <s v="Pizza pocket"/>
    <n v="5"/>
    <x v="6"/>
  </r>
  <r>
    <x v="1475"/>
    <d v="2025-05-07T00:00:00"/>
    <x v="1148"/>
    <x v="36"/>
    <n v="1"/>
    <x v="0"/>
    <x v="6"/>
    <x v="7"/>
    <m/>
    <s v="Payment"/>
    <n v="1"/>
    <s v="Cookie"/>
    <n v="3"/>
    <x v="6"/>
  </r>
  <r>
    <x v="1475"/>
    <d v="2025-05-07T00:00:00"/>
    <x v="1148"/>
    <x v="27"/>
    <n v="1"/>
    <x v="0"/>
    <x v="6"/>
    <x v="7"/>
    <m/>
    <s v="Payment"/>
    <n v="1"/>
    <s v="Apricot danish"/>
    <n v="3.5"/>
    <x v="6"/>
  </r>
  <r>
    <x v="1476"/>
    <d v="2025-05-07T00:00:00"/>
    <x v="1149"/>
    <x v="36"/>
    <n v="1"/>
    <x v="0"/>
    <x v="6"/>
    <x v="7"/>
    <m/>
    <s v="Payment"/>
    <n v="1"/>
    <s v="Cookie"/>
    <n v="3"/>
    <x v="6"/>
  </r>
  <r>
    <x v="1477"/>
    <d v="2025-05-07T00:00:00"/>
    <x v="1305"/>
    <x v="31"/>
    <n v="1"/>
    <x v="0"/>
    <x v="6"/>
    <x v="7"/>
    <m/>
    <s v="Payment"/>
    <n v="1"/>
    <s v="Sticky bun"/>
    <n v="2.75"/>
    <x v="6"/>
  </r>
  <r>
    <x v="1478"/>
    <d v="2025-05-07T00:00:00"/>
    <x v="1155"/>
    <x v="29"/>
    <n v="1"/>
    <x v="0"/>
    <x v="6"/>
    <x v="7"/>
    <m/>
    <s v="Payment"/>
    <n v="2"/>
    <s v="Cinnamon roll"/>
    <n v="3.75"/>
    <x v="6"/>
  </r>
  <r>
    <x v="1479"/>
    <d v="2025-05-07T00:00:00"/>
    <x v="1165"/>
    <x v="36"/>
    <n v="1"/>
    <x v="0"/>
    <x v="6"/>
    <x v="7"/>
    <m/>
    <s v="Payment"/>
    <n v="1"/>
    <s v="Cookie"/>
    <n v="3"/>
    <x v="6"/>
  </r>
  <r>
    <x v="1480"/>
    <d v="2025-05-07T00:00:00"/>
    <x v="1167"/>
    <x v="36"/>
    <n v="1"/>
    <x v="0"/>
    <x v="6"/>
    <x v="7"/>
    <m/>
    <s v="Payment"/>
    <n v="1"/>
    <s v="Cookie"/>
    <n v="3"/>
    <x v="6"/>
  </r>
  <r>
    <x v="1481"/>
    <d v="2025-05-07T00:00:00"/>
    <x v="1306"/>
    <x v="36"/>
    <n v="2"/>
    <x v="0"/>
    <x v="6"/>
    <x v="7"/>
    <m/>
    <s v="Payment"/>
    <n v="1"/>
    <s v="Cookie"/>
    <n v="6"/>
    <x v="6"/>
  </r>
  <r>
    <x v="1482"/>
    <d v="2025-05-07T00:00:00"/>
    <x v="1307"/>
    <x v="36"/>
    <n v="1"/>
    <x v="0"/>
    <x v="6"/>
    <x v="7"/>
    <m/>
    <s v="Payment"/>
    <n v="1"/>
    <s v="Cookie"/>
    <n v="3"/>
    <x v="6"/>
  </r>
  <r>
    <x v="1483"/>
    <d v="2025-05-07T00:00:00"/>
    <x v="1308"/>
    <x v="36"/>
    <n v="1"/>
    <x v="0"/>
    <x v="6"/>
    <x v="7"/>
    <m/>
    <s v="Payment"/>
    <n v="1"/>
    <s v="Cookie"/>
    <n v="3"/>
    <x v="6"/>
  </r>
  <r>
    <x v="1484"/>
    <d v="2025-05-07T00:00:00"/>
    <x v="1183"/>
    <x v="29"/>
    <n v="1"/>
    <x v="0"/>
    <x v="6"/>
    <x v="7"/>
    <m/>
    <s v="Payment"/>
    <n v="2"/>
    <s v="Cinnamon roll"/>
    <n v="3.75"/>
    <x v="6"/>
  </r>
  <r>
    <x v="1485"/>
    <d v="2025-05-07T00:00:00"/>
    <x v="1188"/>
    <x v="31"/>
    <n v="1"/>
    <x v="0"/>
    <x v="6"/>
    <x v="7"/>
    <m/>
    <s v="Payment"/>
    <n v="1"/>
    <s v="Sticky bun"/>
    <n v="2.75"/>
    <x v="6"/>
  </r>
  <r>
    <x v="1485"/>
    <d v="2025-05-07T00:00:00"/>
    <x v="1188"/>
    <x v="36"/>
    <n v="1"/>
    <x v="0"/>
    <x v="6"/>
    <x v="7"/>
    <m/>
    <s v="Payment"/>
    <n v="1"/>
    <s v="Cookie"/>
    <n v="3"/>
    <x v="6"/>
  </r>
  <r>
    <x v="1486"/>
    <d v="2025-05-07T00:00:00"/>
    <x v="1191"/>
    <x v="31"/>
    <n v="3"/>
    <x v="0"/>
    <x v="6"/>
    <x v="7"/>
    <m/>
    <s v="Payment"/>
    <n v="1"/>
    <s v="Sticky bun"/>
    <n v="8.25"/>
    <x v="6"/>
  </r>
  <r>
    <x v="1486"/>
    <d v="2025-05-07T00:00:00"/>
    <x v="1191"/>
    <x v="28"/>
    <n v="1"/>
    <x v="0"/>
    <x v="6"/>
    <x v="7"/>
    <m/>
    <s v="Payment"/>
    <n v="1"/>
    <s v="Pizza pocket"/>
    <n v="5"/>
    <x v="6"/>
  </r>
  <r>
    <x v="1487"/>
    <d v="2025-05-07T00:00:00"/>
    <x v="1194"/>
    <x v="39"/>
    <n v="1"/>
    <x v="0"/>
    <x v="6"/>
    <x v="7"/>
    <m/>
    <s v="Payment"/>
    <n v="1"/>
    <s v="Chocolate croissant"/>
    <n v="5.25"/>
    <x v="6"/>
  </r>
  <r>
    <x v="1488"/>
    <d v="2025-05-07T00:00:00"/>
    <x v="1309"/>
    <x v="36"/>
    <n v="1"/>
    <x v="0"/>
    <x v="6"/>
    <x v="7"/>
    <m/>
    <s v="Payment"/>
    <n v="1"/>
    <s v="Cookie"/>
    <n v="3"/>
    <x v="6"/>
  </r>
  <r>
    <x v="1489"/>
    <d v="2025-05-07T00:00:00"/>
    <x v="1310"/>
    <x v="36"/>
    <n v="1"/>
    <x v="0"/>
    <x v="6"/>
    <x v="7"/>
    <m/>
    <s v="Payment"/>
    <n v="2"/>
    <s v="Cookie"/>
    <n v="3"/>
    <x v="6"/>
  </r>
  <r>
    <x v="1490"/>
    <d v="2025-05-07T00:00:00"/>
    <x v="1311"/>
    <x v="32"/>
    <n v="1"/>
    <x v="0"/>
    <x v="6"/>
    <x v="7"/>
    <m/>
    <s v="Payment"/>
    <n v="1"/>
    <s v="Scone with clotted cream and jam"/>
    <n v="5.75"/>
    <x v="6"/>
  </r>
  <r>
    <x v="1491"/>
    <d v="2025-05-07T00:00:00"/>
    <x v="1312"/>
    <x v="33"/>
    <n v="1"/>
    <x v="0"/>
    <x v="6"/>
    <x v="8"/>
    <m/>
    <s v="Payment"/>
    <n v="2"/>
    <s v="Sticky bun (day old)"/>
    <n v="2"/>
    <x v="6"/>
  </r>
  <r>
    <x v="1492"/>
    <d v="2025-05-07T00:00:00"/>
    <x v="1313"/>
    <x v="29"/>
    <n v="1"/>
    <x v="0"/>
    <x v="6"/>
    <x v="7"/>
    <m/>
    <s v="Payment"/>
    <n v="1"/>
    <s v="Cinnamon roll"/>
    <n v="3.75"/>
    <x v="6"/>
  </r>
  <r>
    <x v="1493"/>
    <d v="2025-05-07T00:00:00"/>
    <x v="1314"/>
    <x v="36"/>
    <n v="1"/>
    <x v="0"/>
    <x v="6"/>
    <x v="7"/>
    <m/>
    <s v="Payment"/>
    <n v="1"/>
    <s v="Cookie"/>
    <n v="3"/>
    <x v="6"/>
  </r>
  <r>
    <x v="1494"/>
    <d v="2025-05-07T00:00:00"/>
    <x v="1315"/>
    <x v="31"/>
    <n v="1"/>
    <x v="0"/>
    <x v="6"/>
    <x v="7"/>
    <m/>
    <s v="Payment"/>
    <n v="1"/>
    <s v="Sticky bun"/>
    <n v="2.75"/>
    <x v="6"/>
  </r>
  <r>
    <x v="1495"/>
    <d v="2025-05-07T00:00:00"/>
    <x v="1235"/>
    <x v="36"/>
    <n v="1"/>
    <x v="0"/>
    <x v="6"/>
    <x v="7"/>
    <m/>
    <s v="Payment"/>
    <n v="2"/>
    <s v="Cookie"/>
    <n v="3"/>
    <x v="6"/>
  </r>
  <r>
    <x v="1496"/>
    <d v="2025-05-07T00:00:00"/>
    <x v="1316"/>
    <x v="32"/>
    <n v="1"/>
    <x v="0"/>
    <x v="6"/>
    <x v="7"/>
    <m/>
    <s v="Payment"/>
    <n v="1"/>
    <s v="Scone with clotted cream and jam"/>
    <n v="5.75"/>
    <x v="6"/>
  </r>
  <r>
    <x v="1497"/>
    <d v="2025-05-07T00:00:00"/>
    <x v="1244"/>
    <x v="28"/>
    <n v="1"/>
    <x v="0"/>
    <x v="6"/>
    <x v="7"/>
    <m/>
    <s v="Payment"/>
    <n v="1"/>
    <s v="Pizza pocket"/>
    <n v="5"/>
    <x v="6"/>
  </r>
  <r>
    <x v="1498"/>
    <d v="2025-05-07T00:00:00"/>
    <x v="1245"/>
    <x v="36"/>
    <n v="1"/>
    <x v="0"/>
    <x v="6"/>
    <x v="7"/>
    <m/>
    <s v="Payment"/>
    <n v="1"/>
    <s v="Cookie"/>
    <n v="3"/>
    <x v="6"/>
  </r>
  <r>
    <x v="1499"/>
    <d v="2025-05-07T00:00:00"/>
    <x v="1246"/>
    <x v="28"/>
    <n v="1"/>
    <x v="0"/>
    <x v="6"/>
    <x v="7"/>
    <m/>
    <s v="Payment"/>
    <n v="1"/>
    <s v="Pizza pocket"/>
    <n v="5"/>
    <x v="6"/>
  </r>
  <r>
    <x v="1500"/>
    <d v="2025-05-07T00:00:00"/>
    <x v="1317"/>
    <x v="31"/>
    <n v="1"/>
    <x v="0"/>
    <x v="6"/>
    <x v="7"/>
    <m/>
    <s v="Payment"/>
    <n v="1"/>
    <s v="Sticky bun"/>
    <n v="2.75"/>
    <x v="6"/>
  </r>
  <r>
    <x v="1501"/>
    <d v="2025-05-07T00:00:00"/>
    <x v="1249"/>
    <x v="31"/>
    <n v="1"/>
    <x v="0"/>
    <x v="6"/>
    <x v="7"/>
    <m/>
    <s v="Payment"/>
    <n v="1"/>
    <s v="Sticky bun"/>
    <n v="2.75"/>
    <x v="6"/>
  </r>
  <r>
    <x v="1502"/>
    <d v="2025-05-07T00:00:00"/>
    <x v="1318"/>
    <x v="32"/>
    <n v="1"/>
    <x v="0"/>
    <x v="6"/>
    <x v="7"/>
    <m/>
    <s v="Payment"/>
    <n v="1"/>
    <s v="Scone with clotted cream and jam"/>
    <n v="5.75"/>
    <x v="6"/>
  </r>
  <r>
    <x v="1503"/>
    <d v="2025-05-07T00:00:00"/>
    <x v="1319"/>
    <x v="38"/>
    <n v="1"/>
    <x v="0"/>
    <x v="6"/>
    <x v="9"/>
    <m/>
    <s v="Payment"/>
    <n v="1"/>
    <s v="Toastie"/>
    <n v="6.75"/>
    <x v="6"/>
  </r>
  <r>
    <x v="1504"/>
    <d v="2025-05-07T00:00:00"/>
    <x v="1252"/>
    <x v="31"/>
    <n v="1"/>
    <x v="0"/>
    <x v="6"/>
    <x v="7"/>
    <m/>
    <s v="Payment"/>
    <n v="1"/>
    <s v="Sticky bun"/>
    <n v="2.75"/>
    <x v="6"/>
  </r>
  <r>
    <x v="1505"/>
    <d v="2025-05-07T00:00:00"/>
    <x v="1253"/>
    <x v="39"/>
    <n v="1"/>
    <x v="0"/>
    <x v="6"/>
    <x v="7"/>
    <m/>
    <s v="Payment"/>
    <n v="1"/>
    <s v="Chocolate croissant"/>
    <n v="5.25"/>
    <x v="6"/>
  </r>
  <r>
    <x v="1506"/>
    <d v="2025-05-07T00:00:00"/>
    <x v="1258"/>
    <x v="38"/>
    <n v="1"/>
    <x v="0"/>
    <x v="6"/>
    <x v="9"/>
    <m/>
    <s v="Payment"/>
    <n v="1"/>
    <s v="Toastie"/>
    <n v="6.75"/>
    <x v="6"/>
  </r>
  <r>
    <x v="1506"/>
    <d v="2025-05-07T00:00:00"/>
    <x v="1258"/>
    <x v="43"/>
    <n v="1"/>
    <x v="0"/>
    <x v="6"/>
    <x v="7"/>
    <m/>
    <s v="Payment"/>
    <n v="1"/>
    <s v="Croissant"/>
    <n v="4.75"/>
    <x v="6"/>
  </r>
  <r>
    <x v="1507"/>
    <d v="2025-05-07T00:00:00"/>
    <x v="1259"/>
    <x v="32"/>
    <n v="1"/>
    <x v="0"/>
    <x v="6"/>
    <x v="7"/>
    <m/>
    <s v="Payment"/>
    <n v="1"/>
    <s v="Scone with clotted cream and jam"/>
    <n v="5.75"/>
    <x v="6"/>
  </r>
  <r>
    <x v="1507"/>
    <d v="2025-05-07T00:00:00"/>
    <x v="1259"/>
    <x v="36"/>
    <n v="1"/>
    <x v="0"/>
    <x v="6"/>
    <x v="7"/>
    <m/>
    <s v="Payment"/>
    <n v="1"/>
    <s v="Cookie"/>
    <n v="3"/>
    <x v="6"/>
  </r>
  <r>
    <x v="1508"/>
    <d v="2025-05-07T00:00:00"/>
    <x v="491"/>
    <x v="31"/>
    <n v="1"/>
    <x v="0"/>
    <x v="6"/>
    <x v="7"/>
    <m/>
    <s v="Payment"/>
    <n v="1"/>
    <s v="Sticky bun"/>
    <n v="2.75"/>
    <x v="6"/>
  </r>
  <r>
    <x v="1509"/>
    <d v="2025-05-07T00:00:00"/>
    <x v="1320"/>
    <x v="29"/>
    <n v="1"/>
    <x v="0"/>
    <x v="6"/>
    <x v="7"/>
    <m/>
    <s v="Payment"/>
    <n v="1"/>
    <s v="Cinnamon roll"/>
    <n v="3.75"/>
    <x v="6"/>
  </r>
  <r>
    <x v="1510"/>
    <d v="2025-05-07T00:00:00"/>
    <x v="1321"/>
    <x v="31"/>
    <n v="1"/>
    <x v="0"/>
    <x v="6"/>
    <x v="7"/>
    <m/>
    <s v="Payment"/>
    <n v="1"/>
    <s v="Sticky bun"/>
    <n v="2.75"/>
    <x v="6"/>
  </r>
  <r>
    <x v="1511"/>
    <d v="2025-05-07T00:00:00"/>
    <x v="1322"/>
    <x v="29"/>
    <n v="1"/>
    <x v="0"/>
    <x v="6"/>
    <x v="7"/>
    <m/>
    <s v="Payment"/>
    <n v="1"/>
    <s v="Cinnamon roll"/>
    <n v="3.75"/>
    <x v="6"/>
  </r>
  <r>
    <x v="1512"/>
    <d v="2025-05-07T00:00:00"/>
    <x v="1265"/>
    <x v="31"/>
    <n v="1"/>
    <x v="0"/>
    <x v="6"/>
    <x v="7"/>
    <m/>
    <s v="Payment"/>
    <n v="1"/>
    <s v="Sticky bun"/>
    <n v="2.75"/>
    <x v="6"/>
  </r>
  <r>
    <x v="1513"/>
    <d v="2025-05-07T00:00:00"/>
    <x v="1323"/>
    <x v="32"/>
    <n v="1"/>
    <x v="0"/>
    <x v="6"/>
    <x v="7"/>
    <m/>
    <s v="Payment"/>
    <n v="1"/>
    <s v="Scone with clotted cream and jam"/>
    <n v="5.75"/>
    <x v="6"/>
  </r>
  <r>
    <x v="1514"/>
    <d v="2025-05-07T00:00:00"/>
    <x v="1324"/>
    <x v="32"/>
    <n v="1"/>
    <x v="0"/>
    <x v="6"/>
    <x v="7"/>
    <m/>
    <s v="Payment"/>
    <n v="1"/>
    <s v="Scone with clotted cream and jam"/>
    <n v="5.75"/>
    <x v="6"/>
  </r>
  <r>
    <x v="1515"/>
    <d v="2025-05-07T00:00:00"/>
    <x v="1273"/>
    <x v="32"/>
    <n v="1"/>
    <x v="0"/>
    <x v="6"/>
    <x v="7"/>
    <m/>
    <s v="Payment"/>
    <n v="1"/>
    <s v="Scone with clotted cream and jam"/>
    <n v="5.75"/>
    <x v="6"/>
  </r>
  <r>
    <x v="1515"/>
    <d v="2025-05-07T00:00:00"/>
    <x v="1273"/>
    <x v="29"/>
    <n v="1"/>
    <x v="0"/>
    <x v="6"/>
    <x v="7"/>
    <m/>
    <s v="Payment"/>
    <n v="1"/>
    <s v="Cinnamon roll"/>
    <n v="3.75"/>
    <x v="6"/>
  </r>
  <r>
    <x v="1516"/>
    <d v="2025-05-07T00:00:00"/>
    <x v="1325"/>
    <x v="29"/>
    <n v="1"/>
    <x v="0"/>
    <x v="6"/>
    <x v="7"/>
    <m/>
    <s v="Payment"/>
    <n v="1"/>
    <s v="Cinnamon roll"/>
    <n v="3.75"/>
    <x v="6"/>
  </r>
  <r>
    <x v="1517"/>
    <d v="2025-05-07T00:00:00"/>
    <x v="1277"/>
    <x v="32"/>
    <n v="1"/>
    <x v="0"/>
    <x v="6"/>
    <x v="7"/>
    <m/>
    <s v="Payment"/>
    <n v="1"/>
    <s v="Scone with clotted cream and jam"/>
    <n v="5.75"/>
    <x v="6"/>
  </r>
  <r>
    <x v="1518"/>
    <d v="2025-05-07T00:00:00"/>
    <x v="1326"/>
    <x v="29"/>
    <n v="1"/>
    <x v="0"/>
    <x v="6"/>
    <x v="7"/>
    <m/>
    <s v="Payment"/>
    <n v="1"/>
    <s v="Cinnamon roll"/>
    <n v="3.75"/>
    <x v="6"/>
  </r>
  <r>
    <x v="1519"/>
    <d v="2025-05-07T00:00:00"/>
    <x v="1327"/>
    <x v="36"/>
    <n v="1"/>
    <x v="0"/>
    <x v="6"/>
    <x v="7"/>
    <m/>
    <s v="Payment"/>
    <n v="1"/>
    <s v="Cookie"/>
    <n v="3"/>
    <x v="6"/>
  </r>
  <r>
    <x v="1520"/>
    <d v="2025-05-07T00:00:00"/>
    <x v="1328"/>
    <x v="29"/>
    <n v="1"/>
    <x v="0"/>
    <x v="6"/>
    <x v="7"/>
    <m/>
    <s v="Payment"/>
    <n v="1"/>
    <s v="Cinnamon roll"/>
    <n v="3.75"/>
    <x v="6"/>
  </r>
  <r>
    <x v="1521"/>
    <d v="2025-05-07T00:00:00"/>
    <x v="1299"/>
    <x v="25"/>
    <n v="1"/>
    <x v="0"/>
    <x v="6"/>
    <x v="6"/>
    <m/>
    <s v="Payment"/>
    <n v="1"/>
    <s v="Candy bar"/>
    <n v="2.75"/>
    <x v="6"/>
  </r>
  <r>
    <x v="1522"/>
    <d v="2025-05-08T00:00:00"/>
    <x v="1329"/>
    <x v="9"/>
    <n v="1"/>
    <x v="0"/>
    <x v="3"/>
    <x v="4"/>
    <m/>
    <s v="Payment"/>
    <n v="1"/>
    <s v="Syrup"/>
    <n v="0.75"/>
    <x v="0"/>
  </r>
  <r>
    <x v="1522"/>
    <d v="2025-05-08T00:00:00"/>
    <x v="1329"/>
    <x v="15"/>
    <n v="1"/>
    <x v="1"/>
    <x v="1"/>
    <x v="3"/>
    <m/>
    <s v="Payment"/>
    <n v="1"/>
    <s v="Frappé12 oz"/>
    <n v="4.75"/>
    <x v="0"/>
  </r>
  <r>
    <x v="1523"/>
    <d v="2025-05-08T00:00:00"/>
    <x v="1330"/>
    <x v="1"/>
    <n v="1"/>
    <x v="1"/>
    <x v="1"/>
    <x v="1"/>
    <m/>
    <s v="Payment"/>
    <n v="1"/>
    <s v="Café latté12 oz"/>
    <n v="4.25"/>
    <x v="0"/>
  </r>
  <r>
    <x v="1524"/>
    <d v="2025-05-08T00:00:00"/>
    <x v="1331"/>
    <x v="10"/>
    <n v="1"/>
    <x v="1"/>
    <x v="4"/>
    <x v="5"/>
    <m/>
    <s v="Payment"/>
    <n v="1"/>
    <s v="Single-origin12 oz"/>
    <n v="14.95"/>
    <x v="0"/>
  </r>
  <r>
    <x v="1525"/>
    <d v="2025-05-08T00:00:00"/>
    <x v="1332"/>
    <x v="3"/>
    <n v="1"/>
    <x v="0"/>
    <x v="1"/>
    <x v="2"/>
    <m/>
    <s v="Payment"/>
    <n v="1"/>
    <s v="Drip coffee refill"/>
    <n v="1.25"/>
    <x v="0"/>
  </r>
  <r>
    <x v="1526"/>
    <d v="2025-05-08T00:00:00"/>
    <x v="1333"/>
    <x v="41"/>
    <n v="1"/>
    <x v="1"/>
    <x v="5"/>
    <x v="3"/>
    <m/>
    <s v="Payment"/>
    <n v="1"/>
    <s v="Fruity fizzy12 oz"/>
    <n v="2"/>
    <x v="0"/>
  </r>
  <r>
    <x v="1527"/>
    <d v="2025-05-08T00:00:00"/>
    <x v="1334"/>
    <x v="1"/>
    <n v="1"/>
    <x v="1"/>
    <x v="1"/>
    <x v="1"/>
    <m/>
    <s v="Payment"/>
    <n v="1"/>
    <s v="Café latté12 oz"/>
    <n v="4.25"/>
    <x v="0"/>
  </r>
  <r>
    <x v="1528"/>
    <d v="2025-05-08T00:00:00"/>
    <x v="1335"/>
    <x v="20"/>
    <n v="1"/>
    <x v="1"/>
    <x v="2"/>
    <x v="1"/>
    <m/>
    <s v="Payment"/>
    <n v="1"/>
    <s v="Rooibos latté12 oz"/>
    <n v="5.5"/>
    <x v="0"/>
  </r>
  <r>
    <x v="1529"/>
    <d v="2025-05-08T00:00:00"/>
    <x v="1336"/>
    <x v="15"/>
    <n v="1"/>
    <x v="1"/>
    <x v="1"/>
    <x v="3"/>
    <m/>
    <s v="Payment"/>
    <n v="2"/>
    <s v="Frappé12 oz"/>
    <n v="4.75"/>
    <x v="0"/>
  </r>
  <r>
    <x v="1530"/>
    <d v="2025-05-08T00:00:00"/>
    <x v="1337"/>
    <x v="14"/>
    <n v="1"/>
    <x v="5"/>
    <x v="5"/>
    <x v="1"/>
    <m/>
    <s v="Payment"/>
    <n v="1"/>
    <s v="Hot chocolateRegular (12 oz)"/>
    <n v="4.75"/>
    <x v="0"/>
  </r>
  <r>
    <x v="1531"/>
    <d v="2025-05-08T00:00:00"/>
    <x v="1338"/>
    <x v="1"/>
    <n v="1"/>
    <x v="1"/>
    <x v="1"/>
    <x v="1"/>
    <m/>
    <s v="Payment"/>
    <n v="1"/>
    <s v="Café latté12 oz"/>
    <n v="4.25"/>
    <x v="0"/>
  </r>
  <r>
    <x v="1532"/>
    <d v="2025-05-08T00:00:00"/>
    <x v="1339"/>
    <x v="6"/>
    <n v="1"/>
    <x v="1"/>
    <x v="1"/>
    <x v="1"/>
    <m/>
    <s v="Payment"/>
    <n v="2"/>
    <s v="Pourover12 oz"/>
    <n v="3.5"/>
    <x v="0"/>
  </r>
  <r>
    <x v="1533"/>
    <d v="2025-05-08T00:00:00"/>
    <x v="1340"/>
    <x v="9"/>
    <n v="1"/>
    <x v="0"/>
    <x v="3"/>
    <x v="4"/>
    <m/>
    <s v="Payment"/>
    <n v="2"/>
    <s v="Syrup"/>
    <n v="0.75"/>
    <x v="0"/>
  </r>
  <r>
    <x v="1533"/>
    <d v="2025-05-08T00:00:00"/>
    <x v="1340"/>
    <x v="6"/>
    <n v="1"/>
    <x v="1"/>
    <x v="1"/>
    <x v="1"/>
    <m/>
    <s v="Payment"/>
    <n v="2"/>
    <s v="Pourover12 oz"/>
    <n v="3.5"/>
    <x v="0"/>
  </r>
  <r>
    <x v="1534"/>
    <d v="2025-05-08T00:00:00"/>
    <x v="1341"/>
    <x v="5"/>
    <n v="1"/>
    <x v="1"/>
    <x v="1"/>
    <x v="1"/>
    <m/>
    <s v="Payment"/>
    <n v="2"/>
    <s v="Café Cubano12 oz"/>
    <n v="7"/>
    <x v="0"/>
  </r>
  <r>
    <x v="1535"/>
    <d v="2025-05-08T00:00:00"/>
    <x v="1342"/>
    <x v="17"/>
    <n v="1"/>
    <x v="1"/>
    <x v="1"/>
    <x v="3"/>
    <m/>
    <s v="Payment"/>
    <n v="1"/>
    <s v="Iced Guillermo12 oz"/>
    <n v="3.5"/>
    <x v="0"/>
  </r>
  <r>
    <x v="1536"/>
    <d v="2025-05-08T00:00:00"/>
    <x v="1343"/>
    <x v="6"/>
    <n v="1"/>
    <x v="1"/>
    <x v="1"/>
    <x v="1"/>
    <m/>
    <s v="Payment"/>
    <n v="2"/>
    <s v="Pourover12 oz"/>
    <n v="3.5"/>
    <x v="0"/>
  </r>
  <r>
    <x v="1537"/>
    <d v="2025-05-08T00:00:00"/>
    <x v="1344"/>
    <x v="7"/>
    <n v="1"/>
    <x v="2"/>
    <x v="1"/>
    <x v="1"/>
    <m/>
    <s v="Payment"/>
    <n v="1"/>
    <s v="Turkish coffee3 oz"/>
    <n v="3.75"/>
    <x v="0"/>
  </r>
  <r>
    <x v="1538"/>
    <d v="2025-05-08T00:00:00"/>
    <x v="1345"/>
    <x v="11"/>
    <n v="1"/>
    <x v="0"/>
    <x v="3"/>
    <x v="4"/>
    <m/>
    <s v="Payment"/>
    <n v="1"/>
    <s v="Extra shot"/>
    <n v="1"/>
    <x v="0"/>
  </r>
  <r>
    <x v="1538"/>
    <d v="2025-05-08T00:00:00"/>
    <x v="1345"/>
    <x v="2"/>
    <n v="1"/>
    <x v="1"/>
    <x v="1"/>
    <x v="1"/>
    <m/>
    <s v="Payment"/>
    <n v="1"/>
    <s v="Cappuccino12 oz"/>
    <n v="5.5"/>
    <x v="0"/>
  </r>
  <r>
    <x v="1539"/>
    <d v="2025-05-08T00:00:00"/>
    <x v="1346"/>
    <x v="24"/>
    <n v="2"/>
    <x v="1"/>
    <x v="1"/>
    <x v="1"/>
    <m/>
    <s v="Payment"/>
    <n v="2"/>
    <s v="Aeropress12 oz"/>
    <n v="12"/>
    <x v="0"/>
  </r>
  <r>
    <x v="1540"/>
    <d v="2025-05-08T00:00:00"/>
    <x v="1347"/>
    <x v="15"/>
    <n v="1"/>
    <x v="1"/>
    <x v="1"/>
    <x v="3"/>
    <m/>
    <s v="Payment"/>
    <n v="2"/>
    <s v="Frappé12 oz"/>
    <n v="4.75"/>
    <x v="0"/>
  </r>
  <r>
    <x v="1541"/>
    <d v="2025-05-08T00:00:00"/>
    <x v="1348"/>
    <x v="15"/>
    <n v="1"/>
    <x v="1"/>
    <x v="1"/>
    <x v="3"/>
    <m/>
    <s v="Payment"/>
    <n v="2"/>
    <s v="Frappé12 oz"/>
    <n v="4.75"/>
    <x v="0"/>
  </r>
  <r>
    <x v="1542"/>
    <d v="2025-05-08T00:00:00"/>
    <x v="1349"/>
    <x v="9"/>
    <n v="1"/>
    <x v="0"/>
    <x v="3"/>
    <x v="4"/>
    <m/>
    <s v="Payment"/>
    <n v="1"/>
    <s v="Syrup"/>
    <n v="0.75"/>
    <x v="0"/>
  </r>
  <r>
    <x v="1542"/>
    <d v="2025-05-08T00:00:00"/>
    <x v="1349"/>
    <x v="6"/>
    <n v="1"/>
    <x v="1"/>
    <x v="1"/>
    <x v="1"/>
    <m/>
    <s v="Payment"/>
    <n v="1"/>
    <s v="Pourover12 oz"/>
    <n v="3.5"/>
    <x v="0"/>
  </r>
  <r>
    <x v="1543"/>
    <d v="2025-05-08T00:00:00"/>
    <x v="1350"/>
    <x v="1"/>
    <n v="1"/>
    <x v="1"/>
    <x v="1"/>
    <x v="1"/>
    <m/>
    <s v="Payment"/>
    <n v="1"/>
    <s v="Café latté12 oz"/>
    <n v="4.25"/>
    <x v="0"/>
  </r>
  <r>
    <x v="1544"/>
    <d v="2025-05-08T00:00:00"/>
    <x v="1351"/>
    <x v="23"/>
    <n v="1"/>
    <x v="4"/>
    <x v="1"/>
    <x v="3"/>
    <m/>
    <s v="Payment"/>
    <n v="1"/>
    <s v="Mazagran10 oz"/>
    <n v="4"/>
    <x v="0"/>
  </r>
  <r>
    <x v="1545"/>
    <d v="2025-05-08T00:00:00"/>
    <x v="1352"/>
    <x v="8"/>
    <n v="1"/>
    <x v="1"/>
    <x v="2"/>
    <x v="3"/>
    <m/>
    <s v="Payment"/>
    <n v="1"/>
    <s v="Iced tea12 oz"/>
    <n v="4.25"/>
    <x v="0"/>
  </r>
  <r>
    <x v="1545"/>
    <d v="2025-05-08T00:00:00"/>
    <x v="1352"/>
    <x v="8"/>
    <n v="1"/>
    <x v="1"/>
    <x v="2"/>
    <x v="3"/>
    <m/>
    <s v="Payment"/>
    <n v="1"/>
    <s v="Iced tea12 oz"/>
    <n v="4.25"/>
    <x v="0"/>
  </r>
  <r>
    <x v="1546"/>
    <d v="2025-05-08T00:00:00"/>
    <x v="1353"/>
    <x v="9"/>
    <n v="1"/>
    <x v="0"/>
    <x v="3"/>
    <x v="4"/>
    <m/>
    <s v="Payment"/>
    <n v="2"/>
    <s v="Syrup"/>
    <n v="0.75"/>
    <x v="0"/>
  </r>
  <r>
    <x v="1546"/>
    <d v="2025-05-08T00:00:00"/>
    <x v="1353"/>
    <x v="6"/>
    <n v="1"/>
    <x v="1"/>
    <x v="1"/>
    <x v="1"/>
    <m/>
    <s v="Payment"/>
    <n v="2"/>
    <s v="Pourover12 oz"/>
    <n v="3.5"/>
    <x v="0"/>
  </r>
  <r>
    <x v="1547"/>
    <d v="2025-05-08T00:00:00"/>
    <x v="1354"/>
    <x v="10"/>
    <n v="1"/>
    <x v="1"/>
    <x v="4"/>
    <x v="5"/>
    <m/>
    <s v="Payment"/>
    <n v="2"/>
    <s v="Single-origin12 oz"/>
    <n v="14.95"/>
    <x v="0"/>
  </r>
  <r>
    <x v="1548"/>
    <d v="2025-05-08T00:00:00"/>
    <x v="1355"/>
    <x v="7"/>
    <n v="1"/>
    <x v="2"/>
    <x v="1"/>
    <x v="1"/>
    <m/>
    <s v="Payment"/>
    <n v="1"/>
    <s v="Turkish coffee3 oz"/>
    <n v="3.75"/>
    <x v="0"/>
  </r>
  <r>
    <x v="1548"/>
    <d v="2025-05-08T00:00:00"/>
    <x v="1355"/>
    <x v="10"/>
    <n v="1"/>
    <x v="1"/>
    <x v="4"/>
    <x v="5"/>
    <m/>
    <s v="Payment"/>
    <n v="1"/>
    <s v="Single-origin12 oz"/>
    <n v="14.95"/>
    <x v="0"/>
  </r>
  <r>
    <x v="1549"/>
    <d v="2025-05-08T00:00:00"/>
    <x v="1356"/>
    <x v="8"/>
    <n v="1"/>
    <x v="1"/>
    <x v="2"/>
    <x v="3"/>
    <m/>
    <s v="Payment"/>
    <n v="2"/>
    <s v="Iced tea12 oz"/>
    <n v="4.25"/>
    <x v="0"/>
  </r>
  <r>
    <x v="1550"/>
    <d v="2025-05-08T00:00:00"/>
    <x v="1357"/>
    <x v="1"/>
    <n v="1"/>
    <x v="1"/>
    <x v="1"/>
    <x v="1"/>
    <m/>
    <s v="Payment"/>
    <n v="1"/>
    <s v="Café latté12 oz"/>
    <n v="4.25"/>
    <x v="0"/>
  </r>
  <r>
    <x v="1551"/>
    <d v="2025-05-08T00:00:00"/>
    <x v="1358"/>
    <x v="1"/>
    <n v="1"/>
    <x v="1"/>
    <x v="1"/>
    <x v="1"/>
    <m/>
    <s v="Payment"/>
    <n v="1"/>
    <s v="Café latté12 oz"/>
    <n v="4.25"/>
    <x v="0"/>
  </r>
  <r>
    <x v="1552"/>
    <d v="2025-05-08T00:00:00"/>
    <x v="1359"/>
    <x v="9"/>
    <n v="1"/>
    <x v="0"/>
    <x v="3"/>
    <x v="4"/>
    <m/>
    <s v="Payment"/>
    <n v="2"/>
    <s v="Syrup"/>
    <n v="0.75"/>
    <x v="0"/>
  </r>
  <r>
    <x v="1552"/>
    <d v="2025-05-08T00:00:00"/>
    <x v="1359"/>
    <x v="15"/>
    <n v="1"/>
    <x v="1"/>
    <x v="1"/>
    <x v="3"/>
    <m/>
    <s v="Payment"/>
    <n v="2"/>
    <s v="Frappé12 oz"/>
    <n v="4.75"/>
    <x v="0"/>
  </r>
  <r>
    <x v="1553"/>
    <d v="2025-05-08T00:00:00"/>
    <x v="1360"/>
    <x v="11"/>
    <n v="1"/>
    <x v="0"/>
    <x v="3"/>
    <x v="4"/>
    <m/>
    <s v="Payment"/>
    <n v="1"/>
    <s v="Extra shot"/>
    <n v="1"/>
    <x v="0"/>
  </r>
  <r>
    <x v="1553"/>
    <d v="2025-05-08T00:00:00"/>
    <x v="1360"/>
    <x v="2"/>
    <n v="1"/>
    <x v="1"/>
    <x v="1"/>
    <x v="1"/>
    <m/>
    <s v="Payment"/>
    <n v="1"/>
    <s v="Cappuccino12 oz"/>
    <n v="5.5"/>
    <x v="0"/>
  </r>
  <r>
    <x v="1554"/>
    <d v="2025-05-08T00:00:00"/>
    <x v="1361"/>
    <x v="1"/>
    <n v="2"/>
    <x v="1"/>
    <x v="1"/>
    <x v="1"/>
    <m/>
    <s v="Payment"/>
    <n v="1"/>
    <s v="Café latté12 oz"/>
    <n v="8.5"/>
    <x v="0"/>
  </r>
  <r>
    <x v="1555"/>
    <d v="2025-05-08T00:00:00"/>
    <x v="1362"/>
    <x v="9"/>
    <n v="1"/>
    <x v="0"/>
    <x v="3"/>
    <x v="4"/>
    <m/>
    <s v="Payment"/>
    <n v="1"/>
    <s v="Syrup"/>
    <n v="0.75"/>
    <x v="0"/>
  </r>
  <r>
    <x v="1555"/>
    <d v="2025-05-08T00:00:00"/>
    <x v="1362"/>
    <x v="6"/>
    <n v="1"/>
    <x v="1"/>
    <x v="1"/>
    <x v="1"/>
    <m/>
    <s v="Payment"/>
    <n v="1"/>
    <s v="Pourover12 oz"/>
    <n v="3.5"/>
    <x v="0"/>
  </r>
  <r>
    <x v="1556"/>
    <d v="2025-05-08T00:00:00"/>
    <x v="1363"/>
    <x v="17"/>
    <n v="1"/>
    <x v="1"/>
    <x v="1"/>
    <x v="3"/>
    <m/>
    <s v="Payment"/>
    <n v="1"/>
    <s v="Iced Guillermo12 oz"/>
    <n v="3.5"/>
    <x v="0"/>
  </r>
  <r>
    <x v="1556"/>
    <d v="2025-05-08T00:00:00"/>
    <x v="1363"/>
    <x v="4"/>
    <n v="1"/>
    <x v="1"/>
    <x v="1"/>
    <x v="1"/>
    <m/>
    <s v="Payment"/>
    <n v="1"/>
    <s v="Drip coffee12 oz"/>
    <n v="2.25"/>
    <x v="0"/>
  </r>
  <r>
    <x v="1557"/>
    <d v="2025-05-08T00:00:00"/>
    <x v="1364"/>
    <x v="8"/>
    <n v="1"/>
    <x v="1"/>
    <x v="2"/>
    <x v="3"/>
    <m/>
    <s v="Payment"/>
    <n v="1"/>
    <s v="Iced tea12 oz"/>
    <n v="4.25"/>
    <x v="0"/>
  </r>
  <r>
    <x v="1558"/>
    <d v="2025-05-08T00:00:00"/>
    <x v="595"/>
    <x v="20"/>
    <n v="1"/>
    <x v="1"/>
    <x v="2"/>
    <x v="1"/>
    <m/>
    <s v="Payment"/>
    <n v="1"/>
    <s v="Rooibos latté12 oz"/>
    <n v="5.5"/>
    <x v="0"/>
  </r>
  <r>
    <x v="1559"/>
    <d v="2025-05-08T00:00:00"/>
    <x v="1365"/>
    <x v="17"/>
    <n v="1"/>
    <x v="1"/>
    <x v="1"/>
    <x v="3"/>
    <m/>
    <s v="Payment"/>
    <n v="1"/>
    <s v="Iced Guillermo12 oz"/>
    <n v="3.5"/>
    <x v="0"/>
  </r>
  <r>
    <x v="1560"/>
    <d v="2025-05-08T00:00:00"/>
    <x v="1366"/>
    <x v="15"/>
    <n v="1"/>
    <x v="1"/>
    <x v="1"/>
    <x v="3"/>
    <m/>
    <s v="Payment"/>
    <n v="2"/>
    <s v="Frappé12 oz"/>
    <n v="4.75"/>
    <x v="0"/>
  </r>
  <r>
    <x v="1561"/>
    <d v="2025-05-08T00:00:00"/>
    <x v="1367"/>
    <x v="9"/>
    <n v="1"/>
    <x v="0"/>
    <x v="3"/>
    <x v="4"/>
    <m/>
    <s v="Payment"/>
    <n v="2"/>
    <s v="Syrup"/>
    <n v="0.75"/>
    <x v="0"/>
  </r>
  <r>
    <x v="1561"/>
    <d v="2025-05-08T00:00:00"/>
    <x v="1367"/>
    <x v="6"/>
    <n v="1"/>
    <x v="1"/>
    <x v="1"/>
    <x v="1"/>
    <m/>
    <s v="Payment"/>
    <n v="2"/>
    <s v="Pourover12 oz"/>
    <n v="3.5"/>
    <x v="0"/>
  </r>
  <r>
    <x v="1562"/>
    <d v="2025-05-08T00:00:00"/>
    <x v="1368"/>
    <x v="9"/>
    <n v="1"/>
    <x v="0"/>
    <x v="3"/>
    <x v="4"/>
    <m/>
    <s v="Payment"/>
    <n v="2"/>
    <s v="Syrup"/>
    <n v="0.75"/>
    <x v="0"/>
  </r>
  <r>
    <x v="1562"/>
    <d v="2025-05-08T00:00:00"/>
    <x v="1368"/>
    <x v="6"/>
    <n v="1"/>
    <x v="1"/>
    <x v="1"/>
    <x v="1"/>
    <m/>
    <s v="Payment"/>
    <n v="2"/>
    <s v="Pourover12 oz"/>
    <n v="3.5"/>
    <x v="0"/>
  </r>
  <r>
    <x v="1563"/>
    <d v="2025-05-08T00:00:00"/>
    <x v="1369"/>
    <x v="17"/>
    <n v="1"/>
    <x v="1"/>
    <x v="1"/>
    <x v="3"/>
    <m/>
    <s v="Payment"/>
    <n v="2"/>
    <s v="Iced Guillermo12 oz"/>
    <n v="3.5"/>
    <x v="0"/>
  </r>
  <r>
    <x v="1564"/>
    <d v="2025-05-08T00:00:00"/>
    <x v="1370"/>
    <x v="4"/>
    <n v="1"/>
    <x v="1"/>
    <x v="1"/>
    <x v="1"/>
    <m/>
    <s v="Payment"/>
    <n v="2"/>
    <s v="Drip coffee12 oz"/>
    <n v="2.25"/>
    <x v="0"/>
  </r>
  <r>
    <x v="1565"/>
    <d v="2025-05-08T00:00:00"/>
    <x v="797"/>
    <x v="12"/>
    <n v="1"/>
    <x v="3"/>
    <x v="1"/>
    <x v="1"/>
    <m/>
    <s v="Payment"/>
    <n v="1"/>
    <s v="Espresso1 oz"/>
    <n v="2.5"/>
    <x v="0"/>
  </r>
  <r>
    <x v="1565"/>
    <d v="2025-05-08T00:00:00"/>
    <x v="797"/>
    <x v="10"/>
    <n v="1"/>
    <x v="1"/>
    <x v="4"/>
    <x v="5"/>
    <m/>
    <s v="Payment"/>
    <n v="1"/>
    <s v="Single-origin12 oz"/>
    <n v="14.95"/>
    <x v="0"/>
  </r>
  <r>
    <x v="1566"/>
    <d v="2025-05-08T00:00:00"/>
    <x v="1371"/>
    <x v="6"/>
    <n v="1"/>
    <x v="1"/>
    <x v="1"/>
    <x v="1"/>
    <m/>
    <s v="Payment"/>
    <n v="1"/>
    <s v="Pourover12 oz"/>
    <n v="3.5"/>
    <x v="0"/>
  </r>
  <r>
    <x v="1566"/>
    <d v="2025-05-08T00:00:00"/>
    <x v="1371"/>
    <x v="6"/>
    <n v="1"/>
    <x v="1"/>
    <x v="1"/>
    <x v="1"/>
    <m/>
    <s v="Payment"/>
    <n v="1"/>
    <s v="Pourover12 oz"/>
    <n v="3.5"/>
    <x v="0"/>
  </r>
  <r>
    <x v="1567"/>
    <d v="2025-05-08T00:00:00"/>
    <x v="1372"/>
    <x v="6"/>
    <n v="1"/>
    <x v="1"/>
    <x v="1"/>
    <x v="1"/>
    <m/>
    <s v="Payment"/>
    <n v="2"/>
    <s v="Pourover12 oz"/>
    <n v="3.5"/>
    <x v="0"/>
  </r>
  <r>
    <x v="1568"/>
    <d v="2025-05-08T00:00:00"/>
    <x v="1373"/>
    <x v="9"/>
    <n v="1"/>
    <x v="0"/>
    <x v="3"/>
    <x v="4"/>
    <m/>
    <s v="Payment"/>
    <n v="2"/>
    <s v="Syrup"/>
    <n v="0.75"/>
    <x v="0"/>
  </r>
  <r>
    <x v="1568"/>
    <d v="2025-05-08T00:00:00"/>
    <x v="1373"/>
    <x v="20"/>
    <n v="1"/>
    <x v="1"/>
    <x v="2"/>
    <x v="1"/>
    <m/>
    <s v="Payment"/>
    <n v="2"/>
    <s v="Rooibos latté12 oz"/>
    <n v="5.5"/>
    <x v="0"/>
  </r>
  <r>
    <x v="1568"/>
    <d v="2025-05-08T00:00:00"/>
    <x v="1373"/>
    <x v="35"/>
    <n v="1"/>
    <x v="6"/>
    <x v="1"/>
    <x v="1"/>
    <m/>
    <s v="Payment"/>
    <n v="2"/>
    <s v="Cortado4 oz"/>
    <n v="3.75"/>
    <x v="0"/>
  </r>
  <r>
    <x v="1569"/>
    <d v="2025-05-08T00:00:00"/>
    <x v="1374"/>
    <x v="4"/>
    <n v="1"/>
    <x v="1"/>
    <x v="1"/>
    <x v="1"/>
    <m/>
    <s v="Payment"/>
    <n v="2"/>
    <s v="Drip coffee12 oz"/>
    <n v="2.25"/>
    <x v="0"/>
  </r>
  <r>
    <x v="1570"/>
    <d v="2025-05-08T00:00:00"/>
    <x v="1375"/>
    <x v="15"/>
    <n v="1"/>
    <x v="1"/>
    <x v="1"/>
    <x v="3"/>
    <m/>
    <s v="Payment"/>
    <n v="1"/>
    <s v="Frappé12 oz"/>
    <n v="4.75"/>
    <x v="0"/>
  </r>
  <r>
    <x v="1571"/>
    <d v="2025-05-08T00:00:00"/>
    <x v="1376"/>
    <x v="15"/>
    <n v="1"/>
    <x v="1"/>
    <x v="1"/>
    <x v="3"/>
    <m/>
    <s v="Payment"/>
    <n v="1"/>
    <s v="Frappé12 oz"/>
    <n v="4.75"/>
    <x v="0"/>
  </r>
  <r>
    <x v="1572"/>
    <d v="2025-05-08T00:00:00"/>
    <x v="1377"/>
    <x v="1"/>
    <n v="1"/>
    <x v="1"/>
    <x v="1"/>
    <x v="1"/>
    <m/>
    <s v="Payment"/>
    <n v="1"/>
    <s v="Café latté12 oz"/>
    <n v="4.25"/>
    <x v="0"/>
  </r>
  <r>
    <x v="1573"/>
    <d v="2025-05-08T00:00:00"/>
    <x v="1378"/>
    <x v="9"/>
    <n v="1"/>
    <x v="0"/>
    <x v="3"/>
    <x v="4"/>
    <m/>
    <s v="Payment"/>
    <n v="2"/>
    <s v="Syrup"/>
    <n v="0.75"/>
    <x v="0"/>
  </r>
  <r>
    <x v="1573"/>
    <d v="2025-05-08T00:00:00"/>
    <x v="1378"/>
    <x v="42"/>
    <n v="1"/>
    <x v="0"/>
    <x v="0"/>
    <x v="10"/>
    <m/>
    <s v="Payment"/>
    <n v="2"/>
    <s v="Reusable travel mug"/>
    <n v="12.75"/>
    <x v="0"/>
  </r>
  <r>
    <x v="1573"/>
    <d v="2025-05-08T00:00:00"/>
    <x v="1378"/>
    <x v="15"/>
    <n v="1"/>
    <x v="1"/>
    <x v="1"/>
    <x v="3"/>
    <m/>
    <s v="Payment"/>
    <n v="2"/>
    <s v="Frappé12 oz"/>
    <n v="4.75"/>
    <x v="0"/>
  </r>
  <r>
    <x v="1574"/>
    <d v="2025-05-08T00:00:00"/>
    <x v="1379"/>
    <x v="7"/>
    <n v="1"/>
    <x v="2"/>
    <x v="1"/>
    <x v="1"/>
    <m/>
    <s v="Payment"/>
    <n v="1"/>
    <s v="Turkish coffee3 oz"/>
    <n v="3.75"/>
    <x v="0"/>
  </r>
  <r>
    <x v="1575"/>
    <d v="2025-05-08T00:00:00"/>
    <x v="1380"/>
    <x v="6"/>
    <n v="1"/>
    <x v="1"/>
    <x v="1"/>
    <x v="1"/>
    <m/>
    <s v="Payment"/>
    <n v="1"/>
    <s v="Pourover12 oz"/>
    <n v="3.5"/>
    <x v="0"/>
  </r>
  <r>
    <x v="1576"/>
    <d v="2025-05-08T00:00:00"/>
    <x v="1381"/>
    <x v="2"/>
    <n v="1"/>
    <x v="1"/>
    <x v="1"/>
    <x v="1"/>
    <m/>
    <s v="Payment"/>
    <n v="1"/>
    <s v="Cappuccino12 oz"/>
    <n v="5.5"/>
    <x v="0"/>
  </r>
  <r>
    <x v="1577"/>
    <d v="2025-05-08T00:00:00"/>
    <x v="1382"/>
    <x v="17"/>
    <n v="1"/>
    <x v="1"/>
    <x v="1"/>
    <x v="3"/>
    <m/>
    <s v="Payment"/>
    <n v="2"/>
    <s v="Iced Guillermo12 oz"/>
    <n v="3.5"/>
    <x v="0"/>
  </r>
  <r>
    <x v="1578"/>
    <d v="2025-05-08T00:00:00"/>
    <x v="1383"/>
    <x v="15"/>
    <n v="1"/>
    <x v="1"/>
    <x v="1"/>
    <x v="3"/>
    <m/>
    <s v="Payment"/>
    <n v="2"/>
    <s v="Frappé12 oz"/>
    <n v="4.75"/>
    <x v="0"/>
  </r>
  <r>
    <x v="1579"/>
    <d v="2025-05-08T00:00:00"/>
    <x v="1384"/>
    <x v="15"/>
    <n v="1"/>
    <x v="1"/>
    <x v="1"/>
    <x v="3"/>
    <m/>
    <s v="Payment"/>
    <n v="2"/>
    <s v="Frappé12 oz"/>
    <n v="4.75"/>
    <x v="0"/>
  </r>
  <r>
    <x v="1580"/>
    <d v="2025-05-08T00:00:00"/>
    <x v="1385"/>
    <x v="6"/>
    <n v="1"/>
    <x v="1"/>
    <x v="1"/>
    <x v="1"/>
    <m/>
    <s v="Payment"/>
    <n v="1"/>
    <s v="Pourover12 oz"/>
    <n v="3.5"/>
    <x v="0"/>
  </r>
  <r>
    <x v="1581"/>
    <d v="2025-05-08T00:00:00"/>
    <x v="1386"/>
    <x v="15"/>
    <n v="1"/>
    <x v="1"/>
    <x v="1"/>
    <x v="3"/>
    <m/>
    <s v="Payment"/>
    <n v="1"/>
    <s v="Frappé12 oz"/>
    <n v="4.75"/>
    <x v="0"/>
  </r>
  <r>
    <x v="1582"/>
    <d v="2025-05-08T00:00:00"/>
    <x v="1387"/>
    <x v="6"/>
    <n v="1"/>
    <x v="1"/>
    <x v="1"/>
    <x v="1"/>
    <m/>
    <s v="Payment"/>
    <n v="1"/>
    <s v="Pourover12 oz"/>
    <n v="3.5"/>
    <x v="0"/>
  </r>
  <r>
    <x v="1583"/>
    <d v="2025-05-08T00:00:00"/>
    <x v="1388"/>
    <x v="17"/>
    <n v="1"/>
    <x v="1"/>
    <x v="1"/>
    <x v="3"/>
    <m/>
    <s v="Payment"/>
    <n v="1"/>
    <s v="Iced Guillermo12 oz"/>
    <n v="3.5"/>
    <x v="0"/>
  </r>
  <r>
    <x v="1584"/>
    <d v="2025-05-08T00:00:00"/>
    <x v="1389"/>
    <x v="4"/>
    <n v="1"/>
    <x v="1"/>
    <x v="1"/>
    <x v="1"/>
    <m/>
    <s v="Payment"/>
    <n v="1"/>
    <s v="Drip coffee12 oz"/>
    <n v="2.25"/>
    <x v="0"/>
  </r>
  <r>
    <x v="1585"/>
    <d v="2025-05-08T00:00:00"/>
    <x v="1390"/>
    <x v="6"/>
    <n v="1"/>
    <x v="1"/>
    <x v="1"/>
    <x v="1"/>
    <m/>
    <s v="Payment"/>
    <n v="2"/>
    <s v="Pourover12 oz"/>
    <n v="3.5"/>
    <x v="0"/>
  </r>
  <r>
    <x v="1586"/>
    <d v="2025-05-08T00:00:00"/>
    <x v="1391"/>
    <x v="17"/>
    <n v="1"/>
    <x v="1"/>
    <x v="1"/>
    <x v="3"/>
    <m/>
    <s v="Payment"/>
    <n v="2"/>
    <s v="Iced Guillermo12 oz"/>
    <n v="3.5"/>
    <x v="0"/>
  </r>
  <r>
    <x v="1586"/>
    <d v="2025-05-08T00:00:00"/>
    <x v="1391"/>
    <x v="1"/>
    <n v="1"/>
    <x v="1"/>
    <x v="1"/>
    <x v="1"/>
    <m/>
    <s v="Payment"/>
    <n v="2"/>
    <s v="Café latté12 oz"/>
    <n v="4.25"/>
    <x v="0"/>
  </r>
  <r>
    <x v="1587"/>
    <d v="2025-05-08T00:00:00"/>
    <x v="1392"/>
    <x v="15"/>
    <n v="1"/>
    <x v="1"/>
    <x v="1"/>
    <x v="3"/>
    <m/>
    <s v="Payment"/>
    <n v="2"/>
    <s v="Frappé12 oz"/>
    <n v="4.75"/>
    <x v="0"/>
  </r>
  <r>
    <x v="1588"/>
    <d v="2025-05-08T00:00:00"/>
    <x v="1393"/>
    <x v="9"/>
    <n v="2"/>
    <x v="0"/>
    <x v="3"/>
    <x v="4"/>
    <m/>
    <s v="Payment"/>
    <n v="1"/>
    <s v="Syrup"/>
    <n v="1.5"/>
    <x v="0"/>
  </r>
  <r>
    <x v="1589"/>
    <d v="2025-05-08T00:00:00"/>
    <x v="1393"/>
    <x v="6"/>
    <n v="2"/>
    <x v="1"/>
    <x v="1"/>
    <x v="1"/>
    <m/>
    <s v="Payment"/>
    <n v="1"/>
    <s v="Pourover12 oz"/>
    <n v="7"/>
    <x v="0"/>
  </r>
  <r>
    <x v="1590"/>
    <d v="2025-05-08T00:00:00"/>
    <x v="1394"/>
    <x v="2"/>
    <n v="1"/>
    <x v="1"/>
    <x v="1"/>
    <x v="1"/>
    <m/>
    <s v="Payment"/>
    <n v="1"/>
    <s v="Cappuccino12 oz"/>
    <n v="5.5"/>
    <x v="0"/>
  </r>
  <r>
    <x v="1591"/>
    <d v="2025-05-08T00:00:00"/>
    <x v="1395"/>
    <x v="15"/>
    <n v="1"/>
    <x v="1"/>
    <x v="1"/>
    <x v="3"/>
    <m/>
    <s v="Payment"/>
    <n v="1"/>
    <s v="Frappé12 oz"/>
    <n v="4.75"/>
    <x v="0"/>
  </r>
  <r>
    <x v="1592"/>
    <d v="2025-05-08T00:00:00"/>
    <x v="1396"/>
    <x v="9"/>
    <n v="1"/>
    <x v="0"/>
    <x v="3"/>
    <x v="4"/>
    <m/>
    <s v="Payment"/>
    <n v="1"/>
    <s v="Syrup"/>
    <n v="0.75"/>
    <x v="0"/>
  </r>
  <r>
    <x v="1592"/>
    <d v="2025-05-08T00:00:00"/>
    <x v="1396"/>
    <x v="6"/>
    <n v="1"/>
    <x v="1"/>
    <x v="1"/>
    <x v="1"/>
    <m/>
    <s v="Payment"/>
    <n v="1"/>
    <s v="Pourover12 oz"/>
    <n v="3.5"/>
    <x v="0"/>
  </r>
  <r>
    <x v="1592"/>
    <d v="2025-05-08T00:00:00"/>
    <x v="1396"/>
    <x v="4"/>
    <n v="1"/>
    <x v="1"/>
    <x v="1"/>
    <x v="1"/>
    <m/>
    <s v="Payment"/>
    <n v="1"/>
    <s v="Drip coffee12 oz"/>
    <n v="2.25"/>
    <x v="0"/>
  </r>
  <r>
    <x v="1593"/>
    <d v="2025-05-08T00:00:00"/>
    <x v="1397"/>
    <x v="8"/>
    <n v="1"/>
    <x v="1"/>
    <x v="2"/>
    <x v="3"/>
    <m/>
    <s v="Payment"/>
    <n v="1"/>
    <s v="Iced tea12 oz"/>
    <n v="4.25"/>
    <x v="0"/>
  </r>
  <r>
    <x v="1594"/>
    <d v="2025-05-08T00:00:00"/>
    <x v="1398"/>
    <x v="9"/>
    <n v="1"/>
    <x v="0"/>
    <x v="3"/>
    <x v="4"/>
    <m/>
    <s v="Payment"/>
    <n v="1"/>
    <s v="Syrup"/>
    <n v="0.75"/>
    <x v="0"/>
  </r>
  <r>
    <x v="1594"/>
    <d v="2025-05-08T00:00:00"/>
    <x v="1398"/>
    <x v="1"/>
    <n v="1"/>
    <x v="1"/>
    <x v="1"/>
    <x v="1"/>
    <m/>
    <s v="Payment"/>
    <n v="1"/>
    <s v="Café latté12 oz"/>
    <n v="4.25"/>
    <x v="0"/>
  </r>
  <r>
    <x v="1595"/>
    <d v="2025-05-08T00:00:00"/>
    <x v="1399"/>
    <x v="3"/>
    <n v="1"/>
    <x v="0"/>
    <x v="1"/>
    <x v="2"/>
    <m/>
    <s v="Payment"/>
    <n v="1"/>
    <s v="Drip coffee refill"/>
    <n v="1.25"/>
    <x v="0"/>
  </r>
  <r>
    <x v="1596"/>
    <d v="2025-05-08T00:00:00"/>
    <x v="850"/>
    <x v="2"/>
    <n v="1"/>
    <x v="1"/>
    <x v="1"/>
    <x v="1"/>
    <m/>
    <s v="Payment"/>
    <n v="1"/>
    <s v="Cappuccino12 oz"/>
    <n v="5.5"/>
    <x v="0"/>
  </r>
  <r>
    <x v="1597"/>
    <d v="2025-05-08T00:00:00"/>
    <x v="1400"/>
    <x v="6"/>
    <n v="1"/>
    <x v="1"/>
    <x v="1"/>
    <x v="1"/>
    <m/>
    <s v="Payment"/>
    <n v="1"/>
    <s v="Pourover12 oz"/>
    <n v="3.5"/>
    <x v="0"/>
  </r>
  <r>
    <x v="1598"/>
    <d v="2025-05-08T00:00:00"/>
    <x v="1401"/>
    <x v="17"/>
    <n v="1"/>
    <x v="1"/>
    <x v="1"/>
    <x v="3"/>
    <m/>
    <s v="Payment"/>
    <n v="2"/>
    <s v="Iced Guillermo12 oz"/>
    <n v="3.5"/>
    <x v="0"/>
  </r>
  <r>
    <x v="1599"/>
    <d v="2025-05-08T00:00:00"/>
    <x v="1402"/>
    <x v="15"/>
    <n v="2"/>
    <x v="1"/>
    <x v="1"/>
    <x v="3"/>
    <m/>
    <s v="Payment"/>
    <n v="1"/>
    <s v="Frappé12 oz"/>
    <n v="9.5"/>
    <x v="0"/>
  </r>
  <r>
    <x v="1600"/>
    <d v="2025-05-08T00:00:00"/>
    <x v="1403"/>
    <x v="23"/>
    <n v="1"/>
    <x v="4"/>
    <x v="1"/>
    <x v="3"/>
    <m/>
    <s v="Payment"/>
    <n v="2"/>
    <s v="Mazagran10 oz"/>
    <n v="4"/>
    <x v="0"/>
  </r>
  <r>
    <x v="1601"/>
    <d v="2025-05-08T00:00:00"/>
    <x v="1404"/>
    <x v="20"/>
    <n v="1"/>
    <x v="1"/>
    <x v="2"/>
    <x v="1"/>
    <m/>
    <s v="Payment"/>
    <n v="1"/>
    <s v="Rooibos latté12 oz"/>
    <n v="5.5"/>
    <x v="0"/>
  </r>
  <r>
    <x v="1602"/>
    <d v="2025-05-08T00:00:00"/>
    <x v="1405"/>
    <x v="4"/>
    <n v="1"/>
    <x v="1"/>
    <x v="1"/>
    <x v="1"/>
    <m/>
    <s v="Payment"/>
    <n v="1"/>
    <s v="Drip coffee12 oz"/>
    <n v="2.25"/>
    <x v="0"/>
  </r>
  <r>
    <x v="1603"/>
    <d v="2025-05-08T00:00:00"/>
    <x v="1406"/>
    <x v="8"/>
    <n v="1"/>
    <x v="1"/>
    <x v="2"/>
    <x v="3"/>
    <m/>
    <s v="Payment"/>
    <n v="1"/>
    <s v="Iced tea12 oz"/>
    <n v="4.25"/>
    <x v="0"/>
  </r>
  <r>
    <x v="1604"/>
    <d v="2025-05-08T00:00:00"/>
    <x v="1407"/>
    <x v="7"/>
    <n v="1"/>
    <x v="2"/>
    <x v="1"/>
    <x v="1"/>
    <m/>
    <s v="Payment"/>
    <n v="1"/>
    <s v="Turkish coffee3 oz"/>
    <n v="3.75"/>
    <x v="0"/>
  </r>
  <r>
    <x v="1605"/>
    <d v="2025-05-08T00:00:00"/>
    <x v="1408"/>
    <x v="6"/>
    <n v="1"/>
    <x v="1"/>
    <x v="1"/>
    <x v="1"/>
    <m/>
    <s v="Payment"/>
    <n v="1"/>
    <s v="Pourover12 oz"/>
    <n v="3.5"/>
    <x v="0"/>
  </r>
  <r>
    <x v="1606"/>
    <d v="2025-05-08T00:00:00"/>
    <x v="1242"/>
    <x v="8"/>
    <n v="1"/>
    <x v="1"/>
    <x v="2"/>
    <x v="3"/>
    <m/>
    <s v="Payment"/>
    <n v="1"/>
    <s v="Iced tea12 oz"/>
    <n v="4.25"/>
    <x v="0"/>
  </r>
  <r>
    <x v="1607"/>
    <d v="2025-05-08T00:00:00"/>
    <x v="1409"/>
    <x v="9"/>
    <n v="1"/>
    <x v="0"/>
    <x v="3"/>
    <x v="4"/>
    <m/>
    <s v="Payment"/>
    <n v="1"/>
    <s v="Syrup"/>
    <n v="0.75"/>
    <x v="0"/>
  </r>
  <r>
    <x v="1607"/>
    <d v="2025-05-08T00:00:00"/>
    <x v="1409"/>
    <x v="6"/>
    <n v="2"/>
    <x v="1"/>
    <x v="1"/>
    <x v="1"/>
    <m/>
    <s v="Payment"/>
    <n v="1"/>
    <s v="Pourover12 oz"/>
    <n v="7"/>
    <x v="0"/>
  </r>
  <r>
    <x v="1608"/>
    <d v="2025-05-08T00:00:00"/>
    <x v="1410"/>
    <x v="4"/>
    <n v="1"/>
    <x v="1"/>
    <x v="1"/>
    <x v="1"/>
    <m/>
    <s v="Payment"/>
    <n v="2"/>
    <s v="Drip coffee12 oz"/>
    <n v="2.25"/>
    <x v="0"/>
  </r>
  <r>
    <x v="1608"/>
    <d v="2025-05-08T00:00:00"/>
    <x v="1410"/>
    <x v="1"/>
    <n v="1"/>
    <x v="1"/>
    <x v="1"/>
    <x v="1"/>
    <m/>
    <s v="Payment"/>
    <n v="2"/>
    <s v="Café latté12 oz"/>
    <n v="4.25"/>
    <x v="0"/>
  </r>
  <r>
    <x v="1609"/>
    <d v="2025-05-08T00:00:00"/>
    <x v="1411"/>
    <x v="2"/>
    <n v="1"/>
    <x v="1"/>
    <x v="1"/>
    <x v="1"/>
    <m/>
    <s v="Payment"/>
    <n v="1"/>
    <s v="Cappuccino12 oz"/>
    <n v="5.5"/>
    <x v="0"/>
  </r>
  <r>
    <x v="1610"/>
    <d v="2025-05-08T00:00:00"/>
    <x v="1412"/>
    <x v="3"/>
    <n v="1"/>
    <x v="0"/>
    <x v="1"/>
    <x v="2"/>
    <m/>
    <s v="Payment"/>
    <n v="1"/>
    <s v="Drip coffee refill"/>
    <n v="1.25"/>
    <x v="0"/>
  </r>
  <r>
    <x v="1611"/>
    <d v="2025-05-08T00:00:00"/>
    <x v="1413"/>
    <x v="10"/>
    <n v="1"/>
    <x v="1"/>
    <x v="4"/>
    <x v="5"/>
    <m/>
    <s v="Payment"/>
    <n v="1"/>
    <s v="Single-origin12 oz"/>
    <n v="14.95"/>
    <x v="0"/>
  </r>
  <r>
    <x v="1612"/>
    <d v="2025-05-08T00:00:00"/>
    <x v="1414"/>
    <x v="22"/>
    <n v="1"/>
    <x v="4"/>
    <x v="1"/>
    <x v="3"/>
    <m/>
    <s v="Payment"/>
    <n v="2"/>
    <s v="Iced café bombón10 oz"/>
    <n v="4.75"/>
    <x v="0"/>
  </r>
  <r>
    <x v="1613"/>
    <d v="2025-05-08T00:00:00"/>
    <x v="1415"/>
    <x v="7"/>
    <n v="1"/>
    <x v="2"/>
    <x v="1"/>
    <x v="1"/>
    <m/>
    <s v="Payment"/>
    <n v="2"/>
    <s v="Turkish coffee3 oz"/>
    <n v="3.75"/>
    <x v="0"/>
  </r>
  <r>
    <x v="1614"/>
    <d v="2025-05-08T00:00:00"/>
    <x v="1416"/>
    <x v="8"/>
    <n v="1"/>
    <x v="1"/>
    <x v="2"/>
    <x v="3"/>
    <m/>
    <s v="Payment"/>
    <n v="1"/>
    <s v="Iced tea12 oz"/>
    <n v="4.25"/>
    <x v="0"/>
  </r>
  <r>
    <x v="1615"/>
    <d v="2025-05-08T00:00:00"/>
    <x v="1417"/>
    <x v="1"/>
    <n v="1"/>
    <x v="1"/>
    <x v="1"/>
    <x v="1"/>
    <m/>
    <s v="Payment"/>
    <n v="1"/>
    <s v="Café latté12 oz"/>
    <n v="4.25"/>
    <x v="0"/>
  </r>
  <r>
    <x v="1616"/>
    <d v="2025-05-08T00:00:00"/>
    <x v="1418"/>
    <x v="17"/>
    <n v="1"/>
    <x v="1"/>
    <x v="1"/>
    <x v="3"/>
    <m/>
    <s v="Payment"/>
    <n v="1"/>
    <s v="Iced Guillermo12 oz"/>
    <n v="3.5"/>
    <x v="0"/>
  </r>
  <r>
    <x v="1617"/>
    <d v="2025-05-08T00:00:00"/>
    <x v="1419"/>
    <x v="6"/>
    <n v="1"/>
    <x v="1"/>
    <x v="1"/>
    <x v="1"/>
    <m/>
    <s v="Payment"/>
    <n v="2"/>
    <s v="Pourover12 oz"/>
    <n v="3.5"/>
    <x v="0"/>
  </r>
  <r>
    <x v="1618"/>
    <d v="2025-05-08T00:00:00"/>
    <x v="1420"/>
    <x v="13"/>
    <n v="1"/>
    <x v="4"/>
    <x v="2"/>
    <x v="1"/>
    <m/>
    <s v="Payment"/>
    <n v="1"/>
    <s v="Moroccan tea10 oz"/>
    <n v="3"/>
    <x v="0"/>
  </r>
  <r>
    <x v="1619"/>
    <d v="2025-05-08T00:00:00"/>
    <x v="1421"/>
    <x v="16"/>
    <n v="1"/>
    <x v="1"/>
    <x v="5"/>
    <x v="3"/>
    <m/>
    <s v="Payment"/>
    <n v="1"/>
    <s v="Coconut milk smoothie12 oz"/>
    <n v="5.75"/>
    <x v="0"/>
  </r>
  <r>
    <x v="1620"/>
    <d v="2025-05-08T00:00:00"/>
    <x v="1422"/>
    <x v="9"/>
    <n v="1"/>
    <x v="0"/>
    <x v="3"/>
    <x v="4"/>
    <m/>
    <s v="Payment"/>
    <n v="1"/>
    <s v="Syrup"/>
    <n v="0.75"/>
    <x v="0"/>
  </r>
  <r>
    <x v="1620"/>
    <d v="2025-05-08T00:00:00"/>
    <x v="1422"/>
    <x v="6"/>
    <n v="1"/>
    <x v="1"/>
    <x v="1"/>
    <x v="1"/>
    <m/>
    <s v="Payment"/>
    <n v="1"/>
    <s v="Pourover12 oz"/>
    <n v="3.5"/>
    <x v="0"/>
  </r>
  <r>
    <x v="1621"/>
    <d v="2025-05-08T00:00:00"/>
    <x v="1423"/>
    <x v="15"/>
    <n v="1"/>
    <x v="1"/>
    <x v="1"/>
    <x v="3"/>
    <m/>
    <s v="Payment"/>
    <n v="1"/>
    <s v="Frappé12 oz"/>
    <n v="4.75"/>
    <x v="0"/>
  </r>
  <r>
    <x v="1622"/>
    <d v="2025-05-08T00:00:00"/>
    <x v="1424"/>
    <x v="2"/>
    <n v="2"/>
    <x v="1"/>
    <x v="1"/>
    <x v="1"/>
    <m/>
    <s v="Payment"/>
    <n v="2"/>
    <s v="Cappuccino12 oz"/>
    <n v="11"/>
    <x v="0"/>
  </r>
  <r>
    <x v="1623"/>
    <d v="2025-05-08T00:00:00"/>
    <x v="1425"/>
    <x v="7"/>
    <n v="1"/>
    <x v="2"/>
    <x v="1"/>
    <x v="1"/>
    <m/>
    <s v="Payment"/>
    <n v="1"/>
    <s v="Turkish coffee3 oz"/>
    <n v="3.75"/>
    <x v="0"/>
  </r>
  <r>
    <x v="1623"/>
    <d v="2025-05-08T00:00:00"/>
    <x v="1425"/>
    <x v="1"/>
    <n v="1"/>
    <x v="1"/>
    <x v="1"/>
    <x v="1"/>
    <m/>
    <s v="Payment"/>
    <n v="1"/>
    <s v="Café latté12 oz"/>
    <n v="4.25"/>
    <x v="0"/>
  </r>
  <r>
    <x v="1624"/>
    <d v="2025-05-08T00:00:00"/>
    <x v="1426"/>
    <x v="5"/>
    <n v="1"/>
    <x v="1"/>
    <x v="1"/>
    <x v="1"/>
    <m/>
    <s v="Payment"/>
    <n v="2"/>
    <s v="Café Cubano12 oz"/>
    <n v="7"/>
    <x v="0"/>
  </r>
  <r>
    <x v="1625"/>
    <d v="2025-05-08T00:00:00"/>
    <x v="484"/>
    <x v="1"/>
    <n v="1"/>
    <x v="1"/>
    <x v="1"/>
    <x v="1"/>
    <m/>
    <s v="Payment"/>
    <n v="1"/>
    <s v="Café latté12 oz"/>
    <n v="4.25"/>
    <x v="0"/>
  </r>
  <r>
    <x v="1626"/>
    <d v="2025-05-08T00:00:00"/>
    <x v="1427"/>
    <x v="24"/>
    <n v="1"/>
    <x v="1"/>
    <x v="1"/>
    <x v="1"/>
    <m/>
    <s v="Payment"/>
    <n v="2"/>
    <s v="Aeropress12 oz"/>
    <n v="6"/>
    <x v="0"/>
  </r>
  <r>
    <x v="1627"/>
    <d v="2025-05-08T00:00:00"/>
    <x v="1428"/>
    <x v="7"/>
    <n v="1"/>
    <x v="2"/>
    <x v="1"/>
    <x v="1"/>
    <m/>
    <s v="Payment"/>
    <n v="2"/>
    <s v="Turkish coffee3 oz"/>
    <n v="3.75"/>
    <x v="0"/>
  </r>
  <r>
    <x v="1627"/>
    <d v="2025-05-08T00:00:00"/>
    <x v="1428"/>
    <x v="42"/>
    <n v="1"/>
    <x v="0"/>
    <x v="0"/>
    <x v="10"/>
    <m/>
    <s v="Payment"/>
    <n v="2"/>
    <s v="Reusable travel mug"/>
    <n v="12.75"/>
    <x v="0"/>
  </r>
  <r>
    <x v="1628"/>
    <d v="2025-05-08T00:00:00"/>
    <x v="272"/>
    <x v="7"/>
    <n v="1"/>
    <x v="2"/>
    <x v="1"/>
    <x v="1"/>
    <m/>
    <s v="Payment"/>
    <n v="1"/>
    <s v="Turkish coffee3 oz"/>
    <n v="3.75"/>
    <x v="0"/>
  </r>
  <r>
    <x v="1629"/>
    <d v="2025-05-08T00:00:00"/>
    <x v="1429"/>
    <x v="13"/>
    <n v="1"/>
    <x v="4"/>
    <x v="2"/>
    <x v="1"/>
    <m/>
    <s v="Payment"/>
    <n v="2"/>
    <s v="Moroccan tea10 oz"/>
    <n v="3"/>
    <x v="0"/>
  </r>
  <r>
    <x v="1630"/>
    <d v="2025-05-08T00:00:00"/>
    <x v="690"/>
    <x v="6"/>
    <n v="1"/>
    <x v="1"/>
    <x v="1"/>
    <x v="1"/>
    <m/>
    <s v="Payment"/>
    <n v="2"/>
    <s v="Pourover12 oz"/>
    <n v="3.5"/>
    <x v="0"/>
  </r>
  <r>
    <x v="1631"/>
    <d v="2025-05-08T00:00:00"/>
    <x v="1430"/>
    <x v="11"/>
    <n v="1"/>
    <x v="0"/>
    <x v="3"/>
    <x v="4"/>
    <m/>
    <s v="Payment"/>
    <n v="1"/>
    <s v="Extra shot"/>
    <n v="1"/>
    <x v="0"/>
  </r>
  <r>
    <x v="1632"/>
    <d v="2025-05-08T00:00:00"/>
    <x v="1431"/>
    <x v="5"/>
    <n v="1"/>
    <x v="1"/>
    <x v="1"/>
    <x v="1"/>
    <m/>
    <s v="Payment"/>
    <n v="1"/>
    <s v="Café Cubano12 oz"/>
    <n v="7"/>
    <x v="0"/>
  </r>
  <r>
    <x v="1633"/>
    <d v="2025-05-08T00:00:00"/>
    <x v="1432"/>
    <x v="1"/>
    <n v="1"/>
    <x v="1"/>
    <x v="1"/>
    <x v="1"/>
    <m/>
    <s v="Payment"/>
    <n v="2"/>
    <s v="Café latté12 oz"/>
    <n v="4.25"/>
    <x v="0"/>
  </r>
  <r>
    <x v="1634"/>
    <d v="2025-05-08T00:00:00"/>
    <x v="1433"/>
    <x v="9"/>
    <n v="1"/>
    <x v="0"/>
    <x v="3"/>
    <x v="4"/>
    <m/>
    <s v="Payment"/>
    <n v="1"/>
    <s v="Syrup"/>
    <n v="0.75"/>
    <x v="0"/>
  </r>
  <r>
    <x v="1634"/>
    <d v="2025-05-08T00:00:00"/>
    <x v="1433"/>
    <x v="6"/>
    <n v="1"/>
    <x v="1"/>
    <x v="1"/>
    <x v="1"/>
    <m/>
    <s v="Payment"/>
    <n v="1"/>
    <s v="Pourover12 oz"/>
    <n v="3.5"/>
    <x v="0"/>
  </r>
  <r>
    <x v="1635"/>
    <d v="2025-05-08T00:00:00"/>
    <x v="1434"/>
    <x v="9"/>
    <n v="1"/>
    <x v="0"/>
    <x v="3"/>
    <x v="4"/>
    <m/>
    <s v="Payment"/>
    <n v="1"/>
    <s v="Syrup"/>
    <n v="0.75"/>
    <x v="0"/>
  </r>
  <r>
    <x v="1635"/>
    <d v="2025-05-08T00:00:00"/>
    <x v="1434"/>
    <x v="6"/>
    <n v="1"/>
    <x v="1"/>
    <x v="1"/>
    <x v="1"/>
    <m/>
    <s v="Payment"/>
    <n v="1"/>
    <s v="Pourover12 oz"/>
    <n v="3.5"/>
    <x v="0"/>
  </r>
  <r>
    <x v="1636"/>
    <d v="2025-05-08T00:00:00"/>
    <x v="1435"/>
    <x v="15"/>
    <n v="1"/>
    <x v="1"/>
    <x v="1"/>
    <x v="3"/>
    <m/>
    <s v="Payment"/>
    <n v="1"/>
    <s v="Frappé12 oz"/>
    <n v="4.75"/>
    <x v="0"/>
  </r>
  <r>
    <x v="1637"/>
    <d v="2025-05-08T00:00:00"/>
    <x v="1436"/>
    <x v="6"/>
    <n v="1"/>
    <x v="1"/>
    <x v="1"/>
    <x v="1"/>
    <m/>
    <s v="Payment"/>
    <n v="1"/>
    <s v="Pourover12 oz"/>
    <n v="3.5"/>
    <x v="0"/>
  </r>
  <r>
    <x v="1638"/>
    <d v="2025-05-08T00:00:00"/>
    <x v="1437"/>
    <x v="20"/>
    <n v="1"/>
    <x v="1"/>
    <x v="2"/>
    <x v="1"/>
    <m/>
    <s v="Payment"/>
    <n v="1"/>
    <s v="Rooibos latté12 oz"/>
    <n v="5.5"/>
    <x v="0"/>
  </r>
  <r>
    <x v="1639"/>
    <d v="2025-05-08T00:00:00"/>
    <x v="1438"/>
    <x v="44"/>
    <n v="1"/>
    <x v="0"/>
    <x v="1"/>
    <x v="11"/>
    <m/>
    <s v="Payment"/>
    <n v="2"/>
    <s v="To-go box"/>
    <n v="15.75"/>
    <x v="0"/>
  </r>
  <r>
    <x v="1639"/>
    <d v="2025-05-08T00:00:00"/>
    <x v="1438"/>
    <x v="44"/>
    <n v="1"/>
    <x v="0"/>
    <x v="1"/>
    <x v="11"/>
    <m/>
    <s v="Payment"/>
    <n v="2"/>
    <s v="To-go box"/>
    <n v="15.75"/>
    <x v="0"/>
  </r>
  <r>
    <x v="1639"/>
    <d v="2025-05-08T00:00:00"/>
    <x v="1438"/>
    <x v="44"/>
    <n v="1"/>
    <x v="0"/>
    <x v="1"/>
    <x v="11"/>
    <m/>
    <s v="Payment"/>
    <n v="2"/>
    <s v="To-go box"/>
    <n v="15.75"/>
    <x v="0"/>
  </r>
  <r>
    <x v="1640"/>
    <d v="2025-05-08T00:00:00"/>
    <x v="1439"/>
    <x v="8"/>
    <n v="1"/>
    <x v="1"/>
    <x v="2"/>
    <x v="3"/>
    <m/>
    <s v="Payment"/>
    <n v="1"/>
    <s v="Iced tea12 oz"/>
    <n v="4.25"/>
    <x v="0"/>
  </r>
  <r>
    <x v="1641"/>
    <d v="2025-05-08T00:00:00"/>
    <x v="1440"/>
    <x v="15"/>
    <n v="1"/>
    <x v="1"/>
    <x v="1"/>
    <x v="3"/>
    <m/>
    <s v="Payment"/>
    <n v="1"/>
    <s v="Frappé12 oz"/>
    <n v="4.75"/>
    <x v="0"/>
  </r>
  <r>
    <x v="1642"/>
    <d v="2025-05-08T00:00:00"/>
    <x v="1441"/>
    <x v="7"/>
    <n v="1"/>
    <x v="2"/>
    <x v="1"/>
    <x v="1"/>
    <m/>
    <s v="Payment"/>
    <n v="2"/>
    <s v="Turkish coffee3 oz"/>
    <n v="3.75"/>
    <x v="0"/>
  </r>
  <r>
    <x v="1643"/>
    <d v="2025-05-08T00:00:00"/>
    <x v="1442"/>
    <x v="9"/>
    <n v="1"/>
    <x v="0"/>
    <x v="3"/>
    <x v="4"/>
    <m/>
    <s v="Payment"/>
    <n v="2"/>
    <s v="Syrup"/>
    <n v="0.75"/>
    <x v="0"/>
  </r>
  <r>
    <x v="1643"/>
    <d v="2025-05-08T00:00:00"/>
    <x v="1442"/>
    <x v="6"/>
    <n v="1"/>
    <x v="1"/>
    <x v="1"/>
    <x v="1"/>
    <m/>
    <s v="Payment"/>
    <n v="2"/>
    <s v="Pourover12 oz"/>
    <n v="3.5"/>
    <x v="0"/>
  </r>
  <r>
    <x v="1644"/>
    <d v="2025-05-08T00:00:00"/>
    <x v="1443"/>
    <x v="7"/>
    <n v="1"/>
    <x v="2"/>
    <x v="1"/>
    <x v="1"/>
    <m/>
    <s v="Payment"/>
    <n v="1"/>
    <s v="Turkish coffee3 oz"/>
    <n v="3.75"/>
    <x v="0"/>
  </r>
  <r>
    <x v="1645"/>
    <d v="2025-05-08T00:00:00"/>
    <x v="1444"/>
    <x v="6"/>
    <n v="1"/>
    <x v="1"/>
    <x v="1"/>
    <x v="1"/>
    <m/>
    <s v="Payment"/>
    <n v="1"/>
    <s v="Pourover12 oz"/>
    <n v="3.5"/>
    <x v="0"/>
  </r>
  <r>
    <x v="1646"/>
    <d v="2025-05-08T00:00:00"/>
    <x v="1445"/>
    <x v="4"/>
    <n v="1"/>
    <x v="1"/>
    <x v="1"/>
    <x v="1"/>
    <m/>
    <s v="Payment"/>
    <n v="1"/>
    <s v="Drip coffee12 oz"/>
    <n v="2.25"/>
    <x v="0"/>
  </r>
  <r>
    <x v="1647"/>
    <d v="2025-05-08T00:00:00"/>
    <x v="1446"/>
    <x v="6"/>
    <n v="1"/>
    <x v="1"/>
    <x v="1"/>
    <x v="1"/>
    <m/>
    <s v="Payment"/>
    <n v="1"/>
    <s v="Pourover12 oz"/>
    <n v="3.5"/>
    <x v="0"/>
  </r>
  <r>
    <x v="1648"/>
    <d v="2025-05-08T00:00:00"/>
    <x v="1447"/>
    <x v="9"/>
    <n v="1"/>
    <x v="0"/>
    <x v="3"/>
    <x v="4"/>
    <m/>
    <s v="Payment"/>
    <n v="2"/>
    <s v="Syrup"/>
    <n v="0.75"/>
    <x v="0"/>
  </r>
  <r>
    <x v="1648"/>
    <d v="2025-05-08T00:00:00"/>
    <x v="1447"/>
    <x v="6"/>
    <n v="1"/>
    <x v="1"/>
    <x v="1"/>
    <x v="1"/>
    <m/>
    <s v="Payment"/>
    <n v="2"/>
    <s v="Pourover12 oz"/>
    <n v="3.5"/>
    <x v="0"/>
  </r>
  <r>
    <x v="1649"/>
    <d v="2025-05-08T00:00:00"/>
    <x v="1448"/>
    <x v="15"/>
    <n v="1"/>
    <x v="1"/>
    <x v="1"/>
    <x v="3"/>
    <m/>
    <s v="Payment"/>
    <n v="1"/>
    <s v="Frappé12 oz"/>
    <n v="4.75"/>
    <x v="0"/>
  </r>
  <r>
    <x v="1650"/>
    <d v="2025-05-08T00:00:00"/>
    <x v="1449"/>
    <x v="2"/>
    <n v="1"/>
    <x v="1"/>
    <x v="1"/>
    <x v="1"/>
    <m/>
    <s v="Payment"/>
    <n v="2"/>
    <s v="Cappuccino12 oz"/>
    <n v="5.5"/>
    <x v="0"/>
  </r>
  <r>
    <x v="1651"/>
    <d v="2025-05-08T00:00:00"/>
    <x v="1450"/>
    <x v="20"/>
    <n v="1"/>
    <x v="1"/>
    <x v="2"/>
    <x v="1"/>
    <m/>
    <s v="Payment"/>
    <n v="1"/>
    <s v="Rooibos latté12 oz"/>
    <n v="5.5"/>
    <x v="0"/>
  </r>
  <r>
    <x v="1651"/>
    <d v="2025-05-08T00:00:00"/>
    <x v="1450"/>
    <x v="15"/>
    <n v="1"/>
    <x v="1"/>
    <x v="1"/>
    <x v="3"/>
    <m/>
    <s v="Payment"/>
    <n v="1"/>
    <s v="Frappé12 oz"/>
    <n v="4.75"/>
    <x v="0"/>
  </r>
  <r>
    <x v="1652"/>
    <d v="2025-05-08T00:00:00"/>
    <x v="1451"/>
    <x v="15"/>
    <n v="1"/>
    <x v="1"/>
    <x v="1"/>
    <x v="3"/>
    <m/>
    <s v="Payment"/>
    <n v="1"/>
    <s v="Frappé12 oz"/>
    <n v="4.75"/>
    <x v="0"/>
  </r>
  <r>
    <x v="1653"/>
    <d v="2025-05-08T00:00:00"/>
    <x v="1452"/>
    <x v="6"/>
    <n v="1"/>
    <x v="1"/>
    <x v="1"/>
    <x v="1"/>
    <m/>
    <s v="Payment"/>
    <n v="2"/>
    <s v="Pourover12 oz"/>
    <n v="3.5"/>
    <x v="0"/>
  </r>
  <r>
    <x v="1653"/>
    <d v="2025-05-08T00:00:00"/>
    <x v="1452"/>
    <x v="15"/>
    <n v="1"/>
    <x v="1"/>
    <x v="1"/>
    <x v="3"/>
    <m/>
    <s v="Payment"/>
    <n v="2"/>
    <s v="Frappé12 oz"/>
    <n v="4.75"/>
    <x v="0"/>
  </r>
  <r>
    <x v="1654"/>
    <d v="2025-05-08T00:00:00"/>
    <x v="1453"/>
    <x v="9"/>
    <n v="1"/>
    <x v="0"/>
    <x v="3"/>
    <x v="4"/>
    <m/>
    <s v="Payment"/>
    <n v="2"/>
    <s v="Syrup"/>
    <n v="0.75"/>
    <x v="0"/>
  </r>
  <r>
    <x v="1654"/>
    <d v="2025-05-08T00:00:00"/>
    <x v="1453"/>
    <x v="6"/>
    <n v="1"/>
    <x v="1"/>
    <x v="1"/>
    <x v="1"/>
    <m/>
    <s v="Payment"/>
    <n v="2"/>
    <s v="Pourover12 oz"/>
    <n v="3.5"/>
    <x v="0"/>
  </r>
  <r>
    <x v="1655"/>
    <d v="2025-05-08T00:00:00"/>
    <x v="1454"/>
    <x v="15"/>
    <n v="1"/>
    <x v="1"/>
    <x v="1"/>
    <x v="3"/>
    <m/>
    <s v="Payment"/>
    <n v="1"/>
    <s v="Frappé12 oz"/>
    <n v="4.75"/>
    <x v="0"/>
  </r>
  <r>
    <x v="1656"/>
    <d v="2025-05-08T00:00:00"/>
    <x v="1455"/>
    <x v="6"/>
    <n v="1"/>
    <x v="1"/>
    <x v="1"/>
    <x v="1"/>
    <m/>
    <s v="Payment"/>
    <n v="1"/>
    <s v="Pourover12 oz"/>
    <n v="3.5"/>
    <x v="0"/>
  </r>
  <r>
    <x v="1657"/>
    <d v="2025-05-08T00:00:00"/>
    <x v="1456"/>
    <x v="6"/>
    <n v="1"/>
    <x v="1"/>
    <x v="1"/>
    <x v="1"/>
    <m/>
    <s v="Payment"/>
    <n v="1"/>
    <s v="Pourover12 oz"/>
    <n v="3.5"/>
    <x v="0"/>
  </r>
  <r>
    <x v="1658"/>
    <d v="2025-05-08T00:00:00"/>
    <x v="1457"/>
    <x v="13"/>
    <n v="1"/>
    <x v="4"/>
    <x v="2"/>
    <x v="1"/>
    <m/>
    <s v="Payment"/>
    <n v="2"/>
    <s v="Moroccan tea10 oz"/>
    <n v="3"/>
    <x v="0"/>
  </r>
  <r>
    <x v="1659"/>
    <d v="2025-05-08T00:00:00"/>
    <x v="1458"/>
    <x v="15"/>
    <n v="1"/>
    <x v="1"/>
    <x v="1"/>
    <x v="3"/>
    <m/>
    <s v="Payment"/>
    <n v="2"/>
    <s v="Frappé12 oz"/>
    <n v="4.75"/>
    <x v="0"/>
  </r>
  <r>
    <x v="1660"/>
    <d v="2025-05-08T00:00:00"/>
    <x v="1459"/>
    <x v="20"/>
    <n v="1"/>
    <x v="1"/>
    <x v="2"/>
    <x v="1"/>
    <m/>
    <s v="Payment"/>
    <n v="1"/>
    <s v="Rooibos latté12 oz"/>
    <n v="5.5"/>
    <x v="0"/>
  </r>
  <r>
    <x v="1660"/>
    <d v="2025-05-08T00:00:00"/>
    <x v="1459"/>
    <x v="1"/>
    <n v="1"/>
    <x v="1"/>
    <x v="1"/>
    <x v="1"/>
    <m/>
    <s v="Payment"/>
    <n v="1"/>
    <s v="Café latté12 oz"/>
    <n v="4.25"/>
    <x v="0"/>
  </r>
  <r>
    <x v="1661"/>
    <d v="2025-05-08T00:00:00"/>
    <x v="1460"/>
    <x v="22"/>
    <n v="1"/>
    <x v="4"/>
    <x v="1"/>
    <x v="3"/>
    <m/>
    <s v="Payment"/>
    <n v="1"/>
    <s v="Iced café bombón10 oz"/>
    <n v="4.75"/>
    <x v="0"/>
  </r>
  <r>
    <x v="1662"/>
    <d v="2025-05-08T00:00:00"/>
    <x v="1461"/>
    <x v="2"/>
    <n v="2"/>
    <x v="1"/>
    <x v="1"/>
    <x v="1"/>
    <m/>
    <s v="Payment"/>
    <n v="2"/>
    <s v="Cappuccino12 oz"/>
    <n v="11"/>
    <x v="0"/>
  </r>
  <r>
    <x v="1662"/>
    <d v="2025-05-08T00:00:00"/>
    <x v="1461"/>
    <x v="5"/>
    <n v="1"/>
    <x v="1"/>
    <x v="1"/>
    <x v="1"/>
    <m/>
    <s v="Payment"/>
    <n v="2"/>
    <s v="Café Cubano12 oz"/>
    <n v="7"/>
    <x v="0"/>
  </r>
  <r>
    <x v="1663"/>
    <d v="2025-05-08T00:00:00"/>
    <x v="1462"/>
    <x v="3"/>
    <n v="1"/>
    <x v="0"/>
    <x v="1"/>
    <x v="2"/>
    <m/>
    <s v="Payment"/>
    <n v="1"/>
    <s v="Drip coffee refill"/>
    <n v="1.25"/>
    <x v="0"/>
  </r>
  <r>
    <x v="1664"/>
    <d v="2025-05-08T00:00:00"/>
    <x v="1463"/>
    <x v="8"/>
    <n v="1"/>
    <x v="1"/>
    <x v="2"/>
    <x v="3"/>
    <m/>
    <s v="Payment"/>
    <n v="1"/>
    <s v="Iced tea12 oz"/>
    <n v="4.25"/>
    <x v="0"/>
  </r>
  <r>
    <x v="1665"/>
    <d v="2025-05-08T00:00:00"/>
    <x v="1464"/>
    <x v="15"/>
    <n v="1"/>
    <x v="1"/>
    <x v="1"/>
    <x v="3"/>
    <m/>
    <s v="Payment"/>
    <n v="2"/>
    <s v="Frappé12 oz"/>
    <n v="4.75"/>
    <x v="0"/>
  </r>
  <r>
    <x v="1666"/>
    <d v="2025-05-08T00:00:00"/>
    <x v="1465"/>
    <x v="6"/>
    <n v="1"/>
    <x v="1"/>
    <x v="1"/>
    <x v="1"/>
    <m/>
    <s v="Payment"/>
    <n v="1"/>
    <s v="Pourover12 oz"/>
    <n v="3.5"/>
    <x v="0"/>
  </r>
  <r>
    <x v="1667"/>
    <d v="2025-05-08T00:00:00"/>
    <x v="1466"/>
    <x v="6"/>
    <n v="1"/>
    <x v="1"/>
    <x v="1"/>
    <x v="1"/>
    <m/>
    <s v="Payment"/>
    <n v="2"/>
    <s v="Pourover12 oz"/>
    <n v="3.5"/>
    <x v="0"/>
  </r>
  <r>
    <x v="1668"/>
    <d v="2025-05-08T00:00:00"/>
    <x v="1467"/>
    <x v="40"/>
    <n v="1"/>
    <x v="0"/>
    <x v="6"/>
    <x v="7"/>
    <m/>
    <s v="Payment"/>
    <n v="1"/>
    <s v="Snack cake"/>
    <n v="2"/>
    <x v="0"/>
  </r>
  <r>
    <x v="1669"/>
    <d v="2025-05-08T00:00:00"/>
    <x v="1468"/>
    <x v="31"/>
    <n v="1"/>
    <x v="0"/>
    <x v="6"/>
    <x v="7"/>
    <m/>
    <s v="Payment"/>
    <n v="1"/>
    <s v="Sticky bun"/>
    <n v="2.75"/>
    <x v="0"/>
  </r>
  <r>
    <x v="1670"/>
    <d v="2025-05-08T00:00:00"/>
    <x v="1342"/>
    <x v="27"/>
    <n v="1"/>
    <x v="0"/>
    <x v="6"/>
    <x v="7"/>
    <m/>
    <s v="Payment"/>
    <n v="1"/>
    <s v="Apricot danish"/>
    <n v="3.5"/>
    <x v="0"/>
  </r>
  <r>
    <x v="1671"/>
    <d v="2025-05-08T00:00:00"/>
    <x v="1345"/>
    <x v="31"/>
    <n v="1"/>
    <x v="0"/>
    <x v="6"/>
    <x v="7"/>
    <m/>
    <s v="Payment"/>
    <n v="1"/>
    <s v="Sticky bun"/>
    <n v="2.75"/>
    <x v="0"/>
  </r>
  <r>
    <x v="1671"/>
    <d v="2025-05-08T00:00:00"/>
    <x v="1345"/>
    <x v="29"/>
    <n v="1"/>
    <x v="0"/>
    <x v="6"/>
    <x v="7"/>
    <m/>
    <s v="Payment"/>
    <n v="1"/>
    <s v="Cinnamon roll"/>
    <n v="3.75"/>
    <x v="0"/>
  </r>
  <r>
    <x v="1672"/>
    <d v="2025-05-08T00:00:00"/>
    <x v="1469"/>
    <x v="31"/>
    <n v="1"/>
    <x v="0"/>
    <x v="6"/>
    <x v="7"/>
    <m/>
    <s v="Payment"/>
    <n v="1"/>
    <s v="Sticky bun"/>
    <n v="2.75"/>
    <x v="0"/>
  </r>
  <r>
    <x v="1673"/>
    <d v="2025-05-08T00:00:00"/>
    <x v="1470"/>
    <x v="33"/>
    <n v="1"/>
    <x v="0"/>
    <x v="6"/>
    <x v="8"/>
    <m/>
    <s v="Payment"/>
    <n v="2"/>
    <s v="Sticky bun (day old)"/>
    <n v="2"/>
    <x v="0"/>
  </r>
  <r>
    <x v="1673"/>
    <d v="2025-05-08T00:00:00"/>
    <x v="1470"/>
    <x v="45"/>
    <n v="1"/>
    <x v="0"/>
    <x v="6"/>
    <x v="8"/>
    <m/>
    <s v="Payment"/>
    <n v="2"/>
    <s v="Cinnamon roll (day old)"/>
    <n v="3"/>
    <x v="0"/>
  </r>
  <r>
    <x v="1674"/>
    <d v="2025-05-08T00:00:00"/>
    <x v="595"/>
    <x v="31"/>
    <n v="1"/>
    <x v="0"/>
    <x v="6"/>
    <x v="7"/>
    <m/>
    <s v="Payment"/>
    <n v="1"/>
    <s v="Sticky bun"/>
    <n v="2.75"/>
    <x v="0"/>
  </r>
  <r>
    <x v="1675"/>
    <d v="2025-05-08T00:00:00"/>
    <x v="1377"/>
    <x v="31"/>
    <n v="1"/>
    <x v="0"/>
    <x v="6"/>
    <x v="7"/>
    <m/>
    <s v="Payment"/>
    <n v="1"/>
    <s v="Sticky bun"/>
    <n v="2.75"/>
    <x v="0"/>
  </r>
  <r>
    <x v="1676"/>
    <d v="2025-05-08T00:00:00"/>
    <x v="1471"/>
    <x v="30"/>
    <n v="1"/>
    <x v="0"/>
    <x v="6"/>
    <x v="8"/>
    <m/>
    <s v="Payment"/>
    <n v="1"/>
    <s v="Croissant or chocolate croissant (day old)"/>
    <n v="4"/>
    <x v="0"/>
  </r>
  <r>
    <x v="1677"/>
    <d v="2025-05-08T00:00:00"/>
    <x v="1386"/>
    <x v="31"/>
    <n v="1"/>
    <x v="0"/>
    <x v="6"/>
    <x v="7"/>
    <m/>
    <s v="Payment"/>
    <n v="1"/>
    <s v="Sticky bun"/>
    <n v="2.75"/>
    <x v="0"/>
  </r>
  <r>
    <x v="1678"/>
    <d v="2025-05-08T00:00:00"/>
    <x v="1387"/>
    <x v="31"/>
    <n v="1"/>
    <x v="0"/>
    <x v="6"/>
    <x v="7"/>
    <m/>
    <s v="Payment"/>
    <n v="1"/>
    <s v="Sticky bun"/>
    <n v="2.75"/>
    <x v="0"/>
  </r>
  <r>
    <x v="1679"/>
    <d v="2025-05-08T00:00:00"/>
    <x v="1472"/>
    <x v="31"/>
    <n v="1"/>
    <x v="0"/>
    <x v="6"/>
    <x v="7"/>
    <m/>
    <s v="Payment"/>
    <n v="1"/>
    <s v="Sticky bun"/>
    <n v="2.75"/>
    <x v="0"/>
  </r>
  <r>
    <x v="1680"/>
    <d v="2025-05-08T00:00:00"/>
    <x v="1473"/>
    <x v="28"/>
    <n v="1"/>
    <x v="0"/>
    <x v="6"/>
    <x v="7"/>
    <m/>
    <s v="Payment"/>
    <n v="1"/>
    <s v="Pizza pocket"/>
    <n v="5"/>
    <x v="0"/>
  </r>
  <r>
    <x v="1681"/>
    <d v="2025-05-08T00:00:00"/>
    <x v="1404"/>
    <x v="31"/>
    <n v="1"/>
    <x v="0"/>
    <x v="6"/>
    <x v="7"/>
    <m/>
    <s v="Payment"/>
    <n v="1"/>
    <s v="Sticky bun"/>
    <n v="2.75"/>
    <x v="0"/>
  </r>
  <r>
    <x v="1682"/>
    <d v="2025-05-08T00:00:00"/>
    <x v="1474"/>
    <x v="29"/>
    <n v="1"/>
    <x v="0"/>
    <x v="6"/>
    <x v="7"/>
    <m/>
    <s v="Payment"/>
    <n v="1"/>
    <s v="Cinnamon roll"/>
    <n v="3.75"/>
    <x v="0"/>
  </r>
  <r>
    <x v="1683"/>
    <d v="2025-05-08T00:00:00"/>
    <x v="1475"/>
    <x v="32"/>
    <n v="1"/>
    <x v="0"/>
    <x v="6"/>
    <x v="7"/>
    <m/>
    <s v="Payment"/>
    <n v="1"/>
    <s v="Scone with clotted cream and jam"/>
    <n v="5.75"/>
    <x v="0"/>
  </r>
  <r>
    <x v="1684"/>
    <d v="2025-05-08T00:00:00"/>
    <x v="1412"/>
    <x v="29"/>
    <n v="1"/>
    <x v="0"/>
    <x v="6"/>
    <x v="7"/>
    <m/>
    <s v="Payment"/>
    <n v="1"/>
    <s v="Cinnamon roll"/>
    <n v="3.75"/>
    <x v="0"/>
  </r>
  <r>
    <x v="1685"/>
    <d v="2025-05-08T00:00:00"/>
    <x v="1413"/>
    <x v="29"/>
    <n v="1"/>
    <x v="0"/>
    <x v="6"/>
    <x v="7"/>
    <m/>
    <s v="Payment"/>
    <n v="1"/>
    <s v="Cinnamon roll"/>
    <n v="3.75"/>
    <x v="0"/>
  </r>
  <r>
    <x v="1686"/>
    <d v="2025-05-08T00:00:00"/>
    <x v="1476"/>
    <x v="29"/>
    <n v="1"/>
    <x v="0"/>
    <x v="6"/>
    <x v="7"/>
    <m/>
    <s v="Payment"/>
    <n v="1"/>
    <s v="Cinnamon roll"/>
    <n v="3.75"/>
    <x v="0"/>
  </r>
  <r>
    <x v="1687"/>
    <d v="2025-05-08T00:00:00"/>
    <x v="1414"/>
    <x v="31"/>
    <n v="1"/>
    <x v="0"/>
    <x v="6"/>
    <x v="7"/>
    <m/>
    <s v="Payment"/>
    <n v="2"/>
    <s v="Sticky bun"/>
    <n v="2.75"/>
    <x v="0"/>
  </r>
  <r>
    <x v="1688"/>
    <d v="2025-05-08T00:00:00"/>
    <x v="1415"/>
    <x v="31"/>
    <n v="1"/>
    <x v="0"/>
    <x v="6"/>
    <x v="7"/>
    <m/>
    <s v="Payment"/>
    <n v="2"/>
    <s v="Sticky bun"/>
    <n v="2.75"/>
    <x v="0"/>
  </r>
  <r>
    <x v="1689"/>
    <d v="2025-05-08T00:00:00"/>
    <x v="1422"/>
    <x v="32"/>
    <n v="1"/>
    <x v="0"/>
    <x v="6"/>
    <x v="7"/>
    <m/>
    <s v="Payment"/>
    <n v="1"/>
    <s v="Scone with clotted cream and jam"/>
    <n v="5.75"/>
    <x v="0"/>
  </r>
  <r>
    <x v="1690"/>
    <d v="2025-05-08T00:00:00"/>
    <x v="1427"/>
    <x v="29"/>
    <n v="1"/>
    <x v="0"/>
    <x v="6"/>
    <x v="7"/>
    <m/>
    <s v="Payment"/>
    <n v="2"/>
    <s v="Cinnamon roll"/>
    <n v="3.75"/>
    <x v="0"/>
  </r>
  <r>
    <x v="1691"/>
    <d v="2025-05-08T00:00:00"/>
    <x v="1429"/>
    <x v="31"/>
    <n v="1"/>
    <x v="0"/>
    <x v="6"/>
    <x v="7"/>
    <m/>
    <s v="Payment"/>
    <n v="2"/>
    <s v="Sticky bun"/>
    <n v="2.75"/>
    <x v="0"/>
  </r>
  <r>
    <x v="1692"/>
    <d v="2025-05-08T00:00:00"/>
    <x v="1477"/>
    <x v="32"/>
    <n v="1"/>
    <x v="0"/>
    <x v="6"/>
    <x v="7"/>
    <m/>
    <s v="Payment"/>
    <n v="1"/>
    <s v="Scone with clotted cream and jam"/>
    <n v="5.75"/>
    <x v="0"/>
  </r>
  <r>
    <x v="1693"/>
    <d v="2025-05-08T00:00:00"/>
    <x v="1436"/>
    <x v="32"/>
    <n v="1"/>
    <x v="0"/>
    <x v="6"/>
    <x v="7"/>
    <m/>
    <s v="Payment"/>
    <n v="1"/>
    <s v="Scone with clotted cream and jam"/>
    <n v="5.75"/>
    <x v="0"/>
  </r>
  <r>
    <x v="1694"/>
    <d v="2025-05-08T00:00:00"/>
    <x v="1437"/>
    <x v="29"/>
    <n v="1"/>
    <x v="0"/>
    <x v="6"/>
    <x v="7"/>
    <m/>
    <s v="Payment"/>
    <n v="1"/>
    <s v="Cinnamon roll"/>
    <n v="3.75"/>
    <x v="0"/>
  </r>
  <r>
    <x v="1695"/>
    <d v="2025-05-08T00:00:00"/>
    <x v="1439"/>
    <x v="32"/>
    <n v="1"/>
    <x v="0"/>
    <x v="6"/>
    <x v="7"/>
    <m/>
    <s v="Payment"/>
    <n v="1"/>
    <s v="Scone with clotted cream and jam"/>
    <n v="5.75"/>
    <x v="0"/>
  </r>
  <r>
    <x v="1696"/>
    <d v="2025-05-08T00:00:00"/>
    <x v="1440"/>
    <x v="32"/>
    <n v="1"/>
    <x v="0"/>
    <x v="6"/>
    <x v="7"/>
    <m/>
    <s v="Payment"/>
    <n v="1"/>
    <s v="Scone with clotted cream and jam"/>
    <n v="5.75"/>
    <x v="0"/>
  </r>
  <r>
    <x v="1697"/>
    <d v="2025-05-08T00:00:00"/>
    <x v="1441"/>
    <x v="29"/>
    <n v="1"/>
    <x v="0"/>
    <x v="6"/>
    <x v="7"/>
    <m/>
    <s v="Payment"/>
    <n v="2"/>
    <s v="Cinnamon roll"/>
    <n v="3.75"/>
    <x v="0"/>
  </r>
  <r>
    <x v="1698"/>
    <d v="2025-05-08T00:00:00"/>
    <x v="1478"/>
    <x v="31"/>
    <n v="1"/>
    <x v="0"/>
    <x v="6"/>
    <x v="7"/>
    <m/>
    <s v="Payment"/>
    <n v="1"/>
    <s v="Sticky bun"/>
    <n v="2.75"/>
    <x v="0"/>
  </r>
  <r>
    <x v="1698"/>
    <d v="2025-05-08T00:00:00"/>
    <x v="1478"/>
    <x v="32"/>
    <n v="1"/>
    <x v="0"/>
    <x v="6"/>
    <x v="7"/>
    <m/>
    <s v="Payment"/>
    <n v="1"/>
    <s v="Scone with clotted cream and jam"/>
    <n v="5.75"/>
    <x v="0"/>
  </r>
  <r>
    <x v="1699"/>
    <d v="2025-05-08T00:00:00"/>
    <x v="1479"/>
    <x v="31"/>
    <n v="1"/>
    <x v="0"/>
    <x v="6"/>
    <x v="7"/>
    <m/>
    <s v="Payment"/>
    <n v="1"/>
    <s v="Sticky bun"/>
    <n v="2.75"/>
    <x v="0"/>
  </r>
  <r>
    <x v="1700"/>
    <d v="2025-05-09T00:00:00"/>
    <x v="1480"/>
    <x v="24"/>
    <n v="1"/>
    <x v="1"/>
    <x v="1"/>
    <x v="1"/>
    <m/>
    <s v="Payment"/>
    <n v="1"/>
    <s v="Aeropress12 oz"/>
    <n v="6"/>
    <x v="1"/>
  </r>
  <r>
    <x v="1701"/>
    <d v="2025-05-09T00:00:00"/>
    <x v="1481"/>
    <x v="6"/>
    <n v="1"/>
    <x v="1"/>
    <x v="1"/>
    <x v="1"/>
    <m/>
    <s v="Payment"/>
    <n v="1"/>
    <s v="Pourover12 oz"/>
    <n v="3.5"/>
    <x v="1"/>
  </r>
  <r>
    <x v="1702"/>
    <d v="2025-05-09T00:00:00"/>
    <x v="1482"/>
    <x v="2"/>
    <n v="1"/>
    <x v="1"/>
    <x v="1"/>
    <x v="1"/>
    <m/>
    <s v="Payment"/>
    <n v="1"/>
    <s v="Cappuccino12 oz"/>
    <n v="5.5"/>
    <x v="1"/>
  </r>
  <r>
    <x v="1703"/>
    <d v="2025-05-09T00:00:00"/>
    <x v="1483"/>
    <x v="10"/>
    <n v="1"/>
    <x v="1"/>
    <x v="4"/>
    <x v="5"/>
    <m/>
    <s v="Payment"/>
    <n v="1"/>
    <s v="Single-origin12 oz"/>
    <n v="14.95"/>
    <x v="1"/>
  </r>
  <r>
    <x v="1704"/>
    <d v="2025-05-09T00:00:00"/>
    <x v="1484"/>
    <x v="42"/>
    <n v="1"/>
    <x v="0"/>
    <x v="0"/>
    <x v="10"/>
    <m/>
    <s v="Payment"/>
    <n v="1"/>
    <s v="Reusable travel mug"/>
    <n v="12.75"/>
    <x v="1"/>
  </r>
  <r>
    <x v="1704"/>
    <d v="2025-05-09T00:00:00"/>
    <x v="1484"/>
    <x v="24"/>
    <n v="1"/>
    <x v="1"/>
    <x v="1"/>
    <x v="1"/>
    <m/>
    <s v="Payment"/>
    <n v="1"/>
    <s v="Aeropress12 oz"/>
    <n v="6"/>
    <x v="1"/>
  </r>
  <r>
    <x v="1705"/>
    <d v="2025-05-09T00:00:00"/>
    <x v="1485"/>
    <x v="22"/>
    <n v="1"/>
    <x v="4"/>
    <x v="1"/>
    <x v="3"/>
    <m/>
    <s v="Payment"/>
    <n v="1"/>
    <s v="Iced café bombón10 oz"/>
    <n v="4.75"/>
    <x v="1"/>
  </r>
  <r>
    <x v="1705"/>
    <d v="2025-05-09T00:00:00"/>
    <x v="1485"/>
    <x v="12"/>
    <n v="1"/>
    <x v="3"/>
    <x v="1"/>
    <x v="1"/>
    <m/>
    <s v="Payment"/>
    <n v="1"/>
    <s v="Espresso1 oz"/>
    <n v="2.5"/>
    <x v="1"/>
  </r>
  <r>
    <x v="1706"/>
    <d v="2025-05-09T00:00:00"/>
    <x v="1486"/>
    <x v="2"/>
    <n v="1"/>
    <x v="1"/>
    <x v="1"/>
    <x v="1"/>
    <m/>
    <s v="Payment"/>
    <n v="1"/>
    <s v="Cappuccino12 oz"/>
    <n v="5.5"/>
    <x v="1"/>
  </r>
  <r>
    <x v="1707"/>
    <d v="2025-05-09T00:00:00"/>
    <x v="1487"/>
    <x v="3"/>
    <n v="1"/>
    <x v="0"/>
    <x v="1"/>
    <x v="2"/>
    <m/>
    <s v="Payment"/>
    <n v="1"/>
    <s v="Drip coffee refill"/>
    <n v="1.25"/>
    <x v="1"/>
  </r>
  <r>
    <x v="1708"/>
    <d v="2025-05-09T00:00:00"/>
    <x v="1488"/>
    <x v="4"/>
    <n v="1"/>
    <x v="1"/>
    <x v="1"/>
    <x v="1"/>
    <m/>
    <s v="Payment"/>
    <n v="1"/>
    <s v="Drip coffee12 oz"/>
    <n v="2.25"/>
    <x v="1"/>
  </r>
  <r>
    <x v="1709"/>
    <d v="2025-05-09T00:00:00"/>
    <x v="1489"/>
    <x v="15"/>
    <n v="1"/>
    <x v="1"/>
    <x v="1"/>
    <x v="3"/>
    <m/>
    <s v="Payment"/>
    <n v="1"/>
    <s v="Frappé12 oz"/>
    <n v="4.75"/>
    <x v="1"/>
  </r>
  <r>
    <x v="1710"/>
    <d v="2025-05-09T00:00:00"/>
    <x v="1490"/>
    <x v="5"/>
    <n v="1"/>
    <x v="1"/>
    <x v="1"/>
    <x v="1"/>
    <m/>
    <s v="Payment"/>
    <n v="1"/>
    <s v="Café Cubano12 oz"/>
    <n v="7"/>
    <x v="1"/>
  </r>
  <r>
    <x v="1711"/>
    <d v="2025-05-09T00:00:00"/>
    <x v="1491"/>
    <x v="19"/>
    <n v="1"/>
    <x v="1"/>
    <x v="4"/>
    <x v="5"/>
    <m/>
    <s v="Payment"/>
    <n v="1"/>
    <s v="House blend12 oz"/>
    <n v="12.95"/>
    <x v="1"/>
  </r>
  <r>
    <x v="1712"/>
    <d v="2025-05-09T00:00:00"/>
    <x v="1492"/>
    <x v="34"/>
    <n v="1"/>
    <x v="1"/>
    <x v="5"/>
    <x v="3"/>
    <m/>
    <s v="Payment"/>
    <n v="1"/>
    <s v="Mango lassi12 oz"/>
    <n v="5.75"/>
    <x v="1"/>
  </r>
  <r>
    <x v="1713"/>
    <d v="2025-05-09T00:00:00"/>
    <x v="1493"/>
    <x v="15"/>
    <n v="1"/>
    <x v="1"/>
    <x v="1"/>
    <x v="3"/>
    <m/>
    <s v="Payment"/>
    <n v="1"/>
    <s v="Frappé12 oz"/>
    <n v="4.75"/>
    <x v="1"/>
  </r>
  <r>
    <x v="1714"/>
    <d v="2025-05-09T00:00:00"/>
    <x v="1494"/>
    <x v="10"/>
    <n v="1"/>
    <x v="1"/>
    <x v="4"/>
    <x v="5"/>
    <m/>
    <s v="Payment"/>
    <n v="1"/>
    <s v="Single-origin12 oz"/>
    <n v="14.95"/>
    <x v="1"/>
  </r>
  <r>
    <x v="1715"/>
    <d v="2025-05-09T00:00:00"/>
    <x v="1495"/>
    <x v="11"/>
    <n v="1"/>
    <x v="0"/>
    <x v="3"/>
    <x v="4"/>
    <m/>
    <s v="Payment"/>
    <n v="1"/>
    <s v="Extra shot"/>
    <n v="1"/>
    <x v="1"/>
  </r>
  <r>
    <x v="1715"/>
    <d v="2025-05-09T00:00:00"/>
    <x v="1495"/>
    <x v="4"/>
    <n v="1"/>
    <x v="1"/>
    <x v="1"/>
    <x v="1"/>
    <m/>
    <s v="Payment"/>
    <n v="1"/>
    <s v="Drip coffee12 oz"/>
    <n v="2.25"/>
    <x v="1"/>
  </r>
  <r>
    <x v="1716"/>
    <d v="2025-05-09T00:00:00"/>
    <x v="1496"/>
    <x v="6"/>
    <n v="1"/>
    <x v="1"/>
    <x v="1"/>
    <x v="1"/>
    <m/>
    <s v="Payment"/>
    <n v="2"/>
    <s v="Pourover12 oz"/>
    <n v="3.5"/>
    <x v="1"/>
  </r>
  <r>
    <x v="1717"/>
    <d v="2025-05-09T00:00:00"/>
    <x v="1497"/>
    <x v="16"/>
    <n v="1"/>
    <x v="1"/>
    <x v="5"/>
    <x v="3"/>
    <m/>
    <s v="Payment"/>
    <n v="1"/>
    <s v="Coconut milk smoothie12 oz"/>
    <n v="5.75"/>
    <x v="1"/>
  </r>
  <r>
    <x v="1718"/>
    <d v="2025-05-09T00:00:00"/>
    <x v="766"/>
    <x v="13"/>
    <n v="1"/>
    <x v="4"/>
    <x v="2"/>
    <x v="1"/>
    <m/>
    <s v="Payment"/>
    <n v="2"/>
    <s v="Moroccan tea10 oz"/>
    <n v="3"/>
    <x v="1"/>
  </r>
  <r>
    <x v="1718"/>
    <d v="2025-05-09T00:00:00"/>
    <x v="766"/>
    <x v="2"/>
    <n v="1"/>
    <x v="1"/>
    <x v="1"/>
    <x v="1"/>
    <m/>
    <s v="Payment"/>
    <n v="2"/>
    <s v="Cappuccino12 oz"/>
    <n v="5.5"/>
    <x v="1"/>
  </r>
  <r>
    <x v="1719"/>
    <d v="2025-05-09T00:00:00"/>
    <x v="1498"/>
    <x v="13"/>
    <n v="1"/>
    <x v="4"/>
    <x v="2"/>
    <x v="1"/>
    <m/>
    <s v="Refund"/>
    <n v="2"/>
    <s v="Moroccan tea10 oz"/>
    <n v="3"/>
    <x v="1"/>
  </r>
  <r>
    <x v="1719"/>
    <d v="2025-05-09T00:00:00"/>
    <x v="1498"/>
    <x v="2"/>
    <n v="1"/>
    <x v="1"/>
    <x v="1"/>
    <x v="1"/>
    <m/>
    <s v="Refund"/>
    <n v="2"/>
    <s v="Cappuccino12 oz"/>
    <n v="5.5"/>
    <x v="1"/>
  </r>
  <r>
    <x v="1720"/>
    <d v="2025-05-09T00:00:00"/>
    <x v="1499"/>
    <x v="19"/>
    <n v="2"/>
    <x v="1"/>
    <x v="4"/>
    <x v="5"/>
    <m/>
    <s v="Payment"/>
    <n v="2"/>
    <s v="House blend12 oz"/>
    <n v="25.9"/>
    <x v="1"/>
  </r>
  <r>
    <x v="1721"/>
    <d v="2025-05-09T00:00:00"/>
    <x v="1500"/>
    <x v="4"/>
    <n v="1"/>
    <x v="1"/>
    <x v="1"/>
    <x v="1"/>
    <m/>
    <s v="Payment"/>
    <n v="1"/>
    <s v="Drip coffee12 oz"/>
    <n v="2.25"/>
    <x v="1"/>
  </r>
  <r>
    <x v="1722"/>
    <d v="2025-05-09T00:00:00"/>
    <x v="1349"/>
    <x v="15"/>
    <n v="1"/>
    <x v="1"/>
    <x v="1"/>
    <x v="3"/>
    <m/>
    <s v="Payment"/>
    <n v="1"/>
    <s v="Frappé12 oz"/>
    <n v="4.75"/>
    <x v="1"/>
  </r>
  <r>
    <x v="1723"/>
    <d v="2025-05-09T00:00:00"/>
    <x v="1501"/>
    <x v="15"/>
    <n v="1"/>
    <x v="1"/>
    <x v="1"/>
    <x v="3"/>
    <m/>
    <s v="Payment"/>
    <n v="2"/>
    <s v="Frappé12 oz"/>
    <n v="4.75"/>
    <x v="1"/>
  </r>
  <r>
    <x v="1724"/>
    <d v="2025-05-09T00:00:00"/>
    <x v="1502"/>
    <x v="4"/>
    <n v="1"/>
    <x v="1"/>
    <x v="1"/>
    <x v="1"/>
    <m/>
    <s v="Payment"/>
    <n v="1"/>
    <s v="Drip coffee12 oz"/>
    <n v="2.25"/>
    <x v="1"/>
  </r>
  <r>
    <x v="1725"/>
    <d v="2025-05-09T00:00:00"/>
    <x v="1503"/>
    <x v="9"/>
    <n v="1"/>
    <x v="0"/>
    <x v="3"/>
    <x v="4"/>
    <m/>
    <s v="Payment"/>
    <n v="1"/>
    <s v="Syrup"/>
    <n v="0.75"/>
    <x v="1"/>
  </r>
  <r>
    <x v="1725"/>
    <d v="2025-05-09T00:00:00"/>
    <x v="1503"/>
    <x v="34"/>
    <n v="1"/>
    <x v="1"/>
    <x v="5"/>
    <x v="3"/>
    <m/>
    <s v="Payment"/>
    <n v="1"/>
    <s v="Mango lassi12 oz"/>
    <n v="5.75"/>
    <x v="1"/>
  </r>
  <r>
    <x v="1726"/>
    <d v="2025-05-09T00:00:00"/>
    <x v="1504"/>
    <x v="7"/>
    <n v="1"/>
    <x v="2"/>
    <x v="1"/>
    <x v="1"/>
    <m/>
    <s v="Payment"/>
    <n v="2"/>
    <s v="Turkish coffee3 oz"/>
    <n v="3.75"/>
    <x v="1"/>
  </r>
  <r>
    <x v="1727"/>
    <d v="2025-05-09T00:00:00"/>
    <x v="1505"/>
    <x v="7"/>
    <n v="1"/>
    <x v="2"/>
    <x v="1"/>
    <x v="1"/>
    <m/>
    <s v="Payment"/>
    <n v="1"/>
    <s v="Turkish coffee3 oz"/>
    <n v="3.75"/>
    <x v="1"/>
  </r>
  <r>
    <x v="1728"/>
    <d v="2025-05-09T00:00:00"/>
    <x v="1506"/>
    <x v="18"/>
    <n v="1"/>
    <x v="1"/>
    <x v="5"/>
    <x v="3"/>
    <m/>
    <s v="Payment"/>
    <n v="1"/>
    <s v="Soda water with fruit slice12 oz"/>
    <n v="2"/>
    <x v="1"/>
  </r>
  <r>
    <x v="1728"/>
    <d v="2025-05-09T00:00:00"/>
    <x v="1506"/>
    <x v="23"/>
    <n v="1"/>
    <x v="4"/>
    <x v="1"/>
    <x v="3"/>
    <m/>
    <s v="Payment"/>
    <n v="1"/>
    <s v="Mazagran10 oz"/>
    <n v="4"/>
    <x v="1"/>
  </r>
  <r>
    <x v="1729"/>
    <d v="2025-05-09T00:00:00"/>
    <x v="1507"/>
    <x v="18"/>
    <n v="1"/>
    <x v="1"/>
    <x v="5"/>
    <x v="3"/>
    <m/>
    <s v="Payment"/>
    <n v="1"/>
    <s v="Soda water with fruit slice12 oz"/>
    <n v="2"/>
    <x v="1"/>
  </r>
  <r>
    <x v="1729"/>
    <d v="2025-05-09T00:00:00"/>
    <x v="1507"/>
    <x v="8"/>
    <n v="1"/>
    <x v="1"/>
    <x v="2"/>
    <x v="3"/>
    <m/>
    <s v="Payment"/>
    <n v="1"/>
    <s v="Iced tea12 oz"/>
    <n v="4.25"/>
    <x v="1"/>
  </r>
  <r>
    <x v="1730"/>
    <d v="2025-05-09T00:00:00"/>
    <x v="1508"/>
    <x v="24"/>
    <n v="1"/>
    <x v="1"/>
    <x v="1"/>
    <x v="1"/>
    <m/>
    <s v="Payment"/>
    <n v="1"/>
    <s v="Aeropress12 oz"/>
    <n v="6"/>
    <x v="1"/>
  </r>
  <r>
    <x v="1731"/>
    <d v="2025-05-09T00:00:00"/>
    <x v="1509"/>
    <x v="10"/>
    <n v="1"/>
    <x v="1"/>
    <x v="4"/>
    <x v="5"/>
    <m/>
    <s v="Payment"/>
    <n v="2"/>
    <s v="Single-origin12 oz"/>
    <n v="14.95"/>
    <x v="1"/>
  </r>
  <r>
    <x v="1732"/>
    <d v="2025-05-09T00:00:00"/>
    <x v="1180"/>
    <x v="4"/>
    <n v="1"/>
    <x v="1"/>
    <x v="1"/>
    <x v="1"/>
    <m/>
    <s v="Payment"/>
    <n v="1"/>
    <s v="Drip coffee12 oz"/>
    <n v="2.25"/>
    <x v="1"/>
  </r>
  <r>
    <x v="1733"/>
    <d v="2025-05-09T00:00:00"/>
    <x v="1510"/>
    <x v="2"/>
    <n v="1"/>
    <x v="1"/>
    <x v="1"/>
    <x v="1"/>
    <m/>
    <s v="Payment"/>
    <n v="1"/>
    <s v="Cappuccino12 oz"/>
    <n v="5.5"/>
    <x v="1"/>
  </r>
  <r>
    <x v="1734"/>
    <d v="2025-05-09T00:00:00"/>
    <x v="1511"/>
    <x v="13"/>
    <n v="1"/>
    <x v="4"/>
    <x v="2"/>
    <x v="1"/>
    <m/>
    <s v="Payment"/>
    <n v="2"/>
    <s v="Moroccan tea10 oz"/>
    <n v="3"/>
    <x v="1"/>
  </r>
  <r>
    <x v="1735"/>
    <d v="2025-05-09T00:00:00"/>
    <x v="1512"/>
    <x v="9"/>
    <n v="1"/>
    <x v="0"/>
    <x v="3"/>
    <x v="4"/>
    <m/>
    <s v="Payment"/>
    <n v="1"/>
    <s v="Syrup"/>
    <n v="0.75"/>
    <x v="1"/>
  </r>
  <r>
    <x v="1735"/>
    <d v="2025-05-09T00:00:00"/>
    <x v="1512"/>
    <x v="6"/>
    <n v="1"/>
    <x v="1"/>
    <x v="1"/>
    <x v="1"/>
    <m/>
    <s v="Payment"/>
    <n v="1"/>
    <s v="Pourover12 oz"/>
    <n v="3.5"/>
    <x v="1"/>
  </r>
  <r>
    <x v="1736"/>
    <d v="2025-05-09T00:00:00"/>
    <x v="1513"/>
    <x v="11"/>
    <n v="1"/>
    <x v="0"/>
    <x v="3"/>
    <x v="4"/>
    <m/>
    <s v="Payment"/>
    <n v="2"/>
    <s v="Extra shot"/>
    <n v="1"/>
    <x v="1"/>
  </r>
  <r>
    <x v="1737"/>
    <d v="2025-05-09T00:00:00"/>
    <x v="1514"/>
    <x v="13"/>
    <n v="1"/>
    <x v="4"/>
    <x v="2"/>
    <x v="1"/>
    <m/>
    <s v="Payment"/>
    <n v="1"/>
    <s v="Moroccan tea10 oz"/>
    <n v="3"/>
    <x v="1"/>
  </r>
  <r>
    <x v="1738"/>
    <d v="2025-05-09T00:00:00"/>
    <x v="1515"/>
    <x v="7"/>
    <n v="1"/>
    <x v="2"/>
    <x v="1"/>
    <x v="1"/>
    <m/>
    <s v="Payment"/>
    <n v="1"/>
    <s v="Turkish coffee3 oz"/>
    <n v="3.75"/>
    <x v="1"/>
  </r>
  <r>
    <x v="1739"/>
    <d v="2025-05-09T00:00:00"/>
    <x v="1516"/>
    <x v="8"/>
    <n v="1"/>
    <x v="1"/>
    <x v="2"/>
    <x v="3"/>
    <m/>
    <s v="Payment"/>
    <n v="1"/>
    <s v="Iced tea12 oz"/>
    <n v="4.25"/>
    <x v="1"/>
  </r>
  <r>
    <x v="1740"/>
    <d v="2025-05-09T00:00:00"/>
    <x v="1517"/>
    <x v="11"/>
    <n v="1"/>
    <x v="0"/>
    <x v="3"/>
    <x v="4"/>
    <m/>
    <s v="Payment"/>
    <n v="1"/>
    <s v="Extra shot"/>
    <n v="1"/>
    <x v="1"/>
  </r>
  <r>
    <x v="1740"/>
    <d v="2025-05-09T00:00:00"/>
    <x v="1517"/>
    <x v="16"/>
    <n v="1"/>
    <x v="1"/>
    <x v="5"/>
    <x v="3"/>
    <m/>
    <s v="Payment"/>
    <n v="1"/>
    <s v="Coconut milk smoothie12 oz"/>
    <n v="5.75"/>
    <x v="1"/>
  </r>
  <r>
    <x v="1741"/>
    <d v="2025-05-09T00:00:00"/>
    <x v="1518"/>
    <x v="9"/>
    <n v="1"/>
    <x v="0"/>
    <x v="3"/>
    <x v="4"/>
    <m/>
    <s v="Payment"/>
    <n v="2"/>
    <s v="Syrup"/>
    <n v="0.75"/>
    <x v="1"/>
  </r>
  <r>
    <x v="1741"/>
    <d v="2025-05-09T00:00:00"/>
    <x v="1518"/>
    <x v="6"/>
    <n v="1"/>
    <x v="1"/>
    <x v="1"/>
    <x v="1"/>
    <m/>
    <s v="Payment"/>
    <n v="2"/>
    <s v="Pourover12 oz"/>
    <n v="3.5"/>
    <x v="1"/>
  </r>
  <r>
    <x v="1741"/>
    <d v="2025-05-09T00:00:00"/>
    <x v="1518"/>
    <x v="11"/>
    <n v="1"/>
    <x v="0"/>
    <x v="3"/>
    <x v="4"/>
    <m/>
    <s v="Payment"/>
    <n v="2"/>
    <s v="Extra shot"/>
    <n v="1"/>
    <x v="1"/>
  </r>
  <r>
    <x v="1742"/>
    <d v="2025-05-09T00:00:00"/>
    <x v="1519"/>
    <x v="11"/>
    <n v="1"/>
    <x v="0"/>
    <x v="3"/>
    <x v="4"/>
    <m/>
    <s v="Payment"/>
    <n v="1"/>
    <s v="Extra shot"/>
    <n v="1"/>
    <x v="1"/>
  </r>
  <r>
    <x v="1742"/>
    <d v="2025-05-09T00:00:00"/>
    <x v="1519"/>
    <x v="5"/>
    <n v="1"/>
    <x v="1"/>
    <x v="1"/>
    <x v="1"/>
    <m/>
    <s v="Payment"/>
    <n v="1"/>
    <s v="Café Cubano12 oz"/>
    <n v="7"/>
    <x v="1"/>
  </r>
  <r>
    <x v="1743"/>
    <d v="2025-05-09T00:00:00"/>
    <x v="1520"/>
    <x v="24"/>
    <n v="1"/>
    <x v="1"/>
    <x v="1"/>
    <x v="1"/>
    <m/>
    <s v="Payment"/>
    <n v="1"/>
    <s v="Aeropress12 oz"/>
    <n v="6"/>
    <x v="1"/>
  </r>
  <r>
    <x v="1744"/>
    <d v="2025-05-09T00:00:00"/>
    <x v="1521"/>
    <x v="1"/>
    <n v="1"/>
    <x v="1"/>
    <x v="1"/>
    <x v="1"/>
    <m/>
    <s v="Payment"/>
    <n v="1"/>
    <s v="Café latté12 oz"/>
    <n v="4.25"/>
    <x v="1"/>
  </r>
  <r>
    <x v="1745"/>
    <d v="2025-05-09T00:00:00"/>
    <x v="1522"/>
    <x v="1"/>
    <n v="1"/>
    <x v="1"/>
    <x v="1"/>
    <x v="1"/>
    <m/>
    <s v="Payment"/>
    <n v="1"/>
    <s v="Café latté12 oz"/>
    <n v="4.25"/>
    <x v="1"/>
  </r>
  <r>
    <x v="1746"/>
    <d v="2025-05-09T00:00:00"/>
    <x v="1523"/>
    <x v="6"/>
    <n v="1"/>
    <x v="1"/>
    <x v="1"/>
    <x v="1"/>
    <m/>
    <s v="Payment"/>
    <n v="2"/>
    <s v="Pourover12 oz"/>
    <n v="3.5"/>
    <x v="1"/>
  </r>
  <r>
    <x v="1746"/>
    <d v="2025-05-09T00:00:00"/>
    <x v="1523"/>
    <x v="10"/>
    <n v="1"/>
    <x v="1"/>
    <x v="4"/>
    <x v="5"/>
    <m/>
    <s v="Payment"/>
    <n v="2"/>
    <s v="Single-origin12 oz"/>
    <n v="14.95"/>
    <x v="1"/>
  </r>
  <r>
    <x v="1747"/>
    <d v="2025-05-09T00:00:00"/>
    <x v="1524"/>
    <x v="8"/>
    <n v="1"/>
    <x v="1"/>
    <x v="2"/>
    <x v="3"/>
    <m/>
    <s v="Payment"/>
    <n v="1"/>
    <s v="Iced tea12 oz"/>
    <n v="4.25"/>
    <x v="1"/>
  </r>
  <r>
    <x v="1747"/>
    <d v="2025-05-09T00:00:00"/>
    <x v="1524"/>
    <x v="1"/>
    <n v="1"/>
    <x v="1"/>
    <x v="1"/>
    <x v="1"/>
    <m/>
    <s v="Payment"/>
    <n v="1"/>
    <s v="Café latté12 oz"/>
    <n v="4.25"/>
    <x v="1"/>
  </r>
  <r>
    <x v="1748"/>
    <d v="2025-05-09T00:00:00"/>
    <x v="1525"/>
    <x v="10"/>
    <n v="2"/>
    <x v="1"/>
    <x v="4"/>
    <x v="5"/>
    <m/>
    <s v="Payment"/>
    <n v="1"/>
    <s v="Single-origin12 oz"/>
    <n v="29.9"/>
    <x v="1"/>
  </r>
  <r>
    <x v="1749"/>
    <d v="2025-05-09T00:00:00"/>
    <x v="1526"/>
    <x v="20"/>
    <n v="1"/>
    <x v="1"/>
    <x v="2"/>
    <x v="1"/>
    <m/>
    <s v="Payment"/>
    <n v="2"/>
    <s v="Rooibos latté12 oz"/>
    <n v="5.5"/>
    <x v="1"/>
  </r>
  <r>
    <x v="1750"/>
    <d v="2025-05-09T00:00:00"/>
    <x v="1527"/>
    <x v="12"/>
    <n v="1"/>
    <x v="3"/>
    <x v="1"/>
    <x v="1"/>
    <m/>
    <s v="Payment"/>
    <n v="1"/>
    <s v="Espresso1 oz"/>
    <n v="2.5"/>
    <x v="1"/>
  </r>
  <r>
    <x v="1751"/>
    <d v="2025-05-09T00:00:00"/>
    <x v="1528"/>
    <x v="9"/>
    <n v="1"/>
    <x v="0"/>
    <x v="3"/>
    <x v="4"/>
    <m/>
    <s v="Payment"/>
    <n v="1"/>
    <s v="Syrup"/>
    <n v="0.75"/>
    <x v="1"/>
  </r>
  <r>
    <x v="1751"/>
    <d v="2025-05-09T00:00:00"/>
    <x v="1528"/>
    <x v="6"/>
    <n v="1"/>
    <x v="1"/>
    <x v="1"/>
    <x v="1"/>
    <m/>
    <s v="Payment"/>
    <n v="1"/>
    <s v="Pourover12 oz"/>
    <n v="3.5"/>
    <x v="1"/>
  </r>
  <r>
    <x v="1752"/>
    <d v="2025-05-09T00:00:00"/>
    <x v="1529"/>
    <x v="12"/>
    <n v="1"/>
    <x v="3"/>
    <x v="1"/>
    <x v="1"/>
    <m/>
    <s v="Payment"/>
    <n v="1"/>
    <s v="Espresso1 oz"/>
    <n v="2.5"/>
    <x v="1"/>
  </r>
  <r>
    <x v="1753"/>
    <d v="2025-05-09T00:00:00"/>
    <x v="1530"/>
    <x v="8"/>
    <n v="1"/>
    <x v="1"/>
    <x v="2"/>
    <x v="3"/>
    <m/>
    <s v="Payment"/>
    <n v="1"/>
    <s v="Iced tea12 oz"/>
    <n v="4.25"/>
    <x v="1"/>
  </r>
  <r>
    <x v="1754"/>
    <d v="2025-05-09T00:00:00"/>
    <x v="1531"/>
    <x v="15"/>
    <n v="1"/>
    <x v="1"/>
    <x v="1"/>
    <x v="3"/>
    <m/>
    <s v="Payment"/>
    <n v="2"/>
    <s v="Frappé12 oz"/>
    <n v="4.75"/>
    <x v="1"/>
  </r>
  <r>
    <x v="1755"/>
    <d v="2025-05-09T00:00:00"/>
    <x v="1532"/>
    <x v="15"/>
    <n v="1"/>
    <x v="1"/>
    <x v="1"/>
    <x v="3"/>
    <m/>
    <s v="Payment"/>
    <n v="1"/>
    <s v="Frappé12 oz"/>
    <n v="4.75"/>
    <x v="1"/>
  </r>
  <r>
    <x v="1755"/>
    <d v="2025-05-09T00:00:00"/>
    <x v="1532"/>
    <x v="10"/>
    <n v="1"/>
    <x v="1"/>
    <x v="4"/>
    <x v="5"/>
    <m/>
    <s v="Payment"/>
    <n v="1"/>
    <s v="Single-origin12 oz"/>
    <n v="14.95"/>
    <x v="1"/>
  </r>
  <r>
    <x v="1756"/>
    <d v="2025-05-09T00:00:00"/>
    <x v="1533"/>
    <x v="20"/>
    <n v="2"/>
    <x v="1"/>
    <x v="2"/>
    <x v="1"/>
    <m/>
    <s v="Payment"/>
    <n v="2"/>
    <s v="Rooibos latté12 oz"/>
    <n v="11"/>
    <x v="1"/>
  </r>
  <r>
    <x v="1756"/>
    <d v="2025-05-09T00:00:00"/>
    <x v="1533"/>
    <x v="10"/>
    <n v="1"/>
    <x v="1"/>
    <x v="4"/>
    <x v="5"/>
    <m/>
    <s v="Payment"/>
    <n v="2"/>
    <s v="Single-origin12 oz"/>
    <n v="14.95"/>
    <x v="1"/>
  </r>
  <r>
    <x v="1757"/>
    <d v="2025-05-09T00:00:00"/>
    <x v="1534"/>
    <x v="8"/>
    <n v="1"/>
    <x v="1"/>
    <x v="2"/>
    <x v="3"/>
    <m/>
    <s v="Payment"/>
    <n v="2"/>
    <s v="Iced tea12 oz"/>
    <n v="4.25"/>
    <x v="1"/>
  </r>
  <r>
    <x v="1758"/>
    <d v="2025-05-09T00:00:00"/>
    <x v="1535"/>
    <x v="1"/>
    <n v="1"/>
    <x v="1"/>
    <x v="1"/>
    <x v="1"/>
    <m/>
    <s v="Payment"/>
    <n v="1"/>
    <s v="Café latté12 oz"/>
    <n v="4.25"/>
    <x v="1"/>
  </r>
  <r>
    <x v="1759"/>
    <d v="2025-05-09T00:00:00"/>
    <x v="1536"/>
    <x v="10"/>
    <n v="1"/>
    <x v="1"/>
    <x v="4"/>
    <x v="5"/>
    <m/>
    <s v="Payment"/>
    <n v="1"/>
    <s v="Single-origin12 oz"/>
    <n v="14.95"/>
    <x v="1"/>
  </r>
  <r>
    <x v="1760"/>
    <d v="2025-05-09T00:00:00"/>
    <x v="1537"/>
    <x v="9"/>
    <n v="1"/>
    <x v="0"/>
    <x v="3"/>
    <x v="4"/>
    <m/>
    <s v="Payment"/>
    <n v="1"/>
    <s v="Syrup"/>
    <n v="0.75"/>
    <x v="1"/>
  </r>
  <r>
    <x v="1760"/>
    <d v="2025-05-09T00:00:00"/>
    <x v="1537"/>
    <x v="6"/>
    <n v="1"/>
    <x v="1"/>
    <x v="1"/>
    <x v="1"/>
    <m/>
    <s v="Payment"/>
    <n v="1"/>
    <s v="Pourover12 oz"/>
    <n v="3.5"/>
    <x v="1"/>
  </r>
  <r>
    <x v="1761"/>
    <d v="2025-05-09T00:00:00"/>
    <x v="1538"/>
    <x v="7"/>
    <n v="1"/>
    <x v="2"/>
    <x v="1"/>
    <x v="1"/>
    <m/>
    <s v="Payment"/>
    <n v="2"/>
    <s v="Turkish coffee3 oz"/>
    <n v="3.75"/>
    <x v="1"/>
  </r>
  <r>
    <x v="1762"/>
    <d v="2025-05-09T00:00:00"/>
    <x v="1238"/>
    <x v="9"/>
    <n v="1"/>
    <x v="0"/>
    <x v="3"/>
    <x v="4"/>
    <m/>
    <s v="Payment"/>
    <n v="1"/>
    <s v="Syrup"/>
    <n v="0.75"/>
    <x v="1"/>
  </r>
  <r>
    <x v="1762"/>
    <d v="2025-05-09T00:00:00"/>
    <x v="1238"/>
    <x v="6"/>
    <n v="1"/>
    <x v="1"/>
    <x v="1"/>
    <x v="1"/>
    <m/>
    <s v="Payment"/>
    <n v="1"/>
    <s v="Pourover12 oz"/>
    <n v="3.5"/>
    <x v="1"/>
  </r>
  <r>
    <x v="1763"/>
    <d v="2025-05-09T00:00:00"/>
    <x v="1539"/>
    <x v="5"/>
    <n v="1"/>
    <x v="1"/>
    <x v="1"/>
    <x v="1"/>
    <m/>
    <s v="Payment"/>
    <n v="2"/>
    <s v="Café Cubano12 oz"/>
    <n v="7"/>
    <x v="1"/>
  </r>
  <r>
    <x v="1764"/>
    <d v="2025-05-09T00:00:00"/>
    <x v="1540"/>
    <x v="7"/>
    <n v="1"/>
    <x v="2"/>
    <x v="1"/>
    <x v="1"/>
    <m/>
    <s v="Payment"/>
    <n v="1"/>
    <s v="Turkish coffee3 oz"/>
    <n v="3.75"/>
    <x v="1"/>
  </r>
  <r>
    <x v="1765"/>
    <d v="2025-05-09T00:00:00"/>
    <x v="1541"/>
    <x v="7"/>
    <n v="2"/>
    <x v="2"/>
    <x v="1"/>
    <x v="1"/>
    <m/>
    <s v="Payment"/>
    <n v="1"/>
    <s v="Turkish coffee3 oz"/>
    <n v="7.5"/>
    <x v="1"/>
  </r>
  <r>
    <x v="1766"/>
    <d v="2025-05-09T00:00:00"/>
    <x v="1542"/>
    <x v="4"/>
    <n v="1"/>
    <x v="1"/>
    <x v="1"/>
    <x v="1"/>
    <m/>
    <s v="Payment"/>
    <n v="2"/>
    <s v="Drip coffee12 oz"/>
    <n v="2.25"/>
    <x v="1"/>
  </r>
  <r>
    <x v="1767"/>
    <d v="2025-05-09T00:00:00"/>
    <x v="1543"/>
    <x v="1"/>
    <n v="1"/>
    <x v="1"/>
    <x v="1"/>
    <x v="1"/>
    <m/>
    <s v="Payment"/>
    <n v="1"/>
    <s v="Café latté12 oz"/>
    <n v="4.25"/>
    <x v="1"/>
  </r>
  <r>
    <x v="1768"/>
    <d v="2025-05-09T00:00:00"/>
    <x v="1544"/>
    <x v="3"/>
    <n v="1"/>
    <x v="0"/>
    <x v="1"/>
    <x v="2"/>
    <m/>
    <s v="Payment"/>
    <n v="1"/>
    <s v="Drip coffee refill"/>
    <n v="1.25"/>
    <x v="1"/>
  </r>
  <r>
    <x v="1769"/>
    <d v="2025-05-09T00:00:00"/>
    <x v="1545"/>
    <x v="5"/>
    <n v="1"/>
    <x v="1"/>
    <x v="1"/>
    <x v="1"/>
    <m/>
    <s v="Payment"/>
    <n v="1"/>
    <s v="Café Cubano12 oz"/>
    <n v="7"/>
    <x v="1"/>
  </r>
  <r>
    <x v="1770"/>
    <d v="2025-05-09T00:00:00"/>
    <x v="1546"/>
    <x v="15"/>
    <n v="1"/>
    <x v="1"/>
    <x v="1"/>
    <x v="3"/>
    <m/>
    <s v="Payment"/>
    <n v="1"/>
    <s v="Frappé12 oz"/>
    <n v="4.75"/>
    <x v="1"/>
  </r>
  <r>
    <x v="1771"/>
    <d v="2025-05-09T00:00:00"/>
    <x v="1547"/>
    <x v="1"/>
    <n v="1"/>
    <x v="1"/>
    <x v="1"/>
    <x v="1"/>
    <m/>
    <s v="Payment"/>
    <n v="2"/>
    <s v="Café latté12 oz"/>
    <n v="4.25"/>
    <x v="1"/>
  </r>
  <r>
    <x v="1772"/>
    <d v="2025-05-09T00:00:00"/>
    <x v="1548"/>
    <x v="2"/>
    <n v="1"/>
    <x v="1"/>
    <x v="1"/>
    <x v="1"/>
    <m/>
    <s v="Payment"/>
    <n v="2"/>
    <s v="Cappuccino12 oz"/>
    <n v="5.5"/>
    <x v="1"/>
  </r>
  <r>
    <x v="1773"/>
    <d v="2025-05-09T00:00:00"/>
    <x v="1549"/>
    <x v="4"/>
    <n v="1"/>
    <x v="1"/>
    <x v="1"/>
    <x v="1"/>
    <m/>
    <s v="Payment"/>
    <n v="1"/>
    <s v="Drip coffee12 oz"/>
    <n v="2.25"/>
    <x v="1"/>
  </r>
  <r>
    <x v="1774"/>
    <d v="2025-05-09T00:00:00"/>
    <x v="1550"/>
    <x v="24"/>
    <n v="1"/>
    <x v="1"/>
    <x v="1"/>
    <x v="1"/>
    <m/>
    <s v="Payment"/>
    <n v="2"/>
    <s v="Aeropress12 oz"/>
    <n v="6"/>
    <x v="1"/>
  </r>
  <r>
    <x v="1775"/>
    <d v="2025-05-09T00:00:00"/>
    <x v="1551"/>
    <x v="13"/>
    <n v="1"/>
    <x v="4"/>
    <x v="2"/>
    <x v="1"/>
    <m/>
    <s v="Payment"/>
    <n v="1"/>
    <s v="Moroccan tea10 oz"/>
    <n v="3"/>
    <x v="1"/>
  </r>
  <r>
    <x v="1776"/>
    <d v="2025-05-09T00:00:00"/>
    <x v="1552"/>
    <x v="8"/>
    <n v="1"/>
    <x v="1"/>
    <x v="2"/>
    <x v="3"/>
    <m/>
    <s v="Payment"/>
    <n v="1"/>
    <s v="Iced tea12 oz"/>
    <n v="4.25"/>
    <x v="1"/>
  </r>
  <r>
    <x v="1777"/>
    <d v="2025-05-09T00:00:00"/>
    <x v="1553"/>
    <x v="15"/>
    <n v="1"/>
    <x v="1"/>
    <x v="1"/>
    <x v="3"/>
    <m/>
    <s v="Payment"/>
    <n v="2"/>
    <s v="Frappé12 oz"/>
    <n v="4.75"/>
    <x v="1"/>
  </r>
  <r>
    <x v="1777"/>
    <d v="2025-05-09T00:00:00"/>
    <x v="1553"/>
    <x v="1"/>
    <n v="1"/>
    <x v="1"/>
    <x v="1"/>
    <x v="1"/>
    <m/>
    <s v="Payment"/>
    <n v="2"/>
    <s v="Café latté12 oz"/>
    <n v="4.25"/>
    <x v="1"/>
  </r>
  <r>
    <x v="1778"/>
    <d v="2025-05-09T00:00:00"/>
    <x v="1554"/>
    <x v="9"/>
    <n v="1"/>
    <x v="0"/>
    <x v="3"/>
    <x v="4"/>
    <m/>
    <s v="Payment"/>
    <n v="1"/>
    <s v="Syrup"/>
    <n v="0.75"/>
    <x v="1"/>
  </r>
  <r>
    <x v="1778"/>
    <d v="2025-05-09T00:00:00"/>
    <x v="1554"/>
    <x v="6"/>
    <n v="1"/>
    <x v="1"/>
    <x v="1"/>
    <x v="1"/>
    <m/>
    <s v="Payment"/>
    <n v="1"/>
    <s v="Pourover12 oz"/>
    <n v="3.5"/>
    <x v="1"/>
  </r>
  <r>
    <x v="1779"/>
    <d v="2025-05-09T00:00:00"/>
    <x v="1555"/>
    <x v="17"/>
    <n v="1"/>
    <x v="1"/>
    <x v="1"/>
    <x v="3"/>
    <m/>
    <s v="Payment"/>
    <n v="1"/>
    <s v="Iced Guillermo12 oz"/>
    <n v="3.5"/>
    <x v="1"/>
  </r>
  <r>
    <x v="1780"/>
    <d v="2025-05-09T00:00:00"/>
    <x v="1556"/>
    <x v="15"/>
    <n v="1"/>
    <x v="1"/>
    <x v="1"/>
    <x v="3"/>
    <m/>
    <s v="Payment"/>
    <n v="1"/>
    <s v="Frappé12 oz"/>
    <n v="4.75"/>
    <x v="1"/>
  </r>
  <r>
    <x v="1781"/>
    <d v="2025-05-09T00:00:00"/>
    <x v="1557"/>
    <x v="9"/>
    <n v="2"/>
    <x v="0"/>
    <x v="3"/>
    <x v="4"/>
    <m/>
    <s v="Payment"/>
    <n v="1"/>
    <s v="Syrup"/>
    <n v="1.5"/>
    <x v="1"/>
  </r>
  <r>
    <x v="1781"/>
    <d v="2025-05-09T00:00:00"/>
    <x v="1557"/>
    <x v="6"/>
    <n v="2"/>
    <x v="1"/>
    <x v="1"/>
    <x v="1"/>
    <m/>
    <s v="Payment"/>
    <n v="1"/>
    <s v="Pourover12 oz"/>
    <n v="7"/>
    <x v="1"/>
  </r>
  <r>
    <x v="1782"/>
    <d v="2025-05-09T00:00:00"/>
    <x v="1558"/>
    <x v="1"/>
    <n v="1"/>
    <x v="1"/>
    <x v="1"/>
    <x v="1"/>
    <m/>
    <s v="Payment"/>
    <n v="1"/>
    <s v="Café latté12 oz"/>
    <n v="4.25"/>
    <x v="1"/>
  </r>
  <r>
    <x v="1783"/>
    <d v="2025-05-09T00:00:00"/>
    <x v="1559"/>
    <x v="12"/>
    <n v="1"/>
    <x v="3"/>
    <x v="1"/>
    <x v="1"/>
    <m/>
    <s v="Payment"/>
    <n v="1"/>
    <s v="Espresso1 oz"/>
    <n v="2.5"/>
    <x v="1"/>
  </r>
  <r>
    <x v="1784"/>
    <d v="2025-05-09T00:00:00"/>
    <x v="1560"/>
    <x v="2"/>
    <n v="1"/>
    <x v="1"/>
    <x v="1"/>
    <x v="1"/>
    <m/>
    <s v="Payment"/>
    <n v="1"/>
    <s v="Cappuccino12 oz"/>
    <n v="5.5"/>
    <x v="1"/>
  </r>
  <r>
    <x v="1785"/>
    <d v="2025-05-09T00:00:00"/>
    <x v="1561"/>
    <x v="4"/>
    <n v="1"/>
    <x v="1"/>
    <x v="1"/>
    <x v="1"/>
    <m/>
    <s v="Payment"/>
    <n v="1"/>
    <s v="Drip coffee12 oz"/>
    <n v="2.25"/>
    <x v="1"/>
  </r>
  <r>
    <x v="1786"/>
    <d v="2025-05-09T00:00:00"/>
    <x v="1562"/>
    <x v="9"/>
    <n v="1"/>
    <x v="0"/>
    <x v="3"/>
    <x v="4"/>
    <m/>
    <s v="Payment"/>
    <n v="1"/>
    <s v="Syrup"/>
    <n v="0.75"/>
    <x v="1"/>
  </r>
  <r>
    <x v="1786"/>
    <d v="2025-05-09T00:00:00"/>
    <x v="1562"/>
    <x v="6"/>
    <n v="1"/>
    <x v="1"/>
    <x v="1"/>
    <x v="1"/>
    <m/>
    <s v="Payment"/>
    <n v="1"/>
    <s v="Pourover12 oz"/>
    <n v="3.5"/>
    <x v="1"/>
  </r>
  <r>
    <x v="1786"/>
    <d v="2025-05-09T00:00:00"/>
    <x v="1562"/>
    <x v="5"/>
    <n v="1"/>
    <x v="1"/>
    <x v="1"/>
    <x v="1"/>
    <m/>
    <s v="Payment"/>
    <n v="1"/>
    <s v="Café Cubano12 oz"/>
    <n v="7"/>
    <x v="1"/>
  </r>
  <r>
    <x v="1787"/>
    <d v="2025-05-09T00:00:00"/>
    <x v="1563"/>
    <x v="6"/>
    <n v="1"/>
    <x v="1"/>
    <x v="1"/>
    <x v="1"/>
    <m/>
    <s v="Payment"/>
    <n v="1"/>
    <s v="Pourover12 oz"/>
    <n v="3.5"/>
    <x v="1"/>
  </r>
  <r>
    <x v="1788"/>
    <d v="2025-05-09T00:00:00"/>
    <x v="1564"/>
    <x v="12"/>
    <n v="1"/>
    <x v="3"/>
    <x v="1"/>
    <x v="1"/>
    <m/>
    <s v="Payment"/>
    <n v="1"/>
    <s v="Espresso1 oz"/>
    <n v="2.5"/>
    <x v="1"/>
  </r>
  <r>
    <x v="1789"/>
    <d v="2025-05-09T00:00:00"/>
    <x v="1565"/>
    <x v="6"/>
    <n v="1"/>
    <x v="1"/>
    <x v="1"/>
    <x v="1"/>
    <m/>
    <s v="Payment"/>
    <n v="1"/>
    <s v="Pourover12 oz"/>
    <n v="3.5"/>
    <x v="1"/>
  </r>
  <r>
    <x v="1790"/>
    <d v="2025-05-09T00:00:00"/>
    <x v="1566"/>
    <x v="7"/>
    <n v="1"/>
    <x v="2"/>
    <x v="1"/>
    <x v="1"/>
    <m/>
    <s v="Payment"/>
    <n v="1"/>
    <s v="Turkish coffee3 oz"/>
    <n v="3.75"/>
    <x v="1"/>
  </r>
  <r>
    <x v="1791"/>
    <d v="2025-05-09T00:00:00"/>
    <x v="1567"/>
    <x v="10"/>
    <n v="1"/>
    <x v="1"/>
    <x v="4"/>
    <x v="5"/>
    <m/>
    <s v="Payment"/>
    <n v="1"/>
    <s v="Single-origin12 oz"/>
    <n v="14.95"/>
    <x v="1"/>
  </r>
  <r>
    <x v="1792"/>
    <d v="2025-05-09T00:00:00"/>
    <x v="1568"/>
    <x v="10"/>
    <n v="1"/>
    <x v="1"/>
    <x v="4"/>
    <x v="5"/>
    <m/>
    <s v="Payment"/>
    <n v="1"/>
    <s v="Single-origin12 oz"/>
    <n v="14.95"/>
    <x v="1"/>
  </r>
  <r>
    <x v="1793"/>
    <d v="2025-05-09T00:00:00"/>
    <x v="1569"/>
    <x v="6"/>
    <n v="1"/>
    <x v="1"/>
    <x v="1"/>
    <x v="1"/>
    <m/>
    <s v="Payment"/>
    <n v="1"/>
    <s v="Pourover12 oz"/>
    <n v="3.5"/>
    <x v="1"/>
  </r>
  <r>
    <x v="1794"/>
    <d v="2025-05-09T00:00:00"/>
    <x v="1570"/>
    <x v="6"/>
    <n v="1"/>
    <x v="1"/>
    <x v="1"/>
    <x v="1"/>
    <m/>
    <s v="Payment"/>
    <n v="2"/>
    <s v="Pourover12 oz"/>
    <n v="3.5"/>
    <x v="1"/>
  </r>
  <r>
    <x v="1795"/>
    <d v="2025-05-09T00:00:00"/>
    <x v="1571"/>
    <x v="24"/>
    <n v="1"/>
    <x v="1"/>
    <x v="1"/>
    <x v="1"/>
    <m/>
    <s v="Payment"/>
    <n v="1"/>
    <s v="Aeropress12 oz"/>
    <n v="6"/>
    <x v="1"/>
  </r>
  <r>
    <x v="1796"/>
    <d v="2025-05-09T00:00:00"/>
    <x v="1572"/>
    <x v="8"/>
    <n v="1"/>
    <x v="1"/>
    <x v="2"/>
    <x v="3"/>
    <m/>
    <s v="Payment"/>
    <n v="1"/>
    <s v="Iced tea12 oz"/>
    <n v="4.25"/>
    <x v="1"/>
  </r>
  <r>
    <x v="1796"/>
    <d v="2025-05-09T00:00:00"/>
    <x v="1572"/>
    <x v="2"/>
    <n v="1"/>
    <x v="1"/>
    <x v="1"/>
    <x v="1"/>
    <m/>
    <s v="Payment"/>
    <n v="1"/>
    <s v="Cappuccino12 oz"/>
    <n v="5.5"/>
    <x v="1"/>
  </r>
  <r>
    <x v="1797"/>
    <d v="2025-05-09T00:00:00"/>
    <x v="1573"/>
    <x v="2"/>
    <n v="1"/>
    <x v="1"/>
    <x v="1"/>
    <x v="1"/>
    <m/>
    <s v="Payment"/>
    <n v="2"/>
    <s v="Cappuccino12 oz"/>
    <n v="5.5"/>
    <x v="1"/>
  </r>
  <r>
    <x v="1798"/>
    <d v="2025-05-09T00:00:00"/>
    <x v="1574"/>
    <x v="7"/>
    <n v="1"/>
    <x v="2"/>
    <x v="1"/>
    <x v="1"/>
    <m/>
    <s v="Payment"/>
    <n v="1"/>
    <s v="Turkish coffee3 oz"/>
    <n v="3.75"/>
    <x v="1"/>
  </r>
  <r>
    <x v="1799"/>
    <d v="2025-05-09T00:00:00"/>
    <x v="1575"/>
    <x v="16"/>
    <n v="1"/>
    <x v="1"/>
    <x v="5"/>
    <x v="3"/>
    <m/>
    <s v="Payment"/>
    <n v="2"/>
    <s v="Coconut milk smoothie12 oz"/>
    <n v="5.75"/>
    <x v="1"/>
  </r>
  <r>
    <x v="1799"/>
    <d v="2025-05-09T00:00:00"/>
    <x v="1575"/>
    <x v="1"/>
    <n v="1"/>
    <x v="1"/>
    <x v="1"/>
    <x v="1"/>
    <m/>
    <s v="Payment"/>
    <n v="2"/>
    <s v="Café latté12 oz"/>
    <n v="4.25"/>
    <x v="1"/>
  </r>
  <r>
    <x v="1800"/>
    <d v="2025-05-09T00:00:00"/>
    <x v="1576"/>
    <x v="9"/>
    <n v="1"/>
    <x v="0"/>
    <x v="3"/>
    <x v="4"/>
    <m/>
    <s v="Payment"/>
    <n v="1"/>
    <s v="Syrup"/>
    <n v="0.75"/>
    <x v="1"/>
  </r>
  <r>
    <x v="1800"/>
    <d v="2025-05-09T00:00:00"/>
    <x v="1576"/>
    <x v="6"/>
    <n v="1"/>
    <x v="1"/>
    <x v="1"/>
    <x v="1"/>
    <m/>
    <s v="Payment"/>
    <n v="1"/>
    <s v="Pourover12 oz"/>
    <n v="3.5"/>
    <x v="1"/>
  </r>
  <r>
    <x v="1801"/>
    <d v="2025-05-09T00:00:00"/>
    <x v="1577"/>
    <x v="9"/>
    <n v="1"/>
    <x v="0"/>
    <x v="3"/>
    <x v="4"/>
    <m/>
    <s v="Payment"/>
    <n v="2"/>
    <s v="Syrup"/>
    <n v="0.75"/>
    <x v="1"/>
  </r>
  <r>
    <x v="1801"/>
    <d v="2025-05-09T00:00:00"/>
    <x v="1577"/>
    <x v="6"/>
    <n v="1"/>
    <x v="1"/>
    <x v="1"/>
    <x v="1"/>
    <m/>
    <s v="Payment"/>
    <n v="2"/>
    <s v="Pourover12 oz"/>
    <n v="3.5"/>
    <x v="1"/>
  </r>
  <r>
    <x v="1801"/>
    <d v="2025-05-09T00:00:00"/>
    <x v="1577"/>
    <x v="1"/>
    <n v="1"/>
    <x v="1"/>
    <x v="1"/>
    <x v="1"/>
    <m/>
    <s v="Payment"/>
    <n v="2"/>
    <s v="Café latté12 oz"/>
    <n v="4.25"/>
    <x v="1"/>
  </r>
  <r>
    <x v="1802"/>
    <d v="2025-05-09T00:00:00"/>
    <x v="1578"/>
    <x v="7"/>
    <n v="1"/>
    <x v="2"/>
    <x v="1"/>
    <x v="1"/>
    <m/>
    <s v="Payment"/>
    <n v="1"/>
    <s v="Turkish coffee3 oz"/>
    <n v="3.75"/>
    <x v="1"/>
  </r>
  <r>
    <x v="1803"/>
    <d v="2025-05-09T00:00:00"/>
    <x v="1579"/>
    <x v="6"/>
    <n v="1"/>
    <x v="1"/>
    <x v="1"/>
    <x v="1"/>
    <m/>
    <s v="Payment"/>
    <n v="2"/>
    <s v="Pourover12 oz"/>
    <n v="3.5"/>
    <x v="1"/>
  </r>
  <r>
    <x v="1803"/>
    <d v="2025-05-09T00:00:00"/>
    <x v="1579"/>
    <x v="1"/>
    <n v="1"/>
    <x v="1"/>
    <x v="1"/>
    <x v="1"/>
    <m/>
    <s v="Payment"/>
    <n v="2"/>
    <s v="Café latté12 oz"/>
    <n v="4.25"/>
    <x v="1"/>
  </r>
  <r>
    <x v="1804"/>
    <d v="2025-05-09T00:00:00"/>
    <x v="1580"/>
    <x v="1"/>
    <n v="1"/>
    <x v="1"/>
    <x v="1"/>
    <x v="1"/>
    <m/>
    <s v="Payment"/>
    <n v="1"/>
    <s v="Café latté12 oz"/>
    <n v="4.25"/>
    <x v="1"/>
  </r>
  <r>
    <x v="1805"/>
    <d v="2025-05-09T00:00:00"/>
    <x v="1581"/>
    <x v="6"/>
    <n v="1"/>
    <x v="1"/>
    <x v="1"/>
    <x v="1"/>
    <m/>
    <s v="Payment"/>
    <n v="2"/>
    <s v="Pourover12 oz"/>
    <n v="3.5"/>
    <x v="1"/>
  </r>
  <r>
    <x v="1806"/>
    <d v="2025-05-09T00:00:00"/>
    <x v="1582"/>
    <x v="3"/>
    <n v="1"/>
    <x v="0"/>
    <x v="1"/>
    <x v="2"/>
    <m/>
    <s v="Payment"/>
    <n v="1"/>
    <s v="Drip coffee refill"/>
    <n v="1.25"/>
    <x v="1"/>
  </r>
  <r>
    <x v="1807"/>
    <d v="2025-05-09T00:00:00"/>
    <x v="1583"/>
    <x v="15"/>
    <n v="1"/>
    <x v="1"/>
    <x v="1"/>
    <x v="3"/>
    <m/>
    <s v="Payment"/>
    <n v="2"/>
    <s v="Frappé12 oz"/>
    <n v="4.75"/>
    <x v="1"/>
  </r>
  <r>
    <x v="1808"/>
    <d v="2025-05-09T00:00:00"/>
    <x v="1584"/>
    <x v="8"/>
    <n v="1"/>
    <x v="1"/>
    <x v="2"/>
    <x v="3"/>
    <m/>
    <s v="Payment"/>
    <n v="2"/>
    <s v="Iced tea12 oz"/>
    <n v="4.25"/>
    <x v="1"/>
  </r>
  <r>
    <x v="1809"/>
    <d v="2025-05-09T00:00:00"/>
    <x v="1585"/>
    <x v="2"/>
    <n v="1"/>
    <x v="1"/>
    <x v="1"/>
    <x v="1"/>
    <m/>
    <s v="Payment"/>
    <n v="1"/>
    <s v="Cappuccino12 oz"/>
    <n v="5.5"/>
    <x v="1"/>
  </r>
  <r>
    <x v="1810"/>
    <d v="2025-05-09T00:00:00"/>
    <x v="1586"/>
    <x v="11"/>
    <n v="1"/>
    <x v="0"/>
    <x v="3"/>
    <x v="4"/>
    <m/>
    <s v="Payment"/>
    <n v="2"/>
    <s v="Extra shot"/>
    <n v="1"/>
    <x v="1"/>
  </r>
  <r>
    <x v="1810"/>
    <d v="2025-05-09T00:00:00"/>
    <x v="1586"/>
    <x v="2"/>
    <n v="1"/>
    <x v="1"/>
    <x v="1"/>
    <x v="1"/>
    <m/>
    <s v="Payment"/>
    <n v="2"/>
    <s v="Cappuccino12 oz"/>
    <n v="5.5"/>
    <x v="1"/>
  </r>
  <r>
    <x v="1811"/>
    <d v="2025-05-09T00:00:00"/>
    <x v="1587"/>
    <x v="19"/>
    <n v="1"/>
    <x v="1"/>
    <x v="4"/>
    <x v="5"/>
    <m/>
    <s v="Payment"/>
    <n v="2"/>
    <s v="House blend12 oz"/>
    <n v="12.95"/>
    <x v="1"/>
  </r>
  <r>
    <x v="1812"/>
    <d v="2025-05-09T00:00:00"/>
    <x v="1588"/>
    <x v="15"/>
    <n v="1"/>
    <x v="1"/>
    <x v="1"/>
    <x v="3"/>
    <m/>
    <s v="Payment"/>
    <n v="1"/>
    <s v="Frappé12 oz"/>
    <n v="4.75"/>
    <x v="1"/>
  </r>
  <r>
    <x v="1813"/>
    <d v="2025-05-09T00:00:00"/>
    <x v="1589"/>
    <x v="17"/>
    <n v="1"/>
    <x v="1"/>
    <x v="1"/>
    <x v="3"/>
    <m/>
    <s v="Payment"/>
    <n v="1"/>
    <s v="Iced Guillermo12 oz"/>
    <n v="3.5"/>
    <x v="1"/>
  </r>
  <r>
    <x v="1814"/>
    <d v="2025-05-09T00:00:00"/>
    <x v="1590"/>
    <x v="17"/>
    <n v="1"/>
    <x v="1"/>
    <x v="1"/>
    <x v="3"/>
    <m/>
    <s v="Payment"/>
    <n v="1"/>
    <s v="Iced Guillermo12 oz"/>
    <n v="3.5"/>
    <x v="1"/>
  </r>
  <r>
    <x v="1815"/>
    <d v="2025-05-09T00:00:00"/>
    <x v="1591"/>
    <x v="15"/>
    <n v="2"/>
    <x v="1"/>
    <x v="1"/>
    <x v="3"/>
    <m/>
    <s v="Payment"/>
    <n v="1"/>
    <s v="Frappé12 oz"/>
    <n v="9.5"/>
    <x v="1"/>
  </r>
  <r>
    <x v="1816"/>
    <d v="2025-05-09T00:00:00"/>
    <x v="1592"/>
    <x v="9"/>
    <n v="1"/>
    <x v="0"/>
    <x v="3"/>
    <x v="4"/>
    <m/>
    <s v="Payment"/>
    <n v="2"/>
    <s v="Syrup"/>
    <n v="0.75"/>
    <x v="1"/>
  </r>
  <r>
    <x v="1816"/>
    <d v="2025-05-09T00:00:00"/>
    <x v="1592"/>
    <x v="6"/>
    <n v="1"/>
    <x v="1"/>
    <x v="1"/>
    <x v="1"/>
    <m/>
    <s v="Payment"/>
    <n v="2"/>
    <s v="Pourover12 oz"/>
    <n v="3.5"/>
    <x v="1"/>
  </r>
  <r>
    <x v="1816"/>
    <d v="2025-05-09T00:00:00"/>
    <x v="1592"/>
    <x v="4"/>
    <n v="1"/>
    <x v="1"/>
    <x v="1"/>
    <x v="1"/>
    <m/>
    <s v="Payment"/>
    <n v="2"/>
    <s v="Drip coffee12 oz"/>
    <n v="2.25"/>
    <x v="1"/>
  </r>
  <r>
    <x v="1817"/>
    <d v="2025-05-09T00:00:00"/>
    <x v="1593"/>
    <x v="6"/>
    <n v="1"/>
    <x v="1"/>
    <x v="1"/>
    <x v="1"/>
    <m/>
    <s v="Payment"/>
    <n v="2"/>
    <s v="Pourover12 oz"/>
    <n v="3.5"/>
    <x v="1"/>
  </r>
  <r>
    <x v="1818"/>
    <d v="2025-05-09T00:00:00"/>
    <x v="1594"/>
    <x v="20"/>
    <n v="1"/>
    <x v="1"/>
    <x v="2"/>
    <x v="1"/>
    <m/>
    <s v="Payment"/>
    <n v="2"/>
    <s v="Rooibos latté12 oz"/>
    <n v="5.5"/>
    <x v="1"/>
  </r>
  <r>
    <x v="1819"/>
    <d v="2025-05-09T00:00:00"/>
    <x v="1595"/>
    <x v="3"/>
    <n v="1"/>
    <x v="0"/>
    <x v="1"/>
    <x v="2"/>
    <m/>
    <s v="Payment"/>
    <n v="1"/>
    <s v="Drip coffee refill"/>
    <n v="1.25"/>
    <x v="1"/>
  </r>
  <r>
    <x v="1820"/>
    <d v="2025-05-09T00:00:00"/>
    <x v="1596"/>
    <x v="15"/>
    <n v="1"/>
    <x v="1"/>
    <x v="1"/>
    <x v="3"/>
    <m/>
    <s v="Payment"/>
    <n v="1"/>
    <s v="Frappé12 oz"/>
    <n v="4.75"/>
    <x v="1"/>
  </r>
  <r>
    <x v="1821"/>
    <d v="2025-05-09T00:00:00"/>
    <x v="1597"/>
    <x v="2"/>
    <n v="1"/>
    <x v="1"/>
    <x v="1"/>
    <x v="1"/>
    <m/>
    <s v="Payment"/>
    <n v="2"/>
    <s v="Cappuccino12 oz"/>
    <n v="5.5"/>
    <x v="1"/>
  </r>
  <r>
    <x v="1822"/>
    <d v="2025-05-09T00:00:00"/>
    <x v="1598"/>
    <x v="15"/>
    <n v="1"/>
    <x v="1"/>
    <x v="1"/>
    <x v="3"/>
    <m/>
    <s v="Payment"/>
    <n v="2"/>
    <s v="Frappé12 oz"/>
    <n v="4.75"/>
    <x v="1"/>
  </r>
  <r>
    <x v="1823"/>
    <d v="2025-05-09T00:00:00"/>
    <x v="1599"/>
    <x v="15"/>
    <n v="1"/>
    <x v="1"/>
    <x v="1"/>
    <x v="3"/>
    <m/>
    <s v="Payment"/>
    <n v="2"/>
    <s v="Frappé12 oz"/>
    <n v="4.75"/>
    <x v="1"/>
  </r>
  <r>
    <x v="1824"/>
    <d v="2025-05-09T00:00:00"/>
    <x v="1600"/>
    <x v="7"/>
    <n v="1"/>
    <x v="2"/>
    <x v="1"/>
    <x v="1"/>
    <m/>
    <s v="Payment"/>
    <n v="2"/>
    <s v="Turkish coffee3 oz"/>
    <n v="3.75"/>
    <x v="1"/>
  </r>
  <r>
    <x v="1825"/>
    <d v="2025-05-09T00:00:00"/>
    <x v="1601"/>
    <x v="6"/>
    <n v="1"/>
    <x v="1"/>
    <x v="1"/>
    <x v="1"/>
    <m/>
    <s v="Payment"/>
    <n v="2"/>
    <s v="Pourover12 oz"/>
    <n v="3.5"/>
    <x v="1"/>
  </r>
  <r>
    <x v="1826"/>
    <d v="2025-05-09T00:00:00"/>
    <x v="1481"/>
    <x v="28"/>
    <n v="1"/>
    <x v="0"/>
    <x v="6"/>
    <x v="7"/>
    <m/>
    <s v="Payment"/>
    <n v="1"/>
    <s v="Pizza pocket"/>
    <n v="5"/>
    <x v="1"/>
  </r>
  <r>
    <x v="1827"/>
    <d v="2025-05-09T00:00:00"/>
    <x v="1602"/>
    <x v="28"/>
    <n v="1"/>
    <x v="0"/>
    <x v="6"/>
    <x v="7"/>
    <m/>
    <s v="Payment"/>
    <n v="1"/>
    <s v="Pizza pocket"/>
    <n v="5"/>
    <x v="1"/>
  </r>
  <r>
    <x v="1828"/>
    <d v="2025-05-09T00:00:00"/>
    <x v="1484"/>
    <x v="27"/>
    <n v="1"/>
    <x v="0"/>
    <x v="6"/>
    <x v="7"/>
    <m/>
    <s v="Payment"/>
    <n v="1"/>
    <s v="Apricot danish"/>
    <n v="3.5"/>
    <x v="1"/>
  </r>
  <r>
    <x v="1829"/>
    <d v="2025-05-09T00:00:00"/>
    <x v="1489"/>
    <x v="31"/>
    <n v="1"/>
    <x v="0"/>
    <x v="6"/>
    <x v="7"/>
    <m/>
    <s v="Payment"/>
    <n v="1"/>
    <s v="Sticky bun"/>
    <n v="2.75"/>
    <x v="1"/>
  </r>
  <r>
    <x v="1830"/>
    <d v="2025-05-09T00:00:00"/>
    <x v="1493"/>
    <x v="39"/>
    <n v="1"/>
    <x v="0"/>
    <x v="6"/>
    <x v="7"/>
    <m/>
    <s v="Payment"/>
    <n v="1"/>
    <s v="Chocolate croissant"/>
    <n v="5.25"/>
    <x v="1"/>
  </r>
  <r>
    <x v="1831"/>
    <d v="2025-05-09T00:00:00"/>
    <x v="1495"/>
    <x v="37"/>
    <n v="1"/>
    <x v="0"/>
    <x v="6"/>
    <x v="7"/>
    <m/>
    <s v="Payment"/>
    <n v="1"/>
    <s v="Donut"/>
    <n v="3.75"/>
    <x v="1"/>
  </r>
  <r>
    <x v="1832"/>
    <d v="2025-05-09T00:00:00"/>
    <x v="1496"/>
    <x v="45"/>
    <n v="1"/>
    <x v="0"/>
    <x v="6"/>
    <x v="8"/>
    <m/>
    <s v="Payment"/>
    <n v="2"/>
    <s v="Cinnamon roll (day old)"/>
    <n v="3"/>
    <x v="1"/>
  </r>
  <r>
    <x v="1832"/>
    <d v="2025-05-09T00:00:00"/>
    <x v="1496"/>
    <x v="29"/>
    <n v="1"/>
    <x v="0"/>
    <x v="6"/>
    <x v="7"/>
    <m/>
    <s v="Payment"/>
    <n v="2"/>
    <s v="Cinnamon roll"/>
    <n v="3.75"/>
    <x v="1"/>
  </r>
  <r>
    <x v="1833"/>
    <d v="2025-05-09T00:00:00"/>
    <x v="1603"/>
    <x v="31"/>
    <n v="1"/>
    <x v="0"/>
    <x v="6"/>
    <x v="7"/>
    <m/>
    <s v="Payment"/>
    <n v="1"/>
    <s v="Sticky bun"/>
    <n v="2.75"/>
    <x v="1"/>
  </r>
  <r>
    <x v="1834"/>
    <d v="2025-05-09T00:00:00"/>
    <x v="1507"/>
    <x v="31"/>
    <n v="1"/>
    <x v="0"/>
    <x v="6"/>
    <x v="7"/>
    <m/>
    <s v="Payment"/>
    <n v="1"/>
    <s v="Sticky bun"/>
    <n v="2.75"/>
    <x v="1"/>
  </r>
  <r>
    <x v="1834"/>
    <d v="2025-05-09T00:00:00"/>
    <x v="1507"/>
    <x v="28"/>
    <n v="1"/>
    <x v="0"/>
    <x v="6"/>
    <x v="7"/>
    <m/>
    <s v="Payment"/>
    <n v="1"/>
    <s v="Pizza pocket"/>
    <n v="5"/>
    <x v="1"/>
  </r>
  <r>
    <x v="1835"/>
    <d v="2025-05-09T00:00:00"/>
    <x v="1604"/>
    <x v="38"/>
    <n v="2"/>
    <x v="0"/>
    <x v="6"/>
    <x v="9"/>
    <m/>
    <s v="Payment"/>
    <n v="1"/>
    <s v="Toastie"/>
    <n v="13.5"/>
    <x v="1"/>
  </r>
  <r>
    <x v="1836"/>
    <d v="2025-05-09T00:00:00"/>
    <x v="1508"/>
    <x v="31"/>
    <n v="1"/>
    <x v="0"/>
    <x v="6"/>
    <x v="7"/>
    <m/>
    <s v="Payment"/>
    <n v="1"/>
    <s v="Sticky bun"/>
    <n v="2.75"/>
    <x v="1"/>
  </r>
  <r>
    <x v="1837"/>
    <d v="2025-05-09T00:00:00"/>
    <x v="1605"/>
    <x v="31"/>
    <n v="1"/>
    <x v="0"/>
    <x v="6"/>
    <x v="7"/>
    <m/>
    <s v="Payment"/>
    <n v="1"/>
    <s v="Sticky bun"/>
    <n v="2.75"/>
    <x v="1"/>
  </r>
  <r>
    <x v="1838"/>
    <d v="2025-05-09T00:00:00"/>
    <x v="1606"/>
    <x v="28"/>
    <n v="1"/>
    <x v="0"/>
    <x v="6"/>
    <x v="7"/>
    <m/>
    <s v="Payment"/>
    <n v="1"/>
    <s v="Pizza pocket"/>
    <n v="5"/>
    <x v="1"/>
  </r>
  <r>
    <x v="1839"/>
    <d v="2025-05-09T00:00:00"/>
    <x v="1512"/>
    <x v="31"/>
    <n v="1"/>
    <x v="0"/>
    <x v="6"/>
    <x v="7"/>
    <m/>
    <s v="Payment"/>
    <n v="1"/>
    <s v="Sticky bun"/>
    <n v="2.75"/>
    <x v="1"/>
  </r>
  <r>
    <x v="1840"/>
    <d v="2025-05-09T00:00:00"/>
    <x v="1513"/>
    <x v="31"/>
    <n v="1"/>
    <x v="0"/>
    <x v="6"/>
    <x v="7"/>
    <m/>
    <s v="Payment"/>
    <n v="2"/>
    <s v="Sticky bun"/>
    <n v="2.75"/>
    <x v="1"/>
  </r>
  <r>
    <x v="1841"/>
    <d v="2025-05-09T00:00:00"/>
    <x v="1516"/>
    <x v="28"/>
    <n v="1"/>
    <x v="0"/>
    <x v="6"/>
    <x v="7"/>
    <m/>
    <s v="Payment"/>
    <n v="1"/>
    <s v="Pizza pocket"/>
    <n v="5"/>
    <x v="1"/>
  </r>
  <r>
    <x v="1842"/>
    <d v="2025-05-09T00:00:00"/>
    <x v="1517"/>
    <x v="25"/>
    <n v="1"/>
    <x v="0"/>
    <x v="6"/>
    <x v="6"/>
    <m/>
    <s v="Payment"/>
    <n v="1"/>
    <s v="Candy bar"/>
    <n v="2.75"/>
    <x v="1"/>
  </r>
  <r>
    <x v="1843"/>
    <d v="2025-05-09T00:00:00"/>
    <x v="1519"/>
    <x v="27"/>
    <n v="1"/>
    <x v="0"/>
    <x v="6"/>
    <x v="7"/>
    <m/>
    <s v="Payment"/>
    <n v="1"/>
    <s v="Apricot danish"/>
    <n v="3.5"/>
    <x v="1"/>
  </r>
  <r>
    <x v="1844"/>
    <d v="2025-05-09T00:00:00"/>
    <x v="1607"/>
    <x v="31"/>
    <n v="1"/>
    <x v="0"/>
    <x v="6"/>
    <x v="7"/>
    <m/>
    <s v="Payment"/>
    <n v="2"/>
    <s v="Sticky bun"/>
    <n v="2.75"/>
    <x v="1"/>
  </r>
  <r>
    <x v="1845"/>
    <d v="2025-05-09T00:00:00"/>
    <x v="1538"/>
    <x v="31"/>
    <n v="1"/>
    <x v="0"/>
    <x v="6"/>
    <x v="7"/>
    <m/>
    <s v="Payment"/>
    <n v="2"/>
    <s v="Sticky bun"/>
    <n v="2.75"/>
    <x v="1"/>
  </r>
  <r>
    <x v="1846"/>
    <d v="2025-05-09T00:00:00"/>
    <x v="1608"/>
    <x v="43"/>
    <n v="1"/>
    <x v="0"/>
    <x v="6"/>
    <x v="7"/>
    <m/>
    <s v="Payment"/>
    <n v="1"/>
    <s v="Croissant"/>
    <n v="4.75"/>
    <x v="1"/>
  </r>
  <r>
    <x v="1847"/>
    <d v="2025-05-09T00:00:00"/>
    <x v="1609"/>
    <x v="32"/>
    <n v="1"/>
    <x v="0"/>
    <x v="6"/>
    <x v="7"/>
    <m/>
    <s v="Payment"/>
    <n v="1"/>
    <s v="Scone with clotted cream and jam"/>
    <n v="5.75"/>
    <x v="1"/>
  </r>
  <r>
    <x v="1848"/>
    <d v="2025-05-09T00:00:00"/>
    <x v="1610"/>
    <x v="31"/>
    <n v="2"/>
    <x v="0"/>
    <x v="6"/>
    <x v="7"/>
    <m/>
    <s v="Payment"/>
    <n v="1"/>
    <s v="Sticky bun"/>
    <n v="5.5"/>
    <x v="1"/>
  </r>
  <r>
    <x v="1849"/>
    <d v="2025-05-09T00:00:00"/>
    <x v="1556"/>
    <x v="38"/>
    <n v="1"/>
    <x v="0"/>
    <x v="6"/>
    <x v="9"/>
    <m/>
    <s v="Payment"/>
    <n v="1"/>
    <s v="Toastie"/>
    <n v="6.75"/>
    <x v="1"/>
  </r>
  <r>
    <x v="1850"/>
    <d v="2025-05-09T00:00:00"/>
    <x v="1557"/>
    <x v="31"/>
    <n v="1"/>
    <x v="0"/>
    <x v="6"/>
    <x v="7"/>
    <m/>
    <s v="Payment"/>
    <n v="1"/>
    <s v="Sticky bun"/>
    <n v="2.75"/>
    <x v="1"/>
  </r>
  <r>
    <x v="1851"/>
    <d v="2025-05-09T00:00:00"/>
    <x v="1559"/>
    <x v="29"/>
    <n v="1"/>
    <x v="0"/>
    <x v="6"/>
    <x v="7"/>
    <m/>
    <s v="Payment"/>
    <n v="1"/>
    <s v="Cinnamon roll"/>
    <n v="3.75"/>
    <x v="1"/>
  </r>
  <r>
    <x v="1852"/>
    <d v="2025-05-09T00:00:00"/>
    <x v="1562"/>
    <x v="31"/>
    <n v="1"/>
    <x v="0"/>
    <x v="6"/>
    <x v="7"/>
    <m/>
    <s v="Payment"/>
    <n v="1"/>
    <s v="Sticky bun"/>
    <n v="2.75"/>
    <x v="1"/>
  </r>
  <r>
    <x v="1853"/>
    <d v="2025-05-09T00:00:00"/>
    <x v="1563"/>
    <x v="29"/>
    <n v="1"/>
    <x v="0"/>
    <x v="6"/>
    <x v="7"/>
    <m/>
    <s v="Payment"/>
    <n v="1"/>
    <s v="Cinnamon roll"/>
    <n v="3.75"/>
    <x v="1"/>
  </r>
  <r>
    <x v="1854"/>
    <d v="2025-05-09T00:00:00"/>
    <x v="1611"/>
    <x v="37"/>
    <n v="1"/>
    <x v="0"/>
    <x v="6"/>
    <x v="7"/>
    <m/>
    <s v="Payment"/>
    <n v="1"/>
    <s v="Donut"/>
    <n v="3.75"/>
    <x v="1"/>
  </r>
  <r>
    <x v="1855"/>
    <d v="2025-05-09T00:00:00"/>
    <x v="1574"/>
    <x v="32"/>
    <n v="1"/>
    <x v="0"/>
    <x v="6"/>
    <x v="7"/>
    <m/>
    <s v="Payment"/>
    <n v="1"/>
    <s v="Scone with clotted cream and jam"/>
    <n v="5.75"/>
    <x v="1"/>
  </r>
  <r>
    <x v="1856"/>
    <d v="2025-05-09T00:00:00"/>
    <x v="1612"/>
    <x v="31"/>
    <n v="1"/>
    <x v="0"/>
    <x v="6"/>
    <x v="7"/>
    <m/>
    <s v="Payment"/>
    <n v="1"/>
    <s v="Sticky bun"/>
    <n v="2.75"/>
    <x v="1"/>
  </r>
  <r>
    <x v="1857"/>
    <d v="2025-05-09T00:00:00"/>
    <x v="1580"/>
    <x v="29"/>
    <n v="1"/>
    <x v="0"/>
    <x v="6"/>
    <x v="7"/>
    <m/>
    <s v="Payment"/>
    <n v="1"/>
    <s v="Cinnamon roll"/>
    <n v="3.75"/>
    <x v="1"/>
  </r>
  <r>
    <x v="1858"/>
    <d v="2025-05-09T00:00:00"/>
    <x v="1582"/>
    <x v="46"/>
    <n v="1"/>
    <x v="0"/>
    <x v="6"/>
    <x v="8"/>
    <m/>
    <s v="Payment"/>
    <n v="1"/>
    <s v="Scone with clotted cream and jam (day old)"/>
    <n v="4.75"/>
    <x v="1"/>
  </r>
  <r>
    <x v="1859"/>
    <d v="2025-05-09T00:00:00"/>
    <x v="1613"/>
    <x v="29"/>
    <n v="1"/>
    <x v="0"/>
    <x v="6"/>
    <x v="7"/>
    <m/>
    <s v="Payment"/>
    <n v="1"/>
    <s v="Cinnamon roll"/>
    <n v="3.75"/>
    <x v="1"/>
  </r>
  <r>
    <x v="1860"/>
    <d v="2025-05-09T00:00:00"/>
    <x v="1589"/>
    <x v="32"/>
    <n v="1"/>
    <x v="0"/>
    <x v="6"/>
    <x v="7"/>
    <m/>
    <s v="Payment"/>
    <n v="1"/>
    <s v="Scone with clotted cream and jam"/>
    <n v="5.75"/>
    <x v="1"/>
  </r>
  <r>
    <x v="1861"/>
    <d v="2025-05-09T00:00:00"/>
    <x v="1590"/>
    <x v="32"/>
    <n v="1"/>
    <x v="0"/>
    <x v="6"/>
    <x v="7"/>
    <m/>
    <s v="Payment"/>
    <n v="1"/>
    <s v="Scone with clotted cream and jam"/>
    <n v="5.75"/>
    <x v="1"/>
  </r>
  <r>
    <x v="1862"/>
    <d v="2025-05-10T00:00:00"/>
    <x v="1614"/>
    <x v="4"/>
    <n v="1"/>
    <x v="1"/>
    <x v="1"/>
    <x v="1"/>
    <m/>
    <s v="Payment"/>
    <n v="1"/>
    <s v="Drip coffee12 oz"/>
    <n v="2.25"/>
    <x v="2"/>
  </r>
  <r>
    <x v="1862"/>
    <d v="2025-05-10T00:00:00"/>
    <x v="1614"/>
    <x v="1"/>
    <n v="1"/>
    <x v="1"/>
    <x v="1"/>
    <x v="1"/>
    <m/>
    <s v="Payment"/>
    <n v="1"/>
    <s v="Café latté12 oz"/>
    <n v="4.25"/>
    <x v="2"/>
  </r>
  <r>
    <x v="1863"/>
    <d v="2025-05-10T00:00:00"/>
    <x v="1615"/>
    <x v="17"/>
    <n v="1"/>
    <x v="1"/>
    <x v="1"/>
    <x v="3"/>
    <m/>
    <s v="Payment"/>
    <n v="1"/>
    <s v="Iced Guillermo12 oz"/>
    <n v="3.5"/>
    <x v="2"/>
  </r>
  <r>
    <x v="1863"/>
    <d v="2025-05-10T00:00:00"/>
    <x v="1615"/>
    <x v="1"/>
    <n v="1"/>
    <x v="1"/>
    <x v="1"/>
    <x v="1"/>
    <m/>
    <s v="Payment"/>
    <n v="1"/>
    <s v="Café latté12 oz"/>
    <n v="4.25"/>
    <x v="2"/>
  </r>
  <r>
    <x v="1864"/>
    <d v="2025-05-10T00:00:00"/>
    <x v="1616"/>
    <x v="4"/>
    <n v="1"/>
    <x v="1"/>
    <x v="1"/>
    <x v="1"/>
    <m/>
    <s v="Payment"/>
    <n v="1"/>
    <s v="Drip coffee12 oz"/>
    <n v="2.25"/>
    <x v="2"/>
  </r>
  <r>
    <x v="1865"/>
    <d v="2025-05-10T00:00:00"/>
    <x v="1617"/>
    <x v="14"/>
    <n v="1"/>
    <x v="5"/>
    <x v="5"/>
    <x v="1"/>
    <m/>
    <s v="Payment"/>
    <n v="1"/>
    <s v="Hot chocolateRegular (12 oz)"/>
    <n v="4.75"/>
    <x v="2"/>
  </r>
  <r>
    <x v="1866"/>
    <d v="2025-05-10T00:00:00"/>
    <x v="1618"/>
    <x v="6"/>
    <n v="2"/>
    <x v="1"/>
    <x v="1"/>
    <x v="1"/>
    <m/>
    <s v="Payment"/>
    <n v="1"/>
    <s v="Pourover12 oz"/>
    <n v="7"/>
    <x v="2"/>
  </r>
  <r>
    <x v="1867"/>
    <d v="2025-05-10T00:00:00"/>
    <x v="1619"/>
    <x v="16"/>
    <n v="2"/>
    <x v="1"/>
    <x v="5"/>
    <x v="3"/>
    <m/>
    <s v="Payment"/>
    <n v="1"/>
    <s v="Coconut milk smoothie12 oz"/>
    <n v="11.5"/>
    <x v="2"/>
  </r>
  <r>
    <x v="1868"/>
    <d v="2025-05-10T00:00:00"/>
    <x v="1620"/>
    <x v="1"/>
    <n v="1"/>
    <x v="1"/>
    <x v="1"/>
    <x v="1"/>
    <m/>
    <s v="Payment"/>
    <n v="1"/>
    <s v="Café latté12 oz"/>
    <n v="4.25"/>
    <x v="2"/>
  </r>
  <r>
    <x v="1869"/>
    <d v="2025-05-10T00:00:00"/>
    <x v="1621"/>
    <x v="19"/>
    <n v="1"/>
    <x v="1"/>
    <x v="4"/>
    <x v="5"/>
    <m/>
    <s v="Payment"/>
    <n v="1"/>
    <s v="House blend12 oz"/>
    <n v="12.95"/>
    <x v="2"/>
  </r>
  <r>
    <x v="1870"/>
    <d v="2025-05-10T00:00:00"/>
    <x v="1622"/>
    <x v="1"/>
    <n v="1"/>
    <x v="1"/>
    <x v="1"/>
    <x v="1"/>
    <m/>
    <s v="Payment"/>
    <n v="1"/>
    <s v="Café latté12 oz"/>
    <n v="4.25"/>
    <x v="2"/>
  </r>
  <r>
    <x v="1871"/>
    <d v="2025-05-10T00:00:00"/>
    <x v="1623"/>
    <x v="10"/>
    <n v="1"/>
    <x v="1"/>
    <x v="4"/>
    <x v="5"/>
    <m/>
    <s v="Payment"/>
    <n v="1"/>
    <s v="Single-origin12 oz"/>
    <n v="14.95"/>
    <x v="2"/>
  </r>
  <r>
    <x v="1871"/>
    <d v="2025-05-10T00:00:00"/>
    <x v="1623"/>
    <x v="10"/>
    <n v="1"/>
    <x v="1"/>
    <x v="4"/>
    <x v="5"/>
    <m/>
    <s v="Payment"/>
    <n v="1"/>
    <s v="Single-origin12 oz"/>
    <n v="14.95"/>
    <x v="2"/>
  </r>
  <r>
    <x v="1872"/>
    <d v="2025-05-10T00:00:00"/>
    <x v="1624"/>
    <x v="3"/>
    <n v="1"/>
    <x v="0"/>
    <x v="1"/>
    <x v="2"/>
    <m/>
    <s v="Payment"/>
    <n v="1"/>
    <s v="Drip coffee refill"/>
    <n v="1.25"/>
    <x v="2"/>
  </r>
  <r>
    <x v="1873"/>
    <d v="2025-05-10T00:00:00"/>
    <x v="1625"/>
    <x v="7"/>
    <n v="1"/>
    <x v="2"/>
    <x v="1"/>
    <x v="1"/>
    <m/>
    <s v="Payment"/>
    <n v="1"/>
    <s v="Turkish coffee3 oz"/>
    <n v="3.75"/>
    <x v="2"/>
  </r>
  <r>
    <x v="1874"/>
    <d v="2025-05-10T00:00:00"/>
    <x v="1626"/>
    <x v="13"/>
    <n v="1"/>
    <x v="4"/>
    <x v="2"/>
    <x v="1"/>
    <m/>
    <s v="Payment"/>
    <n v="1"/>
    <s v="Moroccan tea10 oz"/>
    <n v="3"/>
    <x v="2"/>
  </r>
  <r>
    <x v="1875"/>
    <d v="2025-05-10T00:00:00"/>
    <x v="1627"/>
    <x v="7"/>
    <n v="1"/>
    <x v="2"/>
    <x v="1"/>
    <x v="1"/>
    <m/>
    <s v="Payment"/>
    <n v="2"/>
    <s v="Turkish coffee3 oz"/>
    <n v="3.75"/>
    <x v="2"/>
  </r>
  <r>
    <x v="1876"/>
    <d v="2025-05-10T00:00:00"/>
    <x v="1628"/>
    <x v="6"/>
    <n v="1"/>
    <x v="1"/>
    <x v="1"/>
    <x v="1"/>
    <m/>
    <s v="Payment"/>
    <n v="1"/>
    <s v="Pourover12 oz"/>
    <n v="3.5"/>
    <x v="2"/>
  </r>
  <r>
    <x v="1877"/>
    <d v="2025-05-10T00:00:00"/>
    <x v="1629"/>
    <x v="9"/>
    <n v="1"/>
    <x v="0"/>
    <x v="3"/>
    <x v="4"/>
    <m/>
    <s v="Payment"/>
    <n v="1"/>
    <s v="Syrup"/>
    <n v="0.75"/>
    <x v="2"/>
  </r>
  <r>
    <x v="1877"/>
    <d v="2025-05-10T00:00:00"/>
    <x v="1629"/>
    <x v="6"/>
    <n v="1"/>
    <x v="1"/>
    <x v="1"/>
    <x v="1"/>
    <m/>
    <s v="Payment"/>
    <n v="1"/>
    <s v="Pourover12 oz"/>
    <n v="3.5"/>
    <x v="2"/>
  </r>
  <r>
    <x v="1878"/>
    <d v="2025-05-10T00:00:00"/>
    <x v="1630"/>
    <x v="7"/>
    <n v="1"/>
    <x v="2"/>
    <x v="1"/>
    <x v="1"/>
    <m/>
    <s v="Payment"/>
    <n v="1"/>
    <s v="Turkish coffee3 oz"/>
    <n v="3.75"/>
    <x v="2"/>
  </r>
  <r>
    <x v="1879"/>
    <d v="2025-05-10T00:00:00"/>
    <x v="1631"/>
    <x v="42"/>
    <n v="1"/>
    <x v="0"/>
    <x v="0"/>
    <x v="10"/>
    <m/>
    <s v="Payment"/>
    <n v="1"/>
    <s v="Reusable travel mug"/>
    <n v="12.75"/>
    <x v="2"/>
  </r>
  <r>
    <x v="1880"/>
    <d v="2025-05-10T00:00:00"/>
    <x v="1632"/>
    <x v="16"/>
    <n v="1"/>
    <x v="1"/>
    <x v="5"/>
    <x v="3"/>
    <m/>
    <s v="Payment"/>
    <n v="2"/>
    <s v="Coconut milk smoothie12 oz"/>
    <n v="5.75"/>
    <x v="2"/>
  </r>
  <r>
    <x v="1881"/>
    <d v="2025-05-10T00:00:00"/>
    <x v="1633"/>
    <x v="1"/>
    <n v="1"/>
    <x v="1"/>
    <x v="1"/>
    <x v="1"/>
    <m/>
    <s v="Payment"/>
    <n v="1"/>
    <s v="Café latté12 oz"/>
    <n v="4.25"/>
    <x v="2"/>
  </r>
  <r>
    <x v="1882"/>
    <d v="2025-05-10T00:00:00"/>
    <x v="1634"/>
    <x v="1"/>
    <n v="1"/>
    <x v="1"/>
    <x v="1"/>
    <x v="1"/>
    <m/>
    <s v="Payment"/>
    <n v="1"/>
    <s v="Café latté12 oz"/>
    <n v="4.25"/>
    <x v="2"/>
  </r>
  <r>
    <x v="1883"/>
    <d v="2025-05-10T00:00:00"/>
    <x v="1635"/>
    <x v="9"/>
    <n v="1"/>
    <x v="0"/>
    <x v="3"/>
    <x v="4"/>
    <m/>
    <s v="Payment"/>
    <n v="1"/>
    <s v="Syrup"/>
    <n v="0.75"/>
    <x v="2"/>
  </r>
  <r>
    <x v="1883"/>
    <d v="2025-05-10T00:00:00"/>
    <x v="1635"/>
    <x v="6"/>
    <n v="1"/>
    <x v="1"/>
    <x v="1"/>
    <x v="1"/>
    <m/>
    <s v="Payment"/>
    <n v="1"/>
    <s v="Pourover12 oz"/>
    <n v="3.5"/>
    <x v="2"/>
  </r>
  <r>
    <x v="1884"/>
    <d v="2025-05-10T00:00:00"/>
    <x v="1636"/>
    <x v="15"/>
    <n v="1"/>
    <x v="1"/>
    <x v="1"/>
    <x v="3"/>
    <m/>
    <s v="Payment"/>
    <n v="2"/>
    <s v="Frappé12 oz"/>
    <n v="4.75"/>
    <x v="2"/>
  </r>
  <r>
    <x v="1885"/>
    <d v="2025-05-10T00:00:00"/>
    <x v="1637"/>
    <x v="3"/>
    <n v="1"/>
    <x v="0"/>
    <x v="1"/>
    <x v="2"/>
    <m/>
    <s v="Payment"/>
    <n v="2"/>
    <s v="Drip coffee refill"/>
    <n v="1.25"/>
    <x v="2"/>
  </r>
  <r>
    <x v="1886"/>
    <d v="2025-05-10T00:00:00"/>
    <x v="1638"/>
    <x v="7"/>
    <n v="1"/>
    <x v="2"/>
    <x v="1"/>
    <x v="1"/>
    <m/>
    <s v="Payment"/>
    <n v="1"/>
    <s v="Turkish coffee3 oz"/>
    <n v="3.75"/>
    <x v="2"/>
  </r>
  <r>
    <x v="1886"/>
    <d v="2025-05-10T00:00:00"/>
    <x v="1638"/>
    <x v="9"/>
    <n v="1"/>
    <x v="0"/>
    <x v="3"/>
    <x v="4"/>
    <m/>
    <s v="Payment"/>
    <n v="1"/>
    <s v="Syrup"/>
    <n v="0.75"/>
    <x v="2"/>
  </r>
  <r>
    <x v="1887"/>
    <d v="2025-05-10T00:00:00"/>
    <x v="1639"/>
    <x v="10"/>
    <n v="1"/>
    <x v="1"/>
    <x v="4"/>
    <x v="5"/>
    <m/>
    <s v="Payment"/>
    <n v="1"/>
    <s v="Single-origin12 oz"/>
    <n v="14.95"/>
    <x v="2"/>
  </r>
  <r>
    <x v="1888"/>
    <d v="2025-05-10T00:00:00"/>
    <x v="1640"/>
    <x v="5"/>
    <n v="1"/>
    <x v="1"/>
    <x v="1"/>
    <x v="1"/>
    <m/>
    <s v="Payment"/>
    <n v="2"/>
    <s v="Café Cubano12 oz"/>
    <n v="7"/>
    <x v="2"/>
  </r>
  <r>
    <x v="1889"/>
    <d v="2025-05-10T00:00:00"/>
    <x v="1641"/>
    <x v="5"/>
    <n v="1"/>
    <x v="1"/>
    <x v="1"/>
    <x v="1"/>
    <m/>
    <s v="Payment"/>
    <n v="1"/>
    <s v="Café Cubano12 oz"/>
    <n v="7"/>
    <x v="2"/>
  </r>
  <r>
    <x v="1890"/>
    <d v="2025-05-10T00:00:00"/>
    <x v="381"/>
    <x v="2"/>
    <n v="2"/>
    <x v="1"/>
    <x v="1"/>
    <x v="1"/>
    <m/>
    <s v="Payment"/>
    <n v="2"/>
    <s v="Cappuccino12 oz"/>
    <n v="11"/>
    <x v="2"/>
  </r>
  <r>
    <x v="1891"/>
    <d v="2025-05-10T00:00:00"/>
    <x v="1642"/>
    <x v="12"/>
    <n v="1"/>
    <x v="3"/>
    <x v="1"/>
    <x v="1"/>
    <m/>
    <s v="Payment"/>
    <n v="1"/>
    <s v="Espresso1 oz"/>
    <n v="2.5"/>
    <x v="2"/>
  </r>
  <r>
    <x v="1892"/>
    <d v="2025-05-10T00:00:00"/>
    <x v="1643"/>
    <x v="7"/>
    <n v="1"/>
    <x v="2"/>
    <x v="1"/>
    <x v="1"/>
    <m/>
    <s v="Payment"/>
    <n v="1"/>
    <s v="Turkish coffee3 oz"/>
    <n v="3.75"/>
    <x v="2"/>
  </r>
  <r>
    <x v="1893"/>
    <d v="2025-05-10T00:00:00"/>
    <x v="1644"/>
    <x v="2"/>
    <n v="1"/>
    <x v="1"/>
    <x v="1"/>
    <x v="1"/>
    <m/>
    <s v="Payment"/>
    <n v="1"/>
    <s v="Cappuccino12 oz"/>
    <n v="5.5"/>
    <x v="2"/>
  </r>
  <r>
    <x v="1894"/>
    <d v="2025-05-10T00:00:00"/>
    <x v="1504"/>
    <x v="23"/>
    <n v="1"/>
    <x v="4"/>
    <x v="1"/>
    <x v="3"/>
    <m/>
    <s v="Payment"/>
    <n v="2"/>
    <s v="Mazagran10 oz"/>
    <n v="4"/>
    <x v="2"/>
  </r>
  <r>
    <x v="1895"/>
    <d v="2025-05-10T00:00:00"/>
    <x v="1645"/>
    <x v="24"/>
    <n v="1"/>
    <x v="1"/>
    <x v="1"/>
    <x v="1"/>
    <m/>
    <s v="Payment"/>
    <n v="1"/>
    <s v="Aeropress12 oz"/>
    <n v="6"/>
    <x v="2"/>
  </r>
  <r>
    <x v="1896"/>
    <d v="2025-05-10T00:00:00"/>
    <x v="1646"/>
    <x v="3"/>
    <n v="1"/>
    <x v="0"/>
    <x v="1"/>
    <x v="2"/>
    <m/>
    <s v="Payment"/>
    <n v="2"/>
    <s v="Drip coffee refill"/>
    <n v="1.25"/>
    <x v="2"/>
  </r>
  <r>
    <x v="1897"/>
    <d v="2025-05-10T00:00:00"/>
    <x v="1647"/>
    <x v="16"/>
    <n v="1"/>
    <x v="1"/>
    <x v="5"/>
    <x v="3"/>
    <m/>
    <s v="Payment"/>
    <n v="1"/>
    <s v="Coconut milk smoothie12 oz"/>
    <n v="5.75"/>
    <x v="2"/>
  </r>
  <r>
    <x v="1898"/>
    <d v="2025-05-10T00:00:00"/>
    <x v="1648"/>
    <x v="1"/>
    <n v="1"/>
    <x v="1"/>
    <x v="1"/>
    <x v="1"/>
    <m/>
    <s v="Payment"/>
    <n v="2"/>
    <s v="Café latté12 oz"/>
    <n v="4.25"/>
    <x v="2"/>
  </r>
  <r>
    <x v="1899"/>
    <d v="2025-05-10T00:00:00"/>
    <x v="1649"/>
    <x v="7"/>
    <n v="1"/>
    <x v="2"/>
    <x v="1"/>
    <x v="1"/>
    <m/>
    <s v="Payment"/>
    <n v="1"/>
    <s v="Turkish coffee3 oz"/>
    <n v="3.75"/>
    <x v="2"/>
  </r>
  <r>
    <x v="1900"/>
    <d v="2025-05-10T00:00:00"/>
    <x v="1650"/>
    <x v="8"/>
    <n v="1"/>
    <x v="1"/>
    <x v="2"/>
    <x v="3"/>
    <m/>
    <s v="Payment"/>
    <n v="1"/>
    <s v="Iced tea12 oz"/>
    <n v="4.25"/>
    <x v="2"/>
  </r>
  <r>
    <x v="1901"/>
    <d v="2025-05-10T00:00:00"/>
    <x v="1651"/>
    <x v="9"/>
    <n v="1"/>
    <x v="0"/>
    <x v="3"/>
    <x v="4"/>
    <m/>
    <s v="Payment"/>
    <n v="2"/>
    <s v="Syrup"/>
    <n v="0.75"/>
    <x v="2"/>
  </r>
  <r>
    <x v="1901"/>
    <d v="2025-05-10T00:00:00"/>
    <x v="1651"/>
    <x v="6"/>
    <n v="1"/>
    <x v="1"/>
    <x v="1"/>
    <x v="1"/>
    <m/>
    <s v="Payment"/>
    <n v="2"/>
    <s v="Pourover12 oz"/>
    <n v="3.5"/>
    <x v="2"/>
  </r>
  <r>
    <x v="1902"/>
    <d v="2025-05-10T00:00:00"/>
    <x v="1652"/>
    <x v="6"/>
    <n v="1"/>
    <x v="1"/>
    <x v="1"/>
    <x v="1"/>
    <m/>
    <s v="Payment"/>
    <n v="1"/>
    <s v="Pourover12 oz"/>
    <n v="3.5"/>
    <x v="2"/>
  </r>
  <r>
    <x v="1903"/>
    <d v="2025-05-10T00:00:00"/>
    <x v="1653"/>
    <x v="15"/>
    <n v="1"/>
    <x v="1"/>
    <x v="1"/>
    <x v="3"/>
    <m/>
    <s v="Payment"/>
    <n v="1"/>
    <s v="Frappé12 oz"/>
    <n v="4.75"/>
    <x v="2"/>
  </r>
  <r>
    <x v="1904"/>
    <d v="2025-05-10T00:00:00"/>
    <x v="1654"/>
    <x v="6"/>
    <n v="1"/>
    <x v="1"/>
    <x v="1"/>
    <x v="1"/>
    <m/>
    <s v="Payment"/>
    <n v="2"/>
    <s v="Pourover12 oz"/>
    <n v="3.5"/>
    <x v="2"/>
  </r>
  <r>
    <x v="1905"/>
    <d v="2025-05-10T00:00:00"/>
    <x v="1655"/>
    <x v="8"/>
    <n v="1"/>
    <x v="1"/>
    <x v="2"/>
    <x v="3"/>
    <m/>
    <s v="Payment"/>
    <n v="1"/>
    <s v="Iced tea12 oz"/>
    <n v="4.25"/>
    <x v="2"/>
  </r>
  <r>
    <x v="1906"/>
    <d v="2025-05-10T00:00:00"/>
    <x v="1656"/>
    <x v="15"/>
    <n v="1"/>
    <x v="1"/>
    <x v="1"/>
    <x v="3"/>
    <m/>
    <s v="Payment"/>
    <n v="2"/>
    <s v="Frappé12 oz"/>
    <n v="4.75"/>
    <x v="2"/>
  </r>
  <r>
    <x v="1907"/>
    <d v="2025-05-10T00:00:00"/>
    <x v="1657"/>
    <x v="15"/>
    <n v="1"/>
    <x v="1"/>
    <x v="1"/>
    <x v="3"/>
    <m/>
    <s v="Payment"/>
    <n v="1"/>
    <s v="Frappé12 oz"/>
    <n v="4.75"/>
    <x v="2"/>
  </r>
  <r>
    <x v="1907"/>
    <d v="2025-05-10T00:00:00"/>
    <x v="1657"/>
    <x v="2"/>
    <n v="1"/>
    <x v="1"/>
    <x v="1"/>
    <x v="1"/>
    <m/>
    <s v="Payment"/>
    <n v="1"/>
    <s v="Cappuccino12 oz"/>
    <n v="5.5"/>
    <x v="2"/>
  </r>
  <r>
    <x v="1908"/>
    <d v="2025-05-10T00:00:00"/>
    <x v="1658"/>
    <x v="6"/>
    <n v="1"/>
    <x v="1"/>
    <x v="1"/>
    <x v="1"/>
    <m/>
    <s v="Payment"/>
    <n v="2"/>
    <s v="Pourover12 oz"/>
    <n v="3.5"/>
    <x v="2"/>
  </r>
  <r>
    <x v="1909"/>
    <d v="2025-05-10T00:00:00"/>
    <x v="1659"/>
    <x v="9"/>
    <n v="1"/>
    <x v="0"/>
    <x v="3"/>
    <x v="4"/>
    <m/>
    <s v="Payment"/>
    <n v="2"/>
    <s v="Syrup"/>
    <n v="0.75"/>
    <x v="2"/>
  </r>
  <r>
    <x v="1909"/>
    <d v="2025-05-10T00:00:00"/>
    <x v="1659"/>
    <x v="6"/>
    <n v="1"/>
    <x v="1"/>
    <x v="1"/>
    <x v="1"/>
    <m/>
    <s v="Payment"/>
    <n v="2"/>
    <s v="Pourover12 oz"/>
    <n v="3.5"/>
    <x v="2"/>
  </r>
  <r>
    <x v="1909"/>
    <d v="2025-05-10T00:00:00"/>
    <x v="1659"/>
    <x v="6"/>
    <n v="1"/>
    <x v="1"/>
    <x v="1"/>
    <x v="1"/>
    <m/>
    <s v="Payment"/>
    <n v="2"/>
    <s v="Pourover12 oz"/>
    <n v="3.5"/>
    <x v="2"/>
  </r>
  <r>
    <x v="1909"/>
    <d v="2025-05-10T00:00:00"/>
    <x v="1659"/>
    <x v="10"/>
    <n v="1"/>
    <x v="1"/>
    <x v="4"/>
    <x v="5"/>
    <m/>
    <s v="Payment"/>
    <n v="2"/>
    <s v="Single-origin12 oz"/>
    <n v="14.95"/>
    <x v="2"/>
  </r>
  <r>
    <x v="1910"/>
    <d v="2025-05-10T00:00:00"/>
    <x v="61"/>
    <x v="6"/>
    <n v="1"/>
    <x v="1"/>
    <x v="1"/>
    <x v="1"/>
    <m/>
    <s v="Payment"/>
    <n v="1"/>
    <s v="Pourover12 oz"/>
    <n v="3.5"/>
    <x v="2"/>
  </r>
  <r>
    <x v="1911"/>
    <d v="2025-05-10T00:00:00"/>
    <x v="1660"/>
    <x v="7"/>
    <n v="1"/>
    <x v="2"/>
    <x v="1"/>
    <x v="1"/>
    <m/>
    <s v="Payment"/>
    <n v="1"/>
    <s v="Turkish coffee3 oz"/>
    <n v="3.75"/>
    <x v="2"/>
  </r>
  <r>
    <x v="1912"/>
    <d v="2025-05-10T00:00:00"/>
    <x v="1661"/>
    <x v="6"/>
    <n v="1"/>
    <x v="1"/>
    <x v="1"/>
    <x v="1"/>
    <m/>
    <s v="Payment"/>
    <n v="1"/>
    <s v="Pourover12 oz"/>
    <n v="3.5"/>
    <x v="2"/>
  </r>
  <r>
    <x v="1913"/>
    <d v="2025-05-10T00:00:00"/>
    <x v="1662"/>
    <x v="12"/>
    <n v="1"/>
    <x v="3"/>
    <x v="1"/>
    <x v="1"/>
    <m/>
    <s v="Payment"/>
    <n v="2"/>
    <s v="Espresso1 oz"/>
    <n v="2.5"/>
    <x v="2"/>
  </r>
  <r>
    <x v="1914"/>
    <d v="2025-05-10T00:00:00"/>
    <x v="1663"/>
    <x v="20"/>
    <n v="1"/>
    <x v="1"/>
    <x v="2"/>
    <x v="1"/>
    <m/>
    <s v="Payment"/>
    <n v="1"/>
    <s v="Rooibos latté12 oz"/>
    <n v="5.5"/>
    <x v="2"/>
  </r>
  <r>
    <x v="1915"/>
    <d v="2025-05-10T00:00:00"/>
    <x v="1664"/>
    <x v="6"/>
    <n v="1"/>
    <x v="1"/>
    <x v="1"/>
    <x v="1"/>
    <m/>
    <s v="Payment"/>
    <n v="1"/>
    <s v="Pourover12 oz"/>
    <n v="3.5"/>
    <x v="2"/>
  </r>
  <r>
    <x v="1915"/>
    <d v="2025-05-10T00:00:00"/>
    <x v="1664"/>
    <x v="11"/>
    <n v="1"/>
    <x v="0"/>
    <x v="3"/>
    <x v="4"/>
    <m/>
    <s v="Payment"/>
    <n v="1"/>
    <s v="Extra shot"/>
    <n v="1"/>
    <x v="2"/>
  </r>
  <r>
    <x v="1916"/>
    <d v="2025-05-10T00:00:00"/>
    <x v="1665"/>
    <x v="10"/>
    <n v="2"/>
    <x v="1"/>
    <x v="4"/>
    <x v="5"/>
    <m/>
    <s v="Payment"/>
    <n v="1"/>
    <s v="Single-origin12 oz"/>
    <n v="29.9"/>
    <x v="2"/>
  </r>
  <r>
    <x v="1917"/>
    <d v="2025-05-10T00:00:00"/>
    <x v="1666"/>
    <x v="9"/>
    <n v="1"/>
    <x v="0"/>
    <x v="3"/>
    <x v="4"/>
    <m/>
    <s v="Payment"/>
    <n v="1"/>
    <s v="Syrup"/>
    <n v="0.75"/>
    <x v="2"/>
  </r>
  <r>
    <x v="1917"/>
    <d v="2025-05-10T00:00:00"/>
    <x v="1666"/>
    <x v="6"/>
    <n v="1"/>
    <x v="1"/>
    <x v="1"/>
    <x v="1"/>
    <m/>
    <s v="Payment"/>
    <n v="1"/>
    <s v="Pourover12 oz"/>
    <n v="3.5"/>
    <x v="2"/>
  </r>
  <r>
    <x v="1918"/>
    <d v="2025-05-10T00:00:00"/>
    <x v="1667"/>
    <x v="4"/>
    <n v="1"/>
    <x v="1"/>
    <x v="1"/>
    <x v="1"/>
    <m/>
    <s v="Payment"/>
    <n v="1"/>
    <s v="Drip coffee12 oz"/>
    <n v="2.25"/>
    <x v="2"/>
  </r>
  <r>
    <x v="1919"/>
    <d v="2025-05-10T00:00:00"/>
    <x v="1668"/>
    <x v="1"/>
    <n v="1"/>
    <x v="1"/>
    <x v="1"/>
    <x v="1"/>
    <m/>
    <s v="Payment"/>
    <n v="1"/>
    <s v="Café latté12 oz"/>
    <n v="4.25"/>
    <x v="2"/>
  </r>
  <r>
    <x v="1920"/>
    <d v="2025-05-10T00:00:00"/>
    <x v="1669"/>
    <x v="6"/>
    <n v="1"/>
    <x v="1"/>
    <x v="1"/>
    <x v="1"/>
    <m/>
    <s v="Payment"/>
    <n v="1"/>
    <s v="Pourover12 oz"/>
    <n v="3.5"/>
    <x v="2"/>
  </r>
  <r>
    <x v="1921"/>
    <d v="2025-05-10T00:00:00"/>
    <x v="1670"/>
    <x v="8"/>
    <n v="1"/>
    <x v="1"/>
    <x v="2"/>
    <x v="3"/>
    <m/>
    <s v="Payment"/>
    <n v="1"/>
    <s v="Iced tea12 oz"/>
    <n v="4.25"/>
    <x v="2"/>
  </r>
  <r>
    <x v="1921"/>
    <d v="2025-05-10T00:00:00"/>
    <x v="1670"/>
    <x v="15"/>
    <n v="1"/>
    <x v="1"/>
    <x v="1"/>
    <x v="3"/>
    <m/>
    <s v="Payment"/>
    <n v="1"/>
    <s v="Frappé12 oz"/>
    <n v="4.75"/>
    <x v="2"/>
  </r>
  <r>
    <x v="1922"/>
    <d v="2025-05-10T00:00:00"/>
    <x v="1671"/>
    <x v="9"/>
    <n v="2"/>
    <x v="0"/>
    <x v="3"/>
    <x v="4"/>
    <m/>
    <s v="Payment"/>
    <n v="2"/>
    <s v="Syrup"/>
    <n v="1.5"/>
    <x v="2"/>
  </r>
  <r>
    <x v="1922"/>
    <d v="2025-05-10T00:00:00"/>
    <x v="1671"/>
    <x v="6"/>
    <n v="2"/>
    <x v="1"/>
    <x v="1"/>
    <x v="1"/>
    <m/>
    <s v="Payment"/>
    <n v="2"/>
    <s v="Pourover12 oz"/>
    <n v="7"/>
    <x v="2"/>
  </r>
  <r>
    <x v="1923"/>
    <d v="2025-05-10T00:00:00"/>
    <x v="1672"/>
    <x v="10"/>
    <n v="2"/>
    <x v="1"/>
    <x v="4"/>
    <x v="5"/>
    <m/>
    <s v="Payment"/>
    <n v="2"/>
    <s v="Single-origin12 oz"/>
    <n v="29.9"/>
    <x v="2"/>
  </r>
  <r>
    <x v="1924"/>
    <d v="2025-05-10T00:00:00"/>
    <x v="1673"/>
    <x v="6"/>
    <n v="1"/>
    <x v="1"/>
    <x v="1"/>
    <x v="1"/>
    <m/>
    <s v="Payment"/>
    <n v="1"/>
    <s v="Pourover12 oz"/>
    <n v="3.5"/>
    <x v="2"/>
  </r>
  <r>
    <x v="1925"/>
    <d v="2025-05-10T00:00:00"/>
    <x v="1674"/>
    <x v="1"/>
    <n v="1"/>
    <x v="1"/>
    <x v="1"/>
    <x v="1"/>
    <m/>
    <s v="Payment"/>
    <n v="1"/>
    <s v="Café latté12 oz"/>
    <n v="4.25"/>
    <x v="2"/>
  </r>
  <r>
    <x v="1926"/>
    <d v="2025-05-10T00:00:00"/>
    <x v="1675"/>
    <x v="7"/>
    <n v="1"/>
    <x v="2"/>
    <x v="1"/>
    <x v="1"/>
    <m/>
    <s v="Payment"/>
    <n v="1"/>
    <s v="Turkish coffee3 oz"/>
    <n v="3.75"/>
    <x v="2"/>
  </r>
  <r>
    <x v="1927"/>
    <d v="2025-05-10T00:00:00"/>
    <x v="1676"/>
    <x v="15"/>
    <n v="1"/>
    <x v="1"/>
    <x v="1"/>
    <x v="3"/>
    <m/>
    <s v="Payment"/>
    <n v="2"/>
    <s v="Frappé12 oz"/>
    <n v="4.75"/>
    <x v="2"/>
  </r>
  <r>
    <x v="1928"/>
    <d v="2025-05-10T00:00:00"/>
    <x v="1677"/>
    <x v="3"/>
    <n v="1"/>
    <x v="0"/>
    <x v="1"/>
    <x v="2"/>
    <m/>
    <s v="Payment"/>
    <n v="1"/>
    <s v="Drip coffee refill"/>
    <n v="1.25"/>
    <x v="2"/>
  </r>
  <r>
    <x v="1929"/>
    <d v="2025-05-10T00:00:00"/>
    <x v="1678"/>
    <x v="5"/>
    <n v="1"/>
    <x v="1"/>
    <x v="1"/>
    <x v="1"/>
    <m/>
    <s v="Payment"/>
    <n v="1"/>
    <s v="Café Cubano12 oz"/>
    <n v="7"/>
    <x v="2"/>
  </r>
  <r>
    <x v="1930"/>
    <d v="2025-05-10T00:00:00"/>
    <x v="1679"/>
    <x v="13"/>
    <n v="1"/>
    <x v="4"/>
    <x v="2"/>
    <x v="1"/>
    <m/>
    <s v="Payment"/>
    <n v="1"/>
    <s v="Moroccan tea10 oz"/>
    <n v="3"/>
    <x v="2"/>
  </r>
  <r>
    <x v="1931"/>
    <d v="2025-05-10T00:00:00"/>
    <x v="1680"/>
    <x v="15"/>
    <n v="1"/>
    <x v="1"/>
    <x v="1"/>
    <x v="3"/>
    <m/>
    <s v="Payment"/>
    <n v="1"/>
    <s v="Frappé12 oz"/>
    <n v="4.75"/>
    <x v="2"/>
  </r>
  <r>
    <x v="1932"/>
    <d v="2025-05-10T00:00:00"/>
    <x v="1681"/>
    <x v="6"/>
    <n v="1"/>
    <x v="1"/>
    <x v="1"/>
    <x v="1"/>
    <m/>
    <s v="Payment"/>
    <n v="2"/>
    <s v="Pourover12 oz"/>
    <n v="3.5"/>
    <x v="2"/>
  </r>
  <r>
    <x v="1932"/>
    <d v="2025-05-10T00:00:00"/>
    <x v="1681"/>
    <x v="11"/>
    <n v="1"/>
    <x v="0"/>
    <x v="3"/>
    <x v="4"/>
    <m/>
    <s v="Payment"/>
    <n v="2"/>
    <s v="Extra shot"/>
    <n v="1"/>
    <x v="2"/>
  </r>
  <r>
    <x v="1932"/>
    <d v="2025-05-10T00:00:00"/>
    <x v="1681"/>
    <x v="3"/>
    <n v="1"/>
    <x v="0"/>
    <x v="1"/>
    <x v="2"/>
    <m/>
    <s v="Payment"/>
    <n v="2"/>
    <s v="Drip coffee refill"/>
    <n v="1.25"/>
    <x v="2"/>
  </r>
  <r>
    <x v="1933"/>
    <d v="2025-05-10T00:00:00"/>
    <x v="1682"/>
    <x v="8"/>
    <n v="1"/>
    <x v="1"/>
    <x v="2"/>
    <x v="3"/>
    <m/>
    <s v="Payment"/>
    <n v="2"/>
    <s v="Iced tea12 oz"/>
    <n v="4.25"/>
    <x v="2"/>
  </r>
  <r>
    <x v="1933"/>
    <d v="2025-05-10T00:00:00"/>
    <x v="1682"/>
    <x v="19"/>
    <n v="1"/>
    <x v="1"/>
    <x v="4"/>
    <x v="5"/>
    <m/>
    <s v="Payment"/>
    <n v="2"/>
    <s v="House blend12 oz"/>
    <n v="12.95"/>
    <x v="2"/>
  </r>
  <r>
    <x v="1934"/>
    <d v="2025-05-10T00:00:00"/>
    <x v="1683"/>
    <x v="7"/>
    <n v="1"/>
    <x v="2"/>
    <x v="1"/>
    <x v="1"/>
    <m/>
    <s v="Payment"/>
    <n v="1"/>
    <s v="Turkish coffee3 oz"/>
    <n v="3.75"/>
    <x v="2"/>
  </r>
  <r>
    <x v="1934"/>
    <d v="2025-05-10T00:00:00"/>
    <x v="1683"/>
    <x v="18"/>
    <n v="2"/>
    <x v="1"/>
    <x v="5"/>
    <x v="3"/>
    <m/>
    <s v="Payment"/>
    <n v="1"/>
    <s v="Soda water with fruit slice12 oz"/>
    <n v="4"/>
    <x v="2"/>
  </r>
  <r>
    <x v="1935"/>
    <d v="2025-05-10T00:00:00"/>
    <x v="1684"/>
    <x v="6"/>
    <n v="1"/>
    <x v="1"/>
    <x v="1"/>
    <x v="1"/>
    <m/>
    <s v="Payment"/>
    <n v="1"/>
    <s v="Pourover12 oz"/>
    <n v="3.5"/>
    <x v="2"/>
  </r>
  <r>
    <x v="1936"/>
    <d v="2025-05-10T00:00:00"/>
    <x v="1685"/>
    <x v="22"/>
    <n v="1"/>
    <x v="4"/>
    <x v="1"/>
    <x v="3"/>
    <m/>
    <s v="Payment"/>
    <n v="1"/>
    <s v="Iced café bombón10 oz"/>
    <n v="4.75"/>
    <x v="2"/>
  </r>
  <r>
    <x v="1937"/>
    <d v="2025-05-10T00:00:00"/>
    <x v="1686"/>
    <x v="6"/>
    <n v="1"/>
    <x v="1"/>
    <x v="1"/>
    <x v="1"/>
    <m/>
    <s v="Payment"/>
    <n v="2"/>
    <s v="Pourover12 oz"/>
    <n v="3.5"/>
    <x v="2"/>
  </r>
  <r>
    <x v="1938"/>
    <d v="2025-05-10T00:00:00"/>
    <x v="1687"/>
    <x v="2"/>
    <n v="1"/>
    <x v="1"/>
    <x v="1"/>
    <x v="1"/>
    <m/>
    <s v="Payment"/>
    <n v="1"/>
    <s v="Cappuccino12 oz"/>
    <n v="5.5"/>
    <x v="2"/>
  </r>
  <r>
    <x v="1939"/>
    <d v="2025-05-10T00:00:00"/>
    <x v="1688"/>
    <x v="13"/>
    <n v="1"/>
    <x v="4"/>
    <x v="2"/>
    <x v="1"/>
    <m/>
    <s v="Payment"/>
    <n v="2"/>
    <s v="Moroccan tea10 oz"/>
    <n v="3"/>
    <x v="2"/>
  </r>
  <r>
    <x v="1940"/>
    <d v="2025-05-10T00:00:00"/>
    <x v="1689"/>
    <x v="6"/>
    <n v="1"/>
    <x v="1"/>
    <x v="1"/>
    <x v="1"/>
    <m/>
    <s v="Payment"/>
    <n v="2"/>
    <s v="Pourover12 oz"/>
    <n v="3.5"/>
    <x v="2"/>
  </r>
  <r>
    <x v="1941"/>
    <d v="2025-05-10T00:00:00"/>
    <x v="1690"/>
    <x v="19"/>
    <n v="1"/>
    <x v="1"/>
    <x v="4"/>
    <x v="5"/>
    <m/>
    <s v="Payment"/>
    <n v="2"/>
    <s v="House blend12 oz"/>
    <n v="12.95"/>
    <x v="2"/>
  </r>
  <r>
    <x v="1942"/>
    <d v="2025-05-10T00:00:00"/>
    <x v="1691"/>
    <x v="6"/>
    <n v="1"/>
    <x v="1"/>
    <x v="1"/>
    <x v="1"/>
    <m/>
    <s v="Payment"/>
    <n v="1"/>
    <s v="Pourover12 oz"/>
    <n v="3.5"/>
    <x v="2"/>
  </r>
  <r>
    <x v="1943"/>
    <d v="2025-05-10T00:00:00"/>
    <x v="1692"/>
    <x v="20"/>
    <n v="1"/>
    <x v="1"/>
    <x v="2"/>
    <x v="1"/>
    <m/>
    <s v="Payment"/>
    <n v="2"/>
    <s v="Rooibos latté12 oz"/>
    <n v="5.5"/>
    <x v="2"/>
  </r>
  <r>
    <x v="1944"/>
    <d v="2025-05-10T00:00:00"/>
    <x v="1693"/>
    <x v="15"/>
    <n v="1"/>
    <x v="1"/>
    <x v="1"/>
    <x v="3"/>
    <m/>
    <s v="Payment"/>
    <n v="1"/>
    <s v="Frappé12 oz"/>
    <n v="4.75"/>
    <x v="2"/>
  </r>
  <r>
    <x v="1945"/>
    <d v="2025-05-10T00:00:00"/>
    <x v="1694"/>
    <x v="15"/>
    <n v="1"/>
    <x v="1"/>
    <x v="1"/>
    <x v="3"/>
    <m/>
    <s v="Payment"/>
    <n v="1"/>
    <s v="Frappé12 oz"/>
    <n v="4.75"/>
    <x v="2"/>
  </r>
  <r>
    <x v="1946"/>
    <d v="2025-05-10T00:00:00"/>
    <x v="1695"/>
    <x v="15"/>
    <n v="1"/>
    <x v="1"/>
    <x v="1"/>
    <x v="3"/>
    <m/>
    <s v="Payment"/>
    <n v="1"/>
    <s v="Frappé12 oz"/>
    <n v="4.75"/>
    <x v="2"/>
  </r>
  <r>
    <x v="1947"/>
    <d v="2025-05-10T00:00:00"/>
    <x v="1696"/>
    <x v="20"/>
    <n v="1"/>
    <x v="1"/>
    <x v="2"/>
    <x v="1"/>
    <m/>
    <s v="Payment"/>
    <n v="1"/>
    <s v="Rooibos latté12 oz"/>
    <n v="5.5"/>
    <x v="2"/>
  </r>
  <r>
    <x v="1948"/>
    <d v="2025-05-10T00:00:00"/>
    <x v="1697"/>
    <x v="6"/>
    <n v="1"/>
    <x v="1"/>
    <x v="1"/>
    <x v="1"/>
    <m/>
    <s v="Payment"/>
    <n v="2"/>
    <s v="Pourover12 oz"/>
    <n v="3.5"/>
    <x v="2"/>
  </r>
  <r>
    <x v="1949"/>
    <d v="2025-05-10T00:00:00"/>
    <x v="1698"/>
    <x v="11"/>
    <n v="1"/>
    <x v="0"/>
    <x v="3"/>
    <x v="4"/>
    <m/>
    <s v="Payment"/>
    <n v="1"/>
    <s v="Extra shot"/>
    <n v="1"/>
    <x v="2"/>
  </r>
  <r>
    <x v="1950"/>
    <d v="2025-05-10T00:00:00"/>
    <x v="1699"/>
    <x v="5"/>
    <n v="1"/>
    <x v="1"/>
    <x v="1"/>
    <x v="1"/>
    <m/>
    <s v="Payment"/>
    <n v="2"/>
    <s v="Café Cubano12 oz"/>
    <n v="7"/>
    <x v="2"/>
  </r>
  <r>
    <x v="1951"/>
    <d v="2025-05-10T00:00:00"/>
    <x v="1700"/>
    <x v="7"/>
    <n v="1"/>
    <x v="2"/>
    <x v="1"/>
    <x v="1"/>
    <m/>
    <s v="Payment"/>
    <n v="2"/>
    <s v="Turkish coffee3 oz"/>
    <n v="3.75"/>
    <x v="2"/>
  </r>
  <r>
    <x v="1952"/>
    <d v="2025-05-10T00:00:00"/>
    <x v="1701"/>
    <x v="3"/>
    <n v="1"/>
    <x v="0"/>
    <x v="1"/>
    <x v="2"/>
    <m/>
    <s v="Payment"/>
    <n v="1"/>
    <s v="Drip coffee refill"/>
    <n v="1.25"/>
    <x v="2"/>
  </r>
  <r>
    <x v="1953"/>
    <d v="2025-05-10T00:00:00"/>
    <x v="1702"/>
    <x v="41"/>
    <n v="1"/>
    <x v="1"/>
    <x v="5"/>
    <x v="3"/>
    <m/>
    <s v="Payment"/>
    <n v="1"/>
    <s v="Fruity fizzy12 oz"/>
    <n v="2"/>
    <x v="2"/>
  </r>
  <r>
    <x v="1954"/>
    <d v="2025-05-10T00:00:00"/>
    <x v="1703"/>
    <x v="10"/>
    <n v="1"/>
    <x v="1"/>
    <x v="4"/>
    <x v="5"/>
    <m/>
    <s v="Payment"/>
    <n v="2"/>
    <s v="Single-origin12 oz"/>
    <n v="14.95"/>
    <x v="2"/>
  </r>
  <r>
    <x v="1955"/>
    <d v="2025-05-10T00:00:00"/>
    <x v="1704"/>
    <x v="20"/>
    <n v="1"/>
    <x v="1"/>
    <x v="2"/>
    <x v="1"/>
    <m/>
    <s v="Payment"/>
    <n v="2"/>
    <s v="Rooibos latté12 oz"/>
    <n v="5.5"/>
    <x v="2"/>
  </r>
  <r>
    <x v="1955"/>
    <d v="2025-05-10T00:00:00"/>
    <x v="1704"/>
    <x v="6"/>
    <n v="1"/>
    <x v="1"/>
    <x v="1"/>
    <x v="1"/>
    <m/>
    <s v="Payment"/>
    <n v="2"/>
    <s v="Pourover12 oz"/>
    <n v="3.5"/>
    <x v="2"/>
  </r>
  <r>
    <x v="1956"/>
    <d v="2025-05-10T00:00:00"/>
    <x v="1705"/>
    <x v="11"/>
    <n v="1"/>
    <x v="0"/>
    <x v="3"/>
    <x v="4"/>
    <m/>
    <s v="Payment"/>
    <n v="1"/>
    <s v="Extra shot"/>
    <n v="1"/>
    <x v="2"/>
  </r>
  <r>
    <x v="1956"/>
    <d v="2025-05-10T00:00:00"/>
    <x v="1705"/>
    <x v="4"/>
    <n v="1"/>
    <x v="1"/>
    <x v="1"/>
    <x v="1"/>
    <m/>
    <s v="Payment"/>
    <n v="1"/>
    <s v="Drip coffee12 oz"/>
    <n v="2.25"/>
    <x v="2"/>
  </r>
  <r>
    <x v="1956"/>
    <d v="2025-05-10T00:00:00"/>
    <x v="1705"/>
    <x v="4"/>
    <n v="1"/>
    <x v="1"/>
    <x v="1"/>
    <x v="1"/>
    <m/>
    <s v="Payment"/>
    <n v="1"/>
    <s v="Drip coffee12 oz"/>
    <n v="2.25"/>
    <x v="2"/>
  </r>
  <r>
    <x v="1957"/>
    <d v="2025-05-10T00:00:00"/>
    <x v="1706"/>
    <x v="5"/>
    <n v="1"/>
    <x v="1"/>
    <x v="1"/>
    <x v="1"/>
    <m/>
    <s v="Payment"/>
    <n v="1"/>
    <s v="Café Cubano12 oz"/>
    <n v="7"/>
    <x v="2"/>
  </r>
  <r>
    <x v="1958"/>
    <d v="2025-05-10T00:00:00"/>
    <x v="1707"/>
    <x v="1"/>
    <n v="1"/>
    <x v="1"/>
    <x v="1"/>
    <x v="1"/>
    <m/>
    <s v="Payment"/>
    <n v="1"/>
    <s v="Café latté12 oz"/>
    <n v="4.25"/>
    <x v="2"/>
  </r>
  <r>
    <x v="1959"/>
    <d v="2025-05-10T00:00:00"/>
    <x v="1708"/>
    <x v="15"/>
    <n v="1"/>
    <x v="1"/>
    <x v="1"/>
    <x v="3"/>
    <m/>
    <s v="Payment"/>
    <n v="2"/>
    <s v="Frappé12 oz"/>
    <n v="4.75"/>
    <x v="2"/>
  </r>
  <r>
    <x v="1960"/>
    <d v="2025-05-10T00:00:00"/>
    <x v="1709"/>
    <x v="3"/>
    <n v="1"/>
    <x v="0"/>
    <x v="1"/>
    <x v="2"/>
    <m/>
    <s v="Payment"/>
    <n v="1"/>
    <s v="Drip coffee refill"/>
    <n v="1.25"/>
    <x v="2"/>
  </r>
  <r>
    <x v="1961"/>
    <d v="2025-05-10T00:00:00"/>
    <x v="1710"/>
    <x v="7"/>
    <n v="1"/>
    <x v="2"/>
    <x v="1"/>
    <x v="1"/>
    <m/>
    <s v="Payment"/>
    <n v="1"/>
    <s v="Turkish coffee3 oz"/>
    <n v="3.75"/>
    <x v="2"/>
  </r>
  <r>
    <x v="1962"/>
    <d v="2025-05-10T00:00:00"/>
    <x v="1711"/>
    <x v="10"/>
    <n v="1"/>
    <x v="1"/>
    <x v="4"/>
    <x v="5"/>
    <m/>
    <s v="Payment"/>
    <n v="1"/>
    <s v="Single-origin12 oz"/>
    <n v="14.95"/>
    <x v="2"/>
  </r>
  <r>
    <x v="1963"/>
    <d v="2025-05-10T00:00:00"/>
    <x v="1712"/>
    <x v="3"/>
    <n v="1"/>
    <x v="0"/>
    <x v="1"/>
    <x v="2"/>
    <m/>
    <s v="Payment"/>
    <n v="1"/>
    <s v="Drip coffee refill"/>
    <n v="1.25"/>
    <x v="2"/>
  </r>
  <r>
    <x v="1964"/>
    <d v="2025-05-10T00:00:00"/>
    <x v="1713"/>
    <x v="6"/>
    <n v="1"/>
    <x v="1"/>
    <x v="1"/>
    <x v="1"/>
    <m/>
    <s v="Payment"/>
    <n v="2"/>
    <s v="Pourover12 oz"/>
    <n v="3.5"/>
    <x v="2"/>
  </r>
  <r>
    <x v="1964"/>
    <d v="2025-05-10T00:00:00"/>
    <x v="1713"/>
    <x v="15"/>
    <n v="1"/>
    <x v="1"/>
    <x v="1"/>
    <x v="3"/>
    <m/>
    <s v="Payment"/>
    <n v="2"/>
    <s v="Frappé12 oz"/>
    <n v="4.75"/>
    <x v="2"/>
  </r>
  <r>
    <x v="1965"/>
    <d v="2025-05-10T00:00:00"/>
    <x v="1714"/>
    <x v="20"/>
    <n v="1"/>
    <x v="1"/>
    <x v="2"/>
    <x v="1"/>
    <m/>
    <s v="Payment"/>
    <n v="1"/>
    <s v="Rooibos latté12 oz"/>
    <n v="5.5"/>
    <x v="2"/>
  </r>
  <r>
    <x v="1966"/>
    <d v="2025-05-10T00:00:00"/>
    <x v="1715"/>
    <x v="9"/>
    <n v="1"/>
    <x v="0"/>
    <x v="3"/>
    <x v="4"/>
    <m/>
    <s v="Payment"/>
    <n v="2"/>
    <s v="Syrup"/>
    <n v="0.75"/>
    <x v="2"/>
  </r>
  <r>
    <x v="1966"/>
    <d v="2025-05-10T00:00:00"/>
    <x v="1715"/>
    <x v="6"/>
    <n v="1"/>
    <x v="1"/>
    <x v="1"/>
    <x v="1"/>
    <m/>
    <s v="Payment"/>
    <n v="2"/>
    <s v="Pourover12 oz"/>
    <n v="3.5"/>
    <x v="2"/>
  </r>
  <r>
    <x v="1967"/>
    <d v="2025-05-10T00:00:00"/>
    <x v="1716"/>
    <x v="7"/>
    <n v="1"/>
    <x v="2"/>
    <x v="1"/>
    <x v="1"/>
    <m/>
    <s v="Payment"/>
    <n v="1"/>
    <s v="Turkish coffee3 oz"/>
    <n v="3.75"/>
    <x v="2"/>
  </r>
  <r>
    <x v="1968"/>
    <d v="2025-05-10T00:00:00"/>
    <x v="1717"/>
    <x v="9"/>
    <n v="1"/>
    <x v="0"/>
    <x v="3"/>
    <x v="4"/>
    <m/>
    <s v="Payment"/>
    <n v="2"/>
    <s v="Syrup"/>
    <n v="0.75"/>
    <x v="2"/>
  </r>
  <r>
    <x v="1968"/>
    <d v="2025-05-10T00:00:00"/>
    <x v="1717"/>
    <x v="6"/>
    <n v="1"/>
    <x v="1"/>
    <x v="1"/>
    <x v="1"/>
    <m/>
    <s v="Payment"/>
    <n v="2"/>
    <s v="Pourover12 oz"/>
    <n v="3.5"/>
    <x v="2"/>
  </r>
  <r>
    <x v="1968"/>
    <d v="2025-05-10T00:00:00"/>
    <x v="1717"/>
    <x v="11"/>
    <n v="1"/>
    <x v="0"/>
    <x v="3"/>
    <x v="4"/>
    <m/>
    <s v="Payment"/>
    <n v="2"/>
    <s v="Extra shot"/>
    <n v="1"/>
    <x v="2"/>
  </r>
  <r>
    <x v="1969"/>
    <d v="2025-05-10T00:00:00"/>
    <x v="1718"/>
    <x v="3"/>
    <n v="1"/>
    <x v="0"/>
    <x v="1"/>
    <x v="2"/>
    <m/>
    <s v="Payment"/>
    <n v="1"/>
    <s v="Drip coffee refill"/>
    <n v="1.25"/>
    <x v="2"/>
  </r>
  <r>
    <x v="1970"/>
    <d v="2025-05-10T00:00:00"/>
    <x v="1719"/>
    <x v="6"/>
    <n v="1"/>
    <x v="1"/>
    <x v="1"/>
    <x v="1"/>
    <m/>
    <s v="Payment"/>
    <n v="1"/>
    <s v="Pourover12 oz"/>
    <n v="3.5"/>
    <x v="2"/>
  </r>
  <r>
    <x v="1970"/>
    <d v="2025-05-10T00:00:00"/>
    <x v="1719"/>
    <x v="2"/>
    <n v="1"/>
    <x v="1"/>
    <x v="1"/>
    <x v="1"/>
    <m/>
    <s v="Payment"/>
    <n v="1"/>
    <s v="Cappuccino12 oz"/>
    <n v="5.5"/>
    <x v="2"/>
  </r>
  <r>
    <x v="1971"/>
    <d v="2025-05-10T00:00:00"/>
    <x v="1720"/>
    <x v="6"/>
    <n v="1"/>
    <x v="1"/>
    <x v="1"/>
    <x v="1"/>
    <m/>
    <s v="Payment"/>
    <n v="1"/>
    <s v="Pourover12 oz"/>
    <n v="3.5"/>
    <x v="2"/>
  </r>
  <r>
    <x v="1972"/>
    <d v="2025-05-10T00:00:00"/>
    <x v="1721"/>
    <x v="13"/>
    <n v="1"/>
    <x v="4"/>
    <x v="2"/>
    <x v="1"/>
    <m/>
    <s v="Payment"/>
    <n v="2"/>
    <s v="Moroccan tea10 oz"/>
    <n v="3"/>
    <x v="2"/>
  </r>
  <r>
    <x v="1973"/>
    <d v="2025-05-10T00:00:00"/>
    <x v="1722"/>
    <x v="2"/>
    <n v="1"/>
    <x v="1"/>
    <x v="1"/>
    <x v="1"/>
    <m/>
    <s v="Payment"/>
    <n v="1"/>
    <s v="Cappuccino12 oz"/>
    <n v="5.5"/>
    <x v="2"/>
  </r>
  <r>
    <x v="1974"/>
    <d v="2025-05-10T00:00:00"/>
    <x v="1723"/>
    <x v="3"/>
    <n v="1"/>
    <x v="0"/>
    <x v="1"/>
    <x v="2"/>
    <m/>
    <s v="Payment"/>
    <n v="1"/>
    <s v="Drip coffee refill"/>
    <n v="1.25"/>
    <x v="2"/>
  </r>
  <r>
    <x v="1975"/>
    <d v="2025-05-10T00:00:00"/>
    <x v="1724"/>
    <x v="15"/>
    <n v="1"/>
    <x v="1"/>
    <x v="1"/>
    <x v="3"/>
    <m/>
    <s v="Payment"/>
    <n v="2"/>
    <s v="Frappé12 oz"/>
    <n v="4.75"/>
    <x v="2"/>
  </r>
  <r>
    <x v="1976"/>
    <d v="2025-05-10T00:00:00"/>
    <x v="1725"/>
    <x v="9"/>
    <n v="1"/>
    <x v="0"/>
    <x v="3"/>
    <x v="4"/>
    <m/>
    <s v="Payment"/>
    <n v="2"/>
    <s v="Syrup"/>
    <n v="0.75"/>
    <x v="2"/>
  </r>
  <r>
    <x v="1976"/>
    <d v="2025-05-10T00:00:00"/>
    <x v="1725"/>
    <x v="42"/>
    <n v="1"/>
    <x v="0"/>
    <x v="0"/>
    <x v="10"/>
    <m/>
    <s v="Payment"/>
    <n v="2"/>
    <s v="Reusable travel mug"/>
    <n v="12.75"/>
    <x v="2"/>
  </r>
  <r>
    <x v="1976"/>
    <d v="2025-05-10T00:00:00"/>
    <x v="1725"/>
    <x v="35"/>
    <n v="1"/>
    <x v="6"/>
    <x v="1"/>
    <x v="1"/>
    <m/>
    <s v="Payment"/>
    <n v="2"/>
    <s v="Cortado4 oz"/>
    <n v="3.75"/>
    <x v="2"/>
  </r>
  <r>
    <x v="1977"/>
    <d v="2025-05-10T00:00:00"/>
    <x v="1726"/>
    <x v="18"/>
    <n v="1"/>
    <x v="1"/>
    <x v="5"/>
    <x v="3"/>
    <m/>
    <s v="Payment"/>
    <n v="2"/>
    <s v="Soda water with fruit slice12 oz"/>
    <n v="2"/>
    <x v="2"/>
  </r>
  <r>
    <x v="1978"/>
    <d v="2025-05-10T00:00:00"/>
    <x v="1727"/>
    <x v="13"/>
    <n v="1"/>
    <x v="4"/>
    <x v="2"/>
    <x v="1"/>
    <m/>
    <s v="Payment"/>
    <n v="2"/>
    <s v="Moroccan tea10 oz"/>
    <n v="3"/>
    <x v="2"/>
  </r>
  <r>
    <x v="1979"/>
    <d v="2025-05-10T00:00:00"/>
    <x v="1728"/>
    <x v="7"/>
    <n v="1"/>
    <x v="2"/>
    <x v="1"/>
    <x v="1"/>
    <m/>
    <s v="Payment"/>
    <n v="1"/>
    <s v="Turkish coffee3 oz"/>
    <n v="3.75"/>
    <x v="2"/>
  </r>
  <r>
    <x v="1980"/>
    <d v="2025-05-10T00:00:00"/>
    <x v="1729"/>
    <x v="9"/>
    <n v="2"/>
    <x v="0"/>
    <x v="3"/>
    <x v="4"/>
    <m/>
    <s v="Payment"/>
    <n v="1"/>
    <s v="Syrup"/>
    <n v="1.5"/>
    <x v="2"/>
  </r>
  <r>
    <x v="1980"/>
    <d v="2025-05-10T00:00:00"/>
    <x v="1729"/>
    <x v="6"/>
    <n v="2"/>
    <x v="1"/>
    <x v="1"/>
    <x v="1"/>
    <m/>
    <s v="Payment"/>
    <n v="1"/>
    <s v="Pourover12 oz"/>
    <n v="7"/>
    <x v="2"/>
  </r>
  <r>
    <x v="1981"/>
    <d v="2025-05-10T00:00:00"/>
    <x v="1730"/>
    <x v="9"/>
    <n v="1"/>
    <x v="0"/>
    <x v="3"/>
    <x v="4"/>
    <m/>
    <s v="Payment"/>
    <n v="2"/>
    <s v="Syrup"/>
    <n v="0.75"/>
    <x v="2"/>
  </r>
  <r>
    <x v="1981"/>
    <d v="2025-05-10T00:00:00"/>
    <x v="1730"/>
    <x v="6"/>
    <n v="1"/>
    <x v="1"/>
    <x v="1"/>
    <x v="1"/>
    <m/>
    <s v="Payment"/>
    <n v="2"/>
    <s v="Pourover12 oz"/>
    <n v="3.5"/>
    <x v="2"/>
  </r>
  <r>
    <x v="1982"/>
    <d v="2025-05-10T00:00:00"/>
    <x v="1731"/>
    <x v="15"/>
    <n v="1"/>
    <x v="1"/>
    <x v="1"/>
    <x v="3"/>
    <m/>
    <s v="Payment"/>
    <n v="2"/>
    <s v="Frappé12 oz"/>
    <n v="4.75"/>
    <x v="2"/>
  </r>
  <r>
    <x v="1982"/>
    <d v="2025-05-10T00:00:00"/>
    <x v="1731"/>
    <x v="11"/>
    <n v="1"/>
    <x v="0"/>
    <x v="3"/>
    <x v="4"/>
    <m/>
    <s v="Payment"/>
    <n v="2"/>
    <s v="Extra shot"/>
    <n v="1"/>
    <x v="2"/>
  </r>
  <r>
    <x v="1983"/>
    <d v="2025-05-10T00:00:00"/>
    <x v="1732"/>
    <x v="9"/>
    <n v="1"/>
    <x v="0"/>
    <x v="3"/>
    <x v="4"/>
    <m/>
    <s v="Payment"/>
    <n v="1"/>
    <s v="Syrup"/>
    <n v="0.75"/>
    <x v="2"/>
  </r>
  <r>
    <x v="1983"/>
    <d v="2025-05-10T00:00:00"/>
    <x v="1732"/>
    <x v="6"/>
    <n v="1"/>
    <x v="1"/>
    <x v="1"/>
    <x v="1"/>
    <m/>
    <s v="Payment"/>
    <n v="1"/>
    <s v="Pourover12 oz"/>
    <n v="3.5"/>
    <x v="2"/>
  </r>
  <r>
    <x v="1984"/>
    <d v="2025-05-10T00:00:00"/>
    <x v="1733"/>
    <x v="2"/>
    <n v="1"/>
    <x v="1"/>
    <x v="1"/>
    <x v="1"/>
    <m/>
    <s v="Payment"/>
    <n v="1"/>
    <s v="Cappuccino12 oz"/>
    <n v="5.5"/>
    <x v="2"/>
  </r>
  <r>
    <x v="1985"/>
    <d v="2025-05-10T00:00:00"/>
    <x v="1734"/>
    <x v="12"/>
    <n v="1"/>
    <x v="3"/>
    <x v="1"/>
    <x v="1"/>
    <m/>
    <s v="Payment"/>
    <n v="1"/>
    <s v="Espresso1 oz"/>
    <n v="2.5"/>
    <x v="2"/>
  </r>
  <r>
    <x v="1986"/>
    <d v="2025-05-10T00:00:00"/>
    <x v="1735"/>
    <x v="24"/>
    <n v="1"/>
    <x v="1"/>
    <x v="1"/>
    <x v="1"/>
    <m/>
    <s v="Payment"/>
    <n v="2"/>
    <s v="Aeropress12 oz"/>
    <n v="6"/>
    <x v="2"/>
  </r>
  <r>
    <x v="1987"/>
    <d v="2025-05-10T00:00:00"/>
    <x v="1736"/>
    <x v="9"/>
    <n v="1"/>
    <x v="0"/>
    <x v="3"/>
    <x v="4"/>
    <m/>
    <s v="Payment"/>
    <n v="2"/>
    <s v="Syrup"/>
    <n v="0.75"/>
    <x v="2"/>
  </r>
  <r>
    <x v="1987"/>
    <d v="2025-05-10T00:00:00"/>
    <x v="1736"/>
    <x v="6"/>
    <n v="1"/>
    <x v="1"/>
    <x v="1"/>
    <x v="1"/>
    <m/>
    <s v="Payment"/>
    <n v="2"/>
    <s v="Pourover12 oz"/>
    <n v="3.5"/>
    <x v="2"/>
  </r>
  <r>
    <x v="1988"/>
    <d v="2025-05-10T00:00:00"/>
    <x v="1737"/>
    <x v="9"/>
    <n v="1"/>
    <x v="0"/>
    <x v="3"/>
    <x v="4"/>
    <m/>
    <s v="Payment"/>
    <n v="2"/>
    <s v="Syrup"/>
    <n v="0.75"/>
    <x v="2"/>
  </r>
  <r>
    <x v="1988"/>
    <d v="2025-05-10T00:00:00"/>
    <x v="1737"/>
    <x v="6"/>
    <n v="1"/>
    <x v="1"/>
    <x v="1"/>
    <x v="1"/>
    <m/>
    <s v="Payment"/>
    <n v="2"/>
    <s v="Pourover12 oz"/>
    <n v="3.5"/>
    <x v="2"/>
  </r>
  <r>
    <x v="1989"/>
    <d v="2025-05-10T00:00:00"/>
    <x v="1738"/>
    <x v="9"/>
    <n v="1"/>
    <x v="0"/>
    <x v="3"/>
    <x v="4"/>
    <m/>
    <s v="Payment"/>
    <n v="1"/>
    <s v="Syrup"/>
    <n v="0.75"/>
    <x v="2"/>
  </r>
  <r>
    <x v="1989"/>
    <d v="2025-05-10T00:00:00"/>
    <x v="1738"/>
    <x v="6"/>
    <n v="1"/>
    <x v="1"/>
    <x v="1"/>
    <x v="1"/>
    <m/>
    <s v="Payment"/>
    <n v="1"/>
    <s v="Pourover12 oz"/>
    <n v="3.5"/>
    <x v="2"/>
  </r>
  <r>
    <x v="1990"/>
    <d v="2025-05-10T00:00:00"/>
    <x v="1739"/>
    <x v="6"/>
    <n v="1"/>
    <x v="1"/>
    <x v="1"/>
    <x v="1"/>
    <m/>
    <s v="Payment"/>
    <n v="1"/>
    <s v="Pourover12 oz"/>
    <n v="3.5"/>
    <x v="2"/>
  </r>
  <r>
    <x v="1990"/>
    <d v="2025-05-10T00:00:00"/>
    <x v="1739"/>
    <x v="2"/>
    <n v="1"/>
    <x v="1"/>
    <x v="1"/>
    <x v="1"/>
    <m/>
    <s v="Payment"/>
    <n v="1"/>
    <s v="Cappuccino12 oz"/>
    <n v="5.5"/>
    <x v="2"/>
  </r>
  <r>
    <x v="1991"/>
    <d v="2025-05-10T00:00:00"/>
    <x v="1740"/>
    <x v="9"/>
    <n v="1"/>
    <x v="0"/>
    <x v="3"/>
    <x v="4"/>
    <m/>
    <s v="Payment"/>
    <n v="2"/>
    <s v="Syrup"/>
    <n v="0.75"/>
    <x v="2"/>
  </r>
  <r>
    <x v="1991"/>
    <d v="2025-05-10T00:00:00"/>
    <x v="1740"/>
    <x v="6"/>
    <n v="1"/>
    <x v="1"/>
    <x v="1"/>
    <x v="1"/>
    <m/>
    <s v="Payment"/>
    <n v="2"/>
    <s v="Pourover12 oz"/>
    <n v="3.5"/>
    <x v="2"/>
  </r>
  <r>
    <x v="1992"/>
    <d v="2025-05-10T00:00:00"/>
    <x v="1741"/>
    <x v="2"/>
    <n v="1"/>
    <x v="1"/>
    <x v="1"/>
    <x v="1"/>
    <m/>
    <s v="Payment"/>
    <n v="1"/>
    <s v="Cappuccino12 oz"/>
    <n v="5.5"/>
    <x v="2"/>
  </r>
  <r>
    <x v="1993"/>
    <d v="2025-05-10T00:00:00"/>
    <x v="722"/>
    <x v="13"/>
    <n v="1"/>
    <x v="4"/>
    <x v="2"/>
    <x v="1"/>
    <m/>
    <s v="Payment"/>
    <n v="1"/>
    <s v="Moroccan tea10 oz"/>
    <n v="3"/>
    <x v="2"/>
  </r>
  <r>
    <x v="1993"/>
    <d v="2025-05-10T00:00:00"/>
    <x v="722"/>
    <x v="10"/>
    <n v="1"/>
    <x v="1"/>
    <x v="4"/>
    <x v="5"/>
    <m/>
    <s v="Payment"/>
    <n v="1"/>
    <s v="Single-origin12 oz"/>
    <n v="14.95"/>
    <x v="2"/>
  </r>
  <r>
    <x v="1994"/>
    <d v="2025-05-10T00:00:00"/>
    <x v="1742"/>
    <x v="15"/>
    <n v="1"/>
    <x v="1"/>
    <x v="1"/>
    <x v="3"/>
    <m/>
    <s v="Payment"/>
    <n v="1"/>
    <s v="Frappé12 oz"/>
    <n v="4.75"/>
    <x v="2"/>
  </r>
  <r>
    <x v="1995"/>
    <d v="2025-05-10T00:00:00"/>
    <x v="1743"/>
    <x v="6"/>
    <n v="1"/>
    <x v="1"/>
    <x v="1"/>
    <x v="1"/>
    <m/>
    <s v="Payment"/>
    <n v="2"/>
    <s v="Pourover12 oz"/>
    <n v="3.5"/>
    <x v="2"/>
  </r>
  <r>
    <x v="1996"/>
    <d v="2025-05-10T00:00:00"/>
    <x v="1744"/>
    <x v="20"/>
    <n v="1"/>
    <x v="1"/>
    <x v="2"/>
    <x v="1"/>
    <m/>
    <s v="Payment"/>
    <n v="1"/>
    <s v="Rooibos latté12 oz"/>
    <n v="5.5"/>
    <x v="2"/>
  </r>
  <r>
    <x v="1996"/>
    <d v="2025-05-10T00:00:00"/>
    <x v="1744"/>
    <x v="1"/>
    <n v="1"/>
    <x v="1"/>
    <x v="1"/>
    <x v="1"/>
    <m/>
    <s v="Payment"/>
    <n v="1"/>
    <s v="Café latté12 oz"/>
    <n v="4.25"/>
    <x v="2"/>
  </r>
  <r>
    <x v="1997"/>
    <d v="2025-05-10T00:00:00"/>
    <x v="1745"/>
    <x v="2"/>
    <n v="1"/>
    <x v="1"/>
    <x v="1"/>
    <x v="1"/>
    <m/>
    <s v="Payment"/>
    <n v="2"/>
    <s v="Cappuccino12 oz"/>
    <n v="5.5"/>
    <x v="2"/>
  </r>
  <r>
    <x v="1998"/>
    <d v="2025-05-10T00:00:00"/>
    <x v="1746"/>
    <x v="2"/>
    <n v="1"/>
    <x v="1"/>
    <x v="1"/>
    <x v="1"/>
    <m/>
    <s v="Payment"/>
    <n v="1"/>
    <s v="Cappuccino12 oz"/>
    <n v="5.5"/>
    <x v="2"/>
  </r>
  <r>
    <x v="1999"/>
    <d v="2025-05-10T00:00:00"/>
    <x v="1747"/>
    <x v="35"/>
    <n v="1"/>
    <x v="6"/>
    <x v="1"/>
    <x v="1"/>
    <m/>
    <s v="Payment"/>
    <n v="2"/>
    <s v="Cortado4 oz"/>
    <n v="3.75"/>
    <x v="2"/>
  </r>
  <r>
    <x v="2000"/>
    <d v="2025-05-10T00:00:00"/>
    <x v="1748"/>
    <x v="17"/>
    <n v="1"/>
    <x v="1"/>
    <x v="1"/>
    <x v="3"/>
    <m/>
    <s v="Payment"/>
    <n v="1"/>
    <s v="Iced Guillermo12 oz"/>
    <n v="3.5"/>
    <x v="2"/>
  </r>
  <r>
    <x v="2001"/>
    <d v="2025-05-10T00:00:00"/>
    <x v="1749"/>
    <x v="4"/>
    <n v="1"/>
    <x v="1"/>
    <x v="1"/>
    <x v="1"/>
    <m/>
    <s v="Payment"/>
    <n v="1"/>
    <s v="Drip coffee12 oz"/>
    <n v="2.25"/>
    <x v="2"/>
  </r>
  <r>
    <x v="2002"/>
    <d v="2025-05-10T00:00:00"/>
    <x v="1750"/>
    <x v="11"/>
    <n v="1"/>
    <x v="0"/>
    <x v="3"/>
    <x v="4"/>
    <m/>
    <s v="Payment"/>
    <n v="2"/>
    <s v="Extra shot"/>
    <n v="1"/>
    <x v="2"/>
  </r>
  <r>
    <x v="2003"/>
    <d v="2025-05-10T00:00:00"/>
    <x v="1751"/>
    <x v="44"/>
    <n v="1"/>
    <x v="0"/>
    <x v="1"/>
    <x v="11"/>
    <m/>
    <s v="Payment"/>
    <n v="2"/>
    <s v="To-go box"/>
    <n v="15.75"/>
    <x v="2"/>
  </r>
  <r>
    <x v="2003"/>
    <d v="2025-05-10T00:00:00"/>
    <x v="1751"/>
    <x v="44"/>
    <n v="1"/>
    <x v="0"/>
    <x v="1"/>
    <x v="11"/>
    <m/>
    <s v="Payment"/>
    <n v="2"/>
    <s v="To-go box"/>
    <n v="15.75"/>
    <x v="2"/>
  </r>
  <r>
    <x v="2003"/>
    <d v="2025-05-10T00:00:00"/>
    <x v="1751"/>
    <x v="44"/>
    <n v="1"/>
    <x v="0"/>
    <x v="1"/>
    <x v="11"/>
    <m/>
    <s v="Payment"/>
    <n v="2"/>
    <s v="To-go box"/>
    <n v="15.75"/>
    <x v="2"/>
  </r>
  <r>
    <x v="2004"/>
    <d v="2025-05-10T00:00:00"/>
    <x v="1752"/>
    <x v="9"/>
    <n v="1"/>
    <x v="0"/>
    <x v="3"/>
    <x v="4"/>
    <m/>
    <s v="Payment"/>
    <n v="1"/>
    <s v="Syrup"/>
    <n v="0.75"/>
    <x v="2"/>
  </r>
  <r>
    <x v="2004"/>
    <d v="2025-05-10T00:00:00"/>
    <x v="1752"/>
    <x v="6"/>
    <n v="1"/>
    <x v="1"/>
    <x v="1"/>
    <x v="1"/>
    <m/>
    <s v="Payment"/>
    <n v="1"/>
    <s v="Pourover12 oz"/>
    <n v="3.5"/>
    <x v="2"/>
  </r>
  <r>
    <x v="2004"/>
    <d v="2025-05-10T00:00:00"/>
    <x v="1752"/>
    <x v="19"/>
    <n v="1"/>
    <x v="1"/>
    <x v="4"/>
    <x v="5"/>
    <m/>
    <s v="Payment"/>
    <n v="1"/>
    <s v="House blend12 oz"/>
    <n v="12.95"/>
    <x v="2"/>
  </r>
  <r>
    <x v="2005"/>
    <d v="2025-05-10T00:00:00"/>
    <x v="1753"/>
    <x v="6"/>
    <n v="1"/>
    <x v="1"/>
    <x v="1"/>
    <x v="1"/>
    <m/>
    <s v="Payment"/>
    <n v="2"/>
    <s v="Pourover12 oz"/>
    <n v="3.5"/>
    <x v="2"/>
  </r>
  <r>
    <x v="2006"/>
    <d v="2025-05-10T00:00:00"/>
    <x v="1754"/>
    <x v="7"/>
    <n v="1"/>
    <x v="2"/>
    <x v="1"/>
    <x v="1"/>
    <m/>
    <s v="Payment"/>
    <n v="1"/>
    <s v="Turkish coffee3 oz"/>
    <n v="3.75"/>
    <x v="2"/>
  </r>
  <r>
    <x v="2007"/>
    <d v="2025-05-10T00:00:00"/>
    <x v="1755"/>
    <x v="6"/>
    <n v="1"/>
    <x v="1"/>
    <x v="1"/>
    <x v="1"/>
    <m/>
    <s v="Payment"/>
    <n v="2"/>
    <s v="Pourover12 oz"/>
    <n v="3.5"/>
    <x v="2"/>
  </r>
  <r>
    <x v="2008"/>
    <d v="2025-05-10T00:00:00"/>
    <x v="1756"/>
    <x v="15"/>
    <n v="1"/>
    <x v="1"/>
    <x v="1"/>
    <x v="3"/>
    <m/>
    <s v="Payment"/>
    <n v="1"/>
    <s v="Frappé12 oz"/>
    <n v="4.75"/>
    <x v="2"/>
  </r>
  <r>
    <x v="2009"/>
    <d v="2025-05-10T00:00:00"/>
    <x v="1757"/>
    <x v="32"/>
    <n v="1"/>
    <x v="0"/>
    <x v="6"/>
    <x v="7"/>
    <m/>
    <s v="Payment"/>
    <n v="1"/>
    <s v="Scone with clotted cream and jam"/>
    <n v="5.75"/>
    <x v="2"/>
  </r>
  <r>
    <x v="2010"/>
    <d v="2025-05-10T00:00:00"/>
    <x v="1624"/>
    <x v="36"/>
    <n v="1"/>
    <x v="0"/>
    <x v="6"/>
    <x v="7"/>
    <m/>
    <s v="Payment"/>
    <n v="1"/>
    <s v="Cookie"/>
    <n v="3"/>
    <x v="2"/>
  </r>
  <r>
    <x v="2011"/>
    <d v="2025-05-10T00:00:00"/>
    <x v="1625"/>
    <x v="36"/>
    <n v="1"/>
    <x v="0"/>
    <x v="6"/>
    <x v="7"/>
    <m/>
    <s v="Payment"/>
    <n v="1"/>
    <s v="Cookie"/>
    <n v="3"/>
    <x v="2"/>
  </r>
  <r>
    <x v="2012"/>
    <d v="2025-05-10T00:00:00"/>
    <x v="1628"/>
    <x v="29"/>
    <n v="1"/>
    <x v="0"/>
    <x v="6"/>
    <x v="7"/>
    <m/>
    <s v="Payment"/>
    <n v="1"/>
    <s v="Cinnamon roll"/>
    <n v="3.75"/>
    <x v="2"/>
  </r>
  <r>
    <x v="2013"/>
    <d v="2025-05-10T00:00:00"/>
    <x v="1758"/>
    <x v="27"/>
    <n v="2"/>
    <x v="0"/>
    <x v="6"/>
    <x v="7"/>
    <m/>
    <s v="Payment"/>
    <n v="1"/>
    <s v="Apricot danish"/>
    <n v="7"/>
    <x v="2"/>
  </r>
  <r>
    <x v="2014"/>
    <d v="2025-05-10T00:00:00"/>
    <x v="1759"/>
    <x v="36"/>
    <n v="1"/>
    <x v="0"/>
    <x v="6"/>
    <x v="7"/>
    <m/>
    <s v="Payment"/>
    <n v="1"/>
    <s v="Cookie"/>
    <n v="3"/>
    <x v="2"/>
  </r>
  <r>
    <x v="2015"/>
    <d v="2025-05-10T00:00:00"/>
    <x v="1760"/>
    <x v="36"/>
    <n v="1"/>
    <x v="0"/>
    <x v="6"/>
    <x v="7"/>
    <m/>
    <s v="Payment"/>
    <n v="1"/>
    <s v="Cookie"/>
    <n v="3"/>
    <x v="2"/>
  </r>
  <r>
    <x v="2016"/>
    <d v="2025-05-10T00:00:00"/>
    <x v="1660"/>
    <x v="31"/>
    <n v="2"/>
    <x v="0"/>
    <x v="6"/>
    <x v="7"/>
    <m/>
    <s v="Payment"/>
    <n v="1"/>
    <s v="Sticky bun"/>
    <n v="5.5"/>
    <x v="2"/>
  </r>
  <r>
    <x v="2017"/>
    <d v="2025-05-10T00:00:00"/>
    <x v="1761"/>
    <x v="28"/>
    <n v="1"/>
    <x v="0"/>
    <x v="6"/>
    <x v="7"/>
    <m/>
    <s v="Payment"/>
    <n v="1"/>
    <s v="Pizza pocket"/>
    <n v="5"/>
    <x v="2"/>
  </r>
  <r>
    <x v="2018"/>
    <d v="2025-05-10T00:00:00"/>
    <x v="1664"/>
    <x v="36"/>
    <n v="1"/>
    <x v="0"/>
    <x v="6"/>
    <x v="7"/>
    <m/>
    <s v="Payment"/>
    <n v="1"/>
    <s v="Cookie"/>
    <n v="3"/>
    <x v="2"/>
  </r>
  <r>
    <x v="2019"/>
    <d v="2025-05-10T00:00:00"/>
    <x v="1762"/>
    <x v="29"/>
    <n v="1"/>
    <x v="0"/>
    <x v="6"/>
    <x v="7"/>
    <m/>
    <s v="Payment"/>
    <n v="1"/>
    <s v="Cinnamon roll"/>
    <n v="3.75"/>
    <x v="2"/>
  </r>
  <r>
    <x v="2020"/>
    <d v="2025-05-10T00:00:00"/>
    <x v="1763"/>
    <x v="36"/>
    <n v="1"/>
    <x v="0"/>
    <x v="6"/>
    <x v="7"/>
    <m/>
    <s v="Payment"/>
    <n v="1"/>
    <s v="Cookie"/>
    <n v="3"/>
    <x v="2"/>
  </r>
  <r>
    <x v="2021"/>
    <d v="2025-05-10T00:00:00"/>
    <x v="1764"/>
    <x v="29"/>
    <n v="1"/>
    <x v="0"/>
    <x v="6"/>
    <x v="7"/>
    <m/>
    <s v="Payment"/>
    <n v="2"/>
    <s v="Cinnamon roll"/>
    <n v="3.75"/>
    <x v="2"/>
  </r>
  <r>
    <x v="2022"/>
    <d v="2025-05-10T00:00:00"/>
    <x v="1765"/>
    <x v="37"/>
    <n v="1"/>
    <x v="0"/>
    <x v="6"/>
    <x v="7"/>
    <m/>
    <s v="Payment"/>
    <n v="1"/>
    <s v="Donut"/>
    <n v="3.75"/>
    <x v="2"/>
  </r>
  <r>
    <x v="2023"/>
    <d v="2025-05-10T00:00:00"/>
    <x v="1766"/>
    <x v="36"/>
    <n v="1"/>
    <x v="0"/>
    <x v="6"/>
    <x v="7"/>
    <m/>
    <s v="Payment"/>
    <n v="1"/>
    <s v="Cookie"/>
    <n v="3"/>
    <x v="2"/>
  </r>
  <r>
    <x v="2024"/>
    <d v="2025-05-10T00:00:00"/>
    <x v="1683"/>
    <x v="36"/>
    <n v="1"/>
    <x v="0"/>
    <x v="6"/>
    <x v="7"/>
    <m/>
    <s v="Payment"/>
    <n v="1"/>
    <s v="Cookie"/>
    <n v="3"/>
    <x v="2"/>
  </r>
  <r>
    <x v="2025"/>
    <d v="2025-05-10T00:00:00"/>
    <x v="1686"/>
    <x v="31"/>
    <n v="1"/>
    <x v="0"/>
    <x v="6"/>
    <x v="7"/>
    <m/>
    <s v="Payment"/>
    <n v="2"/>
    <s v="Sticky bun"/>
    <n v="2.75"/>
    <x v="2"/>
  </r>
  <r>
    <x v="2026"/>
    <d v="2025-05-10T00:00:00"/>
    <x v="1767"/>
    <x v="29"/>
    <n v="1"/>
    <x v="0"/>
    <x v="6"/>
    <x v="7"/>
    <m/>
    <s v="Payment"/>
    <n v="2"/>
    <s v="Cinnamon roll"/>
    <n v="3.75"/>
    <x v="2"/>
  </r>
  <r>
    <x v="2027"/>
    <d v="2025-05-10T00:00:00"/>
    <x v="1695"/>
    <x v="32"/>
    <n v="1"/>
    <x v="0"/>
    <x v="6"/>
    <x v="7"/>
    <m/>
    <s v="Payment"/>
    <n v="1"/>
    <s v="Scone with clotted cream and jam"/>
    <n v="5.75"/>
    <x v="2"/>
  </r>
  <r>
    <x v="2028"/>
    <d v="2025-05-10T00:00:00"/>
    <x v="1768"/>
    <x v="37"/>
    <n v="1"/>
    <x v="0"/>
    <x v="6"/>
    <x v="7"/>
    <m/>
    <s v="Payment"/>
    <n v="1"/>
    <s v="Donut"/>
    <n v="3.75"/>
    <x v="2"/>
  </r>
  <r>
    <x v="2029"/>
    <d v="2025-05-10T00:00:00"/>
    <x v="1705"/>
    <x v="37"/>
    <n v="1"/>
    <x v="0"/>
    <x v="6"/>
    <x v="7"/>
    <m/>
    <s v="Payment"/>
    <n v="1"/>
    <s v="Donut"/>
    <n v="3.75"/>
    <x v="2"/>
  </r>
  <r>
    <x v="2030"/>
    <d v="2025-05-10T00:00:00"/>
    <x v="1707"/>
    <x v="29"/>
    <n v="1"/>
    <x v="0"/>
    <x v="6"/>
    <x v="7"/>
    <m/>
    <s v="Payment"/>
    <n v="1"/>
    <s v="Cinnamon roll"/>
    <n v="3.75"/>
    <x v="2"/>
  </r>
  <r>
    <x v="2031"/>
    <d v="2025-05-10T00:00:00"/>
    <x v="914"/>
    <x v="32"/>
    <n v="1"/>
    <x v="0"/>
    <x v="6"/>
    <x v="7"/>
    <m/>
    <s v="Payment"/>
    <n v="1"/>
    <s v="Scone with clotted cream and jam"/>
    <n v="5.75"/>
    <x v="2"/>
  </r>
  <r>
    <x v="2032"/>
    <d v="2025-05-10T00:00:00"/>
    <x v="1769"/>
    <x v="37"/>
    <n v="1"/>
    <x v="0"/>
    <x v="6"/>
    <x v="7"/>
    <m/>
    <s v="Payment"/>
    <n v="1"/>
    <s v="Donut"/>
    <n v="3.75"/>
    <x v="2"/>
  </r>
  <r>
    <x v="2033"/>
    <d v="2025-05-10T00:00:00"/>
    <x v="1715"/>
    <x v="31"/>
    <n v="1"/>
    <x v="0"/>
    <x v="6"/>
    <x v="7"/>
    <m/>
    <s v="Payment"/>
    <n v="2"/>
    <s v="Sticky bun"/>
    <n v="2.75"/>
    <x v="2"/>
  </r>
  <r>
    <x v="2034"/>
    <d v="2025-05-10T00:00:00"/>
    <x v="1716"/>
    <x v="30"/>
    <n v="1"/>
    <x v="0"/>
    <x v="6"/>
    <x v="8"/>
    <m/>
    <s v="Payment"/>
    <n v="1"/>
    <s v="Croissant or chocolate croissant (day old)"/>
    <n v="4"/>
    <x v="2"/>
  </r>
  <r>
    <x v="2035"/>
    <d v="2025-05-10T00:00:00"/>
    <x v="1718"/>
    <x v="31"/>
    <n v="1"/>
    <x v="0"/>
    <x v="6"/>
    <x v="7"/>
    <m/>
    <s v="Payment"/>
    <n v="1"/>
    <s v="Sticky bun"/>
    <n v="2.75"/>
    <x v="2"/>
  </r>
  <r>
    <x v="2036"/>
    <d v="2025-05-10T00:00:00"/>
    <x v="1770"/>
    <x v="28"/>
    <n v="1"/>
    <x v="0"/>
    <x v="6"/>
    <x v="7"/>
    <m/>
    <s v="Payment"/>
    <n v="1"/>
    <s v="Pizza pocket"/>
    <n v="5"/>
    <x v="2"/>
  </r>
  <r>
    <x v="2036"/>
    <d v="2025-05-10T00:00:00"/>
    <x v="1770"/>
    <x v="29"/>
    <n v="1"/>
    <x v="0"/>
    <x v="6"/>
    <x v="7"/>
    <m/>
    <s v="Payment"/>
    <n v="1"/>
    <s v="Cinnamon roll"/>
    <n v="3.75"/>
    <x v="2"/>
  </r>
  <r>
    <x v="2037"/>
    <d v="2025-05-10T00:00:00"/>
    <x v="1723"/>
    <x v="32"/>
    <n v="1"/>
    <x v="0"/>
    <x v="6"/>
    <x v="7"/>
    <m/>
    <s v="Payment"/>
    <n v="1"/>
    <s v="Scone with clotted cream and jam"/>
    <n v="5.75"/>
    <x v="2"/>
  </r>
  <r>
    <x v="2038"/>
    <d v="2025-05-10T00:00:00"/>
    <x v="1771"/>
    <x v="29"/>
    <n v="1"/>
    <x v="0"/>
    <x v="6"/>
    <x v="7"/>
    <m/>
    <s v="Payment"/>
    <n v="2"/>
    <s v="Cinnamon roll"/>
    <n v="3.75"/>
    <x v="2"/>
  </r>
  <r>
    <x v="2039"/>
    <d v="2025-05-10T00:00:00"/>
    <x v="1728"/>
    <x v="32"/>
    <n v="1"/>
    <x v="0"/>
    <x v="6"/>
    <x v="7"/>
    <m/>
    <s v="Payment"/>
    <n v="1"/>
    <s v="Scone with clotted cream and jam"/>
    <n v="5.75"/>
    <x v="2"/>
  </r>
  <r>
    <x v="2040"/>
    <d v="2025-05-10T00:00:00"/>
    <x v="1729"/>
    <x v="29"/>
    <n v="1"/>
    <x v="0"/>
    <x v="6"/>
    <x v="7"/>
    <m/>
    <s v="Payment"/>
    <n v="1"/>
    <s v="Cinnamon roll"/>
    <n v="3.75"/>
    <x v="2"/>
  </r>
  <r>
    <x v="2041"/>
    <d v="2025-05-10T00:00:00"/>
    <x v="1772"/>
    <x v="32"/>
    <n v="1"/>
    <x v="0"/>
    <x v="6"/>
    <x v="7"/>
    <m/>
    <s v="Payment"/>
    <n v="1"/>
    <s v="Scone with clotted cream and jam"/>
    <n v="5.75"/>
    <x v="2"/>
  </r>
  <r>
    <x v="2042"/>
    <d v="2025-05-10T00:00:00"/>
    <x v="1731"/>
    <x v="31"/>
    <n v="1"/>
    <x v="0"/>
    <x v="6"/>
    <x v="7"/>
    <m/>
    <s v="Payment"/>
    <n v="2"/>
    <s v="Sticky bun"/>
    <n v="2.75"/>
    <x v="2"/>
  </r>
  <r>
    <x v="2043"/>
    <d v="2025-05-10T00:00:00"/>
    <x v="1773"/>
    <x v="29"/>
    <n v="1"/>
    <x v="0"/>
    <x v="6"/>
    <x v="7"/>
    <m/>
    <s v="Payment"/>
    <n v="1"/>
    <s v="Cinnamon roll"/>
    <n v="3.75"/>
    <x v="2"/>
  </r>
  <r>
    <x v="2044"/>
    <d v="2025-05-10T00:00:00"/>
    <x v="722"/>
    <x v="29"/>
    <n v="1"/>
    <x v="0"/>
    <x v="6"/>
    <x v="7"/>
    <m/>
    <s v="Payment"/>
    <n v="1"/>
    <s v="Cinnamon roll"/>
    <n v="3.75"/>
    <x v="2"/>
  </r>
  <r>
    <x v="2045"/>
    <d v="2025-05-10T00:00:00"/>
    <x v="1774"/>
    <x v="28"/>
    <n v="1"/>
    <x v="0"/>
    <x v="6"/>
    <x v="7"/>
    <m/>
    <s v="Payment"/>
    <n v="1"/>
    <s v="Pizza pocket"/>
    <n v="5"/>
    <x v="2"/>
  </r>
  <r>
    <x v="2046"/>
    <d v="2025-05-10T00:00:00"/>
    <x v="1748"/>
    <x v="32"/>
    <n v="1"/>
    <x v="0"/>
    <x v="6"/>
    <x v="7"/>
    <m/>
    <s v="Payment"/>
    <n v="1"/>
    <s v="Scone with clotted cream and jam"/>
    <n v="5.75"/>
    <x v="2"/>
  </r>
  <r>
    <x v="2047"/>
    <d v="2025-05-10T00:00:00"/>
    <x v="1775"/>
    <x v="33"/>
    <n v="1"/>
    <x v="0"/>
    <x v="6"/>
    <x v="8"/>
    <m/>
    <s v="Payment"/>
    <n v="1"/>
    <s v="Sticky bun (day old)"/>
    <n v="2"/>
    <x v="2"/>
  </r>
  <r>
    <x v="2048"/>
    <d v="2025-05-10T00:00:00"/>
    <x v="1755"/>
    <x v="45"/>
    <n v="2"/>
    <x v="0"/>
    <x v="6"/>
    <x v="8"/>
    <m/>
    <s v="Payment"/>
    <n v="2"/>
    <s v="Cinnamon roll (day old)"/>
    <n v="6"/>
    <x v="2"/>
  </r>
  <r>
    <x v="2049"/>
    <d v="2025-05-11T00:00:00"/>
    <x v="1776"/>
    <x v="14"/>
    <n v="1"/>
    <x v="5"/>
    <x v="5"/>
    <x v="1"/>
    <m/>
    <s v="Payment"/>
    <n v="1"/>
    <s v="Hot chocolateRegular (12 oz)"/>
    <n v="4.75"/>
    <x v="3"/>
  </r>
  <r>
    <x v="2049"/>
    <d v="2025-05-11T00:00:00"/>
    <x v="1776"/>
    <x v="1"/>
    <n v="1"/>
    <x v="1"/>
    <x v="1"/>
    <x v="1"/>
    <m/>
    <s v="Payment"/>
    <n v="1"/>
    <s v="Café latté12 oz"/>
    <n v="4.25"/>
    <x v="3"/>
  </r>
  <r>
    <x v="2050"/>
    <d v="2025-05-11T00:00:00"/>
    <x v="1777"/>
    <x v="4"/>
    <n v="1"/>
    <x v="1"/>
    <x v="1"/>
    <x v="1"/>
    <m/>
    <s v="Payment"/>
    <n v="1"/>
    <s v="Drip coffee12 oz"/>
    <n v="2.25"/>
    <x v="3"/>
  </r>
  <r>
    <x v="2051"/>
    <d v="2025-05-11T00:00:00"/>
    <x v="1778"/>
    <x v="3"/>
    <n v="1"/>
    <x v="0"/>
    <x v="1"/>
    <x v="2"/>
    <m/>
    <s v="Payment"/>
    <n v="1"/>
    <s v="Drip coffee refill"/>
    <n v="1.25"/>
    <x v="3"/>
  </r>
  <r>
    <x v="2052"/>
    <d v="2025-05-11T00:00:00"/>
    <x v="1779"/>
    <x v="1"/>
    <n v="1"/>
    <x v="1"/>
    <x v="1"/>
    <x v="1"/>
    <m/>
    <s v="Payment"/>
    <n v="1"/>
    <s v="Café latté12 oz"/>
    <n v="4.25"/>
    <x v="3"/>
  </r>
  <r>
    <x v="2053"/>
    <d v="2025-05-11T00:00:00"/>
    <x v="1780"/>
    <x v="2"/>
    <n v="1"/>
    <x v="1"/>
    <x v="1"/>
    <x v="1"/>
    <m/>
    <s v="Payment"/>
    <n v="1"/>
    <s v="Cappuccino12 oz"/>
    <n v="5.5"/>
    <x v="3"/>
  </r>
  <r>
    <x v="2054"/>
    <d v="2025-05-11T00:00:00"/>
    <x v="1781"/>
    <x v="12"/>
    <n v="1"/>
    <x v="3"/>
    <x v="1"/>
    <x v="1"/>
    <m/>
    <s v="Payment"/>
    <n v="1"/>
    <s v="Espresso1 oz"/>
    <n v="2.5"/>
    <x v="3"/>
  </r>
  <r>
    <x v="2054"/>
    <d v="2025-05-11T00:00:00"/>
    <x v="1781"/>
    <x v="1"/>
    <n v="1"/>
    <x v="1"/>
    <x v="1"/>
    <x v="1"/>
    <m/>
    <s v="Payment"/>
    <n v="1"/>
    <s v="Café latté12 oz"/>
    <n v="4.25"/>
    <x v="3"/>
  </r>
  <r>
    <x v="2055"/>
    <d v="2025-05-11T00:00:00"/>
    <x v="1782"/>
    <x v="11"/>
    <n v="1"/>
    <x v="0"/>
    <x v="3"/>
    <x v="4"/>
    <m/>
    <s v="Payment"/>
    <n v="1"/>
    <s v="Extra shot"/>
    <n v="1"/>
    <x v="3"/>
  </r>
  <r>
    <x v="2055"/>
    <d v="2025-05-11T00:00:00"/>
    <x v="1782"/>
    <x v="12"/>
    <n v="1"/>
    <x v="3"/>
    <x v="1"/>
    <x v="1"/>
    <m/>
    <s v="Payment"/>
    <n v="1"/>
    <s v="Espresso1 oz"/>
    <n v="2.5"/>
    <x v="3"/>
  </r>
  <r>
    <x v="2056"/>
    <d v="2025-05-11T00:00:00"/>
    <x v="1783"/>
    <x v="1"/>
    <n v="1"/>
    <x v="1"/>
    <x v="1"/>
    <x v="1"/>
    <m/>
    <s v="Payment"/>
    <n v="1"/>
    <s v="Café latté12 oz"/>
    <n v="4.25"/>
    <x v="3"/>
  </r>
  <r>
    <x v="2057"/>
    <d v="2025-05-11T00:00:00"/>
    <x v="1784"/>
    <x v="2"/>
    <n v="1"/>
    <x v="1"/>
    <x v="1"/>
    <x v="1"/>
    <m/>
    <s v="Payment"/>
    <n v="2"/>
    <s v="Cappuccino12 oz"/>
    <n v="5.5"/>
    <x v="3"/>
  </r>
  <r>
    <x v="2058"/>
    <d v="2025-05-11T00:00:00"/>
    <x v="1785"/>
    <x v="9"/>
    <n v="1"/>
    <x v="0"/>
    <x v="3"/>
    <x v="4"/>
    <m/>
    <s v="Payment"/>
    <n v="2"/>
    <s v="Syrup"/>
    <n v="0.75"/>
    <x v="3"/>
  </r>
  <r>
    <x v="2059"/>
    <d v="2025-05-11T00:00:00"/>
    <x v="1786"/>
    <x v="1"/>
    <n v="1"/>
    <x v="1"/>
    <x v="1"/>
    <x v="1"/>
    <m/>
    <s v="Payment"/>
    <n v="1"/>
    <s v="Café latté12 oz"/>
    <n v="4.25"/>
    <x v="3"/>
  </r>
  <r>
    <x v="2060"/>
    <d v="2025-05-11T00:00:00"/>
    <x v="1787"/>
    <x v="15"/>
    <n v="1"/>
    <x v="1"/>
    <x v="1"/>
    <x v="3"/>
    <m/>
    <s v="Payment"/>
    <n v="1"/>
    <s v="Frappé12 oz"/>
    <n v="4.75"/>
    <x v="3"/>
  </r>
  <r>
    <x v="2060"/>
    <d v="2025-05-11T00:00:00"/>
    <x v="1787"/>
    <x v="12"/>
    <n v="1"/>
    <x v="3"/>
    <x v="1"/>
    <x v="1"/>
    <m/>
    <s v="Payment"/>
    <n v="1"/>
    <s v="Espresso1 oz"/>
    <n v="2.5"/>
    <x v="3"/>
  </r>
  <r>
    <x v="2061"/>
    <d v="2025-05-11T00:00:00"/>
    <x v="1788"/>
    <x v="9"/>
    <n v="1"/>
    <x v="0"/>
    <x v="3"/>
    <x v="4"/>
    <m/>
    <s v="Payment"/>
    <n v="1"/>
    <s v="Syrup"/>
    <n v="0.75"/>
    <x v="3"/>
  </r>
  <r>
    <x v="2061"/>
    <d v="2025-05-11T00:00:00"/>
    <x v="1788"/>
    <x v="6"/>
    <n v="1"/>
    <x v="1"/>
    <x v="1"/>
    <x v="1"/>
    <m/>
    <s v="Payment"/>
    <n v="1"/>
    <s v="Pourover12 oz"/>
    <n v="3.5"/>
    <x v="3"/>
  </r>
  <r>
    <x v="2061"/>
    <d v="2025-05-11T00:00:00"/>
    <x v="1788"/>
    <x v="1"/>
    <n v="1"/>
    <x v="1"/>
    <x v="1"/>
    <x v="1"/>
    <m/>
    <s v="Payment"/>
    <n v="1"/>
    <s v="Café latté12 oz"/>
    <n v="4.25"/>
    <x v="3"/>
  </r>
  <r>
    <x v="2062"/>
    <d v="2025-05-11T00:00:00"/>
    <x v="1789"/>
    <x v="20"/>
    <n v="1"/>
    <x v="1"/>
    <x v="2"/>
    <x v="1"/>
    <m/>
    <s v="Payment"/>
    <n v="1"/>
    <s v="Rooibos latté12 oz"/>
    <n v="5.5"/>
    <x v="3"/>
  </r>
  <r>
    <x v="2063"/>
    <d v="2025-05-11T00:00:00"/>
    <x v="1790"/>
    <x v="19"/>
    <n v="1"/>
    <x v="1"/>
    <x v="4"/>
    <x v="5"/>
    <m/>
    <s v="Payment"/>
    <n v="1"/>
    <s v="House blend12 oz"/>
    <n v="12.95"/>
    <x v="3"/>
  </r>
  <r>
    <x v="2064"/>
    <d v="2025-05-11T00:00:00"/>
    <x v="1791"/>
    <x v="8"/>
    <n v="1"/>
    <x v="1"/>
    <x v="2"/>
    <x v="3"/>
    <m/>
    <s v="Payment"/>
    <n v="1"/>
    <s v="Iced tea12 oz"/>
    <n v="4.25"/>
    <x v="3"/>
  </r>
  <r>
    <x v="2065"/>
    <d v="2025-05-11T00:00:00"/>
    <x v="1792"/>
    <x v="2"/>
    <n v="2"/>
    <x v="1"/>
    <x v="1"/>
    <x v="1"/>
    <m/>
    <s v="Payment"/>
    <n v="1"/>
    <s v="Cappuccino12 oz"/>
    <n v="11"/>
    <x v="3"/>
  </r>
  <r>
    <x v="2066"/>
    <d v="2025-05-11T00:00:00"/>
    <x v="1793"/>
    <x v="13"/>
    <n v="1"/>
    <x v="4"/>
    <x v="2"/>
    <x v="1"/>
    <m/>
    <s v="Payment"/>
    <n v="1"/>
    <s v="Moroccan tea10 oz"/>
    <n v="3"/>
    <x v="3"/>
  </r>
  <r>
    <x v="2066"/>
    <d v="2025-05-11T00:00:00"/>
    <x v="1793"/>
    <x v="14"/>
    <n v="1"/>
    <x v="5"/>
    <x v="5"/>
    <x v="1"/>
    <m/>
    <s v="Payment"/>
    <n v="1"/>
    <s v="Hot chocolateRegular (12 oz)"/>
    <n v="4.75"/>
    <x v="3"/>
  </r>
  <r>
    <x v="2067"/>
    <d v="2025-05-11T00:00:00"/>
    <x v="583"/>
    <x v="6"/>
    <n v="1"/>
    <x v="1"/>
    <x v="1"/>
    <x v="1"/>
    <m/>
    <s v="Payment"/>
    <n v="1"/>
    <s v="Pourover12 oz"/>
    <n v="3.5"/>
    <x v="3"/>
  </r>
  <r>
    <x v="2068"/>
    <d v="2025-05-11T00:00:00"/>
    <x v="1794"/>
    <x v="9"/>
    <n v="1"/>
    <x v="0"/>
    <x v="3"/>
    <x v="4"/>
    <m/>
    <s v="Payment"/>
    <n v="2"/>
    <s v="Syrup"/>
    <n v="0.75"/>
    <x v="3"/>
  </r>
  <r>
    <x v="2068"/>
    <d v="2025-05-11T00:00:00"/>
    <x v="1794"/>
    <x v="6"/>
    <n v="1"/>
    <x v="1"/>
    <x v="1"/>
    <x v="1"/>
    <m/>
    <s v="Payment"/>
    <n v="2"/>
    <s v="Pourover12 oz"/>
    <n v="3.5"/>
    <x v="3"/>
  </r>
  <r>
    <x v="2068"/>
    <d v="2025-05-11T00:00:00"/>
    <x v="1794"/>
    <x v="12"/>
    <n v="1"/>
    <x v="3"/>
    <x v="1"/>
    <x v="1"/>
    <m/>
    <s v="Payment"/>
    <n v="2"/>
    <s v="Espresso1 oz"/>
    <n v="2.5"/>
    <x v="3"/>
  </r>
  <r>
    <x v="2069"/>
    <d v="2025-05-11T00:00:00"/>
    <x v="1795"/>
    <x v="6"/>
    <n v="1"/>
    <x v="1"/>
    <x v="1"/>
    <x v="1"/>
    <m/>
    <s v="Payment"/>
    <n v="1"/>
    <s v="Pourover12 oz"/>
    <n v="3.5"/>
    <x v="3"/>
  </r>
  <r>
    <x v="2069"/>
    <d v="2025-05-11T00:00:00"/>
    <x v="1795"/>
    <x v="13"/>
    <n v="1"/>
    <x v="4"/>
    <x v="2"/>
    <x v="1"/>
    <m/>
    <s v="Payment"/>
    <n v="1"/>
    <s v="Moroccan tea10 oz"/>
    <n v="3"/>
    <x v="3"/>
  </r>
  <r>
    <x v="2070"/>
    <d v="2025-05-11T00:00:00"/>
    <x v="1796"/>
    <x v="1"/>
    <n v="1"/>
    <x v="1"/>
    <x v="1"/>
    <x v="1"/>
    <m/>
    <s v="Payment"/>
    <n v="1"/>
    <s v="Café latté12 oz"/>
    <n v="4.25"/>
    <x v="3"/>
  </r>
  <r>
    <x v="2071"/>
    <d v="2025-05-11T00:00:00"/>
    <x v="1797"/>
    <x v="16"/>
    <n v="1"/>
    <x v="1"/>
    <x v="5"/>
    <x v="3"/>
    <m/>
    <s v="Payment"/>
    <n v="1"/>
    <s v="Coconut milk smoothie12 oz"/>
    <n v="5.75"/>
    <x v="3"/>
  </r>
  <r>
    <x v="2072"/>
    <d v="2025-05-11T00:00:00"/>
    <x v="1798"/>
    <x v="20"/>
    <n v="1"/>
    <x v="1"/>
    <x v="2"/>
    <x v="1"/>
    <m/>
    <s v="Payment"/>
    <n v="1"/>
    <s v="Rooibos latté12 oz"/>
    <n v="5.5"/>
    <x v="3"/>
  </r>
  <r>
    <x v="2073"/>
    <d v="2025-05-11T00:00:00"/>
    <x v="1799"/>
    <x v="3"/>
    <n v="1"/>
    <x v="0"/>
    <x v="1"/>
    <x v="2"/>
    <m/>
    <s v="Payment"/>
    <n v="2"/>
    <s v="Drip coffee refill"/>
    <n v="1.25"/>
    <x v="3"/>
  </r>
  <r>
    <x v="2074"/>
    <d v="2025-05-11T00:00:00"/>
    <x v="1800"/>
    <x v="1"/>
    <n v="1"/>
    <x v="1"/>
    <x v="1"/>
    <x v="1"/>
    <m/>
    <s v="Payment"/>
    <n v="1"/>
    <s v="Café latté12 oz"/>
    <n v="4.25"/>
    <x v="3"/>
  </r>
  <r>
    <x v="2075"/>
    <d v="2025-05-11T00:00:00"/>
    <x v="1801"/>
    <x v="1"/>
    <n v="1"/>
    <x v="1"/>
    <x v="1"/>
    <x v="1"/>
    <m/>
    <s v="Payment"/>
    <n v="1"/>
    <s v="Café latté12 oz"/>
    <n v="4.25"/>
    <x v="3"/>
  </r>
  <r>
    <x v="2076"/>
    <d v="2025-05-11T00:00:00"/>
    <x v="1802"/>
    <x v="4"/>
    <n v="1"/>
    <x v="1"/>
    <x v="1"/>
    <x v="1"/>
    <m/>
    <s v="Payment"/>
    <n v="1"/>
    <s v="Drip coffee12 oz"/>
    <n v="2.25"/>
    <x v="3"/>
  </r>
  <r>
    <x v="2077"/>
    <d v="2025-05-11T00:00:00"/>
    <x v="1803"/>
    <x v="5"/>
    <n v="1"/>
    <x v="1"/>
    <x v="1"/>
    <x v="1"/>
    <m/>
    <s v="Payment"/>
    <n v="1"/>
    <s v="Café Cubano12 oz"/>
    <n v="7"/>
    <x v="3"/>
  </r>
  <r>
    <x v="2078"/>
    <d v="2025-05-11T00:00:00"/>
    <x v="1804"/>
    <x v="20"/>
    <n v="1"/>
    <x v="1"/>
    <x v="2"/>
    <x v="1"/>
    <m/>
    <s v="Payment"/>
    <n v="2"/>
    <s v="Rooibos latté12 oz"/>
    <n v="5.5"/>
    <x v="3"/>
  </r>
  <r>
    <x v="2079"/>
    <d v="2025-05-11T00:00:00"/>
    <x v="1805"/>
    <x v="13"/>
    <n v="1"/>
    <x v="4"/>
    <x v="2"/>
    <x v="1"/>
    <m/>
    <s v="Payment"/>
    <n v="1"/>
    <s v="Moroccan tea10 oz"/>
    <n v="3"/>
    <x v="3"/>
  </r>
  <r>
    <x v="2080"/>
    <d v="2025-05-11T00:00:00"/>
    <x v="1806"/>
    <x v="3"/>
    <n v="1"/>
    <x v="0"/>
    <x v="1"/>
    <x v="2"/>
    <m/>
    <s v="Payment"/>
    <n v="1"/>
    <s v="Drip coffee refill"/>
    <n v="1.25"/>
    <x v="3"/>
  </r>
  <r>
    <x v="2081"/>
    <d v="2025-05-11T00:00:00"/>
    <x v="1807"/>
    <x v="10"/>
    <n v="1"/>
    <x v="1"/>
    <x v="4"/>
    <x v="5"/>
    <m/>
    <s v="Payment"/>
    <n v="2"/>
    <s v="Single-origin12 oz"/>
    <n v="14.95"/>
    <x v="3"/>
  </r>
  <r>
    <x v="2082"/>
    <d v="2025-05-11T00:00:00"/>
    <x v="1808"/>
    <x v="42"/>
    <n v="1"/>
    <x v="0"/>
    <x v="0"/>
    <x v="10"/>
    <m/>
    <s v="Payment"/>
    <n v="2"/>
    <s v="Reusable travel mug"/>
    <n v="12.75"/>
    <x v="3"/>
  </r>
  <r>
    <x v="2082"/>
    <d v="2025-05-11T00:00:00"/>
    <x v="1808"/>
    <x v="6"/>
    <n v="1"/>
    <x v="1"/>
    <x v="1"/>
    <x v="1"/>
    <m/>
    <s v="Payment"/>
    <n v="2"/>
    <s v="Pourover12 oz"/>
    <n v="3.5"/>
    <x v="3"/>
  </r>
  <r>
    <x v="2083"/>
    <d v="2025-05-11T00:00:00"/>
    <x v="1809"/>
    <x v="5"/>
    <n v="1"/>
    <x v="1"/>
    <x v="1"/>
    <x v="1"/>
    <m/>
    <s v="Payment"/>
    <n v="2"/>
    <s v="Café Cubano12 oz"/>
    <n v="7"/>
    <x v="3"/>
  </r>
  <r>
    <x v="2084"/>
    <d v="2025-05-11T00:00:00"/>
    <x v="1810"/>
    <x v="9"/>
    <n v="1"/>
    <x v="0"/>
    <x v="3"/>
    <x v="4"/>
    <m/>
    <s v="Payment"/>
    <n v="1"/>
    <s v="Syrup"/>
    <n v="0.75"/>
    <x v="3"/>
  </r>
  <r>
    <x v="2084"/>
    <d v="2025-05-11T00:00:00"/>
    <x v="1810"/>
    <x v="6"/>
    <n v="1"/>
    <x v="1"/>
    <x v="1"/>
    <x v="1"/>
    <m/>
    <s v="Payment"/>
    <n v="1"/>
    <s v="Pourover12 oz"/>
    <n v="3.5"/>
    <x v="3"/>
  </r>
  <r>
    <x v="2085"/>
    <d v="2025-05-11T00:00:00"/>
    <x v="1196"/>
    <x v="15"/>
    <n v="1"/>
    <x v="1"/>
    <x v="1"/>
    <x v="3"/>
    <m/>
    <s v="Payment"/>
    <n v="2"/>
    <s v="Frappé12 oz"/>
    <n v="4.75"/>
    <x v="3"/>
  </r>
  <r>
    <x v="2086"/>
    <d v="2025-05-11T00:00:00"/>
    <x v="1811"/>
    <x v="10"/>
    <n v="1"/>
    <x v="1"/>
    <x v="4"/>
    <x v="5"/>
    <m/>
    <s v="Payment"/>
    <n v="1"/>
    <s v="Single-origin12 oz"/>
    <n v="14.95"/>
    <x v="3"/>
  </r>
  <r>
    <x v="2087"/>
    <d v="2025-05-11T00:00:00"/>
    <x v="1812"/>
    <x v="17"/>
    <n v="1"/>
    <x v="1"/>
    <x v="1"/>
    <x v="3"/>
    <m/>
    <s v="Payment"/>
    <n v="2"/>
    <s v="Iced Guillermo12 oz"/>
    <n v="3.5"/>
    <x v="3"/>
  </r>
  <r>
    <x v="2088"/>
    <d v="2025-05-11T00:00:00"/>
    <x v="1813"/>
    <x v="2"/>
    <n v="1"/>
    <x v="1"/>
    <x v="1"/>
    <x v="1"/>
    <m/>
    <s v="Payment"/>
    <n v="2"/>
    <s v="Cappuccino12 oz"/>
    <n v="5.5"/>
    <x v="3"/>
  </r>
  <r>
    <x v="2089"/>
    <d v="2025-05-11T00:00:00"/>
    <x v="1814"/>
    <x v="7"/>
    <n v="1"/>
    <x v="2"/>
    <x v="1"/>
    <x v="1"/>
    <m/>
    <s v="Payment"/>
    <n v="1"/>
    <s v="Turkish coffee3 oz"/>
    <n v="3.75"/>
    <x v="3"/>
  </r>
  <r>
    <x v="2090"/>
    <d v="2025-05-11T00:00:00"/>
    <x v="617"/>
    <x v="6"/>
    <n v="1"/>
    <x v="1"/>
    <x v="1"/>
    <x v="1"/>
    <m/>
    <s v="Payment"/>
    <n v="1"/>
    <s v="Pourover12 oz"/>
    <n v="3.5"/>
    <x v="3"/>
  </r>
  <r>
    <x v="2091"/>
    <d v="2025-05-11T00:00:00"/>
    <x v="1815"/>
    <x v="7"/>
    <n v="1"/>
    <x v="2"/>
    <x v="1"/>
    <x v="1"/>
    <m/>
    <s v="Payment"/>
    <n v="1"/>
    <s v="Turkish coffee3 oz"/>
    <n v="3.75"/>
    <x v="3"/>
  </r>
  <r>
    <x v="2092"/>
    <d v="2025-05-11T00:00:00"/>
    <x v="1816"/>
    <x v="7"/>
    <n v="1"/>
    <x v="2"/>
    <x v="1"/>
    <x v="1"/>
    <m/>
    <s v="Payment"/>
    <n v="1"/>
    <s v="Turkish coffee3 oz"/>
    <n v="3.75"/>
    <x v="3"/>
  </r>
  <r>
    <x v="2092"/>
    <d v="2025-05-11T00:00:00"/>
    <x v="1816"/>
    <x v="1"/>
    <n v="1"/>
    <x v="1"/>
    <x v="1"/>
    <x v="1"/>
    <m/>
    <s v="Payment"/>
    <n v="1"/>
    <s v="Café latté12 oz"/>
    <n v="4.25"/>
    <x v="3"/>
  </r>
  <r>
    <x v="2093"/>
    <d v="2025-05-11T00:00:00"/>
    <x v="1817"/>
    <x v="15"/>
    <n v="1"/>
    <x v="1"/>
    <x v="1"/>
    <x v="3"/>
    <m/>
    <s v="Payment"/>
    <n v="2"/>
    <s v="Frappé12 oz"/>
    <n v="4.75"/>
    <x v="3"/>
  </r>
  <r>
    <x v="2094"/>
    <d v="2025-05-11T00:00:00"/>
    <x v="1818"/>
    <x v="7"/>
    <n v="1"/>
    <x v="2"/>
    <x v="1"/>
    <x v="1"/>
    <m/>
    <s v="Payment"/>
    <n v="2"/>
    <s v="Turkish coffee3 oz"/>
    <n v="3.75"/>
    <x v="3"/>
  </r>
  <r>
    <x v="2094"/>
    <d v="2025-05-11T00:00:00"/>
    <x v="1818"/>
    <x v="15"/>
    <n v="1"/>
    <x v="1"/>
    <x v="1"/>
    <x v="3"/>
    <m/>
    <s v="Payment"/>
    <n v="2"/>
    <s v="Frappé12 oz"/>
    <n v="4.75"/>
    <x v="3"/>
  </r>
  <r>
    <x v="2094"/>
    <d v="2025-05-11T00:00:00"/>
    <x v="1818"/>
    <x v="10"/>
    <n v="1"/>
    <x v="1"/>
    <x v="4"/>
    <x v="5"/>
    <m/>
    <s v="Payment"/>
    <n v="2"/>
    <s v="Single-origin12 oz"/>
    <n v="14.95"/>
    <x v="3"/>
  </r>
  <r>
    <x v="2095"/>
    <d v="2025-05-11T00:00:00"/>
    <x v="1819"/>
    <x v="1"/>
    <n v="1"/>
    <x v="1"/>
    <x v="1"/>
    <x v="1"/>
    <m/>
    <s v="Payment"/>
    <n v="1"/>
    <s v="Café latté12 oz"/>
    <n v="4.25"/>
    <x v="3"/>
  </r>
  <r>
    <x v="2096"/>
    <d v="2025-05-11T00:00:00"/>
    <x v="1820"/>
    <x v="6"/>
    <n v="1"/>
    <x v="1"/>
    <x v="1"/>
    <x v="1"/>
    <m/>
    <s v="Payment"/>
    <n v="1"/>
    <s v="Pourover12 oz"/>
    <n v="3.5"/>
    <x v="3"/>
  </r>
  <r>
    <x v="2096"/>
    <d v="2025-05-11T00:00:00"/>
    <x v="1820"/>
    <x v="13"/>
    <n v="1"/>
    <x v="4"/>
    <x v="2"/>
    <x v="1"/>
    <m/>
    <s v="Payment"/>
    <n v="1"/>
    <s v="Moroccan tea10 oz"/>
    <n v="3"/>
    <x v="3"/>
  </r>
  <r>
    <x v="2097"/>
    <d v="2025-05-11T00:00:00"/>
    <x v="1821"/>
    <x v="3"/>
    <n v="1"/>
    <x v="0"/>
    <x v="1"/>
    <x v="2"/>
    <m/>
    <s v="Payment"/>
    <n v="1"/>
    <s v="Drip coffee refill"/>
    <n v="1.25"/>
    <x v="3"/>
  </r>
  <r>
    <x v="2097"/>
    <d v="2025-05-11T00:00:00"/>
    <x v="1821"/>
    <x v="2"/>
    <n v="1"/>
    <x v="1"/>
    <x v="1"/>
    <x v="1"/>
    <m/>
    <s v="Payment"/>
    <n v="1"/>
    <s v="Cappuccino12 oz"/>
    <n v="5.5"/>
    <x v="3"/>
  </r>
  <r>
    <x v="2098"/>
    <d v="2025-05-11T00:00:00"/>
    <x v="1822"/>
    <x v="15"/>
    <n v="1"/>
    <x v="1"/>
    <x v="1"/>
    <x v="3"/>
    <m/>
    <s v="Payment"/>
    <n v="1"/>
    <s v="Frappé12 oz"/>
    <n v="4.75"/>
    <x v="3"/>
  </r>
  <r>
    <x v="2099"/>
    <d v="2025-05-11T00:00:00"/>
    <x v="1823"/>
    <x v="8"/>
    <n v="1"/>
    <x v="1"/>
    <x v="2"/>
    <x v="3"/>
    <m/>
    <s v="Payment"/>
    <n v="1"/>
    <s v="Iced tea12 oz"/>
    <n v="4.25"/>
    <x v="3"/>
  </r>
  <r>
    <x v="2100"/>
    <d v="2025-05-11T00:00:00"/>
    <x v="1824"/>
    <x v="7"/>
    <n v="1"/>
    <x v="2"/>
    <x v="1"/>
    <x v="1"/>
    <m/>
    <s v="Payment"/>
    <n v="2"/>
    <s v="Turkish coffee3 oz"/>
    <n v="3.75"/>
    <x v="3"/>
  </r>
  <r>
    <x v="2101"/>
    <d v="2025-05-11T00:00:00"/>
    <x v="1825"/>
    <x v="10"/>
    <n v="1"/>
    <x v="1"/>
    <x v="4"/>
    <x v="5"/>
    <m/>
    <s v="Payment"/>
    <n v="2"/>
    <s v="Single-origin12 oz"/>
    <n v="14.95"/>
    <x v="3"/>
  </r>
  <r>
    <x v="2102"/>
    <d v="2025-05-11T00:00:00"/>
    <x v="1826"/>
    <x v="18"/>
    <n v="2"/>
    <x v="1"/>
    <x v="5"/>
    <x v="3"/>
    <m/>
    <s v="Payment"/>
    <n v="1"/>
    <s v="Soda water with fruit slice12 oz"/>
    <n v="4"/>
    <x v="3"/>
  </r>
  <r>
    <x v="2102"/>
    <d v="2025-05-11T00:00:00"/>
    <x v="1826"/>
    <x v="6"/>
    <n v="1"/>
    <x v="1"/>
    <x v="1"/>
    <x v="1"/>
    <m/>
    <s v="Payment"/>
    <n v="1"/>
    <s v="Pourover12 oz"/>
    <n v="3.5"/>
    <x v="3"/>
  </r>
  <r>
    <x v="2102"/>
    <d v="2025-05-11T00:00:00"/>
    <x v="1826"/>
    <x v="19"/>
    <n v="1"/>
    <x v="1"/>
    <x v="4"/>
    <x v="5"/>
    <m/>
    <s v="Payment"/>
    <n v="1"/>
    <s v="House blend12 oz"/>
    <n v="12.95"/>
    <x v="3"/>
  </r>
  <r>
    <x v="2102"/>
    <d v="2025-05-11T00:00:00"/>
    <x v="1826"/>
    <x v="10"/>
    <n v="1"/>
    <x v="1"/>
    <x v="4"/>
    <x v="5"/>
    <m/>
    <s v="Payment"/>
    <n v="1"/>
    <s v="Single-origin12 oz"/>
    <n v="14.95"/>
    <x v="3"/>
  </r>
  <r>
    <x v="2103"/>
    <d v="2025-05-11T00:00:00"/>
    <x v="1827"/>
    <x v="6"/>
    <n v="1"/>
    <x v="1"/>
    <x v="1"/>
    <x v="1"/>
    <m/>
    <s v="Payment"/>
    <n v="2"/>
    <s v="Pourover12 oz"/>
    <n v="3.5"/>
    <x v="3"/>
  </r>
  <r>
    <x v="2103"/>
    <d v="2025-05-11T00:00:00"/>
    <x v="1827"/>
    <x v="17"/>
    <n v="1"/>
    <x v="1"/>
    <x v="1"/>
    <x v="3"/>
    <m/>
    <s v="Payment"/>
    <n v="2"/>
    <s v="Iced Guillermo12 oz"/>
    <n v="3.5"/>
    <x v="3"/>
  </r>
  <r>
    <x v="2104"/>
    <d v="2025-05-11T00:00:00"/>
    <x v="1828"/>
    <x v="17"/>
    <n v="1"/>
    <x v="1"/>
    <x v="1"/>
    <x v="3"/>
    <m/>
    <s v="Payment"/>
    <n v="2"/>
    <s v="Iced Guillermo12 oz"/>
    <n v="3.5"/>
    <x v="3"/>
  </r>
  <r>
    <x v="2105"/>
    <d v="2025-05-11T00:00:00"/>
    <x v="1829"/>
    <x v="2"/>
    <n v="1"/>
    <x v="1"/>
    <x v="1"/>
    <x v="1"/>
    <m/>
    <s v="Payment"/>
    <n v="1"/>
    <s v="Cappuccino12 oz"/>
    <n v="5.5"/>
    <x v="3"/>
  </r>
  <r>
    <x v="2106"/>
    <d v="2025-05-11T00:00:00"/>
    <x v="1830"/>
    <x v="15"/>
    <n v="1"/>
    <x v="1"/>
    <x v="1"/>
    <x v="3"/>
    <m/>
    <s v="Payment"/>
    <n v="2"/>
    <s v="Frappé12 oz"/>
    <n v="4.75"/>
    <x v="3"/>
  </r>
  <r>
    <x v="2107"/>
    <d v="2025-05-11T00:00:00"/>
    <x v="1831"/>
    <x v="2"/>
    <n v="1"/>
    <x v="1"/>
    <x v="1"/>
    <x v="1"/>
    <m/>
    <s v="Payment"/>
    <n v="2"/>
    <s v="Cappuccino12 oz"/>
    <n v="5.5"/>
    <x v="3"/>
  </r>
  <r>
    <x v="2108"/>
    <d v="2025-05-11T00:00:00"/>
    <x v="1832"/>
    <x v="7"/>
    <n v="1"/>
    <x v="2"/>
    <x v="1"/>
    <x v="1"/>
    <m/>
    <s v="Payment"/>
    <n v="2"/>
    <s v="Turkish coffee3 oz"/>
    <n v="3.75"/>
    <x v="3"/>
  </r>
  <r>
    <x v="2109"/>
    <d v="2025-05-11T00:00:00"/>
    <x v="1833"/>
    <x v="15"/>
    <n v="1"/>
    <x v="1"/>
    <x v="1"/>
    <x v="3"/>
    <m/>
    <s v="Payment"/>
    <n v="1"/>
    <s v="Frappé12 oz"/>
    <n v="4.75"/>
    <x v="3"/>
  </r>
  <r>
    <x v="2110"/>
    <d v="2025-05-11T00:00:00"/>
    <x v="1834"/>
    <x v="6"/>
    <n v="1"/>
    <x v="1"/>
    <x v="1"/>
    <x v="1"/>
    <m/>
    <s v="Payment"/>
    <n v="2"/>
    <s v="Pourover12 oz"/>
    <n v="3.5"/>
    <x v="3"/>
  </r>
  <r>
    <x v="2111"/>
    <d v="2025-05-11T00:00:00"/>
    <x v="1835"/>
    <x v="14"/>
    <n v="1"/>
    <x v="5"/>
    <x v="5"/>
    <x v="1"/>
    <m/>
    <s v="Payment"/>
    <n v="2"/>
    <s v="Hot chocolateRegular (12 oz)"/>
    <n v="4.75"/>
    <x v="3"/>
  </r>
  <r>
    <x v="2112"/>
    <d v="2025-05-11T00:00:00"/>
    <x v="1836"/>
    <x v="17"/>
    <n v="1"/>
    <x v="1"/>
    <x v="1"/>
    <x v="3"/>
    <m/>
    <s v="Payment"/>
    <n v="2"/>
    <s v="Iced Guillermo12 oz"/>
    <n v="3.5"/>
    <x v="3"/>
  </r>
  <r>
    <x v="2112"/>
    <d v="2025-05-11T00:00:00"/>
    <x v="1836"/>
    <x v="11"/>
    <n v="1"/>
    <x v="0"/>
    <x v="3"/>
    <x v="4"/>
    <m/>
    <s v="Payment"/>
    <n v="2"/>
    <s v="Extra shot"/>
    <n v="1"/>
    <x v="3"/>
  </r>
  <r>
    <x v="2112"/>
    <d v="2025-05-11T00:00:00"/>
    <x v="1836"/>
    <x v="1"/>
    <n v="1"/>
    <x v="1"/>
    <x v="1"/>
    <x v="1"/>
    <m/>
    <s v="Payment"/>
    <n v="2"/>
    <s v="Café latté12 oz"/>
    <n v="4.25"/>
    <x v="3"/>
  </r>
  <r>
    <x v="2113"/>
    <d v="2025-05-11T00:00:00"/>
    <x v="1837"/>
    <x v="20"/>
    <n v="1"/>
    <x v="1"/>
    <x v="2"/>
    <x v="1"/>
    <m/>
    <s v="Payment"/>
    <n v="2"/>
    <s v="Rooibos latté12 oz"/>
    <n v="5.5"/>
    <x v="3"/>
  </r>
  <r>
    <x v="2113"/>
    <d v="2025-05-11T00:00:00"/>
    <x v="1837"/>
    <x v="6"/>
    <n v="1"/>
    <x v="1"/>
    <x v="1"/>
    <x v="1"/>
    <m/>
    <s v="Payment"/>
    <n v="2"/>
    <s v="Pourover12 oz"/>
    <n v="3.5"/>
    <x v="3"/>
  </r>
  <r>
    <x v="2114"/>
    <d v="2025-05-11T00:00:00"/>
    <x v="1838"/>
    <x v="6"/>
    <n v="1"/>
    <x v="1"/>
    <x v="1"/>
    <x v="1"/>
    <m/>
    <s v="Payment"/>
    <n v="2"/>
    <s v="Pourover12 oz"/>
    <n v="3.5"/>
    <x v="3"/>
  </r>
  <r>
    <x v="2114"/>
    <d v="2025-05-11T00:00:00"/>
    <x v="1838"/>
    <x v="4"/>
    <n v="1"/>
    <x v="1"/>
    <x v="1"/>
    <x v="1"/>
    <m/>
    <s v="Payment"/>
    <n v="2"/>
    <s v="Drip coffee12 oz"/>
    <n v="2.25"/>
    <x v="3"/>
  </r>
  <r>
    <x v="2115"/>
    <d v="2025-05-11T00:00:00"/>
    <x v="1839"/>
    <x v="2"/>
    <n v="1"/>
    <x v="1"/>
    <x v="1"/>
    <x v="1"/>
    <m/>
    <s v="Payment"/>
    <n v="2"/>
    <s v="Cappuccino12 oz"/>
    <n v="5.5"/>
    <x v="3"/>
  </r>
  <r>
    <x v="2116"/>
    <d v="2025-05-11T00:00:00"/>
    <x v="1840"/>
    <x v="7"/>
    <n v="1"/>
    <x v="2"/>
    <x v="1"/>
    <x v="1"/>
    <m/>
    <s v="Payment"/>
    <n v="1"/>
    <s v="Turkish coffee3 oz"/>
    <n v="3.75"/>
    <x v="3"/>
  </r>
  <r>
    <x v="2117"/>
    <d v="2025-05-11T00:00:00"/>
    <x v="1841"/>
    <x v="2"/>
    <n v="1"/>
    <x v="1"/>
    <x v="1"/>
    <x v="1"/>
    <m/>
    <s v="Payment"/>
    <n v="2"/>
    <s v="Cappuccino12 oz"/>
    <n v="5.5"/>
    <x v="3"/>
  </r>
  <r>
    <x v="2118"/>
    <d v="2025-05-11T00:00:00"/>
    <x v="1842"/>
    <x v="17"/>
    <n v="1"/>
    <x v="1"/>
    <x v="1"/>
    <x v="3"/>
    <m/>
    <s v="Payment"/>
    <n v="1"/>
    <s v="Iced Guillermo12 oz"/>
    <n v="3.5"/>
    <x v="3"/>
  </r>
  <r>
    <x v="2119"/>
    <d v="2025-05-11T00:00:00"/>
    <x v="1843"/>
    <x v="6"/>
    <n v="1"/>
    <x v="1"/>
    <x v="1"/>
    <x v="1"/>
    <m/>
    <s v="Payment"/>
    <n v="2"/>
    <s v="Pourover12 oz"/>
    <n v="3.5"/>
    <x v="3"/>
  </r>
  <r>
    <x v="2119"/>
    <d v="2025-05-11T00:00:00"/>
    <x v="1843"/>
    <x v="2"/>
    <n v="1"/>
    <x v="1"/>
    <x v="1"/>
    <x v="1"/>
    <m/>
    <s v="Payment"/>
    <n v="2"/>
    <s v="Cappuccino12 oz"/>
    <n v="5.5"/>
    <x v="3"/>
  </r>
  <r>
    <x v="2120"/>
    <d v="2025-05-11T00:00:00"/>
    <x v="1844"/>
    <x v="9"/>
    <n v="1"/>
    <x v="0"/>
    <x v="3"/>
    <x v="4"/>
    <m/>
    <s v="Payment"/>
    <n v="1"/>
    <s v="Syrup"/>
    <n v="0.75"/>
    <x v="3"/>
  </r>
  <r>
    <x v="2120"/>
    <d v="2025-05-11T00:00:00"/>
    <x v="1844"/>
    <x v="6"/>
    <n v="1"/>
    <x v="1"/>
    <x v="1"/>
    <x v="1"/>
    <m/>
    <s v="Payment"/>
    <n v="1"/>
    <s v="Pourover12 oz"/>
    <n v="3.5"/>
    <x v="3"/>
  </r>
  <r>
    <x v="2121"/>
    <d v="2025-05-11T00:00:00"/>
    <x v="1845"/>
    <x v="24"/>
    <n v="1"/>
    <x v="1"/>
    <x v="1"/>
    <x v="1"/>
    <m/>
    <s v="Payment"/>
    <n v="1"/>
    <s v="Aeropress12 oz"/>
    <n v="6"/>
    <x v="3"/>
  </r>
  <r>
    <x v="2122"/>
    <d v="2025-05-11T00:00:00"/>
    <x v="1846"/>
    <x v="15"/>
    <n v="1"/>
    <x v="1"/>
    <x v="1"/>
    <x v="3"/>
    <m/>
    <s v="Payment"/>
    <n v="1"/>
    <s v="Frappé12 oz"/>
    <n v="4.75"/>
    <x v="3"/>
  </r>
  <r>
    <x v="2123"/>
    <d v="2025-05-11T00:00:00"/>
    <x v="1847"/>
    <x v="7"/>
    <n v="1"/>
    <x v="2"/>
    <x v="1"/>
    <x v="1"/>
    <m/>
    <s v="Payment"/>
    <n v="2"/>
    <s v="Turkish coffee3 oz"/>
    <n v="3.75"/>
    <x v="3"/>
  </r>
  <r>
    <x v="2124"/>
    <d v="2025-05-11T00:00:00"/>
    <x v="1848"/>
    <x v="4"/>
    <n v="1"/>
    <x v="1"/>
    <x v="1"/>
    <x v="1"/>
    <m/>
    <s v="Payment"/>
    <n v="1"/>
    <s v="Drip coffee12 oz"/>
    <n v="2.25"/>
    <x v="3"/>
  </r>
  <r>
    <x v="2125"/>
    <d v="2025-05-11T00:00:00"/>
    <x v="1849"/>
    <x v="15"/>
    <n v="1"/>
    <x v="1"/>
    <x v="1"/>
    <x v="3"/>
    <m/>
    <s v="Payment"/>
    <n v="2"/>
    <s v="Frappé12 oz"/>
    <n v="4.75"/>
    <x v="3"/>
  </r>
  <r>
    <x v="2126"/>
    <d v="2025-05-11T00:00:00"/>
    <x v="1850"/>
    <x v="6"/>
    <n v="1"/>
    <x v="1"/>
    <x v="1"/>
    <x v="1"/>
    <m/>
    <s v="Payment"/>
    <n v="2"/>
    <s v="Pourover12 oz"/>
    <n v="3.5"/>
    <x v="3"/>
  </r>
  <r>
    <x v="2127"/>
    <d v="2025-05-11T00:00:00"/>
    <x v="1851"/>
    <x v="18"/>
    <n v="1"/>
    <x v="1"/>
    <x v="5"/>
    <x v="3"/>
    <m/>
    <s v="Payment"/>
    <n v="1"/>
    <s v="Soda water with fruit slice12 oz"/>
    <n v="2"/>
    <x v="3"/>
  </r>
  <r>
    <x v="2127"/>
    <d v="2025-05-11T00:00:00"/>
    <x v="1851"/>
    <x v="14"/>
    <n v="1"/>
    <x v="5"/>
    <x v="5"/>
    <x v="1"/>
    <m/>
    <s v="Payment"/>
    <n v="1"/>
    <s v="Hot chocolateRegular (12 oz)"/>
    <n v="4.75"/>
    <x v="3"/>
  </r>
  <r>
    <x v="2128"/>
    <d v="2025-05-11T00:00:00"/>
    <x v="1852"/>
    <x v="20"/>
    <n v="1"/>
    <x v="1"/>
    <x v="2"/>
    <x v="1"/>
    <m/>
    <s v="Payment"/>
    <n v="1"/>
    <s v="Rooibos latté12 oz"/>
    <n v="5.5"/>
    <x v="3"/>
  </r>
  <r>
    <x v="2129"/>
    <d v="2025-05-11T00:00:00"/>
    <x v="1853"/>
    <x v="6"/>
    <n v="1"/>
    <x v="1"/>
    <x v="1"/>
    <x v="1"/>
    <m/>
    <s v="Payment"/>
    <n v="2"/>
    <s v="Pourover12 oz"/>
    <n v="3.5"/>
    <x v="3"/>
  </r>
  <r>
    <x v="2130"/>
    <d v="2025-05-11T00:00:00"/>
    <x v="1854"/>
    <x v="6"/>
    <n v="1"/>
    <x v="1"/>
    <x v="1"/>
    <x v="1"/>
    <m/>
    <s v="Payment"/>
    <n v="2"/>
    <s v="Pourover12 oz"/>
    <n v="3.5"/>
    <x v="3"/>
  </r>
  <r>
    <x v="2131"/>
    <d v="2025-05-11T00:00:00"/>
    <x v="1855"/>
    <x v="6"/>
    <n v="1"/>
    <x v="1"/>
    <x v="1"/>
    <x v="1"/>
    <m/>
    <s v="Payment"/>
    <n v="2"/>
    <s v="Pourover12 oz"/>
    <n v="3.5"/>
    <x v="3"/>
  </r>
  <r>
    <x v="2132"/>
    <d v="2025-05-11T00:00:00"/>
    <x v="1856"/>
    <x v="23"/>
    <n v="1"/>
    <x v="4"/>
    <x v="1"/>
    <x v="3"/>
    <m/>
    <s v="Payment"/>
    <n v="1"/>
    <s v="Mazagran10 oz"/>
    <n v="4"/>
    <x v="3"/>
  </r>
  <r>
    <x v="2133"/>
    <d v="2025-05-11T00:00:00"/>
    <x v="1857"/>
    <x v="17"/>
    <n v="1"/>
    <x v="1"/>
    <x v="1"/>
    <x v="3"/>
    <m/>
    <s v="Payment"/>
    <n v="2"/>
    <s v="Iced Guillermo12 oz"/>
    <n v="3.5"/>
    <x v="3"/>
  </r>
  <r>
    <x v="2133"/>
    <d v="2025-05-11T00:00:00"/>
    <x v="1857"/>
    <x v="4"/>
    <n v="1"/>
    <x v="1"/>
    <x v="1"/>
    <x v="1"/>
    <m/>
    <s v="Payment"/>
    <n v="2"/>
    <s v="Drip coffee12 oz"/>
    <n v="2.25"/>
    <x v="3"/>
  </r>
  <r>
    <x v="2134"/>
    <d v="2025-05-11T00:00:00"/>
    <x v="1858"/>
    <x v="16"/>
    <n v="1"/>
    <x v="1"/>
    <x v="5"/>
    <x v="3"/>
    <m/>
    <s v="Payment"/>
    <n v="1"/>
    <s v="Coconut milk smoothie12 oz"/>
    <n v="5.75"/>
    <x v="3"/>
  </r>
  <r>
    <x v="2134"/>
    <d v="2025-05-11T00:00:00"/>
    <x v="1858"/>
    <x v="2"/>
    <n v="1"/>
    <x v="1"/>
    <x v="1"/>
    <x v="1"/>
    <m/>
    <s v="Payment"/>
    <n v="1"/>
    <s v="Cappuccino12 oz"/>
    <n v="5.5"/>
    <x v="3"/>
  </r>
  <r>
    <x v="2135"/>
    <d v="2025-05-11T00:00:00"/>
    <x v="1859"/>
    <x v="6"/>
    <n v="2"/>
    <x v="1"/>
    <x v="1"/>
    <x v="1"/>
    <m/>
    <s v="Payment"/>
    <n v="1"/>
    <s v="Pourover12 oz"/>
    <n v="7"/>
    <x v="3"/>
  </r>
  <r>
    <x v="2136"/>
    <d v="2025-05-11T00:00:00"/>
    <x v="1860"/>
    <x v="15"/>
    <n v="1"/>
    <x v="1"/>
    <x v="1"/>
    <x v="3"/>
    <m/>
    <s v="Payment"/>
    <n v="2"/>
    <s v="Frappé12 oz"/>
    <n v="4.75"/>
    <x v="3"/>
  </r>
  <r>
    <x v="2137"/>
    <d v="2025-05-11T00:00:00"/>
    <x v="1861"/>
    <x v="9"/>
    <n v="1"/>
    <x v="0"/>
    <x v="3"/>
    <x v="4"/>
    <m/>
    <s v="Payment"/>
    <n v="2"/>
    <s v="Syrup"/>
    <n v="0.75"/>
    <x v="3"/>
  </r>
  <r>
    <x v="2137"/>
    <d v="2025-05-11T00:00:00"/>
    <x v="1861"/>
    <x v="6"/>
    <n v="1"/>
    <x v="1"/>
    <x v="1"/>
    <x v="1"/>
    <m/>
    <s v="Payment"/>
    <n v="2"/>
    <s v="Pourover12 oz"/>
    <n v="3.5"/>
    <x v="3"/>
  </r>
  <r>
    <x v="2138"/>
    <d v="2025-05-11T00:00:00"/>
    <x v="1862"/>
    <x v="24"/>
    <n v="1"/>
    <x v="1"/>
    <x v="1"/>
    <x v="1"/>
    <m/>
    <s v="Payment"/>
    <n v="1"/>
    <s v="Aeropress12 oz"/>
    <n v="6"/>
    <x v="3"/>
  </r>
  <r>
    <x v="2139"/>
    <d v="2025-05-11T00:00:00"/>
    <x v="1863"/>
    <x v="13"/>
    <n v="1"/>
    <x v="4"/>
    <x v="2"/>
    <x v="1"/>
    <m/>
    <s v="Payment"/>
    <n v="1"/>
    <s v="Moroccan tea10 oz"/>
    <n v="3"/>
    <x v="3"/>
  </r>
  <r>
    <x v="2140"/>
    <d v="2025-05-11T00:00:00"/>
    <x v="1864"/>
    <x v="15"/>
    <n v="1"/>
    <x v="1"/>
    <x v="1"/>
    <x v="3"/>
    <m/>
    <s v="Payment"/>
    <n v="1"/>
    <s v="Frappé12 oz"/>
    <n v="4.75"/>
    <x v="3"/>
  </r>
  <r>
    <x v="2140"/>
    <d v="2025-05-11T00:00:00"/>
    <x v="1864"/>
    <x v="16"/>
    <n v="1"/>
    <x v="1"/>
    <x v="5"/>
    <x v="3"/>
    <m/>
    <s v="Payment"/>
    <n v="1"/>
    <s v="Coconut milk smoothie12 oz"/>
    <n v="5.75"/>
    <x v="3"/>
  </r>
  <r>
    <x v="2141"/>
    <d v="2025-05-11T00:00:00"/>
    <x v="1865"/>
    <x v="8"/>
    <n v="1"/>
    <x v="1"/>
    <x v="2"/>
    <x v="3"/>
    <m/>
    <s v="Payment"/>
    <n v="2"/>
    <s v="Iced tea12 oz"/>
    <n v="4.25"/>
    <x v="3"/>
  </r>
  <r>
    <x v="2141"/>
    <d v="2025-05-11T00:00:00"/>
    <x v="1865"/>
    <x v="15"/>
    <n v="1"/>
    <x v="1"/>
    <x v="1"/>
    <x v="3"/>
    <m/>
    <s v="Payment"/>
    <n v="2"/>
    <s v="Frappé12 oz"/>
    <n v="4.75"/>
    <x v="3"/>
  </r>
  <r>
    <x v="2142"/>
    <d v="2025-05-11T00:00:00"/>
    <x v="1866"/>
    <x v="6"/>
    <n v="1"/>
    <x v="1"/>
    <x v="1"/>
    <x v="1"/>
    <m/>
    <s v="Payment"/>
    <n v="2"/>
    <s v="Pourover12 oz"/>
    <n v="3.5"/>
    <x v="3"/>
  </r>
  <r>
    <x v="2143"/>
    <d v="2025-05-11T00:00:00"/>
    <x v="1420"/>
    <x v="7"/>
    <n v="1"/>
    <x v="2"/>
    <x v="1"/>
    <x v="1"/>
    <m/>
    <s v="Payment"/>
    <n v="2"/>
    <s v="Turkish coffee3 oz"/>
    <n v="3.75"/>
    <x v="3"/>
  </r>
  <r>
    <x v="2143"/>
    <d v="2025-05-11T00:00:00"/>
    <x v="1420"/>
    <x v="2"/>
    <n v="1"/>
    <x v="1"/>
    <x v="1"/>
    <x v="1"/>
    <m/>
    <s v="Payment"/>
    <n v="2"/>
    <s v="Cappuccino12 oz"/>
    <n v="5.5"/>
    <x v="3"/>
  </r>
  <r>
    <x v="2144"/>
    <d v="2025-05-11T00:00:00"/>
    <x v="1867"/>
    <x v="2"/>
    <n v="1"/>
    <x v="1"/>
    <x v="1"/>
    <x v="1"/>
    <m/>
    <s v="Payment"/>
    <n v="2"/>
    <s v="Cappuccino12 oz"/>
    <n v="5.5"/>
    <x v="3"/>
  </r>
  <r>
    <x v="2145"/>
    <d v="2025-05-11T00:00:00"/>
    <x v="1868"/>
    <x v="16"/>
    <n v="1"/>
    <x v="1"/>
    <x v="5"/>
    <x v="3"/>
    <m/>
    <s v="Payment"/>
    <n v="1"/>
    <s v="Coconut milk smoothie12 oz"/>
    <n v="5.75"/>
    <x v="3"/>
  </r>
  <r>
    <x v="2145"/>
    <d v="2025-05-11T00:00:00"/>
    <x v="1868"/>
    <x v="2"/>
    <n v="1"/>
    <x v="1"/>
    <x v="1"/>
    <x v="1"/>
    <m/>
    <s v="Payment"/>
    <n v="1"/>
    <s v="Cappuccino12 oz"/>
    <n v="5.5"/>
    <x v="3"/>
  </r>
  <r>
    <x v="2146"/>
    <d v="2025-05-11T00:00:00"/>
    <x v="1869"/>
    <x v="22"/>
    <n v="1"/>
    <x v="4"/>
    <x v="1"/>
    <x v="3"/>
    <m/>
    <s v="Payment"/>
    <n v="1"/>
    <s v="Iced café bombón10 oz"/>
    <n v="4.75"/>
    <x v="3"/>
  </r>
  <r>
    <x v="2147"/>
    <d v="2025-05-11T00:00:00"/>
    <x v="1870"/>
    <x v="6"/>
    <n v="1"/>
    <x v="1"/>
    <x v="1"/>
    <x v="1"/>
    <m/>
    <s v="Payment"/>
    <n v="2"/>
    <s v="Pourover12 oz"/>
    <n v="3.5"/>
    <x v="3"/>
  </r>
  <r>
    <x v="2148"/>
    <d v="2025-05-11T00:00:00"/>
    <x v="1871"/>
    <x v="2"/>
    <n v="2"/>
    <x v="1"/>
    <x v="1"/>
    <x v="1"/>
    <m/>
    <s v="Payment"/>
    <n v="2"/>
    <s v="Cappuccino12 oz"/>
    <n v="11"/>
    <x v="3"/>
  </r>
  <r>
    <x v="2149"/>
    <d v="2025-05-11T00:00:00"/>
    <x v="1872"/>
    <x v="22"/>
    <n v="1"/>
    <x v="4"/>
    <x v="1"/>
    <x v="3"/>
    <m/>
    <s v="Payment"/>
    <n v="2"/>
    <s v="Iced café bombón10 oz"/>
    <n v="4.75"/>
    <x v="3"/>
  </r>
  <r>
    <x v="2150"/>
    <d v="2025-05-11T00:00:00"/>
    <x v="1873"/>
    <x v="6"/>
    <n v="1"/>
    <x v="1"/>
    <x v="1"/>
    <x v="1"/>
    <m/>
    <s v="Payment"/>
    <n v="2"/>
    <s v="Pourover12 oz"/>
    <n v="3.5"/>
    <x v="3"/>
  </r>
  <r>
    <x v="2150"/>
    <d v="2025-05-11T00:00:00"/>
    <x v="1873"/>
    <x v="11"/>
    <n v="1"/>
    <x v="0"/>
    <x v="3"/>
    <x v="4"/>
    <m/>
    <s v="Payment"/>
    <n v="2"/>
    <s v="Extra shot"/>
    <n v="1"/>
    <x v="3"/>
  </r>
  <r>
    <x v="2151"/>
    <d v="2025-05-11T00:00:00"/>
    <x v="1874"/>
    <x v="6"/>
    <n v="1"/>
    <x v="1"/>
    <x v="1"/>
    <x v="1"/>
    <m/>
    <s v="Payment"/>
    <n v="1"/>
    <s v="Pourover12 oz"/>
    <n v="3.5"/>
    <x v="3"/>
  </r>
  <r>
    <x v="2152"/>
    <d v="2025-05-11T00:00:00"/>
    <x v="1875"/>
    <x v="1"/>
    <n v="2"/>
    <x v="1"/>
    <x v="1"/>
    <x v="1"/>
    <m/>
    <s v="Payment"/>
    <n v="1"/>
    <s v="Café latté12 oz"/>
    <n v="8.5"/>
    <x v="3"/>
  </r>
  <r>
    <x v="2153"/>
    <d v="2025-05-11T00:00:00"/>
    <x v="1876"/>
    <x v="15"/>
    <n v="1"/>
    <x v="1"/>
    <x v="1"/>
    <x v="3"/>
    <m/>
    <s v="Payment"/>
    <n v="2"/>
    <s v="Frappé12 oz"/>
    <n v="4.75"/>
    <x v="3"/>
  </r>
  <r>
    <x v="2154"/>
    <d v="2025-05-11T00:00:00"/>
    <x v="1877"/>
    <x v="5"/>
    <n v="1"/>
    <x v="1"/>
    <x v="1"/>
    <x v="1"/>
    <m/>
    <s v="Payment"/>
    <n v="2"/>
    <s v="Café Cubano12 oz"/>
    <n v="7"/>
    <x v="3"/>
  </r>
  <r>
    <x v="2155"/>
    <d v="2025-05-11T00:00:00"/>
    <x v="1878"/>
    <x v="0"/>
    <n v="1"/>
    <x v="0"/>
    <x v="0"/>
    <x v="0"/>
    <m/>
    <s v="Payment"/>
    <n v="1"/>
    <s v="Community calendar and coupon book"/>
    <n v="20"/>
    <x v="3"/>
  </r>
  <r>
    <x v="2156"/>
    <d v="2025-05-11T00:00:00"/>
    <x v="1879"/>
    <x v="7"/>
    <n v="1"/>
    <x v="2"/>
    <x v="1"/>
    <x v="1"/>
    <m/>
    <s v="Payment"/>
    <n v="2"/>
    <s v="Turkish coffee3 oz"/>
    <n v="3.75"/>
    <x v="3"/>
  </r>
  <r>
    <x v="2157"/>
    <d v="2025-05-11T00:00:00"/>
    <x v="1880"/>
    <x v="9"/>
    <n v="1"/>
    <x v="0"/>
    <x v="3"/>
    <x v="4"/>
    <m/>
    <s v="Payment"/>
    <n v="1"/>
    <s v="Syrup"/>
    <n v="0.75"/>
    <x v="3"/>
  </r>
  <r>
    <x v="2157"/>
    <d v="2025-05-11T00:00:00"/>
    <x v="1880"/>
    <x v="6"/>
    <n v="1"/>
    <x v="1"/>
    <x v="1"/>
    <x v="1"/>
    <m/>
    <s v="Payment"/>
    <n v="1"/>
    <s v="Pourover12 oz"/>
    <n v="3.5"/>
    <x v="3"/>
  </r>
  <r>
    <x v="2158"/>
    <d v="2025-05-11T00:00:00"/>
    <x v="1881"/>
    <x v="6"/>
    <n v="1"/>
    <x v="1"/>
    <x v="1"/>
    <x v="1"/>
    <m/>
    <s v="Payment"/>
    <n v="2"/>
    <s v="Pourover12 oz"/>
    <n v="3.5"/>
    <x v="3"/>
  </r>
  <r>
    <x v="2159"/>
    <d v="2025-05-11T00:00:00"/>
    <x v="1882"/>
    <x v="22"/>
    <n v="1"/>
    <x v="4"/>
    <x v="1"/>
    <x v="3"/>
    <m/>
    <s v="Payment"/>
    <n v="2"/>
    <s v="Iced café bombón10 oz"/>
    <n v="4.75"/>
    <x v="3"/>
  </r>
  <r>
    <x v="2159"/>
    <d v="2025-05-11T00:00:00"/>
    <x v="1882"/>
    <x v="5"/>
    <n v="1"/>
    <x v="1"/>
    <x v="1"/>
    <x v="1"/>
    <m/>
    <s v="Payment"/>
    <n v="2"/>
    <s v="Café Cubano12 oz"/>
    <n v="7"/>
    <x v="3"/>
  </r>
  <r>
    <x v="2160"/>
    <d v="2025-05-11T00:00:00"/>
    <x v="1883"/>
    <x v="9"/>
    <n v="1"/>
    <x v="0"/>
    <x v="3"/>
    <x v="4"/>
    <m/>
    <s v="Payment"/>
    <n v="2"/>
    <s v="Syrup"/>
    <n v="0.75"/>
    <x v="3"/>
  </r>
  <r>
    <x v="2160"/>
    <d v="2025-05-11T00:00:00"/>
    <x v="1883"/>
    <x v="6"/>
    <n v="1"/>
    <x v="1"/>
    <x v="1"/>
    <x v="1"/>
    <m/>
    <s v="Payment"/>
    <n v="2"/>
    <s v="Pourover12 oz"/>
    <n v="3.5"/>
    <x v="3"/>
  </r>
  <r>
    <x v="2161"/>
    <d v="2025-05-11T00:00:00"/>
    <x v="1884"/>
    <x v="9"/>
    <n v="1"/>
    <x v="0"/>
    <x v="3"/>
    <x v="4"/>
    <m/>
    <s v="Payment"/>
    <n v="1"/>
    <s v="Syrup"/>
    <n v="0.75"/>
    <x v="3"/>
  </r>
  <r>
    <x v="2161"/>
    <d v="2025-05-11T00:00:00"/>
    <x v="1884"/>
    <x v="6"/>
    <n v="1"/>
    <x v="1"/>
    <x v="1"/>
    <x v="1"/>
    <m/>
    <s v="Payment"/>
    <n v="1"/>
    <s v="Pourover12 oz"/>
    <n v="3.5"/>
    <x v="3"/>
  </r>
  <r>
    <x v="2161"/>
    <d v="2025-05-11T00:00:00"/>
    <x v="1884"/>
    <x v="17"/>
    <n v="1"/>
    <x v="1"/>
    <x v="1"/>
    <x v="3"/>
    <m/>
    <s v="Payment"/>
    <n v="1"/>
    <s v="Iced Guillermo12 oz"/>
    <n v="3.5"/>
    <x v="3"/>
  </r>
  <r>
    <x v="2162"/>
    <d v="2025-05-11T00:00:00"/>
    <x v="1885"/>
    <x v="2"/>
    <n v="1"/>
    <x v="1"/>
    <x v="1"/>
    <x v="1"/>
    <m/>
    <s v="Payment"/>
    <n v="1"/>
    <s v="Cappuccino12 oz"/>
    <n v="5.5"/>
    <x v="3"/>
  </r>
  <r>
    <x v="2163"/>
    <d v="2025-05-11T00:00:00"/>
    <x v="1886"/>
    <x v="6"/>
    <n v="1"/>
    <x v="1"/>
    <x v="1"/>
    <x v="1"/>
    <m/>
    <s v="Payment"/>
    <n v="2"/>
    <s v="Pourover12 oz"/>
    <n v="3.5"/>
    <x v="3"/>
  </r>
  <r>
    <x v="2163"/>
    <d v="2025-05-11T00:00:00"/>
    <x v="1886"/>
    <x v="8"/>
    <n v="1"/>
    <x v="1"/>
    <x v="2"/>
    <x v="3"/>
    <m/>
    <s v="Payment"/>
    <n v="2"/>
    <s v="Iced tea12 oz"/>
    <n v="4.25"/>
    <x v="3"/>
  </r>
  <r>
    <x v="2164"/>
    <d v="2025-05-11T00:00:00"/>
    <x v="1887"/>
    <x v="9"/>
    <n v="1"/>
    <x v="0"/>
    <x v="3"/>
    <x v="4"/>
    <m/>
    <s v="Payment"/>
    <n v="2"/>
    <s v="Syrup"/>
    <n v="0.75"/>
    <x v="3"/>
  </r>
  <r>
    <x v="2164"/>
    <d v="2025-05-11T00:00:00"/>
    <x v="1887"/>
    <x v="6"/>
    <n v="1"/>
    <x v="1"/>
    <x v="1"/>
    <x v="1"/>
    <m/>
    <s v="Payment"/>
    <n v="2"/>
    <s v="Pourover12 oz"/>
    <n v="3.5"/>
    <x v="3"/>
  </r>
  <r>
    <x v="2165"/>
    <d v="2025-05-11T00:00:00"/>
    <x v="1888"/>
    <x v="7"/>
    <n v="1"/>
    <x v="2"/>
    <x v="1"/>
    <x v="1"/>
    <m/>
    <s v="Payment"/>
    <n v="1"/>
    <s v="Turkish coffee3 oz"/>
    <n v="3.75"/>
    <x v="3"/>
  </r>
  <r>
    <x v="2165"/>
    <d v="2025-05-11T00:00:00"/>
    <x v="1888"/>
    <x v="6"/>
    <n v="1"/>
    <x v="1"/>
    <x v="1"/>
    <x v="1"/>
    <m/>
    <s v="Payment"/>
    <n v="1"/>
    <s v="Pourover12 oz"/>
    <n v="3.5"/>
    <x v="3"/>
  </r>
  <r>
    <x v="2166"/>
    <d v="2025-05-11T00:00:00"/>
    <x v="1889"/>
    <x v="9"/>
    <n v="1"/>
    <x v="0"/>
    <x v="3"/>
    <x v="4"/>
    <m/>
    <s v="Payment"/>
    <n v="2"/>
    <s v="Syrup"/>
    <n v="0.75"/>
    <x v="3"/>
  </r>
  <r>
    <x v="2166"/>
    <d v="2025-05-11T00:00:00"/>
    <x v="1889"/>
    <x v="6"/>
    <n v="1"/>
    <x v="1"/>
    <x v="1"/>
    <x v="1"/>
    <m/>
    <s v="Payment"/>
    <n v="2"/>
    <s v="Pourover12 oz"/>
    <n v="3.5"/>
    <x v="3"/>
  </r>
  <r>
    <x v="2166"/>
    <d v="2025-05-11T00:00:00"/>
    <x v="1889"/>
    <x v="10"/>
    <n v="1"/>
    <x v="1"/>
    <x v="4"/>
    <x v="5"/>
    <m/>
    <s v="Payment"/>
    <n v="2"/>
    <s v="Single-origin12 oz"/>
    <n v="14.95"/>
    <x v="3"/>
  </r>
  <r>
    <x v="2167"/>
    <d v="2025-05-11T00:00:00"/>
    <x v="1890"/>
    <x v="2"/>
    <n v="1"/>
    <x v="1"/>
    <x v="1"/>
    <x v="1"/>
    <m/>
    <s v="Payment"/>
    <n v="2"/>
    <s v="Cappuccino12 oz"/>
    <n v="5.5"/>
    <x v="3"/>
  </r>
  <r>
    <x v="2168"/>
    <d v="2025-05-11T00:00:00"/>
    <x v="1891"/>
    <x v="13"/>
    <n v="1"/>
    <x v="4"/>
    <x v="2"/>
    <x v="1"/>
    <m/>
    <s v="Payment"/>
    <n v="2"/>
    <s v="Moroccan tea10 oz"/>
    <n v="3"/>
    <x v="3"/>
  </r>
  <r>
    <x v="2169"/>
    <d v="2025-05-11T00:00:00"/>
    <x v="1892"/>
    <x v="6"/>
    <n v="1"/>
    <x v="1"/>
    <x v="1"/>
    <x v="1"/>
    <m/>
    <s v="Payment"/>
    <n v="2"/>
    <s v="Pourover12 oz"/>
    <n v="3.5"/>
    <x v="3"/>
  </r>
  <r>
    <x v="2170"/>
    <d v="2025-05-11T00:00:00"/>
    <x v="1893"/>
    <x v="10"/>
    <n v="1"/>
    <x v="1"/>
    <x v="4"/>
    <x v="5"/>
    <m/>
    <s v="Payment"/>
    <n v="1"/>
    <s v="Single-origin12 oz"/>
    <n v="14.95"/>
    <x v="3"/>
  </r>
  <r>
    <x v="2171"/>
    <d v="2025-05-11T00:00:00"/>
    <x v="1894"/>
    <x v="1"/>
    <n v="1"/>
    <x v="1"/>
    <x v="1"/>
    <x v="1"/>
    <m/>
    <s v="Payment"/>
    <n v="2"/>
    <s v="Café latté12 oz"/>
    <n v="4.25"/>
    <x v="3"/>
  </r>
  <r>
    <x v="2172"/>
    <d v="2025-05-11T00:00:00"/>
    <x v="1895"/>
    <x v="9"/>
    <n v="1"/>
    <x v="0"/>
    <x v="3"/>
    <x v="4"/>
    <m/>
    <s v="Payment"/>
    <n v="2"/>
    <s v="Syrup"/>
    <n v="0.75"/>
    <x v="3"/>
  </r>
  <r>
    <x v="2172"/>
    <d v="2025-05-11T00:00:00"/>
    <x v="1895"/>
    <x v="6"/>
    <n v="1"/>
    <x v="1"/>
    <x v="1"/>
    <x v="1"/>
    <m/>
    <s v="Payment"/>
    <n v="2"/>
    <s v="Pourover12 oz"/>
    <n v="3.5"/>
    <x v="3"/>
  </r>
  <r>
    <x v="2173"/>
    <d v="2025-05-11T00:00:00"/>
    <x v="1896"/>
    <x v="7"/>
    <n v="1"/>
    <x v="2"/>
    <x v="1"/>
    <x v="1"/>
    <m/>
    <s v="Payment"/>
    <n v="1"/>
    <s v="Turkish coffee3 oz"/>
    <n v="3.75"/>
    <x v="3"/>
  </r>
  <r>
    <x v="2173"/>
    <d v="2025-05-11T00:00:00"/>
    <x v="1896"/>
    <x v="20"/>
    <n v="1"/>
    <x v="1"/>
    <x v="2"/>
    <x v="1"/>
    <m/>
    <s v="Payment"/>
    <n v="1"/>
    <s v="Rooibos latté12 oz"/>
    <n v="5.5"/>
    <x v="3"/>
  </r>
  <r>
    <x v="2174"/>
    <d v="2025-05-11T00:00:00"/>
    <x v="1897"/>
    <x v="2"/>
    <n v="1"/>
    <x v="1"/>
    <x v="1"/>
    <x v="1"/>
    <m/>
    <s v="Payment"/>
    <n v="2"/>
    <s v="Cappuccino12 oz"/>
    <n v="5.5"/>
    <x v="3"/>
  </r>
  <r>
    <x v="2175"/>
    <d v="2025-05-11T00:00:00"/>
    <x v="1898"/>
    <x v="7"/>
    <n v="1"/>
    <x v="2"/>
    <x v="1"/>
    <x v="1"/>
    <m/>
    <s v="Payment"/>
    <n v="2"/>
    <s v="Turkish coffee3 oz"/>
    <n v="3.75"/>
    <x v="3"/>
  </r>
  <r>
    <x v="2175"/>
    <d v="2025-05-11T00:00:00"/>
    <x v="1898"/>
    <x v="15"/>
    <n v="1"/>
    <x v="1"/>
    <x v="1"/>
    <x v="3"/>
    <m/>
    <s v="Payment"/>
    <n v="2"/>
    <s v="Frappé12 oz"/>
    <n v="4.75"/>
    <x v="3"/>
  </r>
  <r>
    <x v="2176"/>
    <d v="2025-05-11T00:00:00"/>
    <x v="1899"/>
    <x v="7"/>
    <n v="1"/>
    <x v="2"/>
    <x v="1"/>
    <x v="1"/>
    <m/>
    <s v="Payment"/>
    <n v="1"/>
    <s v="Turkish coffee3 oz"/>
    <n v="3.75"/>
    <x v="3"/>
  </r>
  <r>
    <x v="2177"/>
    <d v="2025-05-11T00:00:00"/>
    <x v="1900"/>
    <x v="6"/>
    <n v="1"/>
    <x v="1"/>
    <x v="1"/>
    <x v="1"/>
    <m/>
    <s v="Payment"/>
    <n v="1"/>
    <s v="Pourover12 oz"/>
    <n v="3.5"/>
    <x v="3"/>
  </r>
  <r>
    <x v="2178"/>
    <d v="2025-05-11T00:00:00"/>
    <x v="1901"/>
    <x v="15"/>
    <n v="1"/>
    <x v="1"/>
    <x v="1"/>
    <x v="3"/>
    <m/>
    <s v="Payment"/>
    <n v="1"/>
    <s v="Frappé12 oz"/>
    <n v="4.75"/>
    <x v="3"/>
  </r>
  <r>
    <x v="2179"/>
    <d v="2025-05-11T00:00:00"/>
    <x v="1902"/>
    <x v="6"/>
    <n v="1"/>
    <x v="1"/>
    <x v="1"/>
    <x v="1"/>
    <m/>
    <s v="Payment"/>
    <n v="2"/>
    <s v="Pourover12 oz"/>
    <n v="3.5"/>
    <x v="3"/>
  </r>
  <r>
    <x v="2179"/>
    <d v="2025-05-11T00:00:00"/>
    <x v="1902"/>
    <x v="14"/>
    <n v="1"/>
    <x v="5"/>
    <x v="5"/>
    <x v="1"/>
    <m/>
    <s v="Payment"/>
    <n v="2"/>
    <s v="Hot chocolateRegular (12 oz)"/>
    <n v="4.75"/>
    <x v="3"/>
  </r>
  <r>
    <x v="2180"/>
    <d v="2025-05-11T00:00:00"/>
    <x v="1903"/>
    <x v="9"/>
    <n v="1"/>
    <x v="0"/>
    <x v="3"/>
    <x v="4"/>
    <m/>
    <s v="Payment"/>
    <n v="2"/>
    <s v="Syrup"/>
    <n v="0.75"/>
    <x v="3"/>
  </r>
  <r>
    <x v="2180"/>
    <d v="2025-05-11T00:00:00"/>
    <x v="1903"/>
    <x v="6"/>
    <n v="1"/>
    <x v="1"/>
    <x v="1"/>
    <x v="1"/>
    <m/>
    <s v="Payment"/>
    <n v="2"/>
    <s v="Pourover12 oz"/>
    <n v="3.5"/>
    <x v="3"/>
  </r>
  <r>
    <x v="2181"/>
    <d v="2025-05-11T00:00:00"/>
    <x v="1904"/>
    <x v="9"/>
    <n v="1"/>
    <x v="0"/>
    <x v="3"/>
    <x v="4"/>
    <m/>
    <s v="Payment"/>
    <n v="1"/>
    <s v="Syrup"/>
    <n v="0.75"/>
    <x v="3"/>
  </r>
  <r>
    <x v="2181"/>
    <d v="2025-05-11T00:00:00"/>
    <x v="1904"/>
    <x v="20"/>
    <n v="1"/>
    <x v="1"/>
    <x v="2"/>
    <x v="1"/>
    <m/>
    <s v="Payment"/>
    <n v="1"/>
    <s v="Rooibos latté12 oz"/>
    <n v="5.5"/>
    <x v="3"/>
  </r>
  <r>
    <x v="2182"/>
    <d v="2025-05-11T00:00:00"/>
    <x v="505"/>
    <x v="7"/>
    <n v="1"/>
    <x v="2"/>
    <x v="1"/>
    <x v="1"/>
    <m/>
    <s v="Payment"/>
    <n v="2"/>
    <s v="Turkish coffee3 oz"/>
    <n v="3.75"/>
    <x v="3"/>
  </r>
  <r>
    <x v="2183"/>
    <d v="2025-05-11T00:00:00"/>
    <x v="1905"/>
    <x v="6"/>
    <n v="1"/>
    <x v="1"/>
    <x v="1"/>
    <x v="1"/>
    <m/>
    <s v="Payment"/>
    <n v="1"/>
    <s v="Pourover12 oz"/>
    <n v="3.5"/>
    <x v="3"/>
  </r>
  <r>
    <x v="2183"/>
    <d v="2025-05-11T00:00:00"/>
    <x v="1905"/>
    <x v="2"/>
    <n v="1"/>
    <x v="1"/>
    <x v="1"/>
    <x v="1"/>
    <m/>
    <s v="Payment"/>
    <n v="1"/>
    <s v="Cappuccino12 oz"/>
    <n v="5.5"/>
    <x v="3"/>
  </r>
  <r>
    <x v="2184"/>
    <d v="2025-05-11T00:00:00"/>
    <x v="1103"/>
    <x v="9"/>
    <n v="1"/>
    <x v="0"/>
    <x v="3"/>
    <x v="4"/>
    <m/>
    <s v="Payment"/>
    <n v="2"/>
    <s v="Syrup"/>
    <n v="0.75"/>
    <x v="3"/>
  </r>
  <r>
    <x v="2184"/>
    <d v="2025-05-11T00:00:00"/>
    <x v="1103"/>
    <x v="6"/>
    <n v="1"/>
    <x v="1"/>
    <x v="1"/>
    <x v="1"/>
    <m/>
    <s v="Payment"/>
    <n v="2"/>
    <s v="Pourover12 oz"/>
    <n v="3.5"/>
    <x v="3"/>
  </r>
  <r>
    <x v="2185"/>
    <d v="2025-05-11T00:00:00"/>
    <x v="1906"/>
    <x v="8"/>
    <n v="1"/>
    <x v="1"/>
    <x v="2"/>
    <x v="3"/>
    <m/>
    <s v="Payment"/>
    <n v="2"/>
    <s v="Iced tea12 oz"/>
    <n v="4.25"/>
    <x v="3"/>
  </r>
  <r>
    <x v="2186"/>
    <d v="2025-05-11T00:00:00"/>
    <x v="1907"/>
    <x v="19"/>
    <n v="1"/>
    <x v="1"/>
    <x v="4"/>
    <x v="5"/>
    <m/>
    <s v="Payment"/>
    <n v="1"/>
    <s v="House blend12 oz"/>
    <n v="12.95"/>
    <x v="3"/>
  </r>
  <r>
    <x v="2187"/>
    <d v="2025-05-11T00:00:00"/>
    <x v="1908"/>
    <x v="15"/>
    <n v="1"/>
    <x v="1"/>
    <x v="1"/>
    <x v="3"/>
    <m/>
    <s v="Payment"/>
    <n v="1"/>
    <s v="Frappé12 oz"/>
    <n v="4.75"/>
    <x v="3"/>
  </r>
  <r>
    <x v="2188"/>
    <d v="2025-05-11T00:00:00"/>
    <x v="1909"/>
    <x v="15"/>
    <n v="1"/>
    <x v="1"/>
    <x v="1"/>
    <x v="3"/>
    <m/>
    <s v="Payment"/>
    <n v="1"/>
    <s v="Frappé12 oz"/>
    <n v="4.75"/>
    <x v="3"/>
  </r>
  <r>
    <x v="2189"/>
    <d v="2025-05-11T00:00:00"/>
    <x v="1910"/>
    <x v="5"/>
    <n v="1"/>
    <x v="1"/>
    <x v="1"/>
    <x v="1"/>
    <m/>
    <s v="Payment"/>
    <n v="2"/>
    <s v="Café Cubano12 oz"/>
    <n v="7"/>
    <x v="3"/>
  </r>
  <r>
    <x v="2190"/>
    <d v="2025-05-11T00:00:00"/>
    <x v="1911"/>
    <x v="2"/>
    <n v="1"/>
    <x v="1"/>
    <x v="1"/>
    <x v="1"/>
    <m/>
    <s v="Payment"/>
    <n v="1"/>
    <s v="Cappuccino12 oz"/>
    <n v="5.5"/>
    <x v="3"/>
  </r>
  <r>
    <x v="2191"/>
    <d v="2025-05-11T00:00:00"/>
    <x v="1912"/>
    <x v="7"/>
    <n v="1"/>
    <x v="2"/>
    <x v="1"/>
    <x v="1"/>
    <m/>
    <s v="Payment"/>
    <n v="1"/>
    <s v="Turkish coffee3 oz"/>
    <n v="3.75"/>
    <x v="3"/>
  </r>
  <r>
    <x v="2191"/>
    <d v="2025-05-11T00:00:00"/>
    <x v="1912"/>
    <x v="6"/>
    <n v="1"/>
    <x v="1"/>
    <x v="1"/>
    <x v="1"/>
    <m/>
    <s v="Payment"/>
    <n v="1"/>
    <s v="Pourover12 oz"/>
    <n v="3.5"/>
    <x v="3"/>
  </r>
  <r>
    <x v="2192"/>
    <d v="2025-05-11T00:00:00"/>
    <x v="1913"/>
    <x v="13"/>
    <n v="1"/>
    <x v="4"/>
    <x v="2"/>
    <x v="1"/>
    <m/>
    <s v="Payment"/>
    <n v="2"/>
    <s v="Moroccan tea10 oz"/>
    <n v="3"/>
    <x v="3"/>
  </r>
  <r>
    <x v="2193"/>
    <d v="2025-05-11T00:00:00"/>
    <x v="1914"/>
    <x v="4"/>
    <n v="1"/>
    <x v="1"/>
    <x v="1"/>
    <x v="1"/>
    <m/>
    <s v="Payment"/>
    <n v="1"/>
    <s v="Drip coffee12 oz"/>
    <n v="2.25"/>
    <x v="3"/>
  </r>
  <r>
    <x v="2194"/>
    <d v="2025-05-11T00:00:00"/>
    <x v="1915"/>
    <x v="15"/>
    <n v="1"/>
    <x v="1"/>
    <x v="1"/>
    <x v="3"/>
    <m/>
    <s v="Payment"/>
    <n v="2"/>
    <s v="Frappé12 oz"/>
    <n v="4.75"/>
    <x v="3"/>
  </r>
  <r>
    <x v="2195"/>
    <d v="2025-05-11T00:00:00"/>
    <x v="1916"/>
    <x v="5"/>
    <n v="1"/>
    <x v="1"/>
    <x v="1"/>
    <x v="1"/>
    <m/>
    <s v="Payment"/>
    <n v="2"/>
    <s v="Café Cubano12 oz"/>
    <n v="7"/>
    <x v="3"/>
  </r>
  <r>
    <x v="2196"/>
    <d v="2025-05-11T00:00:00"/>
    <x v="1917"/>
    <x v="2"/>
    <n v="2"/>
    <x v="1"/>
    <x v="1"/>
    <x v="1"/>
    <m/>
    <s v="Payment"/>
    <n v="2"/>
    <s v="Cappuccino12 oz"/>
    <n v="11"/>
    <x v="3"/>
  </r>
  <r>
    <x v="2197"/>
    <d v="2025-05-11T00:00:00"/>
    <x v="1918"/>
    <x v="11"/>
    <n v="1"/>
    <x v="0"/>
    <x v="3"/>
    <x v="4"/>
    <m/>
    <s v="Payment"/>
    <n v="2"/>
    <s v="Extra shot"/>
    <n v="1"/>
    <x v="3"/>
  </r>
  <r>
    <x v="2198"/>
    <d v="2025-05-11T00:00:00"/>
    <x v="1919"/>
    <x v="7"/>
    <n v="2"/>
    <x v="2"/>
    <x v="1"/>
    <x v="1"/>
    <m/>
    <s v="Payment"/>
    <n v="2"/>
    <s v="Turkish coffee3 oz"/>
    <n v="7.5"/>
    <x v="3"/>
  </r>
  <r>
    <x v="2198"/>
    <d v="2025-05-11T00:00:00"/>
    <x v="1919"/>
    <x v="1"/>
    <n v="1"/>
    <x v="1"/>
    <x v="1"/>
    <x v="1"/>
    <m/>
    <s v="Payment"/>
    <n v="2"/>
    <s v="Café latté12 oz"/>
    <n v="4.25"/>
    <x v="3"/>
  </r>
  <r>
    <x v="2199"/>
    <d v="2025-05-11T00:00:00"/>
    <x v="1920"/>
    <x v="9"/>
    <n v="1"/>
    <x v="0"/>
    <x v="3"/>
    <x v="4"/>
    <m/>
    <s v="Payment"/>
    <n v="1"/>
    <s v="Syrup"/>
    <n v="0.75"/>
    <x v="3"/>
  </r>
  <r>
    <x v="2199"/>
    <d v="2025-05-11T00:00:00"/>
    <x v="1920"/>
    <x v="6"/>
    <n v="1"/>
    <x v="1"/>
    <x v="1"/>
    <x v="1"/>
    <m/>
    <s v="Payment"/>
    <n v="1"/>
    <s v="Pourover12 oz"/>
    <n v="3.5"/>
    <x v="3"/>
  </r>
  <r>
    <x v="2200"/>
    <d v="2025-05-11T00:00:00"/>
    <x v="1921"/>
    <x v="6"/>
    <n v="1"/>
    <x v="1"/>
    <x v="1"/>
    <x v="1"/>
    <m/>
    <s v="Payment"/>
    <n v="2"/>
    <s v="Pourover12 oz"/>
    <n v="3.5"/>
    <x v="3"/>
  </r>
  <r>
    <x v="2201"/>
    <d v="2025-05-11T00:00:00"/>
    <x v="1922"/>
    <x v="8"/>
    <n v="1"/>
    <x v="1"/>
    <x v="2"/>
    <x v="3"/>
    <m/>
    <s v="Payment"/>
    <n v="1"/>
    <s v="Iced tea12 oz"/>
    <n v="4.25"/>
    <x v="3"/>
  </r>
  <r>
    <x v="2201"/>
    <d v="2025-05-11T00:00:00"/>
    <x v="1922"/>
    <x v="41"/>
    <n v="1"/>
    <x v="1"/>
    <x v="5"/>
    <x v="3"/>
    <m/>
    <s v="Payment"/>
    <n v="1"/>
    <s v="Fruity fizzy12 oz"/>
    <n v="2"/>
    <x v="3"/>
  </r>
  <r>
    <x v="2202"/>
    <d v="2025-05-11T00:00:00"/>
    <x v="1923"/>
    <x v="20"/>
    <n v="1"/>
    <x v="1"/>
    <x v="2"/>
    <x v="1"/>
    <m/>
    <s v="Payment"/>
    <n v="2"/>
    <s v="Rooibos latté12 oz"/>
    <n v="5.5"/>
    <x v="3"/>
  </r>
  <r>
    <x v="2203"/>
    <d v="2025-05-11T00:00:00"/>
    <x v="1924"/>
    <x v="6"/>
    <n v="1"/>
    <x v="1"/>
    <x v="1"/>
    <x v="1"/>
    <m/>
    <s v="Payment"/>
    <n v="1"/>
    <s v="Pourover12 oz"/>
    <n v="3.5"/>
    <x v="3"/>
  </r>
  <r>
    <x v="2203"/>
    <d v="2025-05-11T00:00:00"/>
    <x v="1924"/>
    <x v="2"/>
    <n v="1"/>
    <x v="1"/>
    <x v="1"/>
    <x v="1"/>
    <m/>
    <s v="Payment"/>
    <n v="1"/>
    <s v="Cappuccino12 oz"/>
    <n v="5.5"/>
    <x v="3"/>
  </r>
  <r>
    <x v="2204"/>
    <d v="2025-05-11T00:00:00"/>
    <x v="1925"/>
    <x v="6"/>
    <n v="1"/>
    <x v="1"/>
    <x v="1"/>
    <x v="1"/>
    <m/>
    <s v="Payment"/>
    <n v="2"/>
    <s v="Pourover12 oz"/>
    <n v="3.5"/>
    <x v="3"/>
  </r>
  <r>
    <x v="2204"/>
    <d v="2025-05-11T00:00:00"/>
    <x v="1925"/>
    <x v="5"/>
    <n v="1"/>
    <x v="1"/>
    <x v="1"/>
    <x v="1"/>
    <m/>
    <s v="Payment"/>
    <n v="2"/>
    <s v="Café Cubano12 oz"/>
    <n v="7"/>
    <x v="3"/>
  </r>
  <r>
    <x v="2205"/>
    <d v="2025-05-11T00:00:00"/>
    <x v="1926"/>
    <x v="20"/>
    <n v="1"/>
    <x v="1"/>
    <x v="2"/>
    <x v="1"/>
    <m/>
    <s v="Payment"/>
    <n v="1"/>
    <s v="Rooibos latté12 oz"/>
    <n v="5.5"/>
    <x v="3"/>
  </r>
  <r>
    <x v="2205"/>
    <d v="2025-05-11T00:00:00"/>
    <x v="1926"/>
    <x v="1"/>
    <n v="1"/>
    <x v="1"/>
    <x v="1"/>
    <x v="1"/>
    <m/>
    <s v="Payment"/>
    <n v="1"/>
    <s v="Café latté12 oz"/>
    <n v="4.25"/>
    <x v="3"/>
  </r>
  <r>
    <x v="2206"/>
    <d v="2025-05-11T00:00:00"/>
    <x v="1777"/>
    <x v="29"/>
    <n v="1"/>
    <x v="0"/>
    <x v="6"/>
    <x v="7"/>
    <m/>
    <s v="Payment"/>
    <n v="1"/>
    <s v="Cinnamon roll"/>
    <n v="3.75"/>
    <x v="3"/>
  </r>
  <r>
    <x v="2207"/>
    <d v="2025-05-11T00:00:00"/>
    <x v="1927"/>
    <x v="36"/>
    <n v="1"/>
    <x v="0"/>
    <x v="6"/>
    <x v="7"/>
    <m/>
    <s v="Payment"/>
    <n v="1"/>
    <s v="Cookie"/>
    <n v="3"/>
    <x v="3"/>
  </r>
  <r>
    <x v="2208"/>
    <d v="2025-05-11T00:00:00"/>
    <x v="1928"/>
    <x v="29"/>
    <n v="1"/>
    <x v="0"/>
    <x v="6"/>
    <x v="7"/>
    <m/>
    <s v="Payment"/>
    <n v="1"/>
    <s v="Cinnamon roll"/>
    <n v="3.75"/>
    <x v="3"/>
  </r>
  <r>
    <x v="2209"/>
    <d v="2025-05-11T00:00:00"/>
    <x v="1793"/>
    <x v="31"/>
    <n v="2"/>
    <x v="0"/>
    <x v="6"/>
    <x v="7"/>
    <m/>
    <s v="Payment"/>
    <n v="1"/>
    <s v="Sticky bun"/>
    <n v="5.5"/>
    <x v="3"/>
  </r>
  <r>
    <x v="2210"/>
    <d v="2025-05-11T00:00:00"/>
    <x v="1796"/>
    <x v="31"/>
    <n v="1"/>
    <x v="0"/>
    <x v="6"/>
    <x v="7"/>
    <m/>
    <s v="Payment"/>
    <n v="1"/>
    <s v="Sticky bun"/>
    <n v="2.75"/>
    <x v="3"/>
  </r>
  <r>
    <x v="2211"/>
    <d v="2025-05-11T00:00:00"/>
    <x v="1803"/>
    <x v="37"/>
    <n v="1"/>
    <x v="0"/>
    <x v="6"/>
    <x v="7"/>
    <m/>
    <s v="Payment"/>
    <n v="1"/>
    <s v="Donut"/>
    <n v="3.75"/>
    <x v="3"/>
  </r>
  <r>
    <x v="2212"/>
    <d v="2025-05-11T00:00:00"/>
    <x v="1929"/>
    <x v="33"/>
    <n v="1"/>
    <x v="0"/>
    <x v="6"/>
    <x v="8"/>
    <m/>
    <s v="Payment"/>
    <n v="1"/>
    <s v="Sticky bun (day old)"/>
    <n v="2"/>
    <x v="3"/>
  </r>
  <r>
    <x v="2213"/>
    <d v="2025-05-11T00:00:00"/>
    <x v="1930"/>
    <x v="32"/>
    <n v="1"/>
    <x v="0"/>
    <x v="6"/>
    <x v="7"/>
    <m/>
    <s v="Payment"/>
    <n v="1"/>
    <s v="Scone with clotted cream and jam"/>
    <n v="5.75"/>
    <x v="3"/>
  </r>
  <r>
    <x v="2214"/>
    <d v="2025-05-11T00:00:00"/>
    <x v="1931"/>
    <x v="32"/>
    <n v="1"/>
    <x v="0"/>
    <x v="6"/>
    <x v="7"/>
    <m/>
    <s v="Payment"/>
    <n v="1"/>
    <s v="Scone with clotted cream and jam"/>
    <n v="5.75"/>
    <x v="3"/>
  </r>
  <r>
    <x v="2215"/>
    <d v="2025-05-11T00:00:00"/>
    <x v="1815"/>
    <x v="31"/>
    <n v="1"/>
    <x v="0"/>
    <x v="6"/>
    <x v="7"/>
    <m/>
    <s v="Payment"/>
    <n v="1"/>
    <s v="Sticky bun"/>
    <n v="2.75"/>
    <x v="3"/>
  </r>
  <r>
    <x v="2216"/>
    <d v="2025-05-11T00:00:00"/>
    <x v="1816"/>
    <x v="36"/>
    <n v="1"/>
    <x v="0"/>
    <x v="6"/>
    <x v="7"/>
    <m/>
    <s v="Payment"/>
    <n v="1"/>
    <s v="Cookie"/>
    <n v="3"/>
    <x v="3"/>
  </r>
  <r>
    <x v="2217"/>
    <d v="2025-05-11T00:00:00"/>
    <x v="1819"/>
    <x v="32"/>
    <n v="1"/>
    <x v="0"/>
    <x v="6"/>
    <x v="7"/>
    <m/>
    <s v="Payment"/>
    <n v="1"/>
    <s v="Scone with clotted cream and jam"/>
    <n v="5.75"/>
    <x v="3"/>
  </r>
  <r>
    <x v="2218"/>
    <d v="2025-05-11T00:00:00"/>
    <x v="1821"/>
    <x v="29"/>
    <n v="1"/>
    <x v="0"/>
    <x v="6"/>
    <x v="7"/>
    <m/>
    <s v="Payment"/>
    <n v="1"/>
    <s v="Cinnamon roll"/>
    <n v="3.75"/>
    <x v="3"/>
  </r>
  <r>
    <x v="2219"/>
    <d v="2025-05-11T00:00:00"/>
    <x v="1932"/>
    <x v="32"/>
    <n v="1"/>
    <x v="0"/>
    <x v="6"/>
    <x v="7"/>
    <m/>
    <s v="Payment"/>
    <n v="1"/>
    <s v="Scone with clotted cream and jam"/>
    <n v="5.75"/>
    <x v="3"/>
  </r>
  <r>
    <x v="2220"/>
    <d v="2025-05-11T00:00:00"/>
    <x v="1933"/>
    <x v="39"/>
    <n v="1"/>
    <x v="0"/>
    <x v="6"/>
    <x v="7"/>
    <m/>
    <s v="Payment"/>
    <n v="1"/>
    <s v="Chocolate croissant"/>
    <n v="5.25"/>
    <x v="3"/>
  </r>
  <r>
    <x v="2221"/>
    <d v="2025-05-11T00:00:00"/>
    <x v="1934"/>
    <x v="36"/>
    <n v="1"/>
    <x v="0"/>
    <x v="6"/>
    <x v="7"/>
    <m/>
    <s v="Payment"/>
    <n v="1"/>
    <s v="Cookie"/>
    <n v="3"/>
    <x v="3"/>
  </r>
  <r>
    <x v="2222"/>
    <d v="2025-05-11T00:00:00"/>
    <x v="1838"/>
    <x v="31"/>
    <n v="1"/>
    <x v="0"/>
    <x v="6"/>
    <x v="7"/>
    <m/>
    <s v="Payment"/>
    <n v="2"/>
    <s v="Sticky bun"/>
    <n v="2.75"/>
    <x v="3"/>
  </r>
  <r>
    <x v="2223"/>
    <d v="2025-05-11T00:00:00"/>
    <x v="1839"/>
    <x v="29"/>
    <n v="1"/>
    <x v="0"/>
    <x v="6"/>
    <x v="7"/>
    <m/>
    <s v="Payment"/>
    <n v="2"/>
    <s v="Cinnamon roll"/>
    <n v="3.75"/>
    <x v="3"/>
  </r>
  <r>
    <x v="2224"/>
    <d v="2025-05-11T00:00:00"/>
    <x v="1840"/>
    <x v="43"/>
    <n v="1"/>
    <x v="0"/>
    <x v="6"/>
    <x v="7"/>
    <m/>
    <s v="Payment"/>
    <n v="1"/>
    <s v="Croissant"/>
    <n v="4.75"/>
    <x v="3"/>
  </r>
  <r>
    <x v="2225"/>
    <d v="2025-05-11T00:00:00"/>
    <x v="1850"/>
    <x v="31"/>
    <n v="1"/>
    <x v="0"/>
    <x v="6"/>
    <x v="7"/>
    <m/>
    <s v="Payment"/>
    <n v="2"/>
    <s v="Sticky bun"/>
    <n v="2.75"/>
    <x v="3"/>
  </r>
  <r>
    <x v="2226"/>
    <d v="2025-05-11T00:00:00"/>
    <x v="1935"/>
    <x v="29"/>
    <n v="1"/>
    <x v="0"/>
    <x v="6"/>
    <x v="7"/>
    <m/>
    <s v="Payment"/>
    <n v="2"/>
    <s v="Cinnamon roll"/>
    <n v="3.75"/>
    <x v="3"/>
  </r>
  <r>
    <x v="2227"/>
    <d v="2025-05-11T00:00:00"/>
    <x v="1936"/>
    <x v="39"/>
    <n v="1"/>
    <x v="0"/>
    <x v="6"/>
    <x v="7"/>
    <m/>
    <s v="Payment"/>
    <n v="1"/>
    <s v="Chocolate croissant"/>
    <n v="5.25"/>
    <x v="3"/>
  </r>
  <r>
    <x v="2228"/>
    <d v="2025-05-11T00:00:00"/>
    <x v="1869"/>
    <x v="46"/>
    <n v="1"/>
    <x v="0"/>
    <x v="6"/>
    <x v="8"/>
    <m/>
    <s v="Payment"/>
    <n v="1"/>
    <s v="Scone with clotted cream and jam (day old)"/>
    <n v="4.75"/>
    <x v="3"/>
  </r>
  <r>
    <x v="2229"/>
    <d v="2025-05-11T00:00:00"/>
    <x v="1937"/>
    <x v="33"/>
    <n v="2"/>
    <x v="0"/>
    <x v="6"/>
    <x v="8"/>
    <m/>
    <s v="Payment"/>
    <n v="1"/>
    <s v="Sticky bun (day old)"/>
    <n v="4"/>
    <x v="3"/>
  </r>
  <r>
    <x v="2230"/>
    <d v="2025-05-11T00:00:00"/>
    <x v="1938"/>
    <x v="29"/>
    <n v="1"/>
    <x v="0"/>
    <x v="6"/>
    <x v="7"/>
    <m/>
    <s v="Payment"/>
    <n v="1"/>
    <s v="Cinnamon roll"/>
    <n v="3.75"/>
    <x v="3"/>
  </r>
  <r>
    <x v="2231"/>
    <d v="2025-05-11T00:00:00"/>
    <x v="1880"/>
    <x v="39"/>
    <n v="1"/>
    <x v="0"/>
    <x v="6"/>
    <x v="7"/>
    <m/>
    <s v="Payment"/>
    <n v="1"/>
    <s v="Chocolate croissant"/>
    <n v="5.25"/>
    <x v="3"/>
  </r>
  <r>
    <x v="2232"/>
    <d v="2025-05-11T00:00:00"/>
    <x v="1939"/>
    <x v="43"/>
    <n v="1"/>
    <x v="0"/>
    <x v="6"/>
    <x v="7"/>
    <m/>
    <s v="Payment"/>
    <n v="1"/>
    <s v="Croissant"/>
    <n v="4.75"/>
    <x v="3"/>
  </r>
  <r>
    <x v="2233"/>
    <d v="2025-05-11T00:00:00"/>
    <x v="1940"/>
    <x v="29"/>
    <n v="1"/>
    <x v="0"/>
    <x v="6"/>
    <x v="7"/>
    <m/>
    <s v="Payment"/>
    <n v="1"/>
    <s v="Cinnamon roll"/>
    <n v="3.75"/>
    <x v="3"/>
  </r>
  <r>
    <x v="2234"/>
    <d v="2025-05-11T00:00:00"/>
    <x v="1941"/>
    <x v="32"/>
    <n v="1"/>
    <x v="0"/>
    <x v="6"/>
    <x v="7"/>
    <m/>
    <s v="Payment"/>
    <n v="1"/>
    <s v="Scone with clotted cream and jam"/>
    <n v="5.75"/>
    <x v="3"/>
  </r>
  <r>
    <x v="2235"/>
    <d v="2025-05-11T00:00:00"/>
    <x v="1896"/>
    <x v="29"/>
    <n v="1"/>
    <x v="0"/>
    <x v="6"/>
    <x v="7"/>
    <m/>
    <s v="Payment"/>
    <n v="1"/>
    <s v="Cinnamon roll"/>
    <n v="3.75"/>
    <x v="3"/>
  </r>
  <r>
    <x v="2235"/>
    <d v="2025-05-11T00:00:00"/>
    <x v="1896"/>
    <x v="39"/>
    <n v="1"/>
    <x v="0"/>
    <x v="6"/>
    <x v="7"/>
    <m/>
    <s v="Payment"/>
    <n v="1"/>
    <s v="Chocolate croissant"/>
    <n v="5.25"/>
    <x v="3"/>
  </r>
  <r>
    <x v="2236"/>
    <d v="2025-05-11T00:00:00"/>
    <x v="1942"/>
    <x v="29"/>
    <n v="1"/>
    <x v="0"/>
    <x v="6"/>
    <x v="7"/>
    <m/>
    <s v="Payment"/>
    <n v="1"/>
    <s v="Cinnamon roll"/>
    <n v="3.75"/>
    <x v="3"/>
  </r>
  <r>
    <x v="2237"/>
    <d v="2025-05-11T00:00:00"/>
    <x v="1901"/>
    <x v="43"/>
    <n v="1"/>
    <x v="0"/>
    <x v="6"/>
    <x v="7"/>
    <m/>
    <s v="Payment"/>
    <n v="1"/>
    <s v="Croissant"/>
    <n v="4.75"/>
    <x v="3"/>
  </r>
  <r>
    <x v="2238"/>
    <d v="2025-05-11T00:00:00"/>
    <x v="505"/>
    <x v="29"/>
    <n v="1"/>
    <x v="0"/>
    <x v="6"/>
    <x v="7"/>
    <m/>
    <s v="Payment"/>
    <n v="2"/>
    <s v="Cinnamon roll"/>
    <n v="3.75"/>
    <x v="3"/>
  </r>
  <r>
    <x v="2239"/>
    <d v="2025-05-11T00:00:00"/>
    <x v="1909"/>
    <x v="33"/>
    <n v="1"/>
    <x v="0"/>
    <x v="6"/>
    <x v="8"/>
    <m/>
    <s v="Payment"/>
    <n v="1"/>
    <s v="Sticky bun (day old)"/>
    <n v="2"/>
    <x v="3"/>
  </r>
  <r>
    <x v="2240"/>
    <d v="2025-05-11T00:00:00"/>
    <x v="1911"/>
    <x v="36"/>
    <n v="1"/>
    <x v="0"/>
    <x v="6"/>
    <x v="7"/>
    <m/>
    <s v="Payment"/>
    <n v="1"/>
    <s v="Cookie"/>
    <n v="3"/>
    <x v="3"/>
  </r>
  <r>
    <x v="2241"/>
    <d v="2025-05-11T00:00:00"/>
    <x v="1912"/>
    <x v="31"/>
    <n v="2"/>
    <x v="0"/>
    <x v="6"/>
    <x v="7"/>
    <m/>
    <s v="Payment"/>
    <n v="1"/>
    <s v="Sticky bun"/>
    <n v="5.5"/>
    <x v="3"/>
  </r>
  <r>
    <x v="2242"/>
    <d v="2025-05-11T00:00:00"/>
    <x v="1925"/>
    <x v="31"/>
    <n v="1"/>
    <x v="0"/>
    <x v="6"/>
    <x v="7"/>
    <m/>
    <s v="Payment"/>
    <n v="2"/>
    <s v="Sticky bun"/>
    <n v="2.75"/>
    <x v="3"/>
  </r>
  <r>
    <x v="2243"/>
    <d v="2025-05-12T00:00:00"/>
    <x v="1943"/>
    <x v="16"/>
    <n v="1"/>
    <x v="1"/>
    <x v="5"/>
    <x v="3"/>
    <m/>
    <s v="Payment"/>
    <n v="1"/>
    <s v="Coconut milk smoothie12 oz"/>
    <n v="5.75"/>
    <x v="4"/>
  </r>
  <r>
    <x v="2243"/>
    <d v="2025-05-12T00:00:00"/>
    <x v="1943"/>
    <x v="1"/>
    <n v="1"/>
    <x v="1"/>
    <x v="1"/>
    <x v="1"/>
    <m/>
    <s v="Payment"/>
    <n v="1"/>
    <s v="Café latté12 oz"/>
    <n v="4.25"/>
    <x v="4"/>
  </r>
  <r>
    <x v="2244"/>
    <d v="2025-05-12T00:00:00"/>
    <x v="1944"/>
    <x v="12"/>
    <n v="1"/>
    <x v="3"/>
    <x v="1"/>
    <x v="1"/>
    <m/>
    <s v="Payment"/>
    <n v="1"/>
    <s v="Espresso1 oz"/>
    <n v="2.5"/>
    <x v="4"/>
  </r>
  <r>
    <x v="2245"/>
    <d v="2025-05-12T00:00:00"/>
    <x v="1945"/>
    <x v="9"/>
    <n v="1"/>
    <x v="0"/>
    <x v="3"/>
    <x v="4"/>
    <m/>
    <s v="Payment"/>
    <n v="1"/>
    <s v="Syrup"/>
    <n v="0.75"/>
    <x v="4"/>
  </r>
  <r>
    <x v="2245"/>
    <d v="2025-05-12T00:00:00"/>
    <x v="1945"/>
    <x v="6"/>
    <n v="1"/>
    <x v="1"/>
    <x v="1"/>
    <x v="1"/>
    <m/>
    <s v="Payment"/>
    <n v="1"/>
    <s v="Pourover12 oz"/>
    <n v="3.5"/>
    <x v="4"/>
  </r>
  <r>
    <x v="2245"/>
    <d v="2025-05-12T00:00:00"/>
    <x v="1945"/>
    <x v="34"/>
    <n v="1"/>
    <x v="1"/>
    <x v="5"/>
    <x v="3"/>
    <m/>
    <s v="Payment"/>
    <n v="1"/>
    <s v="Mango lassi12 oz"/>
    <n v="5.75"/>
    <x v="4"/>
  </r>
  <r>
    <x v="2246"/>
    <d v="2025-05-12T00:00:00"/>
    <x v="1946"/>
    <x v="6"/>
    <n v="1"/>
    <x v="1"/>
    <x v="1"/>
    <x v="1"/>
    <m/>
    <s v="Payment"/>
    <n v="1"/>
    <s v="Pourover12 oz"/>
    <n v="3.5"/>
    <x v="4"/>
  </r>
  <r>
    <x v="2247"/>
    <d v="2025-05-12T00:00:00"/>
    <x v="1947"/>
    <x v="20"/>
    <n v="1"/>
    <x v="1"/>
    <x v="2"/>
    <x v="1"/>
    <m/>
    <s v="Payment"/>
    <n v="1"/>
    <s v="Rooibos latté12 oz"/>
    <n v="5.5"/>
    <x v="4"/>
  </r>
  <r>
    <x v="2247"/>
    <d v="2025-05-12T00:00:00"/>
    <x v="1947"/>
    <x v="14"/>
    <n v="1"/>
    <x v="5"/>
    <x v="5"/>
    <x v="1"/>
    <m/>
    <s v="Payment"/>
    <n v="1"/>
    <s v="Hot chocolateRegular (12 oz)"/>
    <n v="4.75"/>
    <x v="4"/>
  </r>
  <r>
    <x v="2248"/>
    <d v="2025-05-12T00:00:00"/>
    <x v="982"/>
    <x v="10"/>
    <n v="1"/>
    <x v="1"/>
    <x v="4"/>
    <x v="5"/>
    <m/>
    <s v="Payment"/>
    <n v="1"/>
    <s v="Single-origin12 oz"/>
    <n v="14.95"/>
    <x v="4"/>
  </r>
  <r>
    <x v="2249"/>
    <d v="2025-05-12T00:00:00"/>
    <x v="1948"/>
    <x v="20"/>
    <n v="1"/>
    <x v="1"/>
    <x v="2"/>
    <x v="1"/>
    <m/>
    <s v="Payment"/>
    <n v="1"/>
    <s v="Rooibos latté12 oz"/>
    <n v="5.5"/>
    <x v="4"/>
  </r>
  <r>
    <x v="2250"/>
    <d v="2025-05-12T00:00:00"/>
    <x v="1949"/>
    <x v="16"/>
    <n v="1"/>
    <x v="1"/>
    <x v="5"/>
    <x v="3"/>
    <m/>
    <s v="Payment"/>
    <n v="1"/>
    <s v="Coconut milk smoothie12 oz"/>
    <n v="5.75"/>
    <x v="4"/>
  </r>
  <r>
    <x v="2251"/>
    <d v="2025-05-12T00:00:00"/>
    <x v="1950"/>
    <x v="9"/>
    <n v="1"/>
    <x v="0"/>
    <x v="3"/>
    <x v="4"/>
    <m/>
    <s v="Payment"/>
    <n v="2"/>
    <s v="Syrup"/>
    <n v="0.75"/>
    <x v="4"/>
  </r>
  <r>
    <x v="2251"/>
    <d v="2025-05-12T00:00:00"/>
    <x v="1950"/>
    <x v="6"/>
    <n v="1"/>
    <x v="1"/>
    <x v="1"/>
    <x v="1"/>
    <m/>
    <s v="Payment"/>
    <n v="2"/>
    <s v="Pourover12 oz"/>
    <n v="3.5"/>
    <x v="4"/>
  </r>
  <r>
    <x v="2252"/>
    <d v="2025-05-12T00:00:00"/>
    <x v="1951"/>
    <x v="13"/>
    <n v="1"/>
    <x v="4"/>
    <x v="2"/>
    <x v="1"/>
    <m/>
    <s v="Refund"/>
    <n v="1"/>
    <s v="Moroccan tea10 oz"/>
    <n v="3"/>
    <x v="4"/>
  </r>
  <r>
    <x v="2253"/>
    <d v="2025-05-12T00:00:00"/>
    <x v="1952"/>
    <x v="13"/>
    <n v="1"/>
    <x v="4"/>
    <x v="2"/>
    <x v="1"/>
    <m/>
    <s v="Payment"/>
    <n v="1"/>
    <s v="Moroccan tea10 oz"/>
    <n v="3"/>
    <x v="4"/>
  </r>
  <r>
    <x v="2254"/>
    <d v="2025-05-12T00:00:00"/>
    <x v="1953"/>
    <x v="12"/>
    <n v="1"/>
    <x v="3"/>
    <x v="1"/>
    <x v="1"/>
    <m/>
    <s v="Payment"/>
    <n v="1"/>
    <s v="Espresso1 oz"/>
    <n v="2.5"/>
    <x v="4"/>
  </r>
  <r>
    <x v="2255"/>
    <d v="2025-05-12T00:00:00"/>
    <x v="1954"/>
    <x v="15"/>
    <n v="1"/>
    <x v="1"/>
    <x v="1"/>
    <x v="3"/>
    <m/>
    <s v="Payment"/>
    <n v="1"/>
    <s v="Frappé12 oz"/>
    <n v="4.75"/>
    <x v="4"/>
  </r>
  <r>
    <x v="2255"/>
    <d v="2025-05-12T00:00:00"/>
    <x v="1954"/>
    <x v="1"/>
    <n v="1"/>
    <x v="1"/>
    <x v="1"/>
    <x v="1"/>
    <m/>
    <s v="Payment"/>
    <n v="1"/>
    <s v="Café latté12 oz"/>
    <n v="4.25"/>
    <x v="4"/>
  </r>
  <r>
    <x v="2256"/>
    <d v="2025-05-12T00:00:00"/>
    <x v="1955"/>
    <x v="19"/>
    <n v="1"/>
    <x v="1"/>
    <x v="4"/>
    <x v="5"/>
    <m/>
    <s v="Payment"/>
    <n v="2"/>
    <s v="House blend12 oz"/>
    <n v="12.95"/>
    <x v="4"/>
  </r>
  <r>
    <x v="2257"/>
    <d v="2025-05-12T00:00:00"/>
    <x v="1956"/>
    <x v="7"/>
    <n v="2"/>
    <x v="2"/>
    <x v="1"/>
    <x v="1"/>
    <m/>
    <s v="Payment"/>
    <n v="1"/>
    <s v="Turkish coffee3 oz"/>
    <n v="7.5"/>
    <x v="4"/>
  </r>
  <r>
    <x v="2258"/>
    <d v="2025-05-12T00:00:00"/>
    <x v="1957"/>
    <x v="14"/>
    <n v="1"/>
    <x v="5"/>
    <x v="5"/>
    <x v="1"/>
    <m/>
    <s v="Payment"/>
    <n v="1"/>
    <s v="Hot chocolateRegular (12 oz)"/>
    <n v="4.75"/>
    <x v="4"/>
  </r>
  <r>
    <x v="2259"/>
    <d v="2025-05-12T00:00:00"/>
    <x v="1958"/>
    <x v="13"/>
    <n v="1"/>
    <x v="4"/>
    <x v="2"/>
    <x v="1"/>
    <m/>
    <s v="Payment"/>
    <n v="1"/>
    <s v="Moroccan tea10 oz"/>
    <n v="3"/>
    <x v="4"/>
  </r>
  <r>
    <x v="2260"/>
    <d v="2025-05-12T00:00:00"/>
    <x v="1959"/>
    <x v="4"/>
    <n v="1"/>
    <x v="1"/>
    <x v="1"/>
    <x v="1"/>
    <m/>
    <s v="Payment"/>
    <n v="2"/>
    <s v="Drip coffee12 oz"/>
    <n v="2.25"/>
    <x v="4"/>
  </r>
  <r>
    <x v="2261"/>
    <d v="2025-05-12T00:00:00"/>
    <x v="1960"/>
    <x v="6"/>
    <n v="1"/>
    <x v="1"/>
    <x v="1"/>
    <x v="1"/>
    <m/>
    <s v="Payment"/>
    <n v="1"/>
    <s v="Pourover12 oz"/>
    <n v="3.5"/>
    <x v="4"/>
  </r>
  <r>
    <x v="2261"/>
    <d v="2025-05-12T00:00:00"/>
    <x v="1960"/>
    <x v="10"/>
    <n v="1"/>
    <x v="1"/>
    <x v="4"/>
    <x v="5"/>
    <m/>
    <s v="Payment"/>
    <n v="1"/>
    <s v="Single-origin12 oz"/>
    <n v="14.95"/>
    <x v="4"/>
  </r>
  <r>
    <x v="2261"/>
    <d v="2025-05-12T00:00:00"/>
    <x v="1960"/>
    <x v="2"/>
    <n v="1"/>
    <x v="1"/>
    <x v="1"/>
    <x v="1"/>
    <m/>
    <s v="Payment"/>
    <n v="1"/>
    <s v="Cappuccino12 oz"/>
    <n v="5.5"/>
    <x v="4"/>
  </r>
  <r>
    <x v="2262"/>
    <d v="2025-05-12T00:00:00"/>
    <x v="1961"/>
    <x v="19"/>
    <n v="2"/>
    <x v="1"/>
    <x v="4"/>
    <x v="5"/>
    <m/>
    <s v="Payment"/>
    <n v="1"/>
    <s v="House blend12 oz"/>
    <n v="25.9"/>
    <x v="4"/>
  </r>
  <r>
    <x v="2263"/>
    <d v="2025-05-12T00:00:00"/>
    <x v="1962"/>
    <x v="6"/>
    <n v="1"/>
    <x v="1"/>
    <x v="1"/>
    <x v="1"/>
    <m/>
    <s v="Payment"/>
    <n v="1"/>
    <s v="Pourover12 oz"/>
    <n v="3.5"/>
    <x v="4"/>
  </r>
  <r>
    <x v="2263"/>
    <d v="2025-05-12T00:00:00"/>
    <x v="1962"/>
    <x v="2"/>
    <n v="1"/>
    <x v="1"/>
    <x v="1"/>
    <x v="1"/>
    <m/>
    <s v="Payment"/>
    <n v="1"/>
    <s v="Cappuccino12 oz"/>
    <n v="5.5"/>
    <x v="4"/>
  </r>
  <r>
    <x v="2264"/>
    <d v="2025-05-12T00:00:00"/>
    <x v="1963"/>
    <x v="34"/>
    <n v="1"/>
    <x v="1"/>
    <x v="5"/>
    <x v="3"/>
    <m/>
    <s v="Payment"/>
    <n v="1"/>
    <s v="Mango lassi12 oz"/>
    <n v="5.75"/>
    <x v="4"/>
  </r>
  <r>
    <x v="2264"/>
    <d v="2025-05-12T00:00:00"/>
    <x v="1963"/>
    <x v="2"/>
    <n v="1"/>
    <x v="1"/>
    <x v="1"/>
    <x v="1"/>
    <m/>
    <s v="Payment"/>
    <n v="1"/>
    <s v="Cappuccino12 oz"/>
    <n v="5.5"/>
    <x v="4"/>
  </r>
  <r>
    <x v="2265"/>
    <d v="2025-05-12T00:00:00"/>
    <x v="1964"/>
    <x v="3"/>
    <n v="1"/>
    <x v="0"/>
    <x v="1"/>
    <x v="2"/>
    <m/>
    <s v="Payment"/>
    <n v="1"/>
    <s v="Drip coffee refill"/>
    <n v="1.25"/>
    <x v="4"/>
  </r>
  <r>
    <x v="2266"/>
    <d v="2025-05-12T00:00:00"/>
    <x v="1965"/>
    <x v="16"/>
    <n v="1"/>
    <x v="1"/>
    <x v="5"/>
    <x v="3"/>
    <m/>
    <s v="Payment"/>
    <n v="1"/>
    <s v="Coconut milk smoothie12 oz"/>
    <n v="5.75"/>
    <x v="4"/>
  </r>
  <r>
    <x v="2267"/>
    <d v="2025-05-12T00:00:00"/>
    <x v="1966"/>
    <x v="19"/>
    <n v="2"/>
    <x v="1"/>
    <x v="4"/>
    <x v="5"/>
    <m/>
    <s v="Payment"/>
    <n v="2"/>
    <s v="House blend12 oz"/>
    <n v="25.9"/>
    <x v="4"/>
  </r>
  <r>
    <x v="2268"/>
    <d v="2025-05-12T00:00:00"/>
    <x v="1967"/>
    <x v="1"/>
    <n v="1"/>
    <x v="1"/>
    <x v="1"/>
    <x v="1"/>
    <m/>
    <s v="Payment"/>
    <n v="1"/>
    <s v="Café latté12 oz"/>
    <n v="4.25"/>
    <x v="4"/>
  </r>
  <r>
    <x v="2269"/>
    <d v="2025-05-12T00:00:00"/>
    <x v="1968"/>
    <x v="3"/>
    <n v="1"/>
    <x v="0"/>
    <x v="1"/>
    <x v="2"/>
    <m/>
    <s v="Payment"/>
    <n v="1"/>
    <s v="Drip coffee refill"/>
    <n v="1.25"/>
    <x v="4"/>
  </r>
  <r>
    <x v="2270"/>
    <d v="2025-05-12T00:00:00"/>
    <x v="1969"/>
    <x v="3"/>
    <n v="1"/>
    <x v="0"/>
    <x v="1"/>
    <x v="2"/>
    <m/>
    <s v="Payment"/>
    <n v="1"/>
    <s v="Drip coffee refill"/>
    <n v="1.25"/>
    <x v="4"/>
  </r>
  <r>
    <x v="2271"/>
    <d v="2025-05-12T00:00:00"/>
    <x v="1970"/>
    <x v="6"/>
    <n v="1"/>
    <x v="1"/>
    <x v="1"/>
    <x v="1"/>
    <m/>
    <s v="Payment"/>
    <n v="1"/>
    <s v="Pourover12 oz"/>
    <n v="3.5"/>
    <x v="4"/>
  </r>
  <r>
    <x v="2272"/>
    <d v="2025-05-12T00:00:00"/>
    <x v="1971"/>
    <x v="1"/>
    <n v="1"/>
    <x v="1"/>
    <x v="1"/>
    <x v="1"/>
    <m/>
    <s v="Payment"/>
    <n v="1"/>
    <s v="Café latté12 oz"/>
    <n v="4.25"/>
    <x v="4"/>
  </r>
  <r>
    <x v="2273"/>
    <d v="2025-05-12T00:00:00"/>
    <x v="1972"/>
    <x v="9"/>
    <n v="1"/>
    <x v="0"/>
    <x v="3"/>
    <x v="4"/>
    <m/>
    <s v="Payment"/>
    <n v="2"/>
    <s v="Syrup"/>
    <n v="0.75"/>
    <x v="4"/>
  </r>
  <r>
    <x v="2273"/>
    <d v="2025-05-12T00:00:00"/>
    <x v="1972"/>
    <x v="6"/>
    <n v="1"/>
    <x v="1"/>
    <x v="1"/>
    <x v="1"/>
    <m/>
    <s v="Payment"/>
    <n v="2"/>
    <s v="Pourover12 oz"/>
    <n v="3.5"/>
    <x v="4"/>
  </r>
  <r>
    <x v="2274"/>
    <d v="2025-05-12T00:00:00"/>
    <x v="1973"/>
    <x v="6"/>
    <n v="2"/>
    <x v="1"/>
    <x v="1"/>
    <x v="1"/>
    <m/>
    <s v="Payment"/>
    <n v="2"/>
    <s v="Pourover12 oz"/>
    <n v="7"/>
    <x v="4"/>
  </r>
  <r>
    <x v="2275"/>
    <d v="2025-05-12T00:00:00"/>
    <x v="1974"/>
    <x v="2"/>
    <n v="1"/>
    <x v="1"/>
    <x v="1"/>
    <x v="1"/>
    <m/>
    <s v="Payment"/>
    <n v="1"/>
    <s v="Cappuccino12 oz"/>
    <n v="5.5"/>
    <x v="4"/>
  </r>
  <r>
    <x v="2276"/>
    <d v="2025-05-12T00:00:00"/>
    <x v="1975"/>
    <x v="7"/>
    <n v="1"/>
    <x v="2"/>
    <x v="1"/>
    <x v="1"/>
    <m/>
    <s v="Payment"/>
    <n v="1"/>
    <s v="Turkish coffee3 oz"/>
    <n v="3.75"/>
    <x v="4"/>
  </r>
  <r>
    <x v="2277"/>
    <d v="2025-05-12T00:00:00"/>
    <x v="1976"/>
    <x v="7"/>
    <n v="1"/>
    <x v="2"/>
    <x v="1"/>
    <x v="1"/>
    <m/>
    <s v="Payment"/>
    <n v="1"/>
    <s v="Turkish coffee3 oz"/>
    <n v="3.75"/>
    <x v="4"/>
  </r>
  <r>
    <x v="2278"/>
    <d v="2025-05-12T00:00:00"/>
    <x v="1977"/>
    <x v="20"/>
    <n v="1"/>
    <x v="1"/>
    <x v="2"/>
    <x v="1"/>
    <m/>
    <s v="Payment"/>
    <n v="1"/>
    <s v="Rooibos latté12 oz"/>
    <n v="5.5"/>
    <x v="4"/>
  </r>
  <r>
    <x v="2279"/>
    <d v="2025-05-12T00:00:00"/>
    <x v="1978"/>
    <x v="7"/>
    <n v="1"/>
    <x v="2"/>
    <x v="1"/>
    <x v="1"/>
    <m/>
    <s v="Payment"/>
    <n v="2"/>
    <s v="Turkish coffee3 oz"/>
    <n v="3.75"/>
    <x v="4"/>
  </r>
  <r>
    <x v="2280"/>
    <d v="2025-05-12T00:00:00"/>
    <x v="1979"/>
    <x v="7"/>
    <n v="1"/>
    <x v="2"/>
    <x v="1"/>
    <x v="1"/>
    <m/>
    <s v="Payment"/>
    <n v="2"/>
    <s v="Turkish coffee3 oz"/>
    <n v="3.75"/>
    <x v="4"/>
  </r>
  <r>
    <x v="2281"/>
    <d v="2025-05-12T00:00:00"/>
    <x v="1980"/>
    <x v="18"/>
    <n v="1"/>
    <x v="1"/>
    <x v="5"/>
    <x v="3"/>
    <m/>
    <s v="Payment"/>
    <n v="2"/>
    <s v="Soda water with fruit slice12 oz"/>
    <n v="2"/>
    <x v="4"/>
  </r>
  <r>
    <x v="2281"/>
    <d v="2025-05-12T00:00:00"/>
    <x v="1980"/>
    <x v="4"/>
    <n v="1"/>
    <x v="1"/>
    <x v="1"/>
    <x v="1"/>
    <m/>
    <s v="Payment"/>
    <n v="2"/>
    <s v="Drip coffee12 oz"/>
    <n v="2.25"/>
    <x v="4"/>
  </r>
  <r>
    <x v="2282"/>
    <d v="2025-05-12T00:00:00"/>
    <x v="1981"/>
    <x v="9"/>
    <n v="1"/>
    <x v="0"/>
    <x v="3"/>
    <x v="4"/>
    <m/>
    <s v="Payment"/>
    <n v="2"/>
    <s v="Syrup"/>
    <n v="0.75"/>
    <x v="4"/>
  </r>
  <r>
    <x v="2282"/>
    <d v="2025-05-12T00:00:00"/>
    <x v="1981"/>
    <x v="4"/>
    <n v="1"/>
    <x v="1"/>
    <x v="1"/>
    <x v="1"/>
    <m/>
    <s v="Payment"/>
    <n v="2"/>
    <s v="Drip coffee12 oz"/>
    <n v="2.25"/>
    <x v="4"/>
  </r>
  <r>
    <x v="2283"/>
    <d v="2025-05-12T00:00:00"/>
    <x v="1982"/>
    <x v="7"/>
    <n v="1"/>
    <x v="2"/>
    <x v="1"/>
    <x v="1"/>
    <m/>
    <s v="Payment"/>
    <n v="1"/>
    <s v="Turkish coffee3 oz"/>
    <n v="3.75"/>
    <x v="4"/>
  </r>
  <r>
    <x v="2283"/>
    <d v="2025-05-12T00:00:00"/>
    <x v="1982"/>
    <x v="15"/>
    <n v="1"/>
    <x v="1"/>
    <x v="1"/>
    <x v="3"/>
    <m/>
    <s v="Payment"/>
    <n v="1"/>
    <s v="Frappé12 oz"/>
    <n v="4.75"/>
    <x v="4"/>
  </r>
  <r>
    <x v="2284"/>
    <d v="2025-05-12T00:00:00"/>
    <x v="1983"/>
    <x v="9"/>
    <n v="1"/>
    <x v="0"/>
    <x v="3"/>
    <x v="4"/>
    <m/>
    <s v="Payment"/>
    <n v="1"/>
    <s v="Syrup"/>
    <n v="0.75"/>
    <x v="4"/>
  </r>
  <r>
    <x v="2284"/>
    <d v="2025-05-12T00:00:00"/>
    <x v="1983"/>
    <x v="6"/>
    <n v="1"/>
    <x v="1"/>
    <x v="1"/>
    <x v="1"/>
    <m/>
    <s v="Payment"/>
    <n v="1"/>
    <s v="Pourover12 oz"/>
    <n v="3.5"/>
    <x v="4"/>
  </r>
  <r>
    <x v="2285"/>
    <d v="2025-05-12T00:00:00"/>
    <x v="1984"/>
    <x v="1"/>
    <n v="1"/>
    <x v="1"/>
    <x v="1"/>
    <x v="1"/>
    <m/>
    <s v="Payment"/>
    <n v="1"/>
    <s v="Café latté12 oz"/>
    <n v="4.25"/>
    <x v="4"/>
  </r>
  <r>
    <x v="2286"/>
    <d v="2025-05-12T00:00:00"/>
    <x v="1985"/>
    <x v="8"/>
    <n v="1"/>
    <x v="1"/>
    <x v="2"/>
    <x v="3"/>
    <m/>
    <s v="Payment"/>
    <n v="1"/>
    <s v="Iced tea12 oz"/>
    <n v="4.25"/>
    <x v="4"/>
  </r>
  <r>
    <x v="2287"/>
    <d v="2025-05-12T00:00:00"/>
    <x v="1986"/>
    <x v="9"/>
    <n v="1"/>
    <x v="0"/>
    <x v="3"/>
    <x v="4"/>
    <m/>
    <s v="Payment"/>
    <n v="1"/>
    <s v="Syrup"/>
    <n v="0.75"/>
    <x v="4"/>
  </r>
  <r>
    <x v="2287"/>
    <d v="2025-05-12T00:00:00"/>
    <x v="1986"/>
    <x v="6"/>
    <n v="1"/>
    <x v="1"/>
    <x v="1"/>
    <x v="1"/>
    <m/>
    <s v="Payment"/>
    <n v="1"/>
    <s v="Pourover12 oz"/>
    <n v="3.5"/>
    <x v="4"/>
  </r>
  <r>
    <x v="2288"/>
    <d v="2025-05-12T00:00:00"/>
    <x v="1987"/>
    <x v="3"/>
    <n v="1"/>
    <x v="0"/>
    <x v="1"/>
    <x v="2"/>
    <m/>
    <s v="Payment"/>
    <n v="1"/>
    <s v="Drip coffee refill"/>
    <n v="1.25"/>
    <x v="4"/>
  </r>
  <r>
    <x v="2289"/>
    <d v="2025-05-12T00:00:00"/>
    <x v="1988"/>
    <x v="6"/>
    <n v="1"/>
    <x v="1"/>
    <x v="1"/>
    <x v="1"/>
    <m/>
    <s v="Payment"/>
    <n v="1"/>
    <s v="Pourover12 oz"/>
    <n v="3.5"/>
    <x v="4"/>
  </r>
  <r>
    <x v="2289"/>
    <d v="2025-05-12T00:00:00"/>
    <x v="1988"/>
    <x v="5"/>
    <n v="1"/>
    <x v="1"/>
    <x v="1"/>
    <x v="1"/>
    <m/>
    <s v="Payment"/>
    <n v="1"/>
    <s v="Café Cubano12 oz"/>
    <n v="7"/>
    <x v="4"/>
  </r>
  <r>
    <x v="2290"/>
    <d v="2025-05-12T00:00:00"/>
    <x v="1989"/>
    <x v="6"/>
    <n v="1"/>
    <x v="1"/>
    <x v="1"/>
    <x v="1"/>
    <m/>
    <s v="Payment"/>
    <n v="1"/>
    <s v="Pourover12 oz"/>
    <n v="3.5"/>
    <x v="4"/>
  </r>
  <r>
    <x v="2291"/>
    <d v="2025-05-12T00:00:00"/>
    <x v="1990"/>
    <x v="8"/>
    <n v="2"/>
    <x v="1"/>
    <x v="2"/>
    <x v="3"/>
    <m/>
    <s v="Payment"/>
    <n v="2"/>
    <s v="Iced tea12 oz"/>
    <n v="8.5"/>
    <x v="4"/>
  </r>
  <r>
    <x v="2292"/>
    <d v="2025-05-12T00:00:00"/>
    <x v="1991"/>
    <x v="22"/>
    <n v="1"/>
    <x v="4"/>
    <x v="1"/>
    <x v="3"/>
    <m/>
    <s v="Payment"/>
    <n v="1"/>
    <s v="Iced café bombón10 oz"/>
    <n v="4.75"/>
    <x v="4"/>
  </r>
  <r>
    <x v="2292"/>
    <d v="2025-05-12T00:00:00"/>
    <x v="1991"/>
    <x v="11"/>
    <n v="1"/>
    <x v="0"/>
    <x v="3"/>
    <x v="4"/>
    <m/>
    <s v="Payment"/>
    <n v="1"/>
    <s v="Extra shot"/>
    <n v="1"/>
    <x v="4"/>
  </r>
  <r>
    <x v="2293"/>
    <d v="2025-05-12T00:00:00"/>
    <x v="1992"/>
    <x v="5"/>
    <n v="1"/>
    <x v="1"/>
    <x v="1"/>
    <x v="1"/>
    <m/>
    <s v="Payment"/>
    <n v="1"/>
    <s v="Café Cubano12 oz"/>
    <n v="7"/>
    <x v="4"/>
  </r>
  <r>
    <x v="2294"/>
    <d v="2025-05-12T00:00:00"/>
    <x v="1993"/>
    <x v="34"/>
    <n v="1"/>
    <x v="1"/>
    <x v="5"/>
    <x v="3"/>
    <m/>
    <s v="Payment"/>
    <n v="1"/>
    <s v="Mango lassi12 oz"/>
    <n v="5.75"/>
    <x v="4"/>
  </r>
  <r>
    <x v="2295"/>
    <d v="2025-05-12T00:00:00"/>
    <x v="1994"/>
    <x v="9"/>
    <n v="1"/>
    <x v="0"/>
    <x v="3"/>
    <x v="4"/>
    <m/>
    <s v="Payment"/>
    <n v="1"/>
    <s v="Syrup"/>
    <n v="0.75"/>
    <x v="4"/>
  </r>
  <r>
    <x v="2295"/>
    <d v="2025-05-12T00:00:00"/>
    <x v="1994"/>
    <x v="6"/>
    <n v="1"/>
    <x v="1"/>
    <x v="1"/>
    <x v="1"/>
    <m/>
    <s v="Payment"/>
    <n v="1"/>
    <s v="Pourover12 oz"/>
    <n v="3.5"/>
    <x v="4"/>
  </r>
  <r>
    <x v="2296"/>
    <d v="2025-05-12T00:00:00"/>
    <x v="1995"/>
    <x v="15"/>
    <n v="1"/>
    <x v="1"/>
    <x v="1"/>
    <x v="3"/>
    <m/>
    <s v="Payment"/>
    <n v="1"/>
    <s v="Frappé12 oz"/>
    <n v="4.75"/>
    <x v="4"/>
  </r>
  <r>
    <x v="2297"/>
    <d v="2025-05-12T00:00:00"/>
    <x v="1996"/>
    <x v="7"/>
    <n v="1"/>
    <x v="2"/>
    <x v="1"/>
    <x v="1"/>
    <m/>
    <s v="Payment"/>
    <n v="1"/>
    <s v="Turkish coffee3 oz"/>
    <n v="3.75"/>
    <x v="4"/>
  </r>
  <r>
    <x v="2298"/>
    <d v="2025-05-12T00:00:00"/>
    <x v="1997"/>
    <x v="9"/>
    <n v="1"/>
    <x v="0"/>
    <x v="3"/>
    <x v="4"/>
    <m/>
    <s v="Payment"/>
    <n v="2"/>
    <s v="Syrup"/>
    <n v="0.75"/>
    <x v="4"/>
  </r>
  <r>
    <x v="2298"/>
    <d v="2025-05-12T00:00:00"/>
    <x v="1997"/>
    <x v="6"/>
    <n v="1"/>
    <x v="1"/>
    <x v="1"/>
    <x v="1"/>
    <m/>
    <s v="Payment"/>
    <n v="2"/>
    <s v="Pourover12 oz"/>
    <n v="3.5"/>
    <x v="4"/>
  </r>
  <r>
    <x v="2299"/>
    <d v="2025-05-12T00:00:00"/>
    <x v="1998"/>
    <x v="11"/>
    <n v="1"/>
    <x v="0"/>
    <x v="3"/>
    <x v="4"/>
    <m/>
    <s v="Payment"/>
    <n v="1"/>
    <s v="Extra shot"/>
    <n v="1"/>
    <x v="4"/>
  </r>
  <r>
    <x v="2299"/>
    <d v="2025-05-12T00:00:00"/>
    <x v="1998"/>
    <x v="2"/>
    <n v="1"/>
    <x v="1"/>
    <x v="1"/>
    <x v="1"/>
    <m/>
    <s v="Payment"/>
    <n v="1"/>
    <s v="Cappuccino12 oz"/>
    <n v="5.5"/>
    <x v="4"/>
  </r>
  <r>
    <x v="2300"/>
    <d v="2025-05-12T00:00:00"/>
    <x v="1999"/>
    <x v="19"/>
    <n v="1"/>
    <x v="1"/>
    <x v="4"/>
    <x v="5"/>
    <m/>
    <s v="Payment"/>
    <n v="1"/>
    <s v="House blend12 oz"/>
    <n v="12.95"/>
    <x v="4"/>
  </r>
  <r>
    <x v="2301"/>
    <d v="2025-05-12T00:00:00"/>
    <x v="2000"/>
    <x v="20"/>
    <n v="1"/>
    <x v="1"/>
    <x v="2"/>
    <x v="1"/>
    <m/>
    <s v="Payment"/>
    <n v="2"/>
    <s v="Rooibos latté12 oz"/>
    <n v="5.5"/>
    <x v="4"/>
  </r>
  <r>
    <x v="2301"/>
    <d v="2025-05-12T00:00:00"/>
    <x v="2000"/>
    <x v="5"/>
    <n v="1"/>
    <x v="1"/>
    <x v="1"/>
    <x v="1"/>
    <m/>
    <s v="Payment"/>
    <n v="2"/>
    <s v="Café Cubano12 oz"/>
    <n v="7"/>
    <x v="4"/>
  </r>
  <r>
    <x v="2302"/>
    <d v="2025-05-12T00:00:00"/>
    <x v="2001"/>
    <x v="2"/>
    <n v="1"/>
    <x v="1"/>
    <x v="1"/>
    <x v="1"/>
    <m/>
    <s v="Payment"/>
    <n v="2"/>
    <s v="Cappuccino12 oz"/>
    <n v="5.5"/>
    <x v="4"/>
  </r>
  <r>
    <x v="2303"/>
    <d v="2025-05-12T00:00:00"/>
    <x v="2002"/>
    <x v="9"/>
    <n v="1"/>
    <x v="0"/>
    <x v="3"/>
    <x v="4"/>
    <m/>
    <s v="Payment"/>
    <n v="2"/>
    <s v="Syrup"/>
    <n v="0.75"/>
    <x v="4"/>
  </r>
  <r>
    <x v="2303"/>
    <d v="2025-05-12T00:00:00"/>
    <x v="2002"/>
    <x v="6"/>
    <n v="2"/>
    <x v="1"/>
    <x v="1"/>
    <x v="1"/>
    <m/>
    <s v="Payment"/>
    <n v="2"/>
    <s v="Pourover12 oz"/>
    <n v="7"/>
    <x v="4"/>
  </r>
  <r>
    <x v="2304"/>
    <d v="2025-05-12T00:00:00"/>
    <x v="2003"/>
    <x v="14"/>
    <n v="1"/>
    <x v="5"/>
    <x v="5"/>
    <x v="1"/>
    <m/>
    <s v="Payment"/>
    <n v="1"/>
    <s v="Hot chocolateRegular (12 oz)"/>
    <n v="4.75"/>
    <x v="4"/>
  </r>
  <r>
    <x v="2305"/>
    <d v="2025-05-12T00:00:00"/>
    <x v="2004"/>
    <x v="15"/>
    <n v="1"/>
    <x v="1"/>
    <x v="1"/>
    <x v="3"/>
    <m/>
    <s v="Payment"/>
    <n v="1"/>
    <s v="Frappé12 oz"/>
    <n v="4.75"/>
    <x v="4"/>
  </r>
  <r>
    <x v="2306"/>
    <d v="2025-05-12T00:00:00"/>
    <x v="2005"/>
    <x v="2"/>
    <n v="1"/>
    <x v="1"/>
    <x v="1"/>
    <x v="1"/>
    <m/>
    <s v="Payment"/>
    <n v="2"/>
    <s v="Cappuccino12 oz"/>
    <n v="5.5"/>
    <x v="4"/>
  </r>
  <r>
    <x v="2307"/>
    <d v="2025-05-12T00:00:00"/>
    <x v="2006"/>
    <x v="6"/>
    <n v="1"/>
    <x v="1"/>
    <x v="1"/>
    <x v="1"/>
    <m/>
    <s v="Payment"/>
    <n v="2"/>
    <s v="Pourover12 oz"/>
    <n v="3.5"/>
    <x v="4"/>
  </r>
  <r>
    <x v="2308"/>
    <d v="2025-05-12T00:00:00"/>
    <x v="2007"/>
    <x v="4"/>
    <n v="1"/>
    <x v="1"/>
    <x v="1"/>
    <x v="1"/>
    <m/>
    <s v="Payment"/>
    <n v="1"/>
    <s v="Drip coffee12 oz"/>
    <n v="2.25"/>
    <x v="4"/>
  </r>
  <r>
    <x v="2309"/>
    <d v="2025-05-12T00:00:00"/>
    <x v="2008"/>
    <x v="7"/>
    <n v="1"/>
    <x v="2"/>
    <x v="1"/>
    <x v="1"/>
    <m/>
    <s v="Payment"/>
    <n v="1"/>
    <s v="Turkish coffee3 oz"/>
    <n v="3.75"/>
    <x v="4"/>
  </r>
  <r>
    <x v="2310"/>
    <d v="2025-05-12T00:00:00"/>
    <x v="2009"/>
    <x v="7"/>
    <n v="1"/>
    <x v="2"/>
    <x v="1"/>
    <x v="1"/>
    <m/>
    <s v="Payment"/>
    <n v="1"/>
    <s v="Turkish coffee3 oz"/>
    <n v="3.75"/>
    <x v="4"/>
  </r>
  <r>
    <x v="2311"/>
    <d v="2025-05-12T00:00:00"/>
    <x v="2010"/>
    <x v="5"/>
    <n v="1"/>
    <x v="1"/>
    <x v="1"/>
    <x v="1"/>
    <m/>
    <s v="Payment"/>
    <n v="2"/>
    <s v="Café Cubano12 oz"/>
    <n v="7"/>
    <x v="4"/>
  </r>
  <r>
    <x v="2312"/>
    <d v="2025-05-12T00:00:00"/>
    <x v="2011"/>
    <x v="6"/>
    <n v="1"/>
    <x v="1"/>
    <x v="1"/>
    <x v="1"/>
    <m/>
    <s v="Payment"/>
    <n v="2"/>
    <s v="Pourover12 oz"/>
    <n v="3.5"/>
    <x v="4"/>
  </r>
  <r>
    <x v="2313"/>
    <d v="2025-05-12T00:00:00"/>
    <x v="2012"/>
    <x v="7"/>
    <n v="1"/>
    <x v="2"/>
    <x v="1"/>
    <x v="1"/>
    <m/>
    <s v="Payment"/>
    <n v="1"/>
    <s v="Turkish coffee3 oz"/>
    <n v="3.75"/>
    <x v="4"/>
  </r>
  <r>
    <x v="2314"/>
    <d v="2025-05-12T00:00:00"/>
    <x v="2013"/>
    <x v="13"/>
    <n v="1"/>
    <x v="4"/>
    <x v="2"/>
    <x v="1"/>
    <m/>
    <s v="Payment"/>
    <n v="1"/>
    <s v="Moroccan tea10 oz"/>
    <n v="3"/>
    <x v="4"/>
  </r>
  <r>
    <x v="2315"/>
    <d v="2025-05-12T00:00:00"/>
    <x v="2014"/>
    <x v="5"/>
    <n v="1"/>
    <x v="1"/>
    <x v="1"/>
    <x v="1"/>
    <m/>
    <s v="Payment"/>
    <n v="1"/>
    <s v="Café Cubano12 oz"/>
    <n v="7"/>
    <x v="4"/>
  </r>
  <r>
    <x v="2316"/>
    <d v="2025-05-12T00:00:00"/>
    <x v="2015"/>
    <x v="6"/>
    <n v="1"/>
    <x v="1"/>
    <x v="1"/>
    <x v="1"/>
    <m/>
    <s v="Payment"/>
    <n v="2"/>
    <s v="Pourover12 oz"/>
    <n v="3.5"/>
    <x v="4"/>
  </r>
  <r>
    <x v="2316"/>
    <d v="2025-05-12T00:00:00"/>
    <x v="2015"/>
    <x v="4"/>
    <n v="1"/>
    <x v="1"/>
    <x v="1"/>
    <x v="1"/>
    <m/>
    <s v="Payment"/>
    <n v="2"/>
    <s v="Drip coffee12 oz"/>
    <n v="2.25"/>
    <x v="4"/>
  </r>
  <r>
    <x v="2317"/>
    <d v="2025-05-12T00:00:00"/>
    <x v="2016"/>
    <x v="1"/>
    <n v="1"/>
    <x v="1"/>
    <x v="1"/>
    <x v="1"/>
    <m/>
    <s v="Payment"/>
    <n v="1"/>
    <s v="Café latté12 oz"/>
    <n v="4.25"/>
    <x v="4"/>
  </r>
  <r>
    <x v="2318"/>
    <d v="2025-05-12T00:00:00"/>
    <x v="2017"/>
    <x v="14"/>
    <n v="1"/>
    <x v="5"/>
    <x v="5"/>
    <x v="1"/>
    <m/>
    <s v="Payment"/>
    <n v="1"/>
    <s v="Hot chocolateRegular (12 oz)"/>
    <n v="4.75"/>
    <x v="4"/>
  </r>
  <r>
    <x v="2319"/>
    <d v="2025-05-12T00:00:00"/>
    <x v="2018"/>
    <x v="9"/>
    <n v="1"/>
    <x v="0"/>
    <x v="3"/>
    <x v="4"/>
    <m/>
    <s v="Payment"/>
    <n v="1"/>
    <s v="Syrup"/>
    <n v="0.75"/>
    <x v="4"/>
  </r>
  <r>
    <x v="2319"/>
    <d v="2025-05-12T00:00:00"/>
    <x v="2018"/>
    <x v="6"/>
    <n v="1"/>
    <x v="1"/>
    <x v="1"/>
    <x v="1"/>
    <m/>
    <s v="Payment"/>
    <n v="1"/>
    <s v="Pourover12 oz"/>
    <n v="3.5"/>
    <x v="4"/>
  </r>
  <r>
    <x v="2320"/>
    <d v="2025-05-12T00:00:00"/>
    <x v="2019"/>
    <x v="3"/>
    <n v="1"/>
    <x v="0"/>
    <x v="1"/>
    <x v="2"/>
    <m/>
    <s v="Payment"/>
    <n v="1"/>
    <s v="Drip coffee refill"/>
    <n v="1.25"/>
    <x v="4"/>
  </r>
  <r>
    <x v="2321"/>
    <d v="2025-05-12T00:00:00"/>
    <x v="2020"/>
    <x v="2"/>
    <n v="1"/>
    <x v="1"/>
    <x v="1"/>
    <x v="1"/>
    <m/>
    <s v="Payment"/>
    <n v="1"/>
    <s v="Cappuccino12 oz"/>
    <n v="5.5"/>
    <x v="4"/>
  </r>
  <r>
    <x v="2322"/>
    <d v="2025-05-12T00:00:00"/>
    <x v="2021"/>
    <x v="10"/>
    <n v="1"/>
    <x v="1"/>
    <x v="4"/>
    <x v="5"/>
    <m/>
    <s v="Payment"/>
    <n v="2"/>
    <s v="Single-origin12 oz"/>
    <n v="14.95"/>
    <x v="4"/>
  </r>
  <r>
    <x v="2323"/>
    <d v="2025-05-12T00:00:00"/>
    <x v="463"/>
    <x v="9"/>
    <n v="1"/>
    <x v="0"/>
    <x v="3"/>
    <x v="4"/>
    <m/>
    <s v="Payment"/>
    <n v="1"/>
    <s v="Syrup"/>
    <n v="0.75"/>
    <x v="4"/>
  </r>
  <r>
    <x v="2323"/>
    <d v="2025-05-12T00:00:00"/>
    <x v="463"/>
    <x v="6"/>
    <n v="1"/>
    <x v="1"/>
    <x v="1"/>
    <x v="1"/>
    <m/>
    <s v="Payment"/>
    <n v="1"/>
    <s v="Pourover12 oz"/>
    <n v="3.5"/>
    <x v="4"/>
  </r>
  <r>
    <x v="2324"/>
    <d v="2025-05-12T00:00:00"/>
    <x v="2022"/>
    <x v="7"/>
    <n v="1"/>
    <x v="2"/>
    <x v="1"/>
    <x v="1"/>
    <m/>
    <s v="Payment"/>
    <n v="1"/>
    <s v="Turkish coffee3 oz"/>
    <n v="3.75"/>
    <x v="4"/>
  </r>
  <r>
    <x v="2325"/>
    <d v="2025-05-12T00:00:00"/>
    <x v="2023"/>
    <x v="7"/>
    <n v="1"/>
    <x v="2"/>
    <x v="1"/>
    <x v="1"/>
    <m/>
    <s v="Payment"/>
    <n v="2"/>
    <s v="Turkish coffee3 oz"/>
    <n v="3.75"/>
    <x v="4"/>
  </r>
  <r>
    <x v="2325"/>
    <d v="2025-05-12T00:00:00"/>
    <x v="2023"/>
    <x v="9"/>
    <n v="1"/>
    <x v="0"/>
    <x v="3"/>
    <x v="4"/>
    <m/>
    <s v="Payment"/>
    <n v="2"/>
    <s v="Syrup"/>
    <n v="0.75"/>
    <x v="4"/>
  </r>
  <r>
    <x v="2326"/>
    <d v="2025-05-12T00:00:00"/>
    <x v="2024"/>
    <x v="9"/>
    <n v="1"/>
    <x v="0"/>
    <x v="3"/>
    <x v="4"/>
    <m/>
    <s v="Payment"/>
    <n v="1"/>
    <s v="Syrup"/>
    <n v="0.75"/>
    <x v="4"/>
  </r>
  <r>
    <x v="2326"/>
    <d v="2025-05-12T00:00:00"/>
    <x v="2024"/>
    <x v="6"/>
    <n v="1"/>
    <x v="1"/>
    <x v="1"/>
    <x v="1"/>
    <m/>
    <s v="Payment"/>
    <n v="1"/>
    <s v="Pourover12 oz"/>
    <n v="3.5"/>
    <x v="4"/>
  </r>
  <r>
    <x v="2327"/>
    <d v="2025-05-12T00:00:00"/>
    <x v="2025"/>
    <x v="8"/>
    <n v="1"/>
    <x v="1"/>
    <x v="2"/>
    <x v="3"/>
    <m/>
    <s v="Payment"/>
    <n v="1"/>
    <s v="Iced tea12 oz"/>
    <n v="4.25"/>
    <x v="4"/>
  </r>
  <r>
    <x v="2328"/>
    <d v="2025-05-12T00:00:00"/>
    <x v="2026"/>
    <x v="6"/>
    <n v="1"/>
    <x v="1"/>
    <x v="1"/>
    <x v="1"/>
    <m/>
    <s v="Payment"/>
    <n v="1"/>
    <s v="Pourover12 oz"/>
    <n v="3.5"/>
    <x v="4"/>
  </r>
  <r>
    <x v="2329"/>
    <d v="2025-05-12T00:00:00"/>
    <x v="2027"/>
    <x v="6"/>
    <n v="1"/>
    <x v="1"/>
    <x v="1"/>
    <x v="1"/>
    <m/>
    <s v="Payment"/>
    <n v="1"/>
    <s v="Pourover12 oz"/>
    <n v="3.5"/>
    <x v="4"/>
  </r>
  <r>
    <x v="2330"/>
    <d v="2025-05-12T00:00:00"/>
    <x v="2028"/>
    <x v="6"/>
    <n v="1"/>
    <x v="1"/>
    <x v="1"/>
    <x v="1"/>
    <m/>
    <s v="Payment"/>
    <n v="1"/>
    <s v="Pourover12 oz"/>
    <n v="3.5"/>
    <x v="4"/>
  </r>
  <r>
    <x v="2330"/>
    <d v="2025-05-12T00:00:00"/>
    <x v="2028"/>
    <x v="1"/>
    <n v="1"/>
    <x v="1"/>
    <x v="1"/>
    <x v="1"/>
    <m/>
    <s v="Payment"/>
    <n v="1"/>
    <s v="Café latté12 oz"/>
    <n v="4.25"/>
    <x v="4"/>
  </r>
  <r>
    <x v="2331"/>
    <d v="2025-05-12T00:00:00"/>
    <x v="2029"/>
    <x v="9"/>
    <n v="1"/>
    <x v="0"/>
    <x v="3"/>
    <x v="4"/>
    <m/>
    <s v="Payment"/>
    <n v="2"/>
    <s v="Syrup"/>
    <n v="0.75"/>
    <x v="4"/>
  </r>
  <r>
    <x v="2331"/>
    <d v="2025-05-12T00:00:00"/>
    <x v="2029"/>
    <x v="6"/>
    <n v="1"/>
    <x v="1"/>
    <x v="1"/>
    <x v="1"/>
    <m/>
    <s v="Payment"/>
    <n v="2"/>
    <s v="Pourover12 oz"/>
    <n v="3.5"/>
    <x v="4"/>
  </r>
  <r>
    <x v="2331"/>
    <d v="2025-05-12T00:00:00"/>
    <x v="2029"/>
    <x v="15"/>
    <n v="1"/>
    <x v="1"/>
    <x v="1"/>
    <x v="3"/>
    <m/>
    <s v="Payment"/>
    <n v="2"/>
    <s v="Frappé12 oz"/>
    <n v="4.75"/>
    <x v="4"/>
  </r>
  <r>
    <x v="2332"/>
    <d v="2025-05-12T00:00:00"/>
    <x v="2030"/>
    <x v="7"/>
    <n v="1"/>
    <x v="2"/>
    <x v="1"/>
    <x v="1"/>
    <m/>
    <s v="Payment"/>
    <n v="2"/>
    <s v="Turkish coffee3 oz"/>
    <n v="3.75"/>
    <x v="4"/>
  </r>
  <r>
    <x v="2333"/>
    <d v="2025-05-12T00:00:00"/>
    <x v="2031"/>
    <x v="5"/>
    <n v="1"/>
    <x v="1"/>
    <x v="1"/>
    <x v="1"/>
    <m/>
    <s v="Payment"/>
    <n v="2"/>
    <s v="Café Cubano12 oz"/>
    <n v="7"/>
    <x v="4"/>
  </r>
  <r>
    <x v="2334"/>
    <d v="2025-05-12T00:00:00"/>
    <x v="2032"/>
    <x v="16"/>
    <n v="1"/>
    <x v="1"/>
    <x v="5"/>
    <x v="3"/>
    <m/>
    <s v="Payment"/>
    <n v="1"/>
    <s v="Coconut milk smoothie12 oz"/>
    <n v="5.75"/>
    <x v="4"/>
  </r>
  <r>
    <x v="2334"/>
    <d v="2025-05-12T00:00:00"/>
    <x v="2032"/>
    <x v="1"/>
    <n v="1"/>
    <x v="1"/>
    <x v="1"/>
    <x v="1"/>
    <m/>
    <s v="Payment"/>
    <n v="1"/>
    <s v="Café latté12 oz"/>
    <n v="4.25"/>
    <x v="4"/>
  </r>
  <r>
    <x v="2335"/>
    <d v="2025-05-12T00:00:00"/>
    <x v="2033"/>
    <x v="6"/>
    <n v="1"/>
    <x v="1"/>
    <x v="1"/>
    <x v="1"/>
    <m/>
    <s v="Payment"/>
    <n v="2"/>
    <s v="Pourover12 oz"/>
    <n v="3.5"/>
    <x v="4"/>
  </r>
  <r>
    <x v="2336"/>
    <d v="2025-05-12T00:00:00"/>
    <x v="2034"/>
    <x v="7"/>
    <n v="1"/>
    <x v="2"/>
    <x v="1"/>
    <x v="1"/>
    <m/>
    <s v="Payment"/>
    <n v="1"/>
    <s v="Turkish coffee3 oz"/>
    <n v="3.75"/>
    <x v="4"/>
  </r>
  <r>
    <x v="2337"/>
    <d v="2025-05-12T00:00:00"/>
    <x v="2035"/>
    <x v="6"/>
    <n v="1"/>
    <x v="1"/>
    <x v="1"/>
    <x v="1"/>
    <m/>
    <s v="Payment"/>
    <n v="2"/>
    <s v="Pourover12 oz"/>
    <n v="3.5"/>
    <x v="4"/>
  </r>
  <r>
    <x v="2337"/>
    <d v="2025-05-12T00:00:00"/>
    <x v="2035"/>
    <x v="19"/>
    <n v="1"/>
    <x v="1"/>
    <x v="4"/>
    <x v="5"/>
    <m/>
    <s v="Payment"/>
    <n v="2"/>
    <s v="House blend12 oz"/>
    <n v="12.95"/>
    <x v="4"/>
  </r>
  <r>
    <x v="2337"/>
    <d v="2025-05-12T00:00:00"/>
    <x v="2035"/>
    <x v="2"/>
    <n v="1"/>
    <x v="1"/>
    <x v="1"/>
    <x v="1"/>
    <m/>
    <s v="Payment"/>
    <n v="2"/>
    <s v="Cappuccino12 oz"/>
    <n v="5.5"/>
    <x v="4"/>
  </r>
  <r>
    <x v="2338"/>
    <d v="2025-05-12T00:00:00"/>
    <x v="2036"/>
    <x v="6"/>
    <n v="1"/>
    <x v="1"/>
    <x v="1"/>
    <x v="1"/>
    <m/>
    <s v="Payment"/>
    <n v="1"/>
    <s v="Pourover12 oz"/>
    <n v="3.5"/>
    <x v="4"/>
  </r>
  <r>
    <x v="2339"/>
    <d v="2025-05-12T00:00:00"/>
    <x v="2037"/>
    <x v="6"/>
    <n v="1"/>
    <x v="1"/>
    <x v="1"/>
    <x v="1"/>
    <m/>
    <s v="Payment"/>
    <n v="2"/>
    <s v="Pourover12 oz"/>
    <n v="3.5"/>
    <x v="4"/>
  </r>
  <r>
    <x v="2340"/>
    <d v="2025-05-12T00:00:00"/>
    <x v="2038"/>
    <x v="6"/>
    <n v="1"/>
    <x v="1"/>
    <x v="1"/>
    <x v="1"/>
    <m/>
    <s v="Payment"/>
    <n v="1"/>
    <s v="Pourover12 oz"/>
    <n v="3.5"/>
    <x v="4"/>
  </r>
  <r>
    <x v="2341"/>
    <d v="2025-05-12T00:00:00"/>
    <x v="2039"/>
    <x v="9"/>
    <n v="1"/>
    <x v="0"/>
    <x v="3"/>
    <x v="4"/>
    <m/>
    <s v="Payment"/>
    <n v="1"/>
    <s v="Syrup"/>
    <n v="0.75"/>
    <x v="4"/>
  </r>
  <r>
    <x v="2341"/>
    <d v="2025-05-12T00:00:00"/>
    <x v="2039"/>
    <x v="6"/>
    <n v="1"/>
    <x v="1"/>
    <x v="1"/>
    <x v="1"/>
    <m/>
    <s v="Payment"/>
    <n v="1"/>
    <s v="Pourover12 oz"/>
    <n v="3.5"/>
    <x v="4"/>
  </r>
  <r>
    <x v="2342"/>
    <d v="2025-05-12T00:00:00"/>
    <x v="2040"/>
    <x v="6"/>
    <n v="2"/>
    <x v="1"/>
    <x v="1"/>
    <x v="1"/>
    <m/>
    <s v="Payment"/>
    <n v="2"/>
    <s v="Pourover12 oz"/>
    <n v="7"/>
    <x v="4"/>
  </r>
  <r>
    <x v="2343"/>
    <d v="2025-05-12T00:00:00"/>
    <x v="2041"/>
    <x v="17"/>
    <n v="1"/>
    <x v="1"/>
    <x v="1"/>
    <x v="3"/>
    <m/>
    <s v="Payment"/>
    <n v="1"/>
    <s v="Iced Guillermo12 oz"/>
    <n v="3.5"/>
    <x v="4"/>
  </r>
  <r>
    <x v="2343"/>
    <d v="2025-05-12T00:00:00"/>
    <x v="2041"/>
    <x v="10"/>
    <n v="1"/>
    <x v="1"/>
    <x v="4"/>
    <x v="5"/>
    <m/>
    <s v="Payment"/>
    <n v="1"/>
    <s v="Single-origin12 oz"/>
    <n v="14.95"/>
    <x v="4"/>
  </r>
  <r>
    <x v="2344"/>
    <d v="2025-05-12T00:00:00"/>
    <x v="2042"/>
    <x v="9"/>
    <n v="1"/>
    <x v="0"/>
    <x v="3"/>
    <x v="4"/>
    <m/>
    <s v="Payment"/>
    <n v="1"/>
    <s v="Syrup"/>
    <n v="0.75"/>
    <x v="4"/>
  </r>
  <r>
    <x v="2344"/>
    <d v="2025-05-12T00:00:00"/>
    <x v="2042"/>
    <x v="42"/>
    <n v="1"/>
    <x v="0"/>
    <x v="0"/>
    <x v="10"/>
    <m/>
    <s v="Payment"/>
    <n v="1"/>
    <s v="Reusable travel mug"/>
    <n v="12.75"/>
    <x v="4"/>
  </r>
  <r>
    <x v="2344"/>
    <d v="2025-05-12T00:00:00"/>
    <x v="2042"/>
    <x v="6"/>
    <n v="1"/>
    <x v="1"/>
    <x v="1"/>
    <x v="1"/>
    <m/>
    <s v="Payment"/>
    <n v="1"/>
    <s v="Pourover12 oz"/>
    <n v="3.5"/>
    <x v="4"/>
  </r>
  <r>
    <x v="2344"/>
    <d v="2025-05-12T00:00:00"/>
    <x v="2042"/>
    <x v="14"/>
    <n v="1"/>
    <x v="5"/>
    <x v="5"/>
    <x v="1"/>
    <m/>
    <s v="Payment"/>
    <n v="1"/>
    <s v="Hot chocolateRegular (12 oz)"/>
    <n v="4.75"/>
    <x v="4"/>
  </r>
  <r>
    <x v="2345"/>
    <d v="2025-05-12T00:00:00"/>
    <x v="2043"/>
    <x v="1"/>
    <n v="1"/>
    <x v="1"/>
    <x v="1"/>
    <x v="1"/>
    <m/>
    <s v="Payment"/>
    <n v="2"/>
    <s v="Café latté12 oz"/>
    <n v="4.25"/>
    <x v="4"/>
  </r>
  <r>
    <x v="2346"/>
    <d v="2025-05-12T00:00:00"/>
    <x v="2044"/>
    <x v="6"/>
    <n v="1"/>
    <x v="1"/>
    <x v="1"/>
    <x v="1"/>
    <m/>
    <s v="Payment"/>
    <n v="2"/>
    <s v="Pourover12 oz"/>
    <n v="3.5"/>
    <x v="4"/>
  </r>
  <r>
    <x v="2346"/>
    <d v="2025-05-12T00:00:00"/>
    <x v="2044"/>
    <x v="11"/>
    <n v="1"/>
    <x v="0"/>
    <x v="3"/>
    <x v="4"/>
    <m/>
    <s v="Payment"/>
    <n v="2"/>
    <s v="Extra shot"/>
    <n v="1"/>
    <x v="4"/>
  </r>
  <r>
    <x v="2347"/>
    <d v="2025-05-12T00:00:00"/>
    <x v="1088"/>
    <x v="7"/>
    <n v="1"/>
    <x v="2"/>
    <x v="1"/>
    <x v="1"/>
    <m/>
    <s v="Payment"/>
    <n v="1"/>
    <s v="Turkish coffee3 oz"/>
    <n v="3.75"/>
    <x v="4"/>
  </r>
  <r>
    <x v="2347"/>
    <d v="2025-05-12T00:00:00"/>
    <x v="1088"/>
    <x v="6"/>
    <n v="1"/>
    <x v="1"/>
    <x v="1"/>
    <x v="1"/>
    <m/>
    <s v="Payment"/>
    <n v="1"/>
    <s v="Pourover12 oz"/>
    <n v="3.5"/>
    <x v="4"/>
  </r>
  <r>
    <x v="2347"/>
    <d v="2025-05-12T00:00:00"/>
    <x v="1088"/>
    <x v="10"/>
    <n v="1"/>
    <x v="1"/>
    <x v="4"/>
    <x v="5"/>
    <m/>
    <s v="Payment"/>
    <n v="1"/>
    <s v="Single-origin12 oz"/>
    <n v="14.95"/>
    <x v="4"/>
  </r>
  <r>
    <x v="2348"/>
    <d v="2025-05-12T00:00:00"/>
    <x v="1088"/>
    <x v="10"/>
    <n v="1"/>
    <x v="1"/>
    <x v="4"/>
    <x v="5"/>
    <m/>
    <s v="Payment"/>
    <n v="2"/>
    <s v="Single-origin12 oz"/>
    <n v="14.95"/>
    <x v="4"/>
  </r>
  <r>
    <x v="2349"/>
    <d v="2025-05-12T00:00:00"/>
    <x v="2045"/>
    <x v="4"/>
    <n v="1"/>
    <x v="1"/>
    <x v="1"/>
    <x v="1"/>
    <m/>
    <s v="Payment"/>
    <n v="1"/>
    <s v="Drip coffee12 oz"/>
    <n v="2.25"/>
    <x v="4"/>
  </r>
  <r>
    <x v="2350"/>
    <d v="2025-05-12T00:00:00"/>
    <x v="2046"/>
    <x v="19"/>
    <n v="1"/>
    <x v="1"/>
    <x v="4"/>
    <x v="5"/>
    <m/>
    <s v="Payment"/>
    <n v="2"/>
    <s v="House blend12 oz"/>
    <n v="12.95"/>
    <x v="4"/>
  </r>
  <r>
    <x v="2351"/>
    <d v="2025-05-12T00:00:00"/>
    <x v="1561"/>
    <x v="1"/>
    <n v="1"/>
    <x v="1"/>
    <x v="1"/>
    <x v="1"/>
    <m/>
    <s v="Payment"/>
    <n v="1"/>
    <s v="Café latté12 oz"/>
    <n v="4.25"/>
    <x v="4"/>
  </r>
  <r>
    <x v="2352"/>
    <d v="2025-05-12T00:00:00"/>
    <x v="2047"/>
    <x v="7"/>
    <n v="1"/>
    <x v="2"/>
    <x v="1"/>
    <x v="1"/>
    <m/>
    <s v="Payment"/>
    <n v="1"/>
    <s v="Turkish coffee3 oz"/>
    <n v="3.75"/>
    <x v="4"/>
  </r>
  <r>
    <x v="2353"/>
    <d v="2025-05-12T00:00:00"/>
    <x v="2048"/>
    <x v="9"/>
    <n v="2"/>
    <x v="0"/>
    <x v="3"/>
    <x v="4"/>
    <m/>
    <s v="Payment"/>
    <n v="1"/>
    <s v="Syrup"/>
    <n v="1.5"/>
    <x v="4"/>
  </r>
  <r>
    <x v="2353"/>
    <d v="2025-05-12T00:00:00"/>
    <x v="2048"/>
    <x v="6"/>
    <n v="2"/>
    <x v="1"/>
    <x v="1"/>
    <x v="1"/>
    <m/>
    <s v="Payment"/>
    <n v="1"/>
    <s v="Pourover12 oz"/>
    <n v="7"/>
    <x v="4"/>
  </r>
  <r>
    <x v="2354"/>
    <d v="2025-05-12T00:00:00"/>
    <x v="2049"/>
    <x v="20"/>
    <n v="1"/>
    <x v="1"/>
    <x v="2"/>
    <x v="1"/>
    <m/>
    <s v="Payment"/>
    <n v="1"/>
    <s v="Rooibos latté12 oz"/>
    <n v="5.5"/>
    <x v="4"/>
  </r>
  <r>
    <x v="2354"/>
    <d v="2025-05-12T00:00:00"/>
    <x v="2049"/>
    <x v="6"/>
    <n v="1"/>
    <x v="1"/>
    <x v="1"/>
    <x v="1"/>
    <m/>
    <s v="Payment"/>
    <n v="1"/>
    <s v="Pourover12 oz"/>
    <n v="3.5"/>
    <x v="4"/>
  </r>
  <r>
    <x v="2355"/>
    <d v="2025-05-12T00:00:00"/>
    <x v="2050"/>
    <x v="6"/>
    <n v="1"/>
    <x v="1"/>
    <x v="1"/>
    <x v="1"/>
    <m/>
    <s v="Payment"/>
    <n v="1"/>
    <s v="Pourover12 oz"/>
    <n v="3.5"/>
    <x v="4"/>
  </r>
  <r>
    <x v="2356"/>
    <d v="2025-05-12T00:00:00"/>
    <x v="2051"/>
    <x v="13"/>
    <n v="1"/>
    <x v="4"/>
    <x v="2"/>
    <x v="1"/>
    <m/>
    <s v="Payment"/>
    <n v="2"/>
    <s v="Moroccan tea10 oz"/>
    <n v="3"/>
    <x v="4"/>
  </r>
  <r>
    <x v="2357"/>
    <d v="2025-05-12T00:00:00"/>
    <x v="2052"/>
    <x v="7"/>
    <n v="1"/>
    <x v="2"/>
    <x v="1"/>
    <x v="1"/>
    <m/>
    <s v="Payment"/>
    <n v="1"/>
    <s v="Turkish coffee3 oz"/>
    <n v="3.75"/>
    <x v="4"/>
  </r>
  <r>
    <x v="2358"/>
    <d v="2025-05-12T00:00:00"/>
    <x v="2053"/>
    <x v="3"/>
    <n v="1"/>
    <x v="0"/>
    <x v="1"/>
    <x v="2"/>
    <m/>
    <s v="Payment"/>
    <n v="1"/>
    <s v="Drip coffee refill"/>
    <n v="1.25"/>
    <x v="4"/>
  </r>
  <r>
    <x v="2359"/>
    <d v="2025-05-12T00:00:00"/>
    <x v="2054"/>
    <x v="12"/>
    <n v="2"/>
    <x v="3"/>
    <x v="1"/>
    <x v="1"/>
    <m/>
    <s v="Payment"/>
    <n v="1"/>
    <s v="Espresso1 oz"/>
    <n v="5"/>
    <x v="4"/>
  </r>
  <r>
    <x v="2360"/>
    <d v="2025-05-12T00:00:00"/>
    <x v="2055"/>
    <x v="7"/>
    <n v="1"/>
    <x v="2"/>
    <x v="1"/>
    <x v="1"/>
    <m/>
    <s v="Payment"/>
    <n v="1"/>
    <s v="Turkish coffee3 oz"/>
    <n v="3.75"/>
    <x v="4"/>
  </r>
  <r>
    <x v="2361"/>
    <d v="2025-05-12T00:00:00"/>
    <x v="2056"/>
    <x v="18"/>
    <n v="1"/>
    <x v="1"/>
    <x v="5"/>
    <x v="3"/>
    <m/>
    <s v="Payment"/>
    <n v="2"/>
    <s v="Soda water with fruit slice12 oz"/>
    <n v="2"/>
    <x v="4"/>
  </r>
  <r>
    <x v="2361"/>
    <d v="2025-05-12T00:00:00"/>
    <x v="2056"/>
    <x v="1"/>
    <n v="1"/>
    <x v="1"/>
    <x v="1"/>
    <x v="1"/>
    <m/>
    <s v="Payment"/>
    <n v="2"/>
    <s v="Café latté12 oz"/>
    <n v="4.25"/>
    <x v="4"/>
  </r>
  <r>
    <x v="2362"/>
    <d v="2025-05-12T00:00:00"/>
    <x v="2057"/>
    <x v="15"/>
    <n v="1"/>
    <x v="1"/>
    <x v="1"/>
    <x v="3"/>
    <m/>
    <s v="Payment"/>
    <n v="1"/>
    <s v="Frappé12 oz"/>
    <n v="4.75"/>
    <x v="4"/>
  </r>
  <r>
    <x v="2363"/>
    <d v="2025-05-12T00:00:00"/>
    <x v="2058"/>
    <x v="10"/>
    <n v="1"/>
    <x v="1"/>
    <x v="4"/>
    <x v="5"/>
    <m/>
    <s v="Payment"/>
    <n v="1"/>
    <s v="Single-origin12 oz"/>
    <n v="14.95"/>
    <x v="4"/>
  </r>
  <r>
    <x v="2364"/>
    <d v="2025-05-12T00:00:00"/>
    <x v="2059"/>
    <x v="10"/>
    <n v="2"/>
    <x v="1"/>
    <x v="4"/>
    <x v="5"/>
    <m/>
    <s v="Payment"/>
    <n v="2"/>
    <s v="Single-origin12 oz"/>
    <n v="29.9"/>
    <x v="4"/>
  </r>
  <r>
    <x v="2365"/>
    <d v="2025-05-12T00:00:00"/>
    <x v="2060"/>
    <x v="2"/>
    <n v="2"/>
    <x v="1"/>
    <x v="1"/>
    <x v="1"/>
    <m/>
    <s v="Payment"/>
    <n v="2"/>
    <s v="Cappuccino12 oz"/>
    <n v="11"/>
    <x v="4"/>
  </r>
  <r>
    <x v="2366"/>
    <d v="2025-05-12T00:00:00"/>
    <x v="2061"/>
    <x v="36"/>
    <n v="1"/>
    <x v="0"/>
    <x v="6"/>
    <x v="7"/>
    <m/>
    <s v="Payment"/>
    <n v="1"/>
    <s v="Cookie"/>
    <n v="3"/>
    <x v="4"/>
  </r>
  <r>
    <x v="2367"/>
    <d v="2025-05-12T00:00:00"/>
    <x v="1947"/>
    <x v="31"/>
    <n v="1"/>
    <x v="0"/>
    <x v="6"/>
    <x v="7"/>
    <m/>
    <s v="Payment"/>
    <n v="1"/>
    <s v="Sticky bun"/>
    <n v="2.75"/>
    <x v="4"/>
  </r>
  <r>
    <x v="2368"/>
    <d v="2025-05-12T00:00:00"/>
    <x v="2062"/>
    <x v="28"/>
    <n v="1"/>
    <x v="0"/>
    <x v="6"/>
    <x v="7"/>
    <m/>
    <s v="Payment"/>
    <n v="1"/>
    <s v="Pizza pocket"/>
    <n v="5"/>
    <x v="4"/>
  </r>
  <r>
    <x v="2369"/>
    <d v="2025-05-12T00:00:00"/>
    <x v="2063"/>
    <x v="31"/>
    <n v="1"/>
    <x v="0"/>
    <x v="6"/>
    <x v="7"/>
    <m/>
    <s v="Payment"/>
    <n v="1"/>
    <s v="Sticky bun"/>
    <n v="2.75"/>
    <x v="4"/>
  </r>
  <r>
    <x v="2369"/>
    <d v="2025-05-12T00:00:00"/>
    <x v="2063"/>
    <x v="26"/>
    <n v="2"/>
    <x v="0"/>
    <x v="6"/>
    <x v="7"/>
    <m/>
    <s v="Payment"/>
    <n v="1"/>
    <s v="Rugelach"/>
    <n v="7.5"/>
    <x v="4"/>
  </r>
  <r>
    <x v="2370"/>
    <d v="2025-05-12T00:00:00"/>
    <x v="2064"/>
    <x v="31"/>
    <n v="1"/>
    <x v="0"/>
    <x v="6"/>
    <x v="7"/>
    <m/>
    <s v="Payment"/>
    <n v="1"/>
    <s v="Sticky bun"/>
    <n v="2.75"/>
    <x v="4"/>
  </r>
  <r>
    <x v="2371"/>
    <d v="2025-05-12T00:00:00"/>
    <x v="2065"/>
    <x v="32"/>
    <n v="1"/>
    <x v="0"/>
    <x v="6"/>
    <x v="7"/>
    <m/>
    <s v="Payment"/>
    <n v="1"/>
    <s v="Scone with clotted cream and jam"/>
    <n v="5.75"/>
    <x v="4"/>
  </r>
  <r>
    <x v="2372"/>
    <d v="2025-05-12T00:00:00"/>
    <x v="1954"/>
    <x v="31"/>
    <n v="1"/>
    <x v="0"/>
    <x v="6"/>
    <x v="7"/>
    <m/>
    <s v="Payment"/>
    <n v="1"/>
    <s v="Sticky bun"/>
    <n v="2.75"/>
    <x v="4"/>
  </r>
  <r>
    <x v="2372"/>
    <d v="2025-05-12T00:00:00"/>
    <x v="1954"/>
    <x v="27"/>
    <n v="2"/>
    <x v="0"/>
    <x v="6"/>
    <x v="7"/>
    <m/>
    <s v="Payment"/>
    <n v="1"/>
    <s v="Apricot danish"/>
    <n v="7"/>
    <x v="4"/>
  </r>
  <r>
    <x v="2372"/>
    <d v="2025-05-12T00:00:00"/>
    <x v="1954"/>
    <x v="27"/>
    <n v="1"/>
    <x v="0"/>
    <x v="6"/>
    <x v="7"/>
    <m/>
    <s v="Payment"/>
    <n v="1"/>
    <s v="Apricot danish"/>
    <n v="3.5"/>
    <x v="4"/>
  </r>
  <r>
    <x v="2373"/>
    <d v="2025-05-12T00:00:00"/>
    <x v="1956"/>
    <x v="26"/>
    <n v="1"/>
    <x v="0"/>
    <x v="6"/>
    <x v="7"/>
    <m/>
    <s v="Payment"/>
    <n v="1"/>
    <s v="Rugelach"/>
    <n v="3.75"/>
    <x v="4"/>
  </r>
  <r>
    <x v="2374"/>
    <d v="2025-05-12T00:00:00"/>
    <x v="2066"/>
    <x v="31"/>
    <n v="1"/>
    <x v="0"/>
    <x v="6"/>
    <x v="7"/>
    <m/>
    <s v="Payment"/>
    <n v="1"/>
    <s v="Sticky bun"/>
    <n v="2.75"/>
    <x v="4"/>
  </r>
  <r>
    <x v="2375"/>
    <d v="2025-05-12T00:00:00"/>
    <x v="1959"/>
    <x v="33"/>
    <n v="1"/>
    <x v="0"/>
    <x v="6"/>
    <x v="8"/>
    <m/>
    <s v="Payment"/>
    <n v="2"/>
    <s v="Sticky bun (day old)"/>
    <n v="2"/>
    <x v="4"/>
  </r>
  <r>
    <x v="2376"/>
    <d v="2025-05-12T00:00:00"/>
    <x v="1964"/>
    <x v="32"/>
    <n v="1"/>
    <x v="0"/>
    <x v="6"/>
    <x v="7"/>
    <m/>
    <s v="Payment"/>
    <n v="1"/>
    <s v="Scone with clotted cream and jam"/>
    <n v="5.75"/>
    <x v="4"/>
  </r>
  <r>
    <x v="2377"/>
    <d v="2025-05-12T00:00:00"/>
    <x v="1966"/>
    <x v="31"/>
    <n v="1"/>
    <x v="0"/>
    <x v="6"/>
    <x v="7"/>
    <m/>
    <s v="Payment"/>
    <n v="2"/>
    <s v="Sticky bun"/>
    <n v="2.75"/>
    <x v="4"/>
  </r>
  <r>
    <x v="2378"/>
    <d v="2025-05-12T00:00:00"/>
    <x v="2067"/>
    <x v="29"/>
    <n v="1"/>
    <x v="0"/>
    <x v="6"/>
    <x v="7"/>
    <m/>
    <s v="Payment"/>
    <n v="1"/>
    <s v="Cinnamon roll"/>
    <n v="3.75"/>
    <x v="4"/>
  </r>
  <r>
    <x v="2379"/>
    <d v="2025-05-12T00:00:00"/>
    <x v="1979"/>
    <x v="31"/>
    <n v="1"/>
    <x v="0"/>
    <x v="6"/>
    <x v="7"/>
    <m/>
    <s v="Payment"/>
    <n v="2"/>
    <s v="Sticky bun"/>
    <n v="2.75"/>
    <x v="4"/>
  </r>
  <r>
    <x v="2380"/>
    <d v="2025-05-12T00:00:00"/>
    <x v="2068"/>
    <x v="28"/>
    <n v="1"/>
    <x v="0"/>
    <x v="6"/>
    <x v="7"/>
    <m/>
    <s v="Payment"/>
    <n v="1"/>
    <s v="Pizza pocket"/>
    <n v="5"/>
    <x v="4"/>
  </r>
  <r>
    <x v="2381"/>
    <d v="2025-05-12T00:00:00"/>
    <x v="1999"/>
    <x v="32"/>
    <n v="1"/>
    <x v="0"/>
    <x v="6"/>
    <x v="7"/>
    <m/>
    <s v="Payment"/>
    <n v="1"/>
    <s v="Scone with clotted cream and jam"/>
    <n v="5.75"/>
    <x v="4"/>
  </r>
  <r>
    <x v="2382"/>
    <d v="2025-05-12T00:00:00"/>
    <x v="2069"/>
    <x v="36"/>
    <n v="1"/>
    <x v="0"/>
    <x v="6"/>
    <x v="7"/>
    <m/>
    <s v="Payment"/>
    <n v="1"/>
    <s v="Cookie"/>
    <n v="3"/>
    <x v="4"/>
  </r>
  <r>
    <x v="2383"/>
    <d v="2025-05-12T00:00:00"/>
    <x v="2006"/>
    <x v="29"/>
    <n v="1"/>
    <x v="0"/>
    <x v="6"/>
    <x v="7"/>
    <m/>
    <s v="Payment"/>
    <n v="2"/>
    <s v="Cinnamon roll"/>
    <n v="3.75"/>
    <x v="4"/>
  </r>
  <r>
    <x v="2384"/>
    <d v="2025-05-12T00:00:00"/>
    <x v="2009"/>
    <x v="31"/>
    <n v="1"/>
    <x v="0"/>
    <x v="6"/>
    <x v="7"/>
    <m/>
    <s v="Payment"/>
    <n v="1"/>
    <s v="Sticky bun"/>
    <n v="2.75"/>
    <x v="4"/>
  </r>
  <r>
    <x v="2385"/>
    <d v="2025-05-12T00:00:00"/>
    <x v="2012"/>
    <x v="36"/>
    <n v="1"/>
    <x v="0"/>
    <x v="6"/>
    <x v="7"/>
    <m/>
    <s v="Payment"/>
    <n v="1"/>
    <s v="Cookie"/>
    <n v="3"/>
    <x v="4"/>
  </r>
  <r>
    <x v="2386"/>
    <d v="2025-05-12T00:00:00"/>
    <x v="2013"/>
    <x v="29"/>
    <n v="1"/>
    <x v="0"/>
    <x v="6"/>
    <x v="7"/>
    <m/>
    <s v="Payment"/>
    <n v="1"/>
    <s v="Cinnamon roll"/>
    <n v="3.75"/>
    <x v="4"/>
  </r>
  <r>
    <x v="2387"/>
    <d v="2025-05-12T00:00:00"/>
    <x v="2016"/>
    <x v="31"/>
    <n v="1"/>
    <x v="0"/>
    <x v="6"/>
    <x v="7"/>
    <m/>
    <s v="Payment"/>
    <n v="1"/>
    <s v="Sticky bun"/>
    <n v="2.75"/>
    <x v="4"/>
  </r>
  <r>
    <x v="2388"/>
    <d v="2025-05-12T00:00:00"/>
    <x v="2017"/>
    <x v="32"/>
    <n v="1"/>
    <x v="0"/>
    <x v="6"/>
    <x v="7"/>
    <m/>
    <s v="Payment"/>
    <n v="1"/>
    <s v="Scone with clotted cream and jam"/>
    <n v="5.75"/>
    <x v="4"/>
  </r>
  <r>
    <x v="2389"/>
    <d v="2025-05-12T00:00:00"/>
    <x v="2019"/>
    <x v="33"/>
    <n v="1"/>
    <x v="0"/>
    <x v="6"/>
    <x v="8"/>
    <m/>
    <s v="Payment"/>
    <n v="1"/>
    <s v="Sticky bun (day old)"/>
    <n v="2"/>
    <x v="4"/>
  </r>
  <r>
    <x v="2390"/>
    <d v="2025-05-12T00:00:00"/>
    <x v="2020"/>
    <x v="32"/>
    <n v="1"/>
    <x v="0"/>
    <x v="6"/>
    <x v="7"/>
    <m/>
    <s v="Payment"/>
    <n v="1"/>
    <s v="Scone with clotted cream and jam"/>
    <n v="5.75"/>
    <x v="4"/>
  </r>
  <r>
    <x v="2391"/>
    <d v="2025-05-12T00:00:00"/>
    <x v="2070"/>
    <x v="33"/>
    <n v="1"/>
    <x v="0"/>
    <x v="6"/>
    <x v="8"/>
    <m/>
    <s v="Payment"/>
    <n v="1"/>
    <s v="Sticky bun (day old)"/>
    <n v="2"/>
    <x v="4"/>
  </r>
  <r>
    <x v="2392"/>
    <d v="2025-05-12T00:00:00"/>
    <x v="2071"/>
    <x v="32"/>
    <n v="1"/>
    <x v="0"/>
    <x v="6"/>
    <x v="7"/>
    <m/>
    <s v="Payment"/>
    <n v="1"/>
    <s v="Scone with clotted cream and jam"/>
    <n v="5.75"/>
    <x v="4"/>
  </r>
  <r>
    <x v="2393"/>
    <d v="2025-05-12T00:00:00"/>
    <x v="2032"/>
    <x v="32"/>
    <n v="1"/>
    <x v="0"/>
    <x v="6"/>
    <x v="7"/>
    <m/>
    <s v="Payment"/>
    <n v="1"/>
    <s v="Scone with clotted cream and jam"/>
    <n v="5.75"/>
    <x v="4"/>
  </r>
  <r>
    <x v="2393"/>
    <d v="2025-05-12T00:00:00"/>
    <x v="2032"/>
    <x v="28"/>
    <n v="1"/>
    <x v="0"/>
    <x v="6"/>
    <x v="7"/>
    <m/>
    <s v="Payment"/>
    <n v="1"/>
    <s v="Pizza pocket"/>
    <n v="5"/>
    <x v="4"/>
  </r>
  <r>
    <x v="2394"/>
    <d v="2025-05-12T00:00:00"/>
    <x v="2034"/>
    <x v="31"/>
    <n v="1"/>
    <x v="0"/>
    <x v="6"/>
    <x v="7"/>
    <m/>
    <s v="Payment"/>
    <n v="1"/>
    <s v="Sticky bun"/>
    <n v="2.75"/>
    <x v="4"/>
  </r>
  <r>
    <x v="2395"/>
    <d v="2025-05-12T00:00:00"/>
    <x v="2038"/>
    <x v="32"/>
    <n v="1"/>
    <x v="0"/>
    <x v="6"/>
    <x v="7"/>
    <m/>
    <s v="Payment"/>
    <n v="1"/>
    <s v="Scone with clotted cream and jam"/>
    <n v="5.75"/>
    <x v="4"/>
  </r>
  <r>
    <x v="2396"/>
    <d v="2025-05-12T00:00:00"/>
    <x v="2072"/>
    <x v="46"/>
    <n v="1"/>
    <x v="0"/>
    <x v="6"/>
    <x v="8"/>
    <m/>
    <s v="Payment"/>
    <n v="1"/>
    <s v="Scone with clotted cream and jam (day old)"/>
    <n v="4.75"/>
    <x v="4"/>
  </r>
  <r>
    <x v="2397"/>
    <d v="2025-05-12T00:00:00"/>
    <x v="2041"/>
    <x v="27"/>
    <n v="1"/>
    <x v="0"/>
    <x v="6"/>
    <x v="7"/>
    <m/>
    <s v="Payment"/>
    <n v="1"/>
    <s v="Apricot danish"/>
    <n v="3.5"/>
    <x v="4"/>
  </r>
  <r>
    <x v="2398"/>
    <d v="2025-05-12T00:00:00"/>
    <x v="1088"/>
    <x v="32"/>
    <n v="2"/>
    <x v="0"/>
    <x v="6"/>
    <x v="7"/>
    <m/>
    <s v="Payment"/>
    <n v="1"/>
    <s v="Scone with clotted cream and jam"/>
    <n v="11.5"/>
    <x v="4"/>
  </r>
  <r>
    <x v="2399"/>
    <d v="2025-05-12T00:00:00"/>
    <x v="2045"/>
    <x v="46"/>
    <n v="1"/>
    <x v="0"/>
    <x v="6"/>
    <x v="8"/>
    <m/>
    <s v="Payment"/>
    <n v="1"/>
    <s v="Scone with clotted cream and jam (day old)"/>
    <n v="4.75"/>
    <x v="4"/>
  </r>
  <r>
    <x v="2400"/>
    <d v="2025-05-12T00:00:00"/>
    <x v="2054"/>
    <x v="29"/>
    <n v="1"/>
    <x v="0"/>
    <x v="6"/>
    <x v="7"/>
    <m/>
    <s v="Payment"/>
    <n v="1"/>
    <s v="Cinnamon roll"/>
    <n v="3.75"/>
    <x v="4"/>
  </r>
  <r>
    <x v="2401"/>
    <d v="2025-05-12T00:00:00"/>
    <x v="2057"/>
    <x v="31"/>
    <n v="1"/>
    <x v="0"/>
    <x v="6"/>
    <x v="7"/>
    <m/>
    <s v="Payment"/>
    <n v="1"/>
    <s v="Sticky bun"/>
    <n v="2.75"/>
    <x v="4"/>
  </r>
  <r>
    <x v="2402"/>
    <d v="2025-05-12T00:00:00"/>
    <x v="2058"/>
    <x v="33"/>
    <n v="1"/>
    <x v="0"/>
    <x v="6"/>
    <x v="8"/>
    <m/>
    <s v="Payment"/>
    <n v="1"/>
    <s v="Sticky bun (day old)"/>
    <n v="2"/>
    <x v="4"/>
  </r>
  <r>
    <x v="2403"/>
    <d v="2025-05-13T00:00:00"/>
    <x v="2073"/>
    <x v="6"/>
    <n v="1"/>
    <x v="1"/>
    <x v="1"/>
    <x v="1"/>
    <m/>
    <s v="Payment"/>
    <n v="1"/>
    <s v="Pourover12 oz"/>
    <n v="3.5"/>
    <x v="5"/>
  </r>
  <r>
    <x v="2403"/>
    <d v="2025-05-13T00:00:00"/>
    <x v="2073"/>
    <x v="2"/>
    <n v="1"/>
    <x v="1"/>
    <x v="1"/>
    <x v="1"/>
    <m/>
    <s v="Payment"/>
    <n v="1"/>
    <s v="Cappuccino12 oz"/>
    <n v="5.5"/>
    <x v="5"/>
  </r>
  <r>
    <x v="2404"/>
    <d v="2025-05-13T00:00:00"/>
    <x v="2074"/>
    <x v="19"/>
    <n v="1"/>
    <x v="1"/>
    <x v="4"/>
    <x v="5"/>
    <m/>
    <s v="Payment"/>
    <n v="1"/>
    <s v="House blend12 oz"/>
    <n v="12.95"/>
    <x v="5"/>
  </r>
  <r>
    <x v="2405"/>
    <d v="2025-05-13T00:00:00"/>
    <x v="2075"/>
    <x v="4"/>
    <n v="2"/>
    <x v="1"/>
    <x v="1"/>
    <x v="1"/>
    <m/>
    <s v="Payment"/>
    <n v="1"/>
    <s v="Drip coffee12 oz"/>
    <n v="4.5"/>
    <x v="5"/>
  </r>
  <r>
    <x v="2406"/>
    <d v="2025-05-13T00:00:00"/>
    <x v="2076"/>
    <x v="1"/>
    <n v="1"/>
    <x v="1"/>
    <x v="1"/>
    <x v="1"/>
    <m/>
    <s v="Payment"/>
    <n v="1"/>
    <s v="Café latté12 oz"/>
    <n v="4.25"/>
    <x v="5"/>
  </r>
  <r>
    <x v="2407"/>
    <d v="2025-05-13T00:00:00"/>
    <x v="2077"/>
    <x v="16"/>
    <n v="1"/>
    <x v="1"/>
    <x v="5"/>
    <x v="3"/>
    <m/>
    <s v="Payment"/>
    <n v="1"/>
    <s v="Coconut milk smoothie12 oz"/>
    <n v="5.75"/>
    <x v="5"/>
  </r>
  <r>
    <x v="2407"/>
    <d v="2025-05-13T00:00:00"/>
    <x v="2077"/>
    <x v="1"/>
    <n v="1"/>
    <x v="1"/>
    <x v="1"/>
    <x v="1"/>
    <m/>
    <s v="Payment"/>
    <n v="1"/>
    <s v="Café latté12 oz"/>
    <n v="4.25"/>
    <x v="5"/>
  </r>
  <r>
    <x v="2408"/>
    <d v="2025-05-13T00:00:00"/>
    <x v="2078"/>
    <x v="1"/>
    <n v="1"/>
    <x v="1"/>
    <x v="1"/>
    <x v="1"/>
    <m/>
    <s v="Payment"/>
    <n v="1"/>
    <s v="Café latté12 oz"/>
    <n v="4.25"/>
    <x v="5"/>
  </r>
  <r>
    <x v="2409"/>
    <d v="2025-05-13T00:00:00"/>
    <x v="2079"/>
    <x v="4"/>
    <n v="1"/>
    <x v="1"/>
    <x v="1"/>
    <x v="1"/>
    <m/>
    <s v="Payment"/>
    <n v="1"/>
    <s v="Drip coffee12 oz"/>
    <n v="2.25"/>
    <x v="5"/>
  </r>
  <r>
    <x v="2410"/>
    <d v="2025-05-13T00:00:00"/>
    <x v="2080"/>
    <x v="10"/>
    <n v="1"/>
    <x v="1"/>
    <x v="4"/>
    <x v="5"/>
    <m/>
    <s v="Payment"/>
    <n v="1"/>
    <s v="Single-origin12 oz"/>
    <n v="14.95"/>
    <x v="5"/>
  </r>
  <r>
    <x v="2411"/>
    <d v="2025-05-13T00:00:00"/>
    <x v="2081"/>
    <x v="20"/>
    <n v="1"/>
    <x v="1"/>
    <x v="2"/>
    <x v="1"/>
    <m/>
    <s v="Payment"/>
    <n v="1"/>
    <s v="Rooibos latté12 oz"/>
    <n v="5.5"/>
    <x v="5"/>
  </r>
  <r>
    <x v="2411"/>
    <d v="2025-05-13T00:00:00"/>
    <x v="2081"/>
    <x v="1"/>
    <n v="1"/>
    <x v="1"/>
    <x v="1"/>
    <x v="1"/>
    <m/>
    <s v="Payment"/>
    <n v="1"/>
    <s v="Café latté12 oz"/>
    <n v="4.25"/>
    <x v="5"/>
  </r>
  <r>
    <x v="2412"/>
    <d v="2025-05-13T00:00:00"/>
    <x v="2082"/>
    <x v="7"/>
    <n v="1"/>
    <x v="2"/>
    <x v="1"/>
    <x v="1"/>
    <m/>
    <s v="Payment"/>
    <n v="1"/>
    <s v="Turkish coffee3 oz"/>
    <n v="3.75"/>
    <x v="5"/>
  </r>
  <r>
    <x v="2413"/>
    <d v="2025-05-13T00:00:00"/>
    <x v="2083"/>
    <x v="1"/>
    <n v="1"/>
    <x v="1"/>
    <x v="1"/>
    <x v="1"/>
    <m/>
    <s v="Payment"/>
    <n v="1"/>
    <s v="Café latté12 oz"/>
    <n v="4.25"/>
    <x v="5"/>
  </r>
  <r>
    <x v="2414"/>
    <d v="2025-05-13T00:00:00"/>
    <x v="2084"/>
    <x v="4"/>
    <n v="1"/>
    <x v="1"/>
    <x v="1"/>
    <x v="1"/>
    <m/>
    <s v="Payment"/>
    <n v="1"/>
    <s v="Drip coffee12 oz"/>
    <n v="2.25"/>
    <x v="5"/>
  </r>
  <r>
    <x v="2415"/>
    <d v="2025-05-13T00:00:00"/>
    <x v="2085"/>
    <x v="15"/>
    <n v="1"/>
    <x v="1"/>
    <x v="1"/>
    <x v="3"/>
    <m/>
    <s v="Payment"/>
    <n v="1"/>
    <s v="Frappé12 oz"/>
    <n v="4.75"/>
    <x v="5"/>
  </r>
  <r>
    <x v="2416"/>
    <d v="2025-05-13T00:00:00"/>
    <x v="2086"/>
    <x v="9"/>
    <n v="1"/>
    <x v="0"/>
    <x v="3"/>
    <x v="4"/>
    <m/>
    <s v="Payment"/>
    <n v="1"/>
    <s v="Syrup"/>
    <n v="0.75"/>
    <x v="5"/>
  </r>
  <r>
    <x v="2416"/>
    <d v="2025-05-13T00:00:00"/>
    <x v="2086"/>
    <x v="6"/>
    <n v="1"/>
    <x v="1"/>
    <x v="1"/>
    <x v="1"/>
    <m/>
    <s v="Payment"/>
    <n v="1"/>
    <s v="Pourover12 oz"/>
    <n v="3.5"/>
    <x v="5"/>
  </r>
  <r>
    <x v="2417"/>
    <d v="2025-05-13T00:00:00"/>
    <x v="2087"/>
    <x v="13"/>
    <n v="1"/>
    <x v="4"/>
    <x v="2"/>
    <x v="1"/>
    <m/>
    <s v="Payment"/>
    <n v="1"/>
    <s v="Moroccan tea10 oz"/>
    <n v="3"/>
    <x v="5"/>
  </r>
  <r>
    <x v="2418"/>
    <d v="2025-05-13T00:00:00"/>
    <x v="2088"/>
    <x v="7"/>
    <n v="1"/>
    <x v="2"/>
    <x v="1"/>
    <x v="1"/>
    <m/>
    <s v="Payment"/>
    <n v="1"/>
    <s v="Turkish coffee3 oz"/>
    <n v="3.75"/>
    <x v="5"/>
  </r>
  <r>
    <x v="2419"/>
    <d v="2025-05-13T00:00:00"/>
    <x v="2089"/>
    <x v="9"/>
    <n v="1"/>
    <x v="0"/>
    <x v="3"/>
    <x v="4"/>
    <m/>
    <s v="Payment"/>
    <n v="1"/>
    <s v="Syrup"/>
    <n v="0.75"/>
    <x v="5"/>
  </r>
  <r>
    <x v="2419"/>
    <d v="2025-05-13T00:00:00"/>
    <x v="2089"/>
    <x v="6"/>
    <n v="1"/>
    <x v="1"/>
    <x v="1"/>
    <x v="1"/>
    <m/>
    <s v="Payment"/>
    <n v="1"/>
    <s v="Pourover12 oz"/>
    <n v="3.5"/>
    <x v="5"/>
  </r>
  <r>
    <x v="2420"/>
    <d v="2025-05-13T00:00:00"/>
    <x v="2090"/>
    <x v="3"/>
    <n v="1"/>
    <x v="0"/>
    <x v="1"/>
    <x v="2"/>
    <m/>
    <s v="Payment"/>
    <n v="1"/>
    <s v="Drip coffee refill"/>
    <n v="1.25"/>
    <x v="5"/>
  </r>
  <r>
    <x v="2421"/>
    <d v="2025-05-13T00:00:00"/>
    <x v="2091"/>
    <x v="22"/>
    <n v="1"/>
    <x v="4"/>
    <x v="1"/>
    <x v="3"/>
    <m/>
    <s v="Payment"/>
    <n v="1"/>
    <s v="Iced café bombón10 oz"/>
    <n v="4.75"/>
    <x v="5"/>
  </r>
  <r>
    <x v="2421"/>
    <d v="2025-05-13T00:00:00"/>
    <x v="2091"/>
    <x v="15"/>
    <n v="1"/>
    <x v="1"/>
    <x v="1"/>
    <x v="3"/>
    <m/>
    <s v="Payment"/>
    <n v="1"/>
    <s v="Frappé12 oz"/>
    <n v="4.75"/>
    <x v="5"/>
  </r>
  <r>
    <x v="2422"/>
    <d v="2025-05-13T00:00:00"/>
    <x v="2092"/>
    <x v="10"/>
    <n v="1"/>
    <x v="1"/>
    <x v="4"/>
    <x v="5"/>
    <m/>
    <s v="Payment"/>
    <n v="1"/>
    <s v="Single-origin12 oz"/>
    <n v="14.95"/>
    <x v="5"/>
  </r>
  <r>
    <x v="2423"/>
    <d v="2025-05-13T00:00:00"/>
    <x v="2093"/>
    <x v="2"/>
    <n v="1"/>
    <x v="1"/>
    <x v="1"/>
    <x v="1"/>
    <m/>
    <s v="Payment"/>
    <n v="1"/>
    <s v="Cappuccino12 oz"/>
    <n v="5.5"/>
    <x v="5"/>
  </r>
  <r>
    <x v="2424"/>
    <d v="2025-05-13T00:00:00"/>
    <x v="2094"/>
    <x v="15"/>
    <n v="1"/>
    <x v="1"/>
    <x v="1"/>
    <x v="3"/>
    <m/>
    <s v="Payment"/>
    <n v="1"/>
    <s v="Frappé12 oz"/>
    <n v="4.75"/>
    <x v="5"/>
  </r>
  <r>
    <x v="2425"/>
    <d v="2025-05-13T00:00:00"/>
    <x v="2095"/>
    <x v="15"/>
    <n v="1"/>
    <x v="1"/>
    <x v="1"/>
    <x v="3"/>
    <m/>
    <s v="Payment"/>
    <n v="1"/>
    <s v="Frappé12 oz"/>
    <n v="4.75"/>
    <x v="5"/>
  </r>
  <r>
    <x v="2426"/>
    <d v="2025-05-13T00:00:00"/>
    <x v="2096"/>
    <x v="2"/>
    <n v="1"/>
    <x v="1"/>
    <x v="1"/>
    <x v="1"/>
    <m/>
    <s v="Payment"/>
    <n v="1"/>
    <s v="Cappuccino12 oz"/>
    <n v="5.5"/>
    <x v="5"/>
  </r>
  <r>
    <x v="2427"/>
    <d v="2025-05-13T00:00:00"/>
    <x v="2097"/>
    <x v="6"/>
    <n v="1"/>
    <x v="1"/>
    <x v="1"/>
    <x v="1"/>
    <m/>
    <s v="Payment"/>
    <n v="1"/>
    <s v="Pourover12 oz"/>
    <n v="3.5"/>
    <x v="5"/>
  </r>
  <r>
    <x v="2428"/>
    <d v="2025-05-13T00:00:00"/>
    <x v="2098"/>
    <x v="6"/>
    <n v="1"/>
    <x v="1"/>
    <x v="1"/>
    <x v="1"/>
    <m/>
    <s v="Payment"/>
    <n v="1"/>
    <s v="Pourover12 oz"/>
    <n v="3.5"/>
    <x v="5"/>
  </r>
  <r>
    <x v="2429"/>
    <d v="2025-05-13T00:00:00"/>
    <x v="2099"/>
    <x v="1"/>
    <n v="1"/>
    <x v="1"/>
    <x v="1"/>
    <x v="1"/>
    <m/>
    <s v="Payment"/>
    <n v="1"/>
    <s v="Café latté12 oz"/>
    <n v="4.25"/>
    <x v="5"/>
  </r>
  <r>
    <x v="2430"/>
    <d v="2025-05-13T00:00:00"/>
    <x v="2100"/>
    <x v="2"/>
    <n v="1"/>
    <x v="1"/>
    <x v="1"/>
    <x v="1"/>
    <m/>
    <s v="Payment"/>
    <n v="1"/>
    <s v="Cappuccino12 oz"/>
    <n v="5.5"/>
    <x v="5"/>
  </r>
  <r>
    <x v="2431"/>
    <d v="2025-05-13T00:00:00"/>
    <x v="2101"/>
    <x v="20"/>
    <n v="1"/>
    <x v="1"/>
    <x v="2"/>
    <x v="1"/>
    <m/>
    <s v="Payment"/>
    <n v="1"/>
    <s v="Rooibos latté12 oz"/>
    <n v="5.5"/>
    <x v="5"/>
  </r>
  <r>
    <x v="2432"/>
    <d v="2025-05-13T00:00:00"/>
    <x v="2102"/>
    <x v="12"/>
    <n v="1"/>
    <x v="3"/>
    <x v="1"/>
    <x v="1"/>
    <m/>
    <s v="Payment"/>
    <n v="2"/>
    <s v="Espresso1 oz"/>
    <n v="2.5"/>
    <x v="5"/>
  </r>
  <r>
    <x v="2433"/>
    <d v="2025-05-13T00:00:00"/>
    <x v="2103"/>
    <x v="13"/>
    <n v="1"/>
    <x v="4"/>
    <x v="2"/>
    <x v="1"/>
    <m/>
    <s v="Payment"/>
    <n v="1"/>
    <s v="Moroccan tea10 oz"/>
    <n v="3"/>
    <x v="5"/>
  </r>
  <r>
    <x v="2434"/>
    <d v="2025-05-13T00:00:00"/>
    <x v="2104"/>
    <x v="16"/>
    <n v="2"/>
    <x v="1"/>
    <x v="5"/>
    <x v="3"/>
    <m/>
    <s v="Payment"/>
    <n v="1"/>
    <s v="Coconut milk smoothie12 oz"/>
    <n v="11.5"/>
    <x v="5"/>
  </r>
  <r>
    <x v="2435"/>
    <d v="2025-05-13T00:00:00"/>
    <x v="2105"/>
    <x v="9"/>
    <n v="1"/>
    <x v="0"/>
    <x v="3"/>
    <x v="4"/>
    <m/>
    <s v="Payment"/>
    <n v="2"/>
    <s v="Syrup"/>
    <n v="0.75"/>
    <x v="5"/>
  </r>
  <r>
    <x v="2435"/>
    <d v="2025-05-13T00:00:00"/>
    <x v="2105"/>
    <x v="6"/>
    <n v="1"/>
    <x v="1"/>
    <x v="1"/>
    <x v="1"/>
    <m/>
    <s v="Payment"/>
    <n v="2"/>
    <s v="Pourover12 oz"/>
    <n v="3.5"/>
    <x v="5"/>
  </r>
  <r>
    <x v="2435"/>
    <d v="2025-05-13T00:00:00"/>
    <x v="2105"/>
    <x v="17"/>
    <n v="1"/>
    <x v="1"/>
    <x v="1"/>
    <x v="3"/>
    <m/>
    <s v="Payment"/>
    <n v="2"/>
    <s v="Iced Guillermo12 oz"/>
    <n v="3.5"/>
    <x v="5"/>
  </r>
  <r>
    <x v="2435"/>
    <d v="2025-05-13T00:00:00"/>
    <x v="2105"/>
    <x v="15"/>
    <n v="1"/>
    <x v="1"/>
    <x v="1"/>
    <x v="3"/>
    <m/>
    <s v="Payment"/>
    <n v="2"/>
    <s v="Frappé12 oz"/>
    <n v="4.75"/>
    <x v="5"/>
  </r>
  <r>
    <x v="2435"/>
    <d v="2025-05-13T00:00:00"/>
    <x v="2105"/>
    <x v="12"/>
    <n v="1"/>
    <x v="3"/>
    <x v="1"/>
    <x v="1"/>
    <m/>
    <s v="Payment"/>
    <n v="2"/>
    <s v="Espresso1 oz"/>
    <n v="2.5"/>
    <x v="5"/>
  </r>
  <r>
    <x v="2436"/>
    <d v="2025-05-13T00:00:00"/>
    <x v="2106"/>
    <x v="2"/>
    <n v="1"/>
    <x v="1"/>
    <x v="1"/>
    <x v="1"/>
    <m/>
    <s v="Payment"/>
    <n v="2"/>
    <s v="Cappuccino12 oz"/>
    <n v="5.5"/>
    <x v="5"/>
  </r>
  <r>
    <x v="2437"/>
    <d v="2025-05-13T00:00:00"/>
    <x v="2107"/>
    <x v="6"/>
    <n v="1"/>
    <x v="1"/>
    <x v="1"/>
    <x v="1"/>
    <m/>
    <s v="Payment"/>
    <n v="2"/>
    <s v="Pourover12 oz"/>
    <n v="3.5"/>
    <x v="5"/>
  </r>
  <r>
    <x v="2438"/>
    <d v="2025-05-13T00:00:00"/>
    <x v="2108"/>
    <x v="6"/>
    <n v="1"/>
    <x v="1"/>
    <x v="1"/>
    <x v="1"/>
    <m/>
    <s v="Payment"/>
    <n v="1"/>
    <s v="Pourover12 oz"/>
    <n v="3.5"/>
    <x v="5"/>
  </r>
  <r>
    <x v="2439"/>
    <d v="2025-05-13T00:00:00"/>
    <x v="2109"/>
    <x v="42"/>
    <n v="1"/>
    <x v="0"/>
    <x v="0"/>
    <x v="10"/>
    <m/>
    <s v="Payment"/>
    <n v="1"/>
    <s v="Reusable travel mug"/>
    <n v="12.75"/>
    <x v="5"/>
  </r>
  <r>
    <x v="2440"/>
    <d v="2025-05-13T00:00:00"/>
    <x v="2110"/>
    <x v="1"/>
    <n v="1"/>
    <x v="1"/>
    <x v="1"/>
    <x v="1"/>
    <m/>
    <s v="Payment"/>
    <n v="1"/>
    <s v="Café latté12 oz"/>
    <n v="4.25"/>
    <x v="5"/>
  </r>
  <r>
    <x v="2441"/>
    <d v="2025-05-13T00:00:00"/>
    <x v="2111"/>
    <x v="10"/>
    <n v="1"/>
    <x v="1"/>
    <x v="4"/>
    <x v="5"/>
    <m/>
    <s v="Payment"/>
    <n v="2"/>
    <s v="Single-origin12 oz"/>
    <n v="14.95"/>
    <x v="5"/>
  </r>
  <r>
    <x v="2442"/>
    <d v="2025-05-13T00:00:00"/>
    <x v="2112"/>
    <x v="4"/>
    <n v="1"/>
    <x v="1"/>
    <x v="1"/>
    <x v="1"/>
    <m/>
    <s v="Payment"/>
    <n v="1"/>
    <s v="Drip coffee12 oz"/>
    <n v="2.25"/>
    <x v="5"/>
  </r>
  <r>
    <x v="2443"/>
    <d v="2025-05-13T00:00:00"/>
    <x v="2113"/>
    <x v="15"/>
    <n v="1"/>
    <x v="1"/>
    <x v="1"/>
    <x v="3"/>
    <m/>
    <s v="Payment"/>
    <n v="2"/>
    <s v="Frappé12 oz"/>
    <n v="4.75"/>
    <x v="5"/>
  </r>
  <r>
    <x v="2444"/>
    <d v="2025-05-13T00:00:00"/>
    <x v="2114"/>
    <x v="20"/>
    <n v="1"/>
    <x v="1"/>
    <x v="2"/>
    <x v="1"/>
    <m/>
    <s v="Payment"/>
    <n v="1"/>
    <s v="Rooibos latté12 oz"/>
    <n v="5.5"/>
    <x v="5"/>
  </r>
  <r>
    <x v="2444"/>
    <d v="2025-05-13T00:00:00"/>
    <x v="2114"/>
    <x v="11"/>
    <n v="1"/>
    <x v="0"/>
    <x v="3"/>
    <x v="4"/>
    <m/>
    <s v="Payment"/>
    <n v="1"/>
    <s v="Extra shot"/>
    <n v="1"/>
    <x v="5"/>
  </r>
  <r>
    <x v="2444"/>
    <d v="2025-05-13T00:00:00"/>
    <x v="2114"/>
    <x v="16"/>
    <n v="1"/>
    <x v="1"/>
    <x v="5"/>
    <x v="3"/>
    <m/>
    <s v="Payment"/>
    <n v="1"/>
    <s v="Coconut milk smoothie12 oz"/>
    <n v="5.75"/>
    <x v="5"/>
  </r>
  <r>
    <x v="2445"/>
    <d v="2025-05-13T00:00:00"/>
    <x v="2115"/>
    <x v="9"/>
    <n v="1"/>
    <x v="0"/>
    <x v="3"/>
    <x v="4"/>
    <m/>
    <s v="Payment"/>
    <n v="2"/>
    <s v="Syrup"/>
    <n v="0.75"/>
    <x v="5"/>
  </r>
  <r>
    <x v="2445"/>
    <d v="2025-05-13T00:00:00"/>
    <x v="2115"/>
    <x v="8"/>
    <n v="1"/>
    <x v="1"/>
    <x v="2"/>
    <x v="3"/>
    <m/>
    <s v="Payment"/>
    <n v="2"/>
    <s v="Iced tea12 oz"/>
    <n v="4.25"/>
    <x v="5"/>
  </r>
  <r>
    <x v="2445"/>
    <d v="2025-05-13T00:00:00"/>
    <x v="2115"/>
    <x v="15"/>
    <n v="1"/>
    <x v="1"/>
    <x v="1"/>
    <x v="3"/>
    <m/>
    <s v="Payment"/>
    <n v="2"/>
    <s v="Frappé12 oz"/>
    <n v="4.75"/>
    <x v="5"/>
  </r>
  <r>
    <x v="2445"/>
    <d v="2025-05-13T00:00:00"/>
    <x v="2115"/>
    <x v="4"/>
    <n v="1"/>
    <x v="1"/>
    <x v="1"/>
    <x v="1"/>
    <m/>
    <s v="Payment"/>
    <n v="2"/>
    <s v="Drip coffee12 oz"/>
    <n v="2.25"/>
    <x v="5"/>
  </r>
  <r>
    <x v="2446"/>
    <d v="2025-05-13T00:00:00"/>
    <x v="2116"/>
    <x v="10"/>
    <n v="1"/>
    <x v="1"/>
    <x v="4"/>
    <x v="5"/>
    <m/>
    <s v="Payment"/>
    <n v="2"/>
    <s v="Single-origin12 oz"/>
    <n v="14.95"/>
    <x v="5"/>
  </r>
  <r>
    <x v="2447"/>
    <d v="2025-05-13T00:00:00"/>
    <x v="2117"/>
    <x v="3"/>
    <n v="1"/>
    <x v="0"/>
    <x v="1"/>
    <x v="2"/>
    <m/>
    <s v="Payment"/>
    <n v="1"/>
    <s v="Drip coffee refill"/>
    <n v="1.25"/>
    <x v="5"/>
  </r>
  <r>
    <x v="2448"/>
    <d v="2025-05-13T00:00:00"/>
    <x v="2118"/>
    <x v="15"/>
    <n v="1"/>
    <x v="1"/>
    <x v="1"/>
    <x v="3"/>
    <m/>
    <s v="Payment"/>
    <n v="2"/>
    <s v="Frappé12 oz"/>
    <n v="4.75"/>
    <x v="5"/>
  </r>
  <r>
    <x v="2448"/>
    <d v="2025-05-13T00:00:00"/>
    <x v="2118"/>
    <x v="10"/>
    <n v="1"/>
    <x v="1"/>
    <x v="4"/>
    <x v="5"/>
    <m/>
    <s v="Payment"/>
    <n v="2"/>
    <s v="Single-origin12 oz"/>
    <n v="14.95"/>
    <x v="5"/>
  </r>
  <r>
    <x v="2449"/>
    <d v="2025-05-13T00:00:00"/>
    <x v="2119"/>
    <x v="15"/>
    <n v="1"/>
    <x v="1"/>
    <x v="1"/>
    <x v="3"/>
    <m/>
    <s v="Payment"/>
    <n v="2"/>
    <s v="Frappé12 oz"/>
    <n v="4.75"/>
    <x v="5"/>
  </r>
  <r>
    <x v="2450"/>
    <d v="2025-05-13T00:00:00"/>
    <x v="2120"/>
    <x v="2"/>
    <n v="1"/>
    <x v="1"/>
    <x v="1"/>
    <x v="1"/>
    <m/>
    <s v="Payment"/>
    <n v="1"/>
    <s v="Cappuccino12 oz"/>
    <n v="5.5"/>
    <x v="5"/>
  </r>
  <r>
    <x v="2451"/>
    <d v="2025-05-13T00:00:00"/>
    <x v="2121"/>
    <x v="6"/>
    <n v="1"/>
    <x v="1"/>
    <x v="1"/>
    <x v="1"/>
    <m/>
    <s v="Payment"/>
    <n v="2"/>
    <s v="Pourover12 oz"/>
    <n v="3.5"/>
    <x v="5"/>
  </r>
  <r>
    <x v="2452"/>
    <d v="2025-05-13T00:00:00"/>
    <x v="2122"/>
    <x v="20"/>
    <n v="1"/>
    <x v="1"/>
    <x v="2"/>
    <x v="1"/>
    <m/>
    <s v="Payment"/>
    <n v="2"/>
    <s v="Rooibos latté12 oz"/>
    <n v="5.5"/>
    <x v="5"/>
  </r>
  <r>
    <x v="2453"/>
    <d v="2025-05-13T00:00:00"/>
    <x v="2123"/>
    <x v="41"/>
    <n v="1"/>
    <x v="1"/>
    <x v="5"/>
    <x v="3"/>
    <m/>
    <s v="Payment"/>
    <n v="1"/>
    <s v="Fruity fizzy12 oz"/>
    <n v="2"/>
    <x v="5"/>
  </r>
  <r>
    <x v="2454"/>
    <d v="2025-05-13T00:00:00"/>
    <x v="2124"/>
    <x v="8"/>
    <n v="1"/>
    <x v="1"/>
    <x v="2"/>
    <x v="3"/>
    <m/>
    <s v="Payment"/>
    <n v="1"/>
    <s v="Iced tea12 oz"/>
    <n v="4.25"/>
    <x v="5"/>
  </r>
  <r>
    <x v="2455"/>
    <d v="2025-05-13T00:00:00"/>
    <x v="2125"/>
    <x v="13"/>
    <n v="1"/>
    <x v="4"/>
    <x v="2"/>
    <x v="1"/>
    <m/>
    <s v="Payment"/>
    <n v="2"/>
    <s v="Moroccan tea10 oz"/>
    <n v="3"/>
    <x v="5"/>
  </r>
  <r>
    <x v="2456"/>
    <d v="2025-05-13T00:00:00"/>
    <x v="2126"/>
    <x v="9"/>
    <n v="1"/>
    <x v="0"/>
    <x v="3"/>
    <x v="4"/>
    <m/>
    <s v="Payment"/>
    <n v="1"/>
    <s v="Syrup"/>
    <n v="0.75"/>
    <x v="5"/>
  </r>
  <r>
    <x v="2456"/>
    <d v="2025-05-13T00:00:00"/>
    <x v="2126"/>
    <x v="6"/>
    <n v="1"/>
    <x v="1"/>
    <x v="1"/>
    <x v="1"/>
    <m/>
    <s v="Payment"/>
    <n v="1"/>
    <s v="Pourover12 oz"/>
    <n v="3.5"/>
    <x v="5"/>
  </r>
  <r>
    <x v="2457"/>
    <d v="2025-05-13T00:00:00"/>
    <x v="2127"/>
    <x v="6"/>
    <n v="1"/>
    <x v="1"/>
    <x v="1"/>
    <x v="1"/>
    <m/>
    <s v="Payment"/>
    <n v="2"/>
    <s v="Pourover12 oz"/>
    <n v="3.5"/>
    <x v="5"/>
  </r>
  <r>
    <x v="2458"/>
    <d v="2025-05-13T00:00:00"/>
    <x v="2128"/>
    <x v="13"/>
    <n v="1"/>
    <x v="4"/>
    <x v="2"/>
    <x v="1"/>
    <m/>
    <s v="Payment"/>
    <n v="2"/>
    <s v="Moroccan tea10 oz"/>
    <n v="3"/>
    <x v="5"/>
  </r>
  <r>
    <x v="2459"/>
    <d v="2025-05-13T00:00:00"/>
    <x v="2129"/>
    <x v="8"/>
    <n v="1"/>
    <x v="1"/>
    <x v="2"/>
    <x v="3"/>
    <m/>
    <s v="Payment"/>
    <n v="1"/>
    <s v="Iced tea12 oz"/>
    <n v="4.25"/>
    <x v="5"/>
  </r>
  <r>
    <x v="2460"/>
    <d v="2025-05-13T00:00:00"/>
    <x v="2130"/>
    <x v="7"/>
    <n v="1"/>
    <x v="2"/>
    <x v="1"/>
    <x v="1"/>
    <m/>
    <s v="Payment"/>
    <n v="1"/>
    <s v="Turkish coffee3 oz"/>
    <n v="3.75"/>
    <x v="5"/>
  </r>
  <r>
    <x v="2460"/>
    <d v="2025-05-13T00:00:00"/>
    <x v="2130"/>
    <x v="2"/>
    <n v="1"/>
    <x v="1"/>
    <x v="1"/>
    <x v="1"/>
    <m/>
    <s v="Payment"/>
    <n v="1"/>
    <s v="Cappuccino12 oz"/>
    <n v="5.5"/>
    <x v="5"/>
  </r>
  <r>
    <x v="2461"/>
    <d v="2025-05-13T00:00:00"/>
    <x v="2131"/>
    <x v="12"/>
    <n v="1"/>
    <x v="3"/>
    <x v="1"/>
    <x v="1"/>
    <m/>
    <s v="Payment"/>
    <n v="1"/>
    <s v="Espresso1 oz"/>
    <n v="2.5"/>
    <x v="5"/>
  </r>
  <r>
    <x v="2462"/>
    <d v="2025-05-13T00:00:00"/>
    <x v="2132"/>
    <x v="3"/>
    <n v="1"/>
    <x v="0"/>
    <x v="1"/>
    <x v="2"/>
    <m/>
    <s v="Payment"/>
    <n v="1"/>
    <s v="Drip coffee refill"/>
    <n v="1.25"/>
    <x v="5"/>
  </r>
  <r>
    <x v="2463"/>
    <d v="2025-05-13T00:00:00"/>
    <x v="2133"/>
    <x v="13"/>
    <n v="1"/>
    <x v="4"/>
    <x v="2"/>
    <x v="1"/>
    <m/>
    <s v="Payment"/>
    <n v="2"/>
    <s v="Moroccan tea10 oz"/>
    <n v="3"/>
    <x v="5"/>
  </r>
  <r>
    <x v="2464"/>
    <d v="2025-05-13T00:00:00"/>
    <x v="2134"/>
    <x v="6"/>
    <n v="1"/>
    <x v="1"/>
    <x v="1"/>
    <x v="1"/>
    <m/>
    <s v="Payment"/>
    <n v="1"/>
    <s v="Pourover12 oz"/>
    <n v="3.5"/>
    <x v="5"/>
  </r>
  <r>
    <x v="2464"/>
    <d v="2025-05-13T00:00:00"/>
    <x v="2134"/>
    <x v="11"/>
    <n v="1"/>
    <x v="0"/>
    <x v="3"/>
    <x v="4"/>
    <m/>
    <s v="Payment"/>
    <n v="1"/>
    <s v="Extra shot"/>
    <n v="1"/>
    <x v="5"/>
  </r>
  <r>
    <x v="2464"/>
    <d v="2025-05-13T00:00:00"/>
    <x v="2134"/>
    <x v="5"/>
    <n v="1"/>
    <x v="1"/>
    <x v="1"/>
    <x v="1"/>
    <m/>
    <s v="Payment"/>
    <n v="1"/>
    <s v="Café Cubano12 oz"/>
    <n v="7"/>
    <x v="5"/>
  </r>
  <r>
    <x v="2465"/>
    <d v="2025-05-13T00:00:00"/>
    <x v="2135"/>
    <x v="44"/>
    <n v="1"/>
    <x v="0"/>
    <x v="1"/>
    <x v="11"/>
    <m/>
    <s v="Payment"/>
    <n v="2"/>
    <s v="To-go box"/>
    <n v="15.75"/>
    <x v="5"/>
  </r>
  <r>
    <x v="2465"/>
    <d v="2025-05-13T00:00:00"/>
    <x v="2135"/>
    <x v="44"/>
    <n v="1"/>
    <x v="0"/>
    <x v="1"/>
    <x v="11"/>
    <m/>
    <s v="Payment"/>
    <n v="2"/>
    <s v="To-go box"/>
    <n v="15.75"/>
    <x v="5"/>
  </r>
  <r>
    <x v="2465"/>
    <d v="2025-05-13T00:00:00"/>
    <x v="2135"/>
    <x v="44"/>
    <n v="1"/>
    <x v="0"/>
    <x v="1"/>
    <x v="11"/>
    <m/>
    <s v="Payment"/>
    <n v="2"/>
    <s v="To-go box"/>
    <n v="15.75"/>
    <x v="5"/>
  </r>
  <r>
    <x v="2466"/>
    <d v="2025-05-13T00:00:00"/>
    <x v="2136"/>
    <x v="6"/>
    <n v="1"/>
    <x v="1"/>
    <x v="1"/>
    <x v="1"/>
    <m/>
    <s v="Payment"/>
    <n v="1"/>
    <s v="Pourover12 oz"/>
    <n v="3.5"/>
    <x v="5"/>
  </r>
  <r>
    <x v="2467"/>
    <d v="2025-05-13T00:00:00"/>
    <x v="2137"/>
    <x v="20"/>
    <n v="1"/>
    <x v="1"/>
    <x v="2"/>
    <x v="1"/>
    <m/>
    <s v="Payment"/>
    <n v="1"/>
    <s v="Rooibos latté12 oz"/>
    <n v="5.5"/>
    <x v="5"/>
  </r>
  <r>
    <x v="2468"/>
    <d v="2025-05-13T00:00:00"/>
    <x v="2138"/>
    <x v="6"/>
    <n v="1"/>
    <x v="1"/>
    <x v="1"/>
    <x v="1"/>
    <m/>
    <s v="Payment"/>
    <n v="2"/>
    <s v="Pourover12 oz"/>
    <n v="3.5"/>
    <x v="5"/>
  </r>
  <r>
    <x v="2468"/>
    <d v="2025-05-13T00:00:00"/>
    <x v="2138"/>
    <x v="5"/>
    <n v="2"/>
    <x v="1"/>
    <x v="1"/>
    <x v="1"/>
    <m/>
    <s v="Payment"/>
    <n v="2"/>
    <s v="Café Cubano12 oz"/>
    <n v="14"/>
    <x v="5"/>
  </r>
  <r>
    <x v="2469"/>
    <d v="2025-05-13T00:00:00"/>
    <x v="2003"/>
    <x v="17"/>
    <n v="1"/>
    <x v="1"/>
    <x v="1"/>
    <x v="3"/>
    <m/>
    <s v="Payment"/>
    <n v="2"/>
    <s v="Iced Guillermo12 oz"/>
    <n v="3.5"/>
    <x v="5"/>
  </r>
  <r>
    <x v="2470"/>
    <d v="2025-05-13T00:00:00"/>
    <x v="2139"/>
    <x v="6"/>
    <n v="1"/>
    <x v="1"/>
    <x v="1"/>
    <x v="1"/>
    <m/>
    <s v="Payment"/>
    <n v="2"/>
    <s v="Pourover12 oz"/>
    <n v="3.5"/>
    <x v="5"/>
  </r>
  <r>
    <x v="2470"/>
    <d v="2025-05-13T00:00:00"/>
    <x v="2139"/>
    <x v="13"/>
    <n v="1"/>
    <x v="4"/>
    <x v="2"/>
    <x v="1"/>
    <m/>
    <s v="Payment"/>
    <n v="2"/>
    <s v="Moroccan tea10 oz"/>
    <n v="3"/>
    <x v="5"/>
  </r>
  <r>
    <x v="2470"/>
    <d v="2025-05-13T00:00:00"/>
    <x v="2139"/>
    <x v="15"/>
    <n v="1"/>
    <x v="1"/>
    <x v="1"/>
    <x v="3"/>
    <m/>
    <s v="Payment"/>
    <n v="2"/>
    <s v="Frappé12 oz"/>
    <n v="4.75"/>
    <x v="5"/>
  </r>
  <r>
    <x v="2471"/>
    <d v="2025-05-13T00:00:00"/>
    <x v="2140"/>
    <x v="6"/>
    <n v="1"/>
    <x v="1"/>
    <x v="1"/>
    <x v="1"/>
    <m/>
    <s v="Payment"/>
    <n v="1"/>
    <s v="Pourover12 oz"/>
    <n v="3.5"/>
    <x v="5"/>
  </r>
  <r>
    <x v="2471"/>
    <d v="2025-05-13T00:00:00"/>
    <x v="2140"/>
    <x v="2"/>
    <n v="1"/>
    <x v="1"/>
    <x v="1"/>
    <x v="1"/>
    <m/>
    <s v="Payment"/>
    <n v="1"/>
    <s v="Cappuccino12 oz"/>
    <n v="5.5"/>
    <x v="5"/>
  </r>
  <r>
    <x v="2472"/>
    <d v="2025-05-13T00:00:00"/>
    <x v="2141"/>
    <x v="2"/>
    <n v="1"/>
    <x v="1"/>
    <x v="1"/>
    <x v="1"/>
    <m/>
    <s v="Payment"/>
    <n v="1"/>
    <s v="Cappuccino12 oz"/>
    <n v="5.5"/>
    <x v="5"/>
  </r>
  <r>
    <x v="2473"/>
    <d v="2025-05-13T00:00:00"/>
    <x v="2142"/>
    <x v="23"/>
    <n v="1"/>
    <x v="4"/>
    <x v="1"/>
    <x v="3"/>
    <m/>
    <s v="Payment"/>
    <n v="2"/>
    <s v="Mazagran10 oz"/>
    <n v="4"/>
    <x v="5"/>
  </r>
  <r>
    <x v="2474"/>
    <d v="2025-05-13T00:00:00"/>
    <x v="2143"/>
    <x v="6"/>
    <n v="1"/>
    <x v="1"/>
    <x v="1"/>
    <x v="1"/>
    <m/>
    <s v="Payment"/>
    <n v="1"/>
    <s v="Pourover12 oz"/>
    <n v="3.5"/>
    <x v="5"/>
  </r>
  <r>
    <x v="2475"/>
    <d v="2025-05-13T00:00:00"/>
    <x v="2144"/>
    <x v="2"/>
    <n v="1"/>
    <x v="1"/>
    <x v="1"/>
    <x v="1"/>
    <m/>
    <s v="Payment"/>
    <n v="2"/>
    <s v="Cappuccino12 oz"/>
    <n v="5.5"/>
    <x v="5"/>
  </r>
  <r>
    <x v="2476"/>
    <d v="2025-05-13T00:00:00"/>
    <x v="2145"/>
    <x v="7"/>
    <n v="1"/>
    <x v="2"/>
    <x v="1"/>
    <x v="1"/>
    <m/>
    <s v="Payment"/>
    <n v="1"/>
    <s v="Turkish coffee3 oz"/>
    <n v="3.75"/>
    <x v="5"/>
  </r>
  <r>
    <x v="2477"/>
    <d v="2025-05-13T00:00:00"/>
    <x v="2146"/>
    <x v="2"/>
    <n v="1"/>
    <x v="1"/>
    <x v="1"/>
    <x v="1"/>
    <m/>
    <s v="Payment"/>
    <n v="1"/>
    <s v="Cappuccino12 oz"/>
    <n v="5.5"/>
    <x v="5"/>
  </r>
  <r>
    <x v="2478"/>
    <d v="2025-05-13T00:00:00"/>
    <x v="2147"/>
    <x v="2"/>
    <n v="1"/>
    <x v="1"/>
    <x v="1"/>
    <x v="1"/>
    <m/>
    <s v="Payment"/>
    <n v="1"/>
    <s v="Cappuccino12 oz"/>
    <n v="5.5"/>
    <x v="5"/>
  </r>
  <r>
    <x v="2479"/>
    <d v="2025-05-13T00:00:00"/>
    <x v="2148"/>
    <x v="6"/>
    <n v="1"/>
    <x v="1"/>
    <x v="1"/>
    <x v="1"/>
    <m/>
    <s v="Payment"/>
    <n v="1"/>
    <s v="Pourover12 oz"/>
    <n v="3.5"/>
    <x v="5"/>
  </r>
  <r>
    <x v="2480"/>
    <d v="2025-05-13T00:00:00"/>
    <x v="2149"/>
    <x v="0"/>
    <n v="1"/>
    <x v="0"/>
    <x v="0"/>
    <x v="0"/>
    <m/>
    <s v="Payment"/>
    <n v="1"/>
    <s v="Community calendar and coupon book"/>
    <n v="20"/>
    <x v="5"/>
  </r>
  <r>
    <x v="2481"/>
    <d v="2025-05-13T00:00:00"/>
    <x v="2150"/>
    <x v="15"/>
    <n v="1"/>
    <x v="1"/>
    <x v="1"/>
    <x v="3"/>
    <m/>
    <s v="Payment"/>
    <n v="2"/>
    <s v="Frappé12 oz"/>
    <n v="4.75"/>
    <x v="5"/>
  </r>
  <r>
    <x v="2482"/>
    <d v="2025-05-13T00:00:00"/>
    <x v="1608"/>
    <x v="6"/>
    <n v="1"/>
    <x v="1"/>
    <x v="1"/>
    <x v="1"/>
    <m/>
    <s v="Payment"/>
    <n v="1"/>
    <s v="Pourover12 oz"/>
    <n v="3.5"/>
    <x v="5"/>
  </r>
  <r>
    <x v="2483"/>
    <d v="2025-05-13T00:00:00"/>
    <x v="2151"/>
    <x v="6"/>
    <n v="1"/>
    <x v="1"/>
    <x v="1"/>
    <x v="1"/>
    <m/>
    <s v="Payment"/>
    <n v="1"/>
    <s v="Pourover12 oz"/>
    <n v="3.5"/>
    <x v="5"/>
  </r>
  <r>
    <x v="2484"/>
    <d v="2025-05-13T00:00:00"/>
    <x v="2152"/>
    <x v="6"/>
    <n v="1"/>
    <x v="1"/>
    <x v="1"/>
    <x v="1"/>
    <m/>
    <s v="Payment"/>
    <n v="1"/>
    <s v="Pourover12 oz"/>
    <n v="3.5"/>
    <x v="5"/>
  </r>
  <r>
    <x v="2485"/>
    <d v="2025-05-13T00:00:00"/>
    <x v="2153"/>
    <x v="5"/>
    <n v="1"/>
    <x v="1"/>
    <x v="1"/>
    <x v="1"/>
    <m/>
    <s v="Payment"/>
    <n v="2"/>
    <s v="Café Cubano12 oz"/>
    <n v="7"/>
    <x v="5"/>
  </r>
  <r>
    <x v="2486"/>
    <d v="2025-05-13T00:00:00"/>
    <x v="2154"/>
    <x v="9"/>
    <n v="1"/>
    <x v="0"/>
    <x v="3"/>
    <x v="4"/>
    <m/>
    <s v="Payment"/>
    <n v="2"/>
    <s v="Syrup"/>
    <n v="0.75"/>
    <x v="5"/>
  </r>
  <r>
    <x v="2486"/>
    <d v="2025-05-13T00:00:00"/>
    <x v="2154"/>
    <x v="6"/>
    <n v="1"/>
    <x v="1"/>
    <x v="1"/>
    <x v="1"/>
    <m/>
    <s v="Payment"/>
    <n v="2"/>
    <s v="Pourover12 oz"/>
    <n v="3.5"/>
    <x v="5"/>
  </r>
  <r>
    <x v="2487"/>
    <d v="2025-05-13T00:00:00"/>
    <x v="2155"/>
    <x v="15"/>
    <n v="1"/>
    <x v="1"/>
    <x v="1"/>
    <x v="3"/>
    <m/>
    <s v="Payment"/>
    <n v="1"/>
    <s v="Frappé12 oz"/>
    <n v="4.75"/>
    <x v="5"/>
  </r>
  <r>
    <x v="2488"/>
    <d v="2025-05-13T00:00:00"/>
    <x v="2156"/>
    <x v="2"/>
    <n v="1"/>
    <x v="1"/>
    <x v="1"/>
    <x v="1"/>
    <m/>
    <s v="Payment"/>
    <n v="1"/>
    <s v="Cappuccino12 oz"/>
    <n v="5.5"/>
    <x v="5"/>
  </r>
  <r>
    <x v="2489"/>
    <d v="2025-05-13T00:00:00"/>
    <x v="2157"/>
    <x v="4"/>
    <n v="1"/>
    <x v="1"/>
    <x v="1"/>
    <x v="1"/>
    <m/>
    <s v="Payment"/>
    <n v="1"/>
    <s v="Drip coffee12 oz"/>
    <n v="2.25"/>
    <x v="5"/>
  </r>
  <r>
    <x v="2490"/>
    <d v="2025-05-13T00:00:00"/>
    <x v="2158"/>
    <x v="6"/>
    <n v="1"/>
    <x v="1"/>
    <x v="1"/>
    <x v="1"/>
    <m/>
    <s v="Payment"/>
    <n v="1"/>
    <s v="Pourover12 oz"/>
    <n v="3.5"/>
    <x v="5"/>
  </r>
  <r>
    <x v="2491"/>
    <d v="2025-05-13T00:00:00"/>
    <x v="2159"/>
    <x v="3"/>
    <n v="1"/>
    <x v="0"/>
    <x v="1"/>
    <x v="2"/>
    <m/>
    <s v="Payment"/>
    <n v="1"/>
    <s v="Drip coffee refill"/>
    <n v="1.25"/>
    <x v="5"/>
  </r>
  <r>
    <x v="2492"/>
    <d v="2025-05-13T00:00:00"/>
    <x v="2160"/>
    <x v="5"/>
    <n v="1"/>
    <x v="1"/>
    <x v="1"/>
    <x v="1"/>
    <m/>
    <s v="Payment"/>
    <n v="1"/>
    <s v="Café Cubano12 oz"/>
    <n v="7"/>
    <x v="5"/>
  </r>
  <r>
    <x v="2493"/>
    <d v="2025-05-13T00:00:00"/>
    <x v="1870"/>
    <x v="5"/>
    <n v="1"/>
    <x v="1"/>
    <x v="1"/>
    <x v="1"/>
    <m/>
    <s v="Payment"/>
    <n v="1"/>
    <s v="Café Cubano12 oz"/>
    <n v="7"/>
    <x v="5"/>
  </r>
  <r>
    <x v="2494"/>
    <d v="2025-05-13T00:00:00"/>
    <x v="2161"/>
    <x v="2"/>
    <n v="1"/>
    <x v="1"/>
    <x v="1"/>
    <x v="1"/>
    <m/>
    <s v="Payment"/>
    <n v="2"/>
    <s v="Cappuccino12 oz"/>
    <n v="5.5"/>
    <x v="5"/>
  </r>
  <r>
    <x v="2495"/>
    <d v="2025-05-13T00:00:00"/>
    <x v="2162"/>
    <x v="3"/>
    <n v="1"/>
    <x v="0"/>
    <x v="1"/>
    <x v="2"/>
    <m/>
    <s v="Payment"/>
    <n v="1"/>
    <s v="Drip coffee refill"/>
    <n v="1.25"/>
    <x v="5"/>
  </r>
  <r>
    <x v="2496"/>
    <d v="2025-05-13T00:00:00"/>
    <x v="1879"/>
    <x v="7"/>
    <n v="1"/>
    <x v="2"/>
    <x v="1"/>
    <x v="1"/>
    <m/>
    <s v="Payment"/>
    <n v="1"/>
    <s v="Turkish coffee3 oz"/>
    <n v="3.75"/>
    <x v="5"/>
  </r>
  <r>
    <x v="2497"/>
    <d v="2025-05-13T00:00:00"/>
    <x v="2163"/>
    <x v="6"/>
    <n v="1"/>
    <x v="1"/>
    <x v="1"/>
    <x v="1"/>
    <m/>
    <s v="Payment"/>
    <n v="1"/>
    <s v="Pourover12 oz"/>
    <n v="3.5"/>
    <x v="5"/>
  </r>
  <r>
    <x v="2498"/>
    <d v="2025-05-13T00:00:00"/>
    <x v="2164"/>
    <x v="1"/>
    <n v="1"/>
    <x v="1"/>
    <x v="1"/>
    <x v="1"/>
    <m/>
    <s v="Payment"/>
    <n v="1"/>
    <s v="Café latté12 oz"/>
    <n v="4.25"/>
    <x v="5"/>
  </r>
  <r>
    <x v="2499"/>
    <d v="2025-05-13T00:00:00"/>
    <x v="2165"/>
    <x v="20"/>
    <n v="1"/>
    <x v="1"/>
    <x v="2"/>
    <x v="1"/>
    <m/>
    <s v="Payment"/>
    <n v="2"/>
    <s v="Rooibos latté12 oz"/>
    <n v="5.5"/>
    <x v="5"/>
  </r>
  <r>
    <x v="2500"/>
    <d v="2025-05-13T00:00:00"/>
    <x v="2166"/>
    <x v="6"/>
    <n v="1"/>
    <x v="1"/>
    <x v="1"/>
    <x v="1"/>
    <m/>
    <s v="Payment"/>
    <n v="1"/>
    <s v="Pourover12 oz"/>
    <n v="3.5"/>
    <x v="5"/>
  </r>
  <r>
    <x v="2500"/>
    <d v="2025-05-13T00:00:00"/>
    <x v="2166"/>
    <x v="15"/>
    <n v="1"/>
    <x v="1"/>
    <x v="1"/>
    <x v="3"/>
    <m/>
    <s v="Payment"/>
    <n v="1"/>
    <s v="Frappé12 oz"/>
    <n v="4.75"/>
    <x v="5"/>
  </r>
  <r>
    <x v="2501"/>
    <d v="2025-05-13T00:00:00"/>
    <x v="280"/>
    <x v="20"/>
    <n v="1"/>
    <x v="1"/>
    <x v="2"/>
    <x v="1"/>
    <m/>
    <s v="Payment"/>
    <n v="1"/>
    <s v="Rooibos latté12 oz"/>
    <n v="5.5"/>
    <x v="5"/>
  </r>
  <r>
    <x v="2502"/>
    <d v="2025-05-13T00:00:00"/>
    <x v="2167"/>
    <x v="6"/>
    <n v="1"/>
    <x v="1"/>
    <x v="1"/>
    <x v="1"/>
    <m/>
    <s v="Payment"/>
    <n v="1"/>
    <s v="Pourover12 oz"/>
    <n v="3.5"/>
    <x v="5"/>
  </r>
  <r>
    <x v="2503"/>
    <d v="2025-05-13T00:00:00"/>
    <x v="2168"/>
    <x v="3"/>
    <n v="1"/>
    <x v="0"/>
    <x v="1"/>
    <x v="2"/>
    <m/>
    <s v="Payment"/>
    <n v="1"/>
    <s v="Drip coffee refill"/>
    <n v="1.25"/>
    <x v="5"/>
  </r>
  <r>
    <x v="2504"/>
    <d v="2025-05-13T00:00:00"/>
    <x v="2169"/>
    <x v="5"/>
    <n v="1"/>
    <x v="1"/>
    <x v="1"/>
    <x v="1"/>
    <m/>
    <s v="Payment"/>
    <n v="2"/>
    <s v="Café Cubano12 oz"/>
    <n v="7"/>
    <x v="5"/>
  </r>
  <r>
    <x v="2505"/>
    <d v="2025-05-13T00:00:00"/>
    <x v="2170"/>
    <x v="2"/>
    <n v="1"/>
    <x v="1"/>
    <x v="1"/>
    <x v="1"/>
    <m/>
    <s v="Payment"/>
    <n v="1"/>
    <s v="Cappuccino12 oz"/>
    <n v="5.5"/>
    <x v="5"/>
  </r>
  <r>
    <x v="2506"/>
    <d v="2025-05-13T00:00:00"/>
    <x v="2171"/>
    <x v="15"/>
    <n v="1"/>
    <x v="1"/>
    <x v="1"/>
    <x v="3"/>
    <m/>
    <s v="Payment"/>
    <n v="1"/>
    <s v="Frappé12 oz"/>
    <n v="4.75"/>
    <x v="5"/>
  </r>
  <r>
    <x v="2507"/>
    <d v="2025-05-13T00:00:00"/>
    <x v="2172"/>
    <x v="9"/>
    <n v="1"/>
    <x v="0"/>
    <x v="3"/>
    <x v="4"/>
    <m/>
    <s v="Payment"/>
    <n v="2"/>
    <s v="Syrup"/>
    <n v="0.75"/>
    <x v="5"/>
  </r>
  <r>
    <x v="2507"/>
    <d v="2025-05-13T00:00:00"/>
    <x v="2172"/>
    <x v="6"/>
    <n v="1"/>
    <x v="1"/>
    <x v="1"/>
    <x v="1"/>
    <m/>
    <s v="Payment"/>
    <n v="2"/>
    <s v="Pourover12 oz"/>
    <n v="3.5"/>
    <x v="5"/>
  </r>
  <r>
    <x v="2508"/>
    <d v="2025-05-13T00:00:00"/>
    <x v="2173"/>
    <x v="9"/>
    <n v="1"/>
    <x v="0"/>
    <x v="3"/>
    <x v="4"/>
    <m/>
    <s v="Payment"/>
    <n v="1"/>
    <s v="Syrup"/>
    <n v="0.75"/>
    <x v="5"/>
  </r>
  <r>
    <x v="2508"/>
    <d v="2025-05-13T00:00:00"/>
    <x v="2173"/>
    <x v="6"/>
    <n v="1"/>
    <x v="1"/>
    <x v="1"/>
    <x v="1"/>
    <m/>
    <s v="Payment"/>
    <n v="1"/>
    <s v="Pourover12 oz"/>
    <n v="3.5"/>
    <x v="5"/>
  </r>
  <r>
    <x v="2509"/>
    <d v="2025-05-13T00:00:00"/>
    <x v="2174"/>
    <x v="3"/>
    <n v="1"/>
    <x v="0"/>
    <x v="1"/>
    <x v="2"/>
    <m/>
    <s v="Payment"/>
    <n v="1"/>
    <s v="Drip coffee refill"/>
    <n v="1.25"/>
    <x v="5"/>
  </r>
  <r>
    <x v="2510"/>
    <d v="2025-05-13T00:00:00"/>
    <x v="2175"/>
    <x v="1"/>
    <n v="1"/>
    <x v="1"/>
    <x v="1"/>
    <x v="1"/>
    <m/>
    <s v="Payment"/>
    <n v="1"/>
    <s v="Café latté12 oz"/>
    <n v="4.25"/>
    <x v="5"/>
  </r>
  <r>
    <x v="2511"/>
    <d v="2025-05-13T00:00:00"/>
    <x v="2176"/>
    <x v="6"/>
    <n v="1"/>
    <x v="1"/>
    <x v="1"/>
    <x v="1"/>
    <m/>
    <s v="Payment"/>
    <n v="1"/>
    <s v="Pourover12 oz"/>
    <n v="3.5"/>
    <x v="5"/>
  </r>
  <r>
    <x v="2512"/>
    <d v="2025-05-13T00:00:00"/>
    <x v="2177"/>
    <x v="2"/>
    <n v="2"/>
    <x v="1"/>
    <x v="1"/>
    <x v="1"/>
    <m/>
    <s v="Payment"/>
    <n v="2"/>
    <s v="Cappuccino12 oz"/>
    <n v="11"/>
    <x v="5"/>
  </r>
  <r>
    <x v="2513"/>
    <d v="2025-05-13T00:00:00"/>
    <x v="706"/>
    <x v="9"/>
    <n v="2"/>
    <x v="0"/>
    <x v="3"/>
    <x v="4"/>
    <m/>
    <s v="Payment"/>
    <n v="1"/>
    <s v="Syrup"/>
    <n v="1.5"/>
    <x v="5"/>
  </r>
  <r>
    <x v="2513"/>
    <d v="2025-05-13T00:00:00"/>
    <x v="706"/>
    <x v="6"/>
    <n v="1"/>
    <x v="1"/>
    <x v="1"/>
    <x v="1"/>
    <m/>
    <s v="Payment"/>
    <n v="1"/>
    <s v="Pourover12 oz"/>
    <n v="3.5"/>
    <x v="5"/>
  </r>
  <r>
    <x v="2514"/>
    <d v="2025-05-13T00:00:00"/>
    <x v="2178"/>
    <x v="9"/>
    <n v="1"/>
    <x v="0"/>
    <x v="3"/>
    <x v="4"/>
    <m/>
    <s v="Payment"/>
    <n v="2"/>
    <s v="Syrup"/>
    <n v="0.75"/>
    <x v="5"/>
  </r>
  <r>
    <x v="2514"/>
    <d v="2025-05-13T00:00:00"/>
    <x v="2178"/>
    <x v="6"/>
    <n v="1"/>
    <x v="1"/>
    <x v="1"/>
    <x v="1"/>
    <m/>
    <s v="Payment"/>
    <n v="2"/>
    <s v="Pourover12 oz"/>
    <n v="3.5"/>
    <x v="5"/>
  </r>
  <r>
    <x v="2515"/>
    <d v="2025-05-13T00:00:00"/>
    <x v="2179"/>
    <x v="2"/>
    <n v="1"/>
    <x v="1"/>
    <x v="1"/>
    <x v="1"/>
    <m/>
    <s v="Payment"/>
    <n v="2"/>
    <s v="Cappuccino12 oz"/>
    <n v="5.5"/>
    <x v="5"/>
  </r>
  <r>
    <x v="2516"/>
    <d v="2025-05-13T00:00:00"/>
    <x v="2180"/>
    <x v="6"/>
    <n v="1"/>
    <x v="1"/>
    <x v="1"/>
    <x v="1"/>
    <m/>
    <s v="Payment"/>
    <n v="2"/>
    <s v="Pourover12 oz"/>
    <n v="3.5"/>
    <x v="5"/>
  </r>
  <r>
    <x v="2516"/>
    <d v="2025-05-13T00:00:00"/>
    <x v="2180"/>
    <x v="2"/>
    <n v="1"/>
    <x v="1"/>
    <x v="1"/>
    <x v="1"/>
    <m/>
    <s v="Payment"/>
    <n v="2"/>
    <s v="Cappuccino12 oz"/>
    <n v="5.5"/>
    <x v="5"/>
  </r>
  <r>
    <x v="2517"/>
    <d v="2025-05-13T00:00:00"/>
    <x v="2181"/>
    <x v="7"/>
    <n v="1"/>
    <x v="2"/>
    <x v="1"/>
    <x v="1"/>
    <m/>
    <s v="Payment"/>
    <n v="1"/>
    <s v="Turkish coffee3 oz"/>
    <n v="3.75"/>
    <x v="5"/>
  </r>
  <r>
    <x v="2518"/>
    <d v="2025-05-13T00:00:00"/>
    <x v="2182"/>
    <x v="9"/>
    <n v="1"/>
    <x v="0"/>
    <x v="3"/>
    <x v="4"/>
    <m/>
    <s v="Payment"/>
    <n v="1"/>
    <s v="Syrup"/>
    <n v="0.75"/>
    <x v="5"/>
  </r>
  <r>
    <x v="2518"/>
    <d v="2025-05-13T00:00:00"/>
    <x v="2182"/>
    <x v="20"/>
    <n v="1"/>
    <x v="1"/>
    <x v="2"/>
    <x v="1"/>
    <m/>
    <s v="Payment"/>
    <n v="1"/>
    <s v="Rooibos latté12 oz"/>
    <n v="5.5"/>
    <x v="5"/>
  </r>
  <r>
    <x v="2518"/>
    <d v="2025-05-13T00:00:00"/>
    <x v="2182"/>
    <x v="6"/>
    <n v="1"/>
    <x v="1"/>
    <x v="1"/>
    <x v="1"/>
    <m/>
    <s v="Payment"/>
    <n v="1"/>
    <s v="Pourover12 oz"/>
    <n v="3.5"/>
    <x v="5"/>
  </r>
  <r>
    <x v="2519"/>
    <d v="2025-05-13T00:00:00"/>
    <x v="2183"/>
    <x v="1"/>
    <n v="1"/>
    <x v="1"/>
    <x v="1"/>
    <x v="1"/>
    <m/>
    <s v="Payment"/>
    <n v="1"/>
    <s v="Café latté12 oz"/>
    <n v="4.25"/>
    <x v="5"/>
  </r>
  <r>
    <x v="2520"/>
    <d v="2025-05-13T00:00:00"/>
    <x v="2184"/>
    <x v="6"/>
    <n v="1"/>
    <x v="1"/>
    <x v="1"/>
    <x v="1"/>
    <m/>
    <s v="Payment"/>
    <n v="1"/>
    <s v="Pourover12 oz"/>
    <n v="3.5"/>
    <x v="5"/>
  </r>
  <r>
    <x v="2521"/>
    <d v="2025-05-13T00:00:00"/>
    <x v="2185"/>
    <x v="9"/>
    <n v="1"/>
    <x v="0"/>
    <x v="3"/>
    <x v="4"/>
    <m/>
    <s v="Payment"/>
    <n v="2"/>
    <s v="Syrup"/>
    <n v="0.75"/>
    <x v="5"/>
  </r>
  <r>
    <x v="2521"/>
    <d v="2025-05-13T00:00:00"/>
    <x v="2185"/>
    <x v="6"/>
    <n v="1"/>
    <x v="1"/>
    <x v="1"/>
    <x v="1"/>
    <m/>
    <s v="Payment"/>
    <n v="2"/>
    <s v="Pourover12 oz"/>
    <n v="3.5"/>
    <x v="5"/>
  </r>
  <r>
    <x v="2522"/>
    <d v="2025-05-13T00:00:00"/>
    <x v="2186"/>
    <x v="3"/>
    <n v="1"/>
    <x v="0"/>
    <x v="1"/>
    <x v="2"/>
    <m/>
    <s v="Payment"/>
    <n v="1"/>
    <s v="Drip coffee refill"/>
    <n v="1.25"/>
    <x v="5"/>
  </r>
  <r>
    <x v="2523"/>
    <d v="2025-05-13T00:00:00"/>
    <x v="2187"/>
    <x v="9"/>
    <n v="1"/>
    <x v="0"/>
    <x v="3"/>
    <x v="4"/>
    <m/>
    <s v="Payment"/>
    <n v="1"/>
    <s v="Syrup"/>
    <n v="0.75"/>
    <x v="5"/>
  </r>
  <r>
    <x v="2523"/>
    <d v="2025-05-13T00:00:00"/>
    <x v="2187"/>
    <x v="6"/>
    <n v="1"/>
    <x v="1"/>
    <x v="1"/>
    <x v="1"/>
    <m/>
    <s v="Payment"/>
    <n v="1"/>
    <s v="Pourover12 oz"/>
    <n v="3.5"/>
    <x v="5"/>
  </r>
  <r>
    <x v="2524"/>
    <d v="2025-05-13T00:00:00"/>
    <x v="2188"/>
    <x v="2"/>
    <n v="1"/>
    <x v="1"/>
    <x v="1"/>
    <x v="1"/>
    <m/>
    <s v="Payment"/>
    <n v="2"/>
    <s v="Cappuccino12 oz"/>
    <n v="5.5"/>
    <x v="5"/>
  </r>
  <r>
    <x v="2525"/>
    <d v="2025-05-13T00:00:00"/>
    <x v="2189"/>
    <x v="20"/>
    <n v="1"/>
    <x v="1"/>
    <x v="2"/>
    <x v="1"/>
    <m/>
    <s v="Payment"/>
    <n v="1"/>
    <s v="Rooibos latté12 oz"/>
    <n v="5.5"/>
    <x v="5"/>
  </r>
  <r>
    <x v="2525"/>
    <d v="2025-05-13T00:00:00"/>
    <x v="2189"/>
    <x v="1"/>
    <n v="1"/>
    <x v="1"/>
    <x v="1"/>
    <x v="1"/>
    <m/>
    <s v="Payment"/>
    <n v="1"/>
    <s v="Café latté12 oz"/>
    <n v="4.25"/>
    <x v="5"/>
  </r>
  <r>
    <x v="2526"/>
    <d v="2025-05-13T00:00:00"/>
    <x v="2190"/>
    <x v="7"/>
    <n v="1"/>
    <x v="2"/>
    <x v="1"/>
    <x v="1"/>
    <m/>
    <s v="Payment"/>
    <n v="1"/>
    <s v="Turkish coffee3 oz"/>
    <n v="3.75"/>
    <x v="5"/>
  </r>
  <r>
    <x v="2526"/>
    <d v="2025-05-13T00:00:00"/>
    <x v="2190"/>
    <x v="15"/>
    <n v="1"/>
    <x v="1"/>
    <x v="1"/>
    <x v="3"/>
    <m/>
    <s v="Payment"/>
    <n v="1"/>
    <s v="Frappé12 oz"/>
    <n v="4.75"/>
    <x v="5"/>
  </r>
  <r>
    <x v="2527"/>
    <d v="2025-05-13T00:00:00"/>
    <x v="2191"/>
    <x v="15"/>
    <n v="1"/>
    <x v="1"/>
    <x v="1"/>
    <x v="3"/>
    <m/>
    <s v="Payment"/>
    <n v="1"/>
    <s v="Frappé12 oz"/>
    <n v="4.75"/>
    <x v="5"/>
  </r>
  <r>
    <x v="2528"/>
    <d v="2025-05-13T00:00:00"/>
    <x v="2192"/>
    <x v="15"/>
    <n v="1"/>
    <x v="1"/>
    <x v="1"/>
    <x v="3"/>
    <m/>
    <s v="Payment"/>
    <n v="2"/>
    <s v="Frappé12 oz"/>
    <n v="4.75"/>
    <x v="5"/>
  </r>
  <r>
    <x v="2529"/>
    <d v="2025-05-13T00:00:00"/>
    <x v="2193"/>
    <x v="9"/>
    <n v="1"/>
    <x v="0"/>
    <x v="3"/>
    <x v="4"/>
    <m/>
    <s v="Payment"/>
    <n v="2"/>
    <s v="Syrup"/>
    <n v="0.75"/>
    <x v="5"/>
  </r>
  <r>
    <x v="2529"/>
    <d v="2025-05-13T00:00:00"/>
    <x v="2193"/>
    <x v="6"/>
    <n v="1"/>
    <x v="1"/>
    <x v="1"/>
    <x v="1"/>
    <m/>
    <s v="Payment"/>
    <n v="2"/>
    <s v="Pourover12 oz"/>
    <n v="3.5"/>
    <x v="5"/>
  </r>
  <r>
    <x v="2530"/>
    <d v="2025-05-13T00:00:00"/>
    <x v="2194"/>
    <x v="11"/>
    <n v="1"/>
    <x v="0"/>
    <x v="3"/>
    <x v="4"/>
    <m/>
    <s v="Payment"/>
    <n v="1"/>
    <s v="Extra shot"/>
    <n v="1"/>
    <x v="5"/>
  </r>
  <r>
    <x v="2530"/>
    <d v="2025-05-13T00:00:00"/>
    <x v="2194"/>
    <x v="2"/>
    <n v="1"/>
    <x v="1"/>
    <x v="1"/>
    <x v="1"/>
    <m/>
    <s v="Payment"/>
    <n v="1"/>
    <s v="Cappuccino12 oz"/>
    <n v="5.5"/>
    <x v="5"/>
  </r>
  <r>
    <x v="2531"/>
    <d v="2025-05-13T00:00:00"/>
    <x v="2087"/>
    <x v="26"/>
    <n v="1"/>
    <x v="0"/>
    <x v="6"/>
    <x v="7"/>
    <m/>
    <s v="Payment"/>
    <n v="1"/>
    <s v="Rugelach"/>
    <n v="3.75"/>
    <x v="5"/>
  </r>
  <r>
    <x v="2532"/>
    <d v="2025-05-13T00:00:00"/>
    <x v="2195"/>
    <x v="27"/>
    <n v="1"/>
    <x v="0"/>
    <x v="6"/>
    <x v="7"/>
    <m/>
    <s v="Payment"/>
    <n v="1"/>
    <s v="Apricot danish"/>
    <n v="3.5"/>
    <x v="5"/>
  </r>
  <r>
    <x v="2533"/>
    <d v="2025-05-13T00:00:00"/>
    <x v="2196"/>
    <x v="31"/>
    <n v="1"/>
    <x v="0"/>
    <x v="6"/>
    <x v="7"/>
    <m/>
    <s v="Payment"/>
    <n v="1"/>
    <s v="Sticky bun"/>
    <n v="2.75"/>
    <x v="5"/>
  </r>
  <r>
    <x v="2534"/>
    <d v="2025-05-13T00:00:00"/>
    <x v="2197"/>
    <x v="31"/>
    <n v="1"/>
    <x v="0"/>
    <x v="6"/>
    <x v="7"/>
    <m/>
    <s v="Payment"/>
    <n v="2"/>
    <s v="Sticky bun"/>
    <n v="2.75"/>
    <x v="5"/>
  </r>
  <r>
    <x v="2535"/>
    <d v="2025-05-13T00:00:00"/>
    <x v="2126"/>
    <x v="25"/>
    <n v="2"/>
    <x v="0"/>
    <x v="6"/>
    <x v="6"/>
    <m/>
    <s v="Payment"/>
    <n v="1"/>
    <s v="Candy bar"/>
    <n v="5.5"/>
    <x v="5"/>
  </r>
  <r>
    <x v="2536"/>
    <d v="2025-05-13T00:00:00"/>
    <x v="2129"/>
    <x v="28"/>
    <n v="1"/>
    <x v="0"/>
    <x v="6"/>
    <x v="7"/>
    <m/>
    <s v="Payment"/>
    <n v="1"/>
    <s v="Pizza pocket"/>
    <n v="5"/>
    <x v="5"/>
  </r>
  <r>
    <x v="2537"/>
    <d v="2025-05-13T00:00:00"/>
    <x v="2198"/>
    <x v="28"/>
    <n v="1"/>
    <x v="0"/>
    <x v="6"/>
    <x v="7"/>
    <m/>
    <s v="Payment"/>
    <n v="1"/>
    <s v="Pizza pocket"/>
    <n v="5"/>
    <x v="5"/>
  </r>
  <r>
    <x v="2538"/>
    <d v="2025-05-13T00:00:00"/>
    <x v="2141"/>
    <x v="36"/>
    <n v="1"/>
    <x v="0"/>
    <x v="6"/>
    <x v="7"/>
    <m/>
    <s v="Payment"/>
    <n v="1"/>
    <s v="Cookie"/>
    <n v="3"/>
    <x v="5"/>
  </r>
  <r>
    <x v="2539"/>
    <d v="2025-05-13T00:00:00"/>
    <x v="2148"/>
    <x v="28"/>
    <n v="1"/>
    <x v="0"/>
    <x v="6"/>
    <x v="7"/>
    <m/>
    <s v="Payment"/>
    <n v="1"/>
    <s v="Pizza pocket"/>
    <n v="5"/>
    <x v="5"/>
  </r>
  <r>
    <x v="2540"/>
    <d v="2025-05-13T00:00:00"/>
    <x v="2199"/>
    <x v="29"/>
    <n v="1"/>
    <x v="0"/>
    <x v="6"/>
    <x v="7"/>
    <m/>
    <s v="Payment"/>
    <n v="1"/>
    <s v="Cinnamon roll"/>
    <n v="3.75"/>
    <x v="5"/>
  </r>
  <r>
    <x v="2541"/>
    <d v="2025-05-13T00:00:00"/>
    <x v="2151"/>
    <x v="31"/>
    <n v="1"/>
    <x v="0"/>
    <x v="6"/>
    <x v="7"/>
    <m/>
    <s v="Payment"/>
    <n v="1"/>
    <s v="Sticky bun"/>
    <n v="2.75"/>
    <x v="5"/>
  </r>
  <r>
    <x v="2542"/>
    <d v="2025-05-13T00:00:00"/>
    <x v="2162"/>
    <x v="36"/>
    <n v="1"/>
    <x v="0"/>
    <x v="6"/>
    <x v="7"/>
    <m/>
    <s v="Payment"/>
    <n v="1"/>
    <s v="Cookie"/>
    <n v="3"/>
    <x v="5"/>
  </r>
  <r>
    <x v="2543"/>
    <d v="2025-05-13T00:00:00"/>
    <x v="2164"/>
    <x v="36"/>
    <n v="1"/>
    <x v="0"/>
    <x v="6"/>
    <x v="7"/>
    <m/>
    <s v="Payment"/>
    <n v="1"/>
    <s v="Cookie"/>
    <n v="3"/>
    <x v="5"/>
  </r>
  <r>
    <x v="2544"/>
    <d v="2025-05-13T00:00:00"/>
    <x v="2200"/>
    <x v="31"/>
    <n v="1"/>
    <x v="0"/>
    <x v="6"/>
    <x v="7"/>
    <m/>
    <s v="Payment"/>
    <n v="1"/>
    <s v="Sticky bun"/>
    <n v="2.75"/>
    <x v="5"/>
  </r>
  <r>
    <x v="2545"/>
    <d v="2025-05-13T00:00:00"/>
    <x v="2173"/>
    <x v="29"/>
    <n v="1"/>
    <x v="0"/>
    <x v="6"/>
    <x v="7"/>
    <m/>
    <s v="Payment"/>
    <n v="1"/>
    <s v="Cinnamon roll"/>
    <n v="3.75"/>
    <x v="5"/>
  </r>
  <r>
    <x v="2546"/>
    <d v="2025-05-13T00:00:00"/>
    <x v="2176"/>
    <x v="28"/>
    <n v="1"/>
    <x v="0"/>
    <x v="6"/>
    <x v="7"/>
    <m/>
    <s v="Payment"/>
    <n v="1"/>
    <s v="Pizza pocket"/>
    <n v="5"/>
    <x v="5"/>
  </r>
  <r>
    <x v="2547"/>
    <d v="2025-05-13T00:00:00"/>
    <x v="712"/>
    <x v="29"/>
    <n v="1"/>
    <x v="0"/>
    <x v="6"/>
    <x v="7"/>
    <m/>
    <s v="Payment"/>
    <n v="1"/>
    <s v="Cinnamon roll"/>
    <n v="3.75"/>
    <x v="5"/>
  </r>
  <r>
    <x v="2548"/>
    <d v="2025-05-13T00:00:00"/>
    <x v="2182"/>
    <x v="31"/>
    <n v="1"/>
    <x v="0"/>
    <x v="6"/>
    <x v="7"/>
    <m/>
    <s v="Payment"/>
    <n v="1"/>
    <s v="Sticky bun"/>
    <n v="2.75"/>
    <x v="5"/>
  </r>
  <r>
    <x v="2548"/>
    <d v="2025-05-13T00:00:00"/>
    <x v="2182"/>
    <x v="29"/>
    <n v="1"/>
    <x v="0"/>
    <x v="6"/>
    <x v="7"/>
    <m/>
    <s v="Payment"/>
    <n v="1"/>
    <s v="Cinnamon roll"/>
    <n v="3.75"/>
    <x v="5"/>
  </r>
  <r>
    <x v="2549"/>
    <d v="2025-05-13T00:00:00"/>
    <x v="2201"/>
    <x v="31"/>
    <n v="1"/>
    <x v="0"/>
    <x v="6"/>
    <x v="7"/>
    <m/>
    <s v="Payment"/>
    <n v="1"/>
    <s v="Sticky bun"/>
    <n v="2.75"/>
    <x v="5"/>
  </r>
  <r>
    <x v="2550"/>
    <d v="2025-05-13T00:00:00"/>
    <x v="2202"/>
    <x v="29"/>
    <n v="2"/>
    <x v="0"/>
    <x v="6"/>
    <x v="7"/>
    <m/>
    <s v="Payment"/>
    <n v="1"/>
    <s v="Cinnamon roll"/>
    <n v="7.5"/>
    <x v="5"/>
  </r>
  <r>
    <x v="2551"/>
    <d v="2025-05-13T00:00:00"/>
    <x v="2185"/>
    <x v="31"/>
    <n v="1"/>
    <x v="0"/>
    <x v="6"/>
    <x v="7"/>
    <m/>
    <s v="Payment"/>
    <n v="2"/>
    <s v="Sticky bun"/>
    <n v="2.75"/>
    <x v="5"/>
  </r>
  <r>
    <x v="2552"/>
    <d v="2025-05-13T00:00:00"/>
    <x v="2189"/>
    <x v="29"/>
    <n v="1"/>
    <x v="0"/>
    <x v="6"/>
    <x v="7"/>
    <m/>
    <s v="Payment"/>
    <n v="1"/>
    <s v="Cinnamon roll"/>
    <n v="3.75"/>
    <x v="5"/>
  </r>
  <r>
    <x v="2553"/>
    <d v="2025-05-13T00:00:00"/>
    <x v="2190"/>
    <x v="28"/>
    <n v="1"/>
    <x v="0"/>
    <x v="6"/>
    <x v="7"/>
    <m/>
    <s v="Payment"/>
    <n v="1"/>
    <s v="Pizza pocket"/>
    <n v="5"/>
    <x v="5"/>
  </r>
  <r>
    <x v="2554"/>
    <d v="2025-05-14T00:00:00"/>
    <x v="2203"/>
    <x v="17"/>
    <n v="1"/>
    <x v="1"/>
    <x v="1"/>
    <x v="3"/>
    <m/>
    <s v="Payment"/>
    <n v="1"/>
    <s v="Iced Guillermo12 oz"/>
    <n v="3.5"/>
    <x v="6"/>
  </r>
  <r>
    <x v="2555"/>
    <d v="2025-05-14T00:00:00"/>
    <x v="2204"/>
    <x v="15"/>
    <n v="1"/>
    <x v="1"/>
    <x v="1"/>
    <x v="3"/>
    <m/>
    <s v="Payment"/>
    <n v="1"/>
    <s v="Frappé12 oz"/>
    <n v="4.75"/>
    <x v="6"/>
  </r>
  <r>
    <x v="2556"/>
    <d v="2025-05-14T00:00:00"/>
    <x v="2205"/>
    <x v="9"/>
    <n v="1"/>
    <x v="0"/>
    <x v="3"/>
    <x v="4"/>
    <m/>
    <s v="Payment"/>
    <n v="1"/>
    <s v="Syrup"/>
    <n v="0.75"/>
    <x v="6"/>
  </r>
  <r>
    <x v="2556"/>
    <d v="2025-05-14T00:00:00"/>
    <x v="2205"/>
    <x v="6"/>
    <n v="1"/>
    <x v="1"/>
    <x v="1"/>
    <x v="1"/>
    <m/>
    <s v="Payment"/>
    <n v="1"/>
    <s v="Pourover12 oz"/>
    <n v="3.5"/>
    <x v="6"/>
  </r>
  <r>
    <x v="2557"/>
    <d v="2025-05-14T00:00:00"/>
    <x v="2206"/>
    <x v="1"/>
    <n v="1"/>
    <x v="1"/>
    <x v="1"/>
    <x v="1"/>
    <m/>
    <s v="Payment"/>
    <n v="1"/>
    <s v="Café latté12 oz"/>
    <n v="4.25"/>
    <x v="6"/>
  </r>
  <r>
    <x v="2558"/>
    <d v="2025-05-14T00:00:00"/>
    <x v="2207"/>
    <x v="1"/>
    <n v="1"/>
    <x v="1"/>
    <x v="1"/>
    <x v="1"/>
    <m/>
    <s v="Payment"/>
    <n v="1"/>
    <s v="Café latté12 oz"/>
    <n v="4.25"/>
    <x v="6"/>
  </r>
  <r>
    <x v="2559"/>
    <d v="2025-05-14T00:00:00"/>
    <x v="2208"/>
    <x v="1"/>
    <n v="1"/>
    <x v="1"/>
    <x v="1"/>
    <x v="1"/>
    <m/>
    <s v="Payment"/>
    <n v="1"/>
    <s v="Café latté12 oz"/>
    <n v="4.25"/>
    <x v="6"/>
  </r>
  <r>
    <x v="2560"/>
    <d v="2025-05-14T00:00:00"/>
    <x v="2209"/>
    <x v="1"/>
    <n v="1"/>
    <x v="1"/>
    <x v="1"/>
    <x v="1"/>
    <m/>
    <s v="Payment"/>
    <n v="1"/>
    <s v="Café latté12 oz"/>
    <n v="4.25"/>
    <x v="6"/>
  </r>
  <r>
    <x v="2561"/>
    <d v="2025-05-14T00:00:00"/>
    <x v="2210"/>
    <x v="42"/>
    <n v="1"/>
    <x v="0"/>
    <x v="0"/>
    <x v="10"/>
    <m/>
    <s v="Payment"/>
    <n v="1"/>
    <s v="Reusable travel mug"/>
    <n v="12.75"/>
    <x v="6"/>
  </r>
  <r>
    <x v="2562"/>
    <d v="2025-05-14T00:00:00"/>
    <x v="2211"/>
    <x v="20"/>
    <n v="1"/>
    <x v="1"/>
    <x v="2"/>
    <x v="1"/>
    <m/>
    <s v="Payment"/>
    <n v="1"/>
    <s v="Rooibos latté12 oz"/>
    <n v="5.5"/>
    <x v="6"/>
  </r>
  <r>
    <x v="2562"/>
    <d v="2025-05-14T00:00:00"/>
    <x v="2211"/>
    <x v="17"/>
    <n v="1"/>
    <x v="1"/>
    <x v="1"/>
    <x v="3"/>
    <m/>
    <s v="Payment"/>
    <n v="1"/>
    <s v="Iced Guillermo12 oz"/>
    <n v="3.5"/>
    <x v="6"/>
  </r>
  <r>
    <x v="2563"/>
    <d v="2025-05-14T00:00:00"/>
    <x v="2212"/>
    <x v="8"/>
    <n v="1"/>
    <x v="1"/>
    <x v="2"/>
    <x v="3"/>
    <m/>
    <s v="Payment"/>
    <n v="1"/>
    <s v="Iced tea12 oz"/>
    <n v="4.25"/>
    <x v="6"/>
  </r>
  <r>
    <x v="2564"/>
    <d v="2025-05-14T00:00:00"/>
    <x v="2213"/>
    <x v="13"/>
    <n v="1"/>
    <x v="4"/>
    <x v="2"/>
    <x v="1"/>
    <m/>
    <s v="Payment"/>
    <n v="1"/>
    <s v="Moroccan tea10 oz"/>
    <n v="3"/>
    <x v="6"/>
  </r>
  <r>
    <x v="2565"/>
    <d v="2025-05-14T00:00:00"/>
    <x v="2214"/>
    <x v="19"/>
    <n v="1"/>
    <x v="1"/>
    <x v="4"/>
    <x v="5"/>
    <m/>
    <s v="Payment"/>
    <n v="2"/>
    <s v="House blend12 oz"/>
    <n v="12.95"/>
    <x v="6"/>
  </r>
  <r>
    <x v="2566"/>
    <d v="2025-05-14T00:00:00"/>
    <x v="2215"/>
    <x v="20"/>
    <n v="1"/>
    <x v="1"/>
    <x v="2"/>
    <x v="1"/>
    <m/>
    <s v="Payment"/>
    <n v="2"/>
    <s v="Rooibos latté12 oz"/>
    <n v="5.5"/>
    <x v="6"/>
  </r>
  <r>
    <x v="2566"/>
    <d v="2025-05-14T00:00:00"/>
    <x v="2215"/>
    <x v="15"/>
    <n v="1"/>
    <x v="1"/>
    <x v="1"/>
    <x v="3"/>
    <m/>
    <s v="Payment"/>
    <n v="2"/>
    <s v="Frappé12 oz"/>
    <n v="4.75"/>
    <x v="6"/>
  </r>
  <r>
    <x v="2567"/>
    <d v="2025-05-14T00:00:00"/>
    <x v="2216"/>
    <x v="3"/>
    <n v="1"/>
    <x v="0"/>
    <x v="1"/>
    <x v="2"/>
    <m/>
    <s v="Payment"/>
    <n v="1"/>
    <s v="Drip coffee refill"/>
    <n v="1.25"/>
    <x v="6"/>
  </r>
  <r>
    <x v="2568"/>
    <d v="2025-05-14T00:00:00"/>
    <x v="2217"/>
    <x v="8"/>
    <n v="2"/>
    <x v="1"/>
    <x v="2"/>
    <x v="3"/>
    <m/>
    <s v="Payment"/>
    <n v="1"/>
    <s v="Iced tea12 oz"/>
    <n v="8.5"/>
    <x v="6"/>
  </r>
  <r>
    <x v="2569"/>
    <d v="2025-05-14T00:00:00"/>
    <x v="2218"/>
    <x v="15"/>
    <n v="1"/>
    <x v="1"/>
    <x v="1"/>
    <x v="3"/>
    <m/>
    <s v="Payment"/>
    <n v="2"/>
    <s v="Frappé12 oz"/>
    <n v="4.75"/>
    <x v="6"/>
  </r>
  <r>
    <x v="2570"/>
    <d v="2025-05-14T00:00:00"/>
    <x v="2219"/>
    <x v="6"/>
    <n v="1"/>
    <x v="1"/>
    <x v="1"/>
    <x v="1"/>
    <m/>
    <s v="Payment"/>
    <n v="2"/>
    <s v="Pourover12 oz"/>
    <n v="3.5"/>
    <x v="6"/>
  </r>
  <r>
    <x v="2571"/>
    <d v="2025-05-14T00:00:00"/>
    <x v="2220"/>
    <x v="34"/>
    <n v="1"/>
    <x v="1"/>
    <x v="5"/>
    <x v="3"/>
    <m/>
    <s v="Payment"/>
    <n v="1"/>
    <s v="Mango lassi12 oz"/>
    <n v="5.75"/>
    <x v="6"/>
  </r>
  <r>
    <x v="2572"/>
    <d v="2025-05-14T00:00:00"/>
    <x v="2221"/>
    <x v="24"/>
    <n v="1"/>
    <x v="1"/>
    <x v="1"/>
    <x v="1"/>
    <m/>
    <s v="Payment"/>
    <n v="2"/>
    <s v="Aeropress12 oz"/>
    <n v="6"/>
    <x v="6"/>
  </r>
  <r>
    <x v="2573"/>
    <d v="2025-05-14T00:00:00"/>
    <x v="2222"/>
    <x v="7"/>
    <n v="1"/>
    <x v="2"/>
    <x v="1"/>
    <x v="1"/>
    <m/>
    <s v="Payment"/>
    <n v="1"/>
    <s v="Turkish coffee3 oz"/>
    <n v="3.75"/>
    <x v="6"/>
  </r>
  <r>
    <x v="2574"/>
    <d v="2025-05-14T00:00:00"/>
    <x v="2223"/>
    <x v="7"/>
    <n v="1"/>
    <x v="2"/>
    <x v="1"/>
    <x v="1"/>
    <m/>
    <s v="Payment"/>
    <n v="1"/>
    <s v="Turkish coffee3 oz"/>
    <n v="3.75"/>
    <x v="6"/>
  </r>
  <r>
    <x v="2575"/>
    <d v="2025-05-14T00:00:00"/>
    <x v="2224"/>
    <x v="9"/>
    <n v="1"/>
    <x v="0"/>
    <x v="3"/>
    <x v="4"/>
    <m/>
    <s v="Payment"/>
    <n v="1"/>
    <s v="Syrup"/>
    <n v="0.75"/>
    <x v="6"/>
  </r>
  <r>
    <x v="2575"/>
    <d v="2025-05-14T00:00:00"/>
    <x v="2224"/>
    <x v="6"/>
    <n v="1"/>
    <x v="1"/>
    <x v="1"/>
    <x v="1"/>
    <m/>
    <s v="Payment"/>
    <n v="1"/>
    <s v="Pourover12 oz"/>
    <n v="3.5"/>
    <x v="6"/>
  </r>
  <r>
    <x v="2575"/>
    <d v="2025-05-14T00:00:00"/>
    <x v="2224"/>
    <x v="2"/>
    <n v="1"/>
    <x v="1"/>
    <x v="1"/>
    <x v="1"/>
    <m/>
    <s v="Payment"/>
    <n v="1"/>
    <s v="Cappuccino12 oz"/>
    <n v="5.5"/>
    <x v="6"/>
  </r>
  <r>
    <x v="2576"/>
    <d v="2025-05-14T00:00:00"/>
    <x v="2225"/>
    <x v="2"/>
    <n v="1"/>
    <x v="1"/>
    <x v="1"/>
    <x v="1"/>
    <m/>
    <s v="Payment"/>
    <n v="1"/>
    <s v="Cappuccino12 oz"/>
    <n v="5.5"/>
    <x v="6"/>
  </r>
  <r>
    <x v="2577"/>
    <d v="2025-05-14T00:00:00"/>
    <x v="2226"/>
    <x v="9"/>
    <n v="1"/>
    <x v="0"/>
    <x v="3"/>
    <x v="4"/>
    <m/>
    <s v="Payment"/>
    <n v="2"/>
    <s v="Syrup"/>
    <n v="0.75"/>
    <x v="6"/>
  </r>
  <r>
    <x v="2577"/>
    <d v="2025-05-14T00:00:00"/>
    <x v="2226"/>
    <x v="6"/>
    <n v="1"/>
    <x v="1"/>
    <x v="1"/>
    <x v="1"/>
    <m/>
    <s v="Payment"/>
    <n v="2"/>
    <s v="Pourover12 oz"/>
    <n v="3.5"/>
    <x v="6"/>
  </r>
  <r>
    <x v="2578"/>
    <d v="2025-05-14T00:00:00"/>
    <x v="2227"/>
    <x v="2"/>
    <n v="3"/>
    <x v="1"/>
    <x v="1"/>
    <x v="1"/>
    <m/>
    <s v="Payment"/>
    <n v="2"/>
    <s v="Cappuccino12 oz"/>
    <n v="16.5"/>
    <x v="6"/>
  </r>
  <r>
    <x v="2579"/>
    <d v="2025-05-14T00:00:00"/>
    <x v="2228"/>
    <x v="5"/>
    <n v="1"/>
    <x v="1"/>
    <x v="1"/>
    <x v="1"/>
    <m/>
    <s v="Payment"/>
    <n v="2"/>
    <s v="Café Cubano12 oz"/>
    <n v="7"/>
    <x v="6"/>
  </r>
  <r>
    <x v="2580"/>
    <d v="2025-05-14T00:00:00"/>
    <x v="2229"/>
    <x v="9"/>
    <n v="1"/>
    <x v="0"/>
    <x v="3"/>
    <x v="4"/>
    <m/>
    <s v="Payment"/>
    <n v="1"/>
    <s v="Syrup"/>
    <n v="0.75"/>
    <x v="6"/>
  </r>
  <r>
    <x v="2580"/>
    <d v="2025-05-14T00:00:00"/>
    <x v="2229"/>
    <x v="6"/>
    <n v="1"/>
    <x v="1"/>
    <x v="1"/>
    <x v="1"/>
    <m/>
    <s v="Payment"/>
    <n v="1"/>
    <s v="Pourover12 oz"/>
    <n v="3.5"/>
    <x v="6"/>
  </r>
  <r>
    <x v="2580"/>
    <d v="2025-05-14T00:00:00"/>
    <x v="2229"/>
    <x v="17"/>
    <n v="1"/>
    <x v="1"/>
    <x v="1"/>
    <x v="3"/>
    <m/>
    <s v="Payment"/>
    <n v="1"/>
    <s v="Iced Guillermo12 oz"/>
    <n v="3.5"/>
    <x v="6"/>
  </r>
  <r>
    <x v="2581"/>
    <d v="2025-05-14T00:00:00"/>
    <x v="2230"/>
    <x v="1"/>
    <n v="2"/>
    <x v="1"/>
    <x v="1"/>
    <x v="1"/>
    <m/>
    <s v="Payment"/>
    <n v="1"/>
    <s v="Café latté12 oz"/>
    <n v="8.5"/>
    <x v="6"/>
  </r>
  <r>
    <x v="2582"/>
    <d v="2025-05-14T00:00:00"/>
    <x v="2231"/>
    <x v="4"/>
    <n v="1"/>
    <x v="1"/>
    <x v="1"/>
    <x v="1"/>
    <m/>
    <s v="Payment"/>
    <n v="1"/>
    <s v="Drip coffee12 oz"/>
    <n v="2.25"/>
    <x v="6"/>
  </r>
  <r>
    <x v="2583"/>
    <d v="2025-05-14T00:00:00"/>
    <x v="2232"/>
    <x v="4"/>
    <n v="2"/>
    <x v="1"/>
    <x v="1"/>
    <x v="1"/>
    <m/>
    <s v="Payment"/>
    <n v="1"/>
    <s v="Drip coffee12 oz"/>
    <n v="4.5"/>
    <x v="6"/>
  </r>
  <r>
    <x v="2584"/>
    <d v="2025-05-14T00:00:00"/>
    <x v="2233"/>
    <x v="9"/>
    <n v="1"/>
    <x v="0"/>
    <x v="3"/>
    <x v="4"/>
    <m/>
    <s v="Payment"/>
    <n v="2"/>
    <s v="Syrup"/>
    <n v="0.75"/>
    <x v="6"/>
  </r>
  <r>
    <x v="2584"/>
    <d v="2025-05-14T00:00:00"/>
    <x v="2233"/>
    <x v="6"/>
    <n v="1"/>
    <x v="1"/>
    <x v="1"/>
    <x v="1"/>
    <m/>
    <s v="Payment"/>
    <n v="2"/>
    <s v="Pourover12 oz"/>
    <n v="3.5"/>
    <x v="6"/>
  </r>
  <r>
    <x v="2585"/>
    <d v="2025-05-14T00:00:00"/>
    <x v="2234"/>
    <x v="6"/>
    <n v="1"/>
    <x v="1"/>
    <x v="1"/>
    <x v="1"/>
    <m/>
    <s v="Payment"/>
    <n v="1"/>
    <s v="Pourover12 oz"/>
    <n v="3.5"/>
    <x v="6"/>
  </r>
  <r>
    <x v="2586"/>
    <d v="2025-05-14T00:00:00"/>
    <x v="2235"/>
    <x v="6"/>
    <n v="1"/>
    <x v="1"/>
    <x v="1"/>
    <x v="1"/>
    <m/>
    <s v="Payment"/>
    <n v="1"/>
    <s v="Pourover12 oz"/>
    <n v="3.5"/>
    <x v="6"/>
  </r>
  <r>
    <x v="2587"/>
    <d v="2025-05-14T00:00:00"/>
    <x v="2236"/>
    <x v="17"/>
    <n v="1"/>
    <x v="1"/>
    <x v="1"/>
    <x v="3"/>
    <m/>
    <s v="Payment"/>
    <n v="1"/>
    <s v="Iced Guillermo12 oz"/>
    <n v="3.5"/>
    <x v="6"/>
  </r>
  <r>
    <x v="2588"/>
    <d v="2025-05-14T00:00:00"/>
    <x v="2237"/>
    <x v="7"/>
    <n v="1"/>
    <x v="2"/>
    <x v="1"/>
    <x v="1"/>
    <m/>
    <s v="Payment"/>
    <n v="2"/>
    <s v="Turkish coffee3 oz"/>
    <n v="3.75"/>
    <x v="6"/>
  </r>
  <r>
    <x v="2589"/>
    <d v="2025-05-14T00:00:00"/>
    <x v="2238"/>
    <x v="17"/>
    <n v="1"/>
    <x v="1"/>
    <x v="1"/>
    <x v="3"/>
    <m/>
    <s v="Payment"/>
    <n v="1"/>
    <s v="Iced Guillermo12 oz"/>
    <n v="3.5"/>
    <x v="6"/>
  </r>
  <r>
    <x v="2590"/>
    <d v="2025-05-14T00:00:00"/>
    <x v="2239"/>
    <x v="9"/>
    <n v="1"/>
    <x v="0"/>
    <x v="3"/>
    <x v="4"/>
    <m/>
    <s v="Payment"/>
    <n v="1"/>
    <s v="Syrup"/>
    <n v="0.75"/>
    <x v="6"/>
  </r>
  <r>
    <x v="2590"/>
    <d v="2025-05-14T00:00:00"/>
    <x v="2239"/>
    <x v="6"/>
    <n v="1"/>
    <x v="1"/>
    <x v="1"/>
    <x v="1"/>
    <m/>
    <s v="Payment"/>
    <n v="1"/>
    <s v="Pourover12 oz"/>
    <n v="3.5"/>
    <x v="6"/>
  </r>
  <r>
    <x v="2591"/>
    <d v="2025-05-14T00:00:00"/>
    <x v="2240"/>
    <x v="1"/>
    <n v="1"/>
    <x v="1"/>
    <x v="1"/>
    <x v="1"/>
    <m/>
    <s v="Payment"/>
    <n v="2"/>
    <s v="Café latté12 oz"/>
    <n v="4.25"/>
    <x v="6"/>
  </r>
  <r>
    <x v="2592"/>
    <d v="2025-05-14T00:00:00"/>
    <x v="2241"/>
    <x v="15"/>
    <n v="1"/>
    <x v="1"/>
    <x v="1"/>
    <x v="3"/>
    <m/>
    <s v="Payment"/>
    <n v="2"/>
    <s v="Frappé12 oz"/>
    <n v="4.75"/>
    <x v="6"/>
  </r>
  <r>
    <x v="2593"/>
    <d v="2025-05-14T00:00:00"/>
    <x v="2242"/>
    <x v="34"/>
    <n v="1"/>
    <x v="1"/>
    <x v="5"/>
    <x v="3"/>
    <m/>
    <s v="Payment"/>
    <n v="1"/>
    <s v="Mango lassi12 oz"/>
    <n v="5.75"/>
    <x v="6"/>
  </r>
  <r>
    <x v="2594"/>
    <d v="2025-05-14T00:00:00"/>
    <x v="2243"/>
    <x v="6"/>
    <n v="1"/>
    <x v="1"/>
    <x v="1"/>
    <x v="1"/>
    <m/>
    <s v="Payment"/>
    <n v="2"/>
    <s v="Pourover12 oz"/>
    <n v="3.5"/>
    <x v="6"/>
  </r>
  <r>
    <x v="2595"/>
    <d v="2025-05-14T00:00:00"/>
    <x v="2244"/>
    <x v="17"/>
    <n v="1"/>
    <x v="1"/>
    <x v="1"/>
    <x v="3"/>
    <m/>
    <s v="Payment"/>
    <n v="1"/>
    <s v="Iced Guillermo12 oz"/>
    <n v="3.5"/>
    <x v="6"/>
  </r>
  <r>
    <x v="2596"/>
    <d v="2025-05-14T00:00:00"/>
    <x v="2245"/>
    <x v="6"/>
    <n v="1"/>
    <x v="1"/>
    <x v="1"/>
    <x v="1"/>
    <m/>
    <s v="Payment"/>
    <n v="1"/>
    <s v="Pourover12 oz"/>
    <n v="3.5"/>
    <x v="6"/>
  </r>
  <r>
    <x v="2597"/>
    <d v="2025-05-14T00:00:00"/>
    <x v="2246"/>
    <x v="1"/>
    <n v="1"/>
    <x v="1"/>
    <x v="1"/>
    <x v="1"/>
    <m/>
    <s v="Payment"/>
    <n v="1"/>
    <s v="Café latté12 oz"/>
    <n v="4.25"/>
    <x v="6"/>
  </r>
  <r>
    <x v="2598"/>
    <d v="2025-05-14T00:00:00"/>
    <x v="2247"/>
    <x v="7"/>
    <n v="1"/>
    <x v="2"/>
    <x v="1"/>
    <x v="1"/>
    <m/>
    <s v="Payment"/>
    <n v="1"/>
    <s v="Turkish coffee3 oz"/>
    <n v="3.75"/>
    <x v="6"/>
  </r>
  <r>
    <x v="2599"/>
    <d v="2025-05-14T00:00:00"/>
    <x v="2248"/>
    <x v="15"/>
    <n v="1"/>
    <x v="1"/>
    <x v="1"/>
    <x v="3"/>
    <m/>
    <s v="Payment"/>
    <n v="1"/>
    <s v="Frappé12 oz"/>
    <n v="4.75"/>
    <x v="6"/>
  </r>
  <r>
    <x v="2599"/>
    <d v="2025-05-14T00:00:00"/>
    <x v="2248"/>
    <x v="5"/>
    <n v="1"/>
    <x v="1"/>
    <x v="1"/>
    <x v="1"/>
    <m/>
    <s v="Payment"/>
    <n v="1"/>
    <s v="Café Cubano12 oz"/>
    <n v="7"/>
    <x v="6"/>
  </r>
  <r>
    <x v="2600"/>
    <d v="2025-05-14T00:00:00"/>
    <x v="2249"/>
    <x v="6"/>
    <n v="1"/>
    <x v="1"/>
    <x v="1"/>
    <x v="1"/>
    <m/>
    <s v="Payment"/>
    <n v="2"/>
    <s v="Pourover12 oz"/>
    <n v="3.5"/>
    <x v="6"/>
  </r>
  <r>
    <x v="2601"/>
    <d v="2025-05-14T00:00:00"/>
    <x v="2250"/>
    <x v="19"/>
    <n v="1"/>
    <x v="1"/>
    <x v="4"/>
    <x v="5"/>
    <m/>
    <s v="Payment"/>
    <n v="2"/>
    <s v="House blend12 oz"/>
    <n v="12.95"/>
    <x v="6"/>
  </r>
  <r>
    <x v="2602"/>
    <d v="2025-05-14T00:00:00"/>
    <x v="2251"/>
    <x v="2"/>
    <n v="1"/>
    <x v="1"/>
    <x v="1"/>
    <x v="1"/>
    <m/>
    <s v="Payment"/>
    <n v="1"/>
    <s v="Cappuccino12 oz"/>
    <n v="5.5"/>
    <x v="6"/>
  </r>
  <r>
    <x v="2603"/>
    <d v="2025-05-14T00:00:00"/>
    <x v="2252"/>
    <x v="9"/>
    <n v="1"/>
    <x v="0"/>
    <x v="3"/>
    <x v="4"/>
    <m/>
    <s v="Payment"/>
    <n v="1"/>
    <s v="Syrup"/>
    <n v="0.75"/>
    <x v="6"/>
  </r>
  <r>
    <x v="2603"/>
    <d v="2025-05-14T00:00:00"/>
    <x v="2252"/>
    <x v="1"/>
    <n v="1"/>
    <x v="1"/>
    <x v="1"/>
    <x v="1"/>
    <m/>
    <s v="Payment"/>
    <n v="1"/>
    <s v="Café latté12 oz"/>
    <n v="4.25"/>
    <x v="6"/>
  </r>
  <r>
    <x v="2604"/>
    <d v="2025-05-14T00:00:00"/>
    <x v="2253"/>
    <x v="13"/>
    <n v="1"/>
    <x v="4"/>
    <x v="2"/>
    <x v="1"/>
    <m/>
    <s v="Payment"/>
    <n v="1"/>
    <s v="Moroccan tea10 oz"/>
    <n v="3"/>
    <x v="6"/>
  </r>
  <r>
    <x v="2604"/>
    <d v="2025-05-14T00:00:00"/>
    <x v="2253"/>
    <x v="15"/>
    <n v="1"/>
    <x v="1"/>
    <x v="1"/>
    <x v="3"/>
    <m/>
    <s v="Payment"/>
    <n v="1"/>
    <s v="Frappé12 oz"/>
    <n v="4.75"/>
    <x v="6"/>
  </r>
  <r>
    <x v="2605"/>
    <d v="2025-05-14T00:00:00"/>
    <x v="2067"/>
    <x v="3"/>
    <n v="1"/>
    <x v="0"/>
    <x v="1"/>
    <x v="2"/>
    <m/>
    <s v="Payment"/>
    <n v="1"/>
    <s v="Drip coffee refill"/>
    <n v="1.25"/>
    <x v="6"/>
  </r>
  <r>
    <x v="2606"/>
    <d v="2025-05-14T00:00:00"/>
    <x v="1377"/>
    <x v="9"/>
    <n v="1"/>
    <x v="0"/>
    <x v="3"/>
    <x v="4"/>
    <m/>
    <s v="Payment"/>
    <n v="2"/>
    <s v="Syrup"/>
    <n v="0.75"/>
    <x v="6"/>
  </r>
  <r>
    <x v="2606"/>
    <d v="2025-05-14T00:00:00"/>
    <x v="1377"/>
    <x v="6"/>
    <n v="1"/>
    <x v="1"/>
    <x v="1"/>
    <x v="1"/>
    <m/>
    <s v="Payment"/>
    <n v="2"/>
    <s v="Pourover12 oz"/>
    <n v="3.5"/>
    <x v="6"/>
  </r>
  <r>
    <x v="2607"/>
    <d v="2025-05-14T00:00:00"/>
    <x v="2254"/>
    <x v="9"/>
    <n v="1"/>
    <x v="0"/>
    <x v="3"/>
    <x v="4"/>
    <m/>
    <s v="Payment"/>
    <n v="2"/>
    <s v="Syrup"/>
    <n v="0.75"/>
    <x v="6"/>
  </r>
  <r>
    <x v="2607"/>
    <d v="2025-05-14T00:00:00"/>
    <x v="2254"/>
    <x v="15"/>
    <n v="2"/>
    <x v="1"/>
    <x v="1"/>
    <x v="3"/>
    <m/>
    <s v="Payment"/>
    <n v="2"/>
    <s v="Frappé12 oz"/>
    <n v="9.5"/>
    <x v="6"/>
  </r>
  <r>
    <x v="2608"/>
    <d v="2025-05-14T00:00:00"/>
    <x v="2255"/>
    <x v="2"/>
    <n v="1"/>
    <x v="1"/>
    <x v="1"/>
    <x v="1"/>
    <m/>
    <s v="Payment"/>
    <n v="1"/>
    <s v="Cappuccino12 oz"/>
    <n v="5.5"/>
    <x v="6"/>
  </r>
  <r>
    <x v="2609"/>
    <d v="2025-05-14T00:00:00"/>
    <x v="2256"/>
    <x v="3"/>
    <n v="1"/>
    <x v="0"/>
    <x v="1"/>
    <x v="2"/>
    <m/>
    <s v="Payment"/>
    <n v="1"/>
    <s v="Drip coffee refill"/>
    <n v="1.25"/>
    <x v="6"/>
  </r>
  <r>
    <x v="2610"/>
    <d v="2025-05-14T00:00:00"/>
    <x v="2257"/>
    <x v="13"/>
    <n v="1"/>
    <x v="4"/>
    <x v="2"/>
    <x v="1"/>
    <m/>
    <s v="Payment"/>
    <n v="1"/>
    <s v="Moroccan tea10 oz"/>
    <n v="3"/>
    <x v="6"/>
  </r>
  <r>
    <x v="2611"/>
    <d v="2025-05-14T00:00:00"/>
    <x v="2258"/>
    <x v="10"/>
    <n v="1"/>
    <x v="1"/>
    <x v="4"/>
    <x v="5"/>
    <m/>
    <s v="Payment"/>
    <n v="2"/>
    <s v="Single-origin12 oz"/>
    <n v="14.95"/>
    <x v="6"/>
  </r>
  <r>
    <x v="2612"/>
    <d v="2025-05-14T00:00:00"/>
    <x v="2259"/>
    <x v="9"/>
    <n v="1"/>
    <x v="0"/>
    <x v="3"/>
    <x v="4"/>
    <m/>
    <s v="Payment"/>
    <n v="2"/>
    <s v="Syrup"/>
    <n v="0.75"/>
    <x v="6"/>
  </r>
  <r>
    <x v="2613"/>
    <d v="2025-05-14T00:00:00"/>
    <x v="2260"/>
    <x v="8"/>
    <n v="1"/>
    <x v="1"/>
    <x v="2"/>
    <x v="3"/>
    <m/>
    <s v="Payment"/>
    <n v="2"/>
    <s v="Iced tea12 oz"/>
    <n v="4.25"/>
    <x v="6"/>
  </r>
  <r>
    <x v="2613"/>
    <d v="2025-05-14T00:00:00"/>
    <x v="2260"/>
    <x v="19"/>
    <n v="1"/>
    <x v="1"/>
    <x v="4"/>
    <x v="5"/>
    <m/>
    <s v="Payment"/>
    <n v="2"/>
    <s v="House blend12 oz"/>
    <n v="12.95"/>
    <x v="6"/>
  </r>
  <r>
    <x v="2614"/>
    <d v="2025-05-14T00:00:00"/>
    <x v="2261"/>
    <x v="15"/>
    <n v="1"/>
    <x v="1"/>
    <x v="1"/>
    <x v="3"/>
    <m/>
    <s v="Payment"/>
    <n v="1"/>
    <s v="Frappé12 oz"/>
    <n v="4.75"/>
    <x v="6"/>
  </r>
  <r>
    <x v="2615"/>
    <d v="2025-05-14T00:00:00"/>
    <x v="2262"/>
    <x v="5"/>
    <n v="1"/>
    <x v="1"/>
    <x v="1"/>
    <x v="1"/>
    <m/>
    <s v="Payment"/>
    <n v="2"/>
    <s v="Café Cubano12 oz"/>
    <n v="7"/>
    <x v="6"/>
  </r>
  <r>
    <x v="2616"/>
    <d v="2025-05-14T00:00:00"/>
    <x v="2263"/>
    <x v="9"/>
    <n v="1"/>
    <x v="0"/>
    <x v="3"/>
    <x v="4"/>
    <m/>
    <s v="Payment"/>
    <n v="1"/>
    <s v="Syrup"/>
    <n v="0.75"/>
    <x v="6"/>
  </r>
  <r>
    <x v="2616"/>
    <d v="2025-05-14T00:00:00"/>
    <x v="2263"/>
    <x v="6"/>
    <n v="1"/>
    <x v="1"/>
    <x v="1"/>
    <x v="1"/>
    <m/>
    <s v="Payment"/>
    <n v="1"/>
    <s v="Pourover12 oz"/>
    <n v="3.5"/>
    <x v="6"/>
  </r>
  <r>
    <x v="2617"/>
    <d v="2025-05-14T00:00:00"/>
    <x v="2264"/>
    <x v="9"/>
    <n v="1"/>
    <x v="0"/>
    <x v="3"/>
    <x v="4"/>
    <m/>
    <s v="Payment"/>
    <n v="1"/>
    <s v="Syrup"/>
    <n v="0.75"/>
    <x v="6"/>
  </r>
  <r>
    <x v="2617"/>
    <d v="2025-05-14T00:00:00"/>
    <x v="2264"/>
    <x v="6"/>
    <n v="1"/>
    <x v="1"/>
    <x v="1"/>
    <x v="1"/>
    <m/>
    <s v="Payment"/>
    <n v="1"/>
    <s v="Pourover12 oz"/>
    <n v="3.5"/>
    <x v="6"/>
  </r>
  <r>
    <x v="2618"/>
    <d v="2025-05-14T00:00:00"/>
    <x v="2265"/>
    <x v="15"/>
    <n v="1"/>
    <x v="1"/>
    <x v="1"/>
    <x v="3"/>
    <m/>
    <s v="Payment"/>
    <n v="1"/>
    <s v="Frappé12 oz"/>
    <n v="4.75"/>
    <x v="6"/>
  </r>
  <r>
    <x v="2619"/>
    <d v="2025-05-14T00:00:00"/>
    <x v="2266"/>
    <x v="24"/>
    <n v="1"/>
    <x v="1"/>
    <x v="1"/>
    <x v="1"/>
    <m/>
    <s v="Payment"/>
    <n v="1"/>
    <s v="Aeropress12 oz"/>
    <n v="6"/>
    <x v="6"/>
  </r>
  <r>
    <x v="2620"/>
    <d v="2025-05-14T00:00:00"/>
    <x v="2267"/>
    <x v="2"/>
    <n v="1"/>
    <x v="1"/>
    <x v="1"/>
    <x v="1"/>
    <m/>
    <s v="Payment"/>
    <n v="1"/>
    <s v="Cappuccino12 oz"/>
    <n v="5.5"/>
    <x v="6"/>
  </r>
  <r>
    <x v="2621"/>
    <d v="2025-05-14T00:00:00"/>
    <x v="2268"/>
    <x v="6"/>
    <n v="1"/>
    <x v="1"/>
    <x v="1"/>
    <x v="1"/>
    <m/>
    <s v="Payment"/>
    <n v="1"/>
    <s v="Pourover12 oz"/>
    <n v="3.5"/>
    <x v="6"/>
  </r>
  <r>
    <x v="2622"/>
    <d v="2025-05-14T00:00:00"/>
    <x v="2269"/>
    <x v="1"/>
    <n v="1"/>
    <x v="1"/>
    <x v="1"/>
    <x v="1"/>
    <m/>
    <s v="Payment"/>
    <n v="1"/>
    <s v="Café latté12 oz"/>
    <n v="4.25"/>
    <x v="6"/>
  </r>
  <r>
    <x v="2623"/>
    <d v="2025-05-14T00:00:00"/>
    <x v="2270"/>
    <x v="15"/>
    <n v="1"/>
    <x v="1"/>
    <x v="1"/>
    <x v="3"/>
    <m/>
    <s v="Payment"/>
    <n v="1"/>
    <s v="Frappé12 oz"/>
    <n v="4.75"/>
    <x v="6"/>
  </r>
  <r>
    <x v="2624"/>
    <d v="2025-05-14T00:00:00"/>
    <x v="2271"/>
    <x v="11"/>
    <n v="1"/>
    <x v="0"/>
    <x v="3"/>
    <x v="4"/>
    <m/>
    <s v="Payment"/>
    <n v="1"/>
    <s v="Extra shot"/>
    <n v="1"/>
    <x v="6"/>
  </r>
  <r>
    <x v="2624"/>
    <d v="2025-05-14T00:00:00"/>
    <x v="2271"/>
    <x v="2"/>
    <n v="1"/>
    <x v="1"/>
    <x v="1"/>
    <x v="1"/>
    <m/>
    <s v="Payment"/>
    <n v="1"/>
    <s v="Cappuccino12 oz"/>
    <n v="5.5"/>
    <x v="6"/>
  </r>
  <r>
    <x v="2625"/>
    <d v="2025-05-14T00:00:00"/>
    <x v="2272"/>
    <x v="15"/>
    <n v="1"/>
    <x v="1"/>
    <x v="1"/>
    <x v="3"/>
    <m/>
    <s v="Payment"/>
    <n v="1"/>
    <s v="Frappé12 oz"/>
    <n v="4.75"/>
    <x v="6"/>
  </r>
  <r>
    <x v="2626"/>
    <d v="2025-05-14T00:00:00"/>
    <x v="2273"/>
    <x v="15"/>
    <n v="1"/>
    <x v="1"/>
    <x v="1"/>
    <x v="3"/>
    <m/>
    <s v="Payment"/>
    <n v="1"/>
    <s v="Frappé12 oz"/>
    <n v="4.75"/>
    <x v="6"/>
  </r>
  <r>
    <x v="2627"/>
    <d v="2025-05-14T00:00:00"/>
    <x v="2274"/>
    <x v="2"/>
    <n v="2"/>
    <x v="1"/>
    <x v="1"/>
    <x v="1"/>
    <m/>
    <s v="Payment"/>
    <n v="1"/>
    <s v="Cappuccino12 oz"/>
    <n v="11"/>
    <x v="6"/>
  </r>
  <r>
    <x v="2628"/>
    <d v="2025-05-14T00:00:00"/>
    <x v="2275"/>
    <x v="17"/>
    <n v="1"/>
    <x v="1"/>
    <x v="1"/>
    <x v="3"/>
    <m/>
    <s v="Payment"/>
    <n v="2"/>
    <s v="Iced Guillermo12 oz"/>
    <n v="3.5"/>
    <x v="6"/>
  </r>
  <r>
    <x v="2628"/>
    <d v="2025-05-14T00:00:00"/>
    <x v="2275"/>
    <x v="15"/>
    <n v="1"/>
    <x v="1"/>
    <x v="1"/>
    <x v="3"/>
    <m/>
    <s v="Payment"/>
    <n v="2"/>
    <s v="Frappé12 oz"/>
    <n v="4.75"/>
    <x v="6"/>
  </r>
  <r>
    <x v="2629"/>
    <d v="2025-05-14T00:00:00"/>
    <x v="2276"/>
    <x v="9"/>
    <n v="1"/>
    <x v="0"/>
    <x v="3"/>
    <x v="4"/>
    <m/>
    <s v="Payment"/>
    <n v="1"/>
    <s v="Syrup"/>
    <n v="0.75"/>
    <x v="6"/>
  </r>
  <r>
    <x v="2629"/>
    <d v="2025-05-14T00:00:00"/>
    <x v="2276"/>
    <x v="6"/>
    <n v="1"/>
    <x v="1"/>
    <x v="1"/>
    <x v="1"/>
    <m/>
    <s v="Payment"/>
    <n v="1"/>
    <s v="Pourover12 oz"/>
    <n v="3.5"/>
    <x v="6"/>
  </r>
  <r>
    <x v="2630"/>
    <d v="2025-05-14T00:00:00"/>
    <x v="2277"/>
    <x v="6"/>
    <n v="1"/>
    <x v="1"/>
    <x v="1"/>
    <x v="1"/>
    <m/>
    <s v="Payment"/>
    <n v="1"/>
    <s v="Pourover12 oz"/>
    <n v="3.5"/>
    <x v="6"/>
  </r>
  <r>
    <x v="2630"/>
    <d v="2025-05-14T00:00:00"/>
    <x v="2277"/>
    <x v="5"/>
    <n v="2"/>
    <x v="1"/>
    <x v="1"/>
    <x v="1"/>
    <m/>
    <s v="Payment"/>
    <n v="1"/>
    <s v="Café Cubano12 oz"/>
    <n v="14"/>
    <x v="6"/>
  </r>
  <r>
    <x v="2631"/>
    <d v="2025-05-14T00:00:00"/>
    <x v="2278"/>
    <x v="8"/>
    <n v="1"/>
    <x v="1"/>
    <x v="2"/>
    <x v="3"/>
    <m/>
    <s v="Payment"/>
    <n v="1"/>
    <s v="Iced tea12 oz"/>
    <n v="4.25"/>
    <x v="6"/>
  </r>
  <r>
    <x v="2632"/>
    <d v="2025-05-14T00:00:00"/>
    <x v="1225"/>
    <x v="6"/>
    <n v="1"/>
    <x v="1"/>
    <x v="1"/>
    <x v="1"/>
    <m/>
    <s v="Payment"/>
    <n v="1"/>
    <s v="Pourover12 oz"/>
    <n v="3.5"/>
    <x v="6"/>
  </r>
  <r>
    <x v="2632"/>
    <d v="2025-05-14T00:00:00"/>
    <x v="1225"/>
    <x v="4"/>
    <n v="1"/>
    <x v="1"/>
    <x v="1"/>
    <x v="1"/>
    <m/>
    <s v="Payment"/>
    <n v="1"/>
    <s v="Drip coffee12 oz"/>
    <n v="2.25"/>
    <x v="6"/>
  </r>
  <r>
    <x v="2633"/>
    <d v="2025-05-14T00:00:00"/>
    <x v="2279"/>
    <x v="22"/>
    <n v="1"/>
    <x v="4"/>
    <x v="1"/>
    <x v="3"/>
    <m/>
    <s v="Payment"/>
    <n v="2"/>
    <s v="Iced café bombón10 oz"/>
    <n v="4.75"/>
    <x v="6"/>
  </r>
  <r>
    <x v="2634"/>
    <d v="2025-05-14T00:00:00"/>
    <x v="2280"/>
    <x v="17"/>
    <n v="1"/>
    <x v="1"/>
    <x v="1"/>
    <x v="3"/>
    <m/>
    <s v="Payment"/>
    <n v="1"/>
    <s v="Iced Guillermo12 oz"/>
    <n v="3.5"/>
    <x v="6"/>
  </r>
  <r>
    <x v="2635"/>
    <d v="2025-05-14T00:00:00"/>
    <x v="2281"/>
    <x v="13"/>
    <n v="1"/>
    <x v="4"/>
    <x v="2"/>
    <x v="1"/>
    <m/>
    <s v="Payment"/>
    <n v="2"/>
    <s v="Moroccan tea10 oz"/>
    <n v="3"/>
    <x v="6"/>
  </r>
  <r>
    <x v="2636"/>
    <d v="2025-05-14T00:00:00"/>
    <x v="2282"/>
    <x v="2"/>
    <n v="1"/>
    <x v="1"/>
    <x v="1"/>
    <x v="1"/>
    <m/>
    <s v="Payment"/>
    <n v="1"/>
    <s v="Cappuccino12 oz"/>
    <n v="5.5"/>
    <x v="6"/>
  </r>
  <r>
    <x v="2637"/>
    <d v="2025-05-14T00:00:00"/>
    <x v="2283"/>
    <x v="14"/>
    <n v="1"/>
    <x v="5"/>
    <x v="5"/>
    <x v="1"/>
    <m/>
    <s v="Payment"/>
    <n v="2"/>
    <s v="Hot chocolateRegular (12 oz)"/>
    <n v="4.75"/>
    <x v="6"/>
  </r>
  <r>
    <x v="2638"/>
    <d v="2025-05-14T00:00:00"/>
    <x v="2284"/>
    <x v="4"/>
    <n v="1"/>
    <x v="1"/>
    <x v="1"/>
    <x v="1"/>
    <m/>
    <s v="Payment"/>
    <n v="1"/>
    <s v="Drip coffee12 oz"/>
    <n v="2.25"/>
    <x v="6"/>
  </r>
  <r>
    <x v="2639"/>
    <d v="2025-05-14T00:00:00"/>
    <x v="2285"/>
    <x v="6"/>
    <n v="1"/>
    <x v="1"/>
    <x v="1"/>
    <x v="1"/>
    <m/>
    <s v="Payment"/>
    <n v="1"/>
    <s v="Pourover12 oz"/>
    <n v="3.5"/>
    <x v="6"/>
  </r>
  <r>
    <x v="2640"/>
    <d v="2025-05-14T00:00:00"/>
    <x v="2286"/>
    <x v="7"/>
    <n v="1"/>
    <x v="2"/>
    <x v="1"/>
    <x v="1"/>
    <m/>
    <s v="Payment"/>
    <n v="1"/>
    <s v="Turkish coffee3 oz"/>
    <n v="3.75"/>
    <x v="6"/>
  </r>
  <r>
    <x v="2641"/>
    <d v="2025-05-14T00:00:00"/>
    <x v="2287"/>
    <x v="9"/>
    <n v="1"/>
    <x v="0"/>
    <x v="3"/>
    <x v="4"/>
    <m/>
    <s v="Payment"/>
    <n v="1"/>
    <s v="Syrup"/>
    <n v="0.75"/>
    <x v="6"/>
  </r>
  <r>
    <x v="2641"/>
    <d v="2025-05-14T00:00:00"/>
    <x v="2287"/>
    <x v="6"/>
    <n v="1"/>
    <x v="1"/>
    <x v="1"/>
    <x v="1"/>
    <m/>
    <s v="Payment"/>
    <n v="1"/>
    <s v="Pourover12 oz"/>
    <n v="3.5"/>
    <x v="6"/>
  </r>
  <r>
    <x v="2642"/>
    <d v="2025-05-14T00:00:00"/>
    <x v="2288"/>
    <x v="2"/>
    <n v="1"/>
    <x v="1"/>
    <x v="1"/>
    <x v="1"/>
    <m/>
    <s v="Payment"/>
    <n v="1"/>
    <s v="Cappuccino12 oz"/>
    <n v="5.5"/>
    <x v="6"/>
  </r>
  <r>
    <x v="2643"/>
    <d v="2025-05-14T00:00:00"/>
    <x v="2289"/>
    <x v="2"/>
    <n v="1"/>
    <x v="1"/>
    <x v="1"/>
    <x v="1"/>
    <m/>
    <s v="Payment"/>
    <n v="1"/>
    <s v="Cappuccino12 oz"/>
    <n v="5.5"/>
    <x v="6"/>
  </r>
  <r>
    <x v="2644"/>
    <d v="2025-05-14T00:00:00"/>
    <x v="2290"/>
    <x v="11"/>
    <n v="1"/>
    <x v="0"/>
    <x v="3"/>
    <x v="4"/>
    <m/>
    <s v="Payment"/>
    <n v="1"/>
    <s v="Extra shot"/>
    <n v="1"/>
    <x v="6"/>
  </r>
  <r>
    <x v="2644"/>
    <d v="2025-05-14T00:00:00"/>
    <x v="2290"/>
    <x v="2"/>
    <n v="1"/>
    <x v="1"/>
    <x v="1"/>
    <x v="1"/>
    <m/>
    <s v="Payment"/>
    <n v="1"/>
    <s v="Cappuccino12 oz"/>
    <n v="5.5"/>
    <x v="6"/>
  </r>
  <r>
    <x v="2645"/>
    <d v="2025-05-14T00:00:00"/>
    <x v="2291"/>
    <x v="15"/>
    <n v="1"/>
    <x v="1"/>
    <x v="1"/>
    <x v="3"/>
    <m/>
    <s v="Payment"/>
    <n v="1"/>
    <s v="Frappé12 oz"/>
    <n v="4.75"/>
    <x v="6"/>
  </r>
  <r>
    <x v="2646"/>
    <d v="2025-05-14T00:00:00"/>
    <x v="2292"/>
    <x v="7"/>
    <n v="2"/>
    <x v="2"/>
    <x v="1"/>
    <x v="1"/>
    <m/>
    <s v="Payment"/>
    <n v="2"/>
    <s v="Turkish coffee3 oz"/>
    <n v="7.5"/>
    <x v="6"/>
  </r>
  <r>
    <x v="2646"/>
    <d v="2025-05-14T00:00:00"/>
    <x v="2292"/>
    <x v="9"/>
    <n v="1"/>
    <x v="0"/>
    <x v="3"/>
    <x v="4"/>
    <m/>
    <s v="Payment"/>
    <n v="2"/>
    <s v="Syrup"/>
    <n v="0.75"/>
    <x v="6"/>
  </r>
  <r>
    <x v="2646"/>
    <d v="2025-05-14T00:00:00"/>
    <x v="2292"/>
    <x v="20"/>
    <n v="1"/>
    <x v="1"/>
    <x v="2"/>
    <x v="1"/>
    <m/>
    <s v="Payment"/>
    <n v="2"/>
    <s v="Rooibos latté12 oz"/>
    <n v="5.5"/>
    <x v="6"/>
  </r>
  <r>
    <x v="2647"/>
    <d v="2025-05-14T00:00:00"/>
    <x v="2028"/>
    <x v="9"/>
    <n v="1"/>
    <x v="0"/>
    <x v="3"/>
    <x v="4"/>
    <m/>
    <s v="Payment"/>
    <n v="1"/>
    <s v="Syrup"/>
    <n v="0.75"/>
    <x v="6"/>
  </r>
  <r>
    <x v="2647"/>
    <d v="2025-05-14T00:00:00"/>
    <x v="2028"/>
    <x v="6"/>
    <n v="1"/>
    <x v="1"/>
    <x v="1"/>
    <x v="1"/>
    <m/>
    <s v="Payment"/>
    <n v="1"/>
    <s v="Pourover12 oz"/>
    <n v="3.5"/>
    <x v="6"/>
  </r>
  <r>
    <x v="2648"/>
    <d v="2025-05-14T00:00:00"/>
    <x v="2293"/>
    <x v="9"/>
    <n v="1"/>
    <x v="0"/>
    <x v="3"/>
    <x v="4"/>
    <m/>
    <s v="Payment"/>
    <n v="1"/>
    <s v="Syrup"/>
    <n v="0.75"/>
    <x v="6"/>
  </r>
  <r>
    <x v="2648"/>
    <d v="2025-05-14T00:00:00"/>
    <x v="2293"/>
    <x v="15"/>
    <n v="1"/>
    <x v="1"/>
    <x v="1"/>
    <x v="3"/>
    <m/>
    <s v="Payment"/>
    <n v="1"/>
    <s v="Frappé12 oz"/>
    <n v="4.75"/>
    <x v="6"/>
  </r>
  <r>
    <x v="2648"/>
    <d v="2025-05-14T00:00:00"/>
    <x v="2293"/>
    <x v="4"/>
    <n v="1"/>
    <x v="1"/>
    <x v="1"/>
    <x v="1"/>
    <m/>
    <s v="Payment"/>
    <n v="1"/>
    <s v="Drip coffee12 oz"/>
    <n v="2.25"/>
    <x v="6"/>
  </r>
  <r>
    <x v="2649"/>
    <d v="2025-05-14T00:00:00"/>
    <x v="2294"/>
    <x v="1"/>
    <n v="1"/>
    <x v="1"/>
    <x v="1"/>
    <x v="1"/>
    <m/>
    <s v="Payment"/>
    <n v="1"/>
    <s v="Café latté12 oz"/>
    <n v="4.25"/>
    <x v="6"/>
  </r>
  <r>
    <x v="2650"/>
    <d v="2025-05-14T00:00:00"/>
    <x v="2295"/>
    <x v="15"/>
    <n v="1"/>
    <x v="1"/>
    <x v="1"/>
    <x v="3"/>
    <m/>
    <s v="Payment"/>
    <n v="2"/>
    <s v="Frappé12 oz"/>
    <n v="4.75"/>
    <x v="6"/>
  </r>
  <r>
    <x v="2651"/>
    <d v="2025-05-14T00:00:00"/>
    <x v="2296"/>
    <x v="4"/>
    <n v="1"/>
    <x v="1"/>
    <x v="1"/>
    <x v="1"/>
    <m/>
    <s v="Payment"/>
    <n v="1"/>
    <s v="Drip coffee12 oz"/>
    <n v="2.25"/>
    <x v="6"/>
  </r>
  <r>
    <x v="2652"/>
    <d v="2025-05-14T00:00:00"/>
    <x v="2297"/>
    <x v="6"/>
    <n v="2"/>
    <x v="1"/>
    <x v="1"/>
    <x v="1"/>
    <m/>
    <s v="Payment"/>
    <n v="1"/>
    <s v="Pourover12 oz"/>
    <n v="7"/>
    <x v="6"/>
  </r>
  <r>
    <x v="2653"/>
    <d v="2025-05-14T00:00:00"/>
    <x v="2298"/>
    <x v="15"/>
    <n v="1"/>
    <x v="1"/>
    <x v="1"/>
    <x v="3"/>
    <m/>
    <s v="Payment"/>
    <n v="2"/>
    <s v="Frappé12 oz"/>
    <n v="4.75"/>
    <x v="6"/>
  </r>
  <r>
    <x v="2654"/>
    <d v="2025-05-14T00:00:00"/>
    <x v="2299"/>
    <x v="2"/>
    <n v="1"/>
    <x v="1"/>
    <x v="1"/>
    <x v="1"/>
    <m/>
    <s v="Payment"/>
    <n v="1"/>
    <s v="Cappuccino12 oz"/>
    <n v="5.5"/>
    <x v="6"/>
  </r>
  <r>
    <x v="2655"/>
    <d v="2025-05-14T00:00:00"/>
    <x v="2300"/>
    <x v="15"/>
    <n v="2"/>
    <x v="1"/>
    <x v="1"/>
    <x v="3"/>
    <m/>
    <s v="Payment"/>
    <n v="1"/>
    <s v="Frappé12 oz"/>
    <n v="9.5"/>
    <x v="6"/>
  </r>
  <r>
    <x v="2656"/>
    <d v="2025-05-14T00:00:00"/>
    <x v="2301"/>
    <x v="1"/>
    <n v="1"/>
    <x v="1"/>
    <x v="1"/>
    <x v="1"/>
    <m/>
    <s v="Payment"/>
    <n v="2"/>
    <s v="Café latté12 oz"/>
    <n v="4.25"/>
    <x v="6"/>
  </r>
  <r>
    <x v="2657"/>
    <d v="2025-05-14T00:00:00"/>
    <x v="2302"/>
    <x v="6"/>
    <n v="1"/>
    <x v="1"/>
    <x v="1"/>
    <x v="1"/>
    <m/>
    <s v="Payment"/>
    <n v="1"/>
    <s v="Pourover12 oz"/>
    <n v="3.5"/>
    <x v="6"/>
  </r>
  <r>
    <x v="2657"/>
    <d v="2025-05-14T00:00:00"/>
    <x v="2302"/>
    <x v="6"/>
    <n v="1"/>
    <x v="1"/>
    <x v="1"/>
    <x v="1"/>
    <m/>
    <s v="Payment"/>
    <n v="1"/>
    <s v="Pourover12 oz"/>
    <n v="3.5"/>
    <x v="6"/>
  </r>
  <r>
    <x v="2658"/>
    <d v="2025-05-14T00:00:00"/>
    <x v="2303"/>
    <x v="4"/>
    <n v="1"/>
    <x v="1"/>
    <x v="1"/>
    <x v="1"/>
    <m/>
    <s v="Payment"/>
    <n v="1"/>
    <s v="Drip coffee12 oz"/>
    <n v="2.25"/>
    <x v="6"/>
  </r>
  <r>
    <x v="2659"/>
    <d v="2025-05-14T00:00:00"/>
    <x v="2304"/>
    <x v="13"/>
    <n v="1"/>
    <x v="4"/>
    <x v="2"/>
    <x v="1"/>
    <m/>
    <s v="Payment"/>
    <n v="1"/>
    <s v="Moroccan tea10 oz"/>
    <n v="3"/>
    <x v="6"/>
  </r>
  <r>
    <x v="2660"/>
    <d v="2025-05-14T00:00:00"/>
    <x v="2305"/>
    <x v="3"/>
    <n v="1"/>
    <x v="0"/>
    <x v="1"/>
    <x v="2"/>
    <m/>
    <s v="Payment"/>
    <n v="2"/>
    <s v="Drip coffee refill"/>
    <n v="1.25"/>
    <x v="6"/>
  </r>
  <r>
    <x v="2661"/>
    <d v="2025-05-14T00:00:00"/>
    <x v="2306"/>
    <x v="3"/>
    <n v="1"/>
    <x v="0"/>
    <x v="1"/>
    <x v="2"/>
    <m/>
    <s v="Payment"/>
    <n v="2"/>
    <s v="Drip coffee refill"/>
    <n v="1.25"/>
    <x v="6"/>
  </r>
  <r>
    <x v="2662"/>
    <d v="2025-05-14T00:00:00"/>
    <x v="2307"/>
    <x v="6"/>
    <n v="1"/>
    <x v="1"/>
    <x v="1"/>
    <x v="1"/>
    <m/>
    <s v="Payment"/>
    <n v="2"/>
    <s v="Pourover12 oz"/>
    <n v="3.5"/>
    <x v="6"/>
  </r>
  <r>
    <x v="2662"/>
    <d v="2025-05-14T00:00:00"/>
    <x v="2307"/>
    <x v="4"/>
    <n v="1"/>
    <x v="1"/>
    <x v="1"/>
    <x v="1"/>
    <m/>
    <s v="Payment"/>
    <n v="2"/>
    <s v="Drip coffee12 oz"/>
    <n v="2.25"/>
    <x v="6"/>
  </r>
  <r>
    <x v="2663"/>
    <d v="2025-05-14T00:00:00"/>
    <x v="2308"/>
    <x v="11"/>
    <n v="1"/>
    <x v="0"/>
    <x v="3"/>
    <x v="4"/>
    <m/>
    <s v="Payment"/>
    <n v="1"/>
    <s v="Extra shot"/>
    <n v="1"/>
    <x v="6"/>
  </r>
  <r>
    <x v="2664"/>
    <d v="2025-05-14T00:00:00"/>
    <x v="2309"/>
    <x v="1"/>
    <n v="1"/>
    <x v="1"/>
    <x v="1"/>
    <x v="1"/>
    <m/>
    <s v="Payment"/>
    <n v="1"/>
    <s v="Café latté12 oz"/>
    <n v="4.25"/>
    <x v="6"/>
  </r>
  <r>
    <x v="2665"/>
    <d v="2025-05-14T00:00:00"/>
    <x v="2310"/>
    <x v="8"/>
    <n v="1"/>
    <x v="1"/>
    <x v="2"/>
    <x v="3"/>
    <m/>
    <s v="Payment"/>
    <n v="1"/>
    <s v="Iced tea12 oz"/>
    <n v="4.25"/>
    <x v="6"/>
  </r>
  <r>
    <x v="2666"/>
    <d v="2025-05-14T00:00:00"/>
    <x v="2311"/>
    <x v="35"/>
    <n v="1"/>
    <x v="6"/>
    <x v="1"/>
    <x v="1"/>
    <m/>
    <s v="Payment"/>
    <n v="1"/>
    <s v="Cortado4 oz"/>
    <n v="3.75"/>
    <x v="6"/>
  </r>
  <r>
    <x v="2667"/>
    <d v="2025-05-14T00:00:00"/>
    <x v="2312"/>
    <x v="20"/>
    <n v="1"/>
    <x v="1"/>
    <x v="2"/>
    <x v="1"/>
    <m/>
    <s v="Payment"/>
    <n v="1"/>
    <s v="Rooibos latté12 oz"/>
    <n v="5.5"/>
    <x v="6"/>
  </r>
  <r>
    <x v="2668"/>
    <d v="2025-05-14T00:00:00"/>
    <x v="2313"/>
    <x v="4"/>
    <n v="1"/>
    <x v="1"/>
    <x v="1"/>
    <x v="1"/>
    <m/>
    <s v="Payment"/>
    <n v="1"/>
    <s v="Drip coffee12 oz"/>
    <n v="2.25"/>
    <x v="6"/>
  </r>
  <r>
    <x v="2669"/>
    <d v="2025-05-14T00:00:00"/>
    <x v="2314"/>
    <x v="2"/>
    <n v="1"/>
    <x v="1"/>
    <x v="1"/>
    <x v="1"/>
    <m/>
    <s v="Payment"/>
    <n v="2"/>
    <s v="Cappuccino12 oz"/>
    <n v="5.5"/>
    <x v="6"/>
  </r>
  <r>
    <x v="2670"/>
    <d v="2025-05-14T00:00:00"/>
    <x v="2315"/>
    <x v="7"/>
    <n v="1"/>
    <x v="2"/>
    <x v="1"/>
    <x v="1"/>
    <m/>
    <s v="Payment"/>
    <n v="1"/>
    <s v="Turkish coffee3 oz"/>
    <n v="3.75"/>
    <x v="6"/>
  </r>
  <r>
    <x v="2671"/>
    <d v="2025-05-14T00:00:00"/>
    <x v="2316"/>
    <x v="15"/>
    <n v="1"/>
    <x v="1"/>
    <x v="1"/>
    <x v="3"/>
    <m/>
    <s v="Payment"/>
    <n v="1"/>
    <s v="Frappé12 oz"/>
    <n v="4.75"/>
    <x v="6"/>
  </r>
  <r>
    <x v="2672"/>
    <d v="2025-05-14T00:00:00"/>
    <x v="2317"/>
    <x v="15"/>
    <n v="1"/>
    <x v="1"/>
    <x v="1"/>
    <x v="3"/>
    <m/>
    <s v="Payment"/>
    <n v="2"/>
    <s v="Frappé12 oz"/>
    <n v="4.75"/>
    <x v="6"/>
  </r>
  <r>
    <x v="2673"/>
    <d v="2025-05-14T00:00:00"/>
    <x v="2318"/>
    <x v="9"/>
    <n v="1"/>
    <x v="0"/>
    <x v="3"/>
    <x v="4"/>
    <m/>
    <s v="Payment"/>
    <n v="1"/>
    <s v="Syrup"/>
    <n v="0.75"/>
    <x v="6"/>
  </r>
  <r>
    <x v="2673"/>
    <d v="2025-05-14T00:00:00"/>
    <x v="2318"/>
    <x v="6"/>
    <n v="1"/>
    <x v="1"/>
    <x v="1"/>
    <x v="1"/>
    <m/>
    <s v="Payment"/>
    <n v="1"/>
    <s v="Pourover12 oz"/>
    <n v="3.5"/>
    <x v="6"/>
  </r>
  <r>
    <x v="2674"/>
    <d v="2025-05-14T00:00:00"/>
    <x v="2319"/>
    <x v="7"/>
    <n v="1"/>
    <x v="2"/>
    <x v="1"/>
    <x v="1"/>
    <m/>
    <s v="Payment"/>
    <n v="2"/>
    <s v="Turkish coffee3 oz"/>
    <n v="3.75"/>
    <x v="6"/>
  </r>
  <r>
    <x v="2675"/>
    <d v="2025-05-14T00:00:00"/>
    <x v="2320"/>
    <x v="12"/>
    <n v="1"/>
    <x v="3"/>
    <x v="1"/>
    <x v="1"/>
    <m/>
    <s v="Payment"/>
    <n v="1"/>
    <s v="Espresso1 oz"/>
    <n v="2.5"/>
    <x v="6"/>
  </r>
  <r>
    <x v="2676"/>
    <d v="2025-05-14T00:00:00"/>
    <x v="2321"/>
    <x v="2"/>
    <n v="1"/>
    <x v="1"/>
    <x v="1"/>
    <x v="1"/>
    <m/>
    <s v="Payment"/>
    <n v="1"/>
    <s v="Cappuccino12 oz"/>
    <n v="5.5"/>
    <x v="6"/>
  </r>
  <r>
    <x v="2677"/>
    <d v="2025-05-14T00:00:00"/>
    <x v="2322"/>
    <x v="5"/>
    <n v="1"/>
    <x v="1"/>
    <x v="1"/>
    <x v="1"/>
    <m/>
    <s v="Payment"/>
    <n v="2"/>
    <s v="Café Cubano12 oz"/>
    <n v="7"/>
    <x v="6"/>
  </r>
  <r>
    <x v="2678"/>
    <d v="2025-05-14T00:00:00"/>
    <x v="2323"/>
    <x v="34"/>
    <n v="1"/>
    <x v="1"/>
    <x v="5"/>
    <x v="3"/>
    <m/>
    <s v="Payment"/>
    <n v="1"/>
    <s v="Mango lassi12 oz"/>
    <n v="5.75"/>
    <x v="6"/>
  </r>
  <r>
    <x v="2679"/>
    <d v="2025-05-14T00:00:00"/>
    <x v="2324"/>
    <x v="7"/>
    <n v="1"/>
    <x v="2"/>
    <x v="1"/>
    <x v="1"/>
    <m/>
    <s v="Payment"/>
    <n v="1"/>
    <s v="Turkish coffee3 oz"/>
    <n v="3.75"/>
    <x v="6"/>
  </r>
  <r>
    <x v="2679"/>
    <d v="2025-05-14T00:00:00"/>
    <x v="2324"/>
    <x v="9"/>
    <n v="1"/>
    <x v="0"/>
    <x v="3"/>
    <x v="4"/>
    <m/>
    <s v="Payment"/>
    <n v="1"/>
    <s v="Syrup"/>
    <n v="0.75"/>
    <x v="6"/>
  </r>
  <r>
    <x v="2679"/>
    <d v="2025-05-14T00:00:00"/>
    <x v="2324"/>
    <x v="6"/>
    <n v="1"/>
    <x v="1"/>
    <x v="1"/>
    <x v="1"/>
    <m/>
    <s v="Payment"/>
    <n v="1"/>
    <s v="Pourover12 oz"/>
    <n v="3.5"/>
    <x v="6"/>
  </r>
  <r>
    <x v="2680"/>
    <d v="2025-05-14T00:00:00"/>
    <x v="2325"/>
    <x v="9"/>
    <n v="1"/>
    <x v="0"/>
    <x v="3"/>
    <x v="4"/>
    <m/>
    <s v="Payment"/>
    <n v="2"/>
    <s v="Syrup"/>
    <n v="0.75"/>
    <x v="6"/>
  </r>
  <r>
    <x v="2680"/>
    <d v="2025-05-14T00:00:00"/>
    <x v="2325"/>
    <x v="6"/>
    <n v="1"/>
    <x v="1"/>
    <x v="1"/>
    <x v="1"/>
    <m/>
    <s v="Payment"/>
    <n v="2"/>
    <s v="Pourover12 oz"/>
    <n v="3.5"/>
    <x v="6"/>
  </r>
  <r>
    <x v="2681"/>
    <d v="2025-05-14T00:00:00"/>
    <x v="2326"/>
    <x v="16"/>
    <n v="1"/>
    <x v="1"/>
    <x v="5"/>
    <x v="3"/>
    <m/>
    <s v="Payment"/>
    <n v="1"/>
    <s v="Coconut milk smoothie12 oz"/>
    <n v="5.75"/>
    <x v="6"/>
  </r>
  <r>
    <x v="2682"/>
    <d v="2025-05-14T00:00:00"/>
    <x v="2327"/>
    <x v="15"/>
    <n v="2"/>
    <x v="1"/>
    <x v="1"/>
    <x v="3"/>
    <m/>
    <s v="Payment"/>
    <n v="1"/>
    <s v="Frappé12 oz"/>
    <n v="9.5"/>
    <x v="6"/>
  </r>
  <r>
    <x v="2683"/>
    <d v="2025-05-14T00:00:00"/>
    <x v="2328"/>
    <x v="6"/>
    <n v="1"/>
    <x v="1"/>
    <x v="1"/>
    <x v="1"/>
    <m/>
    <s v="Payment"/>
    <n v="2"/>
    <s v="Pourover12 oz"/>
    <n v="3.5"/>
    <x v="6"/>
  </r>
  <r>
    <x v="2684"/>
    <d v="2025-05-14T00:00:00"/>
    <x v="2329"/>
    <x v="11"/>
    <n v="1"/>
    <x v="0"/>
    <x v="3"/>
    <x v="4"/>
    <m/>
    <s v="Payment"/>
    <n v="2"/>
    <s v="Extra shot"/>
    <n v="1"/>
    <x v="6"/>
  </r>
  <r>
    <x v="2684"/>
    <d v="2025-05-14T00:00:00"/>
    <x v="2329"/>
    <x v="2"/>
    <n v="1"/>
    <x v="1"/>
    <x v="1"/>
    <x v="1"/>
    <m/>
    <s v="Payment"/>
    <n v="2"/>
    <s v="Cappuccino12 oz"/>
    <n v="5.5"/>
    <x v="6"/>
  </r>
  <r>
    <x v="2685"/>
    <d v="2025-05-14T00:00:00"/>
    <x v="2330"/>
    <x v="9"/>
    <n v="1"/>
    <x v="0"/>
    <x v="3"/>
    <x v="4"/>
    <m/>
    <s v="Payment"/>
    <n v="2"/>
    <s v="Syrup"/>
    <n v="0.75"/>
    <x v="6"/>
  </r>
  <r>
    <x v="2685"/>
    <d v="2025-05-14T00:00:00"/>
    <x v="2330"/>
    <x v="6"/>
    <n v="1"/>
    <x v="1"/>
    <x v="1"/>
    <x v="1"/>
    <m/>
    <s v="Payment"/>
    <n v="2"/>
    <s v="Pourover12 oz"/>
    <n v="3.5"/>
    <x v="6"/>
  </r>
  <r>
    <x v="2686"/>
    <d v="2025-05-14T00:00:00"/>
    <x v="2331"/>
    <x v="11"/>
    <n v="1"/>
    <x v="0"/>
    <x v="3"/>
    <x v="4"/>
    <m/>
    <s v="Payment"/>
    <n v="2"/>
    <s v="Extra shot"/>
    <n v="1"/>
    <x v="6"/>
  </r>
  <r>
    <x v="2687"/>
    <d v="2025-05-14T00:00:00"/>
    <x v="2332"/>
    <x v="15"/>
    <n v="1"/>
    <x v="1"/>
    <x v="1"/>
    <x v="3"/>
    <m/>
    <s v="Payment"/>
    <n v="1"/>
    <s v="Frappé12 oz"/>
    <n v="4.75"/>
    <x v="6"/>
  </r>
  <r>
    <x v="2688"/>
    <d v="2025-05-14T00:00:00"/>
    <x v="2333"/>
    <x v="20"/>
    <n v="1"/>
    <x v="1"/>
    <x v="2"/>
    <x v="1"/>
    <m/>
    <s v="Payment"/>
    <n v="1"/>
    <s v="Rooibos latté12 oz"/>
    <n v="5.5"/>
    <x v="6"/>
  </r>
  <r>
    <x v="2689"/>
    <d v="2025-05-14T00:00:00"/>
    <x v="2334"/>
    <x v="27"/>
    <n v="1"/>
    <x v="0"/>
    <x v="6"/>
    <x v="7"/>
    <m/>
    <s v="Payment"/>
    <n v="1"/>
    <s v="Apricot danish"/>
    <n v="3.5"/>
    <x v="6"/>
  </r>
  <r>
    <x v="2690"/>
    <d v="2025-05-14T00:00:00"/>
    <x v="2208"/>
    <x v="28"/>
    <n v="1"/>
    <x v="0"/>
    <x v="6"/>
    <x v="7"/>
    <m/>
    <s v="Payment"/>
    <n v="1"/>
    <s v="Pizza pocket"/>
    <n v="5"/>
    <x v="6"/>
  </r>
  <r>
    <x v="2691"/>
    <d v="2025-05-14T00:00:00"/>
    <x v="2212"/>
    <x v="28"/>
    <n v="1"/>
    <x v="0"/>
    <x v="6"/>
    <x v="7"/>
    <m/>
    <s v="Payment"/>
    <n v="1"/>
    <s v="Pizza pocket"/>
    <n v="5"/>
    <x v="6"/>
  </r>
  <r>
    <x v="2692"/>
    <d v="2025-05-14T00:00:00"/>
    <x v="1630"/>
    <x v="28"/>
    <n v="1"/>
    <x v="0"/>
    <x v="6"/>
    <x v="7"/>
    <m/>
    <s v="Payment"/>
    <n v="1"/>
    <s v="Pizza pocket"/>
    <n v="5"/>
    <x v="6"/>
  </r>
  <r>
    <x v="2693"/>
    <d v="2025-05-14T00:00:00"/>
    <x v="2232"/>
    <x v="39"/>
    <n v="1"/>
    <x v="0"/>
    <x v="6"/>
    <x v="7"/>
    <m/>
    <s v="Payment"/>
    <n v="1"/>
    <s v="Chocolate croissant"/>
    <n v="5.25"/>
    <x v="6"/>
  </r>
  <r>
    <x v="2694"/>
    <d v="2025-05-14T00:00:00"/>
    <x v="2246"/>
    <x v="39"/>
    <n v="1"/>
    <x v="0"/>
    <x v="6"/>
    <x v="7"/>
    <m/>
    <s v="Payment"/>
    <n v="1"/>
    <s v="Chocolate croissant"/>
    <n v="5.25"/>
    <x v="6"/>
  </r>
  <r>
    <x v="2695"/>
    <d v="2025-05-14T00:00:00"/>
    <x v="2335"/>
    <x v="38"/>
    <n v="1"/>
    <x v="0"/>
    <x v="6"/>
    <x v="9"/>
    <m/>
    <s v="Payment"/>
    <n v="1"/>
    <s v="Toastie"/>
    <n v="6.75"/>
    <x v="6"/>
  </r>
  <r>
    <x v="2696"/>
    <d v="2025-05-14T00:00:00"/>
    <x v="2253"/>
    <x v="31"/>
    <n v="1"/>
    <x v="0"/>
    <x v="6"/>
    <x v="7"/>
    <m/>
    <s v="Payment"/>
    <n v="1"/>
    <s v="Sticky bun"/>
    <n v="2.75"/>
    <x v="6"/>
  </r>
  <r>
    <x v="2697"/>
    <d v="2025-05-14T00:00:00"/>
    <x v="2261"/>
    <x v="38"/>
    <n v="1"/>
    <x v="0"/>
    <x v="6"/>
    <x v="9"/>
    <m/>
    <s v="Payment"/>
    <n v="1"/>
    <s v="Toastie"/>
    <n v="6.75"/>
    <x v="6"/>
  </r>
  <r>
    <x v="2698"/>
    <d v="2025-05-14T00:00:00"/>
    <x v="2265"/>
    <x v="29"/>
    <n v="1"/>
    <x v="0"/>
    <x v="6"/>
    <x v="7"/>
    <m/>
    <s v="Payment"/>
    <n v="1"/>
    <s v="Cinnamon roll"/>
    <n v="3.75"/>
    <x v="6"/>
  </r>
  <r>
    <x v="2699"/>
    <d v="2025-05-14T00:00:00"/>
    <x v="2266"/>
    <x v="28"/>
    <n v="1"/>
    <x v="0"/>
    <x v="6"/>
    <x v="7"/>
    <m/>
    <s v="Payment"/>
    <n v="1"/>
    <s v="Pizza pocket"/>
    <n v="5"/>
    <x v="6"/>
  </r>
  <r>
    <x v="2700"/>
    <d v="2025-05-14T00:00:00"/>
    <x v="2336"/>
    <x v="28"/>
    <n v="1"/>
    <x v="0"/>
    <x v="6"/>
    <x v="7"/>
    <m/>
    <s v="Payment"/>
    <n v="1"/>
    <s v="Pizza pocket"/>
    <n v="5"/>
    <x v="6"/>
  </r>
  <r>
    <x v="2701"/>
    <d v="2025-05-14T00:00:00"/>
    <x v="2268"/>
    <x v="28"/>
    <n v="1"/>
    <x v="0"/>
    <x v="6"/>
    <x v="7"/>
    <m/>
    <s v="Payment"/>
    <n v="1"/>
    <s v="Pizza pocket"/>
    <n v="5"/>
    <x v="6"/>
  </r>
  <r>
    <x v="2702"/>
    <d v="2025-05-14T00:00:00"/>
    <x v="1225"/>
    <x v="31"/>
    <n v="1"/>
    <x v="0"/>
    <x v="6"/>
    <x v="7"/>
    <m/>
    <s v="Payment"/>
    <n v="1"/>
    <s v="Sticky bun"/>
    <n v="2.75"/>
    <x v="6"/>
  </r>
  <r>
    <x v="2703"/>
    <d v="2025-05-14T00:00:00"/>
    <x v="2291"/>
    <x v="29"/>
    <n v="1"/>
    <x v="0"/>
    <x v="6"/>
    <x v="7"/>
    <m/>
    <s v="Payment"/>
    <n v="1"/>
    <s v="Cinnamon roll"/>
    <n v="3.75"/>
    <x v="6"/>
  </r>
  <r>
    <x v="2704"/>
    <d v="2025-05-14T00:00:00"/>
    <x v="2028"/>
    <x v="31"/>
    <n v="2"/>
    <x v="0"/>
    <x v="6"/>
    <x v="7"/>
    <m/>
    <s v="Payment"/>
    <n v="1"/>
    <s v="Sticky bun"/>
    <n v="5.5"/>
    <x v="6"/>
  </r>
  <r>
    <x v="2705"/>
    <d v="2025-05-14T00:00:00"/>
    <x v="2300"/>
    <x v="33"/>
    <n v="1"/>
    <x v="0"/>
    <x v="6"/>
    <x v="8"/>
    <m/>
    <s v="Payment"/>
    <n v="1"/>
    <s v="Sticky bun (day old)"/>
    <n v="2"/>
    <x v="6"/>
  </r>
  <r>
    <x v="2706"/>
    <d v="2025-05-14T00:00:00"/>
    <x v="2302"/>
    <x v="38"/>
    <n v="1"/>
    <x v="0"/>
    <x v="6"/>
    <x v="9"/>
    <m/>
    <s v="Payment"/>
    <n v="1"/>
    <s v="Toastie"/>
    <n v="6.75"/>
    <x v="6"/>
  </r>
  <r>
    <x v="2706"/>
    <d v="2025-05-14T00:00:00"/>
    <x v="2302"/>
    <x v="32"/>
    <n v="1"/>
    <x v="0"/>
    <x v="6"/>
    <x v="7"/>
    <m/>
    <s v="Payment"/>
    <n v="1"/>
    <s v="Scone with clotted cream and jam"/>
    <n v="5.75"/>
    <x v="6"/>
  </r>
  <r>
    <x v="2707"/>
    <d v="2025-05-14T00:00:00"/>
    <x v="2337"/>
    <x v="32"/>
    <n v="1"/>
    <x v="0"/>
    <x v="6"/>
    <x v="7"/>
    <m/>
    <s v="Payment"/>
    <n v="1"/>
    <s v="Scone with clotted cream and jam"/>
    <n v="5.75"/>
    <x v="6"/>
  </r>
  <r>
    <x v="2708"/>
    <d v="2025-05-14T00:00:00"/>
    <x v="2338"/>
    <x v="43"/>
    <n v="1"/>
    <x v="0"/>
    <x v="6"/>
    <x v="7"/>
    <m/>
    <s v="Payment"/>
    <n v="1"/>
    <s v="Croissant"/>
    <n v="4.75"/>
    <x v="6"/>
  </r>
  <r>
    <x v="2709"/>
    <d v="2025-05-14T00:00:00"/>
    <x v="2309"/>
    <x v="31"/>
    <n v="1"/>
    <x v="0"/>
    <x v="6"/>
    <x v="7"/>
    <m/>
    <s v="Payment"/>
    <n v="1"/>
    <s v="Sticky bun"/>
    <n v="2.75"/>
    <x v="6"/>
  </r>
  <r>
    <x v="2710"/>
    <d v="2025-05-14T00:00:00"/>
    <x v="2314"/>
    <x v="31"/>
    <n v="1"/>
    <x v="0"/>
    <x v="6"/>
    <x v="7"/>
    <m/>
    <s v="Payment"/>
    <n v="2"/>
    <s v="Sticky bun"/>
    <n v="2.75"/>
    <x v="6"/>
  </r>
  <r>
    <x v="2711"/>
    <d v="2025-05-14T00:00:00"/>
    <x v="2315"/>
    <x v="36"/>
    <n v="1"/>
    <x v="0"/>
    <x v="6"/>
    <x v="7"/>
    <m/>
    <s v="Payment"/>
    <n v="1"/>
    <s v="Cookie"/>
    <n v="3"/>
    <x v="6"/>
  </r>
  <r>
    <x v="2712"/>
    <d v="2025-05-14T00:00:00"/>
    <x v="2316"/>
    <x v="31"/>
    <n v="1"/>
    <x v="0"/>
    <x v="6"/>
    <x v="7"/>
    <m/>
    <s v="Payment"/>
    <n v="1"/>
    <s v="Sticky bun"/>
    <n v="2.75"/>
    <x v="6"/>
  </r>
  <r>
    <x v="2713"/>
    <d v="2025-05-14T00:00:00"/>
    <x v="2339"/>
    <x v="31"/>
    <n v="1"/>
    <x v="0"/>
    <x v="6"/>
    <x v="7"/>
    <m/>
    <s v="Payment"/>
    <n v="1"/>
    <s v="Sticky bun"/>
    <n v="2.75"/>
    <x v="6"/>
  </r>
  <r>
    <x v="2714"/>
    <d v="2025-05-14T00:00:00"/>
    <x v="2318"/>
    <x v="29"/>
    <n v="1"/>
    <x v="0"/>
    <x v="6"/>
    <x v="7"/>
    <m/>
    <s v="Payment"/>
    <n v="1"/>
    <s v="Cinnamon roll"/>
    <n v="3.75"/>
    <x v="6"/>
  </r>
  <r>
    <x v="2715"/>
    <d v="2025-05-14T00:00:00"/>
    <x v="2319"/>
    <x v="31"/>
    <n v="1"/>
    <x v="0"/>
    <x v="6"/>
    <x v="7"/>
    <m/>
    <s v="Payment"/>
    <n v="2"/>
    <s v="Sticky bun"/>
    <n v="2.75"/>
    <x v="6"/>
  </r>
  <r>
    <x v="2716"/>
    <d v="2025-05-14T00:00:00"/>
    <x v="2321"/>
    <x v="29"/>
    <n v="1"/>
    <x v="0"/>
    <x v="6"/>
    <x v="7"/>
    <m/>
    <s v="Payment"/>
    <n v="1"/>
    <s v="Cinnamon roll"/>
    <n v="3.75"/>
    <x v="6"/>
  </r>
  <r>
    <x v="2717"/>
    <d v="2025-05-14T00:00:00"/>
    <x v="2340"/>
    <x v="32"/>
    <n v="1"/>
    <x v="0"/>
    <x v="6"/>
    <x v="7"/>
    <m/>
    <s v="Payment"/>
    <n v="1"/>
    <s v="Scone with clotted cream and jam"/>
    <n v="5.75"/>
    <x v="6"/>
  </r>
  <r>
    <x v="2718"/>
    <d v="2025-05-14T00:00:00"/>
    <x v="2324"/>
    <x v="29"/>
    <n v="2"/>
    <x v="0"/>
    <x v="6"/>
    <x v="7"/>
    <m/>
    <s v="Payment"/>
    <n v="1"/>
    <s v="Cinnamon roll"/>
    <n v="7.5"/>
    <x v="6"/>
  </r>
  <r>
    <x v="2719"/>
    <d v="2025-05-14T00:00:00"/>
    <x v="2325"/>
    <x v="29"/>
    <n v="1"/>
    <x v="0"/>
    <x v="6"/>
    <x v="7"/>
    <m/>
    <s v="Payment"/>
    <n v="2"/>
    <s v="Cinnamon roll"/>
    <n v="3.75"/>
    <x v="6"/>
  </r>
  <r>
    <x v="2720"/>
    <d v="2025-05-14T00:00:00"/>
    <x v="2341"/>
    <x v="32"/>
    <n v="1"/>
    <x v="0"/>
    <x v="6"/>
    <x v="7"/>
    <m/>
    <s v="Payment"/>
    <n v="1"/>
    <s v="Scone with clotted cream and jam"/>
    <n v="5.75"/>
    <x v="6"/>
  </r>
  <r>
    <x v="2720"/>
    <d v="2025-05-14T00:00:00"/>
    <x v="2341"/>
    <x v="29"/>
    <n v="1"/>
    <x v="0"/>
    <x v="6"/>
    <x v="7"/>
    <m/>
    <s v="Payment"/>
    <n v="1"/>
    <s v="Cinnamon roll"/>
    <n v="3.75"/>
    <x v="6"/>
  </r>
  <r>
    <x v="2721"/>
    <d v="2025-05-14T00:00:00"/>
    <x v="2332"/>
    <x v="25"/>
    <n v="1"/>
    <x v="0"/>
    <x v="6"/>
    <x v="6"/>
    <m/>
    <s v="Payment"/>
    <n v="1"/>
    <s v="Candy bar"/>
    <n v="2.75"/>
    <x v="6"/>
  </r>
  <r>
    <x v="2722"/>
    <d v="2025-05-14T00:00:00"/>
    <x v="2342"/>
    <x v="32"/>
    <n v="1"/>
    <x v="0"/>
    <x v="6"/>
    <x v="7"/>
    <m/>
    <s v="Payment"/>
    <n v="1"/>
    <s v="Scone with clotted cream and jam"/>
    <n v="5.75"/>
    <x v="6"/>
  </r>
  <r>
    <x v="2723"/>
    <d v="2025-05-14T00:00:00"/>
    <x v="2343"/>
    <x v="32"/>
    <n v="1"/>
    <x v="0"/>
    <x v="6"/>
    <x v="7"/>
    <m/>
    <s v="Payment"/>
    <n v="1"/>
    <s v="Scone with clotted cream and jam"/>
    <n v="5.75"/>
    <x v="6"/>
  </r>
  <r>
    <x v="2724"/>
    <d v="2025-05-14T00:00:00"/>
    <x v="2344"/>
    <x v="32"/>
    <n v="1"/>
    <x v="0"/>
    <x v="6"/>
    <x v="7"/>
    <m/>
    <s v="Payment"/>
    <n v="1"/>
    <s v="Scone with clotted cream and jam"/>
    <n v="5.75"/>
    <x v="6"/>
  </r>
  <r>
    <x v="2725"/>
    <d v="2025-05-15T00:00:00"/>
    <x v="2345"/>
    <x v="9"/>
    <n v="1"/>
    <x v="0"/>
    <x v="3"/>
    <x v="4"/>
    <m/>
    <s v="Payment"/>
    <n v="1"/>
    <s v="Syrup"/>
    <n v="0.75"/>
    <x v="0"/>
  </r>
  <r>
    <x v="2725"/>
    <d v="2025-05-15T00:00:00"/>
    <x v="2345"/>
    <x v="2"/>
    <n v="1"/>
    <x v="1"/>
    <x v="1"/>
    <x v="1"/>
    <m/>
    <s v="Payment"/>
    <n v="1"/>
    <s v="Cappuccino12 oz"/>
    <n v="5.5"/>
    <x v="0"/>
  </r>
  <r>
    <x v="2726"/>
    <d v="2025-05-15T00:00:00"/>
    <x v="2346"/>
    <x v="9"/>
    <n v="1"/>
    <x v="0"/>
    <x v="3"/>
    <x v="4"/>
    <m/>
    <s v="Payment"/>
    <n v="2"/>
    <s v="Syrup"/>
    <n v="0.75"/>
    <x v="0"/>
  </r>
  <r>
    <x v="2726"/>
    <d v="2025-05-15T00:00:00"/>
    <x v="2346"/>
    <x v="6"/>
    <n v="1"/>
    <x v="1"/>
    <x v="1"/>
    <x v="1"/>
    <m/>
    <s v="Payment"/>
    <n v="2"/>
    <s v="Pourover12 oz"/>
    <n v="3.5"/>
    <x v="0"/>
  </r>
  <r>
    <x v="2727"/>
    <d v="2025-05-15T00:00:00"/>
    <x v="2347"/>
    <x v="34"/>
    <n v="1"/>
    <x v="1"/>
    <x v="5"/>
    <x v="3"/>
    <m/>
    <s v="Payment"/>
    <n v="1"/>
    <s v="Mango lassi12 oz"/>
    <n v="5.75"/>
    <x v="0"/>
  </r>
  <r>
    <x v="2728"/>
    <d v="2025-05-15T00:00:00"/>
    <x v="2348"/>
    <x v="10"/>
    <n v="1"/>
    <x v="1"/>
    <x v="4"/>
    <x v="5"/>
    <m/>
    <s v="Payment"/>
    <n v="1"/>
    <s v="Single-origin12 oz"/>
    <n v="14.95"/>
    <x v="0"/>
  </r>
  <r>
    <x v="2729"/>
    <d v="2025-05-15T00:00:00"/>
    <x v="2349"/>
    <x v="1"/>
    <n v="1"/>
    <x v="1"/>
    <x v="1"/>
    <x v="1"/>
    <m/>
    <s v="Payment"/>
    <n v="1"/>
    <s v="Café latté12 oz"/>
    <n v="4.25"/>
    <x v="0"/>
  </r>
  <r>
    <x v="2730"/>
    <d v="2025-05-15T00:00:00"/>
    <x v="2350"/>
    <x v="1"/>
    <n v="1"/>
    <x v="1"/>
    <x v="1"/>
    <x v="1"/>
    <m/>
    <s v="Payment"/>
    <n v="1"/>
    <s v="Café latté12 oz"/>
    <n v="4.25"/>
    <x v="0"/>
  </r>
  <r>
    <x v="2731"/>
    <d v="2025-05-15T00:00:00"/>
    <x v="2351"/>
    <x v="9"/>
    <n v="1"/>
    <x v="0"/>
    <x v="3"/>
    <x v="4"/>
    <m/>
    <s v="Payment"/>
    <n v="1"/>
    <s v="Syrup"/>
    <n v="0.75"/>
    <x v="0"/>
  </r>
  <r>
    <x v="2731"/>
    <d v="2025-05-15T00:00:00"/>
    <x v="2351"/>
    <x v="6"/>
    <n v="1"/>
    <x v="1"/>
    <x v="1"/>
    <x v="1"/>
    <m/>
    <s v="Payment"/>
    <n v="1"/>
    <s v="Pourover12 oz"/>
    <n v="3.5"/>
    <x v="0"/>
  </r>
  <r>
    <x v="2732"/>
    <d v="2025-05-15T00:00:00"/>
    <x v="2352"/>
    <x v="34"/>
    <n v="1"/>
    <x v="1"/>
    <x v="5"/>
    <x v="3"/>
    <m/>
    <s v="Payment"/>
    <n v="1"/>
    <s v="Mango lassi12 oz"/>
    <n v="5.75"/>
    <x v="0"/>
  </r>
  <r>
    <x v="2733"/>
    <d v="2025-05-15T00:00:00"/>
    <x v="2353"/>
    <x v="10"/>
    <n v="1"/>
    <x v="1"/>
    <x v="4"/>
    <x v="5"/>
    <m/>
    <s v="Payment"/>
    <n v="1"/>
    <s v="Single-origin12 oz"/>
    <n v="14.95"/>
    <x v="0"/>
  </r>
  <r>
    <x v="2733"/>
    <d v="2025-05-15T00:00:00"/>
    <x v="2353"/>
    <x v="1"/>
    <n v="1"/>
    <x v="1"/>
    <x v="1"/>
    <x v="1"/>
    <m/>
    <s v="Payment"/>
    <n v="1"/>
    <s v="Café latté12 oz"/>
    <n v="4.25"/>
    <x v="0"/>
  </r>
  <r>
    <x v="2734"/>
    <d v="2025-05-15T00:00:00"/>
    <x v="2354"/>
    <x v="17"/>
    <n v="1"/>
    <x v="1"/>
    <x v="1"/>
    <x v="3"/>
    <m/>
    <s v="Payment"/>
    <n v="1"/>
    <s v="Iced Guillermo12 oz"/>
    <n v="3.5"/>
    <x v="0"/>
  </r>
  <r>
    <x v="2735"/>
    <d v="2025-05-15T00:00:00"/>
    <x v="2355"/>
    <x v="6"/>
    <n v="1"/>
    <x v="1"/>
    <x v="1"/>
    <x v="1"/>
    <m/>
    <s v="Payment"/>
    <n v="1"/>
    <s v="Pourover12 oz"/>
    <n v="3.5"/>
    <x v="0"/>
  </r>
  <r>
    <x v="2735"/>
    <d v="2025-05-15T00:00:00"/>
    <x v="2355"/>
    <x v="15"/>
    <n v="1"/>
    <x v="1"/>
    <x v="1"/>
    <x v="3"/>
    <m/>
    <s v="Payment"/>
    <n v="1"/>
    <s v="Frappé12 oz"/>
    <n v="4.75"/>
    <x v="0"/>
  </r>
  <r>
    <x v="2736"/>
    <d v="2025-05-15T00:00:00"/>
    <x v="2356"/>
    <x v="12"/>
    <n v="1"/>
    <x v="3"/>
    <x v="1"/>
    <x v="1"/>
    <m/>
    <s v="Payment"/>
    <n v="1"/>
    <s v="Espresso1 oz"/>
    <n v="2.5"/>
    <x v="0"/>
  </r>
  <r>
    <x v="2737"/>
    <d v="2025-05-15T00:00:00"/>
    <x v="2357"/>
    <x v="17"/>
    <n v="1"/>
    <x v="1"/>
    <x v="1"/>
    <x v="3"/>
    <m/>
    <s v="Payment"/>
    <n v="1"/>
    <s v="Iced Guillermo12 oz"/>
    <n v="3.5"/>
    <x v="0"/>
  </r>
  <r>
    <x v="2738"/>
    <d v="2025-05-15T00:00:00"/>
    <x v="2358"/>
    <x v="21"/>
    <n v="1"/>
    <x v="4"/>
    <x v="5"/>
    <x v="1"/>
    <m/>
    <s v="Payment"/>
    <n v="2"/>
    <s v="Foamed vanilla milk10 oz"/>
    <n v="3"/>
    <x v="0"/>
  </r>
  <r>
    <x v="2739"/>
    <d v="2025-05-15T00:00:00"/>
    <x v="2359"/>
    <x v="2"/>
    <n v="1"/>
    <x v="1"/>
    <x v="1"/>
    <x v="1"/>
    <m/>
    <s v="Payment"/>
    <n v="1"/>
    <s v="Cappuccino12 oz"/>
    <n v="5.5"/>
    <x v="0"/>
  </r>
  <r>
    <x v="2740"/>
    <d v="2025-05-15T00:00:00"/>
    <x v="2360"/>
    <x v="10"/>
    <n v="1"/>
    <x v="1"/>
    <x v="4"/>
    <x v="5"/>
    <m/>
    <s v="Payment"/>
    <n v="2"/>
    <s v="Single-origin12 oz"/>
    <n v="14.95"/>
    <x v="0"/>
  </r>
  <r>
    <x v="2741"/>
    <d v="2025-05-15T00:00:00"/>
    <x v="2361"/>
    <x v="1"/>
    <n v="1"/>
    <x v="1"/>
    <x v="1"/>
    <x v="1"/>
    <m/>
    <s v="Payment"/>
    <n v="1"/>
    <s v="Café latté12 oz"/>
    <n v="4.25"/>
    <x v="0"/>
  </r>
  <r>
    <x v="2742"/>
    <d v="2025-05-15T00:00:00"/>
    <x v="2362"/>
    <x v="15"/>
    <n v="1"/>
    <x v="1"/>
    <x v="1"/>
    <x v="3"/>
    <m/>
    <s v="Payment"/>
    <n v="2"/>
    <s v="Frappé12 oz"/>
    <n v="4.75"/>
    <x v="0"/>
  </r>
  <r>
    <x v="2743"/>
    <d v="2025-05-15T00:00:00"/>
    <x v="2363"/>
    <x v="20"/>
    <n v="1"/>
    <x v="1"/>
    <x v="2"/>
    <x v="1"/>
    <m/>
    <s v="Payment"/>
    <n v="2"/>
    <s v="Rooibos latté12 oz"/>
    <n v="5.5"/>
    <x v="0"/>
  </r>
  <r>
    <x v="2743"/>
    <d v="2025-05-15T00:00:00"/>
    <x v="2363"/>
    <x v="13"/>
    <n v="1"/>
    <x v="4"/>
    <x v="2"/>
    <x v="1"/>
    <m/>
    <s v="Payment"/>
    <n v="2"/>
    <s v="Moroccan tea10 oz"/>
    <n v="3"/>
    <x v="0"/>
  </r>
  <r>
    <x v="2744"/>
    <d v="2025-05-15T00:00:00"/>
    <x v="2364"/>
    <x v="34"/>
    <n v="1"/>
    <x v="1"/>
    <x v="5"/>
    <x v="3"/>
    <m/>
    <s v="Payment"/>
    <n v="1"/>
    <s v="Mango lassi12 oz"/>
    <n v="5.75"/>
    <x v="0"/>
  </r>
  <r>
    <x v="2745"/>
    <d v="2025-05-15T00:00:00"/>
    <x v="2365"/>
    <x v="2"/>
    <n v="2"/>
    <x v="1"/>
    <x v="1"/>
    <x v="1"/>
    <m/>
    <s v="Payment"/>
    <n v="2"/>
    <s v="Cappuccino12 oz"/>
    <n v="11"/>
    <x v="0"/>
  </r>
  <r>
    <x v="2746"/>
    <d v="2025-05-15T00:00:00"/>
    <x v="2366"/>
    <x v="9"/>
    <n v="1"/>
    <x v="0"/>
    <x v="3"/>
    <x v="4"/>
    <m/>
    <s v="Payment"/>
    <n v="2"/>
    <s v="Syrup"/>
    <n v="0.75"/>
    <x v="0"/>
  </r>
  <r>
    <x v="2746"/>
    <d v="2025-05-15T00:00:00"/>
    <x v="2366"/>
    <x v="6"/>
    <n v="1"/>
    <x v="1"/>
    <x v="1"/>
    <x v="1"/>
    <m/>
    <s v="Payment"/>
    <n v="2"/>
    <s v="Pourover12 oz"/>
    <n v="3.5"/>
    <x v="0"/>
  </r>
  <r>
    <x v="2747"/>
    <d v="2025-05-15T00:00:00"/>
    <x v="2367"/>
    <x v="2"/>
    <n v="1"/>
    <x v="1"/>
    <x v="1"/>
    <x v="1"/>
    <m/>
    <s v="Payment"/>
    <n v="1"/>
    <s v="Cappuccino12 oz"/>
    <n v="5.5"/>
    <x v="0"/>
  </r>
  <r>
    <x v="2748"/>
    <d v="2025-05-15T00:00:00"/>
    <x v="2368"/>
    <x v="2"/>
    <n v="1"/>
    <x v="1"/>
    <x v="1"/>
    <x v="1"/>
    <m/>
    <s v="Payment"/>
    <n v="1"/>
    <s v="Cappuccino12 oz"/>
    <n v="5.5"/>
    <x v="0"/>
  </r>
  <r>
    <x v="2749"/>
    <d v="2025-05-15T00:00:00"/>
    <x v="2369"/>
    <x v="13"/>
    <n v="1"/>
    <x v="4"/>
    <x v="2"/>
    <x v="1"/>
    <m/>
    <s v="Payment"/>
    <n v="1"/>
    <s v="Moroccan tea10 oz"/>
    <n v="3"/>
    <x v="0"/>
  </r>
  <r>
    <x v="2750"/>
    <d v="2025-05-15T00:00:00"/>
    <x v="2370"/>
    <x v="7"/>
    <n v="1"/>
    <x v="2"/>
    <x v="1"/>
    <x v="1"/>
    <m/>
    <s v="Payment"/>
    <n v="1"/>
    <s v="Turkish coffee3 oz"/>
    <n v="3.75"/>
    <x v="0"/>
  </r>
  <r>
    <x v="2751"/>
    <d v="2025-05-15T00:00:00"/>
    <x v="2371"/>
    <x v="15"/>
    <n v="1"/>
    <x v="1"/>
    <x v="1"/>
    <x v="3"/>
    <m/>
    <s v="Payment"/>
    <n v="2"/>
    <s v="Frappé12 oz"/>
    <n v="4.75"/>
    <x v="0"/>
  </r>
  <r>
    <x v="2751"/>
    <d v="2025-05-15T00:00:00"/>
    <x v="2371"/>
    <x v="5"/>
    <n v="1"/>
    <x v="1"/>
    <x v="1"/>
    <x v="1"/>
    <m/>
    <s v="Payment"/>
    <n v="2"/>
    <s v="Café Cubano12 oz"/>
    <n v="7"/>
    <x v="0"/>
  </r>
  <r>
    <x v="2752"/>
    <d v="2025-05-15T00:00:00"/>
    <x v="2372"/>
    <x v="17"/>
    <n v="1"/>
    <x v="1"/>
    <x v="1"/>
    <x v="3"/>
    <m/>
    <s v="Payment"/>
    <n v="1"/>
    <s v="Iced Guillermo12 oz"/>
    <n v="3.5"/>
    <x v="0"/>
  </r>
  <r>
    <x v="2752"/>
    <d v="2025-05-15T00:00:00"/>
    <x v="2372"/>
    <x v="1"/>
    <n v="1"/>
    <x v="1"/>
    <x v="1"/>
    <x v="1"/>
    <m/>
    <s v="Payment"/>
    <n v="1"/>
    <s v="Café latté12 oz"/>
    <n v="4.25"/>
    <x v="0"/>
  </r>
  <r>
    <x v="2753"/>
    <d v="2025-05-15T00:00:00"/>
    <x v="2373"/>
    <x v="15"/>
    <n v="1"/>
    <x v="1"/>
    <x v="1"/>
    <x v="3"/>
    <m/>
    <s v="Payment"/>
    <n v="1"/>
    <s v="Frappé12 oz"/>
    <n v="4.75"/>
    <x v="0"/>
  </r>
  <r>
    <x v="2754"/>
    <d v="2025-05-15T00:00:00"/>
    <x v="2374"/>
    <x v="15"/>
    <n v="1"/>
    <x v="1"/>
    <x v="1"/>
    <x v="3"/>
    <m/>
    <s v="Payment"/>
    <n v="1"/>
    <s v="Frappé12 oz"/>
    <n v="4.75"/>
    <x v="0"/>
  </r>
  <r>
    <x v="2755"/>
    <d v="2025-05-15T00:00:00"/>
    <x v="2375"/>
    <x v="6"/>
    <n v="1"/>
    <x v="1"/>
    <x v="1"/>
    <x v="1"/>
    <m/>
    <s v="Payment"/>
    <n v="2"/>
    <s v="Pourover12 oz"/>
    <n v="3.5"/>
    <x v="0"/>
  </r>
  <r>
    <x v="2756"/>
    <d v="2025-05-15T00:00:00"/>
    <x v="2376"/>
    <x v="17"/>
    <n v="2"/>
    <x v="1"/>
    <x v="1"/>
    <x v="3"/>
    <m/>
    <s v="Payment"/>
    <n v="1"/>
    <s v="Iced Guillermo12 oz"/>
    <n v="7"/>
    <x v="0"/>
  </r>
  <r>
    <x v="2757"/>
    <d v="2025-05-15T00:00:00"/>
    <x v="2377"/>
    <x v="1"/>
    <n v="1"/>
    <x v="1"/>
    <x v="1"/>
    <x v="1"/>
    <m/>
    <s v="Payment"/>
    <n v="1"/>
    <s v="Café latté12 oz"/>
    <n v="4.25"/>
    <x v="0"/>
  </r>
  <r>
    <x v="2758"/>
    <d v="2025-05-15T00:00:00"/>
    <x v="2378"/>
    <x v="20"/>
    <n v="1"/>
    <x v="1"/>
    <x v="2"/>
    <x v="1"/>
    <m/>
    <s v="Payment"/>
    <n v="1"/>
    <s v="Rooibos latté12 oz"/>
    <n v="5.5"/>
    <x v="0"/>
  </r>
  <r>
    <x v="2759"/>
    <d v="2025-05-15T00:00:00"/>
    <x v="2379"/>
    <x v="17"/>
    <n v="1"/>
    <x v="1"/>
    <x v="1"/>
    <x v="3"/>
    <m/>
    <s v="Payment"/>
    <n v="1"/>
    <s v="Iced Guillermo12 oz"/>
    <n v="3.5"/>
    <x v="0"/>
  </r>
  <r>
    <x v="2760"/>
    <d v="2025-05-15T00:00:00"/>
    <x v="2380"/>
    <x v="6"/>
    <n v="1"/>
    <x v="1"/>
    <x v="1"/>
    <x v="1"/>
    <m/>
    <s v="Payment"/>
    <n v="2"/>
    <s v="Pourover12 oz"/>
    <n v="3.5"/>
    <x v="0"/>
  </r>
  <r>
    <x v="2761"/>
    <d v="2025-05-15T00:00:00"/>
    <x v="2381"/>
    <x v="6"/>
    <n v="1"/>
    <x v="1"/>
    <x v="1"/>
    <x v="1"/>
    <m/>
    <s v="Payment"/>
    <n v="1"/>
    <s v="Pourover12 oz"/>
    <n v="3.5"/>
    <x v="0"/>
  </r>
  <r>
    <x v="2762"/>
    <d v="2025-05-15T00:00:00"/>
    <x v="2382"/>
    <x v="3"/>
    <n v="1"/>
    <x v="0"/>
    <x v="1"/>
    <x v="2"/>
    <m/>
    <s v="Payment"/>
    <n v="1"/>
    <s v="Drip coffee refill"/>
    <n v="1.25"/>
    <x v="0"/>
  </r>
  <r>
    <x v="2763"/>
    <d v="2025-05-15T00:00:00"/>
    <x v="2383"/>
    <x v="1"/>
    <n v="1"/>
    <x v="1"/>
    <x v="1"/>
    <x v="1"/>
    <m/>
    <s v="Payment"/>
    <n v="1"/>
    <s v="Café latté12 oz"/>
    <n v="4.25"/>
    <x v="0"/>
  </r>
  <r>
    <x v="2764"/>
    <d v="2025-05-15T00:00:00"/>
    <x v="2384"/>
    <x v="6"/>
    <n v="1"/>
    <x v="1"/>
    <x v="1"/>
    <x v="1"/>
    <m/>
    <s v="Payment"/>
    <n v="2"/>
    <s v="Pourover12 oz"/>
    <n v="3.5"/>
    <x v="0"/>
  </r>
  <r>
    <x v="2765"/>
    <d v="2025-05-15T00:00:00"/>
    <x v="2385"/>
    <x v="3"/>
    <n v="1"/>
    <x v="0"/>
    <x v="1"/>
    <x v="2"/>
    <m/>
    <s v="Payment"/>
    <n v="1"/>
    <s v="Drip coffee refill"/>
    <n v="1.25"/>
    <x v="0"/>
  </r>
  <r>
    <x v="2766"/>
    <d v="2025-05-15T00:00:00"/>
    <x v="2386"/>
    <x v="6"/>
    <n v="1"/>
    <x v="1"/>
    <x v="1"/>
    <x v="1"/>
    <m/>
    <s v="Payment"/>
    <n v="1"/>
    <s v="Pourover12 oz"/>
    <n v="3.5"/>
    <x v="0"/>
  </r>
  <r>
    <x v="2767"/>
    <d v="2025-05-15T00:00:00"/>
    <x v="2387"/>
    <x v="9"/>
    <n v="1"/>
    <x v="0"/>
    <x v="3"/>
    <x v="4"/>
    <m/>
    <s v="Payment"/>
    <n v="1"/>
    <s v="Syrup"/>
    <n v="0.75"/>
    <x v="0"/>
  </r>
  <r>
    <x v="2767"/>
    <d v="2025-05-15T00:00:00"/>
    <x v="2387"/>
    <x v="6"/>
    <n v="1"/>
    <x v="1"/>
    <x v="1"/>
    <x v="1"/>
    <m/>
    <s v="Payment"/>
    <n v="1"/>
    <s v="Pourover12 oz"/>
    <n v="3.5"/>
    <x v="0"/>
  </r>
  <r>
    <x v="2768"/>
    <d v="2025-05-15T00:00:00"/>
    <x v="1035"/>
    <x v="1"/>
    <n v="1"/>
    <x v="1"/>
    <x v="1"/>
    <x v="1"/>
    <m/>
    <s v="Payment"/>
    <n v="1"/>
    <s v="Café latté12 oz"/>
    <n v="4.25"/>
    <x v="0"/>
  </r>
  <r>
    <x v="2769"/>
    <d v="2025-05-15T00:00:00"/>
    <x v="2388"/>
    <x v="5"/>
    <n v="1"/>
    <x v="1"/>
    <x v="1"/>
    <x v="1"/>
    <m/>
    <s v="Payment"/>
    <n v="2"/>
    <s v="Café Cubano12 oz"/>
    <n v="7"/>
    <x v="0"/>
  </r>
  <r>
    <x v="2770"/>
    <d v="2025-05-15T00:00:00"/>
    <x v="428"/>
    <x v="7"/>
    <n v="1"/>
    <x v="2"/>
    <x v="1"/>
    <x v="1"/>
    <m/>
    <s v="Payment"/>
    <n v="1"/>
    <s v="Turkish coffee3 oz"/>
    <n v="3.75"/>
    <x v="0"/>
  </r>
  <r>
    <x v="2770"/>
    <d v="2025-05-15T00:00:00"/>
    <x v="428"/>
    <x v="13"/>
    <n v="1"/>
    <x v="4"/>
    <x v="2"/>
    <x v="1"/>
    <m/>
    <s v="Payment"/>
    <n v="1"/>
    <s v="Moroccan tea10 oz"/>
    <n v="3"/>
    <x v="0"/>
  </r>
  <r>
    <x v="2771"/>
    <d v="2025-05-15T00:00:00"/>
    <x v="2389"/>
    <x v="17"/>
    <n v="1"/>
    <x v="1"/>
    <x v="1"/>
    <x v="3"/>
    <m/>
    <s v="Payment"/>
    <n v="2"/>
    <s v="Iced Guillermo12 oz"/>
    <n v="3.5"/>
    <x v="0"/>
  </r>
  <r>
    <x v="2772"/>
    <d v="2025-05-15T00:00:00"/>
    <x v="2390"/>
    <x v="19"/>
    <n v="1"/>
    <x v="1"/>
    <x v="4"/>
    <x v="5"/>
    <m/>
    <s v="Payment"/>
    <n v="2"/>
    <s v="House blend12 oz"/>
    <n v="12.95"/>
    <x v="0"/>
  </r>
  <r>
    <x v="2773"/>
    <d v="2025-05-15T00:00:00"/>
    <x v="2391"/>
    <x v="2"/>
    <n v="1"/>
    <x v="1"/>
    <x v="1"/>
    <x v="1"/>
    <m/>
    <s v="Payment"/>
    <n v="1"/>
    <s v="Cappuccino12 oz"/>
    <n v="5.5"/>
    <x v="0"/>
  </r>
  <r>
    <x v="2774"/>
    <d v="2025-05-15T00:00:00"/>
    <x v="2392"/>
    <x v="6"/>
    <n v="1"/>
    <x v="1"/>
    <x v="1"/>
    <x v="1"/>
    <m/>
    <s v="Payment"/>
    <n v="1"/>
    <s v="Pourover12 oz"/>
    <n v="3.5"/>
    <x v="0"/>
  </r>
  <r>
    <x v="2775"/>
    <d v="2025-05-15T00:00:00"/>
    <x v="2393"/>
    <x v="15"/>
    <n v="1"/>
    <x v="1"/>
    <x v="1"/>
    <x v="3"/>
    <m/>
    <s v="Payment"/>
    <n v="1"/>
    <s v="Frappé12 oz"/>
    <n v="4.75"/>
    <x v="0"/>
  </r>
  <r>
    <x v="2776"/>
    <d v="2025-05-15T00:00:00"/>
    <x v="2394"/>
    <x v="6"/>
    <n v="1"/>
    <x v="1"/>
    <x v="1"/>
    <x v="1"/>
    <m/>
    <s v="Payment"/>
    <n v="2"/>
    <s v="Pourover12 oz"/>
    <n v="3.5"/>
    <x v="0"/>
  </r>
  <r>
    <x v="2777"/>
    <d v="2025-05-15T00:00:00"/>
    <x v="2395"/>
    <x v="6"/>
    <n v="1"/>
    <x v="1"/>
    <x v="1"/>
    <x v="1"/>
    <m/>
    <s v="Payment"/>
    <n v="1"/>
    <s v="Pourover12 oz"/>
    <n v="3.5"/>
    <x v="0"/>
  </r>
  <r>
    <x v="2778"/>
    <d v="2025-05-15T00:00:00"/>
    <x v="2396"/>
    <x v="9"/>
    <n v="1"/>
    <x v="0"/>
    <x v="3"/>
    <x v="4"/>
    <m/>
    <s v="Payment"/>
    <n v="1"/>
    <s v="Syrup"/>
    <n v="0.75"/>
    <x v="0"/>
  </r>
  <r>
    <x v="2778"/>
    <d v="2025-05-15T00:00:00"/>
    <x v="2396"/>
    <x v="6"/>
    <n v="1"/>
    <x v="1"/>
    <x v="1"/>
    <x v="1"/>
    <m/>
    <s v="Payment"/>
    <n v="1"/>
    <s v="Pourover12 oz"/>
    <n v="3.5"/>
    <x v="0"/>
  </r>
  <r>
    <x v="2779"/>
    <d v="2025-05-15T00:00:00"/>
    <x v="2397"/>
    <x v="2"/>
    <n v="1"/>
    <x v="1"/>
    <x v="1"/>
    <x v="1"/>
    <m/>
    <s v="Payment"/>
    <n v="2"/>
    <s v="Cappuccino12 oz"/>
    <n v="5.5"/>
    <x v="0"/>
  </r>
  <r>
    <x v="2780"/>
    <d v="2025-05-15T00:00:00"/>
    <x v="2398"/>
    <x v="9"/>
    <n v="1"/>
    <x v="0"/>
    <x v="3"/>
    <x v="4"/>
    <m/>
    <s v="Payment"/>
    <n v="2"/>
    <s v="Syrup"/>
    <n v="0.75"/>
    <x v="0"/>
  </r>
  <r>
    <x v="2780"/>
    <d v="2025-05-15T00:00:00"/>
    <x v="2398"/>
    <x v="15"/>
    <n v="1"/>
    <x v="1"/>
    <x v="1"/>
    <x v="3"/>
    <m/>
    <s v="Payment"/>
    <n v="2"/>
    <s v="Frappé12 oz"/>
    <n v="4.75"/>
    <x v="0"/>
  </r>
  <r>
    <x v="2781"/>
    <d v="2025-05-15T00:00:00"/>
    <x v="2399"/>
    <x v="15"/>
    <n v="1"/>
    <x v="1"/>
    <x v="1"/>
    <x v="3"/>
    <m/>
    <s v="Payment"/>
    <n v="2"/>
    <s v="Frappé12 oz"/>
    <n v="4.75"/>
    <x v="0"/>
  </r>
  <r>
    <x v="2782"/>
    <d v="2025-05-15T00:00:00"/>
    <x v="2400"/>
    <x v="9"/>
    <n v="1"/>
    <x v="0"/>
    <x v="3"/>
    <x v="4"/>
    <m/>
    <s v="Payment"/>
    <n v="1"/>
    <s v="Syrup"/>
    <n v="0.75"/>
    <x v="0"/>
  </r>
  <r>
    <x v="2783"/>
    <d v="2025-05-15T00:00:00"/>
    <x v="2401"/>
    <x v="13"/>
    <n v="1"/>
    <x v="4"/>
    <x v="2"/>
    <x v="1"/>
    <m/>
    <s v="Payment"/>
    <n v="1"/>
    <s v="Moroccan tea10 oz"/>
    <n v="3"/>
    <x v="0"/>
  </r>
  <r>
    <x v="2784"/>
    <d v="2025-05-15T00:00:00"/>
    <x v="2402"/>
    <x v="7"/>
    <n v="1"/>
    <x v="2"/>
    <x v="1"/>
    <x v="1"/>
    <m/>
    <s v="Payment"/>
    <n v="1"/>
    <s v="Turkish coffee3 oz"/>
    <n v="3.75"/>
    <x v="0"/>
  </r>
  <r>
    <x v="2785"/>
    <d v="2025-05-15T00:00:00"/>
    <x v="2403"/>
    <x v="2"/>
    <n v="1"/>
    <x v="1"/>
    <x v="1"/>
    <x v="1"/>
    <m/>
    <s v="Payment"/>
    <n v="2"/>
    <s v="Cappuccino12 oz"/>
    <n v="5.5"/>
    <x v="0"/>
  </r>
  <r>
    <x v="2786"/>
    <d v="2025-05-15T00:00:00"/>
    <x v="2404"/>
    <x v="9"/>
    <n v="1"/>
    <x v="0"/>
    <x v="3"/>
    <x v="4"/>
    <m/>
    <s v="Payment"/>
    <n v="2"/>
    <s v="Syrup"/>
    <n v="0.75"/>
    <x v="0"/>
  </r>
  <r>
    <x v="2786"/>
    <d v="2025-05-15T00:00:00"/>
    <x v="2404"/>
    <x v="15"/>
    <n v="1"/>
    <x v="1"/>
    <x v="1"/>
    <x v="3"/>
    <m/>
    <s v="Payment"/>
    <n v="2"/>
    <s v="Frappé12 oz"/>
    <n v="4.75"/>
    <x v="0"/>
  </r>
  <r>
    <x v="2787"/>
    <d v="2025-05-15T00:00:00"/>
    <x v="2405"/>
    <x v="5"/>
    <n v="1"/>
    <x v="1"/>
    <x v="1"/>
    <x v="1"/>
    <m/>
    <s v="Payment"/>
    <n v="1"/>
    <s v="Café Cubano12 oz"/>
    <n v="7"/>
    <x v="0"/>
  </r>
  <r>
    <x v="2788"/>
    <d v="2025-05-15T00:00:00"/>
    <x v="2406"/>
    <x v="19"/>
    <n v="1"/>
    <x v="1"/>
    <x v="4"/>
    <x v="5"/>
    <m/>
    <s v="Payment"/>
    <n v="1"/>
    <s v="House blend12 oz"/>
    <n v="12.95"/>
    <x v="0"/>
  </r>
  <r>
    <x v="2789"/>
    <d v="2025-05-15T00:00:00"/>
    <x v="2407"/>
    <x v="4"/>
    <n v="1"/>
    <x v="1"/>
    <x v="1"/>
    <x v="1"/>
    <m/>
    <s v="Payment"/>
    <n v="1"/>
    <s v="Drip coffee12 oz"/>
    <n v="2.25"/>
    <x v="0"/>
  </r>
  <r>
    <x v="2790"/>
    <d v="2025-05-15T00:00:00"/>
    <x v="2408"/>
    <x v="10"/>
    <n v="1"/>
    <x v="1"/>
    <x v="4"/>
    <x v="5"/>
    <m/>
    <s v="Payment"/>
    <n v="1"/>
    <s v="Single-origin12 oz"/>
    <n v="14.95"/>
    <x v="0"/>
  </r>
  <r>
    <x v="2790"/>
    <d v="2025-05-15T00:00:00"/>
    <x v="2408"/>
    <x v="2"/>
    <n v="1"/>
    <x v="1"/>
    <x v="1"/>
    <x v="1"/>
    <m/>
    <s v="Payment"/>
    <n v="1"/>
    <s v="Cappuccino12 oz"/>
    <n v="5.5"/>
    <x v="0"/>
  </r>
  <r>
    <x v="2791"/>
    <d v="2025-05-15T00:00:00"/>
    <x v="2409"/>
    <x v="2"/>
    <n v="1"/>
    <x v="1"/>
    <x v="1"/>
    <x v="1"/>
    <m/>
    <s v="Payment"/>
    <n v="1"/>
    <s v="Cappuccino12 oz"/>
    <n v="5.5"/>
    <x v="0"/>
  </r>
  <r>
    <x v="2792"/>
    <d v="2025-05-15T00:00:00"/>
    <x v="2410"/>
    <x v="1"/>
    <n v="1"/>
    <x v="1"/>
    <x v="1"/>
    <x v="1"/>
    <m/>
    <s v="Payment"/>
    <n v="1"/>
    <s v="Café latté12 oz"/>
    <n v="4.25"/>
    <x v="0"/>
  </r>
  <r>
    <x v="2793"/>
    <d v="2025-05-15T00:00:00"/>
    <x v="2411"/>
    <x v="3"/>
    <n v="1"/>
    <x v="0"/>
    <x v="1"/>
    <x v="2"/>
    <m/>
    <s v="Payment"/>
    <n v="1"/>
    <s v="Drip coffee refill"/>
    <n v="1.25"/>
    <x v="0"/>
  </r>
  <r>
    <x v="2794"/>
    <d v="2025-05-15T00:00:00"/>
    <x v="2412"/>
    <x v="2"/>
    <n v="1"/>
    <x v="1"/>
    <x v="1"/>
    <x v="1"/>
    <m/>
    <s v="Payment"/>
    <n v="2"/>
    <s v="Cappuccino12 oz"/>
    <n v="5.5"/>
    <x v="0"/>
  </r>
  <r>
    <x v="2795"/>
    <d v="2025-05-15T00:00:00"/>
    <x v="2413"/>
    <x v="5"/>
    <n v="1"/>
    <x v="1"/>
    <x v="1"/>
    <x v="1"/>
    <m/>
    <s v="Payment"/>
    <n v="2"/>
    <s v="Café Cubano12 oz"/>
    <n v="7"/>
    <x v="0"/>
  </r>
  <r>
    <x v="2796"/>
    <d v="2025-05-15T00:00:00"/>
    <x v="2414"/>
    <x v="17"/>
    <n v="2"/>
    <x v="1"/>
    <x v="1"/>
    <x v="3"/>
    <m/>
    <s v="Payment"/>
    <n v="1"/>
    <s v="Iced Guillermo12 oz"/>
    <n v="7"/>
    <x v="0"/>
  </r>
  <r>
    <x v="2797"/>
    <d v="2025-05-15T00:00:00"/>
    <x v="2415"/>
    <x v="3"/>
    <n v="1"/>
    <x v="0"/>
    <x v="1"/>
    <x v="2"/>
    <m/>
    <s v="Payment"/>
    <n v="1"/>
    <s v="Drip coffee refill"/>
    <n v="1.25"/>
    <x v="0"/>
  </r>
  <r>
    <x v="2798"/>
    <d v="2025-05-15T00:00:00"/>
    <x v="2416"/>
    <x v="13"/>
    <n v="1"/>
    <x v="4"/>
    <x v="2"/>
    <x v="1"/>
    <m/>
    <s v="Payment"/>
    <n v="1"/>
    <s v="Moroccan tea10 oz"/>
    <n v="3"/>
    <x v="0"/>
  </r>
  <r>
    <x v="2799"/>
    <d v="2025-05-15T00:00:00"/>
    <x v="2417"/>
    <x v="6"/>
    <n v="1"/>
    <x v="1"/>
    <x v="1"/>
    <x v="1"/>
    <m/>
    <s v="Payment"/>
    <n v="2"/>
    <s v="Pourover12 oz"/>
    <n v="3.5"/>
    <x v="0"/>
  </r>
  <r>
    <x v="2800"/>
    <d v="2025-05-15T00:00:00"/>
    <x v="659"/>
    <x v="12"/>
    <n v="1"/>
    <x v="3"/>
    <x v="1"/>
    <x v="1"/>
    <m/>
    <s v="Payment"/>
    <n v="1"/>
    <s v="Espresso1 oz"/>
    <n v="2.5"/>
    <x v="0"/>
  </r>
  <r>
    <x v="2801"/>
    <d v="2025-05-15T00:00:00"/>
    <x v="2418"/>
    <x v="2"/>
    <n v="1"/>
    <x v="1"/>
    <x v="1"/>
    <x v="1"/>
    <m/>
    <s v="Payment"/>
    <n v="2"/>
    <s v="Cappuccino12 oz"/>
    <n v="5.5"/>
    <x v="0"/>
  </r>
  <r>
    <x v="2802"/>
    <d v="2025-05-15T00:00:00"/>
    <x v="2419"/>
    <x v="6"/>
    <n v="1"/>
    <x v="1"/>
    <x v="1"/>
    <x v="1"/>
    <m/>
    <s v="Payment"/>
    <n v="2"/>
    <s v="Pourover12 oz"/>
    <n v="3.5"/>
    <x v="0"/>
  </r>
  <r>
    <x v="2802"/>
    <d v="2025-05-15T00:00:00"/>
    <x v="2419"/>
    <x v="13"/>
    <n v="1"/>
    <x v="4"/>
    <x v="2"/>
    <x v="1"/>
    <m/>
    <s v="Payment"/>
    <n v="2"/>
    <s v="Moroccan tea10 oz"/>
    <n v="3"/>
    <x v="0"/>
  </r>
  <r>
    <x v="2803"/>
    <d v="2025-05-15T00:00:00"/>
    <x v="2420"/>
    <x v="7"/>
    <n v="1"/>
    <x v="2"/>
    <x v="1"/>
    <x v="1"/>
    <m/>
    <s v="Payment"/>
    <n v="1"/>
    <s v="Turkish coffee3 oz"/>
    <n v="3.75"/>
    <x v="0"/>
  </r>
  <r>
    <x v="2804"/>
    <d v="2025-05-15T00:00:00"/>
    <x v="2421"/>
    <x v="6"/>
    <n v="1"/>
    <x v="1"/>
    <x v="1"/>
    <x v="1"/>
    <m/>
    <s v="Payment"/>
    <n v="1"/>
    <s v="Pourover12 oz"/>
    <n v="3.5"/>
    <x v="0"/>
  </r>
  <r>
    <x v="2805"/>
    <d v="2025-05-15T00:00:00"/>
    <x v="1412"/>
    <x v="4"/>
    <n v="2"/>
    <x v="1"/>
    <x v="1"/>
    <x v="1"/>
    <m/>
    <s v="Payment"/>
    <n v="2"/>
    <s v="Drip coffee12 oz"/>
    <n v="4.5"/>
    <x v="0"/>
  </r>
  <r>
    <x v="2806"/>
    <d v="2025-05-15T00:00:00"/>
    <x v="2422"/>
    <x v="1"/>
    <n v="1"/>
    <x v="1"/>
    <x v="1"/>
    <x v="1"/>
    <m/>
    <s v="Payment"/>
    <n v="1"/>
    <s v="Café latté12 oz"/>
    <n v="4.25"/>
    <x v="0"/>
  </r>
  <r>
    <x v="2807"/>
    <d v="2025-05-15T00:00:00"/>
    <x v="2423"/>
    <x v="6"/>
    <n v="1"/>
    <x v="1"/>
    <x v="1"/>
    <x v="1"/>
    <m/>
    <s v="Payment"/>
    <n v="1"/>
    <s v="Pourover12 oz"/>
    <n v="3.5"/>
    <x v="0"/>
  </r>
  <r>
    <x v="2808"/>
    <d v="2025-05-15T00:00:00"/>
    <x v="2424"/>
    <x v="13"/>
    <n v="1"/>
    <x v="4"/>
    <x v="2"/>
    <x v="1"/>
    <m/>
    <s v="Payment"/>
    <n v="1"/>
    <s v="Moroccan tea10 oz"/>
    <n v="3"/>
    <x v="0"/>
  </r>
  <r>
    <x v="2808"/>
    <d v="2025-05-15T00:00:00"/>
    <x v="2424"/>
    <x v="1"/>
    <n v="1"/>
    <x v="1"/>
    <x v="1"/>
    <x v="1"/>
    <m/>
    <s v="Payment"/>
    <n v="1"/>
    <s v="Café latté12 oz"/>
    <n v="4.25"/>
    <x v="0"/>
  </r>
  <r>
    <x v="2809"/>
    <d v="2025-05-15T00:00:00"/>
    <x v="2425"/>
    <x v="13"/>
    <n v="1"/>
    <x v="4"/>
    <x v="2"/>
    <x v="1"/>
    <m/>
    <s v="Payment"/>
    <n v="2"/>
    <s v="Moroccan tea10 oz"/>
    <n v="3"/>
    <x v="0"/>
  </r>
  <r>
    <x v="2810"/>
    <d v="2025-05-15T00:00:00"/>
    <x v="2426"/>
    <x v="5"/>
    <n v="1"/>
    <x v="1"/>
    <x v="1"/>
    <x v="1"/>
    <m/>
    <s v="Payment"/>
    <n v="1"/>
    <s v="Café Cubano12 oz"/>
    <n v="7"/>
    <x v="0"/>
  </r>
  <r>
    <x v="2811"/>
    <d v="2025-05-15T00:00:00"/>
    <x v="2427"/>
    <x v="6"/>
    <n v="1"/>
    <x v="1"/>
    <x v="1"/>
    <x v="1"/>
    <m/>
    <s v="Payment"/>
    <n v="1"/>
    <s v="Pourover12 oz"/>
    <n v="3.5"/>
    <x v="0"/>
  </r>
  <r>
    <x v="2812"/>
    <d v="2025-05-15T00:00:00"/>
    <x v="2428"/>
    <x v="2"/>
    <n v="1"/>
    <x v="1"/>
    <x v="1"/>
    <x v="1"/>
    <m/>
    <s v="Payment"/>
    <n v="1"/>
    <s v="Cappuccino12 oz"/>
    <n v="5.5"/>
    <x v="0"/>
  </r>
  <r>
    <x v="2813"/>
    <d v="2025-05-15T00:00:00"/>
    <x v="2429"/>
    <x v="19"/>
    <n v="1"/>
    <x v="1"/>
    <x v="4"/>
    <x v="5"/>
    <m/>
    <s v="Payment"/>
    <n v="2"/>
    <s v="House blend12 oz"/>
    <n v="12.95"/>
    <x v="0"/>
  </r>
  <r>
    <x v="2814"/>
    <d v="2025-05-15T00:00:00"/>
    <x v="2430"/>
    <x v="16"/>
    <n v="1"/>
    <x v="1"/>
    <x v="5"/>
    <x v="3"/>
    <m/>
    <s v="Payment"/>
    <n v="1"/>
    <s v="Coconut milk smoothie12 oz"/>
    <n v="5.75"/>
    <x v="0"/>
  </r>
  <r>
    <x v="2815"/>
    <d v="2025-05-15T00:00:00"/>
    <x v="2431"/>
    <x v="3"/>
    <n v="1"/>
    <x v="0"/>
    <x v="1"/>
    <x v="2"/>
    <m/>
    <s v="Payment"/>
    <n v="1"/>
    <s v="Drip coffee refill"/>
    <n v="1.25"/>
    <x v="0"/>
  </r>
  <r>
    <x v="2816"/>
    <d v="2025-05-15T00:00:00"/>
    <x v="2432"/>
    <x v="15"/>
    <n v="1"/>
    <x v="1"/>
    <x v="1"/>
    <x v="3"/>
    <m/>
    <s v="Payment"/>
    <n v="1"/>
    <s v="Frappé12 oz"/>
    <n v="4.75"/>
    <x v="0"/>
  </r>
  <r>
    <x v="2817"/>
    <d v="2025-05-15T00:00:00"/>
    <x v="2433"/>
    <x v="9"/>
    <n v="1"/>
    <x v="0"/>
    <x v="3"/>
    <x v="4"/>
    <m/>
    <s v="Payment"/>
    <n v="2"/>
    <s v="Syrup"/>
    <n v="0.75"/>
    <x v="0"/>
  </r>
  <r>
    <x v="2817"/>
    <d v="2025-05-15T00:00:00"/>
    <x v="2433"/>
    <x v="6"/>
    <n v="1"/>
    <x v="1"/>
    <x v="1"/>
    <x v="1"/>
    <m/>
    <s v="Payment"/>
    <n v="2"/>
    <s v="Pourover12 oz"/>
    <n v="3.5"/>
    <x v="0"/>
  </r>
  <r>
    <x v="2817"/>
    <d v="2025-05-15T00:00:00"/>
    <x v="2433"/>
    <x v="13"/>
    <n v="1"/>
    <x v="4"/>
    <x v="2"/>
    <x v="1"/>
    <m/>
    <s v="Payment"/>
    <n v="2"/>
    <s v="Moroccan tea10 oz"/>
    <n v="3"/>
    <x v="0"/>
  </r>
  <r>
    <x v="2817"/>
    <d v="2025-05-15T00:00:00"/>
    <x v="2433"/>
    <x v="15"/>
    <n v="1"/>
    <x v="1"/>
    <x v="1"/>
    <x v="3"/>
    <m/>
    <s v="Payment"/>
    <n v="2"/>
    <s v="Frappé12 oz"/>
    <n v="4.75"/>
    <x v="0"/>
  </r>
  <r>
    <x v="2818"/>
    <d v="2025-05-15T00:00:00"/>
    <x v="2434"/>
    <x v="2"/>
    <n v="1"/>
    <x v="1"/>
    <x v="1"/>
    <x v="1"/>
    <m/>
    <s v="Payment"/>
    <n v="1"/>
    <s v="Cappuccino12 oz"/>
    <n v="5.5"/>
    <x v="0"/>
  </r>
  <r>
    <x v="2819"/>
    <d v="2025-05-15T00:00:00"/>
    <x v="2435"/>
    <x v="6"/>
    <n v="1"/>
    <x v="1"/>
    <x v="1"/>
    <x v="1"/>
    <m/>
    <s v="Payment"/>
    <n v="1"/>
    <s v="Pourover12 oz"/>
    <n v="3.5"/>
    <x v="0"/>
  </r>
  <r>
    <x v="2820"/>
    <d v="2025-05-15T00:00:00"/>
    <x v="2436"/>
    <x v="15"/>
    <n v="2"/>
    <x v="1"/>
    <x v="1"/>
    <x v="3"/>
    <m/>
    <s v="Payment"/>
    <n v="2"/>
    <s v="Frappé12 oz"/>
    <n v="9.5"/>
    <x v="0"/>
  </r>
  <r>
    <x v="2820"/>
    <d v="2025-05-15T00:00:00"/>
    <x v="2436"/>
    <x v="11"/>
    <n v="1"/>
    <x v="0"/>
    <x v="3"/>
    <x v="4"/>
    <m/>
    <s v="Payment"/>
    <n v="2"/>
    <s v="Extra shot"/>
    <n v="1"/>
    <x v="0"/>
  </r>
  <r>
    <x v="2821"/>
    <d v="2025-05-15T00:00:00"/>
    <x v="2437"/>
    <x v="7"/>
    <n v="1"/>
    <x v="2"/>
    <x v="1"/>
    <x v="1"/>
    <m/>
    <s v="Payment"/>
    <n v="2"/>
    <s v="Turkish coffee3 oz"/>
    <n v="3.75"/>
    <x v="0"/>
  </r>
  <r>
    <x v="2821"/>
    <d v="2025-05-15T00:00:00"/>
    <x v="2437"/>
    <x v="9"/>
    <n v="1"/>
    <x v="0"/>
    <x v="3"/>
    <x v="4"/>
    <m/>
    <s v="Payment"/>
    <n v="2"/>
    <s v="Syrup"/>
    <n v="0.75"/>
    <x v="0"/>
  </r>
  <r>
    <x v="2821"/>
    <d v="2025-05-15T00:00:00"/>
    <x v="2437"/>
    <x v="42"/>
    <n v="1"/>
    <x v="0"/>
    <x v="0"/>
    <x v="10"/>
    <m/>
    <s v="Payment"/>
    <n v="2"/>
    <s v="Reusable travel mug"/>
    <n v="12.75"/>
    <x v="0"/>
  </r>
  <r>
    <x v="2821"/>
    <d v="2025-05-15T00:00:00"/>
    <x v="2437"/>
    <x v="6"/>
    <n v="1"/>
    <x v="1"/>
    <x v="1"/>
    <x v="1"/>
    <m/>
    <s v="Payment"/>
    <n v="2"/>
    <s v="Pourover12 oz"/>
    <n v="3.5"/>
    <x v="0"/>
  </r>
  <r>
    <x v="2822"/>
    <d v="2025-05-15T00:00:00"/>
    <x v="2438"/>
    <x v="6"/>
    <n v="1"/>
    <x v="1"/>
    <x v="1"/>
    <x v="1"/>
    <m/>
    <s v="Payment"/>
    <n v="1"/>
    <s v="Pourover12 oz"/>
    <n v="3.5"/>
    <x v="0"/>
  </r>
  <r>
    <x v="2823"/>
    <d v="2025-05-15T00:00:00"/>
    <x v="2439"/>
    <x v="2"/>
    <n v="1"/>
    <x v="1"/>
    <x v="1"/>
    <x v="1"/>
    <m/>
    <s v="Payment"/>
    <n v="2"/>
    <s v="Cappuccino12 oz"/>
    <n v="5.5"/>
    <x v="0"/>
  </r>
  <r>
    <x v="2823"/>
    <d v="2025-05-15T00:00:00"/>
    <x v="2439"/>
    <x v="24"/>
    <n v="1"/>
    <x v="1"/>
    <x v="1"/>
    <x v="1"/>
    <m/>
    <s v="Payment"/>
    <n v="2"/>
    <s v="Aeropress12 oz"/>
    <n v="6"/>
    <x v="0"/>
  </r>
  <r>
    <x v="2824"/>
    <d v="2025-05-15T00:00:00"/>
    <x v="2440"/>
    <x v="2"/>
    <n v="1"/>
    <x v="1"/>
    <x v="1"/>
    <x v="1"/>
    <m/>
    <s v="Payment"/>
    <n v="2"/>
    <s v="Cappuccino12 oz"/>
    <n v="5.5"/>
    <x v="0"/>
  </r>
  <r>
    <x v="2825"/>
    <d v="2025-05-15T00:00:00"/>
    <x v="2441"/>
    <x v="18"/>
    <n v="1"/>
    <x v="1"/>
    <x v="5"/>
    <x v="3"/>
    <m/>
    <s v="Payment"/>
    <n v="2"/>
    <s v="Soda water with fruit slice12 oz"/>
    <n v="2"/>
    <x v="0"/>
  </r>
  <r>
    <x v="2826"/>
    <d v="2025-05-15T00:00:00"/>
    <x v="2442"/>
    <x v="6"/>
    <n v="1"/>
    <x v="1"/>
    <x v="1"/>
    <x v="1"/>
    <m/>
    <s v="Payment"/>
    <n v="2"/>
    <s v="Pourover12 oz"/>
    <n v="3.5"/>
    <x v="0"/>
  </r>
  <r>
    <x v="2827"/>
    <d v="2025-05-15T00:00:00"/>
    <x v="2443"/>
    <x v="6"/>
    <n v="1"/>
    <x v="1"/>
    <x v="1"/>
    <x v="1"/>
    <m/>
    <s v="Payment"/>
    <n v="2"/>
    <s v="Pourover12 oz"/>
    <n v="3.5"/>
    <x v="0"/>
  </r>
  <r>
    <x v="2827"/>
    <d v="2025-05-15T00:00:00"/>
    <x v="2443"/>
    <x v="1"/>
    <n v="1"/>
    <x v="1"/>
    <x v="1"/>
    <x v="1"/>
    <m/>
    <s v="Payment"/>
    <n v="2"/>
    <s v="Café latté12 oz"/>
    <n v="4.25"/>
    <x v="0"/>
  </r>
  <r>
    <x v="2828"/>
    <d v="2025-05-15T00:00:00"/>
    <x v="2444"/>
    <x v="3"/>
    <n v="1"/>
    <x v="0"/>
    <x v="1"/>
    <x v="2"/>
    <m/>
    <s v="Payment"/>
    <n v="1"/>
    <s v="Drip coffee refill"/>
    <n v="1.25"/>
    <x v="0"/>
  </r>
  <r>
    <x v="2829"/>
    <d v="2025-05-15T00:00:00"/>
    <x v="2445"/>
    <x v="2"/>
    <n v="1"/>
    <x v="1"/>
    <x v="1"/>
    <x v="1"/>
    <m/>
    <s v="Payment"/>
    <n v="1"/>
    <s v="Cappuccino12 oz"/>
    <n v="5.5"/>
    <x v="0"/>
  </r>
  <r>
    <x v="2830"/>
    <d v="2025-05-15T00:00:00"/>
    <x v="2446"/>
    <x v="9"/>
    <n v="1"/>
    <x v="0"/>
    <x v="3"/>
    <x v="4"/>
    <m/>
    <s v="Payment"/>
    <n v="1"/>
    <s v="Syrup"/>
    <n v="0.75"/>
    <x v="0"/>
  </r>
  <r>
    <x v="2830"/>
    <d v="2025-05-15T00:00:00"/>
    <x v="2446"/>
    <x v="20"/>
    <n v="1"/>
    <x v="1"/>
    <x v="2"/>
    <x v="1"/>
    <m/>
    <s v="Payment"/>
    <n v="1"/>
    <s v="Rooibos latté12 oz"/>
    <n v="5.5"/>
    <x v="0"/>
  </r>
  <r>
    <x v="2830"/>
    <d v="2025-05-15T00:00:00"/>
    <x v="2446"/>
    <x v="6"/>
    <n v="1"/>
    <x v="1"/>
    <x v="1"/>
    <x v="1"/>
    <m/>
    <s v="Payment"/>
    <n v="1"/>
    <s v="Pourover12 oz"/>
    <n v="3.5"/>
    <x v="0"/>
  </r>
  <r>
    <x v="2831"/>
    <d v="2025-05-15T00:00:00"/>
    <x v="2447"/>
    <x v="8"/>
    <n v="1"/>
    <x v="1"/>
    <x v="2"/>
    <x v="3"/>
    <m/>
    <s v="Payment"/>
    <n v="2"/>
    <s v="Iced tea12 oz"/>
    <n v="4.25"/>
    <x v="0"/>
  </r>
  <r>
    <x v="2832"/>
    <d v="2025-05-15T00:00:00"/>
    <x v="2448"/>
    <x v="15"/>
    <n v="1"/>
    <x v="1"/>
    <x v="1"/>
    <x v="3"/>
    <m/>
    <s v="Payment"/>
    <n v="1"/>
    <s v="Frappé12 oz"/>
    <n v="4.75"/>
    <x v="0"/>
  </r>
  <r>
    <x v="2833"/>
    <d v="2025-05-15T00:00:00"/>
    <x v="2449"/>
    <x v="4"/>
    <n v="1"/>
    <x v="1"/>
    <x v="1"/>
    <x v="1"/>
    <m/>
    <s v="Payment"/>
    <n v="1"/>
    <s v="Drip coffee12 oz"/>
    <n v="2.25"/>
    <x v="0"/>
  </r>
  <r>
    <x v="2834"/>
    <d v="2025-05-15T00:00:00"/>
    <x v="2450"/>
    <x v="9"/>
    <n v="1"/>
    <x v="0"/>
    <x v="3"/>
    <x v="4"/>
    <m/>
    <s v="Payment"/>
    <n v="2"/>
    <s v="Syrup"/>
    <n v="0.75"/>
    <x v="0"/>
  </r>
  <r>
    <x v="2834"/>
    <d v="2025-05-15T00:00:00"/>
    <x v="2450"/>
    <x v="6"/>
    <n v="1"/>
    <x v="1"/>
    <x v="1"/>
    <x v="1"/>
    <m/>
    <s v="Payment"/>
    <n v="2"/>
    <s v="Pourover12 oz"/>
    <n v="3.5"/>
    <x v="0"/>
  </r>
  <r>
    <x v="2835"/>
    <d v="2025-05-15T00:00:00"/>
    <x v="2451"/>
    <x v="24"/>
    <n v="1"/>
    <x v="1"/>
    <x v="1"/>
    <x v="1"/>
    <m/>
    <s v="Payment"/>
    <n v="1"/>
    <s v="Aeropress12 oz"/>
    <n v="6"/>
    <x v="0"/>
  </r>
  <r>
    <x v="2836"/>
    <d v="2025-05-15T00:00:00"/>
    <x v="2452"/>
    <x v="6"/>
    <n v="1"/>
    <x v="1"/>
    <x v="1"/>
    <x v="1"/>
    <m/>
    <s v="Payment"/>
    <n v="1"/>
    <s v="Pourover12 oz"/>
    <n v="3.5"/>
    <x v="0"/>
  </r>
  <r>
    <x v="2837"/>
    <d v="2025-05-15T00:00:00"/>
    <x v="2453"/>
    <x v="7"/>
    <n v="1"/>
    <x v="2"/>
    <x v="1"/>
    <x v="1"/>
    <m/>
    <s v="Payment"/>
    <n v="1"/>
    <s v="Turkish coffee3 oz"/>
    <n v="3.75"/>
    <x v="0"/>
  </r>
  <r>
    <x v="2838"/>
    <d v="2025-05-15T00:00:00"/>
    <x v="2454"/>
    <x v="6"/>
    <n v="1"/>
    <x v="1"/>
    <x v="1"/>
    <x v="1"/>
    <m/>
    <s v="Payment"/>
    <n v="2"/>
    <s v="Pourover12 oz"/>
    <n v="3.5"/>
    <x v="0"/>
  </r>
  <r>
    <x v="2838"/>
    <d v="2025-05-15T00:00:00"/>
    <x v="2454"/>
    <x v="11"/>
    <n v="1"/>
    <x v="0"/>
    <x v="3"/>
    <x v="4"/>
    <m/>
    <s v="Payment"/>
    <n v="2"/>
    <s v="Extra shot"/>
    <n v="1"/>
    <x v="0"/>
  </r>
  <r>
    <x v="2839"/>
    <d v="2025-05-15T00:00:00"/>
    <x v="2455"/>
    <x v="15"/>
    <n v="1"/>
    <x v="1"/>
    <x v="1"/>
    <x v="3"/>
    <m/>
    <s v="Payment"/>
    <n v="1"/>
    <s v="Frappé12 oz"/>
    <n v="4.75"/>
    <x v="0"/>
  </r>
  <r>
    <x v="2840"/>
    <d v="2025-05-15T00:00:00"/>
    <x v="2456"/>
    <x v="13"/>
    <n v="1"/>
    <x v="4"/>
    <x v="2"/>
    <x v="1"/>
    <m/>
    <s v="Payment"/>
    <n v="1"/>
    <s v="Moroccan tea10 oz"/>
    <n v="3"/>
    <x v="0"/>
  </r>
  <r>
    <x v="2841"/>
    <d v="2025-05-15T00:00:00"/>
    <x v="2457"/>
    <x v="6"/>
    <n v="1"/>
    <x v="1"/>
    <x v="1"/>
    <x v="1"/>
    <m/>
    <s v="Payment"/>
    <n v="1"/>
    <s v="Pourover12 oz"/>
    <n v="3.5"/>
    <x v="0"/>
  </r>
  <r>
    <x v="2842"/>
    <d v="2025-05-15T00:00:00"/>
    <x v="2458"/>
    <x v="2"/>
    <n v="1"/>
    <x v="1"/>
    <x v="1"/>
    <x v="1"/>
    <m/>
    <s v="Payment"/>
    <n v="1"/>
    <s v="Cappuccino12 oz"/>
    <n v="5.5"/>
    <x v="0"/>
  </r>
  <r>
    <x v="2843"/>
    <d v="2025-05-15T00:00:00"/>
    <x v="2459"/>
    <x v="6"/>
    <n v="1"/>
    <x v="1"/>
    <x v="1"/>
    <x v="1"/>
    <m/>
    <s v="Payment"/>
    <n v="2"/>
    <s v="Pourover12 oz"/>
    <n v="3.5"/>
    <x v="0"/>
  </r>
  <r>
    <x v="2844"/>
    <d v="2025-05-15T00:00:00"/>
    <x v="2460"/>
    <x v="9"/>
    <n v="1"/>
    <x v="0"/>
    <x v="3"/>
    <x v="4"/>
    <m/>
    <s v="Payment"/>
    <n v="2"/>
    <s v="Syrup"/>
    <n v="0.75"/>
    <x v="0"/>
  </r>
  <r>
    <x v="2844"/>
    <d v="2025-05-15T00:00:00"/>
    <x v="2460"/>
    <x v="6"/>
    <n v="1"/>
    <x v="1"/>
    <x v="1"/>
    <x v="1"/>
    <m/>
    <s v="Payment"/>
    <n v="2"/>
    <s v="Pourover12 oz"/>
    <n v="3.5"/>
    <x v="0"/>
  </r>
  <r>
    <x v="2845"/>
    <d v="2025-05-15T00:00:00"/>
    <x v="2461"/>
    <x v="7"/>
    <n v="1"/>
    <x v="2"/>
    <x v="1"/>
    <x v="1"/>
    <m/>
    <s v="Payment"/>
    <n v="1"/>
    <s v="Turkish coffee3 oz"/>
    <n v="3.75"/>
    <x v="0"/>
  </r>
  <r>
    <x v="2846"/>
    <d v="2025-05-15T00:00:00"/>
    <x v="2462"/>
    <x v="14"/>
    <n v="1"/>
    <x v="5"/>
    <x v="5"/>
    <x v="1"/>
    <m/>
    <s v="Payment"/>
    <n v="1"/>
    <s v="Hot chocolateRegular (12 oz)"/>
    <n v="4.75"/>
    <x v="0"/>
  </r>
  <r>
    <x v="2847"/>
    <d v="2025-05-15T00:00:00"/>
    <x v="2463"/>
    <x v="7"/>
    <n v="1"/>
    <x v="2"/>
    <x v="1"/>
    <x v="1"/>
    <m/>
    <s v="Payment"/>
    <n v="1"/>
    <s v="Turkish coffee3 oz"/>
    <n v="3.75"/>
    <x v="0"/>
  </r>
  <r>
    <x v="2848"/>
    <d v="2025-05-15T00:00:00"/>
    <x v="2464"/>
    <x v="7"/>
    <n v="1"/>
    <x v="2"/>
    <x v="1"/>
    <x v="1"/>
    <m/>
    <s v="Payment"/>
    <n v="1"/>
    <s v="Turkish coffee3 oz"/>
    <n v="3.75"/>
    <x v="0"/>
  </r>
  <r>
    <x v="2848"/>
    <d v="2025-05-15T00:00:00"/>
    <x v="2464"/>
    <x v="10"/>
    <n v="1"/>
    <x v="1"/>
    <x v="4"/>
    <x v="5"/>
    <m/>
    <s v="Payment"/>
    <n v="1"/>
    <s v="Single-origin12 oz"/>
    <n v="14.95"/>
    <x v="0"/>
  </r>
  <r>
    <x v="2849"/>
    <d v="2025-05-15T00:00:00"/>
    <x v="2465"/>
    <x v="6"/>
    <n v="1"/>
    <x v="1"/>
    <x v="1"/>
    <x v="1"/>
    <m/>
    <s v="Payment"/>
    <n v="1"/>
    <s v="Pourover12 oz"/>
    <n v="3.5"/>
    <x v="0"/>
  </r>
  <r>
    <x v="2850"/>
    <d v="2025-05-15T00:00:00"/>
    <x v="2466"/>
    <x v="6"/>
    <n v="2"/>
    <x v="1"/>
    <x v="1"/>
    <x v="1"/>
    <m/>
    <s v="Payment"/>
    <n v="2"/>
    <s v="Pourover12 oz"/>
    <n v="7"/>
    <x v="0"/>
  </r>
  <r>
    <x v="2851"/>
    <d v="2025-05-15T00:00:00"/>
    <x v="2467"/>
    <x v="15"/>
    <n v="1"/>
    <x v="1"/>
    <x v="1"/>
    <x v="3"/>
    <m/>
    <s v="Payment"/>
    <n v="2"/>
    <s v="Frappé12 oz"/>
    <n v="4.75"/>
    <x v="0"/>
  </r>
  <r>
    <x v="2852"/>
    <d v="2025-05-15T00:00:00"/>
    <x v="2468"/>
    <x v="15"/>
    <n v="1"/>
    <x v="1"/>
    <x v="1"/>
    <x v="3"/>
    <m/>
    <s v="Payment"/>
    <n v="1"/>
    <s v="Frappé12 oz"/>
    <n v="4.75"/>
    <x v="0"/>
  </r>
  <r>
    <x v="2853"/>
    <d v="2025-05-15T00:00:00"/>
    <x v="2469"/>
    <x v="17"/>
    <n v="1"/>
    <x v="1"/>
    <x v="1"/>
    <x v="3"/>
    <m/>
    <s v="Payment"/>
    <n v="1"/>
    <s v="Iced Guillermo12 oz"/>
    <n v="3.5"/>
    <x v="0"/>
  </r>
  <r>
    <x v="2854"/>
    <d v="2025-05-15T00:00:00"/>
    <x v="2470"/>
    <x v="3"/>
    <n v="1"/>
    <x v="0"/>
    <x v="1"/>
    <x v="2"/>
    <m/>
    <s v="Payment"/>
    <n v="1"/>
    <s v="Drip coffee refill"/>
    <n v="1.25"/>
    <x v="0"/>
  </r>
  <r>
    <x v="2855"/>
    <d v="2025-05-15T00:00:00"/>
    <x v="2471"/>
    <x v="11"/>
    <n v="1"/>
    <x v="0"/>
    <x v="3"/>
    <x v="4"/>
    <m/>
    <s v="Payment"/>
    <n v="2"/>
    <s v="Extra shot"/>
    <n v="1"/>
    <x v="0"/>
  </r>
  <r>
    <x v="2856"/>
    <d v="2025-05-15T00:00:00"/>
    <x v="2472"/>
    <x v="15"/>
    <n v="1"/>
    <x v="1"/>
    <x v="1"/>
    <x v="3"/>
    <m/>
    <s v="Payment"/>
    <n v="2"/>
    <s v="Frappé12 oz"/>
    <n v="4.75"/>
    <x v="0"/>
  </r>
  <r>
    <x v="2857"/>
    <d v="2025-05-15T00:00:00"/>
    <x v="2473"/>
    <x v="8"/>
    <n v="1"/>
    <x v="1"/>
    <x v="2"/>
    <x v="3"/>
    <m/>
    <s v="Payment"/>
    <n v="1"/>
    <s v="Iced tea12 oz"/>
    <n v="4.25"/>
    <x v="0"/>
  </r>
  <r>
    <x v="2858"/>
    <d v="2025-05-15T00:00:00"/>
    <x v="2474"/>
    <x v="11"/>
    <n v="1"/>
    <x v="0"/>
    <x v="3"/>
    <x v="4"/>
    <m/>
    <s v="Payment"/>
    <n v="1"/>
    <s v="Extra shot"/>
    <n v="1"/>
    <x v="0"/>
  </r>
  <r>
    <x v="2858"/>
    <d v="2025-05-15T00:00:00"/>
    <x v="2474"/>
    <x v="2"/>
    <n v="1"/>
    <x v="1"/>
    <x v="1"/>
    <x v="1"/>
    <m/>
    <s v="Payment"/>
    <n v="1"/>
    <s v="Cappuccino12 oz"/>
    <n v="5.5"/>
    <x v="0"/>
  </r>
  <r>
    <x v="2859"/>
    <d v="2025-05-15T00:00:00"/>
    <x v="2475"/>
    <x v="15"/>
    <n v="1"/>
    <x v="1"/>
    <x v="1"/>
    <x v="3"/>
    <m/>
    <s v="Payment"/>
    <n v="1"/>
    <s v="Frappé12 oz"/>
    <n v="4.75"/>
    <x v="0"/>
  </r>
  <r>
    <x v="2859"/>
    <d v="2025-05-15T00:00:00"/>
    <x v="2475"/>
    <x v="11"/>
    <n v="1"/>
    <x v="0"/>
    <x v="3"/>
    <x v="4"/>
    <m/>
    <s v="Payment"/>
    <n v="1"/>
    <s v="Extra shot"/>
    <n v="1"/>
    <x v="0"/>
  </r>
  <r>
    <x v="2860"/>
    <d v="2025-05-15T00:00:00"/>
    <x v="2476"/>
    <x v="11"/>
    <n v="1"/>
    <x v="0"/>
    <x v="3"/>
    <x v="4"/>
    <m/>
    <s v="Payment"/>
    <n v="1"/>
    <s v="Extra shot"/>
    <n v="1"/>
    <x v="0"/>
  </r>
  <r>
    <x v="2860"/>
    <d v="2025-05-15T00:00:00"/>
    <x v="2476"/>
    <x v="2"/>
    <n v="1"/>
    <x v="1"/>
    <x v="1"/>
    <x v="1"/>
    <m/>
    <s v="Payment"/>
    <n v="1"/>
    <s v="Cappuccino12 oz"/>
    <n v="5.5"/>
    <x v="0"/>
  </r>
  <r>
    <x v="2861"/>
    <d v="2025-05-15T00:00:00"/>
    <x v="2477"/>
    <x v="28"/>
    <n v="1"/>
    <x v="0"/>
    <x v="6"/>
    <x v="7"/>
    <m/>
    <s v="Payment"/>
    <n v="1"/>
    <s v="Pizza pocket"/>
    <n v="5"/>
    <x v="0"/>
  </r>
  <r>
    <x v="2862"/>
    <d v="2025-05-15T00:00:00"/>
    <x v="2478"/>
    <x v="28"/>
    <n v="1"/>
    <x v="0"/>
    <x v="6"/>
    <x v="7"/>
    <m/>
    <s v="Payment"/>
    <n v="1"/>
    <s v="Pizza pocket"/>
    <n v="5"/>
    <x v="0"/>
  </r>
  <r>
    <x v="2863"/>
    <d v="2025-05-15T00:00:00"/>
    <x v="2359"/>
    <x v="28"/>
    <n v="1"/>
    <x v="0"/>
    <x v="6"/>
    <x v="7"/>
    <m/>
    <s v="Payment"/>
    <n v="1"/>
    <s v="Pizza pocket"/>
    <n v="5"/>
    <x v="0"/>
  </r>
  <r>
    <x v="2864"/>
    <d v="2025-05-15T00:00:00"/>
    <x v="2365"/>
    <x v="31"/>
    <n v="1"/>
    <x v="0"/>
    <x v="6"/>
    <x v="7"/>
    <m/>
    <s v="Payment"/>
    <n v="2"/>
    <s v="Sticky bun"/>
    <n v="2.75"/>
    <x v="0"/>
  </r>
  <r>
    <x v="2865"/>
    <d v="2025-05-15T00:00:00"/>
    <x v="2368"/>
    <x v="36"/>
    <n v="1"/>
    <x v="0"/>
    <x v="6"/>
    <x v="7"/>
    <m/>
    <s v="Payment"/>
    <n v="1"/>
    <s v="Cookie"/>
    <n v="3"/>
    <x v="0"/>
  </r>
  <r>
    <x v="2866"/>
    <d v="2025-05-15T00:00:00"/>
    <x v="2479"/>
    <x v="28"/>
    <n v="1"/>
    <x v="0"/>
    <x v="6"/>
    <x v="7"/>
    <m/>
    <s v="Payment"/>
    <n v="1"/>
    <s v="Pizza pocket"/>
    <n v="5"/>
    <x v="0"/>
  </r>
  <r>
    <x v="2867"/>
    <d v="2025-05-15T00:00:00"/>
    <x v="2377"/>
    <x v="30"/>
    <n v="1"/>
    <x v="0"/>
    <x v="6"/>
    <x v="8"/>
    <m/>
    <s v="Payment"/>
    <n v="1"/>
    <s v="Croissant or chocolate croissant (day old)"/>
    <n v="4"/>
    <x v="0"/>
  </r>
  <r>
    <x v="2868"/>
    <d v="2025-05-15T00:00:00"/>
    <x v="2480"/>
    <x v="28"/>
    <n v="1"/>
    <x v="0"/>
    <x v="6"/>
    <x v="7"/>
    <m/>
    <s v="Payment"/>
    <n v="1"/>
    <s v="Pizza pocket"/>
    <n v="5"/>
    <x v="0"/>
  </r>
  <r>
    <x v="2869"/>
    <d v="2025-05-15T00:00:00"/>
    <x v="2400"/>
    <x v="29"/>
    <n v="1"/>
    <x v="0"/>
    <x v="6"/>
    <x v="7"/>
    <m/>
    <s v="Payment"/>
    <n v="1"/>
    <s v="Cinnamon roll"/>
    <n v="3.75"/>
    <x v="0"/>
  </r>
  <r>
    <x v="2870"/>
    <d v="2025-05-15T00:00:00"/>
    <x v="2401"/>
    <x v="28"/>
    <n v="1"/>
    <x v="0"/>
    <x v="6"/>
    <x v="7"/>
    <m/>
    <s v="Payment"/>
    <n v="1"/>
    <s v="Pizza pocket"/>
    <n v="5"/>
    <x v="0"/>
  </r>
  <r>
    <x v="2871"/>
    <d v="2025-05-15T00:00:00"/>
    <x v="2410"/>
    <x v="28"/>
    <n v="1"/>
    <x v="0"/>
    <x v="6"/>
    <x v="7"/>
    <m/>
    <s v="Payment"/>
    <n v="1"/>
    <s v="Pizza pocket"/>
    <n v="5"/>
    <x v="0"/>
  </r>
  <r>
    <x v="2872"/>
    <d v="2025-05-15T00:00:00"/>
    <x v="2481"/>
    <x v="31"/>
    <n v="1"/>
    <x v="0"/>
    <x v="6"/>
    <x v="7"/>
    <m/>
    <s v="Payment"/>
    <n v="2"/>
    <s v="Sticky bun"/>
    <n v="2.75"/>
    <x v="0"/>
  </r>
  <r>
    <x v="2873"/>
    <d v="2025-05-15T00:00:00"/>
    <x v="2482"/>
    <x v="36"/>
    <n v="1"/>
    <x v="0"/>
    <x v="6"/>
    <x v="7"/>
    <m/>
    <s v="Payment"/>
    <n v="1"/>
    <s v="Cookie"/>
    <n v="3"/>
    <x v="0"/>
  </r>
  <r>
    <x v="2874"/>
    <d v="2025-05-15T00:00:00"/>
    <x v="2412"/>
    <x v="31"/>
    <n v="1"/>
    <x v="0"/>
    <x v="6"/>
    <x v="7"/>
    <m/>
    <s v="Payment"/>
    <n v="2"/>
    <s v="Sticky bun"/>
    <n v="2.75"/>
    <x v="0"/>
  </r>
  <r>
    <x v="2875"/>
    <d v="2025-05-15T00:00:00"/>
    <x v="2416"/>
    <x v="29"/>
    <n v="1"/>
    <x v="0"/>
    <x v="6"/>
    <x v="7"/>
    <m/>
    <s v="Payment"/>
    <n v="1"/>
    <s v="Cinnamon roll"/>
    <n v="3.75"/>
    <x v="0"/>
  </r>
  <r>
    <x v="2876"/>
    <d v="2025-05-15T00:00:00"/>
    <x v="659"/>
    <x v="32"/>
    <n v="1"/>
    <x v="0"/>
    <x v="6"/>
    <x v="7"/>
    <m/>
    <s v="Payment"/>
    <n v="1"/>
    <s v="Scone with clotted cream and jam"/>
    <n v="5.75"/>
    <x v="0"/>
  </r>
  <r>
    <x v="2877"/>
    <d v="2025-05-15T00:00:00"/>
    <x v="2421"/>
    <x v="29"/>
    <n v="1"/>
    <x v="0"/>
    <x v="6"/>
    <x v="7"/>
    <m/>
    <s v="Payment"/>
    <n v="1"/>
    <s v="Cinnamon roll"/>
    <n v="3.75"/>
    <x v="0"/>
  </r>
  <r>
    <x v="2878"/>
    <d v="2025-05-15T00:00:00"/>
    <x v="2422"/>
    <x v="28"/>
    <n v="1"/>
    <x v="0"/>
    <x v="6"/>
    <x v="7"/>
    <m/>
    <s v="Payment"/>
    <n v="1"/>
    <s v="Pizza pocket"/>
    <n v="5"/>
    <x v="0"/>
  </r>
  <r>
    <x v="2879"/>
    <d v="2025-05-15T00:00:00"/>
    <x v="2423"/>
    <x v="32"/>
    <n v="1"/>
    <x v="0"/>
    <x v="6"/>
    <x v="7"/>
    <m/>
    <s v="Payment"/>
    <n v="1"/>
    <s v="Scone with clotted cream and jam"/>
    <n v="5.75"/>
    <x v="0"/>
  </r>
  <r>
    <x v="2880"/>
    <d v="2025-05-15T00:00:00"/>
    <x v="2425"/>
    <x v="29"/>
    <n v="1"/>
    <x v="0"/>
    <x v="6"/>
    <x v="7"/>
    <m/>
    <s v="Payment"/>
    <n v="2"/>
    <s v="Cinnamon roll"/>
    <n v="3.75"/>
    <x v="0"/>
  </r>
  <r>
    <x v="2881"/>
    <d v="2025-05-15T00:00:00"/>
    <x v="2429"/>
    <x v="29"/>
    <n v="1"/>
    <x v="0"/>
    <x v="6"/>
    <x v="7"/>
    <m/>
    <s v="Payment"/>
    <n v="2"/>
    <s v="Cinnamon roll"/>
    <n v="3.75"/>
    <x v="0"/>
  </r>
  <r>
    <x v="2882"/>
    <d v="2025-05-15T00:00:00"/>
    <x v="2432"/>
    <x v="31"/>
    <n v="3"/>
    <x v="0"/>
    <x v="6"/>
    <x v="7"/>
    <m/>
    <s v="Payment"/>
    <n v="1"/>
    <s v="Sticky bun"/>
    <n v="8.25"/>
    <x v="0"/>
  </r>
  <r>
    <x v="2883"/>
    <d v="2025-05-15T00:00:00"/>
    <x v="2437"/>
    <x v="29"/>
    <n v="1"/>
    <x v="0"/>
    <x v="6"/>
    <x v="7"/>
    <m/>
    <s v="Payment"/>
    <n v="2"/>
    <s v="Cinnamon roll"/>
    <n v="3.75"/>
    <x v="0"/>
  </r>
  <r>
    <x v="2884"/>
    <d v="2025-05-15T00:00:00"/>
    <x v="2483"/>
    <x v="31"/>
    <n v="1"/>
    <x v="0"/>
    <x v="6"/>
    <x v="7"/>
    <m/>
    <s v="Payment"/>
    <n v="1"/>
    <s v="Sticky bun"/>
    <n v="2.75"/>
    <x v="0"/>
  </r>
  <r>
    <x v="2885"/>
    <d v="2025-05-15T00:00:00"/>
    <x v="2444"/>
    <x v="32"/>
    <n v="1"/>
    <x v="0"/>
    <x v="6"/>
    <x v="7"/>
    <m/>
    <s v="Payment"/>
    <n v="1"/>
    <s v="Scone with clotted cream and jam"/>
    <n v="5.75"/>
    <x v="0"/>
  </r>
  <r>
    <x v="2886"/>
    <d v="2025-05-15T00:00:00"/>
    <x v="2445"/>
    <x v="30"/>
    <n v="1"/>
    <x v="0"/>
    <x v="6"/>
    <x v="8"/>
    <m/>
    <s v="Payment"/>
    <n v="1"/>
    <s v="Croissant or chocolate croissant (day old)"/>
    <n v="4"/>
    <x v="0"/>
  </r>
  <r>
    <x v="2887"/>
    <d v="2025-05-15T00:00:00"/>
    <x v="2484"/>
    <x v="30"/>
    <n v="1"/>
    <x v="0"/>
    <x v="6"/>
    <x v="8"/>
    <m/>
    <s v="Payment"/>
    <n v="1"/>
    <s v="Croissant or chocolate croissant (day old)"/>
    <n v="4"/>
    <x v="0"/>
  </r>
  <r>
    <x v="2888"/>
    <d v="2025-05-15T00:00:00"/>
    <x v="2485"/>
    <x v="32"/>
    <n v="1"/>
    <x v="0"/>
    <x v="6"/>
    <x v="7"/>
    <m/>
    <s v="Payment"/>
    <n v="1"/>
    <s v="Scone with clotted cream and jam"/>
    <n v="5.75"/>
    <x v="0"/>
  </r>
  <r>
    <x v="2889"/>
    <d v="2025-05-15T00:00:00"/>
    <x v="2456"/>
    <x v="37"/>
    <n v="1"/>
    <x v="0"/>
    <x v="6"/>
    <x v="7"/>
    <m/>
    <s v="Payment"/>
    <n v="1"/>
    <s v="Donut"/>
    <n v="3.75"/>
    <x v="0"/>
  </r>
  <r>
    <x v="2890"/>
    <d v="2025-05-15T00:00:00"/>
    <x v="2486"/>
    <x v="32"/>
    <n v="1"/>
    <x v="0"/>
    <x v="6"/>
    <x v="7"/>
    <m/>
    <s v="Payment"/>
    <n v="1"/>
    <s v="Scone with clotted cream and jam"/>
    <n v="5.75"/>
    <x v="0"/>
  </r>
  <r>
    <x v="2891"/>
    <d v="2025-05-15T00:00:00"/>
    <x v="2487"/>
    <x v="32"/>
    <n v="1"/>
    <x v="0"/>
    <x v="6"/>
    <x v="7"/>
    <m/>
    <s v="Payment"/>
    <n v="1"/>
    <s v="Scone with clotted cream and jam"/>
    <n v="5.75"/>
    <x v="0"/>
  </r>
  <r>
    <x v="2892"/>
    <d v="2025-05-15T00:00:00"/>
    <x v="2462"/>
    <x v="29"/>
    <n v="1"/>
    <x v="0"/>
    <x v="6"/>
    <x v="7"/>
    <m/>
    <s v="Payment"/>
    <n v="1"/>
    <s v="Cinnamon roll"/>
    <n v="3.75"/>
    <x v="0"/>
  </r>
  <r>
    <x v="2893"/>
    <d v="2025-05-15T00:00:00"/>
    <x v="1287"/>
    <x v="29"/>
    <n v="1"/>
    <x v="0"/>
    <x v="6"/>
    <x v="7"/>
    <m/>
    <s v="Payment"/>
    <n v="1"/>
    <s v="Cinnamon roll"/>
    <n v="3.75"/>
    <x v="0"/>
  </r>
  <r>
    <x v="2894"/>
    <d v="2025-05-15T00:00:00"/>
    <x v="2466"/>
    <x v="29"/>
    <n v="1"/>
    <x v="0"/>
    <x v="6"/>
    <x v="7"/>
    <m/>
    <s v="Payment"/>
    <n v="2"/>
    <s v="Cinnamon roll"/>
    <n v="3.75"/>
    <x v="0"/>
  </r>
  <r>
    <x v="2895"/>
    <d v="2025-05-15T00:00:00"/>
    <x v="2488"/>
    <x v="32"/>
    <n v="1"/>
    <x v="0"/>
    <x v="6"/>
    <x v="7"/>
    <m/>
    <s v="Payment"/>
    <n v="1"/>
    <s v="Scone with clotted cream and jam"/>
    <n v="5.75"/>
    <x v="0"/>
  </r>
  <r>
    <x v="2896"/>
    <d v="2025-05-15T00:00:00"/>
    <x v="2489"/>
    <x v="32"/>
    <n v="1"/>
    <x v="0"/>
    <x v="6"/>
    <x v="7"/>
    <m/>
    <s v="Payment"/>
    <n v="1"/>
    <s v="Scone with clotted cream and jam"/>
    <n v="5.75"/>
    <x v="0"/>
  </r>
  <r>
    <x v="2897"/>
    <d v="2025-05-15T00:00:00"/>
    <x v="2490"/>
    <x v="32"/>
    <n v="1"/>
    <x v="0"/>
    <x v="6"/>
    <x v="7"/>
    <m/>
    <s v="Payment"/>
    <n v="1"/>
    <s v="Scone with clotted cream and jam"/>
    <n v="5.75"/>
    <x v="0"/>
  </r>
  <r>
    <x v="2898"/>
    <d v="2025-05-15T00:00:00"/>
    <x v="2491"/>
    <x v="32"/>
    <n v="1"/>
    <x v="0"/>
    <x v="6"/>
    <x v="7"/>
    <m/>
    <s v="Payment"/>
    <n v="1"/>
    <s v="Scone with clotted cream and jam"/>
    <n v="5.75"/>
    <x v="0"/>
  </r>
  <r>
    <x v="2899"/>
    <d v="2025-05-16T00:00:00"/>
    <x v="2492"/>
    <x v="9"/>
    <n v="1"/>
    <x v="0"/>
    <x v="3"/>
    <x v="4"/>
    <m/>
    <s v="Payment"/>
    <n v="1"/>
    <s v="Syrup"/>
    <n v="0.75"/>
    <x v="1"/>
  </r>
  <r>
    <x v="2899"/>
    <d v="2025-05-16T00:00:00"/>
    <x v="2492"/>
    <x v="6"/>
    <n v="1"/>
    <x v="1"/>
    <x v="1"/>
    <x v="1"/>
    <m/>
    <s v="Payment"/>
    <n v="1"/>
    <s v="Pourover12 oz"/>
    <n v="3.5"/>
    <x v="1"/>
  </r>
  <r>
    <x v="2900"/>
    <d v="2025-05-16T00:00:00"/>
    <x v="2493"/>
    <x v="7"/>
    <n v="1"/>
    <x v="2"/>
    <x v="1"/>
    <x v="1"/>
    <m/>
    <s v="Payment"/>
    <n v="1"/>
    <s v="Turkish coffee3 oz"/>
    <n v="3.75"/>
    <x v="1"/>
  </r>
  <r>
    <x v="2900"/>
    <d v="2025-05-16T00:00:00"/>
    <x v="2493"/>
    <x v="15"/>
    <n v="1"/>
    <x v="1"/>
    <x v="1"/>
    <x v="3"/>
    <m/>
    <s v="Payment"/>
    <n v="1"/>
    <s v="Frappé12 oz"/>
    <n v="4.75"/>
    <x v="1"/>
  </r>
  <r>
    <x v="2901"/>
    <d v="2025-05-16T00:00:00"/>
    <x v="2494"/>
    <x v="7"/>
    <n v="1"/>
    <x v="2"/>
    <x v="1"/>
    <x v="1"/>
    <m/>
    <s v="Payment"/>
    <n v="1"/>
    <s v="Turkish coffee3 oz"/>
    <n v="3.75"/>
    <x v="1"/>
  </r>
  <r>
    <x v="2902"/>
    <d v="2025-05-16T00:00:00"/>
    <x v="748"/>
    <x v="15"/>
    <n v="1"/>
    <x v="1"/>
    <x v="1"/>
    <x v="3"/>
    <m/>
    <s v="Payment"/>
    <n v="1"/>
    <s v="Frappé12 oz"/>
    <n v="4.75"/>
    <x v="1"/>
  </r>
  <r>
    <x v="2903"/>
    <d v="2025-05-16T00:00:00"/>
    <x v="2495"/>
    <x v="1"/>
    <n v="1"/>
    <x v="1"/>
    <x v="1"/>
    <x v="1"/>
    <m/>
    <s v="Payment"/>
    <n v="1"/>
    <s v="Café latté12 oz"/>
    <n v="4.25"/>
    <x v="1"/>
  </r>
  <r>
    <x v="2904"/>
    <d v="2025-05-16T00:00:00"/>
    <x v="2496"/>
    <x v="6"/>
    <n v="1"/>
    <x v="1"/>
    <x v="1"/>
    <x v="1"/>
    <m/>
    <s v="Payment"/>
    <n v="1"/>
    <s v="Pourover12 oz"/>
    <n v="3.5"/>
    <x v="1"/>
  </r>
  <r>
    <x v="2904"/>
    <d v="2025-05-16T00:00:00"/>
    <x v="2496"/>
    <x v="5"/>
    <n v="1"/>
    <x v="1"/>
    <x v="1"/>
    <x v="1"/>
    <m/>
    <s v="Payment"/>
    <n v="1"/>
    <s v="Café Cubano12 oz"/>
    <n v="7"/>
    <x v="1"/>
  </r>
  <r>
    <x v="2905"/>
    <d v="2025-05-16T00:00:00"/>
    <x v="2497"/>
    <x v="6"/>
    <n v="1"/>
    <x v="1"/>
    <x v="1"/>
    <x v="1"/>
    <m/>
    <s v="Payment"/>
    <n v="1"/>
    <s v="Pourover12 oz"/>
    <n v="3.5"/>
    <x v="1"/>
  </r>
  <r>
    <x v="2905"/>
    <d v="2025-05-16T00:00:00"/>
    <x v="2497"/>
    <x v="4"/>
    <n v="1"/>
    <x v="1"/>
    <x v="1"/>
    <x v="1"/>
    <m/>
    <s v="Payment"/>
    <n v="1"/>
    <s v="Drip coffee12 oz"/>
    <n v="2.25"/>
    <x v="1"/>
  </r>
  <r>
    <x v="2906"/>
    <d v="2025-05-16T00:00:00"/>
    <x v="2498"/>
    <x v="15"/>
    <n v="1"/>
    <x v="1"/>
    <x v="1"/>
    <x v="3"/>
    <m/>
    <s v="Payment"/>
    <n v="1"/>
    <s v="Frappé12 oz"/>
    <n v="4.75"/>
    <x v="1"/>
  </r>
  <r>
    <x v="2907"/>
    <d v="2025-05-16T00:00:00"/>
    <x v="2499"/>
    <x v="4"/>
    <n v="1"/>
    <x v="1"/>
    <x v="1"/>
    <x v="1"/>
    <m/>
    <s v="Payment"/>
    <n v="1"/>
    <s v="Drip coffee12 oz"/>
    <n v="2.25"/>
    <x v="1"/>
  </r>
  <r>
    <x v="2908"/>
    <d v="2025-05-16T00:00:00"/>
    <x v="2500"/>
    <x v="7"/>
    <n v="1"/>
    <x v="2"/>
    <x v="1"/>
    <x v="1"/>
    <m/>
    <s v="Payment"/>
    <n v="1"/>
    <s v="Turkish coffee3 oz"/>
    <n v="3.75"/>
    <x v="1"/>
  </r>
  <r>
    <x v="2909"/>
    <d v="2025-05-16T00:00:00"/>
    <x v="2501"/>
    <x v="1"/>
    <n v="1"/>
    <x v="1"/>
    <x v="1"/>
    <x v="1"/>
    <m/>
    <s v="Payment"/>
    <n v="1"/>
    <s v="Café latté12 oz"/>
    <n v="4.25"/>
    <x v="1"/>
  </r>
  <r>
    <x v="2910"/>
    <d v="2025-05-16T00:00:00"/>
    <x v="2502"/>
    <x v="7"/>
    <n v="1"/>
    <x v="2"/>
    <x v="1"/>
    <x v="1"/>
    <m/>
    <s v="Payment"/>
    <n v="1"/>
    <s v="Turkish coffee3 oz"/>
    <n v="3.75"/>
    <x v="1"/>
  </r>
  <r>
    <x v="2911"/>
    <d v="2025-05-16T00:00:00"/>
    <x v="2503"/>
    <x v="19"/>
    <n v="1"/>
    <x v="1"/>
    <x v="4"/>
    <x v="5"/>
    <m/>
    <s v="Payment"/>
    <n v="1"/>
    <s v="House blend12 oz"/>
    <n v="12.95"/>
    <x v="1"/>
  </r>
  <r>
    <x v="2912"/>
    <d v="2025-05-16T00:00:00"/>
    <x v="2504"/>
    <x v="6"/>
    <n v="1"/>
    <x v="1"/>
    <x v="1"/>
    <x v="1"/>
    <m/>
    <s v="Payment"/>
    <n v="1"/>
    <s v="Pourover12 oz"/>
    <n v="3.5"/>
    <x v="1"/>
  </r>
  <r>
    <x v="2913"/>
    <d v="2025-05-16T00:00:00"/>
    <x v="2505"/>
    <x v="9"/>
    <n v="2"/>
    <x v="0"/>
    <x v="3"/>
    <x v="4"/>
    <m/>
    <s v="Payment"/>
    <n v="1"/>
    <s v="Syrup"/>
    <n v="1.5"/>
    <x v="1"/>
  </r>
  <r>
    <x v="2913"/>
    <d v="2025-05-16T00:00:00"/>
    <x v="2505"/>
    <x v="6"/>
    <n v="2"/>
    <x v="1"/>
    <x v="1"/>
    <x v="1"/>
    <m/>
    <s v="Payment"/>
    <n v="1"/>
    <s v="Pourover12 oz"/>
    <n v="7"/>
    <x v="1"/>
  </r>
  <r>
    <x v="2914"/>
    <d v="2025-05-16T00:00:00"/>
    <x v="754"/>
    <x v="6"/>
    <n v="1"/>
    <x v="1"/>
    <x v="1"/>
    <x v="1"/>
    <m/>
    <s v="Payment"/>
    <n v="1"/>
    <s v="Pourover12 oz"/>
    <n v="3.5"/>
    <x v="1"/>
  </r>
  <r>
    <x v="2915"/>
    <d v="2025-05-16T00:00:00"/>
    <x v="353"/>
    <x v="7"/>
    <n v="1"/>
    <x v="2"/>
    <x v="1"/>
    <x v="1"/>
    <m/>
    <s v="Payment"/>
    <n v="1"/>
    <s v="Turkish coffee3 oz"/>
    <n v="3.75"/>
    <x v="1"/>
  </r>
  <r>
    <x v="2916"/>
    <d v="2025-05-16T00:00:00"/>
    <x v="2506"/>
    <x v="19"/>
    <n v="1"/>
    <x v="1"/>
    <x v="4"/>
    <x v="5"/>
    <m/>
    <s v="Payment"/>
    <n v="2"/>
    <s v="House blend12 oz"/>
    <n v="12.95"/>
    <x v="1"/>
  </r>
  <r>
    <x v="2917"/>
    <d v="2025-05-16T00:00:00"/>
    <x v="2507"/>
    <x v="10"/>
    <n v="1"/>
    <x v="1"/>
    <x v="4"/>
    <x v="5"/>
    <m/>
    <s v="Payment"/>
    <n v="1"/>
    <s v="Single-origin12 oz"/>
    <n v="14.95"/>
    <x v="1"/>
  </r>
  <r>
    <x v="2918"/>
    <d v="2025-05-16T00:00:00"/>
    <x v="981"/>
    <x v="1"/>
    <n v="1"/>
    <x v="1"/>
    <x v="1"/>
    <x v="1"/>
    <m/>
    <s v="Payment"/>
    <n v="1"/>
    <s v="Café latté12 oz"/>
    <n v="4.25"/>
    <x v="1"/>
  </r>
  <r>
    <x v="2919"/>
    <d v="2025-05-16T00:00:00"/>
    <x v="2508"/>
    <x v="7"/>
    <n v="1"/>
    <x v="2"/>
    <x v="1"/>
    <x v="1"/>
    <m/>
    <s v="Payment"/>
    <n v="1"/>
    <s v="Turkish coffee3 oz"/>
    <n v="3.75"/>
    <x v="1"/>
  </r>
  <r>
    <x v="2920"/>
    <d v="2025-05-16T00:00:00"/>
    <x v="2509"/>
    <x v="9"/>
    <n v="1"/>
    <x v="0"/>
    <x v="3"/>
    <x v="4"/>
    <m/>
    <s v="Payment"/>
    <n v="1"/>
    <s v="Syrup"/>
    <n v="0.75"/>
    <x v="1"/>
  </r>
  <r>
    <x v="2920"/>
    <d v="2025-05-16T00:00:00"/>
    <x v="2509"/>
    <x v="6"/>
    <n v="1"/>
    <x v="1"/>
    <x v="1"/>
    <x v="1"/>
    <m/>
    <s v="Payment"/>
    <n v="1"/>
    <s v="Pourover12 oz"/>
    <n v="3.5"/>
    <x v="1"/>
  </r>
  <r>
    <x v="2921"/>
    <d v="2025-05-16T00:00:00"/>
    <x v="2510"/>
    <x v="13"/>
    <n v="1"/>
    <x v="4"/>
    <x v="2"/>
    <x v="1"/>
    <m/>
    <s v="Payment"/>
    <n v="1"/>
    <s v="Moroccan tea10 oz"/>
    <n v="3"/>
    <x v="1"/>
  </r>
  <r>
    <x v="2922"/>
    <d v="2025-05-16T00:00:00"/>
    <x v="2511"/>
    <x v="22"/>
    <n v="1"/>
    <x v="4"/>
    <x v="1"/>
    <x v="3"/>
    <m/>
    <s v="Payment"/>
    <n v="1"/>
    <s v="Iced café bombón10 oz"/>
    <n v="4.75"/>
    <x v="1"/>
  </r>
  <r>
    <x v="2923"/>
    <d v="2025-05-16T00:00:00"/>
    <x v="2512"/>
    <x v="6"/>
    <n v="2"/>
    <x v="1"/>
    <x v="1"/>
    <x v="1"/>
    <m/>
    <s v="Payment"/>
    <n v="2"/>
    <s v="Pourover12 oz"/>
    <n v="7"/>
    <x v="1"/>
  </r>
  <r>
    <x v="2924"/>
    <d v="2025-05-16T00:00:00"/>
    <x v="2513"/>
    <x v="19"/>
    <n v="1"/>
    <x v="1"/>
    <x v="4"/>
    <x v="5"/>
    <m/>
    <s v="Payment"/>
    <n v="1"/>
    <s v="House blend12 oz"/>
    <n v="12.95"/>
    <x v="1"/>
  </r>
  <r>
    <x v="2925"/>
    <d v="2025-05-16T00:00:00"/>
    <x v="2514"/>
    <x v="11"/>
    <n v="1"/>
    <x v="0"/>
    <x v="3"/>
    <x v="4"/>
    <m/>
    <s v="Payment"/>
    <n v="1"/>
    <s v="Extra shot"/>
    <n v="1"/>
    <x v="1"/>
  </r>
  <r>
    <x v="2925"/>
    <d v="2025-05-16T00:00:00"/>
    <x v="2514"/>
    <x v="2"/>
    <n v="1"/>
    <x v="1"/>
    <x v="1"/>
    <x v="1"/>
    <m/>
    <s v="Payment"/>
    <n v="1"/>
    <s v="Cappuccino12 oz"/>
    <n v="5.5"/>
    <x v="1"/>
  </r>
  <r>
    <x v="2925"/>
    <d v="2025-05-16T00:00:00"/>
    <x v="2514"/>
    <x v="1"/>
    <n v="1"/>
    <x v="1"/>
    <x v="1"/>
    <x v="1"/>
    <m/>
    <s v="Payment"/>
    <n v="1"/>
    <s v="Café latté12 oz"/>
    <n v="4.25"/>
    <x v="1"/>
  </r>
  <r>
    <x v="2926"/>
    <d v="2025-05-16T00:00:00"/>
    <x v="2515"/>
    <x v="1"/>
    <n v="1"/>
    <x v="1"/>
    <x v="1"/>
    <x v="1"/>
    <m/>
    <s v="Payment"/>
    <n v="1"/>
    <s v="Café latté12 oz"/>
    <n v="4.25"/>
    <x v="1"/>
  </r>
  <r>
    <x v="2927"/>
    <d v="2025-05-16T00:00:00"/>
    <x v="2516"/>
    <x v="17"/>
    <n v="1"/>
    <x v="1"/>
    <x v="1"/>
    <x v="3"/>
    <m/>
    <s v="Payment"/>
    <n v="2"/>
    <s v="Iced Guillermo12 oz"/>
    <n v="3.5"/>
    <x v="1"/>
  </r>
  <r>
    <x v="2928"/>
    <d v="2025-05-16T00:00:00"/>
    <x v="2517"/>
    <x v="1"/>
    <n v="1"/>
    <x v="1"/>
    <x v="1"/>
    <x v="1"/>
    <m/>
    <s v="Payment"/>
    <n v="1"/>
    <s v="Café latté12 oz"/>
    <n v="4.25"/>
    <x v="1"/>
  </r>
  <r>
    <x v="2929"/>
    <d v="2025-05-16T00:00:00"/>
    <x v="2518"/>
    <x v="1"/>
    <n v="1"/>
    <x v="1"/>
    <x v="1"/>
    <x v="1"/>
    <m/>
    <s v="Payment"/>
    <n v="1"/>
    <s v="Café latté12 oz"/>
    <n v="4.25"/>
    <x v="1"/>
  </r>
  <r>
    <x v="2930"/>
    <d v="2025-05-16T00:00:00"/>
    <x v="2519"/>
    <x v="41"/>
    <n v="1"/>
    <x v="1"/>
    <x v="5"/>
    <x v="3"/>
    <m/>
    <s v="Payment"/>
    <n v="2"/>
    <s v="Fruity fizzy12 oz"/>
    <n v="2"/>
    <x v="1"/>
  </r>
  <r>
    <x v="2931"/>
    <d v="2025-05-16T00:00:00"/>
    <x v="2520"/>
    <x v="7"/>
    <n v="1"/>
    <x v="2"/>
    <x v="1"/>
    <x v="1"/>
    <m/>
    <s v="Payment"/>
    <n v="2"/>
    <s v="Turkish coffee3 oz"/>
    <n v="3.75"/>
    <x v="1"/>
  </r>
  <r>
    <x v="2932"/>
    <d v="2025-05-16T00:00:00"/>
    <x v="2521"/>
    <x v="3"/>
    <n v="1"/>
    <x v="0"/>
    <x v="1"/>
    <x v="2"/>
    <m/>
    <s v="Payment"/>
    <n v="2"/>
    <s v="Drip coffee refill"/>
    <n v="1.25"/>
    <x v="1"/>
  </r>
  <r>
    <x v="2933"/>
    <d v="2025-05-16T00:00:00"/>
    <x v="2522"/>
    <x v="1"/>
    <n v="1"/>
    <x v="1"/>
    <x v="1"/>
    <x v="1"/>
    <m/>
    <s v="Payment"/>
    <n v="1"/>
    <s v="Café latté12 oz"/>
    <n v="4.25"/>
    <x v="1"/>
  </r>
  <r>
    <x v="2934"/>
    <d v="2025-05-16T00:00:00"/>
    <x v="2523"/>
    <x v="7"/>
    <n v="1"/>
    <x v="2"/>
    <x v="1"/>
    <x v="1"/>
    <m/>
    <s v="Payment"/>
    <n v="1"/>
    <s v="Turkish coffee3 oz"/>
    <n v="3.75"/>
    <x v="1"/>
  </r>
  <r>
    <x v="2935"/>
    <d v="2025-05-16T00:00:00"/>
    <x v="2524"/>
    <x v="1"/>
    <n v="1"/>
    <x v="1"/>
    <x v="1"/>
    <x v="1"/>
    <m/>
    <s v="Payment"/>
    <n v="1"/>
    <s v="Café latté12 oz"/>
    <n v="4.25"/>
    <x v="1"/>
  </r>
  <r>
    <x v="2936"/>
    <d v="2025-05-16T00:00:00"/>
    <x v="2525"/>
    <x v="4"/>
    <n v="1"/>
    <x v="1"/>
    <x v="1"/>
    <x v="1"/>
    <m/>
    <s v="Payment"/>
    <n v="1"/>
    <s v="Drip coffee12 oz"/>
    <n v="2.25"/>
    <x v="1"/>
  </r>
  <r>
    <x v="2937"/>
    <d v="2025-05-16T00:00:00"/>
    <x v="2526"/>
    <x v="24"/>
    <n v="1"/>
    <x v="1"/>
    <x v="1"/>
    <x v="1"/>
    <m/>
    <s v="Payment"/>
    <n v="2"/>
    <s v="Aeropress12 oz"/>
    <n v="6"/>
    <x v="1"/>
  </r>
  <r>
    <x v="2938"/>
    <d v="2025-05-16T00:00:00"/>
    <x v="2527"/>
    <x v="17"/>
    <n v="1"/>
    <x v="1"/>
    <x v="1"/>
    <x v="3"/>
    <m/>
    <s v="Payment"/>
    <n v="1"/>
    <s v="Iced Guillermo12 oz"/>
    <n v="3.5"/>
    <x v="1"/>
  </r>
  <r>
    <x v="2939"/>
    <d v="2025-05-16T00:00:00"/>
    <x v="2116"/>
    <x v="8"/>
    <n v="1"/>
    <x v="1"/>
    <x v="2"/>
    <x v="3"/>
    <m/>
    <s v="Payment"/>
    <n v="1"/>
    <s v="Iced tea12 oz"/>
    <n v="4.25"/>
    <x v="1"/>
  </r>
  <r>
    <x v="2940"/>
    <d v="2025-05-16T00:00:00"/>
    <x v="2528"/>
    <x v="10"/>
    <n v="1"/>
    <x v="1"/>
    <x v="4"/>
    <x v="5"/>
    <m/>
    <s v="Payment"/>
    <n v="1"/>
    <s v="Single-origin12 oz"/>
    <n v="14.95"/>
    <x v="1"/>
  </r>
  <r>
    <x v="2941"/>
    <d v="2025-05-16T00:00:00"/>
    <x v="2529"/>
    <x v="9"/>
    <n v="1"/>
    <x v="0"/>
    <x v="3"/>
    <x v="4"/>
    <m/>
    <s v="Payment"/>
    <n v="2"/>
    <s v="Syrup"/>
    <n v="0.75"/>
    <x v="1"/>
  </r>
  <r>
    <x v="2941"/>
    <d v="2025-05-16T00:00:00"/>
    <x v="2529"/>
    <x v="6"/>
    <n v="1"/>
    <x v="1"/>
    <x v="1"/>
    <x v="1"/>
    <m/>
    <s v="Payment"/>
    <n v="2"/>
    <s v="Pourover12 oz"/>
    <n v="3.5"/>
    <x v="1"/>
  </r>
  <r>
    <x v="2942"/>
    <d v="2025-05-16T00:00:00"/>
    <x v="2530"/>
    <x v="17"/>
    <n v="1"/>
    <x v="1"/>
    <x v="1"/>
    <x v="3"/>
    <m/>
    <s v="Payment"/>
    <n v="2"/>
    <s v="Iced Guillermo12 oz"/>
    <n v="3.5"/>
    <x v="1"/>
  </r>
  <r>
    <x v="2943"/>
    <d v="2025-05-16T00:00:00"/>
    <x v="2531"/>
    <x v="15"/>
    <n v="1"/>
    <x v="1"/>
    <x v="1"/>
    <x v="3"/>
    <m/>
    <s v="Payment"/>
    <n v="1"/>
    <s v="Frappé12 oz"/>
    <n v="4.75"/>
    <x v="1"/>
  </r>
  <r>
    <x v="2944"/>
    <d v="2025-05-16T00:00:00"/>
    <x v="2532"/>
    <x v="5"/>
    <n v="1"/>
    <x v="1"/>
    <x v="1"/>
    <x v="1"/>
    <m/>
    <s v="Payment"/>
    <n v="1"/>
    <s v="Café Cubano12 oz"/>
    <n v="7"/>
    <x v="1"/>
  </r>
  <r>
    <x v="2945"/>
    <d v="2025-05-16T00:00:00"/>
    <x v="2533"/>
    <x v="8"/>
    <n v="1"/>
    <x v="1"/>
    <x v="2"/>
    <x v="3"/>
    <m/>
    <s v="Payment"/>
    <n v="1"/>
    <s v="Iced tea12 oz"/>
    <n v="4.25"/>
    <x v="1"/>
  </r>
  <r>
    <x v="2946"/>
    <d v="2025-05-16T00:00:00"/>
    <x v="53"/>
    <x v="15"/>
    <n v="1"/>
    <x v="1"/>
    <x v="1"/>
    <x v="3"/>
    <m/>
    <s v="Payment"/>
    <n v="1"/>
    <s v="Frappé12 oz"/>
    <n v="4.75"/>
    <x v="1"/>
  </r>
  <r>
    <x v="2947"/>
    <d v="2025-05-16T00:00:00"/>
    <x v="2534"/>
    <x v="1"/>
    <n v="1"/>
    <x v="1"/>
    <x v="1"/>
    <x v="1"/>
    <m/>
    <s v="Payment"/>
    <n v="2"/>
    <s v="Café latté12 oz"/>
    <n v="4.25"/>
    <x v="1"/>
  </r>
  <r>
    <x v="2948"/>
    <d v="2025-05-16T00:00:00"/>
    <x v="2535"/>
    <x v="20"/>
    <n v="1"/>
    <x v="1"/>
    <x v="2"/>
    <x v="1"/>
    <m/>
    <s v="Payment"/>
    <n v="1"/>
    <s v="Rooibos latté12 oz"/>
    <n v="5.5"/>
    <x v="1"/>
  </r>
  <r>
    <x v="2949"/>
    <d v="2025-05-16T00:00:00"/>
    <x v="2536"/>
    <x v="6"/>
    <n v="1"/>
    <x v="1"/>
    <x v="1"/>
    <x v="1"/>
    <m/>
    <s v="Payment"/>
    <n v="1"/>
    <s v="Pourover12 oz"/>
    <n v="3.5"/>
    <x v="1"/>
  </r>
  <r>
    <x v="2950"/>
    <d v="2025-05-16T00:00:00"/>
    <x v="2537"/>
    <x v="17"/>
    <n v="1"/>
    <x v="1"/>
    <x v="1"/>
    <x v="3"/>
    <m/>
    <s v="Payment"/>
    <n v="1"/>
    <s v="Iced Guillermo12 oz"/>
    <n v="3.5"/>
    <x v="1"/>
  </r>
  <r>
    <x v="2951"/>
    <d v="2025-05-16T00:00:00"/>
    <x v="2538"/>
    <x v="9"/>
    <n v="1"/>
    <x v="0"/>
    <x v="3"/>
    <x v="4"/>
    <m/>
    <s v="Payment"/>
    <n v="1"/>
    <s v="Syrup"/>
    <n v="0.75"/>
    <x v="1"/>
  </r>
  <r>
    <x v="2951"/>
    <d v="2025-05-16T00:00:00"/>
    <x v="2538"/>
    <x v="6"/>
    <n v="1"/>
    <x v="1"/>
    <x v="1"/>
    <x v="1"/>
    <m/>
    <s v="Payment"/>
    <n v="1"/>
    <s v="Pourover12 oz"/>
    <n v="3.5"/>
    <x v="1"/>
  </r>
  <r>
    <x v="2952"/>
    <d v="2025-05-16T00:00:00"/>
    <x v="2539"/>
    <x v="1"/>
    <n v="1"/>
    <x v="1"/>
    <x v="1"/>
    <x v="1"/>
    <m/>
    <s v="Payment"/>
    <n v="1"/>
    <s v="Café latté12 oz"/>
    <n v="4.25"/>
    <x v="1"/>
  </r>
  <r>
    <x v="2953"/>
    <d v="2025-05-16T00:00:00"/>
    <x v="1382"/>
    <x v="10"/>
    <n v="1"/>
    <x v="1"/>
    <x v="4"/>
    <x v="5"/>
    <m/>
    <s v="Payment"/>
    <n v="2"/>
    <s v="Single-origin12 oz"/>
    <n v="14.95"/>
    <x v="1"/>
  </r>
  <r>
    <x v="2954"/>
    <d v="2025-05-16T00:00:00"/>
    <x v="2540"/>
    <x v="2"/>
    <n v="1"/>
    <x v="1"/>
    <x v="1"/>
    <x v="1"/>
    <m/>
    <s v="Payment"/>
    <n v="2"/>
    <s v="Cappuccino12 oz"/>
    <n v="5.5"/>
    <x v="1"/>
  </r>
  <r>
    <x v="2955"/>
    <d v="2025-05-16T00:00:00"/>
    <x v="2541"/>
    <x v="1"/>
    <n v="1"/>
    <x v="1"/>
    <x v="1"/>
    <x v="1"/>
    <m/>
    <s v="Payment"/>
    <n v="1"/>
    <s v="Café latté12 oz"/>
    <n v="4.25"/>
    <x v="1"/>
  </r>
  <r>
    <x v="2956"/>
    <d v="2025-05-16T00:00:00"/>
    <x v="2542"/>
    <x v="17"/>
    <n v="1"/>
    <x v="1"/>
    <x v="1"/>
    <x v="3"/>
    <m/>
    <s v="Payment"/>
    <n v="1"/>
    <s v="Iced Guillermo12 oz"/>
    <n v="3.5"/>
    <x v="1"/>
  </r>
  <r>
    <x v="2957"/>
    <d v="2025-05-16T00:00:00"/>
    <x v="2130"/>
    <x v="4"/>
    <n v="1"/>
    <x v="1"/>
    <x v="1"/>
    <x v="1"/>
    <m/>
    <s v="Payment"/>
    <n v="1"/>
    <s v="Drip coffee12 oz"/>
    <n v="2.25"/>
    <x v="1"/>
  </r>
  <r>
    <x v="2958"/>
    <d v="2025-05-16T00:00:00"/>
    <x v="2543"/>
    <x v="12"/>
    <n v="1"/>
    <x v="3"/>
    <x v="1"/>
    <x v="1"/>
    <m/>
    <s v="Payment"/>
    <n v="1"/>
    <s v="Espresso1 oz"/>
    <n v="2.5"/>
    <x v="1"/>
  </r>
  <r>
    <x v="2958"/>
    <d v="2025-05-16T00:00:00"/>
    <x v="2543"/>
    <x v="4"/>
    <n v="1"/>
    <x v="1"/>
    <x v="1"/>
    <x v="1"/>
    <m/>
    <s v="Payment"/>
    <n v="1"/>
    <s v="Drip coffee12 oz"/>
    <n v="2.25"/>
    <x v="1"/>
  </r>
  <r>
    <x v="2959"/>
    <d v="2025-05-16T00:00:00"/>
    <x v="2544"/>
    <x v="6"/>
    <n v="1"/>
    <x v="1"/>
    <x v="1"/>
    <x v="1"/>
    <m/>
    <s v="Payment"/>
    <n v="2"/>
    <s v="Pourover12 oz"/>
    <n v="3.5"/>
    <x v="1"/>
  </r>
  <r>
    <x v="2960"/>
    <d v="2025-05-16T00:00:00"/>
    <x v="2545"/>
    <x v="6"/>
    <n v="2"/>
    <x v="1"/>
    <x v="1"/>
    <x v="1"/>
    <m/>
    <s v="Payment"/>
    <n v="2"/>
    <s v="Pourover12 oz"/>
    <n v="7"/>
    <x v="1"/>
  </r>
  <r>
    <x v="2961"/>
    <d v="2025-05-16T00:00:00"/>
    <x v="2546"/>
    <x v="10"/>
    <n v="1"/>
    <x v="1"/>
    <x v="4"/>
    <x v="5"/>
    <m/>
    <s v="Payment"/>
    <n v="1"/>
    <s v="Single-origin12 oz"/>
    <n v="14.95"/>
    <x v="1"/>
  </r>
  <r>
    <x v="2962"/>
    <d v="2025-05-16T00:00:00"/>
    <x v="2547"/>
    <x v="2"/>
    <n v="1"/>
    <x v="1"/>
    <x v="1"/>
    <x v="1"/>
    <m/>
    <s v="Payment"/>
    <n v="1"/>
    <s v="Cappuccino12 oz"/>
    <n v="5.5"/>
    <x v="1"/>
  </r>
  <r>
    <x v="2963"/>
    <d v="2025-05-16T00:00:00"/>
    <x v="2548"/>
    <x v="10"/>
    <n v="1"/>
    <x v="1"/>
    <x v="4"/>
    <x v="5"/>
    <m/>
    <s v="Payment"/>
    <n v="2"/>
    <s v="Single-origin12 oz"/>
    <n v="14.95"/>
    <x v="1"/>
  </r>
  <r>
    <x v="2964"/>
    <d v="2025-05-16T00:00:00"/>
    <x v="2549"/>
    <x v="41"/>
    <n v="1"/>
    <x v="1"/>
    <x v="5"/>
    <x v="3"/>
    <m/>
    <s v="Payment"/>
    <n v="2"/>
    <s v="Fruity fizzy12 oz"/>
    <n v="2"/>
    <x v="1"/>
  </r>
  <r>
    <x v="2965"/>
    <d v="2025-05-16T00:00:00"/>
    <x v="2550"/>
    <x v="1"/>
    <n v="1"/>
    <x v="1"/>
    <x v="1"/>
    <x v="1"/>
    <m/>
    <s v="Payment"/>
    <n v="2"/>
    <s v="Café latté12 oz"/>
    <n v="4.25"/>
    <x v="1"/>
  </r>
  <r>
    <x v="2966"/>
    <d v="2025-05-16T00:00:00"/>
    <x v="1394"/>
    <x v="7"/>
    <n v="1"/>
    <x v="2"/>
    <x v="1"/>
    <x v="1"/>
    <m/>
    <s v="Payment"/>
    <n v="1"/>
    <s v="Turkish coffee3 oz"/>
    <n v="3.75"/>
    <x v="1"/>
  </r>
  <r>
    <x v="2967"/>
    <d v="2025-05-16T00:00:00"/>
    <x v="2551"/>
    <x v="20"/>
    <n v="1"/>
    <x v="1"/>
    <x v="2"/>
    <x v="1"/>
    <m/>
    <s v="Payment"/>
    <n v="2"/>
    <s v="Rooibos latté12 oz"/>
    <n v="5.5"/>
    <x v="1"/>
  </r>
  <r>
    <x v="2968"/>
    <d v="2025-05-16T00:00:00"/>
    <x v="2552"/>
    <x v="20"/>
    <n v="1"/>
    <x v="1"/>
    <x v="2"/>
    <x v="1"/>
    <m/>
    <s v="Payment"/>
    <n v="2"/>
    <s v="Rooibos latté12 oz"/>
    <n v="5.5"/>
    <x v="1"/>
  </r>
  <r>
    <x v="2969"/>
    <d v="2025-05-16T00:00:00"/>
    <x v="2553"/>
    <x v="5"/>
    <n v="1"/>
    <x v="1"/>
    <x v="1"/>
    <x v="1"/>
    <m/>
    <s v="Payment"/>
    <n v="1"/>
    <s v="Café Cubano12 oz"/>
    <n v="7"/>
    <x v="1"/>
  </r>
  <r>
    <x v="2970"/>
    <d v="2025-05-16T00:00:00"/>
    <x v="2554"/>
    <x v="2"/>
    <n v="1"/>
    <x v="1"/>
    <x v="1"/>
    <x v="1"/>
    <m/>
    <s v="Payment"/>
    <n v="1"/>
    <s v="Cappuccino12 oz"/>
    <n v="5.5"/>
    <x v="1"/>
  </r>
  <r>
    <x v="2971"/>
    <d v="2025-05-16T00:00:00"/>
    <x v="2555"/>
    <x v="2"/>
    <n v="1"/>
    <x v="1"/>
    <x v="1"/>
    <x v="1"/>
    <m/>
    <s v="Payment"/>
    <n v="1"/>
    <s v="Cappuccino12 oz"/>
    <n v="5.5"/>
    <x v="1"/>
  </r>
  <r>
    <x v="2972"/>
    <d v="2025-05-16T00:00:00"/>
    <x v="2556"/>
    <x v="4"/>
    <n v="1"/>
    <x v="1"/>
    <x v="1"/>
    <x v="1"/>
    <m/>
    <s v="Payment"/>
    <n v="1"/>
    <s v="Drip coffee12 oz"/>
    <n v="2.25"/>
    <x v="1"/>
  </r>
  <r>
    <x v="2973"/>
    <d v="2025-05-16T00:00:00"/>
    <x v="2557"/>
    <x v="17"/>
    <n v="1"/>
    <x v="1"/>
    <x v="1"/>
    <x v="3"/>
    <m/>
    <s v="Payment"/>
    <n v="1"/>
    <s v="Iced Guillermo12 oz"/>
    <n v="3.5"/>
    <x v="1"/>
  </r>
  <r>
    <x v="2974"/>
    <d v="2025-05-16T00:00:00"/>
    <x v="2558"/>
    <x v="6"/>
    <n v="1"/>
    <x v="1"/>
    <x v="1"/>
    <x v="1"/>
    <m/>
    <s v="Payment"/>
    <n v="1"/>
    <s v="Pourover12 oz"/>
    <n v="3.5"/>
    <x v="1"/>
  </r>
  <r>
    <x v="2974"/>
    <d v="2025-05-16T00:00:00"/>
    <x v="2558"/>
    <x v="5"/>
    <n v="1"/>
    <x v="1"/>
    <x v="1"/>
    <x v="1"/>
    <m/>
    <s v="Payment"/>
    <n v="1"/>
    <s v="Café Cubano12 oz"/>
    <n v="7"/>
    <x v="1"/>
  </r>
  <r>
    <x v="2974"/>
    <d v="2025-05-16T00:00:00"/>
    <x v="2558"/>
    <x v="5"/>
    <n v="1"/>
    <x v="1"/>
    <x v="1"/>
    <x v="1"/>
    <m/>
    <s v="Payment"/>
    <n v="1"/>
    <s v="Café Cubano12 oz"/>
    <n v="7"/>
    <x v="1"/>
  </r>
  <r>
    <x v="2975"/>
    <d v="2025-05-16T00:00:00"/>
    <x v="2559"/>
    <x v="2"/>
    <n v="2"/>
    <x v="1"/>
    <x v="1"/>
    <x v="1"/>
    <m/>
    <s v="Payment"/>
    <n v="1"/>
    <s v="Cappuccino12 oz"/>
    <n v="11"/>
    <x v="1"/>
  </r>
  <r>
    <x v="2976"/>
    <d v="2025-05-16T00:00:00"/>
    <x v="2560"/>
    <x v="15"/>
    <n v="1"/>
    <x v="1"/>
    <x v="1"/>
    <x v="3"/>
    <m/>
    <s v="Payment"/>
    <n v="2"/>
    <s v="Frappé12 oz"/>
    <n v="4.75"/>
    <x v="1"/>
  </r>
  <r>
    <x v="2977"/>
    <d v="2025-05-16T00:00:00"/>
    <x v="2561"/>
    <x v="15"/>
    <n v="1"/>
    <x v="1"/>
    <x v="1"/>
    <x v="3"/>
    <m/>
    <s v="Payment"/>
    <n v="1"/>
    <s v="Frappé12 oz"/>
    <n v="4.75"/>
    <x v="1"/>
  </r>
  <r>
    <x v="2978"/>
    <d v="2025-05-16T00:00:00"/>
    <x v="2562"/>
    <x v="18"/>
    <n v="1"/>
    <x v="1"/>
    <x v="5"/>
    <x v="3"/>
    <m/>
    <s v="Payment"/>
    <n v="1"/>
    <s v="Soda water with fruit slice12 oz"/>
    <n v="2"/>
    <x v="1"/>
  </r>
  <r>
    <x v="2979"/>
    <d v="2025-05-16T00:00:00"/>
    <x v="2563"/>
    <x v="34"/>
    <n v="1"/>
    <x v="1"/>
    <x v="5"/>
    <x v="3"/>
    <m/>
    <s v="Payment"/>
    <n v="1"/>
    <s v="Mango lassi12 oz"/>
    <n v="5.75"/>
    <x v="1"/>
  </r>
  <r>
    <x v="2980"/>
    <d v="2025-05-16T00:00:00"/>
    <x v="2564"/>
    <x v="7"/>
    <n v="1"/>
    <x v="2"/>
    <x v="1"/>
    <x v="1"/>
    <m/>
    <s v="Payment"/>
    <n v="1"/>
    <s v="Turkish coffee3 oz"/>
    <n v="3.75"/>
    <x v="1"/>
  </r>
  <r>
    <x v="2981"/>
    <d v="2025-05-16T00:00:00"/>
    <x v="2565"/>
    <x v="15"/>
    <n v="1"/>
    <x v="1"/>
    <x v="1"/>
    <x v="3"/>
    <m/>
    <s v="Payment"/>
    <n v="1"/>
    <s v="Frappé12 oz"/>
    <n v="4.75"/>
    <x v="1"/>
  </r>
  <r>
    <x v="2982"/>
    <d v="2025-05-16T00:00:00"/>
    <x v="2566"/>
    <x v="34"/>
    <n v="1"/>
    <x v="1"/>
    <x v="5"/>
    <x v="3"/>
    <m/>
    <s v="Payment"/>
    <n v="1"/>
    <s v="Mango lassi12 oz"/>
    <n v="5.75"/>
    <x v="1"/>
  </r>
  <r>
    <x v="2982"/>
    <d v="2025-05-16T00:00:00"/>
    <x v="2566"/>
    <x v="15"/>
    <n v="1"/>
    <x v="1"/>
    <x v="1"/>
    <x v="3"/>
    <m/>
    <s v="Payment"/>
    <n v="1"/>
    <s v="Frappé12 oz"/>
    <n v="4.75"/>
    <x v="1"/>
  </r>
  <r>
    <x v="2983"/>
    <d v="2025-05-16T00:00:00"/>
    <x v="2567"/>
    <x v="6"/>
    <n v="1"/>
    <x v="1"/>
    <x v="1"/>
    <x v="1"/>
    <m/>
    <s v="Payment"/>
    <n v="2"/>
    <s v="Pourover12 oz"/>
    <n v="3.5"/>
    <x v="1"/>
  </r>
  <r>
    <x v="2983"/>
    <d v="2025-05-16T00:00:00"/>
    <x v="2567"/>
    <x v="10"/>
    <n v="2"/>
    <x v="1"/>
    <x v="4"/>
    <x v="5"/>
    <m/>
    <s v="Payment"/>
    <n v="2"/>
    <s v="Single-origin12 oz"/>
    <n v="29.9"/>
    <x v="1"/>
  </r>
  <r>
    <x v="2984"/>
    <d v="2025-05-16T00:00:00"/>
    <x v="2568"/>
    <x v="2"/>
    <n v="1"/>
    <x v="1"/>
    <x v="1"/>
    <x v="1"/>
    <m/>
    <s v="Payment"/>
    <n v="1"/>
    <s v="Cappuccino12 oz"/>
    <n v="5.5"/>
    <x v="1"/>
  </r>
  <r>
    <x v="2985"/>
    <d v="2025-05-16T00:00:00"/>
    <x v="2569"/>
    <x v="15"/>
    <n v="2"/>
    <x v="1"/>
    <x v="1"/>
    <x v="3"/>
    <m/>
    <s v="Payment"/>
    <n v="1"/>
    <s v="Frappé12 oz"/>
    <n v="9.5"/>
    <x v="1"/>
  </r>
  <r>
    <x v="2986"/>
    <d v="2025-05-16T00:00:00"/>
    <x v="2570"/>
    <x v="15"/>
    <n v="1"/>
    <x v="1"/>
    <x v="1"/>
    <x v="3"/>
    <m/>
    <s v="Payment"/>
    <n v="1"/>
    <s v="Frappé12 oz"/>
    <n v="4.75"/>
    <x v="1"/>
  </r>
  <r>
    <x v="2987"/>
    <d v="2025-05-16T00:00:00"/>
    <x v="2571"/>
    <x v="17"/>
    <n v="1"/>
    <x v="1"/>
    <x v="1"/>
    <x v="3"/>
    <m/>
    <s v="Payment"/>
    <n v="2"/>
    <s v="Iced Guillermo12 oz"/>
    <n v="3.5"/>
    <x v="1"/>
  </r>
  <r>
    <x v="2988"/>
    <d v="2025-05-16T00:00:00"/>
    <x v="2572"/>
    <x v="9"/>
    <n v="1"/>
    <x v="0"/>
    <x v="3"/>
    <x v="4"/>
    <m/>
    <s v="Payment"/>
    <n v="2"/>
    <s v="Syrup"/>
    <n v="0.75"/>
    <x v="1"/>
  </r>
  <r>
    <x v="2988"/>
    <d v="2025-05-16T00:00:00"/>
    <x v="2572"/>
    <x v="6"/>
    <n v="1"/>
    <x v="1"/>
    <x v="1"/>
    <x v="1"/>
    <m/>
    <s v="Payment"/>
    <n v="2"/>
    <s v="Pourover12 oz"/>
    <n v="3.5"/>
    <x v="1"/>
  </r>
  <r>
    <x v="2988"/>
    <d v="2025-05-16T00:00:00"/>
    <x v="2572"/>
    <x v="17"/>
    <n v="1"/>
    <x v="1"/>
    <x v="1"/>
    <x v="3"/>
    <m/>
    <s v="Payment"/>
    <n v="2"/>
    <s v="Iced Guillermo12 oz"/>
    <n v="3.5"/>
    <x v="1"/>
  </r>
  <r>
    <x v="2989"/>
    <d v="2025-05-16T00:00:00"/>
    <x v="2573"/>
    <x v="7"/>
    <n v="1"/>
    <x v="2"/>
    <x v="1"/>
    <x v="1"/>
    <m/>
    <s v="Payment"/>
    <n v="1"/>
    <s v="Turkish coffee3 oz"/>
    <n v="3.75"/>
    <x v="1"/>
  </r>
  <r>
    <x v="2990"/>
    <d v="2025-05-16T00:00:00"/>
    <x v="2574"/>
    <x v="10"/>
    <n v="2"/>
    <x v="1"/>
    <x v="4"/>
    <x v="5"/>
    <m/>
    <s v="Payment"/>
    <n v="2"/>
    <s v="Single-origin12 oz"/>
    <n v="29.9"/>
    <x v="1"/>
  </r>
  <r>
    <x v="2991"/>
    <d v="2025-05-16T00:00:00"/>
    <x v="2575"/>
    <x v="9"/>
    <n v="1"/>
    <x v="0"/>
    <x v="3"/>
    <x v="4"/>
    <m/>
    <s v="Payment"/>
    <n v="1"/>
    <s v="Syrup"/>
    <n v="0.75"/>
    <x v="1"/>
  </r>
  <r>
    <x v="2991"/>
    <d v="2025-05-16T00:00:00"/>
    <x v="2575"/>
    <x v="15"/>
    <n v="1"/>
    <x v="1"/>
    <x v="1"/>
    <x v="3"/>
    <m/>
    <s v="Payment"/>
    <n v="1"/>
    <s v="Frappé12 oz"/>
    <n v="4.75"/>
    <x v="1"/>
  </r>
  <r>
    <x v="2992"/>
    <d v="2025-05-16T00:00:00"/>
    <x v="2576"/>
    <x v="1"/>
    <n v="1"/>
    <x v="1"/>
    <x v="1"/>
    <x v="1"/>
    <m/>
    <s v="Payment"/>
    <n v="1"/>
    <s v="Café latté12 oz"/>
    <n v="4.25"/>
    <x v="1"/>
  </r>
  <r>
    <x v="2993"/>
    <d v="2025-05-16T00:00:00"/>
    <x v="2577"/>
    <x v="6"/>
    <n v="1"/>
    <x v="1"/>
    <x v="1"/>
    <x v="1"/>
    <m/>
    <s v="Payment"/>
    <n v="2"/>
    <s v="Pourover12 oz"/>
    <n v="3.5"/>
    <x v="1"/>
  </r>
  <r>
    <x v="2994"/>
    <d v="2025-05-16T00:00:00"/>
    <x v="2578"/>
    <x v="6"/>
    <n v="1"/>
    <x v="1"/>
    <x v="1"/>
    <x v="1"/>
    <m/>
    <s v="Payment"/>
    <n v="1"/>
    <s v="Pourover12 oz"/>
    <n v="3.5"/>
    <x v="1"/>
  </r>
  <r>
    <x v="2995"/>
    <d v="2025-05-16T00:00:00"/>
    <x v="2579"/>
    <x v="15"/>
    <n v="1"/>
    <x v="1"/>
    <x v="1"/>
    <x v="3"/>
    <m/>
    <s v="Payment"/>
    <n v="2"/>
    <s v="Frappé12 oz"/>
    <n v="4.75"/>
    <x v="1"/>
  </r>
  <r>
    <x v="2996"/>
    <d v="2025-05-16T00:00:00"/>
    <x v="2580"/>
    <x v="6"/>
    <n v="1"/>
    <x v="1"/>
    <x v="1"/>
    <x v="1"/>
    <m/>
    <s v="Payment"/>
    <n v="1"/>
    <s v="Pourover12 oz"/>
    <n v="3.5"/>
    <x v="1"/>
  </r>
  <r>
    <x v="2997"/>
    <d v="2025-05-16T00:00:00"/>
    <x v="2581"/>
    <x v="9"/>
    <n v="1"/>
    <x v="0"/>
    <x v="3"/>
    <x v="4"/>
    <m/>
    <s v="Payment"/>
    <n v="1"/>
    <s v="Syrup"/>
    <n v="0.75"/>
    <x v="1"/>
  </r>
  <r>
    <x v="2998"/>
    <d v="2025-05-16T00:00:00"/>
    <x v="2582"/>
    <x v="41"/>
    <n v="1"/>
    <x v="1"/>
    <x v="5"/>
    <x v="3"/>
    <m/>
    <s v="Payment"/>
    <n v="1"/>
    <s v="Fruity fizzy12 oz"/>
    <n v="2"/>
    <x v="1"/>
  </r>
  <r>
    <x v="2998"/>
    <d v="2025-05-16T00:00:00"/>
    <x v="2582"/>
    <x v="11"/>
    <n v="1"/>
    <x v="0"/>
    <x v="3"/>
    <x v="4"/>
    <m/>
    <s v="Payment"/>
    <n v="1"/>
    <s v="Extra shot"/>
    <n v="1"/>
    <x v="1"/>
  </r>
  <r>
    <x v="2999"/>
    <d v="2025-05-16T00:00:00"/>
    <x v="2583"/>
    <x v="6"/>
    <n v="1"/>
    <x v="1"/>
    <x v="1"/>
    <x v="1"/>
    <m/>
    <s v="Payment"/>
    <n v="1"/>
    <s v="Pourover12 oz"/>
    <n v="3.5"/>
    <x v="1"/>
  </r>
  <r>
    <x v="3000"/>
    <d v="2025-05-16T00:00:00"/>
    <x v="2584"/>
    <x v="3"/>
    <n v="1"/>
    <x v="0"/>
    <x v="1"/>
    <x v="2"/>
    <m/>
    <s v="Payment"/>
    <n v="1"/>
    <s v="Drip coffee refill"/>
    <n v="1.25"/>
    <x v="1"/>
  </r>
  <r>
    <x v="3001"/>
    <d v="2025-05-16T00:00:00"/>
    <x v="2585"/>
    <x v="3"/>
    <n v="2"/>
    <x v="0"/>
    <x v="1"/>
    <x v="2"/>
    <m/>
    <s v="Payment"/>
    <n v="1"/>
    <s v="Drip coffee refill"/>
    <n v="2.5"/>
    <x v="1"/>
  </r>
  <r>
    <x v="3002"/>
    <d v="2025-05-16T00:00:00"/>
    <x v="2586"/>
    <x v="1"/>
    <n v="1"/>
    <x v="1"/>
    <x v="1"/>
    <x v="1"/>
    <m/>
    <s v="Payment"/>
    <n v="1"/>
    <s v="Café latté12 oz"/>
    <n v="4.25"/>
    <x v="1"/>
  </r>
  <r>
    <x v="3003"/>
    <d v="2025-05-16T00:00:00"/>
    <x v="2587"/>
    <x v="12"/>
    <n v="1"/>
    <x v="3"/>
    <x v="1"/>
    <x v="1"/>
    <m/>
    <s v="Payment"/>
    <n v="1"/>
    <s v="Espresso1 oz"/>
    <n v="2.5"/>
    <x v="1"/>
  </r>
  <r>
    <x v="3003"/>
    <d v="2025-05-16T00:00:00"/>
    <x v="2587"/>
    <x v="1"/>
    <n v="1"/>
    <x v="1"/>
    <x v="1"/>
    <x v="1"/>
    <m/>
    <s v="Payment"/>
    <n v="1"/>
    <s v="Café latté12 oz"/>
    <n v="4.25"/>
    <x v="1"/>
  </r>
  <r>
    <x v="3004"/>
    <d v="2025-05-16T00:00:00"/>
    <x v="2588"/>
    <x v="9"/>
    <n v="1"/>
    <x v="0"/>
    <x v="3"/>
    <x v="4"/>
    <m/>
    <s v="Payment"/>
    <n v="1"/>
    <s v="Syrup"/>
    <n v="0.75"/>
    <x v="1"/>
  </r>
  <r>
    <x v="3004"/>
    <d v="2025-05-16T00:00:00"/>
    <x v="2588"/>
    <x v="15"/>
    <n v="1"/>
    <x v="1"/>
    <x v="1"/>
    <x v="3"/>
    <m/>
    <s v="Payment"/>
    <n v="1"/>
    <s v="Frappé12 oz"/>
    <n v="4.75"/>
    <x v="1"/>
  </r>
  <r>
    <x v="3005"/>
    <d v="2025-05-16T00:00:00"/>
    <x v="2589"/>
    <x v="1"/>
    <n v="1"/>
    <x v="1"/>
    <x v="1"/>
    <x v="1"/>
    <m/>
    <s v="Payment"/>
    <n v="1"/>
    <s v="Café latté12 oz"/>
    <n v="4.25"/>
    <x v="1"/>
  </r>
  <r>
    <x v="3006"/>
    <d v="2025-05-16T00:00:00"/>
    <x v="2590"/>
    <x v="15"/>
    <n v="1"/>
    <x v="1"/>
    <x v="1"/>
    <x v="3"/>
    <m/>
    <s v="Payment"/>
    <n v="1"/>
    <s v="Frappé12 oz"/>
    <n v="4.75"/>
    <x v="1"/>
  </r>
  <r>
    <x v="3007"/>
    <d v="2025-05-16T00:00:00"/>
    <x v="2591"/>
    <x v="23"/>
    <n v="1"/>
    <x v="4"/>
    <x v="1"/>
    <x v="3"/>
    <m/>
    <s v="Payment"/>
    <n v="2"/>
    <s v="Mazagran10 oz"/>
    <n v="4"/>
    <x v="1"/>
  </r>
  <r>
    <x v="3008"/>
    <d v="2025-05-16T00:00:00"/>
    <x v="2592"/>
    <x v="6"/>
    <n v="1"/>
    <x v="1"/>
    <x v="1"/>
    <x v="1"/>
    <m/>
    <s v="Payment"/>
    <n v="2"/>
    <s v="Pourover12 oz"/>
    <n v="3.5"/>
    <x v="1"/>
  </r>
  <r>
    <x v="3009"/>
    <d v="2025-05-16T00:00:00"/>
    <x v="2593"/>
    <x v="6"/>
    <n v="1"/>
    <x v="1"/>
    <x v="1"/>
    <x v="1"/>
    <m/>
    <s v="Payment"/>
    <n v="2"/>
    <s v="Pourover12 oz"/>
    <n v="3.5"/>
    <x v="1"/>
  </r>
  <r>
    <x v="3010"/>
    <d v="2025-05-16T00:00:00"/>
    <x v="2594"/>
    <x v="9"/>
    <n v="1"/>
    <x v="0"/>
    <x v="3"/>
    <x v="4"/>
    <m/>
    <s v="Payment"/>
    <n v="1"/>
    <s v="Syrup"/>
    <n v="0.75"/>
    <x v="1"/>
  </r>
  <r>
    <x v="3010"/>
    <d v="2025-05-16T00:00:00"/>
    <x v="2594"/>
    <x v="6"/>
    <n v="1"/>
    <x v="1"/>
    <x v="1"/>
    <x v="1"/>
    <m/>
    <s v="Payment"/>
    <n v="1"/>
    <s v="Pourover12 oz"/>
    <n v="3.5"/>
    <x v="1"/>
  </r>
  <r>
    <x v="3010"/>
    <d v="2025-05-16T00:00:00"/>
    <x v="2594"/>
    <x v="2"/>
    <n v="1"/>
    <x v="1"/>
    <x v="1"/>
    <x v="1"/>
    <m/>
    <s v="Payment"/>
    <n v="1"/>
    <s v="Cappuccino12 oz"/>
    <n v="5.5"/>
    <x v="1"/>
  </r>
  <r>
    <x v="3011"/>
    <d v="2025-05-16T00:00:00"/>
    <x v="2595"/>
    <x v="7"/>
    <n v="1"/>
    <x v="2"/>
    <x v="1"/>
    <x v="1"/>
    <m/>
    <s v="Payment"/>
    <n v="1"/>
    <s v="Turkish coffee3 oz"/>
    <n v="3.75"/>
    <x v="1"/>
  </r>
  <r>
    <x v="3012"/>
    <d v="2025-05-16T00:00:00"/>
    <x v="2596"/>
    <x v="7"/>
    <n v="1"/>
    <x v="2"/>
    <x v="1"/>
    <x v="1"/>
    <m/>
    <s v="Payment"/>
    <n v="2"/>
    <s v="Turkish coffee3 oz"/>
    <n v="3.75"/>
    <x v="1"/>
  </r>
  <r>
    <x v="3013"/>
    <d v="2025-05-16T00:00:00"/>
    <x v="2597"/>
    <x v="17"/>
    <n v="1"/>
    <x v="1"/>
    <x v="1"/>
    <x v="3"/>
    <m/>
    <s v="Payment"/>
    <n v="1"/>
    <s v="Iced Guillermo12 oz"/>
    <n v="3.5"/>
    <x v="1"/>
  </r>
  <r>
    <x v="3014"/>
    <d v="2025-05-16T00:00:00"/>
    <x v="2598"/>
    <x v="4"/>
    <n v="1"/>
    <x v="1"/>
    <x v="1"/>
    <x v="1"/>
    <m/>
    <s v="Payment"/>
    <n v="1"/>
    <s v="Drip coffee12 oz"/>
    <n v="2.25"/>
    <x v="1"/>
  </r>
  <r>
    <x v="3015"/>
    <d v="2025-05-16T00:00:00"/>
    <x v="2599"/>
    <x v="6"/>
    <n v="1"/>
    <x v="1"/>
    <x v="1"/>
    <x v="1"/>
    <m/>
    <s v="Payment"/>
    <n v="2"/>
    <s v="Pourover12 oz"/>
    <n v="3.5"/>
    <x v="1"/>
  </r>
  <r>
    <x v="3016"/>
    <d v="2025-05-16T00:00:00"/>
    <x v="2600"/>
    <x v="15"/>
    <n v="1"/>
    <x v="1"/>
    <x v="1"/>
    <x v="3"/>
    <m/>
    <s v="Payment"/>
    <n v="1"/>
    <s v="Frappé12 oz"/>
    <n v="4.75"/>
    <x v="1"/>
  </r>
  <r>
    <x v="3017"/>
    <d v="2025-05-16T00:00:00"/>
    <x v="2601"/>
    <x v="6"/>
    <n v="1"/>
    <x v="1"/>
    <x v="1"/>
    <x v="1"/>
    <m/>
    <s v="Payment"/>
    <n v="1"/>
    <s v="Pourover12 oz"/>
    <n v="3.5"/>
    <x v="1"/>
  </r>
  <r>
    <x v="3018"/>
    <d v="2025-05-16T00:00:00"/>
    <x v="2602"/>
    <x v="5"/>
    <n v="1"/>
    <x v="1"/>
    <x v="1"/>
    <x v="1"/>
    <m/>
    <s v="Payment"/>
    <n v="2"/>
    <s v="Café Cubano12 oz"/>
    <n v="7"/>
    <x v="1"/>
  </r>
  <r>
    <x v="3019"/>
    <d v="2025-05-16T00:00:00"/>
    <x v="2603"/>
    <x v="7"/>
    <n v="1"/>
    <x v="2"/>
    <x v="1"/>
    <x v="1"/>
    <m/>
    <s v="Payment"/>
    <n v="1"/>
    <s v="Turkish coffee3 oz"/>
    <n v="3.75"/>
    <x v="1"/>
  </r>
  <r>
    <x v="3020"/>
    <d v="2025-05-16T00:00:00"/>
    <x v="2604"/>
    <x v="11"/>
    <n v="1"/>
    <x v="0"/>
    <x v="3"/>
    <x v="4"/>
    <m/>
    <s v="Payment"/>
    <n v="2"/>
    <s v="Extra shot"/>
    <n v="1"/>
    <x v="1"/>
  </r>
  <r>
    <x v="3020"/>
    <d v="2025-05-16T00:00:00"/>
    <x v="2604"/>
    <x v="2"/>
    <n v="1"/>
    <x v="1"/>
    <x v="1"/>
    <x v="1"/>
    <m/>
    <s v="Payment"/>
    <n v="2"/>
    <s v="Cappuccino12 oz"/>
    <n v="5.5"/>
    <x v="1"/>
  </r>
  <r>
    <x v="3021"/>
    <d v="2025-05-16T00:00:00"/>
    <x v="2605"/>
    <x v="15"/>
    <n v="1"/>
    <x v="1"/>
    <x v="1"/>
    <x v="3"/>
    <m/>
    <s v="Payment"/>
    <n v="2"/>
    <s v="Frappé12 oz"/>
    <n v="4.75"/>
    <x v="1"/>
  </r>
  <r>
    <x v="3022"/>
    <d v="2025-05-16T00:00:00"/>
    <x v="2606"/>
    <x v="10"/>
    <n v="1"/>
    <x v="1"/>
    <x v="4"/>
    <x v="5"/>
    <m/>
    <s v="Payment"/>
    <n v="2"/>
    <s v="Single-origin12 oz"/>
    <n v="14.95"/>
    <x v="1"/>
  </r>
  <r>
    <x v="3023"/>
    <d v="2025-05-16T00:00:00"/>
    <x v="2607"/>
    <x v="6"/>
    <n v="1"/>
    <x v="1"/>
    <x v="1"/>
    <x v="1"/>
    <m/>
    <s v="Payment"/>
    <n v="2"/>
    <s v="Pourover12 oz"/>
    <n v="3.5"/>
    <x v="1"/>
  </r>
  <r>
    <x v="3024"/>
    <d v="2025-05-16T00:00:00"/>
    <x v="2608"/>
    <x v="6"/>
    <n v="1"/>
    <x v="1"/>
    <x v="1"/>
    <x v="1"/>
    <m/>
    <s v="Payment"/>
    <n v="2"/>
    <s v="Pourover12 oz"/>
    <n v="3.5"/>
    <x v="1"/>
  </r>
  <r>
    <x v="3025"/>
    <d v="2025-05-16T00:00:00"/>
    <x v="2609"/>
    <x v="17"/>
    <n v="1"/>
    <x v="1"/>
    <x v="1"/>
    <x v="3"/>
    <m/>
    <s v="Payment"/>
    <n v="2"/>
    <s v="Iced Guillermo12 oz"/>
    <n v="3.5"/>
    <x v="1"/>
  </r>
  <r>
    <x v="3026"/>
    <d v="2025-05-16T00:00:00"/>
    <x v="2610"/>
    <x v="6"/>
    <n v="1"/>
    <x v="1"/>
    <x v="1"/>
    <x v="1"/>
    <m/>
    <s v="Payment"/>
    <n v="1"/>
    <s v="Pourover12 oz"/>
    <n v="3.5"/>
    <x v="1"/>
  </r>
  <r>
    <x v="3027"/>
    <d v="2025-05-16T00:00:00"/>
    <x v="2611"/>
    <x v="15"/>
    <n v="1"/>
    <x v="1"/>
    <x v="1"/>
    <x v="3"/>
    <m/>
    <s v="Payment"/>
    <n v="2"/>
    <s v="Frappé12 oz"/>
    <n v="4.75"/>
    <x v="1"/>
  </r>
  <r>
    <x v="3028"/>
    <d v="2025-05-16T00:00:00"/>
    <x v="2612"/>
    <x v="2"/>
    <n v="1"/>
    <x v="1"/>
    <x v="1"/>
    <x v="1"/>
    <m/>
    <s v="Payment"/>
    <n v="1"/>
    <s v="Cappuccino12 oz"/>
    <n v="5.5"/>
    <x v="1"/>
  </r>
  <r>
    <x v="3029"/>
    <d v="2025-05-16T00:00:00"/>
    <x v="2613"/>
    <x v="16"/>
    <n v="1"/>
    <x v="1"/>
    <x v="5"/>
    <x v="3"/>
    <m/>
    <s v="Payment"/>
    <n v="1"/>
    <s v="Coconut milk smoothie12 oz"/>
    <n v="5.75"/>
    <x v="1"/>
  </r>
  <r>
    <x v="3030"/>
    <d v="2025-05-16T00:00:00"/>
    <x v="2614"/>
    <x v="10"/>
    <n v="1"/>
    <x v="1"/>
    <x v="4"/>
    <x v="5"/>
    <m/>
    <s v="Payment"/>
    <n v="1"/>
    <s v="Single-origin12 oz"/>
    <n v="14.95"/>
    <x v="1"/>
  </r>
  <r>
    <x v="3031"/>
    <d v="2025-05-16T00:00:00"/>
    <x v="2615"/>
    <x v="27"/>
    <n v="1"/>
    <x v="0"/>
    <x v="6"/>
    <x v="7"/>
    <m/>
    <s v="Payment"/>
    <n v="1"/>
    <s v="Apricot danish"/>
    <n v="3.5"/>
    <x v="1"/>
  </r>
  <r>
    <x v="3032"/>
    <d v="2025-05-16T00:00:00"/>
    <x v="2493"/>
    <x v="27"/>
    <n v="1"/>
    <x v="0"/>
    <x v="6"/>
    <x v="7"/>
    <m/>
    <s v="Payment"/>
    <n v="1"/>
    <s v="Apricot danish"/>
    <n v="3.5"/>
    <x v="1"/>
  </r>
  <r>
    <x v="3033"/>
    <d v="2025-05-16T00:00:00"/>
    <x v="2616"/>
    <x v="26"/>
    <n v="1"/>
    <x v="0"/>
    <x v="6"/>
    <x v="7"/>
    <m/>
    <s v="Payment"/>
    <n v="1"/>
    <s v="Rugelach"/>
    <n v="3.75"/>
    <x v="1"/>
  </r>
  <r>
    <x v="3034"/>
    <d v="2025-05-16T00:00:00"/>
    <x v="2617"/>
    <x v="27"/>
    <n v="1"/>
    <x v="0"/>
    <x v="6"/>
    <x v="7"/>
    <m/>
    <s v="Payment"/>
    <n v="1"/>
    <s v="Apricot danish"/>
    <n v="3.5"/>
    <x v="1"/>
  </r>
  <r>
    <x v="3035"/>
    <d v="2025-05-16T00:00:00"/>
    <x v="2500"/>
    <x v="31"/>
    <n v="1"/>
    <x v="0"/>
    <x v="6"/>
    <x v="7"/>
    <m/>
    <s v="Payment"/>
    <n v="1"/>
    <s v="Sticky bun"/>
    <n v="2.75"/>
    <x v="1"/>
  </r>
  <r>
    <x v="3036"/>
    <d v="2025-05-16T00:00:00"/>
    <x v="2502"/>
    <x v="39"/>
    <n v="1"/>
    <x v="0"/>
    <x v="6"/>
    <x v="7"/>
    <m/>
    <s v="Payment"/>
    <n v="1"/>
    <s v="Chocolate croissant"/>
    <n v="5.25"/>
    <x v="1"/>
  </r>
  <r>
    <x v="3036"/>
    <d v="2025-05-16T00:00:00"/>
    <x v="2502"/>
    <x v="27"/>
    <n v="1"/>
    <x v="0"/>
    <x v="6"/>
    <x v="7"/>
    <m/>
    <s v="Payment"/>
    <n v="1"/>
    <s v="Apricot danish"/>
    <n v="3.5"/>
    <x v="1"/>
  </r>
  <r>
    <x v="3037"/>
    <d v="2025-05-16T00:00:00"/>
    <x v="2504"/>
    <x v="29"/>
    <n v="1"/>
    <x v="0"/>
    <x v="6"/>
    <x v="7"/>
    <m/>
    <s v="Payment"/>
    <n v="1"/>
    <s v="Cinnamon roll"/>
    <n v="3.75"/>
    <x v="1"/>
  </r>
  <r>
    <x v="3038"/>
    <d v="2025-05-16T00:00:00"/>
    <x v="2618"/>
    <x v="36"/>
    <n v="1"/>
    <x v="0"/>
    <x v="6"/>
    <x v="7"/>
    <m/>
    <s v="Payment"/>
    <n v="1"/>
    <s v="Cookie"/>
    <n v="3"/>
    <x v="1"/>
  </r>
  <r>
    <x v="3039"/>
    <d v="2025-05-16T00:00:00"/>
    <x v="981"/>
    <x v="36"/>
    <n v="1"/>
    <x v="0"/>
    <x v="6"/>
    <x v="7"/>
    <m/>
    <s v="Payment"/>
    <n v="1"/>
    <s v="Cookie"/>
    <n v="3"/>
    <x v="1"/>
  </r>
  <r>
    <x v="3040"/>
    <d v="2025-05-16T00:00:00"/>
    <x v="2508"/>
    <x v="36"/>
    <n v="1"/>
    <x v="0"/>
    <x v="6"/>
    <x v="7"/>
    <m/>
    <s v="Payment"/>
    <n v="1"/>
    <s v="Cookie"/>
    <n v="3"/>
    <x v="1"/>
  </r>
  <r>
    <x v="3041"/>
    <d v="2025-05-16T00:00:00"/>
    <x v="2509"/>
    <x v="43"/>
    <n v="1"/>
    <x v="0"/>
    <x v="6"/>
    <x v="7"/>
    <m/>
    <s v="Payment"/>
    <n v="1"/>
    <s v="Croissant"/>
    <n v="4.75"/>
    <x v="1"/>
  </r>
  <r>
    <x v="3042"/>
    <d v="2025-05-16T00:00:00"/>
    <x v="2510"/>
    <x v="39"/>
    <n v="1"/>
    <x v="0"/>
    <x v="6"/>
    <x v="7"/>
    <m/>
    <s v="Payment"/>
    <n v="1"/>
    <s v="Chocolate croissant"/>
    <n v="5.25"/>
    <x v="1"/>
  </r>
  <r>
    <x v="3043"/>
    <d v="2025-05-16T00:00:00"/>
    <x v="2619"/>
    <x v="45"/>
    <n v="1"/>
    <x v="0"/>
    <x v="6"/>
    <x v="8"/>
    <m/>
    <s v="Payment"/>
    <n v="2"/>
    <s v="Cinnamon roll (day old)"/>
    <n v="3"/>
    <x v="1"/>
  </r>
  <r>
    <x v="3044"/>
    <d v="2025-05-16T00:00:00"/>
    <x v="2513"/>
    <x v="39"/>
    <n v="1"/>
    <x v="0"/>
    <x v="6"/>
    <x v="7"/>
    <m/>
    <s v="Payment"/>
    <n v="1"/>
    <s v="Chocolate croissant"/>
    <n v="5.25"/>
    <x v="1"/>
  </r>
  <r>
    <x v="3045"/>
    <d v="2025-05-16T00:00:00"/>
    <x v="2514"/>
    <x v="36"/>
    <n v="2"/>
    <x v="0"/>
    <x v="6"/>
    <x v="7"/>
    <m/>
    <s v="Payment"/>
    <n v="1"/>
    <s v="Cookie"/>
    <n v="6"/>
    <x v="1"/>
  </r>
  <r>
    <x v="3046"/>
    <d v="2025-05-16T00:00:00"/>
    <x v="2527"/>
    <x v="31"/>
    <n v="1"/>
    <x v="0"/>
    <x v="6"/>
    <x v="7"/>
    <m/>
    <s v="Payment"/>
    <n v="1"/>
    <s v="Sticky bun"/>
    <n v="2.75"/>
    <x v="1"/>
  </r>
  <r>
    <x v="3047"/>
    <d v="2025-05-16T00:00:00"/>
    <x v="2620"/>
    <x v="38"/>
    <n v="1"/>
    <x v="0"/>
    <x v="6"/>
    <x v="9"/>
    <m/>
    <s v="Payment"/>
    <n v="1"/>
    <s v="Toastie"/>
    <n v="6.75"/>
    <x v="1"/>
  </r>
  <r>
    <x v="3048"/>
    <d v="2025-05-16T00:00:00"/>
    <x v="2543"/>
    <x v="36"/>
    <n v="1"/>
    <x v="0"/>
    <x v="6"/>
    <x v="7"/>
    <m/>
    <s v="Payment"/>
    <n v="1"/>
    <s v="Cookie"/>
    <n v="3"/>
    <x v="1"/>
  </r>
  <r>
    <x v="3048"/>
    <d v="2025-05-16T00:00:00"/>
    <x v="2543"/>
    <x v="27"/>
    <n v="1"/>
    <x v="0"/>
    <x v="6"/>
    <x v="7"/>
    <m/>
    <s v="Payment"/>
    <n v="1"/>
    <s v="Apricot danish"/>
    <n v="3.5"/>
    <x v="1"/>
  </r>
  <r>
    <x v="3049"/>
    <d v="2025-05-16T00:00:00"/>
    <x v="2552"/>
    <x v="31"/>
    <n v="1"/>
    <x v="0"/>
    <x v="6"/>
    <x v="7"/>
    <m/>
    <s v="Payment"/>
    <n v="2"/>
    <s v="Sticky bun"/>
    <n v="2.75"/>
    <x v="1"/>
  </r>
  <r>
    <x v="3050"/>
    <d v="2025-05-16T00:00:00"/>
    <x v="2553"/>
    <x v="31"/>
    <n v="1"/>
    <x v="0"/>
    <x v="6"/>
    <x v="7"/>
    <m/>
    <s v="Payment"/>
    <n v="1"/>
    <s v="Sticky bun"/>
    <n v="2.75"/>
    <x v="1"/>
  </r>
  <r>
    <x v="3051"/>
    <d v="2025-05-16T00:00:00"/>
    <x v="2141"/>
    <x v="36"/>
    <n v="1"/>
    <x v="0"/>
    <x v="6"/>
    <x v="7"/>
    <m/>
    <s v="Payment"/>
    <n v="1"/>
    <s v="Cookie"/>
    <n v="3"/>
    <x v="1"/>
  </r>
  <r>
    <x v="3052"/>
    <d v="2025-05-16T00:00:00"/>
    <x v="2556"/>
    <x v="28"/>
    <n v="1"/>
    <x v="0"/>
    <x v="6"/>
    <x v="7"/>
    <m/>
    <s v="Payment"/>
    <n v="1"/>
    <s v="Pizza pocket"/>
    <n v="5"/>
    <x v="1"/>
  </r>
  <r>
    <x v="3052"/>
    <d v="2025-05-16T00:00:00"/>
    <x v="2556"/>
    <x v="43"/>
    <n v="1"/>
    <x v="0"/>
    <x v="6"/>
    <x v="7"/>
    <m/>
    <s v="Payment"/>
    <n v="1"/>
    <s v="Croissant"/>
    <n v="4.75"/>
    <x v="1"/>
  </r>
  <r>
    <x v="3053"/>
    <d v="2025-05-16T00:00:00"/>
    <x v="2562"/>
    <x v="28"/>
    <n v="1"/>
    <x v="0"/>
    <x v="6"/>
    <x v="7"/>
    <m/>
    <s v="Payment"/>
    <n v="1"/>
    <s v="Pizza pocket"/>
    <n v="5"/>
    <x v="1"/>
  </r>
  <r>
    <x v="3053"/>
    <d v="2025-05-16T00:00:00"/>
    <x v="2562"/>
    <x v="36"/>
    <n v="1"/>
    <x v="0"/>
    <x v="6"/>
    <x v="7"/>
    <m/>
    <s v="Payment"/>
    <n v="1"/>
    <s v="Cookie"/>
    <n v="3"/>
    <x v="1"/>
  </r>
  <r>
    <x v="3054"/>
    <d v="2025-05-16T00:00:00"/>
    <x v="2565"/>
    <x v="32"/>
    <n v="1"/>
    <x v="0"/>
    <x v="6"/>
    <x v="7"/>
    <m/>
    <s v="Payment"/>
    <n v="1"/>
    <s v="Scone with clotted cream and jam"/>
    <n v="5.75"/>
    <x v="1"/>
  </r>
  <r>
    <x v="3055"/>
    <d v="2025-05-16T00:00:00"/>
    <x v="2567"/>
    <x v="31"/>
    <n v="1"/>
    <x v="0"/>
    <x v="6"/>
    <x v="7"/>
    <m/>
    <s v="Payment"/>
    <n v="2"/>
    <s v="Sticky bun"/>
    <n v="2.75"/>
    <x v="1"/>
  </r>
  <r>
    <x v="3056"/>
    <d v="2025-05-16T00:00:00"/>
    <x v="2570"/>
    <x v="32"/>
    <n v="1"/>
    <x v="0"/>
    <x v="6"/>
    <x v="7"/>
    <m/>
    <s v="Payment"/>
    <n v="1"/>
    <s v="Scone with clotted cream and jam"/>
    <n v="5.75"/>
    <x v="1"/>
  </r>
  <r>
    <x v="3057"/>
    <d v="2025-05-16T00:00:00"/>
    <x v="2571"/>
    <x v="29"/>
    <n v="1"/>
    <x v="0"/>
    <x v="6"/>
    <x v="7"/>
    <m/>
    <s v="Payment"/>
    <n v="2"/>
    <s v="Cinnamon roll"/>
    <n v="3.75"/>
    <x v="1"/>
  </r>
  <r>
    <x v="3058"/>
    <d v="2025-05-16T00:00:00"/>
    <x v="2621"/>
    <x v="38"/>
    <n v="1"/>
    <x v="0"/>
    <x v="6"/>
    <x v="9"/>
    <m/>
    <s v="Payment"/>
    <n v="1"/>
    <s v="Toastie"/>
    <n v="6.75"/>
    <x v="1"/>
  </r>
  <r>
    <x v="3058"/>
    <d v="2025-05-16T00:00:00"/>
    <x v="2621"/>
    <x v="39"/>
    <n v="1"/>
    <x v="0"/>
    <x v="6"/>
    <x v="7"/>
    <m/>
    <s v="Payment"/>
    <n v="1"/>
    <s v="Chocolate croissant"/>
    <n v="5.25"/>
    <x v="1"/>
  </r>
  <r>
    <x v="3059"/>
    <d v="2025-05-16T00:00:00"/>
    <x v="2573"/>
    <x v="36"/>
    <n v="1"/>
    <x v="0"/>
    <x v="6"/>
    <x v="7"/>
    <m/>
    <s v="Payment"/>
    <n v="1"/>
    <s v="Cookie"/>
    <n v="3"/>
    <x v="1"/>
  </r>
  <r>
    <x v="3060"/>
    <d v="2025-05-16T00:00:00"/>
    <x v="2575"/>
    <x v="38"/>
    <n v="1"/>
    <x v="0"/>
    <x v="6"/>
    <x v="9"/>
    <m/>
    <s v="Payment"/>
    <n v="1"/>
    <s v="Toastie"/>
    <n v="6.75"/>
    <x v="1"/>
  </r>
  <r>
    <x v="3061"/>
    <d v="2025-05-16T00:00:00"/>
    <x v="2622"/>
    <x v="32"/>
    <n v="1"/>
    <x v="0"/>
    <x v="6"/>
    <x v="7"/>
    <m/>
    <s v="Payment"/>
    <n v="1"/>
    <s v="Scone with clotted cream and jam"/>
    <n v="5.75"/>
    <x v="1"/>
  </r>
  <r>
    <x v="3062"/>
    <d v="2025-05-16T00:00:00"/>
    <x v="2623"/>
    <x v="28"/>
    <n v="1"/>
    <x v="0"/>
    <x v="6"/>
    <x v="7"/>
    <m/>
    <s v="Payment"/>
    <n v="1"/>
    <s v="Pizza pocket"/>
    <n v="5"/>
    <x v="1"/>
  </r>
  <r>
    <x v="3063"/>
    <d v="2025-05-16T00:00:00"/>
    <x v="2577"/>
    <x v="31"/>
    <n v="1"/>
    <x v="0"/>
    <x v="6"/>
    <x v="7"/>
    <m/>
    <s v="Payment"/>
    <n v="2"/>
    <s v="Sticky bun"/>
    <n v="2.75"/>
    <x v="1"/>
  </r>
  <r>
    <x v="3064"/>
    <d v="2025-05-16T00:00:00"/>
    <x v="2581"/>
    <x v="39"/>
    <n v="1"/>
    <x v="0"/>
    <x v="6"/>
    <x v="7"/>
    <m/>
    <s v="Payment"/>
    <n v="1"/>
    <s v="Chocolate croissant"/>
    <n v="5.25"/>
    <x v="1"/>
  </r>
  <r>
    <x v="3065"/>
    <d v="2025-05-16T00:00:00"/>
    <x v="2582"/>
    <x v="31"/>
    <n v="1"/>
    <x v="0"/>
    <x v="6"/>
    <x v="7"/>
    <m/>
    <s v="Payment"/>
    <n v="1"/>
    <s v="Sticky bun"/>
    <n v="2.75"/>
    <x v="1"/>
  </r>
  <r>
    <x v="3066"/>
    <d v="2025-05-16T00:00:00"/>
    <x v="2624"/>
    <x v="29"/>
    <n v="1"/>
    <x v="0"/>
    <x v="6"/>
    <x v="7"/>
    <m/>
    <s v="Payment"/>
    <n v="1"/>
    <s v="Cinnamon roll"/>
    <n v="3.75"/>
    <x v="1"/>
  </r>
  <r>
    <x v="3067"/>
    <d v="2025-05-16T00:00:00"/>
    <x v="2583"/>
    <x v="29"/>
    <n v="1"/>
    <x v="0"/>
    <x v="6"/>
    <x v="7"/>
    <m/>
    <s v="Payment"/>
    <n v="1"/>
    <s v="Cinnamon roll"/>
    <n v="3.75"/>
    <x v="1"/>
  </r>
  <r>
    <x v="3068"/>
    <d v="2025-05-16T00:00:00"/>
    <x v="2584"/>
    <x v="29"/>
    <n v="1"/>
    <x v="0"/>
    <x v="6"/>
    <x v="7"/>
    <m/>
    <s v="Payment"/>
    <n v="1"/>
    <s v="Cinnamon roll"/>
    <n v="3.75"/>
    <x v="1"/>
  </r>
  <r>
    <x v="3069"/>
    <d v="2025-05-16T00:00:00"/>
    <x v="2585"/>
    <x v="28"/>
    <n v="1"/>
    <x v="0"/>
    <x v="6"/>
    <x v="7"/>
    <m/>
    <s v="Payment"/>
    <n v="1"/>
    <s v="Pizza pocket"/>
    <n v="5"/>
    <x v="1"/>
  </r>
  <r>
    <x v="3070"/>
    <d v="2025-05-16T00:00:00"/>
    <x v="2586"/>
    <x v="31"/>
    <n v="1"/>
    <x v="0"/>
    <x v="6"/>
    <x v="7"/>
    <m/>
    <s v="Payment"/>
    <n v="1"/>
    <s v="Sticky bun"/>
    <n v="2.75"/>
    <x v="1"/>
  </r>
  <r>
    <x v="3070"/>
    <d v="2025-05-16T00:00:00"/>
    <x v="2586"/>
    <x v="29"/>
    <n v="1"/>
    <x v="0"/>
    <x v="6"/>
    <x v="7"/>
    <m/>
    <s v="Payment"/>
    <n v="1"/>
    <s v="Cinnamon roll"/>
    <n v="3.75"/>
    <x v="1"/>
  </r>
  <r>
    <x v="3071"/>
    <d v="2025-05-16T00:00:00"/>
    <x v="2587"/>
    <x v="31"/>
    <n v="1"/>
    <x v="0"/>
    <x v="6"/>
    <x v="7"/>
    <m/>
    <s v="Payment"/>
    <n v="1"/>
    <s v="Sticky bun"/>
    <n v="2.75"/>
    <x v="1"/>
  </r>
  <r>
    <x v="3072"/>
    <d v="2025-05-16T00:00:00"/>
    <x v="2625"/>
    <x v="28"/>
    <n v="1"/>
    <x v="0"/>
    <x v="6"/>
    <x v="7"/>
    <m/>
    <s v="Payment"/>
    <n v="1"/>
    <s v="Pizza pocket"/>
    <n v="5"/>
    <x v="1"/>
  </r>
  <r>
    <x v="3073"/>
    <d v="2025-05-16T00:00:00"/>
    <x v="2626"/>
    <x v="31"/>
    <n v="1"/>
    <x v="0"/>
    <x v="6"/>
    <x v="7"/>
    <m/>
    <s v="Payment"/>
    <n v="1"/>
    <s v="Sticky bun"/>
    <n v="2.75"/>
    <x v="1"/>
  </r>
  <r>
    <x v="3074"/>
    <d v="2025-05-16T00:00:00"/>
    <x v="2591"/>
    <x v="31"/>
    <n v="1"/>
    <x v="0"/>
    <x v="6"/>
    <x v="7"/>
    <m/>
    <s v="Payment"/>
    <n v="2"/>
    <s v="Sticky bun"/>
    <n v="2.75"/>
    <x v="1"/>
  </r>
  <r>
    <x v="3075"/>
    <d v="2025-05-16T00:00:00"/>
    <x v="2627"/>
    <x v="31"/>
    <n v="1"/>
    <x v="0"/>
    <x v="6"/>
    <x v="7"/>
    <m/>
    <s v="Payment"/>
    <n v="2"/>
    <s v="Sticky bun"/>
    <n v="2.75"/>
    <x v="1"/>
  </r>
  <r>
    <x v="3076"/>
    <d v="2025-05-16T00:00:00"/>
    <x v="2628"/>
    <x v="32"/>
    <n v="1"/>
    <x v="0"/>
    <x v="6"/>
    <x v="7"/>
    <m/>
    <s v="Payment"/>
    <n v="1"/>
    <s v="Scone with clotted cream and jam"/>
    <n v="5.75"/>
    <x v="1"/>
  </r>
  <r>
    <x v="3077"/>
    <d v="2025-05-16T00:00:00"/>
    <x v="2629"/>
    <x v="32"/>
    <n v="1"/>
    <x v="0"/>
    <x v="6"/>
    <x v="7"/>
    <m/>
    <s v="Payment"/>
    <n v="1"/>
    <s v="Scone with clotted cream and jam"/>
    <n v="5.75"/>
    <x v="1"/>
  </r>
  <r>
    <x v="3078"/>
    <d v="2025-05-16T00:00:00"/>
    <x v="2630"/>
    <x v="33"/>
    <n v="1"/>
    <x v="0"/>
    <x v="6"/>
    <x v="8"/>
    <m/>
    <s v="Payment"/>
    <n v="1"/>
    <s v="Sticky bun (day old)"/>
    <n v="2"/>
    <x v="1"/>
  </r>
  <r>
    <x v="3079"/>
    <d v="2025-05-16T00:00:00"/>
    <x v="2631"/>
    <x v="29"/>
    <n v="1"/>
    <x v="0"/>
    <x v="6"/>
    <x v="7"/>
    <m/>
    <s v="Payment"/>
    <n v="1"/>
    <s v="Cinnamon roll"/>
    <n v="3.75"/>
    <x v="1"/>
  </r>
  <r>
    <x v="3080"/>
    <d v="2025-05-16T00:00:00"/>
    <x v="2632"/>
    <x v="33"/>
    <n v="2"/>
    <x v="0"/>
    <x v="6"/>
    <x v="8"/>
    <m/>
    <s v="Payment"/>
    <n v="1"/>
    <s v="Sticky bun (day old)"/>
    <n v="4"/>
    <x v="1"/>
  </r>
  <r>
    <x v="3081"/>
    <d v="2025-05-16T00:00:00"/>
    <x v="2633"/>
    <x v="32"/>
    <n v="1"/>
    <x v="0"/>
    <x v="6"/>
    <x v="7"/>
    <m/>
    <s v="Payment"/>
    <n v="1"/>
    <s v="Scone with clotted cream and jam"/>
    <n v="5.75"/>
    <x v="1"/>
  </r>
  <r>
    <x v="3082"/>
    <d v="2025-05-16T00:00:00"/>
    <x v="2634"/>
    <x v="45"/>
    <n v="1"/>
    <x v="0"/>
    <x v="6"/>
    <x v="8"/>
    <m/>
    <s v="Payment"/>
    <n v="2"/>
    <s v="Cinnamon roll (day old)"/>
    <n v="3"/>
    <x v="1"/>
  </r>
  <r>
    <x v="3083"/>
    <d v="2025-05-16T00:00:00"/>
    <x v="2635"/>
    <x v="33"/>
    <n v="1"/>
    <x v="0"/>
    <x v="6"/>
    <x v="8"/>
    <m/>
    <s v="Payment"/>
    <n v="1"/>
    <s v="Sticky bun (day old)"/>
    <n v="2"/>
    <x v="1"/>
  </r>
  <r>
    <x v="3084"/>
    <d v="2025-05-16T00:00:00"/>
    <x v="2613"/>
    <x v="32"/>
    <n v="1"/>
    <x v="0"/>
    <x v="6"/>
    <x v="7"/>
    <m/>
    <s v="Payment"/>
    <n v="1"/>
    <s v="Scone with clotted cream and jam"/>
    <n v="5.75"/>
    <x v="1"/>
  </r>
  <r>
    <x v="3085"/>
    <d v="2025-05-17T00:00:00"/>
    <x v="2636"/>
    <x v="1"/>
    <n v="1"/>
    <x v="1"/>
    <x v="1"/>
    <x v="1"/>
    <m/>
    <s v="Payment"/>
    <n v="1"/>
    <s v="Café latté12 oz"/>
    <n v="4.25"/>
    <x v="2"/>
  </r>
  <r>
    <x v="3086"/>
    <d v="2025-05-17T00:00:00"/>
    <x v="2637"/>
    <x v="4"/>
    <n v="1"/>
    <x v="1"/>
    <x v="1"/>
    <x v="1"/>
    <m/>
    <s v="Payment"/>
    <n v="1"/>
    <s v="Drip coffee12 oz"/>
    <n v="2.25"/>
    <x v="2"/>
  </r>
  <r>
    <x v="3086"/>
    <d v="2025-05-17T00:00:00"/>
    <x v="2637"/>
    <x v="2"/>
    <n v="1"/>
    <x v="1"/>
    <x v="1"/>
    <x v="1"/>
    <m/>
    <s v="Payment"/>
    <n v="1"/>
    <s v="Cappuccino12 oz"/>
    <n v="5.5"/>
    <x v="2"/>
  </r>
  <r>
    <x v="3087"/>
    <d v="2025-05-17T00:00:00"/>
    <x v="2638"/>
    <x v="20"/>
    <n v="1"/>
    <x v="1"/>
    <x v="2"/>
    <x v="1"/>
    <m/>
    <s v="Payment"/>
    <n v="1"/>
    <s v="Rooibos latté12 oz"/>
    <n v="5.5"/>
    <x v="2"/>
  </r>
  <r>
    <x v="3088"/>
    <d v="2025-05-17T00:00:00"/>
    <x v="2639"/>
    <x v="2"/>
    <n v="1"/>
    <x v="1"/>
    <x v="1"/>
    <x v="1"/>
    <m/>
    <s v="Payment"/>
    <n v="1"/>
    <s v="Cappuccino12 oz"/>
    <n v="5.5"/>
    <x v="2"/>
  </r>
  <r>
    <x v="3088"/>
    <d v="2025-05-17T00:00:00"/>
    <x v="2639"/>
    <x v="1"/>
    <n v="1"/>
    <x v="1"/>
    <x v="1"/>
    <x v="1"/>
    <m/>
    <s v="Payment"/>
    <n v="1"/>
    <s v="Café latté12 oz"/>
    <n v="4.25"/>
    <x v="2"/>
  </r>
  <r>
    <x v="3089"/>
    <d v="2025-05-17T00:00:00"/>
    <x v="2640"/>
    <x v="20"/>
    <n v="1"/>
    <x v="1"/>
    <x v="2"/>
    <x v="1"/>
    <m/>
    <s v="Payment"/>
    <n v="1"/>
    <s v="Rooibos latté12 oz"/>
    <n v="5.5"/>
    <x v="2"/>
  </r>
  <r>
    <x v="3089"/>
    <d v="2025-05-17T00:00:00"/>
    <x v="2640"/>
    <x v="17"/>
    <n v="2"/>
    <x v="1"/>
    <x v="1"/>
    <x v="3"/>
    <m/>
    <s v="Payment"/>
    <n v="1"/>
    <s v="Iced Guillermo12 oz"/>
    <n v="7"/>
    <x v="2"/>
  </r>
  <r>
    <x v="3089"/>
    <d v="2025-05-17T00:00:00"/>
    <x v="2640"/>
    <x v="4"/>
    <n v="1"/>
    <x v="1"/>
    <x v="1"/>
    <x v="1"/>
    <m/>
    <s v="Payment"/>
    <n v="1"/>
    <s v="Drip coffee12 oz"/>
    <n v="2.25"/>
    <x v="2"/>
  </r>
  <r>
    <x v="3090"/>
    <d v="2025-05-17T00:00:00"/>
    <x v="2641"/>
    <x v="16"/>
    <n v="2"/>
    <x v="1"/>
    <x v="5"/>
    <x v="3"/>
    <m/>
    <s v="Payment"/>
    <n v="1"/>
    <s v="Coconut milk smoothie12 oz"/>
    <n v="11.5"/>
    <x v="2"/>
  </r>
  <r>
    <x v="3090"/>
    <d v="2025-05-17T00:00:00"/>
    <x v="2641"/>
    <x v="1"/>
    <n v="1"/>
    <x v="1"/>
    <x v="1"/>
    <x v="1"/>
    <m/>
    <s v="Payment"/>
    <n v="1"/>
    <s v="Café latté12 oz"/>
    <n v="4.25"/>
    <x v="2"/>
  </r>
  <r>
    <x v="3090"/>
    <d v="2025-05-17T00:00:00"/>
    <x v="2641"/>
    <x v="5"/>
    <n v="1"/>
    <x v="1"/>
    <x v="1"/>
    <x v="1"/>
    <m/>
    <s v="Payment"/>
    <n v="1"/>
    <s v="Café Cubano12 oz"/>
    <n v="7"/>
    <x v="2"/>
  </r>
  <r>
    <x v="3091"/>
    <d v="2025-05-17T00:00:00"/>
    <x v="2642"/>
    <x v="7"/>
    <n v="1"/>
    <x v="2"/>
    <x v="1"/>
    <x v="1"/>
    <m/>
    <s v="Payment"/>
    <n v="1"/>
    <s v="Turkish coffee3 oz"/>
    <n v="3.75"/>
    <x v="2"/>
  </r>
  <r>
    <x v="3092"/>
    <d v="2025-05-17T00:00:00"/>
    <x v="2643"/>
    <x v="15"/>
    <n v="2"/>
    <x v="1"/>
    <x v="1"/>
    <x v="3"/>
    <m/>
    <s v="Payment"/>
    <n v="2"/>
    <s v="Frappé12 oz"/>
    <n v="9.5"/>
    <x v="2"/>
  </r>
  <r>
    <x v="3092"/>
    <d v="2025-05-17T00:00:00"/>
    <x v="2643"/>
    <x v="19"/>
    <n v="1"/>
    <x v="1"/>
    <x v="4"/>
    <x v="5"/>
    <m/>
    <s v="Payment"/>
    <n v="2"/>
    <s v="House blend12 oz"/>
    <n v="12.95"/>
    <x v="2"/>
  </r>
  <r>
    <x v="3093"/>
    <d v="2025-05-17T00:00:00"/>
    <x v="2644"/>
    <x v="9"/>
    <n v="1"/>
    <x v="0"/>
    <x v="3"/>
    <x v="4"/>
    <m/>
    <s v="Payment"/>
    <n v="1"/>
    <s v="Syrup"/>
    <n v="0.75"/>
    <x v="2"/>
  </r>
  <r>
    <x v="3093"/>
    <d v="2025-05-17T00:00:00"/>
    <x v="2644"/>
    <x v="6"/>
    <n v="1"/>
    <x v="1"/>
    <x v="1"/>
    <x v="1"/>
    <m/>
    <s v="Payment"/>
    <n v="1"/>
    <s v="Pourover12 oz"/>
    <n v="3.5"/>
    <x v="2"/>
  </r>
  <r>
    <x v="3094"/>
    <d v="2025-05-17T00:00:00"/>
    <x v="2645"/>
    <x v="15"/>
    <n v="1"/>
    <x v="1"/>
    <x v="1"/>
    <x v="3"/>
    <m/>
    <s v="Payment"/>
    <n v="1"/>
    <s v="Frappé12 oz"/>
    <n v="4.75"/>
    <x v="2"/>
  </r>
  <r>
    <x v="3095"/>
    <d v="2025-05-17T00:00:00"/>
    <x v="2646"/>
    <x v="20"/>
    <n v="1"/>
    <x v="1"/>
    <x v="2"/>
    <x v="1"/>
    <m/>
    <s v="Payment"/>
    <n v="1"/>
    <s v="Rooibos latté12 oz"/>
    <n v="5.5"/>
    <x v="2"/>
  </r>
  <r>
    <x v="3096"/>
    <d v="2025-05-17T00:00:00"/>
    <x v="2647"/>
    <x v="2"/>
    <n v="1"/>
    <x v="1"/>
    <x v="1"/>
    <x v="1"/>
    <m/>
    <s v="Payment"/>
    <n v="1"/>
    <s v="Cappuccino12 oz"/>
    <n v="5.5"/>
    <x v="2"/>
  </r>
  <r>
    <x v="3096"/>
    <d v="2025-05-17T00:00:00"/>
    <x v="2647"/>
    <x v="1"/>
    <n v="1"/>
    <x v="1"/>
    <x v="1"/>
    <x v="1"/>
    <m/>
    <s v="Payment"/>
    <n v="1"/>
    <s v="Café latté12 oz"/>
    <n v="4.25"/>
    <x v="2"/>
  </r>
  <r>
    <x v="3097"/>
    <d v="2025-05-17T00:00:00"/>
    <x v="2648"/>
    <x v="1"/>
    <n v="1"/>
    <x v="1"/>
    <x v="1"/>
    <x v="1"/>
    <m/>
    <s v="Payment"/>
    <n v="1"/>
    <s v="Café latté12 oz"/>
    <n v="4.25"/>
    <x v="2"/>
  </r>
  <r>
    <x v="3098"/>
    <d v="2025-05-17T00:00:00"/>
    <x v="2649"/>
    <x v="11"/>
    <n v="1"/>
    <x v="0"/>
    <x v="3"/>
    <x v="4"/>
    <m/>
    <s v="Payment"/>
    <n v="1"/>
    <s v="Extra shot"/>
    <n v="1"/>
    <x v="2"/>
  </r>
  <r>
    <x v="3098"/>
    <d v="2025-05-17T00:00:00"/>
    <x v="2649"/>
    <x v="16"/>
    <n v="1"/>
    <x v="1"/>
    <x v="5"/>
    <x v="3"/>
    <m/>
    <s v="Payment"/>
    <n v="1"/>
    <s v="Coconut milk smoothie12 oz"/>
    <n v="5.75"/>
    <x v="2"/>
  </r>
  <r>
    <x v="3099"/>
    <d v="2025-05-17T00:00:00"/>
    <x v="2650"/>
    <x v="8"/>
    <n v="1"/>
    <x v="1"/>
    <x v="2"/>
    <x v="3"/>
    <m/>
    <s v="Payment"/>
    <n v="2"/>
    <s v="Iced tea12 oz"/>
    <n v="4.25"/>
    <x v="2"/>
  </r>
  <r>
    <x v="3099"/>
    <d v="2025-05-17T00:00:00"/>
    <x v="2650"/>
    <x v="12"/>
    <n v="1"/>
    <x v="3"/>
    <x v="1"/>
    <x v="1"/>
    <m/>
    <s v="Payment"/>
    <n v="2"/>
    <s v="Espresso1 oz"/>
    <n v="2.5"/>
    <x v="2"/>
  </r>
  <r>
    <x v="3100"/>
    <d v="2025-05-17T00:00:00"/>
    <x v="2651"/>
    <x v="8"/>
    <n v="1"/>
    <x v="1"/>
    <x v="2"/>
    <x v="3"/>
    <m/>
    <s v="Payment"/>
    <n v="1"/>
    <s v="Iced tea12 oz"/>
    <n v="4.25"/>
    <x v="2"/>
  </r>
  <r>
    <x v="3100"/>
    <d v="2025-05-17T00:00:00"/>
    <x v="2651"/>
    <x v="15"/>
    <n v="1"/>
    <x v="1"/>
    <x v="1"/>
    <x v="3"/>
    <m/>
    <s v="Payment"/>
    <n v="1"/>
    <s v="Frappé12 oz"/>
    <n v="4.75"/>
    <x v="2"/>
  </r>
  <r>
    <x v="3101"/>
    <d v="2025-05-17T00:00:00"/>
    <x v="2652"/>
    <x v="9"/>
    <n v="1"/>
    <x v="0"/>
    <x v="3"/>
    <x v="4"/>
    <m/>
    <s v="Payment"/>
    <n v="1"/>
    <s v="Syrup"/>
    <n v="0.75"/>
    <x v="2"/>
  </r>
  <r>
    <x v="3101"/>
    <d v="2025-05-17T00:00:00"/>
    <x v="2652"/>
    <x v="6"/>
    <n v="1"/>
    <x v="1"/>
    <x v="1"/>
    <x v="1"/>
    <m/>
    <s v="Payment"/>
    <n v="1"/>
    <s v="Pourover12 oz"/>
    <n v="3.5"/>
    <x v="2"/>
  </r>
  <r>
    <x v="3102"/>
    <d v="2025-05-17T00:00:00"/>
    <x v="2653"/>
    <x v="1"/>
    <n v="1"/>
    <x v="1"/>
    <x v="1"/>
    <x v="1"/>
    <m/>
    <s v="Payment"/>
    <n v="1"/>
    <s v="Café latté12 oz"/>
    <n v="4.25"/>
    <x v="2"/>
  </r>
  <r>
    <x v="3103"/>
    <d v="2025-05-17T00:00:00"/>
    <x v="2654"/>
    <x v="6"/>
    <n v="1"/>
    <x v="1"/>
    <x v="1"/>
    <x v="1"/>
    <m/>
    <s v="Payment"/>
    <n v="1"/>
    <s v="Pourover12 oz"/>
    <n v="3.5"/>
    <x v="2"/>
  </r>
  <r>
    <x v="3104"/>
    <d v="2025-05-17T00:00:00"/>
    <x v="2655"/>
    <x v="5"/>
    <n v="1"/>
    <x v="1"/>
    <x v="1"/>
    <x v="1"/>
    <m/>
    <s v="Payment"/>
    <n v="1"/>
    <s v="Café Cubano12 oz"/>
    <n v="7"/>
    <x v="2"/>
  </r>
  <r>
    <x v="3105"/>
    <d v="2025-05-17T00:00:00"/>
    <x v="2656"/>
    <x v="7"/>
    <n v="1"/>
    <x v="2"/>
    <x v="1"/>
    <x v="1"/>
    <m/>
    <s v="Payment"/>
    <n v="1"/>
    <s v="Turkish coffee3 oz"/>
    <n v="3.75"/>
    <x v="2"/>
  </r>
  <r>
    <x v="3106"/>
    <d v="2025-05-17T00:00:00"/>
    <x v="2657"/>
    <x v="9"/>
    <n v="1"/>
    <x v="0"/>
    <x v="3"/>
    <x v="4"/>
    <m/>
    <s v="Payment"/>
    <n v="1"/>
    <s v="Syrup"/>
    <n v="0.75"/>
    <x v="2"/>
  </r>
  <r>
    <x v="3106"/>
    <d v="2025-05-17T00:00:00"/>
    <x v="2657"/>
    <x v="6"/>
    <n v="1"/>
    <x v="1"/>
    <x v="1"/>
    <x v="1"/>
    <m/>
    <s v="Payment"/>
    <n v="1"/>
    <s v="Pourover12 oz"/>
    <n v="3.5"/>
    <x v="2"/>
  </r>
  <r>
    <x v="3107"/>
    <d v="2025-05-17T00:00:00"/>
    <x v="2658"/>
    <x v="15"/>
    <n v="1"/>
    <x v="1"/>
    <x v="1"/>
    <x v="3"/>
    <m/>
    <s v="Payment"/>
    <n v="2"/>
    <s v="Frappé12 oz"/>
    <n v="4.75"/>
    <x v="2"/>
  </r>
  <r>
    <x v="3108"/>
    <d v="2025-05-17T00:00:00"/>
    <x v="2659"/>
    <x v="15"/>
    <n v="1"/>
    <x v="1"/>
    <x v="1"/>
    <x v="3"/>
    <m/>
    <s v="Payment"/>
    <n v="1"/>
    <s v="Frappé12 oz"/>
    <n v="4.75"/>
    <x v="2"/>
  </r>
  <r>
    <x v="3109"/>
    <d v="2025-05-17T00:00:00"/>
    <x v="2660"/>
    <x v="16"/>
    <n v="1"/>
    <x v="1"/>
    <x v="5"/>
    <x v="3"/>
    <m/>
    <s v="Payment"/>
    <n v="1"/>
    <s v="Coconut milk smoothie12 oz"/>
    <n v="5.75"/>
    <x v="2"/>
  </r>
  <r>
    <x v="3109"/>
    <d v="2025-05-17T00:00:00"/>
    <x v="2660"/>
    <x v="1"/>
    <n v="1"/>
    <x v="1"/>
    <x v="1"/>
    <x v="1"/>
    <m/>
    <s v="Payment"/>
    <n v="1"/>
    <s v="Café latté12 oz"/>
    <n v="4.25"/>
    <x v="2"/>
  </r>
  <r>
    <x v="3110"/>
    <d v="2025-05-17T00:00:00"/>
    <x v="2661"/>
    <x v="3"/>
    <n v="1"/>
    <x v="0"/>
    <x v="1"/>
    <x v="2"/>
    <m/>
    <s v="Payment"/>
    <n v="1"/>
    <s v="Drip coffee refill"/>
    <n v="1.25"/>
    <x v="2"/>
  </r>
  <r>
    <x v="3111"/>
    <d v="2025-05-17T00:00:00"/>
    <x v="2662"/>
    <x v="2"/>
    <n v="1"/>
    <x v="1"/>
    <x v="1"/>
    <x v="1"/>
    <m/>
    <s v="Payment"/>
    <n v="1"/>
    <s v="Cappuccino12 oz"/>
    <n v="5.5"/>
    <x v="2"/>
  </r>
  <r>
    <x v="3112"/>
    <d v="2025-05-17T00:00:00"/>
    <x v="2663"/>
    <x v="15"/>
    <n v="1"/>
    <x v="1"/>
    <x v="1"/>
    <x v="3"/>
    <m/>
    <s v="Payment"/>
    <n v="1"/>
    <s v="Frappé12 oz"/>
    <n v="4.75"/>
    <x v="2"/>
  </r>
  <r>
    <x v="3113"/>
    <d v="2025-05-17T00:00:00"/>
    <x v="2664"/>
    <x v="5"/>
    <n v="1"/>
    <x v="1"/>
    <x v="1"/>
    <x v="1"/>
    <m/>
    <s v="Payment"/>
    <n v="1"/>
    <s v="Café Cubano12 oz"/>
    <n v="7"/>
    <x v="2"/>
  </r>
  <r>
    <x v="3114"/>
    <d v="2025-05-17T00:00:00"/>
    <x v="2665"/>
    <x v="9"/>
    <n v="1"/>
    <x v="0"/>
    <x v="3"/>
    <x v="4"/>
    <m/>
    <s v="Payment"/>
    <n v="1"/>
    <s v="Syrup"/>
    <n v="0.75"/>
    <x v="2"/>
  </r>
  <r>
    <x v="3114"/>
    <d v="2025-05-17T00:00:00"/>
    <x v="2665"/>
    <x v="6"/>
    <n v="1"/>
    <x v="1"/>
    <x v="1"/>
    <x v="1"/>
    <m/>
    <s v="Payment"/>
    <n v="1"/>
    <s v="Pourover12 oz"/>
    <n v="3.5"/>
    <x v="2"/>
  </r>
  <r>
    <x v="3115"/>
    <d v="2025-05-17T00:00:00"/>
    <x v="2666"/>
    <x v="6"/>
    <n v="1"/>
    <x v="1"/>
    <x v="1"/>
    <x v="1"/>
    <m/>
    <s v="Payment"/>
    <n v="1"/>
    <s v="Pourover12 oz"/>
    <n v="3.5"/>
    <x v="2"/>
  </r>
  <r>
    <x v="3116"/>
    <d v="2025-05-17T00:00:00"/>
    <x v="2115"/>
    <x v="1"/>
    <n v="2"/>
    <x v="1"/>
    <x v="1"/>
    <x v="1"/>
    <m/>
    <s v="Payment"/>
    <n v="1"/>
    <s v="Café latté12 oz"/>
    <n v="8.5"/>
    <x v="2"/>
  </r>
  <r>
    <x v="3117"/>
    <d v="2025-05-17T00:00:00"/>
    <x v="2667"/>
    <x v="13"/>
    <n v="1"/>
    <x v="4"/>
    <x v="2"/>
    <x v="1"/>
    <m/>
    <s v="Payment"/>
    <n v="2"/>
    <s v="Moroccan tea10 oz"/>
    <n v="3"/>
    <x v="2"/>
  </r>
  <r>
    <x v="3118"/>
    <d v="2025-05-17T00:00:00"/>
    <x v="2668"/>
    <x v="34"/>
    <n v="2"/>
    <x v="1"/>
    <x v="5"/>
    <x v="3"/>
    <m/>
    <s v="Payment"/>
    <n v="1"/>
    <s v="Mango lassi12 oz"/>
    <n v="11.5"/>
    <x v="2"/>
  </r>
  <r>
    <x v="3119"/>
    <d v="2025-05-17T00:00:00"/>
    <x v="2669"/>
    <x v="1"/>
    <n v="1"/>
    <x v="1"/>
    <x v="1"/>
    <x v="1"/>
    <m/>
    <s v="Payment"/>
    <n v="1"/>
    <s v="Café latté12 oz"/>
    <n v="4.25"/>
    <x v="2"/>
  </r>
  <r>
    <x v="3120"/>
    <d v="2025-05-17T00:00:00"/>
    <x v="2670"/>
    <x v="8"/>
    <n v="1"/>
    <x v="1"/>
    <x v="2"/>
    <x v="3"/>
    <m/>
    <s v="Payment"/>
    <n v="1"/>
    <s v="Iced tea12 oz"/>
    <n v="4.25"/>
    <x v="2"/>
  </r>
  <r>
    <x v="3120"/>
    <d v="2025-05-17T00:00:00"/>
    <x v="2670"/>
    <x v="22"/>
    <n v="1"/>
    <x v="4"/>
    <x v="1"/>
    <x v="3"/>
    <m/>
    <s v="Payment"/>
    <n v="1"/>
    <s v="Iced café bombón10 oz"/>
    <n v="4.75"/>
    <x v="2"/>
  </r>
  <r>
    <x v="3120"/>
    <d v="2025-05-17T00:00:00"/>
    <x v="2670"/>
    <x v="5"/>
    <n v="1"/>
    <x v="1"/>
    <x v="1"/>
    <x v="1"/>
    <m/>
    <s v="Payment"/>
    <n v="1"/>
    <s v="Café Cubano12 oz"/>
    <n v="7"/>
    <x v="2"/>
  </r>
  <r>
    <x v="3121"/>
    <d v="2025-05-17T00:00:00"/>
    <x v="2671"/>
    <x v="5"/>
    <n v="1"/>
    <x v="1"/>
    <x v="1"/>
    <x v="1"/>
    <m/>
    <s v="Payment"/>
    <n v="1"/>
    <s v="Café Cubano12 oz"/>
    <n v="7"/>
    <x v="2"/>
  </r>
  <r>
    <x v="3122"/>
    <d v="2025-05-17T00:00:00"/>
    <x v="2672"/>
    <x v="20"/>
    <n v="1"/>
    <x v="1"/>
    <x v="2"/>
    <x v="1"/>
    <m/>
    <s v="Payment"/>
    <n v="1"/>
    <s v="Rooibos latté12 oz"/>
    <n v="5.5"/>
    <x v="2"/>
  </r>
  <r>
    <x v="3122"/>
    <d v="2025-05-17T00:00:00"/>
    <x v="2672"/>
    <x v="11"/>
    <n v="1"/>
    <x v="0"/>
    <x v="3"/>
    <x v="4"/>
    <m/>
    <s v="Payment"/>
    <n v="1"/>
    <s v="Extra shot"/>
    <n v="1"/>
    <x v="2"/>
  </r>
  <r>
    <x v="3123"/>
    <d v="2025-05-17T00:00:00"/>
    <x v="2673"/>
    <x v="6"/>
    <n v="1"/>
    <x v="1"/>
    <x v="1"/>
    <x v="1"/>
    <m/>
    <s v="Payment"/>
    <n v="1"/>
    <s v="Pourover12 oz"/>
    <n v="3.5"/>
    <x v="2"/>
  </r>
  <r>
    <x v="3123"/>
    <d v="2025-05-17T00:00:00"/>
    <x v="2673"/>
    <x v="15"/>
    <n v="1"/>
    <x v="1"/>
    <x v="1"/>
    <x v="3"/>
    <m/>
    <s v="Payment"/>
    <n v="1"/>
    <s v="Frappé12 oz"/>
    <n v="4.75"/>
    <x v="2"/>
  </r>
  <r>
    <x v="3123"/>
    <d v="2025-05-17T00:00:00"/>
    <x v="2673"/>
    <x v="15"/>
    <n v="1"/>
    <x v="1"/>
    <x v="1"/>
    <x v="3"/>
    <m/>
    <s v="Payment"/>
    <n v="1"/>
    <s v="Frappé12 oz"/>
    <n v="4.75"/>
    <x v="2"/>
  </r>
  <r>
    <x v="3124"/>
    <d v="2025-05-17T00:00:00"/>
    <x v="2674"/>
    <x v="9"/>
    <n v="1"/>
    <x v="0"/>
    <x v="3"/>
    <x v="4"/>
    <m/>
    <s v="Payment"/>
    <n v="2"/>
    <s v="Syrup"/>
    <n v="0.75"/>
    <x v="2"/>
  </r>
  <r>
    <x v="3124"/>
    <d v="2025-05-17T00:00:00"/>
    <x v="2674"/>
    <x v="6"/>
    <n v="1"/>
    <x v="1"/>
    <x v="1"/>
    <x v="1"/>
    <m/>
    <s v="Payment"/>
    <n v="2"/>
    <s v="Pourover12 oz"/>
    <n v="3.5"/>
    <x v="2"/>
  </r>
  <r>
    <x v="3125"/>
    <d v="2025-05-17T00:00:00"/>
    <x v="2675"/>
    <x v="17"/>
    <n v="1"/>
    <x v="1"/>
    <x v="1"/>
    <x v="3"/>
    <m/>
    <s v="Payment"/>
    <n v="1"/>
    <s v="Iced Guillermo12 oz"/>
    <n v="3.5"/>
    <x v="2"/>
  </r>
  <r>
    <x v="3125"/>
    <d v="2025-05-17T00:00:00"/>
    <x v="2675"/>
    <x v="15"/>
    <n v="1"/>
    <x v="1"/>
    <x v="1"/>
    <x v="3"/>
    <m/>
    <s v="Payment"/>
    <n v="1"/>
    <s v="Frappé12 oz"/>
    <n v="4.75"/>
    <x v="2"/>
  </r>
  <r>
    <x v="3125"/>
    <d v="2025-05-17T00:00:00"/>
    <x v="2675"/>
    <x v="2"/>
    <n v="1"/>
    <x v="1"/>
    <x v="1"/>
    <x v="1"/>
    <m/>
    <s v="Payment"/>
    <n v="1"/>
    <s v="Cappuccino12 oz"/>
    <n v="5.5"/>
    <x v="2"/>
  </r>
  <r>
    <x v="3126"/>
    <d v="2025-05-17T00:00:00"/>
    <x v="2676"/>
    <x v="9"/>
    <n v="1"/>
    <x v="0"/>
    <x v="3"/>
    <x v="4"/>
    <m/>
    <s v="Payment"/>
    <n v="1"/>
    <s v="Syrup"/>
    <n v="0.75"/>
    <x v="2"/>
  </r>
  <r>
    <x v="3126"/>
    <d v="2025-05-17T00:00:00"/>
    <x v="2676"/>
    <x v="15"/>
    <n v="1"/>
    <x v="1"/>
    <x v="1"/>
    <x v="3"/>
    <m/>
    <s v="Payment"/>
    <n v="1"/>
    <s v="Frappé12 oz"/>
    <n v="4.75"/>
    <x v="2"/>
  </r>
  <r>
    <x v="3127"/>
    <d v="2025-05-17T00:00:00"/>
    <x v="2677"/>
    <x v="13"/>
    <n v="1"/>
    <x v="4"/>
    <x v="2"/>
    <x v="1"/>
    <m/>
    <s v="Payment"/>
    <n v="1"/>
    <s v="Moroccan tea10 oz"/>
    <n v="3"/>
    <x v="2"/>
  </r>
  <r>
    <x v="3128"/>
    <d v="2025-05-17T00:00:00"/>
    <x v="2678"/>
    <x v="15"/>
    <n v="1"/>
    <x v="1"/>
    <x v="1"/>
    <x v="3"/>
    <m/>
    <s v="Payment"/>
    <n v="1"/>
    <s v="Frappé12 oz"/>
    <n v="4.75"/>
    <x v="2"/>
  </r>
  <r>
    <x v="3129"/>
    <d v="2025-05-17T00:00:00"/>
    <x v="2679"/>
    <x v="22"/>
    <n v="2"/>
    <x v="4"/>
    <x v="1"/>
    <x v="3"/>
    <m/>
    <s v="Payment"/>
    <n v="2"/>
    <s v="Iced café bombón10 oz"/>
    <n v="9.5"/>
    <x v="2"/>
  </r>
  <r>
    <x v="3130"/>
    <d v="2025-05-17T00:00:00"/>
    <x v="2680"/>
    <x v="9"/>
    <n v="1"/>
    <x v="0"/>
    <x v="3"/>
    <x v="4"/>
    <m/>
    <s v="Payment"/>
    <n v="1"/>
    <s v="Syrup"/>
    <n v="0.75"/>
    <x v="2"/>
  </r>
  <r>
    <x v="3130"/>
    <d v="2025-05-17T00:00:00"/>
    <x v="2680"/>
    <x v="6"/>
    <n v="1"/>
    <x v="1"/>
    <x v="1"/>
    <x v="1"/>
    <m/>
    <s v="Payment"/>
    <n v="1"/>
    <s v="Pourover12 oz"/>
    <n v="3.5"/>
    <x v="2"/>
  </r>
  <r>
    <x v="3131"/>
    <d v="2025-05-17T00:00:00"/>
    <x v="2681"/>
    <x v="17"/>
    <n v="1"/>
    <x v="1"/>
    <x v="1"/>
    <x v="3"/>
    <m/>
    <s v="Payment"/>
    <n v="1"/>
    <s v="Iced Guillermo12 oz"/>
    <n v="3.5"/>
    <x v="2"/>
  </r>
  <r>
    <x v="3132"/>
    <d v="2025-05-17T00:00:00"/>
    <x v="2682"/>
    <x v="6"/>
    <n v="1"/>
    <x v="1"/>
    <x v="1"/>
    <x v="1"/>
    <m/>
    <s v="Payment"/>
    <n v="1"/>
    <s v="Pourover12 oz"/>
    <n v="3.5"/>
    <x v="2"/>
  </r>
  <r>
    <x v="3133"/>
    <d v="2025-05-17T00:00:00"/>
    <x v="2683"/>
    <x v="13"/>
    <n v="1"/>
    <x v="4"/>
    <x v="2"/>
    <x v="1"/>
    <m/>
    <s v="Payment"/>
    <n v="1"/>
    <s v="Moroccan tea10 oz"/>
    <n v="3"/>
    <x v="2"/>
  </r>
  <r>
    <x v="3134"/>
    <d v="2025-05-17T00:00:00"/>
    <x v="2684"/>
    <x v="9"/>
    <n v="1"/>
    <x v="0"/>
    <x v="3"/>
    <x v="4"/>
    <m/>
    <s v="Payment"/>
    <n v="1"/>
    <s v="Syrup"/>
    <n v="0.75"/>
    <x v="2"/>
  </r>
  <r>
    <x v="3134"/>
    <d v="2025-05-17T00:00:00"/>
    <x v="2684"/>
    <x v="6"/>
    <n v="1"/>
    <x v="1"/>
    <x v="1"/>
    <x v="1"/>
    <m/>
    <s v="Payment"/>
    <n v="1"/>
    <s v="Pourover12 oz"/>
    <n v="3.5"/>
    <x v="2"/>
  </r>
  <r>
    <x v="3135"/>
    <d v="2025-05-17T00:00:00"/>
    <x v="2685"/>
    <x v="5"/>
    <n v="1"/>
    <x v="1"/>
    <x v="1"/>
    <x v="1"/>
    <m/>
    <s v="Payment"/>
    <n v="2"/>
    <s v="Café Cubano12 oz"/>
    <n v="7"/>
    <x v="2"/>
  </r>
  <r>
    <x v="3136"/>
    <d v="2025-05-17T00:00:00"/>
    <x v="2686"/>
    <x v="2"/>
    <n v="1"/>
    <x v="1"/>
    <x v="1"/>
    <x v="1"/>
    <m/>
    <s v="Payment"/>
    <n v="1"/>
    <s v="Cappuccino12 oz"/>
    <n v="5.5"/>
    <x v="2"/>
  </r>
  <r>
    <x v="3137"/>
    <d v="2025-05-17T00:00:00"/>
    <x v="2687"/>
    <x v="2"/>
    <n v="2"/>
    <x v="1"/>
    <x v="1"/>
    <x v="1"/>
    <m/>
    <s v="Payment"/>
    <n v="1"/>
    <s v="Cappuccino12 oz"/>
    <n v="11"/>
    <x v="2"/>
  </r>
  <r>
    <x v="3138"/>
    <d v="2025-05-17T00:00:00"/>
    <x v="2688"/>
    <x v="6"/>
    <n v="1"/>
    <x v="1"/>
    <x v="1"/>
    <x v="1"/>
    <m/>
    <s v="Payment"/>
    <n v="1"/>
    <s v="Pourover12 oz"/>
    <n v="3.5"/>
    <x v="2"/>
  </r>
  <r>
    <x v="3139"/>
    <d v="2025-05-17T00:00:00"/>
    <x v="2689"/>
    <x v="2"/>
    <n v="1"/>
    <x v="1"/>
    <x v="1"/>
    <x v="1"/>
    <m/>
    <s v="Payment"/>
    <n v="2"/>
    <s v="Cappuccino12 oz"/>
    <n v="5.5"/>
    <x v="2"/>
  </r>
  <r>
    <x v="3140"/>
    <d v="2025-05-17T00:00:00"/>
    <x v="2690"/>
    <x v="12"/>
    <n v="1"/>
    <x v="3"/>
    <x v="1"/>
    <x v="1"/>
    <m/>
    <s v="Payment"/>
    <n v="1"/>
    <s v="Espresso1 oz"/>
    <n v="2.5"/>
    <x v="2"/>
  </r>
  <r>
    <x v="3141"/>
    <d v="2025-05-17T00:00:00"/>
    <x v="2691"/>
    <x v="1"/>
    <n v="2"/>
    <x v="1"/>
    <x v="1"/>
    <x v="1"/>
    <m/>
    <s v="Payment"/>
    <n v="1"/>
    <s v="Café latté12 oz"/>
    <n v="8.5"/>
    <x v="2"/>
  </r>
  <r>
    <x v="3142"/>
    <d v="2025-05-17T00:00:00"/>
    <x v="2692"/>
    <x v="2"/>
    <n v="1"/>
    <x v="1"/>
    <x v="1"/>
    <x v="1"/>
    <m/>
    <s v="Payment"/>
    <n v="2"/>
    <s v="Cappuccino12 oz"/>
    <n v="5.5"/>
    <x v="2"/>
  </r>
  <r>
    <x v="3143"/>
    <d v="2025-05-17T00:00:00"/>
    <x v="2693"/>
    <x v="15"/>
    <n v="1"/>
    <x v="1"/>
    <x v="1"/>
    <x v="3"/>
    <m/>
    <s v="Payment"/>
    <n v="1"/>
    <s v="Frappé12 oz"/>
    <n v="4.75"/>
    <x v="2"/>
  </r>
  <r>
    <x v="3144"/>
    <d v="2025-05-17T00:00:00"/>
    <x v="2694"/>
    <x v="6"/>
    <n v="1"/>
    <x v="1"/>
    <x v="1"/>
    <x v="1"/>
    <m/>
    <s v="Payment"/>
    <n v="1"/>
    <s v="Pourover12 oz"/>
    <n v="3.5"/>
    <x v="2"/>
  </r>
  <r>
    <x v="3145"/>
    <d v="2025-05-17T00:00:00"/>
    <x v="2695"/>
    <x v="9"/>
    <n v="1"/>
    <x v="0"/>
    <x v="3"/>
    <x v="4"/>
    <m/>
    <s v="Payment"/>
    <n v="1"/>
    <s v="Syrup"/>
    <n v="0.75"/>
    <x v="2"/>
  </r>
  <r>
    <x v="3145"/>
    <d v="2025-05-17T00:00:00"/>
    <x v="2695"/>
    <x v="6"/>
    <n v="1"/>
    <x v="1"/>
    <x v="1"/>
    <x v="1"/>
    <m/>
    <s v="Payment"/>
    <n v="1"/>
    <s v="Pourover12 oz"/>
    <n v="3.5"/>
    <x v="2"/>
  </r>
  <r>
    <x v="3146"/>
    <d v="2025-05-17T00:00:00"/>
    <x v="2696"/>
    <x v="22"/>
    <n v="1"/>
    <x v="4"/>
    <x v="1"/>
    <x v="3"/>
    <m/>
    <s v="Payment"/>
    <n v="1"/>
    <s v="Iced café bombón10 oz"/>
    <n v="4.75"/>
    <x v="2"/>
  </r>
  <r>
    <x v="3147"/>
    <d v="2025-05-17T00:00:00"/>
    <x v="2697"/>
    <x v="15"/>
    <n v="1"/>
    <x v="1"/>
    <x v="1"/>
    <x v="3"/>
    <m/>
    <s v="Payment"/>
    <n v="1"/>
    <s v="Frappé12 oz"/>
    <n v="4.75"/>
    <x v="2"/>
  </r>
  <r>
    <x v="3147"/>
    <d v="2025-05-17T00:00:00"/>
    <x v="2697"/>
    <x v="3"/>
    <n v="1"/>
    <x v="0"/>
    <x v="1"/>
    <x v="2"/>
    <m/>
    <s v="Payment"/>
    <n v="1"/>
    <s v="Drip coffee refill"/>
    <n v="1.25"/>
    <x v="2"/>
  </r>
  <r>
    <x v="3148"/>
    <d v="2025-05-17T00:00:00"/>
    <x v="2698"/>
    <x v="9"/>
    <n v="1"/>
    <x v="0"/>
    <x v="3"/>
    <x v="4"/>
    <m/>
    <s v="Payment"/>
    <n v="1"/>
    <s v="Syrup"/>
    <n v="0.75"/>
    <x v="2"/>
  </r>
  <r>
    <x v="3148"/>
    <d v="2025-05-17T00:00:00"/>
    <x v="2698"/>
    <x v="6"/>
    <n v="1"/>
    <x v="1"/>
    <x v="1"/>
    <x v="1"/>
    <m/>
    <s v="Payment"/>
    <n v="1"/>
    <s v="Pourover12 oz"/>
    <n v="3.5"/>
    <x v="2"/>
  </r>
  <r>
    <x v="3149"/>
    <d v="2025-05-17T00:00:00"/>
    <x v="2699"/>
    <x v="8"/>
    <n v="1"/>
    <x v="1"/>
    <x v="2"/>
    <x v="3"/>
    <m/>
    <s v="Payment"/>
    <n v="2"/>
    <s v="Iced tea12 oz"/>
    <n v="4.25"/>
    <x v="2"/>
  </r>
  <r>
    <x v="3150"/>
    <d v="2025-05-17T00:00:00"/>
    <x v="2700"/>
    <x v="15"/>
    <n v="1"/>
    <x v="1"/>
    <x v="1"/>
    <x v="3"/>
    <m/>
    <s v="Payment"/>
    <n v="2"/>
    <s v="Frappé12 oz"/>
    <n v="4.75"/>
    <x v="2"/>
  </r>
  <r>
    <x v="3151"/>
    <d v="2025-05-17T00:00:00"/>
    <x v="2701"/>
    <x v="15"/>
    <n v="1"/>
    <x v="1"/>
    <x v="1"/>
    <x v="3"/>
    <m/>
    <s v="Payment"/>
    <n v="1"/>
    <s v="Frappé12 oz"/>
    <n v="4.75"/>
    <x v="2"/>
  </r>
  <r>
    <x v="3152"/>
    <d v="2025-05-17T00:00:00"/>
    <x v="2702"/>
    <x v="9"/>
    <n v="1"/>
    <x v="0"/>
    <x v="3"/>
    <x v="4"/>
    <m/>
    <s v="Payment"/>
    <n v="2"/>
    <s v="Syrup"/>
    <n v="0.75"/>
    <x v="2"/>
  </r>
  <r>
    <x v="3152"/>
    <d v="2025-05-17T00:00:00"/>
    <x v="2702"/>
    <x v="6"/>
    <n v="1"/>
    <x v="1"/>
    <x v="1"/>
    <x v="1"/>
    <m/>
    <s v="Payment"/>
    <n v="2"/>
    <s v="Pourover12 oz"/>
    <n v="3.5"/>
    <x v="2"/>
  </r>
  <r>
    <x v="3153"/>
    <d v="2025-05-17T00:00:00"/>
    <x v="2703"/>
    <x v="6"/>
    <n v="1"/>
    <x v="1"/>
    <x v="1"/>
    <x v="1"/>
    <m/>
    <s v="Payment"/>
    <n v="2"/>
    <s v="Pourover12 oz"/>
    <n v="3.5"/>
    <x v="2"/>
  </r>
  <r>
    <x v="3154"/>
    <d v="2025-05-17T00:00:00"/>
    <x v="2704"/>
    <x v="13"/>
    <n v="1"/>
    <x v="4"/>
    <x v="2"/>
    <x v="1"/>
    <m/>
    <s v="Payment"/>
    <n v="2"/>
    <s v="Moroccan tea10 oz"/>
    <n v="3"/>
    <x v="2"/>
  </r>
  <r>
    <x v="3155"/>
    <d v="2025-05-17T00:00:00"/>
    <x v="2705"/>
    <x v="18"/>
    <n v="2"/>
    <x v="1"/>
    <x v="5"/>
    <x v="3"/>
    <m/>
    <s v="Payment"/>
    <n v="1"/>
    <s v="Soda water with fruit slice12 oz"/>
    <n v="4"/>
    <x v="2"/>
  </r>
  <r>
    <x v="3155"/>
    <d v="2025-05-17T00:00:00"/>
    <x v="2705"/>
    <x v="15"/>
    <n v="1"/>
    <x v="1"/>
    <x v="1"/>
    <x v="3"/>
    <m/>
    <s v="Payment"/>
    <n v="1"/>
    <s v="Frappé12 oz"/>
    <n v="4.75"/>
    <x v="2"/>
  </r>
  <r>
    <x v="3156"/>
    <d v="2025-05-17T00:00:00"/>
    <x v="2706"/>
    <x v="41"/>
    <n v="1"/>
    <x v="1"/>
    <x v="5"/>
    <x v="3"/>
    <m/>
    <s v="Payment"/>
    <n v="1"/>
    <s v="Fruity fizzy12 oz"/>
    <n v="2"/>
    <x v="2"/>
  </r>
  <r>
    <x v="3156"/>
    <d v="2025-05-17T00:00:00"/>
    <x v="2706"/>
    <x v="2"/>
    <n v="1"/>
    <x v="1"/>
    <x v="1"/>
    <x v="1"/>
    <m/>
    <s v="Payment"/>
    <n v="1"/>
    <s v="Cappuccino12 oz"/>
    <n v="5.5"/>
    <x v="2"/>
  </r>
  <r>
    <x v="3157"/>
    <d v="2025-05-17T00:00:00"/>
    <x v="2707"/>
    <x v="15"/>
    <n v="1"/>
    <x v="1"/>
    <x v="1"/>
    <x v="3"/>
    <m/>
    <s v="Payment"/>
    <n v="2"/>
    <s v="Frappé12 oz"/>
    <n v="4.75"/>
    <x v="2"/>
  </r>
  <r>
    <x v="3158"/>
    <d v="2025-05-17T00:00:00"/>
    <x v="2708"/>
    <x v="8"/>
    <n v="1"/>
    <x v="1"/>
    <x v="2"/>
    <x v="3"/>
    <m/>
    <s v="Payment"/>
    <n v="1"/>
    <s v="Iced tea12 oz"/>
    <n v="4.25"/>
    <x v="2"/>
  </r>
  <r>
    <x v="3159"/>
    <d v="2025-05-17T00:00:00"/>
    <x v="2709"/>
    <x v="6"/>
    <n v="1"/>
    <x v="1"/>
    <x v="1"/>
    <x v="1"/>
    <m/>
    <s v="Payment"/>
    <n v="1"/>
    <s v="Pourover12 oz"/>
    <n v="3.5"/>
    <x v="2"/>
  </r>
  <r>
    <x v="3160"/>
    <d v="2025-05-17T00:00:00"/>
    <x v="2710"/>
    <x v="3"/>
    <n v="1"/>
    <x v="0"/>
    <x v="1"/>
    <x v="2"/>
    <m/>
    <s v="Payment"/>
    <n v="1"/>
    <s v="Drip coffee refill"/>
    <n v="1.25"/>
    <x v="2"/>
  </r>
  <r>
    <x v="3161"/>
    <d v="2025-05-17T00:00:00"/>
    <x v="2711"/>
    <x v="19"/>
    <n v="1"/>
    <x v="1"/>
    <x v="4"/>
    <x v="5"/>
    <m/>
    <s v="Payment"/>
    <n v="2"/>
    <s v="House blend12 oz"/>
    <n v="12.95"/>
    <x v="2"/>
  </r>
  <r>
    <x v="3162"/>
    <d v="2025-05-17T00:00:00"/>
    <x v="2712"/>
    <x v="9"/>
    <n v="1"/>
    <x v="0"/>
    <x v="3"/>
    <x v="4"/>
    <m/>
    <s v="Payment"/>
    <n v="1"/>
    <s v="Syrup"/>
    <n v="0.75"/>
    <x v="2"/>
  </r>
  <r>
    <x v="3162"/>
    <d v="2025-05-17T00:00:00"/>
    <x v="2712"/>
    <x v="6"/>
    <n v="1"/>
    <x v="1"/>
    <x v="1"/>
    <x v="1"/>
    <m/>
    <s v="Payment"/>
    <n v="1"/>
    <s v="Pourover12 oz"/>
    <n v="3.5"/>
    <x v="2"/>
  </r>
  <r>
    <x v="3162"/>
    <d v="2025-05-17T00:00:00"/>
    <x v="2712"/>
    <x v="12"/>
    <n v="1"/>
    <x v="3"/>
    <x v="1"/>
    <x v="1"/>
    <m/>
    <s v="Payment"/>
    <n v="1"/>
    <s v="Espresso1 oz"/>
    <n v="2.5"/>
    <x v="2"/>
  </r>
  <r>
    <x v="3163"/>
    <d v="2025-05-17T00:00:00"/>
    <x v="2713"/>
    <x v="1"/>
    <n v="1"/>
    <x v="1"/>
    <x v="1"/>
    <x v="1"/>
    <m/>
    <s v="Payment"/>
    <n v="1"/>
    <s v="Café latté12 oz"/>
    <n v="4.25"/>
    <x v="2"/>
  </r>
  <r>
    <x v="3164"/>
    <d v="2025-05-17T00:00:00"/>
    <x v="2714"/>
    <x v="19"/>
    <n v="1"/>
    <x v="1"/>
    <x v="4"/>
    <x v="5"/>
    <m/>
    <s v="Payment"/>
    <n v="2"/>
    <s v="House blend12 oz"/>
    <n v="12.95"/>
    <x v="2"/>
  </r>
  <r>
    <x v="3165"/>
    <d v="2025-05-17T00:00:00"/>
    <x v="870"/>
    <x v="9"/>
    <n v="1"/>
    <x v="0"/>
    <x v="3"/>
    <x v="4"/>
    <m/>
    <s v="Payment"/>
    <n v="1"/>
    <s v="Syrup"/>
    <n v="0.75"/>
    <x v="2"/>
  </r>
  <r>
    <x v="3165"/>
    <d v="2025-05-17T00:00:00"/>
    <x v="870"/>
    <x v="6"/>
    <n v="1"/>
    <x v="1"/>
    <x v="1"/>
    <x v="1"/>
    <m/>
    <s v="Payment"/>
    <n v="1"/>
    <s v="Pourover12 oz"/>
    <n v="3.5"/>
    <x v="2"/>
  </r>
  <r>
    <x v="3166"/>
    <d v="2025-05-17T00:00:00"/>
    <x v="2715"/>
    <x v="19"/>
    <n v="1"/>
    <x v="1"/>
    <x v="4"/>
    <x v="5"/>
    <m/>
    <s v="Payment"/>
    <n v="2"/>
    <s v="House blend12 oz"/>
    <n v="12.95"/>
    <x v="2"/>
  </r>
  <r>
    <x v="3167"/>
    <d v="2025-05-17T00:00:00"/>
    <x v="2716"/>
    <x v="8"/>
    <n v="1"/>
    <x v="1"/>
    <x v="2"/>
    <x v="3"/>
    <m/>
    <s v="Payment"/>
    <n v="1"/>
    <s v="Iced tea12 oz"/>
    <n v="4.25"/>
    <x v="2"/>
  </r>
  <r>
    <x v="3168"/>
    <d v="2025-05-17T00:00:00"/>
    <x v="2717"/>
    <x v="7"/>
    <n v="1"/>
    <x v="2"/>
    <x v="1"/>
    <x v="1"/>
    <m/>
    <s v="Payment"/>
    <n v="1"/>
    <s v="Turkish coffee3 oz"/>
    <n v="3.75"/>
    <x v="2"/>
  </r>
  <r>
    <x v="3168"/>
    <d v="2025-05-17T00:00:00"/>
    <x v="2717"/>
    <x v="10"/>
    <n v="1"/>
    <x v="1"/>
    <x v="4"/>
    <x v="5"/>
    <m/>
    <s v="Payment"/>
    <n v="1"/>
    <s v="Single-origin12 oz"/>
    <n v="14.95"/>
    <x v="2"/>
  </r>
  <r>
    <x v="3169"/>
    <d v="2025-05-17T00:00:00"/>
    <x v="2718"/>
    <x v="6"/>
    <n v="1"/>
    <x v="1"/>
    <x v="1"/>
    <x v="1"/>
    <m/>
    <s v="Payment"/>
    <n v="1"/>
    <s v="Pourover12 oz"/>
    <n v="3.5"/>
    <x v="2"/>
  </r>
  <r>
    <x v="3170"/>
    <d v="2025-05-17T00:00:00"/>
    <x v="2719"/>
    <x v="15"/>
    <n v="1"/>
    <x v="1"/>
    <x v="1"/>
    <x v="3"/>
    <m/>
    <s v="Payment"/>
    <n v="1"/>
    <s v="Frappé12 oz"/>
    <n v="4.75"/>
    <x v="2"/>
  </r>
  <r>
    <x v="3171"/>
    <d v="2025-05-17T00:00:00"/>
    <x v="2720"/>
    <x v="7"/>
    <n v="1"/>
    <x v="2"/>
    <x v="1"/>
    <x v="1"/>
    <m/>
    <s v="Payment"/>
    <n v="2"/>
    <s v="Turkish coffee3 oz"/>
    <n v="3.75"/>
    <x v="2"/>
  </r>
  <r>
    <x v="3172"/>
    <d v="2025-05-17T00:00:00"/>
    <x v="2721"/>
    <x v="15"/>
    <n v="1"/>
    <x v="1"/>
    <x v="1"/>
    <x v="3"/>
    <m/>
    <s v="Payment"/>
    <n v="1"/>
    <s v="Frappé12 oz"/>
    <n v="4.75"/>
    <x v="2"/>
  </r>
  <r>
    <x v="3173"/>
    <d v="2025-05-17T00:00:00"/>
    <x v="2722"/>
    <x v="6"/>
    <n v="1"/>
    <x v="1"/>
    <x v="1"/>
    <x v="1"/>
    <m/>
    <s v="Payment"/>
    <n v="1"/>
    <s v="Pourover12 oz"/>
    <n v="3.5"/>
    <x v="2"/>
  </r>
  <r>
    <x v="3174"/>
    <d v="2025-05-17T00:00:00"/>
    <x v="2421"/>
    <x v="15"/>
    <n v="1"/>
    <x v="1"/>
    <x v="1"/>
    <x v="3"/>
    <m/>
    <s v="Payment"/>
    <n v="2"/>
    <s v="Frappé12 oz"/>
    <n v="4.75"/>
    <x v="2"/>
  </r>
  <r>
    <x v="3175"/>
    <d v="2025-05-17T00:00:00"/>
    <x v="2723"/>
    <x v="1"/>
    <n v="1"/>
    <x v="1"/>
    <x v="1"/>
    <x v="1"/>
    <m/>
    <s v="Payment"/>
    <n v="2"/>
    <s v="Café latté12 oz"/>
    <n v="4.25"/>
    <x v="2"/>
  </r>
  <r>
    <x v="3176"/>
    <d v="2025-05-17T00:00:00"/>
    <x v="2724"/>
    <x v="15"/>
    <n v="1"/>
    <x v="1"/>
    <x v="1"/>
    <x v="3"/>
    <m/>
    <s v="Payment"/>
    <n v="1"/>
    <s v="Frappé12 oz"/>
    <n v="4.75"/>
    <x v="2"/>
  </r>
  <r>
    <x v="3177"/>
    <d v="2025-05-17T00:00:00"/>
    <x v="2725"/>
    <x v="1"/>
    <n v="1"/>
    <x v="1"/>
    <x v="1"/>
    <x v="1"/>
    <m/>
    <s v="Payment"/>
    <n v="1"/>
    <s v="Café latté12 oz"/>
    <n v="4.25"/>
    <x v="2"/>
  </r>
  <r>
    <x v="3178"/>
    <d v="2025-05-17T00:00:00"/>
    <x v="2159"/>
    <x v="9"/>
    <n v="1"/>
    <x v="0"/>
    <x v="3"/>
    <x v="4"/>
    <m/>
    <s v="Payment"/>
    <n v="1"/>
    <s v="Syrup"/>
    <n v="0.75"/>
    <x v="2"/>
  </r>
  <r>
    <x v="3178"/>
    <d v="2025-05-17T00:00:00"/>
    <x v="2159"/>
    <x v="6"/>
    <n v="1"/>
    <x v="1"/>
    <x v="1"/>
    <x v="1"/>
    <m/>
    <s v="Payment"/>
    <n v="1"/>
    <s v="Pourover12 oz"/>
    <n v="3.5"/>
    <x v="2"/>
  </r>
  <r>
    <x v="3179"/>
    <d v="2025-05-17T00:00:00"/>
    <x v="2726"/>
    <x v="15"/>
    <n v="1"/>
    <x v="1"/>
    <x v="1"/>
    <x v="3"/>
    <m/>
    <s v="Payment"/>
    <n v="2"/>
    <s v="Frappé12 oz"/>
    <n v="4.75"/>
    <x v="2"/>
  </r>
  <r>
    <x v="3180"/>
    <d v="2025-05-17T00:00:00"/>
    <x v="2727"/>
    <x v="6"/>
    <n v="1"/>
    <x v="1"/>
    <x v="1"/>
    <x v="1"/>
    <m/>
    <s v="Payment"/>
    <n v="2"/>
    <s v="Pourover12 oz"/>
    <n v="3.5"/>
    <x v="2"/>
  </r>
  <r>
    <x v="3181"/>
    <d v="2025-05-17T00:00:00"/>
    <x v="2728"/>
    <x v="20"/>
    <n v="1"/>
    <x v="1"/>
    <x v="2"/>
    <x v="1"/>
    <m/>
    <s v="Payment"/>
    <n v="1"/>
    <s v="Rooibos latté12 oz"/>
    <n v="5.5"/>
    <x v="2"/>
  </r>
  <r>
    <x v="3181"/>
    <d v="2025-05-17T00:00:00"/>
    <x v="2728"/>
    <x v="1"/>
    <n v="1"/>
    <x v="1"/>
    <x v="1"/>
    <x v="1"/>
    <m/>
    <s v="Payment"/>
    <n v="1"/>
    <s v="Café latté12 oz"/>
    <n v="4.25"/>
    <x v="2"/>
  </r>
  <r>
    <x v="3182"/>
    <d v="2025-05-17T00:00:00"/>
    <x v="2729"/>
    <x v="6"/>
    <n v="1"/>
    <x v="1"/>
    <x v="1"/>
    <x v="1"/>
    <m/>
    <s v="Payment"/>
    <n v="2"/>
    <s v="Pourover12 oz"/>
    <n v="3.5"/>
    <x v="2"/>
  </r>
  <r>
    <x v="3183"/>
    <d v="2025-05-17T00:00:00"/>
    <x v="2730"/>
    <x v="9"/>
    <n v="1"/>
    <x v="0"/>
    <x v="3"/>
    <x v="4"/>
    <m/>
    <s v="Payment"/>
    <n v="1"/>
    <s v="Syrup"/>
    <n v="0.75"/>
    <x v="2"/>
  </r>
  <r>
    <x v="3183"/>
    <d v="2025-05-17T00:00:00"/>
    <x v="2730"/>
    <x v="6"/>
    <n v="1"/>
    <x v="1"/>
    <x v="1"/>
    <x v="1"/>
    <m/>
    <s v="Payment"/>
    <n v="1"/>
    <s v="Pourover12 oz"/>
    <n v="3.5"/>
    <x v="2"/>
  </r>
  <r>
    <x v="3183"/>
    <d v="2025-05-17T00:00:00"/>
    <x v="2730"/>
    <x v="19"/>
    <n v="1"/>
    <x v="1"/>
    <x v="4"/>
    <x v="5"/>
    <m/>
    <s v="Payment"/>
    <n v="1"/>
    <s v="House blend12 oz"/>
    <n v="12.95"/>
    <x v="2"/>
  </r>
  <r>
    <x v="3184"/>
    <d v="2025-05-17T00:00:00"/>
    <x v="2731"/>
    <x v="19"/>
    <n v="1"/>
    <x v="1"/>
    <x v="4"/>
    <x v="5"/>
    <m/>
    <s v="Payment"/>
    <n v="2"/>
    <s v="House blend12 oz"/>
    <n v="12.95"/>
    <x v="2"/>
  </r>
  <r>
    <x v="3185"/>
    <d v="2025-05-17T00:00:00"/>
    <x v="270"/>
    <x v="2"/>
    <n v="2"/>
    <x v="1"/>
    <x v="1"/>
    <x v="1"/>
    <m/>
    <s v="Payment"/>
    <n v="2"/>
    <s v="Cappuccino12 oz"/>
    <n v="11"/>
    <x v="2"/>
  </r>
  <r>
    <x v="3186"/>
    <d v="2025-05-17T00:00:00"/>
    <x v="683"/>
    <x v="15"/>
    <n v="1"/>
    <x v="1"/>
    <x v="1"/>
    <x v="3"/>
    <m/>
    <s v="Payment"/>
    <n v="1"/>
    <s v="Frappé12 oz"/>
    <n v="4.75"/>
    <x v="2"/>
  </r>
  <r>
    <x v="3187"/>
    <d v="2025-05-17T00:00:00"/>
    <x v="2732"/>
    <x v="6"/>
    <n v="1"/>
    <x v="1"/>
    <x v="1"/>
    <x v="1"/>
    <m/>
    <s v="Payment"/>
    <n v="2"/>
    <s v="Pourover12 oz"/>
    <n v="3.5"/>
    <x v="2"/>
  </r>
  <r>
    <x v="3187"/>
    <d v="2025-05-17T00:00:00"/>
    <x v="2732"/>
    <x v="13"/>
    <n v="1"/>
    <x v="4"/>
    <x v="2"/>
    <x v="1"/>
    <m/>
    <s v="Payment"/>
    <n v="2"/>
    <s v="Moroccan tea10 oz"/>
    <n v="3"/>
    <x v="2"/>
  </r>
  <r>
    <x v="3187"/>
    <d v="2025-05-17T00:00:00"/>
    <x v="2732"/>
    <x v="15"/>
    <n v="1"/>
    <x v="1"/>
    <x v="1"/>
    <x v="3"/>
    <m/>
    <s v="Payment"/>
    <n v="2"/>
    <s v="Frappé12 oz"/>
    <n v="4.75"/>
    <x v="2"/>
  </r>
  <r>
    <x v="3188"/>
    <d v="2025-05-17T00:00:00"/>
    <x v="2045"/>
    <x v="15"/>
    <n v="1"/>
    <x v="1"/>
    <x v="1"/>
    <x v="3"/>
    <m/>
    <s v="Payment"/>
    <n v="2"/>
    <s v="Frappé12 oz"/>
    <n v="4.75"/>
    <x v="2"/>
  </r>
  <r>
    <x v="3189"/>
    <d v="2025-05-17T00:00:00"/>
    <x v="2733"/>
    <x v="5"/>
    <n v="1"/>
    <x v="1"/>
    <x v="1"/>
    <x v="1"/>
    <m/>
    <s v="Payment"/>
    <n v="2"/>
    <s v="Café Cubano12 oz"/>
    <n v="7"/>
    <x v="2"/>
  </r>
  <r>
    <x v="3190"/>
    <d v="2025-05-17T00:00:00"/>
    <x v="2734"/>
    <x v="15"/>
    <n v="1"/>
    <x v="1"/>
    <x v="1"/>
    <x v="3"/>
    <m/>
    <s v="Payment"/>
    <n v="1"/>
    <s v="Frappé12 oz"/>
    <n v="4.75"/>
    <x v="2"/>
  </r>
  <r>
    <x v="3191"/>
    <d v="2025-05-17T00:00:00"/>
    <x v="2735"/>
    <x v="9"/>
    <n v="2"/>
    <x v="0"/>
    <x v="3"/>
    <x v="4"/>
    <m/>
    <s v="Payment"/>
    <n v="2"/>
    <s v="Syrup"/>
    <n v="1.5"/>
    <x v="2"/>
  </r>
  <r>
    <x v="3191"/>
    <d v="2025-05-17T00:00:00"/>
    <x v="2735"/>
    <x v="9"/>
    <n v="1"/>
    <x v="0"/>
    <x v="3"/>
    <x v="4"/>
    <m/>
    <s v="Payment"/>
    <n v="2"/>
    <s v="Syrup"/>
    <n v="0.75"/>
    <x v="2"/>
  </r>
  <r>
    <x v="3191"/>
    <d v="2025-05-17T00:00:00"/>
    <x v="2735"/>
    <x v="6"/>
    <n v="2"/>
    <x v="1"/>
    <x v="1"/>
    <x v="1"/>
    <m/>
    <s v="Payment"/>
    <n v="2"/>
    <s v="Pourover12 oz"/>
    <n v="7"/>
    <x v="2"/>
  </r>
  <r>
    <x v="3191"/>
    <d v="2025-05-17T00:00:00"/>
    <x v="2735"/>
    <x v="6"/>
    <n v="1"/>
    <x v="1"/>
    <x v="1"/>
    <x v="1"/>
    <m/>
    <s v="Payment"/>
    <n v="2"/>
    <s v="Pourover12 oz"/>
    <n v="3.5"/>
    <x v="2"/>
  </r>
  <r>
    <x v="3191"/>
    <d v="2025-05-17T00:00:00"/>
    <x v="2735"/>
    <x v="11"/>
    <n v="1"/>
    <x v="0"/>
    <x v="3"/>
    <x v="4"/>
    <m/>
    <s v="Payment"/>
    <n v="2"/>
    <s v="Extra shot"/>
    <n v="1"/>
    <x v="2"/>
  </r>
  <r>
    <x v="3192"/>
    <d v="2025-05-17T00:00:00"/>
    <x v="2736"/>
    <x v="6"/>
    <n v="1"/>
    <x v="1"/>
    <x v="1"/>
    <x v="1"/>
    <m/>
    <s v="Payment"/>
    <n v="1"/>
    <s v="Pourover12 oz"/>
    <n v="3.5"/>
    <x v="2"/>
  </r>
  <r>
    <x v="3193"/>
    <d v="2025-05-17T00:00:00"/>
    <x v="2737"/>
    <x v="5"/>
    <n v="1"/>
    <x v="1"/>
    <x v="1"/>
    <x v="1"/>
    <m/>
    <s v="Payment"/>
    <n v="2"/>
    <s v="Café Cubano12 oz"/>
    <n v="7"/>
    <x v="2"/>
  </r>
  <r>
    <x v="3194"/>
    <d v="2025-05-17T00:00:00"/>
    <x v="2738"/>
    <x v="18"/>
    <n v="1"/>
    <x v="1"/>
    <x v="5"/>
    <x v="3"/>
    <m/>
    <s v="Payment"/>
    <n v="1"/>
    <s v="Soda water with fruit slice12 oz"/>
    <n v="2"/>
    <x v="2"/>
  </r>
  <r>
    <x v="3195"/>
    <d v="2025-05-17T00:00:00"/>
    <x v="2739"/>
    <x v="6"/>
    <n v="1"/>
    <x v="1"/>
    <x v="1"/>
    <x v="1"/>
    <m/>
    <s v="Payment"/>
    <n v="1"/>
    <s v="Pourover12 oz"/>
    <n v="3.5"/>
    <x v="2"/>
  </r>
  <r>
    <x v="3196"/>
    <d v="2025-05-17T00:00:00"/>
    <x v="2740"/>
    <x v="6"/>
    <n v="1"/>
    <x v="1"/>
    <x v="1"/>
    <x v="1"/>
    <m/>
    <s v="Payment"/>
    <n v="2"/>
    <s v="Pourover12 oz"/>
    <n v="3.5"/>
    <x v="2"/>
  </r>
  <r>
    <x v="3197"/>
    <d v="2025-05-17T00:00:00"/>
    <x v="2741"/>
    <x v="6"/>
    <n v="1"/>
    <x v="1"/>
    <x v="1"/>
    <x v="1"/>
    <m/>
    <s v="Payment"/>
    <n v="2"/>
    <s v="Pourover12 oz"/>
    <n v="3.5"/>
    <x v="2"/>
  </r>
  <r>
    <x v="3197"/>
    <d v="2025-05-17T00:00:00"/>
    <x v="2741"/>
    <x v="10"/>
    <n v="1"/>
    <x v="1"/>
    <x v="4"/>
    <x v="5"/>
    <m/>
    <s v="Payment"/>
    <n v="2"/>
    <s v="Single-origin12 oz"/>
    <n v="14.95"/>
    <x v="2"/>
  </r>
  <r>
    <x v="3198"/>
    <d v="2025-05-17T00:00:00"/>
    <x v="2742"/>
    <x v="6"/>
    <n v="1"/>
    <x v="1"/>
    <x v="1"/>
    <x v="1"/>
    <m/>
    <s v="Payment"/>
    <n v="1"/>
    <s v="Pourover12 oz"/>
    <n v="3.5"/>
    <x v="2"/>
  </r>
  <r>
    <x v="3199"/>
    <d v="2025-05-17T00:00:00"/>
    <x v="2743"/>
    <x v="15"/>
    <n v="1"/>
    <x v="1"/>
    <x v="1"/>
    <x v="3"/>
    <m/>
    <s v="Payment"/>
    <n v="2"/>
    <s v="Frappé12 oz"/>
    <n v="4.75"/>
    <x v="2"/>
  </r>
  <r>
    <x v="3199"/>
    <d v="2025-05-17T00:00:00"/>
    <x v="2743"/>
    <x v="11"/>
    <n v="1"/>
    <x v="0"/>
    <x v="3"/>
    <x v="4"/>
    <m/>
    <s v="Payment"/>
    <n v="2"/>
    <s v="Extra shot"/>
    <n v="1"/>
    <x v="2"/>
  </r>
  <r>
    <x v="3200"/>
    <d v="2025-05-17T00:00:00"/>
    <x v="2744"/>
    <x v="6"/>
    <n v="1"/>
    <x v="1"/>
    <x v="1"/>
    <x v="1"/>
    <m/>
    <s v="Payment"/>
    <n v="2"/>
    <s v="Pourover12 oz"/>
    <n v="3.5"/>
    <x v="2"/>
  </r>
  <r>
    <x v="3201"/>
    <d v="2025-05-17T00:00:00"/>
    <x v="2745"/>
    <x v="15"/>
    <n v="1"/>
    <x v="1"/>
    <x v="1"/>
    <x v="3"/>
    <m/>
    <s v="Payment"/>
    <n v="1"/>
    <s v="Frappé12 oz"/>
    <n v="4.75"/>
    <x v="2"/>
  </r>
  <r>
    <x v="3202"/>
    <d v="2025-05-17T00:00:00"/>
    <x v="2746"/>
    <x v="6"/>
    <n v="1"/>
    <x v="1"/>
    <x v="1"/>
    <x v="1"/>
    <m/>
    <s v="Payment"/>
    <n v="2"/>
    <s v="Pourover12 oz"/>
    <n v="3.5"/>
    <x v="2"/>
  </r>
  <r>
    <x v="3202"/>
    <d v="2025-05-17T00:00:00"/>
    <x v="2746"/>
    <x v="10"/>
    <n v="1"/>
    <x v="1"/>
    <x v="4"/>
    <x v="5"/>
    <m/>
    <s v="Payment"/>
    <n v="2"/>
    <s v="Single-origin12 oz"/>
    <n v="14.95"/>
    <x v="2"/>
  </r>
  <r>
    <x v="3203"/>
    <d v="2025-05-17T00:00:00"/>
    <x v="2747"/>
    <x v="9"/>
    <n v="1"/>
    <x v="0"/>
    <x v="3"/>
    <x v="4"/>
    <m/>
    <s v="Payment"/>
    <n v="1"/>
    <s v="Syrup"/>
    <n v="0.75"/>
    <x v="2"/>
  </r>
  <r>
    <x v="3203"/>
    <d v="2025-05-17T00:00:00"/>
    <x v="2747"/>
    <x v="6"/>
    <n v="1"/>
    <x v="1"/>
    <x v="1"/>
    <x v="1"/>
    <m/>
    <s v="Payment"/>
    <n v="1"/>
    <s v="Pourover12 oz"/>
    <n v="3.5"/>
    <x v="2"/>
  </r>
  <r>
    <x v="3204"/>
    <d v="2025-05-17T00:00:00"/>
    <x v="2748"/>
    <x v="1"/>
    <n v="1"/>
    <x v="1"/>
    <x v="1"/>
    <x v="1"/>
    <m/>
    <s v="Payment"/>
    <n v="2"/>
    <s v="Café latté12 oz"/>
    <n v="4.25"/>
    <x v="2"/>
  </r>
  <r>
    <x v="3205"/>
    <d v="2025-05-17T00:00:00"/>
    <x v="2749"/>
    <x v="4"/>
    <n v="1"/>
    <x v="1"/>
    <x v="1"/>
    <x v="1"/>
    <m/>
    <s v="Payment"/>
    <n v="1"/>
    <s v="Drip coffee12 oz"/>
    <n v="2.25"/>
    <x v="2"/>
  </r>
  <r>
    <x v="3206"/>
    <d v="2025-05-17T00:00:00"/>
    <x v="2750"/>
    <x v="2"/>
    <n v="1"/>
    <x v="1"/>
    <x v="1"/>
    <x v="1"/>
    <m/>
    <s v="Payment"/>
    <n v="1"/>
    <s v="Cappuccino12 oz"/>
    <n v="5.5"/>
    <x v="2"/>
  </r>
  <r>
    <x v="3207"/>
    <d v="2025-05-17T00:00:00"/>
    <x v="2751"/>
    <x v="9"/>
    <n v="1"/>
    <x v="0"/>
    <x v="3"/>
    <x v="4"/>
    <m/>
    <s v="Payment"/>
    <n v="2"/>
    <s v="Syrup"/>
    <n v="0.75"/>
    <x v="2"/>
  </r>
  <r>
    <x v="3207"/>
    <d v="2025-05-17T00:00:00"/>
    <x v="2751"/>
    <x v="6"/>
    <n v="1"/>
    <x v="1"/>
    <x v="1"/>
    <x v="1"/>
    <m/>
    <s v="Payment"/>
    <n v="2"/>
    <s v="Pourover12 oz"/>
    <n v="3.5"/>
    <x v="2"/>
  </r>
  <r>
    <x v="3208"/>
    <d v="2025-05-17T00:00:00"/>
    <x v="2752"/>
    <x v="9"/>
    <n v="2"/>
    <x v="0"/>
    <x v="3"/>
    <x v="4"/>
    <m/>
    <s v="Payment"/>
    <n v="1"/>
    <s v="Syrup"/>
    <n v="1.5"/>
    <x v="2"/>
  </r>
  <r>
    <x v="3208"/>
    <d v="2025-05-17T00:00:00"/>
    <x v="2752"/>
    <x v="6"/>
    <n v="2"/>
    <x v="1"/>
    <x v="1"/>
    <x v="1"/>
    <m/>
    <s v="Payment"/>
    <n v="1"/>
    <s v="Pourover12 oz"/>
    <n v="7"/>
    <x v="2"/>
  </r>
  <r>
    <x v="3209"/>
    <d v="2025-05-17T00:00:00"/>
    <x v="2753"/>
    <x v="6"/>
    <n v="1"/>
    <x v="1"/>
    <x v="1"/>
    <x v="1"/>
    <m/>
    <s v="Payment"/>
    <n v="2"/>
    <s v="Pourover12 oz"/>
    <n v="3.5"/>
    <x v="2"/>
  </r>
  <r>
    <x v="3210"/>
    <d v="2025-05-17T00:00:00"/>
    <x v="2754"/>
    <x v="6"/>
    <n v="1"/>
    <x v="1"/>
    <x v="1"/>
    <x v="1"/>
    <m/>
    <s v="Payment"/>
    <n v="2"/>
    <s v="Pourover12 oz"/>
    <n v="3.5"/>
    <x v="2"/>
  </r>
  <r>
    <x v="3210"/>
    <d v="2025-05-17T00:00:00"/>
    <x v="2754"/>
    <x v="11"/>
    <n v="1"/>
    <x v="0"/>
    <x v="3"/>
    <x v="4"/>
    <m/>
    <s v="Payment"/>
    <n v="2"/>
    <s v="Extra shot"/>
    <n v="1"/>
    <x v="2"/>
  </r>
  <r>
    <x v="3211"/>
    <d v="2025-05-17T00:00:00"/>
    <x v="2755"/>
    <x v="20"/>
    <n v="1"/>
    <x v="1"/>
    <x v="2"/>
    <x v="1"/>
    <m/>
    <s v="Payment"/>
    <n v="1"/>
    <s v="Rooibos latté12 oz"/>
    <n v="5.5"/>
    <x v="2"/>
  </r>
  <r>
    <x v="3212"/>
    <d v="2025-05-17T00:00:00"/>
    <x v="2756"/>
    <x v="6"/>
    <n v="1"/>
    <x v="1"/>
    <x v="1"/>
    <x v="1"/>
    <m/>
    <s v="Payment"/>
    <n v="1"/>
    <s v="Pourover12 oz"/>
    <n v="3.5"/>
    <x v="2"/>
  </r>
  <r>
    <x v="3213"/>
    <d v="2025-05-17T00:00:00"/>
    <x v="2757"/>
    <x v="17"/>
    <n v="2"/>
    <x v="1"/>
    <x v="1"/>
    <x v="3"/>
    <m/>
    <s v="Payment"/>
    <n v="2"/>
    <s v="Iced Guillermo12 oz"/>
    <n v="7"/>
    <x v="2"/>
  </r>
  <r>
    <x v="3214"/>
    <d v="2025-05-17T00:00:00"/>
    <x v="2758"/>
    <x v="9"/>
    <n v="1"/>
    <x v="0"/>
    <x v="3"/>
    <x v="4"/>
    <m/>
    <s v="Payment"/>
    <n v="1"/>
    <s v="Syrup"/>
    <n v="0.75"/>
    <x v="2"/>
  </r>
  <r>
    <x v="3214"/>
    <d v="2025-05-17T00:00:00"/>
    <x v="2758"/>
    <x v="6"/>
    <n v="1"/>
    <x v="1"/>
    <x v="1"/>
    <x v="1"/>
    <m/>
    <s v="Payment"/>
    <n v="1"/>
    <s v="Pourover12 oz"/>
    <n v="3.5"/>
    <x v="2"/>
  </r>
  <r>
    <x v="3215"/>
    <d v="2025-05-17T00:00:00"/>
    <x v="2759"/>
    <x v="6"/>
    <n v="1"/>
    <x v="1"/>
    <x v="1"/>
    <x v="1"/>
    <m/>
    <s v="Payment"/>
    <n v="2"/>
    <s v="Pourover12 oz"/>
    <n v="3.5"/>
    <x v="2"/>
  </r>
  <r>
    <x v="3216"/>
    <d v="2025-05-17T00:00:00"/>
    <x v="2760"/>
    <x v="9"/>
    <n v="1"/>
    <x v="0"/>
    <x v="3"/>
    <x v="4"/>
    <m/>
    <s v="Payment"/>
    <n v="2"/>
    <s v="Syrup"/>
    <n v="0.75"/>
    <x v="2"/>
  </r>
  <r>
    <x v="3216"/>
    <d v="2025-05-17T00:00:00"/>
    <x v="2760"/>
    <x v="6"/>
    <n v="1"/>
    <x v="1"/>
    <x v="1"/>
    <x v="1"/>
    <m/>
    <s v="Payment"/>
    <n v="2"/>
    <s v="Pourover12 oz"/>
    <n v="3.5"/>
    <x v="2"/>
  </r>
  <r>
    <x v="3217"/>
    <d v="2025-05-17T00:00:00"/>
    <x v="2761"/>
    <x v="6"/>
    <n v="1"/>
    <x v="1"/>
    <x v="1"/>
    <x v="1"/>
    <m/>
    <s v="Payment"/>
    <n v="1"/>
    <s v="Pourover12 oz"/>
    <n v="3.5"/>
    <x v="2"/>
  </r>
  <r>
    <x v="3218"/>
    <d v="2025-05-17T00:00:00"/>
    <x v="2762"/>
    <x v="41"/>
    <n v="2"/>
    <x v="1"/>
    <x v="5"/>
    <x v="3"/>
    <m/>
    <s v="Payment"/>
    <n v="1"/>
    <s v="Fruity fizzy12 oz"/>
    <n v="4"/>
    <x v="2"/>
  </r>
  <r>
    <x v="3219"/>
    <d v="2025-05-17T00:00:00"/>
    <x v="2763"/>
    <x v="6"/>
    <n v="1"/>
    <x v="1"/>
    <x v="1"/>
    <x v="1"/>
    <m/>
    <s v="Payment"/>
    <n v="2"/>
    <s v="Pourover12 oz"/>
    <n v="3.5"/>
    <x v="2"/>
  </r>
  <r>
    <x v="3220"/>
    <d v="2025-05-17T00:00:00"/>
    <x v="2764"/>
    <x v="13"/>
    <n v="1"/>
    <x v="4"/>
    <x v="2"/>
    <x v="1"/>
    <m/>
    <s v="Payment"/>
    <n v="1"/>
    <s v="Moroccan tea10 oz"/>
    <n v="3"/>
    <x v="2"/>
  </r>
  <r>
    <x v="3221"/>
    <d v="2025-05-17T00:00:00"/>
    <x v="2765"/>
    <x v="17"/>
    <n v="1"/>
    <x v="1"/>
    <x v="1"/>
    <x v="3"/>
    <m/>
    <s v="Payment"/>
    <n v="2"/>
    <s v="Iced Guillermo12 oz"/>
    <n v="3.5"/>
    <x v="2"/>
  </r>
  <r>
    <x v="3222"/>
    <d v="2025-05-17T00:00:00"/>
    <x v="2766"/>
    <x v="19"/>
    <n v="1"/>
    <x v="1"/>
    <x v="4"/>
    <x v="5"/>
    <m/>
    <s v="Payment"/>
    <n v="2"/>
    <s v="House blend12 oz"/>
    <n v="12.95"/>
    <x v="2"/>
  </r>
  <r>
    <x v="3223"/>
    <d v="2025-05-17T00:00:00"/>
    <x v="2767"/>
    <x v="16"/>
    <n v="1"/>
    <x v="1"/>
    <x v="5"/>
    <x v="3"/>
    <m/>
    <s v="Payment"/>
    <n v="2"/>
    <s v="Coconut milk smoothie12 oz"/>
    <n v="5.75"/>
    <x v="2"/>
  </r>
  <r>
    <x v="3224"/>
    <d v="2025-05-17T00:00:00"/>
    <x v="2768"/>
    <x v="3"/>
    <n v="1"/>
    <x v="0"/>
    <x v="1"/>
    <x v="2"/>
    <m/>
    <s v="Payment"/>
    <n v="1"/>
    <s v="Drip coffee refill"/>
    <n v="1.25"/>
    <x v="2"/>
  </r>
  <r>
    <x v="3225"/>
    <d v="2025-05-17T00:00:00"/>
    <x v="2769"/>
    <x v="6"/>
    <n v="1"/>
    <x v="1"/>
    <x v="1"/>
    <x v="1"/>
    <m/>
    <s v="Payment"/>
    <n v="1"/>
    <s v="Pourover12 oz"/>
    <n v="3.5"/>
    <x v="2"/>
  </r>
  <r>
    <x v="3225"/>
    <d v="2025-05-17T00:00:00"/>
    <x v="2769"/>
    <x v="15"/>
    <n v="1"/>
    <x v="1"/>
    <x v="1"/>
    <x v="3"/>
    <m/>
    <s v="Payment"/>
    <n v="1"/>
    <s v="Frappé12 oz"/>
    <n v="4.75"/>
    <x v="2"/>
  </r>
  <r>
    <x v="3226"/>
    <d v="2025-05-17T00:00:00"/>
    <x v="2770"/>
    <x v="20"/>
    <n v="1"/>
    <x v="1"/>
    <x v="2"/>
    <x v="1"/>
    <m/>
    <s v="Payment"/>
    <n v="1"/>
    <s v="Rooibos latté12 oz"/>
    <n v="5.5"/>
    <x v="2"/>
  </r>
  <r>
    <x v="3226"/>
    <d v="2025-05-17T00:00:00"/>
    <x v="2770"/>
    <x v="20"/>
    <n v="1"/>
    <x v="1"/>
    <x v="2"/>
    <x v="1"/>
    <m/>
    <s v="Payment"/>
    <n v="1"/>
    <s v="Rooibos latté12 oz"/>
    <n v="5.5"/>
    <x v="2"/>
  </r>
  <r>
    <x v="3227"/>
    <d v="2025-05-17T00:00:00"/>
    <x v="2771"/>
    <x v="9"/>
    <n v="1"/>
    <x v="0"/>
    <x v="3"/>
    <x v="4"/>
    <m/>
    <s v="Payment"/>
    <n v="1"/>
    <s v="Syrup"/>
    <n v="0.75"/>
    <x v="2"/>
  </r>
  <r>
    <x v="3227"/>
    <d v="2025-05-17T00:00:00"/>
    <x v="2771"/>
    <x v="6"/>
    <n v="1"/>
    <x v="1"/>
    <x v="1"/>
    <x v="1"/>
    <m/>
    <s v="Payment"/>
    <n v="1"/>
    <s v="Pourover12 oz"/>
    <n v="3.5"/>
    <x v="2"/>
  </r>
  <r>
    <x v="3228"/>
    <d v="2025-05-17T00:00:00"/>
    <x v="2772"/>
    <x v="9"/>
    <n v="1"/>
    <x v="0"/>
    <x v="3"/>
    <x v="4"/>
    <m/>
    <s v="Payment"/>
    <n v="1"/>
    <s v="Syrup"/>
    <n v="0.75"/>
    <x v="2"/>
  </r>
  <r>
    <x v="3228"/>
    <d v="2025-05-17T00:00:00"/>
    <x v="2772"/>
    <x v="6"/>
    <n v="1"/>
    <x v="1"/>
    <x v="1"/>
    <x v="1"/>
    <m/>
    <s v="Payment"/>
    <n v="1"/>
    <s v="Pourover12 oz"/>
    <n v="3.5"/>
    <x v="2"/>
  </r>
  <r>
    <x v="3229"/>
    <d v="2025-05-17T00:00:00"/>
    <x v="2773"/>
    <x v="5"/>
    <n v="1"/>
    <x v="1"/>
    <x v="1"/>
    <x v="1"/>
    <m/>
    <s v="Payment"/>
    <n v="1"/>
    <s v="Café Cubano12 oz"/>
    <n v="7"/>
    <x v="2"/>
  </r>
  <r>
    <x v="3230"/>
    <d v="2025-05-17T00:00:00"/>
    <x v="2774"/>
    <x v="15"/>
    <n v="1"/>
    <x v="1"/>
    <x v="1"/>
    <x v="3"/>
    <m/>
    <s v="Payment"/>
    <n v="2"/>
    <s v="Frappé12 oz"/>
    <n v="4.75"/>
    <x v="2"/>
  </r>
  <r>
    <x v="3231"/>
    <d v="2025-05-17T00:00:00"/>
    <x v="2775"/>
    <x v="6"/>
    <n v="1"/>
    <x v="1"/>
    <x v="1"/>
    <x v="1"/>
    <m/>
    <s v="Payment"/>
    <n v="1"/>
    <s v="Pourover12 oz"/>
    <n v="3.5"/>
    <x v="2"/>
  </r>
  <r>
    <x v="3232"/>
    <d v="2025-05-17T00:00:00"/>
    <x v="2776"/>
    <x v="15"/>
    <n v="1"/>
    <x v="1"/>
    <x v="1"/>
    <x v="3"/>
    <m/>
    <s v="Payment"/>
    <n v="1"/>
    <s v="Frappé12 oz"/>
    <n v="4.75"/>
    <x v="2"/>
  </r>
  <r>
    <x v="3233"/>
    <d v="2025-05-17T00:00:00"/>
    <x v="2777"/>
    <x v="15"/>
    <n v="1"/>
    <x v="1"/>
    <x v="1"/>
    <x v="3"/>
    <m/>
    <s v="Payment"/>
    <n v="1"/>
    <s v="Frappé12 oz"/>
    <n v="4.75"/>
    <x v="2"/>
  </r>
  <r>
    <x v="3234"/>
    <d v="2025-05-17T00:00:00"/>
    <x v="2778"/>
    <x v="42"/>
    <n v="1"/>
    <x v="0"/>
    <x v="0"/>
    <x v="10"/>
    <m/>
    <s v="Payment"/>
    <n v="1"/>
    <s v="Reusable travel mug"/>
    <n v="12.75"/>
    <x v="2"/>
  </r>
  <r>
    <x v="3235"/>
    <d v="2025-05-17T00:00:00"/>
    <x v="2779"/>
    <x v="11"/>
    <n v="1"/>
    <x v="0"/>
    <x v="3"/>
    <x v="4"/>
    <m/>
    <s v="Payment"/>
    <n v="2"/>
    <s v="Extra shot"/>
    <n v="1"/>
    <x v="2"/>
  </r>
  <r>
    <x v="3236"/>
    <d v="2025-05-17T00:00:00"/>
    <x v="2780"/>
    <x v="9"/>
    <n v="1"/>
    <x v="0"/>
    <x v="3"/>
    <x v="4"/>
    <m/>
    <s v="Payment"/>
    <n v="1"/>
    <s v="Syrup"/>
    <n v="0.75"/>
    <x v="2"/>
  </r>
  <r>
    <x v="3236"/>
    <d v="2025-05-17T00:00:00"/>
    <x v="2780"/>
    <x v="6"/>
    <n v="1"/>
    <x v="1"/>
    <x v="1"/>
    <x v="1"/>
    <m/>
    <s v="Payment"/>
    <n v="1"/>
    <s v="Pourover12 oz"/>
    <n v="3.5"/>
    <x v="2"/>
  </r>
  <r>
    <x v="3237"/>
    <d v="2025-05-17T00:00:00"/>
    <x v="2638"/>
    <x v="36"/>
    <n v="1"/>
    <x v="0"/>
    <x v="6"/>
    <x v="7"/>
    <m/>
    <s v="Payment"/>
    <n v="1"/>
    <s v="Cookie"/>
    <n v="3"/>
    <x v="2"/>
  </r>
  <r>
    <x v="3238"/>
    <d v="2025-05-17T00:00:00"/>
    <x v="2781"/>
    <x v="28"/>
    <n v="1"/>
    <x v="0"/>
    <x v="6"/>
    <x v="7"/>
    <m/>
    <s v="Payment"/>
    <n v="1"/>
    <s v="Pizza pocket"/>
    <n v="5"/>
    <x v="2"/>
  </r>
  <r>
    <x v="3239"/>
    <d v="2025-05-17T00:00:00"/>
    <x v="2782"/>
    <x v="31"/>
    <n v="1"/>
    <x v="0"/>
    <x v="6"/>
    <x v="7"/>
    <m/>
    <s v="Payment"/>
    <n v="1"/>
    <s v="Sticky bun"/>
    <n v="2.75"/>
    <x v="2"/>
  </r>
  <r>
    <x v="3240"/>
    <d v="2025-05-17T00:00:00"/>
    <x v="2648"/>
    <x v="28"/>
    <n v="1"/>
    <x v="0"/>
    <x v="6"/>
    <x v="7"/>
    <m/>
    <s v="Payment"/>
    <n v="1"/>
    <s v="Pizza pocket"/>
    <n v="5"/>
    <x v="2"/>
  </r>
  <r>
    <x v="3241"/>
    <d v="2025-05-17T00:00:00"/>
    <x v="2783"/>
    <x v="28"/>
    <n v="1"/>
    <x v="0"/>
    <x v="6"/>
    <x v="7"/>
    <m/>
    <s v="Payment"/>
    <n v="1"/>
    <s v="Pizza pocket"/>
    <n v="5"/>
    <x v="2"/>
  </r>
  <r>
    <x v="3241"/>
    <d v="2025-05-17T00:00:00"/>
    <x v="2783"/>
    <x v="36"/>
    <n v="1"/>
    <x v="0"/>
    <x v="6"/>
    <x v="7"/>
    <m/>
    <s v="Payment"/>
    <n v="1"/>
    <s v="Cookie"/>
    <n v="3"/>
    <x v="2"/>
  </r>
  <r>
    <x v="3242"/>
    <d v="2025-05-17T00:00:00"/>
    <x v="2651"/>
    <x v="28"/>
    <n v="1"/>
    <x v="0"/>
    <x v="6"/>
    <x v="7"/>
    <m/>
    <s v="Payment"/>
    <n v="1"/>
    <s v="Pizza pocket"/>
    <n v="5"/>
    <x v="2"/>
  </r>
  <r>
    <x v="3243"/>
    <d v="2025-05-17T00:00:00"/>
    <x v="2653"/>
    <x v="31"/>
    <n v="1"/>
    <x v="0"/>
    <x v="6"/>
    <x v="7"/>
    <m/>
    <s v="Payment"/>
    <n v="1"/>
    <s v="Sticky bun"/>
    <n v="2.75"/>
    <x v="2"/>
  </r>
  <r>
    <x v="3243"/>
    <d v="2025-05-17T00:00:00"/>
    <x v="2653"/>
    <x v="27"/>
    <n v="1"/>
    <x v="0"/>
    <x v="6"/>
    <x v="7"/>
    <m/>
    <s v="Payment"/>
    <n v="1"/>
    <s v="Apricot danish"/>
    <n v="3.5"/>
    <x v="2"/>
  </r>
  <r>
    <x v="3244"/>
    <d v="2025-05-17T00:00:00"/>
    <x v="2667"/>
    <x v="25"/>
    <n v="1"/>
    <x v="0"/>
    <x v="6"/>
    <x v="6"/>
    <m/>
    <s v="Payment"/>
    <n v="2"/>
    <s v="Candy bar"/>
    <n v="2.75"/>
    <x v="2"/>
  </r>
  <r>
    <x v="3245"/>
    <d v="2025-05-17T00:00:00"/>
    <x v="2784"/>
    <x v="47"/>
    <n v="1"/>
    <x v="0"/>
    <x v="6"/>
    <x v="7"/>
    <m/>
    <s v="Payment"/>
    <n v="2"/>
    <s v="Iced sugar cookie"/>
    <n v="3.25"/>
    <x v="2"/>
  </r>
  <r>
    <x v="3246"/>
    <d v="2025-05-17T00:00:00"/>
    <x v="2675"/>
    <x v="36"/>
    <n v="1"/>
    <x v="0"/>
    <x v="6"/>
    <x v="7"/>
    <m/>
    <s v="Payment"/>
    <n v="1"/>
    <s v="Cookie"/>
    <n v="3"/>
    <x v="2"/>
  </r>
  <r>
    <x v="3247"/>
    <d v="2025-05-17T00:00:00"/>
    <x v="2687"/>
    <x v="32"/>
    <n v="2"/>
    <x v="0"/>
    <x v="6"/>
    <x v="7"/>
    <m/>
    <s v="Payment"/>
    <n v="1"/>
    <s v="Scone with clotted cream and jam"/>
    <n v="11.5"/>
    <x v="2"/>
  </r>
  <r>
    <x v="3248"/>
    <d v="2025-05-17T00:00:00"/>
    <x v="2690"/>
    <x v="28"/>
    <n v="1"/>
    <x v="0"/>
    <x v="6"/>
    <x v="7"/>
    <m/>
    <s v="Payment"/>
    <n v="1"/>
    <s v="Pizza pocket"/>
    <n v="5"/>
    <x v="2"/>
  </r>
  <r>
    <x v="3249"/>
    <d v="2025-05-17T00:00:00"/>
    <x v="2785"/>
    <x v="29"/>
    <n v="1"/>
    <x v="0"/>
    <x v="6"/>
    <x v="7"/>
    <m/>
    <s v="Payment"/>
    <n v="1"/>
    <s v="Cinnamon roll"/>
    <n v="3.75"/>
    <x v="2"/>
  </r>
  <r>
    <x v="3250"/>
    <d v="2025-05-17T00:00:00"/>
    <x v="2693"/>
    <x v="36"/>
    <n v="1"/>
    <x v="0"/>
    <x v="6"/>
    <x v="7"/>
    <m/>
    <s v="Payment"/>
    <n v="1"/>
    <s v="Cookie"/>
    <n v="3"/>
    <x v="2"/>
  </r>
  <r>
    <x v="3251"/>
    <d v="2025-05-17T00:00:00"/>
    <x v="2704"/>
    <x v="25"/>
    <n v="1"/>
    <x v="0"/>
    <x v="6"/>
    <x v="6"/>
    <m/>
    <s v="Payment"/>
    <n v="2"/>
    <s v="Candy bar"/>
    <n v="2.75"/>
    <x v="2"/>
  </r>
  <r>
    <x v="3252"/>
    <d v="2025-05-17T00:00:00"/>
    <x v="2705"/>
    <x v="31"/>
    <n v="2"/>
    <x v="0"/>
    <x v="6"/>
    <x v="7"/>
    <m/>
    <s v="Payment"/>
    <n v="1"/>
    <s v="Sticky bun"/>
    <n v="5.5"/>
    <x v="2"/>
  </r>
  <r>
    <x v="3253"/>
    <d v="2025-05-17T00:00:00"/>
    <x v="2706"/>
    <x v="31"/>
    <n v="1"/>
    <x v="0"/>
    <x v="6"/>
    <x v="7"/>
    <m/>
    <s v="Payment"/>
    <n v="1"/>
    <s v="Sticky bun"/>
    <n v="2.75"/>
    <x v="2"/>
  </r>
  <r>
    <x v="3254"/>
    <d v="2025-05-17T00:00:00"/>
    <x v="2786"/>
    <x v="32"/>
    <n v="1"/>
    <x v="0"/>
    <x v="6"/>
    <x v="7"/>
    <m/>
    <s v="Payment"/>
    <n v="1"/>
    <s v="Scone with clotted cream and jam"/>
    <n v="5.75"/>
    <x v="2"/>
  </r>
  <r>
    <x v="3255"/>
    <d v="2025-05-17T00:00:00"/>
    <x v="2787"/>
    <x v="29"/>
    <n v="1"/>
    <x v="0"/>
    <x v="6"/>
    <x v="7"/>
    <m/>
    <s v="Payment"/>
    <n v="1"/>
    <s v="Cinnamon roll"/>
    <n v="3.75"/>
    <x v="2"/>
  </r>
  <r>
    <x v="3256"/>
    <d v="2025-05-17T00:00:00"/>
    <x v="2788"/>
    <x v="32"/>
    <n v="1"/>
    <x v="0"/>
    <x v="6"/>
    <x v="7"/>
    <m/>
    <s v="Payment"/>
    <n v="1"/>
    <s v="Scone with clotted cream and jam"/>
    <n v="5.75"/>
    <x v="2"/>
  </r>
  <r>
    <x v="3257"/>
    <d v="2025-05-17T00:00:00"/>
    <x v="2724"/>
    <x v="36"/>
    <n v="1"/>
    <x v="0"/>
    <x v="6"/>
    <x v="7"/>
    <m/>
    <s v="Payment"/>
    <n v="1"/>
    <s v="Cookie"/>
    <n v="3"/>
    <x v="2"/>
  </r>
  <r>
    <x v="3258"/>
    <d v="2025-05-17T00:00:00"/>
    <x v="2732"/>
    <x v="29"/>
    <n v="1"/>
    <x v="0"/>
    <x v="6"/>
    <x v="7"/>
    <m/>
    <s v="Payment"/>
    <n v="2"/>
    <s v="Cinnamon roll"/>
    <n v="3.75"/>
    <x v="2"/>
  </r>
  <r>
    <x v="3259"/>
    <d v="2025-05-17T00:00:00"/>
    <x v="2735"/>
    <x v="31"/>
    <n v="1"/>
    <x v="0"/>
    <x v="6"/>
    <x v="7"/>
    <m/>
    <s v="Payment"/>
    <n v="2"/>
    <s v="Sticky bun"/>
    <n v="2.75"/>
    <x v="2"/>
  </r>
  <r>
    <x v="3259"/>
    <d v="2025-05-17T00:00:00"/>
    <x v="2735"/>
    <x v="47"/>
    <n v="1"/>
    <x v="0"/>
    <x v="6"/>
    <x v="7"/>
    <m/>
    <s v="Payment"/>
    <n v="2"/>
    <s v="Iced sugar cookie"/>
    <n v="3.25"/>
    <x v="2"/>
  </r>
  <r>
    <x v="3260"/>
    <d v="2025-05-17T00:00:00"/>
    <x v="2736"/>
    <x v="31"/>
    <n v="1"/>
    <x v="0"/>
    <x v="6"/>
    <x v="7"/>
    <m/>
    <s v="Payment"/>
    <n v="1"/>
    <s v="Sticky bun"/>
    <n v="2.75"/>
    <x v="2"/>
  </r>
  <r>
    <x v="3261"/>
    <d v="2025-05-17T00:00:00"/>
    <x v="2789"/>
    <x v="32"/>
    <n v="1"/>
    <x v="0"/>
    <x v="6"/>
    <x v="7"/>
    <m/>
    <s v="Payment"/>
    <n v="1"/>
    <s v="Scone with clotted cream and jam"/>
    <n v="5.75"/>
    <x v="2"/>
  </r>
  <r>
    <x v="3262"/>
    <d v="2025-05-17T00:00:00"/>
    <x v="2790"/>
    <x v="37"/>
    <n v="1"/>
    <x v="0"/>
    <x v="6"/>
    <x v="7"/>
    <m/>
    <s v="Payment"/>
    <n v="1"/>
    <s v="Donut"/>
    <n v="3.75"/>
    <x v="2"/>
  </r>
  <r>
    <x v="3263"/>
    <d v="2025-05-17T00:00:00"/>
    <x v="2738"/>
    <x v="26"/>
    <n v="1"/>
    <x v="0"/>
    <x v="6"/>
    <x v="7"/>
    <m/>
    <s v="Payment"/>
    <n v="1"/>
    <s v="Rugelach"/>
    <n v="3.75"/>
    <x v="2"/>
  </r>
  <r>
    <x v="3263"/>
    <d v="2025-05-17T00:00:00"/>
    <x v="2738"/>
    <x v="36"/>
    <n v="1"/>
    <x v="0"/>
    <x v="6"/>
    <x v="7"/>
    <m/>
    <s v="Payment"/>
    <n v="1"/>
    <s v="Cookie"/>
    <n v="3"/>
    <x v="2"/>
  </r>
  <r>
    <x v="3264"/>
    <d v="2025-05-17T00:00:00"/>
    <x v="2740"/>
    <x v="29"/>
    <n v="1"/>
    <x v="0"/>
    <x v="6"/>
    <x v="7"/>
    <m/>
    <s v="Payment"/>
    <n v="2"/>
    <s v="Cinnamon roll"/>
    <n v="3.75"/>
    <x v="2"/>
  </r>
  <r>
    <x v="3265"/>
    <d v="2025-05-17T00:00:00"/>
    <x v="2742"/>
    <x v="32"/>
    <n v="1"/>
    <x v="0"/>
    <x v="6"/>
    <x v="7"/>
    <m/>
    <s v="Payment"/>
    <n v="1"/>
    <s v="Scone with clotted cream and jam"/>
    <n v="5.75"/>
    <x v="2"/>
  </r>
  <r>
    <x v="3266"/>
    <d v="2025-05-17T00:00:00"/>
    <x v="2744"/>
    <x v="29"/>
    <n v="1"/>
    <x v="0"/>
    <x v="6"/>
    <x v="7"/>
    <m/>
    <s v="Payment"/>
    <n v="2"/>
    <s v="Cinnamon roll"/>
    <n v="3.75"/>
    <x v="2"/>
  </r>
  <r>
    <x v="3267"/>
    <d v="2025-05-17T00:00:00"/>
    <x v="2751"/>
    <x v="47"/>
    <n v="1"/>
    <x v="0"/>
    <x v="6"/>
    <x v="7"/>
    <m/>
    <s v="Payment"/>
    <n v="2"/>
    <s v="Iced sugar cookie"/>
    <n v="3.25"/>
    <x v="2"/>
  </r>
  <r>
    <x v="3268"/>
    <d v="2025-05-17T00:00:00"/>
    <x v="2762"/>
    <x v="32"/>
    <n v="2"/>
    <x v="0"/>
    <x v="6"/>
    <x v="7"/>
    <m/>
    <s v="Payment"/>
    <n v="1"/>
    <s v="Scone with clotted cream and jam"/>
    <n v="11.5"/>
    <x v="2"/>
  </r>
  <r>
    <x v="3269"/>
    <d v="2025-05-17T00:00:00"/>
    <x v="2764"/>
    <x v="29"/>
    <n v="1"/>
    <x v="0"/>
    <x v="6"/>
    <x v="7"/>
    <m/>
    <s v="Payment"/>
    <n v="1"/>
    <s v="Cinnamon roll"/>
    <n v="3.75"/>
    <x v="2"/>
  </r>
  <r>
    <x v="3270"/>
    <d v="2025-05-17T00:00:00"/>
    <x v="2791"/>
    <x v="45"/>
    <n v="1"/>
    <x v="0"/>
    <x v="6"/>
    <x v="8"/>
    <m/>
    <s v="Payment"/>
    <n v="2"/>
    <s v="Cinnamon roll (day old)"/>
    <n v="3"/>
    <x v="2"/>
  </r>
  <r>
    <x v="3271"/>
    <d v="2025-05-17T00:00:00"/>
    <x v="2768"/>
    <x v="32"/>
    <n v="1"/>
    <x v="0"/>
    <x v="6"/>
    <x v="7"/>
    <m/>
    <s v="Payment"/>
    <n v="1"/>
    <s v="Scone with clotted cream and jam"/>
    <n v="5.75"/>
    <x v="2"/>
  </r>
  <r>
    <x v="3272"/>
    <d v="2025-05-17T00:00:00"/>
    <x v="2771"/>
    <x v="32"/>
    <n v="1"/>
    <x v="0"/>
    <x v="6"/>
    <x v="7"/>
    <m/>
    <s v="Payment"/>
    <n v="1"/>
    <s v="Scone with clotted cream and jam"/>
    <n v="5.75"/>
    <x v="2"/>
  </r>
  <r>
    <x v="3273"/>
    <d v="2025-05-17T00:00:00"/>
    <x v="2792"/>
    <x v="32"/>
    <n v="1"/>
    <x v="0"/>
    <x v="6"/>
    <x v="7"/>
    <m/>
    <s v="Payment"/>
    <n v="1"/>
    <s v="Scone with clotted cream and jam"/>
    <n v="5.75"/>
    <x v="2"/>
  </r>
  <r>
    <x v="3274"/>
    <d v="2025-05-17T00:00:00"/>
    <x v="2776"/>
    <x v="32"/>
    <n v="1"/>
    <x v="0"/>
    <x v="6"/>
    <x v="7"/>
    <m/>
    <s v="Payment"/>
    <n v="1"/>
    <s v="Scone with clotted cream and jam"/>
    <n v="5.75"/>
    <x v="2"/>
  </r>
  <r>
    <x v="3275"/>
    <d v="2025-05-18T00:00:00"/>
    <x v="2793"/>
    <x v="10"/>
    <n v="1"/>
    <x v="1"/>
    <x v="4"/>
    <x v="5"/>
    <m/>
    <s v="Payment"/>
    <n v="1"/>
    <s v="Single-origin12 oz"/>
    <n v="14.95"/>
    <x v="3"/>
  </r>
  <r>
    <x v="3276"/>
    <d v="2025-05-18T00:00:00"/>
    <x v="2794"/>
    <x v="2"/>
    <n v="1"/>
    <x v="1"/>
    <x v="1"/>
    <x v="1"/>
    <m/>
    <s v="Payment"/>
    <n v="1"/>
    <s v="Cappuccino12 oz"/>
    <n v="5.5"/>
    <x v="3"/>
  </r>
  <r>
    <x v="3277"/>
    <d v="2025-05-18T00:00:00"/>
    <x v="2795"/>
    <x v="15"/>
    <n v="1"/>
    <x v="1"/>
    <x v="1"/>
    <x v="3"/>
    <m/>
    <s v="Payment"/>
    <n v="1"/>
    <s v="Frappé12 oz"/>
    <n v="4.75"/>
    <x v="3"/>
  </r>
  <r>
    <x v="3278"/>
    <d v="2025-05-18T00:00:00"/>
    <x v="2796"/>
    <x v="1"/>
    <n v="1"/>
    <x v="1"/>
    <x v="1"/>
    <x v="1"/>
    <m/>
    <s v="Payment"/>
    <n v="1"/>
    <s v="Café latté12 oz"/>
    <n v="4.25"/>
    <x v="3"/>
  </r>
  <r>
    <x v="3279"/>
    <d v="2025-05-18T00:00:00"/>
    <x v="2797"/>
    <x v="1"/>
    <n v="1"/>
    <x v="1"/>
    <x v="1"/>
    <x v="1"/>
    <m/>
    <s v="Payment"/>
    <n v="1"/>
    <s v="Café latté12 oz"/>
    <n v="4.25"/>
    <x v="3"/>
  </r>
  <r>
    <x v="3280"/>
    <d v="2025-05-18T00:00:00"/>
    <x v="2798"/>
    <x v="8"/>
    <n v="1"/>
    <x v="1"/>
    <x v="2"/>
    <x v="3"/>
    <m/>
    <s v="Payment"/>
    <n v="1"/>
    <s v="Iced tea12 oz"/>
    <n v="4.25"/>
    <x v="3"/>
  </r>
  <r>
    <x v="3281"/>
    <d v="2025-05-18T00:00:00"/>
    <x v="2799"/>
    <x v="7"/>
    <n v="2"/>
    <x v="2"/>
    <x v="1"/>
    <x v="1"/>
    <m/>
    <s v="Payment"/>
    <n v="1"/>
    <s v="Turkish coffee3 oz"/>
    <n v="7.5"/>
    <x v="3"/>
  </r>
  <r>
    <x v="3281"/>
    <d v="2025-05-18T00:00:00"/>
    <x v="2799"/>
    <x v="17"/>
    <n v="1"/>
    <x v="1"/>
    <x v="1"/>
    <x v="3"/>
    <m/>
    <s v="Payment"/>
    <n v="1"/>
    <s v="Iced Guillermo12 oz"/>
    <n v="3.5"/>
    <x v="3"/>
  </r>
  <r>
    <x v="3281"/>
    <d v="2025-05-18T00:00:00"/>
    <x v="2799"/>
    <x v="15"/>
    <n v="1"/>
    <x v="1"/>
    <x v="1"/>
    <x v="3"/>
    <m/>
    <s v="Payment"/>
    <n v="1"/>
    <s v="Frappé12 oz"/>
    <n v="4.75"/>
    <x v="3"/>
  </r>
  <r>
    <x v="3282"/>
    <d v="2025-05-18T00:00:00"/>
    <x v="2800"/>
    <x v="1"/>
    <n v="1"/>
    <x v="1"/>
    <x v="1"/>
    <x v="1"/>
    <m/>
    <s v="Payment"/>
    <n v="1"/>
    <s v="Café latté12 oz"/>
    <n v="4.25"/>
    <x v="3"/>
  </r>
  <r>
    <x v="3283"/>
    <d v="2025-05-18T00:00:00"/>
    <x v="2801"/>
    <x v="15"/>
    <n v="1"/>
    <x v="1"/>
    <x v="1"/>
    <x v="3"/>
    <m/>
    <s v="Payment"/>
    <n v="1"/>
    <s v="Frappé12 oz"/>
    <n v="4.75"/>
    <x v="3"/>
  </r>
  <r>
    <x v="3284"/>
    <d v="2025-05-18T00:00:00"/>
    <x v="2802"/>
    <x v="9"/>
    <n v="1"/>
    <x v="0"/>
    <x v="3"/>
    <x v="4"/>
    <m/>
    <s v="Payment"/>
    <n v="1"/>
    <s v="Syrup"/>
    <n v="0.75"/>
    <x v="3"/>
  </r>
  <r>
    <x v="3284"/>
    <d v="2025-05-18T00:00:00"/>
    <x v="2802"/>
    <x v="6"/>
    <n v="1"/>
    <x v="1"/>
    <x v="1"/>
    <x v="1"/>
    <m/>
    <s v="Payment"/>
    <n v="1"/>
    <s v="Pourover12 oz"/>
    <n v="3.5"/>
    <x v="3"/>
  </r>
  <r>
    <x v="3285"/>
    <d v="2025-05-18T00:00:00"/>
    <x v="2803"/>
    <x v="17"/>
    <n v="1"/>
    <x v="1"/>
    <x v="1"/>
    <x v="3"/>
    <m/>
    <s v="Payment"/>
    <n v="1"/>
    <s v="Iced Guillermo12 oz"/>
    <n v="3.5"/>
    <x v="3"/>
  </r>
  <r>
    <x v="3285"/>
    <d v="2025-05-18T00:00:00"/>
    <x v="2803"/>
    <x v="4"/>
    <n v="1"/>
    <x v="1"/>
    <x v="1"/>
    <x v="1"/>
    <m/>
    <s v="Payment"/>
    <n v="1"/>
    <s v="Drip coffee12 oz"/>
    <n v="2.25"/>
    <x v="3"/>
  </r>
  <r>
    <x v="3286"/>
    <d v="2025-05-18T00:00:00"/>
    <x v="2804"/>
    <x v="17"/>
    <n v="1"/>
    <x v="1"/>
    <x v="1"/>
    <x v="3"/>
    <m/>
    <s v="Payment"/>
    <n v="1"/>
    <s v="Iced Guillermo12 oz"/>
    <n v="3.5"/>
    <x v="3"/>
  </r>
  <r>
    <x v="3287"/>
    <d v="2025-05-18T00:00:00"/>
    <x v="2805"/>
    <x v="17"/>
    <n v="1"/>
    <x v="1"/>
    <x v="1"/>
    <x v="3"/>
    <m/>
    <s v="Payment"/>
    <n v="1"/>
    <s v="Iced Guillermo12 oz"/>
    <n v="3.5"/>
    <x v="3"/>
  </r>
  <r>
    <x v="3288"/>
    <d v="2025-05-18T00:00:00"/>
    <x v="2806"/>
    <x v="1"/>
    <n v="1"/>
    <x v="1"/>
    <x v="1"/>
    <x v="1"/>
    <m/>
    <s v="Payment"/>
    <n v="1"/>
    <s v="Café latté12 oz"/>
    <n v="4.25"/>
    <x v="3"/>
  </r>
  <r>
    <x v="3289"/>
    <d v="2025-05-18T00:00:00"/>
    <x v="2807"/>
    <x v="1"/>
    <n v="1"/>
    <x v="1"/>
    <x v="1"/>
    <x v="1"/>
    <m/>
    <s v="Payment"/>
    <n v="1"/>
    <s v="Café latté12 oz"/>
    <n v="4.25"/>
    <x v="3"/>
  </r>
  <r>
    <x v="3290"/>
    <d v="2025-05-18T00:00:00"/>
    <x v="2808"/>
    <x v="1"/>
    <n v="1"/>
    <x v="1"/>
    <x v="1"/>
    <x v="1"/>
    <m/>
    <s v="Payment"/>
    <n v="1"/>
    <s v="Café latté12 oz"/>
    <n v="4.25"/>
    <x v="3"/>
  </r>
  <r>
    <x v="3291"/>
    <d v="2025-05-18T00:00:00"/>
    <x v="2809"/>
    <x v="1"/>
    <n v="1"/>
    <x v="1"/>
    <x v="1"/>
    <x v="1"/>
    <m/>
    <s v="Payment"/>
    <n v="1"/>
    <s v="Café latté12 oz"/>
    <n v="4.25"/>
    <x v="3"/>
  </r>
  <r>
    <x v="3292"/>
    <d v="2025-05-18T00:00:00"/>
    <x v="2810"/>
    <x v="3"/>
    <n v="1"/>
    <x v="0"/>
    <x v="1"/>
    <x v="2"/>
    <m/>
    <s v="Payment"/>
    <n v="1"/>
    <s v="Drip coffee refill"/>
    <n v="1.25"/>
    <x v="3"/>
  </r>
  <r>
    <x v="3293"/>
    <d v="2025-05-18T00:00:00"/>
    <x v="2811"/>
    <x v="7"/>
    <n v="1"/>
    <x v="2"/>
    <x v="1"/>
    <x v="1"/>
    <m/>
    <s v="Payment"/>
    <n v="2"/>
    <s v="Turkish coffee3 oz"/>
    <n v="3.75"/>
    <x v="3"/>
  </r>
  <r>
    <x v="3293"/>
    <d v="2025-05-18T00:00:00"/>
    <x v="2811"/>
    <x v="4"/>
    <n v="1"/>
    <x v="1"/>
    <x v="1"/>
    <x v="1"/>
    <m/>
    <s v="Payment"/>
    <n v="2"/>
    <s v="Drip coffee12 oz"/>
    <n v="2.25"/>
    <x v="3"/>
  </r>
  <r>
    <x v="3294"/>
    <d v="2025-05-18T00:00:00"/>
    <x v="2812"/>
    <x v="9"/>
    <n v="1"/>
    <x v="0"/>
    <x v="3"/>
    <x v="4"/>
    <m/>
    <s v="Payment"/>
    <n v="1"/>
    <s v="Syrup"/>
    <n v="0.75"/>
    <x v="3"/>
  </r>
  <r>
    <x v="3294"/>
    <d v="2025-05-18T00:00:00"/>
    <x v="2812"/>
    <x v="6"/>
    <n v="1"/>
    <x v="1"/>
    <x v="1"/>
    <x v="1"/>
    <m/>
    <s v="Payment"/>
    <n v="1"/>
    <s v="Pourover12 oz"/>
    <n v="3.5"/>
    <x v="3"/>
  </r>
  <r>
    <x v="3295"/>
    <d v="2025-05-18T00:00:00"/>
    <x v="2813"/>
    <x v="15"/>
    <n v="1"/>
    <x v="1"/>
    <x v="1"/>
    <x v="3"/>
    <m/>
    <s v="Payment"/>
    <n v="1"/>
    <s v="Frappé12 oz"/>
    <n v="4.75"/>
    <x v="3"/>
  </r>
  <r>
    <x v="3296"/>
    <d v="2025-05-18T00:00:00"/>
    <x v="2814"/>
    <x v="15"/>
    <n v="2"/>
    <x v="1"/>
    <x v="1"/>
    <x v="3"/>
    <m/>
    <s v="Payment"/>
    <n v="2"/>
    <s v="Frappé12 oz"/>
    <n v="9.5"/>
    <x v="3"/>
  </r>
  <r>
    <x v="3297"/>
    <d v="2025-05-18T00:00:00"/>
    <x v="2815"/>
    <x v="6"/>
    <n v="1"/>
    <x v="1"/>
    <x v="1"/>
    <x v="1"/>
    <m/>
    <s v="Payment"/>
    <n v="2"/>
    <s v="Pourover12 oz"/>
    <n v="3.5"/>
    <x v="3"/>
  </r>
  <r>
    <x v="3298"/>
    <d v="2025-05-18T00:00:00"/>
    <x v="2816"/>
    <x v="12"/>
    <n v="1"/>
    <x v="3"/>
    <x v="1"/>
    <x v="1"/>
    <m/>
    <s v="Payment"/>
    <n v="1"/>
    <s v="Espresso1 oz"/>
    <n v="2.5"/>
    <x v="3"/>
  </r>
  <r>
    <x v="3299"/>
    <d v="2025-05-18T00:00:00"/>
    <x v="2817"/>
    <x v="9"/>
    <n v="1"/>
    <x v="0"/>
    <x v="3"/>
    <x v="4"/>
    <m/>
    <s v="Payment"/>
    <n v="1"/>
    <s v="Syrup"/>
    <n v="0.75"/>
    <x v="3"/>
  </r>
  <r>
    <x v="3299"/>
    <d v="2025-05-18T00:00:00"/>
    <x v="2817"/>
    <x v="6"/>
    <n v="1"/>
    <x v="1"/>
    <x v="1"/>
    <x v="1"/>
    <m/>
    <s v="Payment"/>
    <n v="1"/>
    <s v="Pourover12 oz"/>
    <n v="3.5"/>
    <x v="3"/>
  </r>
  <r>
    <x v="3300"/>
    <d v="2025-05-18T00:00:00"/>
    <x v="2818"/>
    <x v="9"/>
    <n v="1"/>
    <x v="0"/>
    <x v="3"/>
    <x v="4"/>
    <m/>
    <s v="Payment"/>
    <n v="1"/>
    <s v="Syrup"/>
    <n v="0.75"/>
    <x v="3"/>
  </r>
  <r>
    <x v="3300"/>
    <d v="2025-05-18T00:00:00"/>
    <x v="2818"/>
    <x v="1"/>
    <n v="1"/>
    <x v="1"/>
    <x v="1"/>
    <x v="1"/>
    <m/>
    <s v="Payment"/>
    <n v="1"/>
    <s v="Café latté12 oz"/>
    <n v="4.25"/>
    <x v="3"/>
  </r>
  <r>
    <x v="3301"/>
    <d v="2025-05-18T00:00:00"/>
    <x v="2819"/>
    <x v="9"/>
    <n v="1"/>
    <x v="0"/>
    <x v="3"/>
    <x v="4"/>
    <m/>
    <s v="Payment"/>
    <n v="1"/>
    <s v="Syrup"/>
    <n v="0.75"/>
    <x v="3"/>
  </r>
  <r>
    <x v="3301"/>
    <d v="2025-05-18T00:00:00"/>
    <x v="2819"/>
    <x v="1"/>
    <n v="1"/>
    <x v="1"/>
    <x v="1"/>
    <x v="1"/>
    <m/>
    <s v="Payment"/>
    <n v="1"/>
    <s v="Café latté12 oz"/>
    <n v="4.25"/>
    <x v="3"/>
  </r>
  <r>
    <x v="3302"/>
    <d v="2025-05-18T00:00:00"/>
    <x v="2820"/>
    <x v="2"/>
    <n v="1"/>
    <x v="1"/>
    <x v="1"/>
    <x v="1"/>
    <m/>
    <s v="Payment"/>
    <n v="2"/>
    <s v="Cappuccino12 oz"/>
    <n v="5.5"/>
    <x v="3"/>
  </r>
  <r>
    <x v="3303"/>
    <d v="2025-05-18T00:00:00"/>
    <x v="2821"/>
    <x v="3"/>
    <n v="1"/>
    <x v="0"/>
    <x v="1"/>
    <x v="2"/>
    <m/>
    <s v="Payment"/>
    <n v="1"/>
    <s v="Drip coffee refill"/>
    <n v="1.25"/>
    <x v="3"/>
  </r>
  <r>
    <x v="3304"/>
    <d v="2025-05-18T00:00:00"/>
    <x v="2822"/>
    <x v="8"/>
    <n v="1"/>
    <x v="1"/>
    <x v="2"/>
    <x v="3"/>
    <m/>
    <s v="Payment"/>
    <n v="1"/>
    <s v="Iced tea12 oz"/>
    <n v="4.25"/>
    <x v="3"/>
  </r>
  <r>
    <x v="3305"/>
    <d v="2025-05-18T00:00:00"/>
    <x v="2823"/>
    <x v="6"/>
    <n v="1"/>
    <x v="1"/>
    <x v="1"/>
    <x v="1"/>
    <m/>
    <s v="Payment"/>
    <n v="1"/>
    <s v="Pourover12 oz"/>
    <n v="3.5"/>
    <x v="3"/>
  </r>
  <r>
    <x v="3306"/>
    <d v="2025-05-18T00:00:00"/>
    <x v="2824"/>
    <x v="8"/>
    <n v="1"/>
    <x v="1"/>
    <x v="2"/>
    <x v="3"/>
    <m/>
    <s v="Payment"/>
    <n v="1"/>
    <s v="Iced tea12 oz"/>
    <n v="4.25"/>
    <x v="3"/>
  </r>
  <r>
    <x v="3307"/>
    <d v="2025-05-18T00:00:00"/>
    <x v="2825"/>
    <x v="6"/>
    <n v="1"/>
    <x v="1"/>
    <x v="1"/>
    <x v="1"/>
    <m/>
    <s v="Payment"/>
    <n v="1"/>
    <s v="Pourover12 oz"/>
    <n v="3.5"/>
    <x v="3"/>
  </r>
  <r>
    <x v="3307"/>
    <d v="2025-05-18T00:00:00"/>
    <x v="2825"/>
    <x v="1"/>
    <n v="1"/>
    <x v="1"/>
    <x v="1"/>
    <x v="1"/>
    <m/>
    <s v="Payment"/>
    <n v="1"/>
    <s v="Café latté12 oz"/>
    <n v="4.25"/>
    <x v="3"/>
  </r>
  <r>
    <x v="3308"/>
    <d v="2025-05-18T00:00:00"/>
    <x v="2826"/>
    <x v="17"/>
    <n v="1"/>
    <x v="1"/>
    <x v="1"/>
    <x v="3"/>
    <m/>
    <s v="Payment"/>
    <n v="1"/>
    <s v="Iced Guillermo12 oz"/>
    <n v="3.5"/>
    <x v="3"/>
  </r>
  <r>
    <x v="3309"/>
    <d v="2025-05-18T00:00:00"/>
    <x v="2827"/>
    <x v="5"/>
    <n v="1"/>
    <x v="1"/>
    <x v="1"/>
    <x v="1"/>
    <m/>
    <s v="Payment"/>
    <n v="1"/>
    <s v="Café Cubano12 oz"/>
    <n v="7"/>
    <x v="3"/>
  </r>
  <r>
    <x v="3310"/>
    <d v="2025-05-18T00:00:00"/>
    <x v="2828"/>
    <x v="6"/>
    <n v="1"/>
    <x v="1"/>
    <x v="1"/>
    <x v="1"/>
    <m/>
    <s v="Payment"/>
    <n v="1"/>
    <s v="Pourover12 oz"/>
    <n v="3.5"/>
    <x v="3"/>
  </r>
  <r>
    <x v="3310"/>
    <d v="2025-05-18T00:00:00"/>
    <x v="2828"/>
    <x v="17"/>
    <n v="1"/>
    <x v="1"/>
    <x v="1"/>
    <x v="3"/>
    <m/>
    <s v="Payment"/>
    <n v="1"/>
    <s v="Iced Guillermo12 oz"/>
    <n v="3.5"/>
    <x v="3"/>
  </r>
  <r>
    <x v="3311"/>
    <d v="2025-05-18T00:00:00"/>
    <x v="2829"/>
    <x v="15"/>
    <n v="1"/>
    <x v="1"/>
    <x v="1"/>
    <x v="3"/>
    <m/>
    <s v="Payment"/>
    <n v="2"/>
    <s v="Frappé12 oz"/>
    <n v="4.75"/>
    <x v="3"/>
  </r>
  <r>
    <x v="3312"/>
    <d v="2025-05-18T00:00:00"/>
    <x v="2830"/>
    <x v="1"/>
    <n v="1"/>
    <x v="1"/>
    <x v="1"/>
    <x v="1"/>
    <m/>
    <s v="Payment"/>
    <n v="1"/>
    <s v="Café latté12 oz"/>
    <n v="4.25"/>
    <x v="3"/>
  </r>
  <r>
    <x v="3313"/>
    <d v="2025-05-18T00:00:00"/>
    <x v="2831"/>
    <x v="15"/>
    <n v="1"/>
    <x v="1"/>
    <x v="1"/>
    <x v="3"/>
    <m/>
    <s v="Payment"/>
    <n v="1"/>
    <s v="Frappé12 oz"/>
    <n v="4.75"/>
    <x v="3"/>
  </r>
  <r>
    <x v="3313"/>
    <d v="2025-05-18T00:00:00"/>
    <x v="2831"/>
    <x v="1"/>
    <n v="1"/>
    <x v="1"/>
    <x v="1"/>
    <x v="1"/>
    <m/>
    <s v="Payment"/>
    <n v="1"/>
    <s v="Café latté12 oz"/>
    <n v="4.25"/>
    <x v="3"/>
  </r>
  <r>
    <x v="3314"/>
    <d v="2025-05-18T00:00:00"/>
    <x v="2832"/>
    <x v="17"/>
    <n v="1"/>
    <x v="1"/>
    <x v="1"/>
    <x v="3"/>
    <m/>
    <s v="Payment"/>
    <n v="1"/>
    <s v="Iced Guillermo12 oz"/>
    <n v="3.5"/>
    <x v="3"/>
  </r>
  <r>
    <x v="3314"/>
    <d v="2025-05-18T00:00:00"/>
    <x v="2832"/>
    <x v="15"/>
    <n v="1"/>
    <x v="1"/>
    <x v="1"/>
    <x v="3"/>
    <m/>
    <s v="Payment"/>
    <n v="1"/>
    <s v="Frappé12 oz"/>
    <n v="4.75"/>
    <x v="3"/>
  </r>
  <r>
    <x v="3315"/>
    <d v="2025-05-18T00:00:00"/>
    <x v="2833"/>
    <x v="6"/>
    <n v="1"/>
    <x v="1"/>
    <x v="1"/>
    <x v="1"/>
    <m/>
    <s v="Payment"/>
    <n v="1"/>
    <s v="Pourover12 oz"/>
    <n v="3.5"/>
    <x v="3"/>
  </r>
  <r>
    <x v="3315"/>
    <d v="2025-05-18T00:00:00"/>
    <x v="2833"/>
    <x v="12"/>
    <n v="1"/>
    <x v="3"/>
    <x v="1"/>
    <x v="1"/>
    <m/>
    <s v="Payment"/>
    <n v="1"/>
    <s v="Espresso1 oz"/>
    <n v="2.5"/>
    <x v="3"/>
  </r>
  <r>
    <x v="3316"/>
    <d v="2025-05-18T00:00:00"/>
    <x v="2834"/>
    <x v="12"/>
    <n v="1"/>
    <x v="3"/>
    <x v="1"/>
    <x v="1"/>
    <m/>
    <s v="Payment"/>
    <n v="1"/>
    <s v="Espresso1 oz"/>
    <n v="2.5"/>
    <x v="3"/>
  </r>
  <r>
    <x v="3316"/>
    <d v="2025-05-18T00:00:00"/>
    <x v="2834"/>
    <x v="16"/>
    <n v="1"/>
    <x v="1"/>
    <x v="5"/>
    <x v="3"/>
    <m/>
    <s v="Payment"/>
    <n v="1"/>
    <s v="Coconut milk smoothie12 oz"/>
    <n v="5.75"/>
    <x v="3"/>
  </r>
  <r>
    <x v="3317"/>
    <d v="2025-05-18T00:00:00"/>
    <x v="2835"/>
    <x v="15"/>
    <n v="1"/>
    <x v="1"/>
    <x v="1"/>
    <x v="3"/>
    <m/>
    <s v="Payment"/>
    <n v="1"/>
    <s v="Frappé12 oz"/>
    <n v="4.75"/>
    <x v="3"/>
  </r>
  <r>
    <x v="3318"/>
    <d v="2025-05-18T00:00:00"/>
    <x v="2836"/>
    <x v="12"/>
    <n v="1"/>
    <x v="3"/>
    <x v="1"/>
    <x v="1"/>
    <m/>
    <s v="Payment"/>
    <n v="1"/>
    <s v="Espresso1 oz"/>
    <n v="2.5"/>
    <x v="3"/>
  </r>
  <r>
    <x v="3319"/>
    <d v="2025-05-18T00:00:00"/>
    <x v="2837"/>
    <x v="8"/>
    <n v="1"/>
    <x v="1"/>
    <x v="2"/>
    <x v="3"/>
    <m/>
    <s v="Payment"/>
    <n v="2"/>
    <s v="Iced tea12 oz"/>
    <n v="4.25"/>
    <x v="3"/>
  </r>
  <r>
    <x v="3319"/>
    <d v="2025-05-18T00:00:00"/>
    <x v="2837"/>
    <x v="15"/>
    <n v="1"/>
    <x v="1"/>
    <x v="1"/>
    <x v="3"/>
    <m/>
    <s v="Payment"/>
    <n v="2"/>
    <s v="Frappé12 oz"/>
    <n v="4.75"/>
    <x v="3"/>
  </r>
  <r>
    <x v="3320"/>
    <d v="2025-05-18T00:00:00"/>
    <x v="796"/>
    <x v="1"/>
    <n v="1"/>
    <x v="1"/>
    <x v="1"/>
    <x v="1"/>
    <m/>
    <s v="Payment"/>
    <n v="1"/>
    <s v="Café latté12 oz"/>
    <n v="4.25"/>
    <x v="3"/>
  </r>
  <r>
    <x v="3321"/>
    <d v="2025-05-18T00:00:00"/>
    <x v="2838"/>
    <x v="10"/>
    <n v="2"/>
    <x v="1"/>
    <x v="4"/>
    <x v="5"/>
    <m/>
    <s v="Payment"/>
    <n v="2"/>
    <s v="Single-origin12 oz"/>
    <n v="29.9"/>
    <x v="3"/>
  </r>
  <r>
    <x v="3322"/>
    <d v="2025-05-18T00:00:00"/>
    <x v="2839"/>
    <x v="1"/>
    <n v="1"/>
    <x v="1"/>
    <x v="1"/>
    <x v="1"/>
    <m/>
    <s v="Payment"/>
    <n v="1"/>
    <s v="Café latté12 oz"/>
    <n v="4.25"/>
    <x v="3"/>
  </r>
  <r>
    <x v="3323"/>
    <d v="2025-05-18T00:00:00"/>
    <x v="2840"/>
    <x v="6"/>
    <n v="1"/>
    <x v="1"/>
    <x v="1"/>
    <x v="1"/>
    <m/>
    <s v="Payment"/>
    <n v="2"/>
    <s v="Pourover12 oz"/>
    <n v="3.5"/>
    <x v="3"/>
  </r>
  <r>
    <x v="3324"/>
    <d v="2025-05-18T00:00:00"/>
    <x v="2841"/>
    <x v="1"/>
    <n v="1"/>
    <x v="1"/>
    <x v="1"/>
    <x v="1"/>
    <m/>
    <s v="Payment"/>
    <n v="1"/>
    <s v="Café latté12 oz"/>
    <n v="4.25"/>
    <x v="3"/>
  </r>
  <r>
    <x v="3325"/>
    <d v="2025-05-18T00:00:00"/>
    <x v="2842"/>
    <x v="15"/>
    <n v="1"/>
    <x v="1"/>
    <x v="1"/>
    <x v="3"/>
    <m/>
    <s v="Payment"/>
    <n v="2"/>
    <s v="Frappé12 oz"/>
    <n v="4.75"/>
    <x v="3"/>
  </r>
  <r>
    <x v="3326"/>
    <d v="2025-05-18T00:00:00"/>
    <x v="2843"/>
    <x v="6"/>
    <n v="1"/>
    <x v="1"/>
    <x v="1"/>
    <x v="1"/>
    <m/>
    <s v="Payment"/>
    <n v="2"/>
    <s v="Pourover12 oz"/>
    <n v="3.5"/>
    <x v="3"/>
  </r>
  <r>
    <x v="3327"/>
    <d v="2025-05-18T00:00:00"/>
    <x v="2844"/>
    <x v="19"/>
    <n v="1"/>
    <x v="1"/>
    <x v="4"/>
    <x v="5"/>
    <m/>
    <s v="Payment"/>
    <n v="1"/>
    <s v="House blend12 oz"/>
    <n v="12.95"/>
    <x v="3"/>
  </r>
  <r>
    <x v="3328"/>
    <d v="2025-05-18T00:00:00"/>
    <x v="2845"/>
    <x v="16"/>
    <n v="1"/>
    <x v="1"/>
    <x v="5"/>
    <x v="3"/>
    <m/>
    <s v="Payment"/>
    <n v="1"/>
    <s v="Coconut milk smoothie12 oz"/>
    <n v="5.75"/>
    <x v="3"/>
  </r>
  <r>
    <x v="3329"/>
    <d v="2025-05-18T00:00:00"/>
    <x v="2846"/>
    <x v="9"/>
    <n v="1"/>
    <x v="0"/>
    <x v="3"/>
    <x v="4"/>
    <m/>
    <s v="Payment"/>
    <n v="1"/>
    <s v="Syrup"/>
    <n v="0.75"/>
    <x v="3"/>
  </r>
  <r>
    <x v="3329"/>
    <d v="2025-05-18T00:00:00"/>
    <x v="2846"/>
    <x v="6"/>
    <n v="2"/>
    <x v="1"/>
    <x v="1"/>
    <x v="1"/>
    <m/>
    <s v="Payment"/>
    <n v="1"/>
    <s v="Pourover12 oz"/>
    <n v="7"/>
    <x v="3"/>
  </r>
  <r>
    <x v="3329"/>
    <d v="2025-05-18T00:00:00"/>
    <x v="2846"/>
    <x v="6"/>
    <n v="1"/>
    <x v="1"/>
    <x v="1"/>
    <x v="1"/>
    <m/>
    <s v="Payment"/>
    <n v="1"/>
    <s v="Pourover12 oz"/>
    <n v="3.5"/>
    <x v="3"/>
  </r>
  <r>
    <x v="3329"/>
    <d v="2025-05-18T00:00:00"/>
    <x v="2846"/>
    <x v="17"/>
    <n v="1"/>
    <x v="1"/>
    <x v="1"/>
    <x v="3"/>
    <m/>
    <s v="Payment"/>
    <n v="1"/>
    <s v="Iced Guillermo12 oz"/>
    <n v="3.5"/>
    <x v="3"/>
  </r>
  <r>
    <x v="3329"/>
    <d v="2025-05-18T00:00:00"/>
    <x v="2846"/>
    <x v="15"/>
    <n v="1"/>
    <x v="1"/>
    <x v="1"/>
    <x v="3"/>
    <m/>
    <s v="Payment"/>
    <n v="1"/>
    <s v="Frappé12 oz"/>
    <n v="4.75"/>
    <x v="3"/>
  </r>
  <r>
    <x v="3330"/>
    <d v="2025-05-18T00:00:00"/>
    <x v="2847"/>
    <x v="7"/>
    <n v="1"/>
    <x v="2"/>
    <x v="1"/>
    <x v="1"/>
    <m/>
    <s v="Payment"/>
    <n v="1"/>
    <s v="Turkish coffee3 oz"/>
    <n v="3.75"/>
    <x v="3"/>
  </r>
  <r>
    <x v="3331"/>
    <d v="2025-05-18T00:00:00"/>
    <x v="2848"/>
    <x v="2"/>
    <n v="1"/>
    <x v="1"/>
    <x v="1"/>
    <x v="1"/>
    <m/>
    <s v="Payment"/>
    <n v="2"/>
    <s v="Cappuccino12 oz"/>
    <n v="5.5"/>
    <x v="3"/>
  </r>
  <r>
    <x v="3332"/>
    <d v="2025-05-18T00:00:00"/>
    <x v="2849"/>
    <x v="1"/>
    <n v="1"/>
    <x v="1"/>
    <x v="1"/>
    <x v="1"/>
    <m/>
    <s v="Payment"/>
    <n v="1"/>
    <s v="Café latté12 oz"/>
    <n v="4.25"/>
    <x v="3"/>
  </r>
  <r>
    <x v="3333"/>
    <d v="2025-05-18T00:00:00"/>
    <x v="2850"/>
    <x v="8"/>
    <n v="1"/>
    <x v="1"/>
    <x v="2"/>
    <x v="3"/>
    <m/>
    <s v="Payment"/>
    <n v="1"/>
    <s v="Iced tea12 oz"/>
    <n v="4.25"/>
    <x v="3"/>
  </r>
  <r>
    <x v="3334"/>
    <d v="2025-05-18T00:00:00"/>
    <x v="2851"/>
    <x v="15"/>
    <n v="1"/>
    <x v="1"/>
    <x v="1"/>
    <x v="3"/>
    <m/>
    <s v="Payment"/>
    <n v="1"/>
    <s v="Frappé12 oz"/>
    <n v="4.75"/>
    <x v="3"/>
  </r>
  <r>
    <x v="3335"/>
    <d v="2025-05-18T00:00:00"/>
    <x v="2852"/>
    <x v="8"/>
    <n v="1"/>
    <x v="1"/>
    <x v="2"/>
    <x v="3"/>
    <m/>
    <s v="Payment"/>
    <n v="2"/>
    <s v="Iced tea12 oz"/>
    <n v="4.25"/>
    <x v="3"/>
  </r>
  <r>
    <x v="3336"/>
    <d v="2025-05-18T00:00:00"/>
    <x v="2853"/>
    <x v="12"/>
    <n v="2"/>
    <x v="3"/>
    <x v="1"/>
    <x v="1"/>
    <m/>
    <s v="Payment"/>
    <n v="1"/>
    <s v="Espresso1 oz"/>
    <n v="5"/>
    <x v="3"/>
  </r>
  <r>
    <x v="3337"/>
    <d v="2025-05-18T00:00:00"/>
    <x v="2854"/>
    <x v="24"/>
    <n v="1"/>
    <x v="1"/>
    <x v="1"/>
    <x v="1"/>
    <m/>
    <s v="Payment"/>
    <n v="1"/>
    <s v="Aeropress12 oz"/>
    <n v="6"/>
    <x v="3"/>
  </r>
  <r>
    <x v="3338"/>
    <d v="2025-05-18T00:00:00"/>
    <x v="2855"/>
    <x v="6"/>
    <n v="1"/>
    <x v="1"/>
    <x v="1"/>
    <x v="1"/>
    <m/>
    <s v="Payment"/>
    <n v="2"/>
    <s v="Pourover12 oz"/>
    <n v="3.5"/>
    <x v="3"/>
  </r>
  <r>
    <x v="3339"/>
    <d v="2025-05-18T00:00:00"/>
    <x v="2856"/>
    <x v="10"/>
    <n v="1"/>
    <x v="1"/>
    <x v="4"/>
    <x v="5"/>
    <m/>
    <s v="Payment"/>
    <n v="1"/>
    <s v="Single-origin12 oz"/>
    <n v="14.95"/>
    <x v="3"/>
  </r>
  <r>
    <x v="3340"/>
    <d v="2025-05-18T00:00:00"/>
    <x v="2857"/>
    <x v="15"/>
    <n v="1"/>
    <x v="1"/>
    <x v="1"/>
    <x v="3"/>
    <m/>
    <s v="Payment"/>
    <n v="1"/>
    <s v="Frappé12 oz"/>
    <n v="4.75"/>
    <x v="3"/>
  </r>
  <r>
    <x v="3340"/>
    <d v="2025-05-18T00:00:00"/>
    <x v="2857"/>
    <x v="1"/>
    <n v="1"/>
    <x v="1"/>
    <x v="1"/>
    <x v="1"/>
    <m/>
    <s v="Payment"/>
    <n v="1"/>
    <s v="Café latté12 oz"/>
    <n v="4.25"/>
    <x v="3"/>
  </r>
  <r>
    <x v="3341"/>
    <d v="2025-05-18T00:00:00"/>
    <x v="2858"/>
    <x v="9"/>
    <n v="1"/>
    <x v="0"/>
    <x v="3"/>
    <x v="4"/>
    <m/>
    <s v="Payment"/>
    <n v="1"/>
    <s v="Syrup"/>
    <n v="0.75"/>
    <x v="3"/>
  </r>
  <r>
    <x v="3341"/>
    <d v="2025-05-18T00:00:00"/>
    <x v="2858"/>
    <x v="6"/>
    <n v="1"/>
    <x v="1"/>
    <x v="1"/>
    <x v="1"/>
    <m/>
    <s v="Payment"/>
    <n v="1"/>
    <s v="Pourover12 oz"/>
    <n v="3.5"/>
    <x v="3"/>
  </r>
  <r>
    <x v="3342"/>
    <d v="2025-05-18T00:00:00"/>
    <x v="2859"/>
    <x v="15"/>
    <n v="2"/>
    <x v="1"/>
    <x v="1"/>
    <x v="3"/>
    <m/>
    <s v="Payment"/>
    <n v="2"/>
    <s v="Frappé12 oz"/>
    <n v="9.5"/>
    <x v="3"/>
  </r>
  <r>
    <x v="3343"/>
    <d v="2025-05-18T00:00:00"/>
    <x v="2860"/>
    <x v="23"/>
    <n v="1"/>
    <x v="4"/>
    <x v="1"/>
    <x v="3"/>
    <m/>
    <s v="Payment"/>
    <n v="1"/>
    <s v="Mazagran10 oz"/>
    <n v="4"/>
    <x v="3"/>
  </r>
  <r>
    <x v="3343"/>
    <d v="2025-05-18T00:00:00"/>
    <x v="2860"/>
    <x v="11"/>
    <n v="1"/>
    <x v="0"/>
    <x v="3"/>
    <x v="4"/>
    <m/>
    <s v="Payment"/>
    <n v="1"/>
    <s v="Extra shot"/>
    <n v="1"/>
    <x v="3"/>
  </r>
  <r>
    <x v="3343"/>
    <d v="2025-05-18T00:00:00"/>
    <x v="2860"/>
    <x v="16"/>
    <n v="1"/>
    <x v="1"/>
    <x v="5"/>
    <x v="3"/>
    <m/>
    <s v="Payment"/>
    <n v="1"/>
    <s v="Coconut milk smoothie12 oz"/>
    <n v="5.75"/>
    <x v="3"/>
  </r>
  <r>
    <x v="3344"/>
    <d v="2025-05-18T00:00:00"/>
    <x v="2861"/>
    <x v="15"/>
    <n v="1"/>
    <x v="1"/>
    <x v="1"/>
    <x v="3"/>
    <m/>
    <s v="Payment"/>
    <n v="2"/>
    <s v="Frappé12 oz"/>
    <n v="4.75"/>
    <x v="3"/>
  </r>
  <r>
    <x v="3345"/>
    <d v="2025-05-18T00:00:00"/>
    <x v="2862"/>
    <x v="17"/>
    <n v="1"/>
    <x v="1"/>
    <x v="1"/>
    <x v="3"/>
    <m/>
    <s v="Payment"/>
    <n v="1"/>
    <s v="Iced Guillermo12 oz"/>
    <n v="3.5"/>
    <x v="3"/>
  </r>
  <r>
    <x v="3346"/>
    <d v="2025-05-18T00:00:00"/>
    <x v="2863"/>
    <x v="1"/>
    <n v="1"/>
    <x v="1"/>
    <x v="1"/>
    <x v="1"/>
    <m/>
    <s v="Payment"/>
    <n v="1"/>
    <s v="Café latté12 oz"/>
    <n v="4.25"/>
    <x v="3"/>
  </r>
  <r>
    <x v="3347"/>
    <d v="2025-05-18T00:00:00"/>
    <x v="2864"/>
    <x v="6"/>
    <n v="1"/>
    <x v="1"/>
    <x v="1"/>
    <x v="1"/>
    <m/>
    <s v="Payment"/>
    <n v="2"/>
    <s v="Pourover12 oz"/>
    <n v="3.5"/>
    <x v="3"/>
  </r>
  <r>
    <x v="3348"/>
    <d v="2025-05-18T00:00:00"/>
    <x v="2865"/>
    <x v="2"/>
    <n v="1"/>
    <x v="1"/>
    <x v="1"/>
    <x v="1"/>
    <m/>
    <s v="Payment"/>
    <n v="1"/>
    <s v="Cappuccino12 oz"/>
    <n v="5.5"/>
    <x v="3"/>
  </r>
  <r>
    <x v="3349"/>
    <d v="2025-05-18T00:00:00"/>
    <x v="2866"/>
    <x v="12"/>
    <n v="1"/>
    <x v="3"/>
    <x v="1"/>
    <x v="1"/>
    <m/>
    <s v="Payment"/>
    <n v="1"/>
    <s v="Espresso1 oz"/>
    <n v="2.5"/>
    <x v="3"/>
  </r>
  <r>
    <x v="3350"/>
    <d v="2025-05-18T00:00:00"/>
    <x v="2867"/>
    <x v="6"/>
    <n v="1"/>
    <x v="1"/>
    <x v="1"/>
    <x v="1"/>
    <m/>
    <s v="Payment"/>
    <n v="1"/>
    <s v="Pourover12 oz"/>
    <n v="3.5"/>
    <x v="3"/>
  </r>
  <r>
    <x v="3351"/>
    <d v="2025-05-18T00:00:00"/>
    <x v="2868"/>
    <x v="15"/>
    <n v="2"/>
    <x v="1"/>
    <x v="1"/>
    <x v="3"/>
    <m/>
    <s v="Payment"/>
    <n v="1"/>
    <s v="Frappé12 oz"/>
    <n v="9.5"/>
    <x v="3"/>
  </r>
  <r>
    <x v="3352"/>
    <d v="2025-05-18T00:00:00"/>
    <x v="2869"/>
    <x v="6"/>
    <n v="1"/>
    <x v="1"/>
    <x v="1"/>
    <x v="1"/>
    <m/>
    <s v="Payment"/>
    <n v="2"/>
    <s v="Pourover12 oz"/>
    <n v="3.5"/>
    <x v="3"/>
  </r>
  <r>
    <x v="3352"/>
    <d v="2025-05-18T00:00:00"/>
    <x v="2869"/>
    <x v="6"/>
    <n v="1"/>
    <x v="1"/>
    <x v="1"/>
    <x v="1"/>
    <m/>
    <s v="Payment"/>
    <n v="2"/>
    <s v="Pourover12 oz"/>
    <n v="3.5"/>
    <x v="3"/>
  </r>
  <r>
    <x v="3353"/>
    <d v="2025-05-18T00:00:00"/>
    <x v="2870"/>
    <x v="9"/>
    <n v="1"/>
    <x v="0"/>
    <x v="3"/>
    <x v="4"/>
    <m/>
    <s v="Payment"/>
    <n v="2"/>
    <s v="Syrup"/>
    <n v="0.75"/>
    <x v="3"/>
  </r>
  <r>
    <x v="3353"/>
    <d v="2025-05-18T00:00:00"/>
    <x v="2870"/>
    <x v="6"/>
    <n v="1"/>
    <x v="1"/>
    <x v="1"/>
    <x v="1"/>
    <m/>
    <s v="Payment"/>
    <n v="2"/>
    <s v="Pourover12 oz"/>
    <n v="3.5"/>
    <x v="3"/>
  </r>
  <r>
    <x v="3353"/>
    <d v="2025-05-18T00:00:00"/>
    <x v="2870"/>
    <x v="17"/>
    <n v="1"/>
    <x v="1"/>
    <x v="1"/>
    <x v="3"/>
    <m/>
    <s v="Payment"/>
    <n v="2"/>
    <s v="Iced Guillermo12 oz"/>
    <n v="3.5"/>
    <x v="3"/>
  </r>
  <r>
    <x v="3354"/>
    <d v="2025-05-18T00:00:00"/>
    <x v="2871"/>
    <x v="12"/>
    <n v="1"/>
    <x v="3"/>
    <x v="1"/>
    <x v="1"/>
    <m/>
    <s v="Payment"/>
    <n v="1"/>
    <s v="Espresso1 oz"/>
    <n v="2.5"/>
    <x v="3"/>
  </r>
  <r>
    <x v="3355"/>
    <d v="2025-05-18T00:00:00"/>
    <x v="1221"/>
    <x v="8"/>
    <n v="1"/>
    <x v="1"/>
    <x v="2"/>
    <x v="3"/>
    <m/>
    <s v="Payment"/>
    <n v="1"/>
    <s v="Iced tea12 oz"/>
    <n v="4.25"/>
    <x v="3"/>
  </r>
  <r>
    <x v="3356"/>
    <d v="2025-05-18T00:00:00"/>
    <x v="2872"/>
    <x v="15"/>
    <n v="1"/>
    <x v="1"/>
    <x v="1"/>
    <x v="3"/>
    <m/>
    <s v="Payment"/>
    <n v="1"/>
    <s v="Frappé12 oz"/>
    <n v="4.75"/>
    <x v="3"/>
  </r>
  <r>
    <x v="3357"/>
    <d v="2025-05-18T00:00:00"/>
    <x v="2873"/>
    <x v="6"/>
    <n v="1"/>
    <x v="1"/>
    <x v="1"/>
    <x v="1"/>
    <m/>
    <s v="Payment"/>
    <n v="1"/>
    <s v="Pourover12 oz"/>
    <n v="3.5"/>
    <x v="3"/>
  </r>
  <r>
    <x v="3357"/>
    <d v="2025-05-18T00:00:00"/>
    <x v="2873"/>
    <x v="2"/>
    <n v="1"/>
    <x v="1"/>
    <x v="1"/>
    <x v="1"/>
    <m/>
    <s v="Payment"/>
    <n v="1"/>
    <s v="Cappuccino12 oz"/>
    <n v="5.5"/>
    <x v="3"/>
  </r>
  <r>
    <x v="3358"/>
    <d v="2025-05-18T00:00:00"/>
    <x v="2874"/>
    <x v="15"/>
    <n v="2"/>
    <x v="1"/>
    <x v="1"/>
    <x v="3"/>
    <m/>
    <s v="Payment"/>
    <n v="1"/>
    <s v="Frappé12 oz"/>
    <n v="9.5"/>
    <x v="3"/>
  </r>
  <r>
    <x v="3359"/>
    <d v="2025-05-18T00:00:00"/>
    <x v="2875"/>
    <x v="15"/>
    <n v="1"/>
    <x v="1"/>
    <x v="1"/>
    <x v="3"/>
    <m/>
    <s v="Payment"/>
    <n v="1"/>
    <s v="Frappé12 oz"/>
    <n v="4.75"/>
    <x v="3"/>
  </r>
  <r>
    <x v="3360"/>
    <d v="2025-05-18T00:00:00"/>
    <x v="2876"/>
    <x v="17"/>
    <n v="1"/>
    <x v="1"/>
    <x v="1"/>
    <x v="3"/>
    <m/>
    <s v="Payment"/>
    <n v="2"/>
    <s v="Iced Guillermo12 oz"/>
    <n v="3.5"/>
    <x v="3"/>
  </r>
  <r>
    <x v="3361"/>
    <d v="2025-05-18T00:00:00"/>
    <x v="2877"/>
    <x v="10"/>
    <n v="1"/>
    <x v="1"/>
    <x v="4"/>
    <x v="5"/>
    <m/>
    <s v="Payment"/>
    <n v="2"/>
    <s v="Single-origin12 oz"/>
    <n v="14.95"/>
    <x v="3"/>
  </r>
  <r>
    <x v="3362"/>
    <d v="2025-05-18T00:00:00"/>
    <x v="2878"/>
    <x v="2"/>
    <n v="2"/>
    <x v="1"/>
    <x v="1"/>
    <x v="1"/>
    <m/>
    <s v="Payment"/>
    <n v="2"/>
    <s v="Cappuccino12 oz"/>
    <n v="11"/>
    <x v="3"/>
  </r>
  <r>
    <x v="3363"/>
    <d v="2025-05-18T00:00:00"/>
    <x v="2879"/>
    <x v="17"/>
    <n v="2"/>
    <x v="1"/>
    <x v="1"/>
    <x v="3"/>
    <m/>
    <s v="Payment"/>
    <n v="2"/>
    <s v="Iced Guillermo12 oz"/>
    <n v="7"/>
    <x v="3"/>
  </r>
  <r>
    <x v="3364"/>
    <d v="2025-05-18T00:00:00"/>
    <x v="2880"/>
    <x v="15"/>
    <n v="1"/>
    <x v="1"/>
    <x v="1"/>
    <x v="3"/>
    <m/>
    <s v="Payment"/>
    <n v="2"/>
    <s v="Frappé12 oz"/>
    <n v="4.75"/>
    <x v="3"/>
  </r>
  <r>
    <x v="3365"/>
    <d v="2025-05-18T00:00:00"/>
    <x v="2881"/>
    <x v="3"/>
    <n v="1"/>
    <x v="0"/>
    <x v="1"/>
    <x v="2"/>
    <m/>
    <s v="Payment"/>
    <n v="1"/>
    <s v="Drip coffee refill"/>
    <n v="1.25"/>
    <x v="3"/>
  </r>
  <r>
    <x v="3366"/>
    <d v="2025-05-18T00:00:00"/>
    <x v="2882"/>
    <x v="9"/>
    <n v="1"/>
    <x v="0"/>
    <x v="3"/>
    <x v="4"/>
    <m/>
    <s v="Payment"/>
    <n v="2"/>
    <s v="Syrup"/>
    <n v="0.75"/>
    <x v="3"/>
  </r>
  <r>
    <x v="3366"/>
    <d v="2025-05-18T00:00:00"/>
    <x v="2882"/>
    <x v="6"/>
    <n v="1"/>
    <x v="1"/>
    <x v="1"/>
    <x v="1"/>
    <m/>
    <s v="Payment"/>
    <n v="2"/>
    <s v="Pourover12 oz"/>
    <n v="3.5"/>
    <x v="3"/>
  </r>
  <r>
    <x v="3367"/>
    <d v="2025-05-18T00:00:00"/>
    <x v="2148"/>
    <x v="9"/>
    <n v="1"/>
    <x v="0"/>
    <x v="3"/>
    <x v="4"/>
    <m/>
    <s v="Payment"/>
    <n v="2"/>
    <s v="Syrup"/>
    <n v="0.75"/>
    <x v="3"/>
  </r>
  <r>
    <x v="3367"/>
    <d v="2025-05-18T00:00:00"/>
    <x v="2148"/>
    <x v="6"/>
    <n v="1"/>
    <x v="1"/>
    <x v="1"/>
    <x v="1"/>
    <m/>
    <s v="Payment"/>
    <n v="2"/>
    <s v="Pourover12 oz"/>
    <n v="3.5"/>
    <x v="3"/>
  </r>
  <r>
    <x v="3368"/>
    <d v="2025-05-18T00:00:00"/>
    <x v="2883"/>
    <x v="8"/>
    <n v="1"/>
    <x v="1"/>
    <x v="2"/>
    <x v="3"/>
    <m/>
    <s v="Payment"/>
    <n v="1"/>
    <s v="Iced tea12 oz"/>
    <n v="4.25"/>
    <x v="3"/>
  </r>
  <r>
    <x v="3368"/>
    <d v="2025-05-18T00:00:00"/>
    <x v="2883"/>
    <x v="15"/>
    <n v="1"/>
    <x v="1"/>
    <x v="1"/>
    <x v="3"/>
    <m/>
    <s v="Payment"/>
    <n v="1"/>
    <s v="Frappé12 oz"/>
    <n v="4.75"/>
    <x v="3"/>
  </r>
  <r>
    <x v="3369"/>
    <d v="2025-05-18T00:00:00"/>
    <x v="2884"/>
    <x v="20"/>
    <n v="1"/>
    <x v="1"/>
    <x v="2"/>
    <x v="1"/>
    <m/>
    <s v="Payment"/>
    <n v="2"/>
    <s v="Rooibos latté12 oz"/>
    <n v="5.5"/>
    <x v="3"/>
  </r>
  <r>
    <x v="3370"/>
    <d v="2025-05-18T00:00:00"/>
    <x v="2885"/>
    <x v="2"/>
    <n v="1"/>
    <x v="1"/>
    <x v="1"/>
    <x v="1"/>
    <m/>
    <s v="Payment"/>
    <n v="2"/>
    <s v="Cappuccino12 oz"/>
    <n v="5.5"/>
    <x v="3"/>
  </r>
  <r>
    <x v="3371"/>
    <d v="2025-05-18T00:00:00"/>
    <x v="651"/>
    <x v="17"/>
    <n v="1"/>
    <x v="1"/>
    <x v="1"/>
    <x v="3"/>
    <m/>
    <s v="Payment"/>
    <n v="1"/>
    <s v="Iced Guillermo12 oz"/>
    <n v="3.5"/>
    <x v="3"/>
  </r>
  <r>
    <x v="3371"/>
    <d v="2025-05-18T00:00:00"/>
    <x v="651"/>
    <x v="1"/>
    <n v="1"/>
    <x v="1"/>
    <x v="1"/>
    <x v="1"/>
    <m/>
    <s v="Payment"/>
    <n v="1"/>
    <s v="Café latté12 oz"/>
    <n v="4.25"/>
    <x v="3"/>
  </r>
  <r>
    <x v="3372"/>
    <d v="2025-05-18T00:00:00"/>
    <x v="2886"/>
    <x v="6"/>
    <n v="1"/>
    <x v="1"/>
    <x v="1"/>
    <x v="1"/>
    <m/>
    <s v="Payment"/>
    <n v="1"/>
    <s v="Pourover12 oz"/>
    <n v="3.5"/>
    <x v="3"/>
  </r>
  <r>
    <x v="3372"/>
    <d v="2025-05-18T00:00:00"/>
    <x v="2886"/>
    <x v="15"/>
    <n v="1"/>
    <x v="1"/>
    <x v="1"/>
    <x v="3"/>
    <m/>
    <s v="Payment"/>
    <n v="1"/>
    <s v="Frappé12 oz"/>
    <n v="4.75"/>
    <x v="3"/>
  </r>
  <r>
    <x v="3373"/>
    <d v="2025-05-18T00:00:00"/>
    <x v="2887"/>
    <x v="15"/>
    <n v="1"/>
    <x v="1"/>
    <x v="1"/>
    <x v="3"/>
    <m/>
    <s v="Payment"/>
    <n v="1"/>
    <s v="Frappé12 oz"/>
    <n v="4.75"/>
    <x v="3"/>
  </r>
  <r>
    <x v="3374"/>
    <d v="2025-05-18T00:00:00"/>
    <x v="2888"/>
    <x v="2"/>
    <n v="1"/>
    <x v="1"/>
    <x v="1"/>
    <x v="1"/>
    <m/>
    <s v="Payment"/>
    <n v="1"/>
    <s v="Cappuccino12 oz"/>
    <n v="5.5"/>
    <x v="3"/>
  </r>
  <r>
    <x v="3375"/>
    <d v="2025-05-18T00:00:00"/>
    <x v="2889"/>
    <x v="17"/>
    <n v="1"/>
    <x v="1"/>
    <x v="1"/>
    <x v="3"/>
    <m/>
    <s v="Payment"/>
    <n v="1"/>
    <s v="Iced Guillermo12 oz"/>
    <n v="3.5"/>
    <x v="3"/>
  </r>
  <r>
    <x v="3376"/>
    <d v="2025-05-18T00:00:00"/>
    <x v="2890"/>
    <x v="23"/>
    <n v="1"/>
    <x v="4"/>
    <x v="1"/>
    <x v="3"/>
    <m/>
    <s v="Payment"/>
    <n v="1"/>
    <s v="Mazagran10 oz"/>
    <n v="4"/>
    <x v="3"/>
  </r>
  <r>
    <x v="3376"/>
    <d v="2025-05-18T00:00:00"/>
    <x v="2890"/>
    <x v="8"/>
    <n v="1"/>
    <x v="1"/>
    <x v="2"/>
    <x v="3"/>
    <m/>
    <s v="Payment"/>
    <n v="1"/>
    <s v="Iced tea12 oz"/>
    <n v="4.25"/>
    <x v="3"/>
  </r>
  <r>
    <x v="3377"/>
    <d v="2025-05-18T00:00:00"/>
    <x v="2891"/>
    <x v="11"/>
    <n v="1"/>
    <x v="0"/>
    <x v="3"/>
    <x v="4"/>
    <m/>
    <s v="Payment"/>
    <n v="2"/>
    <s v="Extra shot"/>
    <n v="1"/>
    <x v="3"/>
  </r>
  <r>
    <x v="3377"/>
    <d v="2025-05-18T00:00:00"/>
    <x v="2891"/>
    <x v="2"/>
    <n v="1"/>
    <x v="1"/>
    <x v="1"/>
    <x v="1"/>
    <m/>
    <s v="Payment"/>
    <n v="2"/>
    <s v="Cappuccino12 oz"/>
    <n v="5.5"/>
    <x v="3"/>
  </r>
  <r>
    <x v="3378"/>
    <d v="2025-05-18T00:00:00"/>
    <x v="2892"/>
    <x v="8"/>
    <n v="1"/>
    <x v="1"/>
    <x v="2"/>
    <x v="3"/>
    <m/>
    <s v="Payment"/>
    <n v="1"/>
    <s v="Iced tea12 oz"/>
    <n v="4.25"/>
    <x v="3"/>
  </r>
  <r>
    <x v="3379"/>
    <d v="2025-05-18T00:00:00"/>
    <x v="2893"/>
    <x v="8"/>
    <n v="1"/>
    <x v="1"/>
    <x v="2"/>
    <x v="3"/>
    <m/>
    <s v="Payment"/>
    <n v="2"/>
    <s v="Iced tea12 oz"/>
    <n v="4.25"/>
    <x v="3"/>
  </r>
  <r>
    <x v="3380"/>
    <d v="2025-05-18T00:00:00"/>
    <x v="2894"/>
    <x v="2"/>
    <n v="1"/>
    <x v="1"/>
    <x v="1"/>
    <x v="1"/>
    <m/>
    <s v="Payment"/>
    <n v="2"/>
    <s v="Cappuccino12 oz"/>
    <n v="5.5"/>
    <x v="3"/>
  </r>
  <r>
    <x v="3381"/>
    <d v="2025-05-18T00:00:00"/>
    <x v="2895"/>
    <x v="2"/>
    <n v="1"/>
    <x v="1"/>
    <x v="1"/>
    <x v="1"/>
    <m/>
    <s v="Payment"/>
    <n v="2"/>
    <s v="Cappuccino12 oz"/>
    <n v="5.5"/>
    <x v="3"/>
  </r>
  <r>
    <x v="3382"/>
    <d v="2025-05-18T00:00:00"/>
    <x v="2896"/>
    <x v="9"/>
    <n v="1"/>
    <x v="0"/>
    <x v="3"/>
    <x v="4"/>
    <m/>
    <s v="Payment"/>
    <n v="1"/>
    <s v="Syrup"/>
    <n v="0.75"/>
    <x v="3"/>
  </r>
  <r>
    <x v="3382"/>
    <d v="2025-05-18T00:00:00"/>
    <x v="2896"/>
    <x v="6"/>
    <n v="1"/>
    <x v="1"/>
    <x v="1"/>
    <x v="1"/>
    <m/>
    <s v="Payment"/>
    <n v="1"/>
    <s v="Pourover12 oz"/>
    <n v="3.5"/>
    <x v="3"/>
  </r>
  <r>
    <x v="3383"/>
    <d v="2025-05-18T00:00:00"/>
    <x v="2897"/>
    <x v="8"/>
    <n v="1"/>
    <x v="1"/>
    <x v="2"/>
    <x v="3"/>
    <m/>
    <s v="Payment"/>
    <n v="2"/>
    <s v="Iced tea12 oz"/>
    <n v="4.25"/>
    <x v="3"/>
  </r>
  <r>
    <x v="3383"/>
    <d v="2025-05-18T00:00:00"/>
    <x v="2897"/>
    <x v="17"/>
    <n v="1"/>
    <x v="1"/>
    <x v="1"/>
    <x v="3"/>
    <m/>
    <s v="Payment"/>
    <n v="2"/>
    <s v="Iced Guillermo12 oz"/>
    <n v="3.5"/>
    <x v="3"/>
  </r>
  <r>
    <x v="3384"/>
    <d v="2025-05-18T00:00:00"/>
    <x v="2898"/>
    <x v="9"/>
    <n v="1"/>
    <x v="0"/>
    <x v="3"/>
    <x v="4"/>
    <m/>
    <s v="Payment"/>
    <n v="1"/>
    <s v="Syrup"/>
    <n v="0.75"/>
    <x v="3"/>
  </r>
  <r>
    <x v="3384"/>
    <d v="2025-05-18T00:00:00"/>
    <x v="2898"/>
    <x v="6"/>
    <n v="1"/>
    <x v="1"/>
    <x v="1"/>
    <x v="1"/>
    <m/>
    <s v="Payment"/>
    <n v="1"/>
    <s v="Pourover12 oz"/>
    <n v="3.5"/>
    <x v="3"/>
  </r>
  <r>
    <x v="3385"/>
    <d v="2025-05-18T00:00:00"/>
    <x v="2713"/>
    <x v="6"/>
    <n v="1"/>
    <x v="1"/>
    <x v="1"/>
    <x v="1"/>
    <m/>
    <s v="Payment"/>
    <n v="2"/>
    <s v="Pourover12 oz"/>
    <n v="3.5"/>
    <x v="3"/>
  </r>
  <r>
    <x v="3386"/>
    <d v="2025-05-18T00:00:00"/>
    <x v="2899"/>
    <x v="1"/>
    <n v="1"/>
    <x v="1"/>
    <x v="1"/>
    <x v="1"/>
    <m/>
    <s v="Payment"/>
    <n v="1"/>
    <s v="Café latté12 oz"/>
    <n v="4.25"/>
    <x v="3"/>
  </r>
  <r>
    <x v="3387"/>
    <d v="2025-05-18T00:00:00"/>
    <x v="2900"/>
    <x v="24"/>
    <n v="1"/>
    <x v="1"/>
    <x v="1"/>
    <x v="1"/>
    <m/>
    <s v="Payment"/>
    <n v="1"/>
    <s v="Aeropress12 oz"/>
    <n v="6"/>
    <x v="3"/>
  </r>
  <r>
    <x v="3388"/>
    <d v="2025-05-18T00:00:00"/>
    <x v="2901"/>
    <x v="17"/>
    <n v="1"/>
    <x v="1"/>
    <x v="1"/>
    <x v="3"/>
    <m/>
    <s v="Payment"/>
    <n v="2"/>
    <s v="Iced Guillermo12 oz"/>
    <n v="3.5"/>
    <x v="3"/>
  </r>
  <r>
    <x v="3389"/>
    <d v="2025-05-18T00:00:00"/>
    <x v="2902"/>
    <x v="12"/>
    <n v="1"/>
    <x v="3"/>
    <x v="1"/>
    <x v="1"/>
    <m/>
    <s v="Payment"/>
    <n v="2"/>
    <s v="Espresso1 oz"/>
    <n v="2.5"/>
    <x v="3"/>
  </r>
  <r>
    <x v="3390"/>
    <d v="2025-05-18T00:00:00"/>
    <x v="2903"/>
    <x v="9"/>
    <n v="1"/>
    <x v="0"/>
    <x v="3"/>
    <x v="4"/>
    <m/>
    <s v="Payment"/>
    <n v="2"/>
    <s v="Syrup"/>
    <n v="0.75"/>
    <x v="3"/>
  </r>
  <r>
    <x v="3390"/>
    <d v="2025-05-18T00:00:00"/>
    <x v="2903"/>
    <x v="15"/>
    <n v="1"/>
    <x v="1"/>
    <x v="1"/>
    <x v="3"/>
    <m/>
    <s v="Payment"/>
    <n v="2"/>
    <s v="Frappé12 oz"/>
    <n v="4.75"/>
    <x v="3"/>
  </r>
  <r>
    <x v="3390"/>
    <d v="2025-05-18T00:00:00"/>
    <x v="2903"/>
    <x v="11"/>
    <n v="1"/>
    <x v="0"/>
    <x v="3"/>
    <x v="4"/>
    <m/>
    <s v="Payment"/>
    <n v="2"/>
    <s v="Extra shot"/>
    <n v="1"/>
    <x v="3"/>
  </r>
  <r>
    <x v="3391"/>
    <d v="2025-05-18T00:00:00"/>
    <x v="2904"/>
    <x v="15"/>
    <n v="1"/>
    <x v="1"/>
    <x v="1"/>
    <x v="3"/>
    <m/>
    <s v="Payment"/>
    <n v="2"/>
    <s v="Frappé12 oz"/>
    <n v="4.75"/>
    <x v="3"/>
  </r>
  <r>
    <x v="3392"/>
    <d v="2025-05-18T00:00:00"/>
    <x v="2905"/>
    <x v="8"/>
    <n v="1"/>
    <x v="1"/>
    <x v="2"/>
    <x v="3"/>
    <m/>
    <s v="Payment"/>
    <n v="2"/>
    <s v="Iced tea12 oz"/>
    <n v="4.25"/>
    <x v="3"/>
  </r>
  <r>
    <x v="3393"/>
    <d v="2025-05-18T00:00:00"/>
    <x v="2906"/>
    <x v="17"/>
    <n v="2"/>
    <x v="1"/>
    <x v="1"/>
    <x v="3"/>
    <m/>
    <s v="Payment"/>
    <n v="2"/>
    <s v="Iced Guillermo12 oz"/>
    <n v="7"/>
    <x v="3"/>
  </r>
  <r>
    <x v="3394"/>
    <d v="2025-05-18T00:00:00"/>
    <x v="469"/>
    <x v="15"/>
    <n v="1"/>
    <x v="1"/>
    <x v="1"/>
    <x v="3"/>
    <m/>
    <s v="Payment"/>
    <n v="1"/>
    <s v="Frappé12 oz"/>
    <n v="4.75"/>
    <x v="3"/>
  </r>
  <r>
    <x v="3395"/>
    <d v="2025-05-18T00:00:00"/>
    <x v="2907"/>
    <x v="6"/>
    <n v="1"/>
    <x v="1"/>
    <x v="1"/>
    <x v="1"/>
    <m/>
    <s v="Payment"/>
    <n v="2"/>
    <s v="Pourover12 oz"/>
    <n v="3.5"/>
    <x v="3"/>
  </r>
  <r>
    <x v="3395"/>
    <d v="2025-05-18T00:00:00"/>
    <x v="2907"/>
    <x v="12"/>
    <n v="1"/>
    <x v="3"/>
    <x v="1"/>
    <x v="1"/>
    <m/>
    <s v="Payment"/>
    <n v="2"/>
    <s v="Espresso1 oz"/>
    <n v="2.5"/>
    <x v="3"/>
  </r>
  <r>
    <x v="3396"/>
    <d v="2025-05-18T00:00:00"/>
    <x v="2908"/>
    <x v="9"/>
    <n v="1"/>
    <x v="0"/>
    <x v="3"/>
    <x v="4"/>
    <m/>
    <s v="Payment"/>
    <n v="2"/>
    <s v="Syrup"/>
    <n v="0.75"/>
    <x v="3"/>
  </r>
  <r>
    <x v="3396"/>
    <d v="2025-05-18T00:00:00"/>
    <x v="2908"/>
    <x v="18"/>
    <n v="1"/>
    <x v="1"/>
    <x v="5"/>
    <x v="3"/>
    <m/>
    <s v="Payment"/>
    <n v="2"/>
    <s v="Soda water with fruit slice12 oz"/>
    <n v="2"/>
    <x v="3"/>
  </r>
  <r>
    <x v="3396"/>
    <d v="2025-05-18T00:00:00"/>
    <x v="2908"/>
    <x v="6"/>
    <n v="1"/>
    <x v="1"/>
    <x v="1"/>
    <x v="1"/>
    <m/>
    <s v="Payment"/>
    <n v="2"/>
    <s v="Pourover12 oz"/>
    <n v="3.5"/>
    <x v="3"/>
  </r>
  <r>
    <x v="3397"/>
    <d v="2025-05-18T00:00:00"/>
    <x v="2909"/>
    <x v="3"/>
    <n v="1"/>
    <x v="0"/>
    <x v="1"/>
    <x v="2"/>
    <m/>
    <s v="Payment"/>
    <n v="2"/>
    <s v="Drip coffee refill"/>
    <n v="1.25"/>
    <x v="3"/>
  </r>
  <r>
    <x v="3397"/>
    <d v="2025-05-18T00:00:00"/>
    <x v="2909"/>
    <x v="1"/>
    <n v="1"/>
    <x v="1"/>
    <x v="1"/>
    <x v="1"/>
    <m/>
    <s v="Payment"/>
    <n v="2"/>
    <s v="Café latté12 oz"/>
    <n v="4.25"/>
    <x v="3"/>
  </r>
  <r>
    <x v="3398"/>
    <d v="2025-05-18T00:00:00"/>
    <x v="2910"/>
    <x v="20"/>
    <n v="1"/>
    <x v="1"/>
    <x v="2"/>
    <x v="1"/>
    <m/>
    <s v="Payment"/>
    <n v="1"/>
    <s v="Rooibos latté12 oz"/>
    <n v="5.5"/>
    <x v="3"/>
  </r>
  <r>
    <x v="3399"/>
    <d v="2025-05-18T00:00:00"/>
    <x v="2911"/>
    <x v="6"/>
    <n v="1"/>
    <x v="1"/>
    <x v="1"/>
    <x v="1"/>
    <m/>
    <s v="Payment"/>
    <n v="2"/>
    <s v="Pourover12 oz"/>
    <n v="3.5"/>
    <x v="3"/>
  </r>
  <r>
    <x v="3400"/>
    <d v="2025-05-18T00:00:00"/>
    <x v="2912"/>
    <x v="15"/>
    <n v="2"/>
    <x v="1"/>
    <x v="1"/>
    <x v="3"/>
    <m/>
    <s v="Payment"/>
    <n v="2"/>
    <s v="Frappé12 oz"/>
    <n v="9.5"/>
    <x v="3"/>
  </r>
  <r>
    <x v="3401"/>
    <d v="2025-05-18T00:00:00"/>
    <x v="2913"/>
    <x v="13"/>
    <n v="1"/>
    <x v="4"/>
    <x v="2"/>
    <x v="1"/>
    <m/>
    <s v="Payment"/>
    <n v="1"/>
    <s v="Moroccan tea10 oz"/>
    <n v="3"/>
    <x v="3"/>
  </r>
  <r>
    <x v="3402"/>
    <d v="2025-05-18T00:00:00"/>
    <x v="114"/>
    <x v="6"/>
    <n v="1"/>
    <x v="1"/>
    <x v="1"/>
    <x v="1"/>
    <m/>
    <s v="Payment"/>
    <n v="2"/>
    <s v="Pourover12 oz"/>
    <n v="3.5"/>
    <x v="3"/>
  </r>
  <r>
    <x v="3402"/>
    <d v="2025-05-18T00:00:00"/>
    <x v="114"/>
    <x v="17"/>
    <n v="1"/>
    <x v="1"/>
    <x v="1"/>
    <x v="3"/>
    <m/>
    <s v="Payment"/>
    <n v="2"/>
    <s v="Iced Guillermo12 oz"/>
    <n v="3.5"/>
    <x v="3"/>
  </r>
  <r>
    <x v="3403"/>
    <d v="2025-05-18T00:00:00"/>
    <x v="2914"/>
    <x v="9"/>
    <n v="1"/>
    <x v="0"/>
    <x v="3"/>
    <x v="4"/>
    <m/>
    <s v="Payment"/>
    <n v="1"/>
    <s v="Syrup"/>
    <n v="0.75"/>
    <x v="3"/>
  </r>
  <r>
    <x v="3403"/>
    <d v="2025-05-18T00:00:00"/>
    <x v="2914"/>
    <x v="6"/>
    <n v="1"/>
    <x v="1"/>
    <x v="1"/>
    <x v="1"/>
    <m/>
    <s v="Payment"/>
    <n v="1"/>
    <s v="Pourover12 oz"/>
    <n v="3.5"/>
    <x v="3"/>
  </r>
  <r>
    <x v="3403"/>
    <d v="2025-05-18T00:00:00"/>
    <x v="2914"/>
    <x v="6"/>
    <n v="1"/>
    <x v="1"/>
    <x v="1"/>
    <x v="1"/>
    <m/>
    <s v="Payment"/>
    <n v="1"/>
    <s v="Pourover12 oz"/>
    <n v="3.5"/>
    <x v="3"/>
  </r>
  <r>
    <x v="3404"/>
    <d v="2025-05-18T00:00:00"/>
    <x v="2915"/>
    <x v="17"/>
    <n v="1"/>
    <x v="1"/>
    <x v="1"/>
    <x v="3"/>
    <m/>
    <s v="Payment"/>
    <n v="2"/>
    <s v="Iced Guillermo12 oz"/>
    <n v="3.5"/>
    <x v="3"/>
  </r>
  <r>
    <x v="3404"/>
    <d v="2025-05-18T00:00:00"/>
    <x v="2915"/>
    <x v="4"/>
    <n v="1"/>
    <x v="1"/>
    <x v="1"/>
    <x v="1"/>
    <m/>
    <s v="Payment"/>
    <n v="2"/>
    <s v="Drip coffee12 oz"/>
    <n v="2.25"/>
    <x v="3"/>
  </r>
  <r>
    <x v="3405"/>
    <d v="2025-05-18T00:00:00"/>
    <x v="2916"/>
    <x v="6"/>
    <n v="1"/>
    <x v="1"/>
    <x v="1"/>
    <x v="1"/>
    <m/>
    <s v="Payment"/>
    <n v="1"/>
    <s v="Pourover12 oz"/>
    <n v="3.5"/>
    <x v="3"/>
  </r>
  <r>
    <x v="3406"/>
    <d v="2025-05-18T00:00:00"/>
    <x v="2917"/>
    <x v="2"/>
    <n v="1"/>
    <x v="1"/>
    <x v="1"/>
    <x v="1"/>
    <m/>
    <s v="Payment"/>
    <n v="1"/>
    <s v="Cappuccino12 oz"/>
    <n v="5.5"/>
    <x v="3"/>
  </r>
  <r>
    <x v="3407"/>
    <d v="2025-05-18T00:00:00"/>
    <x v="2918"/>
    <x v="9"/>
    <n v="1"/>
    <x v="0"/>
    <x v="3"/>
    <x v="4"/>
    <m/>
    <s v="Payment"/>
    <n v="2"/>
    <s v="Syrup"/>
    <n v="0.75"/>
    <x v="3"/>
  </r>
  <r>
    <x v="3407"/>
    <d v="2025-05-18T00:00:00"/>
    <x v="2918"/>
    <x v="6"/>
    <n v="1"/>
    <x v="1"/>
    <x v="1"/>
    <x v="1"/>
    <m/>
    <s v="Payment"/>
    <n v="2"/>
    <s v="Pourover12 oz"/>
    <n v="3.5"/>
    <x v="3"/>
  </r>
  <r>
    <x v="3407"/>
    <d v="2025-05-18T00:00:00"/>
    <x v="2918"/>
    <x v="13"/>
    <n v="1"/>
    <x v="4"/>
    <x v="2"/>
    <x v="1"/>
    <m/>
    <s v="Payment"/>
    <n v="2"/>
    <s v="Moroccan tea10 oz"/>
    <n v="3"/>
    <x v="3"/>
  </r>
  <r>
    <x v="3407"/>
    <d v="2025-05-18T00:00:00"/>
    <x v="2918"/>
    <x v="4"/>
    <n v="1"/>
    <x v="1"/>
    <x v="1"/>
    <x v="1"/>
    <m/>
    <s v="Payment"/>
    <n v="2"/>
    <s v="Drip coffee12 oz"/>
    <n v="2.25"/>
    <x v="3"/>
  </r>
  <r>
    <x v="3408"/>
    <d v="2025-05-18T00:00:00"/>
    <x v="2919"/>
    <x v="9"/>
    <n v="1"/>
    <x v="0"/>
    <x v="3"/>
    <x v="4"/>
    <m/>
    <s v="Payment"/>
    <n v="2"/>
    <s v="Syrup"/>
    <n v="0.75"/>
    <x v="3"/>
  </r>
  <r>
    <x v="3408"/>
    <d v="2025-05-18T00:00:00"/>
    <x v="2919"/>
    <x v="6"/>
    <n v="1"/>
    <x v="1"/>
    <x v="1"/>
    <x v="1"/>
    <m/>
    <s v="Payment"/>
    <n v="2"/>
    <s v="Pourover12 oz"/>
    <n v="3.5"/>
    <x v="3"/>
  </r>
  <r>
    <x v="3409"/>
    <d v="2025-05-18T00:00:00"/>
    <x v="2920"/>
    <x v="9"/>
    <n v="1"/>
    <x v="0"/>
    <x v="3"/>
    <x v="4"/>
    <m/>
    <s v="Payment"/>
    <n v="2"/>
    <s v="Syrup"/>
    <n v="0.75"/>
    <x v="3"/>
  </r>
  <r>
    <x v="3409"/>
    <d v="2025-05-18T00:00:00"/>
    <x v="2920"/>
    <x v="6"/>
    <n v="1"/>
    <x v="1"/>
    <x v="1"/>
    <x v="1"/>
    <m/>
    <s v="Payment"/>
    <n v="2"/>
    <s v="Pourover12 oz"/>
    <n v="3.5"/>
    <x v="3"/>
  </r>
  <r>
    <x v="3410"/>
    <d v="2025-05-18T00:00:00"/>
    <x v="2921"/>
    <x v="15"/>
    <n v="2"/>
    <x v="1"/>
    <x v="1"/>
    <x v="3"/>
    <m/>
    <s v="Payment"/>
    <n v="2"/>
    <s v="Frappé12 oz"/>
    <n v="9.5"/>
    <x v="3"/>
  </r>
  <r>
    <x v="3411"/>
    <d v="2025-05-18T00:00:00"/>
    <x v="2922"/>
    <x v="9"/>
    <n v="1"/>
    <x v="0"/>
    <x v="3"/>
    <x v="4"/>
    <m/>
    <s v="Payment"/>
    <n v="1"/>
    <s v="Syrup"/>
    <n v="0.75"/>
    <x v="3"/>
  </r>
  <r>
    <x v="3411"/>
    <d v="2025-05-18T00:00:00"/>
    <x v="2922"/>
    <x v="6"/>
    <n v="1"/>
    <x v="1"/>
    <x v="1"/>
    <x v="1"/>
    <m/>
    <s v="Payment"/>
    <n v="1"/>
    <s v="Pourover12 oz"/>
    <n v="3.5"/>
    <x v="3"/>
  </r>
  <r>
    <x v="3412"/>
    <d v="2025-05-18T00:00:00"/>
    <x v="2923"/>
    <x v="15"/>
    <n v="1"/>
    <x v="1"/>
    <x v="1"/>
    <x v="3"/>
    <m/>
    <s v="Payment"/>
    <n v="2"/>
    <s v="Frappé12 oz"/>
    <n v="4.75"/>
    <x v="3"/>
  </r>
  <r>
    <x v="3413"/>
    <d v="2025-05-18T00:00:00"/>
    <x v="2924"/>
    <x v="3"/>
    <n v="2"/>
    <x v="0"/>
    <x v="1"/>
    <x v="2"/>
    <m/>
    <s v="Payment"/>
    <n v="1"/>
    <s v="Drip coffee refill"/>
    <n v="2.5"/>
    <x v="3"/>
  </r>
  <r>
    <x v="3414"/>
    <d v="2025-05-18T00:00:00"/>
    <x v="2925"/>
    <x v="15"/>
    <n v="1"/>
    <x v="1"/>
    <x v="1"/>
    <x v="3"/>
    <m/>
    <s v="Payment"/>
    <n v="1"/>
    <s v="Frappé12 oz"/>
    <n v="4.75"/>
    <x v="3"/>
  </r>
  <r>
    <x v="3415"/>
    <d v="2025-05-18T00:00:00"/>
    <x v="2926"/>
    <x v="15"/>
    <n v="1"/>
    <x v="1"/>
    <x v="1"/>
    <x v="3"/>
    <m/>
    <s v="Payment"/>
    <n v="2"/>
    <s v="Frappé12 oz"/>
    <n v="4.75"/>
    <x v="3"/>
  </r>
  <r>
    <x v="3416"/>
    <d v="2025-05-18T00:00:00"/>
    <x v="2927"/>
    <x v="17"/>
    <n v="1"/>
    <x v="1"/>
    <x v="1"/>
    <x v="3"/>
    <m/>
    <s v="Payment"/>
    <n v="2"/>
    <s v="Iced Guillermo12 oz"/>
    <n v="3.5"/>
    <x v="3"/>
  </r>
  <r>
    <x v="3417"/>
    <d v="2025-05-18T00:00:00"/>
    <x v="2928"/>
    <x v="15"/>
    <n v="1"/>
    <x v="1"/>
    <x v="1"/>
    <x v="3"/>
    <m/>
    <s v="Payment"/>
    <n v="2"/>
    <s v="Frappé12 oz"/>
    <n v="4.75"/>
    <x v="3"/>
  </r>
  <r>
    <x v="3418"/>
    <d v="2025-05-18T00:00:00"/>
    <x v="2929"/>
    <x v="3"/>
    <n v="1"/>
    <x v="0"/>
    <x v="1"/>
    <x v="2"/>
    <m/>
    <s v="Payment"/>
    <n v="1"/>
    <s v="Drip coffee refill"/>
    <n v="1.25"/>
    <x v="3"/>
  </r>
  <r>
    <x v="3419"/>
    <d v="2025-05-18T00:00:00"/>
    <x v="2930"/>
    <x v="15"/>
    <n v="1"/>
    <x v="1"/>
    <x v="1"/>
    <x v="3"/>
    <m/>
    <s v="Payment"/>
    <n v="2"/>
    <s v="Frappé12 oz"/>
    <n v="4.75"/>
    <x v="3"/>
  </r>
  <r>
    <x v="3420"/>
    <d v="2025-05-18T00:00:00"/>
    <x v="2931"/>
    <x v="9"/>
    <n v="1"/>
    <x v="0"/>
    <x v="3"/>
    <x v="4"/>
    <m/>
    <s v="Payment"/>
    <n v="2"/>
    <s v="Syrup"/>
    <n v="0.75"/>
    <x v="3"/>
  </r>
  <r>
    <x v="3420"/>
    <d v="2025-05-18T00:00:00"/>
    <x v="2931"/>
    <x v="6"/>
    <n v="1"/>
    <x v="1"/>
    <x v="1"/>
    <x v="1"/>
    <m/>
    <s v="Payment"/>
    <n v="2"/>
    <s v="Pourover12 oz"/>
    <n v="3.5"/>
    <x v="3"/>
  </r>
  <r>
    <x v="3420"/>
    <d v="2025-05-18T00:00:00"/>
    <x v="2931"/>
    <x v="17"/>
    <n v="1"/>
    <x v="1"/>
    <x v="1"/>
    <x v="3"/>
    <m/>
    <s v="Payment"/>
    <n v="2"/>
    <s v="Iced Guillermo12 oz"/>
    <n v="3.5"/>
    <x v="3"/>
  </r>
  <r>
    <x v="3421"/>
    <d v="2025-05-18T00:00:00"/>
    <x v="2932"/>
    <x v="9"/>
    <n v="1"/>
    <x v="0"/>
    <x v="3"/>
    <x v="4"/>
    <m/>
    <s v="Payment"/>
    <n v="2"/>
    <s v="Syrup"/>
    <n v="0.75"/>
    <x v="3"/>
  </r>
  <r>
    <x v="3421"/>
    <d v="2025-05-18T00:00:00"/>
    <x v="2932"/>
    <x v="6"/>
    <n v="1"/>
    <x v="1"/>
    <x v="1"/>
    <x v="1"/>
    <m/>
    <s v="Payment"/>
    <n v="2"/>
    <s v="Pourover12 oz"/>
    <n v="3.5"/>
    <x v="3"/>
  </r>
  <r>
    <x v="3421"/>
    <d v="2025-05-18T00:00:00"/>
    <x v="2932"/>
    <x v="2"/>
    <n v="1"/>
    <x v="1"/>
    <x v="1"/>
    <x v="1"/>
    <m/>
    <s v="Payment"/>
    <n v="2"/>
    <s v="Cappuccino12 oz"/>
    <n v="5.5"/>
    <x v="3"/>
  </r>
  <r>
    <x v="3422"/>
    <d v="2025-05-18T00:00:00"/>
    <x v="2933"/>
    <x v="6"/>
    <n v="1"/>
    <x v="1"/>
    <x v="1"/>
    <x v="1"/>
    <m/>
    <s v="Payment"/>
    <n v="1"/>
    <s v="Pourover12 oz"/>
    <n v="3.5"/>
    <x v="3"/>
  </r>
  <r>
    <x v="3423"/>
    <d v="2025-05-18T00:00:00"/>
    <x v="2934"/>
    <x v="15"/>
    <n v="1"/>
    <x v="1"/>
    <x v="1"/>
    <x v="3"/>
    <m/>
    <s v="Payment"/>
    <n v="2"/>
    <s v="Frappé12 oz"/>
    <n v="4.75"/>
    <x v="3"/>
  </r>
  <r>
    <x v="3424"/>
    <d v="2025-05-18T00:00:00"/>
    <x v="2935"/>
    <x v="1"/>
    <n v="1"/>
    <x v="1"/>
    <x v="1"/>
    <x v="1"/>
    <m/>
    <s v="Payment"/>
    <n v="2"/>
    <s v="Café latté12 oz"/>
    <n v="4.25"/>
    <x v="3"/>
  </r>
  <r>
    <x v="3425"/>
    <d v="2025-05-18T00:00:00"/>
    <x v="2936"/>
    <x v="15"/>
    <n v="2"/>
    <x v="1"/>
    <x v="1"/>
    <x v="3"/>
    <m/>
    <s v="Payment"/>
    <n v="1"/>
    <s v="Frappé12 oz"/>
    <n v="9.5"/>
    <x v="3"/>
  </r>
  <r>
    <x v="3426"/>
    <d v="2025-05-18T00:00:00"/>
    <x v="2937"/>
    <x v="7"/>
    <n v="1"/>
    <x v="2"/>
    <x v="1"/>
    <x v="1"/>
    <m/>
    <s v="Payment"/>
    <n v="1"/>
    <s v="Turkish coffee3 oz"/>
    <n v="3.75"/>
    <x v="3"/>
  </r>
  <r>
    <x v="3427"/>
    <d v="2025-05-18T00:00:00"/>
    <x v="2938"/>
    <x v="2"/>
    <n v="2"/>
    <x v="1"/>
    <x v="1"/>
    <x v="1"/>
    <m/>
    <s v="Payment"/>
    <n v="1"/>
    <s v="Cappuccino12 oz"/>
    <n v="11"/>
    <x v="3"/>
  </r>
  <r>
    <x v="3428"/>
    <d v="2025-05-18T00:00:00"/>
    <x v="2939"/>
    <x v="1"/>
    <n v="1"/>
    <x v="1"/>
    <x v="1"/>
    <x v="1"/>
    <m/>
    <s v="Payment"/>
    <n v="1"/>
    <s v="Café latté12 oz"/>
    <n v="4.25"/>
    <x v="3"/>
  </r>
  <r>
    <x v="3429"/>
    <d v="2025-05-18T00:00:00"/>
    <x v="2940"/>
    <x v="1"/>
    <n v="1"/>
    <x v="1"/>
    <x v="1"/>
    <x v="1"/>
    <m/>
    <s v="Payment"/>
    <n v="1"/>
    <s v="Café latté12 oz"/>
    <n v="4.25"/>
    <x v="3"/>
  </r>
  <r>
    <x v="3430"/>
    <d v="2025-05-18T00:00:00"/>
    <x v="2941"/>
    <x v="6"/>
    <n v="1"/>
    <x v="1"/>
    <x v="1"/>
    <x v="1"/>
    <m/>
    <s v="Payment"/>
    <n v="2"/>
    <s v="Pourover12 oz"/>
    <n v="3.5"/>
    <x v="3"/>
  </r>
  <r>
    <x v="3430"/>
    <d v="2025-05-18T00:00:00"/>
    <x v="2941"/>
    <x v="15"/>
    <n v="1"/>
    <x v="1"/>
    <x v="1"/>
    <x v="3"/>
    <m/>
    <s v="Payment"/>
    <n v="2"/>
    <s v="Frappé12 oz"/>
    <n v="4.75"/>
    <x v="3"/>
  </r>
  <r>
    <x v="3431"/>
    <d v="2025-05-18T00:00:00"/>
    <x v="2942"/>
    <x v="15"/>
    <n v="1"/>
    <x v="1"/>
    <x v="1"/>
    <x v="3"/>
    <m/>
    <s v="Payment"/>
    <n v="2"/>
    <s v="Frappé12 oz"/>
    <n v="4.75"/>
    <x v="3"/>
  </r>
  <r>
    <x v="3432"/>
    <d v="2025-05-18T00:00:00"/>
    <x v="2943"/>
    <x v="7"/>
    <n v="1"/>
    <x v="2"/>
    <x v="1"/>
    <x v="1"/>
    <m/>
    <s v="Payment"/>
    <n v="2"/>
    <s v="Turkish coffee3 oz"/>
    <n v="3.75"/>
    <x v="3"/>
  </r>
  <r>
    <x v="3432"/>
    <d v="2025-05-18T00:00:00"/>
    <x v="2943"/>
    <x v="6"/>
    <n v="1"/>
    <x v="1"/>
    <x v="1"/>
    <x v="1"/>
    <m/>
    <s v="Payment"/>
    <n v="2"/>
    <s v="Pourover12 oz"/>
    <n v="3.5"/>
    <x v="3"/>
  </r>
  <r>
    <x v="3433"/>
    <d v="2025-05-18T00:00:00"/>
    <x v="2944"/>
    <x v="20"/>
    <n v="2"/>
    <x v="1"/>
    <x v="2"/>
    <x v="1"/>
    <m/>
    <s v="Payment"/>
    <n v="1"/>
    <s v="Rooibos latté12 oz"/>
    <n v="11"/>
    <x v="3"/>
  </r>
  <r>
    <x v="3434"/>
    <d v="2025-05-18T00:00:00"/>
    <x v="2945"/>
    <x v="1"/>
    <n v="1"/>
    <x v="1"/>
    <x v="1"/>
    <x v="1"/>
    <m/>
    <s v="Payment"/>
    <n v="2"/>
    <s v="Café latté12 oz"/>
    <n v="4.25"/>
    <x v="3"/>
  </r>
  <r>
    <x v="3435"/>
    <d v="2025-05-18T00:00:00"/>
    <x v="2946"/>
    <x v="9"/>
    <n v="1"/>
    <x v="0"/>
    <x v="3"/>
    <x v="4"/>
    <m/>
    <s v="Payment"/>
    <n v="1"/>
    <s v="Syrup"/>
    <n v="0.75"/>
    <x v="3"/>
  </r>
  <r>
    <x v="3435"/>
    <d v="2025-05-18T00:00:00"/>
    <x v="2946"/>
    <x v="22"/>
    <n v="2"/>
    <x v="4"/>
    <x v="1"/>
    <x v="3"/>
    <m/>
    <s v="Payment"/>
    <n v="1"/>
    <s v="Iced café bombón10 oz"/>
    <n v="9.5"/>
    <x v="3"/>
  </r>
  <r>
    <x v="3435"/>
    <d v="2025-05-18T00:00:00"/>
    <x v="2946"/>
    <x v="4"/>
    <n v="1"/>
    <x v="1"/>
    <x v="1"/>
    <x v="1"/>
    <m/>
    <s v="Payment"/>
    <n v="1"/>
    <s v="Drip coffee12 oz"/>
    <n v="2.25"/>
    <x v="3"/>
  </r>
  <r>
    <x v="3435"/>
    <d v="2025-05-18T00:00:00"/>
    <x v="2946"/>
    <x v="2"/>
    <n v="1"/>
    <x v="1"/>
    <x v="1"/>
    <x v="1"/>
    <m/>
    <s v="Payment"/>
    <n v="1"/>
    <s v="Cappuccino12 oz"/>
    <n v="5.5"/>
    <x v="3"/>
  </r>
  <r>
    <x v="3436"/>
    <d v="2025-05-18T00:00:00"/>
    <x v="2947"/>
    <x v="41"/>
    <n v="3"/>
    <x v="1"/>
    <x v="5"/>
    <x v="3"/>
    <m/>
    <s v="Payment"/>
    <n v="1"/>
    <s v="Fruity fizzy12 oz"/>
    <n v="6"/>
    <x v="3"/>
  </r>
  <r>
    <x v="3437"/>
    <d v="2025-05-18T00:00:00"/>
    <x v="2948"/>
    <x v="15"/>
    <n v="1"/>
    <x v="1"/>
    <x v="1"/>
    <x v="3"/>
    <m/>
    <s v="Payment"/>
    <n v="1"/>
    <s v="Frappé12 oz"/>
    <n v="4.75"/>
    <x v="3"/>
  </r>
  <r>
    <x v="3438"/>
    <d v="2025-05-18T00:00:00"/>
    <x v="2949"/>
    <x v="14"/>
    <n v="1"/>
    <x v="5"/>
    <x v="5"/>
    <x v="1"/>
    <m/>
    <s v="Payment"/>
    <n v="1"/>
    <s v="Hot chocolateRegular (12 oz)"/>
    <n v="4.75"/>
    <x v="3"/>
  </r>
  <r>
    <x v="3438"/>
    <d v="2025-05-18T00:00:00"/>
    <x v="2949"/>
    <x v="1"/>
    <n v="1"/>
    <x v="1"/>
    <x v="1"/>
    <x v="1"/>
    <m/>
    <s v="Payment"/>
    <n v="1"/>
    <s v="Café latté12 oz"/>
    <n v="4.25"/>
    <x v="3"/>
  </r>
  <r>
    <x v="3439"/>
    <d v="2025-05-18T00:00:00"/>
    <x v="2950"/>
    <x v="8"/>
    <n v="1"/>
    <x v="1"/>
    <x v="2"/>
    <x v="3"/>
    <m/>
    <s v="Payment"/>
    <n v="2"/>
    <s v="Iced tea12 oz"/>
    <n v="4.25"/>
    <x v="3"/>
  </r>
  <r>
    <x v="3440"/>
    <d v="2025-05-18T00:00:00"/>
    <x v="2951"/>
    <x v="11"/>
    <n v="1"/>
    <x v="0"/>
    <x v="3"/>
    <x v="4"/>
    <m/>
    <s v="Payment"/>
    <n v="2"/>
    <s v="Extra shot"/>
    <n v="1"/>
    <x v="3"/>
  </r>
  <r>
    <x v="3440"/>
    <d v="2025-05-18T00:00:00"/>
    <x v="2951"/>
    <x v="2"/>
    <n v="1"/>
    <x v="1"/>
    <x v="1"/>
    <x v="1"/>
    <m/>
    <s v="Payment"/>
    <n v="2"/>
    <s v="Cappuccino12 oz"/>
    <n v="5.5"/>
    <x v="3"/>
  </r>
  <r>
    <x v="3441"/>
    <d v="2025-05-18T00:00:00"/>
    <x v="2952"/>
    <x v="17"/>
    <n v="1"/>
    <x v="1"/>
    <x v="1"/>
    <x v="3"/>
    <m/>
    <s v="Payment"/>
    <n v="1"/>
    <s v="Iced Guillermo12 oz"/>
    <n v="3.5"/>
    <x v="3"/>
  </r>
  <r>
    <x v="3441"/>
    <d v="2025-05-18T00:00:00"/>
    <x v="2952"/>
    <x v="15"/>
    <n v="1"/>
    <x v="1"/>
    <x v="1"/>
    <x v="3"/>
    <m/>
    <s v="Payment"/>
    <n v="1"/>
    <s v="Frappé12 oz"/>
    <n v="4.75"/>
    <x v="3"/>
  </r>
  <r>
    <x v="3442"/>
    <d v="2025-05-18T00:00:00"/>
    <x v="2953"/>
    <x v="18"/>
    <n v="1"/>
    <x v="1"/>
    <x v="5"/>
    <x v="3"/>
    <m/>
    <s v="Payment"/>
    <n v="1"/>
    <s v="Soda water with fruit slice12 oz"/>
    <n v="2"/>
    <x v="3"/>
  </r>
  <r>
    <x v="3442"/>
    <d v="2025-05-18T00:00:00"/>
    <x v="2953"/>
    <x v="15"/>
    <n v="1"/>
    <x v="1"/>
    <x v="1"/>
    <x v="3"/>
    <m/>
    <s v="Payment"/>
    <n v="1"/>
    <s v="Frappé12 oz"/>
    <n v="4.75"/>
    <x v="3"/>
  </r>
  <r>
    <x v="3443"/>
    <d v="2025-05-18T00:00:00"/>
    <x v="2954"/>
    <x v="6"/>
    <n v="1"/>
    <x v="1"/>
    <x v="1"/>
    <x v="1"/>
    <m/>
    <s v="Payment"/>
    <n v="1"/>
    <s v="Pourover12 oz"/>
    <n v="3.5"/>
    <x v="3"/>
  </r>
  <r>
    <x v="3444"/>
    <d v="2025-05-18T00:00:00"/>
    <x v="2955"/>
    <x v="9"/>
    <n v="1"/>
    <x v="0"/>
    <x v="3"/>
    <x v="4"/>
    <m/>
    <s v="Payment"/>
    <n v="2"/>
    <s v="Syrup"/>
    <n v="0.75"/>
    <x v="3"/>
  </r>
  <r>
    <x v="3444"/>
    <d v="2025-05-18T00:00:00"/>
    <x v="2955"/>
    <x v="1"/>
    <n v="1"/>
    <x v="1"/>
    <x v="1"/>
    <x v="1"/>
    <m/>
    <s v="Payment"/>
    <n v="2"/>
    <s v="Café latté12 oz"/>
    <n v="4.25"/>
    <x v="3"/>
  </r>
  <r>
    <x v="3445"/>
    <d v="2025-05-18T00:00:00"/>
    <x v="2956"/>
    <x v="9"/>
    <n v="1"/>
    <x v="0"/>
    <x v="3"/>
    <x v="4"/>
    <m/>
    <s v="Payment"/>
    <n v="1"/>
    <s v="Syrup"/>
    <n v="0.75"/>
    <x v="3"/>
  </r>
  <r>
    <x v="3445"/>
    <d v="2025-05-18T00:00:00"/>
    <x v="2956"/>
    <x v="15"/>
    <n v="1"/>
    <x v="1"/>
    <x v="1"/>
    <x v="3"/>
    <m/>
    <s v="Payment"/>
    <n v="1"/>
    <s v="Frappé12 oz"/>
    <n v="4.75"/>
    <x v="3"/>
  </r>
  <r>
    <x v="3446"/>
    <d v="2025-05-18T00:00:00"/>
    <x v="2957"/>
    <x v="20"/>
    <n v="1"/>
    <x v="1"/>
    <x v="2"/>
    <x v="1"/>
    <m/>
    <s v="Payment"/>
    <n v="1"/>
    <s v="Rooibos latté12 oz"/>
    <n v="5.5"/>
    <x v="3"/>
  </r>
  <r>
    <x v="3447"/>
    <d v="2025-05-18T00:00:00"/>
    <x v="2958"/>
    <x v="5"/>
    <n v="1"/>
    <x v="1"/>
    <x v="1"/>
    <x v="1"/>
    <m/>
    <s v="Payment"/>
    <n v="2"/>
    <s v="Café Cubano12 oz"/>
    <n v="7"/>
    <x v="3"/>
  </r>
  <r>
    <x v="3448"/>
    <d v="2025-05-18T00:00:00"/>
    <x v="2959"/>
    <x v="6"/>
    <n v="1"/>
    <x v="1"/>
    <x v="1"/>
    <x v="1"/>
    <m/>
    <s v="Payment"/>
    <n v="1"/>
    <s v="Pourover12 oz"/>
    <n v="3.5"/>
    <x v="3"/>
  </r>
  <r>
    <x v="3449"/>
    <d v="2025-05-18T00:00:00"/>
    <x v="2960"/>
    <x v="6"/>
    <n v="1"/>
    <x v="1"/>
    <x v="1"/>
    <x v="1"/>
    <m/>
    <s v="Payment"/>
    <n v="2"/>
    <s v="Pourover12 oz"/>
    <n v="3.5"/>
    <x v="3"/>
  </r>
  <r>
    <x v="3450"/>
    <d v="2025-05-18T00:00:00"/>
    <x v="2961"/>
    <x v="17"/>
    <n v="1"/>
    <x v="1"/>
    <x v="1"/>
    <x v="3"/>
    <m/>
    <s v="Payment"/>
    <n v="1"/>
    <s v="Iced Guillermo12 oz"/>
    <n v="3.5"/>
    <x v="3"/>
  </r>
  <r>
    <x v="3451"/>
    <d v="2025-05-18T00:00:00"/>
    <x v="2962"/>
    <x v="1"/>
    <n v="1"/>
    <x v="1"/>
    <x v="1"/>
    <x v="1"/>
    <m/>
    <s v="Payment"/>
    <n v="2"/>
    <s v="Café latté12 oz"/>
    <n v="4.25"/>
    <x v="3"/>
  </r>
  <r>
    <x v="3452"/>
    <d v="2025-05-18T00:00:00"/>
    <x v="2963"/>
    <x v="6"/>
    <n v="2"/>
    <x v="1"/>
    <x v="1"/>
    <x v="1"/>
    <m/>
    <s v="Payment"/>
    <n v="1"/>
    <s v="Pourover12 oz"/>
    <n v="7"/>
    <x v="3"/>
  </r>
  <r>
    <x v="3453"/>
    <d v="2025-05-18T00:00:00"/>
    <x v="2964"/>
    <x v="6"/>
    <n v="1"/>
    <x v="1"/>
    <x v="1"/>
    <x v="1"/>
    <m/>
    <s v="Payment"/>
    <n v="2"/>
    <s v="Pourover12 oz"/>
    <n v="3.5"/>
    <x v="3"/>
  </r>
  <r>
    <x v="3453"/>
    <d v="2025-05-18T00:00:00"/>
    <x v="2964"/>
    <x v="6"/>
    <n v="1"/>
    <x v="1"/>
    <x v="1"/>
    <x v="1"/>
    <m/>
    <s v="Payment"/>
    <n v="2"/>
    <s v="Pourover12 oz"/>
    <n v="3.5"/>
    <x v="3"/>
  </r>
  <r>
    <x v="3454"/>
    <d v="2025-05-18T00:00:00"/>
    <x v="2965"/>
    <x v="6"/>
    <n v="1"/>
    <x v="1"/>
    <x v="1"/>
    <x v="1"/>
    <m/>
    <s v="Payment"/>
    <n v="2"/>
    <s v="Pourover12 oz"/>
    <n v="3.5"/>
    <x v="3"/>
  </r>
  <r>
    <x v="3455"/>
    <d v="2025-05-18T00:00:00"/>
    <x v="2966"/>
    <x v="6"/>
    <n v="1"/>
    <x v="1"/>
    <x v="1"/>
    <x v="1"/>
    <m/>
    <s v="Payment"/>
    <n v="1"/>
    <s v="Pourover12 oz"/>
    <n v="3.5"/>
    <x v="3"/>
  </r>
  <r>
    <x v="3455"/>
    <d v="2025-05-18T00:00:00"/>
    <x v="2966"/>
    <x v="24"/>
    <n v="1"/>
    <x v="1"/>
    <x v="1"/>
    <x v="1"/>
    <m/>
    <s v="Payment"/>
    <n v="1"/>
    <s v="Aeropress12 oz"/>
    <n v="6"/>
    <x v="3"/>
  </r>
  <r>
    <x v="3456"/>
    <d v="2025-05-18T00:00:00"/>
    <x v="2967"/>
    <x v="15"/>
    <n v="1"/>
    <x v="1"/>
    <x v="1"/>
    <x v="3"/>
    <m/>
    <s v="Payment"/>
    <n v="1"/>
    <s v="Frappé12 oz"/>
    <n v="4.75"/>
    <x v="3"/>
  </r>
  <r>
    <x v="3457"/>
    <d v="2025-05-18T00:00:00"/>
    <x v="2968"/>
    <x v="20"/>
    <n v="1"/>
    <x v="1"/>
    <x v="2"/>
    <x v="1"/>
    <m/>
    <s v="Payment"/>
    <n v="2"/>
    <s v="Rooibos latté12 oz"/>
    <n v="5.5"/>
    <x v="3"/>
  </r>
  <r>
    <x v="3458"/>
    <d v="2025-05-18T00:00:00"/>
    <x v="2969"/>
    <x v="15"/>
    <n v="1"/>
    <x v="1"/>
    <x v="1"/>
    <x v="3"/>
    <m/>
    <s v="Payment"/>
    <n v="2"/>
    <s v="Frappé12 oz"/>
    <n v="4.75"/>
    <x v="3"/>
  </r>
  <r>
    <x v="3459"/>
    <d v="2025-05-18T00:00:00"/>
    <x v="2970"/>
    <x v="9"/>
    <n v="1"/>
    <x v="0"/>
    <x v="3"/>
    <x v="4"/>
    <m/>
    <s v="Payment"/>
    <n v="2"/>
    <s v="Syrup"/>
    <n v="0.75"/>
    <x v="3"/>
  </r>
  <r>
    <x v="3459"/>
    <d v="2025-05-18T00:00:00"/>
    <x v="2970"/>
    <x v="15"/>
    <n v="1"/>
    <x v="1"/>
    <x v="1"/>
    <x v="3"/>
    <m/>
    <s v="Payment"/>
    <n v="2"/>
    <s v="Frappé12 oz"/>
    <n v="4.75"/>
    <x v="3"/>
  </r>
  <r>
    <x v="3460"/>
    <d v="2025-05-18T00:00:00"/>
    <x v="2971"/>
    <x v="6"/>
    <n v="1"/>
    <x v="1"/>
    <x v="1"/>
    <x v="1"/>
    <m/>
    <s v="Payment"/>
    <n v="2"/>
    <s v="Pourover12 oz"/>
    <n v="3.5"/>
    <x v="3"/>
  </r>
  <r>
    <x v="3460"/>
    <d v="2025-05-18T00:00:00"/>
    <x v="2971"/>
    <x v="15"/>
    <n v="1"/>
    <x v="1"/>
    <x v="1"/>
    <x v="3"/>
    <m/>
    <s v="Payment"/>
    <n v="2"/>
    <s v="Frappé12 oz"/>
    <n v="4.75"/>
    <x v="3"/>
  </r>
  <r>
    <x v="3461"/>
    <d v="2025-05-18T00:00:00"/>
    <x v="2972"/>
    <x v="7"/>
    <n v="1"/>
    <x v="2"/>
    <x v="1"/>
    <x v="1"/>
    <m/>
    <s v="Payment"/>
    <n v="1"/>
    <s v="Turkish coffee3 oz"/>
    <n v="3.75"/>
    <x v="3"/>
  </r>
  <r>
    <x v="3462"/>
    <d v="2025-05-18T00:00:00"/>
    <x v="2973"/>
    <x v="23"/>
    <n v="1"/>
    <x v="4"/>
    <x v="1"/>
    <x v="3"/>
    <m/>
    <s v="Payment"/>
    <n v="1"/>
    <s v="Mazagran10 oz"/>
    <n v="4"/>
    <x v="3"/>
  </r>
  <r>
    <x v="3463"/>
    <d v="2025-05-18T00:00:00"/>
    <x v="2974"/>
    <x v="9"/>
    <n v="1"/>
    <x v="0"/>
    <x v="3"/>
    <x v="4"/>
    <m/>
    <s v="Payment"/>
    <n v="2"/>
    <s v="Syrup"/>
    <n v="0.75"/>
    <x v="3"/>
  </r>
  <r>
    <x v="3463"/>
    <d v="2025-05-18T00:00:00"/>
    <x v="2974"/>
    <x v="6"/>
    <n v="1"/>
    <x v="1"/>
    <x v="1"/>
    <x v="1"/>
    <m/>
    <s v="Payment"/>
    <n v="2"/>
    <s v="Pourover12 oz"/>
    <n v="3.5"/>
    <x v="3"/>
  </r>
  <r>
    <x v="3463"/>
    <d v="2025-05-18T00:00:00"/>
    <x v="2974"/>
    <x v="15"/>
    <n v="1"/>
    <x v="1"/>
    <x v="1"/>
    <x v="3"/>
    <m/>
    <s v="Payment"/>
    <n v="2"/>
    <s v="Frappé12 oz"/>
    <n v="4.75"/>
    <x v="3"/>
  </r>
  <r>
    <x v="3464"/>
    <d v="2025-05-18T00:00:00"/>
    <x v="2975"/>
    <x v="15"/>
    <n v="1"/>
    <x v="1"/>
    <x v="1"/>
    <x v="3"/>
    <m/>
    <s v="Payment"/>
    <n v="2"/>
    <s v="Frappé12 oz"/>
    <n v="4.75"/>
    <x v="3"/>
  </r>
  <r>
    <x v="3465"/>
    <d v="2025-05-18T00:00:00"/>
    <x v="2976"/>
    <x v="22"/>
    <n v="1"/>
    <x v="4"/>
    <x v="1"/>
    <x v="3"/>
    <m/>
    <s v="Payment"/>
    <n v="1"/>
    <s v="Iced café bombón10 oz"/>
    <n v="4.75"/>
    <x v="3"/>
  </r>
  <r>
    <x v="3466"/>
    <d v="2025-05-18T00:00:00"/>
    <x v="2977"/>
    <x v="6"/>
    <n v="1"/>
    <x v="1"/>
    <x v="1"/>
    <x v="1"/>
    <m/>
    <s v="Payment"/>
    <n v="2"/>
    <s v="Pourover12 oz"/>
    <n v="3.5"/>
    <x v="3"/>
  </r>
  <r>
    <x v="3467"/>
    <d v="2025-05-18T00:00:00"/>
    <x v="2978"/>
    <x v="7"/>
    <n v="1"/>
    <x v="2"/>
    <x v="1"/>
    <x v="1"/>
    <m/>
    <s v="Payment"/>
    <n v="1"/>
    <s v="Turkish coffee3 oz"/>
    <n v="3.75"/>
    <x v="3"/>
  </r>
  <r>
    <x v="3468"/>
    <d v="2025-05-18T00:00:00"/>
    <x v="2979"/>
    <x v="2"/>
    <n v="1"/>
    <x v="1"/>
    <x v="1"/>
    <x v="1"/>
    <m/>
    <s v="Payment"/>
    <n v="2"/>
    <s v="Cappuccino12 oz"/>
    <n v="5.5"/>
    <x v="3"/>
  </r>
  <r>
    <x v="3469"/>
    <d v="2025-05-18T00:00:00"/>
    <x v="2980"/>
    <x v="18"/>
    <n v="1"/>
    <x v="1"/>
    <x v="5"/>
    <x v="3"/>
    <m/>
    <s v="Payment"/>
    <n v="1"/>
    <s v="Soda water with fruit slice12 oz"/>
    <n v="2"/>
    <x v="3"/>
  </r>
  <r>
    <x v="3469"/>
    <d v="2025-05-18T00:00:00"/>
    <x v="2980"/>
    <x v="35"/>
    <n v="1"/>
    <x v="6"/>
    <x v="1"/>
    <x v="1"/>
    <m/>
    <s v="Payment"/>
    <n v="1"/>
    <s v="Cortado4 oz"/>
    <n v="3.75"/>
    <x v="3"/>
  </r>
  <r>
    <x v="3470"/>
    <d v="2025-05-18T00:00:00"/>
    <x v="2981"/>
    <x v="6"/>
    <n v="1"/>
    <x v="1"/>
    <x v="1"/>
    <x v="1"/>
    <m/>
    <s v="Payment"/>
    <n v="1"/>
    <s v="Pourover12 oz"/>
    <n v="3.5"/>
    <x v="3"/>
  </r>
  <r>
    <x v="3471"/>
    <d v="2025-05-18T00:00:00"/>
    <x v="2982"/>
    <x v="15"/>
    <n v="1"/>
    <x v="1"/>
    <x v="1"/>
    <x v="3"/>
    <m/>
    <s v="Payment"/>
    <n v="1"/>
    <s v="Frappé12 oz"/>
    <n v="4.75"/>
    <x v="3"/>
  </r>
  <r>
    <x v="3472"/>
    <d v="2025-05-18T00:00:00"/>
    <x v="2983"/>
    <x v="20"/>
    <n v="1"/>
    <x v="1"/>
    <x v="2"/>
    <x v="1"/>
    <m/>
    <s v="Payment"/>
    <n v="1"/>
    <s v="Rooibos latté12 oz"/>
    <n v="5.5"/>
    <x v="3"/>
  </r>
  <r>
    <x v="3472"/>
    <d v="2025-05-18T00:00:00"/>
    <x v="2983"/>
    <x v="1"/>
    <n v="1"/>
    <x v="1"/>
    <x v="1"/>
    <x v="1"/>
    <m/>
    <s v="Payment"/>
    <n v="1"/>
    <s v="Café latté12 oz"/>
    <n v="4.25"/>
    <x v="3"/>
  </r>
  <r>
    <x v="3473"/>
    <d v="2025-05-18T00:00:00"/>
    <x v="2984"/>
    <x v="6"/>
    <n v="1"/>
    <x v="1"/>
    <x v="1"/>
    <x v="1"/>
    <m/>
    <s v="Payment"/>
    <n v="2"/>
    <s v="Pourover12 oz"/>
    <n v="3.5"/>
    <x v="3"/>
  </r>
  <r>
    <x v="3474"/>
    <d v="2025-05-18T00:00:00"/>
    <x v="2985"/>
    <x v="22"/>
    <n v="1"/>
    <x v="4"/>
    <x v="1"/>
    <x v="3"/>
    <m/>
    <s v="Payment"/>
    <n v="1"/>
    <s v="Iced café bombón10 oz"/>
    <n v="4.75"/>
    <x v="3"/>
  </r>
  <r>
    <x v="3475"/>
    <d v="2025-05-18T00:00:00"/>
    <x v="2986"/>
    <x v="9"/>
    <n v="1"/>
    <x v="0"/>
    <x v="3"/>
    <x v="4"/>
    <m/>
    <s v="Payment"/>
    <n v="2"/>
    <s v="Syrup"/>
    <n v="0.75"/>
    <x v="3"/>
  </r>
  <r>
    <x v="3475"/>
    <d v="2025-05-18T00:00:00"/>
    <x v="2986"/>
    <x v="6"/>
    <n v="1"/>
    <x v="1"/>
    <x v="1"/>
    <x v="1"/>
    <m/>
    <s v="Payment"/>
    <n v="2"/>
    <s v="Pourover12 oz"/>
    <n v="3.5"/>
    <x v="3"/>
  </r>
  <r>
    <x v="3475"/>
    <d v="2025-05-18T00:00:00"/>
    <x v="2986"/>
    <x v="11"/>
    <n v="1"/>
    <x v="0"/>
    <x v="3"/>
    <x v="4"/>
    <m/>
    <s v="Payment"/>
    <n v="2"/>
    <s v="Extra shot"/>
    <n v="1"/>
    <x v="3"/>
  </r>
  <r>
    <x v="3476"/>
    <d v="2025-05-18T00:00:00"/>
    <x v="2987"/>
    <x v="6"/>
    <n v="1"/>
    <x v="1"/>
    <x v="1"/>
    <x v="1"/>
    <m/>
    <s v="Payment"/>
    <n v="2"/>
    <s v="Pourover12 oz"/>
    <n v="3.5"/>
    <x v="3"/>
  </r>
  <r>
    <x v="3477"/>
    <d v="2025-05-18T00:00:00"/>
    <x v="2988"/>
    <x v="6"/>
    <n v="1"/>
    <x v="1"/>
    <x v="1"/>
    <x v="1"/>
    <m/>
    <s v="Payment"/>
    <n v="1"/>
    <s v="Pourover12 oz"/>
    <n v="3.5"/>
    <x v="3"/>
  </r>
  <r>
    <x v="3477"/>
    <d v="2025-05-18T00:00:00"/>
    <x v="2988"/>
    <x v="1"/>
    <n v="1"/>
    <x v="1"/>
    <x v="1"/>
    <x v="1"/>
    <m/>
    <s v="Payment"/>
    <n v="1"/>
    <s v="Café latté12 oz"/>
    <n v="4.25"/>
    <x v="3"/>
  </r>
  <r>
    <x v="3478"/>
    <d v="2025-05-18T00:00:00"/>
    <x v="2989"/>
    <x v="7"/>
    <n v="1"/>
    <x v="2"/>
    <x v="1"/>
    <x v="1"/>
    <m/>
    <s v="Payment"/>
    <n v="1"/>
    <s v="Turkish coffee3 oz"/>
    <n v="3.75"/>
    <x v="3"/>
  </r>
  <r>
    <x v="3478"/>
    <d v="2025-05-18T00:00:00"/>
    <x v="2989"/>
    <x v="9"/>
    <n v="1"/>
    <x v="0"/>
    <x v="3"/>
    <x v="4"/>
    <m/>
    <s v="Payment"/>
    <n v="1"/>
    <s v="Syrup"/>
    <n v="0.75"/>
    <x v="3"/>
  </r>
  <r>
    <x v="3478"/>
    <d v="2025-05-18T00:00:00"/>
    <x v="2989"/>
    <x v="10"/>
    <n v="1"/>
    <x v="1"/>
    <x v="4"/>
    <x v="5"/>
    <m/>
    <s v="Payment"/>
    <n v="1"/>
    <s v="Single-origin12 oz"/>
    <n v="14.95"/>
    <x v="3"/>
  </r>
  <r>
    <x v="3479"/>
    <d v="2025-05-18T00:00:00"/>
    <x v="2990"/>
    <x v="28"/>
    <n v="1"/>
    <x v="0"/>
    <x v="6"/>
    <x v="7"/>
    <m/>
    <s v="Payment"/>
    <n v="1"/>
    <s v="Pizza pocket"/>
    <n v="5"/>
    <x v="3"/>
  </r>
  <r>
    <x v="3480"/>
    <d v="2025-05-18T00:00:00"/>
    <x v="2797"/>
    <x v="27"/>
    <n v="1"/>
    <x v="0"/>
    <x v="6"/>
    <x v="7"/>
    <m/>
    <s v="Payment"/>
    <n v="1"/>
    <s v="Apricot danish"/>
    <n v="3.5"/>
    <x v="3"/>
  </r>
  <r>
    <x v="3481"/>
    <d v="2025-05-18T00:00:00"/>
    <x v="2801"/>
    <x v="27"/>
    <n v="1"/>
    <x v="0"/>
    <x v="6"/>
    <x v="7"/>
    <m/>
    <s v="Payment"/>
    <n v="1"/>
    <s v="Apricot danish"/>
    <n v="3.5"/>
    <x v="3"/>
  </r>
  <r>
    <x v="3482"/>
    <d v="2025-05-18T00:00:00"/>
    <x v="2802"/>
    <x v="31"/>
    <n v="1"/>
    <x v="0"/>
    <x v="6"/>
    <x v="7"/>
    <m/>
    <s v="Payment"/>
    <n v="1"/>
    <s v="Sticky bun"/>
    <n v="2.75"/>
    <x v="3"/>
  </r>
  <r>
    <x v="3483"/>
    <d v="2025-05-18T00:00:00"/>
    <x v="2815"/>
    <x v="31"/>
    <n v="1"/>
    <x v="0"/>
    <x v="6"/>
    <x v="7"/>
    <m/>
    <s v="Payment"/>
    <n v="2"/>
    <s v="Sticky bun"/>
    <n v="2.75"/>
    <x v="3"/>
  </r>
  <r>
    <x v="3484"/>
    <d v="2025-05-18T00:00:00"/>
    <x v="2822"/>
    <x v="28"/>
    <n v="1"/>
    <x v="0"/>
    <x v="6"/>
    <x v="7"/>
    <m/>
    <s v="Payment"/>
    <n v="1"/>
    <s v="Pizza pocket"/>
    <n v="5"/>
    <x v="3"/>
  </r>
  <r>
    <x v="3485"/>
    <d v="2025-05-18T00:00:00"/>
    <x v="2825"/>
    <x v="31"/>
    <n v="1"/>
    <x v="0"/>
    <x v="6"/>
    <x v="7"/>
    <m/>
    <s v="Payment"/>
    <n v="1"/>
    <s v="Sticky bun"/>
    <n v="2.75"/>
    <x v="3"/>
  </r>
  <r>
    <x v="3486"/>
    <d v="2025-05-18T00:00:00"/>
    <x v="2827"/>
    <x v="43"/>
    <n v="1"/>
    <x v="0"/>
    <x v="6"/>
    <x v="7"/>
    <m/>
    <s v="Payment"/>
    <n v="1"/>
    <s v="Croissant"/>
    <n v="4.75"/>
    <x v="3"/>
  </r>
  <r>
    <x v="3487"/>
    <d v="2025-05-18T00:00:00"/>
    <x v="2991"/>
    <x v="27"/>
    <n v="1"/>
    <x v="0"/>
    <x v="6"/>
    <x v="7"/>
    <m/>
    <s v="Payment"/>
    <n v="1"/>
    <s v="Apricot danish"/>
    <n v="3.5"/>
    <x v="3"/>
  </r>
  <r>
    <x v="3488"/>
    <d v="2025-05-18T00:00:00"/>
    <x v="2992"/>
    <x v="28"/>
    <n v="1"/>
    <x v="0"/>
    <x v="6"/>
    <x v="7"/>
    <m/>
    <s v="Payment"/>
    <n v="1"/>
    <s v="Pizza pocket"/>
    <n v="5"/>
    <x v="3"/>
  </r>
  <r>
    <x v="3489"/>
    <d v="2025-05-18T00:00:00"/>
    <x v="2833"/>
    <x v="31"/>
    <n v="1"/>
    <x v="0"/>
    <x v="6"/>
    <x v="7"/>
    <m/>
    <s v="Payment"/>
    <n v="1"/>
    <s v="Sticky bun"/>
    <n v="2.75"/>
    <x v="3"/>
  </r>
  <r>
    <x v="3490"/>
    <d v="2025-05-18T00:00:00"/>
    <x v="2834"/>
    <x v="38"/>
    <n v="1"/>
    <x v="0"/>
    <x v="6"/>
    <x v="9"/>
    <m/>
    <s v="Payment"/>
    <n v="1"/>
    <s v="Toastie"/>
    <n v="6.75"/>
    <x v="3"/>
  </r>
  <r>
    <x v="3490"/>
    <d v="2025-05-18T00:00:00"/>
    <x v="2834"/>
    <x v="31"/>
    <n v="1"/>
    <x v="0"/>
    <x v="6"/>
    <x v="7"/>
    <m/>
    <s v="Payment"/>
    <n v="1"/>
    <s v="Sticky bun"/>
    <n v="2.75"/>
    <x v="3"/>
  </r>
  <r>
    <x v="3490"/>
    <d v="2025-05-18T00:00:00"/>
    <x v="2834"/>
    <x v="36"/>
    <n v="1"/>
    <x v="0"/>
    <x v="6"/>
    <x v="7"/>
    <m/>
    <s v="Payment"/>
    <n v="1"/>
    <s v="Cookie"/>
    <n v="3"/>
    <x v="3"/>
  </r>
  <r>
    <x v="3491"/>
    <d v="2025-05-18T00:00:00"/>
    <x v="2993"/>
    <x v="27"/>
    <n v="1"/>
    <x v="0"/>
    <x v="6"/>
    <x v="7"/>
    <m/>
    <s v="Payment"/>
    <n v="1"/>
    <s v="Apricot danish"/>
    <n v="3.5"/>
    <x v="3"/>
  </r>
  <r>
    <x v="3492"/>
    <d v="2025-05-18T00:00:00"/>
    <x v="2994"/>
    <x v="31"/>
    <n v="1"/>
    <x v="0"/>
    <x v="6"/>
    <x v="7"/>
    <m/>
    <s v="Payment"/>
    <n v="2"/>
    <s v="Sticky bun"/>
    <n v="2.75"/>
    <x v="3"/>
  </r>
  <r>
    <x v="3493"/>
    <d v="2025-05-18T00:00:00"/>
    <x v="2860"/>
    <x v="29"/>
    <n v="1"/>
    <x v="0"/>
    <x v="6"/>
    <x v="7"/>
    <m/>
    <s v="Payment"/>
    <n v="1"/>
    <s v="Cinnamon roll"/>
    <n v="3.75"/>
    <x v="3"/>
  </r>
  <r>
    <x v="3494"/>
    <d v="2025-05-18T00:00:00"/>
    <x v="2866"/>
    <x v="32"/>
    <n v="1"/>
    <x v="0"/>
    <x v="6"/>
    <x v="7"/>
    <m/>
    <s v="Payment"/>
    <n v="1"/>
    <s v="Scone with clotted cream and jam"/>
    <n v="5.75"/>
    <x v="3"/>
  </r>
  <r>
    <x v="3495"/>
    <d v="2025-05-18T00:00:00"/>
    <x v="2879"/>
    <x v="47"/>
    <n v="1"/>
    <x v="0"/>
    <x v="6"/>
    <x v="7"/>
    <m/>
    <s v="Payment"/>
    <n v="2"/>
    <s v="Iced sugar cookie"/>
    <n v="3.25"/>
    <x v="3"/>
  </r>
  <r>
    <x v="3496"/>
    <d v="2025-05-18T00:00:00"/>
    <x v="2896"/>
    <x v="27"/>
    <n v="1"/>
    <x v="0"/>
    <x v="6"/>
    <x v="7"/>
    <m/>
    <s v="Payment"/>
    <n v="1"/>
    <s v="Apricot danish"/>
    <n v="3.5"/>
    <x v="3"/>
  </r>
  <r>
    <x v="3497"/>
    <d v="2025-05-18T00:00:00"/>
    <x v="2995"/>
    <x v="32"/>
    <n v="1"/>
    <x v="0"/>
    <x v="6"/>
    <x v="7"/>
    <m/>
    <s v="Payment"/>
    <n v="1"/>
    <s v="Scone with clotted cream and jam"/>
    <n v="5.75"/>
    <x v="3"/>
  </r>
  <r>
    <x v="3498"/>
    <d v="2025-05-18T00:00:00"/>
    <x v="2996"/>
    <x v="27"/>
    <n v="1"/>
    <x v="0"/>
    <x v="6"/>
    <x v="7"/>
    <m/>
    <s v="Payment"/>
    <n v="1"/>
    <s v="Apricot danish"/>
    <n v="3.5"/>
    <x v="3"/>
  </r>
  <r>
    <x v="3499"/>
    <d v="2025-05-18T00:00:00"/>
    <x v="2906"/>
    <x v="31"/>
    <n v="1"/>
    <x v="0"/>
    <x v="6"/>
    <x v="7"/>
    <m/>
    <s v="Payment"/>
    <n v="2"/>
    <s v="Sticky bun"/>
    <n v="2.75"/>
    <x v="3"/>
  </r>
  <r>
    <x v="3499"/>
    <d v="2025-05-18T00:00:00"/>
    <x v="2906"/>
    <x v="29"/>
    <n v="1"/>
    <x v="0"/>
    <x v="6"/>
    <x v="7"/>
    <m/>
    <s v="Payment"/>
    <n v="2"/>
    <s v="Cinnamon roll"/>
    <n v="3.75"/>
    <x v="3"/>
  </r>
  <r>
    <x v="3500"/>
    <d v="2025-05-18T00:00:00"/>
    <x v="469"/>
    <x v="38"/>
    <n v="1"/>
    <x v="0"/>
    <x v="6"/>
    <x v="9"/>
    <m/>
    <s v="Payment"/>
    <n v="1"/>
    <s v="Toastie"/>
    <n v="6.75"/>
    <x v="3"/>
  </r>
  <r>
    <x v="3501"/>
    <d v="2025-05-18T00:00:00"/>
    <x v="2917"/>
    <x v="25"/>
    <n v="1"/>
    <x v="0"/>
    <x v="6"/>
    <x v="6"/>
    <m/>
    <s v="Payment"/>
    <n v="1"/>
    <s v="Candy bar"/>
    <n v="2.75"/>
    <x v="3"/>
  </r>
  <r>
    <x v="3502"/>
    <d v="2025-05-18T00:00:00"/>
    <x v="2919"/>
    <x v="25"/>
    <n v="1"/>
    <x v="0"/>
    <x v="6"/>
    <x v="6"/>
    <m/>
    <s v="Payment"/>
    <n v="2"/>
    <s v="Candy bar"/>
    <n v="2.75"/>
    <x v="3"/>
  </r>
  <r>
    <x v="3503"/>
    <d v="2025-05-18T00:00:00"/>
    <x v="2997"/>
    <x v="32"/>
    <n v="1"/>
    <x v="0"/>
    <x v="6"/>
    <x v="7"/>
    <m/>
    <s v="Payment"/>
    <n v="1"/>
    <s v="Scone with clotted cream and jam"/>
    <n v="5.75"/>
    <x v="3"/>
  </r>
  <r>
    <x v="3504"/>
    <d v="2025-05-18T00:00:00"/>
    <x v="2921"/>
    <x v="31"/>
    <n v="1"/>
    <x v="0"/>
    <x v="6"/>
    <x v="7"/>
    <m/>
    <s v="Payment"/>
    <n v="2"/>
    <s v="Sticky bun"/>
    <n v="2.75"/>
    <x v="3"/>
  </r>
  <r>
    <x v="3505"/>
    <d v="2025-05-18T00:00:00"/>
    <x v="2922"/>
    <x v="29"/>
    <n v="1"/>
    <x v="0"/>
    <x v="6"/>
    <x v="7"/>
    <m/>
    <s v="Payment"/>
    <n v="1"/>
    <s v="Cinnamon roll"/>
    <n v="3.75"/>
    <x v="3"/>
  </r>
  <r>
    <x v="3506"/>
    <d v="2025-05-18T00:00:00"/>
    <x v="2924"/>
    <x v="32"/>
    <n v="1"/>
    <x v="0"/>
    <x v="6"/>
    <x v="7"/>
    <m/>
    <s v="Payment"/>
    <n v="1"/>
    <s v="Scone with clotted cream and jam"/>
    <n v="5.75"/>
    <x v="3"/>
  </r>
  <r>
    <x v="3507"/>
    <d v="2025-05-18T00:00:00"/>
    <x v="2998"/>
    <x v="43"/>
    <n v="1"/>
    <x v="0"/>
    <x v="6"/>
    <x v="7"/>
    <m/>
    <s v="Payment"/>
    <n v="1"/>
    <s v="Croissant"/>
    <n v="4.75"/>
    <x v="3"/>
  </r>
  <r>
    <x v="3508"/>
    <d v="2025-05-18T00:00:00"/>
    <x v="2937"/>
    <x v="43"/>
    <n v="1"/>
    <x v="0"/>
    <x v="6"/>
    <x v="7"/>
    <m/>
    <s v="Payment"/>
    <n v="1"/>
    <s v="Croissant"/>
    <n v="4.75"/>
    <x v="3"/>
  </r>
  <r>
    <x v="3509"/>
    <d v="2025-05-18T00:00:00"/>
    <x v="2940"/>
    <x v="31"/>
    <n v="1"/>
    <x v="0"/>
    <x v="6"/>
    <x v="7"/>
    <m/>
    <s v="Payment"/>
    <n v="1"/>
    <s v="Sticky bun"/>
    <n v="2.75"/>
    <x v="3"/>
  </r>
  <r>
    <x v="3510"/>
    <d v="2025-05-18T00:00:00"/>
    <x v="2941"/>
    <x v="29"/>
    <n v="1"/>
    <x v="0"/>
    <x v="6"/>
    <x v="7"/>
    <m/>
    <s v="Payment"/>
    <n v="2"/>
    <s v="Cinnamon roll"/>
    <n v="3.75"/>
    <x v="3"/>
  </r>
  <r>
    <x v="3511"/>
    <d v="2025-05-18T00:00:00"/>
    <x v="2999"/>
    <x v="32"/>
    <n v="1"/>
    <x v="0"/>
    <x v="6"/>
    <x v="7"/>
    <m/>
    <s v="Payment"/>
    <n v="1"/>
    <s v="Scone with clotted cream and jam"/>
    <n v="5.75"/>
    <x v="3"/>
  </r>
  <r>
    <x v="3512"/>
    <d v="2025-05-18T00:00:00"/>
    <x v="3000"/>
    <x v="33"/>
    <n v="1"/>
    <x v="0"/>
    <x v="6"/>
    <x v="8"/>
    <m/>
    <s v="Payment"/>
    <n v="2"/>
    <s v="Sticky bun (day old)"/>
    <n v="2"/>
    <x v="3"/>
  </r>
  <r>
    <x v="3513"/>
    <d v="2025-05-18T00:00:00"/>
    <x v="2961"/>
    <x v="39"/>
    <n v="2"/>
    <x v="0"/>
    <x v="6"/>
    <x v="7"/>
    <m/>
    <s v="Payment"/>
    <n v="1"/>
    <s v="Chocolate croissant"/>
    <n v="10.5"/>
    <x v="3"/>
  </r>
  <r>
    <x v="3514"/>
    <d v="2025-05-18T00:00:00"/>
    <x v="1440"/>
    <x v="46"/>
    <n v="1"/>
    <x v="0"/>
    <x v="6"/>
    <x v="8"/>
    <m/>
    <s v="Payment"/>
    <n v="1"/>
    <s v="Scone with clotted cream and jam (day old)"/>
    <n v="4.75"/>
    <x v="3"/>
  </r>
  <r>
    <x v="3515"/>
    <d v="2025-05-18T00:00:00"/>
    <x v="2972"/>
    <x v="39"/>
    <n v="1"/>
    <x v="0"/>
    <x v="6"/>
    <x v="7"/>
    <m/>
    <s v="Payment"/>
    <n v="1"/>
    <s v="Chocolate croissant"/>
    <n v="5.25"/>
    <x v="3"/>
  </r>
  <r>
    <x v="3516"/>
    <d v="2025-05-18T00:00:00"/>
    <x v="2973"/>
    <x v="38"/>
    <n v="1"/>
    <x v="0"/>
    <x v="6"/>
    <x v="9"/>
    <m/>
    <s v="Payment"/>
    <n v="1"/>
    <s v="Toastie"/>
    <n v="6.75"/>
    <x v="3"/>
  </r>
  <r>
    <x v="3517"/>
    <d v="2025-05-18T00:00:00"/>
    <x v="2976"/>
    <x v="39"/>
    <n v="1"/>
    <x v="0"/>
    <x v="6"/>
    <x v="7"/>
    <m/>
    <s v="Payment"/>
    <n v="1"/>
    <s v="Chocolate croissant"/>
    <n v="5.25"/>
    <x v="3"/>
  </r>
  <r>
    <x v="3518"/>
    <d v="2025-05-18T00:00:00"/>
    <x v="3001"/>
    <x v="36"/>
    <n v="1"/>
    <x v="0"/>
    <x v="6"/>
    <x v="7"/>
    <m/>
    <s v="Payment"/>
    <n v="1"/>
    <s v="Cookie"/>
    <n v="3"/>
    <x v="3"/>
  </r>
  <r>
    <x v="3519"/>
    <d v="2025-05-18T00:00:00"/>
    <x v="2980"/>
    <x v="28"/>
    <n v="1"/>
    <x v="0"/>
    <x v="6"/>
    <x v="7"/>
    <m/>
    <s v="Payment"/>
    <n v="1"/>
    <s v="Pizza pocket"/>
    <n v="5"/>
    <x v="3"/>
  </r>
  <r>
    <x v="3519"/>
    <d v="2025-05-18T00:00:00"/>
    <x v="2980"/>
    <x v="29"/>
    <n v="1"/>
    <x v="0"/>
    <x v="6"/>
    <x v="7"/>
    <m/>
    <s v="Payment"/>
    <n v="1"/>
    <s v="Cinnamon roll"/>
    <n v="3.75"/>
    <x v="3"/>
  </r>
  <r>
    <x v="3520"/>
    <d v="2025-05-18T00:00:00"/>
    <x v="2985"/>
    <x v="29"/>
    <n v="1"/>
    <x v="0"/>
    <x v="6"/>
    <x v="7"/>
    <m/>
    <s v="Payment"/>
    <n v="1"/>
    <s v="Cinnamon roll"/>
    <n v="3.75"/>
    <x v="3"/>
  </r>
  <r>
    <x v="3521"/>
    <d v="2025-05-18T00:00:00"/>
    <x v="2989"/>
    <x v="31"/>
    <n v="1"/>
    <x v="0"/>
    <x v="6"/>
    <x v="7"/>
    <m/>
    <s v="Payment"/>
    <n v="1"/>
    <s v="Sticky bun"/>
    <n v="2.75"/>
    <x v="3"/>
  </r>
  <r>
    <x v="3522"/>
    <d v="2025-05-19T00:00:00"/>
    <x v="3002"/>
    <x v="7"/>
    <n v="1"/>
    <x v="2"/>
    <x v="1"/>
    <x v="1"/>
    <m/>
    <s v="Payment"/>
    <n v="1"/>
    <s v="Turkish coffee3 oz"/>
    <n v="3.75"/>
    <x v="4"/>
  </r>
  <r>
    <x v="3522"/>
    <d v="2025-05-19T00:00:00"/>
    <x v="3002"/>
    <x v="16"/>
    <n v="1"/>
    <x v="1"/>
    <x v="5"/>
    <x v="3"/>
    <m/>
    <s v="Payment"/>
    <n v="1"/>
    <s v="Coconut milk smoothie12 oz"/>
    <n v="5.75"/>
    <x v="4"/>
  </r>
  <r>
    <x v="3523"/>
    <d v="2025-05-19T00:00:00"/>
    <x v="3003"/>
    <x v="1"/>
    <n v="1"/>
    <x v="1"/>
    <x v="1"/>
    <x v="1"/>
    <m/>
    <s v="Payment"/>
    <n v="1"/>
    <s v="Café latté12 oz"/>
    <n v="4.25"/>
    <x v="4"/>
  </r>
  <r>
    <x v="3524"/>
    <d v="2025-05-19T00:00:00"/>
    <x v="3004"/>
    <x v="7"/>
    <n v="1"/>
    <x v="2"/>
    <x v="1"/>
    <x v="1"/>
    <m/>
    <s v="Payment"/>
    <n v="1"/>
    <s v="Turkish coffee3 oz"/>
    <n v="3.75"/>
    <x v="4"/>
  </r>
  <r>
    <x v="3525"/>
    <d v="2025-05-19T00:00:00"/>
    <x v="3005"/>
    <x v="19"/>
    <n v="1"/>
    <x v="1"/>
    <x v="4"/>
    <x v="5"/>
    <m/>
    <s v="Payment"/>
    <n v="1"/>
    <s v="House blend12 oz"/>
    <n v="12.95"/>
    <x v="4"/>
  </r>
  <r>
    <x v="3526"/>
    <d v="2025-05-19T00:00:00"/>
    <x v="3006"/>
    <x v="6"/>
    <n v="1"/>
    <x v="1"/>
    <x v="1"/>
    <x v="1"/>
    <m/>
    <s v="Payment"/>
    <n v="1"/>
    <s v="Pourover12 oz"/>
    <n v="3.5"/>
    <x v="4"/>
  </r>
  <r>
    <x v="3527"/>
    <d v="2025-05-19T00:00:00"/>
    <x v="3007"/>
    <x v="9"/>
    <n v="1"/>
    <x v="0"/>
    <x v="3"/>
    <x v="4"/>
    <m/>
    <s v="Payment"/>
    <n v="1"/>
    <s v="Syrup"/>
    <n v="0.75"/>
    <x v="4"/>
  </r>
  <r>
    <x v="3527"/>
    <d v="2025-05-19T00:00:00"/>
    <x v="3007"/>
    <x v="6"/>
    <n v="1"/>
    <x v="1"/>
    <x v="1"/>
    <x v="1"/>
    <m/>
    <s v="Payment"/>
    <n v="1"/>
    <s v="Pourover12 oz"/>
    <n v="3.5"/>
    <x v="4"/>
  </r>
  <r>
    <x v="3528"/>
    <d v="2025-05-19T00:00:00"/>
    <x v="3008"/>
    <x v="20"/>
    <n v="1"/>
    <x v="1"/>
    <x v="2"/>
    <x v="1"/>
    <m/>
    <s v="Payment"/>
    <n v="1"/>
    <s v="Rooibos latté12 oz"/>
    <n v="5.5"/>
    <x v="4"/>
  </r>
  <r>
    <x v="3528"/>
    <d v="2025-05-19T00:00:00"/>
    <x v="3008"/>
    <x v="1"/>
    <n v="1"/>
    <x v="1"/>
    <x v="1"/>
    <x v="1"/>
    <m/>
    <s v="Payment"/>
    <n v="1"/>
    <s v="Café latté12 oz"/>
    <n v="4.25"/>
    <x v="4"/>
  </r>
  <r>
    <x v="3529"/>
    <d v="2025-05-19T00:00:00"/>
    <x v="3009"/>
    <x v="9"/>
    <n v="1"/>
    <x v="0"/>
    <x v="3"/>
    <x v="4"/>
    <m/>
    <s v="Payment"/>
    <n v="1"/>
    <s v="Syrup"/>
    <n v="0.75"/>
    <x v="4"/>
  </r>
  <r>
    <x v="3529"/>
    <d v="2025-05-19T00:00:00"/>
    <x v="3009"/>
    <x v="6"/>
    <n v="1"/>
    <x v="1"/>
    <x v="1"/>
    <x v="1"/>
    <m/>
    <s v="Payment"/>
    <n v="1"/>
    <s v="Pourover12 oz"/>
    <n v="3.5"/>
    <x v="4"/>
  </r>
  <r>
    <x v="3530"/>
    <d v="2025-05-19T00:00:00"/>
    <x v="3010"/>
    <x v="1"/>
    <n v="1"/>
    <x v="1"/>
    <x v="1"/>
    <x v="1"/>
    <m/>
    <s v="Payment"/>
    <n v="1"/>
    <s v="Café latté12 oz"/>
    <n v="4.25"/>
    <x v="4"/>
  </r>
  <r>
    <x v="3531"/>
    <d v="2025-05-19T00:00:00"/>
    <x v="3011"/>
    <x v="7"/>
    <n v="1"/>
    <x v="2"/>
    <x v="1"/>
    <x v="1"/>
    <m/>
    <s v="Payment"/>
    <n v="1"/>
    <s v="Turkish coffee3 oz"/>
    <n v="3.75"/>
    <x v="4"/>
  </r>
  <r>
    <x v="3532"/>
    <d v="2025-05-19T00:00:00"/>
    <x v="3012"/>
    <x v="4"/>
    <n v="1"/>
    <x v="1"/>
    <x v="1"/>
    <x v="1"/>
    <m/>
    <s v="Payment"/>
    <n v="1"/>
    <s v="Drip coffee12 oz"/>
    <n v="2.25"/>
    <x v="4"/>
  </r>
  <r>
    <x v="3533"/>
    <d v="2025-05-19T00:00:00"/>
    <x v="3013"/>
    <x v="24"/>
    <n v="1"/>
    <x v="1"/>
    <x v="1"/>
    <x v="1"/>
    <m/>
    <s v="Payment"/>
    <n v="1"/>
    <s v="Aeropress12 oz"/>
    <n v="6"/>
    <x v="4"/>
  </r>
  <r>
    <x v="3534"/>
    <d v="2025-05-19T00:00:00"/>
    <x v="3014"/>
    <x v="6"/>
    <n v="1"/>
    <x v="1"/>
    <x v="1"/>
    <x v="1"/>
    <m/>
    <s v="Payment"/>
    <n v="1"/>
    <s v="Pourover12 oz"/>
    <n v="3.5"/>
    <x v="4"/>
  </r>
  <r>
    <x v="3535"/>
    <d v="2025-05-19T00:00:00"/>
    <x v="3015"/>
    <x v="1"/>
    <n v="1"/>
    <x v="1"/>
    <x v="1"/>
    <x v="1"/>
    <m/>
    <s v="Payment"/>
    <n v="1"/>
    <s v="Café latté12 oz"/>
    <n v="4.25"/>
    <x v="4"/>
  </r>
  <r>
    <x v="3536"/>
    <d v="2025-05-19T00:00:00"/>
    <x v="3016"/>
    <x v="9"/>
    <n v="1"/>
    <x v="0"/>
    <x v="3"/>
    <x v="4"/>
    <m/>
    <s v="Payment"/>
    <n v="2"/>
    <s v="Syrup"/>
    <n v="0.75"/>
    <x v="4"/>
  </r>
  <r>
    <x v="3536"/>
    <d v="2025-05-19T00:00:00"/>
    <x v="3016"/>
    <x v="6"/>
    <n v="1"/>
    <x v="1"/>
    <x v="1"/>
    <x v="1"/>
    <m/>
    <s v="Payment"/>
    <n v="2"/>
    <s v="Pourover12 oz"/>
    <n v="3.5"/>
    <x v="4"/>
  </r>
  <r>
    <x v="3537"/>
    <d v="2025-05-19T00:00:00"/>
    <x v="3017"/>
    <x v="10"/>
    <n v="1"/>
    <x v="1"/>
    <x v="4"/>
    <x v="5"/>
    <m/>
    <s v="Payment"/>
    <n v="1"/>
    <s v="Single-origin12 oz"/>
    <n v="14.95"/>
    <x v="4"/>
  </r>
  <r>
    <x v="3538"/>
    <d v="2025-05-19T00:00:00"/>
    <x v="3018"/>
    <x v="9"/>
    <n v="1"/>
    <x v="0"/>
    <x v="3"/>
    <x v="4"/>
    <m/>
    <s v="Payment"/>
    <n v="1"/>
    <s v="Syrup"/>
    <n v="0.75"/>
    <x v="4"/>
  </r>
  <r>
    <x v="3538"/>
    <d v="2025-05-19T00:00:00"/>
    <x v="3018"/>
    <x v="2"/>
    <n v="1"/>
    <x v="1"/>
    <x v="1"/>
    <x v="1"/>
    <m/>
    <s v="Payment"/>
    <n v="1"/>
    <s v="Cappuccino12 oz"/>
    <n v="5.5"/>
    <x v="4"/>
  </r>
  <r>
    <x v="3539"/>
    <d v="2025-05-19T00:00:00"/>
    <x v="3019"/>
    <x v="2"/>
    <n v="1"/>
    <x v="1"/>
    <x v="1"/>
    <x v="1"/>
    <m/>
    <s v="Payment"/>
    <n v="1"/>
    <s v="Cappuccino12 oz"/>
    <n v="5.5"/>
    <x v="4"/>
  </r>
  <r>
    <x v="3540"/>
    <d v="2025-05-19T00:00:00"/>
    <x v="3020"/>
    <x v="1"/>
    <n v="1"/>
    <x v="1"/>
    <x v="1"/>
    <x v="1"/>
    <m/>
    <s v="Payment"/>
    <n v="1"/>
    <s v="Café latté12 oz"/>
    <n v="4.25"/>
    <x v="4"/>
  </r>
  <r>
    <x v="3541"/>
    <d v="2025-05-19T00:00:00"/>
    <x v="3021"/>
    <x v="3"/>
    <n v="2"/>
    <x v="0"/>
    <x v="1"/>
    <x v="2"/>
    <m/>
    <s v="Payment"/>
    <n v="1"/>
    <s v="Drip coffee refill"/>
    <n v="2.5"/>
    <x v="4"/>
  </r>
  <r>
    <x v="3542"/>
    <d v="2025-05-19T00:00:00"/>
    <x v="3022"/>
    <x v="18"/>
    <n v="1"/>
    <x v="1"/>
    <x v="5"/>
    <x v="3"/>
    <m/>
    <s v="Payment"/>
    <n v="1"/>
    <s v="Soda water with fruit slice12 oz"/>
    <n v="2"/>
    <x v="4"/>
  </r>
  <r>
    <x v="3542"/>
    <d v="2025-05-19T00:00:00"/>
    <x v="3022"/>
    <x v="15"/>
    <n v="1"/>
    <x v="1"/>
    <x v="1"/>
    <x v="3"/>
    <m/>
    <s v="Payment"/>
    <n v="1"/>
    <s v="Frappé12 oz"/>
    <n v="4.75"/>
    <x v="4"/>
  </r>
  <r>
    <x v="3543"/>
    <d v="2025-05-19T00:00:00"/>
    <x v="3023"/>
    <x v="15"/>
    <n v="1"/>
    <x v="1"/>
    <x v="1"/>
    <x v="3"/>
    <m/>
    <s v="Payment"/>
    <n v="1"/>
    <s v="Frappé12 oz"/>
    <n v="4.75"/>
    <x v="4"/>
  </r>
  <r>
    <x v="3544"/>
    <d v="2025-05-19T00:00:00"/>
    <x v="3024"/>
    <x v="1"/>
    <n v="1"/>
    <x v="1"/>
    <x v="1"/>
    <x v="1"/>
    <m/>
    <s v="Payment"/>
    <n v="1"/>
    <s v="Café latté12 oz"/>
    <n v="4.25"/>
    <x v="4"/>
  </r>
  <r>
    <x v="3545"/>
    <d v="2025-05-19T00:00:00"/>
    <x v="3025"/>
    <x v="9"/>
    <n v="1"/>
    <x v="0"/>
    <x v="3"/>
    <x v="4"/>
    <m/>
    <s v="Payment"/>
    <n v="1"/>
    <s v="Syrup"/>
    <n v="0.75"/>
    <x v="4"/>
  </r>
  <r>
    <x v="3545"/>
    <d v="2025-05-19T00:00:00"/>
    <x v="3025"/>
    <x v="23"/>
    <n v="1"/>
    <x v="4"/>
    <x v="1"/>
    <x v="3"/>
    <m/>
    <s v="Payment"/>
    <n v="1"/>
    <s v="Mazagran10 oz"/>
    <n v="4"/>
    <x v="4"/>
  </r>
  <r>
    <x v="3546"/>
    <d v="2025-05-19T00:00:00"/>
    <x v="26"/>
    <x v="13"/>
    <n v="1"/>
    <x v="4"/>
    <x v="2"/>
    <x v="1"/>
    <m/>
    <s v="Payment"/>
    <n v="1"/>
    <s v="Moroccan tea10 oz"/>
    <n v="3"/>
    <x v="4"/>
  </r>
  <r>
    <x v="3547"/>
    <d v="2025-05-19T00:00:00"/>
    <x v="1502"/>
    <x v="8"/>
    <n v="1"/>
    <x v="1"/>
    <x v="2"/>
    <x v="3"/>
    <m/>
    <s v="Payment"/>
    <n v="1"/>
    <s v="Iced tea12 oz"/>
    <n v="4.25"/>
    <x v="4"/>
  </r>
  <r>
    <x v="3548"/>
    <d v="2025-05-19T00:00:00"/>
    <x v="3026"/>
    <x v="6"/>
    <n v="1"/>
    <x v="1"/>
    <x v="1"/>
    <x v="1"/>
    <m/>
    <s v="Payment"/>
    <n v="1"/>
    <s v="Pourover12 oz"/>
    <n v="3.5"/>
    <x v="4"/>
  </r>
  <r>
    <x v="3549"/>
    <d v="2025-05-19T00:00:00"/>
    <x v="3027"/>
    <x v="9"/>
    <n v="1"/>
    <x v="0"/>
    <x v="3"/>
    <x v="4"/>
    <m/>
    <s v="Payment"/>
    <n v="1"/>
    <s v="Syrup"/>
    <n v="0.75"/>
    <x v="4"/>
  </r>
  <r>
    <x v="3549"/>
    <d v="2025-05-19T00:00:00"/>
    <x v="3027"/>
    <x v="6"/>
    <n v="1"/>
    <x v="1"/>
    <x v="1"/>
    <x v="1"/>
    <m/>
    <s v="Payment"/>
    <n v="1"/>
    <s v="Pourover12 oz"/>
    <n v="3.5"/>
    <x v="4"/>
  </r>
  <r>
    <x v="3550"/>
    <d v="2025-05-19T00:00:00"/>
    <x v="3028"/>
    <x v="18"/>
    <n v="1"/>
    <x v="1"/>
    <x v="5"/>
    <x v="3"/>
    <m/>
    <s v="Payment"/>
    <n v="2"/>
    <s v="Soda water with fruit slice12 oz"/>
    <n v="2"/>
    <x v="4"/>
  </r>
  <r>
    <x v="3550"/>
    <d v="2025-05-19T00:00:00"/>
    <x v="3028"/>
    <x v="3"/>
    <n v="1"/>
    <x v="0"/>
    <x v="1"/>
    <x v="2"/>
    <m/>
    <s v="Payment"/>
    <n v="2"/>
    <s v="Drip coffee refill"/>
    <n v="1.25"/>
    <x v="4"/>
  </r>
  <r>
    <x v="3550"/>
    <d v="2025-05-19T00:00:00"/>
    <x v="3028"/>
    <x v="2"/>
    <n v="1"/>
    <x v="1"/>
    <x v="1"/>
    <x v="1"/>
    <m/>
    <s v="Payment"/>
    <n v="2"/>
    <s v="Cappuccino12 oz"/>
    <n v="5.5"/>
    <x v="4"/>
  </r>
  <r>
    <x v="3551"/>
    <d v="2025-05-19T00:00:00"/>
    <x v="3029"/>
    <x v="7"/>
    <n v="1"/>
    <x v="2"/>
    <x v="1"/>
    <x v="1"/>
    <m/>
    <s v="Payment"/>
    <n v="1"/>
    <s v="Turkish coffee3 oz"/>
    <n v="3.75"/>
    <x v="4"/>
  </r>
  <r>
    <x v="3551"/>
    <d v="2025-05-19T00:00:00"/>
    <x v="3029"/>
    <x v="9"/>
    <n v="1"/>
    <x v="0"/>
    <x v="3"/>
    <x v="4"/>
    <m/>
    <s v="Payment"/>
    <n v="1"/>
    <s v="Syrup"/>
    <n v="0.75"/>
    <x v="4"/>
  </r>
  <r>
    <x v="3551"/>
    <d v="2025-05-19T00:00:00"/>
    <x v="3029"/>
    <x v="16"/>
    <n v="1"/>
    <x v="1"/>
    <x v="5"/>
    <x v="3"/>
    <m/>
    <s v="Payment"/>
    <n v="1"/>
    <s v="Coconut milk smoothie12 oz"/>
    <n v="5.75"/>
    <x v="4"/>
  </r>
  <r>
    <x v="3552"/>
    <d v="2025-05-19T00:00:00"/>
    <x v="3030"/>
    <x v="8"/>
    <n v="1"/>
    <x v="1"/>
    <x v="2"/>
    <x v="3"/>
    <m/>
    <s v="Payment"/>
    <n v="1"/>
    <s v="Iced tea12 oz"/>
    <n v="4.25"/>
    <x v="4"/>
  </r>
  <r>
    <x v="3553"/>
    <d v="2025-05-19T00:00:00"/>
    <x v="3031"/>
    <x v="4"/>
    <n v="1"/>
    <x v="1"/>
    <x v="1"/>
    <x v="1"/>
    <m/>
    <s v="Payment"/>
    <n v="1"/>
    <s v="Drip coffee12 oz"/>
    <n v="2.25"/>
    <x v="4"/>
  </r>
  <r>
    <x v="3554"/>
    <d v="2025-05-19T00:00:00"/>
    <x v="3032"/>
    <x v="15"/>
    <n v="1"/>
    <x v="1"/>
    <x v="1"/>
    <x v="3"/>
    <m/>
    <s v="Payment"/>
    <n v="2"/>
    <s v="Frappé12 oz"/>
    <n v="4.75"/>
    <x v="4"/>
  </r>
  <r>
    <x v="3555"/>
    <d v="2025-05-19T00:00:00"/>
    <x v="3033"/>
    <x v="24"/>
    <n v="1"/>
    <x v="1"/>
    <x v="1"/>
    <x v="1"/>
    <m/>
    <s v="Payment"/>
    <n v="1"/>
    <s v="Aeropress12 oz"/>
    <n v="6"/>
    <x v="4"/>
  </r>
  <r>
    <x v="3556"/>
    <d v="2025-05-19T00:00:00"/>
    <x v="3034"/>
    <x v="3"/>
    <n v="1"/>
    <x v="0"/>
    <x v="1"/>
    <x v="2"/>
    <m/>
    <s v="Payment"/>
    <n v="1"/>
    <s v="Drip coffee refill"/>
    <n v="1.25"/>
    <x v="4"/>
  </r>
  <r>
    <x v="3557"/>
    <d v="2025-05-19T00:00:00"/>
    <x v="3035"/>
    <x v="34"/>
    <n v="1"/>
    <x v="1"/>
    <x v="5"/>
    <x v="3"/>
    <m/>
    <s v="Payment"/>
    <n v="1"/>
    <s v="Mango lassi12 oz"/>
    <n v="5.75"/>
    <x v="4"/>
  </r>
  <r>
    <x v="3557"/>
    <d v="2025-05-19T00:00:00"/>
    <x v="3035"/>
    <x v="15"/>
    <n v="1"/>
    <x v="1"/>
    <x v="1"/>
    <x v="3"/>
    <m/>
    <s v="Payment"/>
    <n v="1"/>
    <s v="Frappé12 oz"/>
    <n v="4.75"/>
    <x v="4"/>
  </r>
  <r>
    <x v="3558"/>
    <d v="2025-05-19T00:00:00"/>
    <x v="3036"/>
    <x v="9"/>
    <n v="1"/>
    <x v="0"/>
    <x v="3"/>
    <x v="4"/>
    <m/>
    <s v="Payment"/>
    <n v="2"/>
    <s v="Syrup"/>
    <n v="0.75"/>
    <x v="4"/>
  </r>
  <r>
    <x v="3558"/>
    <d v="2025-05-19T00:00:00"/>
    <x v="3036"/>
    <x v="20"/>
    <n v="1"/>
    <x v="1"/>
    <x v="2"/>
    <x v="1"/>
    <m/>
    <s v="Payment"/>
    <n v="2"/>
    <s v="Rooibos latté12 oz"/>
    <n v="5.5"/>
    <x v="4"/>
  </r>
  <r>
    <x v="3558"/>
    <d v="2025-05-19T00:00:00"/>
    <x v="3036"/>
    <x v="6"/>
    <n v="1"/>
    <x v="1"/>
    <x v="1"/>
    <x v="1"/>
    <m/>
    <s v="Payment"/>
    <n v="2"/>
    <s v="Pourover12 oz"/>
    <n v="3.5"/>
    <x v="4"/>
  </r>
  <r>
    <x v="3559"/>
    <d v="2025-05-19T00:00:00"/>
    <x v="3037"/>
    <x v="24"/>
    <n v="1"/>
    <x v="1"/>
    <x v="1"/>
    <x v="1"/>
    <m/>
    <s v="Payment"/>
    <n v="1"/>
    <s v="Aeropress12 oz"/>
    <n v="6"/>
    <x v="4"/>
  </r>
  <r>
    <x v="3560"/>
    <d v="2025-05-19T00:00:00"/>
    <x v="3038"/>
    <x v="6"/>
    <n v="1"/>
    <x v="1"/>
    <x v="1"/>
    <x v="1"/>
    <m/>
    <s v="Payment"/>
    <n v="2"/>
    <s v="Pourover12 oz"/>
    <n v="3.5"/>
    <x v="4"/>
  </r>
  <r>
    <x v="3560"/>
    <d v="2025-05-19T00:00:00"/>
    <x v="3038"/>
    <x v="11"/>
    <n v="1"/>
    <x v="0"/>
    <x v="3"/>
    <x v="4"/>
    <m/>
    <s v="Payment"/>
    <n v="2"/>
    <s v="Extra shot"/>
    <n v="1"/>
    <x v="4"/>
  </r>
  <r>
    <x v="3561"/>
    <d v="2025-05-19T00:00:00"/>
    <x v="3039"/>
    <x v="3"/>
    <n v="1"/>
    <x v="0"/>
    <x v="1"/>
    <x v="2"/>
    <m/>
    <s v="Payment"/>
    <n v="1"/>
    <s v="Drip coffee refill"/>
    <n v="1.25"/>
    <x v="4"/>
  </r>
  <r>
    <x v="3562"/>
    <d v="2025-05-19T00:00:00"/>
    <x v="3040"/>
    <x v="15"/>
    <n v="1"/>
    <x v="1"/>
    <x v="1"/>
    <x v="3"/>
    <m/>
    <s v="Payment"/>
    <n v="1"/>
    <s v="Frappé12 oz"/>
    <n v="4.75"/>
    <x v="4"/>
  </r>
  <r>
    <x v="3563"/>
    <d v="2025-05-19T00:00:00"/>
    <x v="3041"/>
    <x v="20"/>
    <n v="1"/>
    <x v="1"/>
    <x v="2"/>
    <x v="1"/>
    <m/>
    <s v="Payment"/>
    <n v="2"/>
    <s v="Rooibos latté12 oz"/>
    <n v="5.5"/>
    <x v="4"/>
  </r>
  <r>
    <x v="3563"/>
    <d v="2025-05-19T00:00:00"/>
    <x v="3041"/>
    <x v="2"/>
    <n v="1"/>
    <x v="1"/>
    <x v="1"/>
    <x v="1"/>
    <m/>
    <s v="Payment"/>
    <n v="2"/>
    <s v="Cappuccino12 oz"/>
    <n v="5.5"/>
    <x v="4"/>
  </r>
  <r>
    <x v="3564"/>
    <d v="2025-05-19T00:00:00"/>
    <x v="3042"/>
    <x v="19"/>
    <n v="1"/>
    <x v="1"/>
    <x v="4"/>
    <x v="5"/>
    <m/>
    <s v="Payment"/>
    <n v="2"/>
    <s v="House blend12 oz"/>
    <n v="12.95"/>
    <x v="4"/>
  </r>
  <r>
    <x v="3565"/>
    <d v="2025-05-19T00:00:00"/>
    <x v="3043"/>
    <x v="6"/>
    <n v="1"/>
    <x v="1"/>
    <x v="1"/>
    <x v="1"/>
    <m/>
    <s v="Payment"/>
    <n v="2"/>
    <s v="Pourover12 oz"/>
    <n v="3.5"/>
    <x v="4"/>
  </r>
  <r>
    <x v="3566"/>
    <d v="2025-05-19T00:00:00"/>
    <x v="3044"/>
    <x v="15"/>
    <n v="1"/>
    <x v="1"/>
    <x v="1"/>
    <x v="3"/>
    <m/>
    <s v="Payment"/>
    <n v="1"/>
    <s v="Frappé12 oz"/>
    <n v="4.75"/>
    <x v="4"/>
  </r>
  <r>
    <x v="3567"/>
    <d v="2025-05-19T00:00:00"/>
    <x v="3045"/>
    <x v="10"/>
    <n v="1"/>
    <x v="1"/>
    <x v="4"/>
    <x v="5"/>
    <m/>
    <s v="Payment"/>
    <n v="2"/>
    <s v="Single-origin12 oz"/>
    <n v="14.95"/>
    <x v="4"/>
  </r>
  <r>
    <x v="3568"/>
    <d v="2025-05-19T00:00:00"/>
    <x v="3046"/>
    <x v="2"/>
    <n v="1"/>
    <x v="1"/>
    <x v="1"/>
    <x v="1"/>
    <m/>
    <s v="Payment"/>
    <n v="1"/>
    <s v="Cappuccino12 oz"/>
    <n v="5.5"/>
    <x v="4"/>
  </r>
  <r>
    <x v="3569"/>
    <d v="2025-05-19T00:00:00"/>
    <x v="3047"/>
    <x v="9"/>
    <n v="1"/>
    <x v="0"/>
    <x v="3"/>
    <x v="4"/>
    <m/>
    <s v="Payment"/>
    <n v="1"/>
    <s v="Syrup"/>
    <n v="0.75"/>
    <x v="4"/>
  </r>
  <r>
    <x v="3569"/>
    <d v="2025-05-19T00:00:00"/>
    <x v="3047"/>
    <x v="6"/>
    <n v="1"/>
    <x v="1"/>
    <x v="1"/>
    <x v="1"/>
    <m/>
    <s v="Payment"/>
    <n v="1"/>
    <s v="Pourover12 oz"/>
    <n v="3.5"/>
    <x v="4"/>
  </r>
  <r>
    <x v="3570"/>
    <d v="2025-05-19T00:00:00"/>
    <x v="3048"/>
    <x v="13"/>
    <n v="1"/>
    <x v="4"/>
    <x v="2"/>
    <x v="1"/>
    <m/>
    <s v="Payment"/>
    <n v="2"/>
    <s v="Moroccan tea10 oz"/>
    <n v="3"/>
    <x v="4"/>
  </r>
  <r>
    <x v="3571"/>
    <d v="2025-05-19T00:00:00"/>
    <x v="3049"/>
    <x v="9"/>
    <n v="1"/>
    <x v="0"/>
    <x v="3"/>
    <x v="4"/>
    <m/>
    <s v="Payment"/>
    <n v="2"/>
    <s v="Syrup"/>
    <n v="0.75"/>
    <x v="4"/>
  </r>
  <r>
    <x v="3571"/>
    <d v="2025-05-19T00:00:00"/>
    <x v="3049"/>
    <x v="6"/>
    <n v="1"/>
    <x v="1"/>
    <x v="1"/>
    <x v="1"/>
    <m/>
    <s v="Payment"/>
    <n v="2"/>
    <s v="Pourover12 oz"/>
    <n v="3.5"/>
    <x v="4"/>
  </r>
  <r>
    <x v="3572"/>
    <d v="2025-05-19T00:00:00"/>
    <x v="3050"/>
    <x v="2"/>
    <n v="1"/>
    <x v="1"/>
    <x v="1"/>
    <x v="1"/>
    <m/>
    <s v="Payment"/>
    <n v="1"/>
    <s v="Cappuccino12 oz"/>
    <n v="5.5"/>
    <x v="4"/>
  </r>
  <r>
    <x v="3573"/>
    <d v="2025-05-19T00:00:00"/>
    <x v="3051"/>
    <x v="1"/>
    <n v="1"/>
    <x v="1"/>
    <x v="1"/>
    <x v="1"/>
    <m/>
    <s v="Payment"/>
    <n v="1"/>
    <s v="Café latté12 oz"/>
    <n v="4.25"/>
    <x v="4"/>
  </r>
  <r>
    <x v="3574"/>
    <d v="2025-05-19T00:00:00"/>
    <x v="3052"/>
    <x v="9"/>
    <n v="1"/>
    <x v="0"/>
    <x v="3"/>
    <x v="4"/>
    <m/>
    <s v="Payment"/>
    <n v="1"/>
    <s v="Syrup"/>
    <n v="0.75"/>
    <x v="4"/>
  </r>
  <r>
    <x v="3574"/>
    <d v="2025-05-19T00:00:00"/>
    <x v="3052"/>
    <x v="6"/>
    <n v="1"/>
    <x v="1"/>
    <x v="1"/>
    <x v="1"/>
    <m/>
    <s v="Payment"/>
    <n v="1"/>
    <s v="Pourover12 oz"/>
    <n v="3.5"/>
    <x v="4"/>
  </r>
  <r>
    <x v="3574"/>
    <d v="2025-05-19T00:00:00"/>
    <x v="3052"/>
    <x v="13"/>
    <n v="1"/>
    <x v="4"/>
    <x v="2"/>
    <x v="1"/>
    <m/>
    <s v="Payment"/>
    <n v="1"/>
    <s v="Moroccan tea10 oz"/>
    <n v="3"/>
    <x v="4"/>
  </r>
  <r>
    <x v="3574"/>
    <d v="2025-05-19T00:00:00"/>
    <x v="3052"/>
    <x v="14"/>
    <n v="1"/>
    <x v="5"/>
    <x v="5"/>
    <x v="1"/>
    <m/>
    <s v="Payment"/>
    <n v="1"/>
    <s v="Hot chocolateRegular (12 oz)"/>
    <n v="4.75"/>
    <x v="4"/>
  </r>
  <r>
    <x v="3574"/>
    <d v="2025-05-19T00:00:00"/>
    <x v="3052"/>
    <x v="10"/>
    <n v="1"/>
    <x v="1"/>
    <x v="4"/>
    <x v="5"/>
    <m/>
    <s v="Payment"/>
    <n v="1"/>
    <s v="Single-origin12 oz"/>
    <n v="14.95"/>
    <x v="4"/>
  </r>
  <r>
    <x v="3575"/>
    <d v="2025-05-19T00:00:00"/>
    <x v="3053"/>
    <x v="6"/>
    <n v="1"/>
    <x v="1"/>
    <x v="1"/>
    <x v="1"/>
    <m/>
    <s v="Payment"/>
    <n v="2"/>
    <s v="Pourover12 oz"/>
    <n v="3.5"/>
    <x v="4"/>
  </r>
  <r>
    <x v="3575"/>
    <d v="2025-05-19T00:00:00"/>
    <x v="3053"/>
    <x v="11"/>
    <n v="1"/>
    <x v="0"/>
    <x v="3"/>
    <x v="4"/>
    <m/>
    <s v="Payment"/>
    <n v="2"/>
    <s v="Extra shot"/>
    <n v="1"/>
    <x v="4"/>
  </r>
  <r>
    <x v="3576"/>
    <d v="2025-05-19T00:00:00"/>
    <x v="3054"/>
    <x v="6"/>
    <n v="1"/>
    <x v="1"/>
    <x v="1"/>
    <x v="1"/>
    <m/>
    <s v="Payment"/>
    <n v="1"/>
    <s v="Pourover12 oz"/>
    <n v="3.5"/>
    <x v="4"/>
  </r>
  <r>
    <x v="3577"/>
    <d v="2025-05-19T00:00:00"/>
    <x v="3055"/>
    <x v="17"/>
    <n v="1"/>
    <x v="1"/>
    <x v="1"/>
    <x v="3"/>
    <m/>
    <s v="Payment"/>
    <n v="1"/>
    <s v="Iced Guillermo12 oz"/>
    <n v="3.5"/>
    <x v="4"/>
  </r>
  <r>
    <x v="3578"/>
    <d v="2025-05-19T00:00:00"/>
    <x v="3056"/>
    <x v="7"/>
    <n v="1"/>
    <x v="2"/>
    <x v="1"/>
    <x v="1"/>
    <m/>
    <s v="Payment"/>
    <n v="2"/>
    <s v="Turkish coffee3 oz"/>
    <n v="3.75"/>
    <x v="4"/>
  </r>
  <r>
    <x v="3579"/>
    <d v="2025-05-19T00:00:00"/>
    <x v="3057"/>
    <x v="13"/>
    <n v="1"/>
    <x v="4"/>
    <x v="2"/>
    <x v="1"/>
    <m/>
    <s v="Payment"/>
    <n v="1"/>
    <s v="Moroccan tea10 oz"/>
    <n v="3"/>
    <x v="4"/>
  </r>
  <r>
    <x v="3580"/>
    <d v="2025-05-19T00:00:00"/>
    <x v="3058"/>
    <x v="6"/>
    <n v="1"/>
    <x v="1"/>
    <x v="1"/>
    <x v="1"/>
    <m/>
    <s v="Payment"/>
    <n v="1"/>
    <s v="Pourover12 oz"/>
    <n v="3.5"/>
    <x v="4"/>
  </r>
  <r>
    <x v="3580"/>
    <d v="2025-05-19T00:00:00"/>
    <x v="3058"/>
    <x v="10"/>
    <n v="1"/>
    <x v="1"/>
    <x v="4"/>
    <x v="5"/>
    <m/>
    <s v="Payment"/>
    <n v="1"/>
    <s v="Single-origin12 oz"/>
    <n v="14.95"/>
    <x v="4"/>
  </r>
  <r>
    <x v="3581"/>
    <d v="2025-05-19T00:00:00"/>
    <x v="3059"/>
    <x v="12"/>
    <n v="1"/>
    <x v="3"/>
    <x v="1"/>
    <x v="1"/>
    <m/>
    <s v="Payment"/>
    <n v="1"/>
    <s v="Espresso1 oz"/>
    <n v="2.5"/>
    <x v="4"/>
  </r>
  <r>
    <x v="3582"/>
    <d v="2025-05-19T00:00:00"/>
    <x v="3060"/>
    <x v="6"/>
    <n v="1"/>
    <x v="1"/>
    <x v="1"/>
    <x v="1"/>
    <m/>
    <s v="Payment"/>
    <n v="1"/>
    <s v="Pourover12 oz"/>
    <n v="3.5"/>
    <x v="4"/>
  </r>
  <r>
    <x v="3583"/>
    <d v="2025-05-19T00:00:00"/>
    <x v="3061"/>
    <x v="6"/>
    <n v="2"/>
    <x v="1"/>
    <x v="1"/>
    <x v="1"/>
    <m/>
    <s v="Payment"/>
    <n v="1"/>
    <s v="Pourover12 oz"/>
    <n v="7"/>
    <x v="4"/>
  </r>
  <r>
    <x v="3584"/>
    <d v="2025-05-19T00:00:00"/>
    <x v="3062"/>
    <x v="7"/>
    <n v="1"/>
    <x v="2"/>
    <x v="1"/>
    <x v="1"/>
    <m/>
    <s v="Payment"/>
    <n v="1"/>
    <s v="Turkish coffee3 oz"/>
    <n v="3.75"/>
    <x v="4"/>
  </r>
  <r>
    <x v="3585"/>
    <d v="2025-05-19T00:00:00"/>
    <x v="3063"/>
    <x v="15"/>
    <n v="1"/>
    <x v="1"/>
    <x v="1"/>
    <x v="3"/>
    <m/>
    <s v="Payment"/>
    <n v="1"/>
    <s v="Frappé12 oz"/>
    <n v="4.75"/>
    <x v="4"/>
  </r>
  <r>
    <x v="3586"/>
    <d v="2025-05-19T00:00:00"/>
    <x v="3064"/>
    <x v="9"/>
    <n v="1"/>
    <x v="0"/>
    <x v="3"/>
    <x v="4"/>
    <m/>
    <s v="Payment"/>
    <n v="2"/>
    <s v="Syrup"/>
    <n v="0.75"/>
    <x v="4"/>
  </r>
  <r>
    <x v="3586"/>
    <d v="2025-05-19T00:00:00"/>
    <x v="3064"/>
    <x v="6"/>
    <n v="1"/>
    <x v="1"/>
    <x v="1"/>
    <x v="1"/>
    <m/>
    <s v="Payment"/>
    <n v="2"/>
    <s v="Pourover12 oz"/>
    <n v="3.5"/>
    <x v="4"/>
  </r>
  <r>
    <x v="3586"/>
    <d v="2025-05-19T00:00:00"/>
    <x v="3064"/>
    <x v="11"/>
    <n v="1"/>
    <x v="0"/>
    <x v="3"/>
    <x v="4"/>
    <m/>
    <s v="Payment"/>
    <n v="2"/>
    <s v="Extra shot"/>
    <n v="1"/>
    <x v="4"/>
  </r>
  <r>
    <x v="3587"/>
    <d v="2025-05-19T00:00:00"/>
    <x v="3065"/>
    <x v="6"/>
    <n v="1"/>
    <x v="1"/>
    <x v="1"/>
    <x v="1"/>
    <m/>
    <s v="Payment"/>
    <n v="1"/>
    <s v="Pourover12 oz"/>
    <n v="3.5"/>
    <x v="4"/>
  </r>
  <r>
    <x v="3588"/>
    <d v="2025-05-19T00:00:00"/>
    <x v="2395"/>
    <x v="6"/>
    <n v="1"/>
    <x v="1"/>
    <x v="1"/>
    <x v="1"/>
    <m/>
    <s v="Payment"/>
    <n v="1"/>
    <s v="Pourover12 oz"/>
    <n v="3.5"/>
    <x v="4"/>
  </r>
  <r>
    <x v="3589"/>
    <d v="2025-05-19T00:00:00"/>
    <x v="3066"/>
    <x v="15"/>
    <n v="1"/>
    <x v="1"/>
    <x v="1"/>
    <x v="3"/>
    <m/>
    <s v="Payment"/>
    <n v="2"/>
    <s v="Frappé12 oz"/>
    <n v="4.75"/>
    <x v="4"/>
  </r>
  <r>
    <x v="3590"/>
    <d v="2025-05-19T00:00:00"/>
    <x v="3067"/>
    <x v="3"/>
    <n v="1"/>
    <x v="0"/>
    <x v="1"/>
    <x v="2"/>
    <m/>
    <s v="Payment"/>
    <n v="2"/>
    <s v="Drip coffee refill"/>
    <n v="1.25"/>
    <x v="4"/>
  </r>
  <r>
    <x v="3591"/>
    <d v="2025-05-19T00:00:00"/>
    <x v="2861"/>
    <x v="16"/>
    <n v="1"/>
    <x v="1"/>
    <x v="5"/>
    <x v="3"/>
    <m/>
    <s v="Payment"/>
    <n v="1"/>
    <s v="Coconut milk smoothie12 oz"/>
    <n v="5.75"/>
    <x v="4"/>
  </r>
  <r>
    <x v="3591"/>
    <d v="2025-05-19T00:00:00"/>
    <x v="2861"/>
    <x v="24"/>
    <n v="1"/>
    <x v="1"/>
    <x v="1"/>
    <x v="1"/>
    <m/>
    <s v="Payment"/>
    <n v="1"/>
    <s v="Aeropress12 oz"/>
    <n v="6"/>
    <x v="4"/>
  </r>
  <r>
    <x v="3592"/>
    <d v="2025-05-19T00:00:00"/>
    <x v="3068"/>
    <x v="4"/>
    <n v="1"/>
    <x v="1"/>
    <x v="1"/>
    <x v="1"/>
    <m/>
    <s v="Payment"/>
    <n v="1"/>
    <s v="Drip coffee12 oz"/>
    <n v="2.25"/>
    <x v="4"/>
  </r>
  <r>
    <x v="3593"/>
    <d v="2025-05-19T00:00:00"/>
    <x v="3069"/>
    <x v="22"/>
    <n v="1"/>
    <x v="4"/>
    <x v="1"/>
    <x v="3"/>
    <m/>
    <s v="Payment"/>
    <n v="1"/>
    <s v="Iced café bombón10 oz"/>
    <n v="4.75"/>
    <x v="4"/>
  </r>
  <r>
    <x v="3594"/>
    <d v="2025-05-19T00:00:00"/>
    <x v="3070"/>
    <x v="42"/>
    <n v="1"/>
    <x v="0"/>
    <x v="0"/>
    <x v="10"/>
    <m/>
    <s v="Payment"/>
    <n v="1"/>
    <s v="Reusable travel mug"/>
    <n v="12.75"/>
    <x v="4"/>
  </r>
  <r>
    <x v="3595"/>
    <d v="2025-05-19T00:00:00"/>
    <x v="3071"/>
    <x v="6"/>
    <n v="1"/>
    <x v="1"/>
    <x v="1"/>
    <x v="1"/>
    <m/>
    <s v="Payment"/>
    <n v="2"/>
    <s v="Pourover12 oz"/>
    <n v="3.5"/>
    <x v="4"/>
  </r>
  <r>
    <x v="3596"/>
    <d v="2025-05-19T00:00:00"/>
    <x v="3072"/>
    <x v="17"/>
    <n v="1"/>
    <x v="1"/>
    <x v="1"/>
    <x v="3"/>
    <m/>
    <s v="Payment"/>
    <n v="1"/>
    <s v="Iced Guillermo12 oz"/>
    <n v="3.5"/>
    <x v="4"/>
  </r>
  <r>
    <x v="3597"/>
    <d v="2025-05-19T00:00:00"/>
    <x v="3073"/>
    <x v="4"/>
    <n v="1"/>
    <x v="1"/>
    <x v="1"/>
    <x v="1"/>
    <m/>
    <s v="Payment"/>
    <n v="1"/>
    <s v="Drip coffee12 oz"/>
    <n v="2.25"/>
    <x v="4"/>
  </r>
  <r>
    <x v="3598"/>
    <d v="2025-05-19T00:00:00"/>
    <x v="3074"/>
    <x v="4"/>
    <n v="1"/>
    <x v="1"/>
    <x v="1"/>
    <x v="1"/>
    <m/>
    <s v="Payment"/>
    <n v="1"/>
    <s v="Drip coffee12 oz"/>
    <n v="2.25"/>
    <x v="4"/>
  </r>
  <r>
    <x v="3598"/>
    <d v="2025-05-19T00:00:00"/>
    <x v="3074"/>
    <x v="1"/>
    <n v="1"/>
    <x v="1"/>
    <x v="1"/>
    <x v="1"/>
    <m/>
    <s v="Payment"/>
    <n v="1"/>
    <s v="Café latté12 oz"/>
    <n v="4.25"/>
    <x v="4"/>
  </r>
  <r>
    <x v="3599"/>
    <d v="2025-05-19T00:00:00"/>
    <x v="1686"/>
    <x v="2"/>
    <n v="1"/>
    <x v="1"/>
    <x v="1"/>
    <x v="1"/>
    <m/>
    <s v="Payment"/>
    <n v="1"/>
    <s v="Cappuccino12 oz"/>
    <n v="5.5"/>
    <x v="4"/>
  </r>
  <r>
    <x v="3600"/>
    <d v="2025-05-19T00:00:00"/>
    <x v="3075"/>
    <x v="7"/>
    <n v="1"/>
    <x v="2"/>
    <x v="1"/>
    <x v="1"/>
    <m/>
    <s v="Payment"/>
    <n v="1"/>
    <s v="Turkish coffee3 oz"/>
    <n v="3.75"/>
    <x v="4"/>
  </r>
  <r>
    <x v="3601"/>
    <d v="2025-05-19T00:00:00"/>
    <x v="3076"/>
    <x v="9"/>
    <n v="1"/>
    <x v="0"/>
    <x v="3"/>
    <x v="4"/>
    <m/>
    <s v="Payment"/>
    <n v="1"/>
    <s v="Syrup"/>
    <n v="0.75"/>
    <x v="4"/>
  </r>
  <r>
    <x v="3601"/>
    <d v="2025-05-19T00:00:00"/>
    <x v="3076"/>
    <x v="6"/>
    <n v="1"/>
    <x v="1"/>
    <x v="1"/>
    <x v="1"/>
    <m/>
    <s v="Payment"/>
    <n v="1"/>
    <s v="Pourover12 oz"/>
    <n v="3.5"/>
    <x v="4"/>
  </r>
  <r>
    <x v="3602"/>
    <d v="2025-05-19T00:00:00"/>
    <x v="3077"/>
    <x v="9"/>
    <n v="1"/>
    <x v="0"/>
    <x v="3"/>
    <x v="4"/>
    <m/>
    <s v="Payment"/>
    <n v="1"/>
    <s v="Syrup"/>
    <n v="0.75"/>
    <x v="4"/>
  </r>
  <r>
    <x v="3602"/>
    <d v="2025-05-19T00:00:00"/>
    <x v="3077"/>
    <x v="6"/>
    <n v="1"/>
    <x v="1"/>
    <x v="1"/>
    <x v="1"/>
    <m/>
    <s v="Payment"/>
    <n v="1"/>
    <s v="Pourover12 oz"/>
    <n v="3.5"/>
    <x v="4"/>
  </r>
  <r>
    <x v="3603"/>
    <d v="2025-05-19T00:00:00"/>
    <x v="3078"/>
    <x v="9"/>
    <n v="1"/>
    <x v="0"/>
    <x v="3"/>
    <x v="4"/>
    <m/>
    <s v="Payment"/>
    <n v="1"/>
    <s v="Syrup"/>
    <n v="0.75"/>
    <x v="4"/>
  </r>
  <r>
    <x v="3603"/>
    <d v="2025-05-19T00:00:00"/>
    <x v="3078"/>
    <x v="42"/>
    <n v="1"/>
    <x v="0"/>
    <x v="0"/>
    <x v="10"/>
    <m/>
    <s v="Payment"/>
    <n v="1"/>
    <s v="Reusable travel mug"/>
    <n v="12.75"/>
    <x v="4"/>
  </r>
  <r>
    <x v="3603"/>
    <d v="2025-05-19T00:00:00"/>
    <x v="3078"/>
    <x v="6"/>
    <n v="1"/>
    <x v="1"/>
    <x v="1"/>
    <x v="1"/>
    <m/>
    <s v="Payment"/>
    <n v="1"/>
    <s v="Pourover12 oz"/>
    <n v="3.5"/>
    <x v="4"/>
  </r>
  <r>
    <x v="3603"/>
    <d v="2025-05-19T00:00:00"/>
    <x v="3078"/>
    <x v="10"/>
    <n v="1"/>
    <x v="1"/>
    <x v="4"/>
    <x v="5"/>
    <m/>
    <s v="Payment"/>
    <n v="1"/>
    <s v="Single-origin12 oz"/>
    <n v="14.95"/>
    <x v="4"/>
  </r>
  <r>
    <x v="3603"/>
    <d v="2025-05-19T00:00:00"/>
    <x v="3078"/>
    <x v="24"/>
    <n v="1"/>
    <x v="1"/>
    <x v="1"/>
    <x v="1"/>
    <m/>
    <s v="Payment"/>
    <n v="1"/>
    <s v="Aeropress12 oz"/>
    <n v="6"/>
    <x v="4"/>
  </r>
  <r>
    <x v="3604"/>
    <d v="2025-05-19T00:00:00"/>
    <x v="3079"/>
    <x v="9"/>
    <n v="1"/>
    <x v="0"/>
    <x v="3"/>
    <x v="4"/>
    <m/>
    <s v="Payment"/>
    <n v="1"/>
    <s v="Syrup"/>
    <n v="0.75"/>
    <x v="4"/>
  </r>
  <r>
    <x v="3604"/>
    <d v="2025-05-19T00:00:00"/>
    <x v="3079"/>
    <x v="6"/>
    <n v="1"/>
    <x v="1"/>
    <x v="1"/>
    <x v="1"/>
    <m/>
    <s v="Payment"/>
    <n v="1"/>
    <s v="Pourover12 oz"/>
    <n v="3.5"/>
    <x v="4"/>
  </r>
  <r>
    <x v="3604"/>
    <d v="2025-05-19T00:00:00"/>
    <x v="3079"/>
    <x v="13"/>
    <n v="1"/>
    <x v="4"/>
    <x v="2"/>
    <x v="1"/>
    <m/>
    <s v="Payment"/>
    <n v="1"/>
    <s v="Moroccan tea10 oz"/>
    <n v="3"/>
    <x v="4"/>
  </r>
  <r>
    <x v="3605"/>
    <d v="2025-05-19T00:00:00"/>
    <x v="3080"/>
    <x v="10"/>
    <n v="1"/>
    <x v="1"/>
    <x v="4"/>
    <x v="5"/>
    <m/>
    <s v="Payment"/>
    <n v="2"/>
    <s v="Single-origin12 oz"/>
    <n v="14.95"/>
    <x v="4"/>
  </r>
  <r>
    <x v="3606"/>
    <d v="2025-05-19T00:00:00"/>
    <x v="3081"/>
    <x v="7"/>
    <n v="1"/>
    <x v="2"/>
    <x v="1"/>
    <x v="1"/>
    <m/>
    <s v="Payment"/>
    <n v="1"/>
    <s v="Turkish coffee3 oz"/>
    <n v="3.75"/>
    <x v="4"/>
  </r>
  <r>
    <x v="3606"/>
    <d v="2025-05-19T00:00:00"/>
    <x v="3081"/>
    <x v="20"/>
    <n v="1"/>
    <x v="1"/>
    <x v="2"/>
    <x v="1"/>
    <m/>
    <s v="Payment"/>
    <n v="1"/>
    <s v="Rooibos latté12 oz"/>
    <n v="5.5"/>
    <x v="4"/>
  </r>
  <r>
    <x v="3606"/>
    <d v="2025-05-19T00:00:00"/>
    <x v="3081"/>
    <x v="11"/>
    <n v="1"/>
    <x v="0"/>
    <x v="3"/>
    <x v="4"/>
    <m/>
    <s v="Payment"/>
    <n v="1"/>
    <s v="Extra shot"/>
    <n v="1"/>
    <x v="4"/>
  </r>
  <r>
    <x v="3607"/>
    <d v="2025-05-19T00:00:00"/>
    <x v="3082"/>
    <x v="19"/>
    <n v="1"/>
    <x v="1"/>
    <x v="4"/>
    <x v="5"/>
    <m/>
    <s v="Payment"/>
    <n v="2"/>
    <s v="House blend12 oz"/>
    <n v="12.95"/>
    <x v="4"/>
  </r>
  <r>
    <x v="3608"/>
    <d v="2025-05-19T00:00:00"/>
    <x v="3083"/>
    <x v="7"/>
    <n v="1"/>
    <x v="2"/>
    <x v="1"/>
    <x v="1"/>
    <m/>
    <s v="Payment"/>
    <n v="1"/>
    <s v="Turkish coffee3 oz"/>
    <n v="3.75"/>
    <x v="4"/>
  </r>
  <r>
    <x v="3609"/>
    <d v="2025-05-19T00:00:00"/>
    <x v="3084"/>
    <x v="7"/>
    <n v="1"/>
    <x v="2"/>
    <x v="1"/>
    <x v="1"/>
    <m/>
    <s v="Payment"/>
    <n v="2"/>
    <s v="Turkish coffee3 oz"/>
    <n v="3.75"/>
    <x v="4"/>
  </r>
  <r>
    <x v="3610"/>
    <d v="2025-05-19T00:00:00"/>
    <x v="3085"/>
    <x v="8"/>
    <n v="1"/>
    <x v="1"/>
    <x v="2"/>
    <x v="3"/>
    <m/>
    <s v="Payment"/>
    <n v="1"/>
    <s v="Iced tea12 oz"/>
    <n v="4.25"/>
    <x v="4"/>
  </r>
  <r>
    <x v="3611"/>
    <d v="2025-05-19T00:00:00"/>
    <x v="3086"/>
    <x v="17"/>
    <n v="1"/>
    <x v="1"/>
    <x v="1"/>
    <x v="3"/>
    <m/>
    <s v="Payment"/>
    <n v="1"/>
    <s v="Iced Guillermo12 oz"/>
    <n v="3.5"/>
    <x v="4"/>
  </r>
  <r>
    <x v="3612"/>
    <d v="2025-05-19T00:00:00"/>
    <x v="3087"/>
    <x v="7"/>
    <n v="1"/>
    <x v="2"/>
    <x v="1"/>
    <x v="1"/>
    <m/>
    <s v="Payment"/>
    <n v="1"/>
    <s v="Turkish coffee3 oz"/>
    <n v="3.75"/>
    <x v="4"/>
  </r>
  <r>
    <x v="3613"/>
    <d v="2025-05-19T00:00:00"/>
    <x v="3088"/>
    <x v="1"/>
    <n v="1"/>
    <x v="1"/>
    <x v="1"/>
    <x v="1"/>
    <m/>
    <s v="Payment"/>
    <n v="1"/>
    <s v="Café latté12 oz"/>
    <n v="4.25"/>
    <x v="4"/>
  </r>
  <r>
    <x v="3614"/>
    <d v="2025-05-19T00:00:00"/>
    <x v="3089"/>
    <x v="15"/>
    <n v="1"/>
    <x v="1"/>
    <x v="1"/>
    <x v="3"/>
    <m/>
    <s v="Payment"/>
    <n v="1"/>
    <s v="Frappé12 oz"/>
    <n v="4.75"/>
    <x v="4"/>
  </r>
  <r>
    <x v="3615"/>
    <d v="2025-05-19T00:00:00"/>
    <x v="3090"/>
    <x v="9"/>
    <n v="1"/>
    <x v="0"/>
    <x v="3"/>
    <x v="4"/>
    <m/>
    <s v="Payment"/>
    <n v="1"/>
    <s v="Syrup"/>
    <n v="0.75"/>
    <x v="4"/>
  </r>
  <r>
    <x v="3615"/>
    <d v="2025-05-19T00:00:00"/>
    <x v="3090"/>
    <x v="6"/>
    <n v="1"/>
    <x v="1"/>
    <x v="1"/>
    <x v="1"/>
    <m/>
    <s v="Payment"/>
    <n v="1"/>
    <s v="Pourover12 oz"/>
    <n v="3.5"/>
    <x v="4"/>
  </r>
  <r>
    <x v="3615"/>
    <d v="2025-05-19T00:00:00"/>
    <x v="3090"/>
    <x v="14"/>
    <n v="1"/>
    <x v="5"/>
    <x v="5"/>
    <x v="1"/>
    <m/>
    <s v="Payment"/>
    <n v="1"/>
    <s v="Hot chocolateRegular (12 oz)"/>
    <n v="4.75"/>
    <x v="4"/>
  </r>
  <r>
    <x v="3616"/>
    <d v="2025-05-19T00:00:00"/>
    <x v="3091"/>
    <x v="7"/>
    <n v="1"/>
    <x v="2"/>
    <x v="1"/>
    <x v="1"/>
    <m/>
    <s v="Payment"/>
    <n v="2"/>
    <s v="Turkish coffee3 oz"/>
    <n v="3.75"/>
    <x v="4"/>
  </r>
  <r>
    <x v="3617"/>
    <d v="2025-05-19T00:00:00"/>
    <x v="3092"/>
    <x v="9"/>
    <n v="1"/>
    <x v="0"/>
    <x v="3"/>
    <x v="4"/>
    <m/>
    <s v="Payment"/>
    <n v="1"/>
    <s v="Syrup"/>
    <n v="0.75"/>
    <x v="4"/>
  </r>
  <r>
    <x v="3617"/>
    <d v="2025-05-19T00:00:00"/>
    <x v="3092"/>
    <x v="6"/>
    <n v="1"/>
    <x v="1"/>
    <x v="1"/>
    <x v="1"/>
    <m/>
    <s v="Payment"/>
    <n v="1"/>
    <s v="Pourover12 oz"/>
    <n v="3.5"/>
    <x v="4"/>
  </r>
  <r>
    <x v="3618"/>
    <d v="2025-05-19T00:00:00"/>
    <x v="3093"/>
    <x v="7"/>
    <n v="1"/>
    <x v="2"/>
    <x v="1"/>
    <x v="1"/>
    <m/>
    <s v="Payment"/>
    <n v="2"/>
    <s v="Turkish coffee3 oz"/>
    <n v="3.75"/>
    <x v="4"/>
  </r>
  <r>
    <x v="3619"/>
    <d v="2025-05-19T00:00:00"/>
    <x v="3094"/>
    <x v="6"/>
    <n v="1"/>
    <x v="1"/>
    <x v="1"/>
    <x v="1"/>
    <m/>
    <s v="Payment"/>
    <n v="1"/>
    <s v="Pourover12 oz"/>
    <n v="3.5"/>
    <x v="4"/>
  </r>
  <r>
    <x v="3620"/>
    <d v="2025-05-19T00:00:00"/>
    <x v="3095"/>
    <x v="13"/>
    <n v="1"/>
    <x v="4"/>
    <x v="2"/>
    <x v="1"/>
    <m/>
    <s v="Payment"/>
    <n v="1"/>
    <s v="Moroccan tea10 oz"/>
    <n v="3"/>
    <x v="4"/>
  </r>
  <r>
    <x v="3621"/>
    <d v="2025-05-19T00:00:00"/>
    <x v="3096"/>
    <x v="6"/>
    <n v="1"/>
    <x v="1"/>
    <x v="1"/>
    <x v="1"/>
    <m/>
    <s v="Payment"/>
    <n v="2"/>
    <s v="Pourover12 oz"/>
    <n v="3.5"/>
    <x v="4"/>
  </r>
  <r>
    <x v="3622"/>
    <d v="2025-05-19T00:00:00"/>
    <x v="3097"/>
    <x v="4"/>
    <n v="1"/>
    <x v="1"/>
    <x v="1"/>
    <x v="1"/>
    <m/>
    <s v="Payment"/>
    <n v="2"/>
    <s v="Drip coffee12 oz"/>
    <n v="2.25"/>
    <x v="4"/>
  </r>
  <r>
    <x v="3623"/>
    <d v="2025-05-19T00:00:00"/>
    <x v="3098"/>
    <x v="15"/>
    <n v="1"/>
    <x v="1"/>
    <x v="1"/>
    <x v="3"/>
    <m/>
    <s v="Payment"/>
    <n v="1"/>
    <s v="Frappé12 oz"/>
    <n v="4.75"/>
    <x v="4"/>
  </r>
  <r>
    <x v="3624"/>
    <d v="2025-05-19T00:00:00"/>
    <x v="3099"/>
    <x v="9"/>
    <n v="1"/>
    <x v="0"/>
    <x v="3"/>
    <x v="4"/>
    <m/>
    <s v="Payment"/>
    <n v="2"/>
    <s v="Syrup"/>
    <n v="0.75"/>
    <x v="4"/>
  </r>
  <r>
    <x v="3624"/>
    <d v="2025-05-19T00:00:00"/>
    <x v="3099"/>
    <x v="20"/>
    <n v="1"/>
    <x v="1"/>
    <x v="2"/>
    <x v="1"/>
    <m/>
    <s v="Payment"/>
    <n v="2"/>
    <s v="Rooibos latté12 oz"/>
    <n v="5.5"/>
    <x v="4"/>
  </r>
  <r>
    <x v="3624"/>
    <d v="2025-05-19T00:00:00"/>
    <x v="3099"/>
    <x v="6"/>
    <n v="1"/>
    <x v="1"/>
    <x v="1"/>
    <x v="1"/>
    <m/>
    <s v="Payment"/>
    <n v="2"/>
    <s v="Pourover12 oz"/>
    <n v="3.5"/>
    <x v="4"/>
  </r>
  <r>
    <x v="3624"/>
    <d v="2025-05-19T00:00:00"/>
    <x v="3099"/>
    <x v="11"/>
    <n v="1"/>
    <x v="0"/>
    <x v="3"/>
    <x v="4"/>
    <m/>
    <s v="Payment"/>
    <n v="2"/>
    <s v="Extra shot"/>
    <n v="1"/>
    <x v="4"/>
  </r>
  <r>
    <x v="3625"/>
    <d v="2025-05-19T00:00:00"/>
    <x v="3100"/>
    <x v="6"/>
    <n v="1"/>
    <x v="1"/>
    <x v="1"/>
    <x v="1"/>
    <m/>
    <s v="Payment"/>
    <n v="1"/>
    <s v="Pourover12 oz"/>
    <n v="3.5"/>
    <x v="4"/>
  </r>
  <r>
    <x v="3626"/>
    <d v="2025-05-19T00:00:00"/>
    <x v="3101"/>
    <x v="9"/>
    <n v="1"/>
    <x v="0"/>
    <x v="3"/>
    <x v="4"/>
    <m/>
    <s v="Payment"/>
    <n v="1"/>
    <s v="Syrup"/>
    <n v="0.75"/>
    <x v="4"/>
  </r>
  <r>
    <x v="3626"/>
    <d v="2025-05-19T00:00:00"/>
    <x v="3101"/>
    <x v="6"/>
    <n v="1"/>
    <x v="1"/>
    <x v="1"/>
    <x v="1"/>
    <m/>
    <s v="Payment"/>
    <n v="1"/>
    <s v="Pourover12 oz"/>
    <n v="3.5"/>
    <x v="4"/>
  </r>
  <r>
    <x v="3627"/>
    <d v="2025-05-19T00:00:00"/>
    <x v="3102"/>
    <x v="12"/>
    <n v="1"/>
    <x v="3"/>
    <x v="1"/>
    <x v="1"/>
    <m/>
    <s v="Payment"/>
    <n v="1"/>
    <s v="Espresso1 oz"/>
    <n v="2.5"/>
    <x v="4"/>
  </r>
  <r>
    <x v="3627"/>
    <d v="2025-05-19T00:00:00"/>
    <x v="3102"/>
    <x v="16"/>
    <n v="1"/>
    <x v="1"/>
    <x v="5"/>
    <x v="3"/>
    <m/>
    <s v="Payment"/>
    <n v="1"/>
    <s v="Coconut milk smoothie12 oz"/>
    <n v="5.75"/>
    <x v="4"/>
  </r>
  <r>
    <x v="3628"/>
    <d v="2025-05-19T00:00:00"/>
    <x v="3103"/>
    <x v="2"/>
    <n v="1"/>
    <x v="1"/>
    <x v="1"/>
    <x v="1"/>
    <m/>
    <s v="Payment"/>
    <n v="1"/>
    <s v="Cappuccino12 oz"/>
    <n v="5.5"/>
    <x v="4"/>
  </r>
  <r>
    <x v="3629"/>
    <d v="2025-05-19T00:00:00"/>
    <x v="3104"/>
    <x v="9"/>
    <n v="1"/>
    <x v="0"/>
    <x v="3"/>
    <x v="4"/>
    <m/>
    <s v="Payment"/>
    <n v="1"/>
    <s v="Syrup"/>
    <n v="0.75"/>
    <x v="4"/>
  </r>
  <r>
    <x v="3629"/>
    <d v="2025-05-19T00:00:00"/>
    <x v="3104"/>
    <x v="6"/>
    <n v="1"/>
    <x v="1"/>
    <x v="1"/>
    <x v="1"/>
    <m/>
    <s v="Payment"/>
    <n v="1"/>
    <s v="Pourover12 oz"/>
    <n v="3.5"/>
    <x v="4"/>
  </r>
  <r>
    <x v="3630"/>
    <d v="2025-05-19T00:00:00"/>
    <x v="3105"/>
    <x v="7"/>
    <n v="1"/>
    <x v="2"/>
    <x v="1"/>
    <x v="1"/>
    <m/>
    <s v="Payment"/>
    <n v="1"/>
    <s v="Turkish coffee3 oz"/>
    <n v="3.75"/>
    <x v="4"/>
  </r>
  <r>
    <x v="3631"/>
    <d v="2025-05-19T00:00:00"/>
    <x v="3106"/>
    <x v="6"/>
    <n v="2"/>
    <x v="1"/>
    <x v="1"/>
    <x v="1"/>
    <m/>
    <s v="Payment"/>
    <n v="1"/>
    <s v="Pourover12 oz"/>
    <n v="7"/>
    <x v="4"/>
  </r>
  <r>
    <x v="3632"/>
    <d v="2025-05-19T00:00:00"/>
    <x v="3107"/>
    <x v="15"/>
    <n v="1"/>
    <x v="1"/>
    <x v="1"/>
    <x v="3"/>
    <m/>
    <s v="Payment"/>
    <n v="1"/>
    <s v="Frappé12 oz"/>
    <n v="4.75"/>
    <x v="4"/>
  </r>
  <r>
    <x v="3633"/>
    <d v="2025-05-19T00:00:00"/>
    <x v="3108"/>
    <x v="9"/>
    <n v="1"/>
    <x v="0"/>
    <x v="3"/>
    <x v="4"/>
    <m/>
    <s v="Payment"/>
    <n v="1"/>
    <s v="Syrup"/>
    <n v="0.75"/>
    <x v="4"/>
  </r>
  <r>
    <x v="3633"/>
    <d v="2025-05-19T00:00:00"/>
    <x v="3108"/>
    <x v="6"/>
    <n v="1"/>
    <x v="1"/>
    <x v="1"/>
    <x v="1"/>
    <m/>
    <s v="Payment"/>
    <n v="1"/>
    <s v="Pourover12 oz"/>
    <n v="3.5"/>
    <x v="4"/>
  </r>
  <r>
    <x v="3633"/>
    <d v="2025-05-19T00:00:00"/>
    <x v="3108"/>
    <x v="14"/>
    <n v="1"/>
    <x v="5"/>
    <x v="5"/>
    <x v="1"/>
    <m/>
    <s v="Payment"/>
    <n v="1"/>
    <s v="Hot chocolateRegular (12 oz)"/>
    <n v="4.75"/>
    <x v="4"/>
  </r>
  <r>
    <x v="3634"/>
    <d v="2025-05-19T00:00:00"/>
    <x v="3109"/>
    <x v="4"/>
    <n v="1"/>
    <x v="1"/>
    <x v="1"/>
    <x v="1"/>
    <m/>
    <s v="Payment"/>
    <n v="1"/>
    <s v="Drip coffee12 oz"/>
    <n v="2.25"/>
    <x v="4"/>
  </r>
  <r>
    <x v="3635"/>
    <d v="2025-05-19T00:00:00"/>
    <x v="3110"/>
    <x v="7"/>
    <n v="1"/>
    <x v="2"/>
    <x v="1"/>
    <x v="1"/>
    <m/>
    <s v="Payment"/>
    <n v="1"/>
    <s v="Turkish coffee3 oz"/>
    <n v="3.75"/>
    <x v="4"/>
  </r>
  <r>
    <x v="3636"/>
    <d v="2025-05-19T00:00:00"/>
    <x v="3111"/>
    <x v="7"/>
    <n v="1"/>
    <x v="2"/>
    <x v="1"/>
    <x v="1"/>
    <m/>
    <s v="Payment"/>
    <n v="1"/>
    <s v="Turkish coffee3 oz"/>
    <n v="3.75"/>
    <x v="4"/>
  </r>
  <r>
    <x v="3637"/>
    <d v="2025-05-19T00:00:00"/>
    <x v="3112"/>
    <x v="7"/>
    <n v="1"/>
    <x v="2"/>
    <x v="1"/>
    <x v="1"/>
    <m/>
    <s v="Payment"/>
    <n v="1"/>
    <s v="Turkish coffee3 oz"/>
    <n v="3.75"/>
    <x v="4"/>
  </r>
  <r>
    <x v="3637"/>
    <d v="2025-05-19T00:00:00"/>
    <x v="3112"/>
    <x v="18"/>
    <n v="1"/>
    <x v="1"/>
    <x v="5"/>
    <x v="3"/>
    <m/>
    <s v="Payment"/>
    <n v="1"/>
    <s v="Soda water with fruit slice12 oz"/>
    <n v="2"/>
    <x v="4"/>
  </r>
  <r>
    <x v="3638"/>
    <d v="2025-05-19T00:00:00"/>
    <x v="3113"/>
    <x v="7"/>
    <n v="1"/>
    <x v="2"/>
    <x v="1"/>
    <x v="1"/>
    <m/>
    <s v="Payment"/>
    <n v="1"/>
    <s v="Turkish coffee3 oz"/>
    <n v="3.75"/>
    <x v="4"/>
  </r>
  <r>
    <x v="3639"/>
    <d v="2025-05-19T00:00:00"/>
    <x v="3114"/>
    <x v="3"/>
    <n v="1"/>
    <x v="0"/>
    <x v="1"/>
    <x v="2"/>
    <m/>
    <s v="Payment"/>
    <n v="1"/>
    <s v="Drip coffee refill"/>
    <n v="1.25"/>
    <x v="4"/>
  </r>
  <r>
    <x v="3640"/>
    <d v="2025-05-19T00:00:00"/>
    <x v="3115"/>
    <x v="2"/>
    <n v="1"/>
    <x v="1"/>
    <x v="1"/>
    <x v="1"/>
    <m/>
    <s v="Payment"/>
    <n v="2"/>
    <s v="Cappuccino12 oz"/>
    <n v="5.5"/>
    <x v="4"/>
  </r>
  <r>
    <x v="3641"/>
    <d v="2025-05-19T00:00:00"/>
    <x v="3116"/>
    <x v="7"/>
    <n v="1"/>
    <x v="2"/>
    <x v="1"/>
    <x v="1"/>
    <m/>
    <s v="Payment"/>
    <n v="1"/>
    <s v="Turkish coffee3 oz"/>
    <n v="3.75"/>
    <x v="4"/>
  </r>
  <r>
    <x v="3642"/>
    <d v="2025-05-19T00:00:00"/>
    <x v="3117"/>
    <x v="7"/>
    <n v="1"/>
    <x v="2"/>
    <x v="1"/>
    <x v="1"/>
    <m/>
    <s v="Payment"/>
    <n v="1"/>
    <s v="Turkish coffee3 oz"/>
    <n v="3.75"/>
    <x v="4"/>
  </r>
  <r>
    <x v="3643"/>
    <d v="2025-05-19T00:00:00"/>
    <x v="3118"/>
    <x v="15"/>
    <n v="1"/>
    <x v="1"/>
    <x v="1"/>
    <x v="3"/>
    <m/>
    <s v="Payment"/>
    <n v="2"/>
    <s v="Frappé12 oz"/>
    <n v="4.75"/>
    <x v="4"/>
  </r>
  <r>
    <x v="3644"/>
    <d v="2025-05-19T00:00:00"/>
    <x v="3119"/>
    <x v="3"/>
    <n v="1"/>
    <x v="0"/>
    <x v="1"/>
    <x v="2"/>
    <m/>
    <s v="Payment"/>
    <n v="1"/>
    <s v="Drip coffee refill"/>
    <n v="1.25"/>
    <x v="4"/>
  </r>
  <r>
    <x v="3645"/>
    <d v="2025-05-19T00:00:00"/>
    <x v="2956"/>
    <x v="12"/>
    <n v="1"/>
    <x v="3"/>
    <x v="1"/>
    <x v="1"/>
    <m/>
    <s v="Payment"/>
    <n v="1"/>
    <s v="Espresso1 oz"/>
    <n v="2.5"/>
    <x v="4"/>
  </r>
  <r>
    <x v="3646"/>
    <d v="2025-05-19T00:00:00"/>
    <x v="495"/>
    <x v="15"/>
    <n v="1"/>
    <x v="1"/>
    <x v="1"/>
    <x v="3"/>
    <m/>
    <s v="Payment"/>
    <n v="1"/>
    <s v="Frappé12 oz"/>
    <n v="4.75"/>
    <x v="4"/>
  </r>
  <r>
    <x v="3646"/>
    <d v="2025-05-19T00:00:00"/>
    <x v="495"/>
    <x v="10"/>
    <n v="1"/>
    <x v="1"/>
    <x v="4"/>
    <x v="5"/>
    <m/>
    <s v="Payment"/>
    <n v="1"/>
    <s v="Single-origin12 oz"/>
    <n v="14.95"/>
    <x v="4"/>
  </r>
  <r>
    <x v="3646"/>
    <d v="2025-05-19T00:00:00"/>
    <x v="495"/>
    <x v="2"/>
    <n v="1"/>
    <x v="1"/>
    <x v="1"/>
    <x v="1"/>
    <m/>
    <s v="Payment"/>
    <n v="1"/>
    <s v="Cappuccino12 oz"/>
    <n v="5.5"/>
    <x v="4"/>
  </r>
  <r>
    <x v="3647"/>
    <d v="2025-05-19T00:00:00"/>
    <x v="3120"/>
    <x v="6"/>
    <n v="1"/>
    <x v="1"/>
    <x v="1"/>
    <x v="1"/>
    <m/>
    <s v="Payment"/>
    <n v="1"/>
    <s v="Pourover12 oz"/>
    <n v="3.5"/>
    <x v="4"/>
  </r>
  <r>
    <x v="3647"/>
    <d v="2025-05-19T00:00:00"/>
    <x v="3120"/>
    <x v="1"/>
    <n v="1"/>
    <x v="1"/>
    <x v="1"/>
    <x v="1"/>
    <m/>
    <s v="Payment"/>
    <n v="1"/>
    <s v="Café latté12 oz"/>
    <n v="4.25"/>
    <x v="4"/>
  </r>
  <r>
    <x v="3648"/>
    <d v="2025-05-19T00:00:00"/>
    <x v="3121"/>
    <x v="7"/>
    <n v="1"/>
    <x v="2"/>
    <x v="1"/>
    <x v="1"/>
    <m/>
    <s v="Payment"/>
    <n v="1"/>
    <s v="Turkish coffee3 oz"/>
    <n v="3.75"/>
    <x v="4"/>
  </r>
  <r>
    <x v="3648"/>
    <d v="2025-05-19T00:00:00"/>
    <x v="3121"/>
    <x v="1"/>
    <n v="1"/>
    <x v="1"/>
    <x v="1"/>
    <x v="1"/>
    <m/>
    <s v="Payment"/>
    <n v="1"/>
    <s v="Café latté12 oz"/>
    <n v="4.25"/>
    <x v="4"/>
  </r>
  <r>
    <x v="3649"/>
    <d v="2025-05-19T00:00:00"/>
    <x v="3122"/>
    <x v="13"/>
    <n v="1"/>
    <x v="4"/>
    <x v="2"/>
    <x v="1"/>
    <m/>
    <s v="Payment"/>
    <n v="1"/>
    <s v="Moroccan tea10 oz"/>
    <n v="3"/>
    <x v="4"/>
  </r>
  <r>
    <x v="3650"/>
    <d v="2025-05-19T00:00:00"/>
    <x v="3123"/>
    <x v="6"/>
    <n v="1"/>
    <x v="1"/>
    <x v="1"/>
    <x v="1"/>
    <m/>
    <s v="Payment"/>
    <n v="1"/>
    <s v="Pourover12 oz"/>
    <n v="3.5"/>
    <x v="4"/>
  </r>
  <r>
    <x v="3651"/>
    <d v="2025-05-19T00:00:00"/>
    <x v="950"/>
    <x v="15"/>
    <n v="2"/>
    <x v="1"/>
    <x v="1"/>
    <x v="3"/>
    <m/>
    <s v="Payment"/>
    <n v="1"/>
    <s v="Frappé12 oz"/>
    <n v="9.5"/>
    <x v="4"/>
  </r>
  <r>
    <x v="3651"/>
    <d v="2025-05-19T00:00:00"/>
    <x v="950"/>
    <x v="15"/>
    <n v="1"/>
    <x v="1"/>
    <x v="1"/>
    <x v="3"/>
    <m/>
    <s v="Payment"/>
    <n v="1"/>
    <s v="Frappé12 oz"/>
    <n v="4.75"/>
    <x v="4"/>
  </r>
  <r>
    <x v="3652"/>
    <d v="2025-05-19T00:00:00"/>
    <x v="3124"/>
    <x v="7"/>
    <n v="1"/>
    <x v="2"/>
    <x v="1"/>
    <x v="1"/>
    <m/>
    <s v="Payment"/>
    <n v="1"/>
    <s v="Turkish coffee3 oz"/>
    <n v="3.75"/>
    <x v="4"/>
  </r>
  <r>
    <x v="3653"/>
    <d v="2025-05-19T00:00:00"/>
    <x v="3125"/>
    <x v="15"/>
    <n v="1"/>
    <x v="1"/>
    <x v="1"/>
    <x v="3"/>
    <m/>
    <s v="Payment"/>
    <n v="2"/>
    <s v="Frappé12 oz"/>
    <n v="4.75"/>
    <x v="4"/>
  </r>
  <r>
    <x v="3654"/>
    <d v="2025-05-19T00:00:00"/>
    <x v="3126"/>
    <x v="19"/>
    <n v="1"/>
    <x v="1"/>
    <x v="4"/>
    <x v="5"/>
    <m/>
    <s v="Payment"/>
    <n v="1"/>
    <s v="House blend12 oz"/>
    <n v="12.95"/>
    <x v="4"/>
  </r>
  <r>
    <x v="3655"/>
    <d v="2025-05-19T00:00:00"/>
    <x v="3127"/>
    <x v="2"/>
    <n v="1"/>
    <x v="1"/>
    <x v="1"/>
    <x v="1"/>
    <m/>
    <s v="Payment"/>
    <n v="1"/>
    <s v="Cappuccino12 oz"/>
    <n v="5.5"/>
    <x v="4"/>
  </r>
  <r>
    <x v="3656"/>
    <d v="2025-05-19T00:00:00"/>
    <x v="2314"/>
    <x v="6"/>
    <n v="1"/>
    <x v="1"/>
    <x v="1"/>
    <x v="1"/>
    <m/>
    <s v="Payment"/>
    <n v="1"/>
    <s v="Pourover12 oz"/>
    <n v="3.5"/>
    <x v="4"/>
  </r>
  <r>
    <x v="3657"/>
    <d v="2025-05-19T00:00:00"/>
    <x v="3128"/>
    <x v="4"/>
    <n v="1"/>
    <x v="1"/>
    <x v="1"/>
    <x v="1"/>
    <m/>
    <s v="Payment"/>
    <n v="1"/>
    <s v="Drip coffee12 oz"/>
    <n v="2.25"/>
    <x v="4"/>
  </r>
  <r>
    <x v="3658"/>
    <d v="2025-05-19T00:00:00"/>
    <x v="3129"/>
    <x v="15"/>
    <n v="1"/>
    <x v="1"/>
    <x v="1"/>
    <x v="3"/>
    <m/>
    <s v="Payment"/>
    <n v="1"/>
    <s v="Frappé12 oz"/>
    <n v="4.75"/>
    <x v="4"/>
  </r>
  <r>
    <x v="3659"/>
    <d v="2025-05-19T00:00:00"/>
    <x v="3130"/>
    <x v="17"/>
    <n v="1"/>
    <x v="1"/>
    <x v="1"/>
    <x v="3"/>
    <m/>
    <s v="Payment"/>
    <n v="1"/>
    <s v="Iced Guillermo12 oz"/>
    <n v="3.5"/>
    <x v="4"/>
  </r>
  <r>
    <x v="3660"/>
    <d v="2025-05-19T00:00:00"/>
    <x v="3131"/>
    <x v="10"/>
    <n v="1"/>
    <x v="1"/>
    <x v="4"/>
    <x v="5"/>
    <m/>
    <s v="Payment"/>
    <n v="1"/>
    <s v="Single-origin12 oz"/>
    <n v="14.95"/>
    <x v="4"/>
  </r>
  <r>
    <x v="3661"/>
    <d v="2025-05-19T00:00:00"/>
    <x v="3132"/>
    <x v="20"/>
    <n v="1"/>
    <x v="1"/>
    <x v="2"/>
    <x v="1"/>
    <m/>
    <s v="Payment"/>
    <n v="1"/>
    <s v="Rooibos latté12 oz"/>
    <n v="5.5"/>
    <x v="4"/>
  </r>
  <r>
    <x v="3661"/>
    <d v="2025-05-19T00:00:00"/>
    <x v="3132"/>
    <x v="11"/>
    <n v="1"/>
    <x v="0"/>
    <x v="3"/>
    <x v="4"/>
    <m/>
    <s v="Payment"/>
    <n v="1"/>
    <s v="Extra shot"/>
    <n v="1"/>
    <x v="4"/>
  </r>
  <r>
    <x v="3662"/>
    <d v="2025-05-19T00:00:00"/>
    <x v="3003"/>
    <x v="28"/>
    <n v="1"/>
    <x v="0"/>
    <x v="6"/>
    <x v="7"/>
    <m/>
    <s v="Payment"/>
    <n v="1"/>
    <s v="Pizza pocket"/>
    <n v="5"/>
    <x v="4"/>
  </r>
  <r>
    <x v="3663"/>
    <d v="2025-05-19T00:00:00"/>
    <x v="3133"/>
    <x v="26"/>
    <n v="1"/>
    <x v="0"/>
    <x v="6"/>
    <x v="7"/>
    <m/>
    <s v="Payment"/>
    <n v="1"/>
    <s v="Rugelach"/>
    <n v="3.75"/>
    <x v="4"/>
  </r>
  <r>
    <x v="3664"/>
    <d v="2025-05-19T00:00:00"/>
    <x v="3022"/>
    <x v="27"/>
    <n v="1"/>
    <x v="0"/>
    <x v="6"/>
    <x v="7"/>
    <m/>
    <s v="Payment"/>
    <n v="1"/>
    <s v="Apricot danish"/>
    <n v="3.5"/>
    <x v="4"/>
  </r>
  <r>
    <x v="3665"/>
    <d v="2025-05-19T00:00:00"/>
    <x v="3026"/>
    <x v="27"/>
    <n v="1"/>
    <x v="0"/>
    <x v="6"/>
    <x v="7"/>
    <m/>
    <s v="Payment"/>
    <n v="1"/>
    <s v="Apricot danish"/>
    <n v="3.5"/>
    <x v="4"/>
  </r>
  <r>
    <x v="3666"/>
    <d v="2025-05-19T00:00:00"/>
    <x v="3134"/>
    <x v="27"/>
    <n v="1"/>
    <x v="0"/>
    <x v="6"/>
    <x v="7"/>
    <m/>
    <s v="Payment"/>
    <n v="1"/>
    <s v="Apricot danish"/>
    <n v="3.5"/>
    <x v="4"/>
  </r>
  <r>
    <x v="3667"/>
    <d v="2025-05-19T00:00:00"/>
    <x v="3037"/>
    <x v="27"/>
    <n v="1"/>
    <x v="0"/>
    <x v="6"/>
    <x v="7"/>
    <m/>
    <s v="Payment"/>
    <n v="1"/>
    <s v="Apricot danish"/>
    <n v="3.5"/>
    <x v="4"/>
  </r>
  <r>
    <x v="3668"/>
    <d v="2025-05-19T00:00:00"/>
    <x v="3135"/>
    <x v="32"/>
    <n v="1"/>
    <x v="0"/>
    <x v="6"/>
    <x v="7"/>
    <m/>
    <s v="Payment"/>
    <n v="1"/>
    <s v="Scone with clotted cream and jam"/>
    <n v="5.75"/>
    <x v="4"/>
  </r>
  <r>
    <x v="3669"/>
    <d v="2025-05-19T00:00:00"/>
    <x v="3136"/>
    <x v="31"/>
    <n v="1"/>
    <x v="0"/>
    <x v="6"/>
    <x v="7"/>
    <m/>
    <s v="Payment"/>
    <n v="1"/>
    <s v="Sticky bun"/>
    <n v="2.75"/>
    <x v="4"/>
  </r>
  <r>
    <x v="3670"/>
    <d v="2025-05-19T00:00:00"/>
    <x v="3059"/>
    <x v="31"/>
    <n v="1"/>
    <x v="0"/>
    <x v="6"/>
    <x v="7"/>
    <m/>
    <s v="Payment"/>
    <n v="1"/>
    <s v="Sticky bun"/>
    <n v="2.75"/>
    <x v="4"/>
  </r>
  <r>
    <x v="3671"/>
    <d v="2025-05-19T00:00:00"/>
    <x v="3063"/>
    <x v="31"/>
    <n v="1"/>
    <x v="0"/>
    <x v="6"/>
    <x v="7"/>
    <m/>
    <s v="Payment"/>
    <n v="1"/>
    <s v="Sticky bun"/>
    <n v="2.75"/>
    <x v="4"/>
  </r>
  <r>
    <x v="3672"/>
    <d v="2025-05-19T00:00:00"/>
    <x v="2395"/>
    <x v="30"/>
    <n v="1"/>
    <x v="0"/>
    <x v="6"/>
    <x v="8"/>
    <m/>
    <s v="Payment"/>
    <n v="1"/>
    <s v="Croissant or chocolate croissant (day old)"/>
    <n v="4"/>
    <x v="4"/>
  </r>
  <r>
    <x v="3673"/>
    <d v="2025-05-19T00:00:00"/>
    <x v="3072"/>
    <x v="33"/>
    <n v="1"/>
    <x v="0"/>
    <x v="6"/>
    <x v="8"/>
    <m/>
    <s v="Payment"/>
    <n v="1"/>
    <s v="Sticky bun (day old)"/>
    <n v="2"/>
    <x v="4"/>
  </r>
  <r>
    <x v="3674"/>
    <d v="2025-05-19T00:00:00"/>
    <x v="3075"/>
    <x v="30"/>
    <n v="1"/>
    <x v="0"/>
    <x v="6"/>
    <x v="8"/>
    <m/>
    <s v="Payment"/>
    <n v="1"/>
    <s v="Croissant or chocolate croissant (day old)"/>
    <n v="4"/>
    <x v="4"/>
  </r>
  <r>
    <x v="3675"/>
    <d v="2025-05-19T00:00:00"/>
    <x v="3076"/>
    <x v="32"/>
    <n v="1"/>
    <x v="0"/>
    <x v="6"/>
    <x v="7"/>
    <m/>
    <s v="Payment"/>
    <n v="1"/>
    <s v="Scone with clotted cream and jam"/>
    <n v="5.75"/>
    <x v="4"/>
  </r>
  <r>
    <x v="3676"/>
    <d v="2025-05-19T00:00:00"/>
    <x v="3077"/>
    <x v="32"/>
    <n v="1"/>
    <x v="0"/>
    <x v="6"/>
    <x v="7"/>
    <m/>
    <s v="Payment"/>
    <n v="1"/>
    <s v="Scone with clotted cream and jam"/>
    <n v="5.75"/>
    <x v="4"/>
  </r>
  <r>
    <x v="3677"/>
    <d v="2025-05-19T00:00:00"/>
    <x v="3087"/>
    <x v="36"/>
    <n v="1"/>
    <x v="0"/>
    <x v="6"/>
    <x v="7"/>
    <m/>
    <s v="Payment"/>
    <n v="1"/>
    <s v="Cookie"/>
    <n v="3"/>
    <x v="4"/>
  </r>
  <r>
    <x v="3678"/>
    <d v="2025-05-19T00:00:00"/>
    <x v="3137"/>
    <x v="32"/>
    <n v="1"/>
    <x v="0"/>
    <x v="6"/>
    <x v="7"/>
    <m/>
    <s v="Payment"/>
    <n v="1"/>
    <s v="Scone with clotted cream and jam"/>
    <n v="5.75"/>
    <x v="4"/>
  </r>
  <r>
    <x v="3679"/>
    <d v="2025-05-19T00:00:00"/>
    <x v="3138"/>
    <x v="29"/>
    <n v="1"/>
    <x v="0"/>
    <x v="6"/>
    <x v="7"/>
    <m/>
    <s v="Payment"/>
    <n v="1"/>
    <s v="Cinnamon roll"/>
    <n v="3.75"/>
    <x v="4"/>
  </r>
  <r>
    <x v="3680"/>
    <d v="2025-05-19T00:00:00"/>
    <x v="3092"/>
    <x v="32"/>
    <n v="1"/>
    <x v="0"/>
    <x v="6"/>
    <x v="7"/>
    <m/>
    <s v="Payment"/>
    <n v="1"/>
    <s v="Scone with clotted cream and jam"/>
    <n v="5.75"/>
    <x v="4"/>
  </r>
  <r>
    <x v="3681"/>
    <d v="2025-05-19T00:00:00"/>
    <x v="3093"/>
    <x v="31"/>
    <n v="1"/>
    <x v="0"/>
    <x v="6"/>
    <x v="7"/>
    <m/>
    <s v="Payment"/>
    <n v="2"/>
    <s v="Sticky bun"/>
    <n v="2.75"/>
    <x v="4"/>
  </r>
  <r>
    <x v="3682"/>
    <d v="2025-05-19T00:00:00"/>
    <x v="3097"/>
    <x v="29"/>
    <n v="1"/>
    <x v="0"/>
    <x v="6"/>
    <x v="7"/>
    <m/>
    <s v="Payment"/>
    <n v="2"/>
    <s v="Cinnamon roll"/>
    <n v="3.75"/>
    <x v="4"/>
  </r>
  <r>
    <x v="3683"/>
    <d v="2025-05-19T00:00:00"/>
    <x v="3101"/>
    <x v="32"/>
    <n v="1"/>
    <x v="0"/>
    <x v="6"/>
    <x v="7"/>
    <m/>
    <s v="Payment"/>
    <n v="1"/>
    <s v="Scone with clotted cream and jam"/>
    <n v="5.75"/>
    <x v="4"/>
  </r>
  <r>
    <x v="3684"/>
    <d v="2025-05-19T00:00:00"/>
    <x v="3104"/>
    <x v="29"/>
    <n v="1"/>
    <x v="0"/>
    <x v="6"/>
    <x v="7"/>
    <m/>
    <s v="Payment"/>
    <n v="1"/>
    <s v="Cinnamon roll"/>
    <n v="3.75"/>
    <x v="4"/>
  </r>
  <r>
    <x v="3685"/>
    <d v="2025-05-19T00:00:00"/>
    <x v="3107"/>
    <x v="29"/>
    <n v="1"/>
    <x v="0"/>
    <x v="6"/>
    <x v="7"/>
    <m/>
    <s v="Payment"/>
    <n v="1"/>
    <s v="Cinnamon roll"/>
    <n v="3.75"/>
    <x v="4"/>
  </r>
  <r>
    <x v="3686"/>
    <d v="2025-05-19T00:00:00"/>
    <x v="487"/>
    <x v="36"/>
    <n v="1"/>
    <x v="0"/>
    <x v="6"/>
    <x v="7"/>
    <m/>
    <s v="Payment"/>
    <n v="1"/>
    <s v="Cookie"/>
    <n v="3"/>
    <x v="4"/>
  </r>
  <r>
    <x v="3687"/>
    <d v="2025-05-19T00:00:00"/>
    <x v="3139"/>
    <x v="31"/>
    <n v="2"/>
    <x v="0"/>
    <x v="6"/>
    <x v="7"/>
    <m/>
    <s v="Payment"/>
    <n v="1"/>
    <s v="Sticky bun"/>
    <n v="5.5"/>
    <x v="4"/>
  </r>
  <r>
    <x v="3687"/>
    <d v="2025-05-19T00:00:00"/>
    <x v="3139"/>
    <x v="29"/>
    <n v="1"/>
    <x v="0"/>
    <x v="6"/>
    <x v="7"/>
    <m/>
    <s v="Payment"/>
    <n v="1"/>
    <s v="Cinnamon roll"/>
    <n v="3.75"/>
    <x v="4"/>
  </r>
  <r>
    <x v="3688"/>
    <d v="2025-05-19T00:00:00"/>
    <x v="3140"/>
    <x v="32"/>
    <n v="1"/>
    <x v="0"/>
    <x v="6"/>
    <x v="7"/>
    <m/>
    <s v="Payment"/>
    <n v="1"/>
    <s v="Scone with clotted cream and jam"/>
    <n v="5.75"/>
    <x v="4"/>
  </r>
  <r>
    <x v="3689"/>
    <d v="2025-05-19T00:00:00"/>
    <x v="950"/>
    <x v="31"/>
    <n v="2"/>
    <x v="0"/>
    <x v="6"/>
    <x v="7"/>
    <m/>
    <s v="Payment"/>
    <n v="1"/>
    <s v="Sticky bun"/>
    <n v="5.5"/>
    <x v="4"/>
  </r>
  <r>
    <x v="3690"/>
    <d v="2025-05-19T00:00:00"/>
    <x v="3124"/>
    <x v="32"/>
    <n v="2"/>
    <x v="0"/>
    <x v="6"/>
    <x v="7"/>
    <m/>
    <s v="Payment"/>
    <n v="1"/>
    <s v="Scone with clotted cream and jam"/>
    <n v="11.5"/>
    <x v="4"/>
  </r>
  <r>
    <x v="3691"/>
    <d v="2025-05-19T00:00:00"/>
    <x v="3126"/>
    <x v="31"/>
    <n v="1"/>
    <x v="0"/>
    <x v="6"/>
    <x v="7"/>
    <m/>
    <s v="Payment"/>
    <n v="1"/>
    <s v="Sticky bun"/>
    <n v="2.75"/>
    <x v="4"/>
  </r>
  <r>
    <x v="3692"/>
    <d v="2025-05-19T00:00:00"/>
    <x v="3141"/>
    <x v="29"/>
    <n v="1"/>
    <x v="0"/>
    <x v="6"/>
    <x v="7"/>
    <m/>
    <s v="Payment"/>
    <n v="1"/>
    <s v="Cinnamon roll"/>
    <n v="3.75"/>
    <x v="4"/>
  </r>
  <r>
    <x v="3693"/>
    <d v="2025-05-19T00:00:00"/>
    <x v="3142"/>
    <x v="32"/>
    <n v="1"/>
    <x v="0"/>
    <x v="6"/>
    <x v="7"/>
    <m/>
    <s v="Payment"/>
    <n v="1"/>
    <s v="Scone with clotted cream and jam"/>
    <n v="5.75"/>
    <x v="4"/>
  </r>
  <r>
    <x v="3694"/>
    <d v="2025-05-20T00:00:00"/>
    <x v="3143"/>
    <x v="6"/>
    <n v="1"/>
    <x v="1"/>
    <x v="1"/>
    <x v="1"/>
    <m/>
    <s v="Payment"/>
    <n v="1"/>
    <s v="Pourover12 oz"/>
    <n v="3.5"/>
    <x v="5"/>
  </r>
  <r>
    <x v="3694"/>
    <d v="2025-05-20T00:00:00"/>
    <x v="3143"/>
    <x v="24"/>
    <n v="1"/>
    <x v="1"/>
    <x v="1"/>
    <x v="1"/>
    <m/>
    <s v="Payment"/>
    <n v="1"/>
    <s v="Aeropress12 oz"/>
    <n v="6"/>
    <x v="5"/>
  </r>
  <r>
    <x v="3695"/>
    <d v="2025-05-20T00:00:00"/>
    <x v="3144"/>
    <x v="15"/>
    <n v="1"/>
    <x v="1"/>
    <x v="1"/>
    <x v="3"/>
    <m/>
    <s v="Payment"/>
    <n v="1"/>
    <s v="Frappé12 oz"/>
    <n v="4.75"/>
    <x v="5"/>
  </r>
  <r>
    <x v="3695"/>
    <d v="2025-05-20T00:00:00"/>
    <x v="3144"/>
    <x v="1"/>
    <n v="1"/>
    <x v="1"/>
    <x v="1"/>
    <x v="1"/>
    <m/>
    <s v="Payment"/>
    <n v="1"/>
    <s v="Café latté12 oz"/>
    <n v="4.25"/>
    <x v="5"/>
  </r>
  <r>
    <x v="3696"/>
    <d v="2025-05-20T00:00:00"/>
    <x v="3145"/>
    <x v="4"/>
    <n v="1"/>
    <x v="1"/>
    <x v="1"/>
    <x v="1"/>
    <m/>
    <s v="Payment"/>
    <n v="1"/>
    <s v="Drip coffee12 oz"/>
    <n v="2.25"/>
    <x v="5"/>
  </r>
  <r>
    <x v="3697"/>
    <d v="2025-05-20T00:00:00"/>
    <x v="3146"/>
    <x v="2"/>
    <n v="1"/>
    <x v="1"/>
    <x v="1"/>
    <x v="1"/>
    <m/>
    <s v="Payment"/>
    <n v="1"/>
    <s v="Cappuccino12 oz"/>
    <n v="5.5"/>
    <x v="5"/>
  </r>
  <r>
    <x v="3698"/>
    <d v="2025-05-20T00:00:00"/>
    <x v="3147"/>
    <x v="16"/>
    <n v="1"/>
    <x v="1"/>
    <x v="5"/>
    <x v="3"/>
    <m/>
    <s v="Payment"/>
    <n v="1"/>
    <s v="Coconut milk smoothie12 oz"/>
    <n v="5.75"/>
    <x v="5"/>
  </r>
  <r>
    <x v="3699"/>
    <d v="2025-05-20T00:00:00"/>
    <x v="3148"/>
    <x v="9"/>
    <n v="1"/>
    <x v="0"/>
    <x v="3"/>
    <x v="4"/>
    <m/>
    <s v="Payment"/>
    <n v="1"/>
    <s v="Syrup"/>
    <n v="0.75"/>
    <x v="5"/>
  </r>
  <r>
    <x v="3699"/>
    <d v="2025-05-20T00:00:00"/>
    <x v="3148"/>
    <x v="6"/>
    <n v="1"/>
    <x v="1"/>
    <x v="1"/>
    <x v="1"/>
    <m/>
    <s v="Payment"/>
    <n v="1"/>
    <s v="Pourover12 oz"/>
    <n v="3.5"/>
    <x v="5"/>
  </r>
  <r>
    <x v="3700"/>
    <d v="2025-05-20T00:00:00"/>
    <x v="3149"/>
    <x v="6"/>
    <n v="1"/>
    <x v="1"/>
    <x v="1"/>
    <x v="1"/>
    <m/>
    <s v="Payment"/>
    <n v="1"/>
    <s v="Pourover12 oz"/>
    <n v="3.5"/>
    <x v="5"/>
  </r>
  <r>
    <x v="3701"/>
    <d v="2025-05-20T00:00:00"/>
    <x v="3150"/>
    <x v="9"/>
    <n v="1"/>
    <x v="0"/>
    <x v="3"/>
    <x v="4"/>
    <m/>
    <s v="Payment"/>
    <n v="1"/>
    <s v="Syrup"/>
    <n v="0.75"/>
    <x v="5"/>
  </r>
  <r>
    <x v="3701"/>
    <d v="2025-05-20T00:00:00"/>
    <x v="3150"/>
    <x v="6"/>
    <n v="1"/>
    <x v="1"/>
    <x v="1"/>
    <x v="1"/>
    <m/>
    <s v="Payment"/>
    <n v="1"/>
    <s v="Pourover12 oz"/>
    <n v="3.5"/>
    <x v="5"/>
  </r>
  <r>
    <x v="3702"/>
    <d v="2025-05-20T00:00:00"/>
    <x v="3151"/>
    <x v="1"/>
    <n v="2"/>
    <x v="1"/>
    <x v="1"/>
    <x v="1"/>
    <m/>
    <s v="Payment"/>
    <n v="1"/>
    <s v="Café latté12 oz"/>
    <n v="8.5"/>
    <x v="5"/>
  </r>
  <r>
    <x v="3703"/>
    <d v="2025-05-20T00:00:00"/>
    <x v="3152"/>
    <x v="16"/>
    <n v="1"/>
    <x v="1"/>
    <x v="5"/>
    <x v="3"/>
    <m/>
    <s v="Payment"/>
    <n v="1"/>
    <s v="Coconut milk smoothie12 oz"/>
    <n v="5.75"/>
    <x v="5"/>
  </r>
  <r>
    <x v="3704"/>
    <d v="2025-05-20T00:00:00"/>
    <x v="3153"/>
    <x v="1"/>
    <n v="1"/>
    <x v="1"/>
    <x v="1"/>
    <x v="1"/>
    <m/>
    <s v="Payment"/>
    <n v="1"/>
    <s v="Café latté12 oz"/>
    <n v="4.25"/>
    <x v="5"/>
  </r>
  <r>
    <x v="3705"/>
    <d v="2025-05-20T00:00:00"/>
    <x v="3154"/>
    <x v="7"/>
    <n v="1"/>
    <x v="2"/>
    <x v="1"/>
    <x v="1"/>
    <m/>
    <s v="Payment"/>
    <n v="1"/>
    <s v="Turkish coffee3 oz"/>
    <n v="3.75"/>
    <x v="5"/>
  </r>
  <r>
    <x v="3706"/>
    <d v="2025-05-20T00:00:00"/>
    <x v="3155"/>
    <x v="1"/>
    <n v="1"/>
    <x v="1"/>
    <x v="1"/>
    <x v="1"/>
    <m/>
    <s v="Payment"/>
    <n v="1"/>
    <s v="Café latté12 oz"/>
    <n v="4.25"/>
    <x v="5"/>
  </r>
  <r>
    <x v="3707"/>
    <d v="2025-05-20T00:00:00"/>
    <x v="3156"/>
    <x v="1"/>
    <n v="1"/>
    <x v="1"/>
    <x v="1"/>
    <x v="1"/>
    <m/>
    <s v="Payment"/>
    <n v="1"/>
    <s v="Café latté12 oz"/>
    <n v="4.25"/>
    <x v="5"/>
  </r>
  <r>
    <x v="3708"/>
    <d v="2025-05-20T00:00:00"/>
    <x v="3157"/>
    <x v="15"/>
    <n v="1"/>
    <x v="1"/>
    <x v="1"/>
    <x v="3"/>
    <m/>
    <s v="Payment"/>
    <n v="1"/>
    <s v="Frappé12 oz"/>
    <n v="4.75"/>
    <x v="5"/>
  </r>
  <r>
    <x v="3708"/>
    <d v="2025-05-20T00:00:00"/>
    <x v="3157"/>
    <x v="1"/>
    <n v="1"/>
    <x v="1"/>
    <x v="1"/>
    <x v="1"/>
    <m/>
    <s v="Payment"/>
    <n v="1"/>
    <s v="Café latté12 oz"/>
    <n v="4.25"/>
    <x v="5"/>
  </r>
  <r>
    <x v="3709"/>
    <d v="2025-05-20T00:00:00"/>
    <x v="3158"/>
    <x v="9"/>
    <n v="1"/>
    <x v="0"/>
    <x v="3"/>
    <x v="4"/>
    <m/>
    <s v="Payment"/>
    <n v="2"/>
    <s v="Syrup"/>
    <n v="0.75"/>
    <x v="5"/>
  </r>
  <r>
    <x v="3709"/>
    <d v="2025-05-20T00:00:00"/>
    <x v="3158"/>
    <x v="6"/>
    <n v="1"/>
    <x v="1"/>
    <x v="1"/>
    <x v="1"/>
    <m/>
    <s v="Payment"/>
    <n v="2"/>
    <s v="Pourover12 oz"/>
    <n v="3.5"/>
    <x v="5"/>
  </r>
  <r>
    <x v="3710"/>
    <d v="2025-05-20T00:00:00"/>
    <x v="3159"/>
    <x v="4"/>
    <n v="1"/>
    <x v="1"/>
    <x v="1"/>
    <x v="1"/>
    <m/>
    <s v="Payment"/>
    <n v="1"/>
    <s v="Drip coffee12 oz"/>
    <n v="2.25"/>
    <x v="5"/>
  </r>
  <r>
    <x v="3711"/>
    <d v="2025-05-20T00:00:00"/>
    <x v="3160"/>
    <x v="17"/>
    <n v="1"/>
    <x v="1"/>
    <x v="1"/>
    <x v="3"/>
    <m/>
    <s v="Payment"/>
    <n v="1"/>
    <s v="Iced Guillermo12 oz"/>
    <n v="3.5"/>
    <x v="5"/>
  </r>
  <r>
    <x v="3712"/>
    <d v="2025-05-20T00:00:00"/>
    <x v="3161"/>
    <x v="19"/>
    <n v="1"/>
    <x v="1"/>
    <x v="4"/>
    <x v="5"/>
    <m/>
    <s v="Payment"/>
    <n v="2"/>
    <s v="House blend12 oz"/>
    <n v="12.95"/>
    <x v="5"/>
  </r>
  <r>
    <x v="3713"/>
    <d v="2025-05-20T00:00:00"/>
    <x v="3162"/>
    <x v="1"/>
    <n v="1"/>
    <x v="1"/>
    <x v="1"/>
    <x v="1"/>
    <m/>
    <s v="Payment"/>
    <n v="1"/>
    <s v="Café latté12 oz"/>
    <n v="4.25"/>
    <x v="5"/>
  </r>
  <r>
    <x v="3714"/>
    <d v="2025-05-20T00:00:00"/>
    <x v="3163"/>
    <x v="17"/>
    <n v="1"/>
    <x v="1"/>
    <x v="1"/>
    <x v="3"/>
    <m/>
    <s v="Payment"/>
    <n v="1"/>
    <s v="Iced Guillermo12 oz"/>
    <n v="3.5"/>
    <x v="5"/>
  </r>
  <r>
    <x v="3715"/>
    <d v="2025-05-20T00:00:00"/>
    <x v="1146"/>
    <x v="9"/>
    <n v="1"/>
    <x v="0"/>
    <x v="3"/>
    <x v="4"/>
    <m/>
    <s v="Payment"/>
    <n v="2"/>
    <s v="Syrup"/>
    <n v="0.75"/>
    <x v="5"/>
  </r>
  <r>
    <x v="3715"/>
    <d v="2025-05-20T00:00:00"/>
    <x v="1146"/>
    <x v="6"/>
    <n v="1"/>
    <x v="1"/>
    <x v="1"/>
    <x v="1"/>
    <m/>
    <s v="Payment"/>
    <n v="2"/>
    <s v="Pourover12 oz"/>
    <n v="3.5"/>
    <x v="5"/>
  </r>
  <r>
    <x v="3716"/>
    <d v="2025-05-20T00:00:00"/>
    <x v="3164"/>
    <x v="4"/>
    <n v="1"/>
    <x v="1"/>
    <x v="1"/>
    <x v="1"/>
    <m/>
    <s v="Payment"/>
    <n v="2"/>
    <s v="Drip coffee12 oz"/>
    <n v="2.25"/>
    <x v="5"/>
  </r>
  <r>
    <x v="3717"/>
    <d v="2025-05-20T00:00:00"/>
    <x v="3165"/>
    <x v="19"/>
    <n v="1"/>
    <x v="1"/>
    <x v="4"/>
    <x v="5"/>
    <m/>
    <s v="Payment"/>
    <n v="1"/>
    <s v="House blend12 oz"/>
    <n v="12.95"/>
    <x v="5"/>
  </r>
  <r>
    <x v="3717"/>
    <d v="2025-05-20T00:00:00"/>
    <x v="3165"/>
    <x v="1"/>
    <n v="1"/>
    <x v="1"/>
    <x v="1"/>
    <x v="1"/>
    <m/>
    <s v="Payment"/>
    <n v="1"/>
    <s v="Café latté12 oz"/>
    <n v="4.25"/>
    <x v="5"/>
  </r>
  <r>
    <x v="3718"/>
    <d v="2025-05-20T00:00:00"/>
    <x v="3166"/>
    <x v="17"/>
    <n v="1"/>
    <x v="1"/>
    <x v="1"/>
    <x v="3"/>
    <m/>
    <s v="Payment"/>
    <n v="1"/>
    <s v="Iced Guillermo12 oz"/>
    <n v="3.5"/>
    <x v="5"/>
  </r>
  <r>
    <x v="3718"/>
    <d v="2025-05-20T00:00:00"/>
    <x v="3166"/>
    <x v="15"/>
    <n v="1"/>
    <x v="1"/>
    <x v="1"/>
    <x v="3"/>
    <m/>
    <s v="Payment"/>
    <n v="1"/>
    <s v="Frappé12 oz"/>
    <n v="4.75"/>
    <x v="5"/>
  </r>
  <r>
    <x v="3719"/>
    <d v="2025-05-20T00:00:00"/>
    <x v="3167"/>
    <x v="5"/>
    <n v="1"/>
    <x v="1"/>
    <x v="1"/>
    <x v="1"/>
    <m/>
    <s v="Payment"/>
    <n v="2"/>
    <s v="Café Cubano12 oz"/>
    <n v="7"/>
    <x v="5"/>
  </r>
  <r>
    <x v="3720"/>
    <d v="2025-05-20T00:00:00"/>
    <x v="3168"/>
    <x v="15"/>
    <n v="1"/>
    <x v="1"/>
    <x v="1"/>
    <x v="3"/>
    <m/>
    <s v="Payment"/>
    <n v="1"/>
    <s v="Frappé12 oz"/>
    <n v="4.75"/>
    <x v="5"/>
  </r>
  <r>
    <x v="3721"/>
    <d v="2025-05-20T00:00:00"/>
    <x v="3169"/>
    <x v="15"/>
    <n v="1"/>
    <x v="1"/>
    <x v="1"/>
    <x v="3"/>
    <m/>
    <s v="Payment"/>
    <n v="1"/>
    <s v="Frappé12 oz"/>
    <n v="4.75"/>
    <x v="5"/>
  </r>
  <r>
    <x v="3722"/>
    <d v="2025-05-20T00:00:00"/>
    <x v="3170"/>
    <x v="4"/>
    <n v="1"/>
    <x v="1"/>
    <x v="1"/>
    <x v="1"/>
    <m/>
    <s v="Payment"/>
    <n v="1"/>
    <s v="Drip coffee12 oz"/>
    <n v="2.25"/>
    <x v="5"/>
  </r>
  <r>
    <x v="3723"/>
    <d v="2025-05-20T00:00:00"/>
    <x v="3171"/>
    <x v="1"/>
    <n v="1"/>
    <x v="1"/>
    <x v="1"/>
    <x v="1"/>
    <m/>
    <s v="Refund"/>
    <n v="1"/>
    <s v="Café latté12 oz"/>
    <n v="4.25"/>
    <x v="5"/>
  </r>
  <r>
    <x v="3724"/>
    <d v="2025-05-20T00:00:00"/>
    <x v="2226"/>
    <x v="1"/>
    <n v="1"/>
    <x v="1"/>
    <x v="1"/>
    <x v="1"/>
    <m/>
    <s v="Payment"/>
    <n v="1"/>
    <s v="Café latté12 oz"/>
    <n v="4.25"/>
    <x v="5"/>
  </r>
  <r>
    <x v="3725"/>
    <d v="2025-05-20T00:00:00"/>
    <x v="3172"/>
    <x v="1"/>
    <n v="1"/>
    <x v="1"/>
    <x v="1"/>
    <x v="1"/>
    <m/>
    <s v="Payment"/>
    <n v="1"/>
    <s v="Café latté12 oz"/>
    <n v="4.25"/>
    <x v="5"/>
  </r>
  <r>
    <x v="3726"/>
    <d v="2025-05-20T00:00:00"/>
    <x v="3173"/>
    <x v="1"/>
    <n v="1"/>
    <x v="1"/>
    <x v="1"/>
    <x v="1"/>
    <m/>
    <s v="Payment"/>
    <n v="1"/>
    <s v="Café latté12 oz"/>
    <n v="4.25"/>
    <x v="5"/>
  </r>
  <r>
    <x v="3727"/>
    <d v="2025-05-20T00:00:00"/>
    <x v="3174"/>
    <x v="6"/>
    <n v="1"/>
    <x v="1"/>
    <x v="1"/>
    <x v="1"/>
    <m/>
    <s v="Payment"/>
    <n v="1"/>
    <s v="Pourover12 oz"/>
    <n v="3.5"/>
    <x v="5"/>
  </r>
  <r>
    <x v="3728"/>
    <d v="2025-05-20T00:00:00"/>
    <x v="3175"/>
    <x v="13"/>
    <n v="1"/>
    <x v="4"/>
    <x v="2"/>
    <x v="1"/>
    <m/>
    <s v="Payment"/>
    <n v="2"/>
    <s v="Moroccan tea10 oz"/>
    <n v="3"/>
    <x v="5"/>
  </r>
  <r>
    <x v="3729"/>
    <d v="2025-05-20T00:00:00"/>
    <x v="3176"/>
    <x v="15"/>
    <n v="1"/>
    <x v="1"/>
    <x v="1"/>
    <x v="3"/>
    <m/>
    <s v="Payment"/>
    <n v="1"/>
    <s v="Frappé12 oz"/>
    <n v="4.75"/>
    <x v="5"/>
  </r>
  <r>
    <x v="3730"/>
    <d v="2025-05-20T00:00:00"/>
    <x v="3177"/>
    <x v="5"/>
    <n v="1"/>
    <x v="1"/>
    <x v="1"/>
    <x v="1"/>
    <m/>
    <s v="Payment"/>
    <n v="2"/>
    <s v="Café Cubano12 oz"/>
    <n v="7"/>
    <x v="5"/>
  </r>
  <r>
    <x v="3731"/>
    <d v="2025-05-20T00:00:00"/>
    <x v="3178"/>
    <x v="15"/>
    <n v="1"/>
    <x v="1"/>
    <x v="1"/>
    <x v="3"/>
    <m/>
    <s v="Payment"/>
    <n v="1"/>
    <s v="Frappé12 oz"/>
    <n v="4.75"/>
    <x v="5"/>
  </r>
  <r>
    <x v="3732"/>
    <d v="2025-05-20T00:00:00"/>
    <x v="3179"/>
    <x v="16"/>
    <n v="1"/>
    <x v="1"/>
    <x v="5"/>
    <x v="3"/>
    <m/>
    <s v="Payment"/>
    <n v="1"/>
    <s v="Coconut milk smoothie12 oz"/>
    <n v="5.75"/>
    <x v="5"/>
  </r>
  <r>
    <x v="3733"/>
    <d v="2025-05-20T00:00:00"/>
    <x v="1792"/>
    <x v="7"/>
    <n v="1"/>
    <x v="2"/>
    <x v="1"/>
    <x v="1"/>
    <m/>
    <s v="Payment"/>
    <n v="1"/>
    <s v="Turkish coffee3 oz"/>
    <n v="3.75"/>
    <x v="5"/>
  </r>
  <r>
    <x v="3734"/>
    <d v="2025-05-20T00:00:00"/>
    <x v="3180"/>
    <x v="1"/>
    <n v="1"/>
    <x v="1"/>
    <x v="1"/>
    <x v="1"/>
    <m/>
    <s v="Payment"/>
    <n v="1"/>
    <s v="Café latté12 oz"/>
    <n v="4.25"/>
    <x v="5"/>
  </r>
  <r>
    <x v="3735"/>
    <d v="2025-05-20T00:00:00"/>
    <x v="3181"/>
    <x v="6"/>
    <n v="1"/>
    <x v="1"/>
    <x v="1"/>
    <x v="1"/>
    <m/>
    <s v="Payment"/>
    <n v="2"/>
    <s v="Pourover12 oz"/>
    <n v="3.5"/>
    <x v="5"/>
  </r>
  <r>
    <x v="3736"/>
    <d v="2025-05-20T00:00:00"/>
    <x v="3182"/>
    <x v="6"/>
    <n v="1"/>
    <x v="1"/>
    <x v="1"/>
    <x v="1"/>
    <m/>
    <s v="Payment"/>
    <n v="2"/>
    <s v="Pourover12 oz"/>
    <n v="3.5"/>
    <x v="5"/>
  </r>
  <r>
    <x v="3737"/>
    <d v="2025-05-20T00:00:00"/>
    <x v="3183"/>
    <x v="15"/>
    <n v="1"/>
    <x v="1"/>
    <x v="1"/>
    <x v="3"/>
    <m/>
    <s v="Payment"/>
    <n v="1"/>
    <s v="Frappé12 oz"/>
    <n v="4.75"/>
    <x v="5"/>
  </r>
  <r>
    <x v="3738"/>
    <d v="2025-05-20T00:00:00"/>
    <x v="3184"/>
    <x v="18"/>
    <n v="1"/>
    <x v="1"/>
    <x v="5"/>
    <x v="3"/>
    <m/>
    <s v="Payment"/>
    <n v="1"/>
    <s v="Soda water with fruit slice12 oz"/>
    <n v="2"/>
    <x v="5"/>
  </r>
  <r>
    <x v="3739"/>
    <d v="2025-05-20T00:00:00"/>
    <x v="3185"/>
    <x v="12"/>
    <n v="1"/>
    <x v="3"/>
    <x v="1"/>
    <x v="1"/>
    <m/>
    <s v="Payment"/>
    <n v="1"/>
    <s v="Espresso1 oz"/>
    <n v="2.5"/>
    <x v="5"/>
  </r>
  <r>
    <x v="3740"/>
    <d v="2025-05-20T00:00:00"/>
    <x v="3186"/>
    <x v="9"/>
    <n v="1"/>
    <x v="0"/>
    <x v="3"/>
    <x v="4"/>
    <m/>
    <s v="Payment"/>
    <n v="2"/>
    <s v="Syrup"/>
    <n v="0.75"/>
    <x v="5"/>
  </r>
  <r>
    <x v="3740"/>
    <d v="2025-05-20T00:00:00"/>
    <x v="3186"/>
    <x v="6"/>
    <n v="1"/>
    <x v="1"/>
    <x v="1"/>
    <x v="1"/>
    <m/>
    <s v="Payment"/>
    <n v="2"/>
    <s v="Pourover12 oz"/>
    <n v="3.5"/>
    <x v="5"/>
  </r>
  <r>
    <x v="3740"/>
    <d v="2025-05-20T00:00:00"/>
    <x v="3186"/>
    <x v="6"/>
    <n v="1"/>
    <x v="1"/>
    <x v="1"/>
    <x v="1"/>
    <m/>
    <s v="Payment"/>
    <n v="2"/>
    <s v="Pourover12 oz"/>
    <n v="3.5"/>
    <x v="5"/>
  </r>
  <r>
    <x v="3741"/>
    <d v="2025-05-20T00:00:00"/>
    <x v="3187"/>
    <x v="2"/>
    <n v="1"/>
    <x v="1"/>
    <x v="1"/>
    <x v="1"/>
    <m/>
    <s v="Payment"/>
    <n v="1"/>
    <s v="Cappuccino12 oz"/>
    <n v="5.5"/>
    <x v="5"/>
  </r>
  <r>
    <x v="3742"/>
    <d v="2025-05-20T00:00:00"/>
    <x v="3188"/>
    <x v="2"/>
    <n v="1"/>
    <x v="1"/>
    <x v="1"/>
    <x v="1"/>
    <m/>
    <s v="Payment"/>
    <n v="1"/>
    <s v="Cappuccino12 oz"/>
    <n v="5.5"/>
    <x v="5"/>
  </r>
  <r>
    <x v="3743"/>
    <d v="2025-05-20T00:00:00"/>
    <x v="1648"/>
    <x v="3"/>
    <n v="1"/>
    <x v="0"/>
    <x v="1"/>
    <x v="2"/>
    <m/>
    <s v="Payment"/>
    <n v="1"/>
    <s v="Drip coffee refill"/>
    <n v="1.25"/>
    <x v="5"/>
  </r>
  <r>
    <x v="3743"/>
    <d v="2025-05-20T00:00:00"/>
    <x v="1648"/>
    <x v="1"/>
    <n v="1"/>
    <x v="1"/>
    <x v="1"/>
    <x v="1"/>
    <m/>
    <s v="Payment"/>
    <n v="1"/>
    <s v="Café latté12 oz"/>
    <n v="4.25"/>
    <x v="5"/>
  </r>
  <r>
    <x v="3744"/>
    <d v="2025-05-20T00:00:00"/>
    <x v="3189"/>
    <x v="10"/>
    <n v="1"/>
    <x v="1"/>
    <x v="4"/>
    <x v="5"/>
    <m/>
    <s v="Payment"/>
    <n v="1"/>
    <s v="Single-origin12 oz"/>
    <n v="14.95"/>
    <x v="5"/>
  </r>
  <r>
    <x v="3745"/>
    <d v="2025-05-20T00:00:00"/>
    <x v="3190"/>
    <x v="6"/>
    <n v="1"/>
    <x v="1"/>
    <x v="1"/>
    <x v="1"/>
    <m/>
    <s v="Payment"/>
    <n v="1"/>
    <s v="Pourover12 oz"/>
    <n v="3.5"/>
    <x v="5"/>
  </r>
  <r>
    <x v="3746"/>
    <d v="2025-05-20T00:00:00"/>
    <x v="3191"/>
    <x v="2"/>
    <n v="1"/>
    <x v="1"/>
    <x v="1"/>
    <x v="1"/>
    <m/>
    <s v="Payment"/>
    <n v="1"/>
    <s v="Cappuccino12 oz"/>
    <n v="5.5"/>
    <x v="5"/>
  </r>
  <r>
    <x v="3747"/>
    <d v="2025-05-20T00:00:00"/>
    <x v="3192"/>
    <x v="9"/>
    <n v="1"/>
    <x v="0"/>
    <x v="3"/>
    <x v="4"/>
    <m/>
    <s v="Payment"/>
    <n v="1"/>
    <s v="Syrup"/>
    <n v="0.75"/>
    <x v="5"/>
  </r>
  <r>
    <x v="3747"/>
    <d v="2025-05-20T00:00:00"/>
    <x v="3192"/>
    <x v="6"/>
    <n v="1"/>
    <x v="1"/>
    <x v="1"/>
    <x v="1"/>
    <m/>
    <s v="Payment"/>
    <n v="1"/>
    <s v="Pourover12 oz"/>
    <n v="3.5"/>
    <x v="5"/>
  </r>
  <r>
    <x v="3748"/>
    <d v="2025-05-20T00:00:00"/>
    <x v="3193"/>
    <x v="10"/>
    <n v="1"/>
    <x v="1"/>
    <x v="4"/>
    <x v="5"/>
    <m/>
    <s v="Payment"/>
    <n v="1"/>
    <s v="Single-origin12 oz"/>
    <n v="14.95"/>
    <x v="5"/>
  </r>
  <r>
    <x v="3749"/>
    <d v="2025-05-20T00:00:00"/>
    <x v="3194"/>
    <x v="1"/>
    <n v="1"/>
    <x v="1"/>
    <x v="1"/>
    <x v="1"/>
    <m/>
    <s v="Payment"/>
    <n v="1"/>
    <s v="Café latté12 oz"/>
    <n v="4.25"/>
    <x v="5"/>
  </r>
  <r>
    <x v="3750"/>
    <d v="2025-05-20T00:00:00"/>
    <x v="3195"/>
    <x v="2"/>
    <n v="1"/>
    <x v="1"/>
    <x v="1"/>
    <x v="1"/>
    <m/>
    <s v="Payment"/>
    <n v="2"/>
    <s v="Cappuccino12 oz"/>
    <n v="5.5"/>
    <x v="5"/>
  </r>
  <r>
    <x v="3751"/>
    <d v="2025-05-20T00:00:00"/>
    <x v="3196"/>
    <x v="6"/>
    <n v="1"/>
    <x v="1"/>
    <x v="1"/>
    <x v="1"/>
    <m/>
    <s v="Payment"/>
    <n v="1"/>
    <s v="Pourover12 oz"/>
    <n v="3.5"/>
    <x v="5"/>
  </r>
  <r>
    <x v="3752"/>
    <d v="2025-05-20T00:00:00"/>
    <x v="3197"/>
    <x v="12"/>
    <n v="2"/>
    <x v="3"/>
    <x v="1"/>
    <x v="1"/>
    <m/>
    <s v="Payment"/>
    <n v="1"/>
    <s v="Espresso1 oz"/>
    <n v="5"/>
    <x v="5"/>
  </r>
  <r>
    <x v="3752"/>
    <d v="2025-05-20T00:00:00"/>
    <x v="3197"/>
    <x v="5"/>
    <n v="1"/>
    <x v="1"/>
    <x v="1"/>
    <x v="1"/>
    <m/>
    <s v="Payment"/>
    <n v="1"/>
    <s v="Café Cubano12 oz"/>
    <n v="7"/>
    <x v="5"/>
  </r>
  <r>
    <x v="3753"/>
    <d v="2025-05-20T00:00:00"/>
    <x v="3198"/>
    <x v="12"/>
    <n v="1"/>
    <x v="3"/>
    <x v="1"/>
    <x v="1"/>
    <m/>
    <s v="Payment"/>
    <n v="1"/>
    <s v="Espresso1 oz"/>
    <n v="2.5"/>
    <x v="5"/>
  </r>
  <r>
    <x v="3754"/>
    <d v="2025-05-20T00:00:00"/>
    <x v="3199"/>
    <x v="6"/>
    <n v="1"/>
    <x v="1"/>
    <x v="1"/>
    <x v="1"/>
    <m/>
    <s v="Payment"/>
    <n v="1"/>
    <s v="Pourover12 oz"/>
    <n v="3.5"/>
    <x v="5"/>
  </r>
  <r>
    <x v="3755"/>
    <d v="2025-05-20T00:00:00"/>
    <x v="3200"/>
    <x v="9"/>
    <n v="1"/>
    <x v="0"/>
    <x v="3"/>
    <x v="4"/>
    <m/>
    <s v="Payment"/>
    <n v="1"/>
    <s v="Syrup"/>
    <n v="0.75"/>
    <x v="5"/>
  </r>
  <r>
    <x v="3755"/>
    <d v="2025-05-20T00:00:00"/>
    <x v="3200"/>
    <x v="6"/>
    <n v="1"/>
    <x v="1"/>
    <x v="1"/>
    <x v="1"/>
    <m/>
    <s v="Payment"/>
    <n v="1"/>
    <s v="Pourover12 oz"/>
    <n v="3.5"/>
    <x v="5"/>
  </r>
  <r>
    <x v="3756"/>
    <d v="2025-05-20T00:00:00"/>
    <x v="3201"/>
    <x v="34"/>
    <n v="1"/>
    <x v="1"/>
    <x v="5"/>
    <x v="3"/>
    <m/>
    <s v="Payment"/>
    <n v="1"/>
    <s v="Mango lassi12 oz"/>
    <n v="5.75"/>
    <x v="5"/>
  </r>
  <r>
    <x v="3757"/>
    <d v="2025-05-20T00:00:00"/>
    <x v="3202"/>
    <x v="2"/>
    <n v="1"/>
    <x v="1"/>
    <x v="1"/>
    <x v="1"/>
    <m/>
    <s v="Payment"/>
    <n v="1"/>
    <s v="Cappuccino12 oz"/>
    <n v="5.5"/>
    <x v="5"/>
  </r>
  <r>
    <x v="3758"/>
    <d v="2025-05-20T00:00:00"/>
    <x v="3203"/>
    <x v="15"/>
    <n v="1"/>
    <x v="1"/>
    <x v="1"/>
    <x v="3"/>
    <m/>
    <s v="Payment"/>
    <n v="2"/>
    <s v="Frappé12 oz"/>
    <n v="4.75"/>
    <x v="5"/>
  </r>
  <r>
    <x v="3759"/>
    <d v="2025-05-20T00:00:00"/>
    <x v="3204"/>
    <x v="19"/>
    <n v="1"/>
    <x v="1"/>
    <x v="4"/>
    <x v="5"/>
    <m/>
    <s v="Payment"/>
    <n v="2"/>
    <s v="House blend12 oz"/>
    <n v="12.95"/>
    <x v="5"/>
  </r>
  <r>
    <x v="3760"/>
    <d v="2025-05-20T00:00:00"/>
    <x v="3205"/>
    <x v="15"/>
    <n v="2"/>
    <x v="1"/>
    <x v="1"/>
    <x v="3"/>
    <m/>
    <s v="Payment"/>
    <n v="2"/>
    <s v="Frappé12 oz"/>
    <n v="9.5"/>
    <x v="5"/>
  </r>
  <r>
    <x v="3761"/>
    <d v="2025-05-20T00:00:00"/>
    <x v="3206"/>
    <x v="10"/>
    <n v="1"/>
    <x v="1"/>
    <x v="4"/>
    <x v="5"/>
    <m/>
    <s v="Payment"/>
    <n v="2"/>
    <s v="Single-origin12 oz"/>
    <n v="14.95"/>
    <x v="5"/>
  </r>
  <r>
    <x v="3762"/>
    <d v="2025-05-20T00:00:00"/>
    <x v="2068"/>
    <x v="16"/>
    <n v="1"/>
    <x v="1"/>
    <x v="5"/>
    <x v="3"/>
    <m/>
    <s v="Payment"/>
    <n v="1"/>
    <s v="Coconut milk smoothie12 oz"/>
    <n v="5.75"/>
    <x v="5"/>
  </r>
  <r>
    <x v="3763"/>
    <d v="2025-05-20T00:00:00"/>
    <x v="2994"/>
    <x v="10"/>
    <n v="1"/>
    <x v="1"/>
    <x v="4"/>
    <x v="5"/>
    <m/>
    <s v="Payment"/>
    <n v="2"/>
    <s v="Single-origin12 oz"/>
    <n v="14.95"/>
    <x v="5"/>
  </r>
  <r>
    <x v="3764"/>
    <d v="2025-05-20T00:00:00"/>
    <x v="3207"/>
    <x v="10"/>
    <n v="1"/>
    <x v="1"/>
    <x v="4"/>
    <x v="5"/>
    <m/>
    <s v="Payment"/>
    <n v="1"/>
    <s v="Single-origin12 oz"/>
    <n v="14.95"/>
    <x v="5"/>
  </r>
  <r>
    <x v="3765"/>
    <d v="2025-05-20T00:00:00"/>
    <x v="3208"/>
    <x v="15"/>
    <n v="1"/>
    <x v="1"/>
    <x v="1"/>
    <x v="3"/>
    <m/>
    <s v="Payment"/>
    <n v="2"/>
    <s v="Frappé12 oz"/>
    <n v="4.75"/>
    <x v="5"/>
  </r>
  <r>
    <x v="3766"/>
    <d v="2025-05-20T00:00:00"/>
    <x v="3209"/>
    <x v="13"/>
    <n v="1"/>
    <x v="4"/>
    <x v="2"/>
    <x v="1"/>
    <m/>
    <s v="Payment"/>
    <n v="1"/>
    <s v="Moroccan tea10 oz"/>
    <n v="3"/>
    <x v="5"/>
  </r>
  <r>
    <x v="3767"/>
    <d v="2025-05-20T00:00:00"/>
    <x v="3210"/>
    <x v="15"/>
    <n v="1"/>
    <x v="1"/>
    <x v="1"/>
    <x v="3"/>
    <m/>
    <s v="Payment"/>
    <n v="1"/>
    <s v="Frappé12 oz"/>
    <n v="4.75"/>
    <x v="5"/>
  </r>
  <r>
    <x v="3768"/>
    <d v="2025-05-20T00:00:00"/>
    <x v="3211"/>
    <x v="2"/>
    <n v="1"/>
    <x v="1"/>
    <x v="1"/>
    <x v="1"/>
    <m/>
    <s v="Payment"/>
    <n v="1"/>
    <s v="Cappuccino12 oz"/>
    <n v="5.5"/>
    <x v="5"/>
  </r>
  <r>
    <x v="3769"/>
    <d v="2025-05-20T00:00:00"/>
    <x v="3212"/>
    <x v="15"/>
    <n v="1"/>
    <x v="1"/>
    <x v="1"/>
    <x v="3"/>
    <m/>
    <s v="Payment"/>
    <n v="2"/>
    <s v="Frappé12 oz"/>
    <n v="4.75"/>
    <x v="5"/>
  </r>
  <r>
    <x v="3770"/>
    <d v="2025-05-20T00:00:00"/>
    <x v="3213"/>
    <x v="6"/>
    <n v="1"/>
    <x v="1"/>
    <x v="1"/>
    <x v="1"/>
    <m/>
    <s v="Payment"/>
    <n v="2"/>
    <s v="Pourover12 oz"/>
    <n v="3.5"/>
    <x v="5"/>
  </r>
  <r>
    <x v="3770"/>
    <d v="2025-05-20T00:00:00"/>
    <x v="3213"/>
    <x v="17"/>
    <n v="1"/>
    <x v="1"/>
    <x v="1"/>
    <x v="3"/>
    <m/>
    <s v="Payment"/>
    <n v="2"/>
    <s v="Iced Guillermo12 oz"/>
    <n v="3.5"/>
    <x v="5"/>
  </r>
  <r>
    <x v="3770"/>
    <d v="2025-05-20T00:00:00"/>
    <x v="3213"/>
    <x v="15"/>
    <n v="1"/>
    <x v="1"/>
    <x v="1"/>
    <x v="3"/>
    <m/>
    <s v="Payment"/>
    <n v="2"/>
    <s v="Frappé12 oz"/>
    <n v="4.75"/>
    <x v="5"/>
  </r>
  <r>
    <x v="3771"/>
    <d v="2025-05-20T00:00:00"/>
    <x v="3214"/>
    <x v="7"/>
    <n v="1"/>
    <x v="2"/>
    <x v="1"/>
    <x v="1"/>
    <m/>
    <s v="Payment"/>
    <n v="1"/>
    <s v="Turkish coffee3 oz"/>
    <n v="3.75"/>
    <x v="5"/>
  </r>
  <r>
    <x v="3772"/>
    <d v="2025-05-20T00:00:00"/>
    <x v="3215"/>
    <x v="2"/>
    <n v="1"/>
    <x v="1"/>
    <x v="1"/>
    <x v="1"/>
    <m/>
    <s v="Payment"/>
    <n v="1"/>
    <s v="Cappuccino12 oz"/>
    <n v="5.5"/>
    <x v="5"/>
  </r>
  <r>
    <x v="3773"/>
    <d v="2025-05-20T00:00:00"/>
    <x v="3216"/>
    <x v="8"/>
    <n v="1"/>
    <x v="1"/>
    <x v="2"/>
    <x v="3"/>
    <m/>
    <s v="Payment"/>
    <n v="1"/>
    <s v="Iced tea12 oz"/>
    <n v="4.25"/>
    <x v="5"/>
  </r>
  <r>
    <x v="3774"/>
    <d v="2025-05-20T00:00:00"/>
    <x v="3217"/>
    <x v="1"/>
    <n v="1"/>
    <x v="1"/>
    <x v="1"/>
    <x v="1"/>
    <m/>
    <s v="Payment"/>
    <n v="1"/>
    <s v="Café latté12 oz"/>
    <n v="4.25"/>
    <x v="5"/>
  </r>
  <r>
    <x v="3775"/>
    <d v="2025-05-20T00:00:00"/>
    <x v="1039"/>
    <x v="6"/>
    <n v="1"/>
    <x v="1"/>
    <x v="1"/>
    <x v="1"/>
    <m/>
    <s v="Payment"/>
    <n v="2"/>
    <s v="Pourover12 oz"/>
    <n v="3.5"/>
    <x v="5"/>
  </r>
  <r>
    <x v="3776"/>
    <d v="2025-05-20T00:00:00"/>
    <x v="3218"/>
    <x v="7"/>
    <n v="1"/>
    <x v="2"/>
    <x v="1"/>
    <x v="1"/>
    <m/>
    <s v="Payment"/>
    <n v="1"/>
    <s v="Turkish coffee3 oz"/>
    <n v="3.75"/>
    <x v="5"/>
  </r>
  <r>
    <x v="3776"/>
    <d v="2025-05-20T00:00:00"/>
    <x v="3218"/>
    <x v="15"/>
    <n v="1"/>
    <x v="1"/>
    <x v="1"/>
    <x v="3"/>
    <m/>
    <s v="Payment"/>
    <n v="1"/>
    <s v="Frappé12 oz"/>
    <n v="4.75"/>
    <x v="5"/>
  </r>
  <r>
    <x v="3776"/>
    <d v="2025-05-20T00:00:00"/>
    <x v="3218"/>
    <x v="1"/>
    <n v="1"/>
    <x v="1"/>
    <x v="1"/>
    <x v="1"/>
    <m/>
    <s v="Payment"/>
    <n v="1"/>
    <s v="Café latté12 oz"/>
    <n v="4.25"/>
    <x v="5"/>
  </r>
  <r>
    <x v="3777"/>
    <d v="2025-05-20T00:00:00"/>
    <x v="3219"/>
    <x v="7"/>
    <n v="1"/>
    <x v="2"/>
    <x v="1"/>
    <x v="1"/>
    <m/>
    <s v="Payment"/>
    <n v="1"/>
    <s v="Turkish coffee3 oz"/>
    <n v="3.75"/>
    <x v="5"/>
  </r>
  <r>
    <x v="3778"/>
    <d v="2025-05-20T00:00:00"/>
    <x v="3220"/>
    <x v="15"/>
    <n v="1"/>
    <x v="1"/>
    <x v="1"/>
    <x v="3"/>
    <m/>
    <s v="Payment"/>
    <n v="1"/>
    <s v="Frappé12 oz"/>
    <n v="4.75"/>
    <x v="5"/>
  </r>
  <r>
    <x v="3779"/>
    <d v="2025-05-20T00:00:00"/>
    <x v="3221"/>
    <x v="6"/>
    <n v="1"/>
    <x v="1"/>
    <x v="1"/>
    <x v="1"/>
    <m/>
    <s v="Payment"/>
    <n v="2"/>
    <s v="Pourover12 oz"/>
    <n v="3.5"/>
    <x v="5"/>
  </r>
  <r>
    <x v="3780"/>
    <d v="2025-05-20T00:00:00"/>
    <x v="3222"/>
    <x v="6"/>
    <n v="1"/>
    <x v="1"/>
    <x v="1"/>
    <x v="1"/>
    <m/>
    <s v="Payment"/>
    <n v="1"/>
    <s v="Pourover12 oz"/>
    <n v="3.5"/>
    <x v="5"/>
  </r>
  <r>
    <x v="3781"/>
    <d v="2025-05-20T00:00:00"/>
    <x v="3223"/>
    <x v="20"/>
    <n v="1"/>
    <x v="1"/>
    <x v="2"/>
    <x v="1"/>
    <m/>
    <s v="Payment"/>
    <n v="1"/>
    <s v="Rooibos latté12 oz"/>
    <n v="5.5"/>
    <x v="5"/>
  </r>
  <r>
    <x v="3781"/>
    <d v="2025-05-20T00:00:00"/>
    <x v="3223"/>
    <x v="1"/>
    <n v="1"/>
    <x v="1"/>
    <x v="1"/>
    <x v="1"/>
    <m/>
    <s v="Payment"/>
    <n v="1"/>
    <s v="Café latté12 oz"/>
    <n v="4.25"/>
    <x v="5"/>
  </r>
  <r>
    <x v="3782"/>
    <d v="2025-05-20T00:00:00"/>
    <x v="3224"/>
    <x v="6"/>
    <n v="1"/>
    <x v="1"/>
    <x v="1"/>
    <x v="1"/>
    <m/>
    <s v="Payment"/>
    <n v="1"/>
    <s v="Pourover12 oz"/>
    <n v="3.5"/>
    <x v="5"/>
  </r>
  <r>
    <x v="3782"/>
    <d v="2025-05-20T00:00:00"/>
    <x v="3224"/>
    <x v="17"/>
    <n v="1"/>
    <x v="1"/>
    <x v="1"/>
    <x v="3"/>
    <m/>
    <s v="Payment"/>
    <n v="1"/>
    <s v="Iced Guillermo12 oz"/>
    <n v="3.5"/>
    <x v="5"/>
  </r>
  <r>
    <x v="3783"/>
    <d v="2025-05-20T00:00:00"/>
    <x v="842"/>
    <x v="6"/>
    <n v="1"/>
    <x v="1"/>
    <x v="1"/>
    <x v="1"/>
    <m/>
    <s v="Payment"/>
    <n v="1"/>
    <s v="Pourover12 oz"/>
    <n v="3.5"/>
    <x v="5"/>
  </r>
  <r>
    <x v="3784"/>
    <d v="2025-05-20T00:00:00"/>
    <x v="3225"/>
    <x v="13"/>
    <n v="1"/>
    <x v="4"/>
    <x v="2"/>
    <x v="1"/>
    <m/>
    <s v="Payment"/>
    <n v="1"/>
    <s v="Moroccan tea10 oz"/>
    <n v="3"/>
    <x v="5"/>
  </r>
  <r>
    <x v="3785"/>
    <d v="2025-05-20T00:00:00"/>
    <x v="3226"/>
    <x v="15"/>
    <n v="1"/>
    <x v="1"/>
    <x v="1"/>
    <x v="3"/>
    <m/>
    <s v="Payment"/>
    <n v="2"/>
    <s v="Frappé12 oz"/>
    <n v="4.75"/>
    <x v="5"/>
  </r>
  <r>
    <x v="3785"/>
    <d v="2025-05-20T00:00:00"/>
    <x v="3226"/>
    <x v="10"/>
    <n v="1"/>
    <x v="1"/>
    <x v="4"/>
    <x v="5"/>
    <m/>
    <s v="Payment"/>
    <n v="2"/>
    <s v="Single-origin12 oz"/>
    <n v="14.95"/>
    <x v="5"/>
  </r>
  <r>
    <x v="3786"/>
    <d v="2025-05-20T00:00:00"/>
    <x v="3227"/>
    <x v="8"/>
    <n v="1"/>
    <x v="1"/>
    <x v="2"/>
    <x v="3"/>
    <m/>
    <s v="Payment"/>
    <n v="1"/>
    <s v="Iced tea12 oz"/>
    <n v="4.25"/>
    <x v="5"/>
  </r>
  <r>
    <x v="3787"/>
    <d v="2025-05-20T00:00:00"/>
    <x v="3228"/>
    <x v="6"/>
    <n v="1"/>
    <x v="1"/>
    <x v="1"/>
    <x v="1"/>
    <m/>
    <s v="Payment"/>
    <n v="1"/>
    <s v="Pourover12 oz"/>
    <n v="3.5"/>
    <x v="5"/>
  </r>
  <r>
    <x v="3788"/>
    <d v="2025-05-20T00:00:00"/>
    <x v="3229"/>
    <x v="15"/>
    <n v="1"/>
    <x v="1"/>
    <x v="1"/>
    <x v="3"/>
    <m/>
    <s v="Payment"/>
    <n v="2"/>
    <s v="Frappé12 oz"/>
    <n v="4.75"/>
    <x v="5"/>
  </r>
  <r>
    <x v="3789"/>
    <d v="2025-05-20T00:00:00"/>
    <x v="3230"/>
    <x v="2"/>
    <n v="1"/>
    <x v="1"/>
    <x v="1"/>
    <x v="1"/>
    <m/>
    <s v="Payment"/>
    <n v="1"/>
    <s v="Cappuccino12 oz"/>
    <n v="5.5"/>
    <x v="5"/>
  </r>
  <r>
    <x v="3790"/>
    <d v="2025-05-20T00:00:00"/>
    <x v="3231"/>
    <x v="9"/>
    <n v="1"/>
    <x v="0"/>
    <x v="3"/>
    <x v="4"/>
    <m/>
    <s v="Payment"/>
    <n v="2"/>
    <s v="Syrup"/>
    <n v="0.75"/>
    <x v="5"/>
  </r>
  <r>
    <x v="3790"/>
    <d v="2025-05-20T00:00:00"/>
    <x v="3231"/>
    <x v="6"/>
    <n v="1"/>
    <x v="1"/>
    <x v="1"/>
    <x v="1"/>
    <m/>
    <s v="Payment"/>
    <n v="2"/>
    <s v="Pourover12 oz"/>
    <n v="3.5"/>
    <x v="5"/>
  </r>
  <r>
    <x v="3791"/>
    <d v="2025-05-20T00:00:00"/>
    <x v="3232"/>
    <x v="17"/>
    <n v="1"/>
    <x v="1"/>
    <x v="1"/>
    <x v="3"/>
    <m/>
    <s v="Payment"/>
    <n v="1"/>
    <s v="Iced Guillermo12 oz"/>
    <n v="3.5"/>
    <x v="5"/>
  </r>
  <r>
    <x v="3792"/>
    <d v="2025-05-20T00:00:00"/>
    <x v="3233"/>
    <x v="15"/>
    <n v="1"/>
    <x v="1"/>
    <x v="1"/>
    <x v="3"/>
    <m/>
    <s v="Payment"/>
    <n v="2"/>
    <s v="Frappé12 oz"/>
    <n v="4.75"/>
    <x v="5"/>
  </r>
  <r>
    <x v="3793"/>
    <d v="2025-05-20T00:00:00"/>
    <x v="3234"/>
    <x v="6"/>
    <n v="1"/>
    <x v="1"/>
    <x v="1"/>
    <x v="1"/>
    <m/>
    <s v="Payment"/>
    <n v="1"/>
    <s v="Pourover12 oz"/>
    <n v="3.5"/>
    <x v="5"/>
  </r>
  <r>
    <x v="3794"/>
    <d v="2025-05-20T00:00:00"/>
    <x v="3235"/>
    <x v="9"/>
    <n v="1"/>
    <x v="0"/>
    <x v="3"/>
    <x v="4"/>
    <m/>
    <s v="Payment"/>
    <n v="1"/>
    <s v="Syrup"/>
    <n v="0.75"/>
    <x v="5"/>
  </r>
  <r>
    <x v="3794"/>
    <d v="2025-05-20T00:00:00"/>
    <x v="3235"/>
    <x v="15"/>
    <n v="1"/>
    <x v="1"/>
    <x v="1"/>
    <x v="3"/>
    <m/>
    <s v="Payment"/>
    <n v="1"/>
    <s v="Frappé12 oz"/>
    <n v="4.75"/>
    <x v="5"/>
  </r>
  <r>
    <x v="3795"/>
    <d v="2025-05-20T00:00:00"/>
    <x v="3236"/>
    <x v="1"/>
    <n v="1"/>
    <x v="1"/>
    <x v="1"/>
    <x v="1"/>
    <m/>
    <s v="Payment"/>
    <n v="1"/>
    <s v="Café latté12 oz"/>
    <n v="4.25"/>
    <x v="5"/>
  </r>
  <r>
    <x v="3796"/>
    <d v="2025-05-20T00:00:00"/>
    <x v="3237"/>
    <x v="6"/>
    <n v="1"/>
    <x v="1"/>
    <x v="1"/>
    <x v="1"/>
    <m/>
    <s v="Payment"/>
    <n v="2"/>
    <s v="Pourover12 oz"/>
    <n v="3.5"/>
    <x v="5"/>
  </r>
  <r>
    <x v="3797"/>
    <d v="2025-05-20T00:00:00"/>
    <x v="3238"/>
    <x v="15"/>
    <n v="1"/>
    <x v="1"/>
    <x v="1"/>
    <x v="3"/>
    <m/>
    <s v="Payment"/>
    <n v="2"/>
    <s v="Frappé12 oz"/>
    <n v="4.75"/>
    <x v="5"/>
  </r>
  <r>
    <x v="3797"/>
    <d v="2025-05-20T00:00:00"/>
    <x v="3238"/>
    <x v="11"/>
    <n v="1"/>
    <x v="0"/>
    <x v="3"/>
    <x v="4"/>
    <m/>
    <s v="Payment"/>
    <n v="2"/>
    <s v="Extra shot"/>
    <n v="1"/>
    <x v="5"/>
  </r>
  <r>
    <x v="3798"/>
    <d v="2025-05-20T00:00:00"/>
    <x v="2718"/>
    <x v="9"/>
    <n v="1"/>
    <x v="0"/>
    <x v="3"/>
    <x v="4"/>
    <m/>
    <s v="Payment"/>
    <n v="1"/>
    <s v="Syrup"/>
    <n v="0.75"/>
    <x v="5"/>
  </r>
  <r>
    <x v="3798"/>
    <d v="2025-05-20T00:00:00"/>
    <x v="2718"/>
    <x v="6"/>
    <n v="1"/>
    <x v="1"/>
    <x v="1"/>
    <x v="1"/>
    <m/>
    <s v="Payment"/>
    <n v="1"/>
    <s v="Pourover12 oz"/>
    <n v="3.5"/>
    <x v="5"/>
  </r>
  <r>
    <x v="3799"/>
    <d v="2025-05-20T00:00:00"/>
    <x v="3239"/>
    <x v="6"/>
    <n v="1"/>
    <x v="1"/>
    <x v="1"/>
    <x v="1"/>
    <m/>
    <s v="Payment"/>
    <n v="2"/>
    <s v="Pourover12 oz"/>
    <n v="3.5"/>
    <x v="5"/>
  </r>
  <r>
    <x v="3799"/>
    <d v="2025-05-20T00:00:00"/>
    <x v="3239"/>
    <x v="11"/>
    <n v="1"/>
    <x v="0"/>
    <x v="3"/>
    <x v="4"/>
    <m/>
    <s v="Payment"/>
    <n v="2"/>
    <s v="Extra shot"/>
    <n v="1"/>
    <x v="5"/>
  </r>
  <r>
    <x v="3800"/>
    <d v="2025-05-20T00:00:00"/>
    <x v="3240"/>
    <x v="15"/>
    <n v="1"/>
    <x v="1"/>
    <x v="1"/>
    <x v="3"/>
    <m/>
    <s v="Payment"/>
    <n v="1"/>
    <s v="Frappé12 oz"/>
    <n v="4.75"/>
    <x v="5"/>
  </r>
  <r>
    <x v="3801"/>
    <d v="2025-05-20T00:00:00"/>
    <x v="3241"/>
    <x v="5"/>
    <n v="1"/>
    <x v="1"/>
    <x v="1"/>
    <x v="1"/>
    <m/>
    <s v="Payment"/>
    <n v="2"/>
    <s v="Café Cubano12 oz"/>
    <n v="7"/>
    <x v="5"/>
  </r>
  <r>
    <x v="3802"/>
    <d v="2025-05-20T00:00:00"/>
    <x v="3242"/>
    <x v="8"/>
    <n v="1"/>
    <x v="1"/>
    <x v="2"/>
    <x v="3"/>
    <m/>
    <s v="Payment"/>
    <n v="2"/>
    <s v="Iced tea12 oz"/>
    <n v="4.25"/>
    <x v="5"/>
  </r>
  <r>
    <x v="3803"/>
    <d v="2025-05-20T00:00:00"/>
    <x v="3243"/>
    <x v="10"/>
    <n v="1"/>
    <x v="1"/>
    <x v="4"/>
    <x v="5"/>
    <m/>
    <s v="Payment"/>
    <n v="1"/>
    <s v="Single-origin12 oz"/>
    <n v="14.95"/>
    <x v="5"/>
  </r>
  <r>
    <x v="3804"/>
    <d v="2025-05-20T00:00:00"/>
    <x v="3244"/>
    <x v="1"/>
    <n v="2"/>
    <x v="1"/>
    <x v="1"/>
    <x v="1"/>
    <m/>
    <s v="Payment"/>
    <n v="1"/>
    <s v="Café latté12 oz"/>
    <n v="8.5"/>
    <x v="5"/>
  </r>
  <r>
    <x v="3805"/>
    <d v="2025-05-20T00:00:00"/>
    <x v="3245"/>
    <x v="9"/>
    <n v="1"/>
    <x v="0"/>
    <x v="3"/>
    <x v="4"/>
    <m/>
    <s v="Payment"/>
    <n v="2"/>
    <s v="Syrup"/>
    <n v="0.75"/>
    <x v="5"/>
  </r>
  <r>
    <x v="3805"/>
    <d v="2025-05-20T00:00:00"/>
    <x v="3245"/>
    <x v="6"/>
    <n v="1"/>
    <x v="1"/>
    <x v="1"/>
    <x v="1"/>
    <m/>
    <s v="Payment"/>
    <n v="2"/>
    <s v="Pourover12 oz"/>
    <n v="3.5"/>
    <x v="5"/>
  </r>
  <r>
    <x v="3806"/>
    <d v="2025-05-20T00:00:00"/>
    <x v="2924"/>
    <x v="6"/>
    <n v="1"/>
    <x v="1"/>
    <x v="1"/>
    <x v="1"/>
    <m/>
    <s v="Payment"/>
    <n v="2"/>
    <s v="Pourover12 oz"/>
    <n v="3.5"/>
    <x v="5"/>
  </r>
  <r>
    <x v="3806"/>
    <d v="2025-05-20T00:00:00"/>
    <x v="2924"/>
    <x v="19"/>
    <n v="1"/>
    <x v="1"/>
    <x v="4"/>
    <x v="5"/>
    <m/>
    <s v="Payment"/>
    <n v="2"/>
    <s v="House blend12 oz"/>
    <n v="12.95"/>
    <x v="5"/>
  </r>
  <r>
    <x v="3807"/>
    <d v="2025-05-20T00:00:00"/>
    <x v="3246"/>
    <x v="20"/>
    <n v="1"/>
    <x v="1"/>
    <x v="2"/>
    <x v="1"/>
    <m/>
    <s v="Payment"/>
    <n v="1"/>
    <s v="Rooibos latté12 oz"/>
    <n v="5.5"/>
    <x v="5"/>
  </r>
  <r>
    <x v="3807"/>
    <d v="2025-05-20T00:00:00"/>
    <x v="3246"/>
    <x v="11"/>
    <n v="1"/>
    <x v="0"/>
    <x v="3"/>
    <x v="4"/>
    <m/>
    <s v="Payment"/>
    <n v="1"/>
    <s v="Extra shot"/>
    <n v="1"/>
    <x v="5"/>
  </r>
  <r>
    <x v="3808"/>
    <d v="2025-05-20T00:00:00"/>
    <x v="3247"/>
    <x v="15"/>
    <n v="1"/>
    <x v="1"/>
    <x v="1"/>
    <x v="3"/>
    <m/>
    <s v="Payment"/>
    <n v="2"/>
    <s v="Frappé12 oz"/>
    <n v="4.75"/>
    <x v="5"/>
  </r>
  <r>
    <x v="3809"/>
    <d v="2025-05-20T00:00:00"/>
    <x v="3248"/>
    <x v="9"/>
    <n v="1"/>
    <x v="0"/>
    <x v="3"/>
    <x v="4"/>
    <m/>
    <s v="Payment"/>
    <n v="1"/>
    <s v="Syrup"/>
    <n v="0.75"/>
    <x v="5"/>
  </r>
  <r>
    <x v="3809"/>
    <d v="2025-05-20T00:00:00"/>
    <x v="3248"/>
    <x v="6"/>
    <n v="1"/>
    <x v="1"/>
    <x v="1"/>
    <x v="1"/>
    <m/>
    <s v="Payment"/>
    <n v="1"/>
    <s v="Pourover12 oz"/>
    <n v="3.5"/>
    <x v="5"/>
  </r>
  <r>
    <x v="3809"/>
    <d v="2025-05-20T00:00:00"/>
    <x v="3248"/>
    <x v="8"/>
    <n v="1"/>
    <x v="1"/>
    <x v="2"/>
    <x v="3"/>
    <m/>
    <s v="Payment"/>
    <n v="1"/>
    <s v="Iced tea12 oz"/>
    <n v="4.25"/>
    <x v="5"/>
  </r>
  <r>
    <x v="3810"/>
    <d v="2025-05-20T00:00:00"/>
    <x v="3249"/>
    <x v="5"/>
    <n v="1"/>
    <x v="1"/>
    <x v="1"/>
    <x v="1"/>
    <m/>
    <s v="Payment"/>
    <n v="1"/>
    <s v="Café Cubano12 oz"/>
    <n v="7"/>
    <x v="5"/>
  </r>
  <r>
    <x v="3811"/>
    <d v="2025-05-20T00:00:00"/>
    <x v="3250"/>
    <x v="10"/>
    <n v="2"/>
    <x v="1"/>
    <x v="4"/>
    <x v="5"/>
    <m/>
    <s v="Payment"/>
    <n v="1"/>
    <s v="Single-origin12 oz"/>
    <n v="29.9"/>
    <x v="5"/>
  </r>
  <r>
    <x v="3812"/>
    <d v="2025-05-20T00:00:00"/>
    <x v="3251"/>
    <x v="2"/>
    <n v="1"/>
    <x v="1"/>
    <x v="1"/>
    <x v="1"/>
    <m/>
    <s v="Payment"/>
    <n v="1"/>
    <s v="Cappuccino12 oz"/>
    <n v="5.5"/>
    <x v="5"/>
  </r>
  <r>
    <x v="3813"/>
    <d v="2025-05-20T00:00:00"/>
    <x v="3252"/>
    <x v="9"/>
    <n v="1"/>
    <x v="0"/>
    <x v="3"/>
    <x v="4"/>
    <m/>
    <s v="Payment"/>
    <n v="1"/>
    <s v="Syrup"/>
    <n v="0.75"/>
    <x v="5"/>
  </r>
  <r>
    <x v="3813"/>
    <d v="2025-05-20T00:00:00"/>
    <x v="3252"/>
    <x v="6"/>
    <n v="1"/>
    <x v="1"/>
    <x v="1"/>
    <x v="1"/>
    <m/>
    <s v="Payment"/>
    <n v="1"/>
    <s v="Pourover12 oz"/>
    <n v="3.5"/>
    <x v="5"/>
  </r>
  <r>
    <x v="3814"/>
    <d v="2025-05-20T00:00:00"/>
    <x v="3253"/>
    <x v="2"/>
    <n v="1"/>
    <x v="1"/>
    <x v="1"/>
    <x v="1"/>
    <m/>
    <s v="Payment"/>
    <n v="2"/>
    <s v="Cappuccino12 oz"/>
    <n v="5.5"/>
    <x v="5"/>
  </r>
  <r>
    <x v="3815"/>
    <d v="2025-05-20T00:00:00"/>
    <x v="3254"/>
    <x v="2"/>
    <n v="1"/>
    <x v="1"/>
    <x v="1"/>
    <x v="1"/>
    <m/>
    <s v="Payment"/>
    <n v="2"/>
    <s v="Cappuccino12 oz"/>
    <n v="5.5"/>
    <x v="5"/>
  </r>
  <r>
    <x v="3816"/>
    <d v="2025-05-20T00:00:00"/>
    <x v="3255"/>
    <x v="2"/>
    <n v="1"/>
    <x v="1"/>
    <x v="1"/>
    <x v="1"/>
    <m/>
    <s v="Payment"/>
    <n v="1"/>
    <s v="Cappuccino12 oz"/>
    <n v="5.5"/>
    <x v="5"/>
  </r>
  <r>
    <x v="3817"/>
    <d v="2025-05-20T00:00:00"/>
    <x v="3256"/>
    <x v="15"/>
    <n v="1"/>
    <x v="1"/>
    <x v="1"/>
    <x v="3"/>
    <m/>
    <s v="Payment"/>
    <n v="1"/>
    <s v="Frappé12 oz"/>
    <n v="4.75"/>
    <x v="5"/>
  </r>
  <r>
    <x v="3817"/>
    <d v="2025-05-20T00:00:00"/>
    <x v="3256"/>
    <x v="1"/>
    <n v="1"/>
    <x v="1"/>
    <x v="1"/>
    <x v="1"/>
    <m/>
    <s v="Payment"/>
    <n v="1"/>
    <s v="Café latté12 oz"/>
    <n v="4.25"/>
    <x v="5"/>
  </r>
  <r>
    <x v="3818"/>
    <d v="2025-05-20T00:00:00"/>
    <x v="694"/>
    <x v="4"/>
    <n v="1"/>
    <x v="1"/>
    <x v="1"/>
    <x v="1"/>
    <m/>
    <s v="Payment"/>
    <n v="1"/>
    <s v="Drip coffee12 oz"/>
    <n v="2.25"/>
    <x v="5"/>
  </r>
  <r>
    <x v="3819"/>
    <d v="2025-05-20T00:00:00"/>
    <x v="3257"/>
    <x v="2"/>
    <n v="1"/>
    <x v="1"/>
    <x v="1"/>
    <x v="1"/>
    <m/>
    <s v="Refund"/>
    <n v="1"/>
    <s v="Cappuccino12 oz"/>
    <n v="5.5"/>
    <x v="5"/>
  </r>
  <r>
    <x v="3820"/>
    <d v="2025-05-20T00:00:00"/>
    <x v="3258"/>
    <x v="2"/>
    <n v="1"/>
    <x v="1"/>
    <x v="1"/>
    <x v="1"/>
    <m/>
    <s v="Payment"/>
    <n v="1"/>
    <s v="Cappuccino12 oz"/>
    <n v="5.5"/>
    <x v="5"/>
  </r>
  <r>
    <x v="3821"/>
    <d v="2025-05-20T00:00:00"/>
    <x v="3259"/>
    <x v="34"/>
    <n v="1"/>
    <x v="1"/>
    <x v="5"/>
    <x v="3"/>
    <m/>
    <s v="Payment"/>
    <n v="1"/>
    <s v="Mango lassi12 oz"/>
    <n v="5.75"/>
    <x v="5"/>
  </r>
  <r>
    <x v="3821"/>
    <d v="2025-05-20T00:00:00"/>
    <x v="3259"/>
    <x v="15"/>
    <n v="1"/>
    <x v="1"/>
    <x v="1"/>
    <x v="3"/>
    <m/>
    <s v="Payment"/>
    <n v="1"/>
    <s v="Frappé12 oz"/>
    <n v="4.75"/>
    <x v="5"/>
  </r>
  <r>
    <x v="3822"/>
    <d v="2025-05-20T00:00:00"/>
    <x v="3260"/>
    <x v="8"/>
    <n v="1"/>
    <x v="1"/>
    <x v="2"/>
    <x v="3"/>
    <m/>
    <s v="Payment"/>
    <n v="1"/>
    <s v="Iced tea12 oz"/>
    <n v="4.25"/>
    <x v="5"/>
  </r>
  <r>
    <x v="3823"/>
    <d v="2025-05-20T00:00:00"/>
    <x v="3261"/>
    <x v="6"/>
    <n v="1"/>
    <x v="1"/>
    <x v="1"/>
    <x v="1"/>
    <m/>
    <s v="Payment"/>
    <n v="1"/>
    <s v="Pourover12 oz"/>
    <n v="3.5"/>
    <x v="5"/>
  </r>
  <r>
    <x v="3824"/>
    <d v="2025-05-20T00:00:00"/>
    <x v="3262"/>
    <x v="12"/>
    <n v="1"/>
    <x v="3"/>
    <x v="1"/>
    <x v="1"/>
    <m/>
    <s v="Payment"/>
    <n v="1"/>
    <s v="Espresso1 oz"/>
    <n v="2.5"/>
    <x v="5"/>
  </r>
  <r>
    <x v="3825"/>
    <d v="2025-05-20T00:00:00"/>
    <x v="3263"/>
    <x v="6"/>
    <n v="1"/>
    <x v="1"/>
    <x v="1"/>
    <x v="1"/>
    <m/>
    <s v="Payment"/>
    <n v="2"/>
    <s v="Pourover12 oz"/>
    <n v="3.5"/>
    <x v="5"/>
  </r>
  <r>
    <x v="3826"/>
    <d v="2025-05-20T00:00:00"/>
    <x v="3264"/>
    <x v="1"/>
    <n v="1"/>
    <x v="1"/>
    <x v="1"/>
    <x v="1"/>
    <m/>
    <s v="Payment"/>
    <n v="1"/>
    <s v="Café latté12 oz"/>
    <n v="4.25"/>
    <x v="5"/>
  </r>
  <r>
    <x v="3827"/>
    <d v="2025-05-20T00:00:00"/>
    <x v="3265"/>
    <x v="2"/>
    <n v="1"/>
    <x v="1"/>
    <x v="1"/>
    <x v="1"/>
    <m/>
    <s v="Payment"/>
    <n v="2"/>
    <s v="Cappuccino12 oz"/>
    <n v="5.5"/>
    <x v="5"/>
  </r>
  <r>
    <x v="3828"/>
    <d v="2025-05-20T00:00:00"/>
    <x v="3266"/>
    <x v="7"/>
    <n v="1"/>
    <x v="2"/>
    <x v="1"/>
    <x v="1"/>
    <m/>
    <s v="Payment"/>
    <n v="1"/>
    <s v="Turkish coffee3 oz"/>
    <n v="3.75"/>
    <x v="5"/>
  </r>
  <r>
    <x v="3829"/>
    <d v="2025-05-20T00:00:00"/>
    <x v="3267"/>
    <x v="6"/>
    <n v="1"/>
    <x v="1"/>
    <x v="1"/>
    <x v="1"/>
    <m/>
    <s v="Payment"/>
    <n v="2"/>
    <s v="Pourover12 oz"/>
    <n v="3.5"/>
    <x v="5"/>
  </r>
  <r>
    <x v="3830"/>
    <d v="2025-05-20T00:00:00"/>
    <x v="3268"/>
    <x v="13"/>
    <n v="1"/>
    <x v="4"/>
    <x v="2"/>
    <x v="1"/>
    <m/>
    <s v="Payment"/>
    <n v="1"/>
    <s v="Moroccan tea10 oz"/>
    <n v="3"/>
    <x v="5"/>
  </r>
  <r>
    <x v="3831"/>
    <d v="2025-05-20T00:00:00"/>
    <x v="3269"/>
    <x v="7"/>
    <n v="1"/>
    <x v="2"/>
    <x v="1"/>
    <x v="1"/>
    <m/>
    <s v="Payment"/>
    <n v="2"/>
    <s v="Turkish coffee3 oz"/>
    <n v="3.75"/>
    <x v="5"/>
  </r>
  <r>
    <x v="3832"/>
    <d v="2025-05-20T00:00:00"/>
    <x v="3270"/>
    <x v="2"/>
    <n v="1"/>
    <x v="1"/>
    <x v="1"/>
    <x v="1"/>
    <m/>
    <s v="Payment"/>
    <n v="1"/>
    <s v="Cappuccino12 oz"/>
    <n v="5.5"/>
    <x v="5"/>
  </r>
  <r>
    <x v="3833"/>
    <d v="2025-05-20T00:00:00"/>
    <x v="3271"/>
    <x v="34"/>
    <n v="2"/>
    <x v="1"/>
    <x v="5"/>
    <x v="3"/>
    <m/>
    <s v="Payment"/>
    <n v="1"/>
    <s v="Mango lassi12 oz"/>
    <n v="11.5"/>
    <x v="5"/>
  </r>
  <r>
    <x v="3833"/>
    <d v="2025-05-20T00:00:00"/>
    <x v="3271"/>
    <x v="24"/>
    <n v="1"/>
    <x v="1"/>
    <x v="1"/>
    <x v="1"/>
    <m/>
    <s v="Payment"/>
    <n v="1"/>
    <s v="Aeropress12 oz"/>
    <n v="6"/>
    <x v="5"/>
  </r>
  <r>
    <x v="3834"/>
    <d v="2025-05-20T00:00:00"/>
    <x v="1579"/>
    <x v="7"/>
    <n v="1"/>
    <x v="2"/>
    <x v="1"/>
    <x v="1"/>
    <m/>
    <s v="Payment"/>
    <n v="1"/>
    <s v="Turkish coffee3 oz"/>
    <n v="3.75"/>
    <x v="5"/>
  </r>
  <r>
    <x v="3835"/>
    <d v="2025-05-20T00:00:00"/>
    <x v="1106"/>
    <x v="15"/>
    <n v="2"/>
    <x v="1"/>
    <x v="1"/>
    <x v="3"/>
    <m/>
    <s v="Payment"/>
    <n v="1"/>
    <s v="Frappé12 oz"/>
    <n v="9.5"/>
    <x v="5"/>
  </r>
  <r>
    <x v="3836"/>
    <d v="2025-05-20T00:00:00"/>
    <x v="3272"/>
    <x v="2"/>
    <n v="1"/>
    <x v="1"/>
    <x v="1"/>
    <x v="1"/>
    <m/>
    <s v="Payment"/>
    <n v="1"/>
    <s v="Cappuccino12 oz"/>
    <n v="5.5"/>
    <x v="5"/>
  </r>
  <r>
    <x v="3837"/>
    <d v="2025-05-20T00:00:00"/>
    <x v="2457"/>
    <x v="4"/>
    <n v="1"/>
    <x v="1"/>
    <x v="1"/>
    <x v="1"/>
    <m/>
    <s v="Payment"/>
    <n v="1"/>
    <s v="Drip coffee12 oz"/>
    <n v="2.25"/>
    <x v="5"/>
  </r>
  <r>
    <x v="3838"/>
    <d v="2025-05-20T00:00:00"/>
    <x v="3273"/>
    <x v="15"/>
    <n v="1"/>
    <x v="1"/>
    <x v="1"/>
    <x v="3"/>
    <m/>
    <s v="Payment"/>
    <n v="1"/>
    <s v="Frappé12 oz"/>
    <n v="4.75"/>
    <x v="5"/>
  </r>
  <r>
    <x v="3839"/>
    <d v="2025-05-20T00:00:00"/>
    <x v="3274"/>
    <x v="5"/>
    <n v="1"/>
    <x v="1"/>
    <x v="1"/>
    <x v="1"/>
    <m/>
    <s v="Payment"/>
    <n v="1"/>
    <s v="Café Cubano12 oz"/>
    <n v="7"/>
    <x v="5"/>
  </r>
  <r>
    <x v="3840"/>
    <d v="2025-05-20T00:00:00"/>
    <x v="1136"/>
    <x v="15"/>
    <n v="1"/>
    <x v="1"/>
    <x v="1"/>
    <x v="3"/>
    <m/>
    <s v="Payment"/>
    <n v="1"/>
    <s v="Frappé12 oz"/>
    <n v="4.75"/>
    <x v="5"/>
  </r>
  <r>
    <x v="3841"/>
    <d v="2025-05-20T00:00:00"/>
    <x v="3275"/>
    <x v="7"/>
    <n v="1"/>
    <x v="2"/>
    <x v="1"/>
    <x v="1"/>
    <m/>
    <s v="Payment"/>
    <n v="1"/>
    <s v="Turkish coffee3 oz"/>
    <n v="3.75"/>
    <x v="5"/>
  </r>
  <r>
    <x v="3841"/>
    <d v="2025-05-20T00:00:00"/>
    <x v="3275"/>
    <x v="9"/>
    <n v="1"/>
    <x v="0"/>
    <x v="3"/>
    <x v="4"/>
    <m/>
    <s v="Payment"/>
    <n v="1"/>
    <s v="Syrup"/>
    <n v="0.75"/>
    <x v="5"/>
  </r>
  <r>
    <x v="3842"/>
    <d v="2025-05-20T00:00:00"/>
    <x v="3276"/>
    <x v="17"/>
    <n v="1"/>
    <x v="1"/>
    <x v="1"/>
    <x v="3"/>
    <m/>
    <s v="Payment"/>
    <n v="2"/>
    <s v="Iced Guillermo12 oz"/>
    <n v="3.5"/>
    <x v="5"/>
  </r>
  <r>
    <x v="3843"/>
    <d v="2025-05-20T00:00:00"/>
    <x v="3277"/>
    <x v="15"/>
    <n v="1"/>
    <x v="1"/>
    <x v="1"/>
    <x v="3"/>
    <m/>
    <s v="Payment"/>
    <n v="2"/>
    <s v="Frappé12 oz"/>
    <n v="4.75"/>
    <x v="5"/>
  </r>
  <r>
    <x v="3844"/>
    <d v="2025-05-20T00:00:00"/>
    <x v="3278"/>
    <x v="6"/>
    <n v="1"/>
    <x v="1"/>
    <x v="1"/>
    <x v="1"/>
    <m/>
    <s v="Payment"/>
    <n v="1"/>
    <s v="Pourover12 oz"/>
    <n v="3.5"/>
    <x v="5"/>
  </r>
  <r>
    <x v="3845"/>
    <d v="2025-05-20T00:00:00"/>
    <x v="3279"/>
    <x v="4"/>
    <n v="1"/>
    <x v="1"/>
    <x v="1"/>
    <x v="1"/>
    <m/>
    <s v="Payment"/>
    <n v="2"/>
    <s v="Drip coffee12 oz"/>
    <n v="2.25"/>
    <x v="5"/>
  </r>
  <r>
    <x v="3846"/>
    <d v="2025-05-20T00:00:00"/>
    <x v="3280"/>
    <x v="7"/>
    <n v="1"/>
    <x v="2"/>
    <x v="1"/>
    <x v="1"/>
    <m/>
    <s v="Payment"/>
    <n v="1"/>
    <s v="Turkish coffee3 oz"/>
    <n v="3.75"/>
    <x v="5"/>
  </r>
  <r>
    <x v="3847"/>
    <d v="2025-05-20T00:00:00"/>
    <x v="2324"/>
    <x v="7"/>
    <n v="1"/>
    <x v="2"/>
    <x v="1"/>
    <x v="1"/>
    <m/>
    <s v="Payment"/>
    <n v="1"/>
    <s v="Turkish coffee3 oz"/>
    <n v="3.75"/>
    <x v="5"/>
  </r>
  <r>
    <x v="3848"/>
    <d v="2025-05-20T00:00:00"/>
    <x v="3281"/>
    <x v="9"/>
    <n v="1"/>
    <x v="0"/>
    <x v="3"/>
    <x v="4"/>
    <m/>
    <s v="Payment"/>
    <n v="2"/>
    <s v="Syrup"/>
    <n v="0.75"/>
    <x v="5"/>
  </r>
  <r>
    <x v="3848"/>
    <d v="2025-05-20T00:00:00"/>
    <x v="3281"/>
    <x v="6"/>
    <n v="1"/>
    <x v="1"/>
    <x v="1"/>
    <x v="1"/>
    <m/>
    <s v="Payment"/>
    <n v="2"/>
    <s v="Pourover12 oz"/>
    <n v="3.5"/>
    <x v="5"/>
  </r>
  <r>
    <x v="3849"/>
    <d v="2025-05-20T00:00:00"/>
    <x v="3282"/>
    <x v="2"/>
    <n v="2"/>
    <x v="1"/>
    <x v="1"/>
    <x v="1"/>
    <m/>
    <s v="Payment"/>
    <n v="2"/>
    <s v="Cappuccino12 oz"/>
    <n v="11"/>
    <x v="5"/>
  </r>
  <r>
    <x v="3850"/>
    <d v="2025-05-20T00:00:00"/>
    <x v="3283"/>
    <x v="6"/>
    <n v="1"/>
    <x v="1"/>
    <x v="1"/>
    <x v="1"/>
    <m/>
    <s v="Payment"/>
    <n v="1"/>
    <s v="Pourover12 oz"/>
    <n v="3.5"/>
    <x v="5"/>
  </r>
  <r>
    <x v="3851"/>
    <d v="2025-05-20T00:00:00"/>
    <x v="3284"/>
    <x v="5"/>
    <n v="1"/>
    <x v="1"/>
    <x v="1"/>
    <x v="1"/>
    <m/>
    <s v="Payment"/>
    <n v="2"/>
    <s v="Café Cubano12 oz"/>
    <n v="7"/>
    <x v="5"/>
  </r>
  <r>
    <x v="3852"/>
    <d v="2025-05-20T00:00:00"/>
    <x v="3285"/>
    <x v="6"/>
    <n v="1"/>
    <x v="1"/>
    <x v="1"/>
    <x v="1"/>
    <m/>
    <s v="Payment"/>
    <n v="2"/>
    <s v="Pourover12 oz"/>
    <n v="3.5"/>
    <x v="5"/>
  </r>
  <r>
    <x v="3853"/>
    <d v="2025-05-20T00:00:00"/>
    <x v="3286"/>
    <x v="2"/>
    <n v="1"/>
    <x v="1"/>
    <x v="1"/>
    <x v="1"/>
    <m/>
    <s v="Payment"/>
    <n v="2"/>
    <s v="Cappuccino12 oz"/>
    <n v="5.5"/>
    <x v="5"/>
  </r>
  <r>
    <x v="3854"/>
    <d v="2025-05-20T00:00:00"/>
    <x v="3287"/>
    <x v="11"/>
    <n v="1"/>
    <x v="0"/>
    <x v="3"/>
    <x v="4"/>
    <m/>
    <s v="Payment"/>
    <n v="2"/>
    <s v="Extra shot"/>
    <n v="1"/>
    <x v="5"/>
  </r>
  <r>
    <x v="3855"/>
    <d v="2025-05-20T00:00:00"/>
    <x v="3288"/>
    <x v="3"/>
    <n v="1"/>
    <x v="0"/>
    <x v="1"/>
    <x v="2"/>
    <m/>
    <s v="Payment"/>
    <n v="1"/>
    <s v="Drip coffee refill"/>
    <n v="1.25"/>
    <x v="5"/>
  </r>
  <r>
    <x v="3856"/>
    <d v="2025-05-20T00:00:00"/>
    <x v="3289"/>
    <x v="7"/>
    <n v="1"/>
    <x v="2"/>
    <x v="1"/>
    <x v="1"/>
    <m/>
    <s v="Payment"/>
    <n v="1"/>
    <s v="Turkish coffee3 oz"/>
    <n v="3.75"/>
    <x v="5"/>
  </r>
  <r>
    <x v="3857"/>
    <d v="2025-05-20T00:00:00"/>
    <x v="3290"/>
    <x v="4"/>
    <n v="1"/>
    <x v="1"/>
    <x v="1"/>
    <x v="1"/>
    <m/>
    <s v="Payment"/>
    <n v="1"/>
    <s v="Drip coffee12 oz"/>
    <n v="2.25"/>
    <x v="5"/>
  </r>
  <r>
    <x v="3858"/>
    <d v="2025-05-20T00:00:00"/>
    <x v="3291"/>
    <x v="1"/>
    <n v="1"/>
    <x v="1"/>
    <x v="1"/>
    <x v="1"/>
    <m/>
    <s v="Payment"/>
    <n v="2"/>
    <s v="Café latté12 oz"/>
    <n v="4.25"/>
    <x v="5"/>
  </r>
  <r>
    <x v="3859"/>
    <d v="2025-05-20T00:00:00"/>
    <x v="3292"/>
    <x v="11"/>
    <n v="1"/>
    <x v="0"/>
    <x v="3"/>
    <x v="4"/>
    <m/>
    <s v="Payment"/>
    <n v="1"/>
    <s v="Extra shot"/>
    <n v="1"/>
    <x v="5"/>
  </r>
  <r>
    <x v="3859"/>
    <d v="2025-05-20T00:00:00"/>
    <x v="3292"/>
    <x v="2"/>
    <n v="1"/>
    <x v="1"/>
    <x v="1"/>
    <x v="1"/>
    <m/>
    <s v="Payment"/>
    <n v="1"/>
    <s v="Cappuccino12 oz"/>
    <n v="5.5"/>
    <x v="5"/>
  </r>
  <r>
    <x v="3860"/>
    <d v="2025-05-20T00:00:00"/>
    <x v="3149"/>
    <x v="36"/>
    <n v="2"/>
    <x v="0"/>
    <x v="6"/>
    <x v="7"/>
    <m/>
    <s v="Payment"/>
    <n v="1"/>
    <s v="Cookie"/>
    <n v="6"/>
    <x v="5"/>
  </r>
  <r>
    <x v="3861"/>
    <d v="2025-05-20T00:00:00"/>
    <x v="3293"/>
    <x v="31"/>
    <n v="1"/>
    <x v="0"/>
    <x v="6"/>
    <x v="7"/>
    <m/>
    <s v="Payment"/>
    <n v="1"/>
    <s v="Sticky bun"/>
    <n v="2.75"/>
    <x v="5"/>
  </r>
  <r>
    <x v="3862"/>
    <d v="2025-05-20T00:00:00"/>
    <x v="3156"/>
    <x v="31"/>
    <n v="1"/>
    <x v="0"/>
    <x v="6"/>
    <x v="7"/>
    <m/>
    <s v="Payment"/>
    <n v="1"/>
    <s v="Sticky bun"/>
    <n v="2.75"/>
    <x v="5"/>
  </r>
  <r>
    <x v="3863"/>
    <d v="2025-05-20T00:00:00"/>
    <x v="3294"/>
    <x v="31"/>
    <n v="1"/>
    <x v="0"/>
    <x v="6"/>
    <x v="7"/>
    <m/>
    <s v="Payment"/>
    <n v="1"/>
    <s v="Sticky bun"/>
    <n v="2.75"/>
    <x v="5"/>
  </r>
  <r>
    <x v="3864"/>
    <d v="2025-05-20T00:00:00"/>
    <x v="3158"/>
    <x v="33"/>
    <n v="1"/>
    <x v="0"/>
    <x v="6"/>
    <x v="8"/>
    <m/>
    <s v="Payment"/>
    <n v="2"/>
    <s v="Sticky bun (day old)"/>
    <n v="2"/>
    <x v="5"/>
  </r>
  <r>
    <x v="3865"/>
    <d v="2025-05-20T00:00:00"/>
    <x v="3295"/>
    <x v="36"/>
    <n v="1"/>
    <x v="0"/>
    <x v="6"/>
    <x v="7"/>
    <m/>
    <s v="Payment"/>
    <n v="1"/>
    <s v="Cookie"/>
    <n v="3"/>
    <x v="5"/>
  </r>
  <r>
    <x v="3866"/>
    <d v="2025-05-20T00:00:00"/>
    <x v="3296"/>
    <x v="31"/>
    <n v="1"/>
    <x v="0"/>
    <x v="6"/>
    <x v="7"/>
    <m/>
    <s v="Payment"/>
    <n v="1"/>
    <s v="Sticky bun"/>
    <n v="2.75"/>
    <x v="5"/>
  </r>
  <r>
    <x v="3867"/>
    <d v="2025-05-20T00:00:00"/>
    <x v="3297"/>
    <x v="32"/>
    <n v="1"/>
    <x v="0"/>
    <x v="6"/>
    <x v="7"/>
    <m/>
    <s v="Payment"/>
    <n v="1"/>
    <s v="Scone with clotted cream and jam"/>
    <n v="5.75"/>
    <x v="5"/>
  </r>
  <r>
    <x v="3868"/>
    <d v="2025-05-20T00:00:00"/>
    <x v="3178"/>
    <x v="27"/>
    <n v="1"/>
    <x v="0"/>
    <x v="6"/>
    <x v="7"/>
    <m/>
    <s v="Payment"/>
    <n v="1"/>
    <s v="Apricot danish"/>
    <n v="3.5"/>
    <x v="5"/>
  </r>
  <r>
    <x v="3869"/>
    <d v="2025-05-20T00:00:00"/>
    <x v="3298"/>
    <x v="31"/>
    <n v="1"/>
    <x v="0"/>
    <x v="6"/>
    <x v="7"/>
    <m/>
    <s v="Payment"/>
    <n v="2"/>
    <s v="Sticky bun"/>
    <n v="2.75"/>
    <x v="5"/>
  </r>
  <r>
    <x v="3870"/>
    <d v="2025-05-20T00:00:00"/>
    <x v="3196"/>
    <x v="31"/>
    <n v="1"/>
    <x v="0"/>
    <x v="6"/>
    <x v="7"/>
    <m/>
    <s v="Payment"/>
    <n v="1"/>
    <s v="Sticky bun"/>
    <n v="2.75"/>
    <x v="5"/>
  </r>
  <r>
    <x v="3871"/>
    <d v="2025-05-20T00:00:00"/>
    <x v="3199"/>
    <x v="36"/>
    <n v="1"/>
    <x v="0"/>
    <x v="6"/>
    <x v="7"/>
    <m/>
    <s v="Payment"/>
    <n v="1"/>
    <s v="Cookie"/>
    <n v="3"/>
    <x v="5"/>
  </r>
  <r>
    <x v="3872"/>
    <d v="2025-05-20T00:00:00"/>
    <x v="3201"/>
    <x v="32"/>
    <n v="1"/>
    <x v="0"/>
    <x v="6"/>
    <x v="7"/>
    <m/>
    <s v="Payment"/>
    <n v="1"/>
    <s v="Scone with clotted cream and jam"/>
    <n v="5.75"/>
    <x v="5"/>
  </r>
  <r>
    <x v="3873"/>
    <d v="2025-05-20T00:00:00"/>
    <x v="3207"/>
    <x v="36"/>
    <n v="1"/>
    <x v="0"/>
    <x v="6"/>
    <x v="7"/>
    <m/>
    <s v="Payment"/>
    <n v="1"/>
    <s v="Cookie"/>
    <n v="3"/>
    <x v="5"/>
  </r>
  <r>
    <x v="3874"/>
    <d v="2025-05-20T00:00:00"/>
    <x v="3299"/>
    <x v="27"/>
    <n v="1"/>
    <x v="0"/>
    <x v="6"/>
    <x v="7"/>
    <m/>
    <s v="Payment"/>
    <n v="1"/>
    <s v="Apricot danish"/>
    <n v="3.5"/>
    <x v="5"/>
  </r>
  <r>
    <x v="3875"/>
    <d v="2025-05-20T00:00:00"/>
    <x v="3220"/>
    <x v="26"/>
    <n v="1"/>
    <x v="0"/>
    <x v="6"/>
    <x v="7"/>
    <m/>
    <s v="Payment"/>
    <n v="1"/>
    <s v="Rugelach"/>
    <n v="3.75"/>
    <x v="5"/>
  </r>
  <r>
    <x v="3875"/>
    <d v="2025-05-20T00:00:00"/>
    <x v="3220"/>
    <x v="36"/>
    <n v="2"/>
    <x v="0"/>
    <x v="6"/>
    <x v="7"/>
    <m/>
    <s v="Payment"/>
    <n v="1"/>
    <s v="Cookie"/>
    <n v="6"/>
    <x v="5"/>
  </r>
  <r>
    <x v="3876"/>
    <d v="2025-05-20T00:00:00"/>
    <x v="3229"/>
    <x v="29"/>
    <n v="1"/>
    <x v="0"/>
    <x v="6"/>
    <x v="7"/>
    <m/>
    <s v="Payment"/>
    <n v="2"/>
    <s v="Cinnamon roll"/>
    <n v="3.75"/>
    <x v="5"/>
  </r>
  <r>
    <x v="3877"/>
    <d v="2025-05-20T00:00:00"/>
    <x v="3230"/>
    <x v="36"/>
    <n v="1"/>
    <x v="0"/>
    <x v="6"/>
    <x v="7"/>
    <m/>
    <s v="Payment"/>
    <n v="1"/>
    <s v="Cookie"/>
    <n v="3"/>
    <x v="5"/>
  </r>
  <r>
    <x v="3878"/>
    <d v="2025-05-20T00:00:00"/>
    <x v="3233"/>
    <x v="31"/>
    <n v="1"/>
    <x v="0"/>
    <x v="6"/>
    <x v="7"/>
    <m/>
    <s v="Payment"/>
    <n v="2"/>
    <s v="Sticky bun"/>
    <n v="2.75"/>
    <x v="5"/>
  </r>
  <r>
    <x v="3879"/>
    <d v="2025-05-20T00:00:00"/>
    <x v="3234"/>
    <x v="32"/>
    <n v="1"/>
    <x v="0"/>
    <x v="6"/>
    <x v="7"/>
    <m/>
    <s v="Payment"/>
    <n v="1"/>
    <s v="Scone with clotted cream and jam"/>
    <n v="5.75"/>
    <x v="5"/>
  </r>
  <r>
    <x v="3880"/>
    <d v="2025-05-20T00:00:00"/>
    <x v="1405"/>
    <x v="32"/>
    <n v="1"/>
    <x v="0"/>
    <x v="6"/>
    <x v="7"/>
    <m/>
    <s v="Payment"/>
    <n v="1"/>
    <s v="Scone with clotted cream and jam"/>
    <n v="5.75"/>
    <x v="5"/>
  </r>
  <r>
    <x v="3880"/>
    <d v="2025-05-20T00:00:00"/>
    <x v="1405"/>
    <x v="36"/>
    <n v="1"/>
    <x v="0"/>
    <x v="6"/>
    <x v="7"/>
    <m/>
    <s v="Payment"/>
    <n v="1"/>
    <s v="Cookie"/>
    <n v="3"/>
    <x v="5"/>
  </r>
  <r>
    <x v="3881"/>
    <d v="2025-05-20T00:00:00"/>
    <x v="3300"/>
    <x v="36"/>
    <n v="1"/>
    <x v="0"/>
    <x v="6"/>
    <x v="7"/>
    <m/>
    <s v="Payment"/>
    <n v="1"/>
    <s v="Cookie"/>
    <n v="3"/>
    <x v="5"/>
  </r>
  <r>
    <x v="3882"/>
    <d v="2025-05-20T00:00:00"/>
    <x v="2718"/>
    <x v="31"/>
    <n v="1"/>
    <x v="0"/>
    <x v="6"/>
    <x v="7"/>
    <m/>
    <s v="Payment"/>
    <n v="1"/>
    <s v="Sticky bun"/>
    <n v="2.75"/>
    <x v="5"/>
  </r>
  <r>
    <x v="3883"/>
    <d v="2025-05-20T00:00:00"/>
    <x v="3246"/>
    <x v="32"/>
    <n v="1"/>
    <x v="0"/>
    <x v="6"/>
    <x v="7"/>
    <m/>
    <s v="Payment"/>
    <n v="1"/>
    <s v="Scone with clotted cream and jam"/>
    <n v="5.75"/>
    <x v="5"/>
  </r>
  <r>
    <x v="3884"/>
    <d v="2025-05-20T00:00:00"/>
    <x v="3248"/>
    <x v="31"/>
    <n v="1"/>
    <x v="0"/>
    <x v="6"/>
    <x v="7"/>
    <m/>
    <s v="Payment"/>
    <n v="1"/>
    <s v="Sticky bun"/>
    <n v="2.75"/>
    <x v="5"/>
  </r>
  <r>
    <x v="3885"/>
    <d v="2025-05-20T00:00:00"/>
    <x v="3251"/>
    <x v="29"/>
    <n v="1"/>
    <x v="0"/>
    <x v="6"/>
    <x v="7"/>
    <m/>
    <s v="Payment"/>
    <n v="1"/>
    <s v="Cinnamon roll"/>
    <n v="3.75"/>
    <x v="5"/>
  </r>
  <r>
    <x v="3886"/>
    <d v="2025-05-20T00:00:00"/>
    <x v="3252"/>
    <x v="27"/>
    <n v="1"/>
    <x v="0"/>
    <x v="6"/>
    <x v="7"/>
    <m/>
    <s v="Payment"/>
    <n v="1"/>
    <s v="Apricot danish"/>
    <n v="3.5"/>
    <x v="5"/>
  </r>
  <r>
    <x v="3887"/>
    <d v="2025-05-20T00:00:00"/>
    <x v="694"/>
    <x v="31"/>
    <n v="2"/>
    <x v="0"/>
    <x v="6"/>
    <x v="7"/>
    <m/>
    <s v="Payment"/>
    <n v="1"/>
    <s v="Sticky bun"/>
    <n v="5.5"/>
    <x v="5"/>
  </r>
  <r>
    <x v="3888"/>
    <d v="2025-05-20T00:00:00"/>
    <x v="3301"/>
    <x v="31"/>
    <n v="1"/>
    <x v="0"/>
    <x v="6"/>
    <x v="7"/>
    <m/>
    <s v="Payment"/>
    <n v="1"/>
    <s v="Sticky bun"/>
    <n v="2.75"/>
    <x v="5"/>
  </r>
  <r>
    <x v="3889"/>
    <d v="2025-05-20T00:00:00"/>
    <x v="3302"/>
    <x v="32"/>
    <n v="1"/>
    <x v="0"/>
    <x v="6"/>
    <x v="7"/>
    <m/>
    <s v="Payment"/>
    <n v="1"/>
    <s v="Scone with clotted cream and jam"/>
    <n v="5.75"/>
    <x v="5"/>
  </r>
  <r>
    <x v="3890"/>
    <d v="2025-05-20T00:00:00"/>
    <x v="3260"/>
    <x v="37"/>
    <n v="1"/>
    <x v="0"/>
    <x v="6"/>
    <x v="7"/>
    <m/>
    <s v="Payment"/>
    <n v="1"/>
    <s v="Donut"/>
    <n v="3.75"/>
    <x v="5"/>
  </r>
  <r>
    <x v="3891"/>
    <d v="2025-05-20T00:00:00"/>
    <x v="3261"/>
    <x v="32"/>
    <n v="1"/>
    <x v="0"/>
    <x v="6"/>
    <x v="7"/>
    <m/>
    <s v="Payment"/>
    <n v="1"/>
    <s v="Scone with clotted cream and jam"/>
    <n v="5.75"/>
    <x v="5"/>
  </r>
  <r>
    <x v="3892"/>
    <d v="2025-05-20T00:00:00"/>
    <x v="3266"/>
    <x v="29"/>
    <n v="1"/>
    <x v="0"/>
    <x v="6"/>
    <x v="7"/>
    <m/>
    <s v="Payment"/>
    <n v="1"/>
    <s v="Cinnamon roll"/>
    <n v="3.75"/>
    <x v="5"/>
  </r>
  <r>
    <x v="3893"/>
    <d v="2025-05-20T00:00:00"/>
    <x v="3268"/>
    <x v="25"/>
    <n v="1"/>
    <x v="0"/>
    <x v="6"/>
    <x v="6"/>
    <m/>
    <s v="Payment"/>
    <n v="1"/>
    <s v="Candy bar"/>
    <n v="2.75"/>
    <x v="5"/>
  </r>
  <r>
    <x v="3894"/>
    <d v="2025-05-20T00:00:00"/>
    <x v="3274"/>
    <x v="37"/>
    <n v="1"/>
    <x v="0"/>
    <x v="6"/>
    <x v="7"/>
    <m/>
    <s v="Payment"/>
    <n v="1"/>
    <s v="Donut"/>
    <n v="3.75"/>
    <x v="5"/>
  </r>
  <r>
    <x v="3895"/>
    <d v="2025-05-20T00:00:00"/>
    <x v="3303"/>
    <x v="29"/>
    <n v="1"/>
    <x v="0"/>
    <x v="6"/>
    <x v="7"/>
    <m/>
    <s v="Payment"/>
    <n v="1"/>
    <s v="Cinnamon roll"/>
    <n v="3.75"/>
    <x v="5"/>
  </r>
  <r>
    <x v="3896"/>
    <d v="2025-05-20T00:00:00"/>
    <x v="3283"/>
    <x v="27"/>
    <n v="1"/>
    <x v="0"/>
    <x v="6"/>
    <x v="7"/>
    <m/>
    <s v="Payment"/>
    <n v="1"/>
    <s v="Apricot danish"/>
    <n v="3.5"/>
    <x v="5"/>
  </r>
  <r>
    <x v="3897"/>
    <d v="2025-05-21T00:00:00"/>
    <x v="3304"/>
    <x v="3"/>
    <n v="1"/>
    <x v="0"/>
    <x v="1"/>
    <x v="2"/>
    <m/>
    <s v="Payment"/>
    <n v="1"/>
    <s v="Drip coffee refill"/>
    <n v="1.25"/>
    <x v="6"/>
  </r>
  <r>
    <x v="3898"/>
    <d v="2025-05-21T00:00:00"/>
    <x v="3305"/>
    <x v="4"/>
    <n v="1"/>
    <x v="1"/>
    <x v="1"/>
    <x v="1"/>
    <m/>
    <s v="Payment"/>
    <n v="1"/>
    <s v="Drip coffee12 oz"/>
    <n v="2.25"/>
    <x v="6"/>
  </r>
  <r>
    <x v="3899"/>
    <d v="2025-05-21T00:00:00"/>
    <x v="3306"/>
    <x v="2"/>
    <n v="1"/>
    <x v="1"/>
    <x v="1"/>
    <x v="1"/>
    <m/>
    <s v="Payment"/>
    <n v="1"/>
    <s v="Cappuccino12 oz"/>
    <n v="5.5"/>
    <x v="6"/>
  </r>
  <r>
    <x v="3900"/>
    <d v="2025-05-21T00:00:00"/>
    <x v="3307"/>
    <x v="6"/>
    <n v="1"/>
    <x v="1"/>
    <x v="1"/>
    <x v="1"/>
    <m/>
    <s v="Payment"/>
    <n v="1"/>
    <s v="Pourover12 oz"/>
    <n v="3.5"/>
    <x v="6"/>
  </r>
  <r>
    <x v="3901"/>
    <d v="2025-05-21T00:00:00"/>
    <x v="3308"/>
    <x v="6"/>
    <n v="1"/>
    <x v="1"/>
    <x v="1"/>
    <x v="1"/>
    <m/>
    <s v="Payment"/>
    <n v="1"/>
    <s v="Pourover12 oz"/>
    <n v="3.5"/>
    <x v="6"/>
  </r>
  <r>
    <x v="3902"/>
    <d v="2025-05-21T00:00:00"/>
    <x v="3309"/>
    <x v="10"/>
    <n v="1"/>
    <x v="1"/>
    <x v="4"/>
    <x v="5"/>
    <m/>
    <s v="Payment"/>
    <n v="1"/>
    <s v="Single-origin12 oz"/>
    <n v="14.95"/>
    <x v="6"/>
  </r>
  <r>
    <x v="3903"/>
    <d v="2025-05-21T00:00:00"/>
    <x v="3310"/>
    <x v="1"/>
    <n v="1"/>
    <x v="1"/>
    <x v="1"/>
    <x v="1"/>
    <m/>
    <s v="Payment"/>
    <n v="1"/>
    <s v="Café latté12 oz"/>
    <n v="4.25"/>
    <x v="6"/>
  </r>
  <r>
    <x v="3904"/>
    <d v="2025-05-21T00:00:00"/>
    <x v="3311"/>
    <x v="4"/>
    <n v="1"/>
    <x v="1"/>
    <x v="1"/>
    <x v="1"/>
    <m/>
    <s v="Payment"/>
    <n v="1"/>
    <s v="Drip coffee12 oz"/>
    <n v="2.25"/>
    <x v="6"/>
  </r>
  <r>
    <x v="3905"/>
    <d v="2025-05-21T00:00:00"/>
    <x v="3312"/>
    <x v="1"/>
    <n v="1"/>
    <x v="1"/>
    <x v="1"/>
    <x v="1"/>
    <m/>
    <s v="Payment"/>
    <n v="1"/>
    <s v="Café latté12 oz"/>
    <n v="4.25"/>
    <x v="6"/>
  </r>
  <r>
    <x v="3906"/>
    <d v="2025-05-21T00:00:00"/>
    <x v="3313"/>
    <x v="9"/>
    <n v="1"/>
    <x v="0"/>
    <x v="3"/>
    <x v="4"/>
    <m/>
    <s v="Payment"/>
    <n v="1"/>
    <s v="Syrup"/>
    <n v="0.75"/>
    <x v="6"/>
  </r>
  <r>
    <x v="3906"/>
    <d v="2025-05-21T00:00:00"/>
    <x v="3313"/>
    <x v="6"/>
    <n v="1"/>
    <x v="1"/>
    <x v="1"/>
    <x v="1"/>
    <m/>
    <s v="Payment"/>
    <n v="1"/>
    <s v="Pourover12 oz"/>
    <n v="3.5"/>
    <x v="6"/>
  </r>
  <r>
    <x v="3906"/>
    <d v="2025-05-21T00:00:00"/>
    <x v="3313"/>
    <x v="6"/>
    <n v="1"/>
    <x v="1"/>
    <x v="1"/>
    <x v="1"/>
    <m/>
    <s v="Payment"/>
    <n v="1"/>
    <s v="Pourover12 oz"/>
    <n v="3.5"/>
    <x v="6"/>
  </r>
  <r>
    <x v="3907"/>
    <d v="2025-05-21T00:00:00"/>
    <x v="3314"/>
    <x v="1"/>
    <n v="1"/>
    <x v="1"/>
    <x v="1"/>
    <x v="1"/>
    <m/>
    <s v="Payment"/>
    <n v="1"/>
    <s v="Café latté12 oz"/>
    <n v="4.25"/>
    <x v="6"/>
  </r>
  <r>
    <x v="3908"/>
    <d v="2025-05-21T00:00:00"/>
    <x v="3315"/>
    <x v="1"/>
    <n v="1"/>
    <x v="1"/>
    <x v="1"/>
    <x v="1"/>
    <m/>
    <s v="Payment"/>
    <n v="1"/>
    <s v="Café latté12 oz"/>
    <n v="4.25"/>
    <x v="6"/>
  </r>
  <r>
    <x v="3909"/>
    <d v="2025-05-21T00:00:00"/>
    <x v="3316"/>
    <x v="24"/>
    <n v="1"/>
    <x v="1"/>
    <x v="1"/>
    <x v="1"/>
    <m/>
    <s v="Payment"/>
    <n v="2"/>
    <s v="Aeropress12 oz"/>
    <n v="6"/>
    <x v="6"/>
  </r>
  <r>
    <x v="3910"/>
    <d v="2025-05-21T00:00:00"/>
    <x v="3317"/>
    <x v="9"/>
    <n v="1"/>
    <x v="0"/>
    <x v="3"/>
    <x v="4"/>
    <m/>
    <s v="Payment"/>
    <n v="2"/>
    <s v="Syrup"/>
    <n v="0.75"/>
    <x v="6"/>
  </r>
  <r>
    <x v="3910"/>
    <d v="2025-05-21T00:00:00"/>
    <x v="3317"/>
    <x v="6"/>
    <n v="1"/>
    <x v="1"/>
    <x v="1"/>
    <x v="1"/>
    <m/>
    <s v="Payment"/>
    <n v="2"/>
    <s v="Pourover12 oz"/>
    <n v="3.5"/>
    <x v="6"/>
  </r>
  <r>
    <x v="3911"/>
    <d v="2025-05-21T00:00:00"/>
    <x v="3318"/>
    <x v="8"/>
    <n v="1"/>
    <x v="1"/>
    <x v="2"/>
    <x v="3"/>
    <m/>
    <s v="Payment"/>
    <n v="2"/>
    <s v="Iced tea12 oz"/>
    <n v="4.25"/>
    <x v="6"/>
  </r>
  <r>
    <x v="3912"/>
    <d v="2025-05-21T00:00:00"/>
    <x v="3319"/>
    <x v="12"/>
    <n v="1"/>
    <x v="3"/>
    <x v="1"/>
    <x v="1"/>
    <m/>
    <s v="Payment"/>
    <n v="1"/>
    <s v="Espresso1 oz"/>
    <n v="2.5"/>
    <x v="6"/>
  </r>
  <r>
    <x v="3913"/>
    <d v="2025-05-21T00:00:00"/>
    <x v="3320"/>
    <x v="9"/>
    <n v="1"/>
    <x v="0"/>
    <x v="3"/>
    <x v="4"/>
    <m/>
    <s v="Payment"/>
    <n v="2"/>
    <s v="Syrup"/>
    <n v="0.75"/>
    <x v="6"/>
  </r>
  <r>
    <x v="3913"/>
    <d v="2025-05-21T00:00:00"/>
    <x v="3320"/>
    <x v="6"/>
    <n v="1"/>
    <x v="1"/>
    <x v="1"/>
    <x v="1"/>
    <m/>
    <s v="Payment"/>
    <n v="2"/>
    <s v="Pourover12 oz"/>
    <n v="3.5"/>
    <x v="6"/>
  </r>
  <r>
    <x v="3914"/>
    <d v="2025-05-21T00:00:00"/>
    <x v="3321"/>
    <x v="1"/>
    <n v="1"/>
    <x v="1"/>
    <x v="1"/>
    <x v="1"/>
    <m/>
    <s v="Payment"/>
    <n v="1"/>
    <s v="Café latté12 oz"/>
    <n v="4.25"/>
    <x v="6"/>
  </r>
  <r>
    <x v="3915"/>
    <d v="2025-05-21T00:00:00"/>
    <x v="3322"/>
    <x v="3"/>
    <n v="1"/>
    <x v="0"/>
    <x v="1"/>
    <x v="2"/>
    <m/>
    <s v="Payment"/>
    <n v="1"/>
    <s v="Drip coffee refill"/>
    <n v="1.25"/>
    <x v="6"/>
  </r>
  <r>
    <x v="3916"/>
    <d v="2025-05-21T00:00:00"/>
    <x v="3323"/>
    <x v="17"/>
    <n v="1"/>
    <x v="1"/>
    <x v="1"/>
    <x v="3"/>
    <m/>
    <s v="Payment"/>
    <n v="2"/>
    <s v="Iced Guillermo12 oz"/>
    <n v="3.5"/>
    <x v="6"/>
  </r>
  <r>
    <x v="3917"/>
    <d v="2025-05-21T00:00:00"/>
    <x v="3324"/>
    <x v="8"/>
    <n v="1"/>
    <x v="1"/>
    <x v="2"/>
    <x v="3"/>
    <m/>
    <s v="Payment"/>
    <n v="2"/>
    <s v="Iced tea12 oz"/>
    <n v="4.25"/>
    <x v="6"/>
  </r>
  <r>
    <x v="3918"/>
    <d v="2025-05-21T00:00:00"/>
    <x v="3325"/>
    <x v="13"/>
    <n v="1"/>
    <x v="4"/>
    <x v="2"/>
    <x v="1"/>
    <m/>
    <s v="Payment"/>
    <n v="1"/>
    <s v="Moroccan tea10 oz"/>
    <n v="3"/>
    <x v="6"/>
  </r>
  <r>
    <x v="3919"/>
    <d v="2025-05-21T00:00:00"/>
    <x v="3326"/>
    <x v="20"/>
    <n v="1"/>
    <x v="1"/>
    <x v="2"/>
    <x v="1"/>
    <m/>
    <s v="Payment"/>
    <n v="1"/>
    <s v="Rooibos latté12 oz"/>
    <n v="5.5"/>
    <x v="6"/>
  </r>
  <r>
    <x v="3919"/>
    <d v="2025-05-21T00:00:00"/>
    <x v="3326"/>
    <x v="11"/>
    <n v="1"/>
    <x v="0"/>
    <x v="3"/>
    <x v="4"/>
    <m/>
    <s v="Payment"/>
    <n v="1"/>
    <s v="Extra shot"/>
    <n v="1"/>
    <x v="6"/>
  </r>
  <r>
    <x v="3920"/>
    <d v="2025-05-21T00:00:00"/>
    <x v="3327"/>
    <x v="1"/>
    <n v="1"/>
    <x v="1"/>
    <x v="1"/>
    <x v="1"/>
    <m/>
    <s v="Payment"/>
    <n v="1"/>
    <s v="Café latté12 oz"/>
    <n v="4.25"/>
    <x v="6"/>
  </r>
  <r>
    <x v="3921"/>
    <d v="2025-05-21T00:00:00"/>
    <x v="3328"/>
    <x v="20"/>
    <n v="1"/>
    <x v="1"/>
    <x v="2"/>
    <x v="1"/>
    <m/>
    <s v="Payment"/>
    <n v="1"/>
    <s v="Rooibos latté12 oz"/>
    <n v="5.5"/>
    <x v="6"/>
  </r>
  <r>
    <x v="3922"/>
    <d v="2025-05-21T00:00:00"/>
    <x v="3329"/>
    <x v="21"/>
    <n v="1"/>
    <x v="4"/>
    <x v="5"/>
    <x v="1"/>
    <m/>
    <s v="Payment"/>
    <n v="2"/>
    <s v="Foamed vanilla milk10 oz"/>
    <n v="3"/>
    <x v="6"/>
  </r>
  <r>
    <x v="3923"/>
    <d v="2025-05-21T00:00:00"/>
    <x v="3330"/>
    <x v="15"/>
    <n v="1"/>
    <x v="1"/>
    <x v="1"/>
    <x v="3"/>
    <m/>
    <s v="Payment"/>
    <n v="1"/>
    <s v="Frappé12 oz"/>
    <n v="4.75"/>
    <x v="6"/>
  </r>
  <r>
    <x v="3924"/>
    <d v="2025-05-21T00:00:00"/>
    <x v="3331"/>
    <x v="20"/>
    <n v="1"/>
    <x v="1"/>
    <x v="2"/>
    <x v="1"/>
    <m/>
    <s v="Payment"/>
    <n v="2"/>
    <s v="Rooibos latté12 oz"/>
    <n v="5.5"/>
    <x v="6"/>
  </r>
  <r>
    <x v="3925"/>
    <d v="2025-05-21T00:00:00"/>
    <x v="3332"/>
    <x v="24"/>
    <n v="1"/>
    <x v="1"/>
    <x v="1"/>
    <x v="1"/>
    <m/>
    <s v="Payment"/>
    <n v="1"/>
    <s v="Aeropress12 oz"/>
    <n v="6"/>
    <x v="6"/>
  </r>
  <r>
    <x v="3926"/>
    <d v="2025-05-21T00:00:00"/>
    <x v="3333"/>
    <x v="2"/>
    <n v="1"/>
    <x v="1"/>
    <x v="1"/>
    <x v="1"/>
    <m/>
    <s v="Payment"/>
    <n v="1"/>
    <s v="Cappuccino12 oz"/>
    <n v="5.5"/>
    <x v="6"/>
  </r>
  <r>
    <x v="3927"/>
    <d v="2025-05-21T00:00:00"/>
    <x v="3334"/>
    <x v="20"/>
    <n v="1"/>
    <x v="1"/>
    <x v="2"/>
    <x v="1"/>
    <m/>
    <s v="Payment"/>
    <n v="2"/>
    <s v="Rooibos latté12 oz"/>
    <n v="5.5"/>
    <x v="6"/>
  </r>
  <r>
    <x v="3927"/>
    <d v="2025-05-21T00:00:00"/>
    <x v="3334"/>
    <x v="4"/>
    <n v="1"/>
    <x v="1"/>
    <x v="1"/>
    <x v="1"/>
    <m/>
    <s v="Payment"/>
    <n v="2"/>
    <s v="Drip coffee12 oz"/>
    <n v="2.25"/>
    <x v="6"/>
  </r>
  <r>
    <x v="3928"/>
    <d v="2025-05-21T00:00:00"/>
    <x v="3335"/>
    <x v="20"/>
    <n v="1"/>
    <x v="1"/>
    <x v="2"/>
    <x v="1"/>
    <m/>
    <s v="Payment"/>
    <n v="1"/>
    <s v="Rooibos latté12 oz"/>
    <n v="5.5"/>
    <x v="6"/>
  </r>
  <r>
    <x v="3929"/>
    <d v="2025-05-21T00:00:00"/>
    <x v="3336"/>
    <x v="5"/>
    <n v="1"/>
    <x v="1"/>
    <x v="1"/>
    <x v="1"/>
    <m/>
    <s v="Payment"/>
    <n v="1"/>
    <s v="Café Cubano12 oz"/>
    <n v="7"/>
    <x v="6"/>
  </r>
  <r>
    <x v="3930"/>
    <d v="2025-05-21T00:00:00"/>
    <x v="3337"/>
    <x v="21"/>
    <n v="1"/>
    <x v="4"/>
    <x v="5"/>
    <x v="1"/>
    <m/>
    <s v="Payment"/>
    <n v="2"/>
    <s v="Foamed vanilla milk10 oz"/>
    <n v="3"/>
    <x v="6"/>
  </r>
  <r>
    <x v="3930"/>
    <d v="2025-05-21T00:00:00"/>
    <x v="3337"/>
    <x v="4"/>
    <n v="1"/>
    <x v="1"/>
    <x v="1"/>
    <x v="1"/>
    <m/>
    <s v="Payment"/>
    <n v="2"/>
    <s v="Drip coffee12 oz"/>
    <n v="2.25"/>
    <x v="6"/>
  </r>
  <r>
    <x v="3931"/>
    <d v="2025-05-21T00:00:00"/>
    <x v="3338"/>
    <x v="7"/>
    <n v="1"/>
    <x v="2"/>
    <x v="1"/>
    <x v="1"/>
    <m/>
    <s v="Payment"/>
    <n v="1"/>
    <s v="Turkish coffee3 oz"/>
    <n v="3.75"/>
    <x v="6"/>
  </r>
  <r>
    <x v="3932"/>
    <d v="2025-05-21T00:00:00"/>
    <x v="3339"/>
    <x v="9"/>
    <n v="1"/>
    <x v="0"/>
    <x v="3"/>
    <x v="4"/>
    <m/>
    <s v="Payment"/>
    <n v="2"/>
    <s v="Syrup"/>
    <n v="0.75"/>
    <x v="6"/>
  </r>
  <r>
    <x v="3932"/>
    <d v="2025-05-21T00:00:00"/>
    <x v="3339"/>
    <x v="15"/>
    <n v="1"/>
    <x v="1"/>
    <x v="1"/>
    <x v="3"/>
    <m/>
    <s v="Payment"/>
    <n v="2"/>
    <s v="Frappé12 oz"/>
    <n v="4.75"/>
    <x v="6"/>
  </r>
  <r>
    <x v="3933"/>
    <d v="2025-05-21T00:00:00"/>
    <x v="3340"/>
    <x v="15"/>
    <n v="1"/>
    <x v="1"/>
    <x v="1"/>
    <x v="3"/>
    <m/>
    <s v="Payment"/>
    <n v="2"/>
    <s v="Frappé12 oz"/>
    <n v="4.75"/>
    <x v="6"/>
  </r>
  <r>
    <x v="3934"/>
    <d v="2025-05-21T00:00:00"/>
    <x v="3341"/>
    <x v="23"/>
    <n v="1"/>
    <x v="4"/>
    <x v="1"/>
    <x v="3"/>
    <m/>
    <s v="Payment"/>
    <n v="1"/>
    <s v="Mazagran10 oz"/>
    <n v="4"/>
    <x v="6"/>
  </r>
  <r>
    <x v="3935"/>
    <d v="2025-05-21T00:00:00"/>
    <x v="800"/>
    <x v="10"/>
    <n v="2"/>
    <x v="1"/>
    <x v="4"/>
    <x v="5"/>
    <m/>
    <s v="Payment"/>
    <n v="1"/>
    <s v="Single-origin12 oz"/>
    <n v="29.9"/>
    <x v="6"/>
  </r>
  <r>
    <x v="3936"/>
    <d v="2025-05-21T00:00:00"/>
    <x v="3342"/>
    <x v="13"/>
    <n v="1"/>
    <x v="4"/>
    <x v="2"/>
    <x v="1"/>
    <m/>
    <s v="Payment"/>
    <n v="1"/>
    <s v="Moroccan tea10 oz"/>
    <n v="3"/>
    <x v="6"/>
  </r>
  <r>
    <x v="3937"/>
    <d v="2025-05-21T00:00:00"/>
    <x v="3343"/>
    <x v="10"/>
    <n v="1"/>
    <x v="1"/>
    <x v="4"/>
    <x v="5"/>
    <m/>
    <s v="Payment"/>
    <n v="1"/>
    <s v="Single-origin12 oz"/>
    <n v="14.95"/>
    <x v="6"/>
  </r>
  <r>
    <x v="3938"/>
    <d v="2025-05-21T00:00:00"/>
    <x v="3344"/>
    <x v="20"/>
    <n v="1"/>
    <x v="1"/>
    <x v="2"/>
    <x v="1"/>
    <m/>
    <s v="Payment"/>
    <n v="2"/>
    <s v="Rooibos latté12 oz"/>
    <n v="5.5"/>
    <x v="6"/>
  </r>
  <r>
    <x v="3939"/>
    <d v="2025-05-21T00:00:00"/>
    <x v="3345"/>
    <x v="14"/>
    <n v="1"/>
    <x v="5"/>
    <x v="5"/>
    <x v="1"/>
    <m/>
    <s v="Payment"/>
    <n v="1"/>
    <s v="Hot chocolateRegular (12 oz)"/>
    <n v="4.75"/>
    <x v="6"/>
  </r>
  <r>
    <x v="3940"/>
    <d v="2025-05-21T00:00:00"/>
    <x v="3346"/>
    <x v="2"/>
    <n v="1"/>
    <x v="1"/>
    <x v="1"/>
    <x v="1"/>
    <m/>
    <s v="Payment"/>
    <n v="1"/>
    <s v="Cappuccino12 oz"/>
    <n v="5.5"/>
    <x v="6"/>
  </r>
  <r>
    <x v="3941"/>
    <d v="2025-05-21T00:00:00"/>
    <x v="3347"/>
    <x v="1"/>
    <n v="1"/>
    <x v="1"/>
    <x v="1"/>
    <x v="1"/>
    <m/>
    <s v="Payment"/>
    <n v="1"/>
    <s v="Café latté12 oz"/>
    <n v="4.25"/>
    <x v="6"/>
  </r>
  <r>
    <x v="3942"/>
    <d v="2025-05-21T00:00:00"/>
    <x v="3348"/>
    <x v="8"/>
    <n v="1"/>
    <x v="1"/>
    <x v="2"/>
    <x v="3"/>
    <m/>
    <s v="Payment"/>
    <n v="2"/>
    <s v="Iced tea12 oz"/>
    <n v="4.25"/>
    <x v="6"/>
  </r>
  <r>
    <x v="3943"/>
    <d v="2025-05-21T00:00:00"/>
    <x v="3349"/>
    <x v="15"/>
    <n v="1"/>
    <x v="1"/>
    <x v="1"/>
    <x v="3"/>
    <m/>
    <s v="Payment"/>
    <n v="2"/>
    <s v="Frappé12 oz"/>
    <n v="4.75"/>
    <x v="6"/>
  </r>
  <r>
    <x v="3944"/>
    <d v="2025-05-21T00:00:00"/>
    <x v="1987"/>
    <x v="9"/>
    <n v="1"/>
    <x v="0"/>
    <x v="3"/>
    <x v="4"/>
    <m/>
    <s v="Payment"/>
    <n v="1"/>
    <s v="Syrup"/>
    <n v="0.75"/>
    <x v="6"/>
  </r>
  <r>
    <x v="3944"/>
    <d v="2025-05-21T00:00:00"/>
    <x v="1987"/>
    <x v="1"/>
    <n v="1"/>
    <x v="1"/>
    <x v="1"/>
    <x v="1"/>
    <m/>
    <s v="Payment"/>
    <n v="1"/>
    <s v="Café latté12 oz"/>
    <n v="4.25"/>
    <x v="6"/>
  </r>
  <r>
    <x v="3945"/>
    <d v="2025-05-21T00:00:00"/>
    <x v="3350"/>
    <x v="1"/>
    <n v="1"/>
    <x v="1"/>
    <x v="1"/>
    <x v="1"/>
    <m/>
    <s v="Payment"/>
    <n v="1"/>
    <s v="Café latté12 oz"/>
    <n v="4.25"/>
    <x v="6"/>
  </r>
  <r>
    <x v="3946"/>
    <d v="2025-05-21T00:00:00"/>
    <x v="3351"/>
    <x v="7"/>
    <n v="1"/>
    <x v="2"/>
    <x v="1"/>
    <x v="1"/>
    <m/>
    <s v="Payment"/>
    <n v="2"/>
    <s v="Turkish coffee3 oz"/>
    <n v="3.75"/>
    <x v="6"/>
  </r>
  <r>
    <x v="3947"/>
    <d v="2025-05-21T00:00:00"/>
    <x v="3352"/>
    <x v="19"/>
    <n v="3"/>
    <x v="1"/>
    <x v="4"/>
    <x v="5"/>
    <m/>
    <s v="Payment"/>
    <n v="2"/>
    <s v="House blend12 oz"/>
    <n v="38.849999999999994"/>
    <x v="6"/>
  </r>
  <r>
    <x v="3948"/>
    <d v="2025-05-21T00:00:00"/>
    <x v="3353"/>
    <x v="6"/>
    <n v="1"/>
    <x v="1"/>
    <x v="1"/>
    <x v="1"/>
    <m/>
    <s v="Payment"/>
    <n v="1"/>
    <s v="Pourover12 oz"/>
    <n v="3.5"/>
    <x v="6"/>
  </r>
  <r>
    <x v="3949"/>
    <d v="2025-05-21T00:00:00"/>
    <x v="3354"/>
    <x v="4"/>
    <n v="1"/>
    <x v="1"/>
    <x v="1"/>
    <x v="1"/>
    <m/>
    <s v="Payment"/>
    <n v="2"/>
    <s v="Drip coffee12 oz"/>
    <n v="2.25"/>
    <x v="6"/>
  </r>
  <r>
    <x v="3950"/>
    <d v="2025-05-21T00:00:00"/>
    <x v="3355"/>
    <x v="6"/>
    <n v="1"/>
    <x v="1"/>
    <x v="1"/>
    <x v="1"/>
    <m/>
    <s v="Payment"/>
    <n v="2"/>
    <s v="Pourover12 oz"/>
    <n v="3.5"/>
    <x v="6"/>
  </r>
  <r>
    <x v="3951"/>
    <d v="2025-05-21T00:00:00"/>
    <x v="3356"/>
    <x v="2"/>
    <n v="1"/>
    <x v="1"/>
    <x v="1"/>
    <x v="1"/>
    <m/>
    <s v="Payment"/>
    <n v="1"/>
    <s v="Cappuccino12 oz"/>
    <n v="5.5"/>
    <x v="6"/>
  </r>
  <r>
    <x v="3952"/>
    <d v="2025-05-21T00:00:00"/>
    <x v="3357"/>
    <x v="1"/>
    <n v="1"/>
    <x v="1"/>
    <x v="1"/>
    <x v="1"/>
    <m/>
    <s v="Payment"/>
    <n v="1"/>
    <s v="Café latté12 oz"/>
    <n v="4.25"/>
    <x v="6"/>
  </r>
  <r>
    <x v="3953"/>
    <d v="2025-05-21T00:00:00"/>
    <x v="3220"/>
    <x v="7"/>
    <n v="1"/>
    <x v="2"/>
    <x v="1"/>
    <x v="1"/>
    <m/>
    <s v="Payment"/>
    <n v="1"/>
    <s v="Turkish coffee3 oz"/>
    <n v="3.75"/>
    <x v="6"/>
  </r>
  <r>
    <x v="3954"/>
    <d v="2025-05-21T00:00:00"/>
    <x v="3358"/>
    <x v="15"/>
    <n v="1"/>
    <x v="1"/>
    <x v="1"/>
    <x v="3"/>
    <m/>
    <s v="Payment"/>
    <n v="2"/>
    <s v="Frappé12 oz"/>
    <n v="4.75"/>
    <x v="6"/>
  </r>
  <r>
    <x v="3955"/>
    <d v="2025-05-21T00:00:00"/>
    <x v="3359"/>
    <x v="2"/>
    <n v="1"/>
    <x v="1"/>
    <x v="1"/>
    <x v="1"/>
    <m/>
    <s v="Payment"/>
    <n v="1"/>
    <s v="Cappuccino12 oz"/>
    <n v="5.5"/>
    <x v="6"/>
  </r>
  <r>
    <x v="3956"/>
    <d v="2025-05-21T00:00:00"/>
    <x v="3360"/>
    <x v="9"/>
    <n v="1"/>
    <x v="0"/>
    <x v="3"/>
    <x v="4"/>
    <m/>
    <s v="Payment"/>
    <n v="1"/>
    <s v="Syrup"/>
    <n v="0.75"/>
    <x v="6"/>
  </r>
  <r>
    <x v="3956"/>
    <d v="2025-05-21T00:00:00"/>
    <x v="3360"/>
    <x v="6"/>
    <n v="1"/>
    <x v="1"/>
    <x v="1"/>
    <x v="1"/>
    <m/>
    <s v="Payment"/>
    <n v="1"/>
    <s v="Pourover12 oz"/>
    <n v="3.5"/>
    <x v="6"/>
  </r>
  <r>
    <x v="3957"/>
    <d v="2025-05-21T00:00:00"/>
    <x v="3361"/>
    <x v="16"/>
    <n v="1"/>
    <x v="1"/>
    <x v="5"/>
    <x v="3"/>
    <m/>
    <s v="Payment"/>
    <n v="1"/>
    <s v="Coconut milk smoothie12 oz"/>
    <n v="5.75"/>
    <x v="6"/>
  </r>
  <r>
    <x v="3958"/>
    <d v="2025-05-21T00:00:00"/>
    <x v="3362"/>
    <x v="9"/>
    <n v="1"/>
    <x v="0"/>
    <x v="3"/>
    <x v="4"/>
    <m/>
    <s v="Payment"/>
    <n v="2"/>
    <s v="Syrup"/>
    <n v="0.75"/>
    <x v="6"/>
  </r>
  <r>
    <x v="3958"/>
    <d v="2025-05-21T00:00:00"/>
    <x v="3362"/>
    <x v="15"/>
    <n v="1"/>
    <x v="1"/>
    <x v="1"/>
    <x v="3"/>
    <m/>
    <s v="Payment"/>
    <n v="2"/>
    <s v="Frappé12 oz"/>
    <n v="4.75"/>
    <x v="6"/>
  </r>
  <r>
    <x v="3959"/>
    <d v="2025-05-21T00:00:00"/>
    <x v="1676"/>
    <x v="7"/>
    <n v="1"/>
    <x v="2"/>
    <x v="1"/>
    <x v="1"/>
    <m/>
    <s v="Payment"/>
    <n v="1"/>
    <s v="Turkish coffee3 oz"/>
    <n v="3.75"/>
    <x v="6"/>
  </r>
  <r>
    <x v="3960"/>
    <d v="2025-05-21T00:00:00"/>
    <x v="3363"/>
    <x v="13"/>
    <n v="1"/>
    <x v="4"/>
    <x v="2"/>
    <x v="1"/>
    <m/>
    <s v="Payment"/>
    <n v="1"/>
    <s v="Moroccan tea10 oz"/>
    <n v="3"/>
    <x v="6"/>
  </r>
  <r>
    <x v="3961"/>
    <d v="2025-05-21T00:00:00"/>
    <x v="3364"/>
    <x v="7"/>
    <n v="1"/>
    <x v="2"/>
    <x v="1"/>
    <x v="1"/>
    <m/>
    <s v="Payment"/>
    <n v="1"/>
    <s v="Turkish coffee3 oz"/>
    <n v="3.75"/>
    <x v="6"/>
  </r>
  <r>
    <x v="3962"/>
    <d v="2025-05-21T00:00:00"/>
    <x v="3365"/>
    <x v="6"/>
    <n v="1"/>
    <x v="1"/>
    <x v="1"/>
    <x v="1"/>
    <m/>
    <s v="Payment"/>
    <n v="1"/>
    <s v="Pourover12 oz"/>
    <n v="3.5"/>
    <x v="6"/>
  </r>
  <r>
    <x v="3962"/>
    <d v="2025-05-21T00:00:00"/>
    <x v="3365"/>
    <x v="11"/>
    <n v="1"/>
    <x v="0"/>
    <x v="3"/>
    <x v="4"/>
    <m/>
    <s v="Payment"/>
    <n v="1"/>
    <s v="Extra shot"/>
    <n v="1"/>
    <x v="6"/>
  </r>
  <r>
    <x v="3963"/>
    <d v="2025-05-21T00:00:00"/>
    <x v="3366"/>
    <x v="7"/>
    <n v="1"/>
    <x v="2"/>
    <x v="1"/>
    <x v="1"/>
    <m/>
    <s v="Payment"/>
    <n v="1"/>
    <s v="Turkish coffee3 oz"/>
    <n v="3.75"/>
    <x v="6"/>
  </r>
  <r>
    <x v="3964"/>
    <d v="2025-05-21T00:00:00"/>
    <x v="100"/>
    <x v="1"/>
    <n v="1"/>
    <x v="1"/>
    <x v="1"/>
    <x v="1"/>
    <m/>
    <s v="Payment"/>
    <n v="1"/>
    <s v="Café latté12 oz"/>
    <n v="4.25"/>
    <x v="6"/>
  </r>
  <r>
    <x v="3965"/>
    <d v="2025-05-21T00:00:00"/>
    <x v="3367"/>
    <x v="2"/>
    <n v="1"/>
    <x v="1"/>
    <x v="1"/>
    <x v="1"/>
    <m/>
    <s v="Payment"/>
    <n v="2"/>
    <s v="Cappuccino12 oz"/>
    <n v="5.5"/>
    <x v="6"/>
  </r>
  <r>
    <x v="3966"/>
    <d v="2025-05-21T00:00:00"/>
    <x v="3368"/>
    <x v="15"/>
    <n v="1"/>
    <x v="1"/>
    <x v="1"/>
    <x v="3"/>
    <m/>
    <s v="Payment"/>
    <n v="1"/>
    <s v="Frappé12 oz"/>
    <n v="4.75"/>
    <x v="6"/>
  </r>
  <r>
    <x v="3967"/>
    <d v="2025-05-21T00:00:00"/>
    <x v="3369"/>
    <x v="2"/>
    <n v="1"/>
    <x v="1"/>
    <x v="1"/>
    <x v="1"/>
    <m/>
    <s v="Payment"/>
    <n v="1"/>
    <s v="Cappuccino12 oz"/>
    <n v="5.5"/>
    <x v="6"/>
  </r>
  <r>
    <x v="3968"/>
    <d v="2025-05-21T00:00:00"/>
    <x v="3370"/>
    <x v="20"/>
    <n v="1"/>
    <x v="1"/>
    <x v="2"/>
    <x v="1"/>
    <m/>
    <s v="Payment"/>
    <n v="2"/>
    <s v="Rooibos latté12 oz"/>
    <n v="5.5"/>
    <x v="6"/>
  </r>
  <r>
    <x v="3969"/>
    <d v="2025-05-21T00:00:00"/>
    <x v="3371"/>
    <x v="20"/>
    <n v="1"/>
    <x v="1"/>
    <x v="2"/>
    <x v="1"/>
    <m/>
    <s v="Payment"/>
    <n v="1"/>
    <s v="Rooibos latté12 oz"/>
    <n v="5.5"/>
    <x v="6"/>
  </r>
  <r>
    <x v="3970"/>
    <d v="2025-05-21T00:00:00"/>
    <x v="3372"/>
    <x v="9"/>
    <n v="1"/>
    <x v="0"/>
    <x v="3"/>
    <x v="4"/>
    <m/>
    <s v="Payment"/>
    <n v="1"/>
    <s v="Syrup"/>
    <n v="0.75"/>
    <x v="6"/>
  </r>
  <r>
    <x v="3971"/>
    <d v="2025-05-21T00:00:00"/>
    <x v="3373"/>
    <x v="4"/>
    <n v="1"/>
    <x v="1"/>
    <x v="1"/>
    <x v="1"/>
    <m/>
    <s v="Payment"/>
    <n v="2"/>
    <s v="Drip coffee12 oz"/>
    <n v="2.25"/>
    <x v="6"/>
  </r>
  <r>
    <x v="3972"/>
    <d v="2025-05-21T00:00:00"/>
    <x v="3374"/>
    <x v="9"/>
    <n v="1"/>
    <x v="0"/>
    <x v="3"/>
    <x v="4"/>
    <m/>
    <s v="Payment"/>
    <n v="1"/>
    <s v="Syrup"/>
    <n v="0.75"/>
    <x v="6"/>
  </r>
  <r>
    <x v="3972"/>
    <d v="2025-05-21T00:00:00"/>
    <x v="3374"/>
    <x v="6"/>
    <n v="1"/>
    <x v="1"/>
    <x v="1"/>
    <x v="1"/>
    <m/>
    <s v="Payment"/>
    <n v="1"/>
    <s v="Pourover12 oz"/>
    <n v="3.5"/>
    <x v="6"/>
  </r>
  <r>
    <x v="3973"/>
    <d v="2025-05-21T00:00:00"/>
    <x v="3375"/>
    <x v="7"/>
    <n v="1"/>
    <x v="2"/>
    <x v="1"/>
    <x v="1"/>
    <m/>
    <s v="Payment"/>
    <n v="2"/>
    <s v="Turkish coffee3 oz"/>
    <n v="3.75"/>
    <x v="6"/>
  </r>
  <r>
    <x v="3974"/>
    <d v="2025-05-21T00:00:00"/>
    <x v="3376"/>
    <x v="1"/>
    <n v="1"/>
    <x v="1"/>
    <x v="1"/>
    <x v="1"/>
    <m/>
    <s v="Payment"/>
    <n v="1"/>
    <s v="Café latté12 oz"/>
    <n v="4.25"/>
    <x v="6"/>
  </r>
  <r>
    <x v="3975"/>
    <d v="2025-05-21T00:00:00"/>
    <x v="3377"/>
    <x v="2"/>
    <n v="1"/>
    <x v="1"/>
    <x v="1"/>
    <x v="1"/>
    <m/>
    <s v="Payment"/>
    <n v="2"/>
    <s v="Cappuccino12 oz"/>
    <n v="5.5"/>
    <x v="6"/>
  </r>
  <r>
    <x v="3976"/>
    <d v="2025-05-21T00:00:00"/>
    <x v="3378"/>
    <x v="4"/>
    <n v="1"/>
    <x v="1"/>
    <x v="1"/>
    <x v="1"/>
    <m/>
    <s v="Payment"/>
    <n v="1"/>
    <s v="Drip coffee12 oz"/>
    <n v="2.25"/>
    <x v="6"/>
  </r>
  <r>
    <x v="3977"/>
    <d v="2025-05-21T00:00:00"/>
    <x v="3379"/>
    <x v="2"/>
    <n v="1"/>
    <x v="1"/>
    <x v="1"/>
    <x v="1"/>
    <m/>
    <s v="Payment"/>
    <n v="1"/>
    <s v="Cappuccino12 oz"/>
    <n v="5.5"/>
    <x v="6"/>
  </r>
  <r>
    <x v="3978"/>
    <d v="2025-05-21T00:00:00"/>
    <x v="3380"/>
    <x v="3"/>
    <n v="1"/>
    <x v="0"/>
    <x v="1"/>
    <x v="2"/>
    <m/>
    <s v="Payment"/>
    <n v="1"/>
    <s v="Drip coffee refill"/>
    <n v="1.25"/>
    <x v="6"/>
  </r>
  <r>
    <x v="3979"/>
    <d v="2025-05-21T00:00:00"/>
    <x v="3381"/>
    <x v="6"/>
    <n v="1"/>
    <x v="1"/>
    <x v="1"/>
    <x v="1"/>
    <m/>
    <s v="Payment"/>
    <n v="2"/>
    <s v="Pourover12 oz"/>
    <n v="3.5"/>
    <x v="6"/>
  </r>
  <r>
    <x v="3980"/>
    <d v="2025-05-21T00:00:00"/>
    <x v="3382"/>
    <x v="12"/>
    <n v="1"/>
    <x v="3"/>
    <x v="1"/>
    <x v="1"/>
    <m/>
    <s v="Payment"/>
    <n v="1"/>
    <s v="Espresso1 oz"/>
    <n v="2.5"/>
    <x v="6"/>
  </r>
  <r>
    <x v="3981"/>
    <d v="2025-05-21T00:00:00"/>
    <x v="3383"/>
    <x v="3"/>
    <n v="1"/>
    <x v="0"/>
    <x v="1"/>
    <x v="2"/>
    <m/>
    <s v="Payment"/>
    <n v="2"/>
    <s v="Drip coffee refill"/>
    <n v="1.25"/>
    <x v="6"/>
  </r>
  <r>
    <x v="3982"/>
    <d v="2025-05-21T00:00:00"/>
    <x v="3384"/>
    <x v="1"/>
    <n v="1"/>
    <x v="1"/>
    <x v="1"/>
    <x v="1"/>
    <m/>
    <s v="Payment"/>
    <n v="1"/>
    <s v="Café latté12 oz"/>
    <n v="4.25"/>
    <x v="6"/>
  </r>
  <r>
    <x v="3983"/>
    <d v="2025-05-21T00:00:00"/>
    <x v="3385"/>
    <x v="7"/>
    <n v="1"/>
    <x v="2"/>
    <x v="1"/>
    <x v="1"/>
    <m/>
    <s v="Payment"/>
    <n v="1"/>
    <s v="Turkish coffee3 oz"/>
    <n v="3.75"/>
    <x v="6"/>
  </r>
  <r>
    <x v="3984"/>
    <d v="2025-05-21T00:00:00"/>
    <x v="1547"/>
    <x v="17"/>
    <n v="1"/>
    <x v="1"/>
    <x v="1"/>
    <x v="3"/>
    <m/>
    <s v="Payment"/>
    <n v="1"/>
    <s v="Iced Guillermo12 oz"/>
    <n v="3.5"/>
    <x v="6"/>
  </r>
  <r>
    <x v="3985"/>
    <d v="2025-05-21T00:00:00"/>
    <x v="3386"/>
    <x v="12"/>
    <n v="1"/>
    <x v="3"/>
    <x v="1"/>
    <x v="1"/>
    <m/>
    <s v="Payment"/>
    <n v="1"/>
    <s v="Espresso1 oz"/>
    <n v="2.5"/>
    <x v="6"/>
  </r>
  <r>
    <x v="3985"/>
    <d v="2025-05-21T00:00:00"/>
    <x v="3386"/>
    <x v="16"/>
    <n v="1"/>
    <x v="1"/>
    <x v="5"/>
    <x v="3"/>
    <m/>
    <s v="Payment"/>
    <n v="1"/>
    <s v="Coconut milk smoothie12 oz"/>
    <n v="5.75"/>
    <x v="6"/>
  </r>
  <r>
    <x v="3986"/>
    <d v="2025-05-21T00:00:00"/>
    <x v="3387"/>
    <x v="1"/>
    <n v="1"/>
    <x v="1"/>
    <x v="1"/>
    <x v="1"/>
    <m/>
    <s v="Payment"/>
    <n v="1"/>
    <s v="Café latté12 oz"/>
    <n v="4.25"/>
    <x v="6"/>
  </r>
  <r>
    <x v="3987"/>
    <d v="2025-05-21T00:00:00"/>
    <x v="3388"/>
    <x v="2"/>
    <n v="1"/>
    <x v="1"/>
    <x v="1"/>
    <x v="1"/>
    <m/>
    <s v="Payment"/>
    <n v="1"/>
    <s v="Cappuccino12 oz"/>
    <n v="5.5"/>
    <x v="6"/>
  </r>
  <r>
    <x v="3988"/>
    <d v="2025-05-21T00:00:00"/>
    <x v="3389"/>
    <x v="6"/>
    <n v="1"/>
    <x v="1"/>
    <x v="1"/>
    <x v="1"/>
    <m/>
    <s v="Payment"/>
    <n v="1"/>
    <s v="Pourover12 oz"/>
    <n v="3.5"/>
    <x v="6"/>
  </r>
  <r>
    <x v="3989"/>
    <d v="2025-05-21T00:00:00"/>
    <x v="3390"/>
    <x v="6"/>
    <n v="1"/>
    <x v="1"/>
    <x v="1"/>
    <x v="1"/>
    <m/>
    <s v="Payment"/>
    <n v="1"/>
    <s v="Pourover12 oz"/>
    <n v="3.5"/>
    <x v="6"/>
  </r>
  <r>
    <x v="3989"/>
    <d v="2025-05-21T00:00:00"/>
    <x v="3390"/>
    <x v="2"/>
    <n v="1"/>
    <x v="1"/>
    <x v="1"/>
    <x v="1"/>
    <m/>
    <s v="Payment"/>
    <n v="1"/>
    <s v="Cappuccino12 oz"/>
    <n v="5.5"/>
    <x v="6"/>
  </r>
  <r>
    <x v="3990"/>
    <d v="2025-05-21T00:00:00"/>
    <x v="3391"/>
    <x v="2"/>
    <n v="1"/>
    <x v="1"/>
    <x v="1"/>
    <x v="1"/>
    <m/>
    <s v="Payment"/>
    <n v="1"/>
    <s v="Cappuccino12 oz"/>
    <n v="5.5"/>
    <x v="6"/>
  </r>
  <r>
    <x v="3991"/>
    <d v="2025-05-21T00:00:00"/>
    <x v="3392"/>
    <x v="8"/>
    <n v="1"/>
    <x v="1"/>
    <x v="2"/>
    <x v="3"/>
    <m/>
    <s v="Payment"/>
    <n v="2"/>
    <s v="Iced tea12 oz"/>
    <n v="4.25"/>
    <x v="6"/>
  </r>
  <r>
    <x v="3992"/>
    <d v="2025-05-21T00:00:00"/>
    <x v="3393"/>
    <x v="17"/>
    <n v="1"/>
    <x v="1"/>
    <x v="1"/>
    <x v="3"/>
    <m/>
    <s v="Payment"/>
    <n v="1"/>
    <s v="Iced Guillermo12 oz"/>
    <n v="3.5"/>
    <x v="6"/>
  </r>
  <r>
    <x v="3993"/>
    <d v="2025-05-21T00:00:00"/>
    <x v="3394"/>
    <x v="7"/>
    <n v="1"/>
    <x v="2"/>
    <x v="1"/>
    <x v="1"/>
    <m/>
    <s v="Payment"/>
    <n v="1"/>
    <s v="Turkish coffee3 oz"/>
    <n v="3.75"/>
    <x v="6"/>
  </r>
  <r>
    <x v="3994"/>
    <d v="2025-05-21T00:00:00"/>
    <x v="3395"/>
    <x v="3"/>
    <n v="1"/>
    <x v="0"/>
    <x v="1"/>
    <x v="2"/>
    <m/>
    <s v="Payment"/>
    <n v="1"/>
    <s v="Drip coffee refill"/>
    <n v="1.25"/>
    <x v="6"/>
  </r>
  <r>
    <x v="3995"/>
    <d v="2025-05-21T00:00:00"/>
    <x v="3396"/>
    <x v="6"/>
    <n v="1"/>
    <x v="1"/>
    <x v="1"/>
    <x v="1"/>
    <m/>
    <s v="Payment"/>
    <n v="1"/>
    <s v="Pourover12 oz"/>
    <n v="3.5"/>
    <x v="6"/>
  </r>
  <r>
    <x v="3996"/>
    <d v="2025-05-21T00:00:00"/>
    <x v="1714"/>
    <x v="9"/>
    <n v="1"/>
    <x v="0"/>
    <x v="3"/>
    <x v="4"/>
    <m/>
    <s v="Payment"/>
    <n v="1"/>
    <s v="Syrup"/>
    <n v="0.75"/>
    <x v="6"/>
  </r>
  <r>
    <x v="3996"/>
    <d v="2025-05-21T00:00:00"/>
    <x v="1714"/>
    <x v="6"/>
    <n v="1"/>
    <x v="1"/>
    <x v="1"/>
    <x v="1"/>
    <m/>
    <s v="Payment"/>
    <n v="1"/>
    <s v="Pourover12 oz"/>
    <n v="3.5"/>
    <x v="6"/>
  </r>
  <r>
    <x v="3997"/>
    <d v="2025-05-21T00:00:00"/>
    <x v="3397"/>
    <x v="11"/>
    <n v="1"/>
    <x v="0"/>
    <x v="3"/>
    <x v="4"/>
    <m/>
    <s v="Payment"/>
    <n v="2"/>
    <s v="Extra shot"/>
    <n v="1"/>
    <x v="6"/>
  </r>
  <r>
    <x v="3997"/>
    <d v="2025-05-21T00:00:00"/>
    <x v="3397"/>
    <x v="2"/>
    <n v="1"/>
    <x v="1"/>
    <x v="1"/>
    <x v="1"/>
    <m/>
    <s v="Payment"/>
    <n v="2"/>
    <s v="Cappuccino12 oz"/>
    <n v="5.5"/>
    <x v="6"/>
  </r>
  <r>
    <x v="3998"/>
    <d v="2025-05-21T00:00:00"/>
    <x v="3398"/>
    <x v="18"/>
    <n v="1"/>
    <x v="1"/>
    <x v="5"/>
    <x v="3"/>
    <m/>
    <s v="Payment"/>
    <n v="2"/>
    <s v="Soda water with fruit slice12 oz"/>
    <n v="2"/>
    <x v="6"/>
  </r>
  <r>
    <x v="3999"/>
    <d v="2025-05-21T00:00:00"/>
    <x v="2169"/>
    <x v="15"/>
    <n v="1"/>
    <x v="1"/>
    <x v="1"/>
    <x v="3"/>
    <m/>
    <s v="Payment"/>
    <n v="1"/>
    <s v="Frappé12 oz"/>
    <n v="4.75"/>
    <x v="6"/>
  </r>
  <r>
    <x v="3999"/>
    <d v="2025-05-21T00:00:00"/>
    <x v="2169"/>
    <x v="1"/>
    <n v="1"/>
    <x v="1"/>
    <x v="1"/>
    <x v="1"/>
    <m/>
    <s v="Payment"/>
    <n v="1"/>
    <s v="Café latté12 oz"/>
    <n v="4.25"/>
    <x v="6"/>
  </r>
  <r>
    <x v="4000"/>
    <d v="2025-05-21T00:00:00"/>
    <x v="3302"/>
    <x v="8"/>
    <n v="1"/>
    <x v="1"/>
    <x v="2"/>
    <x v="3"/>
    <m/>
    <s v="Payment"/>
    <n v="1"/>
    <s v="Iced tea12 oz"/>
    <n v="4.25"/>
    <x v="6"/>
  </r>
  <r>
    <x v="4001"/>
    <d v="2025-05-21T00:00:00"/>
    <x v="3399"/>
    <x v="1"/>
    <n v="1"/>
    <x v="1"/>
    <x v="1"/>
    <x v="1"/>
    <m/>
    <s v="Payment"/>
    <n v="2"/>
    <s v="Café latté12 oz"/>
    <n v="4.25"/>
    <x v="6"/>
  </r>
  <r>
    <x v="4002"/>
    <d v="2025-05-21T00:00:00"/>
    <x v="3400"/>
    <x v="12"/>
    <n v="1"/>
    <x v="3"/>
    <x v="1"/>
    <x v="1"/>
    <m/>
    <s v="Payment"/>
    <n v="1"/>
    <s v="Espresso1 oz"/>
    <n v="2.5"/>
    <x v="6"/>
  </r>
  <r>
    <x v="4003"/>
    <d v="2025-05-21T00:00:00"/>
    <x v="3123"/>
    <x v="6"/>
    <n v="1"/>
    <x v="1"/>
    <x v="1"/>
    <x v="1"/>
    <m/>
    <s v="Payment"/>
    <n v="2"/>
    <s v="Pourover12 oz"/>
    <n v="3.5"/>
    <x v="6"/>
  </r>
  <r>
    <x v="4003"/>
    <d v="2025-05-21T00:00:00"/>
    <x v="3123"/>
    <x v="11"/>
    <n v="1"/>
    <x v="0"/>
    <x v="3"/>
    <x v="4"/>
    <m/>
    <s v="Payment"/>
    <n v="2"/>
    <s v="Extra shot"/>
    <n v="1"/>
    <x v="6"/>
  </r>
  <r>
    <x v="4004"/>
    <d v="2025-05-21T00:00:00"/>
    <x v="3401"/>
    <x v="7"/>
    <n v="1"/>
    <x v="2"/>
    <x v="1"/>
    <x v="1"/>
    <m/>
    <s v="Payment"/>
    <n v="1"/>
    <s v="Turkish coffee3 oz"/>
    <n v="3.75"/>
    <x v="6"/>
  </r>
  <r>
    <x v="4005"/>
    <d v="2025-05-21T00:00:00"/>
    <x v="2177"/>
    <x v="13"/>
    <n v="1"/>
    <x v="4"/>
    <x v="2"/>
    <x v="1"/>
    <m/>
    <s v="Payment"/>
    <n v="1"/>
    <s v="Moroccan tea10 oz"/>
    <n v="3"/>
    <x v="6"/>
  </r>
  <r>
    <x v="4005"/>
    <d v="2025-05-21T00:00:00"/>
    <x v="2177"/>
    <x v="3"/>
    <n v="1"/>
    <x v="0"/>
    <x v="1"/>
    <x v="2"/>
    <m/>
    <s v="Payment"/>
    <n v="1"/>
    <s v="Drip coffee refill"/>
    <n v="1.25"/>
    <x v="6"/>
  </r>
  <r>
    <x v="4006"/>
    <d v="2025-05-21T00:00:00"/>
    <x v="3402"/>
    <x v="6"/>
    <n v="1"/>
    <x v="1"/>
    <x v="1"/>
    <x v="1"/>
    <m/>
    <s v="Payment"/>
    <n v="2"/>
    <s v="Pourover12 oz"/>
    <n v="3.5"/>
    <x v="6"/>
  </r>
  <r>
    <x v="4007"/>
    <d v="2025-05-21T00:00:00"/>
    <x v="3403"/>
    <x v="1"/>
    <n v="1"/>
    <x v="1"/>
    <x v="1"/>
    <x v="1"/>
    <m/>
    <s v="Payment"/>
    <n v="1"/>
    <s v="Café latté12 oz"/>
    <n v="4.25"/>
    <x v="6"/>
  </r>
  <r>
    <x v="4008"/>
    <d v="2025-05-21T00:00:00"/>
    <x v="3404"/>
    <x v="6"/>
    <n v="1"/>
    <x v="1"/>
    <x v="1"/>
    <x v="1"/>
    <m/>
    <s v="Payment"/>
    <n v="2"/>
    <s v="Pourover12 oz"/>
    <n v="3.5"/>
    <x v="6"/>
  </r>
  <r>
    <x v="4009"/>
    <d v="2025-05-21T00:00:00"/>
    <x v="3405"/>
    <x v="15"/>
    <n v="1"/>
    <x v="1"/>
    <x v="1"/>
    <x v="3"/>
    <m/>
    <s v="Payment"/>
    <n v="2"/>
    <s v="Frappé12 oz"/>
    <n v="4.75"/>
    <x v="6"/>
  </r>
  <r>
    <x v="4010"/>
    <d v="2025-05-21T00:00:00"/>
    <x v="3269"/>
    <x v="17"/>
    <n v="2"/>
    <x v="1"/>
    <x v="1"/>
    <x v="3"/>
    <m/>
    <s v="Payment"/>
    <n v="1"/>
    <s v="Iced Guillermo12 oz"/>
    <n v="7"/>
    <x v="6"/>
  </r>
  <r>
    <x v="4011"/>
    <d v="2025-05-21T00:00:00"/>
    <x v="3406"/>
    <x v="2"/>
    <n v="1"/>
    <x v="1"/>
    <x v="1"/>
    <x v="1"/>
    <m/>
    <s v="Payment"/>
    <n v="2"/>
    <s v="Cappuccino12 oz"/>
    <n v="5.5"/>
    <x v="6"/>
  </r>
  <r>
    <x v="4012"/>
    <d v="2025-05-21T00:00:00"/>
    <x v="3407"/>
    <x v="3"/>
    <n v="1"/>
    <x v="0"/>
    <x v="1"/>
    <x v="2"/>
    <m/>
    <s v="Payment"/>
    <n v="1"/>
    <s v="Drip coffee refill"/>
    <n v="1.25"/>
    <x v="6"/>
  </r>
  <r>
    <x v="4013"/>
    <d v="2025-05-21T00:00:00"/>
    <x v="3408"/>
    <x v="15"/>
    <n v="1"/>
    <x v="1"/>
    <x v="1"/>
    <x v="3"/>
    <m/>
    <s v="Payment"/>
    <n v="1"/>
    <s v="Frappé12 oz"/>
    <n v="4.75"/>
    <x v="6"/>
  </r>
  <r>
    <x v="4014"/>
    <d v="2025-05-21T00:00:00"/>
    <x v="3409"/>
    <x v="7"/>
    <n v="1"/>
    <x v="2"/>
    <x v="1"/>
    <x v="1"/>
    <m/>
    <s v="Payment"/>
    <n v="1"/>
    <s v="Turkish coffee3 oz"/>
    <n v="3.75"/>
    <x v="6"/>
  </r>
  <r>
    <x v="4015"/>
    <d v="2025-05-21T00:00:00"/>
    <x v="3410"/>
    <x v="4"/>
    <n v="1"/>
    <x v="1"/>
    <x v="1"/>
    <x v="1"/>
    <m/>
    <s v="Payment"/>
    <n v="1"/>
    <s v="Drip coffee12 oz"/>
    <n v="2.25"/>
    <x v="6"/>
  </r>
  <r>
    <x v="4016"/>
    <d v="2025-05-21T00:00:00"/>
    <x v="3411"/>
    <x v="6"/>
    <n v="1"/>
    <x v="1"/>
    <x v="1"/>
    <x v="1"/>
    <m/>
    <s v="Payment"/>
    <n v="2"/>
    <s v="Pourover12 oz"/>
    <n v="3.5"/>
    <x v="6"/>
  </r>
  <r>
    <x v="4016"/>
    <d v="2025-05-21T00:00:00"/>
    <x v="3411"/>
    <x v="11"/>
    <n v="1"/>
    <x v="0"/>
    <x v="3"/>
    <x v="4"/>
    <m/>
    <s v="Payment"/>
    <n v="2"/>
    <s v="Extra shot"/>
    <n v="1"/>
    <x v="6"/>
  </r>
  <r>
    <x v="4017"/>
    <d v="2025-05-21T00:00:00"/>
    <x v="3412"/>
    <x v="2"/>
    <n v="1"/>
    <x v="1"/>
    <x v="1"/>
    <x v="1"/>
    <m/>
    <s v="Payment"/>
    <n v="1"/>
    <s v="Cappuccino12 oz"/>
    <n v="5.5"/>
    <x v="6"/>
  </r>
  <r>
    <x v="4018"/>
    <d v="2025-05-21T00:00:00"/>
    <x v="3413"/>
    <x v="6"/>
    <n v="1"/>
    <x v="1"/>
    <x v="1"/>
    <x v="1"/>
    <m/>
    <s v="Payment"/>
    <n v="2"/>
    <s v="Pourover12 oz"/>
    <n v="3.5"/>
    <x v="6"/>
  </r>
  <r>
    <x v="4019"/>
    <d v="2025-05-21T00:00:00"/>
    <x v="3414"/>
    <x v="5"/>
    <n v="1"/>
    <x v="1"/>
    <x v="1"/>
    <x v="1"/>
    <m/>
    <s v="Payment"/>
    <n v="1"/>
    <s v="Café Cubano12 oz"/>
    <n v="7"/>
    <x v="6"/>
  </r>
  <r>
    <x v="4020"/>
    <d v="2025-05-21T00:00:00"/>
    <x v="719"/>
    <x v="15"/>
    <n v="1"/>
    <x v="1"/>
    <x v="1"/>
    <x v="3"/>
    <m/>
    <s v="Payment"/>
    <n v="2"/>
    <s v="Frappé12 oz"/>
    <n v="4.75"/>
    <x v="6"/>
  </r>
  <r>
    <x v="4021"/>
    <d v="2025-05-21T00:00:00"/>
    <x v="3415"/>
    <x v="3"/>
    <n v="1"/>
    <x v="0"/>
    <x v="1"/>
    <x v="2"/>
    <m/>
    <s v="Payment"/>
    <n v="1"/>
    <s v="Drip coffee refill"/>
    <n v="1.25"/>
    <x v="6"/>
  </r>
  <r>
    <x v="4021"/>
    <d v="2025-05-21T00:00:00"/>
    <x v="3415"/>
    <x v="10"/>
    <n v="1"/>
    <x v="1"/>
    <x v="4"/>
    <x v="5"/>
    <m/>
    <s v="Payment"/>
    <n v="1"/>
    <s v="Single-origin12 oz"/>
    <n v="14.95"/>
    <x v="6"/>
  </r>
  <r>
    <x v="4022"/>
    <d v="2025-05-21T00:00:00"/>
    <x v="3416"/>
    <x v="3"/>
    <n v="1"/>
    <x v="0"/>
    <x v="1"/>
    <x v="2"/>
    <m/>
    <s v="Payment"/>
    <n v="2"/>
    <s v="Drip coffee refill"/>
    <n v="1.25"/>
    <x v="6"/>
  </r>
  <r>
    <x v="4023"/>
    <d v="2025-05-21T00:00:00"/>
    <x v="3417"/>
    <x v="9"/>
    <n v="2"/>
    <x v="0"/>
    <x v="3"/>
    <x v="4"/>
    <m/>
    <s v="Payment"/>
    <n v="1"/>
    <s v="Syrup"/>
    <n v="1.5"/>
    <x v="6"/>
  </r>
  <r>
    <x v="4023"/>
    <d v="2025-05-21T00:00:00"/>
    <x v="3417"/>
    <x v="6"/>
    <n v="1"/>
    <x v="1"/>
    <x v="1"/>
    <x v="1"/>
    <m/>
    <s v="Payment"/>
    <n v="1"/>
    <s v="Pourover12 oz"/>
    <n v="3.5"/>
    <x v="6"/>
  </r>
  <r>
    <x v="4023"/>
    <d v="2025-05-21T00:00:00"/>
    <x v="3417"/>
    <x v="6"/>
    <n v="1"/>
    <x v="1"/>
    <x v="1"/>
    <x v="1"/>
    <m/>
    <s v="Payment"/>
    <n v="1"/>
    <s v="Pourover12 oz"/>
    <n v="3.5"/>
    <x v="6"/>
  </r>
  <r>
    <x v="4024"/>
    <d v="2025-05-21T00:00:00"/>
    <x v="3418"/>
    <x v="3"/>
    <n v="1"/>
    <x v="0"/>
    <x v="1"/>
    <x v="2"/>
    <m/>
    <s v="Payment"/>
    <n v="2"/>
    <s v="Drip coffee refill"/>
    <n v="1.25"/>
    <x v="6"/>
  </r>
  <r>
    <x v="4025"/>
    <d v="2025-05-21T00:00:00"/>
    <x v="3419"/>
    <x v="6"/>
    <n v="1"/>
    <x v="1"/>
    <x v="1"/>
    <x v="1"/>
    <m/>
    <s v="Payment"/>
    <n v="2"/>
    <s v="Pourover12 oz"/>
    <n v="3.5"/>
    <x v="6"/>
  </r>
  <r>
    <x v="4026"/>
    <d v="2025-05-21T00:00:00"/>
    <x v="3420"/>
    <x v="6"/>
    <n v="1"/>
    <x v="1"/>
    <x v="1"/>
    <x v="1"/>
    <m/>
    <s v="Payment"/>
    <n v="2"/>
    <s v="Pourover12 oz"/>
    <n v="3.5"/>
    <x v="6"/>
  </r>
  <r>
    <x v="4027"/>
    <d v="2025-05-21T00:00:00"/>
    <x v="3421"/>
    <x v="7"/>
    <n v="1"/>
    <x v="2"/>
    <x v="1"/>
    <x v="1"/>
    <m/>
    <s v="Payment"/>
    <n v="1"/>
    <s v="Turkish coffee3 oz"/>
    <n v="3.75"/>
    <x v="6"/>
  </r>
  <r>
    <x v="4027"/>
    <d v="2025-05-21T00:00:00"/>
    <x v="3421"/>
    <x v="9"/>
    <n v="1"/>
    <x v="0"/>
    <x v="3"/>
    <x v="4"/>
    <m/>
    <s v="Payment"/>
    <n v="1"/>
    <s v="Syrup"/>
    <n v="0.75"/>
    <x v="6"/>
  </r>
  <r>
    <x v="4028"/>
    <d v="2025-05-21T00:00:00"/>
    <x v="3422"/>
    <x v="3"/>
    <n v="1"/>
    <x v="0"/>
    <x v="1"/>
    <x v="2"/>
    <m/>
    <s v="Payment"/>
    <n v="1"/>
    <s v="Drip coffee refill"/>
    <n v="1.25"/>
    <x v="6"/>
  </r>
  <r>
    <x v="4029"/>
    <d v="2025-05-21T00:00:00"/>
    <x v="3423"/>
    <x v="11"/>
    <n v="1"/>
    <x v="0"/>
    <x v="3"/>
    <x v="4"/>
    <m/>
    <s v="Payment"/>
    <n v="2"/>
    <s v="Extra shot"/>
    <n v="1"/>
    <x v="6"/>
  </r>
  <r>
    <x v="4030"/>
    <d v="2025-05-21T00:00:00"/>
    <x v="3424"/>
    <x v="13"/>
    <n v="1"/>
    <x v="4"/>
    <x v="2"/>
    <x v="1"/>
    <m/>
    <s v="Payment"/>
    <n v="1"/>
    <s v="Moroccan tea10 oz"/>
    <n v="3"/>
    <x v="6"/>
  </r>
  <r>
    <x v="4031"/>
    <d v="2025-05-21T00:00:00"/>
    <x v="3425"/>
    <x v="3"/>
    <n v="1"/>
    <x v="0"/>
    <x v="1"/>
    <x v="2"/>
    <m/>
    <s v="Payment"/>
    <n v="1"/>
    <s v="Drip coffee refill"/>
    <n v="1.25"/>
    <x v="6"/>
  </r>
  <r>
    <x v="4032"/>
    <d v="2025-05-21T00:00:00"/>
    <x v="3426"/>
    <x v="9"/>
    <n v="1"/>
    <x v="0"/>
    <x v="3"/>
    <x v="4"/>
    <m/>
    <s v="Payment"/>
    <n v="2"/>
    <s v="Syrup"/>
    <n v="0.75"/>
    <x v="6"/>
  </r>
  <r>
    <x v="4032"/>
    <d v="2025-05-21T00:00:00"/>
    <x v="3426"/>
    <x v="6"/>
    <n v="1"/>
    <x v="1"/>
    <x v="1"/>
    <x v="1"/>
    <m/>
    <s v="Payment"/>
    <n v="2"/>
    <s v="Pourover12 oz"/>
    <n v="3.5"/>
    <x v="6"/>
  </r>
  <r>
    <x v="4033"/>
    <d v="2025-05-21T00:00:00"/>
    <x v="3427"/>
    <x v="7"/>
    <n v="1"/>
    <x v="2"/>
    <x v="1"/>
    <x v="1"/>
    <m/>
    <s v="Payment"/>
    <n v="1"/>
    <s v="Turkish coffee3 oz"/>
    <n v="3.75"/>
    <x v="6"/>
  </r>
  <r>
    <x v="4034"/>
    <d v="2025-05-21T00:00:00"/>
    <x v="3428"/>
    <x v="28"/>
    <n v="1"/>
    <x v="0"/>
    <x v="6"/>
    <x v="7"/>
    <m/>
    <s v="Payment"/>
    <n v="1"/>
    <s v="Pizza pocket"/>
    <n v="5"/>
    <x v="6"/>
  </r>
  <r>
    <x v="4035"/>
    <d v="2025-05-21T00:00:00"/>
    <x v="3306"/>
    <x v="31"/>
    <n v="1"/>
    <x v="0"/>
    <x v="6"/>
    <x v="7"/>
    <m/>
    <s v="Payment"/>
    <n v="1"/>
    <s v="Sticky bun"/>
    <n v="2.75"/>
    <x v="6"/>
  </r>
  <r>
    <x v="4035"/>
    <d v="2025-05-21T00:00:00"/>
    <x v="3306"/>
    <x v="28"/>
    <n v="1"/>
    <x v="0"/>
    <x v="6"/>
    <x v="7"/>
    <m/>
    <s v="Payment"/>
    <n v="1"/>
    <s v="Pizza pocket"/>
    <n v="5"/>
    <x v="6"/>
  </r>
  <r>
    <x v="4035"/>
    <d v="2025-05-21T00:00:00"/>
    <x v="3306"/>
    <x v="29"/>
    <n v="1"/>
    <x v="0"/>
    <x v="6"/>
    <x v="7"/>
    <m/>
    <s v="Payment"/>
    <n v="1"/>
    <s v="Cinnamon roll"/>
    <n v="3.75"/>
    <x v="6"/>
  </r>
  <r>
    <x v="4036"/>
    <d v="2025-05-21T00:00:00"/>
    <x v="3429"/>
    <x v="32"/>
    <n v="1"/>
    <x v="0"/>
    <x v="6"/>
    <x v="7"/>
    <m/>
    <s v="Payment"/>
    <n v="1"/>
    <s v="Scone with clotted cream and jam"/>
    <n v="5.75"/>
    <x v="6"/>
  </r>
  <r>
    <x v="4037"/>
    <d v="2025-05-21T00:00:00"/>
    <x v="3329"/>
    <x v="31"/>
    <n v="1"/>
    <x v="0"/>
    <x v="6"/>
    <x v="7"/>
    <m/>
    <s v="Payment"/>
    <n v="2"/>
    <s v="Sticky bun"/>
    <n v="2.75"/>
    <x v="6"/>
  </r>
  <r>
    <x v="4038"/>
    <d v="2025-05-21T00:00:00"/>
    <x v="3333"/>
    <x v="31"/>
    <n v="1"/>
    <x v="0"/>
    <x v="6"/>
    <x v="7"/>
    <m/>
    <s v="Payment"/>
    <n v="1"/>
    <s v="Sticky bun"/>
    <n v="2.75"/>
    <x v="6"/>
  </r>
  <r>
    <x v="4039"/>
    <d v="2025-05-21T00:00:00"/>
    <x v="3339"/>
    <x v="36"/>
    <n v="1"/>
    <x v="0"/>
    <x v="6"/>
    <x v="7"/>
    <m/>
    <s v="Payment"/>
    <n v="2"/>
    <s v="Cookie"/>
    <n v="3"/>
    <x v="6"/>
  </r>
  <r>
    <x v="4040"/>
    <d v="2025-05-21T00:00:00"/>
    <x v="3345"/>
    <x v="29"/>
    <n v="1"/>
    <x v="0"/>
    <x v="6"/>
    <x v="7"/>
    <m/>
    <s v="Payment"/>
    <n v="1"/>
    <s v="Cinnamon roll"/>
    <n v="3.75"/>
    <x v="6"/>
  </r>
  <r>
    <x v="4041"/>
    <d v="2025-05-21T00:00:00"/>
    <x v="2376"/>
    <x v="36"/>
    <n v="1"/>
    <x v="0"/>
    <x v="6"/>
    <x v="7"/>
    <m/>
    <s v="Payment"/>
    <n v="1"/>
    <s v="Cookie"/>
    <n v="3"/>
    <x v="6"/>
  </r>
  <r>
    <x v="4042"/>
    <d v="2025-05-21T00:00:00"/>
    <x v="3350"/>
    <x v="31"/>
    <n v="1"/>
    <x v="0"/>
    <x v="6"/>
    <x v="7"/>
    <m/>
    <s v="Payment"/>
    <n v="1"/>
    <s v="Sticky bun"/>
    <n v="2.75"/>
    <x v="6"/>
  </r>
  <r>
    <x v="4043"/>
    <d v="2025-05-21T00:00:00"/>
    <x v="3359"/>
    <x v="27"/>
    <n v="1"/>
    <x v="0"/>
    <x v="6"/>
    <x v="7"/>
    <m/>
    <s v="Payment"/>
    <n v="1"/>
    <s v="Apricot danish"/>
    <n v="3.5"/>
    <x v="6"/>
  </r>
  <r>
    <x v="4044"/>
    <d v="2025-05-21T00:00:00"/>
    <x v="3361"/>
    <x v="28"/>
    <n v="1"/>
    <x v="0"/>
    <x v="6"/>
    <x v="7"/>
    <m/>
    <s v="Payment"/>
    <n v="1"/>
    <s v="Pizza pocket"/>
    <n v="5"/>
    <x v="6"/>
  </r>
  <r>
    <x v="4044"/>
    <d v="2025-05-21T00:00:00"/>
    <x v="3361"/>
    <x v="29"/>
    <n v="1"/>
    <x v="0"/>
    <x v="6"/>
    <x v="7"/>
    <m/>
    <s v="Payment"/>
    <n v="1"/>
    <s v="Cinnamon roll"/>
    <n v="3.75"/>
    <x v="6"/>
  </r>
  <r>
    <x v="4045"/>
    <d v="2025-05-21T00:00:00"/>
    <x v="3430"/>
    <x v="43"/>
    <n v="1"/>
    <x v="0"/>
    <x v="6"/>
    <x v="7"/>
    <m/>
    <s v="Payment"/>
    <n v="1"/>
    <s v="Croissant"/>
    <n v="4.75"/>
    <x v="6"/>
  </r>
  <r>
    <x v="4046"/>
    <d v="2025-05-21T00:00:00"/>
    <x v="3431"/>
    <x v="31"/>
    <n v="1"/>
    <x v="0"/>
    <x v="6"/>
    <x v="7"/>
    <m/>
    <s v="Payment"/>
    <n v="1"/>
    <s v="Sticky bun"/>
    <n v="2.75"/>
    <x v="6"/>
  </r>
  <r>
    <x v="4047"/>
    <d v="2025-05-21T00:00:00"/>
    <x v="3366"/>
    <x v="38"/>
    <n v="1"/>
    <x v="0"/>
    <x v="6"/>
    <x v="9"/>
    <m/>
    <s v="Payment"/>
    <n v="1"/>
    <s v="Toastie"/>
    <n v="6.75"/>
    <x v="6"/>
  </r>
  <r>
    <x v="4048"/>
    <d v="2025-05-21T00:00:00"/>
    <x v="3372"/>
    <x v="39"/>
    <n v="1"/>
    <x v="0"/>
    <x v="6"/>
    <x v="7"/>
    <m/>
    <s v="Payment"/>
    <n v="1"/>
    <s v="Chocolate croissant"/>
    <n v="5.25"/>
    <x v="6"/>
  </r>
  <r>
    <x v="4049"/>
    <d v="2025-05-21T00:00:00"/>
    <x v="3432"/>
    <x v="31"/>
    <n v="1"/>
    <x v="0"/>
    <x v="6"/>
    <x v="7"/>
    <m/>
    <s v="Payment"/>
    <n v="2"/>
    <s v="Sticky bun"/>
    <n v="2.75"/>
    <x v="6"/>
  </r>
  <r>
    <x v="4050"/>
    <d v="2025-05-21T00:00:00"/>
    <x v="3433"/>
    <x v="29"/>
    <n v="1"/>
    <x v="0"/>
    <x v="6"/>
    <x v="7"/>
    <m/>
    <s v="Payment"/>
    <n v="1"/>
    <s v="Cinnamon roll"/>
    <n v="3.75"/>
    <x v="6"/>
  </r>
  <r>
    <x v="4051"/>
    <d v="2025-05-21T00:00:00"/>
    <x v="3382"/>
    <x v="39"/>
    <n v="1"/>
    <x v="0"/>
    <x v="6"/>
    <x v="7"/>
    <m/>
    <s v="Payment"/>
    <n v="1"/>
    <s v="Chocolate croissant"/>
    <n v="5.25"/>
    <x v="6"/>
  </r>
  <r>
    <x v="4052"/>
    <d v="2025-05-21T00:00:00"/>
    <x v="3434"/>
    <x v="46"/>
    <n v="1"/>
    <x v="0"/>
    <x v="6"/>
    <x v="8"/>
    <m/>
    <s v="Payment"/>
    <n v="1"/>
    <s v="Scone with clotted cream and jam (day old)"/>
    <n v="4.75"/>
    <x v="6"/>
  </r>
  <r>
    <x v="4053"/>
    <d v="2025-05-21T00:00:00"/>
    <x v="3386"/>
    <x v="28"/>
    <n v="1"/>
    <x v="0"/>
    <x v="6"/>
    <x v="7"/>
    <m/>
    <s v="Payment"/>
    <n v="1"/>
    <s v="Pizza pocket"/>
    <n v="5"/>
    <x v="6"/>
  </r>
  <r>
    <x v="4053"/>
    <d v="2025-05-21T00:00:00"/>
    <x v="3386"/>
    <x v="39"/>
    <n v="1"/>
    <x v="0"/>
    <x v="6"/>
    <x v="7"/>
    <m/>
    <s v="Payment"/>
    <n v="1"/>
    <s v="Chocolate croissant"/>
    <n v="5.25"/>
    <x v="6"/>
  </r>
  <r>
    <x v="4054"/>
    <d v="2025-05-21T00:00:00"/>
    <x v="3435"/>
    <x v="38"/>
    <n v="1"/>
    <x v="0"/>
    <x v="6"/>
    <x v="9"/>
    <m/>
    <s v="Payment"/>
    <n v="1"/>
    <s v="Toastie"/>
    <n v="6.75"/>
    <x v="6"/>
  </r>
  <r>
    <x v="4055"/>
    <d v="2025-05-21T00:00:00"/>
    <x v="3393"/>
    <x v="31"/>
    <n v="1"/>
    <x v="0"/>
    <x v="6"/>
    <x v="7"/>
    <m/>
    <s v="Payment"/>
    <n v="1"/>
    <s v="Sticky bun"/>
    <n v="2.75"/>
    <x v="6"/>
  </r>
  <r>
    <x v="4056"/>
    <d v="2025-05-21T00:00:00"/>
    <x v="3436"/>
    <x v="31"/>
    <n v="1"/>
    <x v="0"/>
    <x v="6"/>
    <x v="7"/>
    <m/>
    <s v="Payment"/>
    <n v="1"/>
    <s v="Sticky bun"/>
    <n v="2.75"/>
    <x v="6"/>
  </r>
  <r>
    <x v="4057"/>
    <d v="2025-05-21T00:00:00"/>
    <x v="3394"/>
    <x v="38"/>
    <n v="1"/>
    <x v="0"/>
    <x v="6"/>
    <x v="9"/>
    <m/>
    <s v="Payment"/>
    <n v="1"/>
    <s v="Toastie"/>
    <n v="6.75"/>
    <x v="6"/>
  </r>
  <r>
    <x v="4057"/>
    <d v="2025-05-21T00:00:00"/>
    <x v="3394"/>
    <x v="43"/>
    <n v="1"/>
    <x v="0"/>
    <x v="6"/>
    <x v="7"/>
    <m/>
    <s v="Payment"/>
    <n v="1"/>
    <s v="Croissant"/>
    <n v="4.75"/>
    <x v="6"/>
  </r>
  <r>
    <x v="4058"/>
    <d v="2025-05-21T00:00:00"/>
    <x v="3437"/>
    <x v="31"/>
    <n v="1"/>
    <x v="0"/>
    <x v="6"/>
    <x v="7"/>
    <m/>
    <s v="Payment"/>
    <n v="1"/>
    <s v="Sticky bun"/>
    <n v="2.75"/>
    <x v="6"/>
  </r>
  <r>
    <x v="4059"/>
    <d v="2025-05-21T00:00:00"/>
    <x v="2166"/>
    <x v="38"/>
    <n v="1"/>
    <x v="0"/>
    <x v="6"/>
    <x v="9"/>
    <m/>
    <s v="Payment"/>
    <n v="1"/>
    <s v="Toastie"/>
    <n v="6.75"/>
    <x v="6"/>
  </r>
  <r>
    <x v="4060"/>
    <d v="2025-05-21T00:00:00"/>
    <x v="2954"/>
    <x v="32"/>
    <n v="1"/>
    <x v="0"/>
    <x v="6"/>
    <x v="7"/>
    <m/>
    <s v="Payment"/>
    <n v="1"/>
    <s v="Scone with clotted cream and jam"/>
    <n v="5.75"/>
    <x v="6"/>
  </r>
  <r>
    <x v="4061"/>
    <d v="2025-05-21T00:00:00"/>
    <x v="3400"/>
    <x v="27"/>
    <n v="1"/>
    <x v="0"/>
    <x v="6"/>
    <x v="7"/>
    <m/>
    <s v="Payment"/>
    <n v="1"/>
    <s v="Apricot danish"/>
    <n v="3.5"/>
    <x v="6"/>
  </r>
  <r>
    <x v="4062"/>
    <d v="2025-05-21T00:00:00"/>
    <x v="3401"/>
    <x v="46"/>
    <n v="1"/>
    <x v="0"/>
    <x v="6"/>
    <x v="8"/>
    <m/>
    <s v="Payment"/>
    <n v="1"/>
    <s v="Scone with clotted cream and jam (day old)"/>
    <n v="4.75"/>
    <x v="6"/>
  </r>
  <r>
    <x v="4063"/>
    <d v="2025-05-21T00:00:00"/>
    <x v="3438"/>
    <x v="31"/>
    <n v="1"/>
    <x v="0"/>
    <x v="6"/>
    <x v="7"/>
    <m/>
    <s v="Payment"/>
    <n v="1"/>
    <s v="Sticky bun"/>
    <n v="2.75"/>
    <x v="6"/>
  </r>
  <r>
    <x v="4064"/>
    <d v="2025-05-21T00:00:00"/>
    <x v="3404"/>
    <x v="29"/>
    <n v="1"/>
    <x v="0"/>
    <x v="6"/>
    <x v="7"/>
    <m/>
    <s v="Payment"/>
    <n v="2"/>
    <s v="Cinnamon roll"/>
    <n v="3.75"/>
    <x v="6"/>
  </r>
  <r>
    <x v="4065"/>
    <d v="2025-05-21T00:00:00"/>
    <x v="3412"/>
    <x v="32"/>
    <n v="1"/>
    <x v="0"/>
    <x v="6"/>
    <x v="7"/>
    <m/>
    <s v="Payment"/>
    <n v="1"/>
    <s v="Scone with clotted cream and jam"/>
    <n v="5.75"/>
    <x v="6"/>
  </r>
  <r>
    <x v="4066"/>
    <d v="2025-05-21T00:00:00"/>
    <x v="3439"/>
    <x v="32"/>
    <n v="1"/>
    <x v="0"/>
    <x v="6"/>
    <x v="7"/>
    <m/>
    <s v="Payment"/>
    <n v="1"/>
    <s v="Scone with clotted cream and jam"/>
    <n v="5.75"/>
    <x v="6"/>
  </r>
  <r>
    <x v="4067"/>
    <d v="2025-05-21T00:00:00"/>
    <x v="3415"/>
    <x v="29"/>
    <n v="1"/>
    <x v="0"/>
    <x v="6"/>
    <x v="7"/>
    <m/>
    <s v="Payment"/>
    <n v="1"/>
    <s v="Cinnamon roll"/>
    <n v="3.75"/>
    <x v="6"/>
  </r>
  <r>
    <x v="4068"/>
    <d v="2025-05-21T00:00:00"/>
    <x v="3420"/>
    <x v="29"/>
    <n v="1"/>
    <x v="0"/>
    <x v="6"/>
    <x v="7"/>
    <m/>
    <s v="Payment"/>
    <n v="2"/>
    <s v="Cinnamon roll"/>
    <n v="3.75"/>
    <x v="6"/>
  </r>
  <r>
    <x v="4069"/>
    <d v="2025-05-21T00:00:00"/>
    <x v="3425"/>
    <x v="32"/>
    <n v="1"/>
    <x v="0"/>
    <x v="6"/>
    <x v="7"/>
    <m/>
    <s v="Payment"/>
    <n v="1"/>
    <s v="Scone with clotted cream and jam"/>
    <n v="5.75"/>
    <x v="6"/>
  </r>
  <r>
    <x v="4070"/>
    <d v="2025-05-21T00:00:00"/>
    <x v="3440"/>
    <x v="45"/>
    <n v="1"/>
    <x v="0"/>
    <x v="6"/>
    <x v="8"/>
    <m/>
    <s v="Payment"/>
    <n v="2"/>
    <s v="Cinnamon roll (day old)"/>
    <n v="3"/>
    <x v="6"/>
  </r>
  <r>
    <x v="4071"/>
    <d v="2025-05-22T00:00:00"/>
    <x v="3441"/>
    <x v="9"/>
    <n v="1"/>
    <x v="0"/>
    <x v="3"/>
    <x v="4"/>
    <m/>
    <s v="Payment"/>
    <n v="1"/>
    <s v="Syrup"/>
    <n v="0.75"/>
    <x v="0"/>
  </r>
  <r>
    <x v="4071"/>
    <d v="2025-05-22T00:00:00"/>
    <x v="3441"/>
    <x v="6"/>
    <n v="1"/>
    <x v="1"/>
    <x v="1"/>
    <x v="1"/>
    <m/>
    <s v="Payment"/>
    <n v="1"/>
    <s v="Pourover12 oz"/>
    <n v="3.5"/>
    <x v="0"/>
  </r>
  <r>
    <x v="4071"/>
    <d v="2025-05-22T00:00:00"/>
    <x v="3441"/>
    <x v="17"/>
    <n v="1"/>
    <x v="1"/>
    <x v="1"/>
    <x v="3"/>
    <m/>
    <s v="Payment"/>
    <n v="1"/>
    <s v="Iced Guillermo12 oz"/>
    <n v="3.5"/>
    <x v="0"/>
  </r>
  <r>
    <x v="4072"/>
    <d v="2025-05-22T00:00:00"/>
    <x v="3442"/>
    <x v="1"/>
    <n v="1"/>
    <x v="1"/>
    <x v="1"/>
    <x v="1"/>
    <m/>
    <s v="Payment"/>
    <n v="1"/>
    <s v="Café latté12 oz"/>
    <n v="4.25"/>
    <x v="0"/>
  </r>
  <r>
    <x v="4073"/>
    <d v="2025-05-22T00:00:00"/>
    <x v="3443"/>
    <x v="17"/>
    <n v="1"/>
    <x v="1"/>
    <x v="1"/>
    <x v="3"/>
    <m/>
    <s v="Payment"/>
    <n v="1"/>
    <s v="Iced Guillermo12 oz"/>
    <n v="3.5"/>
    <x v="0"/>
  </r>
  <r>
    <x v="4074"/>
    <d v="2025-05-22T00:00:00"/>
    <x v="3444"/>
    <x v="6"/>
    <n v="1"/>
    <x v="1"/>
    <x v="1"/>
    <x v="1"/>
    <m/>
    <s v="Payment"/>
    <n v="1"/>
    <s v="Pourover12 oz"/>
    <n v="3.5"/>
    <x v="0"/>
  </r>
  <r>
    <x v="4075"/>
    <d v="2025-05-22T00:00:00"/>
    <x v="3445"/>
    <x v="7"/>
    <n v="1"/>
    <x v="2"/>
    <x v="1"/>
    <x v="1"/>
    <m/>
    <s v="Payment"/>
    <n v="1"/>
    <s v="Turkish coffee3 oz"/>
    <n v="3.75"/>
    <x v="0"/>
  </r>
  <r>
    <x v="4076"/>
    <d v="2025-05-22T00:00:00"/>
    <x v="3446"/>
    <x v="17"/>
    <n v="2"/>
    <x v="1"/>
    <x v="1"/>
    <x v="3"/>
    <m/>
    <s v="Payment"/>
    <n v="1"/>
    <s v="Iced Guillermo12 oz"/>
    <n v="7"/>
    <x v="0"/>
  </r>
  <r>
    <x v="4077"/>
    <d v="2025-05-22T00:00:00"/>
    <x v="3447"/>
    <x v="15"/>
    <n v="1"/>
    <x v="1"/>
    <x v="1"/>
    <x v="3"/>
    <m/>
    <s v="Payment"/>
    <n v="1"/>
    <s v="Frappé12 oz"/>
    <n v="4.75"/>
    <x v="0"/>
  </r>
  <r>
    <x v="4078"/>
    <d v="2025-05-22T00:00:00"/>
    <x v="3448"/>
    <x v="19"/>
    <n v="2"/>
    <x v="1"/>
    <x v="4"/>
    <x v="5"/>
    <m/>
    <s v="Payment"/>
    <n v="2"/>
    <s v="House blend12 oz"/>
    <n v="25.9"/>
    <x v="0"/>
  </r>
  <r>
    <x v="4079"/>
    <d v="2025-05-22T00:00:00"/>
    <x v="3449"/>
    <x v="9"/>
    <n v="1"/>
    <x v="0"/>
    <x v="3"/>
    <x v="4"/>
    <m/>
    <s v="Payment"/>
    <n v="1"/>
    <s v="Syrup"/>
    <n v="0.75"/>
    <x v="0"/>
  </r>
  <r>
    <x v="4079"/>
    <d v="2025-05-22T00:00:00"/>
    <x v="3449"/>
    <x v="6"/>
    <n v="1"/>
    <x v="1"/>
    <x v="1"/>
    <x v="1"/>
    <m/>
    <s v="Payment"/>
    <n v="1"/>
    <s v="Pourover12 oz"/>
    <n v="3.5"/>
    <x v="0"/>
  </r>
  <r>
    <x v="4080"/>
    <d v="2025-05-22T00:00:00"/>
    <x v="3450"/>
    <x v="1"/>
    <n v="1"/>
    <x v="1"/>
    <x v="1"/>
    <x v="1"/>
    <m/>
    <s v="Payment"/>
    <n v="1"/>
    <s v="Café latté12 oz"/>
    <n v="4.25"/>
    <x v="0"/>
  </r>
  <r>
    <x v="4081"/>
    <d v="2025-05-22T00:00:00"/>
    <x v="3451"/>
    <x v="20"/>
    <n v="1"/>
    <x v="1"/>
    <x v="2"/>
    <x v="1"/>
    <m/>
    <s v="Payment"/>
    <n v="1"/>
    <s v="Rooibos latté12 oz"/>
    <n v="5.5"/>
    <x v="0"/>
  </r>
  <r>
    <x v="4081"/>
    <d v="2025-05-22T00:00:00"/>
    <x v="3451"/>
    <x v="19"/>
    <n v="1"/>
    <x v="1"/>
    <x v="4"/>
    <x v="5"/>
    <m/>
    <s v="Payment"/>
    <n v="1"/>
    <s v="House blend12 oz"/>
    <n v="12.95"/>
    <x v="0"/>
  </r>
  <r>
    <x v="4081"/>
    <d v="2025-05-22T00:00:00"/>
    <x v="3451"/>
    <x v="1"/>
    <n v="1"/>
    <x v="1"/>
    <x v="1"/>
    <x v="1"/>
    <m/>
    <s v="Payment"/>
    <n v="1"/>
    <s v="Café latté12 oz"/>
    <n v="4.25"/>
    <x v="0"/>
  </r>
  <r>
    <x v="4082"/>
    <d v="2025-05-22T00:00:00"/>
    <x v="3452"/>
    <x v="9"/>
    <n v="1"/>
    <x v="0"/>
    <x v="3"/>
    <x v="4"/>
    <m/>
    <s v="Payment"/>
    <n v="1"/>
    <s v="Syrup"/>
    <n v="0.75"/>
    <x v="0"/>
  </r>
  <r>
    <x v="4082"/>
    <d v="2025-05-22T00:00:00"/>
    <x v="3452"/>
    <x v="6"/>
    <n v="1"/>
    <x v="1"/>
    <x v="1"/>
    <x v="1"/>
    <m/>
    <s v="Payment"/>
    <n v="1"/>
    <s v="Pourover12 oz"/>
    <n v="3.5"/>
    <x v="0"/>
  </r>
  <r>
    <x v="4083"/>
    <d v="2025-05-22T00:00:00"/>
    <x v="3453"/>
    <x v="9"/>
    <n v="1"/>
    <x v="0"/>
    <x v="3"/>
    <x v="4"/>
    <m/>
    <s v="Payment"/>
    <n v="1"/>
    <s v="Syrup"/>
    <n v="0.75"/>
    <x v="0"/>
  </r>
  <r>
    <x v="4083"/>
    <d v="2025-05-22T00:00:00"/>
    <x v="3453"/>
    <x v="6"/>
    <n v="1"/>
    <x v="1"/>
    <x v="1"/>
    <x v="1"/>
    <m/>
    <s v="Payment"/>
    <n v="1"/>
    <s v="Pourover12 oz"/>
    <n v="3.5"/>
    <x v="0"/>
  </r>
  <r>
    <x v="4084"/>
    <d v="2025-05-22T00:00:00"/>
    <x v="3454"/>
    <x v="6"/>
    <n v="2"/>
    <x v="1"/>
    <x v="1"/>
    <x v="1"/>
    <m/>
    <s v="Payment"/>
    <n v="2"/>
    <s v="Pourover12 oz"/>
    <n v="7"/>
    <x v="0"/>
  </r>
  <r>
    <x v="4084"/>
    <d v="2025-05-22T00:00:00"/>
    <x v="3454"/>
    <x v="2"/>
    <n v="1"/>
    <x v="1"/>
    <x v="1"/>
    <x v="1"/>
    <m/>
    <s v="Payment"/>
    <n v="2"/>
    <s v="Cappuccino12 oz"/>
    <n v="5.5"/>
    <x v="0"/>
  </r>
  <r>
    <x v="4085"/>
    <d v="2025-05-22T00:00:00"/>
    <x v="3455"/>
    <x v="9"/>
    <n v="1"/>
    <x v="0"/>
    <x v="3"/>
    <x v="4"/>
    <m/>
    <s v="Payment"/>
    <n v="2"/>
    <s v="Syrup"/>
    <n v="0.75"/>
    <x v="0"/>
  </r>
  <r>
    <x v="4085"/>
    <d v="2025-05-22T00:00:00"/>
    <x v="3455"/>
    <x v="42"/>
    <n v="1"/>
    <x v="0"/>
    <x v="0"/>
    <x v="10"/>
    <m/>
    <s v="Payment"/>
    <n v="2"/>
    <s v="Reusable travel mug"/>
    <n v="12.75"/>
    <x v="0"/>
  </r>
  <r>
    <x v="4085"/>
    <d v="2025-05-22T00:00:00"/>
    <x v="3455"/>
    <x v="6"/>
    <n v="1"/>
    <x v="1"/>
    <x v="1"/>
    <x v="1"/>
    <m/>
    <s v="Payment"/>
    <n v="2"/>
    <s v="Pourover12 oz"/>
    <n v="3.5"/>
    <x v="0"/>
  </r>
  <r>
    <x v="4085"/>
    <d v="2025-05-22T00:00:00"/>
    <x v="3455"/>
    <x v="6"/>
    <n v="1"/>
    <x v="1"/>
    <x v="1"/>
    <x v="1"/>
    <m/>
    <s v="Payment"/>
    <n v="2"/>
    <s v="Pourover12 oz"/>
    <n v="3.5"/>
    <x v="0"/>
  </r>
  <r>
    <x v="4086"/>
    <d v="2025-05-22T00:00:00"/>
    <x v="3175"/>
    <x v="10"/>
    <n v="1"/>
    <x v="1"/>
    <x v="4"/>
    <x v="5"/>
    <m/>
    <s v="Payment"/>
    <n v="1"/>
    <s v="Single-origin12 oz"/>
    <n v="14.95"/>
    <x v="0"/>
  </r>
  <r>
    <x v="4087"/>
    <d v="2025-05-22T00:00:00"/>
    <x v="3456"/>
    <x v="1"/>
    <n v="1"/>
    <x v="1"/>
    <x v="1"/>
    <x v="1"/>
    <m/>
    <s v="Payment"/>
    <n v="1"/>
    <s v="Café latté12 oz"/>
    <n v="4.25"/>
    <x v="0"/>
  </r>
  <r>
    <x v="4088"/>
    <d v="2025-05-22T00:00:00"/>
    <x v="3457"/>
    <x v="9"/>
    <n v="1"/>
    <x v="0"/>
    <x v="3"/>
    <x v="4"/>
    <m/>
    <s v="Payment"/>
    <n v="2"/>
    <s v="Syrup"/>
    <n v="0.75"/>
    <x v="0"/>
  </r>
  <r>
    <x v="4088"/>
    <d v="2025-05-22T00:00:00"/>
    <x v="3457"/>
    <x v="6"/>
    <n v="1"/>
    <x v="1"/>
    <x v="1"/>
    <x v="1"/>
    <m/>
    <s v="Payment"/>
    <n v="2"/>
    <s v="Pourover12 oz"/>
    <n v="3.5"/>
    <x v="0"/>
  </r>
  <r>
    <x v="4089"/>
    <d v="2025-05-22T00:00:00"/>
    <x v="3458"/>
    <x v="9"/>
    <n v="1"/>
    <x v="0"/>
    <x v="3"/>
    <x v="4"/>
    <m/>
    <s v="Payment"/>
    <n v="1"/>
    <s v="Syrup"/>
    <n v="0.75"/>
    <x v="0"/>
  </r>
  <r>
    <x v="4089"/>
    <d v="2025-05-22T00:00:00"/>
    <x v="3458"/>
    <x v="6"/>
    <n v="1"/>
    <x v="1"/>
    <x v="1"/>
    <x v="1"/>
    <m/>
    <s v="Payment"/>
    <n v="1"/>
    <s v="Pourover12 oz"/>
    <n v="3.5"/>
    <x v="0"/>
  </r>
  <r>
    <x v="4090"/>
    <d v="2025-05-22T00:00:00"/>
    <x v="3459"/>
    <x v="13"/>
    <n v="1"/>
    <x v="4"/>
    <x v="2"/>
    <x v="1"/>
    <m/>
    <s v="Payment"/>
    <n v="1"/>
    <s v="Moroccan tea10 oz"/>
    <n v="3"/>
    <x v="0"/>
  </r>
  <r>
    <x v="4091"/>
    <d v="2025-05-22T00:00:00"/>
    <x v="3460"/>
    <x v="20"/>
    <n v="1"/>
    <x v="1"/>
    <x v="2"/>
    <x v="1"/>
    <m/>
    <s v="Payment"/>
    <n v="1"/>
    <s v="Rooibos latté12 oz"/>
    <n v="5.5"/>
    <x v="0"/>
  </r>
  <r>
    <x v="4092"/>
    <d v="2025-05-22T00:00:00"/>
    <x v="3461"/>
    <x v="44"/>
    <n v="1"/>
    <x v="0"/>
    <x v="1"/>
    <x v="11"/>
    <m/>
    <s v="Payment"/>
    <n v="2"/>
    <s v="To-go box"/>
    <n v="15.75"/>
    <x v="0"/>
  </r>
  <r>
    <x v="4092"/>
    <d v="2025-05-22T00:00:00"/>
    <x v="3461"/>
    <x v="44"/>
    <n v="1"/>
    <x v="0"/>
    <x v="1"/>
    <x v="11"/>
    <m/>
    <s v="Payment"/>
    <n v="2"/>
    <s v="To-go box"/>
    <n v="15.75"/>
    <x v="0"/>
  </r>
  <r>
    <x v="4093"/>
    <d v="2025-05-22T00:00:00"/>
    <x v="3462"/>
    <x v="34"/>
    <n v="1"/>
    <x v="1"/>
    <x v="5"/>
    <x v="3"/>
    <m/>
    <s v="Payment"/>
    <n v="1"/>
    <s v="Mango lassi12 oz"/>
    <n v="5.75"/>
    <x v="0"/>
  </r>
  <r>
    <x v="4094"/>
    <d v="2025-05-22T00:00:00"/>
    <x v="3463"/>
    <x v="10"/>
    <n v="1"/>
    <x v="1"/>
    <x v="4"/>
    <x v="5"/>
    <m/>
    <s v="Payment"/>
    <n v="2"/>
    <s v="Single-origin12 oz"/>
    <n v="14.95"/>
    <x v="0"/>
  </r>
  <r>
    <x v="4095"/>
    <d v="2025-05-22T00:00:00"/>
    <x v="3464"/>
    <x v="10"/>
    <n v="1"/>
    <x v="1"/>
    <x v="4"/>
    <x v="5"/>
    <m/>
    <s v="Payment"/>
    <n v="2"/>
    <s v="Single-origin12 oz"/>
    <n v="14.95"/>
    <x v="0"/>
  </r>
  <r>
    <x v="4096"/>
    <d v="2025-05-22T00:00:00"/>
    <x v="3465"/>
    <x v="1"/>
    <n v="1"/>
    <x v="1"/>
    <x v="1"/>
    <x v="1"/>
    <m/>
    <s v="Payment"/>
    <n v="1"/>
    <s v="Café latté12 oz"/>
    <n v="4.25"/>
    <x v="0"/>
  </r>
  <r>
    <x v="4097"/>
    <d v="2025-05-22T00:00:00"/>
    <x v="3466"/>
    <x v="2"/>
    <n v="1"/>
    <x v="1"/>
    <x v="1"/>
    <x v="1"/>
    <m/>
    <s v="Payment"/>
    <n v="1"/>
    <s v="Cappuccino12 oz"/>
    <n v="5.5"/>
    <x v="0"/>
  </r>
  <r>
    <x v="4098"/>
    <d v="2025-05-22T00:00:00"/>
    <x v="3467"/>
    <x v="6"/>
    <n v="1"/>
    <x v="1"/>
    <x v="1"/>
    <x v="1"/>
    <m/>
    <s v="Payment"/>
    <n v="1"/>
    <s v="Pourover12 oz"/>
    <n v="3.5"/>
    <x v="0"/>
  </r>
  <r>
    <x v="4099"/>
    <d v="2025-05-22T00:00:00"/>
    <x v="3468"/>
    <x v="15"/>
    <n v="1"/>
    <x v="1"/>
    <x v="1"/>
    <x v="3"/>
    <m/>
    <s v="Payment"/>
    <n v="1"/>
    <s v="Frappé12 oz"/>
    <n v="4.75"/>
    <x v="0"/>
  </r>
  <r>
    <x v="4100"/>
    <d v="2025-05-22T00:00:00"/>
    <x v="3469"/>
    <x v="24"/>
    <n v="1"/>
    <x v="1"/>
    <x v="1"/>
    <x v="1"/>
    <m/>
    <s v="Payment"/>
    <n v="1"/>
    <s v="Aeropress12 oz"/>
    <n v="6"/>
    <x v="0"/>
  </r>
  <r>
    <x v="4101"/>
    <d v="2025-05-22T00:00:00"/>
    <x v="3470"/>
    <x v="15"/>
    <n v="1"/>
    <x v="1"/>
    <x v="1"/>
    <x v="3"/>
    <m/>
    <s v="Payment"/>
    <n v="1"/>
    <s v="Frappé12 oz"/>
    <n v="4.75"/>
    <x v="0"/>
  </r>
  <r>
    <x v="4102"/>
    <d v="2025-05-22T00:00:00"/>
    <x v="3471"/>
    <x v="1"/>
    <n v="1"/>
    <x v="1"/>
    <x v="1"/>
    <x v="1"/>
    <m/>
    <s v="Payment"/>
    <n v="1"/>
    <s v="Café latté12 oz"/>
    <n v="4.25"/>
    <x v="0"/>
  </r>
  <r>
    <x v="4103"/>
    <d v="2025-05-22T00:00:00"/>
    <x v="3472"/>
    <x v="6"/>
    <n v="1"/>
    <x v="1"/>
    <x v="1"/>
    <x v="1"/>
    <m/>
    <s v="Payment"/>
    <n v="1"/>
    <s v="Pourover12 oz"/>
    <n v="3.5"/>
    <x v="0"/>
  </r>
  <r>
    <x v="4104"/>
    <d v="2025-05-22T00:00:00"/>
    <x v="3473"/>
    <x v="5"/>
    <n v="1"/>
    <x v="1"/>
    <x v="1"/>
    <x v="1"/>
    <m/>
    <s v="Payment"/>
    <n v="1"/>
    <s v="Café Cubano12 oz"/>
    <n v="7"/>
    <x v="0"/>
  </r>
  <r>
    <x v="4105"/>
    <d v="2025-05-22T00:00:00"/>
    <x v="3474"/>
    <x v="1"/>
    <n v="1"/>
    <x v="1"/>
    <x v="1"/>
    <x v="1"/>
    <m/>
    <s v="Payment"/>
    <n v="2"/>
    <s v="Café latté12 oz"/>
    <n v="4.25"/>
    <x v="0"/>
  </r>
  <r>
    <x v="4106"/>
    <d v="2025-05-22T00:00:00"/>
    <x v="3475"/>
    <x v="15"/>
    <n v="1"/>
    <x v="1"/>
    <x v="1"/>
    <x v="3"/>
    <m/>
    <s v="Payment"/>
    <n v="1"/>
    <s v="Frappé12 oz"/>
    <n v="4.75"/>
    <x v="0"/>
  </r>
  <r>
    <x v="4107"/>
    <d v="2025-05-22T00:00:00"/>
    <x v="3476"/>
    <x v="15"/>
    <n v="1"/>
    <x v="1"/>
    <x v="1"/>
    <x v="3"/>
    <m/>
    <s v="Payment"/>
    <n v="2"/>
    <s v="Frappé12 oz"/>
    <n v="4.75"/>
    <x v="0"/>
  </r>
  <r>
    <x v="4108"/>
    <d v="2025-05-22T00:00:00"/>
    <x v="3477"/>
    <x v="7"/>
    <n v="1"/>
    <x v="2"/>
    <x v="1"/>
    <x v="1"/>
    <m/>
    <s v="Payment"/>
    <n v="1"/>
    <s v="Turkish coffee3 oz"/>
    <n v="3.75"/>
    <x v="0"/>
  </r>
  <r>
    <x v="4109"/>
    <d v="2025-05-22T00:00:00"/>
    <x v="3478"/>
    <x v="7"/>
    <n v="1"/>
    <x v="2"/>
    <x v="1"/>
    <x v="1"/>
    <m/>
    <s v="Payment"/>
    <n v="1"/>
    <s v="Turkish coffee3 oz"/>
    <n v="3.75"/>
    <x v="0"/>
  </r>
  <r>
    <x v="4110"/>
    <d v="2025-05-22T00:00:00"/>
    <x v="3479"/>
    <x v="10"/>
    <n v="1"/>
    <x v="1"/>
    <x v="4"/>
    <x v="5"/>
    <m/>
    <s v="Payment"/>
    <n v="2"/>
    <s v="Single-origin12 oz"/>
    <n v="14.95"/>
    <x v="0"/>
  </r>
  <r>
    <x v="4111"/>
    <d v="2025-05-22T00:00:00"/>
    <x v="3480"/>
    <x v="15"/>
    <n v="1"/>
    <x v="1"/>
    <x v="1"/>
    <x v="3"/>
    <m/>
    <s v="Payment"/>
    <n v="2"/>
    <s v="Frappé12 oz"/>
    <n v="4.75"/>
    <x v="0"/>
  </r>
  <r>
    <x v="4112"/>
    <d v="2025-05-22T00:00:00"/>
    <x v="1192"/>
    <x v="9"/>
    <n v="1"/>
    <x v="0"/>
    <x v="3"/>
    <x v="4"/>
    <m/>
    <s v="Payment"/>
    <n v="1"/>
    <s v="Syrup"/>
    <n v="0.75"/>
    <x v="0"/>
  </r>
  <r>
    <x v="4112"/>
    <d v="2025-05-22T00:00:00"/>
    <x v="1192"/>
    <x v="15"/>
    <n v="1"/>
    <x v="1"/>
    <x v="1"/>
    <x v="3"/>
    <m/>
    <s v="Payment"/>
    <n v="1"/>
    <s v="Frappé12 oz"/>
    <n v="4.75"/>
    <x v="0"/>
  </r>
  <r>
    <x v="4113"/>
    <d v="2025-05-22T00:00:00"/>
    <x v="3481"/>
    <x v="17"/>
    <n v="1"/>
    <x v="1"/>
    <x v="1"/>
    <x v="3"/>
    <m/>
    <s v="Payment"/>
    <n v="1"/>
    <s v="Iced Guillermo12 oz"/>
    <n v="3.5"/>
    <x v="0"/>
  </r>
  <r>
    <x v="4114"/>
    <d v="2025-05-22T00:00:00"/>
    <x v="3482"/>
    <x v="6"/>
    <n v="1"/>
    <x v="1"/>
    <x v="1"/>
    <x v="1"/>
    <m/>
    <s v="Payment"/>
    <n v="1"/>
    <s v="Pourover12 oz"/>
    <n v="3.5"/>
    <x v="0"/>
  </r>
  <r>
    <x v="4114"/>
    <d v="2025-05-22T00:00:00"/>
    <x v="3482"/>
    <x v="34"/>
    <n v="1"/>
    <x v="1"/>
    <x v="5"/>
    <x v="3"/>
    <m/>
    <s v="Payment"/>
    <n v="1"/>
    <s v="Mango lassi12 oz"/>
    <n v="5.75"/>
    <x v="0"/>
  </r>
  <r>
    <x v="4114"/>
    <d v="2025-05-22T00:00:00"/>
    <x v="3482"/>
    <x v="10"/>
    <n v="1"/>
    <x v="1"/>
    <x v="4"/>
    <x v="5"/>
    <m/>
    <s v="Payment"/>
    <n v="1"/>
    <s v="Single-origin12 oz"/>
    <n v="14.95"/>
    <x v="0"/>
  </r>
  <r>
    <x v="4115"/>
    <d v="2025-05-22T00:00:00"/>
    <x v="3483"/>
    <x v="34"/>
    <n v="1"/>
    <x v="1"/>
    <x v="5"/>
    <x v="3"/>
    <m/>
    <s v="Payment"/>
    <n v="1"/>
    <s v="Mango lassi12 oz"/>
    <n v="5.75"/>
    <x v="0"/>
  </r>
  <r>
    <x v="4116"/>
    <d v="2025-05-22T00:00:00"/>
    <x v="3484"/>
    <x v="20"/>
    <n v="1"/>
    <x v="1"/>
    <x v="2"/>
    <x v="1"/>
    <m/>
    <s v="Payment"/>
    <n v="1"/>
    <s v="Rooibos latté12 oz"/>
    <n v="5.5"/>
    <x v="0"/>
  </r>
  <r>
    <x v="4117"/>
    <d v="2025-05-22T00:00:00"/>
    <x v="3485"/>
    <x v="9"/>
    <n v="1"/>
    <x v="0"/>
    <x v="3"/>
    <x v="4"/>
    <m/>
    <s v="Payment"/>
    <n v="1"/>
    <s v="Syrup"/>
    <n v="0.75"/>
    <x v="0"/>
  </r>
  <r>
    <x v="4117"/>
    <d v="2025-05-22T00:00:00"/>
    <x v="3485"/>
    <x v="6"/>
    <n v="1"/>
    <x v="1"/>
    <x v="1"/>
    <x v="1"/>
    <m/>
    <s v="Payment"/>
    <n v="1"/>
    <s v="Pourover12 oz"/>
    <n v="3.5"/>
    <x v="0"/>
  </r>
  <r>
    <x v="4118"/>
    <d v="2025-05-22T00:00:00"/>
    <x v="3486"/>
    <x v="6"/>
    <n v="1"/>
    <x v="1"/>
    <x v="1"/>
    <x v="1"/>
    <m/>
    <s v="Payment"/>
    <n v="1"/>
    <s v="Pourover12 oz"/>
    <n v="3.5"/>
    <x v="0"/>
  </r>
  <r>
    <x v="4119"/>
    <d v="2025-05-22T00:00:00"/>
    <x v="3487"/>
    <x v="7"/>
    <n v="1"/>
    <x v="2"/>
    <x v="1"/>
    <x v="1"/>
    <m/>
    <s v="Payment"/>
    <n v="1"/>
    <s v="Turkish coffee3 oz"/>
    <n v="3.75"/>
    <x v="0"/>
  </r>
  <r>
    <x v="4119"/>
    <d v="2025-05-22T00:00:00"/>
    <x v="3487"/>
    <x v="1"/>
    <n v="1"/>
    <x v="1"/>
    <x v="1"/>
    <x v="1"/>
    <m/>
    <s v="Payment"/>
    <n v="1"/>
    <s v="Café latté12 oz"/>
    <n v="4.25"/>
    <x v="0"/>
  </r>
  <r>
    <x v="4120"/>
    <d v="2025-05-22T00:00:00"/>
    <x v="3488"/>
    <x v="5"/>
    <n v="1"/>
    <x v="1"/>
    <x v="1"/>
    <x v="1"/>
    <m/>
    <s v="Payment"/>
    <n v="1"/>
    <s v="Café Cubano12 oz"/>
    <n v="7"/>
    <x v="0"/>
  </r>
  <r>
    <x v="4121"/>
    <d v="2025-05-22T00:00:00"/>
    <x v="3489"/>
    <x v="15"/>
    <n v="1"/>
    <x v="1"/>
    <x v="1"/>
    <x v="3"/>
    <m/>
    <s v="Payment"/>
    <n v="1"/>
    <s v="Frappé12 oz"/>
    <n v="4.75"/>
    <x v="0"/>
  </r>
  <r>
    <x v="4122"/>
    <d v="2025-05-22T00:00:00"/>
    <x v="3490"/>
    <x v="2"/>
    <n v="1"/>
    <x v="1"/>
    <x v="1"/>
    <x v="1"/>
    <m/>
    <s v="Payment"/>
    <n v="1"/>
    <s v="Cappuccino12 oz"/>
    <n v="5.5"/>
    <x v="0"/>
  </r>
  <r>
    <x v="4123"/>
    <d v="2025-05-22T00:00:00"/>
    <x v="3491"/>
    <x v="6"/>
    <n v="1"/>
    <x v="1"/>
    <x v="1"/>
    <x v="1"/>
    <m/>
    <s v="Payment"/>
    <n v="2"/>
    <s v="Pourover12 oz"/>
    <n v="3.5"/>
    <x v="0"/>
  </r>
  <r>
    <x v="4123"/>
    <d v="2025-05-22T00:00:00"/>
    <x v="3491"/>
    <x v="11"/>
    <n v="1"/>
    <x v="0"/>
    <x v="3"/>
    <x v="4"/>
    <m/>
    <s v="Payment"/>
    <n v="2"/>
    <s v="Extra shot"/>
    <n v="1"/>
    <x v="0"/>
  </r>
  <r>
    <x v="4124"/>
    <d v="2025-05-22T00:00:00"/>
    <x v="3492"/>
    <x v="17"/>
    <n v="1"/>
    <x v="1"/>
    <x v="1"/>
    <x v="3"/>
    <m/>
    <s v="Payment"/>
    <n v="1"/>
    <s v="Iced Guillermo12 oz"/>
    <n v="3.5"/>
    <x v="0"/>
  </r>
  <r>
    <x v="4125"/>
    <d v="2025-05-22T00:00:00"/>
    <x v="3493"/>
    <x v="22"/>
    <n v="1"/>
    <x v="4"/>
    <x v="1"/>
    <x v="3"/>
    <m/>
    <s v="Payment"/>
    <n v="1"/>
    <s v="Iced café bombón10 oz"/>
    <n v="4.75"/>
    <x v="0"/>
  </r>
  <r>
    <x v="4126"/>
    <d v="2025-05-22T00:00:00"/>
    <x v="3494"/>
    <x v="1"/>
    <n v="1"/>
    <x v="1"/>
    <x v="1"/>
    <x v="1"/>
    <m/>
    <s v="Payment"/>
    <n v="2"/>
    <s v="Café latté12 oz"/>
    <n v="4.25"/>
    <x v="0"/>
  </r>
  <r>
    <x v="4127"/>
    <d v="2025-05-22T00:00:00"/>
    <x v="3495"/>
    <x v="9"/>
    <n v="1"/>
    <x v="0"/>
    <x v="3"/>
    <x v="4"/>
    <m/>
    <s v="Payment"/>
    <n v="1"/>
    <s v="Syrup"/>
    <n v="0.75"/>
    <x v="0"/>
  </r>
  <r>
    <x v="4127"/>
    <d v="2025-05-22T00:00:00"/>
    <x v="3495"/>
    <x v="6"/>
    <n v="1"/>
    <x v="1"/>
    <x v="1"/>
    <x v="1"/>
    <m/>
    <s v="Payment"/>
    <n v="1"/>
    <s v="Pourover12 oz"/>
    <n v="3.5"/>
    <x v="0"/>
  </r>
  <r>
    <x v="4128"/>
    <d v="2025-05-22T00:00:00"/>
    <x v="3496"/>
    <x v="2"/>
    <n v="1"/>
    <x v="1"/>
    <x v="1"/>
    <x v="1"/>
    <m/>
    <s v="Payment"/>
    <n v="1"/>
    <s v="Cappuccino12 oz"/>
    <n v="5.5"/>
    <x v="0"/>
  </r>
  <r>
    <x v="4129"/>
    <d v="2025-05-22T00:00:00"/>
    <x v="3497"/>
    <x v="6"/>
    <n v="1"/>
    <x v="1"/>
    <x v="1"/>
    <x v="1"/>
    <m/>
    <s v="Payment"/>
    <n v="2"/>
    <s v="Pourover12 oz"/>
    <n v="3.5"/>
    <x v="0"/>
  </r>
  <r>
    <x v="4130"/>
    <d v="2025-05-22T00:00:00"/>
    <x v="3498"/>
    <x v="15"/>
    <n v="1"/>
    <x v="1"/>
    <x v="1"/>
    <x v="3"/>
    <m/>
    <s v="Payment"/>
    <n v="1"/>
    <s v="Frappé12 oz"/>
    <n v="4.75"/>
    <x v="0"/>
  </r>
  <r>
    <x v="4131"/>
    <d v="2025-05-22T00:00:00"/>
    <x v="3499"/>
    <x v="15"/>
    <n v="1"/>
    <x v="1"/>
    <x v="1"/>
    <x v="3"/>
    <m/>
    <s v="Payment"/>
    <n v="2"/>
    <s v="Frappé12 oz"/>
    <n v="4.75"/>
    <x v="0"/>
  </r>
  <r>
    <x v="4132"/>
    <d v="2025-05-22T00:00:00"/>
    <x v="3500"/>
    <x v="1"/>
    <n v="1"/>
    <x v="1"/>
    <x v="1"/>
    <x v="1"/>
    <m/>
    <s v="Payment"/>
    <n v="1"/>
    <s v="Café latté12 oz"/>
    <n v="4.25"/>
    <x v="0"/>
  </r>
  <r>
    <x v="4133"/>
    <d v="2025-05-22T00:00:00"/>
    <x v="839"/>
    <x v="2"/>
    <n v="1"/>
    <x v="1"/>
    <x v="1"/>
    <x v="1"/>
    <m/>
    <s v="Payment"/>
    <n v="1"/>
    <s v="Cappuccino12 oz"/>
    <n v="5.5"/>
    <x v="0"/>
  </r>
  <r>
    <x v="4134"/>
    <d v="2025-05-22T00:00:00"/>
    <x v="2275"/>
    <x v="6"/>
    <n v="1"/>
    <x v="1"/>
    <x v="1"/>
    <x v="1"/>
    <m/>
    <s v="Payment"/>
    <n v="1"/>
    <s v="Pourover12 oz"/>
    <n v="3.5"/>
    <x v="0"/>
  </r>
  <r>
    <x v="4135"/>
    <d v="2025-05-22T00:00:00"/>
    <x v="3501"/>
    <x v="20"/>
    <n v="1"/>
    <x v="1"/>
    <x v="2"/>
    <x v="1"/>
    <m/>
    <s v="Payment"/>
    <n v="2"/>
    <s v="Rooibos latté12 oz"/>
    <n v="5.5"/>
    <x v="0"/>
  </r>
  <r>
    <x v="4136"/>
    <d v="2025-05-22T00:00:00"/>
    <x v="3502"/>
    <x v="7"/>
    <n v="1"/>
    <x v="2"/>
    <x v="1"/>
    <x v="1"/>
    <m/>
    <s v="Payment"/>
    <n v="1"/>
    <s v="Turkish coffee3 oz"/>
    <n v="3.75"/>
    <x v="0"/>
  </r>
  <r>
    <x v="4137"/>
    <d v="2025-05-22T00:00:00"/>
    <x v="3503"/>
    <x v="16"/>
    <n v="1"/>
    <x v="1"/>
    <x v="5"/>
    <x v="3"/>
    <m/>
    <s v="Payment"/>
    <n v="1"/>
    <s v="Coconut milk smoothie12 oz"/>
    <n v="5.75"/>
    <x v="0"/>
  </r>
  <r>
    <x v="4138"/>
    <d v="2025-05-22T00:00:00"/>
    <x v="3504"/>
    <x v="2"/>
    <n v="1"/>
    <x v="1"/>
    <x v="1"/>
    <x v="1"/>
    <m/>
    <s v="Payment"/>
    <n v="1"/>
    <s v="Cappuccino12 oz"/>
    <n v="5.5"/>
    <x v="0"/>
  </r>
  <r>
    <x v="4139"/>
    <d v="2025-05-22T00:00:00"/>
    <x v="3505"/>
    <x v="2"/>
    <n v="1"/>
    <x v="1"/>
    <x v="1"/>
    <x v="1"/>
    <m/>
    <s v="Payment"/>
    <n v="1"/>
    <s v="Cappuccino12 oz"/>
    <n v="5.5"/>
    <x v="0"/>
  </r>
  <r>
    <x v="4140"/>
    <d v="2025-05-22T00:00:00"/>
    <x v="3506"/>
    <x v="17"/>
    <n v="1"/>
    <x v="1"/>
    <x v="1"/>
    <x v="3"/>
    <m/>
    <s v="Payment"/>
    <n v="1"/>
    <s v="Iced Guillermo12 oz"/>
    <n v="3.5"/>
    <x v="0"/>
  </r>
  <r>
    <x v="4141"/>
    <d v="2025-05-22T00:00:00"/>
    <x v="3507"/>
    <x v="17"/>
    <n v="1"/>
    <x v="1"/>
    <x v="1"/>
    <x v="3"/>
    <m/>
    <s v="Payment"/>
    <n v="1"/>
    <s v="Iced Guillermo12 oz"/>
    <n v="3.5"/>
    <x v="0"/>
  </r>
  <r>
    <x v="4142"/>
    <d v="2025-05-22T00:00:00"/>
    <x v="3508"/>
    <x v="6"/>
    <n v="1"/>
    <x v="1"/>
    <x v="1"/>
    <x v="1"/>
    <m/>
    <s v="Payment"/>
    <n v="1"/>
    <s v="Pourover12 oz"/>
    <n v="3.5"/>
    <x v="0"/>
  </r>
  <r>
    <x v="4143"/>
    <d v="2025-05-22T00:00:00"/>
    <x v="3509"/>
    <x v="9"/>
    <n v="1"/>
    <x v="0"/>
    <x v="3"/>
    <x v="4"/>
    <m/>
    <s v="Payment"/>
    <n v="1"/>
    <s v="Syrup"/>
    <n v="0.75"/>
    <x v="0"/>
  </r>
  <r>
    <x v="4143"/>
    <d v="2025-05-22T00:00:00"/>
    <x v="3509"/>
    <x v="6"/>
    <n v="1"/>
    <x v="1"/>
    <x v="1"/>
    <x v="1"/>
    <m/>
    <s v="Payment"/>
    <n v="1"/>
    <s v="Pourover12 oz"/>
    <n v="3.5"/>
    <x v="0"/>
  </r>
  <r>
    <x v="4144"/>
    <d v="2025-05-22T00:00:00"/>
    <x v="3510"/>
    <x v="7"/>
    <n v="1"/>
    <x v="2"/>
    <x v="1"/>
    <x v="1"/>
    <m/>
    <s v="Payment"/>
    <n v="2"/>
    <s v="Turkish coffee3 oz"/>
    <n v="3.75"/>
    <x v="0"/>
  </r>
  <r>
    <x v="4145"/>
    <d v="2025-05-22T00:00:00"/>
    <x v="3511"/>
    <x v="11"/>
    <n v="1"/>
    <x v="0"/>
    <x v="3"/>
    <x v="4"/>
    <m/>
    <s v="Payment"/>
    <n v="1"/>
    <s v="Extra shot"/>
    <n v="1"/>
    <x v="0"/>
  </r>
  <r>
    <x v="4146"/>
    <d v="2025-05-22T00:00:00"/>
    <x v="3512"/>
    <x v="13"/>
    <n v="1"/>
    <x v="4"/>
    <x v="2"/>
    <x v="1"/>
    <m/>
    <s v="Payment"/>
    <n v="1"/>
    <s v="Moroccan tea10 oz"/>
    <n v="3"/>
    <x v="0"/>
  </r>
  <r>
    <x v="4147"/>
    <d v="2025-05-22T00:00:00"/>
    <x v="3513"/>
    <x v="3"/>
    <n v="1"/>
    <x v="0"/>
    <x v="1"/>
    <x v="2"/>
    <m/>
    <s v="Payment"/>
    <n v="1"/>
    <s v="Drip coffee refill"/>
    <n v="1.25"/>
    <x v="0"/>
  </r>
  <r>
    <x v="4148"/>
    <d v="2025-05-22T00:00:00"/>
    <x v="3514"/>
    <x v="19"/>
    <n v="1"/>
    <x v="1"/>
    <x v="4"/>
    <x v="5"/>
    <m/>
    <s v="Payment"/>
    <n v="1"/>
    <s v="House blend12 oz"/>
    <n v="12.95"/>
    <x v="0"/>
  </r>
  <r>
    <x v="4149"/>
    <d v="2025-05-22T00:00:00"/>
    <x v="3515"/>
    <x v="9"/>
    <n v="1"/>
    <x v="0"/>
    <x v="3"/>
    <x v="4"/>
    <m/>
    <s v="Payment"/>
    <n v="1"/>
    <s v="Syrup"/>
    <n v="0.75"/>
    <x v="0"/>
  </r>
  <r>
    <x v="4149"/>
    <d v="2025-05-22T00:00:00"/>
    <x v="3515"/>
    <x v="6"/>
    <n v="1"/>
    <x v="1"/>
    <x v="1"/>
    <x v="1"/>
    <m/>
    <s v="Payment"/>
    <n v="1"/>
    <s v="Pourover12 oz"/>
    <n v="3.5"/>
    <x v="0"/>
  </r>
  <r>
    <x v="4149"/>
    <d v="2025-05-22T00:00:00"/>
    <x v="3515"/>
    <x v="17"/>
    <n v="1"/>
    <x v="1"/>
    <x v="1"/>
    <x v="3"/>
    <m/>
    <s v="Payment"/>
    <n v="1"/>
    <s v="Iced Guillermo12 oz"/>
    <n v="3.5"/>
    <x v="0"/>
  </r>
  <r>
    <x v="4150"/>
    <d v="2025-05-22T00:00:00"/>
    <x v="3516"/>
    <x v="16"/>
    <n v="1"/>
    <x v="1"/>
    <x v="5"/>
    <x v="3"/>
    <m/>
    <s v="Payment"/>
    <n v="1"/>
    <s v="Coconut milk smoothie12 oz"/>
    <n v="5.75"/>
    <x v="0"/>
  </r>
  <r>
    <x v="4151"/>
    <d v="2025-05-22T00:00:00"/>
    <x v="3517"/>
    <x v="2"/>
    <n v="1"/>
    <x v="1"/>
    <x v="1"/>
    <x v="1"/>
    <m/>
    <s v="Payment"/>
    <n v="1"/>
    <s v="Cappuccino12 oz"/>
    <n v="5.5"/>
    <x v="0"/>
  </r>
  <r>
    <x v="4152"/>
    <d v="2025-05-22T00:00:00"/>
    <x v="3518"/>
    <x v="15"/>
    <n v="1"/>
    <x v="1"/>
    <x v="1"/>
    <x v="3"/>
    <m/>
    <s v="Payment"/>
    <n v="2"/>
    <s v="Frappé12 oz"/>
    <n v="4.75"/>
    <x v="0"/>
  </r>
  <r>
    <x v="4153"/>
    <d v="2025-05-22T00:00:00"/>
    <x v="3519"/>
    <x v="7"/>
    <n v="1"/>
    <x v="2"/>
    <x v="1"/>
    <x v="1"/>
    <m/>
    <s v="Payment"/>
    <n v="1"/>
    <s v="Turkish coffee3 oz"/>
    <n v="3.75"/>
    <x v="0"/>
  </r>
  <r>
    <x v="4154"/>
    <d v="2025-05-22T00:00:00"/>
    <x v="3520"/>
    <x v="17"/>
    <n v="1"/>
    <x v="1"/>
    <x v="1"/>
    <x v="3"/>
    <m/>
    <s v="Payment"/>
    <n v="1"/>
    <s v="Iced Guillermo12 oz"/>
    <n v="3.5"/>
    <x v="0"/>
  </r>
  <r>
    <x v="4155"/>
    <d v="2025-05-22T00:00:00"/>
    <x v="3521"/>
    <x v="2"/>
    <n v="1"/>
    <x v="1"/>
    <x v="1"/>
    <x v="1"/>
    <m/>
    <s v="Payment"/>
    <n v="1"/>
    <s v="Cappuccino12 oz"/>
    <n v="5.5"/>
    <x v="0"/>
  </r>
  <r>
    <x v="4156"/>
    <d v="2025-05-22T00:00:00"/>
    <x v="3522"/>
    <x v="20"/>
    <n v="1"/>
    <x v="1"/>
    <x v="2"/>
    <x v="1"/>
    <m/>
    <s v="Payment"/>
    <n v="1"/>
    <s v="Rooibos latté12 oz"/>
    <n v="5.5"/>
    <x v="0"/>
  </r>
  <r>
    <x v="4157"/>
    <d v="2025-05-22T00:00:00"/>
    <x v="3523"/>
    <x v="24"/>
    <n v="1"/>
    <x v="1"/>
    <x v="1"/>
    <x v="1"/>
    <m/>
    <s v="Payment"/>
    <n v="1"/>
    <s v="Aeropress12 oz"/>
    <n v="6"/>
    <x v="0"/>
  </r>
  <r>
    <x v="4158"/>
    <d v="2025-05-22T00:00:00"/>
    <x v="3524"/>
    <x v="12"/>
    <n v="1"/>
    <x v="3"/>
    <x v="1"/>
    <x v="1"/>
    <m/>
    <s v="Payment"/>
    <n v="1"/>
    <s v="Espresso1 oz"/>
    <n v="2.5"/>
    <x v="0"/>
  </r>
  <r>
    <x v="4159"/>
    <d v="2025-05-22T00:00:00"/>
    <x v="2952"/>
    <x v="15"/>
    <n v="1"/>
    <x v="1"/>
    <x v="1"/>
    <x v="3"/>
    <m/>
    <s v="Payment"/>
    <n v="1"/>
    <s v="Frappé12 oz"/>
    <n v="4.75"/>
    <x v="0"/>
  </r>
  <r>
    <x v="4160"/>
    <d v="2025-05-22T00:00:00"/>
    <x v="2310"/>
    <x v="3"/>
    <n v="1"/>
    <x v="0"/>
    <x v="1"/>
    <x v="2"/>
    <m/>
    <s v="Payment"/>
    <n v="1"/>
    <s v="Drip coffee refill"/>
    <n v="1.25"/>
    <x v="0"/>
  </r>
  <r>
    <x v="4160"/>
    <d v="2025-05-22T00:00:00"/>
    <x v="2310"/>
    <x v="2"/>
    <n v="1"/>
    <x v="1"/>
    <x v="1"/>
    <x v="1"/>
    <m/>
    <s v="Payment"/>
    <n v="1"/>
    <s v="Cappuccino12 oz"/>
    <n v="5.5"/>
    <x v="0"/>
  </r>
  <r>
    <x v="4161"/>
    <d v="2025-05-22T00:00:00"/>
    <x v="3525"/>
    <x v="2"/>
    <n v="1"/>
    <x v="1"/>
    <x v="1"/>
    <x v="1"/>
    <m/>
    <s v="Payment"/>
    <n v="1"/>
    <s v="Cappuccino12 oz"/>
    <n v="5.5"/>
    <x v="0"/>
  </r>
  <r>
    <x v="4162"/>
    <d v="2025-05-22T00:00:00"/>
    <x v="3526"/>
    <x v="8"/>
    <n v="1"/>
    <x v="1"/>
    <x v="2"/>
    <x v="3"/>
    <m/>
    <s v="Payment"/>
    <n v="2"/>
    <s v="Iced tea12 oz"/>
    <n v="4.25"/>
    <x v="0"/>
  </r>
  <r>
    <x v="4163"/>
    <d v="2025-05-22T00:00:00"/>
    <x v="1720"/>
    <x v="2"/>
    <n v="1"/>
    <x v="1"/>
    <x v="1"/>
    <x v="1"/>
    <m/>
    <s v="Payment"/>
    <n v="1"/>
    <s v="Cappuccino12 oz"/>
    <n v="5.5"/>
    <x v="0"/>
  </r>
  <r>
    <x v="4164"/>
    <d v="2025-05-22T00:00:00"/>
    <x v="3527"/>
    <x v="6"/>
    <n v="2"/>
    <x v="1"/>
    <x v="1"/>
    <x v="1"/>
    <m/>
    <s v="Payment"/>
    <n v="2"/>
    <s v="Pourover12 oz"/>
    <n v="7"/>
    <x v="0"/>
  </r>
  <r>
    <x v="4165"/>
    <d v="2025-05-22T00:00:00"/>
    <x v="706"/>
    <x v="15"/>
    <n v="1"/>
    <x v="1"/>
    <x v="1"/>
    <x v="3"/>
    <m/>
    <s v="Payment"/>
    <n v="1"/>
    <s v="Frappé12 oz"/>
    <n v="4.75"/>
    <x v="0"/>
  </r>
  <r>
    <x v="4166"/>
    <d v="2025-05-22T00:00:00"/>
    <x v="3528"/>
    <x v="6"/>
    <n v="1"/>
    <x v="1"/>
    <x v="1"/>
    <x v="1"/>
    <m/>
    <s v="Payment"/>
    <n v="2"/>
    <s v="Pourover12 oz"/>
    <n v="3.5"/>
    <x v="0"/>
  </r>
  <r>
    <x v="4167"/>
    <d v="2025-05-22T00:00:00"/>
    <x v="3529"/>
    <x v="7"/>
    <n v="1"/>
    <x v="2"/>
    <x v="1"/>
    <x v="1"/>
    <m/>
    <s v="Payment"/>
    <n v="1"/>
    <s v="Turkish coffee3 oz"/>
    <n v="3.75"/>
    <x v="0"/>
  </r>
  <r>
    <x v="4168"/>
    <d v="2025-05-22T00:00:00"/>
    <x v="3530"/>
    <x v="6"/>
    <n v="1"/>
    <x v="1"/>
    <x v="1"/>
    <x v="1"/>
    <m/>
    <s v="Payment"/>
    <n v="1"/>
    <s v="Pourover12 oz"/>
    <n v="3.5"/>
    <x v="0"/>
  </r>
  <r>
    <x v="4169"/>
    <d v="2025-05-22T00:00:00"/>
    <x v="3531"/>
    <x v="7"/>
    <n v="1"/>
    <x v="2"/>
    <x v="1"/>
    <x v="1"/>
    <m/>
    <s v="Payment"/>
    <n v="1"/>
    <s v="Turkish coffee3 oz"/>
    <n v="3.75"/>
    <x v="0"/>
  </r>
  <r>
    <x v="4170"/>
    <d v="2025-05-22T00:00:00"/>
    <x v="3532"/>
    <x v="7"/>
    <n v="1"/>
    <x v="2"/>
    <x v="1"/>
    <x v="1"/>
    <m/>
    <s v="Payment"/>
    <n v="1"/>
    <s v="Turkish coffee3 oz"/>
    <n v="3.75"/>
    <x v="0"/>
  </r>
  <r>
    <x v="4170"/>
    <d v="2025-05-22T00:00:00"/>
    <x v="3532"/>
    <x v="15"/>
    <n v="1"/>
    <x v="1"/>
    <x v="1"/>
    <x v="3"/>
    <m/>
    <s v="Payment"/>
    <n v="1"/>
    <s v="Frappé12 oz"/>
    <n v="4.75"/>
    <x v="0"/>
  </r>
  <r>
    <x v="4171"/>
    <d v="2025-05-22T00:00:00"/>
    <x v="3533"/>
    <x v="2"/>
    <n v="1"/>
    <x v="1"/>
    <x v="1"/>
    <x v="1"/>
    <m/>
    <s v="Payment"/>
    <n v="1"/>
    <s v="Cappuccino12 oz"/>
    <n v="5.5"/>
    <x v="0"/>
  </r>
  <r>
    <x v="4172"/>
    <d v="2025-05-22T00:00:00"/>
    <x v="3534"/>
    <x v="15"/>
    <n v="2"/>
    <x v="1"/>
    <x v="1"/>
    <x v="3"/>
    <m/>
    <s v="Payment"/>
    <n v="2"/>
    <s v="Frappé12 oz"/>
    <n v="9.5"/>
    <x v="0"/>
  </r>
  <r>
    <x v="4173"/>
    <d v="2025-05-22T00:00:00"/>
    <x v="3535"/>
    <x v="16"/>
    <n v="1"/>
    <x v="1"/>
    <x v="5"/>
    <x v="3"/>
    <m/>
    <s v="Payment"/>
    <n v="1"/>
    <s v="Coconut milk smoothie12 oz"/>
    <n v="5.75"/>
    <x v="0"/>
  </r>
  <r>
    <x v="4174"/>
    <d v="2025-05-22T00:00:00"/>
    <x v="3536"/>
    <x v="16"/>
    <n v="1"/>
    <x v="1"/>
    <x v="5"/>
    <x v="3"/>
    <m/>
    <s v="Payment"/>
    <n v="1"/>
    <s v="Coconut milk smoothie12 oz"/>
    <n v="5.75"/>
    <x v="0"/>
  </r>
  <r>
    <x v="4175"/>
    <d v="2025-05-22T00:00:00"/>
    <x v="3537"/>
    <x v="20"/>
    <n v="1"/>
    <x v="1"/>
    <x v="2"/>
    <x v="1"/>
    <m/>
    <s v="Payment"/>
    <n v="2"/>
    <s v="Rooibos latté12 oz"/>
    <n v="5.5"/>
    <x v="0"/>
  </r>
  <r>
    <x v="4176"/>
    <d v="2025-05-22T00:00:00"/>
    <x v="3538"/>
    <x v="11"/>
    <n v="1"/>
    <x v="0"/>
    <x v="3"/>
    <x v="4"/>
    <m/>
    <s v="Payment"/>
    <n v="2"/>
    <s v="Extra shot"/>
    <n v="1"/>
    <x v="0"/>
  </r>
  <r>
    <x v="4177"/>
    <d v="2025-05-22T00:00:00"/>
    <x v="2601"/>
    <x v="7"/>
    <n v="1"/>
    <x v="2"/>
    <x v="1"/>
    <x v="1"/>
    <m/>
    <s v="Payment"/>
    <n v="1"/>
    <s v="Turkish coffee3 oz"/>
    <n v="3.75"/>
    <x v="0"/>
  </r>
  <r>
    <x v="4177"/>
    <d v="2025-05-22T00:00:00"/>
    <x v="2601"/>
    <x v="9"/>
    <n v="1"/>
    <x v="0"/>
    <x v="3"/>
    <x v="4"/>
    <m/>
    <s v="Payment"/>
    <n v="1"/>
    <s v="Syrup"/>
    <n v="0.75"/>
    <x v="0"/>
  </r>
  <r>
    <x v="4177"/>
    <d v="2025-05-22T00:00:00"/>
    <x v="2601"/>
    <x v="9"/>
    <n v="1"/>
    <x v="0"/>
    <x v="3"/>
    <x v="4"/>
    <m/>
    <s v="Payment"/>
    <n v="1"/>
    <s v="Syrup"/>
    <n v="0.75"/>
    <x v="0"/>
  </r>
  <r>
    <x v="4177"/>
    <d v="2025-05-22T00:00:00"/>
    <x v="2601"/>
    <x v="6"/>
    <n v="1"/>
    <x v="1"/>
    <x v="1"/>
    <x v="1"/>
    <m/>
    <s v="Payment"/>
    <n v="1"/>
    <s v="Pourover12 oz"/>
    <n v="3.5"/>
    <x v="0"/>
  </r>
  <r>
    <x v="4178"/>
    <d v="2025-05-22T00:00:00"/>
    <x v="3539"/>
    <x v="15"/>
    <n v="1"/>
    <x v="1"/>
    <x v="1"/>
    <x v="3"/>
    <m/>
    <s v="Payment"/>
    <n v="1"/>
    <s v="Frappé12 oz"/>
    <n v="4.75"/>
    <x v="0"/>
  </r>
  <r>
    <x v="4179"/>
    <d v="2025-05-22T00:00:00"/>
    <x v="717"/>
    <x v="17"/>
    <n v="1"/>
    <x v="1"/>
    <x v="1"/>
    <x v="3"/>
    <m/>
    <s v="Payment"/>
    <n v="1"/>
    <s v="Iced Guillermo12 oz"/>
    <n v="3.5"/>
    <x v="0"/>
  </r>
  <r>
    <x v="4180"/>
    <d v="2025-05-22T00:00:00"/>
    <x v="3540"/>
    <x v="15"/>
    <n v="1"/>
    <x v="1"/>
    <x v="1"/>
    <x v="3"/>
    <m/>
    <s v="Payment"/>
    <n v="1"/>
    <s v="Frappé12 oz"/>
    <n v="4.75"/>
    <x v="0"/>
  </r>
  <r>
    <x v="4181"/>
    <d v="2025-05-22T00:00:00"/>
    <x v="3541"/>
    <x v="15"/>
    <n v="1"/>
    <x v="1"/>
    <x v="1"/>
    <x v="3"/>
    <m/>
    <s v="Payment"/>
    <n v="2"/>
    <s v="Frappé12 oz"/>
    <n v="4.75"/>
    <x v="0"/>
  </r>
  <r>
    <x v="4182"/>
    <d v="2025-05-22T00:00:00"/>
    <x v="3542"/>
    <x v="35"/>
    <n v="1"/>
    <x v="6"/>
    <x v="1"/>
    <x v="1"/>
    <m/>
    <s v="Payment"/>
    <n v="1"/>
    <s v="Cortado4 oz"/>
    <n v="3.75"/>
    <x v="0"/>
  </r>
  <r>
    <x v="4183"/>
    <d v="2025-05-22T00:00:00"/>
    <x v="3543"/>
    <x v="11"/>
    <n v="1"/>
    <x v="0"/>
    <x v="3"/>
    <x v="4"/>
    <m/>
    <s v="Payment"/>
    <n v="2"/>
    <s v="Extra shot"/>
    <n v="1"/>
    <x v="0"/>
  </r>
  <r>
    <x v="4184"/>
    <d v="2025-05-22T00:00:00"/>
    <x v="3544"/>
    <x v="0"/>
    <n v="1"/>
    <x v="0"/>
    <x v="0"/>
    <x v="0"/>
    <m/>
    <s v="Payment"/>
    <n v="2"/>
    <s v="Community calendar and coupon book"/>
    <n v="20"/>
    <x v="0"/>
  </r>
  <r>
    <x v="4185"/>
    <d v="2025-05-22T00:00:00"/>
    <x v="3545"/>
    <x v="13"/>
    <n v="1"/>
    <x v="4"/>
    <x v="2"/>
    <x v="1"/>
    <m/>
    <s v="Payment"/>
    <n v="2"/>
    <s v="Moroccan tea10 oz"/>
    <n v="3"/>
    <x v="0"/>
  </r>
  <r>
    <x v="4185"/>
    <d v="2025-05-22T00:00:00"/>
    <x v="3545"/>
    <x v="5"/>
    <n v="1"/>
    <x v="1"/>
    <x v="1"/>
    <x v="1"/>
    <m/>
    <s v="Payment"/>
    <n v="2"/>
    <s v="Café Cubano12 oz"/>
    <n v="7"/>
    <x v="0"/>
  </r>
  <r>
    <x v="4186"/>
    <d v="2025-05-22T00:00:00"/>
    <x v="3546"/>
    <x v="15"/>
    <n v="2"/>
    <x v="1"/>
    <x v="1"/>
    <x v="3"/>
    <m/>
    <s v="Payment"/>
    <n v="1"/>
    <s v="Frappé12 oz"/>
    <n v="9.5"/>
    <x v="0"/>
  </r>
  <r>
    <x v="4187"/>
    <d v="2025-05-22T00:00:00"/>
    <x v="3547"/>
    <x v="6"/>
    <n v="1"/>
    <x v="1"/>
    <x v="1"/>
    <x v="1"/>
    <m/>
    <s v="Payment"/>
    <n v="2"/>
    <s v="Pourover12 oz"/>
    <n v="3.5"/>
    <x v="0"/>
  </r>
  <r>
    <x v="4188"/>
    <d v="2025-05-22T00:00:00"/>
    <x v="3548"/>
    <x v="15"/>
    <n v="1"/>
    <x v="1"/>
    <x v="1"/>
    <x v="3"/>
    <m/>
    <s v="Payment"/>
    <n v="2"/>
    <s v="Frappé12 oz"/>
    <n v="4.75"/>
    <x v="0"/>
  </r>
  <r>
    <x v="4188"/>
    <d v="2025-05-22T00:00:00"/>
    <x v="3548"/>
    <x v="10"/>
    <n v="1"/>
    <x v="1"/>
    <x v="4"/>
    <x v="5"/>
    <m/>
    <s v="Payment"/>
    <n v="2"/>
    <s v="Single-origin12 oz"/>
    <n v="14.95"/>
    <x v="0"/>
  </r>
  <r>
    <x v="4189"/>
    <d v="2025-05-22T00:00:00"/>
    <x v="3549"/>
    <x v="17"/>
    <n v="1"/>
    <x v="1"/>
    <x v="1"/>
    <x v="3"/>
    <m/>
    <s v="Payment"/>
    <n v="1"/>
    <s v="Iced Guillermo12 oz"/>
    <n v="3.5"/>
    <x v="0"/>
  </r>
  <r>
    <x v="4190"/>
    <d v="2025-05-22T00:00:00"/>
    <x v="3550"/>
    <x v="15"/>
    <n v="1"/>
    <x v="1"/>
    <x v="1"/>
    <x v="3"/>
    <m/>
    <s v="Payment"/>
    <n v="1"/>
    <s v="Frappé12 oz"/>
    <n v="4.75"/>
    <x v="0"/>
  </r>
  <r>
    <x v="4191"/>
    <d v="2025-05-22T00:00:00"/>
    <x v="3551"/>
    <x v="6"/>
    <n v="1"/>
    <x v="1"/>
    <x v="1"/>
    <x v="1"/>
    <m/>
    <s v="Payment"/>
    <n v="2"/>
    <s v="Pourover12 oz"/>
    <n v="3.5"/>
    <x v="0"/>
  </r>
  <r>
    <x v="4192"/>
    <d v="2025-05-22T00:00:00"/>
    <x v="3552"/>
    <x v="6"/>
    <n v="1"/>
    <x v="1"/>
    <x v="1"/>
    <x v="1"/>
    <m/>
    <s v="Payment"/>
    <n v="1"/>
    <s v="Pourover12 oz"/>
    <n v="3.5"/>
    <x v="0"/>
  </r>
  <r>
    <x v="4193"/>
    <d v="2025-05-22T00:00:00"/>
    <x v="3553"/>
    <x v="19"/>
    <n v="1"/>
    <x v="1"/>
    <x v="4"/>
    <x v="5"/>
    <m/>
    <s v="Payment"/>
    <n v="1"/>
    <s v="House blend12 oz"/>
    <n v="12.95"/>
    <x v="0"/>
  </r>
  <r>
    <x v="4194"/>
    <d v="2025-05-22T00:00:00"/>
    <x v="3554"/>
    <x v="42"/>
    <n v="1"/>
    <x v="0"/>
    <x v="0"/>
    <x v="10"/>
    <m/>
    <s v="Payment"/>
    <n v="1"/>
    <s v="Reusable travel mug"/>
    <n v="12.75"/>
    <x v="0"/>
  </r>
  <r>
    <x v="4195"/>
    <d v="2025-05-22T00:00:00"/>
    <x v="3555"/>
    <x v="17"/>
    <n v="1"/>
    <x v="1"/>
    <x v="1"/>
    <x v="3"/>
    <m/>
    <s v="Payment"/>
    <n v="1"/>
    <s v="Iced Guillermo12 oz"/>
    <n v="3.5"/>
    <x v="0"/>
  </r>
  <r>
    <x v="4196"/>
    <d v="2025-05-22T00:00:00"/>
    <x v="3556"/>
    <x v="6"/>
    <n v="1"/>
    <x v="1"/>
    <x v="1"/>
    <x v="1"/>
    <m/>
    <s v="Payment"/>
    <n v="2"/>
    <s v="Pourover12 oz"/>
    <n v="3.5"/>
    <x v="0"/>
  </r>
  <r>
    <x v="4197"/>
    <d v="2025-05-22T00:00:00"/>
    <x v="3557"/>
    <x v="20"/>
    <n v="1"/>
    <x v="1"/>
    <x v="2"/>
    <x v="1"/>
    <m/>
    <s v="Payment"/>
    <n v="2"/>
    <s v="Rooibos latté12 oz"/>
    <n v="5.5"/>
    <x v="0"/>
  </r>
  <r>
    <x v="4197"/>
    <d v="2025-05-22T00:00:00"/>
    <x v="3557"/>
    <x v="19"/>
    <n v="2"/>
    <x v="1"/>
    <x v="4"/>
    <x v="5"/>
    <m/>
    <s v="Payment"/>
    <n v="2"/>
    <s v="House blend12 oz"/>
    <n v="25.9"/>
    <x v="0"/>
  </r>
  <r>
    <x v="4198"/>
    <d v="2025-05-22T00:00:00"/>
    <x v="3558"/>
    <x v="11"/>
    <n v="1"/>
    <x v="0"/>
    <x v="3"/>
    <x v="4"/>
    <m/>
    <s v="Payment"/>
    <n v="2"/>
    <s v="Extra shot"/>
    <n v="1"/>
    <x v="0"/>
  </r>
  <r>
    <x v="4199"/>
    <d v="2025-05-22T00:00:00"/>
    <x v="3559"/>
    <x v="9"/>
    <n v="1"/>
    <x v="0"/>
    <x v="3"/>
    <x v="4"/>
    <m/>
    <s v="Payment"/>
    <n v="2"/>
    <s v="Syrup"/>
    <n v="0.75"/>
    <x v="0"/>
  </r>
  <r>
    <x v="4199"/>
    <d v="2025-05-22T00:00:00"/>
    <x v="3559"/>
    <x v="6"/>
    <n v="1"/>
    <x v="1"/>
    <x v="1"/>
    <x v="1"/>
    <m/>
    <s v="Payment"/>
    <n v="2"/>
    <s v="Pourover12 oz"/>
    <n v="3.5"/>
    <x v="0"/>
  </r>
  <r>
    <x v="4200"/>
    <d v="2025-05-22T00:00:00"/>
    <x v="3560"/>
    <x v="2"/>
    <n v="1"/>
    <x v="1"/>
    <x v="1"/>
    <x v="1"/>
    <m/>
    <s v="Payment"/>
    <n v="2"/>
    <s v="Cappuccino12 oz"/>
    <n v="5.5"/>
    <x v="0"/>
  </r>
  <r>
    <x v="4201"/>
    <d v="2025-05-22T00:00:00"/>
    <x v="3561"/>
    <x v="6"/>
    <n v="1"/>
    <x v="1"/>
    <x v="1"/>
    <x v="1"/>
    <m/>
    <s v="Payment"/>
    <n v="2"/>
    <s v="Pourover12 oz"/>
    <n v="3.5"/>
    <x v="0"/>
  </r>
  <r>
    <x v="4202"/>
    <d v="2025-05-22T00:00:00"/>
    <x v="3444"/>
    <x v="31"/>
    <n v="1"/>
    <x v="0"/>
    <x v="6"/>
    <x v="7"/>
    <m/>
    <s v="Payment"/>
    <n v="1"/>
    <s v="Sticky bun"/>
    <n v="2.75"/>
    <x v="0"/>
  </r>
  <r>
    <x v="4203"/>
    <d v="2025-05-22T00:00:00"/>
    <x v="3562"/>
    <x v="29"/>
    <n v="1"/>
    <x v="0"/>
    <x v="6"/>
    <x v="7"/>
    <m/>
    <s v="Payment"/>
    <n v="1"/>
    <s v="Cinnamon roll"/>
    <n v="3.75"/>
    <x v="0"/>
  </r>
  <r>
    <x v="4204"/>
    <d v="2025-05-22T00:00:00"/>
    <x v="3459"/>
    <x v="25"/>
    <n v="1"/>
    <x v="0"/>
    <x v="6"/>
    <x v="6"/>
    <m/>
    <s v="Payment"/>
    <n v="1"/>
    <s v="Candy bar"/>
    <n v="2.75"/>
    <x v="0"/>
  </r>
  <r>
    <x v="4205"/>
    <d v="2025-05-22T00:00:00"/>
    <x v="3465"/>
    <x v="31"/>
    <n v="1"/>
    <x v="0"/>
    <x v="6"/>
    <x v="7"/>
    <m/>
    <s v="Payment"/>
    <n v="1"/>
    <s v="Sticky bun"/>
    <n v="2.75"/>
    <x v="0"/>
  </r>
  <r>
    <x v="4206"/>
    <d v="2025-05-22T00:00:00"/>
    <x v="3563"/>
    <x v="29"/>
    <n v="1"/>
    <x v="0"/>
    <x v="6"/>
    <x v="7"/>
    <m/>
    <s v="Payment"/>
    <n v="1"/>
    <s v="Cinnamon roll"/>
    <n v="3.75"/>
    <x v="0"/>
  </r>
  <r>
    <x v="4207"/>
    <d v="2025-05-22T00:00:00"/>
    <x v="3473"/>
    <x v="31"/>
    <n v="1"/>
    <x v="0"/>
    <x v="6"/>
    <x v="7"/>
    <m/>
    <s v="Payment"/>
    <n v="1"/>
    <s v="Sticky bun"/>
    <n v="2.75"/>
    <x v="0"/>
  </r>
  <r>
    <x v="4208"/>
    <d v="2025-05-22T00:00:00"/>
    <x v="3484"/>
    <x v="30"/>
    <n v="1"/>
    <x v="0"/>
    <x v="6"/>
    <x v="8"/>
    <m/>
    <s v="Payment"/>
    <n v="1"/>
    <s v="Croissant or chocolate croissant (day old)"/>
    <n v="4"/>
    <x v="0"/>
  </r>
  <r>
    <x v="4209"/>
    <d v="2025-05-22T00:00:00"/>
    <x v="3485"/>
    <x v="29"/>
    <n v="1"/>
    <x v="0"/>
    <x v="6"/>
    <x v="7"/>
    <m/>
    <s v="Payment"/>
    <n v="1"/>
    <s v="Cinnamon roll"/>
    <n v="3.75"/>
    <x v="0"/>
  </r>
  <r>
    <x v="4210"/>
    <d v="2025-05-22T00:00:00"/>
    <x v="3564"/>
    <x v="31"/>
    <n v="1"/>
    <x v="0"/>
    <x v="6"/>
    <x v="7"/>
    <m/>
    <s v="Payment"/>
    <n v="2"/>
    <s v="Sticky bun"/>
    <n v="2.75"/>
    <x v="0"/>
  </r>
  <r>
    <x v="4211"/>
    <d v="2025-05-22T00:00:00"/>
    <x v="3494"/>
    <x v="29"/>
    <n v="1"/>
    <x v="0"/>
    <x v="6"/>
    <x v="7"/>
    <m/>
    <s v="Payment"/>
    <n v="2"/>
    <s v="Cinnamon roll"/>
    <n v="3.75"/>
    <x v="0"/>
  </r>
  <r>
    <x v="4212"/>
    <d v="2025-05-22T00:00:00"/>
    <x v="3495"/>
    <x v="46"/>
    <n v="1"/>
    <x v="0"/>
    <x v="6"/>
    <x v="8"/>
    <m/>
    <s v="Payment"/>
    <n v="1"/>
    <s v="Scone with clotted cream and jam (day old)"/>
    <n v="4.75"/>
    <x v="0"/>
  </r>
  <r>
    <x v="4213"/>
    <d v="2025-05-22T00:00:00"/>
    <x v="3498"/>
    <x v="31"/>
    <n v="1"/>
    <x v="0"/>
    <x v="6"/>
    <x v="7"/>
    <m/>
    <s v="Payment"/>
    <n v="1"/>
    <s v="Sticky bun"/>
    <n v="2.75"/>
    <x v="0"/>
  </r>
  <r>
    <x v="4214"/>
    <d v="2025-05-22T00:00:00"/>
    <x v="3565"/>
    <x v="31"/>
    <n v="1"/>
    <x v="0"/>
    <x v="6"/>
    <x v="7"/>
    <m/>
    <s v="Payment"/>
    <n v="1"/>
    <s v="Sticky bun"/>
    <n v="2.75"/>
    <x v="0"/>
  </r>
  <r>
    <x v="4215"/>
    <d v="2025-05-22T00:00:00"/>
    <x v="2275"/>
    <x v="29"/>
    <n v="1"/>
    <x v="0"/>
    <x v="6"/>
    <x v="7"/>
    <m/>
    <s v="Payment"/>
    <n v="1"/>
    <s v="Cinnamon roll"/>
    <n v="3.75"/>
    <x v="0"/>
  </r>
  <r>
    <x v="4216"/>
    <d v="2025-05-22T00:00:00"/>
    <x v="3566"/>
    <x v="31"/>
    <n v="1"/>
    <x v="0"/>
    <x v="6"/>
    <x v="7"/>
    <m/>
    <s v="Payment"/>
    <n v="1"/>
    <s v="Sticky bun"/>
    <n v="2.75"/>
    <x v="0"/>
  </r>
  <r>
    <x v="4216"/>
    <d v="2025-05-22T00:00:00"/>
    <x v="3566"/>
    <x v="29"/>
    <n v="1"/>
    <x v="0"/>
    <x v="6"/>
    <x v="7"/>
    <m/>
    <s v="Payment"/>
    <n v="1"/>
    <s v="Cinnamon roll"/>
    <n v="3.75"/>
    <x v="0"/>
  </r>
  <r>
    <x v="4217"/>
    <d v="2025-05-22T00:00:00"/>
    <x v="3511"/>
    <x v="28"/>
    <n v="1"/>
    <x v="0"/>
    <x v="6"/>
    <x v="7"/>
    <m/>
    <s v="Payment"/>
    <n v="1"/>
    <s v="Pizza pocket"/>
    <n v="5"/>
    <x v="0"/>
  </r>
  <r>
    <x v="4218"/>
    <d v="2025-05-22T00:00:00"/>
    <x v="3512"/>
    <x v="28"/>
    <n v="1"/>
    <x v="0"/>
    <x v="6"/>
    <x v="7"/>
    <m/>
    <s v="Payment"/>
    <n v="1"/>
    <s v="Pizza pocket"/>
    <n v="5"/>
    <x v="0"/>
  </r>
  <r>
    <x v="4219"/>
    <d v="2025-05-22T00:00:00"/>
    <x v="3567"/>
    <x v="31"/>
    <n v="1"/>
    <x v="0"/>
    <x v="6"/>
    <x v="7"/>
    <m/>
    <s v="Payment"/>
    <n v="1"/>
    <s v="Sticky bun"/>
    <n v="2.75"/>
    <x v="0"/>
  </r>
  <r>
    <x v="4220"/>
    <d v="2025-05-22T00:00:00"/>
    <x v="3568"/>
    <x v="46"/>
    <n v="1"/>
    <x v="0"/>
    <x v="6"/>
    <x v="8"/>
    <m/>
    <s v="Payment"/>
    <n v="1"/>
    <s v="Scone with clotted cream and jam (day old)"/>
    <n v="4.75"/>
    <x v="0"/>
  </r>
  <r>
    <x v="4221"/>
    <d v="2025-05-22T00:00:00"/>
    <x v="3569"/>
    <x v="37"/>
    <n v="1"/>
    <x v="0"/>
    <x v="6"/>
    <x v="7"/>
    <m/>
    <s v="Payment"/>
    <n v="1"/>
    <s v="Donut"/>
    <n v="3.75"/>
    <x v="0"/>
  </r>
  <r>
    <x v="4222"/>
    <d v="2025-05-22T00:00:00"/>
    <x v="3570"/>
    <x v="31"/>
    <n v="1"/>
    <x v="0"/>
    <x v="6"/>
    <x v="7"/>
    <m/>
    <s v="Payment"/>
    <n v="1"/>
    <s v="Sticky bun"/>
    <n v="2.75"/>
    <x v="0"/>
  </r>
  <r>
    <x v="4223"/>
    <d v="2025-05-22T00:00:00"/>
    <x v="267"/>
    <x v="46"/>
    <n v="1"/>
    <x v="0"/>
    <x v="6"/>
    <x v="8"/>
    <m/>
    <s v="Payment"/>
    <n v="1"/>
    <s v="Scone with clotted cream and jam (day old)"/>
    <n v="4.75"/>
    <x v="0"/>
  </r>
  <r>
    <x v="4224"/>
    <d v="2025-05-22T00:00:00"/>
    <x v="3521"/>
    <x v="32"/>
    <n v="1"/>
    <x v="0"/>
    <x v="6"/>
    <x v="7"/>
    <m/>
    <s v="Payment"/>
    <n v="1"/>
    <s v="Scone with clotted cream and jam"/>
    <n v="5.75"/>
    <x v="0"/>
  </r>
  <r>
    <x v="4225"/>
    <d v="2025-05-22T00:00:00"/>
    <x v="3522"/>
    <x v="28"/>
    <n v="1"/>
    <x v="0"/>
    <x v="6"/>
    <x v="7"/>
    <m/>
    <s v="Payment"/>
    <n v="1"/>
    <s v="Pizza pocket"/>
    <n v="5"/>
    <x v="0"/>
  </r>
  <r>
    <x v="4226"/>
    <d v="2025-05-22T00:00:00"/>
    <x v="3571"/>
    <x v="32"/>
    <n v="1"/>
    <x v="0"/>
    <x v="6"/>
    <x v="7"/>
    <m/>
    <s v="Payment"/>
    <n v="1"/>
    <s v="Scone with clotted cream and jam"/>
    <n v="5.75"/>
    <x v="0"/>
  </r>
  <r>
    <x v="4227"/>
    <d v="2025-05-22T00:00:00"/>
    <x v="3523"/>
    <x v="31"/>
    <n v="1"/>
    <x v="0"/>
    <x v="6"/>
    <x v="7"/>
    <m/>
    <s v="Payment"/>
    <n v="1"/>
    <s v="Sticky bun"/>
    <n v="2.75"/>
    <x v="0"/>
  </r>
  <r>
    <x v="4227"/>
    <d v="2025-05-22T00:00:00"/>
    <x v="3523"/>
    <x v="32"/>
    <n v="1"/>
    <x v="0"/>
    <x v="6"/>
    <x v="7"/>
    <m/>
    <s v="Payment"/>
    <n v="1"/>
    <s v="Scone with clotted cream and jam"/>
    <n v="5.75"/>
    <x v="0"/>
  </r>
  <r>
    <x v="4228"/>
    <d v="2025-05-22T00:00:00"/>
    <x v="2310"/>
    <x v="28"/>
    <n v="1"/>
    <x v="0"/>
    <x v="6"/>
    <x v="7"/>
    <m/>
    <s v="Payment"/>
    <n v="1"/>
    <s v="Pizza pocket"/>
    <n v="5"/>
    <x v="0"/>
  </r>
  <r>
    <x v="4229"/>
    <d v="2025-05-22T00:00:00"/>
    <x v="3525"/>
    <x v="29"/>
    <n v="1"/>
    <x v="0"/>
    <x v="6"/>
    <x v="7"/>
    <m/>
    <s v="Payment"/>
    <n v="1"/>
    <s v="Cinnamon roll"/>
    <n v="3.75"/>
    <x v="0"/>
  </r>
  <r>
    <x v="4230"/>
    <d v="2025-05-22T00:00:00"/>
    <x v="3572"/>
    <x v="32"/>
    <n v="1"/>
    <x v="0"/>
    <x v="6"/>
    <x v="7"/>
    <m/>
    <s v="Payment"/>
    <n v="1"/>
    <s v="Scone with clotted cream and jam"/>
    <n v="5.75"/>
    <x v="0"/>
  </r>
  <r>
    <x v="4231"/>
    <d v="2025-05-22T00:00:00"/>
    <x v="3527"/>
    <x v="36"/>
    <n v="1"/>
    <x v="0"/>
    <x v="6"/>
    <x v="7"/>
    <m/>
    <s v="Payment"/>
    <n v="2"/>
    <s v="Cookie"/>
    <n v="3"/>
    <x v="0"/>
  </r>
  <r>
    <x v="4232"/>
    <d v="2025-05-22T00:00:00"/>
    <x v="706"/>
    <x v="30"/>
    <n v="1"/>
    <x v="0"/>
    <x v="6"/>
    <x v="8"/>
    <m/>
    <s v="Payment"/>
    <n v="1"/>
    <s v="Croissant or chocolate croissant (day old)"/>
    <n v="4"/>
    <x v="0"/>
  </r>
  <r>
    <x v="4233"/>
    <d v="2025-05-22T00:00:00"/>
    <x v="3573"/>
    <x v="29"/>
    <n v="1"/>
    <x v="0"/>
    <x v="6"/>
    <x v="7"/>
    <m/>
    <s v="Payment"/>
    <n v="2"/>
    <s v="Cinnamon roll"/>
    <n v="3.75"/>
    <x v="0"/>
  </r>
  <r>
    <x v="4234"/>
    <d v="2025-05-22T00:00:00"/>
    <x v="3530"/>
    <x v="29"/>
    <n v="1"/>
    <x v="0"/>
    <x v="6"/>
    <x v="7"/>
    <m/>
    <s v="Payment"/>
    <n v="1"/>
    <s v="Cinnamon roll"/>
    <n v="3.75"/>
    <x v="0"/>
  </r>
  <r>
    <x v="4235"/>
    <d v="2025-05-22T00:00:00"/>
    <x v="2601"/>
    <x v="29"/>
    <n v="1"/>
    <x v="0"/>
    <x v="6"/>
    <x v="7"/>
    <m/>
    <s v="Payment"/>
    <n v="1"/>
    <s v="Cinnamon roll"/>
    <n v="3.75"/>
    <x v="0"/>
  </r>
  <r>
    <x v="4236"/>
    <d v="2025-05-22T00:00:00"/>
    <x v="3574"/>
    <x v="32"/>
    <n v="1"/>
    <x v="0"/>
    <x v="6"/>
    <x v="7"/>
    <m/>
    <s v="Payment"/>
    <n v="1"/>
    <s v="Scone with clotted cream and jam"/>
    <n v="5.75"/>
    <x v="0"/>
  </r>
  <r>
    <x v="4237"/>
    <d v="2025-05-22T00:00:00"/>
    <x v="3545"/>
    <x v="31"/>
    <n v="1"/>
    <x v="0"/>
    <x v="6"/>
    <x v="7"/>
    <m/>
    <s v="Payment"/>
    <n v="2"/>
    <s v="Sticky bun"/>
    <n v="2.75"/>
    <x v="0"/>
  </r>
  <r>
    <x v="4238"/>
    <d v="2025-05-22T00:00:00"/>
    <x v="3575"/>
    <x v="31"/>
    <n v="1"/>
    <x v="0"/>
    <x v="6"/>
    <x v="7"/>
    <m/>
    <s v="Payment"/>
    <n v="1"/>
    <s v="Sticky bun"/>
    <n v="2.75"/>
    <x v="0"/>
  </r>
  <r>
    <x v="4239"/>
    <d v="2025-05-22T00:00:00"/>
    <x v="3549"/>
    <x v="32"/>
    <n v="1"/>
    <x v="0"/>
    <x v="6"/>
    <x v="7"/>
    <m/>
    <s v="Payment"/>
    <n v="1"/>
    <s v="Scone with clotted cream and jam"/>
    <n v="5.75"/>
    <x v="0"/>
  </r>
  <r>
    <x v="4240"/>
    <d v="2025-05-22T00:00:00"/>
    <x v="3576"/>
    <x v="37"/>
    <n v="1"/>
    <x v="0"/>
    <x v="6"/>
    <x v="7"/>
    <m/>
    <s v="Payment"/>
    <n v="1"/>
    <s v="Donut"/>
    <n v="3.75"/>
    <x v="0"/>
  </r>
  <r>
    <x v="4241"/>
    <d v="2025-05-22T00:00:00"/>
    <x v="3555"/>
    <x v="30"/>
    <n v="1"/>
    <x v="0"/>
    <x v="6"/>
    <x v="8"/>
    <m/>
    <s v="Payment"/>
    <n v="1"/>
    <s v="Croissant or chocolate croissant (day old)"/>
    <n v="4"/>
    <x v="0"/>
  </r>
  <r>
    <x v="4242"/>
    <d v="2025-05-23T00:00:00"/>
    <x v="3577"/>
    <x v="5"/>
    <n v="1"/>
    <x v="1"/>
    <x v="1"/>
    <x v="1"/>
    <m/>
    <s v="Payment"/>
    <n v="1"/>
    <s v="Café Cubano12 oz"/>
    <n v="7"/>
    <x v="1"/>
  </r>
  <r>
    <x v="4243"/>
    <d v="2025-05-23T00:00:00"/>
    <x v="3578"/>
    <x v="1"/>
    <n v="1"/>
    <x v="1"/>
    <x v="1"/>
    <x v="1"/>
    <m/>
    <s v="Payment"/>
    <n v="1"/>
    <s v="Café latté12 oz"/>
    <n v="4.25"/>
    <x v="1"/>
  </r>
  <r>
    <x v="4244"/>
    <d v="2025-05-23T00:00:00"/>
    <x v="3579"/>
    <x v="10"/>
    <n v="1"/>
    <x v="1"/>
    <x v="4"/>
    <x v="5"/>
    <m/>
    <s v="Payment"/>
    <n v="1"/>
    <s v="Single-origin12 oz"/>
    <n v="14.95"/>
    <x v="1"/>
  </r>
  <r>
    <x v="4245"/>
    <d v="2025-05-23T00:00:00"/>
    <x v="3580"/>
    <x v="15"/>
    <n v="2"/>
    <x v="1"/>
    <x v="1"/>
    <x v="3"/>
    <m/>
    <s v="Payment"/>
    <n v="1"/>
    <s v="Frappé12 oz"/>
    <n v="9.5"/>
    <x v="1"/>
  </r>
  <r>
    <x v="4246"/>
    <d v="2025-05-23T00:00:00"/>
    <x v="3581"/>
    <x v="1"/>
    <n v="1"/>
    <x v="1"/>
    <x v="1"/>
    <x v="1"/>
    <m/>
    <s v="Payment"/>
    <n v="1"/>
    <s v="Café latté12 oz"/>
    <n v="4.25"/>
    <x v="1"/>
  </r>
  <r>
    <x v="4247"/>
    <d v="2025-05-23T00:00:00"/>
    <x v="3582"/>
    <x v="10"/>
    <n v="1"/>
    <x v="1"/>
    <x v="4"/>
    <x v="5"/>
    <m/>
    <s v="Payment"/>
    <n v="2"/>
    <s v="Single-origin12 oz"/>
    <n v="14.95"/>
    <x v="1"/>
  </r>
  <r>
    <x v="4248"/>
    <d v="2025-05-23T00:00:00"/>
    <x v="3583"/>
    <x v="1"/>
    <n v="2"/>
    <x v="1"/>
    <x v="1"/>
    <x v="1"/>
    <m/>
    <s v="Payment"/>
    <n v="1"/>
    <s v="Café latté12 oz"/>
    <n v="8.5"/>
    <x v="1"/>
  </r>
  <r>
    <x v="4249"/>
    <d v="2025-05-23T00:00:00"/>
    <x v="3584"/>
    <x v="6"/>
    <n v="1"/>
    <x v="1"/>
    <x v="1"/>
    <x v="1"/>
    <m/>
    <s v="Payment"/>
    <n v="2"/>
    <s v="Pourover12 oz"/>
    <n v="3.5"/>
    <x v="1"/>
  </r>
  <r>
    <x v="4250"/>
    <d v="2025-05-23T00:00:00"/>
    <x v="3585"/>
    <x v="7"/>
    <n v="1"/>
    <x v="2"/>
    <x v="1"/>
    <x v="1"/>
    <m/>
    <s v="Payment"/>
    <n v="1"/>
    <s v="Turkish coffee3 oz"/>
    <n v="3.75"/>
    <x v="1"/>
  </r>
  <r>
    <x v="4251"/>
    <d v="2025-05-23T00:00:00"/>
    <x v="3586"/>
    <x v="9"/>
    <n v="1"/>
    <x v="0"/>
    <x v="3"/>
    <x v="4"/>
    <m/>
    <s v="Payment"/>
    <n v="1"/>
    <s v="Syrup"/>
    <n v="0.75"/>
    <x v="1"/>
  </r>
  <r>
    <x v="4251"/>
    <d v="2025-05-23T00:00:00"/>
    <x v="3586"/>
    <x v="6"/>
    <n v="1"/>
    <x v="1"/>
    <x v="1"/>
    <x v="1"/>
    <m/>
    <s v="Payment"/>
    <n v="1"/>
    <s v="Pourover12 oz"/>
    <n v="3.5"/>
    <x v="1"/>
  </r>
  <r>
    <x v="4252"/>
    <d v="2025-05-23T00:00:00"/>
    <x v="3587"/>
    <x v="15"/>
    <n v="1"/>
    <x v="1"/>
    <x v="1"/>
    <x v="3"/>
    <m/>
    <s v="Payment"/>
    <n v="1"/>
    <s v="Frappé12 oz"/>
    <n v="4.75"/>
    <x v="1"/>
  </r>
  <r>
    <x v="4253"/>
    <d v="2025-05-23T00:00:00"/>
    <x v="3588"/>
    <x v="1"/>
    <n v="1"/>
    <x v="1"/>
    <x v="1"/>
    <x v="1"/>
    <m/>
    <s v="Payment"/>
    <n v="1"/>
    <s v="Café latté12 oz"/>
    <n v="4.25"/>
    <x v="1"/>
  </r>
  <r>
    <x v="4254"/>
    <d v="2025-05-23T00:00:00"/>
    <x v="3589"/>
    <x v="4"/>
    <n v="1"/>
    <x v="1"/>
    <x v="1"/>
    <x v="1"/>
    <m/>
    <s v="Payment"/>
    <n v="1"/>
    <s v="Drip coffee12 oz"/>
    <n v="2.25"/>
    <x v="1"/>
  </r>
  <r>
    <x v="4255"/>
    <d v="2025-05-23T00:00:00"/>
    <x v="3590"/>
    <x v="15"/>
    <n v="1"/>
    <x v="1"/>
    <x v="1"/>
    <x v="3"/>
    <m/>
    <s v="Payment"/>
    <n v="2"/>
    <s v="Frappé12 oz"/>
    <n v="4.75"/>
    <x v="1"/>
  </r>
  <r>
    <x v="4256"/>
    <d v="2025-05-23T00:00:00"/>
    <x v="3591"/>
    <x v="9"/>
    <n v="1"/>
    <x v="0"/>
    <x v="3"/>
    <x v="4"/>
    <m/>
    <s v="Payment"/>
    <n v="1"/>
    <s v="Syrup"/>
    <n v="0.75"/>
    <x v="1"/>
  </r>
  <r>
    <x v="4256"/>
    <d v="2025-05-23T00:00:00"/>
    <x v="3591"/>
    <x v="6"/>
    <n v="1"/>
    <x v="1"/>
    <x v="1"/>
    <x v="1"/>
    <m/>
    <s v="Payment"/>
    <n v="1"/>
    <s v="Pourover12 oz"/>
    <n v="3.5"/>
    <x v="1"/>
  </r>
  <r>
    <x v="4256"/>
    <d v="2025-05-23T00:00:00"/>
    <x v="3591"/>
    <x v="1"/>
    <n v="1"/>
    <x v="1"/>
    <x v="1"/>
    <x v="1"/>
    <m/>
    <s v="Payment"/>
    <n v="1"/>
    <s v="Café latté12 oz"/>
    <n v="4.25"/>
    <x v="1"/>
  </r>
  <r>
    <x v="4257"/>
    <d v="2025-05-23T00:00:00"/>
    <x v="3592"/>
    <x v="3"/>
    <n v="1"/>
    <x v="0"/>
    <x v="1"/>
    <x v="2"/>
    <m/>
    <s v="Payment"/>
    <n v="1"/>
    <s v="Drip coffee refill"/>
    <n v="1.25"/>
    <x v="1"/>
  </r>
  <r>
    <x v="4258"/>
    <d v="2025-05-23T00:00:00"/>
    <x v="3593"/>
    <x v="15"/>
    <n v="1"/>
    <x v="1"/>
    <x v="1"/>
    <x v="3"/>
    <m/>
    <s v="Payment"/>
    <n v="1"/>
    <s v="Frappé12 oz"/>
    <n v="4.75"/>
    <x v="1"/>
  </r>
  <r>
    <x v="4259"/>
    <d v="2025-05-23T00:00:00"/>
    <x v="1636"/>
    <x v="2"/>
    <n v="1"/>
    <x v="1"/>
    <x v="1"/>
    <x v="1"/>
    <m/>
    <s v="Payment"/>
    <n v="1"/>
    <s v="Cappuccino12 oz"/>
    <n v="5.5"/>
    <x v="1"/>
  </r>
  <r>
    <x v="4260"/>
    <d v="2025-05-23T00:00:00"/>
    <x v="1637"/>
    <x v="34"/>
    <n v="1"/>
    <x v="1"/>
    <x v="5"/>
    <x v="3"/>
    <m/>
    <s v="Payment"/>
    <n v="1"/>
    <s v="Mango lassi12 oz"/>
    <n v="5.75"/>
    <x v="1"/>
  </r>
  <r>
    <x v="4261"/>
    <d v="2025-05-23T00:00:00"/>
    <x v="3594"/>
    <x v="15"/>
    <n v="1"/>
    <x v="1"/>
    <x v="1"/>
    <x v="3"/>
    <m/>
    <s v="Payment"/>
    <n v="2"/>
    <s v="Frappé12 oz"/>
    <n v="4.75"/>
    <x v="1"/>
  </r>
  <r>
    <x v="4262"/>
    <d v="2025-05-23T00:00:00"/>
    <x v="3595"/>
    <x v="6"/>
    <n v="1"/>
    <x v="1"/>
    <x v="1"/>
    <x v="1"/>
    <m/>
    <s v="Payment"/>
    <n v="2"/>
    <s v="Pourover12 oz"/>
    <n v="3.5"/>
    <x v="1"/>
  </r>
  <r>
    <x v="4262"/>
    <d v="2025-05-23T00:00:00"/>
    <x v="3595"/>
    <x v="11"/>
    <n v="1"/>
    <x v="0"/>
    <x v="3"/>
    <x v="4"/>
    <m/>
    <s v="Payment"/>
    <n v="2"/>
    <s v="Extra shot"/>
    <n v="1"/>
    <x v="1"/>
  </r>
  <r>
    <x v="4263"/>
    <d v="2025-05-23T00:00:00"/>
    <x v="3325"/>
    <x v="2"/>
    <n v="1"/>
    <x v="1"/>
    <x v="1"/>
    <x v="1"/>
    <m/>
    <s v="Payment"/>
    <n v="1"/>
    <s v="Cappuccino12 oz"/>
    <n v="5.5"/>
    <x v="1"/>
  </r>
  <r>
    <x v="4264"/>
    <d v="2025-05-23T00:00:00"/>
    <x v="3596"/>
    <x v="20"/>
    <n v="1"/>
    <x v="1"/>
    <x v="2"/>
    <x v="1"/>
    <m/>
    <s v="Payment"/>
    <n v="1"/>
    <s v="Rooibos latté12 oz"/>
    <n v="5.5"/>
    <x v="1"/>
  </r>
  <r>
    <x v="4265"/>
    <d v="2025-05-23T00:00:00"/>
    <x v="3597"/>
    <x v="6"/>
    <n v="1"/>
    <x v="1"/>
    <x v="1"/>
    <x v="1"/>
    <m/>
    <s v="Payment"/>
    <n v="2"/>
    <s v="Pourover12 oz"/>
    <n v="3.5"/>
    <x v="1"/>
  </r>
  <r>
    <x v="4266"/>
    <d v="2025-05-23T00:00:00"/>
    <x v="3598"/>
    <x v="11"/>
    <n v="1"/>
    <x v="0"/>
    <x v="3"/>
    <x v="4"/>
    <m/>
    <s v="Payment"/>
    <n v="1"/>
    <s v="Extra shot"/>
    <n v="1"/>
    <x v="1"/>
  </r>
  <r>
    <x v="4266"/>
    <d v="2025-05-23T00:00:00"/>
    <x v="3598"/>
    <x v="2"/>
    <n v="1"/>
    <x v="1"/>
    <x v="1"/>
    <x v="1"/>
    <m/>
    <s v="Payment"/>
    <n v="1"/>
    <s v="Cappuccino12 oz"/>
    <n v="5.5"/>
    <x v="1"/>
  </r>
  <r>
    <x v="4267"/>
    <d v="2025-05-23T00:00:00"/>
    <x v="3599"/>
    <x v="15"/>
    <n v="1"/>
    <x v="1"/>
    <x v="1"/>
    <x v="3"/>
    <m/>
    <s v="Payment"/>
    <n v="2"/>
    <s v="Frappé12 oz"/>
    <n v="4.75"/>
    <x v="1"/>
  </r>
  <r>
    <x v="4268"/>
    <d v="2025-05-23T00:00:00"/>
    <x v="3600"/>
    <x v="42"/>
    <n v="1"/>
    <x v="0"/>
    <x v="0"/>
    <x v="10"/>
    <m/>
    <s v="Payment"/>
    <n v="2"/>
    <s v="Reusable travel mug"/>
    <n v="12.75"/>
    <x v="1"/>
  </r>
  <r>
    <x v="4268"/>
    <d v="2025-05-23T00:00:00"/>
    <x v="3600"/>
    <x v="8"/>
    <n v="1"/>
    <x v="1"/>
    <x v="2"/>
    <x v="3"/>
    <m/>
    <s v="Payment"/>
    <n v="2"/>
    <s v="Iced tea12 oz"/>
    <n v="4.25"/>
    <x v="1"/>
  </r>
  <r>
    <x v="4269"/>
    <d v="2025-05-23T00:00:00"/>
    <x v="3601"/>
    <x v="5"/>
    <n v="1"/>
    <x v="1"/>
    <x v="1"/>
    <x v="1"/>
    <m/>
    <s v="Payment"/>
    <n v="1"/>
    <s v="Café Cubano12 oz"/>
    <n v="7"/>
    <x v="1"/>
  </r>
  <r>
    <x v="4270"/>
    <d v="2025-05-23T00:00:00"/>
    <x v="3602"/>
    <x v="9"/>
    <n v="1"/>
    <x v="0"/>
    <x v="3"/>
    <x v="4"/>
    <m/>
    <s v="Payment"/>
    <n v="2"/>
    <s v="Syrup"/>
    <n v="0.75"/>
    <x v="1"/>
  </r>
  <r>
    <x v="4270"/>
    <d v="2025-05-23T00:00:00"/>
    <x v="3602"/>
    <x v="6"/>
    <n v="1"/>
    <x v="1"/>
    <x v="1"/>
    <x v="1"/>
    <m/>
    <s v="Payment"/>
    <n v="2"/>
    <s v="Pourover12 oz"/>
    <n v="3.5"/>
    <x v="1"/>
  </r>
  <r>
    <x v="4271"/>
    <d v="2025-05-23T00:00:00"/>
    <x v="3603"/>
    <x v="20"/>
    <n v="1"/>
    <x v="1"/>
    <x v="2"/>
    <x v="1"/>
    <m/>
    <s v="Payment"/>
    <n v="1"/>
    <s v="Rooibos latté12 oz"/>
    <n v="5.5"/>
    <x v="1"/>
  </r>
  <r>
    <x v="4272"/>
    <d v="2025-05-23T00:00:00"/>
    <x v="3604"/>
    <x v="1"/>
    <n v="1"/>
    <x v="1"/>
    <x v="1"/>
    <x v="1"/>
    <m/>
    <s v="Payment"/>
    <n v="1"/>
    <s v="Café latté12 oz"/>
    <n v="4.25"/>
    <x v="1"/>
  </r>
  <r>
    <x v="4273"/>
    <d v="2025-05-23T00:00:00"/>
    <x v="3605"/>
    <x v="1"/>
    <n v="1"/>
    <x v="1"/>
    <x v="1"/>
    <x v="1"/>
    <m/>
    <s v="Payment"/>
    <n v="1"/>
    <s v="Café latté12 oz"/>
    <n v="4.25"/>
    <x v="1"/>
  </r>
  <r>
    <x v="4274"/>
    <d v="2025-05-23T00:00:00"/>
    <x v="3606"/>
    <x v="1"/>
    <n v="1"/>
    <x v="1"/>
    <x v="1"/>
    <x v="1"/>
    <m/>
    <s v="Payment"/>
    <n v="1"/>
    <s v="Café latté12 oz"/>
    <n v="4.25"/>
    <x v="1"/>
  </r>
  <r>
    <x v="4275"/>
    <d v="2025-05-23T00:00:00"/>
    <x v="3607"/>
    <x v="6"/>
    <n v="1"/>
    <x v="1"/>
    <x v="1"/>
    <x v="1"/>
    <m/>
    <s v="Payment"/>
    <n v="1"/>
    <s v="Pourover12 oz"/>
    <n v="3.5"/>
    <x v="1"/>
  </r>
  <r>
    <x v="4276"/>
    <d v="2025-05-23T00:00:00"/>
    <x v="3608"/>
    <x v="13"/>
    <n v="1"/>
    <x v="4"/>
    <x v="2"/>
    <x v="1"/>
    <m/>
    <s v="Payment"/>
    <n v="1"/>
    <s v="Moroccan tea10 oz"/>
    <n v="3"/>
    <x v="1"/>
  </r>
  <r>
    <x v="4277"/>
    <d v="2025-05-23T00:00:00"/>
    <x v="3609"/>
    <x v="12"/>
    <n v="1"/>
    <x v="3"/>
    <x v="1"/>
    <x v="1"/>
    <m/>
    <s v="Payment"/>
    <n v="1"/>
    <s v="Espresso1 oz"/>
    <n v="2.5"/>
    <x v="1"/>
  </r>
  <r>
    <x v="4278"/>
    <d v="2025-05-23T00:00:00"/>
    <x v="3610"/>
    <x v="3"/>
    <n v="1"/>
    <x v="0"/>
    <x v="1"/>
    <x v="2"/>
    <m/>
    <s v="Payment"/>
    <n v="1"/>
    <s v="Drip coffee refill"/>
    <n v="1.25"/>
    <x v="1"/>
  </r>
  <r>
    <x v="4279"/>
    <d v="2025-05-23T00:00:00"/>
    <x v="3611"/>
    <x v="15"/>
    <n v="1"/>
    <x v="1"/>
    <x v="1"/>
    <x v="3"/>
    <m/>
    <s v="Payment"/>
    <n v="2"/>
    <s v="Frappé12 oz"/>
    <n v="4.75"/>
    <x v="1"/>
  </r>
  <r>
    <x v="4279"/>
    <d v="2025-05-23T00:00:00"/>
    <x v="3611"/>
    <x v="11"/>
    <n v="1"/>
    <x v="0"/>
    <x v="3"/>
    <x v="4"/>
    <m/>
    <s v="Payment"/>
    <n v="2"/>
    <s v="Extra shot"/>
    <n v="1"/>
    <x v="1"/>
  </r>
  <r>
    <x v="4280"/>
    <d v="2025-05-23T00:00:00"/>
    <x v="1003"/>
    <x v="1"/>
    <n v="1"/>
    <x v="1"/>
    <x v="1"/>
    <x v="1"/>
    <m/>
    <s v="Payment"/>
    <n v="1"/>
    <s v="Café latté12 oz"/>
    <n v="4.25"/>
    <x v="1"/>
  </r>
  <r>
    <x v="4281"/>
    <d v="2025-05-23T00:00:00"/>
    <x v="3612"/>
    <x v="7"/>
    <n v="1"/>
    <x v="2"/>
    <x v="1"/>
    <x v="1"/>
    <m/>
    <s v="Payment"/>
    <n v="1"/>
    <s v="Turkish coffee3 oz"/>
    <n v="3.75"/>
    <x v="1"/>
  </r>
  <r>
    <x v="4282"/>
    <d v="2025-05-23T00:00:00"/>
    <x v="3613"/>
    <x v="5"/>
    <n v="1"/>
    <x v="1"/>
    <x v="1"/>
    <x v="1"/>
    <m/>
    <s v="Payment"/>
    <n v="1"/>
    <s v="Café Cubano12 oz"/>
    <n v="7"/>
    <x v="1"/>
  </r>
  <r>
    <x v="4283"/>
    <d v="2025-05-23T00:00:00"/>
    <x v="3614"/>
    <x v="14"/>
    <n v="1"/>
    <x v="5"/>
    <x v="5"/>
    <x v="1"/>
    <m/>
    <s v="Payment"/>
    <n v="1"/>
    <s v="Hot chocolateRegular (12 oz)"/>
    <n v="4.75"/>
    <x v="1"/>
  </r>
  <r>
    <x v="4284"/>
    <d v="2025-05-23T00:00:00"/>
    <x v="3615"/>
    <x v="34"/>
    <n v="1"/>
    <x v="1"/>
    <x v="5"/>
    <x v="3"/>
    <m/>
    <s v="Payment"/>
    <n v="1"/>
    <s v="Mango lassi12 oz"/>
    <n v="5.75"/>
    <x v="1"/>
  </r>
  <r>
    <x v="4284"/>
    <d v="2025-05-23T00:00:00"/>
    <x v="3615"/>
    <x v="15"/>
    <n v="1"/>
    <x v="1"/>
    <x v="1"/>
    <x v="3"/>
    <m/>
    <s v="Payment"/>
    <n v="1"/>
    <s v="Frappé12 oz"/>
    <n v="4.75"/>
    <x v="1"/>
  </r>
  <r>
    <x v="4285"/>
    <d v="2025-05-23T00:00:00"/>
    <x v="3616"/>
    <x v="17"/>
    <n v="1"/>
    <x v="1"/>
    <x v="1"/>
    <x v="3"/>
    <m/>
    <s v="Payment"/>
    <n v="1"/>
    <s v="Iced Guillermo12 oz"/>
    <n v="3.5"/>
    <x v="1"/>
  </r>
  <r>
    <x v="4285"/>
    <d v="2025-05-23T00:00:00"/>
    <x v="3616"/>
    <x v="1"/>
    <n v="1"/>
    <x v="1"/>
    <x v="1"/>
    <x v="1"/>
    <m/>
    <s v="Payment"/>
    <n v="1"/>
    <s v="Café latté12 oz"/>
    <n v="4.25"/>
    <x v="1"/>
  </r>
  <r>
    <x v="4286"/>
    <d v="2025-05-23T00:00:00"/>
    <x v="3617"/>
    <x v="2"/>
    <n v="1"/>
    <x v="1"/>
    <x v="1"/>
    <x v="1"/>
    <m/>
    <s v="Payment"/>
    <n v="1"/>
    <s v="Cappuccino12 oz"/>
    <n v="5.5"/>
    <x v="1"/>
  </r>
  <r>
    <x v="4287"/>
    <d v="2025-05-23T00:00:00"/>
    <x v="3618"/>
    <x v="6"/>
    <n v="1"/>
    <x v="1"/>
    <x v="1"/>
    <x v="1"/>
    <m/>
    <s v="Payment"/>
    <n v="2"/>
    <s v="Pourover12 oz"/>
    <n v="3.5"/>
    <x v="1"/>
  </r>
  <r>
    <x v="4288"/>
    <d v="2025-05-23T00:00:00"/>
    <x v="3619"/>
    <x v="13"/>
    <n v="1"/>
    <x v="4"/>
    <x v="2"/>
    <x v="1"/>
    <m/>
    <s v="Payment"/>
    <n v="1"/>
    <s v="Moroccan tea10 oz"/>
    <n v="3"/>
    <x v="1"/>
  </r>
  <r>
    <x v="4289"/>
    <d v="2025-05-23T00:00:00"/>
    <x v="3620"/>
    <x v="15"/>
    <n v="1"/>
    <x v="1"/>
    <x v="1"/>
    <x v="3"/>
    <m/>
    <s v="Payment"/>
    <n v="1"/>
    <s v="Frappé12 oz"/>
    <n v="4.75"/>
    <x v="1"/>
  </r>
  <r>
    <x v="4290"/>
    <d v="2025-05-23T00:00:00"/>
    <x v="2126"/>
    <x v="6"/>
    <n v="1"/>
    <x v="1"/>
    <x v="1"/>
    <x v="1"/>
    <m/>
    <s v="Payment"/>
    <n v="2"/>
    <s v="Pourover12 oz"/>
    <n v="3.5"/>
    <x v="1"/>
  </r>
  <r>
    <x v="4291"/>
    <d v="2025-05-23T00:00:00"/>
    <x v="3621"/>
    <x v="12"/>
    <n v="1"/>
    <x v="3"/>
    <x v="1"/>
    <x v="1"/>
    <m/>
    <s v="Payment"/>
    <n v="1"/>
    <s v="Espresso1 oz"/>
    <n v="2.5"/>
    <x v="1"/>
  </r>
  <r>
    <x v="4292"/>
    <d v="2025-05-23T00:00:00"/>
    <x v="3622"/>
    <x v="11"/>
    <n v="1"/>
    <x v="0"/>
    <x v="3"/>
    <x v="4"/>
    <m/>
    <s v="Payment"/>
    <n v="2"/>
    <s v="Extra shot"/>
    <n v="1"/>
    <x v="1"/>
  </r>
  <r>
    <x v="4293"/>
    <d v="2025-05-23T00:00:00"/>
    <x v="3623"/>
    <x v="19"/>
    <n v="1"/>
    <x v="1"/>
    <x v="4"/>
    <x v="5"/>
    <m/>
    <s v="Payment"/>
    <n v="2"/>
    <s v="House blend12 oz"/>
    <n v="12.95"/>
    <x v="1"/>
  </r>
  <r>
    <x v="4294"/>
    <d v="2025-05-23T00:00:00"/>
    <x v="3624"/>
    <x v="8"/>
    <n v="1"/>
    <x v="1"/>
    <x v="2"/>
    <x v="3"/>
    <m/>
    <s v="Payment"/>
    <n v="1"/>
    <s v="Iced tea12 oz"/>
    <n v="4.25"/>
    <x v="1"/>
  </r>
  <r>
    <x v="4295"/>
    <d v="2025-05-23T00:00:00"/>
    <x v="3625"/>
    <x v="9"/>
    <n v="1"/>
    <x v="0"/>
    <x v="3"/>
    <x v="4"/>
    <m/>
    <s v="Payment"/>
    <n v="1"/>
    <s v="Syrup"/>
    <n v="0.75"/>
    <x v="1"/>
  </r>
  <r>
    <x v="4295"/>
    <d v="2025-05-23T00:00:00"/>
    <x v="3625"/>
    <x v="6"/>
    <n v="1"/>
    <x v="1"/>
    <x v="1"/>
    <x v="1"/>
    <m/>
    <s v="Payment"/>
    <n v="1"/>
    <s v="Pourover12 oz"/>
    <n v="3.5"/>
    <x v="1"/>
  </r>
  <r>
    <x v="4296"/>
    <d v="2025-05-23T00:00:00"/>
    <x v="3626"/>
    <x v="15"/>
    <n v="1"/>
    <x v="1"/>
    <x v="1"/>
    <x v="3"/>
    <m/>
    <s v="Payment"/>
    <n v="2"/>
    <s v="Frappé12 oz"/>
    <n v="4.75"/>
    <x v="1"/>
  </r>
  <r>
    <x v="4297"/>
    <d v="2025-05-23T00:00:00"/>
    <x v="3627"/>
    <x v="9"/>
    <n v="1"/>
    <x v="0"/>
    <x v="3"/>
    <x v="4"/>
    <m/>
    <s v="Payment"/>
    <n v="1"/>
    <s v="Syrup"/>
    <n v="0.75"/>
    <x v="1"/>
  </r>
  <r>
    <x v="4297"/>
    <d v="2025-05-23T00:00:00"/>
    <x v="3627"/>
    <x v="8"/>
    <n v="1"/>
    <x v="1"/>
    <x v="2"/>
    <x v="3"/>
    <m/>
    <s v="Payment"/>
    <n v="1"/>
    <s v="Iced tea12 oz"/>
    <n v="4.25"/>
    <x v="1"/>
  </r>
  <r>
    <x v="4297"/>
    <d v="2025-05-23T00:00:00"/>
    <x v="3627"/>
    <x v="15"/>
    <n v="1"/>
    <x v="1"/>
    <x v="1"/>
    <x v="3"/>
    <m/>
    <s v="Payment"/>
    <n v="1"/>
    <s v="Frappé12 oz"/>
    <n v="4.75"/>
    <x v="1"/>
  </r>
  <r>
    <x v="4298"/>
    <d v="2025-05-23T00:00:00"/>
    <x v="3628"/>
    <x v="34"/>
    <n v="1"/>
    <x v="1"/>
    <x v="5"/>
    <x v="3"/>
    <m/>
    <s v="Payment"/>
    <n v="1"/>
    <s v="Mango lassi12 oz"/>
    <n v="5.75"/>
    <x v="1"/>
  </r>
  <r>
    <x v="4299"/>
    <d v="2025-05-23T00:00:00"/>
    <x v="3629"/>
    <x v="9"/>
    <n v="1"/>
    <x v="0"/>
    <x v="3"/>
    <x v="4"/>
    <m/>
    <s v="Payment"/>
    <n v="1"/>
    <s v="Syrup"/>
    <n v="0.75"/>
    <x v="1"/>
  </r>
  <r>
    <x v="4299"/>
    <d v="2025-05-23T00:00:00"/>
    <x v="3629"/>
    <x v="6"/>
    <n v="1"/>
    <x v="1"/>
    <x v="1"/>
    <x v="1"/>
    <m/>
    <s v="Payment"/>
    <n v="1"/>
    <s v="Pourover12 oz"/>
    <n v="3.5"/>
    <x v="1"/>
  </r>
  <r>
    <x v="4299"/>
    <d v="2025-05-23T00:00:00"/>
    <x v="3629"/>
    <x v="24"/>
    <n v="1"/>
    <x v="1"/>
    <x v="1"/>
    <x v="1"/>
    <m/>
    <s v="Payment"/>
    <n v="1"/>
    <s v="Aeropress12 oz"/>
    <n v="6"/>
    <x v="1"/>
  </r>
  <r>
    <x v="4300"/>
    <d v="2025-05-23T00:00:00"/>
    <x v="3630"/>
    <x v="15"/>
    <n v="1"/>
    <x v="1"/>
    <x v="1"/>
    <x v="3"/>
    <m/>
    <s v="Payment"/>
    <n v="1"/>
    <s v="Frappé12 oz"/>
    <n v="4.75"/>
    <x v="1"/>
  </r>
  <r>
    <x v="4301"/>
    <d v="2025-05-23T00:00:00"/>
    <x v="3631"/>
    <x v="15"/>
    <n v="2"/>
    <x v="1"/>
    <x v="1"/>
    <x v="3"/>
    <m/>
    <s v="Payment"/>
    <n v="1"/>
    <s v="Frappé12 oz"/>
    <n v="9.5"/>
    <x v="1"/>
  </r>
  <r>
    <x v="4302"/>
    <d v="2025-05-23T00:00:00"/>
    <x v="3632"/>
    <x v="6"/>
    <n v="1"/>
    <x v="1"/>
    <x v="1"/>
    <x v="1"/>
    <m/>
    <s v="Payment"/>
    <n v="1"/>
    <s v="Pourover12 oz"/>
    <n v="3.5"/>
    <x v="1"/>
  </r>
  <r>
    <x v="4302"/>
    <d v="2025-05-23T00:00:00"/>
    <x v="3632"/>
    <x v="1"/>
    <n v="1"/>
    <x v="1"/>
    <x v="1"/>
    <x v="1"/>
    <m/>
    <s v="Payment"/>
    <n v="1"/>
    <s v="Café latté12 oz"/>
    <n v="4.25"/>
    <x v="1"/>
  </r>
  <r>
    <x v="4303"/>
    <d v="2025-05-23T00:00:00"/>
    <x v="3633"/>
    <x v="8"/>
    <n v="1"/>
    <x v="1"/>
    <x v="2"/>
    <x v="3"/>
    <m/>
    <s v="Payment"/>
    <n v="2"/>
    <s v="Iced tea12 oz"/>
    <n v="4.25"/>
    <x v="1"/>
  </r>
  <r>
    <x v="4304"/>
    <d v="2025-05-23T00:00:00"/>
    <x v="3634"/>
    <x v="8"/>
    <n v="1"/>
    <x v="1"/>
    <x v="2"/>
    <x v="3"/>
    <m/>
    <s v="Payment"/>
    <n v="1"/>
    <s v="Iced tea12 oz"/>
    <n v="4.25"/>
    <x v="1"/>
  </r>
  <r>
    <x v="4305"/>
    <d v="2025-05-23T00:00:00"/>
    <x v="3635"/>
    <x v="23"/>
    <n v="1"/>
    <x v="4"/>
    <x v="1"/>
    <x v="3"/>
    <m/>
    <s v="Payment"/>
    <n v="1"/>
    <s v="Mazagran10 oz"/>
    <n v="4"/>
    <x v="1"/>
  </r>
  <r>
    <x v="4305"/>
    <d v="2025-05-23T00:00:00"/>
    <x v="3635"/>
    <x v="17"/>
    <n v="1"/>
    <x v="1"/>
    <x v="1"/>
    <x v="3"/>
    <m/>
    <s v="Payment"/>
    <n v="1"/>
    <s v="Iced Guillermo12 oz"/>
    <n v="3.5"/>
    <x v="1"/>
  </r>
  <r>
    <x v="4305"/>
    <d v="2025-05-23T00:00:00"/>
    <x v="3635"/>
    <x v="10"/>
    <n v="2"/>
    <x v="1"/>
    <x v="4"/>
    <x v="5"/>
    <m/>
    <s v="Payment"/>
    <n v="1"/>
    <s v="Single-origin12 oz"/>
    <n v="29.9"/>
    <x v="1"/>
  </r>
  <r>
    <x v="4306"/>
    <d v="2025-05-23T00:00:00"/>
    <x v="3636"/>
    <x v="6"/>
    <n v="1"/>
    <x v="1"/>
    <x v="1"/>
    <x v="1"/>
    <m/>
    <s v="Payment"/>
    <n v="1"/>
    <s v="Pourover12 oz"/>
    <n v="3.5"/>
    <x v="1"/>
  </r>
  <r>
    <x v="4307"/>
    <d v="2025-05-23T00:00:00"/>
    <x v="3637"/>
    <x v="4"/>
    <n v="1"/>
    <x v="1"/>
    <x v="1"/>
    <x v="1"/>
    <m/>
    <s v="Payment"/>
    <n v="2"/>
    <s v="Drip coffee12 oz"/>
    <n v="2.25"/>
    <x v="1"/>
  </r>
  <r>
    <x v="4308"/>
    <d v="2025-05-23T00:00:00"/>
    <x v="3638"/>
    <x v="7"/>
    <n v="1"/>
    <x v="2"/>
    <x v="1"/>
    <x v="1"/>
    <m/>
    <s v="Payment"/>
    <n v="1"/>
    <s v="Turkish coffee3 oz"/>
    <n v="3.75"/>
    <x v="1"/>
  </r>
  <r>
    <x v="4309"/>
    <d v="2025-05-23T00:00:00"/>
    <x v="3639"/>
    <x v="7"/>
    <n v="1"/>
    <x v="2"/>
    <x v="1"/>
    <x v="1"/>
    <m/>
    <s v="Payment"/>
    <n v="1"/>
    <s v="Turkish coffee3 oz"/>
    <n v="3.75"/>
    <x v="1"/>
  </r>
  <r>
    <x v="4310"/>
    <d v="2025-05-23T00:00:00"/>
    <x v="3640"/>
    <x v="42"/>
    <n v="1"/>
    <x v="0"/>
    <x v="0"/>
    <x v="10"/>
    <m/>
    <s v="Payment"/>
    <n v="1"/>
    <s v="Reusable travel mug"/>
    <n v="12.75"/>
    <x v="1"/>
  </r>
  <r>
    <x v="4311"/>
    <d v="2025-05-23T00:00:00"/>
    <x v="3641"/>
    <x v="15"/>
    <n v="1"/>
    <x v="1"/>
    <x v="1"/>
    <x v="3"/>
    <m/>
    <s v="Payment"/>
    <n v="1"/>
    <s v="Frappé12 oz"/>
    <n v="4.75"/>
    <x v="1"/>
  </r>
  <r>
    <x v="4312"/>
    <d v="2025-05-23T00:00:00"/>
    <x v="3642"/>
    <x v="6"/>
    <n v="2"/>
    <x v="1"/>
    <x v="1"/>
    <x v="1"/>
    <m/>
    <s v="Payment"/>
    <n v="2"/>
    <s v="Pourover12 oz"/>
    <n v="7"/>
    <x v="1"/>
  </r>
  <r>
    <x v="4313"/>
    <d v="2025-05-23T00:00:00"/>
    <x v="3643"/>
    <x v="17"/>
    <n v="1"/>
    <x v="1"/>
    <x v="1"/>
    <x v="3"/>
    <m/>
    <s v="Payment"/>
    <n v="1"/>
    <s v="Iced Guillermo12 oz"/>
    <n v="3.5"/>
    <x v="1"/>
  </r>
  <r>
    <x v="4314"/>
    <d v="2025-05-23T00:00:00"/>
    <x v="3644"/>
    <x v="10"/>
    <n v="2"/>
    <x v="1"/>
    <x v="4"/>
    <x v="5"/>
    <m/>
    <s v="Payment"/>
    <n v="2"/>
    <s v="Single-origin12 oz"/>
    <n v="29.9"/>
    <x v="1"/>
  </r>
  <r>
    <x v="4315"/>
    <d v="2025-05-23T00:00:00"/>
    <x v="3645"/>
    <x v="15"/>
    <n v="1"/>
    <x v="1"/>
    <x v="1"/>
    <x v="3"/>
    <m/>
    <s v="Payment"/>
    <n v="1"/>
    <s v="Frappé12 oz"/>
    <n v="4.75"/>
    <x v="1"/>
  </r>
  <r>
    <x v="4316"/>
    <d v="2025-05-23T00:00:00"/>
    <x v="3646"/>
    <x v="2"/>
    <n v="1"/>
    <x v="1"/>
    <x v="1"/>
    <x v="1"/>
    <m/>
    <s v="Payment"/>
    <n v="1"/>
    <s v="Cappuccino12 oz"/>
    <n v="5.5"/>
    <x v="1"/>
  </r>
  <r>
    <x v="4317"/>
    <d v="2025-05-23T00:00:00"/>
    <x v="3647"/>
    <x v="2"/>
    <n v="1"/>
    <x v="1"/>
    <x v="1"/>
    <x v="1"/>
    <m/>
    <s v="Payment"/>
    <n v="1"/>
    <s v="Cappuccino12 oz"/>
    <n v="5.5"/>
    <x v="1"/>
  </r>
  <r>
    <x v="4318"/>
    <d v="2025-05-23T00:00:00"/>
    <x v="3648"/>
    <x v="7"/>
    <n v="2"/>
    <x v="2"/>
    <x v="1"/>
    <x v="1"/>
    <m/>
    <s v="Payment"/>
    <n v="2"/>
    <s v="Turkish coffee3 oz"/>
    <n v="7.5"/>
    <x v="1"/>
  </r>
  <r>
    <x v="4319"/>
    <d v="2025-05-23T00:00:00"/>
    <x v="3649"/>
    <x v="9"/>
    <n v="1"/>
    <x v="0"/>
    <x v="3"/>
    <x v="4"/>
    <m/>
    <s v="Payment"/>
    <n v="1"/>
    <s v="Syrup"/>
    <n v="0.75"/>
    <x v="1"/>
  </r>
  <r>
    <x v="4319"/>
    <d v="2025-05-23T00:00:00"/>
    <x v="3649"/>
    <x v="6"/>
    <n v="1"/>
    <x v="1"/>
    <x v="1"/>
    <x v="1"/>
    <m/>
    <s v="Payment"/>
    <n v="1"/>
    <s v="Pourover12 oz"/>
    <n v="3.5"/>
    <x v="1"/>
  </r>
  <r>
    <x v="4320"/>
    <d v="2025-05-23T00:00:00"/>
    <x v="3650"/>
    <x v="15"/>
    <n v="1"/>
    <x v="1"/>
    <x v="1"/>
    <x v="3"/>
    <m/>
    <s v="Payment"/>
    <n v="1"/>
    <s v="Frappé12 oz"/>
    <n v="4.75"/>
    <x v="1"/>
  </r>
  <r>
    <x v="4321"/>
    <d v="2025-05-23T00:00:00"/>
    <x v="3651"/>
    <x v="1"/>
    <n v="1"/>
    <x v="1"/>
    <x v="1"/>
    <x v="1"/>
    <m/>
    <s v="Payment"/>
    <n v="1"/>
    <s v="Café latté12 oz"/>
    <n v="4.25"/>
    <x v="1"/>
  </r>
  <r>
    <x v="4322"/>
    <d v="2025-05-23T00:00:00"/>
    <x v="3652"/>
    <x v="20"/>
    <n v="1"/>
    <x v="1"/>
    <x v="2"/>
    <x v="1"/>
    <m/>
    <s v="Payment"/>
    <n v="1"/>
    <s v="Rooibos latté12 oz"/>
    <n v="5.5"/>
    <x v="1"/>
  </r>
  <r>
    <x v="4323"/>
    <d v="2025-05-23T00:00:00"/>
    <x v="3653"/>
    <x v="10"/>
    <n v="1"/>
    <x v="1"/>
    <x v="4"/>
    <x v="5"/>
    <m/>
    <s v="Payment"/>
    <n v="2"/>
    <s v="Single-origin12 oz"/>
    <n v="14.95"/>
    <x v="1"/>
  </r>
  <r>
    <x v="4324"/>
    <d v="2025-05-23T00:00:00"/>
    <x v="3654"/>
    <x v="9"/>
    <n v="1"/>
    <x v="0"/>
    <x v="3"/>
    <x v="4"/>
    <m/>
    <s v="Payment"/>
    <n v="1"/>
    <s v="Syrup"/>
    <n v="0.75"/>
    <x v="1"/>
  </r>
  <r>
    <x v="4324"/>
    <d v="2025-05-23T00:00:00"/>
    <x v="3654"/>
    <x v="6"/>
    <n v="1"/>
    <x v="1"/>
    <x v="1"/>
    <x v="1"/>
    <m/>
    <s v="Payment"/>
    <n v="1"/>
    <s v="Pourover12 oz"/>
    <n v="3.5"/>
    <x v="1"/>
  </r>
  <r>
    <x v="4324"/>
    <d v="2025-05-23T00:00:00"/>
    <x v="3654"/>
    <x v="15"/>
    <n v="1"/>
    <x v="1"/>
    <x v="1"/>
    <x v="3"/>
    <m/>
    <s v="Payment"/>
    <n v="1"/>
    <s v="Frappé12 oz"/>
    <n v="4.75"/>
    <x v="1"/>
  </r>
  <r>
    <x v="4325"/>
    <d v="2025-05-23T00:00:00"/>
    <x v="3655"/>
    <x v="15"/>
    <n v="1"/>
    <x v="1"/>
    <x v="1"/>
    <x v="3"/>
    <m/>
    <s v="Payment"/>
    <n v="1"/>
    <s v="Frappé12 oz"/>
    <n v="4.75"/>
    <x v="1"/>
  </r>
  <r>
    <x v="4326"/>
    <d v="2025-05-23T00:00:00"/>
    <x v="3656"/>
    <x v="6"/>
    <n v="1"/>
    <x v="1"/>
    <x v="1"/>
    <x v="1"/>
    <m/>
    <s v="Payment"/>
    <n v="2"/>
    <s v="Pourover12 oz"/>
    <n v="3.5"/>
    <x v="1"/>
  </r>
  <r>
    <x v="4327"/>
    <d v="2025-05-23T00:00:00"/>
    <x v="1403"/>
    <x v="15"/>
    <n v="1"/>
    <x v="1"/>
    <x v="1"/>
    <x v="3"/>
    <m/>
    <s v="Payment"/>
    <n v="1"/>
    <s v="Frappé12 oz"/>
    <n v="4.75"/>
    <x v="1"/>
  </r>
  <r>
    <x v="4328"/>
    <d v="2025-05-23T00:00:00"/>
    <x v="3657"/>
    <x v="2"/>
    <n v="1"/>
    <x v="1"/>
    <x v="1"/>
    <x v="1"/>
    <m/>
    <s v="Payment"/>
    <n v="1"/>
    <s v="Cappuccino12 oz"/>
    <n v="5.5"/>
    <x v="1"/>
  </r>
  <r>
    <x v="4329"/>
    <d v="2025-05-23T00:00:00"/>
    <x v="3658"/>
    <x v="7"/>
    <n v="1"/>
    <x v="2"/>
    <x v="1"/>
    <x v="1"/>
    <m/>
    <s v="Payment"/>
    <n v="2"/>
    <s v="Turkish coffee3 oz"/>
    <n v="3.75"/>
    <x v="1"/>
  </r>
  <r>
    <x v="4330"/>
    <d v="2025-05-23T00:00:00"/>
    <x v="3659"/>
    <x v="7"/>
    <n v="1"/>
    <x v="2"/>
    <x v="1"/>
    <x v="1"/>
    <m/>
    <s v="Payment"/>
    <n v="1"/>
    <s v="Turkish coffee3 oz"/>
    <n v="3.75"/>
    <x v="1"/>
  </r>
  <r>
    <x v="4331"/>
    <d v="2025-05-23T00:00:00"/>
    <x v="2904"/>
    <x v="9"/>
    <n v="1"/>
    <x v="0"/>
    <x v="3"/>
    <x v="4"/>
    <m/>
    <s v="Payment"/>
    <n v="1"/>
    <s v="Syrup"/>
    <n v="0.75"/>
    <x v="1"/>
  </r>
  <r>
    <x v="4331"/>
    <d v="2025-05-23T00:00:00"/>
    <x v="2904"/>
    <x v="20"/>
    <n v="1"/>
    <x v="1"/>
    <x v="2"/>
    <x v="1"/>
    <m/>
    <s v="Payment"/>
    <n v="1"/>
    <s v="Rooibos latté12 oz"/>
    <n v="5.5"/>
    <x v="1"/>
  </r>
  <r>
    <x v="4332"/>
    <d v="2025-05-23T00:00:00"/>
    <x v="3660"/>
    <x v="6"/>
    <n v="1"/>
    <x v="1"/>
    <x v="1"/>
    <x v="1"/>
    <m/>
    <s v="Payment"/>
    <n v="1"/>
    <s v="Pourover12 oz"/>
    <n v="3.5"/>
    <x v="1"/>
  </r>
  <r>
    <x v="4333"/>
    <d v="2025-05-23T00:00:00"/>
    <x v="3661"/>
    <x v="6"/>
    <n v="1"/>
    <x v="1"/>
    <x v="1"/>
    <x v="1"/>
    <m/>
    <s v="Payment"/>
    <n v="1"/>
    <s v="Pourover12 oz"/>
    <n v="3.5"/>
    <x v="1"/>
  </r>
  <r>
    <x v="4334"/>
    <d v="2025-05-23T00:00:00"/>
    <x v="3662"/>
    <x v="4"/>
    <n v="1"/>
    <x v="1"/>
    <x v="1"/>
    <x v="1"/>
    <m/>
    <s v="Payment"/>
    <n v="1"/>
    <s v="Drip coffee12 oz"/>
    <n v="2.25"/>
    <x v="1"/>
  </r>
  <r>
    <x v="4335"/>
    <d v="2025-05-23T00:00:00"/>
    <x v="3663"/>
    <x v="1"/>
    <n v="1"/>
    <x v="1"/>
    <x v="1"/>
    <x v="1"/>
    <m/>
    <s v="Payment"/>
    <n v="2"/>
    <s v="Café latté12 oz"/>
    <n v="4.25"/>
    <x v="1"/>
  </r>
  <r>
    <x v="4336"/>
    <d v="2025-05-23T00:00:00"/>
    <x v="3664"/>
    <x v="15"/>
    <n v="1"/>
    <x v="1"/>
    <x v="1"/>
    <x v="3"/>
    <m/>
    <s v="Payment"/>
    <n v="1"/>
    <s v="Frappé12 oz"/>
    <n v="4.75"/>
    <x v="1"/>
  </r>
  <r>
    <x v="4337"/>
    <d v="2025-05-23T00:00:00"/>
    <x v="3665"/>
    <x v="6"/>
    <n v="1"/>
    <x v="1"/>
    <x v="1"/>
    <x v="1"/>
    <m/>
    <s v="Payment"/>
    <n v="1"/>
    <s v="Pourover12 oz"/>
    <n v="3.5"/>
    <x v="1"/>
  </r>
  <r>
    <x v="4338"/>
    <d v="2025-05-23T00:00:00"/>
    <x v="3100"/>
    <x v="2"/>
    <n v="1"/>
    <x v="1"/>
    <x v="1"/>
    <x v="1"/>
    <m/>
    <s v="Payment"/>
    <n v="1"/>
    <s v="Cappuccino12 oz"/>
    <n v="5.5"/>
    <x v="1"/>
  </r>
  <r>
    <x v="4339"/>
    <d v="2025-05-23T00:00:00"/>
    <x v="3666"/>
    <x v="6"/>
    <n v="1"/>
    <x v="1"/>
    <x v="1"/>
    <x v="1"/>
    <m/>
    <s v="Payment"/>
    <n v="1"/>
    <s v="Pourover12 oz"/>
    <n v="3.5"/>
    <x v="1"/>
  </r>
  <r>
    <x v="4340"/>
    <d v="2025-05-23T00:00:00"/>
    <x v="3667"/>
    <x v="2"/>
    <n v="1"/>
    <x v="1"/>
    <x v="1"/>
    <x v="1"/>
    <m/>
    <s v="Payment"/>
    <n v="1"/>
    <s v="Cappuccino12 oz"/>
    <n v="5.5"/>
    <x v="1"/>
  </r>
  <r>
    <x v="4341"/>
    <d v="2025-05-23T00:00:00"/>
    <x v="3668"/>
    <x v="9"/>
    <n v="1"/>
    <x v="0"/>
    <x v="3"/>
    <x v="4"/>
    <m/>
    <s v="Payment"/>
    <n v="1"/>
    <s v="Syrup"/>
    <n v="0.75"/>
    <x v="1"/>
  </r>
  <r>
    <x v="4341"/>
    <d v="2025-05-23T00:00:00"/>
    <x v="3668"/>
    <x v="20"/>
    <n v="1"/>
    <x v="1"/>
    <x v="2"/>
    <x v="1"/>
    <m/>
    <s v="Payment"/>
    <n v="1"/>
    <s v="Rooibos latté12 oz"/>
    <n v="5.5"/>
    <x v="1"/>
  </r>
  <r>
    <x v="4342"/>
    <d v="2025-05-23T00:00:00"/>
    <x v="3669"/>
    <x v="20"/>
    <n v="1"/>
    <x v="1"/>
    <x v="2"/>
    <x v="1"/>
    <m/>
    <s v="Payment"/>
    <n v="1"/>
    <s v="Rooibos latté12 oz"/>
    <n v="5.5"/>
    <x v="1"/>
  </r>
  <r>
    <x v="4343"/>
    <d v="2025-05-23T00:00:00"/>
    <x v="3670"/>
    <x v="6"/>
    <n v="1"/>
    <x v="1"/>
    <x v="1"/>
    <x v="1"/>
    <m/>
    <s v="Payment"/>
    <n v="2"/>
    <s v="Pourover12 oz"/>
    <n v="3.5"/>
    <x v="1"/>
  </r>
  <r>
    <x v="4344"/>
    <d v="2025-05-23T00:00:00"/>
    <x v="3671"/>
    <x v="6"/>
    <n v="1"/>
    <x v="1"/>
    <x v="1"/>
    <x v="1"/>
    <m/>
    <s v="Payment"/>
    <n v="2"/>
    <s v="Pourover12 oz"/>
    <n v="3.5"/>
    <x v="1"/>
  </r>
  <r>
    <x v="4345"/>
    <d v="2025-05-23T00:00:00"/>
    <x v="3672"/>
    <x v="9"/>
    <n v="1"/>
    <x v="0"/>
    <x v="3"/>
    <x v="4"/>
    <m/>
    <s v="Payment"/>
    <n v="1"/>
    <s v="Syrup"/>
    <n v="0.75"/>
    <x v="1"/>
  </r>
  <r>
    <x v="4345"/>
    <d v="2025-05-23T00:00:00"/>
    <x v="3672"/>
    <x v="24"/>
    <n v="1"/>
    <x v="1"/>
    <x v="1"/>
    <x v="1"/>
    <m/>
    <s v="Payment"/>
    <n v="1"/>
    <s v="Aeropress12 oz"/>
    <n v="6"/>
    <x v="1"/>
  </r>
  <r>
    <x v="4346"/>
    <d v="2025-05-23T00:00:00"/>
    <x v="3673"/>
    <x v="18"/>
    <n v="1"/>
    <x v="1"/>
    <x v="5"/>
    <x v="3"/>
    <m/>
    <s v="Payment"/>
    <n v="2"/>
    <s v="Soda water with fruit slice12 oz"/>
    <n v="2"/>
    <x v="1"/>
  </r>
  <r>
    <x v="4346"/>
    <d v="2025-05-23T00:00:00"/>
    <x v="3673"/>
    <x v="15"/>
    <n v="1"/>
    <x v="1"/>
    <x v="1"/>
    <x v="3"/>
    <m/>
    <s v="Payment"/>
    <n v="2"/>
    <s v="Frappé12 oz"/>
    <n v="4.75"/>
    <x v="1"/>
  </r>
  <r>
    <x v="4347"/>
    <d v="2025-05-23T00:00:00"/>
    <x v="3674"/>
    <x v="6"/>
    <n v="1"/>
    <x v="1"/>
    <x v="1"/>
    <x v="1"/>
    <m/>
    <s v="Payment"/>
    <n v="1"/>
    <s v="Pourover12 oz"/>
    <n v="3.5"/>
    <x v="1"/>
  </r>
  <r>
    <x v="4348"/>
    <d v="2025-05-23T00:00:00"/>
    <x v="3675"/>
    <x v="7"/>
    <n v="1"/>
    <x v="2"/>
    <x v="1"/>
    <x v="1"/>
    <m/>
    <s v="Payment"/>
    <n v="1"/>
    <s v="Turkish coffee3 oz"/>
    <n v="3.75"/>
    <x v="1"/>
  </r>
  <r>
    <x v="4348"/>
    <d v="2025-05-23T00:00:00"/>
    <x v="3675"/>
    <x v="18"/>
    <n v="1"/>
    <x v="1"/>
    <x v="5"/>
    <x v="3"/>
    <m/>
    <s v="Payment"/>
    <n v="1"/>
    <s v="Soda water with fruit slice12 oz"/>
    <n v="2"/>
    <x v="1"/>
  </r>
  <r>
    <x v="4349"/>
    <d v="2025-05-23T00:00:00"/>
    <x v="3676"/>
    <x v="6"/>
    <n v="1"/>
    <x v="1"/>
    <x v="1"/>
    <x v="1"/>
    <m/>
    <s v="Payment"/>
    <n v="1"/>
    <s v="Pourover12 oz"/>
    <n v="3.5"/>
    <x v="1"/>
  </r>
  <r>
    <x v="4350"/>
    <d v="2025-05-23T00:00:00"/>
    <x v="3677"/>
    <x v="3"/>
    <n v="1"/>
    <x v="0"/>
    <x v="1"/>
    <x v="2"/>
    <m/>
    <s v="Payment"/>
    <n v="1"/>
    <s v="Drip coffee refill"/>
    <n v="1.25"/>
    <x v="1"/>
  </r>
  <r>
    <x v="4351"/>
    <d v="2025-05-23T00:00:00"/>
    <x v="3678"/>
    <x v="2"/>
    <n v="1"/>
    <x v="1"/>
    <x v="1"/>
    <x v="1"/>
    <m/>
    <s v="Payment"/>
    <n v="2"/>
    <s v="Cappuccino12 oz"/>
    <n v="5.5"/>
    <x v="1"/>
  </r>
  <r>
    <x v="4352"/>
    <d v="2025-05-23T00:00:00"/>
    <x v="3679"/>
    <x v="7"/>
    <n v="1"/>
    <x v="2"/>
    <x v="1"/>
    <x v="1"/>
    <m/>
    <s v="Payment"/>
    <n v="1"/>
    <s v="Turkish coffee3 oz"/>
    <n v="3.75"/>
    <x v="1"/>
  </r>
  <r>
    <x v="4353"/>
    <d v="2025-05-23T00:00:00"/>
    <x v="2745"/>
    <x v="11"/>
    <n v="1"/>
    <x v="0"/>
    <x v="3"/>
    <x v="4"/>
    <m/>
    <s v="Payment"/>
    <n v="1"/>
    <s v="Extra shot"/>
    <n v="1"/>
    <x v="1"/>
  </r>
  <r>
    <x v="4353"/>
    <d v="2025-05-23T00:00:00"/>
    <x v="2745"/>
    <x v="4"/>
    <n v="1"/>
    <x v="1"/>
    <x v="1"/>
    <x v="1"/>
    <m/>
    <s v="Payment"/>
    <n v="1"/>
    <s v="Drip coffee12 oz"/>
    <n v="2.25"/>
    <x v="1"/>
  </r>
  <r>
    <x v="4354"/>
    <d v="2025-05-23T00:00:00"/>
    <x v="3680"/>
    <x v="3"/>
    <n v="1"/>
    <x v="0"/>
    <x v="1"/>
    <x v="2"/>
    <m/>
    <s v="Payment"/>
    <n v="1"/>
    <s v="Drip coffee refill"/>
    <n v="1.25"/>
    <x v="1"/>
  </r>
  <r>
    <x v="4355"/>
    <d v="2025-05-23T00:00:00"/>
    <x v="3681"/>
    <x v="10"/>
    <n v="1"/>
    <x v="1"/>
    <x v="4"/>
    <x v="5"/>
    <m/>
    <s v="Payment"/>
    <n v="1"/>
    <s v="Single-origin12 oz"/>
    <n v="14.95"/>
    <x v="1"/>
  </r>
  <r>
    <x v="4356"/>
    <d v="2025-05-23T00:00:00"/>
    <x v="3682"/>
    <x v="1"/>
    <n v="1"/>
    <x v="1"/>
    <x v="1"/>
    <x v="1"/>
    <m/>
    <s v="Payment"/>
    <n v="1"/>
    <s v="Café latté12 oz"/>
    <n v="4.25"/>
    <x v="1"/>
  </r>
  <r>
    <x v="4357"/>
    <d v="2025-05-23T00:00:00"/>
    <x v="3683"/>
    <x v="6"/>
    <n v="1"/>
    <x v="1"/>
    <x v="1"/>
    <x v="1"/>
    <m/>
    <s v="Payment"/>
    <n v="2"/>
    <s v="Pourover12 oz"/>
    <n v="3.5"/>
    <x v="1"/>
  </r>
  <r>
    <x v="4358"/>
    <d v="2025-05-23T00:00:00"/>
    <x v="3684"/>
    <x v="20"/>
    <n v="1"/>
    <x v="1"/>
    <x v="2"/>
    <x v="1"/>
    <m/>
    <s v="Payment"/>
    <n v="1"/>
    <s v="Rooibos latté12 oz"/>
    <n v="5.5"/>
    <x v="1"/>
  </r>
  <r>
    <x v="4358"/>
    <d v="2025-05-23T00:00:00"/>
    <x v="3684"/>
    <x v="5"/>
    <n v="1"/>
    <x v="1"/>
    <x v="1"/>
    <x v="1"/>
    <m/>
    <s v="Payment"/>
    <n v="1"/>
    <s v="Café Cubano12 oz"/>
    <n v="7"/>
    <x v="1"/>
  </r>
  <r>
    <x v="4359"/>
    <d v="2025-05-23T00:00:00"/>
    <x v="3685"/>
    <x v="17"/>
    <n v="1"/>
    <x v="1"/>
    <x v="1"/>
    <x v="3"/>
    <m/>
    <s v="Payment"/>
    <n v="2"/>
    <s v="Iced Guillermo12 oz"/>
    <n v="3.5"/>
    <x v="1"/>
  </r>
  <r>
    <x v="4360"/>
    <d v="2025-05-23T00:00:00"/>
    <x v="3686"/>
    <x v="16"/>
    <n v="1"/>
    <x v="1"/>
    <x v="5"/>
    <x v="3"/>
    <m/>
    <s v="Payment"/>
    <n v="1"/>
    <s v="Coconut milk smoothie12 oz"/>
    <n v="5.75"/>
    <x v="1"/>
  </r>
  <r>
    <x v="4361"/>
    <d v="2025-05-23T00:00:00"/>
    <x v="3687"/>
    <x v="3"/>
    <n v="1"/>
    <x v="0"/>
    <x v="1"/>
    <x v="2"/>
    <m/>
    <s v="Payment"/>
    <n v="1"/>
    <s v="Drip coffee refill"/>
    <n v="1.25"/>
    <x v="1"/>
  </r>
  <r>
    <x v="4362"/>
    <d v="2025-05-23T00:00:00"/>
    <x v="3688"/>
    <x v="6"/>
    <n v="1"/>
    <x v="1"/>
    <x v="1"/>
    <x v="1"/>
    <m/>
    <s v="Payment"/>
    <n v="2"/>
    <s v="Pourover12 oz"/>
    <n v="3.5"/>
    <x v="1"/>
  </r>
  <r>
    <x v="4363"/>
    <d v="2025-05-23T00:00:00"/>
    <x v="3689"/>
    <x v="6"/>
    <n v="1"/>
    <x v="1"/>
    <x v="1"/>
    <x v="1"/>
    <m/>
    <s v="Payment"/>
    <n v="2"/>
    <s v="Pourover12 oz"/>
    <n v="3.5"/>
    <x v="1"/>
  </r>
  <r>
    <x v="4364"/>
    <d v="2025-05-23T00:00:00"/>
    <x v="3690"/>
    <x v="15"/>
    <n v="1"/>
    <x v="1"/>
    <x v="1"/>
    <x v="3"/>
    <m/>
    <s v="Payment"/>
    <n v="2"/>
    <s v="Frappé12 oz"/>
    <n v="4.75"/>
    <x v="1"/>
  </r>
  <r>
    <x v="4365"/>
    <d v="2025-05-23T00:00:00"/>
    <x v="3691"/>
    <x v="5"/>
    <n v="1"/>
    <x v="1"/>
    <x v="1"/>
    <x v="1"/>
    <m/>
    <s v="Payment"/>
    <n v="2"/>
    <s v="Café Cubano12 oz"/>
    <n v="7"/>
    <x v="1"/>
  </r>
  <r>
    <x v="4366"/>
    <d v="2025-05-23T00:00:00"/>
    <x v="3692"/>
    <x v="11"/>
    <n v="1"/>
    <x v="0"/>
    <x v="3"/>
    <x v="4"/>
    <m/>
    <s v="Payment"/>
    <n v="1"/>
    <s v="Extra shot"/>
    <n v="1"/>
    <x v="1"/>
  </r>
  <r>
    <x v="4367"/>
    <d v="2025-05-23T00:00:00"/>
    <x v="3693"/>
    <x v="15"/>
    <n v="1"/>
    <x v="1"/>
    <x v="1"/>
    <x v="3"/>
    <m/>
    <s v="Payment"/>
    <n v="2"/>
    <s v="Frappé12 oz"/>
    <n v="4.75"/>
    <x v="1"/>
  </r>
  <r>
    <x v="4368"/>
    <d v="2025-05-23T00:00:00"/>
    <x v="3694"/>
    <x v="3"/>
    <n v="1"/>
    <x v="0"/>
    <x v="1"/>
    <x v="2"/>
    <m/>
    <s v="Payment"/>
    <n v="1"/>
    <s v="Drip coffee refill"/>
    <n v="1.25"/>
    <x v="1"/>
  </r>
  <r>
    <x v="4369"/>
    <d v="2025-05-23T00:00:00"/>
    <x v="3695"/>
    <x v="15"/>
    <n v="1"/>
    <x v="1"/>
    <x v="1"/>
    <x v="3"/>
    <m/>
    <s v="Payment"/>
    <n v="2"/>
    <s v="Frappé12 oz"/>
    <n v="4.75"/>
    <x v="1"/>
  </r>
  <r>
    <x v="4370"/>
    <d v="2025-05-23T00:00:00"/>
    <x v="3696"/>
    <x v="43"/>
    <n v="1"/>
    <x v="0"/>
    <x v="6"/>
    <x v="7"/>
    <m/>
    <s v="Payment"/>
    <n v="1"/>
    <s v="Croissant"/>
    <n v="4.75"/>
    <x v="1"/>
  </r>
  <r>
    <x v="4371"/>
    <d v="2025-05-23T00:00:00"/>
    <x v="3583"/>
    <x v="27"/>
    <n v="1"/>
    <x v="0"/>
    <x v="6"/>
    <x v="7"/>
    <m/>
    <s v="Payment"/>
    <n v="1"/>
    <s v="Apricot danish"/>
    <n v="3.5"/>
    <x v="1"/>
  </r>
  <r>
    <x v="4372"/>
    <d v="2025-05-23T00:00:00"/>
    <x v="3586"/>
    <x v="43"/>
    <n v="1"/>
    <x v="0"/>
    <x v="6"/>
    <x v="7"/>
    <m/>
    <s v="Payment"/>
    <n v="1"/>
    <s v="Croissant"/>
    <n v="4.75"/>
    <x v="1"/>
  </r>
  <r>
    <x v="4373"/>
    <d v="2025-05-23T00:00:00"/>
    <x v="3589"/>
    <x v="27"/>
    <n v="1"/>
    <x v="0"/>
    <x v="6"/>
    <x v="7"/>
    <m/>
    <s v="Payment"/>
    <n v="1"/>
    <s v="Apricot danish"/>
    <n v="3.5"/>
    <x v="1"/>
  </r>
  <r>
    <x v="4374"/>
    <d v="2025-05-23T00:00:00"/>
    <x v="3697"/>
    <x v="29"/>
    <n v="1"/>
    <x v="0"/>
    <x v="6"/>
    <x v="7"/>
    <m/>
    <s v="Payment"/>
    <n v="1"/>
    <s v="Cinnamon roll"/>
    <n v="3.75"/>
    <x v="1"/>
  </r>
  <r>
    <x v="4375"/>
    <d v="2025-05-23T00:00:00"/>
    <x v="3591"/>
    <x v="40"/>
    <n v="1"/>
    <x v="0"/>
    <x v="6"/>
    <x v="7"/>
    <m/>
    <s v="Payment"/>
    <n v="1"/>
    <s v="Snack cake"/>
    <n v="2"/>
    <x v="1"/>
  </r>
  <r>
    <x v="4376"/>
    <d v="2025-05-23T00:00:00"/>
    <x v="1636"/>
    <x v="39"/>
    <n v="1"/>
    <x v="0"/>
    <x v="6"/>
    <x v="7"/>
    <m/>
    <s v="Payment"/>
    <n v="1"/>
    <s v="Chocolate croissant"/>
    <n v="5.25"/>
    <x v="1"/>
  </r>
  <r>
    <x v="4377"/>
    <d v="2025-05-23T00:00:00"/>
    <x v="1637"/>
    <x v="43"/>
    <n v="1"/>
    <x v="0"/>
    <x v="6"/>
    <x v="7"/>
    <m/>
    <s v="Payment"/>
    <n v="1"/>
    <s v="Croissant"/>
    <n v="4.75"/>
    <x v="1"/>
  </r>
  <r>
    <x v="4378"/>
    <d v="2025-05-23T00:00:00"/>
    <x v="3698"/>
    <x v="31"/>
    <n v="1"/>
    <x v="0"/>
    <x v="6"/>
    <x v="7"/>
    <m/>
    <s v="Payment"/>
    <n v="1"/>
    <s v="Sticky bun"/>
    <n v="2.75"/>
    <x v="1"/>
  </r>
  <r>
    <x v="4379"/>
    <d v="2025-05-23T00:00:00"/>
    <x v="3600"/>
    <x v="33"/>
    <n v="1"/>
    <x v="0"/>
    <x v="6"/>
    <x v="8"/>
    <m/>
    <s v="Payment"/>
    <n v="2"/>
    <s v="Sticky bun (day old)"/>
    <n v="2"/>
    <x v="1"/>
  </r>
  <r>
    <x v="4380"/>
    <d v="2025-05-23T00:00:00"/>
    <x v="3608"/>
    <x v="25"/>
    <n v="1"/>
    <x v="0"/>
    <x v="6"/>
    <x v="6"/>
    <m/>
    <s v="Payment"/>
    <n v="1"/>
    <s v="Candy bar"/>
    <n v="2.75"/>
    <x v="1"/>
  </r>
  <r>
    <x v="4381"/>
    <d v="2025-05-23T00:00:00"/>
    <x v="3699"/>
    <x v="28"/>
    <n v="1"/>
    <x v="0"/>
    <x v="6"/>
    <x v="7"/>
    <m/>
    <s v="Payment"/>
    <n v="1"/>
    <s v="Pizza pocket"/>
    <n v="5"/>
    <x v="1"/>
  </r>
  <r>
    <x v="4382"/>
    <d v="2025-05-23T00:00:00"/>
    <x v="3619"/>
    <x v="25"/>
    <n v="1"/>
    <x v="0"/>
    <x v="6"/>
    <x v="6"/>
    <m/>
    <s v="Payment"/>
    <n v="1"/>
    <s v="Candy bar"/>
    <n v="2.75"/>
    <x v="1"/>
  </r>
  <r>
    <x v="4383"/>
    <d v="2025-05-23T00:00:00"/>
    <x v="3700"/>
    <x v="31"/>
    <n v="1"/>
    <x v="0"/>
    <x v="6"/>
    <x v="7"/>
    <m/>
    <s v="Payment"/>
    <n v="1"/>
    <s v="Sticky bun"/>
    <n v="2.75"/>
    <x v="1"/>
  </r>
  <r>
    <x v="4384"/>
    <d v="2025-05-23T00:00:00"/>
    <x v="3638"/>
    <x v="25"/>
    <n v="1"/>
    <x v="0"/>
    <x v="6"/>
    <x v="6"/>
    <m/>
    <s v="Payment"/>
    <n v="1"/>
    <s v="Candy bar"/>
    <n v="2.75"/>
    <x v="1"/>
  </r>
  <r>
    <x v="4385"/>
    <d v="2025-05-23T00:00:00"/>
    <x v="3641"/>
    <x v="31"/>
    <n v="1"/>
    <x v="0"/>
    <x v="6"/>
    <x v="7"/>
    <m/>
    <s v="Payment"/>
    <n v="1"/>
    <s v="Sticky bun"/>
    <n v="2.75"/>
    <x v="1"/>
  </r>
  <r>
    <x v="4386"/>
    <d v="2025-05-23T00:00:00"/>
    <x v="3701"/>
    <x v="28"/>
    <n v="1"/>
    <x v="0"/>
    <x v="6"/>
    <x v="7"/>
    <m/>
    <s v="Payment"/>
    <n v="1"/>
    <s v="Pizza pocket"/>
    <n v="5"/>
    <x v="1"/>
  </r>
  <r>
    <x v="4387"/>
    <d v="2025-05-23T00:00:00"/>
    <x v="3702"/>
    <x v="32"/>
    <n v="1"/>
    <x v="0"/>
    <x v="6"/>
    <x v="7"/>
    <m/>
    <s v="Payment"/>
    <n v="1"/>
    <s v="Scone with clotted cream and jam"/>
    <n v="5.75"/>
    <x v="1"/>
  </r>
  <r>
    <x v="4388"/>
    <d v="2025-05-23T00:00:00"/>
    <x v="3703"/>
    <x v="31"/>
    <n v="1"/>
    <x v="0"/>
    <x v="6"/>
    <x v="7"/>
    <m/>
    <s v="Payment"/>
    <n v="2"/>
    <s v="Sticky bun"/>
    <n v="2.75"/>
    <x v="1"/>
  </r>
  <r>
    <x v="4389"/>
    <d v="2025-05-23T00:00:00"/>
    <x v="3645"/>
    <x v="28"/>
    <n v="1"/>
    <x v="0"/>
    <x v="6"/>
    <x v="7"/>
    <m/>
    <s v="Payment"/>
    <n v="1"/>
    <s v="Pizza pocket"/>
    <n v="5"/>
    <x v="1"/>
  </r>
  <r>
    <x v="4390"/>
    <d v="2025-05-23T00:00:00"/>
    <x v="3646"/>
    <x v="28"/>
    <n v="1"/>
    <x v="0"/>
    <x v="6"/>
    <x v="7"/>
    <m/>
    <s v="Payment"/>
    <n v="1"/>
    <s v="Pizza pocket"/>
    <n v="5"/>
    <x v="1"/>
  </r>
  <r>
    <x v="4391"/>
    <d v="2025-05-23T00:00:00"/>
    <x v="3651"/>
    <x v="29"/>
    <n v="1"/>
    <x v="0"/>
    <x v="6"/>
    <x v="7"/>
    <m/>
    <s v="Payment"/>
    <n v="1"/>
    <s v="Cinnamon roll"/>
    <n v="3.75"/>
    <x v="1"/>
  </r>
  <r>
    <x v="4392"/>
    <d v="2025-05-23T00:00:00"/>
    <x v="3704"/>
    <x v="31"/>
    <n v="1"/>
    <x v="0"/>
    <x v="6"/>
    <x v="7"/>
    <m/>
    <s v="Payment"/>
    <n v="1"/>
    <s v="Sticky bun"/>
    <n v="2.75"/>
    <x v="1"/>
  </r>
  <r>
    <x v="4393"/>
    <d v="2025-05-23T00:00:00"/>
    <x v="3653"/>
    <x v="31"/>
    <n v="1"/>
    <x v="0"/>
    <x v="6"/>
    <x v="7"/>
    <m/>
    <s v="Payment"/>
    <n v="2"/>
    <s v="Sticky bun"/>
    <n v="2.75"/>
    <x v="1"/>
  </r>
  <r>
    <x v="4394"/>
    <d v="2025-05-23T00:00:00"/>
    <x v="3654"/>
    <x v="39"/>
    <n v="1"/>
    <x v="0"/>
    <x v="6"/>
    <x v="7"/>
    <m/>
    <s v="Payment"/>
    <n v="1"/>
    <s v="Chocolate croissant"/>
    <n v="5.25"/>
    <x v="1"/>
  </r>
  <r>
    <x v="4395"/>
    <d v="2025-05-23T00:00:00"/>
    <x v="3655"/>
    <x v="38"/>
    <n v="1"/>
    <x v="0"/>
    <x v="6"/>
    <x v="9"/>
    <m/>
    <s v="Payment"/>
    <n v="1"/>
    <s v="Toastie"/>
    <n v="6.75"/>
    <x v="1"/>
  </r>
  <r>
    <x v="4396"/>
    <d v="2025-05-23T00:00:00"/>
    <x v="1403"/>
    <x v="38"/>
    <n v="1"/>
    <x v="0"/>
    <x v="6"/>
    <x v="9"/>
    <m/>
    <s v="Payment"/>
    <n v="1"/>
    <s v="Toastie"/>
    <n v="6.75"/>
    <x v="1"/>
  </r>
  <r>
    <x v="4397"/>
    <d v="2025-05-23T00:00:00"/>
    <x v="3705"/>
    <x v="32"/>
    <n v="1"/>
    <x v="0"/>
    <x v="6"/>
    <x v="7"/>
    <m/>
    <s v="Payment"/>
    <n v="1"/>
    <s v="Scone with clotted cream and jam"/>
    <n v="5.75"/>
    <x v="1"/>
  </r>
  <r>
    <x v="4398"/>
    <d v="2025-05-23T00:00:00"/>
    <x v="2904"/>
    <x v="38"/>
    <n v="1"/>
    <x v="0"/>
    <x v="6"/>
    <x v="9"/>
    <m/>
    <s v="Payment"/>
    <n v="1"/>
    <s v="Toastie"/>
    <n v="6.75"/>
    <x v="1"/>
  </r>
  <r>
    <x v="4399"/>
    <d v="2025-05-23T00:00:00"/>
    <x v="3706"/>
    <x v="32"/>
    <n v="1"/>
    <x v="0"/>
    <x v="6"/>
    <x v="7"/>
    <m/>
    <s v="Payment"/>
    <n v="1"/>
    <s v="Scone with clotted cream and jam"/>
    <n v="5.75"/>
    <x v="1"/>
  </r>
  <r>
    <x v="4400"/>
    <d v="2025-05-23T00:00:00"/>
    <x v="3707"/>
    <x v="39"/>
    <n v="1"/>
    <x v="0"/>
    <x v="6"/>
    <x v="7"/>
    <m/>
    <s v="Payment"/>
    <n v="1"/>
    <s v="Chocolate croissant"/>
    <n v="5.25"/>
    <x v="1"/>
  </r>
  <r>
    <x v="4401"/>
    <d v="2025-05-23T00:00:00"/>
    <x v="3665"/>
    <x v="28"/>
    <n v="1"/>
    <x v="0"/>
    <x v="6"/>
    <x v="7"/>
    <m/>
    <s v="Payment"/>
    <n v="1"/>
    <s v="Pizza pocket"/>
    <n v="5"/>
    <x v="1"/>
  </r>
  <r>
    <x v="4402"/>
    <d v="2025-05-23T00:00:00"/>
    <x v="3668"/>
    <x v="39"/>
    <n v="2"/>
    <x v="0"/>
    <x v="6"/>
    <x v="7"/>
    <m/>
    <s v="Payment"/>
    <n v="1"/>
    <s v="Chocolate croissant"/>
    <n v="10.5"/>
    <x v="1"/>
  </r>
  <r>
    <x v="4403"/>
    <d v="2025-05-23T00:00:00"/>
    <x v="3672"/>
    <x v="32"/>
    <n v="1"/>
    <x v="0"/>
    <x v="6"/>
    <x v="7"/>
    <m/>
    <s v="Payment"/>
    <n v="1"/>
    <s v="Scone with clotted cream and jam"/>
    <n v="5.75"/>
    <x v="1"/>
  </r>
  <r>
    <x v="4404"/>
    <d v="2025-05-23T00:00:00"/>
    <x v="3674"/>
    <x v="38"/>
    <n v="1"/>
    <x v="0"/>
    <x v="6"/>
    <x v="9"/>
    <m/>
    <s v="Payment"/>
    <n v="1"/>
    <s v="Toastie"/>
    <n v="6.75"/>
    <x v="1"/>
  </r>
  <r>
    <x v="4405"/>
    <d v="2025-05-23T00:00:00"/>
    <x v="3676"/>
    <x v="32"/>
    <n v="1"/>
    <x v="0"/>
    <x v="6"/>
    <x v="7"/>
    <m/>
    <s v="Payment"/>
    <n v="1"/>
    <s v="Scone with clotted cream and jam"/>
    <n v="5.75"/>
    <x v="1"/>
  </r>
  <r>
    <x v="4406"/>
    <d v="2025-05-23T00:00:00"/>
    <x v="3708"/>
    <x v="32"/>
    <n v="1"/>
    <x v="0"/>
    <x v="6"/>
    <x v="7"/>
    <m/>
    <s v="Payment"/>
    <n v="1"/>
    <s v="Scone with clotted cream and jam"/>
    <n v="5.75"/>
    <x v="1"/>
  </r>
  <r>
    <x v="4407"/>
    <d v="2025-05-23T00:00:00"/>
    <x v="3684"/>
    <x v="32"/>
    <n v="1"/>
    <x v="0"/>
    <x v="6"/>
    <x v="7"/>
    <m/>
    <s v="Payment"/>
    <n v="1"/>
    <s v="Scone with clotted cream and jam"/>
    <n v="5.75"/>
    <x v="1"/>
  </r>
  <r>
    <x v="4408"/>
    <d v="2025-05-23T00:00:00"/>
    <x v="3709"/>
    <x v="29"/>
    <n v="1"/>
    <x v="0"/>
    <x v="6"/>
    <x v="7"/>
    <m/>
    <s v="Payment"/>
    <n v="1"/>
    <s v="Cinnamon roll"/>
    <n v="3.75"/>
    <x v="1"/>
  </r>
  <r>
    <x v="4409"/>
    <d v="2025-05-23T00:00:00"/>
    <x v="3710"/>
    <x v="31"/>
    <n v="1"/>
    <x v="0"/>
    <x v="6"/>
    <x v="7"/>
    <m/>
    <s v="Payment"/>
    <n v="2"/>
    <s v="Sticky bun"/>
    <n v="2.75"/>
    <x v="1"/>
  </r>
  <r>
    <x v="4410"/>
    <d v="2025-05-23T00:00:00"/>
    <x v="3711"/>
    <x v="45"/>
    <n v="1"/>
    <x v="0"/>
    <x v="6"/>
    <x v="8"/>
    <m/>
    <s v="Payment"/>
    <n v="1"/>
    <s v="Cinnamon roll (day old)"/>
    <n v="3"/>
    <x v="1"/>
  </r>
  <r>
    <x v="4411"/>
    <d v="2025-05-23T00:00:00"/>
    <x v="3692"/>
    <x v="25"/>
    <n v="1"/>
    <x v="0"/>
    <x v="6"/>
    <x v="6"/>
    <m/>
    <s v="Payment"/>
    <n v="1"/>
    <s v="Candy bar"/>
    <n v="2.75"/>
    <x v="1"/>
  </r>
  <r>
    <x v="4412"/>
    <d v="2025-05-23T00:00:00"/>
    <x v="3712"/>
    <x v="32"/>
    <n v="1"/>
    <x v="0"/>
    <x v="6"/>
    <x v="7"/>
    <m/>
    <s v="Payment"/>
    <n v="1"/>
    <s v="Scone with clotted cream and jam"/>
    <n v="5.75"/>
    <x v="1"/>
  </r>
  <r>
    <x v="4413"/>
    <d v="2025-05-23T00:00:00"/>
    <x v="3695"/>
    <x v="45"/>
    <n v="1"/>
    <x v="0"/>
    <x v="6"/>
    <x v="8"/>
    <m/>
    <s v="Payment"/>
    <n v="2"/>
    <s v="Cinnamon roll (day old)"/>
    <n v="3"/>
    <x v="1"/>
  </r>
  <r>
    <x v="4414"/>
    <d v="2025-05-23T00:00:00"/>
    <x v="3713"/>
    <x v="33"/>
    <n v="1"/>
    <x v="0"/>
    <x v="6"/>
    <x v="8"/>
    <m/>
    <s v="Payment"/>
    <n v="2"/>
    <s v="Sticky bun (day old)"/>
    <n v="2"/>
    <x v="1"/>
  </r>
  <r>
    <x v="4415"/>
    <d v="2025-05-24T00:00:00"/>
    <x v="3714"/>
    <x v="5"/>
    <n v="1"/>
    <x v="1"/>
    <x v="1"/>
    <x v="1"/>
    <m/>
    <s v="Payment"/>
    <n v="1"/>
    <s v="Café Cubano12 oz"/>
    <n v="7"/>
    <x v="2"/>
  </r>
  <r>
    <x v="4416"/>
    <d v="2025-05-24T00:00:00"/>
    <x v="3715"/>
    <x v="19"/>
    <n v="1"/>
    <x v="1"/>
    <x v="4"/>
    <x v="5"/>
    <m/>
    <s v="Payment"/>
    <n v="1"/>
    <s v="House blend12 oz"/>
    <n v="12.95"/>
    <x v="2"/>
  </r>
  <r>
    <x v="4417"/>
    <d v="2025-05-24T00:00:00"/>
    <x v="3716"/>
    <x v="18"/>
    <n v="1"/>
    <x v="1"/>
    <x v="5"/>
    <x v="3"/>
    <m/>
    <s v="Payment"/>
    <n v="1"/>
    <s v="Soda water with fruit slice12 oz"/>
    <n v="2"/>
    <x v="2"/>
  </r>
  <r>
    <x v="4418"/>
    <d v="2025-05-24T00:00:00"/>
    <x v="3717"/>
    <x v="4"/>
    <n v="1"/>
    <x v="1"/>
    <x v="1"/>
    <x v="1"/>
    <m/>
    <s v="Payment"/>
    <n v="1"/>
    <s v="Drip coffee12 oz"/>
    <n v="2.25"/>
    <x v="2"/>
  </r>
  <r>
    <x v="4419"/>
    <d v="2025-05-24T00:00:00"/>
    <x v="3718"/>
    <x v="7"/>
    <n v="1"/>
    <x v="2"/>
    <x v="1"/>
    <x v="1"/>
    <m/>
    <s v="Payment"/>
    <n v="1"/>
    <s v="Turkish coffee3 oz"/>
    <n v="3.75"/>
    <x v="2"/>
  </r>
  <r>
    <x v="4420"/>
    <d v="2025-05-24T00:00:00"/>
    <x v="3719"/>
    <x v="1"/>
    <n v="1"/>
    <x v="1"/>
    <x v="1"/>
    <x v="1"/>
    <m/>
    <s v="Payment"/>
    <n v="1"/>
    <s v="Café latté12 oz"/>
    <n v="4.25"/>
    <x v="2"/>
  </r>
  <r>
    <x v="4421"/>
    <d v="2025-05-24T00:00:00"/>
    <x v="3720"/>
    <x v="15"/>
    <n v="1"/>
    <x v="1"/>
    <x v="1"/>
    <x v="3"/>
    <m/>
    <s v="Payment"/>
    <n v="1"/>
    <s v="Frappé12 oz"/>
    <n v="4.75"/>
    <x v="2"/>
  </r>
  <r>
    <x v="4422"/>
    <d v="2025-05-24T00:00:00"/>
    <x v="3721"/>
    <x v="6"/>
    <n v="1"/>
    <x v="1"/>
    <x v="1"/>
    <x v="1"/>
    <m/>
    <s v="Payment"/>
    <n v="1"/>
    <s v="Pourover12 oz"/>
    <n v="3.5"/>
    <x v="2"/>
  </r>
  <r>
    <x v="4422"/>
    <d v="2025-05-24T00:00:00"/>
    <x v="3721"/>
    <x v="8"/>
    <n v="1"/>
    <x v="1"/>
    <x v="2"/>
    <x v="3"/>
    <m/>
    <s v="Payment"/>
    <n v="1"/>
    <s v="Iced tea12 oz"/>
    <n v="4.25"/>
    <x v="2"/>
  </r>
  <r>
    <x v="4422"/>
    <d v="2025-05-24T00:00:00"/>
    <x v="3721"/>
    <x v="4"/>
    <n v="1"/>
    <x v="1"/>
    <x v="1"/>
    <x v="1"/>
    <m/>
    <s v="Payment"/>
    <n v="1"/>
    <s v="Drip coffee12 oz"/>
    <n v="2.25"/>
    <x v="2"/>
  </r>
  <r>
    <x v="4423"/>
    <d v="2025-05-24T00:00:00"/>
    <x v="3722"/>
    <x v="1"/>
    <n v="1"/>
    <x v="1"/>
    <x v="1"/>
    <x v="1"/>
    <m/>
    <s v="Payment"/>
    <n v="1"/>
    <s v="Café latté12 oz"/>
    <n v="4.25"/>
    <x v="2"/>
  </r>
  <r>
    <x v="4424"/>
    <d v="2025-05-24T00:00:00"/>
    <x v="3723"/>
    <x v="1"/>
    <n v="1"/>
    <x v="1"/>
    <x v="1"/>
    <x v="1"/>
    <m/>
    <s v="Payment"/>
    <n v="1"/>
    <s v="Café latté12 oz"/>
    <n v="4.25"/>
    <x v="2"/>
  </r>
  <r>
    <x v="4425"/>
    <d v="2025-05-24T00:00:00"/>
    <x v="3724"/>
    <x v="18"/>
    <n v="1"/>
    <x v="1"/>
    <x v="5"/>
    <x v="3"/>
    <m/>
    <s v="Payment"/>
    <n v="1"/>
    <s v="Soda water with fruit slice12 oz"/>
    <n v="2"/>
    <x v="2"/>
  </r>
  <r>
    <x v="4425"/>
    <d v="2025-05-24T00:00:00"/>
    <x v="3724"/>
    <x v="3"/>
    <n v="1"/>
    <x v="0"/>
    <x v="1"/>
    <x v="2"/>
    <m/>
    <s v="Payment"/>
    <n v="1"/>
    <s v="Drip coffee refill"/>
    <n v="1.25"/>
    <x v="2"/>
  </r>
  <r>
    <x v="4426"/>
    <d v="2025-05-24T00:00:00"/>
    <x v="3725"/>
    <x v="1"/>
    <n v="1"/>
    <x v="1"/>
    <x v="1"/>
    <x v="1"/>
    <m/>
    <s v="Payment"/>
    <n v="1"/>
    <s v="Café latté12 oz"/>
    <n v="4.25"/>
    <x v="2"/>
  </r>
  <r>
    <x v="4427"/>
    <d v="2025-05-24T00:00:00"/>
    <x v="3726"/>
    <x v="9"/>
    <n v="1"/>
    <x v="0"/>
    <x v="3"/>
    <x v="4"/>
    <m/>
    <s v="Payment"/>
    <n v="1"/>
    <s v="Syrup"/>
    <n v="0.75"/>
    <x v="2"/>
  </r>
  <r>
    <x v="4427"/>
    <d v="2025-05-24T00:00:00"/>
    <x v="3726"/>
    <x v="6"/>
    <n v="1"/>
    <x v="1"/>
    <x v="1"/>
    <x v="1"/>
    <m/>
    <s v="Payment"/>
    <n v="1"/>
    <s v="Pourover12 oz"/>
    <n v="3.5"/>
    <x v="2"/>
  </r>
  <r>
    <x v="4428"/>
    <d v="2025-05-24T00:00:00"/>
    <x v="3727"/>
    <x v="15"/>
    <n v="1"/>
    <x v="1"/>
    <x v="1"/>
    <x v="3"/>
    <m/>
    <s v="Payment"/>
    <n v="1"/>
    <s v="Frappé12 oz"/>
    <n v="4.75"/>
    <x v="2"/>
  </r>
  <r>
    <x v="4428"/>
    <d v="2025-05-24T00:00:00"/>
    <x v="3727"/>
    <x v="11"/>
    <n v="1"/>
    <x v="0"/>
    <x v="3"/>
    <x v="4"/>
    <m/>
    <s v="Payment"/>
    <n v="1"/>
    <s v="Extra shot"/>
    <n v="1"/>
    <x v="2"/>
  </r>
  <r>
    <x v="4429"/>
    <d v="2025-05-24T00:00:00"/>
    <x v="3728"/>
    <x v="15"/>
    <n v="1"/>
    <x v="1"/>
    <x v="1"/>
    <x v="3"/>
    <m/>
    <s v="Payment"/>
    <n v="1"/>
    <s v="Frappé12 oz"/>
    <n v="4.75"/>
    <x v="2"/>
  </r>
  <r>
    <x v="4429"/>
    <d v="2025-05-24T00:00:00"/>
    <x v="3728"/>
    <x v="5"/>
    <n v="1"/>
    <x v="1"/>
    <x v="1"/>
    <x v="1"/>
    <m/>
    <s v="Payment"/>
    <n v="1"/>
    <s v="Café Cubano12 oz"/>
    <n v="7"/>
    <x v="2"/>
  </r>
  <r>
    <x v="4430"/>
    <d v="2025-05-24T00:00:00"/>
    <x v="3729"/>
    <x v="10"/>
    <n v="1"/>
    <x v="1"/>
    <x v="4"/>
    <x v="5"/>
    <m/>
    <s v="Payment"/>
    <n v="1"/>
    <s v="Single-origin12 oz"/>
    <n v="14.95"/>
    <x v="2"/>
  </r>
  <r>
    <x v="4431"/>
    <d v="2025-05-24T00:00:00"/>
    <x v="3730"/>
    <x v="6"/>
    <n v="1"/>
    <x v="1"/>
    <x v="1"/>
    <x v="1"/>
    <m/>
    <s v="Payment"/>
    <n v="1"/>
    <s v="Pourover12 oz"/>
    <n v="3.5"/>
    <x v="2"/>
  </r>
  <r>
    <x v="4432"/>
    <d v="2025-05-24T00:00:00"/>
    <x v="3731"/>
    <x v="10"/>
    <n v="2"/>
    <x v="1"/>
    <x v="4"/>
    <x v="5"/>
    <m/>
    <s v="Payment"/>
    <n v="2"/>
    <s v="Single-origin12 oz"/>
    <n v="29.9"/>
    <x v="2"/>
  </r>
  <r>
    <x v="4433"/>
    <d v="2025-05-24T00:00:00"/>
    <x v="3732"/>
    <x v="8"/>
    <n v="1"/>
    <x v="1"/>
    <x v="2"/>
    <x v="3"/>
    <m/>
    <s v="Payment"/>
    <n v="1"/>
    <s v="Iced tea12 oz"/>
    <n v="4.25"/>
    <x v="2"/>
  </r>
  <r>
    <x v="4434"/>
    <d v="2025-05-24T00:00:00"/>
    <x v="3733"/>
    <x v="7"/>
    <n v="1"/>
    <x v="2"/>
    <x v="1"/>
    <x v="1"/>
    <m/>
    <s v="Payment"/>
    <n v="1"/>
    <s v="Turkish coffee3 oz"/>
    <n v="3.75"/>
    <x v="2"/>
  </r>
  <r>
    <x v="4435"/>
    <d v="2025-05-24T00:00:00"/>
    <x v="3734"/>
    <x v="22"/>
    <n v="1"/>
    <x v="4"/>
    <x v="1"/>
    <x v="3"/>
    <m/>
    <s v="Payment"/>
    <n v="1"/>
    <s v="Iced café bombón10 oz"/>
    <n v="4.75"/>
    <x v="2"/>
  </r>
  <r>
    <x v="4436"/>
    <d v="2025-05-24T00:00:00"/>
    <x v="3735"/>
    <x v="15"/>
    <n v="1"/>
    <x v="1"/>
    <x v="1"/>
    <x v="3"/>
    <m/>
    <s v="Payment"/>
    <n v="2"/>
    <s v="Frappé12 oz"/>
    <n v="4.75"/>
    <x v="2"/>
  </r>
  <r>
    <x v="4436"/>
    <d v="2025-05-24T00:00:00"/>
    <x v="3735"/>
    <x v="2"/>
    <n v="1"/>
    <x v="1"/>
    <x v="1"/>
    <x v="1"/>
    <m/>
    <s v="Payment"/>
    <n v="2"/>
    <s v="Cappuccino12 oz"/>
    <n v="5.5"/>
    <x v="2"/>
  </r>
  <r>
    <x v="4437"/>
    <d v="2025-05-24T00:00:00"/>
    <x v="3736"/>
    <x v="15"/>
    <n v="1"/>
    <x v="1"/>
    <x v="1"/>
    <x v="3"/>
    <m/>
    <s v="Payment"/>
    <n v="2"/>
    <s v="Frappé12 oz"/>
    <n v="4.75"/>
    <x v="2"/>
  </r>
  <r>
    <x v="4438"/>
    <d v="2025-05-24T00:00:00"/>
    <x v="3460"/>
    <x v="17"/>
    <n v="1"/>
    <x v="1"/>
    <x v="1"/>
    <x v="3"/>
    <m/>
    <s v="Payment"/>
    <n v="1"/>
    <s v="Iced Guillermo12 oz"/>
    <n v="3.5"/>
    <x v="2"/>
  </r>
  <r>
    <x v="4439"/>
    <d v="2025-05-24T00:00:00"/>
    <x v="3737"/>
    <x v="20"/>
    <n v="1"/>
    <x v="1"/>
    <x v="2"/>
    <x v="1"/>
    <m/>
    <s v="Payment"/>
    <n v="1"/>
    <s v="Rooibos latté12 oz"/>
    <n v="5.5"/>
    <x v="2"/>
  </r>
  <r>
    <x v="4440"/>
    <d v="2025-05-24T00:00:00"/>
    <x v="3738"/>
    <x v="2"/>
    <n v="1"/>
    <x v="1"/>
    <x v="1"/>
    <x v="1"/>
    <m/>
    <s v="Payment"/>
    <n v="1"/>
    <s v="Cappuccino12 oz"/>
    <n v="5.5"/>
    <x v="2"/>
  </r>
  <r>
    <x v="4441"/>
    <d v="2025-05-24T00:00:00"/>
    <x v="3739"/>
    <x v="15"/>
    <n v="1"/>
    <x v="1"/>
    <x v="1"/>
    <x v="3"/>
    <m/>
    <s v="Payment"/>
    <n v="1"/>
    <s v="Frappé12 oz"/>
    <n v="4.75"/>
    <x v="2"/>
  </r>
  <r>
    <x v="4442"/>
    <d v="2025-05-24T00:00:00"/>
    <x v="3740"/>
    <x v="15"/>
    <n v="1"/>
    <x v="1"/>
    <x v="1"/>
    <x v="3"/>
    <m/>
    <s v="Payment"/>
    <n v="1"/>
    <s v="Frappé12 oz"/>
    <n v="4.75"/>
    <x v="2"/>
  </r>
  <r>
    <x v="4443"/>
    <d v="2025-05-24T00:00:00"/>
    <x v="3741"/>
    <x v="34"/>
    <n v="1"/>
    <x v="1"/>
    <x v="5"/>
    <x v="3"/>
    <m/>
    <s v="Payment"/>
    <n v="1"/>
    <s v="Mango lassi12 oz"/>
    <n v="5.75"/>
    <x v="2"/>
  </r>
  <r>
    <x v="4444"/>
    <d v="2025-05-24T00:00:00"/>
    <x v="3742"/>
    <x v="15"/>
    <n v="1"/>
    <x v="1"/>
    <x v="1"/>
    <x v="3"/>
    <m/>
    <s v="Payment"/>
    <n v="1"/>
    <s v="Frappé12 oz"/>
    <n v="4.75"/>
    <x v="2"/>
  </r>
  <r>
    <x v="4445"/>
    <d v="2025-05-24T00:00:00"/>
    <x v="3743"/>
    <x v="5"/>
    <n v="1"/>
    <x v="1"/>
    <x v="1"/>
    <x v="1"/>
    <m/>
    <s v="Payment"/>
    <n v="1"/>
    <s v="Café Cubano12 oz"/>
    <n v="7"/>
    <x v="2"/>
  </r>
  <r>
    <x v="4446"/>
    <d v="2025-05-24T00:00:00"/>
    <x v="3744"/>
    <x v="1"/>
    <n v="1"/>
    <x v="1"/>
    <x v="1"/>
    <x v="1"/>
    <m/>
    <s v="Payment"/>
    <n v="1"/>
    <s v="Café latté12 oz"/>
    <n v="4.25"/>
    <x v="2"/>
  </r>
  <r>
    <x v="4447"/>
    <d v="2025-05-24T00:00:00"/>
    <x v="3745"/>
    <x v="19"/>
    <n v="1"/>
    <x v="1"/>
    <x v="4"/>
    <x v="5"/>
    <m/>
    <s v="Payment"/>
    <n v="1"/>
    <s v="House blend12 oz"/>
    <n v="12.95"/>
    <x v="2"/>
  </r>
  <r>
    <x v="4448"/>
    <d v="2025-05-24T00:00:00"/>
    <x v="3746"/>
    <x v="15"/>
    <n v="1"/>
    <x v="1"/>
    <x v="1"/>
    <x v="3"/>
    <m/>
    <s v="Payment"/>
    <n v="2"/>
    <s v="Frappé12 oz"/>
    <n v="4.75"/>
    <x v="2"/>
  </r>
  <r>
    <x v="4448"/>
    <d v="2025-05-24T00:00:00"/>
    <x v="3746"/>
    <x v="11"/>
    <n v="1"/>
    <x v="0"/>
    <x v="3"/>
    <x v="4"/>
    <m/>
    <s v="Payment"/>
    <n v="2"/>
    <s v="Extra shot"/>
    <n v="1"/>
    <x v="2"/>
  </r>
  <r>
    <x v="4449"/>
    <d v="2025-05-24T00:00:00"/>
    <x v="3747"/>
    <x v="8"/>
    <n v="1"/>
    <x v="1"/>
    <x v="2"/>
    <x v="3"/>
    <m/>
    <s v="Payment"/>
    <n v="1"/>
    <s v="Iced tea12 oz"/>
    <n v="4.25"/>
    <x v="2"/>
  </r>
  <r>
    <x v="4450"/>
    <d v="2025-05-24T00:00:00"/>
    <x v="3748"/>
    <x v="2"/>
    <n v="1"/>
    <x v="1"/>
    <x v="1"/>
    <x v="1"/>
    <m/>
    <s v="Payment"/>
    <n v="1"/>
    <s v="Cappuccino12 oz"/>
    <n v="5.5"/>
    <x v="2"/>
  </r>
  <r>
    <x v="4451"/>
    <d v="2025-05-24T00:00:00"/>
    <x v="3749"/>
    <x v="1"/>
    <n v="1"/>
    <x v="1"/>
    <x v="1"/>
    <x v="1"/>
    <m/>
    <s v="Payment"/>
    <n v="2"/>
    <s v="Café latté12 oz"/>
    <n v="4.25"/>
    <x v="2"/>
  </r>
  <r>
    <x v="4452"/>
    <d v="2025-05-24T00:00:00"/>
    <x v="3750"/>
    <x v="8"/>
    <n v="1"/>
    <x v="1"/>
    <x v="2"/>
    <x v="3"/>
    <m/>
    <s v="Payment"/>
    <n v="2"/>
    <s v="Iced tea12 oz"/>
    <n v="4.25"/>
    <x v="2"/>
  </r>
  <r>
    <x v="4453"/>
    <d v="2025-05-24T00:00:00"/>
    <x v="3751"/>
    <x v="15"/>
    <n v="1"/>
    <x v="1"/>
    <x v="1"/>
    <x v="3"/>
    <m/>
    <s v="Payment"/>
    <n v="2"/>
    <s v="Frappé12 oz"/>
    <n v="4.75"/>
    <x v="2"/>
  </r>
  <r>
    <x v="4453"/>
    <d v="2025-05-24T00:00:00"/>
    <x v="3751"/>
    <x v="5"/>
    <n v="1"/>
    <x v="1"/>
    <x v="1"/>
    <x v="1"/>
    <m/>
    <s v="Payment"/>
    <n v="2"/>
    <s v="Café Cubano12 oz"/>
    <n v="7"/>
    <x v="2"/>
  </r>
  <r>
    <x v="4454"/>
    <d v="2025-05-24T00:00:00"/>
    <x v="3752"/>
    <x v="15"/>
    <n v="1"/>
    <x v="1"/>
    <x v="1"/>
    <x v="3"/>
    <m/>
    <s v="Payment"/>
    <n v="1"/>
    <s v="Frappé12 oz"/>
    <n v="4.75"/>
    <x v="2"/>
  </r>
  <r>
    <x v="4454"/>
    <d v="2025-05-24T00:00:00"/>
    <x v="3752"/>
    <x v="1"/>
    <n v="1"/>
    <x v="1"/>
    <x v="1"/>
    <x v="1"/>
    <m/>
    <s v="Payment"/>
    <n v="1"/>
    <s v="Café latté12 oz"/>
    <n v="4.25"/>
    <x v="2"/>
  </r>
  <r>
    <x v="4455"/>
    <d v="2025-05-24T00:00:00"/>
    <x v="3753"/>
    <x v="11"/>
    <n v="1"/>
    <x v="0"/>
    <x v="3"/>
    <x v="4"/>
    <m/>
    <s v="Payment"/>
    <n v="1"/>
    <s v="Extra shot"/>
    <n v="1"/>
    <x v="2"/>
  </r>
  <r>
    <x v="4455"/>
    <d v="2025-05-24T00:00:00"/>
    <x v="3753"/>
    <x v="2"/>
    <n v="1"/>
    <x v="1"/>
    <x v="1"/>
    <x v="1"/>
    <m/>
    <s v="Payment"/>
    <n v="1"/>
    <s v="Cappuccino12 oz"/>
    <n v="5.5"/>
    <x v="2"/>
  </r>
  <r>
    <x v="4456"/>
    <d v="2025-05-24T00:00:00"/>
    <x v="3754"/>
    <x v="6"/>
    <n v="1"/>
    <x v="1"/>
    <x v="1"/>
    <x v="1"/>
    <m/>
    <s v="Payment"/>
    <n v="1"/>
    <s v="Pourover12 oz"/>
    <n v="3.5"/>
    <x v="2"/>
  </r>
  <r>
    <x v="4457"/>
    <d v="2025-05-24T00:00:00"/>
    <x v="3755"/>
    <x v="6"/>
    <n v="3"/>
    <x v="1"/>
    <x v="1"/>
    <x v="1"/>
    <m/>
    <s v="Payment"/>
    <n v="1"/>
    <s v="Pourover12 oz"/>
    <n v="10.5"/>
    <x v="2"/>
  </r>
  <r>
    <x v="4458"/>
    <d v="2025-05-24T00:00:00"/>
    <x v="3756"/>
    <x v="15"/>
    <n v="1"/>
    <x v="1"/>
    <x v="1"/>
    <x v="3"/>
    <m/>
    <s v="Payment"/>
    <n v="1"/>
    <s v="Frappé12 oz"/>
    <n v="4.75"/>
    <x v="2"/>
  </r>
  <r>
    <x v="4459"/>
    <d v="2025-05-24T00:00:00"/>
    <x v="3757"/>
    <x v="6"/>
    <n v="1"/>
    <x v="1"/>
    <x v="1"/>
    <x v="1"/>
    <m/>
    <s v="Payment"/>
    <n v="1"/>
    <s v="Pourover12 oz"/>
    <n v="3.5"/>
    <x v="2"/>
  </r>
  <r>
    <x v="4460"/>
    <d v="2025-05-24T00:00:00"/>
    <x v="3758"/>
    <x v="9"/>
    <n v="1"/>
    <x v="0"/>
    <x v="3"/>
    <x v="4"/>
    <m/>
    <s v="Payment"/>
    <n v="1"/>
    <s v="Syrup"/>
    <n v="0.75"/>
    <x v="2"/>
  </r>
  <r>
    <x v="4460"/>
    <d v="2025-05-24T00:00:00"/>
    <x v="3758"/>
    <x v="6"/>
    <n v="1"/>
    <x v="1"/>
    <x v="1"/>
    <x v="1"/>
    <m/>
    <s v="Payment"/>
    <n v="1"/>
    <s v="Pourover12 oz"/>
    <n v="3.5"/>
    <x v="2"/>
  </r>
  <r>
    <x v="4461"/>
    <d v="2025-05-24T00:00:00"/>
    <x v="3759"/>
    <x v="6"/>
    <n v="1"/>
    <x v="1"/>
    <x v="1"/>
    <x v="1"/>
    <m/>
    <s v="Payment"/>
    <n v="2"/>
    <s v="Pourover12 oz"/>
    <n v="3.5"/>
    <x v="2"/>
  </r>
  <r>
    <x v="4462"/>
    <d v="2025-05-24T00:00:00"/>
    <x v="3760"/>
    <x v="2"/>
    <n v="1"/>
    <x v="1"/>
    <x v="1"/>
    <x v="1"/>
    <m/>
    <s v="Payment"/>
    <n v="1"/>
    <s v="Cappuccino12 oz"/>
    <n v="5.5"/>
    <x v="2"/>
  </r>
  <r>
    <x v="4463"/>
    <d v="2025-05-24T00:00:00"/>
    <x v="3761"/>
    <x v="17"/>
    <n v="1"/>
    <x v="1"/>
    <x v="1"/>
    <x v="3"/>
    <m/>
    <s v="Payment"/>
    <n v="1"/>
    <s v="Iced Guillermo12 oz"/>
    <n v="3.5"/>
    <x v="2"/>
  </r>
  <r>
    <x v="4464"/>
    <d v="2025-05-24T00:00:00"/>
    <x v="63"/>
    <x v="15"/>
    <n v="1"/>
    <x v="1"/>
    <x v="1"/>
    <x v="3"/>
    <m/>
    <s v="Payment"/>
    <n v="1"/>
    <s v="Frappé12 oz"/>
    <n v="4.75"/>
    <x v="2"/>
  </r>
  <r>
    <x v="4465"/>
    <d v="2025-05-24T00:00:00"/>
    <x v="3762"/>
    <x v="15"/>
    <n v="1"/>
    <x v="1"/>
    <x v="1"/>
    <x v="3"/>
    <m/>
    <s v="Payment"/>
    <n v="1"/>
    <s v="Frappé12 oz"/>
    <n v="4.75"/>
    <x v="2"/>
  </r>
  <r>
    <x v="4466"/>
    <d v="2025-05-24T00:00:00"/>
    <x v="3763"/>
    <x v="18"/>
    <n v="1"/>
    <x v="1"/>
    <x v="5"/>
    <x v="3"/>
    <m/>
    <s v="Payment"/>
    <n v="2"/>
    <s v="Soda water with fruit slice12 oz"/>
    <n v="2"/>
    <x v="2"/>
  </r>
  <r>
    <x v="4466"/>
    <d v="2025-05-24T00:00:00"/>
    <x v="3763"/>
    <x v="15"/>
    <n v="1"/>
    <x v="1"/>
    <x v="1"/>
    <x v="3"/>
    <m/>
    <s v="Payment"/>
    <n v="2"/>
    <s v="Frappé12 oz"/>
    <n v="4.75"/>
    <x v="2"/>
  </r>
  <r>
    <x v="4467"/>
    <d v="2025-05-24T00:00:00"/>
    <x v="3764"/>
    <x v="16"/>
    <n v="1"/>
    <x v="1"/>
    <x v="5"/>
    <x v="3"/>
    <m/>
    <s v="Payment"/>
    <n v="1"/>
    <s v="Coconut milk smoothie12 oz"/>
    <n v="5.75"/>
    <x v="2"/>
  </r>
  <r>
    <x v="4468"/>
    <d v="2025-05-24T00:00:00"/>
    <x v="3765"/>
    <x v="34"/>
    <n v="1"/>
    <x v="1"/>
    <x v="5"/>
    <x v="3"/>
    <m/>
    <s v="Payment"/>
    <n v="1"/>
    <s v="Mango lassi12 oz"/>
    <n v="5.75"/>
    <x v="2"/>
  </r>
  <r>
    <x v="4469"/>
    <d v="2025-05-24T00:00:00"/>
    <x v="3766"/>
    <x v="23"/>
    <n v="1"/>
    <x v="4"/>
    <x v="1"/>
    <x v="3"/>
    <m/>
    <s v="Payment"/>
    <n v="2"/>
    <s v="Mazagran10 oz"/>
    <n v="4"/>
    <x v="2"/>
  </r>
  <r>
    <x v="4470"/>
    <d v="2025-05-24T00:00:00"/>
    <x v="3767"/>
    <x v="17"/>
    <n v="1"/>
    <x v="1"/>
    <x v="1"/>
    <x v="3"/>
    <m/>
    <s v="Payment"/>
    <n v="1"/>
    <s v="Iced Guillermo12 oz"/>
    <n v="3.5"/>
    <x v="2"/>
  </r>
  <r>
    <x v="4471"/>
    <d v="2025-05-24T00:00:00"/>
    <x v="3768"/>
    <x v="1"/>
    <n v="1"/>
    <x v="1"/>
    <x v="1"/>
    <x v="1"/>
    <m/>
    <s v="Payment"/>
    <n v="1"/>
    <s v="Café latté12 oz"/>
    <n v="4.25"/>
    <x v="2"/>
  </r>
  <r>
    <x v="4472"/>
    <d v="2025-05-24T00:00:00"/>
    <x v="3769"/>
    <x v="5"/>
    <n v="1"/>
    <x v="1"/>
    <x v="1"/>
    <x v="1"/>
    <m/>
    <s v="Payment"/>
    <n v="2"/>
    <s v="Café Cubano12 oz"/>
    <n v="7"/>
    <x v="2"/>
  </r>
  <r>
    <x v="4473"/>
    <d v="2025-05-24T00:00:00"/>
    <x v="3770"/>
    <x v="17"/>
    <n v="1"/>
    <x v="1"/>
    <x v="1"/>
    <x v="3"/>
    <m/>
    <s v="Payment"/>
    <n v="1"/>
    <s v="Iced Guillermo12 oz"/>
    <n v="3.5"/>
    <x v="2"/>
  </r>
  <r>
    <x v="4474"/>
    <d v="2025-05-24T00:00:00"/>
    <x v="3771"/>
    <x v="15"/>
    <n v="1"/>
    <x v="1"/>
    <x v="1"/>
    <x v="3"/>
    <m/>
    <s v="Payment"/>
    <n v="2"/>
    <s v="Frappé12 oz"/>
    <n v="4.75"/>
    <x v="2"/>
  </r>
  <r>
    <x v="4475"/>
    <d v="2025-05-24T00:00:00"/>
    <x v="3772"/>
    <x v="6"/>
    <n v="1"/>
    <x v="1"/>
    <x v="1"/>
    <x v="1"/>
    <m/>
    <s v="Payment"/>
    <n v="1"/>
    <s v="Pourover12 oz"/>
    <n v="3.5"/>
    <x v="2"/>
  </r>
  <r>
    <x v="4476"/>
    <d v="2025-05-24T00:00:00"/>
    <x v="1213"/>
    <x v="2"/>
    <n v="1"/>
    <x v="1"/>
    <x v="1"/>
    <x v="1"/>
    <m/>
    <s v="Payment"/>
    <n v="1"/>
    <s v="Cappuccino12 oz"/>
    <n v="5.5"/>
    <x v="2"/>
  </r>
  <r>
    <x v="4477"/>
    <d v="2025-05-24T00:00:00"/>
    <x v="3773"/>
    <x v="8"/>
    <n v="1"/>
    <x v="1"/>
    <x v="2"/>
    <x v="3"/>
    <m/>
    <s v="Payment"/>
    <n v="1"/>
    <s v="Iced tea12 oz"/>
    <n v="4.25"/>
    <x v="2"/>
  </r>
  <r>
    <x v="4478"/>
    <d v="2025-05-24T00:00:00"/>
    <x v="3774"/>
    <x v="7"/>
    <n v="1"/>
    <x v="2"/>
    <x v="1"/>
    <x v="1"/>
    <m/>
    <s v="Payment"/>
    <n v="1"/>
    <s v="Turkish coffee3 oz"/>
    <n v="3.75"/>
    <x v="2"/>
  </r>
  <r>
    <x v="4479"/>
    <d v="2025-05-24T00:00:00"/>
    <x v="3775"/>
    <x v="6"/>
    <n v="1"/>
    <x v="1"/>
    <x v="1"/>
    <x v="1"/>
    <m/>
    <s v="Payment"/>
    <n v="2"/>
    <s v="Pourover12 oz"/>
    <n v="3.5"/>
    <x v="2"/>
  </r>
  <r>
    <x v="4479"/>
    <d v="2025-05-24T00:00:00"/>
    <x v="3775"/>
    <x v="10"/>
    <n v="1"/>
    <x v="1"/>
    <x v="4"/>
    <x v="5"/>
    <m/>
    <s v="Payment"/>
    <n v="2"/>
    <s v="Single-origin12 oz"/>
    <n v="14.95"/>
    <x v="2"/>
  </r>
  <r>
    <x v="4480"/>
    <d v="2025-05-24T00:00:00"/>
    <x v="3776"/>
    <x v="6"/>
    <n v="1"/>
    <x v="1"/>
    <x v="1"/>
    <x v="1"/>
    <m/>
    <s v="Payment"/>
    <n v="1"/>
    <s v="Pourover12 oz"/>
    <n v="3.5"/>
    <x v="2"/>
  </r>
  <r>
    <x v="4481"/>
    <d v="2025-05-24T00:00:00"/>
    <x v="3777"/>
    <x v="9"/>
    <n v="1"/>
    <x v="0"/>
    <x v="3"/>
    <x v="4"/>
    <m/>
    <s v="Payment"/>
    <n v="1"/>
    <s v="Syrup"/>
    <n v="0.75"/>
    <x v="2"/>
  </r>
  <r>
    <x v="4481"/>
    <d v="2025-05-24T00:00:00"/>
    <x v="3777"/>
    <x v="15"/>
    <n v="1"/>
    <x v="1"/>
    <x v="1"/>
    <x v="3"/>
    <m/>
    <s v="Payment"/>
    <n v="1"/>
    <s v="Frappé12 oz"/>
    <n v="4.75"/>
    <x v="2"/>
  </r>
  <r>
    <x v="4482"/>
    <d v="2025-05-24T00:00:00"/>
    <x v="3778"/>
    <x v="1"/>
    <n v="1"/>
    <x v="1"/>
    <x v="1"/>
    <x v="1"/>
    <m/>
    <s v="Payment"/>
    <n v="1"/>
    <s v="Café latté12 oz"/>
    <n v="4.25"/>
    <x v="2"/>
  </r>
  <r>
    <x v="4483"/>
    <d v="2025-05-24T00:00:00"/>
    <x v="1047"/>
    <x v="9"/>
    <n v="1"/>
    <x v="0"/>
    <x v="3"/>
    <x v="4"/>
    <m/>
    <s v="Payment"/>
    <n v="1"/>
    <s v="Syrup"/>
    <n v="0.75"/>
    <x v="2"/>
  </r>
  <r>
    <x v="4483"/>
    <d v="2025-05-24T00:00:00"/>
    <x v="1047"/>
    <x v="6"/>
    <n v="1"/>
    <x v="1"/>
    <x v="1"/>
    <x v="1"/>
    <m/>
    <s v="Payment"/>
    <n v="1"/>
    <s v="Pourover12 oz"/>
    <n v="3.5"/>
    <x v="2"/>
  </r>
  <r>
    <x v="4484"/>
    <d v="2025-05-24T00:00:00"/>
    <x v="3779"/>
    <x v="2"/>
    <n v="1"/>
    <x v="1"/>
    <x v="1"/>
    <x v="1"/>
    <m/>
    <s v="Payment"/>
    <n v="1"/>
    <s v="Cappuccino12 oz"/>
    <n v="5.5"/>
    <x v="2"/>
  </r>
  <r>
    <x v="4485"/>
    <d v="2025-05-24T00:00:00"/>
    <x v="3780"/>
    <x v="8"/>
    <n v="1"/>
    <x v="1"/>
    <x v="2"/>
    <x v="3"/>
    <m/>
    <s v="Payment"/>
    <n v="1"/>
    <s v="Iced tea12 oz"/>
    <n v="4.25"/>
    <x v="2"/>
  </r>
  <r>
    <x v="4486"/>
    <d v="2025-05-24T00:00:00"/>
    <x v="3781"/>
    <x v="2"/>
    <n v="1"/>
    <x v="1"/>
    <x v="1"/>
    <x v="1"/>
    <m/>
    <s v="Payment"/>
    <n v="1"/>
    <s v="Cappuccino12 oz"/>
    <n v="5.5"/>
    <x v="2"/>
  </r>
  <r>
    <x v="4487"/>
    <d v="2025-05-24T00:00:00"/>
    <x v="3782"/>
    <x v="15"/>
    <n v="1"/>
    <x v="1"/>
    <x v="1"/>
    <x v="3"/>
    <m/>
    <s v="Payment"/>
    <n v="1"/>
    <s v="Frappé12 oz"/>
    <n v="4.75"/>
    <x v="2"/>
  </r>
  <r>
    <x v="4488"/>
    <d v="2025-05-24T00:00:00"/>
    <x v="1827"/>
    <x v="1"/>
    <n v="1"/>
    <x v="1"/>
    <x v="1"/>
    <x v="1"/>
    <m/>
    <s v="Payment"/>
    <n v="1"/>
    <s v="Café latté12 oz"/>
    <n v="4.25"/>
    <x v="2"/>
  </r>
  <r>
    <x v="4489"/>
    <d v="2025-05-24T00:00:00"/>
    <x v="3783"/>
    <x v="9"/>
    <n v="1"/>
    <x v="0"/>
    <x v="3"/>
    <x v="4"/>
    <m/>
    <s v="Payment"/>
    <n v="1"/>
    <s v="Syrup"/>
    <n v="0.75"/>
    <x v="2"/>
  </r>
  <r>
    <x v="4489"/>
    <d v="2025-05-24T00:00:00"/>
    <x v="3783"/>
    <x v="6"/>
    <n v="1"/>
    <x v="1"/>
    <x v="1"/>
    <x v="1"/>
    <m/>
    <s v="Payment"/>
    <n v="1"/>
    <s v="Pourover12 oz"/>
    <n v="3.5"/>
    <x v="2"/>
  </r>
  <r>
    <x v="4489"/>
    <d v="2025-05-24T00:00:00"/>
    <x v="3783"/>
    <x v="10"/>
    <n v="1"/>
    <x v="1"/>
    <x v="4"/>
    <x v="5"/>
    <m/>
    <s v="Payment"/>
    <n v="1"/>
    <s v="Single-origin12 oz"/>
    <n v="14.95"/>
    <x v="2"/>
  </r>
  <r>
    <x v="4490"/>
    <d v="2025-05-24T00:00:00"/>
    <x v="3784"/>
    <x v="9"/>
    <n v="1"/>
    <x v="0"/>
    <x v="3"/>
    <x v="4"/>
    <m/>
    <s v="Payment"/>
    <n v="1"/>
    <s v="Syrup"/>
    <n v="0.75"/>
    <x v="2"/>
  </r>
  <r>
    <x v="4490"/>
    <d v="2025-05-24T00:00:00"/>
    <x v="3784"/>
    <x v="6"/>
    <n v="1"/>
    <x v="1"/>
    <x v="1"/>
    <x v="1"/>
    <m/>
    <s v="Payment"/>
    <n v="1"/>
    <s v="Pourover12 oz"/>
    <n v="3.5"/>
    <x v="2"/>
  </r>
  <r>
    <x v="4491"/>
    <d v="2025-05-24T00:00:00"/>
    <x v="3785"/>
    <x v="1"/>
    <n v="1"/>
    <x v="1"/>
    <x v="1"/>
    <x v="1"/>
    <m/>
    <s v="Payment"/>
    <n v="1"/>
    <s v="Café latté12 oz"/>
    <n v="4.25"/>
    <x v="2"/>
  </r>
  <r>
    <x v="4492"/>
    <d v="2025-05-24T00:00:00"/>
    <x v="3786"/>
    <x v="17"/>
    <n v="1"/>
    <x v="1"/>
    <x v="1"/>
    <x v="3"/>
    <m/>
    <s v="Payment"/>
    <n v="1"/>
    <s v="Iced Guillermo12 oz"/>
    <n v="3.5"/>
    <x v="2"/>
  </r>
  <r>
    <x v="4493"/>
    <d v="2025-05-24T00:00:00"/>
    <x v="3787"/>
    <x v="15"/>
    <n v="1"/>
    <x v="1"/>
    <x v="1"/>
    <x v="3"/>
    <m/>
    <s v="Payment"/>
    <n v="1"/>
    <s v="Frappé12 oz"/>
    <n v="4.75"/>
    <x v="2"/>
  </r>
  <r>
    <x v="4494"/>
    <d v="2025-05-24T00:00:00"/>
    <x v="3788"/>
    <x v="15"/>
    <n v="1"/>
    <x v="1"/>
    <x v="1"/>
    <x v="3"/>
    <m/>
    <s v="Payment"/>
    <n v="2"/>
    <s v="Frappé12 oz"/>
    <n v="4.75"/>
    <x v="2"/>
  </r>
  <r>
    <x v="4495"/>
    <d v="2025-05-24T00:00:00"/>
    <x v="3789"/>
    <x v="11"/>
    <n v="1"/>
    <x v="0"/>
    <x v="3"/>
    <x v="4"/>
    <m/>
    <s v="Payment"/>
    <n v="2"/>
    <s v="Extra shot"/>
    <n v="1"/>
    <x v="2"/>
  </r>
  <r>
    <x v="4495"/>
    <d v="2025-05-24T00:00:00"/>
    <x v="3789"/>
    <x v="2"/>
    <n v="1"/>
    <x v="1"/>
    <x v="1"/>
    <x v="1"/>
    <m/>
    <s v="Payment"/>
    <n v="2"/>
    <s v="Cappuccino12 oz"/>
    <n v="5.5"/>
    <x v="2"/>
  </r>
  <r>
    <x v="4496"/>
    <d v="2025-05-24T00:00:00"/>
    <x v="2285"/>
    <x v="1"/>
    <n v="1"/>
    <x v="1"/>
    <x v="1"/>
    <x v="1"/>
    <m/>
    <s v="Payment"/>
    <n v="1"/>
    <s v="Café latté12 oz"/>
    <n v="4.25"/>
    <x v="2"/>
  </r>
  <r>
    <x v="4497"/>
    <d v="2025-05-24T00:00:00"/>
    <x v="3790"/>
    <x v="1"/>
    <n v="1"/>
    <x v="1"/>
    <x v="1"/>
    <x v="1"/>
    <m/>
    <s v="Refund"/>
    <n v="1"/>
    <s v="Café latté12 oz"/>
    <n v="4.25"/>
    <x v="2"/>
  </r>
  <r>
    <x v="4498"/>
    <d v="2025-05-24T00:00:00"/>
    <x v="3791"/>
    <x v="1"/>
    <n v="1"/>
    <x v="1"/>
    <x v="1"/>
    <x v="1"/>
    <m/>
    <s v="Payment"/>
    <n v="1"/>
    <s v="Café latté12 oz"/>
    <n v="4.25"/>
    <x v="2"/>
  </r>
  <r>
    <x v="4499"/>
    <d v="2025-05-24T00:00:00"/>
    <x v="1834"/>
    <x v="15"/>
    <n v="1"/>
    <x v="1"/>
    <x v="1"/>
    <x v="3"/>
    <m/>
    <s v="Refund"/>
    <n v="1"/>
    <s v="Frappé12 oz"/>
    <n v="4.75"/>
    <x v="2"/>
  </r>
  <r>
    <x v="4500"/>
    <d v="2025-05-24T00:00:00"/>
    <x v="2018"/>
    <x v="35"/>
    <n v="1"/>
    <x v="6"/>
    <x v="1"/>
    <x v="1"/>
    <m/>
    <s v="Payment"/>
    <n v="1"/>
    <s v="Cortado4 oz"/>
    <n v="3.75"/>
    <x v="2"/>
  </r>
  <r>
    <x v="4501"/>
    <d v="2025-05-24T00:00:00"/>
    <x v="3792"/>
    <x v="34"/>
    <n v="1"/>
    <x v="1"/>
    <x v="5"/>
    <x v="3"/>
    <m/>
    <s v="Payment"/>
    <n v="1"/>
    <s v="Mango lassi12 oz"/>
    <n v="5.75"/>
    <x v="2"/>
  </r>
  <r>
    <x v="4502"/>
    <d v="2025-05-24T00:00:00"/>
    <x v="3793"/>
    <x v="15"/>
    <n v="1"/>
    <x v="1"/>
    <x v="1"/>
    <x v="3"/>
    <m/>
    <s v="Payment"/>
    <n v="1"/>
    <s v="Frappé12 oz"/>
    <n v="4.75"/>
    <x v="2"/>
  </r>
  <r>
    <x v="4502"/>
    <d v="2025-05-24T00:00:00"/>
    <x v="3793"/>
    <x v="16"/>
    <n v="1"/>
    <x v="1"/>
    <x v="5"/>
    <x v="3"/>
    <m/>
    <s v="Payment"/>
    <n v="1"/>
    <s v="Coconut milk smoothie12 oz"/>
    <n v="5.75"/>
    <x v="2"/>
  </r>
  <r>
    <x v="4503"/>
    <d v="2025-05-24T00:00:00"/>
    <x v="3794"/>
    <x v="9"/>
    <n v="1"/>
    <x v="0"/>
    <x v="3"/>
    <x v="4"/>
    <m/>
    <s v="Payment"/>
    <n v="2"/>
    <s v="Syrup"/>
    <n v="0.75"/>
    <x v="2"/>
  </r>
  <r>
    <x v="4503"/>
    <d v="2025-05-24T00:00:00"/>
    <x v="3794"/>
    <x v="6"/>
    <n v="1"/>
    <x v="1"/>
    <x v="1"/>
    <x v="1"/>
    <m/>
    <s v="Payment"/>
    <n v="2"/>
    <s v="Pourover12 oz"/>
    <n v="3.5"/>
    <x v="2"/>
  </r>
  <r>
    <x v="4503"/>
    <d v="2025-05-24T00:00:00"/>
    <x v="3794"/>
    <x v="6"/>
    <n v="1"/>
    <x v="1"/>
    <x v="1"/>
    <x v="1"/>
    <m/>
    <s v="Payment"/>
    <n v="2"/>
    <s v="Pourover12 oz"/>
    <n v="3.5"/>
    <x v="2"/>
  </r>
  <r>
    <x v="4504"/>
    <d v="2025-05-24T00:00:00"/>
    <x v="3795"/>
    <x v="15"/>
    <n v="1"/>
    <x v="1"/>
    <x v="1"/>
    <x v="3"/>
    <m/>
    <s v="Payment"/>
    <n v="1"/>
    <s v="Frappé12 oz"/>
    <n v="4.75"/>
    <x v="2"/>
  </r>
  <r>
    <x v="4505"/>
    <d v="2025-05-24T00:00:00"/>
    <x v="2071"/>
    <x v="22"/>
    <n v="1"/>
    <x v="4"/>
    <x v="1"/>
    <x v="3"/>
    <m/>
    <s v="Payment"/>
    <n v="1"/>
    <s v="Iced café bombón10 oz"/>
    <n v="4.75"/>
    <x v="2"/>
  </r>
  <r>
    <x v="4506"/>
    <d v="2025-05-24T00:00:00"/>
    <x v="3796"/>
    <x v="15"/>
    <n v="1"/>
    <x v="1"/>
    <x v="1"/>
    <x v="3"/>
    <m/>
    <s v="Payment"/>
    <n v="2"/>
    <s v="Frappé12 oz"/>
    <n v="4.75"/>
    <x v="2"/>
  </r>
  <r>
    <x v="4506"/>
    <d v="2025-05-24T00:00:00"/>
    <x v="3796"/>
    <x v="1"/>
    <n v="1"/>
    <x v="1"/>
    <x v="1"/>
    <x v="1"/>
    <m/>
    <s v="Payment"/>
    <n v="2"/>
    <s v="Café latté12 oz"/>
    <n v="4.25"/>
    <x v="2"/>
  </r>
  <r>
    <x v="4507"/>
    <d v="2025-05-24T00:00:00"/>
    <x v="3797"/>
    <x v="1"/>
    <n v="1"/>
    <x v="1"/>
    <x v="1"/>
    <x v="1"/>
    <m/>
    <s v="Payment"/>
    <n v="2"/>
    <s v="Café latté12 oz"/>
    <n v="4.25"/>
    <x v="2"/>
  </r>
  <r>
    <x v="4508"/>
    <d v="2025-05-24T00:00:00"/>
    <x v="3798"/>
    <x v="7"/>
    <n v="1"/>
    <x v="2"/>
    <x v="1"/>
    <x v="1"/>
    <m/>
    <s v="Payment"/>
    <n v="1"/>
    <s v="Turkish coffee3 oz"/>
    <n v="3.75"/>
    <x v="2"/>
  </r>
  <r>
    <x v="4509"/>
    <d v="2025-05-24T00:00:00"/>
    <x v="3799"/>
    <x v="9"/>
    <n v="1"/>
    <x v="0"/>
    <x v="3"/>
    <x v="4"/>
    <m/>
    <s v="Payment"/>
    <n v="1"/>
    <s v="Syrup"/>
    <n v="0.75"/>
    <x v="2"/>
  </r>
  <r>
    <x v="4509"/>
    <d v="2025-05-24T00:00:00"/>
    <x v="3799"/>
    <x v="6"/>
    <n v="1"/>
    <x v="1"/>
    <x v="1"/>
    <x v="1"/>
    <m/>
    <s v="Payment"/>
    <n v="1"/>
    <s v="Pourover12 oz"/>
    <n v="3.5"/>
    <x v="2"/>
  </r>
  <r>
    <x v="4510"/>
    <d v="2025-05-24T00:00:00"/>
    <x v="3800"/>
    <x v="9"/>
    <n v="1"/>
    <x v="0"/>
    <x v="3"/>
    <x v="4"/>
    <m/>
    <s v="Payment"/>
    <n v="1"/>
    <s v="Syrup"/>
    <n v="0.75"/>
    <x v="2"/>
  </r>
  <r>
    <x v="4510"/>
    <d v="2025-05-24T00:00:00"/>
    <x v="3800"/>
    <x v="6"/>
    <n v="1"/>
    <x v="1"/>
    <x v="1"/>
    <x v="1"/>
    <m/>
    <s v="Payment"/>
    <n v="1"/>
    <s v="Pourover12 oz"/>
    <n v="3.5"/>
    <x v="2"/>
  </r>
  <r>
    <x v="4511"/>
    <d v="2025-05-24T00:00:00"/>
    <x v="3801"/>
    <x v="34"/>
    <n v="1"/>
    <x v="1"/>
    <x v="5"/>
    <x v="3"/>
    <m/>
    <s v="Payment"/>
    <n v="1"/>
    <s v="Mango lassi12 oz"/>
    <n v="5.75"/>
    <x v="2"/>
  </r>
  <r>
    <x v="4512"/>
    <d v="2025-05-24T00:00:00"/>
    <x v="883"/>
    <x v="17"/>
    <n v="1"/>
    <x v="1"/>
    <x v="1"/>
    <x v="3"/>
    <m/>
    <s v="Payment"/>
    <n v="2"/>
    <s v="Iced Guillermo12 oz"/>
    <n v="3.5"/>
    <x v="2"/>
  </r>
  <r>
    <x v="4513"/>
    <d v="2025-05-24T00:00:00"/>
    <x v="3802"/>
    <x v="3"/>
    <n v="1"/>
    <x v="0"/>
    <x v="1"/>
    <x v="2"/>
    <m/>
    <s v="Payment"/>
    <n v="1"/>
    <s v="Drip coffee refill"/>
    <n v="1.25"/>
    <x v="2"/>
  </r>
  <r>
    <x v="4514"/>
    <d v="2025-05-24T00:00:00"/>
    <x v="3803"/>
    <x v="15"/>
    <n v="1"/>
    <x v="1"/>
    <x v="1"/>
    <x v="3"/>
    <m/>
    <s v="Payment"/>
    <n v="1"/>
    <s v="Frappé12 oz"/>
    <n v="4.75"/>
    <x v="2"/>
  </r>
  <r>
    <x v="4515"/>
    <d v="2025-05-24T00:00:00"/>
    <x v="2729"/>
    <x v="17"/>
    <n v="1"/>
    <x v="1"/>
    <x v="1"/>
    <x v="3"/>
    <m/>
    <s v="Payment"/>
    <n v="1"/>
    <s v="Iced Guillermo12 oz"/>
    <n v="3.5"/>
    <x v="2"/>
  </r>
  <r>
    <x v="4516"/>
    <d v="2025-05-24T00:00:00"/>
    <x v="3804"/>
    <x v="7"/>
    <n v="1"/>
    <x v="2"/>
    <x v="1"/>
    <x v="1"/>
    <m/>
    <s v="Payment"/>
    <n v="1"/>
    <s v="Turkish coffee3 oz"/>
    <n v="3.75"/>
    <x v="2"/>
  </r>
  <r>
    <x v="4517"/>
    <d v="2025-05-24T00:00:00"/>
    <x v="3805"/>
    <x v="5"/>
    <n v="1"/>
    <x v="1"/>
    <x v="1"/>
    <x v="1"/>
    <m/>
    <s v="Payment"/>
    <n v="2"/>
    <s v="Café Cubano12 oz"/>
    <n v="7"/>
    <x v="2"/>
  </r>
  <r>
    <x v="4518"/>
    <d v="2025-05-24T00:00:00"/>
    <x v="3806"/>
    <x v="1"/>
    <n v="1"/>
    <x v="1"/>
    <x v="1"/>
    <x v="1"/>
    <m/>
    <s v="Payment"/>
    <n v="2"/>
    <s v="Café latté12 oz"/>
    <n v="4.25"/>
    <x v="2"/>
  </r>
  <r>
    <x v="4519"/>
    <d v="2025-05-24T00:00:00"/>
    <x v="3807"/>
    <x v="2"/>
    <n v="1"/>
    <x v="1"/>
    <x v="1"/>
    <x v="1"/>
    <m/>
    <s v="Payment"/>
    <n v="1"/>
    <s v="Cappuccino12 oz"/>
    <n v="5.5"/>
    <x v="2"/>
  </r>
  <r>
    <x v="4520"/>
    <d v="2025-05-24T00:00:00"/>
    <x v="3808"/>
    <x v="8"/>
    <n v="1"/>
    <x v="1"/>
    <x v="2"/>
    <x v="3"/>
    <m/>
    <s v="Payment"/>
    <n v="2"/>
    <s v="Iced tea12 oz"/>
    <n v="4.25"/>
    <x v="2"/>
  </r>
  <r>
    <x v="4521"/>
    <d v="2025-05-24T00:00:00"/>
    <x v="3809"/>
    <x v="13"/>
    <n v="1"/>
    <x v="4"/>
    <x v="2"/>
    <x v="1"/>
    <m/>
    <s v="Payment"/>
    <n v="1"/>
    <s v="Moroccan tea10 oz"/>
    <n v="3"/>
    <x v="2"/>
  </r>
  <r>
    <x v="4522"/>
    <d v="2025-05-24T00:00:00"/>
    <x v="3810"/>
    <x v="6"/>
    <n v="1"/>
    <x v="1"/>
    <x v="1"/>
    <x v="1"/>
    <m/>
    <s v="Payment"/>
    <n v="1"/>
    <s v="Pourover12 oz"/>
    <n v="3.5"/>
    <x v="2"/>
  </r>
  <r>
    <x v="4523"/>
    <d v="2025-05-24T00:00:00"/>
    <x v="3811"/>
    <x v="42"/>
    <n v="1"/>
    <x v="0"/>
    <x v="0"/>
    <x v="10"/>
    <m/>
    <s v="Payment"/>
    <n v="1"/>
    <s v="Reusable travel mug"/>
    <n v="12.75"/>
    <x v="2"/>
  </r>
  <r>
    <x v="4523"/>
    <d v="2025-05-24T00:00:00"/>
    <x v="3811"/>
    <x v="15"/>
    <n v="1"/>
    <x v="1"/>
    <x v="1"/>
    <x v="3"/>
    <m/>
    <s v="Payment"/>
    <n v="1"/>
    <s v="Frappé12 oz"/>
    <n v="4.75"/>
    <x v="2"/>
  </r>
  <r>
    <x v="4524"/>
    <d v="2025-05-24T00:00:00"/>
    <x v="3812"/>
    <x v="17"/>
    <n v="1"/>
    <x v="1"/>
    <x v="1"/>
    <x v="3"/>
    <m/>
    <s v="Payment"/>
    <n v="1"/>
    <s v="Iced Guillermo12 oz"/>
    <n v="3.5"/>
    <x v="2"/>
  </r>
  <r>
    <x v="4524"/>
    <d v="2025-05-24T00:00:00"/>
    <x v="3812"/>
    <x v="15"/>
    <n v="1"/>
    <x v="1"/>
    <x v="1"/>
    <x v="3"/>
    <m/>
    <s v="Payment"/>
    <n v="1"/>
    <s v="Frappé12 oz"/>
    <n v="4.75"/>
    <x v="2"/>
  </r>
  <r>
    <x v="4525"/>
    <d v="2025-05-24T00:00:00"/>
    <x v="3813"/>
    <x v="1"/>
    <n v="1"/>
    <x v="1"/>
    <x v="1"/>
    <x v="1"/>
    <m/>
    <s v="Payment"/>
    <n v="2"/>
    <s v="Café latté12 oz"/>
    <n v="4.25"/>
    <x v="2"/>
  </r>
  <r>
    <x v="4526"/>
    <d v="2025-05-24T00:00:00"/>
    <x v="3814"/>
    <x v="6"/>
    <n v="1"/>
    <x v="1"/>
    <x v="1"/>
    <x v="1"/>
    <m/>
    <s v="Payment"/>
    <n v="1"/>
    <s v="Pourover12 oz"/>
    <n v="3.5"/>
    <x v="2"/>
  </r>
  <r>
    <x v="4527"/>
    <d v="2025-05-24T00:00:00"/>
    <x v="3815"/>
    <x v="42"/>
    <n v="1"/>
    <x v="0"/>
    <x v="0"/>
    <x v="10"/>
    <m/>
    <s v="Payment"/>
    <n v="1"/>
    <s v="Reusable travel mug"/>
    <n v="12.75"/>
    <x v="2"/>
  </r>
  <r>
    <x v="4527"/>
    <d v="2025-05-24T00:00:00"/>
    <x v="3815"/>
    <x v="1"/>
    <n v="1"/>
    <x v="1"/>
    <x v="1"/>
    <x v="1"/>
    <m/>
    <s v="Payment"/>
    <n v="1"/>
    <s v="Café latté12 oz"/>
    <n v="4.25"/>
    <x v="2"/>
  </r>
  <r>
    <x v="4528"/>
    <d v="2025-05-24T00:00:00"/>
    <x v="3816"/>
    <x v="12"/>
    <n v="1"/>
    <x v="3"/>
    <x v="1"/>
    <x v="1"/>
    <m/>
    <s v="Payment"/>
    <n v="1"/>
    <s v="Espresso1 oz"/>
    <n v="2.5"/>
    <x v="2"/>
  </r>
  <r>
    <x v="4529"/>
    <d v="2025-05-24T00:00:00"/>
    <x v="3817"/>
    <x v="4"/>
    <n v="1"/>
    <x v="1"/>
    <x v="1"/>
    <x v="1"/>
    <m/>
    <s v="Payment"/>
    <n v="2"/>
    <s v="Drip coffee12 oz"/>
    <n v="2.25"/>
    <x v="2"/>
  </r>
  <r>
    <x v="4530"/>
    <d v="2025-05-24T00:00:00"/>
    <x v="3818"/>
    <x v="15"/>
    <n v="1"/>
    <x v="1"/>
    <x v="1"/>
    <x v="3"/>
    <m/>
    <s v="Payment"/>
    <n v="2"/>
    <s v="Frappé12 oz"/>
    <n v="4.75"/>
    <x v="2"/>
  </r>
  <r>
    <x v="4530"/>
    <d v="2025-05-24T00:00:00"/>
    <x v="3818"/>
    <x v="2"/>
    <n v="1"/>
    <x v="1"/>
    <x v="1"/>
    <x v="1"/>
    <m/>
    <s v="Payment"/>
    <n v="2"/>
    <s v="Cappuccino12 oz"/>
    <n v="5.5"/>
    <x v="2"/>
  </r>
  <r>
    <x v="4531"/>
    <d v="2025-05-24T00:00:00"/>
    <x v="3819"/>
    <x v="17"/>
    <n v="1"/>
    <x v="1"/>
    <x v="1"/>
    <x v="3"/>
    <m/>
    <s v="Payment"/>
    <n v="1"/>
    <s v="Iced Guillermo12 oz"/>
    <n v="3.5"/>
    <x v="2"/>
  </r>
  <r>
    <x v="4532"/>
    <d v="2025-05-24T00:00:00"/>
    <x v="3820"/>
    <x v="4"/>
    <n v="1"/>
    <x v="1"/>
    <x v="1"/>
    <x v="1"/>
    <m/>
    <s v="Payment"/>
    <n v="2"/>
    <s v="Drip coffee12 oz"/>
    <n v="2.25"/>
    <x v="2"/>
  </r>
  <r>
    <x v="4533"/>
    <d v="2025-05-24T00:00:00"/>
    <x v="3821"/>
    <x v="6"/>
    <n v="1"/>
    <x v="1"/>
    <x v="1"/>
    <x v="1"/>
    <m/>
    <s v="Payment"/>
    <n v="2"/>
    <s v="Pourover12 oz"/>
    <n v="3.5"/>
    <x v="2"/>
  </r>
  <r>
    <x v="4534"/>
    <d v="2025-05-24T00:00:00"/>
    <x v="3822"/>
    <x v="6"/>
    <n v="2"/>
    <x v="1"/>
    <x v="1"/>
    <x v="1"/>
    <m/>
    <s v="Payment"/>
    <n v="1"/>
    <s v="Pourover12 oz"/>
    <n v="7"/>
    <x v="2"/>
  </r>
  <r>
    <x v="4535"/>
    <d v="2025-05-24T00:00:00"/>
    <x v="3823"/>
    <x v="6"/>
    <n v="1"/>
    <x v="1"/>
    <x v="1"/>
    <x v="1"/>
    <m/>
    <s v="Payment"/>
    <n v="2"/>
    <s v="Pourover12 oz"/>
    <n v="3.5"/>
    <x v="2"/>
  </r>
  <r>
    <x v="4536"/>
    <d v="2025-05-24T00:00:00"/>
    <x v="1268"/>
    <x v="12"/>
    <n v="1"/>
    <x v="3"/>
    <x v="1"/>
    <x v="1"/>
    <m/>
    <s v="Payment"/>
    <n v="1"/>
    <s v="Espresso1 oz"/>
    <n v="2.5"/>
    <x v="2"/>
  </r>
  <r>
    <x v="4536"/>
    <d v="2025-05-24T00:00:00"/>
    <x v="1268"/>
    <x v="1"/>
    <n v="1"/>
    <x v="1"/>
    <x v="1"/>
    <x v="1"/>
    <m/>
    <s v="Payment"/>
    <n v="1"/>
    <s v="Café latté12 oz"/>
    <n v="4.25"/>
    <x v="2"/>
  </r>
  <r>
    <x v="4537"/>
    <d v="2025-05-24T00:00:00"/>
    <x v="3824"/>
    <x v="20"/>
    <n v="1"/>
    <x v="1"/>
    <x v="2"/>
    <x v="1"/>
    <m/>
    <s v="Payment"/>
    <n v="1"/>
    <s v="Rooibos latté12 oz"/>
    <n v="5.5"/>
    <x v="2"/>
  </r>
  <r>
    <x v="4538"/>
    <d v="2025-05-24T00:00:00"/>
    <x v="3825"/>
    <x v="10"/>
    <n v="2"/>
    <x v="1"/>
    <x v="4"/>
    <x v="5"/>
    <m/>
    <s v="Payment"/>
    <n v="1"/>
    <s v="Single-origin12 oz"/>
    <n v="29.9"/>
    <x v="2"/>
  </r>
  <r>
    <x v="4539"/>
    <d v="2025-05-24T00:00:00"/>
    <x v="3826"/>
    <x v="1"/>
    <n v="1"/>
    <x v="1"/>
    <x v="1"/>
    <x v="1"/>
    <m/>
    <s v="Payment"/>
    <n v="2"/>
    <s v="Café latté12 oz"/>
    <n v="4.25"/>
    <x v="2"/>
  </r>
  <r>
    <x v="4540"/>
    <d v="2025-05-24T00:00:00"/>
    <x v="3827"/>
    <x v="7"/>
    <n v="2"/>
    <x v="2"/>
    <x v="1"/>
    <x v="1"/>
    <m/>
    <s v="Payment"/>
    <n v="1"/>
    <s v="Turkish coffee3 oz"/>
    <n v="7.5"/>
    <x v="2"/>
  </r>
  <r>
    <x v="4541"/>
    <d v="2025-05-24T00:00:00"/>
    <x v="3828"/>
    <x v="15"/>
    <n v="1"/>
    <x v="1"/>
    <x v="1"/>
    <x v="3"/>
    <m/>
    <s v="Payment"/>
    <n v="2"/>
    <s v="Frappé12 oz"/>
    <n v="4.75"/>
    <x v="2"/>
  </r>
  <r>
    <x v="4542"/>
    <d v="2025-05-24T00:00:00"/>
    <x v="3829"/>
    <x v="2"/>
    <n v="1"/>
    <x v="1"/>
    <x v="1"/>
    <x v="1"/>
    <m/>
    <s v="Payment"/>
    <n v="1"/>
    <s v="Cappuccino12 oz"/>
    <n v="5.5"/>
    <x v="2"/>
  </r>
  <r>
    <x v="4543"/>
    <d v="2025-05-24T00:00:00"/>
    <x v="3830"/>
    <x v="19"/>
    <n v="1"/>
    <x v="1"/>
    <x v="4"/>
    <x v="5"/>
    <m/>
    <s v="Payment"/>
    <n v="1"/>
    <s v="House blend12 oz"/>
    <n v="12.95"/>
    <x v="2"/>
  </r>
  <r>
    <x v="4544"/>
    <d v="2025-05-24T00:00:00"/>
    <x v="3831"/>
    <x v="2"/>
    <n v="1"/>
    <x v="1"/>
    <x v="1"/>
    <x v="1"/>
    <m/>
    <s v="Payment"/>
    <n v="2"/>
    <s v="Cappuccino12 oz"/>
    <n v="5.5"/>
    <x v="2"/>
  </r>
  <r>
    <x v="4545"/>
    <d v="2025-05-24T00:00:00"/>
    <x v="3832"/>
    <x v="6"/>
    <n v="1"/>
    <x v="1"/>
    <x v="1"/>
    <x v="1"/>
    <m/>
    <s v="Payment"/>
    <n v="1"/>
    <s v="Pourover12 oz"/>
    <n v="3.5"/>
    <x v="2"/>
  </r>
  <r>
    <x v="4546"/>
    <d v="2025-05-24T00:00:00"/>
    <x v="3833"/>
    <x v="6"/>
    <n v="2"/>
    <x v="1"/>
    <x v="1"/>
    <x v="1"/>
    <m/>
    <s v="Payment"/>
    <n v="2"/>
    <s v="Pourover12 oz"/>
    <n v="7"/>
    <x v="2"/>
  </r>
  <r>
    <x v="4547"/>
    <d v="2025-05-24T00:00:00"/>
    <x v="3834"/>
    <x v="4"/>
    <n v="1"/>
    <x v="1"/>
    <x v="1"/>
    <x v="1"/>
    <m/>
    <s v="Payment"/>
    <n v="1"/>
    <s v="Drip coffee12 oz"/>
    <n v="2.25"/>
    <x v="2"/>
  </r>
  <r>
    <x v="4548"/>
    <d v="2025-05-24T00:00:00"/>
    <x v="3835"/>
    <x v="6"/>
    <n v="1"/>
    <x v="1"/>
    <x v="1"/>
    <x v="1"/>
    <m/>
    <s v="Payment"/>
    <n v="2"/>
    <s v="Pourover12 oz"/>
    <n v="3.5"/>
    <x v="2"/>
  </r>
  <r>
    <x v="4549"/>
    <d v="2025-05-24T00:00:00"/>
    <x v="3836"/>
    <x v="6"/>
    <n v="1"/>
    <x v="1"/>
    <x v="1"/>
    <x v="1"/>
    <m/>
    <s v="Payment"/>
    <n v="2"/>
    <s v="Pourover12 oz"/>
    <n v="3.5"/>
    <x v="2"/>
  </r>
  <r>
    <x v="4550"/>
    <d v="2025-05-24T00:00:00"/>
    <x v="3837"/>
    <x v="13"/>
    <n v="1"/>
    <x v="4"/>
    <x v="2"/>
    <x v="1"/>
    <m/>
    <s v="Payment"/>
    <n v="1"/>
    <s v="Moroccan tea10 oz"/>
    <n v="3"/>
    <x v="2"/>
  </r>
  <r>
    <x v="4551"/>
    <d v="2025-05-24T00:00:00"/>
    <x v="3838"/>
    <x v="15"/>
    <n v="1"/>
    <x v="1"/>
    <x v="1"/>
    <x v="3"/>
    <m/>
    <s v="Payment"/>
    <n v="2"/>
    <s v="Frappé12 oz"/>
    <n v="4.75"/>
    <x v="2"/>
  </r>
  <r>
    <x v="4552"/>
    <d v="2025-05-24T00:00:00"/>
    <x v="3839"/>
    <x v="17"/>
    <n v="1"/>
    <x v="1"/>
    <x v="1"/>
    <x v="3"/>
    <m/>
    <s v="Payment"/>
    <n v="2"/>
    <s v="Iced Guillermo12 oz"/>
    <n v="3.5"/>
    <x v="2"/>
  </r>
  <r>
    <x v="4553"/>
    <d v="2025-05-24T00:00:00"/>
    <x v="3840"/>
    <x v="8"/>
    <n v="1"/>
    <x v="1"/>
    <x v="2"/>
    <x v="3"/>
    <m/>
    <s v="Payment"/>
    <n v="1"/>
    <s v="Iced tea12 oz"/>
    <n v="4.25"/>
    <x v="2"/>
  </r>
  <r>
    <x v="4554"/>
    <d v="2025-05-24T00:00:00"/>
    <x v="3841"/>
    <x v="9"/>
    <n v="1"/>
    <x v="0"/>
    <x v="3"/>
    <x v="4"/>
    <m/>
    <s v="Payment"/>
    <n v="1"/>
    <s v="Syrup"/>
    <n v="0.75"/>
    <x v="2"/>
  </r>
  <r>
    <x v="4554"/>
    <d v="2025-05-24T00:00:00"/>
    <x v="3841"/>
    <x v="6"/>
    <n v="1"/>
    <x v="1"/>
    <x v="1"/>
    <x v="1"/>
    <m/>
    <s v="Payment"/>
    <n v="1"/>
    <s v="Pourover12 oz"/>
    <n v="3.5"/>
    <x v="2"/>
  </r>
  <r>
    <x v="4555"/>
    <d v="2025-05-24T00:00:00"/>
    <x v="3842"/>
    <x v="9"/>
    <n v="2"/>
    <x v="0"/>
    <x v="3"/>
    <x v="4"/>
    <m/>
    <s v="Payment"/>
    <n v="1"/>
    <s v="Syrup"/>
    <n v="1.5"/>
    <x v="2"/>
  </r>
  <r>
    <x v="4555"/>
    <d v="2025-05-24T00:00:00"/>
    <x v="3842"/>
    <x v="6"/>
    <n v="1"/>
    <x v="1"/>
    <x v="1"/>
    <x v="1"/>
    <m/>
    <s v="Payment"/>
    <n v="1"/>
    <s v="Pourover12 oz"/>
    <n v="3.5"/>
    <x v="2"/>
  </r>
  <r>
    <x v="4556"/>
    <d v="2025-05-24T00:00:00"/>
    <x v="3843"/>
    <x v="15"/>
    <n v="1"/>
    <x v="1"/>
    <x v="1"/>
    <x v="3"/>
    <m/>
    <s v="Payment"/>
    <n v="1"/>
    <s v="Frappé12 oz"/>
    <n v="4.75"/>
    <x v="2"/>
  </r>
  <r>
    <x v="4557"/>
    <d v="2025-05-24T00:00:00"/>
    <x v="3844"/>
    <x v="3"/>
    <n v="1"/>
    <x v="0"/>
    <x v="1"/>
    <x v="2"/>
    <m/>
    <s v="Payment"/>
    <n v="1"/>
    <s v="Drip coffee refill"/>
    <n v="1.25"/>
    <x v="2"/>
  </r>
  <r>
    <x v="4558"/>
    <d v="2025-05-24T00:00:00"/>
    <x v="3845"/>
    <x v="7"/>
    <n v="1"/>
    <x v="2"/>
    <x v="1"/>
    <x v="1"/>
    <m/>
    <s v="Payment"/>
    <n v="1"/>
    <s v="Turkish coffee3 oz"/>
    <n v="3.75"/>
    <x v="2"/>
  </r>
  <r>
    <x v="4559"/>
    <d v="2025-05-24T00:00:00"/>
    <x v="3846"/>
    <x v="5"/>
    <n v="1"/>
    <x v="1"/>
    <x v="1"/>
    <x v="1"/>
    <m/>
    <s v="Payment"/>
    <n v="2"/>
    <s v="Café Cubano12 oz"/>
    <n v="7"/>
    <x v="2"/>
  </r>
  <r>
    <x v="4560"/>
    <d v="2025-05-24T00:00:00"/>
    <x v="3847"/>
    <x v="7"/>
    <n v="1"/>
    <x v="2"/>
    <x v="1"/>
    <x v="1"/>
    <m/>
    <s v="Payment"/>
    <n v="1"/>
    <s v="Turkish coffee3 oz"/>
    <n v="3.75"/>
    <x v="2"/>
  </r>
  <r>
    <x v="4561"/>
    <d v="2025-05-24T00:00:00"/>
    <x v="3848"/>
    <x v="3"/>
    <n v="1"/>
    <x v="0"/>
    <x v="1"/>
    <x v="2"/>
    <m/>
    <s v="Payment"/>
    <n v="1"/>
    <s v="Drip coffee refill"/>
    <n v="1.25"/>
    <x v="2"/>
  </r>
  <r>
    <x v="4562"/>
    <d v="2025-05-24T00:00:00"/>
    <x v="3284"/>
    <x v="15"/>
    <n v="1"/>
    <x v="1"/>
    <x v="1"/>
    <x v="3"/>
    <m/>
    <s v="Payment"/>
    <n v="1"/>
    <s v="Frappé12 oz"/>
    <n v="4.75"/>
    <x v="2"/>
  </r>
  <r>
    <x v="4563"/>
    <d v="2025-05-24T00:00:00"/>
    <x v="3849"/>
    <x v="9"/>
    <n v="2"/>
    <x v="0"/>
    <x v="3"/>
    <x v="4"/>
    <m/>
    <s v="Payment"/>
    <n v="1"/>
    <s v="Syrup"/>
    <n v="1.5"/>
    <x v="2"/>
  </r>
  <r>
    <x v="4563"/>
    <d v="2025-05-24T00:00:00"/>
    <x v="3849"/>
    <x v="6"/>
    <n v="1"/>
    <x v="1"/>
    <x v="1"/>
    <x v="1"/>
    <m/>
    <s v="Payment"/>
    <n v="1"/>
    <s v="Pourover12 oz"/>
    <n v="3.5"/>
    <x v="2"/>
  </r>
  <r>
    <x v="4564"/>
    <d v="2025-05-24T00:00:00"/>
    <x v="3850"/>
    <x v="1"/>
    <n v="1"/>
    <x v="1"/>
    <x v="1"/>
    <x v="1"/>
    <m/>
    <s v="Payment"/>
    <n v="1"/>
    <s v="Café latté12 oz"/>
    <n v="4.25"/>
    <x v="2"/>
  </r>
  <r>
    <x v="4565"/>
    <d v="2025-05-24T00:00:00"/>
    <x v="3851"/>
    <x v="15"/>
    <n v="1"/>
    <x v="1"/>
    <x v="1"/>
    <x v="3"/>
    <m/>
    <s v="Payment"/>
    <n v="2"/>
    <s v="Frappé12 oz"/>
    <n v="4.75"/>
    <x v="2"/>
  </r>
  <r>
    <x v="4566"/>
    <d v="2025-05-24T00:00:00"/>
    <x v="3852"/>
    <x v="12"/>
    <n v="1"/>
    <x v="3"/>
    <x v="1"/>
    <x v="1"/>
    <m/>
    <s v="Payment"/>
    <n v="2"/>
    <s v="Espresso1 oz"/>
    <n v="2.5"/>
    <x v="2"/>
  </r>
  <r>
    <x v="4567"/>
    <d v="2025-05-24T00:00:00"/>
    <x v="3853"/>
    <x v="20"/>
    <n v="1"/>
    <x v="1"/>
    <x v="2"/>
    <x v="1"/>
    <m/>
    <s v="Payment"/>
    <n v="1"/>
    <s v="Rooibos latté12 oz"/>
    <n v="5.5"/>
    <x v="2"/>
  </r>
  <r>
    <x v="4567"/>
    <d v="2025-05-24T00:00:00"/>
    <x v="3853"/>
    <x v="1"/>
    <n v="1"/>
    <x v="1"/>
    <x v="1"/>
    <x v="1"/>
    <m/>
    <s v="Payment"/>
    <n v="1"/>
    <s v="Café latté12 oz"/>
    <n v="4.25"/>
    <x v="2"/>
  </r>
  <r>
    <x v="4568"/>
    <d v="2025-05-24T00:00:00"/>
    <x v="3854"/>
    <x v="15"/>
    <n v="1"/>
    <x v="1"/>
    <x v="1"/>
    <x v="3"/>
    <m/>
    <s v="Payment"/>
    <n v="1"/>
    <s v="Frappé12 oz"/>
    <n v="4.75"/>
    <x v="2"/>
  </r>
  <r>
    <x v="4569"/>
    <d v="2025-05-24T00:00:00"/>
    <x v="3855"/>
    <x v="15"/>
    <n v="1"/>
    <x v="1"/>
    <x v="1"/>
    <x v="3"/>
    <m/>
    <s v="Payment"/>
    <n v="2"/>
    <s v="Frappé12 oz"/>
    <n v="4.75"/>
    <x v="2"/>
  </r>
  <r>
    <x v="4570"/>
    <d v="2025-05-24T00:00:00"/>
    <x v="3856"/>
    <x v="3"/>
    <n v="1"/>
    <x v="0"/>
    <x v="1"/>
    <x v="2"/>
    <m/>
    <s v="Payment"/>
    <n v="1"/>
    <s v="Drip coffee refill"/>
    <n v="1.25"/>
    <x v="2"/>
  </r>
  <r>
    <x v="4571"/>
    <d v="2025-05-24T00:00:00"/>
    <x v="3857"/>
    <x v="15"/>
    <n v="1"/>
    <x v="1"/>
    <x v="1"/>
    <x v="3"/>
    <m/>
    <s v="Payment"/>
    <n v="1"/>
    <s v="Frappé12 oz"/>
    <n v="4.75"/>
    <x v="2"/>
  </r>
  <r>
    <x v="4572"/>
    <d v="2025-05-24T00:00:00"/>
    <x v="3858"/>
    <x v="1"/>
    <n v="1"/>
    <x v="1"/>
    <x v="1"/>
    <x v="1"/>
    <m/>
    <s v="Payment"/>
    <n v="1"/>
    <s v="Café latté12 oz"/>
    <n v="4.25"/>
    <x v="2"/>
  </r>
  <r>
    <x v="4573"/>
    <d v="2025-05-24T00:00:00"/>
    <x v="3859"/>
    <x v="28"/>
    <n v="1"/>
    <x v="0"/>
    <x v="6"/>
    <x v="7"/>
    <m/>
    <s v="Payment"/>
    <n v="1"/>
    <s v="Pizza pocket"/>
    <n v="5"/>
    <x v="2"/>
  </r>
  <r>
    <x v="4574"/>
    <d v="2025-05-24T00:00:00"/>
    <x v="3860"/>
    <x v="28"/>
    <n v="1"/>
    <x v="0"/>
    <x v="6"/>
    <x v="7"/>
    <m/>
    <s v="Payment"/>
    <n v="1"/>
    <s v="Pizza pocket"/>
    <n v="5"/>
    <x v="2"/>
  </r>
  <r>
    <x v="4575"/>
    <d v="2025-05-24T00:00:00"/>
    <x v="3758"/>
    <x v="31"/>
    <n v="1"/>
    <x v="0"/>
    <x v="6"/>
    <x v="7"/>
    <m/>
    <s v="Payment"/>
    <n v="1"/>
    <s v="Sticky bun"/>
    <n v="2.75"/>
    <x v="2"/>
  </r>
  <r>
    <x v="4576"/>
    <d v="2025-05-24T00:00:00"/>
    <x v="613"/>
    <x v="31"/>
    <n v="1"/>
    <x v="0"/>
    <x v="6"/>
    <x v="7"/>
    <m/>
    <s v="Payment"/>
    <n v="2"/>
    <s v="Sticky bun"/>
    <n v="2.75"/>
    <x v="2"/>
  </r>
  <r>
    <x v="4577"/>
    <d v="2025-05-24T00:00:00"/>
    <x v="3768"/>
    <x v="28"/>
    <n v="1"/>
    <x v="0"/>
    <x v="6"/>
    <x v="7"/>
    <m/>
    <s v="Payment"/>
    <n v="1"/>
    <s v="Pizza pocket"/>
    <n v="5"/>
    <x v="2"/>
  </r>
  <r>
    <x v="4578"/>
    <d v="2025-05-24T00:00:00"/>
    <x v="3861"/>
    <x v="28"/>
    <n v="1"/>
    <x v="0"/>
    <x v="6"/>
    <x v="7"/>
    <m/>
    <s v="Payment"/>
    <n v="1"/>
    <s v="Pizza pocket"/>
    <n v="5"/>
    <x v="2"/>
  </r>
  <r>
    <x v="4579"/>
    <d v="2025-05-24T00:00:00"/>
    <x v="3862"/>
    <x v="31"/>
    <n v="1"/>
    <x v="0"/>
    <x v="6"/>
    <x v="7"/>
    <m/>
    <s v="Payment"/>
    <n v="1"/>
    <s v="Sticky bun"/>
    <n v="2.75"/>
    <x v="2"/>
  </r>
  <r>
    <x v="4580"/>
    <d v="2025-05-24T00:00:00"/>
    <x v="3786"/>
    <x v="36"/>
    <n v="1"/>
    <x v="0"/>
    <x v="6"/>
    <x v="7"/>
    <m/>
    <s v="Payment"/>
    <n v="1"/>
    <s v="Cookie"/>
    <n v="3"/>
    <x v="2"/>
  </r>
  <r>
    <x v="4581"/>
    <d v="2025-05-24T00:00:00"/>
    <x v="3863"/>
    <x v="36"/>
    <n v="1"/>
    <x v="0"/>
    <x v="6"/>
    <x v="7"/>
    <m/>
    <s v="Payment"/>
    <n v="1"/>
    <s v="Cookie"/>
    <n v="3"/>
    <x v="2"/>
  </r>
  <r>
    <x v="4582"/>
    <d v="2025-05-24T00:00:00"/>
    <x v="2285"/>
    <x v="31"/>
    <n v="1"/>
    <x v="0"/>
    <x v="6"/>
    <x v="7"/>
    <m/>
    <s v="Payment"/>
    <n v="1"/>
    <s v="Sticky bun"/>
    <n v="2.75"/>
    <x v="2"/>
  </r>
  <r>
    <x v="4583"/>
    <d v="2025-05-24T00:00:00"/>
    <x v="3790"/>
    <x v="31"/>
    <n v="1"/>
    <x v="0"/>
    <x v="6"/>
    <x v="7"/>
    <m/>
    <s v="Refund"/>
    <n v="1"/>
    <s v="Sticky bun"/>
    <n v="2.75"/>
    <x v="2"/>
  </r>
  <r>
    <x v="4584"/>
    <d v="2025-05-24T00:00:00"/>
    <x v="3791"/>
    <x v="31"/>
    <n v="1"/>
    <x v="0"/>
    <x v="6"/>
    <x v="7"/>
    <m/>
    <s v="Payment"/>
    <n v="1"/>
    <s v="Sticky bun"/>
    <n v="2.75"/>
    <x v="2"/>
  </r>
  <r>
    <x v="4585"/>
    <d v="2025-05-24T00:00:00"/>
    <x v="3795"/>
    <x v="28"/>
    <n v="1"/>
    <x v="0"/>
    <x v="6"/>
    <x v="7"/>
    <m/>
    <s v="Payment"/>
    <n v="1"/>
    <s v="Pizza pocket"/>
    <n v="5"/>
    <x v="2"/>
  </r>
  <r>
    <x v="4586"/>
    <d v="2025-05-24T00:00:00"/>
    <x v="2071"/>
    <x v="31"/>
    <n v="1"/>
    <x v="0"/>
    <x v="6"/>
    <x v="7"/>
    <m/>
    <s v="Payment"/>
    <n v="1"/>
    <s v="Sticky bun"/>
    <n v="2.75"/>
    <x v="2"/>
  </r>
  <r>
    <x v="4587"/>
    <d v="2025-05-24T00:00:00"/>
    <x v="3796"/>
    <x v="29"/>
    <n v="1"/>
    <x v="0"/>
    <x v="6"/>
    <x v="7"/>
    <m/>
    <s v="Payment"/>
    <n v="2"/>
    <s v="Cinnamon roll"/>
    <n v="3.75"/>
    <x v="2"/>
  </r>
  <r>
    <x v="4588"/>
    <d v="2025-05-24T00:00:00"/>
    <x v="3799"/>
    <x v="31"/>
    <n v="1"/>
    <x v="0"/>
    <x v="6"/>
    <x v="7"/>
    <m/>
    <s v="Payment"/>
    <n v="1"/>
    <s v="Sticky bun"/>
    <n v="2.75"/>
    <x v="2"/>
  </r>
  <r>
    <x v="4589"/>
    <d v="2025-05-24T00:00:00"/>
    <x v="3800"/>
    <x v="31"/>
    <n v="1"/>
    <x v="0"/>
    <x v="6"/>
    <x v="7"/>
    <m/>
    <s v="Payment"/>
    <n v="1"/>
    <s v="Sticky bun"/>
    <n v="2.75"/>
    <x v="2"/>
  </r>
  <r>
    <x v="4590"/>
    <d v="2025-05-24T00:00:00"/>
    <x v="3801"/>
    <x v="31"/>
    <n v="1"/>
    <x v="0"/>
    <x v="6"/>
    <x v="7"/>
    <m/>
    <s v="Payment"/>
    <n v="1"/>
    <s v="Sticky bun"/>
    <n v="2.75"/>
    <x v="2"/>
  </r>
  <r>
    <x v="4590"/>
    <d v="2025-05-24T00:00:00"/>
    <x v="3801"/>
    <x v="36"/>
    <n v="2"/>
    <x v="0"/>
    <x v="6"/>
    <x v="7"/>
    <m/>
    <s v="Payment"/>
    <n v="1"/>
    <s v="Cookie"/>
    <n v="6"/>
    <x v="2"/>
  </r>
  <r>
    <x v="4591"/>
    <d v="2025-05-24T00:00:00"/>
    <x v="3864"/>
    <x v="27"/>
    <n v="1"/>
    <x v="0"/>
    <x v="6"/>
    <x v="7"/>
    <m/>
    <s v="Payment"/>
    <n v="1"/>
    <s v="Apricot danish"/>
    <n v="3.5"/>
    <x v="2"/>
  </r>
  <r>
    <x v="4592"/>
    <d v="2025-05-24T00:00:00"/>
    <x v="3803"/>
    <x v="31"/>
    <n v="1"/>
    <x v="0"/>
    <x v="6"/>
    <x v="7"/>
    <m/>
    <s v="Payment"/>
    <n v="1"/>
    <s v="Sticky bun"/>
    <n v="2.75"/>
    <x v="2"/>
  </r>
  <r>
    <x v="4593"/>
    <d v="2025-05-24T00:00:00"/>
    <x v="3865"/>
    <x v="29"/>
    <n v="1"/>
    <x v="0"/>
    <x v="6"/>
    <x v="7"/>
    <m/>
    <s v="Payment"/>
    <n v="1"/>
    <s v="Cinnamon roll"/>
    <n v="3.75"/>
    <x v="2"/>
  </r>
  <r>
    <x v="4594"/>
    <d v="2025-05-24T00:00:00"/>
    <x v="2729"/>
    <x v="32"/>
    <n v="1"/>
    <x v="0"/>
    <x v="6"/>
    <x v="7"/>
    <m/>
    <s v="Payment"/>
    <n v="1"/>
    <s v="Scone with clotted cream and jam"/>
    <n v="5.75"/>
    <x v="2"/>
  </r>
  <r>
    <x v="4595"/>
    <d v="2025-05-24T00:00:00"/>
    <x v="3866"/>
    <x v="29"/>
    <n v="1"/>
    <x v="0"/>
    <x v="6"/>
    <x v="7"/>
    <m/>
    <s v="Payment"/>
    <n v="1"/>
    <s v="Cinnamon roll"/>
    <n v="3.75"/>
    <x v="2"/>
  </r>
  <r>
    <x v="4596"/>
    <d v="2025-05-24T00:00:00"/>
    <x v="3806"/>
    <x v="31"/>
    <n v="1"/>
    <x v="0"/>
    <x v="6"/>
    <x v="7"/>
    <m/>
    <s v="Payment"/>
    <n v="2"/>
    <s v="Sticky bun"/>
    <n v="2.75"/>
    <x v="2"/>
  </r>
  <r>
    <x v="4597"/>
    <d v="2025-05-24T00:00:00"/>
    <x v="3808"/>
    <x v="29"/>
    <n v="1"/>
    <x v="0"/>
    <x v="6"/>
    <x v="7"/>
    <m/>
    <s v="Payment"/>
    <n v="2"/>
    <s v="Cinnamon roll"/>
    <n v="3.75"/>
    <x v="2"/>
  </r>
  <r>
    <x v="4598"/>
    <d v="2025-05-24T00:00:00"/>
    <x v="3809"/>
    <x v="32"/>
    <n v="1"/>
    <x v="0"/>
    <x v="6"/>
    <x v="7"/>
    <m/>
    <s v="Payment"/>
    <n v="1"/>
    <s v="Scone with clotted cream and jam"/>
    <n v="5.75"/>
    <x v="2"/>
  </r>
  <r>
    <x v="4599"/>
    <d v="2025-05-24T00:00:00"/>
    <x v="3811"/>
    <x v="29"/>
    <n v="1"/>
    <x v="0"/>
    <x v="6"/>
    <x v="7"/>
    <m/>
    <s v="Payment"/>
    <n v="1"/>
    <s v="Cinnamon roll"/>
    <n v="3.75"/>
    <x v="2"/>
  </r>
  <r>
    <x v="4600"/>
    <d v="2025-05-24T00:00:00"/>
    <x v="3819"/>
    <x v="32"/>
    <n v="1"/>
    <x v="0"/>
    <x v="6"/>
    <x v="7"/>
    <m/>
    <s v="Payment"/>
    <n v="1"/>
    <s v="Scone with clotted cream and jam"/>
    <n v="5.75"/>
    <x v="2"/>
  </r>
  <r>
    <x v="4600"/>
    <d v="2025-05-24T00:00:00"/>
    <x v="3819"/>
    <x v="29"/>
    <n v="1"/>
    <x v="0"/>
    <x v="6"/>
    <x v="7"/>
    <m/>
    <s v="Payment"/>
    <n v="1"/>
    <s v="Cinnamon roll"/>
    <n v="3.75"/>
    <x v="2"/>
  </r>
  <r>
    <x v="4601"/>
    <d v="2025-05-24T00:00:00"/>
    <x v="3867"/>
    <x v="32"/>
    <n v="4"/>
    <x v="0"/>
    <x v="6"/>
    <x v="7"/>
    <m/>
    <s v="Payment"/>
    <n v="1"/>
    <s v="Scone with clotted cream and jam"/>
    <n v="23"/>
    <x v="2"/>
  </r>
  <r>
    <x v="4602"/>
    <d v="2025-05-24T00:00:00"/>
    <x v="3868"/>
    <x v="32"/>
    <n v="1"/>
    <x v="0"/>
    <x v="6"/>
    <x v="7"/>
    <m/>
    <s v="Payment"/>
    <n v="1"/>
    <s v="Scone with clotted cream and jam"/>
    <n v="5.75"/>
    <x v="2"/>
  </r>
  <r>
    <x v="4603"/>
    <d v="2025-05-24T00:00:00"/>
    <x v="3869"/>
    <x v="29"/>
    <n v="1"/>
    <x v="0"/>
    <x v="6"/>
    <x v="7"/>
    <m/>
    <s v="Payment"/>
    <n v="1"/>
    <s v="Cinnamon roll"/>
    <n v="3.75"/>
    <x v="2"/>
  </r>
  <r>
    <x v="4604"/>
    <d v="2025-05-24T00:00:00"/>
    <x v="3823"/>
    <x v="29"/>
    <n v="1"/>
    <x v="0"/>
    <x v="6"/>
    <x v="7"/>
    <m/>
    <s v="Payment"/>
    <n v="2"/>
    <s v="Cinnamon roll"/>
    <n v="3.75"/>
    <x v="2"/>
  </r>
  <r>
    <x v="4605"/>
    <d v="2025-05-24T00:00:00"/>
    <x v="1268"/>
    <x v="32"/>
    <n v="1"/>
    <x v="0"/>
    <x v="6"/>
    <x v="7"/>
    <m/>
    <s v="Payment"/>
    <n v="1"/>
    <s v="Scone with clotted cream and jam"/>
    <n v="5.75"/>
    <x v="2"/>
  </r>
  <r>
    <x v="4606"/>
    <d v="2025-05-24T00:00:00"/>
    <x v="3827"/>
    <x v="36"/>
    <n v="2"/>
    <x v="0"/>
    <x v="6"/>
    <x v="7"/>
    <m/>
    <s v="Payment"/>
    <n v="1"/>
    <s v="Cookie"/>
    <n v="6"/>
    <x v="2"/>
  </r>
  <r>
    <x v="4607"/>
    <d v="2025-05-24T00:00:00"/>
    <x v="3829"/>
    <x v="31"/>
    <n v="1"/>
    <x v="0"/>
    <x v="6"/>
    <x v="7"/>
    <m/>
    <s v="Payment"/>
    <n v="1"/>
    <s v="Sticky bun"/>
    <n v="2.75"/>
    <x v="2"/>
  </r>
  <r>
    <x v="4608"/>
    <d v="2025-05-24T00:00:00"/>
    <x v="3834"/>
    <x v="29"/>
    <n v="1"/>
    <x v="0"/>
    <x v="6"/>
    <x v="7"/>
    <m/>
    <s v="Payment"/>
    <n v="1"/>
    <s v="Cinnamon roll"/>
    <n v="3.75"/>
    <x v="2"/>
  </r>
  <r>
    <x v="4609"/>
    <d v="2025-05-24T00:00:00"/>
    <x v="1730"/>
    <x v="29"/>
    <n v="1"/>
    <x v="0"/>
    <x v="6"/>
    <x v="7"/>
    <m/>
    <s v="Payment"/>
    <n v="1"/>
    <s v="Cinnamon roll"/>
    <n v="3.75"/>
    <x v="2"/>
  </r>
  <r>
    <x v="4610"/>
    <d v="2025-05-24T00:00:00"/>
    <x v="3836"/>
    <x v="29"/>
    <n v="1"/>
    <x v="0"/>
    <x v="6"/>
    <x v="7"/>
    <m/>
    <s v="Payment"/>
    <n v="2"/>
    <s v="Cinnamon roll"/>
    <n v="3.75"/>
    <x v="2"/>
  </r>
  <r>
    <x v="4611"/>
    <d v="2025-05-24T00:00:00"/>
    <x v="3837"/>
    <x v="32"/>
    <n v="1"/>
    <x v="0"/>
    <x v="6"/>
    <x v="7"/>
    <m/>
    <s v="Payment"/>
    <n v="1"/>
    <s v="Scone with clotted cream and jam"/>
    <n v="5.75"/>
    <x v="2"/>
  </r>
  <r>
    <x v="4612"/>
    <d v="2025-05-24T00:00:00"/>
    <x v="3843"/>
    <x v="36"/>
    <n v="1"/>
    <x v="0"/>
    <x v="6"/>
    <x v="7"/>
    <m/>
    <s v="Payment"/>
    <n v="1"/>
    <s v="Cookie"/>
    <n v="3"/>
    <x v="2"/>
  </r>
  <r>
    <x v="4613"/>
    <d v="2025-05-24T00:00:00"/>
    <x v="3870"/>
    <x v="31"/>
    <n v="1"/>
    <x v="0"/>
    <x v="6"/>
    <x v="7"/>
    <m/>
    <s v="Payment"/>
    <n v="1"/>
    <s v="Sticky bun"/>
    <n v="2.75"/>
    <x v="2"/>
  </r>
  <r>
    <x v="4614"/>
    <d v="2025-05-24T00:00:00"/>
    <x v="3850"/>
    <x v="32"/>
    <n v="1"/>
    <x v="0"/>
    <x v="6"/>
    <x v="7"/>
    <m/>
    <s v="Payment"/>
    <n v="1"/>
    <s v="Scone with clotted cream and jam"/>
    <n v="5.75"/>
    <x v="2"/>
  </r>
  <r>
    <x v="4615"/>
    <d v="2025-05-24T00:00:00"/>
    <x v="3871"/>
    <x v="32"/>
    <n v="1"/>
    <x v="0"/>
    <x v="6"/>
    <x v="7"/>
    <m/>
    <s v="Payment"/>
    <n v="1"/>
    <s v="Scone with clotted cream and jam"/>
    <n v="5.75"/>
    <x v="2"/>
  </r>
  <r>
    <x v="4616"/>
    <d v="2025-05-24T00:00:00"/>
    <x v="3856"/>
    <x v="32"/>
    <n v="1"/>
    <x v="0"/>
    <x v="6"/>
    <x v="7"/>
    <m/>
    <s v="Payment"/>
    <n v="1"/>
    <s v="Scone with clotted cream and jam"/>
    <n v="5.75"/>
    <x v="2"/>
  </r>
  <r>
    <x v="4617"/>
    <d v="2025-05-25T00:00:00"/>
    <x v="3872"/>
    <x v="1"/>
    <n v="1"/>
    <x v="1"/>
    <x v="1"/>
    <x v="1"/>
    <m/>
    <s v="Payment"/>
    <n v="1"/>
    <s v="Café latté12 oz"/>
    <n v="4.25"/>
    <x v="3"/>
  </r>
  <r>
    <x v="4618"/>
    <d v="2025-05-25T00:00:00"/>
    <x v="3873"/>
    <x v="12"/>
    <n v="1"/>
    <x v="3"/>
    <x v="1"/>
    <x v="1"/>
    <m/>
    <s v="Payment"/>
    <n v="1"/>
    <s v="Espresso1 oz"/>
    <n v="2.5"/>
    <x v="3"/>
  </r>
  <r>
    <x v="4618"/>
    <d v="2025-05-25T00:00:00"/>
    <x v="3873"/>
    <x v="12"/>
    <n v="1"/>
    <x v="3"/>
    <x v="1"/>
    <x v="1"/>
    <m/>
    <s v="Payment"/>
    <n v="1"/>
    <s v="Espresso1 oz"/>
    <n v="2.5"/>
    <x v="3"/>
  </r>
  <r>
    <x v="4619"/>
    <d v="2025-05-25T00:00:00"/>
    <x v="3874"/>
    <x v="1"/>
    <n v="1"/>
    <x v="1"/>
    <x v="1"/>
    <x v="1"/>
    <m/>
    <s v="Payment"/>
    <n v="1"/>
    <s v="Café latté12 oz"/>
    <n v="4.25"/>
    <x v="3"/>
  </r>
  <r>
    <x v="4620"/>
    <d v="2025-05-25T00:00:00"/>
    <x v="3875"/>
    <x v="1"/>
    <n v="1"/>
    <x v="1"/>
    <x v="1"/>
    <x v="1"/>
    <m/>
    <s v="Payment"/>
    <n v="1"/>
    <s v="Café latté12 oz"/>
    <n v="4.25"/>
    <x v="3"/>
  </r>
  <r>
    <x v="4621"/>
    <d v="2025-05-25T00:00:00"/>
    <x v="3876"/>
    <x v="1"/>
    <n v="1"/>
    <x v="1"/>
    <x v="1"/>
    <x v="1"/>
    <m/>
    <s v="Payment"/>
    <n v="1"/>
    <s v="Café latté12 oz"/>
    <n v="4.25"/>
    <x v="3"/>
  </r>
  <r>
    <x v="4622"/>
    <d v="2025-05-25T00:00:00"/>
    <x v="3877"/>
    <x v="17"/>
    <n v="1"/>
    <x v="1"/>
    <x v="1"/>
    <x v="3"/>
    <m/>
    <s v="Payment"/>
    <n v="1"/>
    <s v="Iced Guillermo12 oz"/>
    <n v="3.5"/>
    <x v="3"/>
  </r>
  <r>
    <x v="4622"/>
    <d v="2025-05-25T00:00:00"/>
    <x v="3877"/>
    <x v="15"/>
    <n v="1"/>
    <x v="1"/>
    <x v="1"/>
    <x v="3"/>
    <m/>
    <s v="Payment"/>
    <n v="1"/>
    <s v="Frappé12 oz"/>
    <n v="4.75"/>
    <x v="3"/>
  </r>
  <r>
    <x v="4623"/>
    <d v="2025-05-25T00:00:00"/>
    <x v="3878"/>
    <x v="15"/>
    <n v="1"/>
    <x v="1"/>
    <x v="1"/>
    <x v="3"/>
    <m/>
    <s v="Payment"/>
    <n v="1"/>
    <s v="Frappé12 oz"/>
    <n v="4.75"/>
    <x v="3"/>
  </r>
  <r>
    <x v="4624"/>
    <d v="2025-05-25T00:00:00"/>
    <x v="3879"/>
    <x v="17"/>
    <n v="1"/>
    <x v="1"/>
    <x v="1"/>
    <x v="3"/>
    <m/>
    <s v="Payment"/>
    <n v="1"/>
    <s v="Iced Guillermo12 oz"/>
    <n v="3.5"/>
    <x v="3"/>
  </r>
  <r>
    <x v="4624"/>
    <d v="2025-05-25T00:00:00"/>
    <x v="3879"/>
    <x v="19"/>
    <n v="1"/>
    <x v="1"/>
    <x v="4"/>
    <x v="5"/>
    <m/>
    <s v="Payment"/>
    <n v="1"/>
    <s v="House blend12 oz"/>
    <n v="12.95"/>
    <x v="3"/>
  </r>
  <r>
    <x v="4625"/>
    <d v="2025-05-25T00:00:00"/>
    <x v="3880"/>
    <x v="8"/>
    <n v="1"/>
    <x v="1"/>
    <x v="2"/>
    <x v="3"/>
    <m/>
    <s v="Payment"/>
    <n v="2"/>
    <s v="Iced tea12 oz"/>
    <n v="4.25"/>
    <x v="3"/>
  </r>
  <r>
    <x v="4626"/>
    <d v="2025-05-25T00:00:00"/>
    <x v="3881"/>
    <x v="8"/>
    <n v="1"/>
    <x v="1"/>
    <x v="2"/>
    <x v="3"/>
    <m/>
    <s v="Payment"/>
    <n v="1"/>
    <s v="Iced tea12 oz"/>
    <n v="4.25"/>
    <x v="3"/>
  </r>
  <r>
    <x v="4627"/>
    <d v="2025-05-25T00:00:00"/>
    <x v="3882"/>
    <x v="6"/>
    <n v="1"/>
    <x v="1"/>
    <x v="1"/>
    <x v="1"/>
    <m/>
    <s v="Payment"/>
    <n v="1"/>
    <s v="Pourover12 oz"/>
    <n v="3.5"/>
    <x v="3"/>
  </r>
  <r>
    <x v="4628"/>
    <d v="2025-05-25T00:00:00"/>
    <x v="3883"/>
    <x v="13"/>
    <n v="1"/>
    <x v="4"/>
    <x v="2"/>
    <x v="1"/>
    <m/>
    <s v="Payment"/>
    <n v="1"/>
    <s v="Moroccan tea10 oz"/>
    <n v="3"/>
    <x v="3"/>
  </r>
  <r>
    <x v="4628"/>
    <d v="2025-05-25T00:00:00"/>
    <x v="3883"/>
    <x v="1"/>
    <n v="1"/>
    <x v="1"/>
    <x v="1"/>
    <x v="1"/>
    <m/>
    <s v="Payment"/>
    <n v="1"/>
    <s v="Café latté12 oz"/>
    <n v="4.25"/>
    <x v="3"/>
  </r>
  <r>
    <x v="4629"/>
    <d v="2025-05-25T00:00:00"/>
    <x v="3884"/>
    <x v="15"/>
    <n v="1"/>
    <x v="1"/>
    <x v="1"/>
    <x v="3"/>
    <m/>
    <s v="Payment"/>
    <n v="2"/>
    <s v="Frappé12 oz"/>
    <n v="4.75"/>
    <x v="3"/>
  </r>
  <r>
    <x v="4630"/>
    <d v="2025-05-25T00:00:00"/>
    <x v="3885"/>
    <x v="2"/>
    <n v="1"/>
    <x v="1"/>
    <x v="1"/>
    <x v="1"/>
    <m/>
    <s v="Payment"/>
    <n v="2"/>
    <s v="Cappuccino12 oz"/>
    <n v="5.5"/>
    <x v="3"/>
  </r>
  <r>
    <x v="4631"/>
    <d v="2025-05-25T00:00:00"/>
    <x v="3886"/>
    <x v="1"/>
    <n v="1"/>
    <x v="1"/>
    <x v="1"/>
    <x v="1"/>
    <m/>
    <s v="Payment"/>
    <n v="1"/>
    <s v="Café latté12 oz"/>
    <n v="4.25"/>
    <x v="3"/>
  </r>
  <r>
    <x v="4632"/>
    <d v="2025-05-25T00:00:00"/>
    <x v="3887"/>
    <x v="15"/>
    <n v="1"/>
    <x v="1"/>
    <x v="1"/>
    <x v="3"/>
    <m/>
    <s v="Payment"/>
    <n v="2"/>
    <s v="Frappé12 oz"/>
    <n v="4.75"/>
    <x v="3"/>
  </r>
  <r>
    <x v="4633"/>
    <d v="2025-05-25T00:00:00"/>
    <x v="3888"/>
    <x v="19"/>
    <n v="1"/>
    <x v="1"/>
    <x v="4"/>
    <x v="5"/>
    <m/>
    <s v="Payment"/>
    <n v="2"/>
    <s v="House blend12 oz"/>
    <n v="12.95"/>
    <x v="3"/>
  </r>
  <r>
    <x v="4634"/>
    <d v="2025-05-25T00:00:00"/>
    <x v="3889"/>
    <x v="15"/>
    <n v="1"/>
    <x v="1"/>
    <x v="1"/>
    <x v="3"/>
    <m/>
    <s v="Payment"/>
    <n v="1"/>
    <s v="Frappé12 oz"/>
    <n v="4.75"/>
    <x v="3"/>
  </r>
  <r>
    <x v="4634"/>
    <d v="2025-05-25T00:00:00"/>
    <x v="3889"/>
    <x v="5"/>
    <n v="4"/>
    <x v="1"/>
    <x v="1"/>
    <x v="1"/>
    <m/>
    <s v="Payment"/>
    <n v="1"/>
    <s v="Café Cubano12 oz"/>
    <n v="28"/>
    <x v="3"/>
  </r>
  <r>
    <x v="4635"/>
    <d v="2025-05-25T00:00:00"/>
    <x v="3890"/>
    <x v="2"/>
    <n v="1"/>
    <x v="1"/>
    <x v="1"/>
    <x v="1"/>
    <m/>
    <s v="Payment"/>
    <n v="1"/>
    <s v="Cappuccino12 oz"/>
    <n v="5.5"/>
    <x v="3"/>
  </r>
  <r>
    <x v="4636"/>
    <d v="2025-05-25T00:00:00"/>
    <x v="3891"/>
    <x v="8"/>
    <n v="1"/>
    <x v="1"/>
    <x v="2"/>
    <x v="3"/>
    <m/>
    <s v="Payment"/>
    <n v="1"/>
    <s v="Iced tea12 oz"/>
    <n v="4.25"/>
    <x v="3"/>
  </r>
  <r>
    <x v="4637"/>
    <d v="2025-05-25T00:00:00"/>
    <x v="3463"/>
    <x v="10"/>
    <n v="1"/>
    <x v="1"/>
    <x v="4"/>
    <x v="5"/>
    <m/>
    <s v="Payment"/>
    <n v="1"/>
    <s v="Single-origin12 oz"/>
    <n v="14.95"/>
    <x v="3"/>
  </r>
  <r>
    <x v="4638"/>
    <d v="2025-05-25T00:00:00"/>
    <x v="3892"/>
    <x v="12"/>
    <n v="3"/>
    <x v="3"/>
    <x v="1"/>
    <x v="1"/>
    <m/>
    <s v="Payment"/>
    <n v="1"/>
    <s v="Espresso1 oz"/>
    <n v="7.5"/>
    <x v="3"/>
  </r>
  <r>
    <x v="4638"/>
    <d v="2025-05-25T00:00:00"/>
    <x v="3892"/>
    <x v="16"/>
    <n v="1"/>
    <x v="1"/>
    <x v="5"/>
    <x v="3"/>
    <m/>
    <s v="Payment"/>
    <n v="1"/>
    <s v="Coconut milk smoothie12 oz"/>
    <n v="5.75"/>
    <x v="3"/>
  </r>
  <r>
    <x v="4639"/>
    <d v="2025-05-25T00:00:00"/>
    <x v="3893"/>
    <x v="13"/>
    <n v="1"/>
    <x v="4"/>
    <x v="2"/>
    <x v="1"/>
    <m/>
    <s v="Payment"/>
    <n v="1"/>
    <s v="Moroccan tea10 oz"/>
    <n v="3"/>
    <x v="3"/>
  </r>
  <r>
    <x v="4640"/>
    <d v="2025-05-25T00:00:00"/>
    <x v="3894"/>
    <x v="19"/>
    <n v="1"/>
    <x v="1"/>
    <x v="4"/>
    <x v="5"/>
    <m/>
    <s v="Payment"/>
    <n v="2"/>
    <s v="House blend12 oz"/>
    <n v="12.95"/>
    <x v="3"/>
  </r>
  <r>
    <x v="4641"/>
    <d v="2025-05-25T00:00:00"/>
    <x v="3895"/>
    <x v="8"/>
    <n v="1"/>
    <x v="1"/>
    <x v="2"/>
    <x v="3"/>
    <m/>
    <s v="Payment"/>
    <n v="1"/>
    <s v="Iced tea12 oz"/>
    <n v="4.25"/>
    <x v="3"/>
  </r>
  <r>
    <x v="4642"/>
    <d v="2025-05-25T00:00:00"/>
    <x v="3896"/>
    <x v="10"/>
    <n v="1"/>
    <x v="1"/>
    <x v="4"/>
    <x v="5"/>
    <m/>
    <s v="Payment"/>
    <n v="1"/>
    <s v="Single-origin12 oz"/>
    <n v="14.95"/>
    <x v="3"/>
  </r>
  <r>
    <x v="4643"/>
    <d v="2025-05-25T00:00:00"/>
    <x v="3897"/>
    <x v="12"/>
    <n v="1"/>
    <x v="3"/>
    <x v="1"/>
    <x v="1"/>
    <m/>
    <s v="Payment"/>
    <n v="1"/>
    <s v="Espresso1 oz"/>
    <n v="2.5"/>
    <x v="3"/>
  </r>
  <r>
    <x v="4644"/>
    <d v="2025-05-25T00:00:00"/>
    <x v="3898"/>
    <x v="10"/>
    <n v="1"/>
    <x v="1"/>
    <x v="4"/>
    <x v="5"/>
    <m/>
    <s v="Payment"/>
    <n v="1"/>
    <s v="Single-origin12 oz"/>
    <n v="14.95"/>
    <x v="3"/>
  </r>
  <r>
    <x v="4645"/>
    <d v="2025-05-25T00:00:00"/>
    <x v="3899"/>
    <x v="13"/>
    <n v="1"/>
    <x v="4"/>
    <x v="2"/>
    <x v="1"/>
    <m/>
    <s v="Payment"/>
    <n v="1"/>
    <s v="Moroccan tea10 oz"/>
    <n v="3"/>
    <x v="3"/>
  </r>
  <r>
    <x v="4646"/>
    <d v="2025-05-25T00:00:00"/>
    <x v="3900"/>
    <x v="2"/>
    <n v="1"/>
    <x v="1"/>
    <x v="1"/>
    <x v="1"/>
    <m/>
    <s v="Payment"/>
    <n v="1"/>
    <s v="Cappuccino12 oz"/>
    <n v="5.5"/>
    <x v="3"/>
  </r>
  <r>
    <x v="4647"/>
    <d v="2025-05-25T00:00:00"/>
    <x v="3901"/>
    <x v="15"/>
    <n v="1"/>
    <x v="1"/>
    <x v="1"/>
    <x v="3"/>
    <m/>
    <s v="Payment"/>
    <n v="2"/>
    <s v="Frappé12 oz"/>
    <n v="4.75"/>
    <x v="3"/>
  </r>
  <r>
    <x v="4648"/>
    <d v="2025-05-25T00:00:00"/>
    <x v="3902"/>
    <x v="15"/>
    <n v="1"/>
    <x v="1"/>
    <x v="1"/>
    <x v="3"/>
    <m/>
    <s v="Payment"/>
    <n v="1"/>
    <s v="Frappé12 oz"/>
    <n v="4.75"/>
    <x v="3"/>
  </r>
  <r>
    <x v="4649"/>
    <d v="2025-05-25T00:00:00"/>
    <x v="3903"/>
    <x v="9"/>
    <n v="1"/>
    <x v="0"/>
    <x v="3"/>
    <x v="4"/>
    <m/>
    <s v="Payment"/>
    <n v="1"/>
    <s v="Syrup"/>
    <n v="0.75"/>
    <x v="3"/>
  </r>
  <r>
    <x v="4649"/>
    <d v="2025-05-25T00:00:00"/>
    <x v="3903"/>
    <x v="15"/>
    <n v="1"/>
    <x v="1"/>
    <x v="1"/>
    <x v="3"/>
    <m/>
    <s v="Payment"/>
    <n v="1"/>
    <s v="Frappé12 oz"/>
    <n v="4.75"/>
    <x v="3"/>
  </r>
  <r>
    <x v="4650"/>
    <d v="2025-05-25T00:00:00"/>
    <x v="3904"/>
    <x v="2"/>
    <n v="1"/>
    <x v="1"/>
    <x v="1"/>
    <x v="1"/>
    <m/>
    <s v="Payment"/>
    <n v="1"/>
    <s v="Cappuccino12 oz"/>
    <n v="5.5"/>
    <x v="3"/>
  </r>
  <r>
    <x v="4651"/>
    <d v="2025-05-25T00:00:00"/>
    <x v="3905"/>
    <x v="18"/>
    <n v="1"/>
    <x v="1"/>
    <x v="5"/>
    <x v="3"/>
    <m/>
    <s v="Payment"/>
    <n v="2"/>
    <s v="Soda water with fruit slice12 oz"/>
    <n v="2"/>
    <x v="3"/>
  </r>
  <r>
    <x v="4651"/>
    <d v="2025-05-25T00:00:00"/>
    <x v="3905"/>
    <x v="3"/>
    <n v="1"/>
    <x v="0"/>
    <x v="1"/>
    <x v="2"/>
    <m/>
    <s v="Payment"/>
    <n v="2"/>
    <s v="Drip coffee refill"/>
    <n v="1.25"/>
    <x v="3"/>
  </r>
  <r>
    <x v="4652"/>
    <d v="2025-05-25T00:00:00"/>
    <x v="77"/>
    <x v="6"/>
    <n v="1"/>
    <x v="1"/>
    <x v="1"/>
    <x v="1"/>
    <m/>
    <s v="Payment"/>
    <n v="1"/>
    <s v="Pourover12 oz"/>
    <n v="3.5"/>
    <x v="3"/>
  </r>
  <r>
    <x v="4652"/>
    <d v="2025-05-25T00:00:00"/>
    <x v="77"/>
    <x v="17"/>
    <n v="1"/>
    <x v="1"/>
    <x v="1"/>
    <x v="3"/>
    <m/>
    <s v="Payment"/>
    <n v="1"/>
    <s v="Iced Guillermo12 oz"/>
    <n v="3.5"/>
    <x v="3"/>
  </r>
  <r>
    <x v="4652"/>
    <d v="2025-05-25T00:00:00"/>
    <x v="77"/>
    <x v="10"/>
    <n v="1"/>
    <x v="1"/>
    <x v="4"/>
    <x v="5"/>
    <m/>
    <s v="Payment"/>
    <n v="1"/>
    <s v="Single-origin12 oz"/>
    <n v="14.95"/>
    <x v="3"/>
  </r>
  <r>
    <x v="4653"/>
    <d v="2025-05-25T00:00:00"/>
    <x v="3906"/>
    <x v="6"/>
    <n v="1"/>
    <x v="1"/>
    <x v="1"/>
    <x v="1"/>
    <m/>
    <s v="Payment"/>
    <n v="1"/>
    <s v="Pourover12 oz"/>
    <n v="3.5"/>
    <x v="3"/>
  </r>
  <r>
    <x v="4654"/>
    <d v="2025-05-25T00:00:00"/>
    <x v="3907"/>
    <x v="15"/>
    <n v="1"/>
    <x v="1"/>
    <x v="1"/>
    <x v="3"/>
    <m/>
    <s v="Payment"/>
    <n v="1"/>
    <s v="Frappé12 oz"/>
    <n v="4.75"/>
    <x v="3"/>
  </r>
  <r>
    <x v="4655"/>
    <d v="2025-05-25T00:00:00"/>
    <x v="3908"/>
    <x v="3"/>
    <n v="1"/>
    <x v="0"/>
    <x v="1"/>
    <x v="2"/>
    <m/>
    <s v="Payment"/>
    <n v="2"/>
    <s v="Drip coffee refill"/>
    <n v="1.25"/>
    <x v="3"/>
  </r>
  <r>
    <x v="4656"/>
    <d v="2025-05-25T00:00:00"/>
    <x v="3909"/>
    <x v="5"/>
    <n v="1"/>
    <x v="1"/>
    <x v="1"/>
    <x v="1"/>
    <m/>
    <s v="Payment"/>
    <n v="1"/>
    <s v="Café Cubano12 oz"/>
    <n v="7"/>
    <x v="3"/>
  </r>
  <r>
    <x v="4657"/>
    <d v="2025-05-25T00:00:00"/>
    <x v="3910"/>
    <x v="17"/>
    <n v="1"/>
    <x v="1"/>
    <x v="1"/>
    <x v="3"/>
    <m/>
    <s v="Payment"/>
    <n v="2"/>
    <s v="Iced Guillermo12 oz"/>
    <n v="3.5"/>
    <x v="3"/>
  </r>
  <r>
    <x v="4658"/>
    <d v="2025-05-25T00:00:00"/>
    <x v="2551"/>
    <x v="15"/>
    <n v="1"/>
    <x v="1"/>
    <x v="1"/>
    <x v="3"/>
    <m/>
    <s v="Payment"/>
    <n v="1"/>
    <s v="Frappé12 oz"/>
    <n v="4.75"/>
    <x v="3"/>
  </r>
  <r>
    <x v="4659"/>
    <d v="2025-05-25T00:00:00"/>
    <x v="3911"/>
    <x v="1"/>
    <n v="1"/>
    <x v="1"/>
    <x v="1"/>
    <x v="1"/>
    <m/>
    <s v="Payment"/>
    <n v="1"/>
    <s v="Café latté12 oz"/>
    <n v="4.25"/>
    <x v="3"/>
  </r>
  <r>
    <x v="4660"/>
    <d v="2025-05-25T00:00:00"/>
    <x v="3912"/>
    <x v="15"/>
    <n v="1"/>
    <x v="1"/>
    <x v="1"/>
    <x v="3"/>
    <m/>
    <s v="Payment"/>
    <n v="2"/>
    <s v="Frappé12 oz"/>
    <n v="4.75"/>
    <x v="3"/>
  </r>
  <r>
    <x v="4661"/>
    <d v="2025-05-25T00:00:00"/>
    <x v="3913"/>
    <x v="6"/>
    <n v="1"/>
    <x v="1"/>
    <x v="1"/>
    <x v="1"/>
    <m/>
    <s v="Payment"/>
    <n v="2"/>
    <s v="Pourover12 oz"/>
    <n v="3.5"/>
    <x v="3"/>
  </r>
  <r>
    <x v="4662"/>
    <d v="2025-05-25T00:00:00"/>
    <x v="645"/>
    <x v="2"/>
    <n v="2"/>
    <x v="1"/>
    <x v="1"/>
    <x v="1"/>
    <m/>
    <s v="Payment"/>
    <n v="2"/>
    <s v="Cappuccino12 oz"/>
    <n v="11"/>
    <x v="3"/>
  </r>
  <r>
    <x v="4663"/>
    <d v="2025-05-25T00:00:00"/>
    <x v="3914"/>
    <x v="23"/>
    <n v="1"/>
    <x v="4"/>
    <x v="1"/>
    <x v="3"/>
    <m/>
    <s v="Payment"/>
    <n v="1"/>
    <s v="Mazagran10 oz"/>
    <n v="4"/>
    <x v="3"/>
  </r>
  <r>
    <x v="4663"/>
    <d v="2025-05-25T00:00:00"/>
    <x v="3914"/>
    <x v="1"/>
    <n v="1"/>
    <x v="1"/>
    <x v="1"/>
    <x v="1"/>
    <m/>
    <s v="Payment"/>
    <n v="1"/>
    <s v="Café latté12 oz"/>
    <n v="4.25"/>
    <x v="3"/>
  </r>
  <r>
    <x v="4664"/>
    <d v="2025-05-25T00:00:00"/>
    <x v="3915"/>
    <x v="9"/>
    <n v="1"/>
    <x v="0"/>
    <x v="3"/>
    <x v="4"/>
    <m/>
    <s v="Payment"/>
    <n v="2"/>
    <s v="Syrup"/>
    <n v="0.75"/>
    <x v="3"/>
  </r>
  <r>
    <x v="4664"/>
    <d v="2025-05-25T00:00:00"/>
    <x v="3915"/>
    <x v="6"/>
    <n v="1"/>
    <x v="1"/>
    <x v="1"/>
    <x v="1"/>
    <m/>
    <s v="Payment"/>
    <n v="2"/>
    <s v="Pourover12 oz"/>
    <n v="3.5"/>
    <x v="3"/>
  </r>
  <r>
    <x v="4664"/>
    <d v="2025-05-25T00:00:00"/>
    <x v="3915"/>
    <x v="17"/>
    <n v="1"/>
    <x v="1"/>
    <x v="1"/>
    <x v="3"/>
    <m/>
    <s v="Payment"/>
    <n v="2"/>
    <s v="Iced Guillermo12 oz"/>
    <n v="3.5"/>
    <x v="3"/>
  </r>
  <r>
    <x v="4665"/>
    <d v="2025-05-25T00:00:00"/>
    <x v="3916"/>
    <x v="8"/>
    <n v="1"/>
    <x v="1"/>
    <x v="2"/>
    <x v="3"/>
    <m/>
    <s v="Payment"/>
    <n v="2"/>
    <s v="Iced tea12 oz"/>
    <n v="4.25"/>
    <x v="3"/>
  </r>
  <r>
    <x v="4666"/>
    <d v="2025-05-25T00:00:00"/>
    <x v="3917"/>
    <x v="1"/>
    <n v="1"/>
    <x v="1"/>
    <x v="1"/>
    <x v="1"/>
    <m/>
    <s v="Payment"/>
    <n v="1"/>
    <s v="Café latté12 oz"/>
    <n v="4.25"/>
    <x v="3"/>
  </r>
  <r>
    <x v="4667"/>
    <d v="2025-05-25T00:00:00"/>
    <x v="3918"/>
    <x v="1"/>
    <n v="2"/>
    <x v="1"/>
    <x v="1"/>
    <x v="1"/>
    <m/>
    <s v="Payment"/>
    <n v="1"/>
    <s v="Café latté12 oz"/>
    <n v="8.5"/>
    <x v="3"/>
  </r>
  <r>
    <x v="4668"/>
    <d v="2025-05-25T00:00:00"/>
    <x v="3919"/>
    <x v="17"/>
    <n v="1"/>
    <x v="1"/>
    <x v="1"/>
    <x v="3"/>
    <m/>
    <s v="Payment"/>
    <n v="1"/>
    <s v="Iced Guillermo12 oz"/>
    <n v="3.5"/>
    <x v="3"/>
  </r>
  <r>
    <x v="4669"/>
    <d v="2025-05-25T00:00:00"/>
    <x v="3920"/>
    <x v="1"/>
    <n v="1"/>
    <x v="1"/>
    <x v="1"/>
    <x v="1"/>
    <m/>
    <s v="Payment"/>
    <n v="1"/>
    <s v="Café latté12 oz"/>
    <n v="4.25"/>
    <x v="3"/>
  </r>
  <r>
    <x v="4670"/>
    <d v="2025-05-25T00:00:00"/>
    <x v="3921"/>
    <x v="6"/>
    <n v="1"/>
    <x v="1"/>
    <x v="1"/>
    <x v="1"/>
    <m/>
    <s v="Payment"/>
    <n v="1"/>
    <s v="Pourover12 oz"/>
    <n v="3.5"/>
    <x v="3"/>
  </r>
  <r>
    <x v="4671"/>
    <d v="2025-05-25T00:00:00"/>
    <x v="3922"/>
    <x v="1"/>
    <n v="1"/>
    <x v="1"/>
    <x v="1"/>
    <x v="1"/>
    <m/>
    <s v="Payment"/>
    <n v="2"/>
    <s v="Café latté12 oz"/>
    <n v="4.25"/>
    <x v="3"/>
  </r>
  <r>
    <x v="4672"/>
    <d v="2025-05-25T00:00:00"/>
    <x v="3923"/>
    <x v="34"/>
    <n v="1"/>
    <x v="1"/>
    <x v="5"/>
    <x v="3"/>
    <m/>
    <s v="Payment"/>
    <n v="1"/>
    <s v="Mango lassi12 oz"/>
    <n v="5.75"/>
    <x v="3"/>
  </r>
  <r>
    <x v="4673"/>
    <d v="2025-05-25T00:00:00"/>
    <x v="3924"/>
    <x v="19"/>
    <n v="1"/>
    <x v="1"/>
    <x v="4"/>
    <x v="5"/>
    <m/>
    <s v="Payment"/>
    <n v="2"/>
    <s v="House blend12 oz"/>
    <n v="12.95"/>
    <x v="3"/>
  </r>
  <r>
    <x v="4674"/>
    <d v="2025-05-25T00:00:00"/>
    <x v="3925"/>
    <x v="15"/>
    <n v="2"/>
    <x v="1"/>
    <x v="1"/>
    <x v="3"/>
    <m/>
    <s v="Payment"/>
    <n v="2"/>
    <s v="Frappé12 oz"/>
    <n v="9.5"/>
    <x v="3"/>
  </r>
  <r>
    <x v="4675"/>
    <d v="2025-05-25T00:00:00"/>
    <x v="3926"/>
    <x v="3"/>
    <n v="1"/>
    <x v="0"/>
    <x v="1"/>
    <x v="2"/>
    <m/>
    <s v="Payment"/>
    <n v="1"/>
    <s v="Drip coffee refill"/>
    <n v="1.25"/>
    <x v="3"/>
  </r>
  <r>
    <x v="4676"/>
    <d v="2025-05-25T00:00:00"/>
    <x v="3927"/>
    <x v="15"/>
    <n v="1"/>
    <x v="1"/>
    <x v="1"/>
    <x v="3"/>
    <m/>
    <s v="Payment"/>
    <n v="2"/>
    <s v="Frappé12 oz"/>
    <n v="4.75"/>
    <x v="3"/>
  </r>
  <r>
    <x v="4677"/>
    <d v="2025-05-25T00:00:00"/>
    <x v="3928"/>
    <x v="10"/>
    <n v="1"/>
    <x v="1"/>
    <x v="4"/>
    <x v="5"/>
    <m/>
    <s v="Payment"/>
    <n v="2"/>
    <s v="Single-origin12 oz"/>
    <n v="14.95"/>
    <x v="3"/>
  </r>
  <r>
    <x v="4678"/>
    <d v="2025-05-25T00:00:00"/>
    <x v="3929"/>
    <x v="9"/>
    <n v="1"/>
    <x v="0"/>
    <x v="3"/>
    <x v="4"/>
    <m/>
    <s v="Payment"/>
    <n v="2"/>
    <s v="Syrup"/>
    <n v="0.75"/>
    <x v="3"/>
  </r>
  <r>
    <x v="4678"/>
    <d v="2025-05-25T00:00:00"/>
    <x v="3929"/>
    <x v="15"/>
    <n v="1"/>
    <x v="1"/>
    <x v="1"/>
    <x v="3"/>
    <m/>
    <s v="Payment"/>
    <n v="2"/>
    <s v="Frappé12 oz"/>
    <n v="4.75"/>
    <x v="3"/>
  </r>
  <r>
    <x v="4679"/>
    <d v="2025-05-25T00:00:00"/>
    <x v="3930"/>
    <x v="16"/>
    <n v="1"/>
    <x v="1"/>
    <x v="5"/>
    <x v="3"/>
    <m/>
    <s v="Payment"/>
    <n v="1"/>
    <s v="Coconut milk smoothie12 oz"/>
    <n v="5.75"/>
    <x v="3"/>
  </r>
  <r>
    <x v="4680"/>
    <d v="2025-05-25T00:00:00"/>
    <x v="3931"/>
    <x v="9"/>
    <n v="1"/>
    <x v="0"/>
    <x v="3"/>
    <x v="4"/>
    <m/>
    <s v="Payment"/>
    <n v="2"/>
    <s v="Syrup"/>
    <n v="0.75"/>
    <x v="3"/>
  </r>
  <r>
    <x v="4680"/>
    <d v="2025-05-25T00:00:00"/>
    <x v="3931"/>
    <x v="6"/>
    <n v="1"/>
    <x v="1"/>
    <x v="1"/>
    <x v="1"/>
    <m/>
    <s v="Payment"/>
    <n v="2"/>
    <s v="Pourover12 oz"/>
    <n v="3.5"/>
    <x v="3"/>
  </r>
  <r>
    <x v="4680"/>
    <d v="2025-05-25T00:00:00"/>
    <x v="3931"/>
    <x v="6"/>
    <n v="1"/>
    <x v="1"/>
    <x v="1"/>
    <x v="1"/>
    <m/>
    <s v="Payment"/>
    <n v="2"/>
    <s v="Pourover12 oz"/>
    <n v="3.5"/>
    <x v="3"/>
  </r>
  <r>
    <x v="4681"/>
    <d v="2025-05-25T00:00:00"/>
    <x v="3932"/>
    <x v="17"/>
    <n v="1"/>
    <x v="1"/>
    <x v="1"/>
    <x v="3"/>
    <m/>
    <s v="Payment"/>
    <n v="2"/>
    <s v="Iced Guillermo12 oz"/>
    <n v="3.5"/>
    <x v="3"/>
  </r>
  <r>
    <x v="4681"/>
    <d v="2025-05-25T00:00:00"/>
    <x v="3932"/>
    <x v="4"/>
    <n v="1"/>
    <x v="1"/>
    <x v="1"/>
    <x v="1"/>
    <m/>
    <s v="Payment"/>
    <n v="2"/>
    <s v="Drip coffee12 oz"/>
    <n v="2.25"/>
    <x v="3"/>
  </r>
  <r>
    <x v="4682"/>
    <d v="2025-05-25T00:00:00"/>
    <x v="3933"/>
    <x v="7"/>
    <n v="1"/>
    <x v="2"/>
    <x v="1"/>
    <x v="1"/>
    <m/>
    <s v="Payment"/>
    <n v="1"/>
    <s v="Turkish coffee3 oz"/>
    <n v="3.75"/>
    <x v="3"/>
  </r>
  <r>
    <x v="4682"/>
    <d v="2025-05-25T00:00:00"/>
    <x v="3933"/>
    <x v="15"/>
    <n v="1"/>
    <x v="1"/>
    <x v="1"/>
    <x v="3"/>
    <m/>
    <s v="Payment"/>
    <n v="1"/>
    <s v="Frappé12 oz"/>
    <n v="4.75"/>
    <x v="3"/>
  </r>
  <r>
    <x v="4683"/>
    <d v="2025-05-25T00:00:00"/>
    <x v="3934"/>
    <x v="6"/>
    <n v="1"/>
    <x v="1"/>
    <x v="1"/>
    <x v="1"/>
    <m/>
    <s v="Payment"/>
    <n v="1"/>
    <s v="Pourover12 oz"/>
    <n v="3.5"/>
    <x v="3"/>
  </r>
  <r>
    <x v="4684"/>
    <d v="2025-05-25T00:00:00"/>
    <x v="3935"/>
    <x v="16"/>
    <n v="1"/>
    <x v="1"/>
    <x v="5"/>
    <x v="3"/>
    <m/>
    <s v="Payment"/>
    <n v="1"/>
    <s v="Coconut milk smoothie12 oz"/>
    <n v="5.75"/>
    <x v="3"/>
  </r>
  <r>
    <x v="4685"/>
    <d v="2025-05-25T00:00:00"/>
    <x v="3936"/>
    <x v="12"/>
    <n v="1"/>
    <x v="3"/>
    <x v="1"/>
    <x v="1"/>
    <m/>
    <s v="Payment"/>
    <n v="1"/>
    <s v="Espresso1 oz"/>
    <n v="2.5"/>
    <x v="3"/>
  </r>
  <r>
    <x v="4686"/>
    <d v="2025-05-25T00:00:00"/>
    <x v="1316"/>
    <x v="15"/>
    <n v="2"/>
    <x v="1"/>
    <x v="1"/>
    <x v="3"/>
    <m/>
    <s v="Payment"/>
    <n v="2"/>
    <s v="Frappé12 oz"/>
    <n v="9.5"/>
    <x v="3"/>
  </r>
  <r>
    <x v="4687"/>
    <d v="2025-05-25T00:00:00"/>
    <x v="3937"/>
    <x v="0"/>
    <n v="1"/>
    <x v="0"/>
    <x v="0"/>
    <x v="0"/>
    <m/>
    <s v="Payment"/>
    <n v="1"/>
    <s v="Community calendar and coupon book"/>
    <n v="20"/>
    <x v="3"/>
  </r>
  <r>
    <x v="4687"/>
    <d v="2025-05-25T00:00:00"/>
    <x v="3937"/>
    <x v="19"/>
    <n v="1"/>
    <x v="1"/>
    <x v="4"/>
    <x v="5"/>
    <m/>
    <s v="Payment"/>
    <n v="1"/>
    <s v="House blend12 oz"/>
    <n v="12.95"/>
    <x v="3"/>
  </r>
  <r>
    <x v="4688"/>
    <d v="2025-05-25T00:00:00"/>
    <x v="3938"/>
    <x v="7"/>
    <n v="1"/>
    <x v="2"/>
    <x v="1"/>
    <x v="1"/>
    <m/>
    <s v="Payment"/>
    <n v="1"/>
    <s v="Turkish coffee3 oz"/>
    <n v="3.75"/>
    <x v="3"/>
  </r>
  <r>
    <x v="4688"/>
    <d v="2025-05-25T00:00:00"/>
    <x v="3938"/>
    <x v="6"/>
    <n v="1"/>
    <x v="1"/>
    <x v="1"/>
    <x v="1"/>
    <m/>
    <s v="Payment"/>
    <n v="1"/>
    <s v="Pourover12 oz"/>
    <n v="3.5"/>
    <x v="3"/>
  </r>
  <r>
    <x v="4689"/>
    <d v="2025-05-25T00:00:00"/>
    <x v="3939"/>
    <x v="2"/>
    <n v="1"/>
    <x v="1"/>
    <x v="1"/>
    <x v="1"/>
    <m/>
    <s v="Payment"/>
    <n v="2"/>
    <s v="Cappuccino12 oz"/>
    <n v="5.5"/>
    <x v="3"/>
  </r>
  <r>
    <x v="4690"/>
    <d v="2025-05-25T00:00:00"/>
    <x v="3940"/>
    <x v="8"/>
    <n v="1"/>
    <x v="1"/>
    <x v="2"/>
    <x v="3"/>
    <m/>
    <s v="Payment"/>
    <n v="2"/>
    <s v="Iced tea12 oz"/>
    <n v="4.25"/>
    <x v="3"/>
  </r>
  <r>
    <x v="4691"/>
    <d v="2025-05-25T00:00:00"/>
    <x v="3941"/>
    <x v="12"/>
    <n v="1"/>
    <x v="3"/>
    <x v="1"/>
    <x v="1"/>
    <m/>
    <s v="Payment"/>
    <n v="1"/>
    <s v="Espresso1 oz"/>
    <n v="2.5"/>
    <x v="3"/>
  </r>
  <r>
    <x v="4692"/>
    <d v="2025-05-25T00:00:00"/>
    <x v="3942"/>
    <x v="42"/>
    <n v="1"/>
    <x v="0"/>
    <x v="0"/>
    <x v="10"/>
    <m/>
    <s v="Payment"/>
    <n v="2"/>
    <s v="Reusable travel mug"/>
    <n v="12.75"/>
    <x v="3"/>
  </r>
  <r>
    <x v="4693"/>
    <d v="2025-05-25T00:00:00"/>
    <x v="3943"/>
    <x v="15"/>
    <n v="1"/>
    <x v="1"/>
    <x v="1"/>
    <x v="3"/>
    <m/>
    <s v="Payment"/>
    <n v="1"/>
    <s v="Frappé12 oz"/>
    <n v="4.75"/>
    <x v="3"/>
  </r>
  <r>
    <x v="4693"/>
    <d v="2025-05-25T00:00:00"/>
    <x v="3943"/>
    <x v="19"/>
    <n v="1"/>
    <x v="1"/>
    <x v="4"/>
    <x v="5"/>
    <m/>
    <s v="Payment"/>
    <n v="1"/>
    <s v="House blend12 oz"/>
    <n v="12.95"/>
    <x v="3"/>
  </r>
  <r>
    <x v="4694"/>
    <d v="2025-05-25T00:00:00"/>
    <x v="3944"/>
    <x v="9"/>
    <n v="1"/>
    <x v="0"/>
    <x v="3"/>
    <x v="4"/>
    <m/>
    <s v="Payment"/>
    <n v="2"/>
    <s v="Syrup"/>
    <n v="0.75"/>
    <x v="3"/>
  </r>
  <r>
    <x v="4694"/>
    <d v="2025-05-25T00:00:00"/>
    <x v="3944"/>
    <x v="1"/>
    <n v="1"/>
    <x v="1"/>
    <x v="1"/>
    <x v="1"/>
    <m/>
    <s v="Payment"/>
    <n v="2"/>
    <s v="Café latté12 oz"/>
    <n v="4.25"/>
    <x v="3"/>
  </r>
  <r>
    <x v="4695"/>
    <d v="2025-05-25T00:00:00"/>
    <x v="3945"/>
    <x v="9"/>
    <n v="1"/>
    <x v="0"/>
    <x v="3"/>
    <x v="4"/>
    <m/>
    <s v="Payment"/>
    <n v="2"/>
    <s v="Syrup"/>
    <n v="0.75"/>
    <x v="3"/>
  </r>
  <r>
    <x v="4695"/>
    <d v="2025-05-25T00:00:00"/>
    <x v="3945"/>
    <x v="1"/>
    <n v="1"/>
    <x v="1"/>
    <x v="1"/>
    <x v="1"/>
    <m/>
    <s v="Payment"/>
    <n v="2"/>
    <s v="Café latté12 oz"/>
    <n v="4.25"/>
    <x v="3"/>
  </r>
  <r>
    <x v="4696"/>
    <d v="2025-05-25T00:00:00"/>
    <x v="3946"/>
    <x v="18"/>
    <n v="1"/>
    <x v="1"/>
    <x v="5"/>
    <x v="3"/>
    <m/>
    <s v="Payment"/>
    <n v="2"/>
    <s v="Soda water with fruit slice12 oz"/>
    <n v="2"/>
    <x v="3"/>
  </r>
  <r>
    <x v="4696"/>
    <d v="2025-05-25T00:00:00"/>
    <x v="3946"/>
    <x v="6"/>
    <n v="1"/>
    <x v="1"/>
    <x v="1"/>
    <x v="1"/>
    <m/>
    <s v="Payment"/>
    <n v="2"/>
    <s v="Pourover12 oz"/>
    <n v="3.5"/>
    <x v="3"/>
  </r>
  <r>
    <x v="4697"/>
    <d v="2025-05-25T00:00:00"/>
    <x v="3947"/>
    <x v="22"/>
    <n v="1"/>
    <x v="4"/>
    <x v="1"/>
    <x v="3"/>
    <m/>
    <s v="Payment"/>
    <n v="1"/>
    <s v="Iced café bombón10 oz"/>
    <n v="4.75"/>
    <x v="3"/>
  </r>
  <r>
    <x v="4698"/>
    <d v="2025-05-25T00:00:00"/>
    <x v="3948"/>
    <x v="20"/>
    <n v="1"/>
    <x v="1"/>
    <x v="2"/>
    <x v="1"/>
    <m/>
    <s v="Payment"/>
    <n v="1"/>
    <s v="Rooibos latté12 oz"/>
    <n v="5.5"/>
    <x v="3"/>
  </r>
  <r>
    <x v="4699"/>
    <d v="2025-05-25T00:00:00"/>
    <x v="3949"/>
    <x v="18"/>
    <n v="1"/>
    <x v="1"/>
    <x v="5"/>
    <x v="3"/>
    <m/>
    <s v="Payment"/>
    <n v="2"/>
    <s v="Soda water with fruit slice12 oz"/>
    <n v="2"/>
    <x v="3"/>
  </r>
  <r>
    <x v="4699"/>
    <d v="2025-05-25T00:00:00"/>
    <x v="3949"/>
    <x v="6"/>
    <n v="1"/>
    <x v="1"/>
    <x v="1"/>
    <x v="1"/>
    <m/>
    <s v="Payment"/>
    <n v="2"/>
    <s v="Pourover12 oz"/>
    <n v="3.5"/>
    <x v="3"/>
  </r>
  <r>
    <x v="4700"/>
    <d v="2025-05-25T00:00:00"/>
    <x v="3950"/>
    <x v="1"/>
    <n v="1"/>
    <x v="1"/>
    <x v="1"/>
    <x v="1"/>
    <m/>
    <s v="Payment"/>
    <n v="1"/>
    <s v="Café latté12 oz"/>
    <n v="4.25"/>
    <x v="3"/>
  </r>
  <r>
    <x v="4701"/>
    <d v="2025-05-25T00:00:00"/>
    <x v="3951"/>
    <x v="15"/>
    <n v="2"/>
    <x v="1"/>
    <x v="1"/>
    <x v="3"/>
    <m/>
    <s v="Payment"/>
    <n v="2"/>
    <s v="Frappé12 oz"/>
    <n v="9.5"/>
    <x v="3"/>
  </r>
  <r>
    <x v="4702"/>
    <d v="2025-05-25T00:00:00"/>
    <x v="3952"/>
    <x v="6"/>
    <n v="1"/>
    <x v="1"/>
    <x v="1"/>
    <x v="1"/>
    <m/>
    <s v="Payment"/>
    <n v="1"/>
    <s v="Pourover12 oz"/>
    <n v="3.5"/>
    <x v="3"/>
  </r>
  <r>
    <x v="4703"/>
    <d v="2025-05-25T00:00:00"/>
    <x v="3953"/>
    <x v="13"/>
    <n v="1"/>
    <x v="4"/>
    <x v="2"/>
    <x v="1"/>
    <m/>
    <s v="Payment"/>
    <n v="1"/>
    <s v="Moroccan tea10 oz"/>
    <n v="3"/>
    <x v="3"/>
  </r>
  <r>
    <x v="4704"/>
    <d v="2025-05-25T00:00:00"/>
    <x v="3954"/>
    <x v="15"/>
    <n v="2"/>
    <x v="1"/>
    <x v="1"/>
    <x v="3"/>
    <m/>
    <s v="Payment"/>
    <n v="2"/>
    <s v="Frappé12 oz"/>
    <n v="9.5"/>
    <x v="3"/>
  </r>
  <r>
    <x v="4705"/>
    <d v="2025-05-25T00:00:00"/>
    <x v="3955"/>
    <x v="15"/>
    <n v="1"/>
    <x v="1"/>
    <x v="1"/>
    <x v="3"/>
    <m/>
    <s v="Payment"/>
    <n v="1"/>
    <s v="Frappé12 oz"/>
    <n v="4.75"/>
    <x v="3"/>
  </r>
  <r>
    <x v="4706"/>
    <d v="2025-05-25T00:00:00"/>
    <x v="676"/>
    <x v="13"/>
    <n v="1"/>
    <x v="4"/>
    <x v="2"/>
    <x v="1"/>
    <m/>
    <s v="Payment"/>
    <n v="2"/>
    <s v="Moroccan tea10 oz"/>
    <n v="3"/>
    <x v="3"/>
  </r>
  <r>
    <x v="4707"/>
    <d v="2025-05-25T00:00:00"/>
    <x v="3956"/>
    <x v="6"/>
    <n v="1"/>
    <x v="1"/>
    <x v="1"/>
    <x v="1"/>
    <m/>
    <s v="Payment"/>
    <n v="2"/>
    <s v="Pourover12 oz"/>
    <n v="3.5"/>
    <x v="3"/>
  </r>
  <r>
    <x v="4708"/>
    <d v="2025-05-25T00:00:00"/>
    <x v="3957"/>
    <x v="2"/>
    <n v="1"/>
    <x v="1"/>
    <x v="1"/>
    <x v="1"/>
    <m/>
    <s v="Payment"/>
    <n v="2"/>
    <s v="Cappuccino12 oz"/>
    <n v="5.5"/>
    <x v="3"/>
  </r>
  <r>
    <x v="4709"/>
    <d v="2025-05-25T00:00:00"/>
    <x v="3958"/>
    <x v="2"/>
    <n v="1"/>
    <x v="1"/>
    <x v="1"/>
    <x v="1"/>
    <m/>
    <s v="Payment"/>
    <n v="2"/>
    <s v="Cappuccino12 oz"/>
    <n v="5.5"/>
    <x v="3"/>
  </r>
  <r>
    <x v="4710"/>
    <d v="2025-05-25T00:00:00"/>
    <x v="3959"/>
    <x v="18"/>
    <n v="1"/>
    <x v="1"/>
    <x v="5"/>
    <x v="3"/>
    <m/>
    <s v="Payment"/>
    <n v="2"/>
    <s v="Soda water with fruit slice12 oz"/>
    <n v="2"/>
    <x v="3"/>
  </r>
  <r>
    <x v="4710"/>
    <d v="2025-05-25T00:00:00"/>
    <x v="3959"/>
    <x v="8"/>
    <n v="2"/>
    <x v="1"/>
    <x v="2"/>
    <x v="3"/>
    <m/>
    <s v="Payment"/>
    <n v="2"/>
    <s v="Iced tea12 oz"/>
    <n v="8.5"/>
    <x v="3"/>
  </r>
  <r>
    <x v="4710"/>
    <d v="2025-05-25T00:00:00"/>
    <x v="3959"/>
    <x v="5"/>
    <n v="1"/>
    <x v="1"/>
    <x v="1"/>
    <x v="1"/>
    <m/>
    <s v="Payment"/>
    <n v="2"/>
    <s v="Café Cubano12 oz"/>
    <n v="7"/>
    <x v="3"/>
  </r>
  <r>
    <x v="4711"/>
    <d v="2025-05-25T00:00:00"/>
    <x v="3960"/>
    <x v="6"/>
    <n v="1"/>
    <x v="1"/>
    <x v="1"/>
    <x v="1"/>
    <m/>
    <s v="Payment"/>
    <n v="1"/>
    <s v="Pourover12 oz"/>
    <n v="3.5"/>
    <x v="3"/>
  </r>
  <r>
    <x v="4711"/>
    <d v="2025-05-25T00:00:00"/>
    <x v="3960"/>
    <x v="12"/>
    <n v="1"/>
    <x v="3"/>
    <x v="1"/>
    <x v="1"/>
    <m/>
    <s v="Payment"/>
    <n v="1"/>
    <s v="Espresso1 oz"/>
    <n v="2.5"/>
    <x v="3"/>
  </r>
  <r>
    <x v="4712"/>
    <d v="2025-05-25T00:00:00"/>
    <x v="3961"/>
    <x v="9"/>
    <n v="1"/>
    <x v="0"/>
    <x v="3"/>
    <x v="4"/>
    <m/>
    <s v="Payment"/>
    <n v="2"/>
    <s v="Syrup"/>
    <n v="0.75"/>
    <x v="3"/>
  </r>
  <r>
    <x v="4712"/>
    <d v="2025-05-25T00:00:00"/>
    <x v="3961"/>
    <x v="6"/>
    <n v="1"/>
    <x v="1"/>
    <x v="1"/>
    <x v="1"/>
    <m/>
    <s v="Payment"/>
    <n v="2"/>
    <s v="Pourover12 oz"/>
    <n v="3.5"/>
    <x v="3"/>
  </r>
  <r>
    <x v="4713"/>
    <d v="2025-05-25T00:00:00"/>
    <x v="3962"/>
    <x v="15"/>
    <n v="1"/>
    <x v="1"/>
    <x v="1"/>
    <x v="3"/>
    <m/>
    <s v="Payment"/>
    <n v="2"/>
    <s v="Frappé12 oz"/>
    <n v="4.75"/>
    <x v="3"/>
  </r>
  <r>
    <x v="4714"/>
    <d v="2025-05-25T00:00:00"/>
    <x v="2037"/>
    <x v="6"/>
    <n v="1"/>
    <x v="1"/>
    <x v="1"/>
    <x v="1"/>
    <m/>
    <s v="Payment"/>
    <n v="1"/>
    <s v="Pourover12 oz"/>
    <n v="3.5"/>
    <x v="3"/>
  </r>
  <r>
    <x v="4715"/>
    <d v="2025-05-25T00:00:00"/>
    <x v="2726"/>
    <x v="9"/>
    <n v="1"/>
    <x v="0"/>
    <x v="3"/>
    <x v="4"/>
    <m/>
    <s v="Payment"/>
    <n v="2"/>
    <s v="Syrup"/>
    <n v="0.75"/>
    <x v="3"/>
  </r>
  <r>
    <x v="4715"/>
    <d v="2025-05-25T00:00:00"/>
    <x v="2726"/>
    <x v="11"/>
    <n v="1"/>
    <x v="0"/>
    <x v="3"/>
    <x v="4"/>
    <m/>
    <s v="Payment"/>
    <n v="2"/>
    <s v="Extra shot"/>
    <n v="1"/>
    <x v="3"/>
  </r>
  <r>
    <x v="4715"/>
    <d v="2025-05-25T00:00:00"/>
    <x v="2726"/>
    <x v="4"/>
    <n v="1"/>
    <x v="1"/>
    <x v="1"/>
    <x v="1"/>
    <m/>
    <s v="Payment"/>
    <n v="2"/>
    <s v="Drip coffee12 oz"/>
    <n v="2.25"/>
    <x v="3"/>
  </r>
  <r>
    <x v="4715"/>
    <d v="2025-05-25T00:00:00"/>
    <x v="2726"/>
    <x v="2"/>
    <n v="1"/>
    <x v="1"/>
    <x v="1"/>
    <x v="1"/>
    <m/>
    <s v="Payment"/>
    <n v="2"/>
    <s v="Cappuccino12 oz"/>
    <n v="5.5"/>
    <x v="3"/>
  </r>
  <r>
    <x v="4716"/>
    <d v="2025-05-25T00:00:00"/>
    <x v="3963"/>
    <x v="15"/>
    <n v="1"/>
    <x v="1"/>
    <x v="1"/>
    <x v="3"/>
    <m/>
    <s v="Payment"/>
    <n v="1"/>
    <s v="Frappé12 oz"/>
    <n v="4.75"/>
    <x v="3"/>
  </r>
  <r>
    <x v="4717"/>
    <d v="2025-05-25T00:00:00"/>
    <x v="3964"/>
    <x v="15"/>
    <n v="2"/>
    <x v="1"/>
    <x v="1"/>
    <x v="3"/>
    <m/>
    <s v="Payment"/>
    <n v="2"/>
    <s v="Frappé12 oz"/>
    <n v="9.5"/>
    <x v="3"/>
  </r>
  <r>
    <x v="4718"/>
    <d v="2025-05-25T00:00:00"/>
    <x v="3965"/>
    <x v="34"/>
    <n v="1"/>
    <x v="1"/>
    <x v="5"/>
    <x v="3"/>
    <m/>
    <s v="Payment"/>
    <n v="1"/>
    <s v="Mango lassi12 oz"/>
    <n v="5.75"/>
    <x v="3"/>
  </r>
  <r>
    <x v="4719"/>
    <d v="2025-05-25T00:00:00"/>
    <x v="3966"/>
    <x v="15"/>
    <n v="2"/>
    <x v="1"/>
    <x v="1"/>
    <x v="3"/>
    <m/>
    <s v="Payment"/>
    <n v="2"/>
    <s v="Frappé12 oz"/>
    <n v="9.5"/>
    <x v="3"/>
  </r>
  <r>
    <x v="4720"/>
    <d v="2025-05-25T00:00:00"/>
    <x v="3967"/>
    <x v="15"/>
    <n v="1"/>
    <x v="1"/>
    <x v="1"/>
    <x v="3"/>
    <m/>
    <s v="Payment"/>
    <n v="1"/>
    <s v="Frappé12 oz"/>
    <n v="4.75"/>
    <x v="3"/>
  </r>
  <r>
    <x v="4721"/>
    <d v="2025-05-25T00:00:00"/>
    <x v="3245"/>
    <x v="16"/>
    <n v="1"/>
    <x v="1"/>
    <x v="5"/>
    <x v="3"/>
    <m/>
    <s v="Payment"/>
    <n v="1"/>
    <s v="Coconut milk smoothie12 oz"/>
    <n v="5.75"/>
    <x v="3"/>
  </r>
  <r>
    <x v="4722"/>
    <d v="2025-05-25T00:00:00"/>
    <x v="3968"/>
    <x v="7"/>
    <n v="1"/>
    <x v="2"/>
    <x v="1"/>
    <x v="1"/>
    <m/>
    <s v="Payment"/>
    <n v="2"/>
    <s v="Turkish coffee3 oz"/>
    <n v="3.75"/>
    <x v="3"/>
  </r>
  <r>
    <x v="4722"/>
    <d v="2025-05-25T00:00:00"/>
    <x v="3968"/>
    <x v="18"/>
    <n v="2"/>
    <x v="1"/>
    <x v="5"/>
    <x v="3"/>
    <m/>
    <s v="Payment"/>
    <n v="2"/>
    <s v="Soda water with fruit slice12 oz"/>
    <n v="4"/>
    <x v="3"/>
  </r>
  <r>
    <x v="4722"/>
    <d v="2025-05-25T00:00:00"/>
    <x v="3968"/>
    <x v="15"/>
    <n v="1"/>
    <x v="1"/>
    <x v="1"/>
    <x v="3"/>
    <m/>
    <s v="Payment"/>
    <n v="2"/>
    <s v="Frappé12 oz"/>
    <n v="4.75"/>
    <x v="3"/>
  </r>
  <r>
    <x v="4723"/>
    <d v="2025-05-25T00:00:00"/>
    <x v="3969"/>
    <x v="8"/>
    <n v="1"/>
    <x v="1"/>
    <x v="2"/>
    <x v="3"/>
    <m/>
    <s v="Payment"/>
    <n v="1"/>
    <s v="Iced tea12 oz"/>
    <n v="4.25"/>
    <x v="3"/>
  </r>
  <r>
    <x v="4724"/>
    <d v="2025-05-25T00:00:00"/>
    <x v="3970"/>
    <x v="15"/>
    <n v="1"/>
    <x v="1"/>
    <x v="1"/>
    <x v="3"/>
    <m/>
    <s v="Payment"/>
    <n v="2"/>
    <s v="Frappé12 oz"/>
    <n v="4.75"/>
    <x v="3"/>
  </r>
  <r>
    <x v="4725"/>
    <d v="2025-05-25T00:00:00"/>
    <x v="890"/>
    <x v="5"/>
    <n v="1"/>
    <x v="1"/>
    <x v="1"/>
    <x v="1"/>
    <m/>
    <s v="Payment"/>
    <n v="1"/>
    <s v="Café Cubano12 oz"/>
    <n v="7"/>
    <x v="3"/>
  </r>
  <r>
    <x v="4726"/>
    <d v="2025-05-25T00:00:00"/>
    <x v="3971"/>
    <x v="15"/>
    <n v="1"/>
    <x v="1"/>
    <x v="1"/>
    <x v="3"/>
    <m/>
    <s v="Payment"/>
    <n v="2"/>
    <s v="Frappé12 oz"/>
    <n v="4.75"/>
    <x v="3"/>
  </r>
  <r>
    <x v="4727"/>
    <d v="2025-05-25T00:00:00"/>
    <x v="3972"/>
    <x v="15"/>
    <n v="1"/>
    <x v="1"/>
    <x v="1"/>
    <x v="3"/>
    <m/>
    <s v="Payment"/>
    <n v="1"/>
    <s v="Frappé12 oz"/>
    <n v="4.75"/>
    <x v="3"/>
  </r>
  <r>
    <x v="4728"/>
    <d v="2025-05-25T00:00:00"/>
    <x v="3973"/>
    <x v="15"/>
    <n v="1"/>
    <x v="1"/>
    <x v="1"/>
    <x v="3"/>
    <m/>
    <s v="Payment"/>
    <n v="2"/>
    <s v="Frappé12 oz"/>
    <n v="4.75"/>
    <x v="3"/>
  </r>
  <r>
    <x v="4729"/>
    <d v="2025-05-25T00:00:00"/>
    <x v="3974"/>
    <x v="20"/>
    <n v="1"/>
    <x v="1"/>
    <x v="2"/>
    <x v="1"/>
    <m/>
    <s v="Payment"/>
    <n v="1"/>
    <s v="Rooibos latté12 oz"/>
    <n v="5.5"/>
    <x v="3"/>
  </r>
  <r>
    <x v="4730"/>
    <d v="2025-05-25T00:00:00"/>
    <x v="3975"/>
    <x v="13"/>
    <n v="1"/>
    <x v="4"/>
    <x v="2"/>
    <x v="1"/>
    <m/>
    <s v="Payment"/>
    <n v="2"/>
    <s v="Moroccan tea10 oz"/>
    <n v="3"/>
    <x v="3"/>
  </r>
  <r>
    <x v="4730"/>
    <d v="2025-05-25T00:00:00"/>
    <x v="3975"/>
    <x v="15"/>
    <n v="1"/>
    <x v="1"/>
    <x v="1"/>
    <x v="3"/>
    <m/>
    <s v="Payment"/>
    <n v="2"/>
    <s v="Frappé12 oz"/>
    <n v="4.75"/>
    <x v="3"/>
  </r>
  <r>
    <x v="4731"/>
    <d v="2025-05-25T00:00:00"/>
    <x v="3976"/>
    <x v="4"/>
    <n v="1"/>
    <x v="1"/>
    <x v="1"/>
    <x v="1"/>
    <m/>
    <s v="Payment"/>
    <n v="1"/>
    <s v="Drip coffee12 oz"/>
    <n v="2.25"/>
    <x v="3"/>
  </r>
  <r>
    <x v="4732"/>
    <d v="2025-05-25T00:00:00"/>
    <x v="3977"/>
    <x v="15"/>
    <n v="1"/>
    <x v="1"/>
    <x v="1"/>
    <x v="3"/>
    <m/>
    <s v="Payment"/>
    <n v="1"/>
    <s v="Frappé12 oz"/>
    <n v="4.75"/>
    <x v="3"/>
  </r>
  <r>
    <x v="4733"/>
    <d v="2025-05-25T00:00:00"/>
    <x v="3978"/>
    <x v="17"/>
    <n v="1"/>
    <x v="1"/>
    <x v="1"/>
    <x v="3"/>
    <m/>
    <s v="Payment"/>
    <n v="2"/>
    <s v="Iced Guillermo12 oz"/>
    <n v="3.5"/>
    <x v="3"/>
  </r>
  <r>
    <x v="4734"/>
    <d v="2025-05-25T00:00:00"/>
    <x v="1554"/>
    <x v="15"/>
    <n v="1"/>
    <x v="1"/>
    <x v="1"/>
    <x v="3"/>
    <m/>
    <s v="Payment"/>
    <n v="2"/>
    <s v="Frappé12 oz"/>
    <n v="4.75"/>
    <x v="3"/>
  </r>
  <r>
    <x v="4734"/>
    <d v="2025-05-25T00:00:00"/>
    <x v="1554"/>
    <x v="10"/>
    <n v="1"/>
    <x v="1"/>
    <x v="4"/>
    <x v="5"/>
    <m/>
    <s v="Payment"/>
    <n v="2"/>
    <s v="Single-origin12 oz"/>
    <n v="14.95"/>
    <x v="3"/>
  </r>
  <r>
    <x v="4735"/>
    <d v="2025-05-25T00:00:00"/>
    <x v="3979"/>
    <x v="16"/>
    <n v="1"/>
    <x v="1"/>
    <x v="5"/>
    <x v="3"/>
    <m/>
    <s v="Payment"/>
    <n v="1"/>
    <s v="Coconut milk smoothie12 oz"/>
    <n v="5.75"/>
    <x v="3"/>
  </r>
  <r>
    <x v="4736"/>
    <d v="2025-05-25T00:00:00"/>
    <x v="2042"/>
    <x v="10"/>
    <n v="1"/>
    <x v="1"/>
    <x v="4"/>
    <x v="5"/>
    <m/>
    <s v="Payment"/>
    <n v="2"/>
    <s v="Single-origin12 oz"/>
    <n v="14.95"/>
    <x v="3"/>
  </r>
  <r>
    <x v="4737"/>
    <d v="2025-05-25T00:00:00"/>
    <x v="3980"/>
    <x v="6"/>
    <n v="1"/>
    <x v="1"/>
    <x v="1"/>
    <x v="1"/>
    <m/>
    <s v="Payment"/>
    <n v="2"/>
    <s v="Pourover12 oz"/>
    <n v="3.5"/>
    <x v="3"/>
  </r>
  <r>
    <x v="4737"/>
    <d v="2025-05-25T00:00:00"/>
    <x v="3980"/>
    <x v="8"/>
    <n v="1"/>
    <x v="1"/>
    <x v="2"/>
    <x v="3"/>
    <m/>
    <s v="Payment"/>
    <n v="2"/>
    <s v="Iced tea12 oz"/>
    <n v="4.25"/>
    <x v="3"/>
  </r>
  <r>
    <x v="4737"/>
    <d v="2025-05-25T00:00:00"/>
    <x v="3980"/>
    <x v="2"/>
    <n v="1"/>
    <x v="1"/>
    <x v="1"/>
    <x v="1"/>
    <m/>
    <s v="Payment"/>
    <n v="2"/>
    <s v="Cappuccino12 oz"/>
    <n v="5.5"/>
    <x v="3"/>
  </r>
  <r>
    <x v="4738"/>
    <d v="2025-05-25T00:00:00"/>
    <x v="3981"/>
    <x v="15"/>
    <n v="3"/>
    <x v="1"/>
    <x v="1"/>
    <x v="3"/>
    <m/>
    <s v="Payment"/>
    <n v="1"/>
    <s v="Frappé12 oz"/>
    <n v="14.25"/>
    <x v="3"/>
  </r>
  <r>
    <x v="4739"/>
    <d v="2025-05-25T00:00:00"/>
    <x v="3982"/>
    <x v="3"/>
    <n v="1"/>
    <x v="0"/>
    <x v="1"/>
    <x v="2"/>
    <m/>
    <s v="Payment"/>
    <n v="1"/>
    <s v="Drip coffee refill"/>
    <n v="1.25"/>
    <x v="3"/>
  </r>
  <r>
    <x v="4740"/>
    <d v="2025-05-25T00:00:00"/>
    <x v="3983"/>
    <x v="8"/>
    <n v="1"/>
    <x v="1"/>
    <x v="2"/>
    <x v="3"/>
    <m/>
    <s v="Payment"/>
    <n v="2"/>
    <s v="Iced tea12 oz"/>
    <n v="4.25"/>
    <x v="3"/>
  </r>
  <r>
    <x v="4741"/>
    <d v="2025-05-25T00:00:00"/>
    <x v="3984"/>
    <x v="15"/>
    <n v="2"/>
    <x v="1"/>
    <x v="1"/>
    <x v="3"/>
    <m/>
    <s v="Payment"/>
    <n v="2"/>
    <s v="Frappé12 oz"/>
    <n v="9.5"/>
    <x v="3"/>
  </r>
  <r>
    <x v="4742"/>
    <d v="2025-05-25T00:00:00"/>
    <x v="2945"/>
    <x v="13"/>
    <n v="1"/>
    <x v="4"/>
    <x v="2"/>
    <x v="1"/>
    <m/>
    <s v="Payment"/>
    <n v="1"/>
    <s v="Moroccan tea10 oz"/>
    <n v="3"/>
    <x v="3"/>
  </r>
  <r>
    <x v="4743"/>
    <d v="2025-05-25T00:00:00"/>
    <x v="3985"/>
    <x v="6"/>
    <n v="1"/>
    <x v="1"/>
    <x v="1"/>
    <x v="1"/>
    <m/>
    <s v="Payment"/>
    <n v="1"/>
    <s v="Pourover12 oz"/>
    <n v="3.5"/>
    <x v="3"/>
  </r>
  <r>
    <x v="4744"/>
    <d v="2025-05-25T00:00:00"/>
    <x v="3986"/>
    <x v="5"/>
    <n v="1"/>
    <x v="1"/>
    <x v="1"/>
    <x v="1"/>
    <m/>
    <s v="Payment"/>
    <n v="2"/>
    <s v="Café Cubano12 oz"/>
    <n v="7"/>
    <x v="3"/>
  </r>
  <r>
    <x v="4745"/>
    <d v="2025-05-25T00:00:00"/>
    <x v="3987"/>
    <x v="8"/>
    <n v="1"/>
    <x v="1"/>
    <x v="2"/>
    <x v="3"/>
    <m/>
    <s v="Payment"/>
    <n v="1"/>
    <s v="Iced tea12 oz"/>
    <n v="4.25"/>
    <x v="3"/>
  </r>
  <r>
    <x v="4746"/>
    <d v="2025-05-25T00:00:00"/>
    <x v="3988"/>
    <x v="2"/>
    <n v="1"/>
    <x v="1"/>
    <x v="1"/>
    <x v="1"/>
    <m/>
    <s v="Payment"/>
    <n v="1"/>
    <s v="Cappuccino12 oz"/>
    <n v="5.5"/>
    <x v="3"/>
  </r>
  <r>
    <x v="4747"/>
    <d v="2025-05-25T00:00:00"/>
    <x v="3989"/>
    <x v="12"/>
    <n v="1"/>
    <x v="3"/>
    <x v="1"/>
    <x v="1"/>
    <m/>
    <s v="Payment"/>
    <n v="1"/>
    <s v="Espresso1 oz"/>
    <n v="2.5"/>
    <x v="3"/>
  </r>
  <r>
    <x v="4748"/>
    <d v="2025-05-25T00:00:00"/>
    <x v="3990"/>
    <x v="7"/>
    <n v="1"/>
    <x v="2"/>
    <x v="1"/>
    <x v="1"/>
    <m/>
    <s v="Payment"/>
    <n v="1"/>
    <s v="Turkish coffee3 oz"/>
    <n v="3.75"/>
    <x v="3"/>
  </r>
  <r>
    <x v="4749"/>
    <d v="2025-05-25T00:00:00"/>
    <x v="3813"/>
    <x v="3"/>
    <n v="1"/>
    <x v="0"/>
    <x v="1"/>
    <x v="2"/>
    <m/>
    <s v="Payment"/>
    <n v="1"/>
    <s v="Drip coffee refill"/>
    <n v="1.25"/>
    <x v="3"/>
  </r>
  <r>
    <x v="4750"/>
    <d v="2025-05-25T00:00:00"/>
    <x v="3991"/>
    <x v="1"/>
    <n v="1"/>
    <x v="1"/>
    <x v="1"/>
    <x v="1"/>
    <m/>
    <s v="Payment"/>
    <n v="1"/>
    <s v="Café latté12 oz"/>
    <n v="4.25"/>
    <x v="3"/>
  </r>
  <r>
    <x v="4751"/>
    <d v="2025-05-25T00:00:00"/>
    <x v="2310"/>
    <x v="15"/>
    <n v="1"/>
    <x v="1"/>
    <x v="1"/>
    <x v="3"/>
    <m/>
    <s v="Payment"/>
    <n v="2"/>
    <s v="Frappé12 oz"/>
    <n v="4.75"/>
    <x v="3"/>
  </r>
  <r>
    <x v="4752"/>
    <d v="2025-05-25T00:00:00"/>
    <x v="3992"/>
    <x v="15"/>
    <n v="1"/>
    <x v="1"/>
    <x v="1"/>
    <x v="3"/>
    <m/>
    <s v="Payment"/>
    <n v="1"/>
    <s v="Frappé12 oz"/>
    <n v="4.75"/>
    <x v="3"/>
  </r>
  <r>
    <x v="4753"/>
    <d v="2025-05-25T00:00:00"/>
    <x v="3993"/>
    <x v="6"/>
    <n v="1"/>
    <x v="1"/>
    <x v="1"/>
    <x v="1"/>
    <m/>
    <s v="Payment"/>
    <n v="1"/>
    <s v="Pourover12 oz"/>
    <n v="3.5"/>
    <x v="3"/>
  </r>
  <r>
    <x v="4754"/>
    <d v="2025-05-25T00:00:00"/>
    <x v="3994"/>
    <x v="9"/>
    <n v="1"/>
    <x v="0"/>
    <x v="3"/>
    <x v="4"/>
    <m/>
    <s v="Payment"/>
    <n v="2"/>
    <s v="Syrup"/>
    <n v="0.75"/>
    <x v="3"/>
  </r>
  <r>
    <x v="4754"/>
    <d v="2025-05-25T00:00:00"/>
    <x v="3994"/>
    <x v="20"/>
    <n v="1"/>
    <x v="1"/>
    <x v="2"/>
    <x v="1"/>
    <m/>
    <s v="Payment"/>
    <n v="2"/>
    <s v="Rooibos latté12 oz"/>
    <n v="5.5"/>
    <x v="3"/>
  </r>
  <r>
    <x v="4754"/>
    <d v="2025-05-25T00:00:00"/>
    <x v="3994"/>
    <x v="6"/>
    <n v="1"/>
    <x v="1"/>
    <x v="1"/>
    <x v="1"/>
    <m/>
    <s v="Payment"/>
    <n v="2"/>
    <s v="Pourover12 oz"/>
    <n v="3.5"/>
    <x v="3"/>
  </r>
  <r>
    <x v="4755"/>
    <d v="2025-05-25T00:00:00"/>
    <x v="1899"/>
    <x v="7"/>
    <n v="1"/>
    <x v="2"/>
    <x v="1"/>
    <x v="1"/>
    <m/>
    <s v="Payment"/>
    <n v="1"/>
    <s v="Turkish coffee3 oz"/>
    <n v="3.75"/>
    <x v="3"/>
  </r>
  <r>
    <x v="4756"/>
    <d v="2025-05-25T00:00:00"/>
    <x v="3995"/>
    <x v="7"/>
    <n v="1"/>
    <x v="2"/>
    <x v="1"/>
    <x v="1"/>
    <m/>
    <s v="Payment"/>
    <n v="2"/>
    <s v="Turkish coffee3 oz"/>
    <n v="3.75"/>
    <x v="3"/>
  </r>
  <r>
    <x v="4756"/>
    <d v="2025-05-25T00:00:00"/>
    <x v="3995"/>
    <x v="20"/>
    <n v="1"/>
    <x v="1"/>
    <x v="2"/>
    <x v="1"/>
    <m/>
    <s v="Payment"/>
    <n v="2"/>
    <s v="Rooibos latté12 oz"/>
    <n v="5.5"/>
    <x v="3"/>
  </r>
  <r>
    <x v="4757"/>
    <d v="2025-05-25T00:00:00"/>
    <x v="3996"/>
    <x v="2"/>
    <n v="2"/>
    <x v="1"/>
    <x v="1"/>
    <x v="1"/>
    <m/>
    <s v="Payment"/>
    <n v="1"/>
    <s v="Cappuccino12 oz"/>
    <n v="11"/>
    <x v="3"/>
  </r>
  <r>
    <x v="4758"/>
    <d v="2025-05-25T00:00:00"/>
    <x v="3997"/>
    <x v="1"/>
    <n v="1"/>
    <x v="1"/>
    <x v="1"/>
    <x v="1"/>
    <m/>
    <s v="Payment"/>
    <n v="2"/>
    <s v="Café latté12 oz"/>
    <n v="4.25"/>
    <x v="3"/>
  </r>
  <r>
    <x v="4759"/>
    <d v="2025-05-25T00:00:00"/>
    <x v="3998"/>
    <x v="6"/>
    <n v="1"/>
    <x v="1"/>
    <x v="1"/>
    <x v="1"/>
    <m/>
    <s v="Payment"/>
    <n v="1"/>
    <s v="Pourover12 oz"/>
    <n v="3.5"/>
    <x v="3"/>
  </r>
  <r>
    <x v="4760"/>
    <d v="2025-05-25T00:00:00"/>
    <x v="3999"/>
    <x v="13"/>
    <n v="1"/>
    <x v="4"/>
    <x v="2"/>
    <x v="1"/>
    <m/>
    <s v="Payment"/>
    <n v="1"/>
    <s v="Moroccan tea10 oz"/>
    <n v="3"/>
    <x v="3"/>
  </r>
  <r>
    <x v="4760"/>
    <d v="2025-05-25T00:00:00"/>
    <x v="3999"/>
    <x v="15"/>
    <n v="1"/>
    <x v="1"/>
    <x v="1"/>
    <x v="3"/>
    <m/>
    <s v="Payment"/>
    <n v="1"/>
    <s v="Frappé12 oz"/>
    <n v="4.75"/>
    <x v="3"/>
  </r>
  <r>
    <x v="4761"/>
    <d v="2025-05-25T00:00:00"/>
    <x v="4000"/>
    <x v="5"/>
    <n v="1"/>
    <x v="1"/>
    <x v="1"/>
    <x v="1"/>
    <m/>
    <s v="Payment"/>
    <n v="2"/>
    <s v="Café Cubano12 oz"/>
    <n v="7"/>
    <x v="3"/>
  </r>
  <r>
    <x v="4762"/>
    <d v="2025-05-25T00:00:00"/>
    <x v="4001"/>
    <x v="6"/>
    <n v="1"/>
    <x v="1"/>
    <x v="1"/>
    <x v="1"/>
    <m/>
    <s v="Payment"/>
    <n v="2"/>
    <s v="Pourover12 oz"/>
    <n v="3.5"/>
    <x v="3"/>
  </r>
  <r>
    <x v="4763"/>
    <d v="2025-05-25T00:00:00"/>
    <x v="1573"/>
    <x v="15"/>
    <n v="1"/>
    <x v="1"/>
    <x v="1"/>
    <x v="3"/>
    <m/>
    <s v="Payment"/>
    <n v="2"/>
    <s v="Frappé12 oz"/>
    <n v="4.75"/>
    <x v="3"/>
  </r>
  <r>
    <x v="4764"/>
    <d v="2025-05-25T00:00:00"/>
    <x v="4002"/>
    <x v="17"/>
    <n v="1"/>
    <x v="1"/>
    <x v="1"/>
    <x v="3"/>
    <m/>
    <s v="Payment"/>
    <n v="2"/>
    <s v="Iced Guillermo12 oz"/>
    <n v="3.5"/>
    <x v="3"/>
  </r>
  <r>
    <x v="4765"/>
    <d v="2025-05-25T00:00:00"/>
    <x v="4003"/>
    <x v="13"/>
    <n v="1"/>
    <x v="4"/>
    <x v="2"/>
    <x v="1"/>
    <m/>
    <s v="Payment"/>
    <n v="2"/>
    <s v="Moroccan tea10 oz"/>
    <n v="3"/>
    <x v="3"/>
  </r>
  <r>
    <x v="4766"/>
    <d v="2025-05-25T00:00:00"/>
    <x v="4004"/>
    <x v="9"/>
    <n v="1"/>
    <x v="0"/>
    <x v="3"/>
    <x v="4"/>
    <m/>
    <s v="Payment"/>
    <n v="2"/>
    <s v="Syrup"/>
    <n v="0.75"/>
    <x v="3"/>
  </r>
  <r>
    <x v="4766"/>
    <d v="2025-05-25T00:00:00"/>
    <x v="4004"/>
    <x v="15"/>
    <n v="1"/>
    <x v="1"/>
    <x v="1"/>
    <x v="3"/>
    <m/>
    <s v="Payment"/>
    <n v="2"/>
    <s v="Frappé12 oz"/>
    <n v="4.75"/>
    <x v="3"/>
  </r>
  <r>
    <x v="4766"/>
    <d v="2025-05-25T00:00:00"/>
    <x v="4004"/>
    <x v="5"/>
    <n v="1"/>
    <x v="1"/>
    <x v="1"/>
    <x v="1"/>
    <m/>
    <s v="Payment"/>
    <n v="2"/>
    <s v="Café Cubano12 oz"/>
    <n v="7"/>
    <x v="3"/>
  </r>
  <r>
    <x v="4767"/>
    <d v="2025-05-25T00:00:00"/>
    <x v="4005"/>
    <x v="6"/>
    <n v="1"/>
    <x v="1"/>
    <x v="1"/>
    <x v="1"/>
    <m/>
    <s v="Payment"/>
    <n v="2"/>
    <s v="Pourover12 oz"/>
    <n v="3.5"/>
    <x v="3"/>
  </r>
  <r>
    <x v="4768"/>
    <d v="2025-05-25T00:00:00"/>
    <x v="4006"/>
    <x v="1"/>
    <n v="1"/>
    <x v="1"/>
    <x v="1"/>
    <x v="1"/>
    <m/>
    <s v="Payment"/>
    <n v="1"/>
    <s v="Café latté12 oz"/>
    <n v="4.25"/>
    <x v="3"/>
  </r>
  <r>
    <x v="4769"/>
    <d v="2025-05-25T00:00:00"/>
    <x v="4007"/>
    <x v="8"/>
    <n v="1"/>
    <x v="1"/>
    <x v="2"/>
    <x v="3"/>
    <m/>
    <s v="Payment"/>
    <n v="1"/>
    <s v="Iced tea12 oz"/>
    <n v="4.25"/>
    <x v="3"/>
  </r>
  <r>
    <x v="4770"/>
    <d v="2025-05-25T00:00:00"/>
    <x v="4008"/>
    <x v="15"/>
    <n v="3"/>
    <x v="1"/>
    <x v="1"/>
    <x v="3"/>
    <m/>
    <s v="Payment"/>
    <n v="2"/>
    <s v="Frappé12 oz"/>
    <n v="14.25"/>
    <x v="3"/>
  </r>
  <r>
    <x v="4771"/>
    <d v="2025-05-25T00:00:00"/>
    <x v="4009"/>
    <x v="9"/>
    <n v="2"/>
    <x v="0"/>
    <x v="3"/>
    <x v="4"/>
    <m/>
    <s v="Payment"/>
    <n v="2"/>
    <s v="Syrup"/>
    <n v="1.5"/>
    <x v="3"/>
  </r>
  <r>
    <x v="4771"/>
    <d v="2025-05-25T00:00:00"/>
    <x v="4009"/>
    <x v="6"/>
    <n v="2"/>
    <x v="1"/>
    <x v="1"/>
    <x v="1"/>
    <m/>
    <s v="Payment"/>
    <n v="2"/>
    <s v="Pourover12 oz"/>
    <n v="7"/>
    <x v="3"/>
  </r>
  <r>
    <x v="4772"/>
    <d v="2025-05-25T00:00:00"/>
    <x v="512"/>
    <x v="9"/>
    <n v="1"/>
    <x v="0"/>
    <x v="3"/>
    <x v="4"/>
    <m/>
    <s v="Payment"/>
    <n v="2"/>
    <s v="Syrup"/>
    <n v="0.75"/>
    <x v="3"/>
  </r>
  <r>
    <x v="4772"/>
    <d v="2025-05-25T00:00:00"/>
    <x v="512"/>
    <x v="6"/>
    <n v="1"/>
    <x v="1"/>
    <x v="1"/>
    <x v="1"/>
    <m/>
    <s v="Payment"/>
    <n v="2"/>
    <s v="Pourover12 oz"/>
    <n v="3.5"/>
    <x v="3"/>
  </r>
  <r>
    <x v="4773"/>
    <d v="2025-05-25T00:00:00"/>
    <x v="4010"/>
    <x v="9"/>
    <n v="1"/>
    <x v="0"/>
    <x v="3"/>
    <x v="4"/>
    <m/>
    <s v="Payment"/>
    <n v="2"/>
    <s v="Syrup"/>
    <n v="0.75"/>
    <x v="3"/>
  </r>
  <r>
    <x v="4773"/>
    <d v="2025-05-25T00:00:00"/>
    <x v="4010"/>
    <x v="6"/>
    <n v="1"/>
    <x v="1"/>
    <x v="1"/>
    <x v="1"/>
    <m/>
    <s v="Payment"/>
    <n v="2"/>
    <s v="Pourover12 oz"/>
    <n v="3.5"/>
    <x v="3"/>
  </r>
  <r>
    <x v="4774"/>
    <d v="2025-05-25T00:00:00"/>
    <x v="4011"/>
    <x v="24"/>
    <n v="1"/>
    <x v="1"/>
    <x v="1"/>
    <x v="1"/>
    <m/>
    <s v="Payment"/>
    <n v="1"/>
    <s v="Aeropress12 oz"/>
    <n v="6"/>
    <x v="3"/>
  </r>
  <r>
    <x v="4775"/>
    <d v="2025-05-25T00:00:00"/>
    <x v="4012"/>
    <x v="2"/>
    <n v="1"/>
    <x v="1"/>
    <x v="1"/>
    <x v="1"/>
    <m/>
    <s v="Payment"/>
    <n v="2"/>
    <s v="Cappuccino12 oz"/>
    <n v="5.5"/>
    <x v="3"/>
  </r>
  <r>
    <x v="4776"/>
    <d v="2025-05-25T00:00:00"/>
    <x v="4013"/>
    <x v="15"/>
    <n v="1"/>
    <x v="1"/>
    <x v="1"/>
    <x v="3"/>
    <m/>
    <s v="Payment"/>
    <n v="1"/>
    <s v="Frappé12 oz"/>
    <n v="4.75"/>
    <x v="3"/>
  </r>
  <r>
    <x v="4777"/>
    <d v="2025-05-25T00:00:00"/>
    <x v="4014"/>
    <x v="17"/>
    <n v="1"/>
    <x v="1"/>
    <x v="1"/>
    <x v="3"/>
    <m/>
    <s v="Payment"/>
    <n v="1"/>
    <s v="Iced Guillermo12 oz"/>
    <n v="3.5"/>
    <x v="3"/>
  </r>
  <r>
    <x v="4778"/>
    <d v="2025-05-25T00:00:00"/>
    <x v="4015"/>
    <x v="9"/>
    <n v="1"/>
    <x v="0"/>
    <x v="3"/>
    <x v="4"/>
    <m/>
    <s v="Payment"/>
    <n v="1"/>
    <s v="Syrup"/>
    <n v="0.75"/>
    <x v="3"/>
  </r>
  <r>
    <x v="4778"/>
    <d v="2025-05-25T00:00:00"/>
    <x v="4015"/>
    <x v="6"/>
    <n v="1"/>
    <x v="1"/>
    <x v="1"/>
    <x v="1"/>
    <m/>
    <s v="Payment"/>
    <n v="1"/>
    <s v="Pourover12 oz"/>
    <n v="3.5"/>
    <x v="3"/>
  </r>
  <r>
    <x v="4778"/>
    <d v="2025-05-25T00:00:00"/>
    <x v="4015"/>
    <x v="5"/>
    <n v="1"/>
    <x v="1"/>
    <x v="1"/>
    <x v="1"/>
    <m/>
    <s v="Payment"/>
    <n v="1"/>
    <s v="Café Cubano12 oz"/>
    <n v="7"/>
    <x v="3"/>
  </r>
  <r>
    <x v="4779"/>
    <d v="2025-05-25T00:00:00"/>
    <x v="4016"/>
    <x v="6"/>
    <n v="1"/>
    <x v="1"/>
    <x v="1"/>
    <x v="1"/>
    <m/>
    <s v="Payment"/>
    <n v="2"/>
    <s v="Pourover12 oz"/>
    <n v="3.5"/>
    <x v="3"/>
  </r>
  <r>
    <x v="4780"/>
    <d v="2025-05-25T00:00:00"/>
    <x v="4017"/>
    <x v="1"/>
    <n v="2"/>
    <x v="1"/>
    <x v="1"/>
    <x v="1"/>
    <m/>
    <s v="Payment"/>
    <n v="1"/>
    <s v="Café latté12 oz"/>
    <n v="8.5"/>
    <x v="3"/>
  </r>
  <r>
    <x v="4781"/>
    <d v="2025-05-25T00:00:00"/>
    <x v="4018"/>
    <x v="12"/>
    <n v="2"/>
    <x v="3"/>
    <x v="1"/>
    <x v="1"/>
    <m/>
    <s v="Payment"/>
    <n v="1"/>
    <s v="Espresso1 oz"/>
    <n v="5"/>
    <x v="3"/>
  </r>
  <r>
    <x v="4782"/>
    <d v="2025-05-25T00:00:00"/>
    <x v="4019"/>
    <x v="15"/>
    <n v="1"/>
    <x v="1"/>
    <x v="1"/>
    <x v="3"/>
    <m/>
    <s v="Payment"/>
    <n v="2"/>
    <s v="Frappé12 oz"/>
    <n v="4.75"/>
    <x v="3"/>
  </r>
  <r>
    <x v="4782"/>
    <d v="2025-05-25T00:00:00"/>
    <x v="4019"/>
    <x v="10"/>
    <n v="1"/>
    <x v="1"/>
    <x v="4"/>
    <x v="5"/>
    <m/>
    <s v="Payment"/>
    <n v="2"/>
    <s v="Single-origin12 oz"/>
    <n v="14.95"/>
    <x v="3"/>
  </r>
  <r>
    <x v="4783"/>
    <d v="2025-05-25T00:00:00"/>
    <x v="4020"/>
    <x v="15"/>
    <n v="1"/>
    <x v="1"/>
    <x v="1"/>
    <x v="3"/>
    <m/>
    <s v="Payment"/>
    <n v="1"/>
    <s v="Frappé12 oz"/>
    <n v="4.75"/>
    <x v="3"/>
  </r>
  <r>
    <x v="4784"/>
    <d v="2025-05-25T00:00:00"/>
    <x v="4021"/>
    <x v="6"/>
    <n v="1"/>
    <x v="1"/>
    <x v="1"/>
    <x v="1"/>
    <m/>
    <s v="Payment"/>
    <n v="2"/>
    <s v="Pourover12 oz"/>
    <n v="3.5"/>
    <x v="3"/>
  </r>
  <r>
    <x v="4785"/>
    <d v="2025-05-25T00:00:00"/>
    <x v="4022"/>
    <x v="9"/>
    <n v="1"/>
    <x v="0"/>
    <x v="3"/>
    <x v="4"/>
    <m/>
    <s v="Payment"/>
    <n v="2"/>
    <s v="Syrup"/>
    <n v="0.75"/>
    <x v="3"/>
  </r>
  <r>
    <x v="4785"/>
    <d v="2025-05-25T00:00:00"/>
    <x v="4022"/>
    <x v="1"/>
    <n v="1"/>
    <x v="1"/>
    <x v="1"/>
    <x v="1"/>
    <m/>
    <s v="Payment"/>
    <n v="2"/>
    <s v="Café latté12 oz"/>
    <n v="4.25"/>
    <x v="3"/>
  </r>
  <r>
    <x v="4786"/>
    <d v="2025-05-25T00:00:00"/>
    <x v="4023"/>
    <x v="9"/>
    <n v="1"/>
    <x v="0"/>
    <x v="3"/>
    <x v="4"/>
    <m/>
    <s v="Payment"/>
    <n v="1"/>
    <s v="Syrup"/>
    <n v="0.75"/>
    <x v="3"/>
  </r>
  <r>
    <x v="4786"/>
    <d v="2025-05-25T00:00:00"/>
    <x v="4023"/>
    <x v="6"/>
    <n v="1"/>
    <x v="1"/>
    <x v="1"/>
    <x v="1"/>
    <m/>
    <s v="Payment"/>
    <n v="1"/>
    <s v="Pourover12 oz"/>
    <n v="3.5"/>
    <x v="3"/>
  </r>
  <r>
    <x v="4787"/>
    <d v="2025-05-25T00:00:00"/>
    <x v="4024"/>
    <x v="11"/>
    <n v="1"/>
    <x v="0"/>
    <x v="3"/>
    <x v="4"/>
    <m/>
    <s v="Payment"/>
    <n v="2"/>
    <s v="Extra shot"/>
    <n v="1"/>
    <x v="3"/>
  </r>
  <r>
    <x v="4788"/>
    <d v="2025-05-25T00:00:00"/>
    <x v="4025"/>
    <x v="9"/>
    <n v="1"/>
    <x v="0"/>
    <x v="3"/>
    <x v="4"/>
    <m/>
    <s v="Payment"/>
    <n v="2"/>
    <s v="Syrup"/>
    <n v="0.75"/>
    <x v="3"/>
  </r>
  <r>
    <x v="4788"/>
    <d v="2025-05-25T00:00:00"/>
    <x v="4025"/>
    <x v="6"/>
    <n v="1"/>
    <x v="1"/>
    <x v="1"/>
    <x v="1"/>
    <m/>
    <s v="Payment"/>
    <n v="2"/>
    <s v="Pourover12 oz"/>
    <n v="3.5"/>
    <x v="3"/>
  </r>
  <r>
    <x v="4788"/>
    <d v="2025-05-25T00:00:00"/>
    <x v="4025"/>
    <x v="16"/>
    <n v="1"/>
    <x v="1"/>
    <x v="5"/>
    <x v="3"/>
    <m/>
    <s v="Payment"/>
    <n v="2"/>
    <s v="Coconut milk smoothie12 oz"/>
    <n v="5.75"/>
    <x v="3"/>
  </r>
  <r>
    <x v="4789"/>
    <d v="2025-05-25T00:00:00"/>
    <x v="4026"/>
    <x v="4"/>
    <n v="1"/>
    <x v="1"/>
    <x v="1"/>
    <x v="1"/>
    <m/>
    <s v="Payment"/>
    <n v="1"/>
    <s v="Drip coffee12 oz"/>
    <n v="2.25"/>
    <x v="3"/>
  </r>
  <r>
    <x v="4790"/>
    <d v="2025-05-25T00:00:00"/>
    <x v="4027"/>
    <x v="17"/>
    <n v="1"/>
    <x v="1"/>
    <x v="1"/>
    <x v="3"/>
    <m/>
    <s v="Payment"/>
    <n v="1"/>
    <s v="Iced Guillermo12 oz"/>
    <n v="3.5"/>
    <x v="3"/>
  </r>
  <r>
    <x v="4791"/>
    <d v="2025-05-25T00:00:00"/>
    <x v="4028"/>
    <x v="6"/>
    <n v="1"/>
    <x v="1"/>
    <x v="1"/>
    <x v="1"/>
    <m/>
    <s v="Payment"/>
    <n v="1"/>
    <s v="Pourover12 oz"/>
    <n v="3.5"/>
    <x v="3"/>
  </r>
  <r>
    <x v="4792"/>
    <d v="2025-05-25T00:00:00"/>
    <x v="3872"/>
    <x v="40"/>
    <n v="1"/>
    <x v="0"/>
    <x v="6"/>
    <x v="7"/>
    <m/>
    <s v="Payment"/>
    <n v="1"/>
    <s v="Snack cake"/>
    <n v="2"/>
    <x v="3"/>
  </r>
  <r>
    <x v="4793"/>
    <d v="2025-05-25T00:00:00"/>
    <x v="4029"/>
    <x v="31"/>
    <n v="1"/>
    <x v="0"/>
    <x v="6"/>
    <x v="7"/>
    <m/>
    <s v="Payment"/>
    <n v="1"/>
    <s v="Sticky bun"/>
    <n v="2.75"/>
    <x v="3"/>
  </r>
  <r>
    <x v="4794"/>
    <d v="2025-05-25T00:00:00"/>
    <x v="3875"/>
    <x v="36"/>
    <n v="1"/>
    <x v="0"/>
    <x v="6"/>
    <x v="7"/>
    <m/>
    <s v="Payment"/>
    <n v="1"/>
    <s v="Cookie"/>
    <n v="3"/>
    <x v="3"/>
  </r>
  <r>
    <x v="4795"/>
    <d v="2025-05-25T00:00:00"/>
    <x v="3882"/>
    <x v="36"/>
    <n v="1"/>
    <x v="0"/>
    <x v="6"/>
    <x v="7"/>
    <m/>
    <s v="Payment"/>
    <n v="1"/>
    <s v="Cookie"/>
    <n v="3"/>
    <x v="3"/>
  </r>
  <r>
    <x v="4796"/>
    <d v="2025-05-25T00:00:00"/>
    <x v="3893"/>
    <x v="32"/>
    <n v="1"/>
    <x v="0"/>
    <x v="6"/>
    <x v="7"/>
    <m/>
    <s v="Payment"/>
    <n v="1"/>
    <s v="Scone with clotted cream and jam"/>
    <n v="5.75"/>
    <x v="3"/>
  </r>
  <r>
    <x v="4797"/>
    <d v="2025-05-25T00:00:00"/>
    <x v="77"/>
    <x v="28"/>
    <n v="2"/>
    <x v="0"/>
    <x v="6"/>
    <x v="7"/>
    <m/>
    <s v="Payment"/>
    <n v="1"/>
    <s v="Pizza pocket"/>
    <n v="10"/>
    <x v="3"/>
  </r>
  <r>
    <x v="4798"/>
    <d v="2025-05-25T00:00:00"/>
    <x v="3911"/>
    <x v="31"/>
    <n v="1"/>
    <x v="0"/>
    <x v="6"/>
    <x v="7"/>
    <m/>
    <s v="Payment"/>
    <n v="1"/>
    <s v="Sticky bun"/>
    <n v="2.75"/>
    <x v="3"/>
  </r>
  <r>
    <x v="4799"/>
    <d v="2025-05-25T00:00:00"/>
    <x v="3082"/>
    <x v="33"/>
    <n v="1"/>
    <x v="0"/>
    <x v="6"/>
    <x v="8"/>
    <m/>
    <s v="Payment"/>
    <n v="2"/>
    <s v="Sticky bun (day old)"/>
    <n v="2"/>
    <x v="3"/>
  </r>
  <r>
    <x v="4800"/>
    <d v="2025-05-25T00:00:00"/>
    <x v="4030"/>
    <x v="36"/>
    <n v="1"/>
    <x v="0"/>
    <x v="6"/>
    <x v="7"/>
    <m/>
    <s v="Payment"/>
    <n v="1"/>
    <s v="Cookie"/>
    <n v="3"/>
    <x v="3"/>
  </r>
  <r>
    <x v="4801"/>
    <d v="2025-05-25T00:00:00"/>
    <x v="3933"/>
    <x v="39"/>
    <n v="1"/>
    <x v="0"/>
    <x v="6"/>
    <x v="7"/>
    <m/>
    <s v="Payment"/>
    <n v="1"/>
    <s v="Chocolate croissant"/>
    <n v="5.25"/>
    <x v="3"/>
  </r>
  <r>
    <x v="4802"/>
    <d v="2025-05-25T00:00:00"/>
    <x v="3934"/>
    <x v="38"/>
    <n v="1"/>
    <x v="0"/>
    <x v="6"/>
    <x v="9"/>
    <m/>
    <s v="Payment"/>
    <n v="1"/>
    <s v="Toastie"/>
    <n v="6.75"/>
    <x v="3"/>
  </r>
  <r>
    <x v="4803"/>
    <d v="2025-05-25T00:00:00"/>
    <x v="3935"/>
    <x v="31"/>
    <n v="1"/>
    <x v="0"/>
    <x v="6"/>
    <x v="7"/>
    <m/>
    <s v="Payment"/>
    <n v="1"/>
    <s v="Sticky bun"/>
    <n v="2.75"/>
    <x v="3"/>
  </r>
  <r>
    <x v="4804"/>
    <d v="2025-05-25T00:00:00"/>
    <x v="3938"/>
    <x v="37"/>
    <n v="1"/>
    <x v="0"/>
    <x v="6"/>
    <x v="7"/>
    <m/>
    <s v="Payment"/>
    <n v="1"/>
    <s v="Donut"/>
    <n v="3.75"/>
    <x v="3"/>
  </r>
  <r>
    <x v="4804"/>
    <d v="2025-05-25T00:00:00"/>
    <x v="3938"/>
    <x v="43"/>
    <n v="2"/>
    <x v="0"/>
    <x v="6"/>
    <x v="7"/>
    <m/>
    <s v="Payment"/>
    <n v="1"/>
    <s v="Croissant"/>
    <n v="9.5"/>
    <x v="3"/>
  </r>
  <r>
    <x v="4805"/>
    <d v="2025-05-25T00:00:00"/>
    <x v="3941"/>
    <x v="39"/>
    <n v="1"/>
    <x v="0"/>
    <x v="6"/>
    <x v="7"/>
    <m/>
    <s v="Payment"/>
    <n v="1"/>
    <s v="Chocolate croissant"/>
    <n v="5.25"/>
    <x v="3"/>
  </r>
  <r>
    <x v="4806"/>
    <d v="2025-05-25T00:00:00"/>
    <x v="3943"/>
    <x v="38"/>
    <n v="1"/>
    <x v="0"/>
    <x v="6"/>
    <x v="9"/>
    <m/>
    <s v="Payment"/>
    <n v="1"/>
    <s v="Toastie"/>
    <n v="6.75"/>
    <x v="3"/>
  </r>
  <r>
    <x v="4807"/>
    <d v="2025-05-25T00:00:00"/>
    <x v="3947"/>
    <x v="38"/>
    <n v="1"/>
    <x v="0"/>
    <x v="6"/>
    <x v="9"/>
    <m/>
    <s v="Payment"/>
    <n v="1"/>
    <s v="Toastie"/>
    <n v="6.75"/>
    <x v="3"/>
  </r>
  <r>
    <x v="4807"/>
    <d v="2025-05-25T00:00:00"/>
    <x v="3947"/>
    <x v="39"/>
    <n v="1"/>
    <x v="0"/>
    <x v="6"/>
    <x v="7"/>
    <m/>
    <s v="Payment"/>
    <n v="1"/>
    <s v="Chocolate croissant"/>
    <n v="5.25"/>
    <x v="3"/>
  </r>
  <r>
    <x v="4808"/>
    <d v="2025-05-25T00:00:00"/>
    <x v="3948"/>
    <x v="32"/>
    <n v="1"/>
    <x v="0"/>
    <x v="6"/>
    <x v="7"/>
    <m/>
    <s v="Payment"/>
    <n v="1"/>
    <s v="Scone with clotted cream and jam"/>
    <n v="5.75"/>
    <x v="3"/>
  </r>
  <r>
    <x v="4809"/>
    <d v="2025-05-25T00:00:00"/>
    <x v="3950"/>
    <x v="28"/>
    <n v="1"/>
    <x v="0"/>
    <x v="6"/>
    <x v="7"/>
    <m/>
    <s v="Payment"/>
    <n v="1"/>
    <s v="Pizza pocket"/>
    <n v="5"/>
    <x v="3"/>
  </r>
  <r>
    <x v="4810"/>
    <d v="2025-05-25T00:00:00"/>
    <x v="3952"/>
    <x v="28"/>
    <n v="1"/>
    <x v="0"/>
    <x v="6"/>
    <x v="7"/>
    <m/>
    <s v="Payment"/>
    <n v="1"/>
    <s v="Pizza pocket"/>
    <n v="5"/>
    <x v="3"/>
  </r>
  <r>
    <x v="4811"/>
    <d v="2025-05-25T00:00:00"/>
    <x v="3960"/>
    <x v="31"/>
    <n v="1"/>
    <x v="0"/>
    <x v="6"/>
    <x v="7"/>
    <m/>
    <s v="Payment"/>
    <n v="1"/>
    <s v="Sticky bun"/>
    <n v="2.75"/>
    <x v="3"/>
  </r>
  <r>
    <x v="4812"/>
    <d v="2025-05-25T00:00:00"/>
    <x v="3967"/>
    <x v="32"/>
    <n v="1"/>
    <x v="0"/>
    <x v="6"/>
    <x v="7"/>
    <m/>
    <s v="Payment"/>
    <n v="1"/>
    <s v="Scone with clotted cream and jam"/>
    <n v="5.75"/>
    <x v="3"/>
  </r>
  <r>
    <x v="4813"/>
    <d v="2025-05-25T00:00:00"/>
    <x v="3245"/>
    <x v="32"/>
    <n v="1"/>
    <x v="0"/>
    <x v="6"/>
    <x v="7"/>
    <m/>
    <s v="Payment"/>
    <n v="1"/>
    <s v="Scone with clotted cream and jam"/>
    <n v="5.75"/>
    <x v="3"/>
  </r>
  <r>
    <x v="4814"/>
    <d v="2025-05-25T00:00:00"/>
    <x v="3976"/>
    <x v="43"/>
    <n v="1"/>
    <x v="0"/>
    <x v="6"/>
    <x v="7"/>
    <m/>
    <s v="Payment"/>
    <n v="1"/>
    <s v="Croissant"/>
    <n v="4.75"/>
    <x v="3"/>
  </r>
  <r>
    <x v="4815"/>
    <d v="2025-05-25T00:00:00"/>
    <x v="3977"/>
    <x v="32"/>
    <n v="1"/>
    <x v="0"/>
    <x v="6"/>
    <x v="7"/>
    <m/>
    <s v="Payment"/>
    <n v="1"/>
    <s v="Scone with clotted cream and jam"/>
    <n v="5.75"/>
    <x v="3"/>
  </r>
  <r>
    <x v="4816"/>
    <d v="2025-05-25T00:00:00"/>
    <x v="4031"/>
    <x v="32"/>
    <n v="1"/>
    <x v="0"/>
    <x v="6"/>
    <x v="7"/>
    <m/>
    <s v="Payment"/>
    <n v="1"/>
    <s v="Scone with clotted cream and jam"/>
    <n v="5.75"/>
    <x v="3"/>
  </r>
  <r>
    <x v="4817"/>
    <d v="2025-05-25T00:00:00"/>
    <x v="3985"/>
    <x v="32"/>
    <n v="1"/>
    <x v="0"/>
    <x v="6"/>
    <x v="7"/>
    <m/>
    <s v="Payment"/>
    <n v="1"/>
    <s v="Scone with clotted cream and jam"/>
    <n v="5.75"/>
    <x v="3"/>
  </r>
  <r>
    <x v="4818"/>
    <d v="2025-05-25T00:00:00"/>
    <x v="3987"/>
    <x v="32"/>
    <n v="1"/>
    <x v="0"/>
    <x v="6"/>
    <x v="7"/>
    <m/>
    <s v="Payment"/>
    <n v="1"/>
    <s v="Scone with clotted cream and jam"/>
    <n v="5.75"/>
    <x v="3"/>
  </r>
  <r>
    <x v="4819"/>
    <d v="2025-05-25T00:00:00"/>
    <x v="3988"/>
    <x v="28"/>
    <n v="1"/>
    <x v="0"/>
    <x v="6"/>
    <x v="7"/>
    <m/>
    <s v="Payment"/>
    <n v="1"/>
    <s v="Pizza pocket"/>
    <n v="5"/>
    <x v="3"/>
  </r>
  <r>
    <x v="4820"/>
    <d v="2025-05-25T00:00:00"/>
    <x v="3990"/>
    <x v="39"/>
    <n v="1"/>
    <x v="0"/>
    <x v="6"/>
    <x v="7"/>
    <m/>
    <s v="Payment"/>
    <n v="1"/>
    <s v="Chocolate croissant"/>
    <n v="5.25"/>
    <x v="3"/>
  </r>
  <r>
    <x v="4821"/>
    <d v="2025-05-25T00:00:00"/>
    <x v="3992"/>
    <x v="43"/>
    <n v="1"/>
    <x v="0"/>
    <x v="6"/>
    <x v="7"/>
    <m/>
    <s v="Payment"/>
    <n v="1"/>
    <s v="Croissant"/>
    <n v="4.75"/>
    <x v="3"/>
  </r>
  <r>
    <x v="4822"/>
    <d v="2025-05-25T00:00:00"/>
    <x v="3993"/>
    <x v="39"/>
    <n v="1"/>
    <x v="0"/>
    <x v="6"/>
    <x v="7"/>
    <m/>
    <s v="Payment"/>
    <n v="1"/>
    <s v="Chocolate croissant"/>
    <n v="5.25"/>
    <x v="3"/>
  </r>
  <r>
    <x v="4823"/>
    <d v="2025-05-25T00:00:00"/>
    <x v="3999"/>
    <x v="27"/>
    <n v="1"/>
    <x v="0"/>
    <x v="6"/>
    <x v="7"/>
    <m/>
    <s v="Payment"/>
    <n v="1"/>
    <s v="Apricot danish"/>
    <n v="3.5"/>
    <x v="3"/>
  </r>
  <r>
    <x v="4824"/>
    <d v="2025-05-25T00:00:00"/>
    <x v="4007"/>
    <x v="31"/>
    <n v="1"/>
    <x v="0"/>
    <x v="6"/>
    <x v="7"/>
    <m/>
    <s v="Payment"/>
    <n v="1"/>
    <s v="Sticky bun"/>
    <n v="2.75"/>
    <x v="3"/>
  </r>
  <r>
    <x v="4825"/>
    <d v="2025-05-25T00:00:00"/>
    <x v="4013"/>
    <x v="28"/>
    <n v="1"/>
    <x v="0"/>
    <x v="6"/>
    <x v="7"/>
    <m/>
    <s v="Payment"/>
    <n v="1"/>
    <s v="Pizza pocket"/>
    <n v="5"/>
    <x v="3"/>
  </r>
  <r>
    <x v="4826"/>
    <d v="2025-05-25T00:00:00"/>
    <x v="4032"/>
    <x v="29"/>
    <n v="1"/>
    <x v="0"/>
    <x v="6"/>
    <x v="7"/>
    <m/>
    <s v="Payment"/>
    <n v="2"/>
    <s v="Cinnamon roll"/>
    <n v="3.75"/>
    <x v="3"/>
  </r>
  <r>
    <x v="4827"/>
    <d v="2025-05-25T00:00:00"/>
    <x v="4015"/>
    <x v="32"/>
    <n v="1"/>
    <x v="0"/>
    <x v="6"/>
    <x v="7"/>
    <m/>
    <s v="Payment"/>
    <n v="1"/>
    <s v="Scone with clotted cream and jam"/>
    <n v="5.75"/>
    <x v="3"/>
  </r>
  <r>
    <x v="4827"/>
    <d v="2025-05-25T00:00:00"/>
    <x v="4015"/>
    <x v="43"/>
    <n v="1"/>
    <x v="0"/>
    <x v="6"/>
    <x v="7"/>
    <m/>
    <s v="Payment"/>
    <n v="1"/>
    <s v="Croissant"/>
    <n v="4.75"/>
    <x v="3"/>
  </r>
  <r>
    <x v="4828"/>
    <d v="2025-05-25T00:00:00"/>
    <x v="4017"/>
    <x v="31"/>
    <n v="1"/>
    <x v="0"/>
    <x v="6"/>
    <x v="7"/>
    <m/>
    <s v="Payment"/>
    <n v="1"/>
    <s v="Sticky bun"/>
    <n v="2.75"/>
    <x v="3"/>
  </r>
  <r>
    <x v="4829"/>
    <d v="2025-05-25T00:00:00"/>
    <x v="4021"/>
    <x v="31"/>
    <n v="1"/>
    <x v="0"/>
    <x v="6"/>
    <x v="7"/>
    <m/>
    <s v="Payment"/>
    <n v="2"/>
    <s v="Sticky bun"/>
    <n v="2.75"/>
    <x v="3"/>
  </r>
  <r>
    <x v="4830"/>
    <d v="2025-05-25T00:00:00"/>
    <x v="1446"/>
    <x v="43"/>
    <n v="1"/>
    <x v="0"/>
    <x v="6"/>
    <x v="7"/>
    <m/>
    <s v="Payment"/>
    <n v="1"/>
    <s v="Croissant"/>
    <n v="4.75"/>
    <x v="3"/>
  </r>
  <r>
    <x v="4831"/>
    <d v="2025-05-25T00:00:00"/>
    <x v="4023"/>
    <x v="38"/>
    <n v="1"/>
    <x v="0"/>
    <x v="6"/>
    <x v="9"/>
    <m/>
    <s v="Payment"/>
    <n v="1"/>
    <s v="Toastie"/>
    <n v="6.75"/>
    <x v="3"/>
  </r>
  <r>
    <x v="4831"/>
    <d v="2025-05-25T00:00:00"/>
    <x v="4023"/>
    <x v="29"/>
    <n v="1"/>
    <x v="0"/>
    <x v="6"/>
    <x v="7"/>
    <m/>
    <s v="Payment"/>
    <n v="1"/>
    <s v="Cinnamon roll"/>
    <n v="3.75"/>
    <x v="3"/>
  </r>
  <r>
    <x v="4832"/>
    <d v="2025-05-25T00:00:00"/>
    <x v="4026"/>
    <x v="43"/>
    <n v="1"/>
    <x v="0"/>
    <x v="6"/>
    <x v="7"/>
    <m/>
    <s v="Payment"/>
    <n v="1"/>
    <s v="Croissant"/>
    <n v="4.75"/>
    <x v="3"/>
  </r>
  <r>
    <x v="4833"/>
    <d v="2025-05-25T00:00:00"/>
    <x v="4027"/>
    <x v="38"/>
    <n v="1"/>
    <x v="0"/>
    <x v="6"/>
    <x v="9"/>
    <m/>
    <s v="Payment"/>
    <n v="1"/>
    <s v="Toastie"/>
    <n v="6.75"/>
    <x v="3"/>
  </r>
  <r>
    <x v="4834"/>
    <d v="2025-05-26T00:00:00"/>
    <x v="4033"/>
    <x v="12"/>
    <n v="1"/>
    <x v="3"/>
    <x v="1"/>
    <x v="1"/>
    <m/>
    <s v="Payment"/>
    <n v="1"/>
    <s v="Espresso1 oz"/>
    <n v="2.5"/>
    <x v="4"/>
  </r>
  <r>
    <x v="4834"/>
    <d v="2025-05-26T00:00:00"/>
    <x v="4033"/>
    <x v="16"/>
    <n v="1"/>
    <x v="1"/>
    <x v="5"/>
    <x v="3"/>
    <m/>
    <s v="Payment"/>
    <n v="1"/>
    <s v="Coconut milk smoothie12 oz"/>
    <n v="5.75"/>
    <x v="4"/>
  </r>
  <r>
    <x v="4835"/>
    <d v="2025-05-26T00:00:00"/>
    <x v="4034"/>
    <x v="3"/>
    <n v="1"/>
    <x v="0"/>
    <x v="1"/>
    <x v="2"/>
    <m/>
    <s v="Payment"/>
    <n v="1"/>
    <s v="Drip coffee refill"/>
    <n v="1.25"/>
    <x v="4"/>
  </r>
  <r>
    <x v="4836"/>
    <d v="2025-05-26T00:00:00"/>
    <x v="4035"/>
    <x v="7"/>
    <n v="1"/>
    <x v="2"/>
    <x v="1"/>
    <x v="1"/>
    <m/>
    <s v="Payment"/>
    <n v="1"/>
    <s v="Turkish coffee3 oz"/>
    <n v="3.75"/>
    <x v="4"/>
  </r>
  <r>
    <x v="4836"/>
    <d v="2025-05-26T00:00:00"/>
    <x v="4035"/>
    <x v="6"/>
    <n v="1"/>
    <x v="1"/>
    <x v="1"/>
    <x v="1"/>
    <m/>
    <s v="Payment"/>
    <n v="1"/>
    <s v="Pourover12 oz"/>
    <n v="3.5"/>
    <x v="4"/>
  </r>
  <r>
    <x v="4836"/>
    <d v="2025-05-26T00:00:00"/>
    <x v="4035"/>
    <x v="14"/>
    <n v="1"/>
    <x v="5"/>
    <x v="5"/>
    <x v="1"/>
    <m/>
    <s v="Payment"/>
    <n v="1"/>
    <s v="Hot chocolateRegular (12 oz)"/>
    <n v="4.75"/>
    <x v="4"/>
  </r>
  <r>
    <x v="4837"/>
    <d v="2025-05-26T00:00:00"/>
    <x v="4036"/>
    <x v="19"/>
    <n v="1"/>
    <x v="1"/>
    <x v="4"/>
    <x v="5"/>
    <m/>
    <s v="Payment"/>
    <n v="1"/>
    <s v="House blend12 oz"/>
    <n v="12.95"/>
    <x v="4"/>
  </r>
  <r>
    <x v="4838"/>
    <d v="2025-05-26T00:00:00"/>
    <x v="4037"/>
    <x v="15"/>
    <n v="1"/>
    <x v="1"/>
    <x v="1"/>
    <x v="3"/>
    <m/>
    <s v="Payment"/>
    <n v="1"/>
    <s v="Frappé12 oz"/>
    <n v="4.75"/>
    <x v="4"/>
  </r>
  <r>
    <x v="4839"/>
    <d v="2025-05-26T00:00:00"/>
    <x v="4038"/>
    <x v="9"/>
    <n v="1"/>
    <x v="0"/>
    <x v="3"/>
    <x v="4"/>
    <m/>
    <s v="Payment"/>
    <n v="1"/>
    <s v="Syrup"/>
    <n v="0.75"/>
    <x v="4"/>
  </r>
  <r>
    <x v="4839"/>
    <d v="2025-05-26T00:00:00"/>
    <x v="4038"/>
    <x v="15"/>
    <n v="1"/>
    <x v="1"/>
    <x v="1"/>
    <x v="3"/>
    <m/>
    <s v="Payment"/>
    <n v="1"/>
    <s v="Frappé12 oz"/>
    <n v="4.75"/>
    <x v="4"/>
  </r>
  <r>
    <x v="4840"/>
    <d v="2025-05-26T00:00:00"/>
    <x v="4039"/>
    <x v="9"/>
    <n v="1"/>
    <x v="0"/>
    <x v="3"/>
    <x v="4"/>
    <m/>
    <s v="Payment"/>
    <n v="1"/>
    <s v="Syrup"/>
    <n v="0.75"/>
    <x v="4"/>
  </r>
  <r>
    <x v="4840"/>
    <d v="2025-05-26T00:00:00"/>
    <x v="4039"/>
    <x v="6"/>
    <n v="2"/>
    <x v="1"/>
    <x v="1"/>
    <x v="1"/>
    <m/>
    <s v="Payment"/>
    <n v="1"/>
    <s v="Pourover12 oz"/>
    <n v="7"/>
    <x v="4"/>
  </r>
  <r>
    <x v="4841"/>
    <d v="2025-05-26T00:00:00"/>
    <x v="4040"/>
    <x v="15"/>
    <n v="1"/>
    <x v="1"/>
    <x v="1"/>
    <x v="3"/>
    <m/>
    <s v="Payment"/>
    <n v="1"/>
    <s v="Frappé12 oz"/>
    <n v="4.75"/>
    <x v="4"/>
  </r>
  <r>
    <x v="4841"/>
    <d v="2025-05-26T00:00:00"/>
    <x v="4040"/>
    <x v="10"/>
    <n v="1"/>
    <x v="1"/>
    <x v="4"/>
    <x v="5"/>
    <m/>
    <s v="Payment"/>
    <n v="1"/>
    <s v="Single-origin12 oz"/>
    <n v="14.95"/>
    <x v="4"/>
  </r>
  <r>
    <x v="4842"/>
    <d v="2025-05-26T00:00:00"/>
    <x v="4041"/>
    <x v="1"/>
    <n v="1"/>
    <x v="1"/>
    <x v="1"/>
    <x v="1"/>
    <m/>
    <s v="Payment"/>
    <n v="1"/>
    <s v="Café latté12 oz"/>
    <n v="4.25"/>
    <x v="4"/>
  </r>
  <r>
    <x v="4843"/>
    <d v="2025-05-26T00:00:00"/>
    <x v="4042"/>
    <x v="7"/>
    <n v="1"/>
    <x v="2"/>
    <x v="1"/>
    <x v="1"/>
    <m/>
    <s v="Payment"/>
    <n v="2"/>
    <s v="Turkish coffee3 oz"/>
    <n v="3.75"/>
    <x v="4"/>
  </r>
  <r>
    <x v="4843"/>
    <d v="2025-05-26T00:00:00"/>
    <x v="4042"/>
    <x v="9"/>
    <n v="1"/>
    <x v="0"/>
    <x v="3"/>
    <x v="4"/>
    <m/>
    <s v="Payment"/>
    <n v="2"/>
    <s v="Syrup"/>
    <n v="0.75"/>
    <x v="4"/>
  </r>
  <r>
    <x v="4843"/>
    <d v="2025-05-26T00:00:00"/>
    <x v="4042"/>
    <x v="6"/>
    <n v="1"/>
    <x v="1"/>
    <x v="1"/>
    <x v="1"/>
    <m/>
    <s v="Payment"/>
    <n v="2"/>
    <s v="Pourover12 oz"/>
    <n v="3.5"/>
    <x v="4"/>
  </r>
  <r>
    <x v="4843"/>
    <d v="2025-05-26T00:00:00"/>
    <x v="4042"/>
    <x v="10"/>
    <n v="1"/>
    <x v="1"/>
    <x v="4"/>
    <x v="5"/>
    <m/>
    <s v="Payment"/>
    <n v="2"/>
    <s v="Single-origin12 oz"/>
    <n v="14.95"/>
    <x v="4"/>
  </r>
  <r>
    <x v="4844"/>
    <d v="2025-05-26T00:00:00"/>
    <x v="1494"/>
    <x v="7"/>
    <n v="1"/>
    <x v="2"/>
    <x v="1"/>
    <x v="1"/>
    <m/>
    <s v="Payment"/>
    <n v="1"/>
    <s v="Turkish coffee3 oz"/>
    <n v="3.75"/>
    <x v="4"/>
  </r>
  <r>
    <x v="4845"/>
    <d v="2025-05-26T00:00:00"/>
    <x v="3322"/>
    <x v="15"/>
    <n v="2"/>
    <x v="1"/>
    <x v="1"/>
    <x v="3"/>
    <m/>
    <s v="Payment"/>
    <n v="2"/>
    <s v="Frappé12 oz"/>
    <n v="9.5"/>
    <x v="4"/>
  </r>
  <r>
    <x v="4846"/>
    <d v="2025-05-26T00:00:00"/>
    <x v="1948"/>
    <x v="9"/>
    <n v="2"/>
    <x v="0"/>
    <x v="3"/>
    <x v="4"/>
    <m/>
    <s v="Payment"/>
    <n v="1"/>
    <s v="Syrup"/>
    <n v="1.5"/>
    <x v="4"/>
  </r>
  <r>
    <x v="4846"/>
    <d v="2025-05-26T00:00:00"/>
    <x v="1948"/>
    <x v="6"/>
    <n v="2"/>
    <x v="1"/>
    <x v="1"/>
    <x v="1"/>
    <m/>
    <s v="Payment"/>
    <n v="1"/>
    <s v="Pourover12 oz"/>
    <n v="7"/>
    <x v="4"/>
  </r>
  <r>
    <x v="4846"/>
    <d v="2025-05-26T00:00:00"/>
    <x v="1948"/>
    <x v="10"/>
    <n v="1"/>
    <x v="1"/>
    <x v="4"/>
    <x v="5"/>
    <m/>
    <s v="Payment"/>
    <n v="1"/>
    <s v="Single-origin12 oz"/>
    <n v="14.95"/>
    <x v="4"/>
  </r>
  <r>
    <x v="4847"/>
    <d v="2025-05-26T00:00:00"/>
    <x v="4043"/>
    <x v="9"/>
    <n v="1"/>
    <x v="0"/>
    <x v="3"/>
    <x v="4"/>
    <m/>
    <s v="Payment"/>
    <n v="2"/>
    <s v="Syrup"/>
    <n v="0.75"/>
    <x v="4"/>
  </r>
  <r>
    <x v="4848"/>
    <d v="2025-05-26T00:00:00"/>
    <x v="4044"/>
    <x v="10"/>
    <n v="1"/>
    <x v="1"/>
    <x v="4"/>
    <x v="5"/>
    <m/>
    <s v="Payment"/>
    <n v="1"/>
    <s v="Single-origin12 oz"/>
    <n v="14.95"/>
    <x v="4"/>
  </r>
  <r>
    <x v="4849"/>
    <d v="2025-05-26T00:00:00"/>
    <x v="4045"/>
    <x v="7"/>
    <n v="1"/>
    <x v="2"/>
    <x v="1"/>
    <x v="1"/>
    <m/>
    <s v="Payment"/>
    <n v="2"/>
    <s v="Turkish coffee3 oz"/>
    <n v="3.75"/>
    <x v="4"/>
  </r>
  <r>
    <x v="4849"/>
    <d v="2025-05-26T00:00:00"/>
    <x v="4045"/>
    <x v="2"/>
    <n v="1"/>
    <x v="1"/>
    <x v="1"/>
    <x v="1"/>
    <m/>
    <s v="Payment"/>
    <n v="2"/>
    <s v="Cappuccino12 oz"/>
    <n v="5.5"/>
    <x v="4"/>
  </r>
  <r>
    <x v="4850"/>
    <d v="2025-05-26T00:00:00"/>
    <x v="4046"/>
    <x v="15"/>
    <n v="2"/>
    <x v="1"/>
    <x v="1"/>
    <x v="3"/>
    <m/>
    <s v="Payment"/>
    <n v="1"/>
    <s v="Frappé12 oz"/>
    <n v="9.5"/>
    <x v="4"/>
  </r>
  <r>
    <x v="4851"/>
    <d v="2025-05-26T00:00:00"/>
    <x v="4047"/>
    <x v="9"/>
    <n v="1"/>
    <x v="0"/>
    <x v="3"/>
    <x v="4"/>
    <m/>
    <s v="Payment"/>
    <n v="1"/>
    <s v="Syrup"/>
    <n v="0.75"/>
    <x v="4"/>
  </r>
  <r>
    <x v="4851"/>
    <d v="2025-05-26T00:00:00"/>
    <x v="4047"/>
    <x v="6"/>
    <n v="1"/>
    <x v="1"/>
    <x v="1"/>
    <x v="1"/>
    <m/>
    <s v="Payment"/>
    <n v="1"/>
    <s v="Pourover12 oz"/>
    <n v="3.5"/>
    <x v="4"/>
  </r>
  <r>
    <x v="4852"/>
    <d v="2025-05-26T00:00:00"/>
    <x v="4048"/>
    <x v="11"/>
    <n v="1"/>
    <x v="0"/>
    <x v="3"/>
    <x v="4"/>
    <m/>
    <s v="Payment"/>
    <n v="1"/>
    <s v="Extra shot"/>
    <n v="1"/>
    <x v="4"/>
  </r>
  <r>
    <x v="4853"/>
    <d v="2025-05-26T00:00:00"/>
    <x v="4049"/>
    <x v="17"/>
    <n v="1"/>
    <x v="1"/>
    <x v="1"/>
    <x v="3"/>
    <m/>
    <s v="Payment"/>
    <n v="1"/>
    <s v="Iced Guillermo12 oz"/>
    <n v="3.5"/>
    <x v="4"/>
  </r>
  <r>
    <x v="4854"/>
    <d v="2025-05-26T00:00:00"/>
    <x v="4050"/>
    <x v="1"/>
    <n v="1"/>
    <x v="1"/>
    <x v="1"/>
    <x v="1"/>
    <m/>
    <s v="Payment"/>
    <n v="1"/>
    <s v="Café latté12 oz"/>
    <n v="4.25"/>
    <x v="4"/>
  </r>
  <r>
    <x v="4855"/>
    <d v="2025-05-26T00:00:00"/>
    <x v="4051"/>
    <x v="10"/>
    <n v="1"/>
    <x v="1"/>
    <x v="4"/>
    <x v="5"/>
    <m/>
    <s v="Payment"/>
    <n v="1"/>
    <s v="Single-origin12 oz"/>
    <n v="14.95"/>
    <x v="4"/>
  </r>
  <r>
    <x v="4856"/>
    <d v="2025-05-26T00:00:00"/>
    <x v="4052"/>
    <x v="7"/>
    <n v="1"/>
    <x v="2"/>
    <x v="1"/>
    <x v="1"/>
    <m/>
    <s v="Payment"/>
    <n v="1"/>
    <s v="Turkish coffee3 oz"/>
    <n v="3.75"/>
    <x v="4"/>
  </r>
  <r>
    <x v="4857"/>
    <d v="2025-05-26T00:00:00"/>
    <x v="4053"/>
    <x v="13"/>
    <n v="1"/>
    <x v="4"/>
    <x v="2"/>
    <x v="1"/>
    <m/>
    <s v="Payment"/>
    <n v="1"/>
    <s v="Moroccan tea10 oz"/>
    <n v="3"/>
    <x v="4"/>
  </r>
  <r>
    <x v="4857"/>
    <d v="2025-05-26T00:00:00"/>
    <x v="4053"/>
    <x v="8"/>
    <n v="1"/>
    <x v="1"/>
    <x v="2"/>
    <x v="3"/>
    <m/>
    <s v="Payment"/>
    <n v="1"/>
    <s v="Iced tea12 oz"/>
    <n v="4.25"/>
    <x v="4"/>
  </r>
  <r>
    <x v="4858"/>
    <d v="2025-05-26T00:00:00"/>
    <x v="4054"/>
    <x v="2"/>
    <n v="1"/>
    <x v="1"/>
    <x v="1"/>
    <x v="1"/>
    <m/>
    <s v="Payment"/>
    <n v="1"/>
    <s v="Cappuccino12 oz"/>
    <n v="5.5"/>
    <x v="4"/>
  </r>
  <r>
    <x v="4859"/>
    <d v="2025-05-26T00:00:00"/>
    <x v="4055"/>
    <x v="1"/>
    <n v="2"/>
    <x v="1"/>
    <x v="1"/>
    <x v="1"/>
    <m/>
    <s v="Payment"/>
    <n v="1"/>
    <s v="Café latté12 oz"/>
    <n v="8.5"/>
    <x v="4"/>
  </r>
  <r>
    <x v="4860"/>
    <d v="2025-05-26T00:00:00"/>
    <x v="4056"/>
    <x v="1"/>
    <n v="1"/>
    <x v="1"/>
    <x v="1"/>
    <x v="1"/>
    <m/>
    <s v="Payment"/>
    <n v="1"/>
    <s v="Café latté12 oz"/>
    <n v="4.25"/>
    <x v="4"/>
  </r>
  <r>
    <x v="4860"/>
    <d v="2025-05-26T00:00:00"/>
    <x v="4056"/>
    <x v="24"/>
    <n v="1"/>
    <x v="1"/>
    <x v="1"/>
    <x v="1"/>
    <m/>
    <s v="Payment"/>
    <n v="1"/>
    <s v="Aeropress12 oz"/>
    <n v="6"/>
    <x v="4"/>
  </r>
  <r>
    <x v="4861"/>
    <d v="2025-05-26T00:00:00"/>
    <x v="4057"/>
    <x v="15"/>
    <n v="1"/>
    <x v="1"/>
    <x v="1"/>
    <x v="3"/>
    <m/>
    <s v="Payment"/>
    <n v="1"/>
    <s v="Frappé12 oz"/>
    <n v="4.75"/>
    <x v="4"/>
  </r>
  <r>
    <x v="4862"/>
    <d v="2025-05-26T00:00:00"/>
    <x v="4058"/>
    <x v="7"/>
    <n v="1"/>
    <x v="2"/>
    <x v="1"/>
    <x v="1"/>
    <m/>
    <s v="Payment"/>
    <n v="1"/>
    <s v="Turkish coffee3 oz"/>
    <n v="3.75"/>
    <x v="4"/>
  </r>
  <r>
    <x v="4862"/>
    <d v="2025-05-26T00:00:00"/>
    <x v="4058"/>
    <x v="17"/>
    <n v="1"/>
    <x v="1"/>
    <x v="1"/>
    <x v="3"/>
    <m/>
    <s v="Payment"/>
    <n v="1"/>
    <s v="Iced Guillermo12 oz"/>
    <n v="3.5"/>
    <x v="4"/>
  </r>
  <r>
    <x v="4863"/>
    <d v="2025-05-26T00:00:00"/>
    <x v="4059"/>
    <x v="9"/>
    <n v="2"/>
    <x v="0"/>
    <x v="3"/>
    <x v="4"/>
    <m/>
    <s v="Payment"/>
    <n v="1"/>
    <s v="Syrup"/>
    <n v="1.5"/>
    <x v="4"/>
  </r>
  <r>
    <x v="4863"/>
    <d v="2025-05-26T00:00:00"/>
    <x v="4059"/>
    <x v="6"/>
    <n v="2"/>
    <x v="1"/>
    <x v="1"/>
    <x v="1"/>
    <m/>
    <s v="Payment"/>
    <n v="1"/>
    <s v="Pourover12 oz"/>
    <n v="7"/>
    <x v="4"/>
  </r>
  <r>
    <x v="4864"/>
    <d v="2025-05-26T00:00:00"/>
    <x v="4060"/>
    <x v="1"/>
    <n v="1"/>
    <x v="1"/>
    <x v="1"/>
    <x v="1"/>
    <m/>
    <s v="Payment"/>
    <n v="1"/>
    <s v="Café latté12 oz"/>
    <n v="4.25"/>
    <x v="4"/>
  </r>
  <r>
    <x v="4865"/>
    <d v="2025-05-26T00:00:00"/>
    <x v="4061"/>
    <x v="15"/>
    <n v="1"/>
    <x v="1"/>
    <x v="1"/>
    <x v="3"/>
    <m/>
    <s v="Payment"/>
    <n v="2"/>
    <s v="Frappé12 oz"/>
    <n v="4.75"/>
    <x v="4"/>
  </r>
  <r>
    <x v="4866"/>
    <d v="2025-05-26T00:00:00"/>
    <x v="4062"/>
    <x v="9"/>
    <n v="1"/>
    <x v="0"/>
    <x v="3"/>
    <x v="4"/>
    <m/>
    <s v="Payment"/>
    <n v="1"/>
    <s v="Syrup"/>
    <n v="0.75"/>
    <x v="4"/>
  </r>
  <r>
    <x v="4866"/>
    <d v="2025-05-26T00:00:00"/>
    <x v="4062"/>
    <x v="6"/>
    <n v="1"/>
    <x v="1"/>
    <x v="1"/>
    <x v="1"/>
    <m/>
    <s v="Payment"/>
    <n v="1"/>
    <s v="Pourover12 oz"/>
    <n v="3.5"/>
    <x v="4"/>
  </r>
  <r>
    <x v="4867"/>
    <d v="2025-05-26T00:00:00"/>
    <x v="4063"/>
    <x v="4"/>
    <n v="1"/>
    <x v="1"/>
    <x v="1"/>
    <x v="1"/>
    <m/>
    <s v="Payment"/>
    <n v="1"/>
    <s v="Drip coffee12 oz"/>
    <n v="2.25"/>
    <x v="4"/>
  </r>
  <r>
    <x v="4868"/>
    <d v="2025-05-26T00:00:00"/>
    <x v="4064"/>
    <x v="2"/>
    <n v="1"/>
    <x v="1"/>
    <x v="1"/>
    <x v="1"/>
    <m/>
    <s v="Payment"/>
    <n v="1"/>
    <s v="Cappuccino12 oz"/>
    <n v="5.5"/>
    <x v="4"/>
  </r>
  <r>
    <x v="4869"/>
    <d v="2025-05-26T00:00:00"/>
    <x v="4065"/>
    <x v="10"/>
    <n v="2"/>
    <x v="1"/>
    <x v="4"/>
    <x v="5"/>
    <m/>
    <s v="Payment"/>
    <n v="2"/>
    <s v="Single-origin12 oz"/>
    <n v="29.9"/>
    <x v="4"/>
  </r>
  <r>
    <x v="4870"/>
    <d v="2025-05-26T00:00:00"/>
    <x v="4066"/>
    <x v="2"/>
    <n v="1"/>
    <x v="1"/>
    <x v="1"/>
    <x v="1"/>
    <m/>
    <s v="Payment"/>
    <n v="1"/>
    <s v="Cappuccino12 oz"/>
    <n v="5.5"/>
    <x v="4"/>
  </r>
  <r>
    <x v="4871"/>
    <d v="2025-05-26T00:00:00"/>
    <x v="4067"/>
    <x v="4"/>
    <n v="1"/>
    <x v="1"/>
    <x v="1"/>
    <x v="1"/>
    <m/>
    <s v="Payment"/>
    <n v="1"/>
    <s v="Drip coffee12 oz"/>
    <n v="2.25"/>
    <x v="4"/>
  </r>
  <r>
    <x v="4872"/>
    <d v="2025-05-26T00:00:00"/>
    <x v="4068"/>
    <x v="4"/>
    <n v="1"/>
    <x v="1"/>
    <x v="1"/>
    <x v="1"/>
    <m/>
    <s v="Payment"/>
    <n v="1"/>
    <s v="Drip coffee12 oz"/>
    <n v="2.25"/>
    <x v="4"/>
  </r>
  <r>
    <x v="4873"/>
    <d v="2025-05-26T00:00:00"/>
    <x v="4069"/>
    <x v="15"/>
    <n v="1"/>
    <x v="1"/>
    <x v="1"/>
    <x v="3"/>
    <m/>
    <s v="Payment"/>
    <n v="1"/>
    <s v="Frappé12 oz"/>
    <n v="4.75"/>
    <x v="4"/>
  </r>
  <r>
    <x v="4874"/>
    <d v="2025-05-26T00:00:00"/>
    <x v="4070"/>
    <x v="11"/>
    <n v="1"/>
    <x v="0"/>
    <x v="3"/>
    <x v="4"/>
    <m/>
    <s v="Payment"/>
    <n v="1"/>
    <s v="Extra shot"/>
    <n v="1"/>
    <x v="4"/>
  </r>
  <r>
    <x v="4874"/>
    <d v="2025-05-26T00:00:00"/>
    <x v="4070"/>
    <x v="2"/>
    <n v="1"/>
    <x v="1"/>
    <x v="1"/>
    <x v="1"/>
    <m/>
    <s v="Payment"/>
    <n v="1"/>
    <s v="Cappuccino12 oz"/>
    <n v="5.5"/>
    <x v="4"/>
  </r>
  <r>
    <x v="4875"/>
    <d v="2025-05-26T00:00:00"/>
    <x v="4071"/>
    <x v="8"/>
    <n v="1"/>
    <x v="1"/>
    <x v="2"/>
    <x v="3"/>
    <m/>
    <s v="Payment"/>
    <n v="1"/>
    <s v="Iced tea12 oz"/>
    <n v="4.25"/>
    <x v="4"/>
  </r>
  <r>
    <x v="4876"/>
    <d v="2025-05-26T00:00:00"/>
    <x v="2841"/>
    <x v="17"/>
    <n v="1"/>
    <x v="1"/>
    <x v="1"/>
    <x v="3"/>
    <m/>
    <s v="Payment"/>
    <n v="2"/>
    <s v="Iced Guillermo12 oz"/>
    <n v="3.5"/>
    <x v="4"/>
  </r>
  <r>
    <x v="4877"/>
    <d v="2025-05-26T00:00:00"/>
    <x v="4072"/>
    <x v="15"/>
    <n v="1"/>
    <x v="1"/>
    <x v="1"/>
    <x v="3"/>
    <m/>
    <s v="Payment"/>
    <n v="1"/>
    <s v="Frappé12 oz"/>
    <n v="4.75"/>
    <x v="4"/>
  </r>
  <r>
    <x v="4877"/>
    <d v="2025-05-26T00:00:00"/>
    <x v="4072"/>
    <x v="2"/>
    <n v="1"/>
    <x v="1"/>
    <x v="1"/>
    <x v="1"/>
    <m/>
    <s v="Payment"/>
    <n v="1"/>
    <s v="Cappuccino12 oz"/>
    <n v="5.5"/>
    <x v="4"/>
  </r>
  <r>
    <x v="4878"/>
    <d v="2025-05-26T00:00:00"/>
    <x v="4073"/>
    <x v="17"/>
    <n v="1"/>
    <x v="1"/>
    <x v="1"/>
    <x v="3"/>
    <m/>
    <s v="Payment"/>
    <n v="1"/>
    <s v="Iced Guillermo12 oz"/>
    <n v="3.5"/>
    <x v="4"/>
  </r>
  <r>
    <x v="4879"/>
    <d v="2025-05-26T00:00:00"/>
    <x v="4074"/>
    <x v="5"/>
    <n v="1"/>
    <x v="1"/>
    <x v="1"/>
    <x v="1"/>
    <m/>
    <s v="Payment"/>
    <n v="1"/>
    <s v="Café Cubano12 oz"/>
    <n v="7"/>
    <x v="4"/>
  </r>
  <r>
    <x v="4880"/>
    <d v="2025-05-26T00:00:00"/>
    <x v="4075"/>
    <x v="24"/>
    <n v="1"/>
    <x v="1"/>
    <x v="1"/>
    <x v="1"/>
    <m/>
    <s v="Payment"/>
    <n v="1"/>
    <s v="Aeropress12 oz"/>
    <n v="6"/>
    <x v="4"/>
  </r>
  <r>
    <x v="4881"/>
    <d v="2025-05-26T00:00:00"/>
    <x v="4076"/>
    <x v="17"/>
    <n v="1"/>
    <x v="1"/>
    <x v="1"/>
    <x v="3"/>
    <m/>
    <s v="Payment"/>
    <n v="1"/>
    <s v="Iced Guillermo12 oz"/>
    <n v="3.5"/>
    <x v="4"/>
  </r>
  <r>
    <x v="4882"/>
    <d v="2025-05-26T00:00:00"/>
    <x v="2256"/>
    <x v="6"/>
    <n v="1"/>
    <x v="1"/>
    <x v="1"/>
    <x v="1"/>
    <m/>
    <s v="Payment"/>
    <n v="1"/>
    <s v="Pourover12 oz"/>
    <n v="3.5"/>
    <x v="4"/>
  </r>
  <r>
    <x v="4883"/>
    <d v="2025-05-26T00:00:00"/>
    <x v="2539"/>
    <x v="15"/>
    <n v="1"/>
    <x v="1"/>
    <x v="1"/>
    <x v="3"/>
    <m/>
    <s v="Payment"/>
    <n v="1"/>
    <s v="Frappé12 oz"/>
    <n v="4.75"/>
    <x v="4"/>
  </r>
  <r>
    <x v="4884"/>
    <d v="2025-05-26T00:00:00"/>
    <x v="2678"/>
    <x v="24"/>
    <n v="1"/>
    <x v="1"/>
    <x v="1"/>
    <x v="1"/>
    <m/>
    <s v="Payment"/>
    <n v="1"/>
    <s v="Aeropress12 oz"/>
    <n v="6"/>
    <x v="4"/>
  </r>
  <r>
    <x v="4885"/>
    <d v="2025-05-26T00:00:00"/>
    <x v="4077"/>
    <x v="12"/>
    <n v="1"/>
    <x v="3"/>
    <x v="1"/>
    <x v="1"/>
    <m/>
    <s v="Payment"/>
    <n v="1"/>
    <s v="Espresso1 oz"/>
    <n v="2.5"/>
    <x v="4"/>
  </r>
  <r>
    <x v="4885"/>
    <d v="2025-05-26T00:00:00"/>
    <x v="4077"/>
    <x v="16"/>
    <n v="1"/>
    <x v="1"/>
    <x v="5"/>
    <x v="3"/>
    <m/>
    <s v="Payment"/>
    <n v="1"/>
    <s v="Coconut milk smoothie12 oz"/>
    <n v="5.75"/>
    <x v="4"/>
  </r>
  <r>
    <x v="4886"/>
    <d v="2025-05-26T00:00:00"/>
    <x v="1665"/>
    <x v="9"/>
    <n v="1"/>
    <x v="0"/>
    <x v="3"/>
    <x v="4"/>
    <m/>
    <s v="Payment"/>
    <n v="1"/>
    <s v="Syrup"/>
    <n v="0.75"/>
    <x v="4"/>
  </r>
  <r>
    <x v="4886"/>
    <d v="2025-05-26T00:00:00"/>
    <x v="1665"/>
    <x v="20"/>
    <n v="1"/>
    <x v="1"/>
    <x v="2"/>
    <x v="1"/>
    <m/>
    <s v="Payment"/>
    <n v="1"/>
    <s v="Rooibos latté12 oz"/>
    <n v="5.5"/>
    <x v="4"/>
  </r>
  <r>
    <x v="4886"/>
    <d v="2025-05-26T00:00:00"/>
    <x v="1665"/>
    <x v="14"/>
    <n v="1"/>
    <x v="5"/>
    <x v="5"/>
    <x v="1"/>
    <m/>
    <s v="Payment"/>
    <n v="1"/>
    <s v="Hot chocolateRegular (12 oz)"/>
    <n v="4.75"/>
    <x v="4"/>
  </r>
  <r>
    <x v="4886"/>
    <d v="2025-05-26T00:00:00"/>
    <x v="1665"/>
    <x v="15"/>
    <n v="1"/>
    <x v="1"/>
    <x v="1"/>
    <x v="3"/>
    <m/>
    <s v="Payment"/>
    <n v="1"/>
    <s v="Frappé12 oz"/>
    <n v="4.75"/>
    <x v="4"/>
  </r>
  <r>
    <x v="4887"/>
    <d v="2025-05-26T00:00:00"/>
    <x v="4078"/>
    <x v="1"/>
    <n v="1"/>
    <x v="1"/>
    <x v="1"/>
    <x v="1"/>
    <m/>
    <s v="Payment"/>
    <n v="1"/>
    <s v="Café latté12 oz"/>
    <n v="4.25"/>
    <x v="4"/>
  </r>
  <r>
    <x v="4888"/>
    <d v="2025-05-26T00:00:00"/>
    <x v="4079"/>
    <x v="1"/>
    <n v="1"/>
    <x v="1"/>
    <x v="1"/>
    <x v="1"/>
    <m/>
    <s v="Payment"/>
    <n v="1"/>
    <s v="Café latté12 oz"/>
    <n v="4.25"/>
    <x v="4"/>
  </r>
  <r>
    <x v="4889"/>
    <d v="2025-05-26T00:00:00"/>
    <x v="1992"/>
    <x v="6"/>
    <n v="1"/>
    <x v="1"/>
    <x v="1"/>
    <x v="1"/>
    <m/>
    <s v="Payment"/>
    <n v="2"/>
    <s v="Pourover12 oz"/>
    <n v="3.5"/>
    <x v="4"/>
  </r>
  <r>
    <x v="4890"/>
    <d v="2025-05-26T00:00:00"/>
    <x v="4080"/>
    <x v="9"/>
    <n v="1"/>
    <x v="0"/>
    <x v="3"/>
    <x v="4"/>
    <m/>
    <s v="Payment"/>
    <n v="1"/>
    <s v="Syrup"/>
    <n v="0.75"/>
    <x v="4"/>
  </r>
  <r>
    <x v="4890"/>
    <d v="2025-05-26T00:00:00"/>
    <x v="4080"/>
    <x v="6"/>
    <n v="1"/>
    <x v="1"/>
    <x v="1"/>
    <x v="1"/>
    <m/>
    <s v="Payment"/>
    <n v="1"/>
    <s v="Pourover12 oz"/>
    <n v="3.5"/>
    <x v="4"/>
  </r>
  <r>
    <x v="4891"/>
    <d v="2025-05-26T00:00:00"/>
    <x v="4081"/>
    <x v="15"/>
    <n v="1"/>
    <x v="1"/>
    <x v="1"/>
    <x v="3"/>
    <m/>
    <s v="Payment"/>
    <n v="1"/>
    <s v="Frappé12 oz"/>
    <n v="4.75"/>
    <x v="4"/>
  </r>
  <r>
    <x v="4892"/>
    <d v="2025-05-26T00:00:00"/>
    <x v="4082"/>
    <x v="2"/>
    <n v="1"/>
    <x v="1"/>
    <x v="1"/>
    <x v="1"/>
    <m/>
    <s v="Payment"/>
    <n v="1"/>
    <s v="Cappuccino12 oz"/>
    <n v="5.5"/>
    <x v="4"/>
  </r>
  <r>
    <x v="4893"/>
    <d v="2025-05-26T00:00:00"/>
    <x v="4083"/>
    <x v="6"/>
    <n v="1"/>
    <x v="1"/>
    <x v="1"/>
    <x v="1"/>
    <m/>
    <s v="Payment"/>
    <n v="1"/>
    <s v="Pourover12 oz"/>
    <n v="3.5"/>
    <x v="4"/>
  </r>
  <r>
    <x v="4894"/>
    <d v="2025-05-26T00:00:00"/>
    <x v="4084"/>
    <x v="8"/>
    <n v="1"/>
    <x v="1"/>
    <x v="2"/>
    <x v="3"/>
    <m/>
    <s v="Payment"/>
    <n v="1"/>
    <s v="Iced tea12 oz"/>
    <n v="4.25"/>
    <x v="4"/>
  </r>
  <r>
    <x v="4895"/>
    <d v="2025-05-26T00:00:00"/>
    <x v="4085"/>
    <x v="2"/>
    <n v="1"/>
    <x v="1"/>
    <x v="1"/>
    <x v="1"/>
    <m/>
    <s v="Payment"/>
    <n v="1"/>
    <s v="Cappuccino12 oz"/>
    <n v="5.5"/>
    <x v="4"/>
  </r>
  <r>
    <x v="4896"/>
    <d v="2025-05-26T00:00:00"/>
    <x v="4086"/>
    <x v="1"/>
    <n v="1"/>
    <x v="1"/>
    <x v="1"/>
    <x v="1"/>
    <m/>
    <s v="Payment"/>
    <n v="1"/>
    <s v="Café latté12 oz"/>
    <n v="4.25"/>
    <x v="4"/>
  </r>
  <r>
    <x v="4897"/>
    <d v="2025-05-26T00:00:00"/>
    <x v="4087"/>
    <x v="8"/>
    <n v="1"/>
    <x v="1"/>
    <x v="2"/>
    <x v="3"/>
    <m/>
    <s v="Payment"/>
    <n v="2"/>
    <s v="Iced tea12 oz"/>
    <n v="4.25"/>
    <x v="4"/>
  </r>
  <r>
    <x v="4897"/>
    <d v="2025-05-26T00:00:00"/>
    <x v="4087"/>
    <x v="15"/>
    <n v="1"/>
    <x v="1"/>
    <x v="1"/>
    <x v="3"/>
    <m/>
    <s v="Payment"/>
    <n v="2"/>
    <s v="Frappé12 oz"/>
    <n v="4.75"/>
    <x v="4"/>
  </r>
  <r>
    <x v="4898"/>
    <d v="2025-05-26T00:00:00"/>
    <x v="4088"/>
    <x v="34"/>
    <n v="1"/>
    <x v="1"/>
    <x v="5"/>
    <x v="3"/>
    <m/>
    <s v="Payment"/>
    <n v="1"/>
    <s v="Mango lassi12 oz"/>
    <n v="5.75"/>
    <x v="4"/>
  </r>
  <r>
    <x v="4899"/>
    <d v="2025-05-26T00:00:00"/>
    <x v="4089"/>
    <x v="15"/>
    <n v="1"/>
    <x v="1"/>
    <x v="1"/>
    <x v="3"/>
    <m/>
    <s v="Payment"/>
    <n v="2"/>
    <s v="Frappé12 oz"/>
    <n v="4.75"/>
    <x v="4"/>
  </r>
  <r>
    <x v="4900"/>
    <d v="2025-05-26T00:00:00"/>
    <x v="4090"/>
    <x v="15"/>
    <n v="1"/>
    <x v="1"/>
    <x v="1"/>
    <x v="3"/>
    <m/>
    <s v="Payment"/>
    <n v="1"/>
    <s v="Frappé12 oz"/>
    <n v="4.75"/>
    <x v="4"/>
  </r>
  <r>
    <x v="4901"/>
    <d v="2025-05-26T00:00:00"/>
    <x v="4091"/>
    <x v="6"/>
    <n v="1"/>
    <x v="1"/>
    <x v="1"/>
    <x v="1"/>
    <m/>
    <s v="Payment"/>
    <n v="1"/>
    <s v="Pourover12 oz"/>
    <n v="3.5"/>
    <x v="4"/>
  </r>
  <r>
    <x v="4901"/>
    <d v="2025-05-26T00:00:00"/>
    <x v="4091"/>
    <x v="15"/>
    <n v="1"/>
    <x v="1"/>
    <x v="1"/>
    <x v="3"/>
    <m/>
    <s v="Payment"/>
    <n v="1"/>
    <s v="Frappé12 oz"/>
    <n v="4.75"/>
    <x v="4"/>
  </r>
  <r>
    <x v="4902"/>
    <d v="2025-05-26T00:00:00"/>
    <x v="4092"/>
    <x v="15"/>
    <n v="1"/>
    <x v="1"/>
    <x v="1"/>
    <x v="3"/>
    <m/>
    <s v="Payment"/>
    <n v="1"/>
    <s v="Frappé12 oz"/>
    <n v="4.75"/>
    <x v="4"/>
  </r>
  <r>
    <x v="4903"/>
    <d v="2025-05-26T00:00:00"/>
    <x v="4093"/>
    <x v="24"/>
    <n v="1"/>
    <x v="1"/>
    <x v="1"/>
    <x v="1"/>
    <m/>
    <s v="Payment"/>
    <n v="2"/>
    <s v="Aeropress12 oz"/>
    <n v="6"/>
    <x v="4"/>
  </r>
  <r>
    <x v="4904"/>
    <d v="2025-05-26T00:00:00"/>
    <x v="4094"/>
    <x v="17"/>
    <n v="1"/>
    <x v="1"/>
    <x v="1"/>
    <x v="3"/>
    <m/>
    <s v="Payment"/>
    <n v="1"/>
    <s v="Iced Guillermo12 oz"/>
    <n v="3.5"/>
    <x v="4"/>
  </r>
  <r>
    <x v="4904"/>
    <d v="2025-05-26T00:00:00"/>
    <x v="4094"/>
    <x v="1"/>
    <n v="1"/>
    <x v="1"/>
    <x v="1"/>
    <x v="1"/>
    <m/>
    <s v="Payment"/>
    <n v="1"/>
    <s v="Café latté12 oz"/>
    <n v="4.25"/>
    <x v="4"/>
  </r>
  <r>
    <x v="4905"/>
    <d v="2025-05-26T00:00:00"/>
    <x v="4095"/>
    <x v="12"/>
    <n v="1"/>
    <x v="3"/>
    <x v="1"/>
    <x v="1"/>
    <m/>
    <s v="Payment"/>
    <n v="1"/>
    <s v="Espresso1 oz"/>
    <n v="2.5"/>
    <x v="4"/>
  </r>
  <r>
    <x v="4906"/>
    <d v="2025-05-26T00:00:00"/>
    <x v="4096"/>
    <x v="6"/>
    <n v="1"/>
    <x v="1"/>
    <x v="1"/>
    <x v="1"/>
    <m/>
    <s v="Payment"/>
    <n v="1"/>
    <s v="Pourover12 oz"/>
    <n v="3.5"/>
    <x v="4"/>
  </r>
  <r>
    <x v="4906"/>
    <d v="2025-05-26T00:00:00"/>
    <x v="4096"/>
    <x v="19"/>
    <n v="1"/>
    <x v="1"/>
    <x v="4"/>
    <x v="5"/>
    <m/>
    <s v="Payment"/>
    <n v="1"/>
    <s v="House blend12 oz"/>
    <n v="12.95"/>
    <x v="4"/>
  </r>
  <r>
    <x v="4907"/>
    <d v="2025-05-26T00:00:00"/>
    <x v="4097"/>
    <x v="15"/>
    <n v="1"/>
    <x v="1"/>
    <x v="1"/>
    <x v="3"/>
    <m/>
    <s v="Payment"/>
    <n v="1"/>
    <s v="Frappé12 oz"/>
    <n v="4.75"/>
    <x v="4"/>
  </r>
  <r>
    <x v="4908"/>
    <d v="2025-05-26T00:00:00"/>
    <x v="4098"/>
    <x v="9"/>
    <n v="1"/>
    <x v="0"/>
    <x v="3"/>
    <x v="4"/>
    <m/>
    <s v="Payment"/>
    <n v="1"/>
    <s v="Syrup"/>
    <n v="0.75"/>
    <x v="4"/>
  </r>
  <r>
    <x v="4908"/>
    <d v="2025-05-26T00:00:00"/>
    <x v="4098"/>
    <x v="4"/>
    <n v="1"/>
    <x v="1"/>
    <x v="1"/>
    <x v="1"/>
    <m/>
    <s v="Payment"/>
    <n v="1"/>
    <s v="Drip coffee12 oz"/>
    <n v="2.25"/>
    <x v="4"/>
  </r>
  <r>
    <x v="4909"/>
    <d v="2025-05-26T00:00:00"/>
    <x v="3785"/>
    <x v="6"/>
    <n v="1"/>
    <x v="1"/>
    <x v="1"/>
    <x v="1"/>
    <m/>
    <s v="Payment"/>
    <n v="2"/>
    <s v="Pourover12 oz"/>
    <n v="3.5"/>
    <x v="4"/>
  </r>
  <r>
    <x v="4909"/>
    <d v="2025-05-26T00:00:00"/>
    <x v="3785"/>
    <x v="15"/>
    <n v="2"/>
    <x v="1"/>
    <x v="1"/>
    <x v="3"/>
    <m/>
    <s v="Payment"/>
    <n v="2"/>
    <s v="Frappé12 oz"/>
    <n v="9.5"/>
    <x v="4"/>
  </r>
  <r>
    <x v="4909"/>
    <d v="2025-05-26T00:00:00"/>
    <x v="3785"/>
    <x v="5"/>
    <n v="4"/>
    <x v="1"/>
    <x v="1"/>
    <x v="1"/>
    <m/>
    <s v="Payment"/>
    <n v="2"/>
    <s v="Café Cubano12 oz"/>
    <n v="28"/>
    <x v="4"/>
  </r>
  <r>
    <x v="4910"/>
    <d v="2025-05-26T00:00:00"/>
    <x v="4099"/>
    <x v="20"/>
    <n v="2"/>
    <x v="1"/>
    <x v="2"/>
    <x v="1"/>
    <m/>
    <s v="Payment"/>
    <n v="1"/>
    <s v="Rooibos latté12 oz"/>
    <n v="11"/>
    <x v="4"/>
  </r>
  <r>
    <x v="4911"/>
    <d v="2025-05-26T00:00:00"/>
    <x v="4100"/>
    <x v="9"/>
    <n v="1"/>
    <x v="0"/>
    <x v="3"/>
    <x v="4"/>
    <m/>
    <s v="Payment"/>
    <n v="1"/>
    <s v="Syrup"/>
    <n v="0.75"/>
    <x v="4"/>
  </r>
  <r>
    <x v="4911"/>
    <d v="2025-05-26T00:00:00"/>
    <x v="4100"/>
    <x v="6"/>
    <n v="1"/>
    <x v="1"/>
    <x v="1"/>
    <x v="1"/>
    <m/>
    <s v="Payment"/>
    <n v="1"/>
    <s v="Pourover12 oz"/>
    <n v="3.5"/>
    <x v="4"/>
  </r>
  <r>
    <x v="4912"/>
    <d v="2025-05-26T00:00:00"/>
    <x v="4101"/>
    <x v="17"/>
    <n v="1"/>
    <x v="1"/>
    <x v="1"/>
    <x v="3"/>
    <m/>
    <s v="Payment"/>
    <n v="1"/>
    <s v="Iced Guillermo12 oz"/>
    <n v="3.5"/>
    <x v="4"/>
  </r>
  <r>
    <x v="4913"/>
    <d v="2025-05-26T00:00:00"/>
    <x v="4102"/>
    <x v="15"/>
    <n v="1"/>
    <x v="1"/>
    <x v="1"/>
    <x v="3"/>
    <m/>
    <s v="Payment"/>
    <n v="2"/>
    <s v="Frappé12 oz"/>
    <n v="4.75"/>
    <x v="4"/>
  </r>
  <r>
    <x v="4913"/>
    <d v="2025-05-26T00:00:00"/>
    <x v="4102"/>
    <x v="12"/>
    <n v="1"/>
    <x v="3"/>
    <x v="1"/>
    <x v="1"/>
    <m/>
    <s v="Payment"/>
    <n v="2"/>
    <s v="Espresso1 oz"/>
    <n v="2.5"/>
    <x v="4"/>
  </r>
  <r>
    <x v="4914"/>
    <d v="2025-05-26T00:00:00"/>
    <x v="4103"/>
    <x v="6"/>
    <n v="1"/>
    <x v="1"/>
    <x v="1"/>
    <x v="1"/>
    <m/>
    <s v="Payment"/>
    <n v="1"/>
    <s v="Pourover12 oz"/>
    <n v="3.5"/>
    <x v="4"/>
  </r>
  <r>
    <x v="4915"/>
    <d v="2025-05-26T00:00:00"/>
    <x v="4104"/>
    <x v="7"/>
    <n v="1"/>
    <x v="2"/>
    <x v="1"/>
    <x v="1"/>
    <m/>
    <s v="Payment"/>
    <n v="1"/>
    <s v="Turkish coffee3 oz"/>
    <n v="3.75"/>
    <x v="4"/>
  </r>
  <r>
    <x v="4916"/>
    <d v="2025-05-26T00:00:00"/>
    <x v="4105"/>
    <x v="2"/>
    <n v="1"/>
    <x v="1"/>
    <x v="1"/>
    <x v="1"/>
    <m/>
    <s v="Payment"/>
    <n v="1"/>
    <s v="Cappuccino12 oz"/>
    <n v="5.5"/>
    <x v="4"/>
  </r>
  <r>
    <x v="4917"/>
    <d v="2025-05-26T00:00:00"/>
    <x v="4106"/>
    <x v="17"/>
    <n v="1"/>
    <x v="1"/>
    <x v="1"/>
    <x v="3"/>
    <m/>
    <s v="Payment"/>
    <n v="1"/>
    <s v="Iced Guillermo12 oz"/>
    <n v="3.5"/>
    <x v="4"/>
  </r>
  <r>
    <x v="4917"/>
    <d v="2025-05-26T00:00:00"/>
    <x v="4106"/>
    <x v="1"/>
    <n v="1"/>
    <x v="1"/>
    <x v="1"/>
    <x v="1"/>
    <m/>
    <s v="Payment"/>
    <n v="1"/>
    <s v="Café latté12 oz"/>
    <n v="4.25"/>
    <x v="4"/>
  </r>
  <r>
    <x v="4918"/>
    <d v="2025-05-26T00:00:00"/>
    <x v="4107"/>
    <x v="6"/>
    <n v="1"/>
    <x v="1"/>
    <x v="1"/>
    <x v="1"/>
    <m/>
    <s v="Payment"/>
    <n v="1"/>
    <s v="Pourover12 oz"/>
    <n v="3.5"/>
    <x v="4"/>
  </r>
  <r>
    <x v="4919"/>
    <d v="2025-05-26T00:00:00"/>
    <x v="4108"/>
    <x v="15"/>
    <n v="1"/>
    <x v="1"/>
    <x v="1"/>
    <x v="3"/>
    <m/>
    <s v="Payment"/>
    <n v="1"/>
    <s v="Frappé12 oz"/>
    <n v="4.75"/>
    <x v="4"/>
  </r>
  <r>
    <x v="4920"/>
    <d v="2025-05-26T00:00:00"/>
    <x v="4109"/>
    <x v="1"/>
    <n v="2"/>
    <x v="1"/>
    <x v="1"/>
    <x v="1"/>
    <m/>
    <s v="Payment"/>
    <n v="1"/>
    <s v="Café latté12 oz"/>
    <n v="8.5"/>
    <x v="4"/>
  </r>
  <r>
    <x v="4921"/>
    <d v="2025-05-26T00:00:00"/>
    <x v="4110"/>
    <x v="8"/>
    <n v="1"/>
    <x v="1"/>
    <x v="2"/>
    <x v="3"/>
    <m/>
    <s v="Payment"/>
    <n v="1"/>
    <s v="Iced tea12 oz"/>
    <n v="4.25"/>
    <x v="4"/>
  </r>
  <r>
    <x v="4922"/>
    <d v="2025-05-26T00:00:00"/>
    <x v="4111"/>
    <x v="6"/>
    <n v="1"/>
    <x v="1"/>
    <x v="1"/>
    <x v="1"/>
    <m/>
    <s v="Payment"/>
    <n v="1"/>
    <s v="Pourover12 oz"/>
    <n v="3.5"/>
    <x v="4"/>
  </r>
  <r>
    <x v="4923"/>
    <d v="2025-05-26T00:00:00"/>
    <x v="4112"/>
    <x v="15"/>
    <n v="1"/>
    <x v="1"/>
    <x v="1"/>
    <x v="3"/>
    <m/>
    <s v="Payment"/>
    <n v="1"/>
    <s v="Frappé12 oz"/>
    <n v="4.75"/>
    <x v="4"/>
  </r>
  <r>
    <x v="4924"/>
    <d v="2025-05-26T00:00:00"/>
    <x v="4113"/>
    <x v="17"/>
    <n v="1"/>
    <x v="1"/>
    <x v="1"/>
    <x v="3"/>
    <m/>
    <s v="Payment"/>
    <n v="1"/>
    <s v="Iced Guillermo12 oz"/>
    <n v="3.5"/>
    <x v="4"/>
  </r>
  <r>
    <x v="4925"/>
    <d v="2025-05-26T00:00:00"/>
    <x v="4114"/>
    <x v="7"/>
    <n v="1"/>
    <x v="2"/>
    <x v="1"/>
    <x v="1"/>
    <m/>
    <s v="Payment"/>
    <n v="2"/>
    <s v="Turkish coffee3 oz"/>
    <n v="3.75"/>
    <x v="4"/>
  </r>
  <r>
    <x v="4926"/>
    <d v="2025-05-26T00:00:00"/>
    <x v="4115"/>
    <x v="16"/>
    <n v="1"/>
    <x v="1"/>
    <x v="5"/>
    <x v="3"/>
    <m/>
    <s v="Payment"/>
    <n v="1"/>
    <s v="Coconut milk smoothie12 oz"/>
    <n v="5.75"/>
    <x v="4"/>
  </r>
  <r>
    <x v="4927"/>
    <d v="2025-05-26T00:00:00"/>
    <x v="4116"/>
    <x v="17"/>
    <n v="1"/>
    <x v="1"/>
    <x v="1"/>
    <x v="3"/>
    <m/>
    <s v="Payment"/>
    <n v="1"/>
    <s v="Iced Guillermo12 oz"/>
    <n v="3.5"/>
    <x v="4"/>
  </r>
  <r>
    <x v="4927"/>
    <d v="2025-05-26T00:00:00"/>
    <x v="4116"/>
    <x v="1"/>
    <n v="1"/>
    <x v="1"/>
    <x v="1"/>
    <x v="1"/>
    <m/>
    <s v="Payment"/>
    <n v="1"/>
    <s v="Café latté12 oz"/>
    <n v="4.25"/>
    <x v="4"/>
  </r>
  <r>
    <x v="4928"/>
    <d v="2025-05-26T00:00:00"/>
    <x v="4117"/>
    <x v="13"/>
    <n v="1"/>
    <x v="4"/>
    <x v="2"/>
    <x v="1"/>
    <m/>
    <s v="Payment"/>
    <n v="1"/>
    <s v="Moroccan tea10 oz"/>
    <n v="3"/>
    <x v="4"/>
  </r>
  <r>
    <x v="4929"/>
    <d v="2025-05-26T00:00:00"/>
    <x v="4118"/>
    <x v="2"/>
    <n v="1"/>
    <x v="1"/>
    <x v="1"/>
    <x v="1"/>
    <m/>
    <s v="Payment"/>
    <n v="1"/>
    <s v="Cappuccino12 oz"/>
    <n v="5.5"/>
    <x v="4"/>
  </r>
  <r>
    <x v="4930"/>
    <d v="2025-05-26T00:00:00"/>
    <x v="4119"/>
    <x v="2"/>
    <n v="1"/>
    <x v="1"/>
    <x v="1"/>
    <x v="1"/>
    <m/>
    <s v="Payment"/>
    <n v="2"/>
    <s v="Cappuccino12 oz"/>
    <n v="5.5"/>
    <x v="4"/>
  </r>
  <r>
    <x v="4931"/>
    <d v="2025-05-26T00:00:00"/>
    <x v="1421"/>
    <x v="6"/>
    <n v="1"/>
    <x v="1"/>
    <x v="1"/>
    <x v="1"/>
    <m/>
    <s v="Payment"/>
    <n v="2"/>
    <s v="Pourover12 oz"/>
    <n v="3.5"/>
    <x v="4"/>
  </r>
  <r>
    <x v="4931"/>
    <d v="2025-05-26T00:00:00"/>
    <x v="1421"/>
    <x v="6"/>
    <n v="1"/>
    <x v="1"/>
    <x v="1"/>
    <x v="1"/>
    <m/>
    <s v="Payment"/>
    <n v="2"/>
    <s v="Pourover12 oz"/>
    <n v="3.5"/>
    <x v="4"/>
  </r>
  <r>
    <x v="4932"/>
    <d v="2025-05-26T00:00:00"/>
    <x v="3967"/>
    <x v="15"/>
    <n v="1"/>
    <x v="1"/>
    <x v="1"/>
    <x v="3"/>
    <m/>
    <s v="Payment"/>
    <n v="2"/>
    <s v="Frappé12 oz"/>
    <n v="4.75"/>
    <x v="4"/>
  </r>
  <r>
    <x v="4933"/>
    <d v="2025-05-26T00:00:00"/>
    <x v="4120"/>
    <x v="11"/>
    <n v="1"/>
    <x v="0"/>
    <x v="3"/>
    <x v="4"/>
    <m/>
    <s v="Payment"/>
    <n v="1"/>
    <s v="Extra shot"/>
    <n v="1"/>
    <x v="4"/>
  </r>
  <r>
    <x v="4933"/>
    <d v="2025-05-26T00:00:00"/>
    <x v="4120"/>
    <x v="2"/>
    <n v="1"/>
    <x v="1"/>
    <x v="1"/>
    <x v="1"/>
    <m/>
    <s v="Payment"/>
    <n v="1"/>
    <s v="Cappuccino12 oz"/>
    <n v="5.5"/>
    <x v="4"/>
  </r>
  <r>
    <x v="4934"/>
    <d v="2025-05-26T00:00:00"/>
    <x v="4121"/>
    <x v="6"/>
    <n v="1"/>
    <x v="1"/>
    <x v="1"/>
    <x v="1"/>
    <m/>
    <s v="Payment"/>
    <n v="2"/>
    <s v="Pourover12 oz"/>
    <n v="3.5"/>
    <x v="4"/>
  </r>
  <r>
    <x v="4935"/>
    <d v="2025-05-26T00:00:00"/>
    <x v="4122"/>
    <x v="8"/>
    <n v="1"/>
    <x v="1"/>
    <x v="2"/>
    <x v="3"/>
    <m/>
    <s v="Payment"/>
    <n v="1"/>
    <s v="Iced tea12 oz"/>
    <n v="4.25"/>
    <x v="4"/>
  </r>
  <r>
    <x v="4936"/>
    <d v="2025-05-26T00:00:00"/>
    <x v="4123"/>
    <x v="15"/>
    <n v="1"/>
    <x v="1"/>
    <x v="1"/>
    <x v="3"/>
    <m/>
    <s v="Payment"/>
    <n v="1"/>
    <s v="Frappé12 oz"/>
    <n v="4.75"/>
    <x v="4"/>
  </r>
  <r>
    <x v="4937"/>
    <d v="2025-05-26T00:00:00"/>
    <x v="4124"/>
    <x v="15"/>
    <n v="1"/>
    <x v="1"/>
    <x v="1"/>
    <x v="3"/>
    <m/>
    <s v="Payment"/>
    <n v="1"/>
    <s v="Frappé12 oz"/>
    <n v="4.75"/>
    <x v="4"/>
  </r>
  <r>
    <x v="4937"/>
    <d v="2025-05-26T00:00:00"/>
    <x v="4124"/>
    <x v="11"/>
    <n v="1"/>
    <x v="0"/>
    <x v="3"/>
    <x v="4"/>
    <m/>
    <s v="Payment"/>
    <n v="1"/>
    <s v="Extra shot"/>
    <n v="1"/>
    <x v="4"/>
  </r>
  <r>
    <x v="4937"/>
    <d v="2025-05-26T00:00:00"/>
    <x v="4124"/>
    <x v="2"/>
    <n v="1"/>
    <x v="1"/>
    <x v="1"/>
    <x v="1"/>
    <m/>
    <s v="Payment"/>
    <n v="1"/>
    <s v="Cappuccino12 oz"/>
    <n v="5.5"/>
    <x v="4"/>
  </r>
  <r>
    <x v="4938"/>
    <d v="2025-05-26T00:00:00"/>
    <x v="3972"/>
    <x v="4"/>
    <n v="1"/>
    <x v="1"/>
    <x v="1"/>
    <x v="1"/>
    <m/>
    <s v="Payment"/>
    <n v="2"/>
    <s v="Drip coffee12 oz"/>
    <n v="2.25"/>
    <x v="4"/>
  </r>
  <r>
    <x v="4939"/>
    <d v="2025-05-26T00:00:00"/>
    <x v="1705"/>
    <x v="15"/>
    <n v="1"/>
    <x v="1"/>
    <x v="1"/>
    <x v="3"/>
    <m/>
    <s v="Payment"/>
    <n v="1"/>
    <s v="Frappé12 oz"/>
    <n v="4.75"/>
    <x v="4"/>
  </r>
  <r>
    <x v="4940"/>
    <d v="2025-05-26T00:00:00"/>
    <x v="4125"/>
    <x v="15"/>
    <n v="1"/>
    <x v="1"/>
    <x v="1"/>
    <x v="3"/>
    <m/>
    <s v="Payment"/>
    <n v="1"/>
    <s v="Frappé12 oz"/>
    <n v="4.75"/>
    <x v="4"/>
  </r>
  <r>
    <x v="4941"/>
    <d v="2025-05-26T00:00:00"/>
    <x v="4126"/>
    <x v="1"/>
    <n v="1"/>
    <x v="1"/>
    <x v="1"/>
    <x v="1"/>
    <m/>
    <s v="Payment"/>
    <n v="1"/>
    <s v="Café latté12 oz"/>
    <n v="4.25"/>
    <x v="4"/>
  </r>
  <r>
    <x v="4942"/>
    <d v="2025-05-26T00:00:00"/>
    <x v="2931"/>
    <x v="9"/>
    <n v="1"/>
    <x v="0"/>
    <x v="3"/>
    <x v="4"/>
    <m/>
    <s v="Payment"/>
    <n v="1"/>
    <s v="Syrup"/>
    <n v="0.75"/>
    <x v="4"/>
  </r>
  <r>
    <x v="4942"/>
    <d v="2025-05-26T00:00:00"/>
    <x v="2931"/>
    <x v="20"/>
    <n v="1"/>
    <x v="1"/>
    <x v="2"/>
    <x v="1"/>
    <m/>
    <s v="Payment"/>
    <n v="1"/>
    <s v="Rooibos latté12 oz"/>
    <n v="5.5"/>
    <x v="4"/>
  </r>
  <r>
    <x v="4942"/>
    <d v="2025-05-26T00:00:00"/>
    <x v="2931"/>
    <x v="34"/>
    <n v="1"/>
    <x v="1"/>
    <x v="5"/>
    <x v="3"/>
    <m/>
    <s v="Payment"/>
    <n v="1"/>
    <s v="Mango lassi12 oz"/>
    <n v="5.75"/>
    <x v="4"/>
  </r>
  <r>
    <x v="4942"/>
    <d v="2025-05-26T00:00:00"/>
    <x v="2931"/>
    <x v="14"/>
    <n v="1"/>
    <x v="5"/>
    <x v="5"/>
    <x v="1"/>
    <m/>
    <s v="Payment"/>
    <n v="1"/>
    <s v="Hot chocolateRegular (12 oz)"/>
    <n v="4.75"/>
    <x v="4"/>
  </r>
  <r>
    <x v="4943"/>
    <d v="2025-05-26T00:00:00"/>
    <x v="4127"/>
    <x v="6"/>
    <n v="1"/>
    <x v="1"/>
    <x v="1"/>
    <x v="1"/>
    <m/>
    <s v="Payment"/>
    <n v="2"/>
    <s v="Pourover12 oz"/>
    <n v="3.5"/>
    <x v="4"/>
  </r>
  <r>
    <x v="4944"/>
    <d v="2025-05-26T00:00:00"/>
    <x v="1088"/>
    <x v="34"/>
    <n v="1"/>
    <x v="1"/>
    <x v="5"/>
    <x v="3"/>
    <m/>
    <s v="Payment"/>
    <n v="1"/>
    <s v="Mango lassi12 oz"/>
    <n v="5.75"/>
    <x v="4"/>
  </r>
  <r>
    <x v="4945"/>
    <d v="2025-05-26T00:00:00"/>
    <x v="4128"/>
    <x v="4"/>
    <n v="1"/>
    <x v="1"/>
    <x v="1"/>
    <x v="1"/>
    <m/>
    <s v="Payment"/>
    <n v="1"/>
    <s v="Drip coffee12 oz"/>
    <n v="2.25"/>
    <x v="4"/>
  </r>
  <r>
    <x v="4946"/>
    <d v="2025-05-26T00:00:00"/>
    <x v="4129"/>
    <x v="8"/>
    <n v="1"/>
    <x v="1"/>
    <x v="2"/>
    <x v="3"/>
    <m/>
    <s v="Payment"/>
    <n v="1"/>
    <s v="Iced tea12 oz"/>
    <n v="4.25"/>
    <x v="4"/>
  </r>
  <r>
    <x v="4946"/>
    <d v="2025-05-26T00:00:00"/>
    <x v="4129"/>
    <x v="15"/>
    <n v="1"/>
    <x v="1"/>
    <x v="1"/>
    <x v="3"/>
    <m/>
    <s v="Payment"/>
    <n v="1"/>
    <s v="Frappé12 oz"/>
    <n v="4.75"/>
    <x v="4"/>
  </r>
  <r>
    <x v="4947"/>
    <d v="2025-05-26T00:00:00"/>
    <x v="4130"/>
    <x v="15"/>
    <n v="1"/>
    <x v="1"/>
    <x v="1"/>
    <x v="3"/>
    <m/>
    <s v="Payment"/>
    <n v="1"/>
    <s v="Frappé12 oz"/>
    <n v="4.75"/>
    <x v="4"/>
  </r>
  <r>
    <x v="4948"/>
    <d v="2025-05-26T00:00:00"/>
    <x v="4131"/>
    <x v="8"/>
    <n v="1"/>
    <x v="1"/>
    <x v="2"/>
    <x v="3"/>
    <m/>
    <s v="Payment"/>
    <n v="1"/>
    <s v="Iced tea12 oz"/>
    <n v="4.25"/>
    <x v="4"/>
  </r>
  <r>
    <x v="4949"/>
    <d v="2025-05-26T00:00:00"/>
    <x v="4132"/>
    <x v="7"/>
    <n v="1"/>
    <x v="2"/>
    <x v="1"/>
    <x v="1"/>
    <m/>
    <s v="Payment"/>
    <n v="1"/>
    <s v="Turkish coffee3 oz"/>
    <n v="3.75"/>
    <x v="4"/>
  </r>
  <r>
    <x v="4949"/>
    <d v="2025-05-26T00:00:00"/>
    <x v="4132"/>
    <x v="15"/>
    <n v="1"/>
    <x v="1"/>
    <x v="1"/>
    <x v="3"/>
    <m/>
    <s v="Payment"/>
    <n v="1"/>
    <s v="Frappé12 oz"/>
    <n v="4.75"/>
    <x v="4"/>
  </r>
  <r>
    <x v="4950"/>
    <d v="2025-05-26T00:00:00"/>
    <x v="4133"/>
    <x v="20"/>
    <n v="1"/>
    <x v="1"/>
    <x v="2"/>
    <x v="1"/>
    <m/>
    <s v="Payment"/>
    <n v="1"/>
    <s v="Rooibos latté12 oz"/>
    <n v="5.5"/>
    <x v="4"/>
  </r>
  <r>
    <x v="4951"/>
    <d v="2025-05-26T00:00:00"/>
    <x v="4134"/>
    <x v="7"/>
    <n v="1"/>
    <x v="2"/>
    <x v="1"/>
    <x v="1"/>
    <m/>
    <s v="Payment"/>
    <n v="2"/>
    <s v="Turkish coffee3 oz"/>
    <n v="3.75"/>
    <x v="4"/>
  </r>
  <r>
    <x v="4952"/>
    <d v="2025-05-26T00:00:00"/>
    <x v="4135"/>
    <x v="7"/>
    <n v="2"/>
    <x v="2"/>
    <x v="1"/>
    <x v="1"/>
    <m/>
    <s v="Payment"/>
    <n v="2"/>
    <s v="Turkish coffee3 oz"/>
    <n v="7.5"/>
    <x v="4"/>
  </r>
  <r>
    <x v="4953"/>
    <d v="2025-05-26T00:00:00"/>
    <x v="4136"/>
    <x v="6"/>
    <n v="1"/>
    <x v="1"/>
    <x v="1"/>
    <x v="1"/>
    <m/>
    <s v="Payment"/>
    <n v="1"/>
    <s v="Pourover12 oz"/>
    <n v="3.5"/>
    <x v="4"/>
  </r>
  <r>
    <x v="4954"/>
    <d v="2025-05-26T00:00:00"/>
    <x v="4137"/>
    <x v="2"/>
    <n v="1"/>
    <x v="1"/>
    <x v="1"/>
    <x v="1"/>
    <m/>
    <s v="Payment"/>
    <n v="1"/>
    <s v="Cappuccino12 oz"/>
    <n v="5.5"/>
    <x v="4"/>
  </r>
  <r>
    <x v="4954"/>
    <d v="2025-05-26T00:00:00"/>
    <x v="4137"/>
    <x v="1"/>
    <n v="1"/>
    <x v="1"/>
    <x v="1"/>
    <x v="1"/>
    <m/>
    <s v="Payment"/>
    <n v="1"/>
    <s v="Café latté12 oz"/>
    <n v="4.25"/>
    <x v="4"/>
  </r>
  <r>
    <x v="4955"/>
    <d v="2025-05-26T00:00:00"/>
    <x v="4138"/>
    <x v="4"/>
    <n v="1"/>
    <x v="1"/>
    <x v="1"/>
    <x v="1"/>
    <m/>
    <s v="Payment"/>
    <n v="1"/>
    <s v="Drip coffee12 oz"/>
    <n v="2.25"/>
    <x v="4"/>
  </r>
  <r>
    <x v="4956"/>
    <d v="2025-05-26T00:00:00"/>
    <x v="4139"/>
    <x v="6"/>
    <n v="1"/>
    <x v="1"/>
    <x v="1"/>
    <x v="1"/>
    <m/>
    <s v="Payment"/>
    <n v="1"/>
    <s v="Pourover12 oz"/>
    <n v="3.5"/>
    <x v="4"/>
  </r>
  <r>
    <x v="4957"/>
    <d v="2025-05-26T00:00:00"/>
    <x v="4140"/>
    <x v="6"/>
    <n v="1"/>
    <x v="1"/>
    <x v="1"/>
    <x v="1"/>
    <m/>
    <s v="Payment"/>
    <n v="1"/>
    <s v="Pourover12 oz"/>
    <n v="3.5"/>
    <x v="4"/>
  </r>
  <r>
    <x v="4957"/>
    <d v="2025-05-26T00:00:00"/>
    <x v="4140"/>
    <x v="8"/>
    <n v="1"/>
    <x v="1"/>
    <x v="2"/>
    <x v="3"/>
    <m/>
    <s v="Payment"/>
    <n v="1"/>
    <s v="Iced tea12 oz"/>
    <n v="4.25"/>
    <x v="4"/>
  </r>
  <r>
    <x v="4958"/>
    <d v="2025-05-26T00:00:00"/>
    <x v="4141"/>
    <x v="9"/>
    <n v="1"/>
    <x v="0"/>
    <x v="3"/>
    <x v="4"/>
    <m/>
    <s v="Payment"/>
    <n v="1"/>
    <s v="Syrup"/>
    <n v="0.75"/>
    <x v="4"/>
  </r>
  <r>
    <x v="4958"/>
    <d v="2025-05-26T00:00:00"/>
    <x v="4141"/>
    <x v="6"/>
    <n v="1"/>
    <x v="1"/>
    <x v="1"/>
    <x v="1"/>
    <m/>
    <s v="Payment"/>
    <n v="1"/>
    <s v="Pourover12 oz"/>
    <n v="3.5"/>
    <x v="4"/>
  </r>
  <r>
    <x v="4959"/>
    <d v="2025-05-26T00:00:00"/>
    <x v="4142"/>
    <x v="15"/>
    <n v="1"/>
    <x v="1"/>
    <x v="1"/>
    <x v="3"/>
    <m/>
    <s v="Payment"/>
    <n v="1"/>
    <s v="Frappé12 oz"/>
    <n v="4.75"/>
    <x v="4"/>
  </r>
  <r>
    <x v="4959"/>
    <d v="2025-05-26T00:00:00"/>
    <x v="4142"/>
    <x v="15"/>
    <n v="1"/>
    <x v="1"/>
    <x v="1"/>
    <x v="3"/>
    <m/>
    <s v="Payment"/>
    <n v="1"/>
    <s v="Frappé12 oz"/>
    <n v="4.75"/>
    <x v="4"/>
  </r>
  <r>
    <x v="4960"/>
    <d v="2025-05-26T00:00:00"/>
    <x v="4143"/>
    <x v="15"/>
    <n v="1"/>
    <x v="1"/>
    <x v="1"/>
    <x v="3"/>
    <m/>
    <s v="Payment"/>
    <n v="1"/>
    <s v="Frappé12 oz"/>
    <n v="4.75"/>
    <x v="4"/>
  </r>
  <r>
    <x v="4961"/>
    <d v="2025-05-26T00:00:00"/>
    <x v="4144"/>
    <x v="24"/>
    <n v="1"/>
    <x v="1"/>
    <x v="1"/>
    <x v="1"/>
    <m/>
    <s v="Payment"/>
    <n v="1"/>
    <s v="Aeropress12 oz"/>
    <n v="6"/>
    <x v="4"/>
  </r>
  <r>
    <x v="4962"/>
    <d v="2025-05-26T00:00:00"/>
    <x v="4145"/>
    <x v="15"/>
    <n v="1"/>
    <x v="1"/>
    <x v="1"/>
    <x v="3"/>
    <m/>
    <s v="Payment"/>
    <n v="1"/>
    <s v="Frappé12 oz"/>
    <n v="4.75"/>
    <x v="4"/>
  </r>
  <r>
    <x v="4963"/>
    <d v="2025-05-26T00:00:00"/>
    <x v="4146"/>
    <x v="9"/>
    <n v="1"/>
    <x v="0"/>
    <x v="3"/>
    <x v="4"/>
    <m/>
    <s v="Payment"/>
    <n v="1"/>
    <s v="Syrup"/>
    <n v="0.75"/>
    <x v="4"/>
  </r>
  <r>
    <x v="4963"/>
    <d v="2025-05-26T00:00:00"/>
    <x v="4146"/>
    <x v="12"/>
    <n v="1"/>
    <x v="3"/>
    <x v="1"/>
    <x v="1"/>
    <m/>
    <s v="Payment"/>
    <n v="1"/>
    <s v="Espresso1 oz"/>
    <n v="2.5"/>
    <x v="4"/>
  </r>
  <r>
    <x v="4963"/>
    <d v="2025-05-26T00:00:00"/>
    <x v="4146"/>
    <x v="2"/>
    <n v="1"/>
    <x v="1"/>
    <x v="1"/>
    <x v="1"/>
    <m/>
    <s v="Payment"/>
    <n v="1"/>
    <s v="Cappuccino12 oz"/>
    <n v="5.5"/>
    <x v="4"/>
  </r>
  <r>
    <x v="4964"/>
    <d v="2025-05-26T00:00:00"/>
    <x v="4147"/>
    <x v="6"/>
    <n v="1"/>
    <x v="1"/>
    <x v="1"/>
    <x v="1"/>
    <m/>
    <s v="Payment"/>
    <n v="1"/>
    <s v="Pourover12 oz"/>
    <n v="3.5"/>
    <x v="4"/>
  </r>
  <r>
    <x v="4964"/>
    <d v="2025-05-26T00:00:00"/>
    <x v="4147"/>
    <x v="2"/>
    <n v="1"/>
    <x v="1"/>
    <x v="1"/>
    <x v="1"/>
    <m/>
    <s v="Payment"/>
    <n v="1"/>
    <s v="Cappuccino12 oz"/>
    <n v="5.5"/>
    <x v="4"/>
  </r>
  <r>
    <x v="4965"/>
    <d v="2025-05-26T00:00:00"/>
    <x v="4148"/>
    <x v="6"/>
    <n v="1"/>
    <x v="1"/>
    <x v="1"/>
    <x v="1"/>
    <m/>
    <s v="Payment"/>
    <n v="1"/>
    <s v="Pourover12 oz"/>
    <n v="3.5"/>
    <x v="4"/>
  </r>
  <r>
    <x v="4965"/>
    <d v="2025-05-26T00:00:00"/>
    <x v="4148"/>
    <x v="15"/>
    <n v="1"/>
    <x v="1"/>
    <x v="1"/>
    <x v="3"/>
    <m/>
    <s v="Payment"/>
    <n v="1"/>
    <s v="Frappé12 oz"/>
    <n v="4.75"/>
    <x v="4"/>
  </r>
  <r>
    <x v="4966"/>
    <d v="2025-05-26T00:00:00"/>
    <x v="4046"/>
    <x v="26"/>
    <n v="1"/>
    <x v="0"/>
    <x v="6"/>
    <x v="7"/>
    <m/>
    <s v="Payment"/>
    <n v="1"/>
    <s v="Rugelach"/>
    <n v="3.75"/>
    <x v="4"/>
  </r>
  <r>
    <x v="4967"/>
    <d v="2025-05-26T00:00:00"/>
    <x v="4049"/>
    <x v="37"/>
    <n v="1"/>
    <x v="0"/>
    <x v="6"/>
    <x v="7"/>
    <m/>
    <s v="Payment"/>
    <n v="1"/>
    <s v="Donut"/>
    <n v="3.75"/>
    <x v="4"/>
  </r>
  <r>
    <x v="4968"/>
    <d v="2025-05-26T00:00:00"/>
    <x v="4053"/>
    <x v="27"/>
    <n v="1"/>
    <x v="0"/>
    <x v="6"/>
    <x v="7"/>
    <m/>
    <s v="Payment"/>
    <n v="1"/>
    <s v="Apricot danish"/>
    <n v="3.5"/>
    <x v="4"/>
  </r>
  <r>
    <x v="4969"/>
    <d v="2025-05-26T00:00:00"/>
    <x v="4055"/>
    <x v="36"/>
    <n v="1"/>
    <x v="0"/>
    <x v="6"/>
    <x v="7"/>
    <m/>
    <s v="Payment"/>
    <n v="1"/>
    <s v="Cookie"/>
    <n v="3"/>
    <x v="4"/>
  </r>
  <r>
    <x v="4970"/>
    <d v="2025-05-26T00:00:00"/>
    <x v="4060"/>
    <x v="36"/>
    <n v="1"/>
    <x v="0"/>
    <x v="6"/>
    <x v="7"/>
    <m/>
    <s v="Payment"/>
    <n v="1"/>
    <s v="Cookie"/>
    <n v="3"/>
    <x v="4"/>
  </r>
  <r>
    <x v="4971"/>
    <d v="2025-05-26T00:00:00"/>
    <x v="4062"/>
    <x v="26"/>
    <n v="1"/>
    <x v="0"/>
    <x v="6"/>
    <x v="7"/>
    <m/>
    <s v="Payment"/>
    <n v="1"/>
    <s v="Rugelach"/>
    <n v="3.75"/>
    <x v="4"/>
  </r>
  <r>
    <x v="4972"/>
    <d v="2025-05-26T00:00:00"/>
    <x v="4099"/>
    <x v="27"/>
    <n v="2"/>
    <x v="0"/>
    <x v="6"/>
    <x v="7"/>
    <m/>
    <s v="Payment"/>
    <n v="1"/>
    <s v="Apricot danish"/>
    <n v="7"/>
    <x v="4"/>
  </r>
  <r>
    <x v="4973"/>
    <d v="2025-05-26T00:00:00"/>
    <x v="4149"/>
    <x v="27"/>
    <n v="1"/>
    <x v="0"/>
    <x v="6"/>
    <x v="7"/>
    <m/>
    <s v="Payment"/>
    <n v="1"/>
    <s v="Apricot danish"/>
    <n v="3.5"/>
    <x v="4"/>
  </r>
  <r>
    <x v="4974"/>
    <d v="2025-05-26T00:00:00"/>
    <x v="4103"/>
    <x v="40"/>
    <n v="1"/>
    <x v="0"/>
    <x v="6"/>
    <x v="7"/>
    <m/>
    <s v="Payment"/>
    <n v="1"/>
    <s v="Snack cake"/>
    <n v="2"/>
    <x v="4"/>
  </r>
  <r>
    <x v="4975"/>
    <d v="2025-05-26T00:00:00"/>
    <x v="4104"/>
    <x v="25"/>
    <n v="1"/>
    <x v="0"/>
    <x v="6"/>
    <x v="6"/>
    <m/>
    <s v="Payment"/>
    <n v="1"/>
    <s v="Candy bar"/>
    <n v="2.75"/>
    <x v="4"/>
  </r>
  <r>
    <x v="4976"/>
    <d v="2025-05-26T00:00:00"/>
    <x v="4150"/>
    <x v="31"/>
    <n v="2"/>
    <x v="0"/>
    <x v="6"/>
    <x v="7"/>
    <m/>
    <s v="Payment"/>
    <n v="1"/>
    <s v="Sticky bun"/>
    <n v="5.5"/>
    <x v="4"/>
  </r>
  <r>
    <x v="4976"/>
    <d v="2025-05-26T00:00:00"/>
    <x v="4150"/>
    <x v="37"/>
    <n v="1"/>
    <x v="0"/>
    <x v="6"/>
    <x v="7"/>
    <m/>
    <s v="Payment"/>
    <n v="1"/>
    <s v="Donut"/>
    <n v="3.75"/>
    <x v="4"/>
  </r>
  <r>
    <x v="4977"/>
    <d v="2025-05-26T00:00:00"/>
    <x v="4151"/>
    <x v="31"/>
    <n v="1"/>
    <x v="0"/>
    <x v="6"/>
    <x v="7"/>
    <m/>
    <s v="Payment"/>
    <n v="1"/>
    <s v="Sticky bun"/>
    <n v="2.75"/>
    <x v="4"/>
  </r>
  <r>
    <x v="4978"/>
    <d v="2025-05-26T00:00:00"/>
    <x v="4114"/>
    <x v="29"/>
    <n v="1"/>
    <x v="0"/>
    <x v="6"/>
    <x v="7"/>
    <m/>
    <s v="Payment"/>
    <n v="2"/>
    <s v="Cinnamon roll"/>
    <n v="3.75"/>
    <x v="4"/>
  </r>
  <r>
    <x v="4979"/>
    <d v="2025-05-26T00:00:00"/>
    <x v="4115"/>
    <x v="31"/>
    <n v="1"/>
    <x v="0"/>
    <x v="6"/>
    <x v="7"/>
    <m/>
    <s v="Payment"/>
    <n v="1"/>
    <s v="Sticky bun"/>
    <n v="2.75"/>
    <x v="4"/>
  </r>
  <r>
    <x v="4980"/>
    <d v="2025-05-26T00:00:00"/>
    <x v="4117"/>
    <x v="29"/>
    <n v="2"/>
    <x v="0"/>
    <x v="6"/>
    <x v="7"/>
    <m/>
    <s v="Payment"/>
    <n v="1"/>
    <s v="Cinnamon roll"/>
    <n v="7.5"/>
    <x v="4"/>
  </r>
  <r>
    <x v="4981"/>
    <d v="2025-05-26T00:00:00"/>
    <x v="4118"/>
    <x v="32"/>
    <n v="1"/>
    <x v="0"/>
    <x v="6"/>
    <x v="7"/>
    <m/>
    <s v="Payment"/>
    <n v="1"/>
    <s v="Scone with clotted cream and jam"/>
    <n v="5.75"/>
    <x v="4"/>
  </r>
  <r>
    <x v="4982"/>
    <d v="2025-05-26T00:00:00"/>
    <x v="1421"/>
    <x v="31"/>
    <n v="1"/>
    <x v="0"/>
    <x v="6"/>
    <x v="7"/>
    <m/>
    <s v="Payment"/>
    <n v="2"/>
    <s v="Sticky bun"/>
    <n v="2.75"/>
    <x v="4"/>
  </r>
  <r>
    <x v="4982"/>
    <d v="2025-05-26T00:00:00"/>
    <x v="1421"/>
    <x v="29"/>
    <n v="1"/>
    <x v="0"/>
    <x v="6"/>
    <x v="7"/>
    <m/>
    <s v="Payment"/>
    <n v="2"/>
    <s v="Cinnamon roll"/>
    <n v="3.75"/>
    <x v="4"/>
  </r>
  <r>
    <x v="4983"/>
    <d v="2025-05-26T00:00:00"/>
    <x v="3967"/>
    <x v="31"/>
    <n v="1"/>
    <x v="0"/>
    <x v="6"/>
    <x v="7"/>
    <m/>
    <s v="Payment"/>
    <n v="2"/>
    <s v="Sticky bun"/>
    <n v="2.75"/>
    <x v="4"/>
  </r>
  <r>
    <x v="4984"/>
    <d v="2025-05-26T00:00:00"/>
    <x v="4121"/>
    <x v="29"/>
    <n v="1"/>
    <x v="0"/>
    <x v="6"/>
    <x v="7"/>
    <m/>
    <s v="Payment"/>
    <n v="2"/>
    <s v="Cinnamon roll"/>
    <n v="3.75"/>
    <x v="4"/>
  </r>
  <r>
    <x v="4985"/>
    <d v="2025-05-26T00:00:00"/>
    <x v="4122"/>
    <x v="31"/>
    <n v="1"/>
    <x v="0"/>
    <x v="6"/>
    <x v="7"/>
    <m/>
    <s v="Payment"/>
    <n v="1"/>
    <s v="Sticky bun"/>
    <n v="2.75"/>
    <x v="4"/>
  </r>
  <r>
    <x v="4985"/>
    <d v="2025-05-26T00:00:00"/>
    <x v="4122"/>
    <x v="32"/>
    <n v="1"/>
    <x v="0"/>
    <x v="6"/>
    <x v="7"/>
    <m/>
    <s v="Payment"/>
    <n v="1"/>
    <s v="Scone with clotted cream and jam"/>
    <n v="5.75"/>
    <x v="4"/>
  </r>
  <r>
    <x v="4985"/>
    <d v="2025-05-26T00:00:00"/>
    <x v="4122"/>
    <x v="25"/>
    <n v="1"/>
    <x v="0"/>
    <x v="6"/>
    <x v="6"/>
    <m/>
    <s v="Payment"/>
    <n v="1"/>
    <s v="Candy bar"/>
    <n v="2.75"/>
    <x v="4"/>
  </r>
  <r>
    <x v="4986"/>
    <d v="2025-05-26T00:00:00"/>
    <x v="4124"/>
    <x v="32"/>
    <n v="1"/>
    <x v="0"/>
    <x v="6"/>
    <x v="7"/>
    <m/>
    <s v="Payment"/>
    <n v="1"/>
    <s v="Scone with clotted cream and jam"/>
    <n v="5.75"/>
    <x v="4"/>
  </r>
  <r>
    <x v="4987"/>
    <d v="2025-05-26T00:00:00"/>
    <x v="1705"/>
    <x v="32"/>
    <n v="1"/>
    <x v="0"/>
    <x v="6"/>
    <x v="7"/>
    <m/>
    <s v="Payment"/>
    <n v="1"/>
    <s v="Scone with clotted cream and jam"/>
    <n v="5.75"/>
    <x v="4"/>
  </r>
  <r>
    <x v="4988"/>
    <d v="2025-05-26T00:00:00"/>
    <x v="4152"/>
    <x v="32"/>
    <n v="1"/>
    <x v="0"/>
    <x v="6"/>
    <x v="7"/>
    <m/>
    <s v="Payment"/>
    <n v="1"/>
    <s v="Scone with clotted cream and jam"/>
    <n v="5.75"/>
    <x v="4"/>
  </r>
  <r>
    <x v="4989"/>
    <d v="2025-05-26T00:00:00"/>
    <x v="4132"/>
    <x v="29"/>
    <n v="2"/>
    <x v="0"/>
    <x v="6"/>
    <x v="7"/>
    <m/>
    <s v="Payment"/>
    <n v="1"/>
    <s v="Cinnamon roll"/>
    <n v="7.5"/>
    <x v="4"/>
  </r>
  <r>
    <x v="4990"/>
    <d v="2025-05-26T00:00:00"/>
    <x v="4153"/>
    <x v="36"/>
    <n v="1"/>
    <x v="0"/>
    <x v="6"/>
    <x v="7"/>
    <m/>
    <s v="Payment"/>
    <n v="1"/>
    <s v="Cookie"/>
    <n v="3"/>
    <x v="4"/>
  </r>
  <r>
    <x v="4991"/>
    <d v="2025-05-26T00:00:00"/>
    <x v="4133"/>
    <x v="29"/>
    <n v="1"/>
    <x v="0"/>
    <x v="6"/>
    <x v="7"/>
    <m/>
    <s v="Payment"/>
    <n v="1"/>
    <s v="Cinnamon roll"/>
    <n v="3.75"/>
    <x v="4"/>
  </r>
  <r>
    <x v="4992"/>
    <d v="2025-05-26T00:00:00"/>
    <x v="4154"/>
    <x v="46"/>
    <n v="1"/>
    <x v="0"/>
    <x v="6"/>
    <x v="8"/>
    <m/>
    <s v="Payment"/>
    <n v="1"/>
    <s v="Scone with clotted cream and jam (day old)"/>
    <n v="4.75"/>
    <x v="4"/>
  </r>
  <r>
    <x v="4993"/>
    <d v="2025-05-26T00:00:00"/>
    <x v="4137"/>
    <x v="31"/>
    <n v="2"/>
    <x v="0"/>
    <x v="6"/>
    <x v="7"/>
    <m/>
    <s v="Payment"/>
    <n v="1"/>
    <s v="Sticky bun"/>
    <n v="5.5"/>
    <x v="4"/>
  </r>
  <r>
    <x v="4994"/>
    <d v="2025-05-26T00:00:00"/>
    <x v="4140"/>
    <x v="32"/>
    <n v="2"/>
    <x v="0"/>
    <x v="6"/>
    <x v="7"/>
    <m/>
    <s v="Payment"/>
    <n v="1"/>
    <s v="Scone with clotted cream and jam"/>
    <n v="11.5"/>
    <x v="4"/>
  </r>
  <r>
    <x v="4995"/>
    <d v="2025-05-26T00:00:00"/>
    <x v="4142"/>
    <x v="29"/>
    <n v="1"/>
    <x v="0"/>
    <x v="6"/>
    <x v="7"/>
    <m/>
    <s v="Payment"/>
    <n v="1"/>
    <s v="Cinnamon roll"/>
    <n v="3.75"/>
    <x v="4"/>
  </r>
  <r>
    <x v="4996"/>
    <d v="2025-05-26T00:00:00"/>
    <x v="4143"/>
    <x v="31"/>
    <n v="1"/>
    <x v="0"/>
    <x v="6"/>
    <x v="7"/>
    <m/>
    <s v="Payment"/>
    <n v="1"/>
    <s v="Sticky bun"/>
    <n v="2.75"/>
    <x v="4"/>
  </r>
  <r>
    <x v="4997"/>
    <d v="2025-05-26T00:00:00"/>
    <x v="4145"/>
    <x v="45"/>
    <n v="1"/>
    <x v="0"/>
    <x v="6"/>
    <x v="8"/>
    <m/>
    <s v="Payment"/>
    <n v="1"/>
    <s v="Cinnamon roll (day old)"/>
    <n v="3"/>
    <x v="4"/>
  </r>
  <r>
    <x v="4998"/>
    <d v="2025-05-26T00:00:00"/>
    <x v="4146"/>
    <x v="45"/>
    <n v="1"/>
    <x v="0"/>
    <x v="6"/>
    <x v="8"/>
    <m/>
    <s v="Payment"/>
    <n v="1"/>
    <s v="Cinnamon roll (day old)"/>
    <n v="3"/>
    <x v="4"/>
  </r>
  <r>
    <x v="4999"/>
    <d v="2025-05-27T00:00:00"/>
    <x v="4155"/>
    <x v="23"/>
    <n v="1"/>
    <x v="4"/>
    <x v="1"/>
    <x v="3"/>
    <m/>
    <s v="Payment"/>
    <n v="1"/>
    <s v="Mazagran10 oz"/>
    <n v="4"/>
    <x v="5"/>
  </r>
  <r>
    <x v="4999"/>
    <d v="2025-05-27T00:00:00"/>
    <x v="4155"/>
    <x v="1"/>
    <n v="1"/>
    <x v="1"/>
    <x v="1"/>
    <x v="1"/>
    <m/>
    <s v="Payment"/>
    <n v="1"/>
    <s v="Café latté12 oz"/>
    <n v="4.25"/>
    <x v="5"/>
  </r>
  <r>
    <x v="5000"/>
    <d v="2025-05-27T00:00:00"/>
    <x v="4156"/>
    <x v="19"/>
    <n v="1"/>
    <x v="1"/>
    <x v="4"/>
    <x v="5"/>
    <m/>
    <s v="Payment"/>
    <n v="1"/>
    <s v="House blend12 oz"/>
    <n v="12.95"/>
    <x v="5"/>
  </r>
  <r>
    <x v="5001"/>
    <d v="2025-05-27T00:00:00"/>
    <x v="4157"/>
    <x v="20"/>
    <n v="2"/>
    <x v="1"/>
    <x v="2"/>
    <x v="1"/>
    <m/>
    <s v="Payment"/>
    <n v="1"/>
    <s v="Rooibos latté12 oz"/>
    <n v="11"/>
    <x v="5"/>
  </r>
  <r>
    <x v="5001"/>
    <d v="2025-05-27T00:00:00"/>
    <x v="4157"/>
    <x v="20"/>
    <n v="1"/>
    <x v="1"/>
    <x v="2"/>
    <x v="1"/>
    <m/>
    <s v="Payment"/>
    <n v="1"/>
    <s v="Rooibos latté12 oz"/>
    <n v="5.5"/>
    <x v="5"/>
  </r>
  <r>
    <x v="5001"/>
    <d v="2025-05-27T00:00:00"/>
    <x v="4157"/>
    <x v="1"/>
    <n v="1"/>
    <x v="1"/>
    <x v="1"/>
    <x v="1"/>
    <m/>
    <s v="Payment"/>
    <n v="1"/>
    <s v="Café latté12 oz"/>
    <n v="4.25"/>
    <x v="5"/>
  </r>
  <r>
    <x v="5002"/>
    <d v="2025-05-27T00:00:00"/>
    <x v="4158"/>
    <x v="1"/>
    <n v="1"/>
    <x v="1"/>
    <x v="1"/>
    <x v="1"/>
    <m/>
    <s v="Payment"/>
    <n v="1"/>
    <s v="Café latté12 oz"/>
    <n v="4.25"/>
    <x v="5"/>
  </r>
  <r>
    <x v="5003"/>
    <d v="2025-05-27T00:00:00"/>
    <x v="4159"/>
    <x v="8"/>
    <n v="1"/>
    <x v="1"/>
    <x v="2"/>
    <x v="3"/>
    <m/>
    <s v="Payment"/>
    <n v="1"/>
    <s v="Iced tea12 oz"/>
    <n v="4.25"/>
    <x v="5"/>
  </r>
  <r>
    <x v="5004"/>
    <d v="2025-05-27T00:00:00"/>
    <x v="4160"/>
    <x v="6"/>
    <n v="2"/>
    <x v="1"/>
    <x v="1"/>
    <x v="1"/>
    <m/>
    <s v="Payment"/>
    <n v="1"/>
    <s v="Pourover12 oz"/>
    <n v="7"/>
    <x v="5"/>
  </r>
  <r>
    <x v="5004"/>
    <d v="2025-05-27T00:00:00"/>
    <x v="4160"/>
    <x v="6"/>
    <n v="1"/>
    <x v="1"/>
    <x v="1"/>
    <x v="1"/>
    <m/>
    <s v="Payment"/>
    <n v="1"/>
    <s v="Pourover12 oz"/>
    <n v="3.5"/>
    <x v="5"/>
  </r>
  <r>
    <x v="5005"/>
    <d v="2025-05-27T00:00:00"/>
    <x v="4161"/>
    <x v="7"/>
    <n v="1"/>
    <x v="2"/>
    <x v="1"/>
    <x v="1"/>
    <m/>
    <s v="Payment"/>
    <n v="1"/>
    <s v="Turkish coffee3 oz"/>
    <n v="3.75"/>
    <x v="5"/>
  </r>
  <r>
    <x v="5006"/>
    <d v="2025-05-27T00:00:00"/>
    <x v="4162"/>
    <x v="2"/>
    <n v="1"/>
    <x v="1"/>
    <x v="1"/>
    <x v="1"/>
    <m/>
    <s v="Payment"/>
    <n v="1"/>
    <s v="Cappuccino12 oz"/>
    <n v="5.5"/>
    <x v="5"/>
  </r>
  <r>
    <x v="5007"/>
    <d v="2025-05-27T00:00:00"/>
    <x v="4163"/>
    <x v="1"/>
    <n v="1"/>
    <x v="1"/>
    <x v="1"/>
    <x v="1"/>
    <m/>
    <s v="Payment"/>
    <n v="2"/>
    <s v="Café latté12 oz"/>
    <n v="4.25"/>
    <x v="5"/>
  </r>
  <r>
    <x v="5008"/>
    <d v="2025-05-27T00:00:00"/>
    <x v="4164"/>
    <x v="6"/>
    <n v="1"/>
    <x v="1"/>
    <x v="1"/>
    <x v="1"/>
    <m/>
    <s v="Payment"/>
    <n v="1"/>
    <s v="Pourover12 oz"/>
    <n v="3.5"/>
    <x v="5"/>
  </r>
  <r>
    <x v="5009"/>
    <d v="2025-05-27T00:00:00"/>
    <x v="4165"/>
    <x v="24"/>
    <n v="1"/>
    <x v="1"/>
    <x v="1"/>
    <x v="1"/>
    <m/>
    <s v="Payment"/>
    <n v="2"/>
    <s v="Aeropress12 oz"/>
    <n v="6"/>
    <x v="5"/>
  </r>
  <r>
    <x v="5010"/>
    <d v="2025-05-27T00:00:00"/>
    <x v="4166"/>
    <x v="2"/>
    <n v="1"/>
    <x v="1"/>
    <x v="1"/>
    <x v="1"/>
    <m/>
    <s v="Payment"/>
    <n v="1"/>
    <s v="Cappuccino12 oz"/>
    <n v="5.5"/>
    <x v="5"/>
  </r>
  <r>
    <x v="5011"/>
    <d v="2025-05-27T00:00:00"/>
    <x v="4167"/>
    <x v="1"/>
    <n v="1"/>
    <x v="1"/>
    <x v="1"/>
    <x v="1"/>
    <m/>
    <s v="Payment"/>
    <n v="1"/>
    <s v="Café latté12 oz"/>
    <n v="4.25"/>
    <x v="5"/>
  </r>
  <r>
    <x v="5012"/>
    <d v="2025-05-27T00:00:00"/>
    <x v="4168"/>
    <x v="18"/>
    <n v="2"/>
    <x v="1"/>
    <x v="5"/>
    <x v="3"/>
    <m/>
    <s v="Payment"/>
    <n v="1"/>
    <s v="Soda water with fruit slice12 oz"/>
    <n v="4"/>
    <x v="5"/>
  </r>
  <r>
    <x v="5013"/>
    <d v="2025-05-27T00:00:00"/>
    <x v="2096"/>
    <x v="4"/>
    <n v="1"/>
    <x v="1"/>
    <x v="1"/>
    <x v="1"/>
    <m/>
    <s v="Payment"/>
    <n v="1"/>
    <s v="Drip coffee12 oz"/>
    <n v="2.25"/>
    <x v="5"/>
  </r>
  <r>
    <x v="5013"/>
    <d v="2025-05-27T00:00:00"/>
    <x v="2096"/>
    <x v="1"/>
    <n v="1"/>
    <x v="1"/>
    <x v="1"/>
    <x v="1"/>
    <m/>
    <s v="Payment"/>
    <n v="1"/>
    <s v="Café latté12 oz"/>
    <n v="4.25"/>
    <x v="5"/>
  </r>
  <r>
    <x v="5014"/>
    <d v="2025-05-27T00:00:00"/>
    <x v="4169"/>
    <x v="2"/>
    <n v="1"/>
    <x v="1"/>
    <x v="1"/>
    <x v="1"/>
    <m/>
    <s v="Payment"/>
    <n v="2"/>
    <s v="Cappuccino12 oz"/>
    <n v="5.5"/>
    <x v="5"/>
  </r>
  <r>
    <x v="5015"/>
    <d v="2025-05-27T00:00:00"/>
    <x v="4170"/>
    <x v="3"/>
    <n v="1"/>
    <x v="0"/>
    <x v="1"/>
    <x v="2"/>
    <m/>
    <s v="Payment"/>
    <n v="1"/>
    <s v="Drip coffee refill"/>
    <n v="1.25"/>
    <x v="5"/>
  </r>
  <r>
    <x v="5016"/>
    <d v="2025-05-27T00:00:00"/>
    <x v="4171"/>
    <x v="3"/>
    <n v="1"/>
    <x v="0"/>
    <x v="1"/>
    <x v="2"/>
    <m/>
    <s v="Payment"/>
    <n v="1"/>
    <s v="Drip coffee refill"/>
    <n v="1.25"/>
    <x v="5"/>
  </r>
  <r>
    <x v="5016"/>
    <d v="2025-05-27T00:00:00"/>
    <x v="4171"/>
    <x v="1"/>
    <n v="1"/>
    <x v="1"/>
    <x v="1"/>
    <x v="1"/>
    <m/>
    <s v="Payment"/>
    <n v="1"/>
    <s v="Café latté12 oz"/>
    <n v="4.25"/>
    <x v="5"/>
  </r>
  <r>
    <x v="5017"/>
    <d v="2025-05-27T00:00:00"/>
    <x v="4172"/>
    <x v="6"/>
    <n v="1"/>
    <x v="1"/>
    <x v="1"/>
    <x v="1"/>
    <m/>
    <s v="Payment"/>
    <n v="2"/>
    <s v="Pourover12 oz"/>
    <n v="3.5"/>
    <x v="5"/>
  </r>
  <r>
    <x v="5018"/>
    <d v="2025-05-27T00:00:00"/>
    <x v="4173"/>
    <x v="1"/>
    <n v="1"/>
    <x v="1"/>
    <x v="1"/>
    <x v="1"/>
    <m/>
    <s v="Payment"/>
    <n v="1"/>
    <s v="Café latté12 oz"/>
    <n v="4.25"/>
    <x v="5"/>
  </r>
  <r>
    <x v="5019"/>
    <d v="2025-05-27T00:00:00"/>
    <x v="4174"/>
    <x v="15"/>
    <n v="1"/>
    <x v="1"/>
    <x v="1"/>
    <x v="3"/>
    <m/>
    <s v="Payment"/>
    <n v="1"/>
    <s v="Frappé12 oz"/>
    <n v="4.75"/>
    <x v="5"/>
  </r>
  <r>
    <x v="5020"/>
    <d v="2025-05-27T00:00:00"/>
    <x v="4175"/>
    <x v="15"/>
    <n v="1"/>
    <x v="1"/>
    <x v="1"/>
    <x v="3"/>
    <m/>
    <s v="Payment"/>
    <n v="2"/>
    <s v="Frappé12 oz"/>
    <n v="4.75"/>
    <x v="5"/>
  </r>
  <r>
    <x v="5020"/>
    <d v="2025-05-27T00:00:00"/>
    <x v="4175"/>
    <x v="11"/>
    <n v="1"/>
    <x v="0"/>
    <x v="3"/>
    <x v="4"/>
    <m/>
    <s v="Payment"/>
    <n v="2"/>
    <s v="Extra shot"/>
    <n v="1"/>
    <x v="5"/>
  </r>
  <r>
    <x v="5021"/>
    <d v="2025-05-27T00:00:00"/>
    <x v="2522"/>
    <x v="9"/>
    <n v="1"/>
    <x v="0"/>
    <x v="3"/>
    <x v="4"/>
    <m/>
    <s v="Payment"/>
    <n v="1"/>
    <s v="Syrup"/>
    <n v="0.75"/>
    <x v="5"/>
  </r>
  <r>
    <x v="5021"/>
    <d v="2025-05-27T00:00:00"/>
    <x v="2522"/>
    <x v="6"/>
    <n v="1"/>
    <x v="1"/>
    <x v="1"/>
    <x v="1"/>
    <m/>
    <s v="Payment"/>
    <n v="1"/>
    <s v="Pourover12 oz"/>
    <n v="3.5"/>
    <x v="5"/>
  </r>
  <r>
    <x v="5021"/>
    <d v="2025-05-27T00:00:00"/>
    <x v="2522"/>
    <x v="1"/>
    <n v="1"/>
    <x v="1"/>
    <x v="1"/>
    <x v="1"/>
    <m/>
    <s v="Payment"/>
    <n v="1"/>
    <s v="Café latté12 oz"/>
    <n v="4.25"/>
    <x v="5"/>
  </r>
  <r>
    <x v="5022"/>
    <d v="2025-05-27T00:00:00"/>
    <x v="4176"/>
    <x v="7"/>
    <n v="1"/>
    <x v="2"/>
    <x v="1"/>
    <x v="1"/>
    <m/>
    <s v="Payment"/>
    <n v="1"/>
    <s v="Turkish coffee3 oz"/>
    <n v="3.75"/>
    <x v="5"/>
  </r>
  <r>
    <x v="5022"/>
    <d v="2025-05-27T00:00:00"/>
    <x v="4176"/>
    <x v="14"/>
    <n v="1"/>
    <x v="5"/>
    <x v="5"/>
    <x v="1"/>
    <m/>
    <s v="Payment"/>
    <n v="1"/>
    <s v="Hot chocolateRegular (12 oz)"/>
    <n v="4.75"/>
    <x v="5"/>
  </r>
  <r>
    <x v="5023"/>
    <d v="2025-05-27T00:00:00"/>
    <x v="4177"/>
    <x v="15"/>
    <n v="1"/>
    <x v="1"/>
    <x v="1"/>
    <x v="3"/>
    <m/>
    <s v="Payment"/>
    <n v="1"/>
    <s v="Frappé12 oz"/>
    <n v="4.75"/>
    <x v="5"/>
  </r>
  <r>
    <x v="5024"/>
    <d v="2025-05-27T00:00:00"/>
    <x v="4178"/>
    <x v="1"/>
    <n v="1"/>
    <x v="1"/>
    <x v="1"/>
    <x v="1"/>
    <m/>
    <s v="Payment"/>
    <n v="2"/>
    <s v="Café latté12 oz"/>
    <n v="4.25"/>
    <x v="5"/>
  </r>
  <r>
    <x v="5025"/>
    <d v="2025-05-27T00:00:00"/>
    <x v="4179"/>
    <x v="20"/>
    <n v="1"/>
    <x v="1"/>
    <x v="2"/>
    <x v="1"/>
    <m/>
    <s v="Payment"/>
    <n v="1"/>
    <s v="Rooibos latté12 oz"/>
    <n v="5.5"/>
    <x v="5"/>
  </r>
  <r>
    <x v="5026"/>
    <d v="2025-05-27T00:00:00"/>
    <x v="4180"/>
    <x v="2"/>
    <n v="1"/>
    <x v="1"/>
    <x v="1"/>
    <x v="1"/>
    <m/>
    <s v="Payment"/>
    <n v="1"/>
    <s v="Cappuccino12 oz"/>
    <n v="5.5"/>
    <x v="5"/>
  </r>
  <r>
    <x v="5027"/>
    <d v="2025-05-27T00:00:00"/>
    <x v="4181"/>
    <x v="1"/>
    <n v="1"/>
    <x v="1"/>
    <x v="1"/>
    <x v="1"/>
    <m/>
    <s v="Payment"/>
    <n v="1"/>
    <s v="Café latté12 oz"/>
    <n v="4.25"/>
    <x v="5"/>
  </r>
  <r>
    <x v="5028"/>
    <d v="2025-05-27T00:00:00"/>
    <x v="4182"/>
    <x v="15"/>
    <n v="1"/>
    <x v="1"/>
    <x v="1"/>
    <x v="3"/>
    <m/>
    <s v="Payment"/>
    <n v="2"/>
    <s v="Frappé12 oz"/>
    <n v="4.75"/>
    <x v="5"/>
  </r>
  <r>
    <x v="5029"/>
    <d v="2025-05-27T00:00:00"/>
    <x v="4183"/>
    <x v="6"/>
    <n v="1"/>
    <x v="1"/>
    <x v="1"/>
    <x v="1"/>
    <m/>
    <s v="Payment"/>
    <n v="2"/>
    <s v="Pourover12 oz"/>
    <n v="3.5"/>
    <x v="5"/>
  </r>
  <r>
    <x v="5030"/>
    <d v="2025-05-27T00:00:00"/>
    <x v="4184"/>
    <x v="1"/>
    <n v="1"/>
    <x v="1"/>
    <x v="1"/>
    <x v="1"/>
    <m/>
    <s v="Payment"/>
    <n v="1"/>
    <s v="Café latté12 oz"/>
    <n v="4.25"/>
    <x v="5"/>
  </r>
  <r>
    <x v="5031"/>
    <d v="2025-05-27T00:00:00"/>
    <x v="4185"/>
    <x v="3"/>
    <n v="1"/>
    <x v="0"/>
    <x v="1"/>
    <x v="2"/>
    <m/>
    <s v="Payment"/>
    <n v="1"/>
    <s v="Drip coffee refill"/>
    <n v="1.25"/>
    <x v="5"/>
  </r>
  <r>
    <x v="5032"/>
    <d v="2025-05-27T00:00:00"/>
    <x v="4186"/>
    <x v="7"/>
    <n v="1"/>
    <x v="2"/>
    <x v="1"/>
    <x v="1"/>
    <m/>
    <s v="Payment"/>
    <n v="1"/>
    <s v="Turkish coffee3 oz"/>
    <n v="3.75"/>
    <x v="5"/>
  </r>
  <r>
    <x v="5033"/>
    <d v="2025-05-27T00:00:00"/>
    <x v="4187"/>
    <x v="15"/>
    <n v="1"/>
    <x v="1"/>
    <x v="1"/>
    <x v="3"/>
    <m/>
    <s v="Payment"/>
    <n v="1"/>
    <s v="Frappé12 oz"/>
    <n v="4.75"/>
    <x v="5"/>
  </r>
  <r>
    <x v="5034"/>
    <d v="2025-05-27T00:00:00"/>
    <x v="3481"/>
    <x v="6"/>
    <n v="1"/>
    <x v="1"/>
    <x v="1"/>
    <x v="1"/>
    <m/>
    <s v="Payment"/>
    <n v="1"/>
    <s v="Pourover12 oz"/>
    <n v="3.5"/>
    <x v="5"/>
  </r>
  <r>
    <x v="5034"/>
    <d v="2025-05-27T00:00:00"/>
    <x v="3481"/>
    <x v="11"/>
    <n v="1"/>
    <x v="0"/>
    <x v="3"/>
    <x v="4"/>
    <m/>
    <s v="Payment"/>
    <n v="1"/>
    <s v="Extra shot"/>
    <n v="1"/>
    <x v="5"/>
  </r>
  <r>
    <x v="5035"/>
    <d v="2025-05-27T00:00:00"/>
    <x v="4188"/>
    <x v="1"/>
    <n v="1"/>
    <x v="1"/>
    <x v="1"/>
    <x v="1"/>
    <m/>
    <s v="Payment"/>
    <n v="1"/>
    <s v="Café latté12 oz"/>
    <n v="4.25"/>
    <x v="5"/>
  </r>
  <r>
    <x v="5036"/>
    <d v="2025-05-27T00:00:00"/>
    <x v="4189"/>
    <x v="9"/>
    <n v="1"/>
    <x v="0"/>
    <x v="3"/>
    <x v="4"/>
    <m/>
    <s v="Payment"/>
    <n v="1"/>
    <s v="Syrup"/>
    <n v="0.75"/>
    <x v="5"/>
  </r>
  <r>
    <x v="5036"/>
    <d v="2025-05-27T00:00:00"/>
    <x v="4189"/>
    <x v="6"/>
    <n v="1"/>
    <x v="1"/>
    <x v="1"/>
    <x v="1"/>
    <m/>
    <s v="Payment"/>
    <n v="1"/>
    <s v="Pourover12 oz"/>
    <n v="3.5"/>
    <x v="5"/>
  </r>
  <r>
    <x v="5036"/>
    <d v="2025-05-27T00:00:00"/>
    <x v="4189"/>
    <x v="15"/>
    <n v="1"/>
    <x v="1"/>
    <x v="1"/>
    <x v="3"/>
    <m/>
    <s v="Payment"/>
    <n v="1"/>
    <s v="Frappé12 oz"/>
    <n v="4.75"/>
    <x v="5"/>
  </r>
  <r>
    <x v="5036"/>
    <d v="2025-05-27T00:00:00"/>
    <x v="4189"/>
    <x v="11"/>
    <n v="1"/>
    <x v="0"/>
    <x v="3"/>
    <x v="4"/>
    <m/>
    <s v="Payment"/>
    <n v="1"/>
    <s v="Extra shot"/>
    <n v="1"/>
    <x v="5"/>
  </r>
  <r>
    <x v="5037"/>
    <d v="2025-05-27T00:00:00"/>
    <x v="4190"/>
    <x v="41"/>
    <n v="1"/>
    <x v="1"/>
    <x v="5"/>
    <x v="3"/>
    <m/>
    <s v="Payment"/>
    <n v="1"/>
    <s v="Fruity fizzy12 oz"/>
    <n v="2"/>
    <x v="5"/>
  </r>
  <r>
    <x v="5038"/>
    <d v="2025-05-27T00:00:00"/>
    <x v="4191"/>
    <x v="9"/>
    <n v="1"/>
    <x v="0"/>
    <x v="3"/>
    <x v="4"/>
    <m/>
    <s v="Payment"/>
    <n v="1"/>
    <s v="Syrup"/>
    <n v="0.75"/>
    <x v="5"/>
  </r>
  <r>
    <x v="5038"/>
    <d v="2025-05-27T00:00:00"/>
    <x v="4191"/>
    <x v="6"/>
    <n v="1"/>
    <x v="1"/>
    <x v="1"/>
    <x v="1"/>
    <m/>
    <s v="Payment"/>
    <n v="1"/>
    <s v="Pourover12 oz"/>
    <n v="3.5"/>
    <x v="5"/>
  </r>
  <r>
    <x v="5038"/>
    <d v="2025-05-27T00:00:00"/>
    <x v="4191"/>
    <x v="16"/>
    <n v="1"/>
    <x v="1"/>
    <x v="5"/>
    <x v="3"/>
    <m/>
    <s v="Payment"/>
    <n v="1"/>
    <s v="Coconut milk smoothie12 oz"/>
    <n v="5.75"/>
    <x v="5"/>
  </r>
  <r>
    <x v="5039"/>
    <d v="2025-05-27T00:00:00"/>
    <x v="4192"/>
    <x v="6"/>
    <n v="1"/>
    <x v="1"/>
    <x v="1"/>
    <x v="1"/>
    <m/>
    <s v="Payment"/>
    <n v="1"/>
    <s v="Pourover12 oz"/>
    <n v="3.5"/>
    <x v="5"/>
  </r>
  <r>
    <x v="5039"/>
    <d v="2025-05-27T00:00:00"/>
    <x v="4192"/>
    <x v="12"/>
    <n v="1"/>
    <x v="3"/>
    <x v="1"/>
    <x v="1"/>
    <m/>
    <s v="Payment"/>
    <n v="1"/>
    <s v="Espresso1 oz"/>
    <n v="2.5"/>
    <x v="5"/>
  </r>
  <r>
    <x v="5040"/>
    <d v="2025-05-27T00:00:00"/>
    <x v="3622"/>
    <x v="1"/>
    <n v="1"/>
    <x v="1"/>
    <x v="1"/>
    <x v="1"/>
    <m/>
    <s v="Payment"/>
    <n v="1"/>
    <s v="Café latté12 oz"/>
    <n v="4.25"/>
    <x v="5"/>
  </r>
  <r>
    <x v="5041"/>
    <d v="2025-05-27T00:00:00"/>
    <x v="4193"/>
    <x v="15"/>
    <n v="1"/>
    <x v="1"/>
    <x v="1"/>
    <x v="3"/>
    <m/>
    <s v="Payment"/>
    <n v="2"/>
    <s v="Frappé12 oz"/>
    <n v="4.75"/>
    <x v="5"/>
  </r>
  <r>
    <x v="5042"/>
    <d v="2025-05-27T00:00:00"/>
    <x v="4194"/>
    <x v="15"/>
    <n v="1"/>
    <x v="1"/>
    <x v="1"/>
    <x v="3"/>
    <m/>
    <s v="Payment"/>
    <n v="1"/>
    <s v="Frappé12 oz"/>
    <n v="4.75"/>
    <x v="5"/>
  </r>
  <r>
    <x v="5043"/>
    <d v="2025-05-27T00:00:00"/>
    <x v="4195"/>
    <x v="15"/>
    <n v="1"/>
    <x v="1"/>
    <x v="1"/>
    <x v="3"/>
    <m/>
    <s v="Payment"/>
    <n v="1"/>
    <s v="Frappé12 oz"/>
    <n v="4.75"/>
    <x v="5"/>
  </r>
  <r>
    <x v="5044"/>
    <d v="2025-05-27T00:00:00"/>
    <x v="4196"/>
    <x v="13"/>
    <n v="1"/>
    <x v="4"/>
    <x v="2"/>
    <x v="1"/>
    <m/>
    <s v="Payment"/>
    <n v="1"/>
    <s v="Moroccan tea10 oz"/>
    <n v="3"/>
    <x v="5"/>
  </r>
  <r>
    <x v="5045"/>
    <d v="2025-05-27T00:00:00"/>
    <x v="4197"/>
    <x v="13"/>
    <n v="1"/>
    <x v="4"/>
    <x v="2"/>
    <x v="1"/>
    <m/>
    <s v="Payment"/>
    <n v="1"/>
    <s v="Moroccan tea10 oz"/>
    <n v="3"/>
    <x v="5"/>
  </r>
  <r>
    <x v="5046"/>
    <d v="2025-05-27T00:00:00"/>
    <x v="3768"/>
    <x v="5"/>
    <n v="1"/>
    <x v="1"/>
    <x v="1"/>
    <x v="1"/>
    <m/>
    <s v="Payment"/>
    <n v="2"/>
    <s v="Café Cubano12 oz"/>
    <n v="7"/>
    <x v="5"/>
  </r>
  <r>
    <x v="5047"/>
    <d v="2025-05-27T00:00:00"/>
    <x v="2682"/>
    <x v="9"/>
    <n v="1"/>
    <x v="0"/>
    <x v="3"/>
    <x v="4"/>
    <m/>
    <s v="Payment"/>
    <n v="1"/>
    <s v="Syrup"/>
    <n v="0.75"/>
    <x v="5"/>
  </r>
  <r>
    <x v="5047"/>
    <d v="2025-05-27T00:00:00"/>
    <x v="2682"/>
    <x v="6"/>
    <n v="1"/>
    <x v="1"/>
    <x v="1"/>
    <x v="1"/>
    <m/>
    <s v="Payment"/>
    <n v="1"/>
    <s v="Pourover12 oz"/>
    <n v="3.5"/>
    <x v="5"/>
  </r>
  <r>
    <x v="5047"/>
    <d v="2025-05-27T00:00:00"/>
    <x v="2682"/>
    <x v="1"/>
    <n v="1"/>
    <x v="1"/>
    <x v="1"/>
    <x v="1"/>
    <m/>
    <s v="Payment"/>
    <n v="1"/>
    <s v="Café latté12 oz"/>
    <n v="4.25"/>
    <x v="5"/>
  </r>
  <r>
    <x v="5048"/>
    <d v="2025-05-27T00:00:00"/>
    <x v="2381"/>
    <x v="3"/>
    <n v="1"/>
    <x v="0"/>
    <x v="1"/>
    <x v="2"/>
    <m/>
    <s v="Payment"/>
    <n v="2"/>
    <s v="Drip coffee refill"/>
    <n v="1.25"/>
    <x v="5"/>
  </r>
  <r>
    <x v="5049"/>
    <d v="2025-05-27T00:00:00"/>
    <x v="4198"/>
    <x v="13"/>
    <n v="1"/>
    <x v="4"/>
    <x v="2"/>
    <x v="1"/>
    <m/>
    <s v="Payment"/>
    <n v="1"/>
    <s v="Moroccan tea10 oz"/>
    <n v="3"/>
    <x v="5"/>
  </r>
  <r>
    <x v="5050"/>
    <d v="2025-05-27T00:00:00"/>
    <x v="623"/>
    <x v="10"/>
    <n v="1"/>
    <x v="1"/>
    <x v="4"/>
    <x v="5"/>
    <m/>
    <s v="Payment"/>
    <n v="1"/>
    <s v="Single-origin12 oz"/>
    <n v="14.95"/>
    <x v="5"/>
  </r>
  <r>
    <x v="5051"/>
    <d v="2025-05-27T00:00:00"/>
    <x v="4199"/>
    <x v="7"/>
    <n v="1"/>
    <x v="2"/>
    <x v="1"/>
    <x v="1"/>
    <m/>
    <s v="Payment"/>
    <n v="1"/>
    <s v="Turkish coffee3 oz"/>
    <n v="3.75"/>
    <x v="5"/>
  </r>
  <r>
    <x v="5052"/>
    <d v="2025-05-27T00:00:00"/>
    <x v="4200"/>
    <x v="9"/>
    <n v="1"/>
    <x v="0"/>
    <x v="3"/>
    <x v="4"/>
    <m/>
    <s v="Payment"/>
    <n v="1"/>
    <s v="Syrup"/>
    <n v="0.75"/>
    <x v="5"/>
  </r>
  <r>
    <x v="5052"/>
    <d v="2025-05-27T00:00:00"/>
    <x v="4200"/>
    <x v="6"/>
    <n v="1"/>
    <x v="1"/>
    <x v="1"/>
    <x v="1"/>
    <m/>
    <s v="Payment"/>
    <n v="1"/>
    <s v="Pourover12 oz"/>
    <n v="3.5"/>
    <x v="5"/>
  </r>
  <r>
    <x v="5053"/>
    <d v="2025-05-27T00:00:00"/>
    <x v="4201"/>
    <x v="34"/>
    <n v="1"/>
    <x v="1"/>
    <x v="5"/>
    <x v="3"/>
    <m/>
    <s v="Payment"/>
    <n v="1"/>
    <s v="Mango lassi12 oz"/>
    <n v="5.75"/>
    <x v="5"/>
  </r>
  <r>
    <x v="5054"/>
    <d v="2025-05-27T00:00:00"/>
    <x v="4202"/>
    <x v="8"/>
    <n v="1"/>
    <x v="1"/>
    <x v="2"/>
    <x v="3"/>
    <m/>
    <s v="Payment"/>
    <n v="1"/>
    <s v="Iced tea12 oz"/>
    <n v="4.25"/>
    <x v="5"/>
  </r>
  <r>
    <x v="5055"/>
    <d v="2025-05-27T00:00:00"/>
    <x v="4203"/>
    <x v="7"/>
    <n v="1"/>
    <x v="2"/>
    <x v="1"/>
    <x v="1"/>
    <m/>
    <s v="Payment"/>
    <n v="1"/>
    <s v="Turkish coffee3 oz"/>
    <n v="3.75"/>
    <x v="5"/>
  </r>
  <r>
    <x v="5055"/>
    <d v="2025-05-27T00:00:00"/>
    <x v="4203"/>
    <x v="9"/>
    <n v="1"/>
    <x v="0"/>
    <x v="3"/>
    <x v="4"/>
    <m/>
    <s v="Payment"/>
    <n v="1"/>
    <s v="Syrup"/>
    <n v="0.75"/>
    <x v="5"/>
  </r>
  <r>
    <x v="5055"/>
    <d v="2025-05-27T00:00:00"/>
    <x v="4203"/>
    <x v="6"/>
    <n v="1"/>
    <x v="1"/>
    <x v="1"/>
    <x v="1"/>
    <m/>
    <s v="Payment"/>
    <n v="1"/>
    <s v="Pourover12 oz"/>
    <n v="3.5"/>
    <x v="5"/>
  </r>
  <r>
    <x v="5056"/>
    <d v="2025-05-27T00:00:00"/>
    <x v="4204"/>
    <x v="1"/>
    <n v="1"/>
    <x v="1"/>
    <x v="1"/>
    <x v="1"/>
    <m/>
    <s v="Payment"/>
    <n v="1"/>
    <s v="Café latté12 oz"/>
    <n v="4.25"/>
    <x v="5"/>
  </r>
  <r>
    <x v="5057"/>
    <d v="2025-05-27T00:00:00"/>
    <x v="835"/>
    <x v="16"/>
    <n v="1"/>
    <x v="1"/>
    <x v="5"/>
    <x v="3"/>
    <m/>
    <s v="Payment"/>
    <n v="1"/>
    <s v="Coconut milk smoothie12 oz"/>
    <n v="5.75"/>
    <x v="5"/>
  </r>
  <r>
    <x v="5058"/>
    <d v="2025-05-27T00:00:00"/>
    <x v="4205"/>
    <x v="7"/>
    <n v="1"/>
    <x v="2"/>
    <x v="1"/>
    <x v="1"/>
    <m/>
    <s v="Payment"/>
    <n v="1"/>
    <s v="Turkish coffee3 oz"/>
    <n v="3.75"/>
    <x v="5"/>
  </r>
  <r>
    <x v="5059"/>
    <d v="2025-05-27T00:00:00"/>
    <x v="4206"/>
    <x v="4"/>
    <n v="1"/>
    <x v="1"/>
    <x v="1"/>
    <x v="1"/>
    <m/>
    <s v="Payment"/>
    <n v="1"/>
    <s v="Drip coffee12 oz"/>
    <n v="2.25"/>
    <x v="5"/>
  </r>
  <r>
    <x v="5060"/>
    <d v="2025-05-27T00:00:00"/>
    <x v="4207"/>
    <x v="15"/>
    <n v="1"/>
    <x v="1"/>
    <x v="1"/>
    <x v="3"/>
    <m/>
    <s v="Payment"/>
    <n v="1"/>
    <s v="Frappé12 oz"/>
    <n v="4.75"/>
    <x v="5"/>
  </r>
  <r>
    <x v="5061"/>
    <d v="2025-05-27T00:00:00"/>
    <x v="4208"/>
    <x v="15"/>
    <n v="1"/>
    <x v="1"/>
    <x v="1"/>
    <x v="3"/>
    <m/>
    <s v="Payment"/>
    <n v="1"/>
    <s v="Frappé12 oz"/>
    <n v="4.75"/>
    <x v="5"/>
  </r>
  <r>
    <x v="5061"/>
    <d v="2025-05-27T00:00:00"/>
    <x v="4208"/>
    <x v="1"/>
    <n v="1"/>
    <x v="1"/>
    <x v="1"/>
    <x v="1"/>
    <m/>
    <s v="Payment"/>
    <n v="1"/>
    <s v="Café latté12 oz"/>
    <n v="4.25"/>
    <x v="5"/>
  </r>
  <r>
    <x v="5062"/>
    <d v="2025-05-27T00:00:00"/>
    <x v="4209"/>
    <x v="7"/>
    <n v="1"/>
    <x v="2"/>
    <x v="1"/>
    <x v="1"/>
    <m/>
    <s v="Payment"/>
    <n v="1"/>
    <s v="Turkish coffee3 oz"/>
    <n v="3.75"/>
    <x v="5"/>
  </r>
  <r>
    <x v="5063"/>
    <d v="2025-05-27T00:00:00"/>
    <x v="4210"/>
    <x v="10"/>
    <n v="1"/>
    <x v="1"/>
    <x v="4"/>
    <x v="5"/>
    <m/>
    <s v="Payment"/>
    <n v="2"/>
    <s v="Single-origin12 oz"/>
    <n v="14.95"/>
    <x v="5"/>
  </r>
  <r>
    <x v="5064"/>
    <d v="2025-05-27T00:00:00"/>
    <x v="4211"/>
    <x v="1"/>
    <n v="1"/>
    <x v="1"/>
    <x v="1"/>
    <x v="1"/>
    <m/>
    <s v="Payment"/>
    <n v="1"/>
    <s v="Café latté12 oz"/>
    <n v="4.25"/>
    <x v="5"/>
  </r>
  <r>
    <x v="5065"/>
    <d v="2025-05-27T00:00:00"/>
    <x v="4212"/>
    <x v="15"/>
    <n v="1"/>
    <x v="1"/>
    <x v="1"/>
    <x v="3"/>
    <m/>
    <s v="Payment"/>
    <n v="1"/>
    <s v="Frappé12 oz"/>
    <n v="4.75"/>
    <x v="5"/>
  </r>
  <r>
    <x v="5066"/>
    <d v="2025-05-27T00:00:00"/>
    <x v="4213"/>
    <x v="15"/>
    <n v="1"/>
    <x v="1"/>
    <x v="1"/>
    <x v="3"/>
    <m/>
    <s v="Payment"/>
    <n v="1"/>
    <s v="Frappé12 oz"/>
    <n v="4.75"/>
    <x v="5"/>
  </r>
  <r>
    <x v="5067"/>
    <d v="2025-05-27T00:00:00"/>
    <x v="1226"/>
    <x v="15"/>
    <n v="1"/>
    <x v="1"/>
    <x v="1"/>
    <x v="3"/>
    <m/>
    <s v="Payment"/>
    <n v="1"/>
    <s v="Frappé12 oz"/>
    <n v="4.75"/>
    <x v="5"/>
  </r>
  <r>
    <x v="5068"/>
    <d v="2025-05-27T00:00:00"/>
    <x v="4214"/>
    <x v="17"/>
    <n v="1"/>
    <x v="1"/>
    <x v="1"/>
    <x v="3"/>
    <m/>
    <s v="Payment"/>
    <n v="1"/>
    <s v="Iced Guillermo12 oz"/>
    <n v="3.5"/>
    <x v="5"/>
  </r>
  <r>
    <x v="5068"/>
    <d v="2025-05-27T00:00:00"/>
    <x v="4214"/>
    <x v="2"/>
    <n v="1"/>
    <x v="1"/>
    <x v="1"/>
    <x v="1"/>
    <m/>
    <s v="Payment"/>
    <n v="1"/>
    <s v="Cappuccino12 oz"/>
    <n v="5.5"/>
    <x v="5"/>
  </r>
  <r>
    <x v="5069"/>
    <d v="2025-05-27T00:00:00"/>
    <x v="4215"/>
    <x v="1"/>
    <n v="1"/>
    <x v="1"/>
    <x v="1"/>
    <x v="1"/>
    <m/>
    <s v="Payment"/>
    <n v="1"/>
    <s v="Café latté12 oz"/>
    <n v="4.25"/>
    <x v="5"/>
  </r>
  <r>
    <x v="5070"/>
    <d v="2025-05-27T00:00:00"/>
    <x v="4216"/>
    <x v="15"/>
    <n v="1"/>
    <x v="1"/>
    <x v="1"/>
    <x v="3"/>
    <m/>
    <s v="Payment"/>
    <n v="2"/>
    <s v="Frappé12 oz"/>
    <n v="4.75"/>
    <x v="5"/>
  </r>
  <r>
    <x v="5071"/>
    <d v="2025-05-27T00:00:00"/>
    <x v="4217"/>
    <x v="1"/>
    <n v="1"/>
    <x v="1"/>
    <x v="1"/>
    <x v="1"/>
    <m/>
    <s v="Payment"/>
    <n v="1"/>
    <s v="Café latté12 oz"/>
    <n v="4.25"/>
    <x v="5"/>
  </r>
  <r>
    <x v="5072"/>
    <d v="2025-05-27T00:00:00"/>
    <x v="4218"/>
    <x v="15"/>
    <n v="1"/>
    <x v="1"/>
    <x v="1"/>
    <x v="3"/>
    <m/>
    <s v="Payment"/>
    <n v="1"/>
    <s v="Frappé12 oz"/>
    <n v="4.75"/>
    <x v="5"/>
  </r>
  <r>
    <x v="5072"/>
    <d v="2025-05-27T00:00:00"/>
    <x v="4218"/>
    <x v="1"/>
    <n v="1"/>
    <x v="1"/>
    <x v="1"/>
    <x v="1"/>
    <m/>
    <s v="Payment"/>
    <n v="1"/>
    <s v="Café latté12 oz"/>
    <n v="4.25"/>
    <x v="5"/>
  </r>
  <r>
    <x v="5073"/>
    <d v="2025-05-27T00:00:00"/>
    <x v="4219"/>
    <x v="15"/>
    <n v="2"/>
    <x v="1"/>
    <x v="1"/>
    <x v="3"/>
    <m/>
    <s v="Payment"/>
    <n v="2"/>
    <s v="Frappé12 oz"/>
    <n v="9.5"/>
    <x v="5"/>
  </r>
  <r>
    <x v="5074"/>
    <d v="2025-05-27T00:00:00"/>
    <x v="4220"/>
    <x v="9"/>
    <n v="1"/>
    <x v="0"/>
    <x v="3"/>
    <x v="4"/>
    <m/>
    <s v="Payment"/>
    <n v="1"/>
    <s v="Syrup"/>
    <n v="0.75"/>
    <x v="5"/>
  </r>
  <r>
    <x v="5074"/>
    <d v="2025-05-27T00:00:00"/>
    <x v="4220"/>
    <x v="2"/>
    <n v="1"/>
    <x v="1"/>
    <x v="1"/>
    <x v="1"/>
    <m/>
    <s v="Payment"/>
    <n v="1"/>
    <s v="Cappuccino12 oz"/>
    <n v="5.5"/>
    <x v="5"/>
  </r>
  <r>
    <x v="5075"/>
    <d v="2025-05-27T00:00:00"/>
    <x v="4221"/>
    <x v="8"/>
    <n v="1"/>
    <x v="1"/>
    <x v="2"/>
    <x v="3"/>
    <m/>
    <s v="Payment"/>
    <n v="1"/>
    <s v="Iced tea12 oz"/>
    <n v="4.25"/>
    <x v="5"/>
  </r>
  <r>
    <x v="5076"/>
    <d v="2025-05-27T00:00:00"/>
    <x v="4222"/>
    <x v="7"/>
    <n v="1"/>
    <x v="2"/>
    <x v="1"/>
    <x v="1"/>
    <m/>
    <s v="Payment"/>
    <n v="2"/>
    <s v="Turkish coffee3 oz"/>
    <n v="3.75"/>
    <x v="5"/>
  </r>
  <r>
    <x v="5077"/>
    <d v="2025-05-27T00:00:00"/>
    <x v="4223"/>
    <x v="24"/>
    <n v="1"/>
    <x v="1"/>
    <x v="1"/>
    <x v="1"/>
    <m/>
    <s v="Payment"/>
    <n v="2"/>
    <s v="Aeropress12 oz"/>
    <n v="6"/>
    <x v="5"/>
  </r>
  <r>
    <x v="5078"/>
    <d v="2025-05-27T00:00:00"/>
    <x v="4224"/>
    <x v="20"/>
    <n v="1"/>
    <x v="1"/>
    <x v="2"/>
    <x v="1"/>
    <m/>
    <s v="Payment"/>
    <n v="1"/>
    <s v="Rooibos latté12 oz"/>
    <n v="5.5"/>
    <x v="5"/>
  </r>
  <r>
    <x v="5079"/>
    <d v="2025-05-27T00:00:00"/>
    <x v="3656"/>
    <x v="15"/>
    <n v="1"/>
    <x v="1"/>
    <x v="1"/>
    <x v="3"/>
    <m/>
    <s v="Payment"/>
    <n v="1"/>
    <s v="Frappé12 oz"/>
    <n v="4.75"/>
    <x v="5"/>
  </r>
  <r>
    <x v="5080"/>
    <d v="2025-05-27T00:00:00"/>
    <x v="4225"/>
    <x v="9"/>
    <n v="1"/>
    <x v="0"/>
    <x v="3"/>
    <x v="4"/>
    <m/>
    <s v="Payment"/>
    <n v="1"/>
    <s v="Syrup"/>
    <n v="0.75"/>
    <x v="5"/>
  </r>
  <r>
    <x v="5080"/>
    <d v="2025-05-27T00:00:00"/>
    <x v="4225"/>
    <x v="6"/>
    <n v="1"/>
    <x v="1"/>
    <x v="1"/>
    <x v="1"/>
    <m/>
    <s v="Payment"/>
    <n v="1"/>
    <s v="Pourover12 oz"/>
    <n v="3.5"/>
    <x v="5"/>
  </r>
  <r>
    <x v="5080"/>
    <d v="2025-05-27T00:00:00"/>
    <x v="4225"/>
    <x v="8"/>
    <n v="1"/>
    <x v="1"/>
    <x v="2"/>
    <x v="3"/>
    <m/>
    <s v="Payment"/>
    <n v="1"/>
    <s v="Iced tea12 oz"/>
    <n v="4.25"/>
    <x v="5"/>
  </r>
  <r>
    <x v="5081"/>
    <d v="2025-05-27T00:00:00"/>
    <x v="4226"/>
    <x v="1"/>
    <n v="1"/>
    <x v="1"/>
    <x v="1"/>
    <x v="1"/>
    <m/>
    <s v="Payment"/>
    <n v="1"/>
    <s v="Café latté12 oz"/>
    <n v="4.25"/>
    <x v="5"/>
  </r>
  <r>
    <x v="5082"/>
    <d v="2025-05-27T00:00:00"/>
    <x v="4227"/>
    <x v="15"/>
    <n v="1"/>
    <x v="1"/>
    <x v="1"/>
    <x v="3"/>
    <m/>
    <s v="Payment"/>
    <n v="1"/>
    <s v="Frappé12 oz"/>
    <n v="4.75"/>
    <x v="5"/>
  </r>
  <r>
    <x v="5083"/>
    <d v="2025-05-27T00:00:00"/>
    <x v="4228"/>
    <x v="9"/>
    <n v="1"/>
    <x v="0"/>
    <x v="3"/>
    <x v="4"/>
    <m/>
    <s v="Payment"/>
    <n v="1"/>
    <s v="Syrup"/>
    <n v="0.75"/>
    <x v="5"/>
  </r>
  <r>
    <x v="5084"/>
    <d v="2025-05-27T00:00:00"/>
    <x v="4229"/>
    <x v="2"/>
    <n v="1"/>
    <x v="1"/>
    <x v="1"/>
    <x v="1"/>
    <m/>
    <s v="Payment"/>
    <n v="1"/>
    <s v="Cappuccino12 oz"/>
    <n v="5.5"/>
    <x v="5"/>
  </r>
  <r>
    <x v="5085"/>
    <d v="2025-05-27T00:00:00"/>
    <x v="4230"/>
    <x v="20"/>
    <n v="1"/>
    <x v="1"/>
    <x v="2"/>
    <x v="1"/>
    <m/>
    <s v="Payment"/>
    <n v="2"/>
    <s v="Rooibos latté12 oz"/>
    <n v="5.5"/>
    <x v="5"/>
  </r>
  <r>
    <x v="5086"/>
    <d v="2025-05-27T00:00:00"/>
    <x v="4231"/>
    <x v="6"/>
    <n v="1"/>
    <x v="1"/>
    <x v="1"/>
    <x v="1"/>
    <m/>
    <s v="Payment"/>
    <n v="1"/>
    <s v="Pourover12 oz"/>
    <n v="3.5"/>
    <x v="5"/>
  </r>
  <r>
    <x v="5086"/>
    <d v="2025-05-27T00:00:00"/>
    <x v="4231"/>
    <x v="15"/>
    <n v="1"/>
    <x v="1"/>
    <x v="1"/>
    <x v="3"/>
    <m/>
    <s v="Payment"/>
    <n v="1"/>
    <s v="Frappé12 oz"/>
    <n v="4.75"/>
    <x v="5"/>
  </r>
  <r>
    <x v="5087"/>
    <d v="2025-05-27T00:00:00"/>
    <x v="4232"/>
    <x v="3"/>
    <n v="1"/>
    <x v="0"/>
    <x v="1"/>
    <x v="2"/>
    <m/>
    <s v="Payment"/>
    <n v="1"/>
    <s v="Drip coffee refill"/>
    <n v="1.25"/>
    <x v="5"/>
  </r>
  <r>
    <x v="5088"/>
    <d v="2025-05-27T00:00:00"/>
    <x v="4233"/>
    <x v="6"/>
    <n v="1"/>
    <x v="1"/>
    <x v="1"/>
    <x v="1"/>
    <m/>
    <s v="Payment"/>
    <n v="1"/>
    <s v="Pourover12 oz"/>
    <n v="3.5"/>
    <x v="5"/>
  </r>
  <r>
    <x v="5089"/>
    <d v="2025-05-27T00:00:00"/>
    <x v="3300"/>
    <x v="2"/>
    <n v="1"/>
    <x v="1"/>
    <x v="1"/>
    <x v="1"/>
    <m/>
    <s v="Payment"/>
    <n v="1"/>
    <s v="Cappuccino12 oz"/>
    <n v="5.5"/>
    <x v="5"/>
  </r>
  <r>
    <x v="5090"/>
    <d v="2025-05-27T00:00:00"/>
    <x v="4234"/>
    <x v="7"/>
    <n v="1"/>
    <x v="2"/>
    <x v="1"/>
    <x v="1"/>
    <m/>
    <s v="Payment"/>
    <n v="2"/>
    <s v="Turkish coffee3 oz"/>
    <n v="3.75"/>
    <x v="5"/>
  </r>
  <r>
    <x v="5091"/>
    <d v="2025-05-27T00:00:00"/>
    <x v="4235"/>
    <x v="6"/>
    <n v="1"/>
    <x v="1"/>
    <x v="1"/>
    <x v="1"/>
    <m/>
    <s v="Payment"/>
    <n v="1"/>
    <s v="Pourover12 oz"/>
    <n v="3.5"/>
    <x v="5"/>
  </r>
  <r>
    <x v="5092"/>
    <d v="2025-05-27T00:00:00"/>
    <x v="4236"/>
    <x v="6"/>
    <n v="1"/>
    <x v="1"/>
    <x v="1"/>
    <x v="1"/>
    <m/>
    <s v="Payment"/>
    <n v="2"/>
    <s v="Pourover12 oz"/>
    <n v="3.5"/>
    <x v="5"/>
  </r>
  <r>
    <x v="5093"/>
    <d v="2025-05-27T00:00:00"/>
    <x v="4237"/>
    <x v="6"/>
    <n v="1"/>
    <x v="1"/>
    <x v="1"/>
    <x v="1"/>
    <m/>
    <s v="Payment"/>
    <n v="1"/>
    <s v="Pourover12 oz"/>
    <n v="3.5"/>
    <x v="5"/>
  </r>
  <r>
    <x v="5093"/>
    <d v="2025-05-27T00:00:00"/>
    <x v="4237"/>
    <x v="2"/>
    <n v="1"/>
    <x v="1"/>
    <x v="1"/>
    <x v="1"/>
    <m/>
    <s v="Payment"/>
    <n v="1"/>
    <s v="Cappuccino12 oz"/>
    <n v="5.5"/>
    <x v="5"/>
  </r>
  <r>
    <x v="5094"/>
    <d v="2025-05-27T00:00:00"/>
    <x v="4238"/>
    <x v="6"/>
    <n v="1"/>
    <x v="1"/>
    <x v="1"/>
    <x v="1"/>
    <m/>
    <s v="Payment"/>
    <n v="1"/>
    <s v="Pourover12 oz"/>
    <n v="3.5"/>
    <x v="5"/>
  </r>
  <r>
    <x v="5094"/>
    <d v="2025-05-27T00:00:00"/>
    <x v="4238"/>
    <x v="12"/>
    <n v="1"/>
    <x v="3"/>
    <x v="1"/>
    <x v="1"/>
    <m/>
    <s v="Payment"/>
    <n v="1"/>
    <s v="Espresso1 oz"/>
    <n v="2.5"/>
    <x v="5"/>
  </r>
  <r>
    <x v="5095"/>
    <d v="2025-05-27T00:00:00"/>
    <x v="4239"/>
    <x v="15"/>
    <n v="1"/>
    <x v="1"/>
    <x v="1"/>
    <x v="3"/>
    <m/>
    <s v="Payment"/>
    <n v="2"/>
    <s v="Frappé12 oz"/>
    <n v="4.75"/>
    <x v="5"/>
  </r>
  <r>
    <x v="5096"/>
    <d v="2025-05-27T00:00:00"/>
    <x v="4240"/>
    <x v="15"/>
    <n v="1"/>
    <x v="1"/>
    <x v="1"/>
    <x v="3"/>
    <m/>
    <s v="Payment"/>
    <n v="1"/>
    <s v="Frappé12 oz"/>
    <n v="4.75"/>
    <x v="5"/>
  </r>
  <r>
    <x v="5097"/>
    <d v="2025-05-27T00:00:00"/>
    <x v="4241"/>
    <x v="16"/>
    <n v="1"/>
    <x v="1"/>
    <x v="5"/>
    <x v="3"/>
    <m/>
    <s v="Payment"/>
    <n v="1"/>
    <s v="Coconut milk smoothie12 oz"/>
    <n v="5.75"/>
    <x v="5"/>
  </r>
  <r>
    <x v="5098"/>
    <d v="2025-05-27T00:00:00"/>
    <x v="4242"/>
    <x v="17"/>
    <n v="1"/>
    <x v="1"/>
    <x v="1"/>
    <x v="3"/>
    <m/>
    <s v="Payment"/>
    <n v="2"/>
    <s v="Iced Guillermo12 oz"/>
    <n v="3.5"/>
    <x v="5"/>
  </r>
  <r>
    <x v="5098"/>
    <d v="2025-05-27T00:00:00"/>
    <x v="4242"/>
    <x v="17"/>
    <n v="1"/>
    <x v="1"/>
    <x v="1"/>
    <x v="3"/>
    <m/>
    <s v="Payment"/>
    <n v="2"/>
    <s v="Iced Guillermo12 oz"/>
    <n v="3.5"/>
    <x v="5"/>
  </r>
  <r>
    <x v="5099"/>
    <d v="2025-05-27T00:00:00"/>
    <x v="2723"/>
    <x v="9"/>
    <n v="1"/>
    <x v="0"/>
    <x v="3"/>
    <x v="4"/>
    <m/>
    <s v="Payment"/>
    <n v="1"/>
    <s v="Syrup"/>
    <n v="0.75"/>
    <x v="5"/>
  </r>
  <r>
    <x v="5099"/>
    <d v="2025-05-27T00:00:00"/>
    <x v="2723"/>
    <x v="6"/>
    <n v="1"/>
    <x v="1"/>
    <x v="1"/>
    <x v="1"/>
    <m/>
    <s v="Payment"/>
    <n v="1"/>
    <s v="Pourover12 oz"/>
    <n v="3.5"/>
    <x v="5"/>
  </r>
  <r>
    <x v="5100"/>
    <d v="2025-05-27T00:00:00"/>
    <x v="4243"/>
    <x v="17"/>
    <n v="1"/>
    <x v="1"/>
    <x v="1"/>
    <x v="3"/>
    <m/>
    <s v="Payment"/>
    <n v="1"/>
    <s v="Iced Guillermo12 oz"/>
    <n v="3.5"/>
    <x v="5"/>
  </r>
  <r>
    <x v="5101"/>
    <d v="2025-05-27T00:00:00"/>
    <x v="4244"/>
    <x v="17"/>
    <n v="1"/>
    <x v="1"/>
    <x v="1"/>
    <x v="3"/>
    <m/>
    <s v="Payment"/>
    <n v="1"/>
    <s v="Iced Guillermo12 oz"/>
    <n v="3.5"/>
    <x v="5"/>
  </r>
  <r>
    <x v="5102"/>
    <d v="2025-05-27T00:00:00"/>
    <x v="4245"/>
    <x v="15"/>
    <n v="1"/>
    <x v="1"/>
    <x v="1"/>
    <x v="3"/>
    <m/>
    <s v="Payment"/>
    <n v="1"/>
    <s v="Frappé12 oz"/>
    <n v="4.75"/>
    <x v="5"/>
  </r>
  <r>
    <x v="5103"/>
    <d v="2025-05-27T00:00:00"/>
    <x v="4246"/>
    <x v="15"/>
    <n v="1"/>
    <x v="1"/>
    <x v="1"/>
    <x v="3"/>
    <m/>
    <s v="Payment"/>
    <n v="2"/>
    <s v="Frappé12 oz"/>
    <n v="4.75"/>
    <x v="5"/>
  </r>
  <r>
    <x v="5104"/>
    <d v="2025-05-27T00:00:00"/>
    <x v="4247"/>
    <x v="1"/>
    <n v="2"/>
    <x v="1"/>
    <x v="1"/>
    <x v="1"/>
    <m/>
    <s v="Payment"/>
    <n v="1"/>
    <s v="Café latté12 oz"/>
    <n v="8.5"/>
    <x v="5"/>
  </r>
  <r>
    <x v="5105"/>
    <d v="2025-05-27T00:00:00"/>
    <x v="4248"/>
    <x v="7"/>
    <n v="1"/>
    <x v="2"/>
    <x v="1"/>
    <x v="1"/>
    <m/>
    <s v="Payment"/>
    <n v="1"/>
    <s v="Turkish coffee3 oz"/>
    <n v="3.75"/>
    <x v="5"/>
  </r>
  <r>
    <x v="5106"/>
    <d v="2025-05-27T00:00:00"/>
    <x v="4249"/>
    <x v="20"/>
    <n v="1"/>
    <x v="1"/>
    <x v="2"/>
    <x v="1"/>
    <m/>
    <s v="Payment"/>
    <n v="2"/>
    <s v="Rooibos latté12 oz"/>
    <n v="5.5"/>
    <x v="5"/>
  </r>
  <r>
    <x v="5106"/>
    <d v="2025-05-27T00:00:00"/>
    <x v="4249"/>
    <x v="6"/>
    <n v="1"/>
    <x v="1"/>
    <x v="1"/>
    <x v="1"/>
    <m/>
    <s v="Payment"/>
    <n v="2"/>
    <s v="Pourover12 oz"/>
    <n v="3.5"/>
    <x v="5"/>
  </r>
  <r>
    <x v="5106"/>
    <d v="2025-05-27T00:00:00"/>
    <x v="4249"/>
    <x v="19"/>
    <n v="1"/>
    <x v="1"/>
    <x v="4"/>
    <x v="5"/>
    <m/>
    <s v="Payment"/>
    <n v="2"/>
    <s v="House blend12 oz"/>
    <n v="12.95"/>
    <x v="5"/>
  </r>
  <r>
    <x v="5107"/>
    <d v="2025-05-27T00:00:00"/>
    <x v="4250"/>
    <x v="6"/>
    <n v="1"/>
    <x v="1"/>
    <x v="1"/>
    <x v="1"/>
    <m/>
    <s v="Payment"/>
    <n v="1"/>
    <s v="Pourover12 oz"/>
    <n v="3.5"/>
    <x v="5"/>
  </r>
  <r>
    <x v="5107"/>
    <d v="2025-05-27T00:00:00"/>
    <x v="4250"/>
    <x v="1"/>
    <n v="1"/>
    <x v="1"/>
    <x v="1"/>
    <x v="1"/>
    <m/>
    <s v="Payment"/>
    <n v="1"/>
    <s v="Café latté12 oz"/>
    <n v="4.25"/>
    <x v="5"/>
  </r>
  <r>
    <x v="5108"/>
    <d v="2025-05-27T00:00:00"/>
    <x v="2579"/>
    <x v="6"/>
    <n v="1"/>
    <x v="1"/>
    <x v="1"/>
    <x v="1"/>
    <m/>
    <s v="Payment"/>
    <n v="1"/>
    <s v="Pourover12 oz"/>
    <n v="3.5"/>
    <x v="5"/>
  </r>
  <r>
    <x v="5109"/>
    <d v="2025-05-27T00:00:00"/>
    <x v="4251"/>
    <x v="7"/>
    <n v="1"/>
    <x v="2"/>
    <x v="1"/>
    <x v="1"/>
    <m/>
    <s v="Payment"/>
    <n v="2"/>
    <s v="Turkish coffee3 oz"/>
    <n v="3.75"/>
    <x v="5"/>
  </r>
  <r>
    <x v="5110"/>
    <d v="2025-05-27T00:00:00"/>
    <x v="4252"/>
    <x v="34"/>
    <n v="1"/>
    <x v="1"/>
    <x v="5"/>
    <x v="3"/>
    <m/>
    <s v="Payment"/>
    <n v="1"/>
    <s v="Mango lassi12 oz"/>
    <n v="5.75"/>
    <x v="5"/>
  </r>
  <r>
    <x v="5110"/>
    <d v="2025-05-27T00:00:00"/>
    <x v="4252"/>
    <x v="8"/>
    <n v="1"/>
    <x v="1"/>
    <x v="2"/>
    <x v="3"/>
    <m/>
    <s v="Payment"/>
    <n v="1"/>
    <s v="Iced tea12 oz"/>
    <n v="4.25"/>
    <x v="5"/>
  </r>
  <r>
    <x v="5111"/>
    <d v="2025-05-27T00:00:00"/>
    <x v="4253"/>
    <x v="15"/>
    <n v="1"/>
    <x v="1"/>
    <x v="1"/>
    <x v="3"/>
    <m/>
    <s v="Payment"/>
    <n v="1"/>
    <s v="Frappé12 oz"/>
    <n v="4.75"/>
    <x v="5"/>
  </r>
  <r>
    <x v="5112"/>
    <d v="2025-05-27T00:00:00"/>
    <x v="1079"/>
    <x v="6"/>
    <n v="1"/>
    <x v="1"/>
    <x v="1"/>
    <x v="1"/>
    <m/>
    <s v="Payment"/>
    <n v="2"/>
    <s v="Pourover12 oz"/>
    <n v="3.5"/>
    <x v="5"/>
  </r>
  <r>
    <x v="5112"/>
    <d v="2025-05-27T00:00:00"/>
    <x v="1079"/>
    <x v="11"/>
    <n v="1"/>
    <x v="0"/>
    <x v="3"/>
    <x v="4"/>
    <m/>
    <s v="Payment"/>
    <n v="2"/>
    <s v="Extra shot"/>
    <n v="1"/>
    <x v="5"/>
  </r>
  <r>
    <x v="5113"/>
    <d v="2025-05-27T00:00:00"/>
    <x v="4254"/>
    <x v="9"/>
    <n v="1"/>
    <x v="0"/>
    <x v="3"/>
    <x v="4"/>
    <m/>
    <s v="Payment"/>
    <n v="1"/>
    <s v="Syrup"/>
    <n v="0.75"/>
    <x v="5"/>
  </r>
  <r>
    <x v="5113"/>
    <d v="2025-05-27T00:00:00"/>
    <x v="4254"/>
    <x v="6"/>
    <n v="1"/>
    <x v="1"/>
    <x v="1"/>
    <x v="1"/>
    <m/>
    <s v="Payment"/>
    <n v="1"/>
    <s v="Pourover12 oz"/>
    <n v="3.5"/>
    <x v="5"/>
  </r>
  <r>
    <x v="5114"/>
    <d v="2025-05-27T00:00:00"/>
    <x v="4255"/>
    <x v="20"/>
    <n v="1"/>
    <x v="1"/>
    <x v="2"/>
    <x v="1"/>
    <m/>
    <s v="Payment"/>
    <n v="1"/>
    <s v="Rooibos latté12 oz"/>
    <n v="5.5"/>
    <x v="5"/>
  </r>
  <r>
    <x v="5114"/>
    <d v="2025-05-27T00:00:00"/>
    <x v="4255"/>
    <x v="6"/>
    <n v="1"/>
    <x v="1"/>
    <x v="1"/>
    <x v="1"/>
    <m/>
    <s v="Payment"/>
    <n v="1"/>
    <s v="Pourover12 oz"/>
    <n v="3.5"/>
    <x v="5"/>
  </r>
  <r>
    <x v="5115"/>
    <d v="2025-05-27T00:00:00"/>
    <x v="543"/>
    <x v="19"/>
    <n v="1"/>
    <x v="1"/>
    <x v="4"/>
    <x v="5"/>
    <m/>
    <s v="Payment"/>
    <n v="1"/>
    <s v="House blend12 oz"/>
    <n v="12.95"/>
    <x v="5"/>
  </r>
  <r>
    <x v="5116"/>
    <d v="2025-05-27T00:00:00"/>
    <x v="4256"/>
    <x v="8"/>
    <n v="1"/>
    <x v="1"/>
    <x v="2"/>
    <x v="3"/>
    <m/>
    <s v="Payment"/>
    <n v="1"/>
    <s v="Iced tea12 oz"/>
    <n v="4.25"/>
    <x v="5"/>
  </r>
  <r>
    <x v="5117"/>
    <d v="2025-05-27T00:00:00"/>
    <x v="4257"/>
    <x v="7"/>
    <n v="1"/>
    <x v="2"/>
    <x v="1"/>
    <x v="1"/>
    <m/>
    <s v="Payment"/>
    <n v="1"/>
    <s v="Turkish coffee3 oz"/>
    <n v="3.75"/>
    <x v="5"/>
  </r>
  <r>
    <x v="5118"/>
    <d v="2025-05-27T00:00:00"/>
    <x v="4258"/>
    <x v="3"/>
    <n v="1"/>
    <x v="0"/>
    <x v="1"/>
    <x v="2"/>
    <m/>
    <s v="Payment"/>
    <n v="1"/>
    <s v="Drip coffee refill"/>
    <n v="1.25"/>
    <x v="5"/>
  </r>
  <r>
    <x v="5119"/>
    <d v="2025-05-27T00:00:00"/>
    <x v="1562"/>
    <x v="6"/>
    <n v="1"/>
    <x v="1"/>
    <x v="1"/>
    <x v="1"/>
    <m/>
    <s v="Payment"/>
    <n v="1"/>
    <s v="Pourover12 oz"/>
    <n v="3.5"/>
    <x v="5"/>
  </r>
  <r>
    <x v="5119"/>
    <d v="2025-05-27T00:00:00"/>
    <x v="1562"/>
    <x v="13"/>
    <n v="1"/>
    <x v="4"/>
    <x v="2"/>
    <x v="1"/>
    <m/>
    <s v="Payment"/>
    <n v="1"/>
    <s v="Moroccan tea10 oz"/>
    <n v="3"/>
    <x v="5"/>
  </r>
  <r>
    <x v="5120"/>
    <d v="2025-05-27T00:00:00"/>
    <x v="4259"/>
    <x v="15"/>
    <n v="1"/>
    <x v="1"/>
    <x v="1"/>
    <x v="3"/>
    <m/>
    <s v="Payment"/>
    <n v="1"/>
    <s v="Frappé12 oz"/>
    <n v="4.75"/>
    <x v="5"/>
  </r>
  <r>
    <x v="5121"/>
    <d v="2025-05-27T00:00:00"/>
    <x v="4132"/>
    <x v="3"/>
    <n v="1"/>
    <x v="0"/>
    <x v="1"/>
    <x v="2"/>
    <m/>
    <s v="Payment"/>
    <n v="1"/>
    <s v="Drip coffee refill"/>
    <n v="1.25"/>
    <x v="5"/>
  </r>
  <r>
    <x v="5122"/>
    <d v="2025-05-27T00:00:00"/>
    <x v="4260"/>
    <x v="1"/>
    <n v="1"/>
    <x v="1"/>
    <x v="1"/>
    <x v="1"/>
    <m/>
    <s v="Payment"/>
    <n v="1"/>
    <s v="Café latté12 oz"/>
    <n v="4.25"/>
    <x v="5"/>
  </r>
  <r>
    <x v="5123"/>
    <d v="2025-05-27T00:00:00"/>
    <x v="4261"/>
    <x v="15"/>
    <n v="1"/>
    <x v="1"/>
    <x v="1"/>
    <x v="3"/>
    <m/>
    <s v="Payment"/>
    <n v="1"/>
    <s v="Frappé12 oz"/>
    <n v="4.75"/>
    <x v="5"/>
  </r>
  <r>
    <x v="5123"/>
    <d v="2025-05-27T00:00:00"/>
    <x v="4261"/>
    <x v="12"/>
    <n v="1"/>
    <x v="3"/>
    <x v="1"/>
    <x v="1"/>
    <m/>
    <s v="Payment"/>
    <n v="1"/>
    <s v="Espresso1 oz"/>
    <n v="2.5"/>
    <x v="5"/>
  </r>
  <r>
    <x v="5124"/>
    <d v="2025-05-27T00:00:00"/>
    <x v="4262"/>
    <x v="6"/>
    <n v="1"/>
    <x v="1"/>
    <x v="1"/>
    <x v="1"/>
    <m/>
    <s v="Payment"/>
    <n v="1"/>
    <s v="Pourover12 oz"/>
    <n v="3.5"/>
    <x v="5"/>
  </r>
  <r>
    <x v="5125"/>
    <d v="2025-05-27T00:00:00"/>
    <x v="4263"/>
    <x v="3"/>
    <n v="1"/>
    <x v="0"/>
    <x v="1"/>
    <x v="2"/>
    <m/>
    <s v="Payment"/>
    <n v="1"/>
    <s v="Drip coffee refill"/>
    <n v="1.25"/>
    <x v="5"/>
  </r>
  <r>
    <x v="5126"/>
    <d v="2025-05-27T00:00:00"/>
    <x v="2954"/>
    <x v="15"/>
    <n v="1"/>
    <x v="1"/>
    <x v="1"/>
    <x v="3"/>
    <m/>
    <s v="Payment"/>
    <n v="1"/>
    <s v="Frappé12 oz"/>
    <n v="4.75"/>
    <x v="5"/>
  </r>
  <r>
    <x v="5127"/>
    <d v="2025-05-27T00:00:00"/>
    <x v="4264"/>
    <x v="17"/>
    <n v="1"/>
    <x v="1"/>
    <x v="1"/>
    <x v="3"/>
    <m/>
    <s v="Payment"/>
    <n v="1"/>
    <s v="Iced Guillermo12 oz"/>
    <n v="3.5"/>
    <x v="5"/>
  </r>
  <r>
    <x v="5128"/>
    <d v="2025-05-27T00:00:00"/>
    <x v="2310"/>
    <x v="1"/>
    <n v="1"/>
    <x v="1"/>
    <x v="1"/>
    <x v="1"/>
    <m/>
    <s v="Payment"/>
    <n v="2"/>
    <s v="Café latté12 oz"/>
    <n v="4.25"/>
    <x v="5"/>
  </r>
  <r>
    <x v="5129"/>
    <d v="2025-05-27T00:00:00"/>
    <x v="4265"/>
    <x v="16"/>
    <n v="1"/>
    <x v="1"/>
    <x v="5"/>
    <x v="3"/>
    <m/>
    <s v="Payment"/>
    <n v="1"/>
    <s v="Coconut milk smoothie12 oz"/>
    <n v="5.75"/>
    <x v="5"/>
  </r>
  <r>
    <x v="5130"/>
    <d v="2025-05-27T00:00:00"/>
    <x v="4266"/>
    <x v="9"/>
    <n v="1"/>
    <x v="0"/>
    <x v="3"/>
    <x v="4"/>
    <m/>
    <s v="Payment"/>
    <n v="2"/>
    <s v="Syrup"/>
    <n v="0.75"/>
    <x v="5"/>
  </r>
  <r>
    <x v="5130"/>
    <d v="2025-05-27T00:00:00"/>
    <x v="4266"/>
    <x v="6"/>
    <n v="1"/>
    <x v="1"/>
    <x v="1"/>
    <x v="1"/>
    <m/>
    <s v="Payment"/>
    <n v="2"/>
    <s v="Pourover12 oz"/>
    <n v="3.5"/>
    <x v="5"/>
  </r>
  <r>
    <x v="5131"/>
    <d v="2025-05-27T00:00:00"/>
    <x v="4267"/>
    <x v="15"/>
    <n v="1"/>
    <x v="1"/>
    <x v="1"/>
    <x v="3"/>
    <m/>
    <s v="Payment"/>
    <n v="2"/>
    <s v="Frappé12 oz"/>
    <n v="4.75"/>
    <x v="5"/>
  </r>
  <r>
    <x v="5131"/>
    <d v="2025-05-27T00:00:00"/>
    <x v="4267"/>
    <x v="12"/>
    <n v="1"/>
    <x v="3"/>
    <x v="1"/>
    <x v="1"/>
    <m/>
    <s v="Payment"/>
    <n v="2"/>
    <s v="Espresso1 oz"/>
    <n v="2.5"/>
    <x v="5"/>
  </r>
  <r>
    <x v="5132"/>
    <d v="2025-05-27T00:00:00"/>
    <x v="4268"/>
    <x v="12"/>
    <n v="1"/>
    <x v="3"/>
    <x v="1"/>
    <x v="1"/>
    <m/>
    <s v="Payment"/>
    <n v="1"/>
    <s v="Espresso1 oz"/>
    <n v="2.5"/>
    <x v="5"/>
  </r>
  <r>
    <x v="5133"/>
    <d v="2025-05-27T00:00:00"/>
    <x v="4269"/>
    <x v="17"/>
    <n v="1"/>
    <x v="1"/>
    <x v="1"/>
    <x v="3"/>
    <m/>
    <s v="Payment"/>
    <n v="1"/>
    <s v="Iced Guillermo12 oz"/>
    <n v="3.5"/>
    <x v="5"/>
  </r>
  <r>
    <x v="5134"/>
    <d v="2025-05-27T00:00:00"/>
    <x v="4270"/>
    <x v="6"/>
    <n v="2"/>
    <x v="1"/>
    <x v="1"/>
    <x v="1"/>
    <m/>
    <s v="Payment"/>
    <n v="1"/>
    <s v="Pourover12 oz"/>
    <n v="7"/>
    <x v="5"/>
  </r>
  <r>
    <x v="5135"/>
    <d v="2025-05-27T00:00:00"/>
    <x v="504"/>
    <x v="15"/>
    <n v="1"/>
    <x v="1"/>
    <x v="1"/>
    <x v="3"/>
    <m/>
    <s v="Payment"/>
    <n v="1"/>
    <s v="Frappé12 oz"/>
    <n v="4.75"/>
    <x v="5"/>
  </r>
  <r>
    <x v="5136"/>
    <d v="2025-05-27T00:00:00"/>
    <x v="4271"/>
    <x v="15"/>
    <n v="1"/>
    <x v="1"/>
    <x v="1"/>
    <x v="3"/>
    <m/>
    <s v="Payment"/>
    <n v="1"/>
    <s v="Frappé12 oz"/>
    <n v="4.75"/>
    <x v="5"/>
  </r>
  <r>
    <x v="5137"/>
    <d v="2025-05-27T00:00:00"/>
    <x v="4272"/>
    <x v="3"/>
    <n v="1"/>
    <x v="0"/>
    <x v="1"/>
    <x v="2"/>
    <m/>
    <s v="Payment"/>
    <n v="1"/>
    <s v="Drip coffee refill"/>
    <n v="1.25"/>
    <x v="5"/>
  </r>
  <r>
    <x v="5138"/>
    <d v="2025-05-27T00:00:00"/>
    <x v="4273"/>
    <x v="9"/>
    <n v="1"/>
    <x v="0"/>
    <x v="3"/>
    <x v="4"/>
    <m/>
    <s v="Payment"/>
    <n v="1"/>
    <s v="Syrup"/>
    <n v="0.75"/>
    <x v="5"/>
  </r>
  <r>
    <x v="5138"/>
    <d v="2025-05-27T00:00:00"/>
    <x v="4273"/>
    <x v="20"/>
    <n v="1"/>
    <x v="1"/>
    <x v="2"/>
    <x v="1"/>
    <m/>
    <s v="Payment"/>
    <n v="1"/>
    <s v="Rooibos latté12 oz"/>
    <n v="5.5"/>
    <x v="5"/>
  </r>
  <r>
    <x v="5138"/>
    <d v="2025-05-27T00:00:00"/>
    <x v="4273"/>
    <x v="6"/>
    <n v="1"/>
    <x v="1"/>
    <x v="1"/>
    <x v="1"/>
    <m/>
    <s v="Payment"/>
    <n v="1"/>
    <s v="Pourover12 oz"/>
    <n v="3.5"/>
    <x v="5"/>
  </r>
  <r>
    <x v="5139"/>
    <d v="2025-05-27T00:00:00"/>
    <x v="4274"/>
    <x v="9"/>
    <n v="1"/>
    <x v="0"/>
    <x v="3"/>
    <x v="4"/>
    <m/>
    <s v="Payment"/>
    <n v="1"/>
    <s v="Syrup"/>
    <n v="0.75"/>
    <x v="5"/>
  </r>
  <r>
    <x v="5139"/>
    <d v="2025-05-27T00:00:00"/>
    <x v="4274"/>
    <x v="6"/>
    <n v="1"/>
    <x v="1"/>
    <x v="1"/>
    <x v="1"/>
    <m/>
    <s v="Payment"/>
    <n v="1"/>
    <s v="Pourover12 oz"/>
    <n v="3.5"/>
    <x v="5"/>
  </r>
  <r>
    <x v="5139"/>
    <d v="2025-05-27T00:00:00"/>
    <x v="4274"/>
    <x v="6"/>
    <n v="1"/>
    <x v="1"/>
    <x v="1"/>
    <x v="1"/>
    <m/>
    <s v="Payment"/>
    <n v="1"/>
    <s v="Pourover12 oz"/>
    <n v="3.5"/>
    <x v="5"/>
  </r>
  <r>
    <x v="5139"/>
    <d v="2025-05-27T00:00:00"/>
    <x v="4274"/>
    <x v="15"/>
    <n v="1"/>
    <x v="1"/>
    <x v="1"/>
    <x v="3"/>
    <m/>
    <s v="Payment"/>
    <n v="1"/>
    <s v="Frappé12 oz"/>
    <n v="4.75"/>
    <x v="5"/>
  </r>
  <r>
    <x v="5140"/>
    <d v="2025-05-27T00:00:00"/>
    <x v="4275"/>
    <x v="6"/>
    <n v="1"/>
    <x v="1"/>
    <x v="1"/>
    <x v="1"/>
    <m/>
    <s v="Payment"/>
    <n v="2"/>
    <s v="Pourover12 oz"/>
    <n v="3.5"/>
    <x v="5"/>
  </r>
  <r>
    <x v="5141"/>
    <d v="2025-05-27T00:00:00"/>
    <x v="4276"/>
    <x v="1"/>
    <n v="1"/>
    <x v="1"/>
    <x v="1"/>
    <x v="1"/>
    <m/>
    <s v="Payment"/>
    <n v="1"/>
    <s v="Café latté12 oz"/>
    <n v="4.25"/>
    <x v="5"/>
  </r>
  <r>
    <x v="5141"/>
    <d v="2025-05-27T00:00:00"/>
    <x v="4276"/>
    <x v="24"/>
    <n v="1"/>
    <x v="1"/>
    <x v="1"/>
    <x v="1"/>
    <m/>
    <s v="Payment"/>
    <n v="1"/>
    <s v="Aeropress12 oz"/>
    <n v="6"/>
    <x v="5"/>
  </r>
  <r>
    <x v="5142"/>
    <d v="2025-05-27T00:00:00"/>
    <x v="4277"/>
    <x v="6"/>
    <n v="1"/>
    <x v="1"/>
    <x v="1"/>
    <x v="1"/>
    <m/>
    <s v="Payment"/>
    <n v="1"/>
    <s v="Pourover12 oz"/>
    <n v="3.5"/>
    <x v="5"/>
  </r>
  <r>
    <x v="5143"/>
    <d v="2025-05-27T00:00:00"/>
    <x v="4278"/>
    <x v="8"/>
    <n v="1"/>
    <x v="1"/>
    <x v="2"/>
    <x v="3"/>
    <m/>
    <s v="Payment"/>
    <n v="1"/>
    <s v="Iced tea12 oz"/>
    <n v="4.25"/>
    <x v="5"/>
  </r>
  <r>
    <x v="5144"/>
    <d v="2025-05-27T00:00:00"/>
    <x v="4279"/>
    <x v="15"/>
    <n v="1"/>
    <x v="1"/>
    <x v="1"/>
    <x v="3"/>
    <m/>
    <s v="Payment"/>
    <n v="1"/>
    <s v="Frappé12 oz"/>
    <n v="4.75"/>
    <x v="5"/>
  </r>
  <r>
    <x v="5144"/>
    <d v="2025-05-27T00:00:00"/>
    <x v="4279"/>
    <x v="5"/>
    <n v="1"/>
    <x v="1"/>
    <x v="1"/>
    <x v="1"/>
    <m/>
    <s v="Payment"/>
    <n v="1"/>
    <s v="Café Cubano12 oz"/>
    <n v="7"/>
    <x v="5"/>
  </r>
  <r>
    <x v="5145"/>
    <d v="2025-05-27T00:00:00"/>
    <x v="4280"/>
    <x v="15"/>
    <n v="1"/>
    <x v="1"/>
    <x v="1"/>
    <x v="3"/>
    <m/>
    <s v="Payment"/>
    <n v="1"/>
    <s v="Frappé12 oz"/>
    <n v="4.75"/>
    <x v="5"/>
  </r>
  <r>
    <x v="5146"/>
    <d v="2025-05-27T00:00:00"/>
    <x v="4281"/>
    <x v="2"/>
    <n v="1"/>
    <x v="1"/>
    <x v="1"/>
    <x v="1"/>
    <m/>
    <s v="Payment"/>
    <n v="1"/>
    <s v="Cappuccino12 oz"/>
    <n v="5.5"/>
    <x v="5"/>
  </r>
  <r>
    <x v="5147"/>
    <d v="2025-05-27T00:00:00"/>
    <x v="4282"/>
    <x v="6"/>
    <n v="1"/>
    <x v="1"/>
    <x v="1"/>
    <x v="1"/>
    <m/>
    <s v="Payment"/>
    <n v="2"/>
    <s v="Pourover12 oz"/>
    <n v="3.5"/>
    <x v="5"/>
  </r>
  <r>
    <x v="5148"/>
    <d v="2025-05-27T00:00:00"/>
    <x v="4283"/>
    <x v="2"/>
    <n v="1"/>
    <x v="1"/>
    <x v="1"/>
    <x v="1"/>
    <m/>
    <s v="Payment"/>
    <n v="1"/>
    <s v="Cappuccino12 oz"/>
    <n v="5.5"/>
    <x v="5"/>
  </r>
  <r>
    <x v="5149"/>
    <d v="2025-05-27T00:00:00"/>
    <x v="4284"/>
    <x v="34"/>
    <n v="1"/>
    <x v="1"/>
    <x v="5"/>
    <x v="3"/>
    <m/>
    <s v="Payment"/>
    <n v="1"/>
    <s v="Mango lassi12 oz"/>
    <n v="5.75"/>
    <x v="5"/>
  </r>
  <r>
    <x v="5150"/>
    <d v="2025-05-27T00:00:00"/>
    <x v="3421"/>
    <x v="15"/>
    <n v="1"/>
    <x v="1"/>
    <x v="1"/>
    <x v="3"/>
    <m/>
    <s v="Payment"/>
    <n v="1"/>
    <s v="Frappé12 oz"/>
    <n v="4.75"/>
    <x v="5"/>
  </r>
  <r>
    <x v="5151"/>
    <d v="2025-05-27T00:00:00"/>
    <x v="4285"/>
    <x v="7"/>
    <n v="1"/>
    <x v="2"/>
    <x v="1"/>
    <x v="1"/>
    <m/>
    <s v="Payment"/>
    <n v="1"/>
    <s v="Turkish coffee3 oz"/>
    <n v="3.75"/>
    <x v="5"/>
  </r>
  <r>
    <x v="5152"/>
    <d v="2025-05-27T00:00:00"/>
    <x v="4286"/>
    <x v="15"/>
    <n v="1"/>
    <x v="1"/>
    <x v="1"/>
    <x v="3"/>
    <m/>
    <s v="Payment"/>
    <n v="2"/>
    <s v="Frappé12 oz"/>
    <n v="4.75"/>
    <x v="5"/>
  </r>
  <r>
    <x v="5153"/>
    <d v="2025-05-27T00:00:00"/>
    <x v="2475"/>
    <x v="8"/>
    <n v="1"/>
    <x v="1"/>
    <x v="2"/>
    <x v="3"/>
    <m/>
    <s v="Payment"/>
    <n v="1"/>
    <s v="Iced tea12 oz"/>
    <n v="4.25"/>
    <x v="5"/>
  </r>
  <r>
    <x v="5154"/>
    <d v="2025-05-27T00:00:00"/>
    <x v="965"/>
    <x v="27"/>
    <n v="1"/>
    <x v="0"/>
    <x v="6"/>
    <x v="7"/>
    <m/>
    <s v="Payment"/>
    <n v="1"/>
    <s v="Apricot danish"/>
    <n v="3.5"/>
    <x v="5"/>
  </r>
  <r>
    <x v="5155"/>
    <d v="2025-05-27T00:00:00"/>
    <x v="4287"/>
    <x v="36"/>
    <n v="1"/>
    <x v="0"/>
    <x v="6"/>
    <x v="7"/>
    <m/>
    <s v="Payment"/>
    <n v="1"/>
    <s v="Cookie"/>
    <n v="3"/>
    <x v="5"/>
  </r>
  <r>
    <x v="5156"/>
    <d v="2025-05-27T00:00:00"/>
    <x v="4160"/>
    <x v="27"/>
    <n v="1"/>
    <x v="0"/>
    <x v="6"/>
    <x v="7"/>
    <m/>
    <s v="Payment"/>
    <n v="1"/>
    <s v="Apricot danish"/>
    <n v="3.5"/>
    <x v="5"/>
  </r>
  <r>
    <x v="5157"/>
    <d v="2025-05-27T00:00:00"/>
    <x v="4163"/>
    <x v="31"/>
    <n v="1"/>
    <x v="0"/>
    <x v="6"/>
    <x v="7"/>
    <m/>
    <s v="Payment"/>
    <n v="2"/>
    <s v="Sticky bun"/>
    <n v="2.75"/>
    <x v="5"/>
  </r>
  <r>
    <x v="5158"/>
    <d v="2025-05-27T00:00:00"/>
    <x v="4288"/>
    <x v="27"/>
    <n v="1"/>
    <x v="0"/>
    <x v="6"/>
    <x v="7"/>
    <m/>
    <s v="Payment"/>
    <n v="1"/>
    <s v="Apricot danish"/>
    <n v="3.5"/>
    <x v="5"/>
  </r>
  <r>
    <x v="5159"/>
    <d v="2025-05-27T00:00:00"/>
    <x v="4166"/>
    <x v="36"/>
    <n v="1"/>
    <x v="0"/>
    <x v="6"/>
    <x v="7"/>
    <m/>
    <s v="Payment"/>
    <n v="1"/>
    <s v="Cookie"/>
    <n v="3"/>
    <x v="5"/>
  </r>
  <r>
    <x v="5160"/>
    <d v="2025-05-27T00:00:00"/>
    <x v="4168"/>
    <x v="36"/>
    <n v="2"/>
    <x v="0"/>
    <x v="6"/>
    <x v="7"/>
    <m/>
    <s v="Payment"/>
    <n v="1"/>
    <s v="Cookie"/>
    <n v="6"/>
    <x v="5"/>
  </r>
  <r>
    <x v="5161"/>
    <d v="2025-05-27T00:00:00"/>
    <x v="4174"/>
    <x v="25"/>
    <n v="1"/>
    <x v="0"/>
    <x v="6"/>
    <x v="6"/>
    <m/>
    <s v="Payment"/>
    <n v="1"/>
    <s v="Candy bar"/>
    <n v="2.75"/>
    <x v="5"/>
  </r>
  <r>
    <x v="5162"/>
    <d v="2025-05-27T00:00:00"/>
    <x v="4289"/>
    <x v="37"/>
    <n v="1"/>
    <x v="0"/>
    <x v="6"/>
    <x v="7"/>
    <m/>
    <s v="Payment"/>
    <n v="1"/>
    <s v="Donut"/>
    <n v="3.75"/>
    <x v="5"/>
  </r>
  <r>
    <x v="5163"/>
    <d v="2025-05-27T00:00:00"/>
    <x v="2522"/>
    <x v="36"/>
    <n v="1"/>
    <x v="0"/>
    <x v="6"/>
    <x v="7"/>
    <m/>
    <s v="Payment"/>
    <n v="1"/>
    <s v="Cookie"/>
    <n v="3"/>
    <x v="5"/>
  </r>
  <r>
    <x v="5164"/>
    <d v="2025-05-27T00:00:00"/>
    <x v="4176"/>
    <x v="31"/>
    <n v="1"/>
    <x v="0"/>
    <x v="6"/>
    <x v="7"/>
    <m/>
    <s v="Payment"/>
    <n v="1"/>
    <s v="Sticky bun"/>
    <n v="2.75"/>
    <x v="5"/>
  </r>
  <r>
    <x v="5164"/>
    <d v="2025-05-27T00:00:00"/>
    <x v="4176"/>
    <x v="27"/>
    <n v="1"/>
    <x v="0"/>
    <x v="6"/>
    <x v="7"/>
    <m/>
    <s v="Payment"/>
    <n v="1"/>
    <s v="Apricot danish"/>
    <n v="3.5"/>
    <x v="5"/>
  </r>
  <r>
    <x v="5165"/>
    <d v="2025-05-27T00:00:00"/>
    <x v="4180"/>
    <x v="31"/>
    <n v="1"/>
    <x v="0"/>
    <x v="6"/>
    <x v="7"/>
    <m/>
    <s v="Payment"/>
    <n v="1"/>
    <s v="Sticky bun"/>
    <n v="2.75"/>
    <x v="5"/>
  </r>
  <r>
    <x v="5166"/>
    <d v="2025-05-27T00:00:00"/>
    <x v="4290"/>
    <x v="28"/>
    <n v="1"/>
    <x v="0"/>
    <x v="6"/>
    <x v="7"/>
    <m/>
    <s v="Payment"/>
    <n v="1"/>
    <s v="Pizza pocket"/>
    <n v="5"/>
    <x v="5"/>
  </r>
  <r>
    <x v="5167"/>
    <d v="2025-05-27T00:00:00"/>
    <x v="4184"/>
    <x v="36"/>
    <n v="1"/>
    <x v="0"/>
    <x v="6"/>
    <x v="7"/>
    <m/>
    <s v="Payment"/>
    <n v="1"/>
    <s v="Cookie"/>
    <n v="3"/>
    <x v="5"/>
  </r>
  <r>
    <x v="5167"/>
    <d v="2025-05-27T00:00:00"/>
    <x v="4184"/>
    <x v="27"/>
    <n v="1"/>
    <x v="0"/>
    <x v="6"/>
    <x v="7"/>
    <m/>
    <s v="Payment"/>
    <n v="1"/>
    <s v="Apricot danish"/>
    <n v="3.5"/>
    <x v="5"/>
  </r>
  <r>
    <x v="5168"/>
    <d v="2025-05-27T00:00:00"/>
    <x v="4198"/>
    <x v="27"/>
    <n v="1"/>
    <x v="0"/>
    <x v="6"/>
    <x v="7"/>
    <m/>
    <s v="Payment"/>
    <n v="1"/>
    <s v="Apricot danish"/>
    <n v="3.5"/>
    <x v="5"/>
  </r>
  <r>
    <x v="5169"/>
    <d v="2025-05-27T00:00:00"/>
    <x v="4291"/>
    <x v="26"/>
    <n v="1"/>
    <x v="0"/>
    <x v="6"/>
    <x v="7"/>
    <m/>
    <s v="Payment"/>
    <n v="1"/>
    <s v="Rugelach"/>
    <n v="3.75"/>
    <x v="5"/>
  </r>
  <r>
    <x v="5170"/>
    <d v="2025-05-27T00:00:00"/>
    <x v="4209"/>
    <x v="31"/>
    <n v="1"/>
    <x v="0"/>
    <x v="6"/>
    <x v="7"/>
    <m/>
    <s v="Payment"/>
    <n v="1"/>
    <s v="Sticky bun"/>
    <n v="2.75"/>
    <x v="5"/>
  </r>
  <r>
    <x v="5171"/>
    <d v="2025-05-27T00:00:00"/>
    <x v="4215"/>
    <x v="37"/>
    <n v="1"/>
    <x v="0"/>
    <x v="6"/>
    <x v="7"/>
    <m/>
    <s v="Payment"/>
    <n v="1"/>
    <s v="Donut"/>
    <n v="3.75"/>
    <x v="5"/>
  </r>
  <r>
    <x v="5172"/>
    <d v="2025-05-27T00:00:00"/>
    <x v="4244"/>
    <x v="37"/>
    <n v="2"/>
    <x v="0"/>
    <x v="6"/>
    <x v="7"/>
    <m/>
    <s v="Payment"/>
    <n v="1"/>
    <s v="Donut"/>
    <n v="7.5"/>
    <x v="5"/>
  </r>
  <r>
    <x v="5173"/>
    <d v="2025-05-27T00:00:00"/>
    <x v="4246"/>
    <x v="29"/>
    <n v="1"/>
    <x v="0"/>
    <x v="6"/>
    <x v="7"/>
    <m/>
    <s v="Payment"/>
    <n v="2"/>
    <s v="Cinnamon roll"/>
    <n v="3.75"/>
    <x v="5"/>
  </r>
  <r>
    <x v="5174"/>
    <d v="2025-05-27T00:00:00"/>
    <x v="4251"/>
    <x v="45"/>
    <n v="1"/>
    <x v="0"/>
    <x v="6"/>
    <x v="8"/>
    <m/>
    <s v="Payment"/>
    <n v="2"/>
    <s v="Cinnamon roll (day old)"/>
    <n v="3"/>
    <x v="5"/>
  </r>
  <r>
    <x v="5175"/>
    <d v="2025-05-27T00:00:00"/>
    <x v="4253"/>
    <x v="31"/>
    <n v="1"/>
    <x v="0"/>
    <x v="6"/>
    <x v="7"/>
    <m/>
    <s v="Payment"/>
    <n v="1"/>
    <s v="Sticky bun"/>
    <n v="2.75"/>
    <x v="5"/>
  </r>
  <r>
    <x v="5176"/>
    <d v="2025-05-27T00:00:00"/>
    <x v="4257"/>
    <x v="36"/>
    <n v="1"/>
    <x v="0"/>
    <x v="6"/>
    <x v="7"/>
    <m/>
    <s v="Payment"/>
    <n v="1"/>
    <s v="Cookie"/>
    <n v="3"/>
    <x v="5"/>
  </r>
  <r>
    <x v="5177"/>
    <d v="2025-05-27T00:00:00"/>
    <x v="1562"/>
    <x v="27"/>
    <n v="1"/>
    <x v="0"/>
    <x v="6"/>
    <x v="7"/>
    <m/>
    <s v="Payment"/>
    <n v="1"/>
    <s v="Apricot danish"/>
    <n v="3.5"/>
    <x v="5"/>
  </r>
  <r>
    <x v="5178"/>
    <d v="2025-05-27T00:00:00"/>
    <x v="4259"/>
    <x v="29"/>
    <n v="1"/>
    <x v="0"/>
    <x v="6"/>
    <x v="7"/>
    <m/>
    <s v="Payment"/>
    <n v="1"/>
    <s v="Cinnamon roll"/>
    <n v="3.75"/>
    <x v="5"/>
  </r>
  <r>
    <x v="5179"/>
    <d v="2025-05-27T00:00:00"/>
    <x v="4132"/>
    <x v="29"/>
    <n v="1"/>
    <x v="0"/>
    <x v="6"/>
    <x v="7"/>
    <m/>
    <s v="Payment"/>
    <n v="1"/>
    <s v="Cinnamon roll"/>
    <n v="3.75"/>
    <x v="5"/>
  </r>
  <r>
    <x v="5180"/>
    <d v="2025-05-27T00:00:00"/>
    <x v="4260"/>
    <x v="31"/>
    <n v="1"/>
    <x v="0"/>
    <x v="6"/>
    <x v="7"/>
    <m/>
    <s v="Payment"/>
    <n v="1"/>
    <s v="Sticky bun"/>
    <n v="2.75"/>
    <x v="5"/>
  </r>
  <r>
    <x v="5181"/>
    <d v="2025-05-27T00:00:00"/>
    <x v="4262"/>
    <x v="31"/>
    <n v="1"/>
    <x v="0"/>
    <x v="6"/>
    <x v="7"/>
    <m/>
    <s v="Payment"/>
    <n v="1"/>
    <s v="Sticky bun"/>
    <n v="2.75"/>
    <x v="5"/>
  </r>
  <r>
    <x v="5181"/>
    <d v="2025-05-27T00:00:00"/>
    <x v="4262"/>
    <x v="29"/>
    <n v="1"/>
    <x v="0"/>
    <x v="6"/>
    <x v="7"/>
    <m/>
    <s v="Payment"/>
    <n v="1"/>
    <s v="Cinnamon roll"/>
    <n v="3.75"/>
    <x v="5"/>
  </r>
  <r>
    <x v="5182"/>
    <d v="2025-05-27T00:00:00"/>
    <x v="4292"/>
    <x v="29"/>
    <n v="1"/>
    <x v="0"/>
    <x v="6"/>
    <x v="7"/>
    <m/>
    <s v="Payment"/>
    <n v="1"/>
    <s v="Cinnamon roll"/>
    <n v="3.75"/>
    <x v="5"/>
  </r>
  <r>
    <x v="5183"/>
    <d v="2025-05-27T00:00:00"/>
    <x v="4268"/>
    <x v="32"/>
    <n v="1"/>
    <x v="0"/>
    <x v="6"/>
    <x v="7"/>
    <m/>
    <s v="Payment"/>
    <n v="1"/>
    <s v="Scone with clotted cream and jam"/>
    <n v="5.75"/>
    <x v="5"/>
  </r>
  <r>
    <x v="5184"/>
    <d v="2025-05-27T00:00:00"/>
    <x v="4293"/>
    <x v="32"/>
    <n v="1"/>
    <x v="0"/>
    <x v="6"/>
    <x v="7"/>
    <m/>
    <s v="Payment"/>
    <n v="1"/>
    <s v="Scone with clotted cream and jam"/>
    <n v="5.75"/>
    <x v="5"/>
  </r>
  <r>
    <x v="5185"/>
    <d v="2025-05-27T00:00:00"/>
    <x v="504"/>
    <x v="32"/>
    <n v="1"/>
    <x v="0"/>
    <x v="6"/>
    <x v="7"/>
    <m/>
    <s v="Payment"/>
    <n v="1"/>
    <s v="Scone with clotted cream and jam"/>
    <n v="5.75"/>
    <x v="5"/>
  </r>
  <r>
    <x v="5186"/>
    <d v="2025-05-27T00:00:00"/>
    <x v="4294"/>
    <x v="32"/>
    <n v="1"/>
    <x v="0"/>
    <x v="6"/>
    <x v="7"/>
    <m/>
    <s v="Payment"/>
    <n v="1"/>
    <s v="Scone with clotted cream and jam"/>
    <n v="5.75"/>
    <x v="5"/>
  </r>
  <r>
    <x v="5187"/>
    <d v="2025-05-27T00:00:00"/>
    <x v="4271"/>
    <x v="32"/>
    <n v="2"/>
    <x v="0"/>
    <x v="6"/>
    <x v="7"/>
    <m/>
    <s v="Payment"/>
    <n v="1"/>
    <s v="Scone with clotted cream and jam"/>
    <n v="11.5"/>
    <x v="5"/>
  </r>
  <r>
    <x v="5188"/>
    <d v="2025-05-27T00:00:00"/>
    <x v="4272"/>
    <x v="32"/>
    <n v="1"/>
    <x v="0"/>
    <x v="6"/>
    <x v="7"/>
    <m/>
    <s v="Payment"/>
    <n v="1"/>
    <s v="Scone with clotted cream and jam"/>
    <n v="5.75"/>
    <x v="5"/>
  </r>
  <r>
    <x v="5189"/>
    <d v="2025-05-27T00:00:00"/>
    <x v="4273"/>
    <x v="26"/>
    <n v="1"/>
    <x v="0"/>
    <x v="6"/>
    <x v="7"/>
    <m/>
    <s v="Payment"/>
    <n v="1"/>
    <s v="Rugelach"/>
    <n v="3.75"/>
    <x v="5"/>
  </r>
  <r>
    <x v="5189"/>
    <d v="2025-05-27T00:00:00"/>
    <x v="4273"/>
    <x v="36"/>
    <n v="1"/>
    <x v="0"/>
    <x v="6"/>
    <x v="7"/>
    <m/>
    <s v="Payment"/>
    <n v="1"/>
    <s v="Cookie"/>
    <n v="3"/>
    <x v="5"/>
  </r>
  <r>
    <x v="5190"/>
    <d v="2025-05-27T00:00:00"/>
    <x v="4295"/>
    <x v="32"/>
    <n v="1"/>
    <x v="0"/>
    <x v="6"/>
    <x v="7"/>
    <m/>
    <s v="Payment"/>
    <n v="1"/>
    <s v="Scone with clotted cream and jam"/>
    <n v="5.75"/>
    <x v="5"/>
  </r>
  <r>
    <x v="5191"/>
    <d v="2025-05-27T00:00:00"/>
    <x v="4296"/>
    <x v="32"/>
    <n v="1"/>
    <x v="0"/>
    <x v="6"/>
    <x v="7"/>
    <m/>
    <s v="Payment"/>
    <n v="1"/>
    <s v="Scone with clotted cream and jam"/>
    <n v="5.75"/>
    <x v="5"/>
  </r>
  <r>
    <x v="5192"/>
    <d v="2025-05-28T00:00:00"/>
    <x v="4297"/>
    <x v="1"/>
    <n v="1"/>
    <x v="1"/>
    <x v="1"/>
    <x v="1"/>
    <m/>
    <s v="Payment"/>
    <n v="1"/>
    <s v="Café latté12 oz"/>
    <n v="4.25"/>
    <x v="6"/>
  </r>
  <r>
    <x v="5193"/>
    <d v="2025-05-28T00:00:00"/>
    <x v="4298"/>
    <x v="1"/>
    <n v="1"/>
    <x v="1"/>
    <x v="1"/>
    <x v="1"/>
    <m/>
    <s v="Payment"/>
    <n v="1"/>
    <s v="Café latté12 oz"/>
    <n v="4.25"/>
    <x v="6"/>
  </r>
  <r>
    <x v="5194"/>
    <d v="2025-05-28T00:00:00"/>
    <x v="4299"/>
    <x v="8"/>
    <n v="1"/>
    <x v="1"/>
    <x v="2"/>
    <x v="3"/>
    <m/>
    <s v="Payment"/>
    <n v="1"/>
    <s v="Iced tea12 oz"/>
    <n v="4.25"/>
    <x v="6"/>
  </r>
  <r>
    <x v="5195"/>
    <d v="2025-05-28T00:00:00"/>
    <x v="4300"/>
    <x v="1"/>
    <n v="2"/>
    <x v="1"/>
    <x v="1"/>
    <x v="1"/>
    <m/>
    <s v="Payment"/>
    <n v="1"/>
    <s v="Café latté12 oz"/>
    <n v="8.5"/>
    <x v="6"/>
  </r>
  <r>
    <x v="5196"/>
    <d v="2025-05-28T00:00:00"/>
    <x v="4301"/>
    <x v="1"/>
    <n v="1"/>
    <x v="1"/>
    <x v="1"/>
    <x v="1"/>
    <m/>
    <s v="Payment"/>
    <n v="1"/>
    <s v="Café latté12 oz"/>
    <n v="4.25"/>
    <x v="6"/>
  </r>
  <r>
    <x v="5197"/>
    <d v="2025-05-28T00:00:00"/>
    <x v="4302"/>
    <x v="2"/>
    <n v="1"/>
    <x v="1"/>
    <x v="1"/>
    <x v="1"/>
    <m/>
    <s v="Payment"/>
    <n v="1"/>
    <s v="Cappuccino12 oz"/>
    <n v="5.5"/>
    <x v="6"/>
  </r>
  <r>
    <x v="5198"/>
    <d v="2025-05-28T00:00:00"/>
    <x v="4303"/>
    <x v="11"/>
    <n v="1"/>
    <x v="0"/>
    <x v="3"/>
    <x v="4"/>
    <m/>
    <s v="Payment"/>
    <n v="1"/>
    <s v="Extra shot"/>
    <n v="1"/>
    <x v="6"/>
  </r>
  <r>
    <x v="5199"/>
    <d v="2025-05-28T00:00:00"/>
    <x v="4304"/>
    <x v="2"/>
    <n v="1"/>
    <x v="1"/>
    <x v="1"/>
    <x v="1"/>
    <m/>
    <s v="Payment"/>
    <n v="1"/>
    <s v="Cappuccino12 oz"/>
    <n v="5.5"/>
    <x v="6"/>
  </r>
  <r>
    <x v="5200"/>
    <d v="2025-05-28T00:00:00"/>
    <x v="4305"/>
    <x v="7"/>
    <n v="1"/>
    <x v="2"/>
    <x v="1"/>
    <x v="1"/>
    <m/>
    <s v="Payment"/>
    <n v="1"/>
    <s v="Turkish coffee3 oz"/>
    <n v="3.75"/>
    <x v="6"/>
  </r>
  <r>
    <x v="5201"/>
    <d v="2025-05-28T00:00:00"/>
    <x v="3450"/>
    <x v="8"/>
    <n v="1"/>
    <x v="1"/>
    <x v="2"/>
    <x v="3"/>
    <m/>
    <s v="Payment"/>
    <n v="2"/>
    <s v="Iced tea12 oz"/>
    <n v="4.25"/>
    <x v="6"/>
  </r>
  <r>
    <x v="5202"/>
    <d v="2025-05-28T00:00:00"/>
    <x v="4306"/>
    <x v="15"/>
    <n v="1"/>
    <x v="1"/>
    <x v="1"/>
    <x v="3"/>
    <m/>
    <s v="Payment"/>
    <n v="1"/>
    <s v="Frappé12 oz"/>
    <n v="4.75"/>
    <x v="6"/>
  </r>
  <r>
    <x v="5203"/>
    <d v="2025-05-28T00:00:00"/>
    <x v="4307"/>
    <x v="15"/>
    <n v="1"/>
    <x v="1"/>
    <x v="1"/>
    <x v="3"/>
    <m/>
    <s v="Payment"/>
    <n v="1"/>
    <s v="Frappé12 oz"/>
    <n v="4.75"/>
    <x v="6"/>
  </r>
  <r>
    <x v="5204"/>
    <d v="2025-05-28T00:00:00"/>
    <x v="4308"/>
    <x v="13"/>
    <n v="1"/>
    <x v="4"/>
    <x v="2"/>
    <x v="1"/>
    <m/>
    <s v="Payment"/>
    <n v="1"/>
    <s v="Moroccan tea10 oz"/>
    <n v="3"/>
    <x v="6"/>
  </r>
  <r>
    <x v="5205"/>
    <d v="2025-05-28T00:00:00"/>
    <x v="4309"/>
    <x v="19"/>
    <n v="1"/>
    <x v="1"/>
    <x v="4"/>
    <x v="5"/>
    <m/>
    <s v="Payment"/>
    <n v="2"/>
    <s v="House blend12 oz"/>
    <n v="12.95"/>
    <x v="6"/>
  </r>
  <r>
    <x v="5206"/>
    <d v="2025-05-28T00:00:00"/>
    <x v="4310"/>
    <x v="9"/>
    <n v="1"/>
    <x v="0"/>
    <x v="3"/>
    <x v="4"/>
    <m/>
    <s v="Payment"/>
    <n v="1"/>
    <s v="Syrup"/>
    <n v="0.75"/>
    <x v="6"/>
  </r>
  <r>
    <x v="5206"/>
    <d v="2025-05-28T00:00:00"/>
    <x v="4310"/>
    <x v="6"/>
    <n v="1"/>
    <x v="1"/>
    <x v="1"/>
    <x v="1"/>
    <m/>
    <s v="Payment"/>
    <n v="1"/>
    <s v="Pourover12 oz"/>
    <n v="3.5"/>
    <x v="6"/>
  </r>
  <r>
    <x v="5207"/>
    <d v="2025-05-28T00:00:00"/>
    <x v="4311"/>
    <x v="17"/>
    <n v="1"/>
    <x v="1"/>
    <x v="1"/>
    <x v="3"/>
    <m/>
    <s v="Payment"/>
    <n v="1"/>
    <s v="Iced Guillermo12 oz"/>
    <n v="3.5"/>
    <x v="6"/>
  </r>
  <r>
    <x v="5208"/>
    <d v="2025-05-28T00:00:00"/>
    <x v="4312"/>
    <x v="6"/>
    <n v="1"/>
    <x v="1"/>
    <x v="1"/>
    <x v="1"/>
    <m/>
    <s v="Payment"/>
    <n v="2"/>
    <s v="Pourover12 oz"/>
    <n v="3.5"/>
    <x v="6"/>
  </r>
  <r>
    <x v="5209"/>
    <d v="2025-05-28T00:00:00"/>
    <x v="4313"/>
    <x v="17"/>
    <n v="1"/>
    <x v="1"/>
    <x v="1"/>
    <x v="3"/>
    <m/>
    <s v="Payment"/>
    <n v="1"/>
    <s v="Iced Guillermo12 oz"/>
    <n v="3.5"/>
    <x v="6"/>
  </r>
  <r>
    <x v="5210"/>
    <d v="2025-05-28T00:00:00"/>
    <x v="4314"/>
    <x v="24"/>
    <n v="1"/>
    <x v="1"/>
    <x v="1"/>
    <x v="1"/>
    <m/>
    <s v="Payment"/>
    <n v="1"/>
    <s v="Aeropress12 oz"/>
    <n v="6"/>
    <x v="6"/>
  </r>
  <r>
    <x v="5211"/>
    <d v="2025-05-28T00:00:00"/>
    <x v="4315"/>
    <x v="16"/>
    <n v="1"/>
    <x v="1"/>
    <x v="5"/>
    <x v="3"/>
    <m/>
    <s v="Payment"/>
    <n v="1"/>
    <s v="Coconut milk smoothie12 oz"/>
    <n v="5.75"/>
    <x v="6"/>
  </r>
  <r>
    <x v="5212"/>
    <d v="2025-05-28T00:00:00"/>
    <x v="4316"/>
    <x v="19"/>
    <n v="1"/>
    <x v="1"/>
    <x v="4"/>
    <x v="5"/>
    <m/>
    <s v="Payment"/>
    <n v="1"/>
    <s v="House blend12 oz"/>
    <n v="12.95"/>
    <x v="6"/>
  </r>
  <r>
    <x v="5213"/>
    <d v="2025-05-28T00:00:00"/>
    <x v="4317"/>
    <x v="15"/>
    <n v="1"/>
    <x v="1"/>
    <x v="1"/>
    <x v="3"/>
    <m/>
    <s v="Payment"/>
    <n v="1"/>
    <s v="Frappé12 oz"/>
    <n v="4.75"/>
    <x v="6"/>
  </r>
  <r>
    <x v="5214"/>
    <d v="2025-05-28T00:00:00"/>
    <x v="4318"/>
    <x v="34"/>
    <n v="1"/>
    <x v="1"/>
    <x v="5"/>
    <x v="3"/>
    <m/>
    <s v="Payment"/>
    <n v="1"/>
    <s v="Mango lassi12 oz"/>
    <n v="5.75"/>
    <x v="6"/>
  </r>
  <r>
    <x v="5215"/>
    <d v="2025-05-28T00:00:00"/>
    <x v="4319"/>
    <x v="8"/>
    <n v="1"/>
    <x v="1"/>
    <x v="2"/>
    <x v="3"/>
    <m/>
    <s v="Payment"/>
    <n v="2"/>
    <s v="Iced tea12 oz"/>
    <n v="4.25"/>
    <x v="6"/>
  </r>
  <r>
    <x v="5216"/>
    <d v="2025-05-28T00:00:00"/>
    <x v="4320"/>
    <x v="15"/>
    <n v="1"/>
    <x v="1"/>
    <x v="1"/>
    <x v="3"/>
    <m/>
    <s v="Payment"/>
    <n v="1"/>
    <s v="Frappé12 oz"/>
    <n v="4.75"/>
    <x v="6"/>
  </r>
  <r>
    <x v="5217"/>
    <d v="2025-05-28T00:00:00"/>
    <x v="4321"/>
    <x v="15"/>
    <n v="1"/>
    <x v="1"/>
    <x v="1"/>
    <x v="3"/>
    <m/>
    <s v="Payment"/>
    <n v="1"/>
    <s v="Frappé12 oz"/>
    <n v="4.75"/>
    <x v="6"/>
  </r>
  <r>
    <x v="5218"/>
    <d v="2025-05-28T00:00:00"/>
    <x v="4322"/>
    <x v="15"/>
    <n v="1"/>
    <x v="1"/>
    <x v="1"/>
    <x v="3"/>
    <m/>
    <s v="Payment"/>
    <n v="2"/>
    <s v="Frappé12 oz"/>
    <n v="4.75"/>
    <x v="6"/>
  </r>
  <r>
    <x v="5218"/>
    <d v="2025-05-28T00:00:00"/>
    <x v="4322"/>
    <x v="11"/>
    <n v="1"/>
    <x v="0"/>
    <x v="3"/>
    <x v="4"/>
    <m/>
    <s v="Payment"/>
    <n v="2"/>
    <s v="Extra shot"/>
    <n v="1"/>
    <x v="6"/>
  </r>
  <r>
    <x v="5219"/>
    <d v="2025-05-28T00:00:00"/>
    <x v="4323"/>
    <x v="24"/>
    <n v="1"/>
    <x v="1"/>
    <x v="1"/>
    <x v="1"/>
    <m/>
    <s v="Payment"/>
    <n v="1"/>
    <s v="Aeropress12 oz"/>
    <n v="6"/>
    <x v="6"/>
  </r>
  <r>
    <x v="5220"/>
    <d v="2025-05-28T00:00:00"/>
    <x v="4324"/>
    <x v="6"/>
    <n v="1"/>
    <x v="1"/>
    <x v="1"/>
    <x v="1"/>
    <m/>
    <s v="Payment"/>
    <n v="2"/>
    <s v="Pourover12 oz"/>
    <n v="3.5"/>
    <x v="6"/>
  </r>
  <r>
    <x v="5221"/>
    <d v="2025-05-28T00:00:00"/>
    <x v="4171"/>
    <x v="15"/>
    <n v="1"/>
    <x v="1"/>
    <x v="1"/>
    <x v="3"/>
    <m/>
    <s v="Payment"/>
    <n v="1"/>
    <s v="Frappé12 oz"/>
    <n v="4.75"/>
    <x v="6"/>
  </r>
  <r>
    <x v="5222"/>
    <d v="2025-05-28T00:00:00"/>
    <x v="4325"/>
    <x v="15"/>
    <n v="1"/>
    <x v="1"/>
    <x v="1"/>
    <x v="3"/>
    <m/>
    <s v="Payment"/>
    <n v="1"/>
    <s v="Frappé12 oz"/>
    <n v="4.75"/>
    <x v="6"/>
  </r>
  <r>
    <x v="5223"/>
    <d v="2025-05-28T00:00:00"/>
    <x v="4326"/>
    <x v="2"/>
    <n v="1"/>
    <x v="1"/>
    <x v="1"/>
    <x v="1"/>
    <m/>
    <s v="Payment"/>
    <n v="1"/>
    <s v="Cappuccino12 oz"/>
    <n v="5.5"/>
    <x v="6"/>
  </r>
  <r>
    <x v="5224"/>
    <d v="2025-05-28T00:00:00"/>
    <x v="4327"/>
    <x v="20"/>
    <n v="1"/>
    <x v="1"/>
    <x v="2"/>
    <x v="1"/>
    <m/>
    <s v="Payment"/>
    <n v="1"/>
    <s v="Rooibos latté12 oz"/>
    <n v="5.5"/>
    <x v="6"/>
  </r>
  <r>
    <x v="5224"/>
    <d v="2025-05-28T00:00:00"/>
    <x v="4327"/>
    <x v="11"/>
    <n v="1"/>
    <x v="0"/>
    <x v="3"/>
    <x v="4"/>
    <m/>
    <s v="Payment"/>
    <n v="1"/>
    <s v="Extra shot"/>
    <n v="1"/>
    <x v="6"/>
  </r>
  <r>
    <x v="5225"/>
    <d v="2025-05-28T00:00:00"/>
    <x v="4328"/>
    <x v="18"/>
    <n v="1"/>
    <x v="1"/>
    <x v="5"/>
    <x v="3"/>
    <m/>
    <s v="Payment"/>
    <n v="2"/>
    <s v="Soda water with fruit slice12 oz"/>
    <n v="2"/>
    <x v="6"/>
  </r>
  <r>
    <x v="5225"/>
    <d v="2025-05-28T00:00:00"/>
    <x v="4328"/>
    <x v="15"/>
    <n v="1"/>
    <x v="1"/>
    <x v="1"/>
    <x v="3"/>
    <m/>
    <s v="Payment"/>
    <n v="2"/>
    <s v="Frappé12 oz"/>
    <n v="4.75"/>
    <x v="6"/>
  </r>
  <r>
    <x v="5226"/>
    <d v="2025-05-28T00:00:00"/>
    <x v="4329"/>
    <x v="3"/>
    <n v="1"/>
    <x v="0"/>
    <x v="1"/>
    <x v="2"/>
    <m/>
    <s v="Payment"/>
    <n v="1"/>
    <s v="Drip coffee refill"/>
    <n v="1.25"/>
    <x v="6"/>
  </r>
  <r>
    <x v="5227"/>
    <d v="2025-05-28T00:00:00"/>
    <x v="4330"/>
    <x v="1"/>
    <n v="1"/>
    <x v="1"/>
    <x v="1"/>
    <x v="1"/>
    <m/>
    <s v="Payment"/>
    <n v="1"/>
    <s v="Café latté12 oz"/>
    <n v="4.25"/>
    <x v="6"/>
  </r>
  <r>
    <x v="5228"/>
    <d v="2025-05-28T00:00:00"/>
    <x v="4331"/>
    <x v="1"/>
    <n v="1"/>
    <x v="1"/>
    <x v="1"/>
    <x v="1"/>
    <m/>
    <s v="Payment"/>
    <n v="1"/>
    <s v="Café latté12 oz"/>
    <n v="4.25"/>
    <x v="6"/>
  </r>
  <r>
    <x v="5229"/>
    <d v="2025-05-28T00:00:00"/>
    <x v="4332"/>
    <x v="15"/>
    <n v="1"/>
    <x v="1"/>
    <x v="1"/>
    <x v="3"/>
    <m/>
    <s v="Payment"/>
    <n v="1"/>
    <s v="Frappé12 oz"/>
    <n v="4.75"/>
    <x v="6"/>
  </r>
  <r>
    <x v="5230"/>
    <d v="2025-05-28T00:00:00"/>
    <x v="4333"/>
    <x v="42"/>
    <n v="1"/>
    <x v="0"/>
    <x v="0"/>
    <x v="10"/>
    <m/>
    <s v="Payment"/>
    <n v="1"/>
    <s v="Reusable travel mug"/>
    <n v="12.75"/>
    <x v="6"/>
  </r>
  <r>
    <x v="5230"/>
    <d v="2025-05-28T00:00:00"/>
    <x v="4333"/>
    <x v="34"/>
    <n v="1"/>
    <x v="1"/>
    <x v="5"/>
    <x v="3"/>
    <m/>
    <s v="Payment"/>
    <n v="1"/>
    <s v="Mango lassi12 oz"/>
    <n v="5.75"/>
    <x v="6"/>
  </r>
  <r>
    <x v="5231"/>
    <d v="2025-05-28T00:00:00"/>
    <x v="4334"/>
    <x v="15"/>
    <n v="1"/>
    <x v="1"/>
    <x v="1"/>
    <x v="3"/>
    <m/>
    <s v="Payment"/>
    <n v="1"/>
    <s v="Frappé12 oz"/>
    <n v="4.75"/>
    <x v="6"/>
  </r>
  <r>
    <x v="5231"/>
    <d v="2025-05-28T00:00:00"/>
    <x v="4334"/>
    <x v="1"/>
    <n v="1"/>
    <x v="1"/>
    <x v="1"/>
    <x v="1"/>
    <m/>
    <s v="Payment"/>
    <n v="1"/>
    <s v="Café latté12 oz"/>
    <n v="4.25"/>
    <x v="6"/>
  </r>
  <r>
    <x v="5232"/>
    <d v="2025-05-28T00:00:00"/>
    <x v="4335"/>
    <x v="6"/>
    <n v="1"/>
    <x v="1"/>
    <x v="1"/>
    <x v="1"/>
    <m/>
    <s v="Payment"/>
    <n v="1"/>
    <s v="Pourover12 oz"/>
    <n v="3.5"/>
    <x v="6"/>
  </r>
  <r>
    <x v="5233"/>
    <d v="2025-05-28T00:00:00"/>
    <x v="4336"/>
    <x v="9"/>
    <n v="1"/>
    <x v="0"/>
    <x v="3"/>
    <x v="4"/>
    <m/>
    <s v="Payment"/>
    <n v="2"/>
    <s v="Syrup"/>
    <n v="0.75"/>
    <x v="6"/>
  </r>
  <r>
    <x v="5233"/>
    <d v="2025-05-28T00:00:00"/>
    <x v="4336"/>
    <x v="15"/>
    <n v="1"/>
    <x v="1"/>
    <x v="1"/>
    <x v="3"/>
    <m/>
    <s v="Payment"/>
    <n v="2"/>
    <s v="Frappé12 oz"/>
    <n v="4.75"/>
    <x v="6"/>
  </r>
  <r>
    <x v="5234"/>
    <d v="2025-05-28T00:00:00"/>
    <x v="4337"/>
    <x v="1"/>
    <n v="1"/>
    <x v="1"/>
    <x v="1"/>
    <x v="1"/>
    <m/>
    <s v="Payment"/>
    <n v="2"/>
    <s v="Café latté12 oz"/>
    <n v="4.25"/>
    <x v="6"/>
  </r>
  <r>
    <x v="5235"/>
    <d v="2025-05-28T00:00:00"/>
    <x v="4338"/>
    <x v="2"/>
    <n v="1"/>
    <x v="1"/>
    <x v="1"/>
    <x v="1"/>
    <m/>
    <s v="Payment"/>
    <n v="1"/>
    <s v="Cappuccino12 oz"/>
    <n v="5.5"/>
    <x v="6"/>
  </r>
  <r>
    <x v="5236"/>
    <d v="2025-05-28T00:00:00"/>
    <x v="4339"/>
    <x v="13"/>
    <n v="1"/>
    <x v="4"/>
    <x v="2"/>
    <x v="1"/>
    <m/>
    <s v="Payment"/>
    <n v="1"/>
    <s v="Moroccan tea10 oz"/>
    <n v="3"/>
    <x v="6"/>
  </r>
  <r>
    <x v="5237"/>
    <d v="2025-05-28T00:00:00"/>
    <x v="4340"/>
    <x v="2"/>
    <n v="1"/>
    <x v="1"/>
    <x v="1"/>
    <x v="1"/>
    <m/>
    <s v="Payment"/>
    <n v="1"/>
    <s v="Cappuccino12 oz"/>
    <n v="5.5"/>
    <x v="6"/>
  </r>
  <r>
    <x v="5238"/>
    <d v="2025-05-28T00:00:00"/>
    <x v="4341"/>
    <x v="15"/>
    <n v="1"/>
    <x v="1"/>
    <x v="1"/>
    <x v="3"/>
    <m/>
    <s v="Payment"/>
    <n v="1"/>
    <s v="Frappé12 oz"/>
    <n v="4.75"/>
    <x v="6"/>
  </r>
  <r>
    <x v="5239"/>
    <d v="2025-05-28T00:00:00"/>
    <x v="4342"/>
    <x v="12"/>
    <n v="1"/>
    <x v="3"/>
    <x v="1"/>
    <x v="1"/>
    <m/>
    <s v="Payment"/>
    <n v="1"/>
    <s v="Espresso1 oz"/>
    <n v="2.5"/>
    <x v="6"/>
  </r>
  <r>
    <x v="5240"/>
    <d v="2025-05-28T00:00:00"/>
    <x v="4343"/>
    <x v="7"/>
    <n v="1"/>
    <x v="2"/>
    <x v="1"/>
    <x v="1"/>
    <m/>
    <s v="Payment"/>
    <n v="1"/>
    <s v="Turkish coffee3 oz"/>
    <n v="3.75"/>
    <x v="6"/>
  </r>
  <r>
    <x v="5241"/>
    <d v="2025-05-28T00:00:00"/>
    <x v="4344"/>
    <x v="2"/>
    <n v="1"/>
    <x v="1"/>
    <x v="1"/>
    <x v="1"/>
    <m/>
    <s v="Payment"/>
    <n v="1"/>
    <s v="Cappuccino12 oz"/>
    <n v="5.5"/>
    <x v="6"/>
  </r>
  <r>
    <x v="5242"/>
    <d v="2025-05-28T00:00:00"/>
    <x v="4345"/>
    <x v="15"/>
    <n v="1"/>
    <x v="1"/>
    <x v="1"/>
    <x v="3"/>
    <m/>
    <s v="Payment"/>
    <n v="1"/>
    <s v="Frappé12 oz"/>
    <n v="4.75"/>
    <x v="6"/>
  </r>
  <r>
    <x v="5243"/>
    <d v="2025-05-28T00:00:00"/>
    <x v="4346"/>
    <x v="17"/>
    <n v="1"/>
    <x v="1"/>
    <x v="1"/>
    <x v="3"/>
    <m/>
    <s v="Payment"/>
    <n v="2"/>
    <s v="Iced Guillermo12 oz"/>
    <n v="3.5"/>
    <x v="6"/>
  </r>
  <r>
    <x v="5244"/>
    <d v="2025-05-28T00:00:00"/>
    <x v="4347"/>
    <x v="9"/>
    <n v="1"/>
    <x v="0"/>
    <x v="3"/>
    <x v="4"/>
    <m/>
    <s v="Payment"/>
    <n v="1"/>
    <s v="Syrup"/>
    <n v="0.75"/>
    <x v="6"/>
  </r>
  <r>
    <x v="5244"/>
    <d v="2025-05-28T00:00:00"/>
    <x v="4347"/>
    <x v="1"/>
    <n v="1"/>
    <x v="1"/>
    <x v="1"/>
    <x v="1"/>
    <m/>
    <s v="Payment"/>
    <n v="1"/>
    <s v="Café latté12 oz"/>
    <n v="4.25"/>
    <x v="6"/>
  </r>
  <r>
    <x v="5245"/>
    <d v="2025-05-28T00:00:00"/>
    <x v="3628"/>
    <x v="8"/>
    <n v="1"/>
    <x v="1"/>
    <x v="2"/>
    <x v="3"/>
    <m/>
    <s v="Payment"/>
    <n v="1"/>
    <s v="Iced tea12 oz"/>
    <n v="4.25"/>
    <x v="6"/>
  </r>
  <r>
    <x v="5246"/>
    <d v="2025-05-28T00:00:00"/>
    <x v="4348"/>
    <x v="15"/>
    <n v="1"/>
    <x v="1"/>
    <x v="1"/>
    <x v="3"/>
    <m/>
    <s v="Payment"/>
    <n v="2"/>
    <s v="Frappé12 oz"/>
    <n v="4.75"/>
    <x v="6"/>
  </r>
  <r>
    <x v="5247"/>
    <d v="2025-05-28T00:00:00"/>
    <x v="4349"/>
    <x v="8"/>
    <n v="1"/>
    <x v="1"/>
    <x v="2"/>
    <x v="3"/>
    <m/>
    <s v="Payment"/>
    <n v="2"/>
    <s v="Iced tea12 oz"/>
    <n v="4.25"/>
    <x v="6"/>
  </r>
  <r>
    <x v="5248"/>
    <d v="2025-05-28T00:00:00"/>
    <x v="4350"/>
    <x v="1"/>
    <n v="1"/>
    <x v="1"/>
    <x v="1"/>
    <x v="1"/>
    <m/>
    <s v="Payment"/>
    <n v="2"/>
    <s v="Café latté12 oz"/>
    <n v="4.25"/>
    <x v="6"/>
  </r>
  <r>
    <x v="5249"/>
    <d v="2025-05-28T00:00:00"/>
    <x v="4351"/>
    <x v="15"/>
    <n v="1"/>
    <x v="1"/>
    <x v="1"/>
    <x v="3"/>
    <m/>
    <s v="Payment"/>
    <n v="2"/>
    <s v="Frappé12 oz"/>
    <n v="4.75"/>
    <x v="6"/>
  </r>
  <r>
    <x v="5250"/>
    <d v="2025-05-28T00:00:00"/>
    <x v="630"/>
    <x v="15"/>
    <n v="1"/>
    <x v="1"/>
    <x v="1"/>
    <x v="3"/>
    <m/>
    <s v="Payment"/>
    <n v="1"/>
    <s v="Frappé12 oz"/>
    <n v="4.75"/>
    <x v="6"/>
  </r>
  <r>
    <x v="5251"/>
    <d v="2025-05-28T00:00:00"/>
    <x v="4352"/>
    <x v="15"/>
    <n v="1"/>
    <x v="1"/>
    <x v="1"/>
    <x v="3"/>
    <m/>
    <s v="Payment"/>
    <n v="2"/>
    <s v="Frappé12 oz"/>
    <n v="4.75"/>
    <x v="6"/>
  </r>
  <r>
    <x v="5252"/>
    <d v="2025-05-28T00:00:00"/>
    <x v="4353"/>
    <x v="8"/>
    <n v="1"/>
    <x v="1"/>
    <x v="2"/>
    <x v="3"/>
    <m/>
    <s v="Payment"/>
    <n v="2"/>
    <s v="Iced tea12 oz"/>
    <n v="4.25"/>
    <x v="6"/>
  </r>
  <r>
    <x v="5253"/>
    <d v="2025-05-28T00:00:00"/>
    <x v="4354"/>
    <x v="2"/>
    <n v="1"/>
    <x v="1"/>
    <x v="1"/>
    <x v="1"/>
    <m/>
    <s v="Payment"/>
    <n v="2"/>
    <s v="Cappuccino12 oz"/>
    <n v="5.5"/>
    <x v="6"/>
  </r>
  <r>
    <x v="5254"/>
    <d v="2025-05-28T00:00:00"/>
    <x v="4355"/>
    <x v="1"/>
    <n v="1"/>
    <x v="1"/>
    <x v="1"/>
    <x v="1"/>
    <m/>
    <s v="Payment"/>
    <n v="2"/>
    <s v="Café latté12 oz"/>
    <n v="4.25"/>
    <x v="6"/>
  </r>
  <r>
    <x v="5255"/>
    <d v="2025-05-28T00:00:00"/>
    <x v="2858"/>
    <x v="9"/>
    <n v="1"/>
    <x v="0"/>
    <x v="3"/>
    <x v="4"/>
    <m/>
    <s v="Payment"/>
    <n v="1"/>
    <s v="Syrup"/>
    <n v="0.75"/>
    <x v="6"/>
  </r>
  <r>
    <x v="5255"/>
    <d v="2025-05-28T00:00:00"/>
    <x v="2858"/>
    <x v="6"/>
    <n v="1"/>
    <x v="1"/>
    <x v="1"/>
    <x v="1"/>
    <m/>
    <s v="Payment"/>
    <n v="1"/>
    <s v="Pourover12 oz"/>
    <n v="3.5"/>
    <x v="6"/>
  </r>
  <r>
    <x v="5256"/>
    <d v="2025-05-28T00:00:00"/>
    <x v="4356"/>
    <x v="6"/>
    <n v="1"/>
    <x v="1"/>
    <x v="1"/>
    <x v="1"/>
    <m/>
    <s v="Payment"/>
    <n v="1"/>
    <s v="Pourover12 oz"/>
    <n v="3.5"/>
    <x v="6"/>
  </r>
  <r>
    <x v="5257"/>
    <d v="2025-05-28T00:00:00"/>
    <x v="4357"/>
    <x v="17"/>
    <n v="1"/>
    <x v="1"/>
    <x v="1"/>
    <x v="3"/>
    <m/>
    <s v="Payment"/>
    <n v="1"/>
    <s v="Iced Guillermo12 oz"/>
    <n v="3.5"/>
    <x v="6"/>
  </r>
  <r>
    <x v="5258"/>
    <d v="2025-05-28T00:00:00"/>
    <x v="4358"/>
    <x v="15"/>
    <n v="1"/>
    <x v="1"/>
    <x v="1"/>
    <x v="3"/>
    <m/>
    <s v="Payment"/>
    <n v="2"/>
    <s v="Frappé12 oz"/>
    <n v="4.75"/>
    <x v="6"/>
  </r>
  <r>
    <x v="5259"/>
    <d v="2025-05-28T00:00:00"/>
    <x v="4359"/>
    <x v="15"/>
    <n v="1"/>
    <x v="1"/>
    <x v="1"/>
    <x v="3"/>
    <m/>
    <s v="Payment"/>
    <n v="1"/>
    <s v="Frappé12 oz"/>
    <n v="4.75"/>
    <x v="6"/>
  </r>
  <r>
    <x v="5259"/>
    <d v="2025-05-28T00:00:00"/>
    <x v="4359"/>
    <x v="5"/>
    <n v="1"/>
    <x v="1"/>
    <x v="1"/>
    <x v="1"/>
    <m/>
    <s v="Payment"/>
    <n v="1"/>
    <s v="Café Cubano12 oz"/>
    <n v="7"/>
    <x v="6"/>
  </r>
  <r>
    <x v="5260"/>
    <d v="2025-05-28T00:00:00"/>
    <x v="4360"/>
    <x v="16"/>
    <n v="1"/>
    <x v="1"/>
    <x v="5"/>
    <x v="3"/>
    <m/>
    <s v="Payment"/>
    <n v="1"/>
    <s v="Coconut milk smoothie12 oz"/>
    <n v="5.75"/>
    <x v="6"/>
  </r>
  <r>
    <x v="5261"/>
    <d v="2025-05-28T00:00:00"/>
    <x v="3931"/>
    <x v="6"/>
    <n v="1"/>
    <x v="1"/>
    <x v="1"/>
    <x v="1"/>
    <m/>
    <s v="Payment"/>
    <n v="1"/>
    <s v="Pourover12 oz"/>
    <n v="3.5"/>
    <x v="6"/>
  </r>
  <r>
    <x v="5262"/>
    <d v="2025-05-28T00:00:00"/>
    <x v="2023"/>
    <x v="8"/>
    <n v="1"/>
    <x v="1"/>
    <x v="2"/>
    <x v="3"/>
    <m/>
    <s v="Payment"/>
    <n v="1"/>
    <s v="Iced tea12 oz"/>
    <n v="4.25"/>
    <x v="6"/>
  </r>
  <r>
    <x v="5262"/>
    <d v="2025-05-28T00:00:00"/>
    <x v="2023"/>
    <x v="1"/>
    <n v="1"/>
    <x v="1"/>
    <x v="1"/>
    <x v="1"/>
    <m/>
    <s v="Payment"/>
    <n v="1"/>
    <s v="Café latté12 oz"/>
    <n v="4.25"/>
    <x v="6"/>
  </r>
  <r>
    <x v="5263"/>
    <d v="2025-05-28T00:00:00"/>
    <x v="4361"/>
    <x v="17"/>
    <n v="1"/>
    <x v="1"/>
    <x v="1"/>
    <x v="3"/>
    <m/>
    <s v="Payment"/>
    <n v="1"/>
    <s v="Iced Guillermo12 oz"/>
    <n v="3.5"/>
    <x v="6"/>
  </r>
  <r>
    <x v="5264"/>
    <d v="2025-05-28T00:00:00"/>
    <x v="4362"/>
    <x v="6"/>
    <n v="1"/>
    <x v="1"/>
    <x v="1"/>
    <x v="1"/>
    <m/>
    <s v="Payment"/>
    <n v="2"/>
    <s v="Pourover12 oz"/>
    <n v="3.5"/>
    <x v="6"/>
  </r>
  <r>
    <x v="5264"/>
    <d v="2025-05-28T00:00:00"/>
    <x v="4362"/>
    <x v="1"/>
    <n v="1"/>
    <x v="1"/>
    <x v="1"/>
    <x v="1"/>
    <m/>
    <s v="Payment"/>
    <n v="2"/>
    <s v="Café latté12 oz"/>
    <n v="4.25"/>
    <x v="6"/>
  </r>
  <r>
    <x v="5265"/>
    <d v="2025-05-28T00:00:00"/>
    <x v="4363"/>
    <x v="2"/>
    <n v="1"/>
    <x v="1"/>
    <x v="1"/>
    <x v="1"/>
    <m/>
    <s v="Payment"/>
    <n v="2"/>
    <s v="Cappuccino12 oz"/>
    <n v="5.5"/>
    <x v="6"/>
  </r>
  <r>
    <x v="5266"/>
    <d v="2025-05-28T00:00:00"/>
    <x v="3952"/>
    <x v="34"/>
    <n v="1"/>
    <x v="1"/>
    <x v="5"/>
    <x v="3"/>
    <m/>
    <s v="Payment"/>
    <n v="1"/>
    <s v="Mango lassi12 oz"/>
    <n v="5.75"/>
    <x v="6"/>
  </r>
  <r>
    <x v="5267"/>
    <d v="2025-05-28T00:00:00"/>
    <x v="3383"/>
    <x v="6"/>
    <n v="1"/>
    <x v="1"/>
    <x v="1"/>
    <x v="1"/>
    <m/>
    <s v="Payment"/>
    <n v="1"/>
    <s v="Pourover12 oz"/>
    <n v="3.5"/>
    <x v="6"/>
  </r>
  <r>
    <x v="5267"/>
    <d v="2025-05-28T00:00:00"/>
    <x v="3383"/>
    <x v="34"/>
    <n v="1"/>
    <x v="1"/>
    <x v="5"/>
    <x v="3"/>
    <m/>
    <s v="Payment"/>
    <n v="1"/>
    <s v="Mango lassi12 oz"/>
    <n v="5.75"/>
    <x v="6"/>
  </r>
  <r>
    <x v="5268"/>
    <d v="2025-05-28T00:00:00"/>
    <x v="4364"/>
    <x v="18"/>
    <n v="1"/>
    <x v="1"/>
    <x v="5"/>
    <x v="3"/>
    <m/>
    <s v="Payment"/>
    <n v="2"/>
    <s v="Soda water with fruit slice12 oz"/>
    <n v="2"/>
    <x v="6"/>
  </r>
  <r>
    <x v="5268"/>
    <d v="2025-05-28T00:00:00"/>
    <x v="4364"/>
    <x v="3"/>
    <n v="1"/>
    <x v="0"/>
    <x v="1"/>
    <x v="2"/>
    <m/>
    <s v="Payment"/>
    <n v="2"/>
    <s v="Drip coffee refill"/>
    <n v="1.25"/>
    <x v="6"/>
  </r>
  <r>
    <x v="5269"/>
    <d v="2025-05-28T00:00:00"/>
    <x v="4365"/>
    <x v="15"/>
    <n v="1"/>
    <x v="1"/>
    <x v="1"/>
    <x v="3"/>
    <m/>
    <s v="Payment"/>
    <n v="1"/>
    <s v="Frappé12 oz"/>
    <n v="4.75"/>
    <x v="6"/>
  </r>
  <r>
    <x v="5269"/>
    <d v="2025-05-28T00:00:00"/>
    <x v="4365"/>
    <x v="19"/>
    <n v="1"/>
    <x v="1"/>
    <x v="4"/>
    <x v="5"/>
    <m/>
    <s v="Payment"/>
    <n v="1"/>
    <s v="House blend12 oz"/>
    <n v="12.95"/>
    <x v="6"/>
  </r>
  <r>
    <x v="5270"/>
    <d v="2025-05-28T00:00:00"/>
    <x v="4366"/>
    <x v="15"/>
    <n v="1"/>
    <x v="1"/>
    <x v="1"/>
    <x v="3"/>
    <m/>
    <s v="Payment"/>
    <n v="1"/>
    <s v="Frappé12 oz"/>
    <n v="4.75"/>
    <x v="6"/>
  </r>
  <r>
    <x v="5271"/>
    <d v="2025-05-28T00:00:00"/>
    <x v="4367"/>
    <x v="1"/>
    <n v="1"/>
    <x v="1"/>
    <x v="1"/>
    <x v="1"/>
    <m/>
    <s v="Payment"/>
    <n v="1"/>
    <s v="Café latté12 oz"/>
    <n v="4.25"/>
    <x v="6"/>
  </r>
  <r>
    <x v="5272"/>
    <d v="2025-05-28T00:00:00"/>
    <x v="4368"/>
    <x v="15"/>
    <n v="1"/>
    <x v="1"/>
    <x v="1"/>
    <x v="3"/>
    <m/>
    <s v="Payment"/>
    <n v="1"/>
    <s v="Frappé12 oz"/>
    <n v="4.75"/>
    <x v="6"/>
  </r>
  <r>
    <x v="5273"/>
    <d v="2025-05-28T00:00:00"/>
    <x v="4369"/>
    <x v="1"/>
    <n v="1"/>
    <x v="1"/>
    <x v="1"/>
    <x v="1"/>
    <m/>
    <s v="Payment"/>
    <n v="1"/>
    <s v="Café latté12 oz"/>
    <n v="4.25"/>
    <x v="6"/>
  </r>
  <r>
    <x v="5274"/>
    <d v="2025-05-28T00:00:00"/>
    <x v="4370"/>
    <x v="19"/>
    <n v="1"/>
    <x v="1"/>
    <x v="4"/>
    <x v="5"/>
    <m/>
    <s v="Payment"/>
    <n v="1"/>
    <s v="House blend12 oz"/>
    <n v="12.95"/>
    <x v="6"/>
  </r>
  <r>
    <x v="5275"/>
    <d v="2025-05-28T00:00:00"/>
    <x v="4371"/>
    <x v="6"/>
    <n v="1"/>
    <x v="1"/>
    <x v="1"/>
    <x v="1"/>
    <m/>
    <s v="Payment"/>
    <n v="2"/>
    <s v="Pourover12 oz"/>
    <n v="3.5"/>
    <x v="6"/>
  </r>
  <r>
    <x v="5275"/>
    <d v="2025-05-28T00:00:00"/>
    <x v="4371"/>
    <x v="2"/>
    <n v="1"/>
    <x v="1"/>
    <x v="1"/>
    <x v="1"/>
    <m/>
    <s v="Payment"/>
    <n v="2"/>
    <s v="Cappuccino12 oz"/>
    <n v="5.5"/>
    <x v="6"/>
  </r>
  <r>
    <x v="5276"/>
    <d v="2025-05-28T00:00:00"/>
    <x v="4372"/>
    <x v="20"/>
    <n v="1"/>
    <x v="1"/>
    <x v="2"/>
    <x v="1"/>
    <m/>
    <s v="Payment"/>
    <n v="1"/>
    <s v="Rooibos latté12 oz"/>
    <n v="5.5"/>
    <x v="6"/>
  </r>
  <r>
    <x v="5277"/>
    <d v="2025-05-28T00:00:00"/>
    <x v="4373"/>
    <x v="6"/>
    <n v="1"/>
    <x v="1"/>
    <x v="1"/>
    <x v="1"/>
    <m/>
    <s v="Payment"/>
    <n v="2"/>
    <s v="Pourover12 oz"/>
    <n v="3.5"/>
    <x v="6"/>
  </r>
  <r>
    <x v="5278"/>
    <d v="2025-05-28T00:00:00"/>
    <x v="4374"/>
    <x v="6"/>
    <n v="1"/>
    <x v="1"/>
    <x v="1"/>
    <x v="1"/>
    <m/>
    <s v="Payment"/>
    <n v="1"/>
    <s v="Pourover12 oz"/>
    <n v="3.5"/>
    <x v="6"/>
  </r>
  <r>
    <x v="5278"/>
    <d v="2025-05-28T00:00:00"/>
    <x v="4374"/>
    <x v="11"/>
    <n v="1"/>
    <x v="0"/>
    <x v="3"/>
    <x v="4"/>
    <m/>
    <s v="Payment"/>
    <n v="1"/>
    <s v="Extra shot"/>
    <n v="1"/>
    <x v="6"/>
  </r>
  <r>
    <x v="5279"/>
    <d v="2025-05-28T00:00:00"/>
    <x v="4375"/>
    <x v="7"/>
    <n v="1"/>
    <x v="2"/>
    <x v="1"/>
    <x v="1"/>
    <m/>
    <s v="Payment"/>
    <n v="1"/>
    <s v="Turkish coffee3 oz"/>
    <n v="3.75"/>
    <x v="6"/>
  </r>
  <r>
    <x v="5280"/>
    <d v="2025-05-28T00:00:00"/>
    <x v="4376"/>
    <x v="6"/>
    <n v="1"/>
    <x v="1"/>
    <x v="1"/>
    <x v="1"/>
    <m/>
    <s v="Payment"/>
    <n v="1"/>
    <s v="Pourover12 oz"/>
    <n v="3.5"/>
    <x v="6"/>
  </r>
  <r>
    <x v="5281"/>
    <d v="2025-05-28T00:00:00"/>
    <x v="4377"/>
    <x v="13"/>
    <n v="1"/>
    <x v="4"/>
    <x v="2"/>
    <x v="1"/>
    <m/>
    <s v="Payment"/>
    <n v="2"/>
    <s v="Moroccan tea10 oz"/>
    <n v="3"/>
    <x v="6"/>
  </r>
  <r>
    <x v="5282"/>
    <d v="2025-05-28T00:00:00"/>
    <x v="4378"/>
    <x v="15"/>
    <n v="1"/>
    <x v="1"/>
    <x v="1"/>
    <x v="3"/>
    <m/>
    <s v="Payment"/>
    <n v="2"/>
    <s v="Frappé12 oz"/>
    <n v="4.75"/>
    <x v="6"/>
  </r>
  <r>
    <x v="5283"/>
    <d v="2025-05-28T00:00:00"/>
    <x v="4379"/>
    <x v="2"/>
    <n v="1"/>
    <x v="1"/>
    <x v="1"/>
    <x v="1"/>
    <m/>
    <s v="Payment"/>
    <n v="1"/>
    <s v="Cappuccino12 oz"/>
    <n v="5.5"/>
    <x v="6"/>
  </r>
  <r>
    <x v="5284"/>
    <d v="2025-05-28T00:00:00"/>
    <x v="4380"/>
    <x v="5"/>
    <n v="1"/>
    <x v="1"/>
    <x v="1"/>
    <x v="1"/>
    <m/>
    <s v="Payment"/>
    <n v="2"/>
    <s v="Café Cubano12 oz"/>
    <n v="7"/>
    <x v="6"/>
  </r>
  <r>
    <x v="5285"/>
    <d v="2025-05-28T00:00:00"/>
    <x v="4381"/>
    <x v="15"/>
    <n v="1"/>
    <x v="1"/>
    <x v="1"/>
    <x v="3"/>
    <m/>
    <s v="Payment"/>
    <n v="2"/>
    <s v="Frappé12 oz"/>
    <n v="4.75"/>
    <x v="6"/>
  </r>
  <r>
    <x v="5285"/>
    <d v="2025-05-28T00:00:00"/>
    <x v="4381"/>
    <x v="1"/>
    <n v="1"/>
    <x v="1"/>
    <x v="1"/>
    <x v="1"/>
    <m/>
    <s v="Payment"/>
    <n v="2"/>
    <s v="Café latté12 oz"/>
    <n v="4.25"/>
    <x v="6"/>
  </r>
  <r>
    <x v="5286"/>
    <d v="2025-05-28T00:00:00"/>
    <x v="4382"/>
    <x v="15"/>
    <n v="1"/>
    <x v="1"/>
    <x v="1"/>
    <x v="3"/>
    <m/>
    <s v="Payment"/>
    <n v="1"/>
    <s v="Frappé12 oz"/>
    <n v="4.75"/>
    <x v="6"/>
  </r>
  <r>
    <x v="5287"/>
    <d v="2025-05-28T00:00:00"/>
    <x v="4383"/>
    <x v="17"/>
    <n v="1"/>
    <x v="1"/>
    <x v="1"/>
    <x v="3"/>
    <m/>
    <s v="Payment"/>
    <n v="1"/>
    <s v="Iced Guillermo12 oz"/>
    <n v="3.5"/>
    <x v="6"/>
  </r>
  <r>
    <x v="5288"/>
    <d v="2025-05-28T00:00:00"/>
    <x v="4384"/>
    <x v="5"/>
    <n v="1"/>
    <x v="1"/>
    <x v="1"/>
    <x v="1"/>
    <m/>
    <s v="Payment"/>
    <n v="1"/>
    <s v="Café Cubano12 oz"/>
    <n v="7"/>
    <x v="6"/>
  </r>
  <r>
    <x v="5289"/>
    <d v="2025-05-28T00:00:00"/>
    <x v="4385"/>
    <x v="2"/>
    <n v="1"/>
    <x v="1"/>
    <x v="1"/>
    <x v="1"/>
    <m/>
    <s v="Payment"/>
    <n v="1"/>
    <s v="Cappuccino12 oz"/>
    <n v="5.5"/>
    <x v="6"/>
  </r>
  <r>
    <x v="5290"/>
    <d v="2025-05-28T00:00:00"/>
    <x v="4386"/>
    <x v="1"/>
    <n v="1"/>
    <x v="1"/>
    <x v="1"/>
    <x v="1"/>
    <m/>
    <s v="Payment"/>
    <n v="1"/>
    <s v="Café latté12 oz"/>
    <n v="4.25"/>
    <x v="6"/>
  </r>
  <r>
    <x v="5291"/>
    <d v="2025-05-28T00:00:00"/>
    <x v="4387"/>
    <x v="24"/>
    <n v="1"/>
    <x v="1"/>
    <x v="1"/>
    <x v="1"/>
    <m/>
    <s v="Payment"/>
    <n v="1"/>
    <s v="Aeropress12 oz"/>
    <n v="6"/>
    <x v="6"/>
  </r>
  <r>
    <x v="5292"/>
    <d v="2025-05-28T00:00:00"/>
    <x v="2966"/>
    <x v="15"/>
    <n v="1"/>
    <x v="1"/>
    <x v="1"/>
    <x v="3"/>
    <m/>
    <s v="Payment"/>
    <n v="1"/>
    <s v="Frappé12 oz"/>
    <n v="4.75"/>
    <x v="6"/>
  </r>
  <r>
    <x v="5292"/>
    <d v="2025-05-28T00:00:00"/>
    <x v="2966"/>
    <x v="11"/>
    <n v="1"/>
    <x v="0"/>
    <x v="3"/>
    <x v="4"/>
    <m/>
    <s v="Payment"/>
    <n v="1"/>
    <s v="Extra shot"/>
    <n v="1"/>
    <x v="6"/>
  </r>
  <r>
    <x v="5293"/>
    <d v="2025-05-28T00:00:00"/>
    <x v="3404"/>
    <x v="7"/>
    <n v="1"/>
    <x v="2"/>
    <x v="1"/>
    <x v="1"/>
    <m/>
    <s v="Payment"/>
    <n v="1"/>
    <s v="Turkish coffee3 oz"/>
    <n v="3.75"/>
    <x v="6"/>
  </r>
  <r>
    <x v="5294"/>
    <d v="2025-05-28T00:00:00"/>
    <x v="2969"/>
    <x v="10"/>
    <n v="1"/>
    <x v="1"/>
    <x v="4"/>
    <x v="5"/>
    <m/>
    <s v="Payment"/>
    <n v="1"/>
    <s v="Single-origin12 oz"/>
    <n v="14.95"/>
    <x v="6"/>
  </r>
  <r>
    <x v="5294"/>
    <d v="2025-05-28T00:00:00"/>
    <x v="2969"/>
    <x v="2"/>
    <n v="2"/>
    <x v="1"/>
    <x v="1"/>
    <x v="1"/>
    <m/>
    <s v="Payment"/>
    <n v="1"/>
    <s v="Cappuccino12 oz"/>
    <n v="11"/>
    <x v="6"/>
  </r>
  <r>
    <x v="5295"/>
    <d v="2025-05-28T00:00:00"/>
    <x v="4388"/>
    <x v="2"/>
    <n v="1"/>
    <x v="1"/>
    <x v="1"/>
    <x v="1"/>
    <m/>
    <s v="Payment"/>
    <n v="1"/>
    <s v="Cappuccino12 oz"/>
    <n v="5.5"/>
    <x v="6"/>
  </r>
  <r>
    <x v="5296"/>
    <d v="2025-05-28T00:00:00"/>
    <x v="4389"/>
    <x v="6"/>
    <n v="1"/>
    <x v="1"/>
    <x v="1"/>
    <x v="1"/>
    <m/>
    <s v="Payment"/>
    <n v="1"/>
    <s v="Pourover12 oz"/>
    <n v="3.5"/>
    <x v="6"/>
  </r>
  <r>
    <x v="5297"/>
    <d v="2025-05-28T00:00:00"/>
    <x v="4390"/>
    <x v="15"/>
    <n v="1"/>
    <x v="1"/>
    <x v="1"/>
    <x v="3"/>
    <m/>
    <s v="Payment"/>
    <n v="2"/>
    <s v="Frappé12 oz"/>
    <n v="4.75"/>
    <x v="6"/>
  </r>
  <r>
    <x v="5298"/>
    <d v="2025-05-28T00:00:00"/>
    <x v="4391"/>
    <x v="4"/>
    <n v="1"/>
    <x v="1"/>
    <x v="1"/>
    <x v="1"/>
    <m/>
    <s v="Payment"/>
    <n v="1"/>
    <s v="Drip coffee12 oz"/>
    <n v="2.25"/>
    <x v="6"/>
  </r>
  <r>
    <x v="5299"/>
    <d v="2025-05-28T00:00:00"/>
    <x v="4392"/>
    <x v="2"/>
    <n v="1"/>
    <x v="1"/>
    <x v="1"/>
    <x v="1"/>
    <m/>
    <s v="Payment"/>
    <n v="2"/>
    <s v="Cappuccino12 oz"/>
    <n v="5.5"/>
    <x v="6"/>
  </r>
  <r>
    <x v="5300"/>
    <d v="2025-05-28T00:00:00"/>
    <x v="4393"/>
    <x v="10"/>
    <n v="3"/>
    <x v="1"/>
    <x v="4"/>
    <x v="5"/>
    <m/>
    <s v="Payment"/>
    <n v="2"/>
    <s v="Single-origin12 oz"/>
    <n v="44.849999999999994"/>
    <x v="6"/>
  </r>
  <r>
    <x v="5301"/>
    <d v="2025-05-28T00:00:00"/>
    <x v="4394"/>
    <x v="15"/>
    <n v="1"/>
    <x v="1"/>
    <x v="1"/>
    <x v="3"/>
    <m/>
    <s v="Payment"/>
    <n v="1"/>
    <s v="Frappé12 oz"/>
    <n v="4.75"/>
    <x v="6"/>
  </r>
  <r>
    <x v="5302"/>
    <d v="2025-05-28T00:00:00"/>
    <x v="4395"/>
    <x v="15"/>
    <n v="1"/>
    <x v="1"/>
    <x v="1"/>
    <x v="3"/>
    <m/>
    <s v="Payment"/>
    <n v="1"/>
    <s v="Frappé12 oz"/>
    <n v="4.75"/>
    <x v="6"/>
  </r>
  <r>
    <x v="5303"/>
    <d v="2025-05-28T00:00:00"/>
    <x v="4396"/>
    <x v="6"/>
    <n v="1"/>
    <x v="1"/>
    <x v="1"/>
    <x v="1"/>
    <m/>
    <s v="Payment"/>
    <n v="1"/>
    <s v="Pourover12 oz"/>
    <n v="3.5"/>
    <x v="6"/>
  </r>
  <r>
    <x v="5304"/>
    <d v="2025-05-28T00:00:00"/>
    <x v="4397"/>
    <x v="3"/>
    <n v="1"/>
    <x v="0"/>
    <x v="1"/>
    <x v="2"/>
    <m/>
    <s v="Payment"/>
    <n v="1"/>
    <s v="Drip coffee refill"/>
    <n v="1.25"/>
    <x v="6"/>
  </r>
  <r>
    <x v="5305"/>
    <d v="2025-05-28T00:00:00"/>
    <x v="4398"/>
    <x v="15"/>
    <n v="1"/>
    <x v="1"/>
    <x v="1"/>
    <x v="3"/>
    <m/>
    <s v="Payment"/>
    <n v="1"/>
    <s v="Frappé12 oz"/>
    <n v="4.75"/>
    <x v="6"/>
  </r>
  <r>
    <x v="5306"/>
    <d v="2025-05-28T00:00:00"/>
    <x v="1750"/>
    <x v="9"/>
    <n v="1"/>
    <x v="0"/>
    <x v="3"/>
    <x v="4"/>
    <m/>
    <s v="Payment"/>
    <n v="2"/>
    <s v="Syrup"/>
    <n v="0.75"/>
    <x v="6"/>
  </r>
  <r>
    <x v="5306"/>
    <d v="2025-05-28T00:00:00"/>
    <x v="1750"/>
    <x v="6"/>
    <n v="1"/>
    <x v="1"/>
    <x v="1"/>
    <x v="1"/>
    <m/>
    <s v="Payment"/>
    <n v="2"/>
    <s v="Pourover12 oz"/>
    <n v="3.5"/>
    <x v="6"/>
  </r>
  <r>
    <x v="5307"/>
    <d v="2025-05-28T00:00:00"/>
    <x v="4399"/>
    <x v="15"/>
    <n v="1"/>
    <x v="1"/>
    <x v="1"/>
    <x v="3"/>
    <m/>
    <s v="Payment"/>
    <n v="2"/>
    <s v="Frappé12 oz"/>
    <n v="4.75"/>
    <x v="6"/>
  </r>
  <r>
    <x v="5308"/>
    <d v="2025-05-28T00:00:00"/>
    <x v="4400"/>
    <x v="15"/>
    <n v="1"/>
    <x v="1"/>
    <x v="1"/>
    <x v="3"/>
    <m/>
    <s v="Payment"/>
    <n v="1"/>
    <s v="Frappé12 oz"/>
    <n v="4.75"/>
    <x v="6"/>
  </r>
  <r>
    <x v="5309"/>
    <d v="2025-05-28T00:00:00"/>
    <x v="4401"/>
    <x v="3"/>
    <n v="1"/>
    <x v="0"/>
    <x v="1"/>
    <x v="2"/>
    <m/>
    <s v="Payment"/>
    <n v="1"/>
    <s v="Drip coffee refill"/>
    <n v="1.25"/>
    <x v="6"/>
  </r>
  <r>
    <x v="5310"/>
    <d v="2025-05-28T00:00:00"/>
    <x v="4402"/>
    <x v="12"/>
    <n v="1"/>
    <x v="3"/>
    <x v="1"/>
    <x v="1"/>
    <m/>
    <s v="Payment"/>
    <n v="2"/>
    <s v="Espresso1 oz"/>
    <n v="2.5"/>
    <x v="6"/>
  </r>
  <r>
    <x v="5311"/>
    <d v="2025-05-28T00:00:00"/>
    <x v="4403"/>
    <x v="2"/>
    <n v="1"/>
    <x v="1"/>
    <x v="1"/>
    <x v="1"/>
    <m/>
    <s v="Payment"/>
    <n v="1"/>
    <s v="Cappuccino12 oz"/>
    <n v="5.5"/>
    <x v="6"/>
  </r>
  <r>
    <x v="5312"/>
    <d v="2025-05-28T00:00:00"/>
    <x v="4404"/>
    <x v="2"/>
    <n v="1"/>
    <x v="1"/>
    <x v="1"/>
    <x v="1"/>
    <m/>
    <s v="Payment"/>
    <n v="1"/>
    <s v="Cappuccino12 oz"/>
    <n v="5.5"/>
    <x v="6"/>
  </r>
  <r>
    <x v="5313"/>
    <d v="2025-05-28T00:00:00"/>
    <x v="4405"/>
    <x v="2"/>
    <n v="1"/>
    <x v="1"/>
    <x v="1"/>
    <x v="1"/>
    <m/>
    <s v="Payment"/>
    <n v="1"/>
    <s v="Cappuccino12 oz"/>
    <n v="5.5"/>
    <x v="6"/>
  </r>
  <r>
    <x v="5314"/>
    <d v="2025-05-28T00:00:00"/>
    <x v="4406"/>
    <x v="15"/>
    <n v="1"/>
    <x v="1"/>
    <x v="1"/>
    <x v="3"/>
    <m/>
    <s v="Payment"/>
    <n v="1"/>
    <s v="Frappé12 oz"/>
    <n v="4.75"/>
    <x v="6"/>
  </r>
  <r>
    <x v="5315"/>
    <d v="2025-05-28T00:00:00"/>
    <x v="4407"/>
    <x v="6"/>
    <n v="1"/>
    <x v="1"/>
    <x v="1"/>
    <x v="1"/>
    <m/>
    <s v="Payment"/>
    <n v="2"/>
    <s v="Pourover12 oz"/>
    <n v="3.5"/>
    <x v="6"/>
  </r>
  <r>
    <x v="5316"/>
    <d v="2025-05-28T00:00:00"/>
    <x v="4408"/>
    <x v="6"/>
    <n v="2"/>
    <x v="1"/>
    <x v="1"/>
    <x v="1"/>
    <m/>
    <s v="Payment"/>
    <n v="2"/>
    <s v="Pourover12 oz"/>
    <n v="7"/>
    <x v="6"/>
  </r>
  <r>
    <x v="5317"/>
    <d v="2025-05-28T00:00:00"/>
    <x v="4409"/>
    <x v="15"/>
    <n v="1"/>
    <x v="1"/>
    <x v="1"/>
    <x v="3"/>
    <m/>
    <s v="Payment"/>
    <n v="1"/>
    <s v="Frappé12 oz"/>
    <n v="4.75"/>
    <x v="6"/>
  </r>
  <r>
    <x v="5318"/>
    <d v="2025-05-28T00:00:00"/>
    <x v="4410"/>
    <x v="2"/>
    <n v="1"/>
    <x v="1"/>
    <x v="1"/>
    <x v="1"/>
    <m/>
    <s v="Payment"/>
    <n v="1"/>
    <s v="Cappuccino12 oz"/>
    <n v="5.5"/>
    <x v="6"/>
  </r>
  <r>
    <x v="5319"/>
    <d v="2025-05-28T00:00:00"/>
    <x v="4411"/>
    <x v="44"/>
    <n v="1"/>
    <x v="0"/>
    <x v="1"/>
    <x v="11"/>
    <m/>
    <s v="Payment"/>
    <n v="2"/>
    <s v="To-go box"/>
    <n v="15.75"/>
    <x v="6"/>
  </r>
  <r>
    <x v="5319"/>
    <d v="2025-05-28T00:00:00"/>
    <x v="4411"/>
    <x v="44"/>
    <n v="1"/>
    <x v="0"/>
    <x v="1"/>
    <x v="11"/>
    <m/>
    <s v="Payment"/>
    <n v="2"/>
    <s v="To-go box"/>
    <n v="15.75"/>
    <x v="6"/>
  </r>
  <r>
    <x v="5320"/>
    <d v="2025-05-28T00:00:00"/>
    <x v="4412"/>
    <x v="9"/>
    <n v="1"/>
    <x v="0"/>
    <x v="3"/>
    <x v="4"/>
    <m/>
    <s v="Payment"/>
    <n v="2"/>
    <s v="Syrup"/>
    <n v="0.75"/>
    <x v="6"/>
  </r>
  <r>
    <x v="5320"/>
    <d v="2025-05-28T00:00:00"/>
    <x v="4412"/>
    <x v="6"/>
    <n v="1"/>
    <x v="1"/>
    <x v="1"/>
    <x v="1"/>
    <m/>
    <s v="Payment"/>
    <n v="2"/>
    <s v="Pourover12 oz"/>
    <n v="3.5"/>
    <x v="6"/>
  </r>
  <r>
    <x v="5321"/>
    <d v="2025-05-28T00:00:00"/>
    <x v="4413"/>
    <x v="27"/>
    <n v="1"/>
    <x v="0"/>
    <x v="6"/>
    <x v="7"/>
    <m/>
    <s v="Payment"/>
    <n v="1"/>
    <s v="Apricot danish"/>
    <n v="3.5"/>
    <x v="6"/>
  </r>
  <r>
    <x v="5322"/>
    <d v="2025-05-28T00:00:00"/>
    <x v="4414"/>
    <x v="27"/>
    <n v="1"/>
    <x v="0"/>
    <x v="6"/>
    <x v="7"/>
    <m/>
    <s v="Payment"/>
    <n v="1"/>
    <s v="Apricot danish"/>
    <n v="3.5"/>
    <x v="6"/>
  </r>
  <r>
    <x v="5323"/>
    <d v="2025-05-28T00:00:00"/>
    <x v="4415"/>
    <x v="26"/>
    <n v="1"/>
    <x v="0"/>
    <x v="6"/>
    <x v="7"/>
    <m/>
    <s v="Payment"/>
    <n v="1"/>
    <s v="Rugelach"/>
    <n v="3.75"/>
    <x v="6"/>
  </r>
  <r>
    <x v="5324"/>
    <d v="2025-05-28T00:00:00"/>
    <x v="4307"/>
    <x v="28"/>
    <n v="1"/>
    <x v="0"/>
    <x v="6"/>
    <x v="7"/>
    <m/>
    <s v="Payment"/>
    <n v="1"/>
    <s v="Pizza pocket"/>
    <n v="5"/>
    <x v="6"/>
  </r>
  <r>
    <x v="5325"/>
    <d v="2025-05-28T00:00:00"/>
    <x v="4312"/>
    <x v="29"/>
    <n v="1"/>
    <x v="0"/>
    <x v="6"/>
    <x v="7"/>
    <m/>
    <s v="Payment"/>
    <n v="2"/>
    <s v="Cinnamon roll"/>
    <n v="3.75"/>
    <x v="6"/>
  </r>
  <r>
    <x v="5326"/>
    <d v="2025-05-28T00:00:00"/>
    <x v="4416"/>
    <x v="38"/>
    <n v="1"/>
    <x v="0"/>
    <x v="6"/>
    <x v="9"/>
    <m/>
    <s v="Payment"/>
    <n v="1"/>
    <s v="Toastie"/>
    <n v="6.75"/>
    <x v="6"/>
  </r>
  <r>
    <x v="5326"/>
    <d v="2025-05-28T00:00:00"/>
    <x v="4416"/>
    <x v="28"/>
    <n v="1"/>
    <x v="0"/>
    <x v="6"/>
    <x v="7"/>
    <m/>
    <s v="Payment"/>
    <n v="1"/>
    <s v="Pizza pocket"/>
    <n v="5"/>
    <x v="6"/>
  </r>
  <r>
    <x v="5327"/>
    <d v="2025-05-28T00:00:00"/>
    <x v="4321"/>
    <x v="39"/>
    <n v="1"/>
    <x v="0"/>
    <x v="6"/>
    <x v="7"/>
    <m/>
    <s v="Payment"/>
    <n v="1"/>
    <s v="Chocolate croissant"/>
    <n v="5.25"/>
    <x v="6"/>
  </r>
  <r>
    <x v="5328"/>
    <d v="2025-05-28T00:00:00"/>
    <x v="4322"/>
    <x v="40"/>
    <n v="1"/>
    <x v="0"/>
    <x v="6"/>
    <x v="7"/>
    <m/>
    <s v="Payment"/>
    <n v="2"/>
    <s v="Snack cake"/>
    <n v="2"/>
    <x v="6"/>
  </r>
  <r>
    <x v="5329"/>
    <d v="2025-05-28T00:00:00"/>
    <x v="4324"/>
    <x v="31"/>
    <n v="1"/>
    <x v="0"/>
    <x v="6"/>
    <x v="7"/>
    <m/>
    <s v="Payment"/>
    <n v="2"/>
    <s v="Sticky bun"/>
    <n v="2.75"/>
    <x v="6"/>
  </r>
  <r>
    <x v="5330"/>
    <d v="2025-05-28T00:00:00"/>
    <x v="4417"/>
    <x v="31"/>
    <n v="1"/>
    <x v="0"/>
    <x v="6"/>
    <x v="7"/>
    <m/>
    <s v="Payment"/>
    <n v="1"/>
    <s v="Sticky bun"/>
    <n v="2.75"/>
    <x v="6"/>
  </r>
  <r>
    <x v="5331"/>
    <d v="2025-05-28T00:00:00"/>
    <x v="4334"/>
    <x v="31"/>
    <n v="2"/>
    <x v="0"/>
    <x v="6"/>
    <x v="7"/>
    <m/>
    <s v="Payment"/>
    <n v="1"/>
    <s v="Sticky bun"/>
    <n v="5.5"/>
    <x v="6"/>
  </r>
  <r>
    <x v="5332"/>
    <d v="2025-05-28T00:00:00"/>
    <x v="4378"/>
    <x v="40"/>
    <n v="1"/>
    <x v="0"/>
    <x v="6"/>
    <x v="7"/>
    <m/>
    <s v="Payment"/>
    <n v="2"/>
    <s v="Snack cake"/>
    <n v="2"/>
    <x v="6"/>
  </r>
  <r>
    <x v="5333"/>
    <d v="2025-05-28T00:00:00"/>
    <x v="4418"/>
    <x v="29"/>
    <n v="1"/>
    <x v="0"/>
    <x v="6"/>
    <x v="7"/>
    <m/>
    <s v="Payment"/>
    <n v="2"/>
    <s v="Cinnamon roll"/>
    <n v="3.75"/>
    <x v="6"/>
  </r>
  <r>
    <x v="5334"/>
    <d v="2025-05-28T00:00:00"/>
    <x v="4419"/>
    <x v="31"/>
    <n v="1"/>
    <x v="0"/>
    <x v="6"/>
    <x v="7"/>
    <m/>
    <s v="Payment"/>
    <n v="1"/>
    <s v="Sticky bun"/>
    <n v="2.75"/>
    <x v="6"/>
  </r>
  <r>
    <x v="5335"/>
    <d v="2025-05-28T00:00:00"/>
    <x v="4344"/>
    <x v="31"/>
    <n v="1"/>
    <x v="0"/>
    <x v="6"/>
    <x v="7"/>
    <m/>
    <s v="Payment"/>
    <n v="1"/>
    <s v="Sticky bun"/>
    <n v="2.75"/>
    <x v="6"/>
  </r>
  <r>
    <x v="5336"/>
    <d v="2025-05-28T00:00:00"/>
    <x v="4345"/>
    <x v="38"/>
    <n v="1"/>
    <x v="0"/>
    <x v="6"/>
    <x v="9"/>
    <m/>
    <s v="Payment"/>
    <n v="1"/>
    <s v="Toastie"/>
    <n v="6.75"/>
    <x v="6"/>
  </r>
  <r>
    <x v="5337"/>
    <d v="2025-05-28T00:00:00"/>
    <x v="4351"/>
    <x v="40"/>
    <n v="1"/>
    <x v="0"/>
    <x v="6"/>
    <x v="7"/>
    <m/>
    <s v="Payment"/>
    <n v="2"/>
    <s v="Snack cake"/>
    <n v="2"/>
    <x v="6"/>
  </r>
  <r>
    <x v="5338"/>
    <d v="2025-05-28T00:00:00"/>
    <x v="4420"/>
    <x v="39"/>
    <n v="1"/>
    <x v="0"/>
    <x v="6"/>
    <x v="7"/>
    <m/>
    <s v="Payment"/>
    <n v="1"/>
    <s v="Chocolate croissant"/>
    <n v="5.25"/>
    <x v="6"/>
  </r>
  <r>
    <x v="5339"/>
    <d v="2025-05-28T00:00:00"/>
    <x v="4421"/>
    <x v="38"/>
    <n v="1"/>
    <x v="0"/>
    <x v="6"/>
    <x v="9"/>
    <m/>
    <s v="Payment"/>
    <n v="1"/>
    <s v="Toastie"/>
    <n v="6.75"/>
    <x v="6"/>
  </r>
  <r>
    <x v="5340"/>
    <d v="2025-05-28T00:00:00"/>
    <x v="3931"/>
    <x v="29"/>
    <n v="1"/>
    <x v="0"/>
    <x v="6"/>
    <x v="7"/>
    <m/>
    <s v="Payment"/>
    <n v="1"/>
    <s v="Cinnamon roll"/>
    <n v="3.75"/>
    <x v="6"/>
  </r>
  <r>
    <x v="5341"/>
    <d v="2025-05-28T00:00:00"/>
    <x v="4422"/>
    <x v="39"/>
    <n v="1"/>
    <x v="0"/>
    <x v="6"/>
    <x v="7"/>
    <m/>
    <s v="Payment"/>
    <n v="1"/>
    <s v="Chocolate croissant"/>
    <n v="5.25"/>
    <x v="6"/>
  </r>
  <r>
    <x v="5342"/>
    <d v="2025-05-28T00:00:00"/>
    <x v="3383"/>
    <x v="39"/>
    <n v="1"/>
    <x v="0"/>
    <x v="6"/>
    <x v="7"/>
    <m/>
    <s v="Payment"/>
    <n v="1"/>
    <s v="Chocolate croissant"/>
    <n v="5.25"/>
    <x v="6"/>
  </r>
  <r>
    <x v="5343"/>
    <d v="2025-05-28T00:00:00"/>
    <x v="4364"/>
    <x v="33"/>
    <n v="1"/>
    <x v="0"/>
    <x v="6"/>
    <x v="8"/>
    <m/>
    <s v="Payment"/>
    <n v="2"/>
    <s v="Sticky bun (day old)"/>
    <n v="2"/>
    <x v="6"/>
  </r>
  <r>
    <x v="5344"/>
    <d v="2025-05-28T00:00:00"/>
    <x v="4365"/>
    <x v="32"/>
    <n v="1"/>
    <x v="0"/>
    <x v="6"/>
    <x v="7"/>
    <m/>
    <s v="Payment"/>
    <n v="1"/>
    <s v="Scone with clotted cream and jam"/>
    <n v="5.75"/>
    <x v="6"/>
  </r>
  <r>
    <x v="5345"/>
    <d v="2025-05-28T00:00:00"/>
    <x v="4423"/>
    <x v="33"/>
    <n v="1"/>
    <x v="0"/>
    <x v="6"/>
    <x v="8"/>
    <m/>
    <s v="Payment"/>
    <n v="2"/>
    <s v="Sticky bun (day old)"/>
    <n v="2"/>
    <x v="6"/>
  </r>
  <r>
    <x v="5346"/>
    <d v="2025-05-28T00:00:00"/>
    <x v="4375"/>
    <x v="38"/>
    <n v="1"/>
    <x v="0"/>
    <x v="6"/>
    <x v="9"/>
    <m/>
    <s v="Payment"/>
    <n v="1"/>
    <s v="Toastie"/>
    <n v="6.75"/>
    <x v="6"/>
  </r>
  <r>
    <x v="5346"/>
    <d v="2025-05-28T00:00:00"/>
    <x v="4375"/>
    <x v="43"/>
    <n v="1"/>
    <x v="0"/>
    <x v="6"/>
    <x v="7"/>
    <m/>
    <s v="Payment"/>
    <n v="1"/>
    <s v="Croissant"/>
    <n v="4.75"/>
    <x v="6"/>
  </r>
  <r>
    <x v="5347"/>
    <d v="2025-05-28T00:00:00"/>
    <x v="4424"/>
    <x v="31"/>
    <n v="1"/>
    <x v="0"/>
    <x v="6"/>
    <x v="7"/>
    <m/>
    <s v="Payment"/>
    <n v="1"/>
    <s v="Sticky bun"/>
    <n v="2.75"/>
    <x v="6"/>
  </r>
  <r>
    <x v="5348"/>
    <d v="2025-05-28T00:00:00"/>
    <x v="4381"/>
    <x v="31"/>
    <n v="1"/>
    <x v="0"/>
    <x v="6"/>
    <x v="7"/>
    <m/>
    <s v="Payment"/>
    <n v="2"/>
    <s v="Sticky bun"/>
    <n v="2.75"/>
    <x v="6"/>
  </r>
  <r>
    <x v="5349"/>
    <d v="2025-05-28T00:00:00"/>
    <x v="4383"/>
    <x v="32"/>
    <n v="1"/>
    <x v="0"/>
    <x v="6"/>
    <x v="7"/>
    <m/>
    <s v="Payment"/>
    <n v="1"/>
    <s v="Scone with clotted cream and jam"/>
    <n v="5.75"/>
    <x v="6"/>
  </r>
  <r>
    <x v="5350"/>
    <d v="2025-05-28T00:00:00"/>
    <x v="4425"/>
    <x v="31"/>
    <n v="1"/>
    <x v="0"/>
    <x v="6"/>
    <x v="7"/>
    <m/>
    <s v="Payment"/>
    <n v="1"/>
    <s v="Sticky bun"/>
    <n v="2.75"/>
    <x v="6"/>
  </r>
  <r>
    <x v="5351"/>
    <d v="2025-05-28T00:00:00"/>
    <x v="2969"/>
    <x v="32"/>
    <n v="1"/>
    <x v="0"/>
    <x v="6"/>
    <x v="7"/>
    <m/>
    <s v="Payment"/>
    <n v="1"/>
    <s v="Scone with clotted cream and jam"/>
    <n v="5.75"/>
    <x v="6"/>
  </r>
  <r>
    <x v="5352"/>
    <d v="2025-05-28T00:00:00"/>
    <x v="4388"/>
    <x v="32"/>
    <n v="1"/>
    <x v="0"/>
    <x v="6"/>
    <x v="7"/>
    <m/>
    <s v="Payment"/>
    <n v="1"/>
    <s v="Scone with clotted cream and jam"/>
    <n v="5.75"/>
    <x v="6"/>
  </r>
  <r>
    <x v="5353"/>
    <d v="2025-05-28T00:00:00"/>
    <x v="4396"/>
    <x v="32"/>
    <n v="1"/>
    <x v="0"/>
    <x v="6"/>
    <x v="7"/>
    <m/>
    <s v="Payment"/>
    <n v="1"/>
    <s v="Scone with clotted cream and jam"/>
    <n v="5.75"/>
    <x v="6"/>
  </r>
  <r>
    <x v="5354"/>
    <d v="2025-05-28T00:00:00"/>
    <x v="4397"/>
    <x v="32"/>
    <n v="1"/>
    <x v="0"/>
    <x v="6"/>
    <x v="7"/>
    <m/>
    <s v="Payment"/>
    <n v="1"/>
    <s v="Scone with clotted cream and jam"/>
    <n v="5.75"/>
    <x v="6"/>
  </r>
  <r>
    <x v="5355"/>
    <d v="2025-05-28T00:00:00"/>
    <x v="4426"/>
    <x v="32"/>
    <n v="1"/>
    <x v="0"/>
    <x v="6"/>
    <x v="7"/>
    <m/>
    <s v="Payment"/>
    <n v="1"/>
    <s v="Scone with clotted cream and jam"/>
    <n v="5.75"/>
    <x v="6"/>
  </r>
  <r>
    <x v="5356"/>
    <d v="2025-05-28T00:00:00"/>
    <x v="4427"/>
    <x v="32"/>
    <n v="1"/>
    <x v="0"/>
    <x v="6"/>
    <x v="7"/>
    <m/>
    <s v="Payment"/>
    <n v="1"/>
    <s v="Scone with clotted cream and jam"/>
    <n v="5.75"/>
    <x v="6"/>
  </r>
  <r>
    <x v="5357"/>
    <d v="2025-05-28T00:00:00"/>
    <x v="4409"/>
    <x v="27"/>
    <n v="1"/>
    <x v="0"/>
    <x v="6"/>
    <x v="7"/>
    <m/>
    <s v="Payment"/>
    <n v="1"/>
    <s v="Apricot danish"/>
    <n v="3.5"/>
    <x v="6"/>
  </r>
  <r>
    <x v="5358"/>
    <d v="2025-05-28T00:00:00"/>
    <x v="4410"/>
    <x v="32"/>
    <n v="1"/>
    <x v="0"/>
    <x v="6"/>
    <x v="7"/>
    <m/>
    <s v="Payment"/>
    <n v="1"/>
    <s v="Scone with clotted cream and jam"/>
    <n v="5.75"/>
    <x v="6"/>
  </r>
  <r>
    <x v="5359"/>
    <d v="2025-05-28T00:00:00"/>
    <x v="4428"/>
    <x v="32"/>
    <n v="1"/>
    <x v="0"/>
    <x v="6"/>
    <x v="7"/>
    <m/>
    <s v="Payment"/>
    <n v="1"/>
    <s v="Scone with clotted cream and jam"/>
    <n v="5.75"/>
    <x v="6"/>
  </r>
  <r>
    <x v="5360"/>
    <d v="2025-05-29T00:00:00"/>
    <x v="4429"/>
    <x v="10"/>
    <n v="1"/>
    <x v="1"/>
    <x v="4"/>
    <x v="5"/>
    <m/>
    <s v="Payment"/>
    <n v="1"/>
    <s v="Single-origin12 oz"/>
    <n v="14.95"/>
    <x v="0"/>
  </r>
  <r>
    <x v="5361"/>
    <d v="2025-05-29T00:00:00"/>
    <x v="4430"/>
    <x v="16"/>
    <n v="2"/>
    <x v="1"/>
    <x v="5"/>
    <x v="3"/>
    <m/>
    <s v="Payment"/>
    <n v="1"/>
    <s v="Coconut milk smoothie12 oz"/>
    <n v="11.5"/>
    <x v="0"/>
  </r>
  <r>
    <x v="5362"/>
    <d v="2025-05-29T00:00:00"/>
    <x v="4431"/>
    <x v="14"/>
    <n v="1"/>
    <x v="5"/>
    <x v="5"/>
    <x v="1"/>
    <m/>
    <s v="Payment"/>
    <n v="2"/>
    <s v="Hot chocolateRegular (12 oz)"/>
    <n v="4.75"/>
    <x v="0"/>
  </r>
  <r>
    <x v="5363"/>
    <d v="2025-05-29T00:00:00"/>
    <x v="4432"/>
    <x v="17"/>
    <n v="1"/>
    <x v="1"/>
    <x v="1"/>
    <x v="3"/>
    <m/>
    <s v="Payment"/>
    <n v="2"/>
    <s v="Iced Guillermo12 oz"/>
    <n v="3.5"/>
    <x v="0"/>
  </r>
  <r>
    <x v="5364"/>
    <d v="2025-05-29T00:00:00"/>
    <x v="4433"/>
    <x v="1"/>
    <n v="1"/>
    <x v="1"/>
    <x v="1"/>
    <x v="1"/>
    <m/>
    <s v="Payment"/>
    <n v="1"/>
    <s v="Café latté12 oz"/>
    <n v="4.25"/>
    <x v="0"/>
  </r>
  <r>
    <x v="5365"/>
    <d v="2025-05-29T00:00:00"/>
    <x v="4434"/>
    <x v="1"/>
    <n v="2"/>
    <x v="1"/>
    <x v="1"/>
    <x v="1"/>
    <m/>
    <s v="Payment"/>
    <n v="1"/>
    <s v="Café latté12 oz"/>
    <n v="8.5"/>
    <x v="0"/>
  </r>
  <r>
    <x v="5366"/>
    <d v="2025-05-29T00:00:00"/>
    <x v="4435"/>
    <x v="7"/>
    <n v="1"/>
    <x v="2"/>
    <x v="1"/>
    <x v="1"/>
    <m/>
    <s v="Payment"/>
    <n v="1"/>
    <s v="Turkish coffee3 oz"/>
    <n v="3.75"/>
    <x v="0"/>
  </r>
  <r>
    <x v="5367"/>
    <d v="2025-05-29T00:00:00"/>
    <x v="4436"/>
    <x v="7"/>
    <n v="1"/>
    <x v="2"/>
    <x v="1"/>
    <x v="1"/>
    <m/>
    <s v="Payment"/>
    <n v="2"/>
    <s v="Turkish coffee3 oz"/>
    <n v="3.75"/>
    <x v="0"/>
  </r>
  <r>
    <x v="5367"/>
    <d v="2025-05-29T00:00:00"/>
    <x v="4436"/>
    <x v="9"/>
    <n v="1"/>
    <x v="0"/>
    <x v="3"/>
    <x v="4"/>
    <m/>
    <s v="Payment"/>
    <n v="2"/>
    <s v="Syrup"/>
    <n v="0.75"/>
    <x v="0"/>
  </r>
  <r>
    <x v="5368"/>
    <d v="2025-05-29T00:00:00"/>
    <x v="4437"/>
    <x v="17"/>
    <n v="1"/>
    <x v="1"/>
    <x v="1"/>
    <x v="3"/>
    <m/>
    <s v="Payment"/>
    <n v="1"/>
    <s v="Iced Guillermo12 oz"/>
    <n v="3.5"/>
    <x v="0"/>
  </r>
  <r>
    <x v="5369"/>
    <d v="2025-05-29T00:00:00"/>
    <x v="4438"/>
    <x v="1"/>
    <n v="1"/>
    <x v="1"/>
    <x v="1"/>
    <x v="1"/>
    <m/>
    <s v="Payment"/>
    <n v="1"/>
    <s v="Café latté12 oz"/>
    <n v="4.25"/>
    <x v="0"/>
  </r>
  <r>
    <x v="5370"/>
    <d v="2025-05-29T00:00:00"/>
    <x v="4439"/>
    <x v="24"/>
    <n v="1"/>
    <x v="1"/>
    <x v="1"/>
    <x v="1"/>
    <m/>
    <s v="Payment"/>
    <n v="1"/>
    <s v="Aeropress12 oz"/>
    <n v="6"/>
    <x v="0"/>
  </r>
  <r>
    <x v="5371"/>
    <d v="2025-05-29T00:00:00"/>
    <x v="4440"/>
    <x v="6"/>
    <n v="1"/>
    <x v="1"/>
    <x v="1"/>
    <x v="1"/>
    <m/>
    <s v="Payment"/>
    <n v="1"/>
    <s v="Pourover12 oz"/>
    <n v="3.5"/>
    <x v="0"/>
  </r>
  <r>
    <x v="5372"/>
    <d v="2025-05-29T00:00:00"/>
    <x v="4441"/>
    <x v="1"/>
    <n v="1"/>
    <x v="1"/>
    <x v="1"/>
    <x v="1"/>
    <m/>
    <s v="Payment"/>
    <n v="1"/>
    <s v="Café latté12 oz"/>
    <n v="4.25"/>
    <x v="0"/>
  </r>
  <r>
    <x v="5373"/>
    <d v="2025-05-29T00:00:00"/>
    <x v="4442"/>
    <x v="9"/>
    <n v="1"/>
    <x v="0"/>
    <x v="3"/>
    <x v="4"/>
    <m/>
    <s v="Payment"/>
    <n v="2"/>
    <s v="Syrup"/>
    <n v="0.75"/>
    <x v="0"/>
  </r>
  <r>
    <x v="5373"/>
    <d v="2025-05-29T00:00:00"/>
    <x v="4442"/>
    <x v="6"/>
    <n v="1"/>
    <x v="1"/>
    <x v="1"/>
    <x v="1"/>
    <m/>
    <s v="Payment"/>
    <n v="2"/>
    <s v="Pourover12 oz"/>
    <n v="3.5"/>
    <x v="0"/>
  </r>
  <r>
    <x v="5374"/>
    <d v="2025-05-29T00:00:00"/>
    <x v="4443"/>
    <x v="17"/>
    <n v="1"/>
    <x v="1"/>
    <x v="1"/>
    <x v="3"/>
    <m/>
    <s v="Payment"/>
    <n v="1"/>
    <s v="Iced Guillermo12 oz"/>
    <n v="3.5"/>
    <x v="0"/>
  </r>
  <r>
    <x v="5375"/>
    <d v="2025-05-29T00:00:00"/>
    <x v="4444"/>
    <x v="14"/>
    <n v="1"/>
    <x v="5"/>
    <x v="5"/>
    <x v="1"/>
    <m/>
    <s v="Payment"/>
    <n v="1"/>
    <s v="Hot chocolateRegular (12 oz)"/>
    <n v="4.75"/>
    <x v="0"/>
  </r>
  <r>
    <x v="5375"/>
    <d v="2025-05-29T00:00:00"/>
    <x v="4444"/>
    <x v="1"/>
    <n v="1"/>
    <x v="1"/>
    <x v="1"/>
    <x v="1"/>
    <m/>
    <s v="Payment"/>
    <n v="1"/>
    <s v="Café latté12 oz"/>
    <n v="4.25"/>
    <x v="0"/>
  </r>
  <r>
    <x v="5376"/>
    <d v="2025-05-29T00:00:00"/>
    <x v="2509"/>
    <x v="10"/>
    <n v="1"/>
    <x v="1"/>
    <x v="4"/>
    <x v="5"/>
    <m/>
    <s v="Payment"/>
    <n v="1"/>
    <s v="Single-origin12 oz"/>
    <n v="14.95"/>
    <x v="0"/>
  </r>
  <r>
    <x v="5377"/>
    <d v="2025-05-29T00:00:00"/>
    <x v="4445"/>
    <x v="9"/>
    <n v="1"/>
    <x v="0"/>
    <x v="3"/>
    <x v="4"/>
    <m/>
    <s v="Payment"/>
    <n v="2"/>
    <s v="Syrup"/>
    <n v="0.75"/>
    <x v="0"/>
  </r>
  <r>
    <x v="5377"/>
    <d v="2025-05-29T00:00:00"/>
    <x v="4445"/>
    <x v="6"/>
    <n v="1"/>
    <x v="1"/>
    <x v="1"/>
    <x v="1"/>
    <m/>
    <s v="Payment"/>
    <n v="2"/>
    <s v="Pourover12 oz"/>
    <n v="3.5"/>
    <x v="0"/>
  </r>
  <r>
    <x v="5378"/>
    <d v="2025-05-29T00:00:00"/>
    <x v="3020"/>
    <x v="6"/>
    <n v="1"/>
    <x v="1"/>
    <x v="1"/>
    <x v="1"/>
    <m/>
    <s v="Payment"/>
    <n v="1"/>
    <s v="Pourover12 oz"/>
    <n v="3.5"/>
    <x v="0"/>
  </r>
  <r>
    <x v="5379"/>
    <d v="2025-05-29T00:00:00"/>
    <x v="4446"/>
    <x v="5"/>
    <n v="1"/>
    <x v="1"/>
    <x v="1"/>
    <x v="1"/>
    <m/>
    <s v="Payment"/>
    <n v="2"/>
    <s v="Café Cubano12 oz"/>
    <n v="7"/>
    <x v="0"/>
  </r>
  <r>
    <x v="5380"/>
    <d v="2025-05-29T00:00:00"/>
    <x v="4447"/>
    <x v="7"/>
    <n v="1"/>
    <x v="2"/>
    <x v="1"/>
    <x v="1"/>
    <m/>
    <s v="Payment"/>
    <n v="1"/>
    <s v="Turkish coffee3 oz"/>
    <n v="3.75"/>
    <x v="0"/>
  </r>
  <r>
    <x v="5381"/>
    <d v="2025-05-29T00:00:00"/>
    <x v="4448"/>
    <x v="17"/>
    <n v="1"/>
    <x v="1"/>
    <x v="1"/>
    <x v="3"/>
    <m/>
    <s v="Payment"/>
    <n v="1"/>
    <s v="Iced Guillermo12 oz"/>
    <n v="3.5"/>
    <x v="0"/>
  </r>
  <r>
    <x v="5382"/>
    <d v="2025-05-29T00:00:00"/>
    <x v="4449"/>
    <x v="9"/>
    <n v="1"/>
    <x v="0"/>
    <x v="3"/>
    <x v="4"/>
    <m/>
    <s v="Payment"/>
    <n v="1"/>
    <s v="Syrup"/>
    <n v="0.75"/>
    <x v="0"/>
  </r>
  <r>
    <x v="5382"/>
    <d v="2025-05-29T00:00:00"/>
    <x v="4449"/>
    <x v="6"/>
    <n v="1"/>
    <x v="1"/>
    <x v="1"/>
    <x v="1"/>
    <m/>
    <s v="Payment"/>
    <n v="1"/>
    <s v="Pourover12 oz"/>
    <n v="3.5"/>
    <x v="0"/>
  </r>
  <r>
    <x v="5382"/>
    <d v="2025-05-29T00:00:00"/>
    <x v="4449"/>
    <x v="10"/>
    <n v="1"/>
    <x v="1"/>
    <x v="4"/>
    <x v="5"/>
    <m/>
    <s v="Payment"/>
    <n v="1"/>
    <s v="Single-origin12 oz"/>
    <n v="14.95"/>
    <x v="0"/>
  </r>
  <r>
    <x v="5382"/>
    <d v="2025-05-29T00:00:00"/>
    <x v="4449"/>
    <x v="2"/>
    <n v="1"/>
    <x v="1"/>
    <x v="1"/>
    <x v="1"/>
    <m/>
    <s v="Payment"/>
    <n v="1"/>
    <s v="Cappuccino12 oz"/>
    <n v="5.5"/>
    <x v="0"/>
  </r>
  <r>
    <x v="5383"/>
    <d v="2025-05-29T00:00:00"/>
    <x v="4450"/>
    <x v="4"/>
    <n v="1"/>
    <x v="1"/>
    <x v="1"/>
    <x v="1"/>
    <m/>
    <s v="Payment"/>
    <n v="1"/>
    <s v="Drip coffee12 oz"/>
    <n v="2.25"/>
    <x v="0"/>
  </r>
  <r>
    <x v="5384"/>
    <d v="2025-05-29T00:00:00"/>
    <x v="4451"/>
    <x v="9"/>
    <n v="1"/>
    <x v="0"/>
    <x v="3"/>
    <x v="4"/>
    <m/>
    <s v="Payment"/>
    <n v="1"/>
    <s v="Syrup"/>
    <n v="0.75"/>
    <x v="0"/>
  </r>
  <r>
    <x v="5384"/>
    <d v="2025-05-29T00:00:00"/>
    <x v="4451"/>
    <x v="15"/>
    <n v="1"/>
    <x v="1"/>
    <x v="1"/>
    <x v="3"/>
    <m/>
    <s v="Payment"/>
    <n v="1"/>
    <s v="Frappé12 oz"/>
    <n v="4.75"/>
    <x v="0"/>
  </r>
  <r>
    <x v="5384"/>
    <d v="2025-05-29T00:00:00"/>
    <x v="4451"/>
    <x v="2"/>
    <n v="1"/>
    <x v="1"/>
    <x v="1"/>
    <x v="1"/>
    <m/>
    <s v="Payment"/>
    <n v="1"/>
    <s v="Cappuccino12 oz"/>
    <n v="5.5"/>
    <x v="0"/>
  </r>
  <r>
    <x v="5385"/>
    <d v="2025-05-29T00:00:00"/>
    <x v="4452"/>
    <x v="13"/>
    <n v="1"/>
    <x v="4"/>
    <x v="2"/>
    <x v="1"/>
    <m/>
    <s v="Payment"/>
    <n v="1"/>
    <s v="Moroccan tea10 oz"/>
    <n v="3"/>
    <x v="0"/>
  </r>
  <r>
    <x v="5386"/>
    <d v="2025-05-29T00:00:00"/>
    <x v="4453"/>
    <x v="20"/>
    <n v="1"/>
    <x v="1"/>
    <x v="2"/>
    <x v="1"/>
    <m/>
    <s v="Payment"/>
    <n v="1"/>
    <s v="Rooibos latté12 oz"/>
    <n v="5.5"/>
    <x v="0"/>
  </r>
  <r>
    <x v="5387"/>
    <d v="2025-05-29T00:00:00"/>
    <x v="1644"/>
    <x v="15"/>
    <n v="1"/>
    <x v="1"/>
    <x v="1"/>
    <x v="3"/>
    <m/>
    <s v="Payment"/>
    <n v="1"/>
    <s v="Frappé12 oz"/>
    <n v="4.75"/>
    <x v="0"/>
  </r>
  <r>
    <x v="5387"/>
    <d v="2025-05-29T00:00:00"/>
    <x v="1644"/>
    <x v="5"/>
    <n v="1"/>
    <x v="1"/>
    <x v="1"/>
    <x v="1"/>
    <m/>
    <s v="Payment"/>
    <n v="1"/>
    <s v="Café Cubano12 oz"/>
    <n v="7"/>
    <x v="0"/>
  </r>
  <r>
    <x v="5388"/>
    <d v="2025-05-29T00:00:00"/>
    <x v="4454"/>
    <x v="16"/>
    <n v="1"/>
    <x v="1"/>
    <x v="5"/>
    <x v="3"/>
    <m/>
    <s v="Payment"/>
    <n v="1"/>
    <s v="Coconut milk smoothie12 oz"/>
    <n v="5.75"/>
    <x v="0"/>
  </r>
  <r>
    <x v="5389"/>
    <d v="2025-05-29T00:00:00"/>
    <x v="4455"/>
    <x v="13"/>
    <n v="1"/>
    <x v="4"/>
    <x v="2"/>
    <x v="1"/>
    <m/>
    <s v="Payment"/>
    <n v="1"/>
    <s v="Moroccan tea10 oz"/>
    <n v="3"/>
    <x v="0"/>
  </r>
  <r>
    <x v="5390"/>
    <d v="2025-05-29T00:00:00"/>
    <x v="4456"/>
    <x v="4"/>
    <n v="1"/>
    <x v="1"/>
    <x v="1"/>
    <x v="1"/>
    <m/>
    <s v="Payment"/>
    <n v="1"/>
    <s v="Drip coffee12 oz"/>
    <n v="2.25"/>
    <x v="0"/>
  </r>
  <r>
    <x v="5391"/>
    <d v="2025-05-29T00:00:00"/>
    <x v="4457"/>
    <x v="1"/>
    <n v="1"/>
    <x v="1"/>
    <x v="1"/>
    <x v="1"/>
    <m/>
    <s v="Payment"/>
    <n v="1"/>
    <s v="Café latté12 oz"/>
    <n v="4.25"/>
    <x v="0"/>
  </r>
  <r>
    <x v="5392"/>
    <d v="2025-05-29T00:00:00"/>
    <x v="996"/>
    <x v="15"/>
    <n v="1"/>
    <x v="1"/>
    <x v="1"/>
    <x v="3"/>
    <m/>
    <s v="Payment"/>
    <n v="2"/>
    <s v="Frappé12 oz"/>
    <n v="4.75"/>
    <x v="0"/>
  </r>
  <r>
    <x v="5393"/>
    <d v="2025-05-29T00:00:00"/>
    <x v="4458"/>
    <x v="17"/>
    <n v="1"/>
    <x v="1"/>
    <x v="1"/>
    <x v="3"/>
    <m/>
    <s v="Payment"/>
    <n v="1"/>
    <s v="Iced Guillermo12 oz"/>
    <n v="3.5"/>
    <x v="0"/>
  </r>
  <r>
    <x v="5394"/>
    <d v="2025-05-29T00:00:00"/>
    <x v="4459"/>
    <x v="3"/>
    <n v="1"/>
    <x v="0"/>
    <x v="1"/>
    <x v="2"/>
    <m/>
    <s v="Payment"/>
    <n v="1"/>
    <s v="Drip coffee refill"/>
    <n v="1.25"/>
    <x v="0"/>
  </r>
  <r>
    <x v="5395"/>
    <d v="2025-05-29T00:00:00"/>
    <x v="4460"/>
    <x v="10"/>
    <n v="1"/>
    <x v="1"/>
    <x v="4"/>
    <x v="5"/>
    <m/>
    <s v="Payment"/>
    <n v="1"/>
    <s v="Single-origin12 oz"/>
    <n v="14.95"/>
    <x v="0"/>
  </r>
  <r>
    <x v="5396"/>
    <d v="2025-05-29T00:00:00"/>
    <x v="4461"/>
    <x v="2"/>
    <n v="1"/>
    <x v="1"/>
    <x v="1"/>
    <x v="1"/>
    <m/>
    <s v="Payment"/>
    <n v="1"/>
    <s v="Cappuccino12 oz"/>
    <n v="5.5"/>
    <x v="0"/>
  </r>
  <r>
    <x v="5397"/>
    <d v="2025-05-29T00:00:00"/>
    <x v="4462"/>
    <x v="35"/>
    <n v="1"/>
    <x v="6"/>
    <x v="1"/>
    <x v="1"/>
    <m/>
    <s v="Payment"/>
    <n v="1"/>
    <s v="Cortado4 oz"/>
    <n v="3.75"/>
    <x v="0"/>
  </r>
  <r>
    <x v="5398"/>
    <d v="2025-05-29T00:00:00"/>
    <x v="4463"/>
    <x v="1"/>
    <n v="1"/>
    <x v="1"/>
    <x v="1"/>
    <x v="1"/>
    <m/>
    <s v="Payment"/>
    <n v="1"/>
    <s v="Café latté12 oz"/>
    <n v="4.25"/>
    <x v="0"/>
  </r>
  <r>
    <x v="5399"/>
    <d v="2025-05-29T00:00:00"/>
    <x v="4464"/>
    <x v="6"/>
    <n v="1"/>
    <x v="1"/>
    <x v="1"/>
    <x v="1"/>
    <m/>
    <s v="Payment"/>
    <n v="2"/>
    <s v="Pourover12 oz"/>
    <n v="3.5"/>
    <x v="0"/>
  </r>
  <r>
    <x v="5400"/>
    <d v="2025-05-29T00:00:00"/>
    <x v="4465"/>
    <x v="8"/>
    <n v="1"/>
    <x v="1"/>
    <x v="2"/>
    <x v="3"/>
    <m/>
    <s v="Payment"/>
    <n v="2"/>
    <s v="Iced tea12 oz"/>
    <n v="4.25"/>
    <x v="0"/>
  </r>
  <r>
    <x v="5401"/>
    <d v="2025-05-29T00:00:00"/>
    <x v="47"/>
    <x v="17"/>
    <n v="1"/>
    <x v="1"/>
    <x v="1"/>
    <x v="3"/>
    <m/>
    <s v="Payment"/>
    <n v="1"/>
    <s v="Iced Guillermo12 oz"/>
    <n v="3.5"/>
    <x v="0"/>
  </r>
  <r>
    <x v="5402"/>
    <d v="2025-05-29T00:00:00"/>
    <x v="4466"/>
    <x v="9"/>
    <n v="1"/>
    <x v="0"/>
    <x v="3"/>
    <x v="4"/>
    <m/>
    <s v="Payment"/>
    <n v="1"/>
    <s v="Syrup"/>
    <n v="0.75"/>
    <x v="0"/>
  </r>
  <r>
    <x v="5402"/>
    <d v="2025-05-29T00:00:00"/>
    <x v="4466"/>
    <x v="6"/>
    <n v="1"/>
    <x v="1"/>
    <x v="1"/>
    <x v="1"/>
    <m/>
    <s v="Payment"/>
    <n v="1"/>
    <s v="Pourover12 oz"/>
    <n v="3.5"/>
    <x v="0"/>
  </r>
  <r>
    <x v="5403"/>
    <d v="2025-05-29T00:00:00"/>
    <x v="4467"/>
    <x v="1"/>
    <n v="1"/>
    <x v="1"/>
    <x v="1"/>
    <x v="1"/>
    <m/>
    <s v="Payment"/>
    <n v="1"/>
    <s v="Café latté12 oz"/>
    <n v="4.25"/>
    <x v="0"/>
  </r>
  <r>
    <x v="5404"/>
    <d v="2025-05-29T00:00:00"/>
    <x v="4468"/>
    <x v="15"/>
    <n v="1"/>
    <x v="1"/>
    <x v="1"/>
    <x v="3"/>
    <m/>
    <s v="Payment"/>
    <n v="1"/>
    <s v="Frappé12 oz"/>
    <n v="4.75"/>
    <x v="0"/>
  </r>
  <r>
    <x v="5405"/>
    <d v="2025-05-29T00:00:00"/>
    <x v="4469"/>
    <x v="15"/>
    <n v="1"/>
    <x v="1"/>
    <x v="1"/>
    <x v="3"/>
    <m/>
    <s v="Payment"/>
    <n v="2"/>
    <s v="Frappé12 oz"/>
    <n v="4.75"/>
    <x v="0"/>
  </r>
  <r>
    <x v="5405"/>
    <d v="2025-05-29T00:00:00"/>
    <x v="4469"/>
    <x v="11"/>
    <n v="1"/>
    <x v="0"/>
    <x v="3"/>
    <x v="4"/>
    <m/>
    <s v="Payment"/>
    <n v="2"/>
    <s v="Extra shot"/>
    <n v="1"/>
    <x v="0"/>
  </r>
  <r>
    <x v="5406"/>
    <d v="2025-05-29T00:00:00"/>
    <x v="4470"/>
    <x v="2"/>
    <n v="1"/>
    <x v="1"/>
    <x v="1"/>
    <x v="1"/>
    <m/>
    <s v="Payment"/>
    <n v="2"/>
    <s v="Cappuccino12 oz"/>
    <n v="5.5"/>
    <x v="0"/>
  </r>
  <r>
    <x v="5407"/>
    <d v="2025-05-29T00:00:00"/>
    <x v="4471"/>
    <x v="2"/>
    <n v="1"/>
    <x v="1"/>
    <x v="1"/>
    <x v="1"/>
    <m/>
    <s v="Payment"/>
    <n v="2"/>
    <s v="Cappuccino12 oz"/>
    <n v="5.5"/>
    <x v="0"/>
  </r>
  <r>
    <x v="5408"/>
    <d v="2025-05-29T00:00:00"/>
    <x v="4472"/>
    <x v="15"/>
    <n v="1"/>
    <x v="1"/>
    <x v="1"/>
    <x v="3"/>
    <m/>
    <s v="Payment"/>
    <n v="2"/>
    <s v="Frappé12 oz"/>
    <n v="4.75"/>
    <x v="0"/>
  </r>
  <r>
    <x v="5409"/>
    <d v="2025-05-29T00:00:00"/>
    <x v="4473"/>
    <x v="7"/>
    <n v="1"/>
    <x v="2"/>
    <x v="1"/>
    <x v="1"/>
    <m/>
    <s v="Payment"/>
    <n v="1"/>
    <s v="Turkish coffee3 oz"/>
    <n v="3.75"/>
    <x v="0"/>
  </r>
  <r>
    <x v="5410"/>
    <d v="2025-05-29T00:00:00"/>
    <x v="4474"/>
    <x v="19"/>
    <n v="1"/>
    <x v="1"/>
    <x v="4"/>
    <x v="5"/>
    <m/>
    <s v="Payment"/>
    <n v="1"/>
    <s v="House blend12 oz"/>
    <n v="12.95"/>
    <x v="0"/>
  </r>
  <r>
    <x v="5411"/>
    <d v="2025-05-29T00:00:00"/>
    <x v="4475"/>
    <x v="15"/>
    <n v="1"/>
    <x v="1"/>
    <x v="1"/>
    <x v="3"/>
    <m/>
    <s v="Payment"/>
    <n v="1"/>
    <s v="Frappé12 oz"/>
    <n v="4.75"/>
    <x v="0"/>
  </r>
  <r>
    <x v="5412"/>
    <d v="2025-05-29T00:00:00"/>
    <x v="4476"/>
    <x v="8"/>
    <n v="1"/>
    <x v="1"/>
    <x v="2"/>
    <x v="3"/>
    <m/>
    <s v="Payment"/>
    <n v="1"/>
    <s v="Iced tea12 oz"/>
    <n v="4.25"/>
    <x v="0"/>
  </r>
  <r>
    <x v="5413"/>
    <d v="2025-05-29T00:00:00"/>
    <x v="4477"/>
    <x v="2"/>
    <n v="1"/>
    <x v="1"/>
    <x v="1"/>
    <x v="1"/>
    <m/>
    <s v="Payment"/>
    <n v="1"/>
    <s v="Cappuccino12 oz"/>
    <n v="5.5"/>
    <x v="0"/>
  </r>
  <r>
    <x v="5413"/>
    <d v="2025-05-29T00:00:00"/>
    <x v="4477"/>
    <x v="1"/>
    <n v="1"/>
    <x v="1"/>
    <x v="1"/>
    <x v="1"/>
    <m/>
    <s v="Payment"/>
    <n v="1"/>
    <s v="Café latté12 oz"/>
    <n v="4.25"/>
    <x v="0"/>
  </r>
  <r>
    <x v="5414"/>
    <d v="2025-05-29T00:00:00"/>
    <x v="4478"/>
    <x v="20"/>
    <n v="1"/>
    <x v="1"/>
    <x v="2"/>
    <x v="1"/>
    <m/>
    <s v="Payment"/>
    <n v="2"/>
    <s v="Rooibos latté12 oz"/>
    <n v="5.5"/>
    <x v="0"/>
  </r>
  <r>
    <x v="5415"/>
    <d v="2025-05-29T00:00:00"/>
    <x v="614"/>
    <x v="5"/>
    <n v="1"/>
    <x v="1"/>
    <x v="1"/>
    <x v="1"/>
    <m/>
    <s v="Payment"/>
    <n v="1"/>
    <s v="Café Cubano12 oz"/>
    <n v="7"/>
    <x v="0"/>
  </r>
  <r>
    <x v="5416"/>
    <d v="2025-05-29T00:00:00"/>
    <x v="4479"/>
    <x v="15"/>
    <n v="1"/>
    <x v="1"/>
    <x v="1"/>
    <x v="3"/>
    <m/>
    <s v="Payment"/>
    <n v="1"/>
    <s v="Frappé12 oz"/>
    <n v="4.75"/>
    <x v="0"/>
  </r>
  <r>
    <x v="5417"/>
    <d v="2025-05-29T00:00:00"/>
    <x v="4480"/>
    <x v="6"/>
    <n v="1"/>
    <x v="1"/>
    <x v="1"/>
    <x v="1"/>
    <m/>
    <s v="Payment"/>
    <n v="1"/>
    <s v="Pourover12 oz"/>
    <n v="3.5"/>
    <x v="0"/>
  </r>
  <r>
    <x v="5418"/>
    <d v="2025-05-29T00:00:00"/>
    <x v="4481"/>
    <x v="15"/>
    <n v="1"/>
    <x v="1"/>
    <x v="1"/>
    <x v="3"/>
    <m/>
    <s v="Payment"/>
    <n v="2"/>
    <s v="Frappé12 oz"/>
    <n v="4.75"/>
    <x v="0"/>
  </r>
  <r>
    <x v="5419"/>
    <d v="2025-05-29T00:00:00"/>
    <x v="4482"/>
    <x v="19"/>
    <n v="1"/>
    <x v="1"/>
    <x v="4"/>
    <x v="5"/>
    <m/>
    <s v="Payment"/>
    <n v="2"/>
    <s v="House blend12 oz"/>
    <n v="12.95"/>
    <x v="0"/>
  </r>
  <r>
    <x v="5420"/>
    <d v="2025-05-29T00:00:00"/>
    <x v="1204"/>
    <x v="15"/>
    <n v="1"/>
    <x v="1"/>
    <x v="1"/>
    <x v="3"/>
    <m/>
    <s v="Payment"/>
    <n v="1"/>
    <s v="Frappé12 oz"/>
    <n v="4.75"/>
    <x v="0"/>
  </r>
  <r>
    <x v="5421"/>
    <d v="2025-05-29T00:00:00"/>
    <x v="4483"/>
    <x v="24"/>
    <n v="1"/>
    <x v="1"/>
    <x v="1"/>
    <x v="1"/>
    <m/>
    <s v="Payment"/>
    <n v="1"/>
    <s v="Aeropress12 oz"/>
    <n v="6"/>
    <x v="0"/>
  </r>
  <r>
    <x v="5422"/>
    <d v="2025-05-29T00:00:00"/>
    <x v="1029"/>
    <x v="6"/>
    <n v="1"/>
    <x v="1"/>
    <x v="1"/>
    <x v="1"/>
    <m/>
    <s v="Payment"/>
    <n v="2"/>
    <s v="Pourover12 oz"/>
    <n v="3.5"/>
    <x v="0"/>
  </r>
  <r>
    <x v="5422"/>
    <d v="2025-05-29T00:00:00"/>
    <x v="1029"/>
    <x v="10"/>
    <n v="1"/>
    <x v="1"/>
    <x v="4"/>
    <x v="5"/>
    <m/>
    <s v="Payment"/>
    <n v="2"/>
    <s v="Single-origin12 oz"/>
    <n v="14.95"/>
    <x v="0"/>
  </r>
  <r>
    <x v="5422"/>
    <d v="2025-05-29T00:00:00"/>
    <x v="1029"/>
    <x v="10"/>
    <n v="1"/>
    <x v="1"/>
    <x v="4"/>
    <x v="5"/>
    <m/>
    <s v="Payment"/>
    <n v="2"/>
    <s v="Single-origin12 oz"/>
    <n v="14.95"/>
    <x v="0"/>
  </r>
  <r>
    <x v="5423"/>
    <d v="2025-05-29T00:00:00"/>
    <x v="4484"/>
    <x v="9"/>
    <n v="1"/>
    <x v="0"/>
    <x v="3"/>
    <x v="4"/>
    <m/>
    <s v="Payment"/>
    <n v="1"/>
    <s v="Syrup"/>
    <n v="0.75"/>
    <x v="0"/>
  </r>
  <r>
    <x v="5423"/>
    <d v="2025-05-29T00:00:00"/>
    <x v="4484"/>
    <x v="6"/>
    <n v="1"/>
    <x v="1"/>
    <x v="1"/>
    <x v="1"/>
    <m/>
    <s v="Payment"/>
    <n v="1"/>
    <s v="Pourover12 oz"/>
    <n v="3.5"/>
    <x v="0"/>
  </r>
  <r>
    <x v="5424"/>
    <d v="2025-05-29T00:00:00"/>
    <x v="4485"/>
    <x v="42"/>
    <n v="1"/>
    <x v="0"/>
    <x v="0"/>
    <x v="10"/>
    <m/>
    <s v="Payment"/>
    <n v="1"/>
    <s v="Reusable travel mug"/>
    <n v="12.75"/>
    <x v="0"/>
  </r>
  <r>
    <x v="5424"/>
    <d v="2025-05-29T00:00:00"/>
    <x v="4485"/>
    <x v="19"/>
    <n v="1"/>
    <x v="1"/>
    <x v="4"/>
    <x v="5"/>
    <m/>
    <s v="Payment"/>
    <n v="1"/>
    <s v="House blend12 oz"/>
    <n v="12.95"/>
    <x v="0"/>
  </r>
  <r>
    <x v="5425"/>
    <d v="2025-05-29T00:00:00"/>
    <x v="4486"/>
    <x v="17"/>
    <n v="1"/>
    <x v="1"/>
    <x v="1"/>
    <x v="3"/>
    <m/>
    <s v="Payment"/>
    <n v="1"/>
    <s v="Iced Guillermo12 oz"/>
    <n v="3.5"/>
    <x v="0"/>
  </r>
  <r>
    <x v="5426"/>
    <d v="2025-05-29T00:00:00"/>
    <x v="4487"/>
    <x v="9"/>
    <n v="1"/>
    <x v="0"/>
    <x v="3"/>
    <x v="4"/>
    <m/>
    <s v="Payment"/>
    <n v="1"/>
    <s v="Syrup"/>
    <n v="0.75"/>
    <x v="0"/>
  </r>
  <r>
    <x v="5426"/>
    <d v="2025-05-29T00:00:00"/>
    <x v="4487"/>
    <x v="6"/>
    <n v="1"/>
    <x v="1"/>
    <x v="1"/>
    <x v="1"/>
    <m/>
    <s v="Payment"/>
    <n v="1"/>
    <s v="Pourover12 oz"/>
    <n v="3.5"/>
    <x v="0"/>
  </r>
  <r>
    <x v="5427"/>
    <d v="2025-05-29T00:00:00"/>
    <x v="3632"/>
    <x v="16"/>
    <n v="1"/>
    <x v="1"/>
    <x v="5"/>
    <x v="3"/>
    <m/>
    <s v="Payment"/>
    <n v="1"/>
    <s v="Coconut milk smoothie12 oz"/>
    <n v="5.75"/>
    <x v="0"/>
  </r>
  <r>
    <x v="5428"/>
    <d v="2025-05-29T00:00:00"/>
    <x v="631"/>
    <x v="4"/>
    <n v="1"/>
    <x v="1"/>
    <x v="1"/>
    <x v="1"/>
    <m/>
    <s v="Payment"/>
    <n v="1"/>
    <s v="Drip coffee12 oz"/>
    <n v="2.25"/>
    <x v="0"/>
  </r>
  <r>
    <x v="5429"/>
    <d v="2025-05-29T00:00:00"/>
    <x v="4488"/>
    <x v="15"/>
    <n v="1"/>
    <x v="1"/>
    <x v="1"/>
    <x v="3"/>
    <m/>
    <s v="Payment"/>
    <n v="1"/>
    <s v="Frappé12 oz"/>
    <n v="4.75"/>
    <x v="0"/>
  </r>
  <r>
    <x v="5430"/>
    <d v="2025-05-29T00:00:00"/>
    <x v="4489"/>
    <x v="2"/>
    <n v="1"/>
    <x v="1"/>
    <x v="1"/>
    <x v="1"/>
    <m/>
    <s v="Payment"/>
    <n v="2"/>
    <s v="Cappuccino12 oz"/>
    <n v="5.5"/>
    <x v="0"/>
  </r>
  <r>
    <x v="5431"/>
    <d v="2025-05-29T00:00:00"/>
    <x v="4490"/>
    <x v="3"/>
    <n v="1"/>
    <x v="0"/>
    <x v="1"/>
    <x v="2"/>
    <m/>
    <s v="Payment"/>
    <n v="1"/>
    <s v="Drip coffee refill"/>
    <n v="1.25"/>
    <x v="0"/>
  </r>
  <r>
    <x v="5432"/>
    <d v="2025-05-29T00:00:00"/>
    <x v="4491"/>
    <x v="3"/>
    <n v="1"/>
    <x v="0"/>
    <x v="1"/>
    <x v="2"/>
    <m/>
    <s v="Payment"/>
    <n v="1"/>
    <s v="Drip coffee refill"/>
    <n v="1.25"/>
    <x v="0"/>
  </r>
  <r>
    <x v="5433"/>
    <d v="2025-05-29T00:00:00"/>
    <x v="4492"/>
    <x v="6"/>
    <n v="1"/>
    <x v="1"/>
    <x v="1"/>
    <x v="1"/>
    <m/>
    <s v="Payment"/>
    <n v="1"/>
    <s v="Pourover12 oz"/>
    <n v="3.5"/>
    <x v="0"/>
  </r>
  <r>
    <x v="5434"/>
    <d v="2025-05-29T00:00:00"/>
    <x v="4493"/>
    <x v="10"/>
    <n v="1"/>
    <x v="1"/>
    <x v="4"/>
    <x v="5"/>
    <m/>
    <s v="Payment"/>
    <n v="2"/>
    <s v="Single-origin12 oz"/>
    <n v="14.95"/>
    <x v="0"/>
  </r>
  <r>
    <x v="5435"/>
    <d v="2025-05-29T00:00:00"/>
    <x v="4494"/>
    <x v="1"/>
    <n v="1"/>
    <x v="1"/>
    <x v="1"/>
    <x v="1"/>
    <m/>
    <s v="Payment"/>
    <n v="1"/>
    <s v="Café latté12 oz"/>
    <n v="4.25"/>
    <x v="0"/>
  </r>
  <r>
    <x v="5436"/>
    <d v="2025-05-29T00:00:00"/>
    <x v="4495"/>
    <x v="9"/>
    <n v="1"/>
    <x v="0"/>
    <x v="3"/>
    <x v="4"/>
    <m/>
    <s v="Payment"/>
    <n v="1"/>
    <s v="Syrup"/>
    <n v="0.75"/>
    <x v="0"/>
  </r>
  <r>
    <x v="5436"/>
    <d v="2025-05-29T00:00:00"/>
    <x v="4495"/>
    <x v="4"/>
    <n v="1"/>
    <x v="1"/>
    <x v="1"/>
    <x v="1"/>
    <m/>
    <s v="Payment"/>
    <n v="1"/>
    <s v="Drip coffee12 oz"/>
    <n v="2.25"/>
    <x v="0"/>
  </r>
  <r>
    <x v="5437"/>
    <d v="2025-05-29T00:00:00"/>
    <x v="4496"/>
    <x v="9"/>
    <n v="1"/>
    <x v="0"/>
    <x v="3"/>
    <x v="4"/>
    <m/>
    <s v="Payment"/>
    <n v="1"/>
    <s v="Syrup"/>
    <n v="0.75"/>
    <x v="0"/>
  </r>
  <r>
    <x v="5437"/>
    <d v="2025-05-29T00:00:00"/>
    <x v="4496"/>
    <x v="4"/>
    <n v="1"/>
    <x v="1"/>
    <x v="1"/>
    <x v="1"/>
    <m/>
    <s v="Payment"/>
    <n v="1"/>
    <s v="Drip coffee12 oz"/>
    <n v="2.25"/>
    <x v="0"/>
  </r>
  <r>
    <x v="5438"/>
    <d v="2025-05-29T00:00:00"/>
    <x v="845"/>
    <x v="10"/>
    <n v="1"/>
    <x v="1"/>
    <x v="4"/>
    <x v="5"/>
    <m/>
    <s v="Payment"/>
    <n v="2"/>
    <s v="Single-origin12 oz"/>
    <n v="14.95"/>
    <x v="0"/>
  </r>
  <r>
    <x v="5439"/>
    <d v="2025-05-29T00:00:00"/>
    <x v="4497"/>
    <x v="6"/>
    <n v="1"/>
    <x v="1"/>
    <x v="1"/>
    <x v="1"/>
    <m/>
    <s v="Payment"/>
    <n v="1"/>
    <s v="Pourover12 oz"/>
    <n v="3.5"/>
    <x v="0"/>
  </r>
  <r>
    <x v="5440"/>
    <d v="2025-05-29T00:00:00"/>
    <x v="4498"/>
    <x v="15"/>
    <n v="1"/>
    <x v="1"/>
    <x v="1"/>
    <x v="3"/>
    <m/>
    <s v="Payment"/>
    <n v="2"/>
    <s v="Frappé12 oz"/>
    <n v="4.75"/>
    <x v="0"/>
  </r>
  <r>
    <x v="5441"/>
    <d v="2025-05-29T00:00:00"/>
    <x v="4499"/>
    <x v="5"/>
    <n v="1"/>
    <x v="1"/>
    <x v="1"/>
    <x v="1"/>
    <m/>
    <s v="Payment"/>
    <n v="1"/>
    <s v="Café Cubano12 oz"/>
    <n v="7"/>
    <x v="0"/>
  </r>
  <r>
    <x v="5442"/>
    <d v="2025-05-29T00:00:00"/>
    <x v="4500"/>
    <x v="2"/>
    <n v="1"/>
    <x v="1"/>
    <x v="1"/>
    <x v="1"/>
    <m/>
    <s v="Payment"/>
    <n v="1"/>
    <s v="Cappuccino12 oz"/>
    <n v="5.5"/>
    <x v="0"/>
  </r>
  <r>
    <x v="5443"/>
    <d v="2025-05-29T00:00:00"/>
    <x v="4501"/>
    <x v="6"/>
    <n v="1"/>
    <x v="1"/>
    <x v="1"/>
    <x v="1"/>
    <m/>
    <s v="Payment"/>
    <n v="1"/>
    <s v="Pourover12 oz"/>
    <n v="3.5"/>
    <x v="0"/>
  </r>
  <r>
    <x v="5444"/>
    <d v="2025-05-29T00:00:00"/>
    <x v="4502"/>
    <x v="1"/>
    <n v="1"/>
    <x v="1"/>
    <x v="1"/>
    <x v="1"/>
    <m/>
    <s v="Payment"/>
    <n v="2"/>
    <s v="Café latté12 oz"/>
    <n v="4.25"/>
    <x v="0"/>
  </r>
  <r>
    <x v="5445"/>
    <d v="2025-05-29T00:00:00"/>
    <x v="1063"/>
    <x v="1"/>
    <n v="1"/>
    <x v="1"/>
    <x v="1"/>
    <x v="1"/>
    <m/>
    <s v="Payment"/>
    <n v="1"/>
    <s v="Café latté12 oz"/>
    <n v="4.25"/>
    <x v="0"/>
  </r>
  <r>
    <x v="5446"/>
    <d v="2025-05-29T00:00:00"/>
    <x v="4503"/>
    <x v="2"/>
    <n v="1"/>
    <x v="1"/>
    <x v="1"/>
    <x v="1"/>
    <m/>
    <s v="Payment"/>
    <n v="2"/>
    <s v="Cappuccino12 oz"/>
    <n v="5.5"/>
    <x v="0"/>
  </r>
  <r>
    <x v="5447"/>
    <d v="2025-05-29T00:00:00"/>
    <x v="4504"/>
    <x v="2"/>
    <n v="1"/>
    <x v="1"/>
    <x v="1"/>
    <x v="1"/>
    <m/>
    <s v="Payment"/>
    <n v="1"/>
    <s v="Cappuccino12 oz"/>
    <n v="5.5"/>
    <x v="0"/>
  </r>
  <r>
    <x v="5448"/>
    <d v="2025-05-29T00:00:00"/>
    <x v="4505"/>
    <x v="7"/>
    <n v="1"/>
    <x v="2"/>
    <x v="1"/>
    <x v="1"/>
    <m/>
    <s v="Payment"/>
    <n v="1"/>
    <s v="Turkish coffee3 oz"/>
    <n v="3.75"/>
    <x v="0"/>
  </r>
  <r>
    <x v="5449"/>
    <d v="2025-05-29T00:00:00"/>
    <x v="4506"/>
    <x v="6"/>
    <n v="1"/>
    <x v="1"/>
    <x v="1"/>
    <x v="1"/>
    <m/>
    <s v="Payment"/>
    <n v="2"/>
    <s v="Pourover12 oz"/>
    <n v="3.5"/>
    <x v="0"/>
  </r>
  <r>
    <x v="5450"/>
    <d v="2025-05-29T00:00:00"/>
    <x v="4507"/>
    <x v="34"/>
    <n v="1"/>
    <x v="1"/>
    <x v="5"/>
    <x v="3"/>
    <m/>
    <s v="Payment"/>
    <n v="1"/>
    <s v="Mango lassi12 oz"/>
    <n v="5.75"/>
    <x v="0"/>
  </r>
  <r>
    <x v="5451"/>
    <d v="2025-05-29T00:00:00"/>
    <x v="4508"/>
    <x v="2"/>
    <n v="1"/>
    <x v="1"/>
    <x v="1"/>
    <x v="1"/>
    <m/>
    <s v="Payment"/>
    <n v="1"/>
    <s v="Cappuccino12 oz"/>
    <n v="5.5"/>
    <x v="0"/>
  </r>
  <r>
    <x v="5452"/>
    <d v="2025-05-29T00:00:00"/>
    <x v="4509"/>
    <x v="2"/>
    <n v="1"/>
    <x v="1"/>
    <x v="1"/>
    <x v="1"/>
    <m/>
    <s v="Payment"/>
    <n v="1"/>
    <s v="Cappuccino12 oz"/>
    <n v="5.5"/>
    <x v="0"/>
  </r>
  <r>
    <x v="5453"/>
    <d v="2025-05-29T00:00:00"/>
    <x v="4510"/>
    <x v="18"/>
    <n v="1"/>
    <x v="1"/>
    <x v="5"/>
    <x v="3"/>
    <m/>
    <s v="Payment"/>
    <n v="2"/>
    <s v="Soda water with fruit slice12 oz"/>
    <n v="2"/>
    <x v="0"/>
  </r>
  <r>
    <x v="5453"/>
    <d v="2025-05-29T00:00:00"/>
    <x v="4510"/>
    <x v="15"/>
    <n v="1"/>
    <x v="1"/>
    <x v="1"/>
    <x v="3"/>
    <m/>
    <s v="Payment"/>
    <n v="2"/>
    <s v="Frappé12 oz"/>
    <n v="4.75"/>
    <x v="0"/>
  </r>
  <r>
    <x v="5454"/>
    <d v="2025-05-29T00:00:00"/>
    <x v="4511"/>
    <x v="1"/>
    <n v="1"/>
    <x v="1"/>
    <x v="1"/>
    <x v="1"/>
    <m/>
    <s v="Payment"/>
    <n v="1"/>
    <s v="Café latté12 oz"/>
    <n v="4.25"/>
    <x v="0"/>
  </r>
  <r>
    <x v="5455"/>
    <d v="2025-05-29T00:00:00"/>
    <x v="4512"/>
    <x v="2"/>
    <n v="1"/>
    <x v="1"/>
    <x v="1"/>
    <x v="1"/>
    <m/>
    <s v="Payment"/>
    <n v="2"/>
    <s v="Cappuccino12 oz"/>
    <n v="5.5"/>
    <x v="0"/>
  </r>
  <r>
    <x v="5456"/>
    <d v="2025-05-29T00:00:00"/>
    <x v="4513"/>
    <x v="2"/>
    <n v="1"/>
    <x v="1"/>
    <x v="1"/>
    <x v="1"/>
    <m/>
    <s v="Payment"/>
    <n v="1"/>
    <s v="Cappuccino12 oz"/>
    <n v="5.5"/>
    <x v="0"/>
  </r>
  <r>
    <x v="5457"/>
    <d v="2025-05-29T00:00:00"/>
    <x v="4514"/>
    <x v="9"/>
    <n v="1"/>
    <x v="0"/>
    <x v="3"/>
    <x v="4"/>
    <m/>
    <s v="Payment"/>
    <n v="2"/>
    <s v="Syrup"/>
    <n v="0.75"/>
    <x v="0"/>
  </r>
  <r>
    <x v="5457"/>
    <d v="2025-05-29T00:00:00"/>
    <x v="4514"/>
    <x v="6"/>
    <n v="1"/>
    <x v="1"/>
    <x v="1"/>
    <x v="1"/>
    <m/>
    <s v="Payment"/>
    <n v="2"/>
    <s v="Pourover12 oz"/>
    <n v="3.5"/>
    <x v="0"/>
  </r>
  <r>
    <x v="5458"/>
    <d v="2025-05-29T00:00:00"/>
    <x v="4515"/>
    <x v="20"/>
    <n v="1"/>
    <x v="1"/>
    <x v="2"/>
    <x v="1"/>
    <m/>
    <s v="Payment"/>
    <n v="1"/>
    <s v="Rooibos latté12 oz"/>
    <n v="5.5"/>
    <x v="0"/>
  </r>
  <r>
    <x v="5458"/>
    <d v="2025-05-29T00:00:00"/>
    <x v="4515"/>
    <x v="14"/>
    <n v="1"/>
    <x v="5"/>
    <x v="5"/>
    <x v="1"/>
    <m/>
    <s v="Payment"/>
    <n v="1"/>
    <s v="Hot chocolateRegular (12 oz)"/>
    <n v="4.75"/>
    <x v="0"/>
  </r>
  <r>
    <x v="5459"/>
    <d v="2025-05-29T00:00:00"/>
    <x v="4516"/>
    <x v="8"/>
    <n v="1"/>
    <x v="1"/>
    <x v="2"/>
    <x v="3"/>
    <m/>
    <s v="Payment"/>
    <n v="1"/>
    <s v="Iced tea12 oz"/>
    <n v="4.25"/>
    <x v="0"/>
  </r>
  <r>
    <x v="5460"/>
    <d v="2025-05-29T00:00:00"/>
    <x v="1715"/>
    <x v="7"/>
    <n v="1"/>
    <x v="2"/>
    <x v="1"/>
    <x v="1"/>
    <m/>
    <s v="Payment"/>
    <n v="1"/>
    <s v="Turkish coffee3 oz"/>
    <n v="3.75"/>
    <x v="0"/>
  </r>
  <r>
    <x v="5461"/>
    <d v="2025-05-29T00:00:00"/>
    <x v="4517"/>
    <x v="6"/>
    <n v="1"/>
    <x v="1"/>
    <x v="1"/>
    <x v="1"/>
    <m/>
    <s v="Payment"/>
    <n v="2"/>
    <s v="Pourover12 oz"/>
    <n v="3.5"/>
    <x v="0"/>
  </r>
  <r>
    <x v="5462"/>
    <d v="2025-05-29T00:00:00"/>
    <x v="4518"/>
    <x v="7"/>
    <n v="1"/>
    <x v="2"/>
    <x v="1"/>
    <x v="1"/>
    <m/>
    <s v="Payment"/>
    <n v="1"/>
    <s v="Turkish coffee3 oz"/>
    <n v="3.75"/>
    <x v="0"/>
  </r>
  <r>
    <x v="5463"/>
    <d v="2025-05-29T00:00:00"/>
    <x v="4519"/>
    <x v="2"/>
    <n v="1"/>
    <x v="1"/>
    <x v="1"/>
    <x v="1"/>
    <m/>
    <s v="Payment"/>
    <n v="1"/>
    <s v="Cappuccino12 oz"/>
    <n v="5.5"/>
    <x v="0"/>
  </r>
  <r>
    <x v="5464"/>
    <d v="2025-05-29T00:00:00"/>
    <x v="4520"/>
    <x v="15"/>
    <n v="2"/>
    <x v="1"/>
    <x v="1"/>
    <x v="3"/>
    <m/>
    <s v="Payment"/>
    <n v="1"/>
    <s v="Frappé12 oz"/>
    <n v="9.5"/>
    <x v="0"/>
  </r>
  <r>
    <x v="5465"/>
    <d v="2025-05-29T00:00:00"/>
    <x v="4521"/>
    <x v="8"/>
    <n v="1"/>
    <x v="1"/>
    <x v="2"/>
    <x v="3"/>
    <m/>
    <s v="Payment"/>
    <n v="2"/>
    <s v="Iced tea12 oz"/>
    <n v="4.25"/>
    <x v="0"/>
  </r>
  <r>
    <x v="5466"/>
    <d v="2025-05-29T00:00:00"/>
    <x v="4522"/>
    <x v="2"/>
    <n v="2"/>
    <x v="1"/>
    <x v="1"/>
    <x v="1"/>
    <m/>
    <s v="Payment"/>
    <n v="1"/>
    <s v="Cappuccino12 oz"/>
    <n v="11"/>
    <x v="0"/>
  </r>
  <r>
    <x v="5467"/>
    <d v="2025-05-29T00:00:00"/>
    <x v="4523"/>
    <x v="1"/>
    <n v="1"/>
    <x v="1"/>
    <x v="1"/>
    <x v="1"/>
    <m/>
    <s v="Payment"/>
    <n v="1"/>
    <s v="Café latté12 oz"/>
    <n v="4.25"/>
    <x v="0"/>
  </r>
  <r>
    <x v="5468"/>
    <d v="2025-05-29T00:00:00"/>
    <x v="4524"/>
    <x v="2"/>
    <n v="1"/>
    <x v="1"/>
    <x v="1"/>
    <x v="1"/>
    <m/>
    <s v="Payment"/>
    <n v="2"/>
    <s v="Cappuccino12 oz"/>
    <n v="5.5"/>
    <x v="0"/>
  </r>
  <r>
    <x v="5469"/>
    <d v="2025-05-29T00:00:00"/>
    <x v="4525"/>
    <x v="2"/>
    <n v="1"/>
    <x v="1"/>
    <x v="1"/>
    <x v="1"/>
    <m/>
    <s v="Payment"/>
    <n v="1"/>
    <s v="Cappuccino12 oz"/>
    <n v="5.5"/>
    <x v="0"/>
  </r>
  <r>
    <x v="5470"/>
    <d v="2025-05-29T00:00:00"/>
    <x v="3270"/>
    <x v="6"/>
    <n v="1"/>
    <x v="1"/>
    <x v="1"/>
    <x v="1"/>
    <m/>
    <s v="Payment"/>
    <n v="1"/>
    <s v="Pourover12 oz"/>
    <n v="3.5"/>
    <x v="0"/>
  </r>
  <r>
    <x v="5470"/>
    <d v="2025-05-29T00:00:00"/>
    <x v="3270"/>
    <x v="3"/>
    <n v="1"/>
    <x v="0"/>
    <x v="1"/>
    <x v="2"/>
    <m/>
    <s v="Payment"/>
    <n v="1"/>
    <s v="Drip coffee refill"/>
    <n v="1.25"/>
    <x v="0"/>
  </r>
  <r>
    <x v="5471"/>
    <d v="2025-05-29T00:00:00"/>
    <x v="4526"/>
    <x v="6"/>
    <n v="1"/>
    <x v="1"/>
    <x v="1"/>
    <x v="1"/>
    <m/>
    <s v="Payment"/>
    <n v="1"/>
    <s v="Pourover12 oz"/>
    <n v="3.5"/>
    <x v="0"/>
  </r>
  <r>
    <x v="5471"/>
    <d v="2025-05-29T00:00:00"/>
    <x v="4526"/>
    <x v="11"/>
    <n v="1"/>
    <x v="0"/>
    <x v="3"/>
    <x v="4"/>
    <m/>
    <s v="Payment"/>
    <n v="1"/>
    <s v="Extra shot"/>
    <n v="1"/>
    <x v="0"/>
  </r>
  <r>
    <x v="5471"/>
    <d v="2025-05-29T00:00:00"/>
    <x v="4526"/>
    <x v="16"/>
    <n v="1"/>
    <x v="1"/>
    <x v="5"/>
    <x v="3"/>
    <m/>
    <s v="Payment"/>
    <n v="1"/>
    <s v="Coconut milk smoothie12 oz"/>
    <n v="5.75"/>
    <x v="0"/>
  </r>
  <r>
    <x v="5472"/>
    <d v="2025-05-29T00:00:00"/>
    <x v="4527"/>
    <x v="20"/>
    <n v="1"/>
    <x v="1"/>
    <x v="2"/>
    <x v="1"/>
    <m/>
    <s v="Payment"/>
    <n v="1"/>
    <s v="Rooibos latté12 oz"/>
    <n v="5.5"/>
    <x v="0"/>
  </r>
  <r>
    <x v="5473"/>
    <d v="2025-05-29T00:00:00"/>
    <x v="3535"/>
    <x v="6"/>
    <n v="1"/>
    <x v="1"/>
    <x v="1"/>
    <x v="1"/>
    <m/>
    <s v="Payment"/>
    <n v="2"/>
    <s v="Pourover12 oz"/>
    <n v="3.5"/>
    <x v="0"/>
  </r>
  <r>
    <x v="5473"/>
    <d v="2025-05-29T00:00:00"/>
    <x v="3535"/>
    <x v="11"/>
    <n v="1"/>
    <x v="0"/>
    <x v="3"/>
    <x v="4"/>
    <m/>
    <s v="Payment"/>
    <n v="2"/>
    <s v="Extra shot"/>
    <n v="1"/>
    <x v="0"/>
  </r>
  <r>
    <x v="5474"/>
    <d v="2025-05-29T00:00:00"/>
    <x v="4528"/>
    <x v="2"/>
    <n v="1"/>
    <x v="1"/>
    <x v="1"/>
    <x v="1"/>
    <m/>
    <s v="Payment"/>
    <n v="1"/>
    <s v="Cappuccino12 oz"/>
    <n v="5.5"/>
    <x v="0"/>
  </r>
  <r>
    <x v="5475"/>
    <d v="2025-05-29T00:00:00"/>
    <x v="4529"/>
    <x v="15"/>
    <n v="1"/>
    <x v="1"/>
    <x v="1"/>
    <x v="3"/>
    <m/>
    <s v="Payment"/>
    <n v="2"/>
    <s v="Frappé12 oz"/>
    <n v="4.75"/>
    <x v="0"/>
  </r>
  <r>
    <x v="5476"/>
    <d v="2025-05-29T00:00:00"/>
    <x v="4530"/>
    <x v="2"/>
    <n v="1"/>
    <x v="1"/>
    <x v="1"/>
    <x v="1"/>
    <m/>
    <s v="Payment"/>
    <n v="2"/>
    <s v="Cappuccino12 oz"/>
    <n v="5.5"/>
    <x v="0"/>
  </r>
  <r>
    <x v="5477"/>
    <d v="2025-05-29T00:00:00"/>
    <x v="4531"/>
    <x v="2"/>
    <n v="1"/>
    <x v="1"/>
    <x v="1"/>
    <x v="1"/>
    <m/>
    <s v="Payment"/>
    <n v="1"/>
    <s v="Cappuccino12 oz"/>
    <n v="5.5"/>
    <x v="0"/>
  </r>
  <r>
    <x v="5478"/>
    <d v="2025-05-29T00:00:00"/>
    <x v="4532"/>
    <x v="15"/>
    <n v="1"/>
    <x v="1"/>
    <x v="1"/>
    <x v="3"/>
    <m/>
    <s v="Payment"/>
    <n v="2"/>
    <s v="Frappé12 oz"/>
    <n v="4.75"/>
    <x v="0"/>
  </r>
  <r>
    <x v="5479"/>
    <d v="2025-05-29T00:00:00"/>
    <x v="2185"/>
    <x v="6"/>
    <n v="1"/>
    <x v="1"/>
    <x v="1"/>
    <x v="1"/>
    <m/>
    <s v="Payment"/>
    <n v="2"/>
    <s v="Pourover12 oz"/>
    <n v="3.5"/>
    <x v="0"/>
  </r>
  <r>
    <x v="5480"/>
    <d v="2025-05-29T00:00:00"/>
    <x v="4533"/>
    <x v="1"/>
    <n v="1"/>
    <x v="1"/>
    <x v="1"/>
    <x v="1"/>
    <m/>
    <s v="Payment"/>
    <n v="1"/>
    <s v="Café latté12 oz"/>
    <n v="4.25"/>
    <x v="0"/>
  </r>
  <r>
    <x v="5481"/>
    <d v="2025-05-29T00:00:00"/>
    <x v="4534"/>
    <x v="15"/>
    <n v="1"/>
    <x v="1"/>
    <x v="1"/>
    <x v="3"/>
    <m/>
    <s v="Payment"/>
    <n v="1"/>
    <s v="Frappé12 oz"/>
    <n v="4.75"/>
    <x v="0"/>
  </r>
  <r>
    <x v="5482"/>
    <d v="2025-05-29T00:00:00"/>
    <x v="4535"/>
    <x v="3"/>
    <n v="1"/>
    <x v="0"/>
    <x v="1"/>
    <x v="2"/>
    <m/>
    <s v="Payment"/>
    <n v="1"/>
    <s v="Drip coffee refill"/>
    <n v="1.25"/>
    <x v="0"/>
  </r>
  <r>
    <x v="5483"/>
    <d v="2025-05-29T00:00:00"/>
    <x v="4536"/>
    <x v="15"/>
    <n v="1"/>
    <x v="1"/>
    <x v="1"/>
    <x v="3"/>
    <m/>
    <s v="Payment"/>
    <n v="2"/>
    <s v="Frappé12 oz"/>
    <n v="4.75"/>
    <x v="0"/>
  </r>
  <r>
    <x v="5484"/>
    <d v="2025-05-29T00:00:00"/>
    <x v="4537"/>
    <x v="15"/>
    <n v="2"/>
    <x v="1"/>
    <x v="1"/>
    <x v="3"/>
    <m/>
    <s v="Payment"/>
    <n v="1"/>
    <s v="Frappé12 oz"/>
    <n v="9.5"/>
    <x v="0"/>
  </r>
  <r>
    <x v="5485"/>
    <d v="2025-05-29T00:00:00"/>
    <x v="4538"/>
    <x v="18"/>
    <n v="1"/>
    <x v="1"/>
    <x v="5"/>
    <x v="3"/>
    <m/>
    <s v="Payment"/>
    <n v="2"/>
    <s v="Soda water with fruit slice12 oz"/>
    <n v="2"/>
    <x v="0"/>
  </r>
  <r>
    <x v="5486"/>
    <d v="2025-05-29T00:00:00"/>
    <x v="4539"/>
    <x v="3"/>
    <n v="2"/>
    <x v="0"/>
    <x v="1"/>
    <x v="2"/>
    <m/>
    <s v="Payment"/>
    <n v="1"/>
    <s v="Drip coffee refill"/>
    <n v="2.5"/>
    <x v="0"/>
  </r>
  <r>
    <x v="5487"/>
    <d v="2025-05-29T00:00:00"/>
    <x v="4540"/>
    <x v="3"/>
    <n v="1"/>
    <x v="0"/>
    <x v="1"/>
    <x v="2"/>
    <m/>
    <s v="Payment"/>
    <n v="1"/>
    <s v="Drip coffee refill"/>
    <n v="1.25"/>
    <x v="0"/>
  </r>
  <r>
    <x v="5488"/>
    <d v="2025-05-29T00:00:00"/>
    <x v="4541"/>
    <x v="15"/>
    <n v="1"/>
    <x v="1"/>
    <x v="1"/>
    <x v="3"/>
    <m/>
    <s v="Payment"/>
    <n v="2"/>
    <s v="Frappé12 oz"/>
    <n v="4.75"/>
    <x v="0"/>
  </r>
  <r>
    <x v="5489"/>
    <d v="2025-05-29T00:00:00"/>
    <x v="4542"/>
    <x v="9"/>
    <n v="1"/>
    <x v="0"/>
    <x v="3"/>
    <x v="4"/>
    <m/>
    <s v="Payment"/>
    <n v="2"/>
    <s v="Syrup"/>
    <n v="0.75"/>
    <x v="0"/>
  </r>
  <r>
    <x v="5489"/>
    <d v="2025-05-29T00:00:00"/>
    <x v="4542"/>
    <x v="6"/>
    <n v="1"/>
    <x v="1"/>
    <x v="1"/>
    <x v="1"/>
    <m/>
    <s v="Payment"/>
    <n v="2"/>
    <s v="Pourover12 oz"/>
    <n v="3.5"/>
    <x v="0"/>
  </r>
  <r>
    <x v="5490"/>
    <d v="2025-05-29T00:00:00"/>
    <x v="4543"/>
    <x v="9"/>
    <n v="2"/>
    <x v="0"/>
    <x v="3"/>
    <x v="4"/>
    <m/>
    <s v="Payment"/>
    <n v="2"/>
    <s v="Syrup"/>
    <n v="1.5"/>
    <x v="0"/>
  </r>
  <r>
    <x v="5490"/>
    <d v="2025-05-29T00:00:00"/>
    <x v="4543"/>
    <x v="6"/>
    <n v="2"/>
    <x v="1"/>
    <x v="1"/>
    <x v="1"/>
    <m/>
    <s v="Payment"/>
    <n v="2"/>
    <s v="Pourover12 oz"/>
    <n v="7"/>
    <x v="0"/>
  </r>
  <r>
    <x v="5491"/>
    <d v="2025-05-29T00:00:00"/>
    <x v="4544"/>
    <x v="15"/>
    <n v="1"/>
    <x v="1"/>
    <x v="1"/>
    <x v="3"/>
    <m/>
    <s v="Payment"/>
    <n v="2"/>
    <s v="Frappé12 oz"/>
    <n v="4.75"/>
    <x v="0"/>
  </r>
  <r>
    <x v="5492"/>
    <d v="2025-05-29T00:00:00"/>
    <x v="4545"/>
    <x v="14"/>
    <n v="1"/>
    <x v="5"/>
    <x v="5"/>
    <x v="1"/>
    <m/>
    <s v="Payment"/>
    <n v="1"/>
    <s v="Hot chocolateRegular (12 oz)"/>
    <n v="4.75"/>
    <x v="0"/>
  </r>
  <r>
    <x v="5493"/>
    <d v="2025-05-29T00:00:00"/>
    <x v="4546"/>
    <x v="15"/>
    <n v="1"/>
    <x v="1"/>
    <x v="1"/>
    <x v="3"/>
    <m/>
    <s v="Payment"/>
    <n v="2"/>
    <s v="Frappé12 oz"/>
    <n v="4.75"/>
    <x v="0"/>
  </r>
  <r>
    <x v="5494"/>
    <d v="2025-05-29T00:00:00"/>
    <x v="4547"/>
    <x v="4"/>
    <n v="1"/>
    <x v="1"/>
    <x v="1"/>
    <x v="1"/>
    <m/>
    <s v="Payment"/>
    <n v="1"/>
    <s v="Drip coffee12 oz"/>
    <n v="2.25"/>
    <x v="0"/>
  </r>
  <r>
    <x v="5494"/>
    <d v="2025-05-29T00:00:00"/>
    <x v="4547"/>
    <x v="16"/>
    <n v="1"/>
    <x v="1"/>
    <x v="5"/>
    <x v="3"/>
    <m/>
    <s v="Payment"/>
    <n v="1"/>
    <s v="Coconut milk smoothie12 oz"/>
    <n v="5.75"/>
    <x v="0"/>
  </r>
  <r>
    <x v="5495"/>
    <d v="2025-05-29T00:00:00"/>
    <x v="4548"/>
    <x v="11"/>
    <n v="1"/>
    <x v="0"/>
    <x v="3"/>
    <x v="4"/>
    <m/>
    <s v="Payment"/>
    <n v="2"/>
    <s v="Extra shot"/>
    <n v="1"/>
    <x v="0"/>
  </r>
  <r>
    <x v="5496"/>
    <d v="2025-05-29T00:00:00"/>
    <x v="546"/>
    <x v="20"/>
    <n v="1"/>
    <x v="1"/>
    <x v="2"/>
    <x v="1"/>
    <m/>
    <s v="Payment"/>
    <n v="1"/>
    <s v="Rooibos latté12 oz"/>
    <n v="5.5"/>
    <x v="0"/>
  </r>
  <r>
    <x v="5496"/>
    <d v="2025-05-29T00:00:00"/>
    <x v="546"/>
    <x v="1"/>
    <n v="1"/>
    <x v="1"/>
    <x v="1"/>
    <x v="1"/>
    <m/>
    <s v="Payment"/>
    <n v="1"/>
    <s v="Café latté12 oz"/>
    <n v="4.25"/>
    <x v="0"/>
  </r>
  <r>
    <x v="5497"/>
    <d v="2025-05-29T00:00:00"/>
    <x v="4549"/>
    <x v="15"/>
    <n v="1"/>
    <x v="1"/>
    <x v="1"/>
    <x v="3"/>
    <m/>
    <s v="Payment"/>
    <n v="2"/>
    <s v="Frappé12 oz"/>
    <n v="4.75"/>
    <x v="0"/>
  </r>
  <r>
    <x v="5498"/>
    <d v="2025-05-29T00:00:00"/>
    <x v="4550"/>
    <x v="1"/>
    <n v="1"/>
    <x v="1"/>
    <x v="1"/>
    <x v="1"/>
    <m/>
    <s v="Payment"/>
    <n v="1"/>
    <s v="Café latté12 oz"/>
    <n v="4.25"/>
    <x v="0"/>
  </r>
  <r>
    <x v="5499"/>
    <d v="2025-05-29T00:00:00"/>
    <x v="4551"/>
    <x v="11"/>
    <n v="1"/>
    <x v="0"/>
    <x v="3"/>
    <x v="4"/>
    <m/>
    <s v="Payment"/>
    <n v="1"/>
    <s v="Extra shot"/>
    <n v="1"/>
    <x v="0"/>
  </r>
  <r>
    <x v="5500"/>
    <d v="2025-05-29T00:00:00"/>
    <x v="4552"/>
    <x v="7"/>
    <n v="1"/>
    <x v="2"/>
    <x v="1"/>
    <x v="1"/>
    <m/>
    <s v="Payment"/>
    <n v="1"/>
    <s v="Turkish coffee3 oz"/>
    <n v="3.75"/>
    <x v="0"/>
  </r>
  <r>
    <x v="5501"/>
    <d v="2025-05-29T00:00:00"/>
    <x v="4553"/>
    <x v="15"/>
    <n v="1"/>
    <x v="1"/>
    <x v="1"/>
    <x v="3"/>
    <m/>
    <s v="Payment"/>
    <n v="2"/>
    <s v="Frappé12 oz"/>
    <n v="4.75"/>
    <x v="0"/>
  </r>
  <r>
    <x v="5502"/>
    <d v="2025-05-29T00:00:00"/>
    <x v="4554"/>
    <x v="10"/>
    <n v="1"/>
    <x v="1"/>
    <x v="4"/>
    <x v="5"/>
    <m/>
    <s v="Payment"/>
    <n v="2"/>
    <s v="Single-origin12 oz"/>
    <n v="14.95"/>
    <x v="0"/>
  </r>
  <r>
    <x v="5503"/>
    <d v="2025-05-29T00:00:00"/>
    <x v="4434"/>
    <x v="40"/>
    <n v="2"/>
    <x v="0"/>
    <x v="6"/>
    <x v="7"/>
    <m/>
    <s v="Payment"/>
    <n v="1"/>
    <s v="Snack cake"/>
    <n v="4"/>
    <x v="0"/>
  </r>
  <r>
    <x v="5504"/>
    <d v="2025-05-29T00:00:00"/>
    <x v="4443"/>
    <x v="27"/>
    <n v="1"/>
    <x v="0"/>
    <x v="6"/>
    <x v="7"/>
    <m/>
    <s v="Payment"/>
    <n v="1"/>
    <s v="Apricot danish"/>
    <n v="3.5"/>
    <x v="0"/>
  </r>
  <r>
    <x v="5505"/>
    <d v="2025-05-29T00:00:00"/>
    <x v="4444"/>
    <x v="27"/>
    <n v="1"/>
    <x v="0"/>
    <x v="6"/>
    <x v="7"/>
    <m/>
    <s v="Payment"/>
    <n v="1"/>
    <s v="Apricot danish"/>
    <n v="3.5"/>
    <x v="0"/>
  </r>
  <r>
    <x v="5506"/>
    <d v="2025-05-29T00:00:00"/>
    <x v="4452"/>
    <x v="28"/>
    <n v="1"/>
    <x v="0"/>
    <x v="6"/>
    <x v="7"/>
    <m/>
    <s v="Payment"/>
    <n v="1"/>
    <s v="Pizza pocket"/>
    <n v="5"/>
    <x v="0"/>
  </r>
  <r>
    <x v="5507"/>
    <d v="2025-05-29T00:00:00"/>
    <x v="4454"/>
    <x v="31"/>
    <n v="1"/>
    <x v="0"/>
    <x v="6"/>
    <x v="7"/>
    <m/>
    <s v="Payment"/>
    <n v="1"/>
    <s v="Sticky bun"/>
    <n v="2.75"/>
    <x v="0"/>
  </r>
  <r>
    <x v="5507"/>
    <d v="2025-05-29T00:00:00"/>
    <x v="4454"/>
    <x v="36"/>
    <n v="1"/>
    <x v="0"/>
    <x v="6"/>
    <x v="7"/>
    <m/>
    <s v="Payment"/>
    <n v="1"/>
    <s v="Cookie"/>
    <n v="3"/>
    <x v="0"/>
  </r>
  <r>
    <x v="5508"/>
    <d v="2025-05-29T00:00:00"/>
    <x v="4463"/>
    <x v="36"/>
    <n v="1"/>
    <x v="0"/>
    <x v="6"/>
    <x v="7"/>
    <m/>
    <s v="Payment"/>
    <n v="1"/>
    <s v="Cookie"/>
    <n v="3"/>
    <x v="0"/>
  </r>
  <r>
    <x v="5509"/>
    <d v="2025-05-29T00:00:00"/>
    <x v="4555"/>
    <x v="28"/>
    <n v="1"/>
    <x v="0"/>
    <x v="6"/>
    <x v="7"/>
    <m/>
    <s v="Payment"/>
    <n v="1"/>
    <s v="Pizza pocket"/>
    <n v="5"/>
    <x v="0"/>
  </r>
  <r>
    <x v="5510"/>
    <d v="2025-05-29T00:00:00"/>
    <x v="4556"/>
    <x v="31"/>
    <n v="1"/>
    <x v="0"/>
    <x v="6"/>
    <x v="7"/>
    <m/>
    <s v="Payment"/>
    <n v="1"/>
    <s v="Sticky bun"/>
    <n v="2.75"/>
    <x v="0"/>
  </r>
  <r>
    <x v="5511"/>
    <d v="2025-05-29T00:00:00"/>
    <x v="4468"/>
    <x v="29"/>
    <n v="1"/>
    <x v="0"/>
    <x v="6"/>
    <x v="7"/>
    <m/>
    <s v="Payment"/>
    <n v="1"/>
    <s v="Cinnamon roll"/>
    <n v="3.75"/>
    <x v="0"/>
  </r>
  <r>
    <x v="5512"/>
    <d v="2025-05-29T00:00:00"/>
    <x v="4469"/>
    <x v="31"/>
    <n v="1"/>
    <x v="0"/>
    <x v="6"/>
    <x v="7"/>
    <m/>
    <s v="Payment"/>
    <n v="2"/>
    <s v="Sticky bun"/>
    <n v="2.75"/>
    <x v="0"/>
  </r>
  <r>
    <x v="5513"/>
    <d v="2025-05-29T00:00:00"/>
    <x v="1029"/>
    <x v="31"/>
    <n v="1"/>
    <x v="0"/>
    <x v="6"/>
    <x v="7"/>
    <m/>
    <s v="Payment"/>
    <n v="2"/>
    <s v="Sticky bun"/>
    <n v="2.75"/>
    <x v="0"/>
  </r>
  <r>
    <x v="5514"/>
    <d v="2025-05-29T00:00:00"/>
    <x v="4485"/>
    <x v="29"/>
    <n v="1"/>
    <x v="0"/>
    <x v="6"/>
    <x v="7"/>
    <m/>
    <s v="Payment"/>
    <n v="1"/>
    <s v="Cinnamon roll"/>
    <n v="3.75"/>
    <x v="0"/>
  </r>
  <r>
    <x v="5515"/>
    <d v="2025-05-29T00:00:00"/>
    <x v="4557"/>
    <x v="29"/>
    <n v="1"/>
    <x v="0"/>
    <x v="6"/>
    <x v="7"/>
    <m/>
    <s v="Payment"/>
    <n v="1"/>
    <s v="Cinnamon roll"/>
    <n v="3.75"/>
    <x v="0"/>
  </r>
  <r>
    <x v="5516"/>
    <d v="2025-05-29T00:00:00"/>
    <x v="4496"/>
    <x v="28"/>
    <n v="1"/>
    <x v="0"/>
    <x v="6"/>
    <x v="7"/>
    <m/>
    <s v="Payment"/>
    <n v="1"/>
    <s v="Pizza pocket"/>
    <n v="5"/>
    <x v="0"/>
  </r>
  <r>
    <x v="5517"/>
    <d v="2025-05-29T00:00:00"/>
    <x v="4497"/>
    <x v="27"/>
    <n v="1"/>
    <x v="0"/>
    <x v="6"/>
    <x v="7"/>
    <m/>
    <s v="Payment"/>
    <n v="1"/>
    <s v="Apricot danish"/>
    <n v="3.5"/>
    <x v="0"/>
  </r>
  <r>
    <x v="5518"/>
    <d v="2025-05-29T00:00:00"/>
    <x v="4558"/>
    <x v="31"/>
    <n v="1"/>
    <x v="0"/>
    <x v="6"/>
    <x v="7"/>
    <m/>
    <s v="Payment"/>
    <n v="1"/>
    <s v="Sticky bun"/>
    <n v="2.75"/>
    <x v="0"/>
  </r>
  <r>
    <x v="5519"/>
    <d v="2025-05-29T00:00:00"/>
    <x v="4500"/>
    <x v="31"/>
    <n v="1"/>
    <x v="0"/>
    <x v="6"/>
    <x v="7"/>
    <m/>
    <s v="Payment"/>
    <n v="1"/>
    <s v="Sticky bun"/>
    <n v="2.75"/>
    <x v="0"/>
  </r>
  <r>
    <x v="5520"/>
    <d v="2025-05-29T00:00:00"/>
    <x v="4502"/>
    <x v="31"/>
    <n v="1"/>
    <x v="0"/>
    <x v="6"/>
    <x v="7"/>
    <m/>
    <s v="Payment"/>
    <n v="2"/>
    <s v="Sticky bun"/>
    <n v="2.75"/>
    <x v="0"/>
  </r>
  <r>
    <x v="5521"/>
    <d v="2025-05-29T00:00:00"/>
    <x v="4559"/>
    <x v="37"/>
    <n v="1"/>
    <x v="0"/>
    <x v="6"/>
    <x v="7"/>
    <m/>
    <s v="Payment"/>
    <n v="1"/>
    <s v="Donut"/>
    <n v="3.75"/>
    <x v="0"/>
  </r>
  <r>
    <x v="5522"/>
    <d v="2025-05-29T00:00:00"/>
    <x v="4506"/>
    <x v="29"/>
    <n v="1"/>
    <x v="0"/>
    <x v="6"/>
    <x v="7"/>
    <m/>
    <s v="Payment"/>
    <n v="2"/>
    <s v="Cinnamon roll"/>
    <n v="3.75"/>
    <x v="0"/>
  </r>
  <r>
    <x v="5523"/>
    <d v="2025-05-29T00:00:00"/>
    <x v="4560"/>
    <x v="29"/>
    <n v="1"/>
    <x v="0"/>
    <x v="6"/>
    <x v="7"/>
    <m/>
    <s v="Payment"/>
    <n v="2"/>
    <s v="Cinnamon roll"/>
    <n v="3.75"/>
    <x v="0"/>
  </r>
  <r>
    <x v="5524"/>
    <d v="2025-05-29T00:00:00"/>
    <x v="4561"/>
    <x v="31"/>
    <n v="1"/>
    <x v="0"/>
    <x v="6"/>
    <x v="7"/>
    <m/>
    <s v="Payment"/>
    <n v="1"/>
    <s v="Sticky bun"/>
    <n v="2.75"/>
    <x v="0"/>
  </r>
  <r>
    <x v="5525"/>
    <d v="2025-05-29T00:00:00"/>
    <x v="4515"/>
    <x v="29"/>
    <n v="1"/>
    <x v="0"/>
    <x v="6"/>
    <x v="7"/>
    <m/>
    <s v="Payment"/>
    <n v="1"/>
    <s v="Cinnamon roll"/>
    <n v="3.75"/>
    <x v="0"/>
  </r>
  <r>
    <x v="5526"/>
    <d v="2025-05-29T00:00:00"/>
    <x v="4518"/>
    <x v="29"/>
    <n v="1"/>
    <x v="0"/>
    <x v="6"/>
    <x v="7"/>
    <m/>
    <s v="Payment"/>
    <n v="1"/>
    <s v="Cinnamon roll"/>
    <n v="3.75"/>
    <x v="0"/>
  </r>
  <r>
    <x v="5527"/>
    <d v="2025-05-29T00:00:00"/>
    <x v="4562"/>
    <x v="32"/>
    <n v="1"/>
    <x v="0"/>
    <x v="6"/>
    <x v="7"/>
    <m/>
    <s v="Payment"/>
    <n v="1"/>
    <s v="Scone with clotted cream and jam"/>
    <n v="5.75"/>
    <x v="0"/>
  </r>
  <r>
    <x v="5528"/>
    <d v="2025-05-29T00:00:00"/>
    <x v="4524"/>
    <x v="31"/>
    <n v="1"/>
    <x v="0"/>
    <x v="6"/>
    <x v="7"/>
    <m/>
    <s v="Payment"/>
    <n v="2"/>
    <s v="Sticky bun"/>
    <n v="2.75"/>
    <x v="0"/>
  </r>
  <r>
    <x v="5529"/>
    <d v="2025-05-29T00:00:00"/>
    <x v="4528"/>
    <x v="32"/>
    <n v="1"/>
    <x v="0"/>
    <x v="6"/>
    <x v="7"/>
    <m/>
    <s v="Payment"/>
    <n v="1"/>
    <s v="Scone with clotted cream and jam"/>
    <n v="5.75"/>
    <x v="0"/>
  </r>
  <r>
    <x v="5530"/>
    <d v="2025-05-29T00:00:00"/>
    <x v="4529"/>
    <x v="29"/>
    <n v="1"/>
    <x v="0"/>
    <x v="6"/>
    <x v="7"/>
    <m/>
    <s v="Payment"/>
    <n v="2"/>
    <s v="Cinnamon roll"/>
    <n v="3.75"/>
    <x v="0"/>
  </r>
  <r>
    <x v="5531"/>
    <d v="2025-05-29T00:00:00"/>
    <x v="2185"/>
    <x v="29"/>
    <n v="1"/>
    <x v="0"/>
    <x v="6"/>
    <x v="7"/>
    <m/>
    <s v="Payment"/>
    <n v="2"/>
    <s v="Cinnamon roll"/>
    <n v="3.75"/>
    <x v="0"/>
  </r>
  <r>
    <x v="5532"/>
    <d v="2025-05-29T00:00:00"/>
    <x v="4533"/>
    <x v="32"/>
    <n v="1"/>
    <x v="0"/>
    <x v="6"/>
    <x v="7"/>
    <m/>
    <s v="Payment"/>
    <n v="1"/>
    <s v="Scone with clotted cream and jam"/>
    <n v="5.75"/>
    <x v="0"/>
  </r>
  <r>
    <x v="5533"/>
    <d v="2025-05-29T00:00:00"/>
    <x v="4535"/>
    <x v="32"/>
    <n v="1"/>
    <x v="0"/>
    <x v="6"/>
    <x v="7"/>
    <m/>
    <s v="Payment"/>
    <n v="1"/>
    <s v="Scone with clotted cream and jam"/>
    <n v="5.75"/>
    <x v="0"/>
  </r>
  <r>
    <x v="5534"/>
    <d v="2025-05-29T00:00:00"/>
    <x v="4563"/>
    <x v="32"/>
    <n v="1"/>
    <x v="0"/>
    <x v="6"/>
    <x v="7"/>
    <m/>
    <s v="Payment"/>
    <n v="1"/>
    <s v="Scone with clotted cream and jam"/>
    <n v="5.75"/>
    <x v="0"/>
  </r>
  <r>
    <x v="5535"/>
    <d v="2025-05-29T00:00:00"/>
    <x v="4564"/>
    <x v="45"/>
    <n v="1"/>
    <x v="0"/>
    <x v="6"/>
    <x v="8"/>
    <m/>
    <s v="Payment"/>
    <n v="1"/>
    <s v="Cinnamon roll (day old)"/>
    <n v="3"/>
    <x v="0"/>
  </r>
  <r>
    <x v="5536"/>
    <d v="2025-05-29T00:00:00"/>
    <x v="4550"/>
    <x v="32"/>
    <n v="1"/>
    <x v="0"/>
    <x v="6"/>
    <x v="7"/>
    <m/>
    <s v="Payment"/>
    <n v="1"/>
    <s v="Scone with clotted cream and jam"/>
    <n v="5.75"/>
    <x v="0"/>
  </r>
  <r>
    <x v="5537"/>
    <d v="2025-05-29T00:00:00"/>
    <x v="4553"/>
    <x v="45"/>
    <n v="1"/>
    <x v="0"/>
    <x v="6"/>
    <x v="8"/>
    <m/>
    <s v="Payment"/>
    <n v="2"/>
    <s v="Cinnamon roll (day old)"/>
    <n v="3"/>
    <x v="0"/>
  </r>
  <r>
    <x v="5538"/>
    <d v="2025-05-30T00:00:00"/>
    <x v="4565"/>
    <x v="15"/>
    <n v="1"/>
    <x v="1"/>
    <x v="1"/>
    <x v="3"/>
    <m/>
    <s v="Payment"/>
    <n v="1"/>
    <s v="Frappé12 oz"/>
    <n v="4.75"/>
    <x v="1"/>
  </r>
  <r>
    <x v="5539"/>
    <d v="2025-05-30T00:00:00"/>
    <x v="4566"/>
    <x v="6"/>
    <n v="1"/>
    <x v="1"/>
    <x v="1"/>
    <x v="1"/>
    <m/>
    <s v="Payment"/>
    <n v="1"/>
    <s v="Pourover12 oz"/>
    <n v="3.5"/>
    <x v="1"/>
  </r>
  <r>
    <x v="5540"/>
    <d v="2025-05-30T00:00:00"/>
    <x v="4567"/>
    <x v="1"/>
    <n v="1"/>
    <x v="1"/>
    <x v="1"/>
    <x v="1"/>
    <m/>
    <s v="Payment"/>
    <n v="1"/>
    <s v="Café latté12 oz"/>
    <n v="4.25"/>
    <x v="1"/>
  </r>
  <r>
    <x v="5541"/>
    <d v="2025-05-30T00:00:00"/>
    <x v="4568"/>
    <x v="6"/>
    <n v="1"/>
    <x v="1"/>
    <x v="1"/>
    <x v="1"/>
    <m/>
    <s v="Payment"/>
    <n v="2"/>
    <s v="Pourover12 oz"/>
    <n v="3.5"/>
    <x v="1"/>
  </r>
  <r>
    <x v="5542"/>
    <d v="2025-05-30T00:00:00"/>
    <x v="1468"/>
    <x v="1"/>
    <n v="1"/>
    <x v="1"/>
    <x v="1"/>
    <x v="1"/>
    <m/>
    <s v="Payment"/>
    <n v="1"/>
    <s v="Café latté12 oz"/>
    <n v="4.25"/>
    <x v="1"/>
  </r>
  <r>
    <x v="5543"/>
    <d v="2025-05-30T00:00:00"/>
    <x v="4569"/>
    <x v="15"/>
    <n v="2"/>
    <x v="1"/>
    <x v="1"/>
    <x v="3"/>
    <m/>
    <s v="Payment"/>
    <n v="2"/>
    <s v="Frappé12 oz"/>
    <n v="9.5"/>
    <x v="1"/>
  </r>
  <r>
    <x v="5544"/>
    <d v="2025-05-30T00:00:00"/>
    <x v="4570"/>
    <x v="7"/>
    <n v="1"/>
    <x v="2"/>
    <x v="1"/>
    <x v="1"/>
    <m/>
    <s v="Payment"/>
    <n v="1"/>
    <s v="Turkish coffee3 oz"/>
    <n v="3.75"/>
    <x v="1"/>
  </r>
  <r>
    <x v="5545"/>
    <d v="2025-05-30T00:00:00"/>
    <x v="4571"/>
    <x v="9"/>
    <n v="1"/>
    <x v="0"/>
    <x v="3"/>
    <x v="4"/>
    <m/>
    <s v="Payment"/>
    <n v="1"/>
    <s v="Syrup"/>
    <n v="0.75"/>
    <x v="1"/>
  </r>
  <r>
    <x v="5545"/>
    <d v="2025-05-30T00:00:00"/>
    <x v="4571"/>
    <x v="6"/>
    <n v="1"/>
    <x v="1"/>
    <x v="1"/>
    <x v="1"/>
    <m/>
    <s v="Payment"/>
    <n v="1"/>
    <s v="Pourover12 oz"/>
    <n v="3.5"/>
    <x v="1"/>
  </r>
  <r>
    <x v="5546"/>
    <d v="2025-05-30T00:00:00"/>
    <x v="4572"/>
    <x v="5"/>
    <n v="1"/>
    <x v="1"/>
    <x v="1"/>
    <x v="1"/>
    <m/>
    <s v="Payment"/>
    <n v="1"/>
    <s v="Café Cubano12 oz"/>
    <n v="7"/>
    <x v="1"/>
  </r>
  <r>
    <x v="5547"/>
    <d v="2025-05-30T00:00:00"/>
    <x v="4573"/>
    <x v="34"/>
    <n v="1"/>
    <x v="1"/>
    <x v="5"/>
    <x v="3"/>
    <m/>
    <s v="Payment"/>
    <n v="1"/>
    <s v="Mango lassi12 oz"/>
    <n v="5.75"/>
    <x v="1"/>
  </r>
  <r>
    <x v="5547"/>
    <d v="2025-05-30T00:00:00"/>
    <x v="4573"/>
    <x v="16"/>
    <n v="1"/>
    <x v="1"/>
    <x v="5"/>
    <x v="3"/>
    <m/>
    <s v="Payment"/>
    <n v="1"/>
    <s v="Coconut milk smoothie12 oz"/>
    <n v="5.75"/>
    <x v="1"/>
  </r>
  <r>
    <x v="5548"/>
    <d v="2025-05-30T00:00:00"/>
    <x v="4574"/>
    <x v="8"/>
    <n v="1"/>
    <x v="1"/>
    <x v="2"/>
    <x v="3"/>
    <m/>
    <s v="Payment"/>
    <n v="1"/>
    <s v="Iced tea12 oz"/>
    <n v="4.25"/>
    <x v="1"/>
  </r>
  <r>
    <x v="5549"/>
    <d v="2025-05-30T00:00:00"/>
    <x v="3453"/>
    <x v="10"/>
    <n v="1"/>
    <x v="1"/>
    <x v="4"/>
    <x v="5"/>
    <m/>
    <s v="Payment"/>
    <n v="1"/>
    <s v="Single-origin12 oz"/>
    <n v="14.95"/>
    <x v="1"/>
  </r>
  <r>
    <x v="5550"/>
    <d v="2025-05-30T00:00:00"/>
    <x v="4575"/>
    <x v="42"/>
    <n v="1"/>
    <x v="0"/>
    <x v="0"/>
    <x v="10"/>
    <m/>
    <s v="Payment"/>
    <n v="1"/>
    <s v="Reusable travel mug"/>
    <n v="12.75"/>
    <x v="1"/>
  </r>
  <r>
    <x v="5550"/>
    <d v="2025-05-30T00:00:00"/>
    <x v="4575"/>
    <x v="15"/>
    <n v="1"/>
    <x v="1"/>
    <x v="1"/>
    <x v="3"/>
    <m/>
    <s v="Payment"/>
    <n v="1"/>
    <s v="Frappé12 oz"/>
    <n v="4.75"/>
    <x v="1"/>
  </r>
  <r>
    <x v="5551"/>
    <d v="2025-05-30T00:00:00"/>
    <x v="4165"/>
    <x v="1"/>
    <n v="1"/>
    <x v="1"/>
    <x v="1"/>
    <x v="1"/>
    <m/>
    <s v="Payment"/>
    <n v="1"/>
    <s v="Café latté12 oz"/>
    <n v="4.25"/>
    <x v="1"/>
  </r>
  <r>
    <x v="5552"/>
    <d v="2025-05-30T00:00:00"/>
    <x v="4576"/>
    <x v="15"/>
    <n v="1"/>
    <x v="1"/>
    <x v="1"/>
    <x v="3"/>
    <m/>
    <s v="Payment"/>
    <n v="2"/>
    <s v="Frappé12 oz"/>
    <n v="4.75"/>
    <x v="1"/>
  </r>
  <r>
    <x v="5553"/>
    <d v="2025-05-30T00:00:00"/>
    <x v="4577"/>
    <x v="10"/>
    <n v="1"/>
    <x v="1"/>
    <x v="4"/>
    <x v="5"/>
    <m/>
    <s v="Payment"/>
    <n v="2"/>
    <s v="Single-origin12 oz"/>
    <n v="14.95"/>
    <x v="1"/>
  </r>
  <r>
    <x v="5554"/>
    <d v="2025-05-30T00:00:00"/>
    <x v="4578"/>
    <x v="4"/>
    <n v="1"/>
    <x v="1"/>
    <x v="1"/>
    <x v="1"/>
    <m/>
    <s v="Payment"/>
    <n v="1"/>
    <s v="Drip coffee12 oz"/>
    <n v="2.25"/>
    <x v="1"/>
  </r>
  <r>
    <x v="5555"/>
    <d v="2025-05-30T00:00:00"/>
    <x v="167"/>
    <x v="10"/>
    <n v="1"/>
    <x v="1"/>
    <x v="4"/>
    <x v="5"/>
    <m/>
    <s v="Payment"/>
    <n v="1"/>
    <s v="Single-origin12 oz"/>
    <n v="14.95"/>
    <x v="1"/>
  </r>
  <r>
    <x v="5556"/>
    <d v="2025-05-30T00:00:00"/>
    <x v="4579"/>
    <x v="9"/>
    <n v="1"/>
    <x v="0"/>
    <x v="3"/>
    <x v="4"/>
    <m/>
    <s v="Payment"/>
    <n v="1"/>
    <s v="Syrup"/>
    <n v="0.75"/>
    <x v="1"/>
  </r>
  <r>
    <x v="5556"/>
    <d v="2025-05-30T00:00:00"/>
    <x v="4579"/>
    <x v="6"/>
    <n v="1"/>
    <x v="1"/>
    <x v="1"/>
    <x v="1"/>
    <m/>
    <s v="Payment"/>
    <n v="1"/>
    <s v="Pourover12 oz"/>
    <n v="3.5"/>
    <x v="1"/>
  </r>
  <r>
    <x v="5557"/>
    <d v="2025-05-30T00:00:00"/>
    <x v="4580"/>
    <x v="13"/>
    <n v="1"/>
    <x v="4"/>
    <x v="2"/>
    <x v="1"/>
    <m/>
    <s v="Payment"/>
    <n v="1"/>
    <s v="Moroccan tea10 oz"/>
    <n v="3"/>
    <x v="1"/>
  </r>
  <r>
    <x v="5558"/>
    <d v="2025-05-30T00:00:00"/>
    <x v="4581"/>
    <x v="10"/>
    <n v="1"/>
    <x v="1"/>
    <x v="4"/>
    <x v="5"/>
    <m/>
    <s v="Payment"/>
    <n v="2"/>
    <s v="Single-origin12 oz"/>
    <n v="14.95"/>
    <x v="1"/>
  </r>
  <r>
    <x v="5559"/>
    <d v="2025-05-30T00:00:00"/>
    <x v="4582"/>
    <x v="12"/>
    <n v="1"/>
    <x v="3"/>
    <x v="1"/>
    <x v="1"/>
    <m/>
    <s v="Payment"/>
    <n v="2"/>
    <s v="Espresso1 oz"/>
    <n v="2.5"/>
    <x v="1"/>
  </r>
  <r>
    <x v="5560"/>
    <d v="2025-05-30T00:00:00"/>
    <x v="4583"/>
    <x v="1"/>
    <n v="1"/>
    <x v="1"/>
    <x v="1"/>
    <x v="1"/>
    <m/>
    <s v="Payment"/>
    <n v="1"/>
    <s v="Café latté12 oz"/>
    <n v="4.25"/>
    <x v="1"/>
  </r>
  <r>
    <x v="5561"/>
    <d v="2025-05-30T00:00:00"/>
    <x v="4584"/>
    <x v="12"/>
    <n v="1"/>
    <x v="3"/>
    <x v="1"/>
    <x v="1"/>
    <m/>
    <s v="Payment"/>
    <n v="1"/>
    <s v="Espresso1 oz"/>
    <n v="2.5"/>
    <x v="1"/>
  </r>
  <r>
    <x v="5562"/>
    <d v="2025-05-30T00:00:00"/>
    <x v="4585"/>
    <x v="10"/>
    <n v="1"/>
    <x v="1"/>
    <x v="4"/>
    <x v="5"/>
    <m/>
    <s v="Payment"/>
    <n v="1"/>
    <s v="Single-origin12 oz"/>
    <n v="14.95"/>
    <x v="1"/>
  </r>
  <r>
    <x v="5562"/>
    <d v="2025-05-30T00:00:00"/>
    <x v="4585"/>
    <x v="1"/>
    <n v="1"/>
    <x v="1"/>
    <x v="1"/>
    <x v="1"/>
    <m/>
    <s v="Payment"/>
    <n v="1"/>
    <s v="Café latté12 oz"/>
    <n v="4.25"/>
    <x v="1"/>
  </r>
  <r>
    <x v="5563"/>
    <d v="2025-05-30T00:00:00"/>
    <x v="4586"/>
    <x v="9"/>
    <n v="1"/>
    <x v="0"/>
    <x v="3"/>
    <x v="4"/>
    <m/>
    <s v="Payment"/>
    <n v="1"/>
    <s v="Syrup"/>
    <n v="0.75"/>
    <x v="1"/>
  </r>
  <r>
    <x v="5563"/>
    <d v="2025-05-30T00:00:00"/>
    <x v="4586"/>
    <x v="6"/>
    <n v="1"/>
    <x v="1"/>
    <x v="1"/>
    <x v="1"/>
    <m/>
    <s v="Payment"/>
    <n v="1"/>
    <s v="Pourover12 oz"/>
    <n v="3.5"/>
    <x v="1"/>
  </r>
  <r>
    <x v="5564"/>
    <d v="2025-05-30T00:00:00"/>
    <x v="4587"/>
    <x v="15"/>
    <n v="1"/>
    <x v="1"/>
    <x v="1"/>
    <x v="3"/>
    <m/>
    <s v="Payment"/>
    <n v="1"/>
    <s v="Frappé12 oz"/>
    <n v="4.75"/>
    <x v="1"/>
  </r>
  <r>
    <x v="5565"/>
    <d v="2025-05-30T00:00:00"/>
    <x v="4588"/>
    <x v="5"/>
    <n v="1"/>
    <x v="1"/>
    <x v="1"/>
    <x v="1"/>
    <m/>
    <s v="Payment"/>
    <n v="1"/>
    <s v="Café Cubano12 oz"/>
    <n v="7"/>
    <x v="1"/>
  </r>
  <r>
    <x v="5566"/>
    <d v="2025-05-30T00:00:00"/>
    <x v="4589"/>
    <x v="6"/>
    <n v="1"/>
    <x v="1"/>
    <x v="1"/>
    <x v="1"/>
    <m/>
    <s v="Payment"/>
    <n v="2"/>
    <s v="Pourover12 oz"/>
    <n v="3.5"/>
    <x v="1"/>
  </r>
  <r>
    <x v="5567"/>
    <d v="2025-05-30T00:00:00"/>
    <x v="787"/>
    <x v="15"/>
    <n v="2"/>
    <x v="1"/>
    <x v="1"/>
    <x v="3"/>
    <m/>
    <s v="Payment"/>
    <n v="2"/>
    <s v="Frappé12 oz"/>
    <n v="9.5"/>
    <x v="1"/>
  </r>
  <r>
    <x v="5568"/>
    <d v="2025-05-30T00:00:00"/>
    <x v="792"/>
    <x v="17"/>
    <n v="1"/>
    <x v="1"/>
    <x v="1"/>
    <x v="3"/>
    <m/>
    <s v="Payment"/>
    <n v="2"/>
    <s v="Iced Guillermo12 oz"/>
    <n v="3.5"/>
    <x v="1"/>
  </r>
  <r>
    <x v="5569"/>
    <d v="2025-05-30T00:00:00"/>
    <x v="4590"/>
    <x v="7"/>
    <n v="2"/>
    <x v="2"/>
    <x v="1"/>
    <x v="1"/>
    <m/>
    <s v="Payment"/>
    <n v="1"/>
    <s v="Turkish coffee3 oz"/>
    <n v="7.5"/>
    <x v="1"/>
  </r>
  <r>
    <x v="5569"/>
    <d v="2025-05-30T00:00:00"/>
    <x v="4590"/>
    <x v="34"/>
    <n v="1"/>
    <x v="1"/>
    <x v="5"/>
    <x v="3"/>
    <m/>
    <s v="Payment"/>
    <n v="1"/>
    <s v="Mango lassi12 oz"/>
    <n v="5.75"/>
    <x v="1"/>
  </r>
  <r>
    <x v="5570"/>
    <d v="2025-05-30T00:00:00"/>
    <x v="3192"/>
    <x v="9"/>
    <n v="1"/>
    <x v="0"/>
    <x v="3"/>
    <x v="4"/>
    <m/>
    <s v="Payment"/>
    <n v="2"/>
    <s v="Syrup"/>
    <n v="0.75"/>
    <x v="1"/>
  </r>
  <r>
    <x v="5570"/>
    <d v="2025-05-30T00:00:00"/>
    <x v="3192"/>
    <x v="6"/>
    <n v="1"/>
    <x v="1"/>
    <x v="1"/>
    <x v="1"/>
    <m/>
    <s v="Payment"/>
    <n v="2"/>
    <s v="Pourover12 oz"/>
    <n v="3.5"/>
    <x v="1"/>
  </r>
  <r>
    <x v="5571"/>
    <d v="2025-05-30T00:00:00"/>
    <x v="3473"/>
    <x v="19"/>
    <n v="1"/>
    <x v="1"/>
    <x v="4"/>
    <x v="5"/>
    <m/>
    <s v="Payment"/>
    <n v="2"/>
    <s v="House blend12 oz"/>
    <n v="12.95"/>
    <x v="1"/>
  </r>
  <r>
    <x v="5572"/>
    <d v="2025-05-30T00:00:00"/>
    <x v="4591"/>
    <x v="9"/>
    <n v="1"/>
    <x v="0"/>
    <x v="3"/>
    <x v="4"/>
    <m/>
    <s v="Payment"/>
    <n v="1"/>
    <s v="Syrup"/>
    <n v="0.75"/>
    <x v="1"/>
  </r>
  <r>
    <x v="5572"/>
    <d v="2025-05-30T00:00:00"/>
    <x v="4591"/>
    <x v="6"/>
    <n v="1"/>
    <x v="1"/>
    <x v="1"/>
    <x v="1"/>
    <m/>
    <s v="Payment"/>
    <n v="1"/>
    <s v="Pourover12 oz"/>
    <n v="3.5"/>
    <x v="1"/>
  </r>
  <r>
    <x v="5573"/>
    <d v="2025-05-30T00:00:00"/>
    <x v="4592"/>
    <x v="9"/>
    <n v="1"/>
    <x v="0"/>
    <x v="3"/>
    <x v="4"/>
    <m/>
    <s v="Payment"/>
    <n v="1"/>
    <s v="Syrup"/>
    <n v="0.75"/>
    <x v="1"/>
  </r>
  <r>
    <x v="5573"/>
    <d v="2025-05-30T00:00:00"/>
    <x v="4592"/>
    <x v="6"/>
    <n v="1"/>
    <x v="1"/>
    <x v="1"/>
    <x v="1"/>
    <m/>
    <s v="Payment"/>
    <n v="1"/>
    <s v="Pourover12 oz"/>
    <n v="3.5"/>
    <x v="1"/>
  </r>
  <r>
    <x v="5574"/>
    <d v="2025-05-30T00:00:00"/>
    <x v="4593"/>
    <x v="1"/>
    <n v="1"/>
    <x v="1"/>
    <x v="1"/>
    <x v="1"/>
    <m/>
    <s v="Payment"/>
    <n v="1"/>
    <s v="Café latté12 oz"/>
    <n v="4.25"/>
    <x v="1"/>
  </r>
  <r>
    <x v="5575"/>
    <d v="2025-05-30T00:00:00"/>
    <x v="4594"/>
    <x v="9"/>
    <n v="1"/>
    <x v="0"/>
    <x v="3"/>
    <x v="4"/>
    <m/>
    <s v="Payment"/>
    <n v="1"/>
    <s v="Syrup"/>
    <n v="0.75"/>
    <x v="1"/>
  </r>
  <r>
    <x v="5575"/>
    <d v="2025-05-30T00:00:00"/>
    <x v="4594"/>
    <x v="6"/>
    <n v="1"/>
    <x v="1"/>
    <x v="1"/>
    <x v="1"/>
    <m/>
    <s v="Payment"/>
    <n v="1"/>
    <s v="Pourover12 oz"/>
    <n v="3.5"/>
    <x v="1"/>
  </r>
  <r>
    <x v="5576"/>
    <d v="2025-05-30T00:00:00"/>
    <x v="4595"/>
    <x v="12"/>
    <n v="1"/>
    <x v="3"/>
    <x v="1"/>
    <x v="1"/>
    <m/>
    <s v="Payment"/>
    <n v="1"/>
    <s v="Espresso1 oz"/>
    <n v="2.5"/>
    <x v="1"/>
  </r>
  <r>
    <x v="5577"/>
    <d v="2025-05-30T00:00:00"/>
    <x v="4596"/>
    <x v="1"/>
    <n v="1"/>
    <x v="1"/>
    <x v="1"/>
    <x v="1"/>
    <m/>
    <s v="Payment"/>
    <n v="1"/>
    <s v="Café latté12 oz"/>
    <n v="4.25"/>
    <x v="1"/>
  </r>
  <r>
    <x v="5578"/>
    <d v="2025-05-30T00:00:00"/>
    <x v="4597"/>
    <x v="18"/>
    <n v="1"/>
    <x v="1"/>
    <x v="5"/>
    <x v="3"/>
    <m/>
    <s v="Payment"/>
    <n v="2"/>
    <s v="Soda water with fruit slice12 oz"/>
    <n v="2"/>
    <x v="1"/>
  </r>
  <r>
    <x v="5578"/>
    <d v="2025-05-30T00:00:00"/>
    <x v="4597"/>
    <x v="3"/>
    <n v="1"/>
    <x v="0"/>
    <x v="1"/>
    <x v="2"/>
    <m/>
    <s v="Payment"/>
    <n v="2"/>
    <s v="Drip coffee refill"/>
    <n v="1.25"/>
    <x v="1"/>
  </r>
  <r>
    <x v="5579"/>
    <d v="2025-05-30T00:00:00"/>
    <x v="52"/>
    <x v="8"/>
    <n v="1"/>
    <x v="1"/>
    <x v="2"/>
    <x v="3"/>
    <m/>
    <s v="Payment"/>
    <n v="1"/>
    <s v="Iced tea12 oz"/>
    <n v="4.25"/>
    <x v="1"/>
  </r>
  <r>
    <x v="5579"/>
    <d v="2025-05-30T00:00:00"/>
    <x v="52"/>
    <x v="15"/>
    <n v="1"/>
    <x v="1"/>
    <x v="1"/>
    <x v="3"/>
    <m/>
    <s v="Payment"/>
    <n v="1"/>
    <s v="Frappé12 oz"/>
    <n v="4.75"/>
    <x v="1"/>
  </r>
  <r>
    <x v="5579"/>
    <d v="2025-05-30T00:00:00"/>
    <x v="52"/>
    <x v="11"/>
    <n v="1"/>
    <x v="0"/>
    <x v="3"/>
    <x v="4"/>
    <m/>
    <s v="Payment"/>
    <n v="1"/>
    <s v="Extra shot"/>
    <n v="1"/>
    <x v="1"/>
  </r>
  <r>
    <x v="5580"/>
    <d v="2025-05-30T00:00:00"/>
    <x v="4598"/>
    <x v="6"/>
    <n v="1"/>
    <x v="1"/>
    <x v="1"/>
    <x v="1"/>
    <m/>
    <s v="Payment"/>
    <n v="2"/>
    <s v="Pourover12 oz"/>
    <n v="3.5"/>
    <x v="1"/>
  </r>
  <r>
    <x v="5581"/>
    <d v="2025-05-30T00:00:00"/>
    <x v="4599"/>
    <x v="9"/>
    <n v="1"/>
    <x v="0"/>
    <x v="3"/>
    <x v="4"/>
    <m/>
    <s v="Payment"/>
    <n v="1"/>
    <s v="Syrup"/>
    <n v="0.75"/>
    <x v="1"/>
  </r>
  <r>
    <x v="5581"/>
    <d v="2025-05-30T00:00:00"/>
    <x v="4599"/>
    <x v="15"/>
    <n v="1"/>
    <x v="1"/>
    <x v="1"/>
    <x v="3"/>
    <m/>
    <s v="Payment"/>
    <n v="1"/>
    <s v="Frappé12 oz"/>
    <n v="4.75"/>
    <x v="1"/>
  </r>
  <r>
    <x v="5582"/>
    <d v="2025-05-30T00:00:00"/>
    <x v="4600"/>
    <x v="1"/>
    <n v="1"/>
    <x v="1"/>
    <x v="1"/>
    <x v="1"/>
    <m/>
    <s v="Payment"/>
    <n v="1"/>
    <s v="Café latté12 oz"/>
    <n v="4.25"/>
    <x v="1"/>
  </r>
  <r>
    <x v="5583"/>
    <d v="2025-05-30T00:00:00"/>
    <x v="4601"/>
    <x v="15"/>
    <n v="1"/>
    <x v="1"/>
    <x v="1"/>
    <x v="3"/>
    <m/>
    <s v="Payment"/>
    <n v="2"/>
    <s v="Frappé12 oz"/>
    <n v="4.75"/>
    <x v="1"/>
  </r>
  <r>
    <x v="5584"/>
    <d v="2025-05-30T00:00:00"/>
    <x v="4602"/>
    <x v="1"/>
    <n v="1"/>
    <x v="1"/>
    <x v="1"/>
    <x v="1"/>
    <m/>
    <s v="Payment"/>
    <n v="2"/>
    <s v="Café latté12 oz"/>
    <n v="4.25"/>
    <x v="1"/>
  </r>
  <r>
    <x v="5585"/>
    <d v="2025-05-30T00:00:00"/>
    <x v="4603"/>
    <x v="34"/>
    <n v="1"/>
    <x v="1"/>
    <x v="5"/>
    <x v="3"/>
    <m/>
    <s v="Payment"/>
    <n v="1"/>
    <s v="Mango lassi12 oz"/>
    <n v="5.75"/>
    <x v="1"/>
  </r>
  <r>
    <x v="5585"/>
    <d v="2025-05-30T00:00:00"/>
    <x v="4603"/>
    <x v="15"/>
    <n v="1"/>
    <x v="1"/>
    <x v="1"/>
    <x v="3"/>
    <m/>
    <s v="Payment"/>
    <n v="1"/>
    <s v="Frappé12 oz"/>
    <n v="4.75"/>
    <x v="1"/>
  </r>
  <r>
    <x v="5586"/>
    <d v="2025-05-30T00:00:00"/>
    <x v="4604"/>
    <x v="15"/>
    <n v="2"/>
    <x v="1"/>
    <x v="1"/>
    <x v="3"/>
    <m/>
    <s v="Payment"/>
    <n v="2"/>
    <s v="Frappé12 oz"/>
    <n v="9.5"/>
    <x v="1"/>
  </r>
  <r>
    <x v="5587"/>
    <d v="2025-05-30T00:00:00"/>
    <x v="2677"/>
    <x v="17"/>
    <n v="1"/>
    <x v="1"/>
    <x v="1"/>
    <x v="3"/>
    <m/>
    <s v="Payment"/>
    <n v="1"/>
    <s v="Iced Guillermo12 oz"/>
    <n v="3.5"/>
    <x v="1"/>
  </r>
  <r>
    <x v="5588"/>
    <d v="2025-05-30T00:00:00"/>
    <x v="4605"/>
    <x v="15"/>
    <n v="1"/>
    <x v="1"/>
    <x v="1"/>
    <x v="3"/>
    <m/>
    <s v="Payment"/>
    <n v="2"/>
    <s v="Frappé12 oz"/>
    <n v="4.75"/>
    <x v="1"/>
  </r>
  <r>
    <x v="5589"/>
    <d v="2025-05-30T00:00:00"/>
    <x v="4606"/>
    <x v="44"/>
    <n v="1"/>
    <x v="0"/>
    <x v="1"/>
    <x v="11"/>
    <m/>
    <s v="Payment"/>
    <n v="2"/>
    <s v="To-go box"/>
    <n v="15.75"/>
    <x v="1"/>
  </r>
  <r>
    <x v="5589"/>
    <d v="2025-05-30T00:00:00"/>
    <x v="4606"/>
    <x v="10"/>
    <n v="1"/>
    <x v="1"/>
    <x v="4"/>
    <x v="5"/>
    <m/>
    <s v="Payment"/>
    <n v="2"/>
    <s v="Single-origin12 oz"/>
    <n v="14.95"/>
    <x v="1"/>
  </r>
  <r>
    <x v="5590"/>
    <d v="2025-05-30T00:00:00"/>
    <x v="4607"/>
    <x v="1"/>
    <n v="1"/>
    <x v="1"/>
    <x v="1"/>
    <x v="1"/>
    <m/>
    <s v="Payment"/>
    <n v="2"/>
    <s v="Café latté12 oz"/>
    <n v="4.25"/>
    <x v="1"/>
  </r>
  <r>
    <x v="5591"/>
    <d v="2025-05-30T00:00:00"/>
    <x v="4608"/>
    <x v="20"/>
    <n v="1"/>
    <x v="1"/>
    <x v="2"/>
    <x v="1"/>
    <m/>
    <s v="Payment"/>
    <n v="2"/>
    <s v="Rooibos latté12 oz"/>
    <n v="5.5"/>
    <x v="1"/>
  </r>
  <r>
    <x v="5591"/>
    <d v="2025-05-30T00:00:00"/>
    <x v="4608"/>
    <x v="11"/>
    <n v="1"/>
    <x v="0"/>
    <x v="3"/>
    <x v="4"/>
    <m/>
    <s v="Payment"/>
    <n v="2"/>
    <s v="Extra shot"/>
    <n v="1"/>
    <x v="1"/>
  </r>
  <r>
    <x v="5591"/>
    <d v="2025-05-30T00:00:00"/>
    <x v="4608"/>
    <x v="1"/>
    <n v="1"/>
    <x v="1"/>
    <x v="1"/>
    <x v="1"/>
    <m/>
    <s v="Payment"/>
    <n v="2"/>
    <s v="Café latté12 oz"/>
    <n v="4.25"/>
    <x v="1"/>
  </r>
  <r>
    <x v="5592"/>
    <d v="2025-05-30T00:00:00"/>
    <x v="4609"/>
    <x v="1"/>
    <n v="1"/>
    <x v="1"/>
    <x v="1"/>
    <x v="1"/>
    <m/>
    <s v="Payment"/>
    <n v="1"/>
    <s v="Café latté12 oz"/>
    <n v="4.25"/>
    <x v="1"/>
  </r>
  <r>
    <x v="5593"/>
    <d v="2025-05-30T00:00:00"/>
    <x v="4610"/>
    <x v="6"/>
    <n v="1"/>
    <x v="1"/>
    <x v="1"/>
    <x v="1"/>
    <m/>
    <s v="Payment"/>
    <n v="2"/>
    <s v="Pourover12 oz"/>
    <n v="3.5"/>
    <x v="1"/>
  </r>
  <r>
    <x v="5594"/>
    <d v="2025-05-30T00:00:00"/>
    <x v="4611"/>
    <x v="7"/>
    <n v="1"/>
    <x v="2"/>
    <x v="1"/>
    <x v="1"/>
    <m/>
    <s v="Payment"/>
    <n v="2"/>
    <s v="Turkish coffee3 oz"/>
    <n v="3.75"/>
    <x v="1"/>
  </r>
  <r>
    <x v="5594"/>
    <d v="2025-05-30T00:00:00"/>
    <x v="4611"/>
    <x v="15"/>
    <n v="1"/>
    <x v="1"/>
    <x v="1"/>
    <x v="3"/>
    <m/>
    <s v="Payment"/>
    <n v="2"/>
    <s v="Frappé12 oz"/>
    <n v="4.75"/>
    <x v="1"/>
  </r>
  <r>
    <x v="5594"/>
    <d v="2025-05-30T00:00:00"/>
    <x v="4611"/>
    <x v="10"/>
    <n v="1"/>
    <x v="1"/>
    <x v="4"/>
    <x v="5"/>
    <m/>
    <s v="Payment"/>
    <n v="2"/>
    <s v="Single-origin12 oz"/>
    <n v="14.95"/>
    <x v="1"/>
  </r>
  <r>
    <x v="5595"/>
    <d v="2025-05-30T00:00:00"/>
    <x v="4612"/>
    <x v="17"/>
    <n v="1"/>
    <x v="1"/>
    <x v="1"/>
    <x v="3"/>
    <m/>
    <s v="Payment"/>
    <n v="1"/>
    <s v="Iced Guillermo12 oz"/>
    <n v="3.5"/>
    <x v="1"/>
  </r>
  <r>
    <x v="5596"/>
    <d v="2025-05-30T00:00:00"/>
    <x v="4613"/>
    <x v="7"/>
    <n v="1"/>
    <x v="2"/>
    <x v="1"/>
    <x v="1"/>
    <m/>
    <s v="Payment"/>
    <n v="1"/>
    <s v="Turkish coffee3 oz"/>
    <n v="3.75"/>
    <x v="1"/>
  </r>
  <r>
    <x v="5596"/>
    <d v="2025-05-30T00:00:00"/>
    <x v="4613"/>
    <x v="9"/>
    <n v="1"/>
    <x v="0"/>
    <x v="3"/>
    <x v="4"/>
    <m/>
    <s v="Payment"/>
    <n v="1"/>
    <s v="Syrup"/>
    <n v="0.75"/>
    <x v="1"/>
  </r>
  <r>
    <x v="5596"/>
    <d v="2025-05-30T00:00:00"/>
    <x v="4613"/>
    <x v="6"/>
    <n v="1"/>
    <x v="1"/>
    <x v="1"/>
    <x v="1"/>
    <m/>
    <s v="Payment"/>
    <n v="1"/>
    <s v="Pourover12 oz"/>
    <n v="3.5"/>
    <x v="1"/>
  </r>
  <r>
    <x v="5597"/>
    <d v="2025-05-30T00:00:00"/>
    <x v="4614"/>
    <x v="6"/>
    <n v="1"/>
    <x v="1"/>
    <x v="1"/>
    <x v="1"/>
    <m/>
    <s v="Payment"/>
    <n v="2"/>
    <s v="Pourover12 oz"/>
    <n v="3.5"/>
    <x v="1"/>
  </r>
  <r>
    <x v="5598"/>
    <d v="2025-05-30T00:00:00"/>
    <x v="631"/>
    <x v="3"/>
    <n v="1"/>
    <x v="0"/>
    <x v="1"/>
    <x v="2"/>
    <m/>
    <s v="Payment"/>
    <n v="1"/>
    <s v="Drip coffee refill"/>
    <n v="1.25"/>
    <x v="1"/>
  </r>
  <r>
    <x v="5599"/>
    <d v="2025-05-30T00:00:00"/>
    <x v="4615"/>
    <x v="5"/>
    <n v="1"/>
    <x v="1"/>
    <x v="1"/>
    <x v="1"/>
    <m/>
    <s v="Payment"/>
    <n v="2"/>
    <s v="Café Cubano12 oz"/>
    <n v="7"/>
    <x v="1"/>
  </r>
  <r>
    <x v="5600"/>
    <d v="2025-05-30T00:00:00"/>
    <x v="4616"/>
    <x v="6"/>
    <n v="1"/>
    <x v="1"/>
    <x v="1"/>
    <x v="1"/>
    <m/>
    <s v="Payment"/>
    <n v="2"/>
    <s v="Pourover12 oz"/>
    <n v="3.5"/>
    <x v="1"/>
  </r>
  <r>
    <x v="5601"/>
    <d v="2025-05-30T00:00:00"/>
    <x v="4617"/>
    <x v="24"/>
    <n v="1"/>
    <x v="1"/>
    <x v="1"/>
    <x v="1"/>
    <m/>
    <s v="Payment"/>
    <n v="1"/>
    <s v="Aeropress12 oz"/>
    <n v="6"/>
    <x v="1"/>
  </r>
  <r>
    <x v="5602"/>
    <d v="2025-05-30T00:00:00"/>
    <x v="3499"/>
    <x v="7"/>
    <n v="1"/>
    <x v="2"/>
    <x v="1"/>
    <x v="1"/>
    <m/>
    <s v="Payment"/>
    <n v="2"/>
    <s v="Turkish coffee3 oz"/>
    <n v="3.75"/>
    <x v="1"/>
  </r>
  <r>
    <x v="5603"/>
    <d v="2025-05-30T00:00:00"/>
    <x v="438"/>
    <x v="6"/>
    <n v="1"/>
    <x v="1"/>
    <x v="1"/>
    <x v="1"/>
    <m/>
    <s v="Payment"/>
    <n v="1"/>
    <s v="Pourover12 oz"/>
    <n v="3.5"/>
    <x v="1"/>
  </r>
  <r>
    <x v="5603"/>
    <d v="2025-05-30T00:00:00"/>
    <x v="438"/>
    <x v="1"/>
    <n v="1"/>
    <x v="1"/>
    <x v="1"/>
    <x v="1"/>
    <m/>
    <s v="Payment"/>
    <n v="1"/>
    <s v="Café latté12 oz"/>
    <n v="4.25"/>
    <x v="1"/>
  </r>
  <r>
    <x v="5604"/>
    <d v="2025-05-30T00:00:00"/>
    <x v="4618"/>
    <x v="2"/>
    <n v="1"/>
    <x v="1"/>
    <x v="1"/>
    <x v="1"/>
    <m/>
    <s v="Payment"/>
    <n v="1"/>
    <s v="Cappuccino12 oz"/>
    <n v="5.5"/>
    <x v="1"/>
  </r>
  <r>
    <x v="5605"/>
    <d v="2025-05-30T00:00:00"/>
    <x v="4619"/>
    <x v="7"/>
    <n v="1"/>
    <x v="2"/>
    <x v="1"/>
    <x v="1"/>
    <m/>
    <s v="Payment"/>
    <n v="2"/>
    <s v="Turkish coffee3 oz"/>
    <n v="3.75"/>
    <x v="1"/>
  </r>
  <r>
    <x v="5605"/>
    <d v="2025-05-30T00:00:00"/>
    <x v="4619"/>
    <x v="6"/>
    <n v="1"/>
    <x v="1"/>
    <x v="1"/>
    <x v="1"/>
    <m/>
    <s v="Payment"/>
    <n v="2"/>
    <s v="Pourover12 oz"/>
    <n v="3.5"/>
    <x v="1"/>
  </r>
  <r>
    <x v="5605"/>
    <d v="2025-05-30T00:00:00"/>
    <x v="4619"/>
    <x v="19"/>
    <n v="1"/>
    <x v="1"/>
    <x v="4"/>
    <x v="5"/>
    <m/>
    <s v="Payment"/>
    <n v="2"/>
    <s v="House blend12 oz"/>
    <n v="12.95"/>
    <x v="1"/>
  </r>
  <r>
    <x v="5606"/>
    <d v="2025-05-30T00:00:00"/>
    <x v="4620"/>
    <x v="20"/>
    <n v="1"/>
    <x v="1"/>
    <x v="2"/>
    <x v="1"/>
    <m/>
    <s v="Payment"/>
    <n v="1"/>
    <s v="Rooibos latté12 oz"/>
    <n v="5.5"/>
    <x v="1"/>
  </r>
  <r>
    <x v="5606"/>
    <d v="2025-05-30T00:00:00"/>
    <x v="4620"/>
    <x v="14"/>
    <n v="1"/>
    <x v="5"/>
    <x v="5"/>
    <x v="1"/>
    <m/>
    <s v="Payment"/>
    <n v="1"/>
    <s v="Hot chocolateRegular (12 oz)"/>
    <n v="4.75"/>
    <x v="1"/>
  </r>
  <r>
    <x v="5607"/>
    <d v="2025-05-30T00:00:00"/>
    <x v="4621"/>
    <x v="9"/>
    <n v="1"/>
    <x v="0"/>
    <x v="3"/>
    <x v="4"/>
    <m/>
    <s v="Payment"/>
    <n v="1"/>
    <s v="Syrup"/>
    <n v="0.75"/>
    <x v="1"/>
  </r>
  <r>
    <x v="5607"/>
    <d v="2025-05-30T00:00:00"/>
    <x v="4621"/>
    <x v="6"/>
    <n v="1"/>
    <x v="1"/>
    <x v="1"/>
    <x v="1"/>
    <m/>
    <s v="Payment"/>
    <n v="1"/>
    <s v="Pourover12 oz"/>
    <n v="3.5"/>
    <x v="1"/>
  </r>
  <r>
    <x v="5607"/>
    <d v="2025-05-30T00:00:00"/>
    <x v="4621"/>
    <x v="4"/>
    <n v="1"/>
    <x v="1"/>
    <x v="1"/>
    <x v="1"/>
    <m/>
    <s v="Payment"/>
    <n v="1"/>
    <s v="Drip coffee12 oz"/>
    <n v="2.25"/>
    <x v="1"/>
  </r>
  <r>
    <x v="5608"/>
    <d v="2025-05-30T00:00:00"/>
    <x v="4622"/>
    <x v="15"/>
    <n v="1"/>
    <x v="1"/>
    <x v="1"/>
    <x v="3"/>
    <m/>
    <s v="Payment"/>
    <n v="1"/>
    <s v="Frappé12 oz"/>
    <n v="4.75"/>
    <x v="1"/>
  </r>
  <r>
    <x v="5609"/>
    <d v="2025-05-30T00:00:00"/>
    <x v="4623"/>
    <x v="7"/>
    <n v="1"/>
    <x v="2"/>
    <x v="1"/>
    <x v="1"/>
    <m/>
    <s v="Payment"/>
    <n v="1"/>
    <s v="Turkish coffee3 oz"/>
    <n v="3.75"/>
    <x v="1"/>
  </r>
  <r>
    <x v="5610"/>
    <d v="2025-05-30T00:00:00"/>
    <x v="4624"/>
    <x v="22"/>
    <n v="1"/>
    <x v="4"/>
    <x v="1"/>
    <x v="3"/>
    <m/>
    <s v="Payment"/>
    <n v="1"/>
    <s v="Iced café bombón10 oz"/>
    <n v="4.75"/>
    <x v="1"/>
  </r>
  <r>
    <x v="5611"/>
    <d v="2025-05-30T00:00:00"/>
    <x v="4625"/>
    <x v="4"/>
    <n v="1"/>
    <x v="1"/>
    <x v="1"/>
    <x v="1"/>
    <m/>
    <s v="Payment"/>
    <n v="2"/>
    <s v="Drip coffee12 oz"/>
    <n v="2.25"/>
    <x v="1"/>
  </r>
  <r>
    <x v="5612"/>
    <d v="2025-05-30T00:00:00"/>
    <x v="4626"/>
    <x v="24"/>
    <n v="1"/>
    <x v="1"/>
    <x v="1"/>
    <x v="1"/>
    <m/>
    <s v="Payment"/>
    <n v="1"/>
    <s v="Aeropress12 oz"/>
    <n v="6"/>
    <x v="1"/>
  </r>
  <r>
    <x v="5613"/>
    <d v="2025-05-30T00:00:00"/>
    <x v="2567"/>
    <x v="3"/>
    <n v="1"/>
    <x v="0"/>
    <x v="1"/>
    <x v="2"/>
    <m/>
    <s v="Payment"/>
    <n v="1"/>
    <s v="Drip coffee refill"/>
    <n v="1.25"/>
    <x v="1"/>
  </r>
  <r>
    <x v="5614"/>
    <d v="2025-05-30T00:00:00"/>
    <x v="4627"/>
    <x v="6"/>
    <n v="1"/>
    <x v="1"/>
    <x v="1"/>
    <x v="1"/>
    <m/>
    <s v="Payment"/>
    <n v="2"/>
    <s v="Pourover12 oz"/>
    <n v="3.5"/>
    <x v="1"/>
  </r>
  <r>
    <x v="5615"/>
    <d v="2025-05-30T00:00:00"/>
    <x v="2571"/>
    <x v="15"/>
    <n v="1"/>
    <x v="1"/>
    <x v="1"/>
    <x v="3"/>
    <m/>
    <s v="Payment"/>
    <n v="2"/>
    <s v="Frappé12 oz"/>
    <n v="4.75"/>
    <x v="1"/>
  </r>
  <r>
    <x v="5615"/>
    <d v="2025-05-30T00:00:00"/>
    <x v="2571"/>
    <x v="10"/>
    <n v="1"/>
    <x v="1"/>
    <x v="4"/>
    <x v="5"/>
    <m/>
    <s v="Payment"/>
    <n v="2"/>
    <s v="Single-origin12 oz"/>
    <n v="14.95"/>
    <x v="1"/>
  </r>
  <r>
    <x v="5616"/>
    <d v="2025-05-30T00:00:00"/>
    <x v="4628"/>
    <x v="15"/>
    <n v="1"/>
    <x v="1"/>
    <x v="1"/>
    <x v="3"/>
    <m/>
    <s v="Payment"/>
    <n v="1"/>
    <s v="Frappé12 oz"/>
    <n v="4.75"/>
    <x v="1"/>
  </r>
  <r>
    <x v="5616"/>
    <d v="2025-05-30T00:00:00"/>
    <x v="4628"/>
    <x v="1"/>
    <n v="1"/>
    <x v="1"/>
    <x v="1"/>
    <x v="1"/>
    <m/>
    <s v="Payment"/>
    <n v="1"/>
    <s v="Café latté12 oz"/>
    <n v="4.25"/>
    <x v="1"/>
  </r>
  <r>
    <x v="5617"/>
    <d v="2025-05-30T00:00:00"/>
    <x v="4629"/>
    <x v="1"/>
    <n v="1"/>
    <x v="1"/>
    <x v="1"/>
    <x v="1"/>
    <m/>
    <s v="Payment"/>
    <n v="2"/>
    <s v="Café latté12 oz"/>
    <n v="4.25"/>
    <x v="1"/>
  </r>
  <r>
    <x v="5618"/>
    <d v="2025-05-30T00:00:00"/>
    <x v="4630"/>
    <x v="4"/>
    <n v="1"/>
    <x v="1"/>
    <x v="1"/>
    <x v="1"/>
    <m/>
    <s v="Payment"/>
    <n v="1"/>
    <s v="Drip coffee12 oz"/>
    <n v="2.25"/>
    <x v="1"/>
  </r>
  <r>
    <x v="5619"/>
    <d v="2025-05-30T00:00:00"/>
    <x v="2910"/>
    <x v="8"/>
    <n v="1"/>
    <x v="1"/>
    <x v="2"/>
    <x v="3"/>
    <m/>
    <s v="Payment"/>
    <n v="1"/>
    <s v="Iced tea12 oz"/>
    <n v="4.25"/>
    <x v="1"/>
  </r>
  <r>
    <x v="5620"/>
    <d v="2025-05-30T00:00:00"/>
    <x v="473"/>
    <x v="15"/>
    <n v="1"/>
    <x v="1"/>
    <x v="1"/>
    <x v="3"/>
    <m/>
    <s v="Payment"/>
    <n v="2"/>
    <s v="Frappé12 oz"/>
    <n v="4.75"/>
    <x v="1"/>
  </r>
  <r>
    <x v="5621"/>
    <d v="2025-05-30T00:00:00"/>
    <x v="4631"/>
    <x v="9"/>
    <n v="1"/>
    <x v="0"/>
    <x v="3"/>
    <x v="4"/>
    <m/>
    <s v="Payment"/>
    <n v="1"/>
    <s v="Syrup"/>
    <n v="0.75"/>
    <x v="1"/>
  </r>
  <r>
    <x v="5621"/>
    <d v="2025-05-30T00:00:00"/>
    <x v="4631"/>
    <x v="6"/>
    <n v="1"/>
    <x v="1"/>
    <x v="1"/>
    <x v="1"/>
    <m/>
    <s v="Payment"/>
    <n v="1"/>
    <s v="Pourover12 oz"/>
    <n v="3.5"/>
    <x v="1"/>
  </r>
  <r>
    <x v="5622"/>
    <d v="2025-05-30T00:00:00"/>
    <x v="4632"/>
    <x v="6"/>
    <n v="1"/>
    <x v="1"/>
    <x v="1"/>
    <x v="1"/>
    <m/>
    <s v="Payment"/>
    <n v="1"/>
    <s v="Pourover12 oz"/>
    <n v="3.5"/>
    <x v="1"/>
  </r>
  <r>
    <x v="5623"/>
    <d v="2025-05-30T00:00:00"/>
    <x v="4633"/>
    <x v="7"/>
    <n v="1"/>
    <x v="2"/>
    <x v="1"/>
    <x v="1"/>
    <m/>
    <s v="Payment"/>
    <n v="1"/>
    <s v="Turkish coffee3 oz"/>
    <n v="3.75"/>
    <x v="1"/>
  </r>
  <r>
    <x v="5623"/>
    <d v="2025-05-30T00:00:00"/>
    <x v="4633"/>
    <x v="18"/>
    <n v="1"/>
    <x v="1"/>
    <x v="5"/>
    <x v="3"/>
    <m/>
    <s v="Payment"/>
    <n v="1"/>
    <s v="Soda water with fruit slice12 oz"/>
    <n v="2"/>
    <x v="1"/>
  </r>
  <r>
    <x v="5624"/>
    <d v="2025-05-30T00:00:00"/>
    <x v="4634"/>
    <x v="6"/>
    <n v="1"/>
    <x v="1"/>
    <x v="1"/>
    <x v="1"/>
    <m/>
    <s v="Payment"/>
    <n v="2"/>
    <s v="Pourover12 oz"/>
    <n v="3.5"/>
    <x v="1"/>
  </r>
  <r>
    <x v="5625"/>
    <d v="2025-05-30T00:00:00"/>
    <x v="4635"/>
    <x v="6"/>
    <n v="1"/>
    <x v="1"/>
    <x v="1"/>
    <x v="1"/>
    <m/>
    <s v="Payment"/>
    <n v="2"/>
    <s v="Pourover12 oz"/>
    <n v="3.5"/>
    <x v="1"/>
  </r>
  <r>
    <x v="5626"/>
    <d v="2025-05-30T00:00:00"/>
    <x v="4636"/>
    <x v="15"/>
    <n v="1"/>
    <x v="1"/>
    <x v="1"/>
    <x v="3"/>
    <m/>
    <s v="Payment"/>
    <n v="1"/>
    <s v="Frappé12 oz"/>
    <n v="4.75"/>
    <x v="1"/>
  </r>
  <r>
    <x v="5627"/>
    <d v="2025-05-30T00:00:00"/>
    <x v="4637"/>
    <x v="34"/>
    <n v="1"/>
    <x v="1"/>
    <x v="5"/>
    <x v="3"/>
    <m/>
    <s v="Payment"/>
    <n v="1"/>
    <s v="Mango lassi12 oz"/>
    <n v="5.75"/>
    <x v="1"/>
  </r>
  <r>
    <x v="5628"/>
    <d v="2025-05-30T00:00:00"/>
    <x v="4638"/>
    <x v="4"/>
    <n v="1"/>
    <x v="1"/>
    <x v="1"/>
    <x v="1"/>
    <m/>
    <s v="Payment"/>
    <n v="1"/>
    <s v="Drip coffee12 oz"/>
    <n v="2.25"/>
    <x v="1"/>
  </r>
  <r>
    <x v="5629"/>
    <d v="2025-05-30T00:00:00"/>
    <x v="4639"/>
    <x v="9"/>
    <n v="1"/>
    <x v="0"/>
    <x v="3"/>
    <x v="4"/>
    <m/>
    <s v="Payment"/>
    <n v="1"/>
    <s v="Syrup"/>
    <n v="0.75"/>
    <x v="1"/>
  </r>
  <r>
    <x v="5629"/>
    <d v="2025-05-30T00:00:00"/>
    <x v="4639"/>
    <x v="20"/>
    <n v="1"/>
    <x v="1"/>
    <x v="2"/>
    <x v="1"/>
    <m/>
    <s v="Payment"/>
    <n v="1"/>
    <s v="Rooibos latté12 oz"/>
    <n v="5.5"/>
    <x v="1"/>
  </r>
  <r>
    <x v="5629"/>
    <d v="2025-05-30T00:00:00"/>
    <x v="4639"/>
    <x v="6"/>
    <n v="1"/>
    <x v="1"/>
    <x v="1"/>
    <x v="1"/>
    <m/>
    <s v="Payment"/>
    <n v="1"/>
    <s v="Pourover12 oz"/>
    <n v="3.5"/>
    <x v="1"/>
  </r>
  <r>
    <x v="5630"/>
    <d v="2025-05-30T00:00:00"/>
    <x v="485"/>
    <x v="15"/>
    <n v="1"/>
    <x v="1"/>
    <x v="1"/>
    <x v="3"/>
    <m/>
    <s v="Payment"/>
    <n v="2"/>
    <s v="Frappé12 oz"/>
    <n v="4.75"/>
    <x v="1"/>
  </r>
  <r>
    <x v="5631"/>
    <d v="2025-05-30T00:00:00"/>
    <x v="2164"/>
    <x v="7"/>
    <n v="1"/>
    <x v="2"/>
    <x v="1"/>
    <x v="1"/>
    <m/>
    <s v="Payment"/>
    <n v="2"/>
    <s v="Turkish coffee3 oz"/>
    <n v="3.75"/>
    <x v="1"/>
  </r>
  <r>
    <x v="5632"/>
    <d v="2025-05-30T00:00:00"/>
    <x v="2433"/>
    <x v="4"/>
    <n v="1"/>
    <x v="1"/>
    <x v="1"/>
    <x v="1"/>
    <m/>
    <s v="Payment"/>
    <n v="1"/>
    <s v="Drip coffee12 oz"/>
    <n v="2.25"/>
    <x v="1"/>
  </r>
  <r>
    <x v="5633"/>
    <d v="2025-05-30T00:00:00"/>
    <x v="4640"/>
    <x v="19"/>
    <n v="1"/>
    <x v="1"/>
    <x v="4"/>
    <x v="5"/>
    <m/>
    <s v="Payment"/>
    <n v="1"/>
    <s v="House blend12 oz"/>
    <n v="12.95"/>
    <x v="1"/>
  </r>
  <r>
    <x v="5634"/>
    <d v="2025-05-30T00:00:00"/>
    <x v="4641"/>
    <x v="34"/>
    <n v="1"/>
    <x v="1"/>
    <x v="5"/>
    <x v="3"/>
    <m/>
    <s v="Payment"/>
    <n v="1"/>
    <s v="Mango lassi12 oz"/>
    <n v="5.75"/>
    <x v="1"/>
  </r>
  <r>
    <x v="5634"/>
    <d v="2025-05-30T00:00:00"/>
    <x v="4641"/>
    <x v="17"/>
    <n v="1"/>
    <x v="1"/>
    <x v="1"/>
    <x v="3"/>
    <m/>
    <s v="Payment"/>
    <n v="1"/>
    <s v="Iced Guillermo12 oz"/>
    <n v="3.5"/>
    <x v="1"/>
  </r>
  <r>
    <x v="5635"/>
    <d v="2025-05-30T00:00:00"/>
    <x v="4642"/>
    <x v="12"/>
    <n v="1"/>
    <x v="3"/>
    <x v="1"/>
    <x v="1"/>
    <m/>
    <s v="Payment"/>
    <n v="1"/>
    <s v="Espresso1 oz"/>
    <n v="2.5"/>
    <x v="1"/>
  </r>
  <r>
    <x v="5636"/>
    <d v="2025-05-30T00:00:00"/>
    <x v="4643"/>
    <x v="6"/>
    <n v="1"/>
    <x v="1"/>
    <x v="1"/>
    <x v="1"/>
    <m/>
    <s v="Payment"/>
    <n v="2"/>
    <s v="Pourover12 oz"/>
    <n v="3.5"/>
    <x v="1"/>
  </r>
  <r>
    <x v="5637"/>
    <d v="2025-05-30T00:00:00"/>
    <x v="4644"/>
    <x v="4"/>
    <n v="1"/>
    <x v="1"/>
    <x v="1"/>
    <x v="1"/>
    <m/>
    <s v="Payment"/>
    <n v="1"/>
    <s v="Drip coffee12 oz"/>
    <n v="2.25"/>
    <x v="1"/>
  </r>
  <r>
    <x v="5638"/>
    <d v="2025-05-30T00:00:00"/>
    <x v="4645"/>
    <x v="6"/>
    <n v="1"/>
    <x v="1"/>
    <x v="1"/>
    <x v="1"/>
    <m/>
    <s v="Payment"/>
    <n v="2"/>
    <s v="Pourover12 oz"/>
    <n v="3.5"/>
    <x v="1"/>
  </r>
  <r>
    <x v="5639"/>
    <d v="2025-05-30T00:00:00"/>
    <x v="4646"/>
    <x v="15"/>
    <n v="1"/>
    <x v="1"/>
    <x v="1"/>
    <x v="3"/>
    <m/>
    <s v="Payment"/>
    <n v="1"/>
    <s v="Frappé12 oz"/>
    <n v="4.75"/>
    <x v="1"/>
  </r>
  <r>
    <x v="5640"/>
    <d v="2025-05-30T00:00:00"/>
    <x v="4647"/>
    <x v="7"/>
    <n v="1"/>
    <x v="2"/>
    <x v="1"/>
    <x v="1"/>
    <m/>
    <s v="Payment"/>
    <n v="1"/>
    <s v="Turkish coffee3 oz"/>
    <n v="3.75"/>
    <x v="1"/>
  </r>
  <r>
    <x v="5641"/>
    <d v="2025-05-30T00:00:00"/>
    <x v="4648"/>
    <x v="7"/>
    <n v="1"/>
    <x v="2"/>
    <x v="1"/>
    <x v="1"/>
    <m/>
    <s v="Payment"/>
    <n v="2"/>
    <s v="Turkish coffee3 oz"/>
    <n v="3.75"/>
    <x v="1"/>
  </r>
  <r>
    <x v="5642"/>
    <d v="2025-05-30T00:00:00"/>
    <x v="4649"/>
    <x v="15"/>
    <n v="1"/>
    <x v="1"/>
    <x v="1"/>
    <x v="3"/>
    <m/>
    <s v="Payment"/>
    <n v="1"/>
    <s v="Frappé12 oz"/>
    <n v="4.75"/>
    <x v="1"/>
  </r>
  <r>
    <x v="5643"/>
    <d v="2025-05-30T00:00:00"/>
    <x v="4650"/>
    <x v="15"/>
    <n v="1"/>
    <x v="1"/>
    <x v="1"/>
    <x v="3"/>
    <m/>
    <s v="Payment"/>
    <n v="1"/>
    <s v="Frappé12 oz"/>
    <n v="4.75"/>
    <x v="1"/>
  </r>
  <r>
    <x v="5644"/>
    <d v="2025-05-30T00:00:00"/>
    <x v="4651"/>
    <x v="2"/>
    <n v="1"/>
    <x v="1"/>
    <x v="1"/>
    <x v="1"/>
    <m/>
    <s v="Payment"/>
    <n v="1"/>
    <s v="Cappuccino12 oz"/>
    <n v="5.5"/>
    <x v="1"/>
  </r>
  <r>
    <x v="5644"/>
    <d v="2025-05-30T00:00:00"/>
    <x v="4651"/>
    <x v="5"/>
    <n v="1"/>
    <x v="1"/>
    <x v="1"/>
    <x v="1"/>
    <m/>
    <s v="Payment"/>
    <n v="1"/>
    <s v="Café Cubano12 oz"/>
    <n v="7"/>
    <x v="1"/>
  </r>
  <r>
    <x v="5645"/>
    <d v="2025-05-30T00:00:00"/>
    <x v="4652"/>
    <x v="3"/>
    <n v="1"/>
    <x v="0"/>
    <x v="1"/>
    <x v="2"/>
    <m/>
    <s v="Payment"/>
    <n v="1"/>
    <s v="Drip coffee refill"/>
    <n v="1.25"/>
    <x v="1"/>
  </r>
  <r>
    <x v="5646"/>
    <d v="2025-05-30T00:00:00"/>
    <x v="4653"/>
    <x v="6"/>
    <n v="1"/>
    <x v="1"/>
    <x v="1"/>
    <x v="1"/>
    <m/>
    <s v="Payment"/>
    <n v="2"/>
    <s v="Pourover12 oz"/>
    <n v="3.5"/>
    <x v="1"/>
  </r>
  <r>
    <x v="5647"/>
    <d v="2025-05-30T00:00:00"/>
    <x v="4654"/>
    <x v="7"/>
    <n v="1"/>
    <x v="2"/>
    <x v="1"/>
    <x v="1"/>
    <m/>
    <s v="Payment"/>
    <n v="2"/>
    <s v="Turkish coffee3 oz"/>
    <n v="3.75"/>
    <x v="1"/>
  </r>
  <r>
    <x v="5648"/>
    <d v="2025-05-30T00:00:00"/>
    <x v="4655"/>
    <x v="20"/>
    <n v="1"/>
    <x v="1"/>
    <x v="2"/>
    <x v="1"/>
    <m/>
    <s v="Payment"/>
    <n v="1"/>
    <s v="Rooibos latté12 oz"/>
    <n v="5.5"/>
    <x v="1"/>
  </r>
  <r>
    <x v="5648"/>
    <d v="2025-05-30T00:00:00"/>
    <x v="4655"/>
    <x v="6"/>
    <n v="1"/>
    <x v="1"/>
    <x v="1"/>
    <x v="1"/>
    <m/>
    <s v="Payment"/>
    <n v="1"/>
    <s v="Pourover12 oz"/>
    <n v="3.5"/>
    <x v="1"/>
  </r>
  <r>
    <x v="5649"/>
    <d v="2025-05-30T00:00:00"/>
    <x v="4656"/>
    <x v="6"/>
    <n v="1"/>
    <x v="1"/>
    <x v="1"/>
    <x v="1"/>
    <m/>
    <s v="Refund"/>
    <n v="2"/>
    <s v="Pourover12 oz"/>
    <n v="3.5"/>
    <x v="1"/>
  </r>
  <r>
    <x v="5650"/>
    <d v="2025-05-30T00:00:00"/>
    <x v="4657"/>
    <x v="3"/>
    <n v="1"/>
    <x v="0"/>
    <x v="1"/>
    <x v="2"/>
    <m/>
    <s v="Payment"/>
    <n v="1"/>
    <s v="Drip coffee refill"/>
    <n v="1.25"/>
    <x v="1"/>
  </r>
  <r>
    <x v="5651"/>
    <d v="2025-05-30T00:00:00"/>
    <x v="4658"/>
    <x v="7"/>
    <n v="1"/>
    <x v="2"/>
    <x v="1"/>
    <x v="1"/>
    <m/>
    <s v="Payment"/>
    <n v="2"/>
    <s v="Turkish coffee3 oz"/>
    <n v="3.75"/>
    <x v="1"/>
  </r>
  <r>
    <x v="5651"/>
    <d v="2025-05-30T00:00:00"/>
    <x v="4658"/>
    <x v="9"/>
    <n v="1"/>
    <x v="0"/>
    <x v="3"/>
    <x v="4"/>
    <m/>
    <s v="Payment"/>
    <n v="2"/>
    <s v="Syrup"/>
    <n v="0.75"/>
    <x v="1"/>
  </r>
  <r>
    <x v="5651"/>
    <d v="2025-05-30T00:00:00"/>
    <x v="4658"/>
    <x v="6"/>
    <n v="1"/>
    <x v="1"/>
    <x v="1"/>
    <x v="1"/>
    <m/>
    <s v="Payment"/>
    <n v="2"/>
    <s v="Pourover12 oz"/>
    <n v="3.5"/>
    <x v="1"/>
  </r>
  <r>
    <x v="5652"/>
    <d v="2025-05-30T00:00:00"/>
    <x v="4659"/>
    <x v="24"/>
    <n v="1"/>
    <x v="1"/>
    <x v="1"/>
    <x v="1"/>
    <m/>
    <s v="Payment"/>
    <n v="2"/>
    <s v="Aeropress12 oz"/>
    <n v="6"/>
    <x v="1"/>
  </r>
  <r>
    <x v="5653"/>
    <d v="2025-05-30T00:00:00"/>
    <x v="4660"/>
    <x v="1"/>
    <n v="1"/>
    <x v="1"/>
    <x v="1"/>
    <x v="1"/>
    <m/>
    <s v="Payment"/>
    <n v="2"/>
    <s v="Café latté12 oz"/>
    <n v="4.25"/>
    <x v="1"/>
  </r>
  <r>
    <x v="5654"/>
    <d v="2025-05-30T00:00:00"/>
    <x v="4661"/>
    <x v="10"/>
    <n v="1"/>
    <x v="1"/>
    <x v="4"/>
    <x v="5"/>
    <m/>
    <s v="Payment"/>
    <n v="1"/>
    <s v="Single-origin12 oz"/>
    <n v="14.95"/>
    <x v="1"/>
  </r>
  <r>
    <x v="5655"/>
    <d v="2025-05-30T00:00:00"/>
    <x v="4662"/>
    <x v="15"/>
    <n v="1"/>
    <x v="1"/>
    <x v="1"/>
    <x v="3"/>
    <m/>
    <s v="Payment"/>
    <n v="2"/>
    <s v="Frappé12 oz"/>
    <n v="4.75"/>
    <x v="1"/>
  </r>
  <r>
    <x v="5656"/>
    <d v="2025-05-30T00:00:00"/>
    <x v="4663"/>
    <x v="15"/>
    <n v="1"/>
    <x v="1"/>
    <x v="1"/>
    <x v="3"/>
    <m/>
    <s v="Payment"/>
    <n v="1"/>
    <s v="Frappé12 oz"/>
    <n v="4.75"/>
    <x v="1"/>
  </r>
  <r>
    <x v="5656"/>
    <d v="2025-05-30T00:00:00"/>
    <x v="4663"/>
    <x v="11"/>
    <n v="1"/>
    <x v="0"/>
    <x v="3"/>
    <x v="4"/>
    <m/>
    <s v="Payment"/>
    <n v="1"/>
    <s v="Extra shot"/>
    <n v="1"/>
    <x v="1"/>
  </r>
  <r>
    <x v="5657"/>
    <d v="2025-05-30T00:00:00"/>
    <x v="4664"/>
    <x v="9"/>
    <n v="1"/>
    <x v="0"/>
    <x v="3"/>
    <x v="4"/>
    <m/>
    <s v="Payment"/>
    <n v="1"/>
    <s v="Syrup"/>
    <n v="0.75"/>
    <x v="1"/>
  </r>
  <r>
    <x v="5657"/>
    <d v="2025-05-30T00:00:00"/>
    <x v="4664"/>
    <x v="6"/>
    <n v="1"/>
    <x v="1"/>
    <x v="1"/>
    <x v="1"/>
    <m/>
    <s v="Payment"/>
    <n v="1"/>
    <s v="Pourover12 oz"/>
    <n v="3.5"/>
    <x v="1"/>
  </r>
  <r>
    <x v="5658"/>
    <d v="2025-05-30T00:00:00"/>
    <x v="4665"/>
    <x v="5"/>
    <n v="1"/>
    <x v="1"/>
    <x v="1"/>
    <x v="1"/>
    <m/>
    <s v="Payment"/>
    <n v="2"/>
    <s v="Café Cubano12 oz"/>
    <n v="7"/>
    <x v="1"/>
  </r>
  <r>
    <x v="5659"/>
    <d v="2025-05-30T00:00:00"/>
    <x v="4666"/>
    <x v="2"/>
    <n v="1"/>
    <x v="1"/>
    <x v="1"/>
    <x v="1"/>
    <m/>
    <s v="Payment"/>
    <n v="1"/>
    <s v="Cappuccino12 oz"/>
    <n v="5.5"/>
    <x v="1"/>
  </r>
  <r>
    <x v="5660"/>
    <d v="2025-05-30T00:00:00"/>
    <x v="4667"/>
    <x v="15"/>
    <n v="1"/>
    <x v="1"/>
    <x v="1"/>
    <x v="3"/>
    <m/>
    <s v="Payment"/>
    <n v="1"/>
    <s v="Frappé12 oz"/>
    <n v="4.75"/>
    <x v="1"/>
  </r>
  <r>
    <x v="5661"/>
    <d v="2025-05-30T00:00:00"/>
    <x v="4668"/>
    <x v="15"/>
    <n v="1"/>
    <x v="1"/>
    <x v="1"/>
    <x v="3"/>
    <m/>
    <s v="Payment"/>
    <n v="2"/>
    <s v="Frappé12 oz"/>
    <n v="4.75"/>
    <x v="1"/>
  </r>
  <r>
    <x v="5662"/>
    <d v="2025-05-30T00:00:00"/>
    <x v="4669"/>
    <x v="7"/>
    <n v="1"/>
    <x v="2"/>
    <x v="1"/>
    <x v="1"/>
    <m/>
    <s v="Payment"/>
    <n v="2"/>
    <s v="Turkish coffee3 oz"/>
    <n v="3.75"/>
    <x v="1"/>
  </r>
  <r>
    <x v="5663"/>
    <d v="2025-05-30T00:00:00"/>
    <x v="4670"/>
    <x v="12"/>
    <n v="1"/>
    <x v="3"/>
    <x v="1"/>
    <x v="1"/>
    <m/>
    <s v="Payment"/>
    <n v="2"/>
    <s v="Espresso1 oz"/>
    <n v="2.5"/>
    <x v="1"/>
  </r>
  <r>
    <x v="5664"/>
    <d v="2025-05-30T00:00:00"/>
    <x v="4671"/>
    <x v="31"/>
    <n v="1"/>
    <x v="0"/>
    <x v="6"/>
    <x v="7"/>
    <m/>
    <s v="Payment"/>
    <n v="1"/>
    <s v="Sticky bun"/>
    <n v="2.75"/>
    <x v="1"/>
  </r>
  <r>
    <x v="5665"/>
    <d v="2025-05-30T00:00:00"/>
    <x v="4672"/>
    <x v="32"/>
    <n v="1"/>
    <x v="0"/>
    <x v="6"/>
    <x v="7"/>
    <m/>
    <s v="Payment"/>
    <n v="1"/>
    <s v="Scone with clotted cream and jam"/>
    <n v="5.75"/>
    <x v="1"/>
  </r>
  <r>
    <x v="5666"/>
    <d v="2025-05-30T00:00:00"/>
    <x v="4570"/>
    <x v="36"/>
    <n v="1"/>
    <x v="0"/>
    <x v="6"/>
    <x v="7"/>
    <m/>
    <s v="Payment"/>
    <n v="1"/>
    <s v="Cookie"/>
    <n v="3"/>
    <x v="1"/>
  </r>
  <r>
    <x v="5667"/>
    <d v="2025-05-30T00:00:00"/>
    <x v="4673"/>
    <x v="43"/>
    <n v="1"/>
    <x v="0"/>
    <x v="6"/>
    <x v="7"/>
    <m/>
    <s v="Payment"/>
    <n v="1"/>
    <s v="Croissant"/>
    <n v="4.75"/>
    <x v="1"/>
  </r>
  <r>
    <x v="5668"/>
    <d v="2025-05-30T00:00:00"/>
    <x v="167"/>
    <x v="31"/>
    <n v="1"/>
    <x v="0"/>
    <x v="6"/>
    <x v="7"/>
    <m/>
    <s v="Payment"/>
    <n v="1"/>
    <s v="Sticky bun"/>
    <n v="2.75"/>
    <x v="1"/>
  </r>
  <r>
    <x v="5669"/>
    <d v="2025-05-30T00:00:00"/>
    <x v="4674"/>
    <x v="28"/>
    <n v="1"/>
    <x v="0"/>
    <x v="6"/>
    <x v="7"/>
    <m/>
    <s v="Payment"/>
    <n v="1"/>
    <s v="Pizza pocket"/>
    <n v="5"/>
    <x v="1"/>
  </r>
  <r>
    <x v="5670"/>
    <d v="2025-05-30T00:00:00"/>
    <x v="4586"/>
    <x v="32"/>
    <n v="1"/>
    <x v="0"/>
    <x v="6"/>
    <x v="7"/>
    <m/>
    <s v="Payment"/>
    <n v="1"/>
    <s v="Scone with clotted cream and jam"/>
    <n v="5.75"/>
    <x v="1"/>
  </r>
  <r>
    <x v="5671"/>
    <d v="2025-05-30T00:00:00"/>
    <x v="4675"/>
    <x v="31"/>
    <n v="1"/>
    <x v="0"/>
    <x v="6"/>
    <x v="7"/>
    <m/>
    <s v="Payment"/>
    <n v="1"/>
    <s v="Sticky bun"/>
    <n v="2.75"/>
    <x v="1"/>
  </r>
  <r>
    <x v="5672"/>
    <d v="2025-05-30T00:00:00"/>
    <x v="4676"/>
    <x v="36"/>
    <n v="1"/>
    <x v="0"/>
    <x v="6"/>
    <x v="7"/>
    <m/>
    <s v="Payment"/>
    <n v="1"/>
    <s v="Cookie"/>
    <n v="3"/>
    <x v="1"/>
  </r>
  <r>
    <x v="5673"/>
    <d v="2025-05-30T00:00:00"/>
    <x v="4594"/>
    <x v="31"/>
    <n v="1"/>
    <x v="0"/>
    <x v="6"/>
    <x v="7"/>
    <m/>
    <s v="Payment"/>
    <n v="1"/>
    <s v="Sticky bun"/>
    <n v="2.75"/>
    <x v="1"/>
  </r>
  <r>
    <x v="5674"/>
    <d v="2025-05-30T00:00:00"/>
    <x v="4596"/>
    <x v="36"/>
    <n v="1"/>
    <x v="0"/>
    <x v="6"/>
    <x v="7"/>
    <m/>
    <s v="Payment"/>
    <n v="1"/>
    <s v="Cookie"/>
    <n v="3"/>
    <x v="1"/>
  </r>
  <r>
    <x v="5675"/>
    <d v="2025-05-30T00:00:00"/>
    <x v="4600"/>
    <x v="28"/>
    <n v="1"/>
    <x v="0"/>
    <x v="6"/>
    <x v="7"/>
    <m/>
    <s v="Payment"/>
    <n v="1"/>
    <s v="Pizza pocket"/>
    <n v="5"/>
    <x v="1"/>
  </r>
  <r>
    <x v="5676"/>
    <d v="2025-05-30T00:00:00"/>
    <x v="4607"/>
    <x v="31"/>
    <n v="1"/>
    <x v="0"/>
    <x v="6"/>
    <x v="7"/>
    <m/>
    <s v="Payment"/>
    <n v="2"/>
    <s v="Sticky bun"/>
    <n v="2.75"/>
    <x v="1"/>
  </r>
  <r>
    <x v="5677"/>
    <d v="2025-05-30T00:00:00"/>
    <x v="4608"/>
    <x v="29"/>
    <n v="1"/>
    <x v="0"/>
    <x v="6"/>
    <x v="7"/>
    <m/>
    <s v="Payment"/>
    <n v="2"/>
    <s v="Cinnamon roll"/>
    <n v="3.75"/>
    <x v="1"/>
  </r>
  <r>
    <x v="5678"/>
    <d v="2025-05-30T00:00:00"/>
    <x v="4677"/>
    <x v="29"/>
    <n v="1"/>
    <x v="0"/>
    <x v="6"/>
    <x v="7"/>
    <m/>
    <s v="Payment"/>
    <n v="1"/>
    <s v="Cinnamon roll"/>
    <n v="3.75"/>
    <x v="1"/>
  </r>
  <r>
    <x v="5679"/>
    <d v="2025-05-30T00:00:00"/>
    <x v="4620"/>
    <x v="31"/>
    <n v="1"/>
    <x v="0"/>
    <x v="6"/>
    <x v="7"/>
    <m/>
    <s v="Payment"/>
    <n v="1"/>
    <s v="Sticky bun"/>
    <n v="2.75"/>
    <x v="1"/>
  </r>
  <r>
    <x v="5679"/>
    <d v="2025-05-30T00:00:00"/>
    <x v="4620"/>
    <x v="29"/>
    <n v="1"/>
    <x v="0"/>
    <x v="6"/>
    <x v="7"/>
    <m/>
    <s v="Payment"/>
    <n v="1"/>
    <s v="Cinnamon roll"/>
    <n v="3.75"/>
    <x v="1"/>
  </r>
  <r>
    <x v="5680"/>
    <d v="2025-05-30T00:00:00"/>
    <x v="4624"/>
    <x v="29"/>
    <n v="1"/>
    <x v="0"/>
    <x v="6"/>
    <x v="7"/>
    <m/>
    <s v="Payment"/>
    <n v="1"/>
    <s v="Cinnamon roll"/>
    <n v="3.75"/>
    <x v="1"/>
  </r>
  <r>
    <x v="5681"/>
    <d v="2025-05-30T00:00:00"/>
    <x v="4678"/>
    <x v="28"/>
    <n v="1"/>
    <x v="0"/>
    <x v="6"/>
    <x v="7"/>
    <m/>
    <s v="Payment"/>
    <n v="1"/>
    <s v="Pizza pocket"/>
    <n v="5"/>
    <x v="1"/>
  </r>
  <r>
    <x v="5682"/>
    <d v="2025-05-30T00:00:00"/>
    <x v="4679"/>
    <x v="28"/>
    <n v="1"/>
    <x v="0"/>
    <x v="6"/>
    <x v="7"/>
    <m/>
    <s v="Payment"/>
    <n v="1"/>
    <s v="Pizza pocket"/>
    <n v="5"/>
    <x v="1"/>
  </r>
  <r>
    <x v="5683"/>
    <d v="2025-05-30T00:00:00"/>
    <x v="4680"/>
    <x v="37"/>
    <n v="1"/>
    <x v="0"/>
    <x v="6"/>
    <x v="7"/>
    <m/>
    <s v="Payment"/>
    <n v="1"/>
    <s v="Donut"/>
    <n v="3.75"/>
    <x v="1"/>
  </r>
  <r>
    <x v="5684"/>
    <d v="2025-05-30T00:00:00"/>
    <x v="2910"/>
    <x v="29"/>
    <n v="1"/>
    <x v="0"/>
    <x v="6"/>
    <x v="7"/>
    <m/>
    <s v="Payment"/>
    <n v="1"/>
    <s v="Cinnamon roll"/>
    <n v="3.75"/>
    <x v="1"/>
  </r>
  <r>
    <x v="5685"/>
    <d v="2025-05-30T00:00:00"/>
    <x v="473"/>
    <x v="29"/>
    <n v="1"/>
    <x v="0"/>
    <x v="6"/>
    <x v="7"/>
    <m/>
    <s v="Payment"/>
    <n v="2"/>
    <s v="Cinnamon roll"/>
    <n v="3.75"/>
    <x v="1"/>
  </r>
  <r>
    <x v="5686"/>
    <d v="2025-05-30T00:00:00"/>
    <x v="4631"/>
    <x v="39"/>
    <n v="2"/>
    <x v="0"/>
    <x v="6"/>
    <x v="7"/>
    <m/>
    <s v="Payment"/>
    <n v="1"/>
    <s v="Chocolate croissant"/>
    <n v="10.5"/>
    <x v="1"/>
  </r>
  <r>
    <x v="5687"/>
    <d v="2025-05-30T00:00:00"/>
    <x v="4681"/>
    <x v="38"/>
    <n v="1"/>
    <x v="0"/>
    <x v="6"/>
    <x v="9"/>
    <m/>
    <s v="Payment"/>
    <n v="1"/>
    <s v="Toastie"/>
    <n v="6.75"/>
    <x v="1"/>
  </r>
  <r>
    <x v="5688"/>
    <d v="2025-05-30T00:00:00"/>
    <x v="4682"/>
    <x v="31"/>
    <n v="1"/>
    <x v="0"/>
    <x v="6"/>
    <x v="7"/>
    <m/>
    <s v="Payment"/>
    <n v="1"/>
    <s v="Sticky bun"/>
    <n v="2.75"/>
    <x v="1"/>
  </r>
  <r>
    <x v="5689"/>
    <d v="2025-05-30T00:00:00"/>
    <x v="4640"/>
    <x v="31"/>
    <n v="1"/>
    <x v="0"/>
    <x v="6"/>
    <x v="7"/>
    <m/>
    <s v="Payment"/>
    <n v="1"/>
    <s v="Sticky bun"/>
    <n v="2.75"/>
    <x v="1"/>
  </r>
  <r>
    <x v="5690"/>
    <d v="2025-05-30T00:00:00"/>
    <x v="4641"/>
    <x v="32"/>
    <n v="1"/>
    <x v="0"/>
    <x v="6"/>
    <x v="7"/>
    <m/>
    <s v="Payment"/>
    <n v="1"/>
    <s v="Scone with clotted cream and jam"/>
    <n v="5.75"/>
    <x v="1"/>
  </r>
  <r>
    <x v="5690"/>
    <d v="2025-05-30T00:00:00"/>
    <x v="4641"/>
    <x v="43"/>
    <n v="1"/>
    <x v="0"/>
    <x v="6"/>
    <x v="7"/>
    <m/>
    <s v="Payment"/>
    <n v="1"/>
    <s v="Croissant"/>
    <n v="4.75"/>
    <x v="1"/>
  </r>
  <r>
    <x v="5690"/>
    <d v="2025-05-30T00:00:00"/>
    <x v="4641"/>
    <x v="39"/>
    <n v="1"/>
    <x v="0"/>
    <x v="6"/>
    <x v="7"/>
    <m/>
    <s v="Payment"/>
    <n v="1"/>
    <s v="Chocolate croissant"/>
    <n v="5.25"/>
    <x v="1"/>
  </r>
  <r>
    <x v="5691"/>
    <d v="2025-05-30T00:00:00"/>
    <x v="4644"/>
    <x v="32"/>
    <n v="1"/>
    <x v="0"/>
    <x v="6"/>
    <x v="7"/>
    <m/>
    <s v="Payment"/>
    <n v="1"/>
    <s v="Scone with clotted cream and jam"/>
    <n v="5.75"/>
    <x v="1"/>
  </r>
  <r>
    <x v="5692"/>
    <d v="2025-05-30T00:00:00"/>
    <x v="4683"/>
    <x v="32"/>
    <n v="1"/>
    <x v="0"/>
    <x v="6"/>
    <x v="7"/>
    <m/>
    <s v="Payment"/>
    <n v="1"/>
    <s v="Scone with clotted cream and jam"/>
    <n v="5.75"/>
    <x v="1"/>
  </r>
  <r>
    <x v="5693"/>
    <d v="2025-05-30T00:00:00"/>
    <x v="4649"/>
    <x v="29"/>
    <n v="1"/>
    <x v="0"/>
    <x v="6"/>
    <x v="7"/>
    <m/>
    <s v="Payment"/>
    <n v="1"/>
    <s v="Cinnamon roll"/>
    <n v="3.75"/>
    <x v="1"/>
  </r>
  <r>
    <x v="5694"/>
    <d v="2025-05-30T00:00:00"/>
    <x v="4652"/>
    <x v="32"/>
    <n v="1"/>
    <x v="0"/>
    <x v="6"/>
    <x v="7"/>
    <m/>
    <s v="Payment"/>
    <n v="1"/>
    <s v="Scone with clotted cream and jam"/>
    <n v="5.75"/>
    <x v="1"/>
  </r>
  <r>
    <x v="5695"/>
    <d v="2025-05-30T00:00:00"/>
    <x v="4684"/>
    <x v="31"/>
    <n v="1"/>
    <x v="0"/>
    <x v="6"/>
    <x v="7"/>
    <m/>
    <s v="Payment"/>
    <n v="2"/>
    <s v="Sticky bun"/>
    <n v="2.75"/>
    <x v="1"/>
  </r>
  <r>
    <x v="5696"/>
    <d v="2025-05-30T00:00:00"/>
    <x v="4654"/>
    <x v="31"/>
    <n v="1"/>
    <x v="0"/>
    <x v="6"/>
    <x v="7"/>
    <m/>
    <s v="Payment"/>
    <n v="2"/>
    <s v="Sticky bun"/>
    <n v="2.75"/>
    <x v="1"/>
  </r>
  <r>
    <x v="5697"/>
    <d v="2025-05-30T00:00:00"/>
    <x v="4655"/>
    <x v="31"/>
    <n v="1"/>
    <x v="0"/>
    <x v="6"/>
    <x v="7"/>
    <m/>
    <s v="Payment"/>
    <n v="1"/>
    <s v="Sticky bun"/>
    <n v="2.75"/>
    <x v="1"/>
  </r>
  <r>
    <x v="5697"/>
    <d v="2025-05-30T00:00:00"/>
    <x v="4655"/>
    <x v="32"/>
    <n v="2"/>
    <x v="0"/>
    <x v="6"/>
    <x v="7"/>
    <m/>
    <s v="Payment"/>
    <n v="1"/>
    <s v="Scone with clotted cream and jam"/>
    <n v="11.5"/>
    <x v="1"/>
  </r>
  <r>
    <x v="5698"/>
    <d v="2025-05-30T00:00:00"/>
    <x v="4685"/>
    <x v="29"/>
    <n v="1"/>
    <x v="0"/>
    <x v="6"/>
    <x v="7"/>
    <m/>
    <s v="Payment"/>
    <n v="2"/>
    <s v="Cinnamon roll"/>
    <n v="3.75"/>
    <x v="1"/>
  </r>
  <r>
    <x v="5699"/>
    <d v="2025-05-30T00:00:00"/>
    <x v="4656"/>
    <x v="31"/>
    <n v="1"/>
    <x v="0"/>
    <x v="6"/>
    <x v="7"/>
    <m/>
    <s v="Refund"/>
    <n v="2"/>
    <s v="Sticky bun"/>
    <n v="2.75"/>
    <x v="1"/>
  </r>
  <r>
    <x v="5700"/>
    <d v="2025-05-30T00:00:00"/>
    <x v="4664"/>
    <x v="32"/>
    <n v="1"/>
    <x v="0"/>
    <x v="6"/>
    <x v="7"/>
    <m/>
    <s v="Payment"/>
    <n v="1"/>
    <s v="Scone with clotted cream and jam"/>
    <n v="5.75"/>
    <x v="1"/>
  </r>
  <r>
    <x v="5701"/>
    <d v="2025-05-30T00:00:00"/>
    <x v="4686"/>
    <x v="32"/>
    <n v="1"/>
    <x v="0"/>
    <x v="6"/>
    <x v="7"/>
    <m/>
    <s v="Payment"/>
    <n v="1"/>
    <s v="Scone with clotted cream and jam"/>
    <n v="5.75"/>
    <x v="1"/>
  </r>
  <r>
    <x v="5702"/>
    <d v="2025-05-30T00:00:00"/>
    <x v="4667"/>
    <x v="28"/>
    <n v="1"/>
    <x v="0"/>
    <x v="6"/>
    <x v="7"/>
    <m/>
    <s v="Payment"/>
    <n v="1"/>
    <s v="Pizza pocket"/>
    <n v="5"/>
    <x v="1"/>
  </r>
  <r>
    <x v="5703"/>
    <d v="2025-05-31T00:00:00"/>
    <x v="4687"/>
    <x v="6"/>
    <n v="1"/>
    <x v="1"/>
    <x v="1"/>
    <x v="1"/>
    <m/>
    <s v="Payment"/>
    <n v="1"/>
    <s v="Pourover12 oz"/>
    <n v="3.5"/>
    <x v="2"/>
  </r>
  <r>
    <x v="5704"/>
    <d v="2025-05-31T00:00:00"/>
    <x v="4688"/>
    <x v="3"/>
    <n v="1"/>
    <x v="0"/>
    <x v="1"/>
    <x v="2"/>
    <m/>
    <s v="Payment"/>
    <n v="1"/>
    <s v="Drip coffee refill"/>
    <n v="1.25"/>
    <x v="2"/>
  </r>
  <r>
    <x v="5705"/>
    <d v="2025-05-31T00:00:00"/>
    <x v="965"/>
    <x v="23"/>
    <n v="1"/>
    <x v="4"/>
    <x v="1"/>
    <x v="3"/>
    <m/>
    <s v="Payment"/>
    <n v="1"/>
    <s v="Mazagran10 oz"/>
    <n v="4"/>
    <x v="2"/>
  </r>
  <r>
    <x v="5706"/>
    <d v="2025-05-31T00:00:00"/>
    <x v="4689"/>
    <x v="6"/>
    <n v="1"/>
    <x v="1"/>
    <x v="1"/>
    <x v="1"/>
    <m/>
    <s v="Payment"/>
    <n v="1"/>
    <s v="Pourover12 oz"/>
    <n v="3.5"/>
    <x v="2"/>
  </r>
  <r>
    <x v="5707"/>
    <d v="2025-05-31T00:00:00"/>
    <x v="4690"/>
    <x v="1"/>
    <n v="1"/>
    <x v="1"/>
    <x v="1"/>
    <x v="1"/>
    <m/>
    <s v="Payment"/>
    <n v="1"/>
    <s v="Café latté12 oz"/>
    <n v="4.25"/>
    <x v="2"/>
  </r>
  <r>
    <x v="5708"/>
    <d v="2025-05-31T00:00:00"/>
    <x v="4691"/>
    <x v="15"/>
    <n v="1"/>
    <x v="1"/>
    <x v="1"/>
    <x v="3"/>
    <m/>
    <s v="Payment"/>
    <n v="2"/>
    <s v="Frappé12 oz"/>
    <n v="4.75"/>
    <x v="2"/>
  </r>
  <r>
    <x v="5709"/>
    <d v="2025-05-31T00:00:00"/>
    <x v="4692"/>
    <x v="1"/>
    <n v="1"/>
    <x v="1"/>
    <x v="1"/>
    <x v="1"/>
    <m/>
    <s v="Payment"/>
    <n v="1"/>
    <s v="Café latté12 oz"/>
    <n v="4.25"/>
    <x v="2"/>
  </r>
  <r>
    <x v="5710"/>
    <d v="2025-05-31T00:00:00"/>
    <x v="4693"/>
    <x v="34"/>
    <n v="1"/>
    <x v="1"/>
    <x v="5"/>
    <x v="3"/>
    <m/>
    <s v="Payment"/>
    <n v="1"/>
    <s v="Mango lassi12 oz"/>
    <n v="5.75"/>
    <x v="2"/>
  </r>
  <r>
    <x v="5711"/>
    <d v="2025-05-31T00:00:00"/>
    <x v="4694"/>
    <x v="7"/>
    <n v="1"/>
    <x v="2"/>
    <x v="1"/>
    <x v="1"/>
    <m/>
    <s v="Payment"/>
    <n v="1"/>
    <s v="Turkish coffee3 oz"/>
    <n v="3.75"/>
    <x v="2"/>
  </r>
  <r>
    <x v="5712"/>
    <d v="2025-05-31T00:00:00"/>
    <x v="4695"/>
    <x v="1"/>
    <n v="3"/>
    <x v="1"/>
    <x v="1"/>
    <x v="1"/>
    <m/>
    <s v="Payment"/>
    <n v="1"/>
    <s v="Café latté12 oz"/>
    <n v="12.75"/>
    <x v="2"/>
  </r>
  <r>
    <x v="5713"/>
    <d v="2025-05-31T00:00:00"/>
    <x v="4696"/>
    <x v="6"/>
    <n v="1"/>
    <x v="1"/>
    <x v="1"/>
    <x v="1"/>
    <m/>
    <s v="Payment"/>
    <n v="1"/>
    <s v="Pourover12 oz"/>
    <n v="3.5"/>
    <x v="2"/>
  </r>
  <r>
    <x v="5714"/>
    <d v="2025-05-31T00:00:00"/>
    <x v="4697"/>
    <x v="9"/>
    <n v="1"/>
    <x v="0"/>
    <x v="3"/>
    <x v="4"/>
    <m/>
    <s v="Payment"/>
    <n v="2"/>
    <s v="Syrup"/>
    <n v="0.75"/>
    <x v="2"/>
  </r>
  <r>
    <x v="5714"/>
    <d v="2025-05-31T00:00:00"/>
    <x v="4697"/>
    <x v="6"/>
    <n v="1"/>
    <x v="1"/>
    <x v="1"/>
    <x v="1"/>
    <m/>
    <s v="Payment"/>
    <n v="2"/>
    <s v="Pourover12 oz"/>
    <n v="3.5"/>
    <x v="2"/>
  </r>
  <r>
    <x v="5715"/>
    <d v="2025-05-31T00:00:00"/>
    <x v="4698"/>
    <x v="5"/>
    <n v="1"/>
    <x v="1"/>
    <x v="1"/>
    <x v="1"/>
    <m/>
    <s v="Payment"/>
    <n v="2"/>
    <s v="Café Cubano12 oz"/>
    <n v="7"/>
    <x v="2"/>
  </r>
  <r>
    <x v="5716"/>
    <d v="2025-05-31T00:00:00"/>
    <x v="4699"/>
    <x v="22"/>
    <n v="1"/>
    <x v="4"/>
    <x v="1"/>
    <x v="3"/>
    <m/>
    <s v="Payment"/>
    <n v="1"/>
    <s v="Iced café bombón10 oz"/>
    <n v="4.75"/>
    <x v="2"/>
  </r>
  <r>
    <x v="5717"/>
    <d v="2025-05-31T00:00:00"/>
    <x v="4700"/>
    <x v="1"/>
    <n v="1"/>
    <x v="1"/>
    <x v="1"/>
    <x v="1"/>
    <m/>
    <s v="Payment"/>
    <n v="1"/>
    <s v="Café latté12 oz"/>
    <n v="4.25"/>
    <x v="2"/>
  </r>
  <r>
    <x v="5718"/>
    <d v="2025-05-31T00:00:00"/>
    <x v="4701"/>
    <x v="15"/>
    <n v="1"/>
    <x v="1"/>
    <x v="1"/>
    <x v="3"/>
    <m/>
    <s v="Payment"/>
    <n v="1"/>
    <s v="Frappé12 oz"/>
    <n v="4.75"/>
    <x v="2"/>
  </r>
  <r>
    <x v="5719"/>
    <d v="2025-05-31T00:00:00"/>
    <x v="4702"/>
    <x v="9"/>
    <n v="1"/>
    <x v="0"/>
    <x v="3"/>
    <x v="4"/>
    <m/>
    <s v="Payment"/>
    <n v="2"/>
    <s v="Syrup"/>
    <n v="0.75"/>
    <x v="2"/>
  </r>
  <r>
    <x v="5719"/>
    <d v="2025-05-31T00:00:00"/>
    <x v="4702"/>
    <x v="6"/>
    <n v="1"/>
    <x v="1"/>
    <x v="1"/>
    <x v="1"/>
    <m/>
    <s v="Payment"/>
    <n v="2"/>
    <s v="Pourover12 oz"/>
    <n v="3.5"/>
    <x v="2"/>
  </r>
  <r>
    <x v="5720"/>
    <d v="2025-05-31T00:00:00"/>
    <x v="4703"/>
    <x v="11"/>
    <n v="1"/>
    <x v="0"/>
    <x v="3"/>
    <x v="4"/>
    <m/>
    <s v="Payment"/>
    <n v="1"/>
    <s v="Extra shot"/>
    <n v="1"/>
    <x v="2"/>
  </r>
  <r>
    <x v="5720"/>
    <d v="2025-05-31T00:00:00"/>
    <x v="4703"/>
    <x v="2"/>
    <n v="1"/>
    <x v="1"/>
    <x v="1"/>
    <x v="1"/>
    <m/>
    <s v="Payment"/>
    <n v="1"/>
    <s v="Cappuccino12 oz"/>
    <n v="5.5"/>
    <x v="2"/>
  </r>
  <r>
    <x v="5720"/>
    <d v="2025-05-31T00:00:00"/>
    <x v="4703"/>
    <x v="1"/>
    <n v="1"/>
    <x v="1"/>
    <x v="1"/>
    <x v="1"/>
    <m/>
    <s v="Payment"/>
    <n v="1"/>
    <s v="Café latté12 oz"/>
    <n v="4.25"/>
    <x v="2"/>
  </r>
  <r>
    <x v="5721"/>
    <d v="2025-05-31T00:00:00"/>
    <x v="4704"/>
    <x v="17"/>
    <n v="1"/>
    <x v="1"/>
    <x v="1"/>
    <x v="3"/>
    <m/>
    <s v="Payment"/>
    <n v="2"/>
    <s v="Iced Guillermo12 oz"/>
    <n v="3.5"/>
    <x v="2"/>
  </r>
  <r>
    <x v="5721"/>
    <d v="2025-05-31T00:00:00"/>
    <x v="4704"/>
    <x v="10"/>
    <n v="1"/>
    <x v="1"/>
    <x v="4"/>
    <x v="5"/>
    <m/>
    <s v="Payment"/>
    <n v="2"/>
    <s v="Single-origin12 oz"/>
    <n v="14.95"/>
    <x v="2"/>
  </r>
  <r>
    <x v="5722"/>
    <d v="2025-05-31T00:00:00"/>
    <x v="4705"/>
    <x v="9"/>
    <n v="1"/>
    <x v="0"/>
    <x v="3"/>
    <x v="4"/>
    <m/>
    <s v="Payment"/>
    <n v="1"/>
    <s v="Syrup"/>
    <n v="0.75"/>
    <x v="2"/>
  </r>
  <r>
    <x v="5722"/>
    <d v="2025-05-31T00:00:00"/>
    <x v="4705"/>
    <x v="15"/>
    <n v="1"/>
    <x v="1"/>
    <x v="1"/>
    <x v="3"/>
    <m/>
    <s v="Payment"/>
    <n v="1"/>
    <s v="Frappé12 oz"/>
    <n v="4.75"/>
    <x v="2"/>
  </r>
  <r>
    <x v="5723"/>
    <d v="2025-05-31T00:00:00"/>
    <x v="4706"/>
    <x v="5"/>
    <n v="1"/>
    <x v="1"/>
    <x v="1"/>
    <x v="1"/>
    <m/>
    <s v="Payment"/>
    <n v="1"/>
    <s v="Café Cubano12 oz"/>
    <n v="7"/>
    <x v="2"/>
  </r>
  <r>
    <x v="5724"/>
    <d v="2025-05-31T00:00:00"/>
    <x v="4707"/>
    <x v="9"/>
    <n v="1"/>
    <x v="0"/>
    <x v="3"/>
    <x v="4"/>
    <m/>
    <s v="Payment"/>
    <n v="1"/>
    <s v="Syrup"/>
    <n v="0.75"/>
    <x v="2"/>
  </r>
  <r>
    <x v="5724"/>
    <d v="2025-05-31T00:00:00"/>
    <x v="4707"/>
    <x v="6"/>
    <n v="1"/>
    <x v="1"/>
    <x v="1"/>
    <x v="1"/>
    <m/>
    <s v="Payment"/>
    <n v="1"/>
    <s v="Pourover12 oz"/>
    <n v="3.5"/>
    <x v="2"/>
  </r>
  <r>
    <x v="5724"/>
    <d v="2025-05-31T00:00:00"/>
    <x v="4707"/>
    <x v="2"/>
    <n v="1"/>
    <x v="1"/>
    <x v="1"/>
    <x v="1"/>
    <m/>
    <s v="Payment"/>
    <n v="1"/>
    <s v="Cappuccino12 oz"/>
    <n v="5.5"/>
    <x v="2"/>
  </r>
  <r>
    <x v="5725"/>
    <d v="2025-05-31T00:00:00"/>
    <x v="4708"/>
    <x v="19"/>
    <n v="1"/>
    <x v="1"/>
    <x v="4"/>
    <x v="5"/>
    <m/>
    <s v="Payment"/>
    <n v="2"/>
    <s v="House blend12 oz"/>
    <n v="12.95"/>
    <x v="2"/>
  </r>
  <r>
    <x v="5726"/>
    <d v="2025-05-31T00:00:00"/>
    <x v="4709"/>
    <x v="6"/>
    <n v="1"/>
    <x v="1"/>
    <x v="1"/>
    <x v="1"/>
    <m/>
    <s v="Payment"/>
    <n v="2"/>
    <s v="Pourover12 oz"/>
    <n v="3.5"/>
    <x v="2"/>
  </r>
  <r>
    <x v="5727"/>
    <d v="2025-05-31T00:00:00"/>
    <x v="4710"/>
    <x v="16"/>
    <n v="1"/>
    <x v="1"/>
    <x v="5"/>
    <x v="3"/>
    <m/>
    <s v="Payment"/>
    <n v="1"/>
    <s v="Coconut milk smoothie12 oz"/>
    <n v="5.75"/>
    <x v="2"/>
  </r>
  <r>
    <x v="5727"/>
    <d v="2025-05-31T00:00:00"/>
    <x v="4710"/>
    <x v="1"/>
    <n v="1"/>
    <x v="1"/>
    <x v="1"/>
    <x v="1"/>
    <m/>
    <s v="Payment"/>
    <n v="1"/>
    <s v="Café latté12 oz"/>
    <n v="4.25"/>
    <x v="2"/>
  </r>
  <r>
    <x v="5728"/>
    <d v="2025-05-31T00:00:00"/>
    <x v="4711"/>
    <x v="2"/>
    <n v="1"/>
    <x v="1"/>
    <x v="1"/>
    <x v="1"/>
    <m/>
    <s v="Payment"/>
    <n v="1"/>
    <s v="Cappuccino12 oz"/>
    <n v="5.5"/>
    <x v="2"/>
  </r>
  <r>
    <x v="5729"/>
    <d v="2025-05-31T00:00:00"/>
    <x v="4712"/>
    <x v="2"/>
    <n v="1"/>
    <x v="1"/>
    <x v="1"/>
    <x v="1"/>
    <m/>
    <s v="Payment"/>
    <n v="1"/>
    <s v="Cappuccino12 oz"/>
    <n v="5.5"/>
    <x v="2"/>
  </r>
  <r>
    <x v="5730"/>
    <d v="2025-05-31T00:00:00"/>
    <x v="4713"/>
    <x v="20"/>
    <n v="1"/>
    <x v="1"/>
    <x v="2"/>
    <x v="1"/>
    <m/>
    <s v="Payment"/>
    <n v="1"/>
    <s v="Rooibos latté12 oz"/>
    <n v="5.5"/>
    <x v="2"/>
  </r>
  <r>
    <x v="5731"/>
    <d v="2025-05-31T00:00:00"/>
    <x v="4714"/>
    <x v="19"/>
    <n v="1"/>
    <x v="1"/>
    <x v="4"/>
    <x v="5"/>
    <m/>
    <s v="Payment"/>
    <n v="2"/>
    <s v="House blend12 oz"/>
    <n v="12.95"/>
    <x v="2"/>
  </r>
  <r>
    <x v="5732"/>
    <d v="2025-05-31T00:00:00"/>
    <x v="4715"/>
    <x v="13"/>
    <n v="1"/>
    <x v="4"/>
    <x v="2"/>
    <x v="1"/>
    <m/>
    <s v="Payment"/>
    <n v="1"/>
    <s v="Moroccan tea10 oz"/>
    <n v="3"/>
    <x v="2"/>
  </r>
  <r>
    <x v="5733"/>
    <d v="2025-05-31T00:00:00"/>
    <x v="4716"/>
    <x v="8"/>
    <n v="1"/>
    <x v="1"/>
    <x v="2"/>
    <x v="3"/>
    <m/>
    <s v="Payment"/>
    <n v="2"/>
    <s v="Iced tea12 oz"/>
    <n v="4.25"/>
    <x v="2"/>
  </r>
  <r>
    <x v="5733"/>
    <d v="2025-05-31T00:00:00"/>
    <x v="4716"/>
    <x v="15"/>
    <n v="1"/>
    <x v="1"/>
    <x v="1"/>
    <x v="3"/>
    <m/>
    <s v="Payment"/>
    <n v="2"/>
    <s v="Frappé12 oz"/>
    <n v="4.75"/>
    <x v="2"/>
  </r>
  <r>
    <x v="5733"/>
    <d v="2025-05-31T00:00:00"/>
    <x v="4716"/>
    <x v="10"/>
    <n v="1"/>
    <x v="1"/>
    <x v="4"/>
    <x v="5"/>
    <m/>
    <s v="Payment"/>
    <n v="2"/>
    <s v="Single-origin12 oz"/>
    <n v="14.95"/>
    <x v="2"/>
  </r>
  <r>
    <x v="5734"/>
    <d v="2025-05-31T00:00:00"/>
    <x v="397"/>
    <x v="8"/>
    <n v="1"/>
    <x v="1"/>
    <x v="2"/>
    <x v="3"/>
    <m/>
    <s v="Payment"/>
    <n v="2"/>
    <s v="Iced tea12 oz"/>
    <n v="4.25"/>
    <x v="2"/>
  </r>
  <r>
    <x v="5735"/>
    <d v="2025-05-31T00:00:00"/>
    <x v="4717"/>
    <x v="1"/>
    <n v="1"/>
    <x v="1"/>
    <x v="1"/>
    <x v="1"/>
    <m/>
    <s v="Payment"/>
    <n v="2"/>
    <s v="Café latté12 oz"/>
    <n v="4.25"/>
    <x v="2"/>
  </r>
  <r>
    <x v="5736"/>
    <d v="2025-05-31T00:00:00"/>
    <x v="4718"/>
    <x v="16"/>
    <n v="1"/>
    <x v="1"/>
    <x v="5"/>
    <x v="3"/>
    <m/>
    <s v="Payment"/>
    <n v="1"/>
    <s v="Coconut milk smoothie12 oz"/>
    <n v="5.75"/>
    <x v="2"/>
  </r>
  <r>
    <x v="5737"/>
    <d v="2025-05-31T00:00:00"/>
    <x v="4719"/>
    <x v="6"/>
    <n v="1"/>
    <x v="1"/>
    <x v="1"/>
    <x v="1"/>
    <m/>
    <s v="Payment"/>
    <n v="1"/>
    <s v="Pourover12 oz"/>
    <n v="3.5"/>
    <x v="2"/>
  </r>
  <r>
    <x v="5738"/>
    <d v="2025-05-31T00:00:00"/>
    <x v="4720"/>
    <x v="6"/>
    <n v="1"/>
    <x v="1"/>
    <x v="1"/>
    <x v="1"/>
    <m/>
    <s v="Payment"/>
    <n v="1"/>
    <s v="Pourover12 oz"/>
    <n v="3.5"/>
    <x v="2"/>
  </r>
  <r>
    <x v="5739"/>
    <d v="2025-05-31T00:00:00"/>
    <x v="4721"/>
    <x v="1"/>
    <n v="1"/>
    <x v="1"/>
    <x v="1"/>
    <x v="1"/>
    <m/>
    <s v="Payment"/>
    <n v="1"/>
    <s v="Café latté12 oz"/>
    <n v="4.25"/>
    <x v="2"/>
  </r>
  <r>
    <x v="5740"/>
    <d v="2025-05-31T00:00:00"/>
    <x v="4722"/>
    <x v="7"/>
    <n v="1"/>
    <x v="2"/>
    <x v="1"/>
    <x v="1"/>
    <m/>
    <s v="Payment"/>
    <n v="2"/>
    <s v="Turkish coffee3 oz"/>
    <n v="3.75"/>
    <x v="2"/>
  </r>
  <r>
    <x v="5741"/>
    <d v="2025-05-31T00:00:00"/>
    <x v="4723"/>
    <x v="3"/>
    <n v="1"/>
    <x v="0"/>
    <x v="1"/>
    <x v="2"/>
    <m/>
    <s v="Payment"/>
    <n v="1"/>
    <s v="Drip coffee refill"/>
    <n v="1.25"/>
    <x v="2"/>
  </r>
  <r>
    <x v="5742"/>
    <d v="2025-05-31T00:00:00"/>
    <x v="804"/>
    <x v="15"/>
    <n v="1"/>
    <x v="1"/>
    <x v="1"/>
    <x v="3"/>
    <m/>
    <s v="Payment"/>
    <n v="2"/>
    <s v="Frappé12 oz"/>
    <n v="4.75"/>
    <x v="2"/>
  </r>
  <r>
    <x v="5743"/>
    <d v="2025-05-31T00:00:00"/>
    <x v="4724"/>
    <x v="9"/>
    <n v="1"/>
    <x v="0"/>
    <x v="3"/>
    <x v="4"/>
    <m/>
    <s v="Payment"/>
    <n v="1"/>
    <s v="Syrup"/>
    <n v="0.75"/>
    <x v="2"/>
  </r>
  <r>
    <x v="5743"/>
    <d v="2025-05-31T00:00:00"/>
    <x v="4724"/>
    <x v="6"/>
    <n v="2"/>
    <x v="1"/>
    <x v="1"/>
    <x v="1"/>
    <m/>
    <s v="Payment"/>
    <n v="1"/>
    <s v="Pourover12 oz"/>
    <n v="7"/>
    <x v="2"/>
  </r>
  <r>
    <x v="5744"/>
    <d v="2025-05-31T00:00:00"/>
    <x v="4725"/>
    <x v="12"/>
    <n v="1"/>
    <x v="3"/>
    <x v="1"/>
    <x v="1"/>
    <m/>
    <s v="Payment"/>
    <n v="1"/>
    <s v="Espresso1 oz"/>
    <n v="2.5"/>
    <x v="2"/>
  </r>
  <r>
    <x v="5745"/>
    <d v="2025-05-31T00:00:00"/>
    <x v="4726"/>
    <x v="15"/>
    <n v="1"/>
    <x v="1"/>
    <x v="1"/>
    <x v="3"/>
    <m/>
    <s v="Payment"/>
    <n v="1"/>
    <s v="Frappé12 oz"/>
    <n v="4.75"/>
    <x v="2"/>
  </r>
  <r>
    <x v="5746"/>
    <d v="2025-05-31T00:00:00"/>
    <x v="4727"/>
    <x v="4"/>
    <n v="1"/>
    <x v="1"/>
    <x v="1"/>
    <x v="1"/>
    <m/>
    <s v="Payment"/>
    <n v="1"/>
    <s v="Drip coffee12 oz"/>
    <n v="2.25"/>
    <x v="2"/>
  </r>
  <r>
    <x v="5747"/>
    <d v="2025-05-31T00:00:00"/>
    <x v="4728"/>
    <x v="42"/>
    <n v="2"/>
    <x v="0"/>
    <x v="0"/>
    <x v="10"/>
    <m/>
    <s v="Payment"/>
    <n v="2"/>
    <s v="Reusable travel mug"/>
    <n v="25.5"/>
    <x v="2"/>
  </r>
  <r>
    <x v="5748"/>
    <d v="2025-05-31T00:00:00"/>
    <x v="4729"/>
    <x v="8"/>
    <n v="1"/>
    <x v="1"/>
    <x v="2"/>
    <x v="3"/>
    <m/>
    <s v="Payment"/>
    <n v="1"/>
    <s v="Iced tea12 oz"/>
    <n v="4.25"/>
    <x v="2"/>
  </r>
  <r>
    <x v="5748"/>
    <d v="2025-05-31T00:00:00"/>
    <x v="4729"/>
    <x v="5"/>
    <n v="2"/>
    <x v="1"/>
    <x v="1"/>
    <x v="1"/>
    <m/>
    <s v="Payment"/>
    <n v="1"/>
    <s v="Café Cubano12 oz"/>
    <n v="14"/>
    <x v="2"/>
  </r>
  <r>
    <x v="5749"/>
    <d v="2025-05-31T00:00:00"/>
    <x v="4730"/>
    <x v="15"/>
    <n v="1"/>
    <x v="1"/>
    <x v="1"/>
    <x v="3"/>
    <m/>
    <s v="Payment"/>
    <n v="1"/>
    <s v="Frappé12 oz"/>
    <n v="4.75"/>
    <x v="2"/>
  </r>
  <r>
    <x v="5750"/>
    <d v="2025-05-31T00:00:00"/>
    <x v="2537"/>
    <x v="8"/>
    <n v="1"/>
    <x v="1"/>
    <x v="2"/>
    <x v="3"/>
    <m/>
    <s v="Payment"/>
    <n v="1"/>
    <s v="Iced tea12 oz"/>
    <n v="4.25"/>
    <x v="2"/>
  </r>
  <r>
    <x v="5751"/>
    <d v="2025-05-31T00:00:00"/>
    <x v="4731"/>
    <x v="15"/>
    <n v="1"/>
    <x v="1"/>
    <x v="1"/>
    <x v="3"/>
    <m/>
    <s v="Payment"/>
    <n v="2"/>
    <s v="Frappé12 oz"/>
    <n v="4.75"/>
    <x v="2"/>
  </r>
  <r>
    <x v="5751"/>
    <d v="2025-05-31T00:00:00"/>
    <x v="4731"/>
    <x v="11"/>
    <n v="1"/>
    <x v="0"/>
    <x v="3"/>
    <x v="4"/>
    <m/>
    <s v="Payment"/>
    <n v="2"/>
    <s v="Extra shot"/>
    <n v="1"/>
    <x v="2"/>
  </r>
  <r>
    <x v="5752"/>
    <d v="2025-05-31T00:00:00"/>
    <x v="4732"/>
    <x v="1"/>
    <n v="1"/>
    <x v="1"/>
    <x v="1"/>
    <x v="1"/>
    <m/>
    <s v="Payment"/>
    <n v="2"/>
    <s v="Café latté12 oz"/>
    <n v="4.25"/>
    <x v="2"/>
  </r>
  <r>
    <x v="5753"/>
    <d v="2025-05-31T00:00:00"/>
    <x v="4733"/>
    <x v="9"/>
    <n v="1"/>
    <x v="0"/>
    <x v="3"/>
    <x v="4"/>
    <m/>
    <s v="Payment"/>
    <n v="1"/>
    <s v="Syrup"/>
    <n v="0.75"/>
    <x v="2"/>
  </r>
  <r>
    <x v="5753"/>
    <d v="2025-05-31T00:00:00"/>
    <x v="4733"/>
    <x v="15"/>
    <n v="1"/>
    <x v="1"/>
    <x v="1"/>
    <x v="3"/>
    <m/>
    <s v="Payment"/>
    <n v="1"/>
    <s v="Frappé12 oz"/>
    <n v="4.75"/>
    <x v="2"/>
  </r>
  <r>
    <x v="5754"/>
    <d v="2025-05-31T00:00:00"/>
    <x v="4734"/>
    <x v="7"/>
    <n v="1"/>
    <x v="2"/>
    <x v="1"/>
    <x v="1"/>
    <m/>
    <s v="Payment"/>
    <n v="1"/>
    <s v="Turkish coffee3 oz"/>
    <n v="3.75"/>
    <x v="2"/>
  </r>
  <r>
    <x v="5755"/>
    <d v="2025-05-31T00:00:00"/>
    <x v="4735"/>
    <x v="6"/>
    <n v="1"/>
    <x v="1"/>
    <x v="1"/>
    <x v="1"/>
    <m/>
    <s v="Payment"/>
    <n v="2"/>
    <s v="Pourover12 oz"/>
    <n v="3.5"/>
    <x v="2"/>
  </r>
  <r>
    <x v="5756"/>
    <d v="2025-05-31T00:00:00"/>
    <x v="4736"/>
    <x v="15"/>
    <n v="2"/>
    <x v="1"/>
    <x v="1"/>
    <x v="3"/>
    <m/>
    <s v="Payment"/>
    <n v="1"/>
    <s v="Frappé12 oz"/>
    <n v="9.5"/>
    <x v="2"/>
  </r>
  <r>
    <x v="5756"/>
    <d v="2025-05-31T00:00:00"/>
    <x v="4736"/>
    <x v="10"/>
    <n v="1"/>
    <x v="1"/>
    <x v="4"/>
    <x v="5"/>
    <m/>
    <s v="Payment"/>
    <n v="1"/>
    <s v="Single-origin12 oz"/>
    <n v="14.95"/>
    <x v="2"/>
  </r>
  <r>
    <x v="5757"/>
    <d v="2025-05-31T00:00:00"/>
    <x v="4737"/>
    <x v="4"/>
    <n v="1"/>
    <x v="1"/>
    <x v="1"/>
    <x v="1"/>
    <m/>
    <s v="Payment"/>
    <n v="1"/>
    <s v="Drip coffee12 oz"/>
    <n v="2.25"/>
    <x v="2"/>
  </r>
  <r>
    <x v="5758"/>
    <d v="2025-05-31T00:00:00"/>
    <x v="4738"/>
    <x v="15"/>
    <n v="1"/>
    <x v="1"/>
    <x v="1"/>
    <x v="3"/>
    <m/>
    <s v="Payment"/>
    <n v="2"/>
    <s v="Frappé12 oz"/>
    <n v="4.75"/>
    <x v="2"/>
  </r>
  <r>
    <x v="5759"/>
    <d v="2025-05-31T00:00:00"/>
    <x v="4739"/>
    <x v="15"/>
    <n v="1"/>
    <x v="1"/>
    <x v="1"/>
    <x v="3"/>
    <m/>
    <s v="Payment"/>
    <n v="1"/>
    <s v="Frappé12 oz"/>
    <n v="4.75"/>
    <x v="2"/>
  </r>
  <r>
    <x v="5760"/>
    <d v="2025-05-31T00:00:00"/>
    <x v="4740"/>
    <x v="9"/>
    <n v="1"/>
    <x v="0"/>
    <x v="3"/>
    <x v="4"/>
    <m/>
    <s v="Payment"/>
    <n v="1"/>
    <s v="Syrup"/>
    <n v="0.75"/>
    <x v="2"/>
  </r>
  <r>
    <x v="5760"/>
    <d v="2025-05-31T00:00:00"/>
    <x v="4740"/>
    <x v="6"/>
    <n v="1"/>
    <x v="1"/>
    <x v="1"/>
    <x v="1"/>
    <m/>
    <s v="Payment"/>
    <n v="1"/>
    <s v="Pourover12 oz"/>
    <n v="3.5"/>
    <x v="2"/>
  </r>
  <r>
    <x v="5761"/>
    <d v="2025-05-31T00:00:00"/>
    <x v="4741"/>
    <x v="15"/>
    <n v="2"/>
    <x v="1"/>
    <x v="1"/>
    <x v="3"/>
    <m/>
    <s v="Payment"/>
    <n v="1"/>
    <s v="Frappé12 oz"/>
    <n v="9.5"/>
    <x v="2"/>
  </r>
  <r>
    <x v="5762"/>
    <d v="2025-05-31T00:00:00"/>
    <x v="4742"/>
    <x v="1"/>
    <n v="1"/>
    <x v="1"/>
    <x v="1"/>
    <x v="1"/>
    <m/>
    <s v="Payment"/>
    <n v="1"/>
    <s v="Café latté12 oz"/>
    <n v="4.25"/>
    <x v="2"/>
  </r>
  <r>
    <x v="5763"/>
    <d v="2025-05-31T00:00:00"/>
    <x v="4743"/>
    <x v="15"/>
    <n v="1"/>
    <x v="1"/>
    <x v="1"/>
    <x v="3"/>
    <m/>
    <s v="Payment"/>
    <n v="1"/>
    <s v="Frappé12 oz"/>
    <n v="4.75"/>
    <x v="2"/>
  </r>
  <r>
    <x v="5764"/>
    <d v="2025-05-31T00:00:00"/>
    <x v="4744"/>
    <x v="34"/>
    <n v="1"/>
    <x v="1"/>
    <x v="5"/>
    <x v="3"/>
    <m/>
    <s v="Payment"/>
    <n v="1"/>
    <s v="Mango lassi12 oz"/>
    <n v="5.75"/>
    <x v="2"/>
  </r>
  <r>
    <x v="5765"/>
    <d v="2025-05-31T00:00:00"/>
    <x v="4745"/>
    <x v="4"/>
    <n v="1"/>
    <x v="1"/>
    <x v="1"/>
    <x v="1"/>
    <m/>
    <s v="Payment"/>
    <n v="1"/>
    <s v="Drip coffee12 oz"/>
    <n v="2.25"/>
    <x v="2"/>
  </r>
  <r>
    <x v="5766"/>
    <d v="2025-05-31T00:00:00"/>
    <x v="2696"/>
    <x v="6"/>
    <n v="1"/>
    <x v="1"/>
    <x v="1"/>
    <x v="1"/>
    <m/>
    <s v="Payment"/>
    <n v="1"/>
    <s v="Pourover12 oz"/>
    <n v="3.5"/>
    <x v="2"/>
  </r>
  <r>
    <x v="5766"/>
    <d v="2025-05-31T00:00:00"/>
    <x v="2696"/>
    <x v="11"/>
    <n v="1"/>
    <x v="0"/>
    <x v="3"/>
    <x v="4"/>
    <m/>
    <s v="Payment"/>
    <n v="1"/>
    <s v="Extra shot"/>
    <n v="1"/>
    <x v="2"/>
  </r>
  <r>
    <x v="5767"/>
    <d v="2025-05-31T00:00:00"/>
    <x v="4746"/>
    <x v="15"/>
    <n v="1"/>
    <x v="1"/>
    <x v="1"/>
    <x v="3"/>
    <m/>
    <s v="Payment"/>
    <n v="1"/>
    <s v="Frappé12 oz"/>
    <n v="4.75"/>
    <x v="2"/>
  </r>
  <r>
    <x v="5768"/>
    <d v="2025-05-31T00:00:00"/>
    <x v="4747"/>
    <x v="15"/>
    <n v="1"/>
    <x v="1"/>
    <x v="1"/>
    <x v="3"/>
    <m/>
    <s v="Payment"/>
    <n v="1"/>
    <s v="Frappé12 oz"/>
    <n v="4.75"/>
    <x v="2"/>
  </r>
  <r>
    <x v="5769"/>
    <d v="2025-05-31T00:00:00"/>
    <x v="4748"/>
    <x v="19"/>
    <n v="3"/>
    <x v="1"/>
    <x v="4"/>
    <x v="5"/>
    <m/>
    <s v="Payment"/>
    <n v="2"/>
    <s v="House blend12 oz"/>
    <n v="38.849999999999994"/>
    <x v="2"/>
  </r>
  <r>
    <x v="5770"/>
    <d v="2025-05-31T00:00:00"/>
    <x v="4749"/>
    <x v="1"/>
    <n v="1"/>
    <x v="1"/>
    <x v="1"/>
    <x v="1"/>
    <m/>
    <s v="Payment"/>
    <n v="1"/>
    <s v="Café latté12 oz"/>
    <n v="4.25"/>
    <x v="2"/>
  </r>
  <r>
    <x v="5771"/>
    <d v="2025-05-31T00:00:00"/>
    <x v="4750"/>
    <x v="6"/>
    <n v="1"/>
    <x v="1"/>
    <x v="1"/>
    <x v="1"/>
    <m/>
    <s v="Payment"/>
    <n v="1"/>
    <s v="Pourover12 oz"/>
    <n v="3.5"/>
    <x v="2"/>
  </r>
  <r>
    <x v="5772"/>
    <d v="2025-05-31T00:00:00"/>
    <x v="4751"/>
    <x v="24"/>
    <n v="1"/>
    <x v="1"/>
    <x v="1"/>
    <x v="1"/>
    <m/>
    <s v="Payment"/>
    <n v="2"/>
    <s v="Aeropress12 oz"/>
    <n v="6"/>
    <x v="2"/>
  </r>
  <r>
    <x v="5773"/>
    <d v="2025-05-31T00:00:00"/>
    <x v="4752"/>
    <x v="16"/>
    <n v="1"/>
    <x v="1"/>
    <x v="5"/>
    <x v="3"/>
    <m/>
    <s v="Payment"/>
    <n v="1"/>
    <s v="Coconut milk smoothie12 oz"/>
    <n v="5.75"/>
    <x v="2"/>
  </r>
  <r>
    <x v="5774"/>
    <d v="2025-05-31T00:00:00"/>
    <x v="4753"/>
    <x v="15"/>
    <n v="1"/>
    <x v="1"/>
    <x v="1"/>
    <x v="3"/>
    <m/>
    <s v="Payment"/>
    <n v="1"/>
    <s v="Frappé12 oz"/>
    <n v="4.75"/>
    <x v="2"/>
  </r>
  <r>
    <x v="5775"/>
    <d v="2025-05-31T00:00:00"/>
    <x v="4754"/>
    <x v="6"/>
    <n v="1"/>
    <x v="1"/>
    <x v="1"/>
    <x v="1"/>
    <m/>
    <s v="Payment"/>
    <n v="2"/>
    <s v="Pourover12 oz"/>
    <n v="3.5"/>
    <x v="2"/>
  </r>
  <r>
    <x v="5776"/>
    <d v="2025-05-31T00:00:00"/>
    <x v="4755"/>
    <x v="5"/>
    <n v="1"/>
    <x v="1"/>
    <x v="1"/>
    <x v="1"/>
    <m/>
    <s v="Payment"/>
    <n v="2"/>
    <s v="Café Cubano12 oz"/>
    <n v="7"/>
    <x v="2"/>
  </r>
  <r>
    <x v="5777"/>
    <d v="2025-05-31T00:00:00"/>
    <x v="4756"/>
    <x v="15"/>
    <n v="1"/>
    <x v="1"/>
    <x v="1"/>
    <x v="3"/>
    <m/>
    <s v="Payment"/>
    <n v="2"/>
    <s v="Frappé12 oz"/>
    <n v="4.75"/>
    <x v="2"/>
  </r>
  <r>
    <x v="5777"/>
    <d v="2025-05-31T00:00:00"/>
    <x v="4756"/>
    <x v="10"/>
    <n v="2"/>
    <x v="1"/>
    <x v="4"/>
    <x v="5"/>
    <m/>
    <s v="Payment"/>
    <n v="2"/>
    <s v="Single-origin12 oz"/>
    <n v="29.9"/>
    <x v="2"/>
  </r>
  <r>
    <x v="5778"/>
    <d v="2025-05-31T00:00:00"/>
    <x v="4757"/>
    <x v="20"/>
    <n v="1"/>
    <x v="1"/>
    <x v="2"/>
    <x v="1"/>
    <m/>
    <s v="Payment"/>
    <n v="1"/>
    <s v="Rooibos latté12 oz"/>
    <n v="5.5"/>
    <x v="2"/>
  </r>
  <r>
    <x v="5779"/>
    <d v="2025-05-31T00:00:00"/>
    <x v="4216"/>
    <x v="42"/>
    <n v="1"/>
    <x v="0"/>
    <x v="0"/>
    <x v="10"/>
    <m/>
    <s v="Payment"/>
    <n v="2"/>
    <s v="Reusable travel mug"/>
    <n v="12.75"/>
    <x v="2"/>
  </r>
  <r>
    <x v="5779"/>
    <d v="2025-05-31T00:00:00"/>
    <x v="4216"/>
    <x v="42"/>
    <n v="2"/>
    <x v="0"/>
    <x v="0"/>
    <x v="10"/>
    <m/>
    <s v="Payment"/>
    <n v="2"/>
    <s v="Reusable travel mug"/>
    <n v="25.5"/>
    <x v="2"/>
  </r>
  <r>
    <x v="5779"/>
    <d v="2025-05-31T00:00:00"/>
    <x v="4216"/>
    <x v="15"/>
    <n v="1"/>
    <x v="1"/>
    <x v="1"/>
    <x v="3"/>
    <m/>
    <s v="Payment"/>
    <n v="2"/>
    <s v="Frappé12 oz"/>
    <n v="4.75"/>
    <x v="2"/>
  </r>
  <r>
    <x v="5780"/>
    <d v="2025-05-31T00:00:00"/>
    <x v="4758"/>
    <x v="6"/>
    <n v="1"/>
    <x v="1"/>
    <x v="1"/>
    <x v="1"/>
    <m/>
    <s v="Payment"/>
    <n v="2"/>
    <s v="Pourover12 oz"/>
    <n v="3.5"/>
    <x v="2"/>
  </r>
  <r>
    <x v="5781"/>
    <d v="2025-05-31T00:00:00"/>
    <x v="4218"/>
    <x v="6"/>
    <n v="1"/>
    <x v="1"/>
    <x v="1"/>
    <x v="1"/>
    <m/>
    <s v="Payment"/>
    <n v="2"/>
    <s v="Pourover12 oz"/>
    <n v="3.5"/>
    <x v="2"/>
  </r>
  <r>
    <x v="5782"/>
    <d v="2025-05-31T00:00:00"/>
    <x v="4759"/>
    <x v="1"/>
    <n v="1"/>
    <x v="1"/>
    <x v="1"/>
    <x v="1"/>
    <m/>
    <s v="Payment"/>
    <n v="2"/>
    <s v="Café latté12 oz"/>
    <n v="4.25"/>
    <x v="2"/>
  </r>
  <r>
    <x v="5783"/>
    <d v="2025-05-31T00:00:00"/>
    <x v="4760"/>
    <x v="41"/>
    <n v="1"/>
    <x v="1"/>
    <x v="5"/>
    <x v="3"/>
    <m/>
    <s v="Payment"/>
    <n v="2"/>
    <s v="Fruity fizzy12 oz"/>
    <n v="2"/>
    <x v="2"/>
  </r>
  <r>
    <x v="5783"/>
    <d v="2025-05-31T00:00:00"/>
    <x v="4760"/>
    <x v="1"/>
    <n v="1"/>
    <x v="1"/>
    <x v="1"/>
    <x v="1"/>
    <m/>
    <s v="Payment"/>
    <n v="2"/>
    <s v="Café latté12 oz"/>
    <n v="4.25"/>
    <x v="2"/>
  </r>
  <r>
    <x v="5784"/>
    <d v="2025-05-31T00:00:00"/>
    <x v="4761"/>
    <x v="17"/>
    <n v="1"/>
    <x v="1"/>
    <x v="1"/>
    <x v="3"/>
    <m/>
    <s v="Payment"/>
    <n v="2"/>
    <s v="Iced Guillermo12 oz"/>
    <n v="3.5"/>
    <x v="2"/>
  </r>
  <r>
    <x v="5785"/>
    <d v="2025-05-31T00:00:00"/>
    <x v="3654"/>
    <x v="2"/>
    <n v="1"/>
    <x v="1"/>
    <x v="1"/>
    <x v="1"/>
    <m/>
    <s v="Payment"/>
    <n v="1"/>
    <s v="Cappuccino12 oz"/>
    <n v="5.5"/>
    <x v="2"/>
  </r>
  <r>
    <x v="5786"/>
    <d v="2025-05-31T00:00:00"/>
    <x v="4762"/>
    <x v="5"/>
    <n v="1"/>
    <x v="1"/>
    <x v="1"/>
    <x v="1"/>
    <m/>
    <s v="Payment"/>
    <n v="1"/>
    <s v="Café Cubano12 oz"/>
    <n v="7"/>
    <x v="2"/>
  </r>
  <r>
    <x v="5787"/>
    <d v="2025-05-31T00:00:00"/>
    <x v="4763"/>
    <x v="15"/>
    <n v="1"/>
    <x v="1"/>
    <x v="1"/>
    <x v="3"/>
    <m/>
    <s v="Payment"/>
    <n v="1"/>
    <s v="Frappé12 oz"/>
    <n v="4.75"/>
    <x v="2"/>
  </r>
  <r>
    <x v="5788"/>
    <d v="2025-05-31T00:00:00"/>
    <x v="4764"/>
    <x v="5"/>
    <n v="1"/>
    <x v="1"/>
    <x v="1"/>
    <x v="1"/>
    <m/>
    <s v="Payment"/>
    <n v="2"/>
    <s v="Café Cubano12 oz"/>
    <n v="7"/>
    <x v="2"/>
  </r>
  <r>
    <x v="5789"/>
    <d v="2025-05-31T00:00:00"/>
    <x v="4765"/>
    <x v="9"/>
    <n v="2"/>
    <x v="0"/>
    <x v="3"/>
    <x v="4"/>
    <m/>
    <s v="Payment"/>
    <n v="1"/>
    <s v="Syrup"/>
    <n v="1.5"/>
    <x v="2"/>
  </r>
  <r>
    <x v="5789"/>
    <d v="2025-05-31T00:00:00"/>
    <x v="4765"/>
    <x v="6"/>
    <n v="2"/>
    <x v="1"/>
    <x v="1"/>
    <x v="1"/>
    <m/>
    <s v="Payment"/>
    <n v="1"/>
    <s v="Pourover12 oz"/>
    <n v="7"/>
    <x v="2"/>
  </r>
  <r>
    <x v="5790"/>
    <d v="2025-05-31T00:00:00"/>
    <x v="4766"/>
    <x v="7"/>
    <n v="1"/>
    <x v="2"/>
    <x v="1"/>
    <x v="1"/>
    <m/>
    <s v="Payment"/>
    <n v="1"/>
    <s v="Turkish coffee3 oz"/>
    <n v="3.75"/>
    <x v="2"/>
  </r>
  <r>
    <x v="5790"/>
    <d v="2025-05-31T00:00:00"/>
    <x v="4766"/>
    <x v="9"/>
    <n v="1"/>
    <x v="0"/>
    <x v="3"/>
    <x v="4"/>
    <m/>
    <s v="Payment"/>
    <n v="1"/>
    <s v="Syrup"/>
    <n v="0.75"/>
    <x v="2"/>
  </r>
  <r>
    <x v="5790"/>
    <d v="2025-05-31T00:00:00"/>
    <x v="4766"/>
    <x v="15"/>
    <n v="1"/>
    <x v="1"/>
    <x v="1"/>
    <x v="3"/>
    <m/>
    <s v="Payment"/>
    <n v="1"/>
    <s v="Frappé12 oz"/>
    <n v="4.75"/>
    <x v="2"/>
  </r>
  <r>
    <x v="5791"/>
    <d v="2025-05-31T00:00:00"/>
    <x v="1403"/>
    <x v="15"/>
    <n v="1"/>
    <x v="1"/>
    <x v="1"/>
    <x v="3"/>
    <m/>
    <s v="Payment"/>
    <n v="1"/>
    <s v="Frappé12 oz"/>
    <n v="4.75"/>
    <x v="2"/>
  </r>
  <r>
    <x v="5792"/>
    <d v="2025-05-31T00:00:00"/>
    <x v="4767"/>
    <x v="9"/>
    <n v="1"/>
    <x v="0"/>
    <x v="3"/>
    <x v="4"/>
    <m/>
    <s v="Payment"/>
    <n v="2"/>
    <s v="Syrup"/>
    <n v="0.75"/>
    <x v="2"/>
  </r>
  <r>
    <x v="5792"/>
    <d v="2025-05-31T00:00:00"/>
    <x v="4767"/>
    <x v="6"/>
    <n v="1"/>
    <x v="1"/>
    <x v="1"/>
    <x v="1"/>
    <m/>
    <s v="Payment"/>
    <n v="2"/>
    <s v="Pourover12 oz"/>
    <n v="3.5"/>
    <x v="2"/>
  </r>
  <r>
    <x v="5793"/>
    <d v="2025-05-31T00:00:00"/>
    <x v="4627"/>
    <x v="42"/>
    <n v="1"/>
    <x v="0"/>
    <x v="0"/>
    <x v="10"/>
    <m/>
    <s v="Payment"/>
    <n v="1"/>
    <s v="Reusable travel mug"/>
    <n v="12.75"/>
    <x v="2"/>
  </r>
  <r>
    <x v="5793"/>
    <d v="2025-05-31T00:00:00"/>
    <x v="4627"/>
    <x v="15"/>
    <n v="2"/>
    <x v="1"/>
    <x v="1"/>
    <x v="3"/>
    <m/>
    <s v="Payment"/>
    <n v="1"/>
    <s v="Frappé12 oz"/>
    <n v="9.5"/>
    <x v="2"/>
  </r>
  <r>
    <x v="5794"/>
    <d v="2025-05-31T00:00:00"/>
    <x v="4768"/>
    <x v="6"/>
    <n v="1"/>
    <x v="1"/>
    <x v="1"/>
    <x v="1"/>
    <m/>
    <s v="Payment"/>
    <n v="2"/>
    <s v="Pourover12 oz"/>
    <n v="3.5"/>
    <x v="2"/>
  </r>
  <r>
    <x v="5795"/>
    <d v="2025-05-31T00:00:00"/>
    <x v="4769"/>
    <x v="4"/>
    <n v="1"/>
    <x v="1"/>
    <x v="1"/>
    <x v="1"/>
    <m/>
    <s v="Payment"/>
    <n v="1"/>
    <s v="Drip coffee12 oz"/>
    <n v="2.25"/>
    <x v="2"/>
  </r>
  <r>
    <x v="5796"/>
    <d v="2025-05-31T00:00:00"/>
    <x v="3093"/>
    <x v="2"/>
    <n v="1"/>
    <x v="1"/>
    <x v="1"/>
    <x v="1"/>
    <m/>
    <s v="Payment"/>
    <n v="2"/>
    <s v="Cappuccino12 oz"/>
    <n v="5.5"/>
    <x v="2"/>
  </r>
  <r>
    <x v="5797"/>
    <d v="2025-05-31T00:00:00"/>
    <x v="4770"/>
    <x v="1"/>
    <n v="1"/>
    <x v="1"/>
    <x v="1"/>
    <x v="1"/>
    <m/>
    <s v="Payment"/>
    <n v="1"/>
    <s v="Café latté12 oz"/>
    <n v="4.25"/>
    <x v="2"/>
  </r>
  <r>
    <x v="5798"/>
    <d v="2025-05-31T00:00:00"/>
    <x v="4771"/>
    <x v="9"/>
    <n v="1"/>
    <x v="0"/>
    <x v="3"/>
    <x v="4"/>
    <m/>
    <s v="Payment"/>
    <n v="1"/>
    <s v="Syrup"/>
    <n v="0.75"/>
    <x v="2"/>
  </r>
  <r>
    <x v="5798"/>
    <d v="2025-05-31T00:00:00"/>
    <x v="4771"/>
    <x v="6"/>
    <n v="1"/>
    <x v="1"/>
    <x v="1"/>
    <x v="1"/>
    <m/>
    <s v="Payment"/>
    <n v="1"/>
    <s v="Pourover12 oz"/>
    <n v="3.5"/>
    <x v="2"/>
  </r>
  <r>
    <x v="5798"/>
    <d v="2025-05-31T00:00:00"/>
    <x v="4771"/>
    <x v="17"/>
    <n v="1"/>
    <x v="1"/>
    <x v="1"/>
    <x v="3"/>
    <m/>
    <s v="Payment"/>
    <n v="1"/>
    <s v="Iced Guillermo12 oz"/>
    <n v="3.5"/>
    <x v="2"/>
  </r>
  <r>
    <x v="5799"/>
    <d v="2025-05-31T00:00:00"/>
    <x v="4772"/>
    <x v="2"/>
    <n v="1"/>
    <x v="1"/>
    <x v="1"/>
    <x v="1"/>
    <m/>
    <s v="Payment"/>
    <n v="1"/>
    <s v="Cappuccino12 oz"/>
    <n v="5.5"/>
    <x v="2"/>
  </r>
  <r>
    <x v="5800"/>
    <d v="2025-05-31T00:00:00"/>
    <x v="4773"/>
    <x v="7"/>
    <n v="1"/>
    <x v="2"/>
    <x v="1"/>
    <x v="1"/>
    <m/>
    <s v="Payment"/>
    <n v="2"/>
    <s v="Turkish coffee3 oz"/>
    <n v="3.75"/>
    <x v="2"/>
  </r>
  <r>
    <x v="5801"/>
    <d v="2025-05-31T00:00:00"/>
    <x v="4774"/>
    <x v="9"/>
    <n v="1"/>
    <x v="0"/>
    <x v="3"/>
    <x v="4"/>
    <m/>
    <s v="Payment"/>
    <n v="1"/>
    <s v="Syrup"/>
    <n v="0.75"/>
    <x v="2"/>
  </r>
  <r>
    <x v="5801"/>
    <d v="2025-05-31T00:00:00"/>
    <x v="4774"/>
    <x v="6"/>
    <n v="1"/>
    <x v="1"/>
    <x v="1"/>
    <x v="1"/>
    <m/>
    <s v="Payment"/>
    <n v="1"/>
    <s v="Pourover12 oz"/>
    <n v="3.5"/>
    <x v="2"/>
  </r>
  <r>
    <x v="5802"/>
    <d v="2025-05-31T00:00:00"/>
    <x v="4775"/>
    <x v="15"/>
    <n v="1"/>
    <x v="1"/>
    <x v="1"/>
    <x v="3"/>
    <m/>
    <s v="Payment"/>
    <n v="2"/>
    <s v="Frappé12 oz"/>
    <n v="4.75"/>
    <x v="2"/>
  </r>
  <r>
    <x v="5803"/>
    <d v="2025-05-31T00:00:00"/>
    <x v="4776"/>
    <x v="7"/>
    <n v="1"/>
    <x v="2"/>
    <x v="1"/>
    <x v="1"/>
    <m/>
    <s v="Payment"/>
    <n v="2"/>
    <s v="Turkish coffee3 oz"/>
    <n v="3.75"/>
    <x v="2"/>
  </r>
  <r>
    <x v="5803"/>
    <d v="2025-05-31T00:00:00"/>
    <x v="4776"/>
    <x v="6"/>
    <n v="1"/>
    <x v="1"/>
    <x v="1"/>
    <x v="1"/>
    <m/>
    <s v="Payment"/>
    <n v="2"/>
    <s v="Pourover12 oz"/>
    <n v="3.5"/>
    <x v="2"/>
  </r>
  <r>
    <x v="5804"/>
    <d v="2025-05-31T00:00:00"/>
    <x v="4777"/>
    <x v="5"/>
    <n v="1"/>
    <x v="1"/>
    <x v="1"/>
    <x v="1"/>
    <m/>
    <s v="Payment"/>
    <n v="1"/>
    <s v="Café Cubano12 oz"/>
    <n v="7"/>
    <x v="2"/>
  </r>
  <r>
    <x v="5805"/>
    <d v="2025-05-31T00:00:00"/>
    <x v="4778"/>
    <x v="2"/>
    <n v="1"/>
    <x v="1"/>
    <x v="1"/>
    <x v="1"/>
    <m/>
    <s v="Payment"/>
    <n v="1"/>
    <s v="Cappuccino12 oz"/>
    <n v="5.5"/>
    <x v="2"/>
  </r>
  <r>
    <x v="5806"/>
    <d v="2025-05-31T00:00:00"/>
    <x v="4779"/>
    <x v="5"/>
    <n v="1"/>
    <x v="1"/>
    <x v="1"/>
    <x v="1"/>
    <m/>
    <s v="Payment"/>
    <n v="1"/>
    <s v="Café Cubano12 oz"/>
    <n v="7"/>
    <x v="2"/>
  </r>
  <r>
    <x v="5807"/>
    <d v="2025-05-31T00:00:00"/>
    <x v="4780"/>
    <x v="15"/>
    <n v="1"/>
    <x v="1"/>
    <x v="1"/>
    <x v="3"/>
    <m/>
    <s v="Payment"/>
    <n v="2"/>
    <s v="Frappé12 oz"/>
    <n v="4.75"/>
    <x v="2"/>
  </r>
  <r>
    <x v="5807"/>
    <d v="2025-05-31T00:00:00"/>
    <x v="4780"/>
    <x v="1"/>
    <n v="1"/>
    <x v="1"/>
    <x v="1"/>
    <x v="1"/>
    <m/>
    <s v="Payment"/>
    <n v="2"/>
    <s v="Café latté12 oz"/>
    <n v="4.25"/>
    <x v="2"/>
  </r>
  <r>
    <x v="5808"/>
    <d v="2025-05-31T00:00:00"/>
    <x v="4781"/>
    <x v="15"/>
    <n v="1"/>
    <x v="1"/>
    <x v="1"/>
    <x v="3"/>
    <m/>
    <s v="Payment"/>
    <n v="2"/>
    <s v="Frappé12 oz"/>
    <n v="4.75"/>
    <x v="2"/>
  </r>
  <r>
    <x v="5808"/>
    <d v="2025-05-31T00:00:00"/>
    <x v="4781"/>
    <x v="11"/>
    <n v="1"/>
    <x v="0"/>
    <x v="3"/>
    <x v="4"/>
    <m/>
    <s v="Payment"/>
    <n v="2"/>
    <s v="Extra shot"/>
    <n v="1"/>
    <x v="2"/>
  </r>
  <r>
    <x v="5808"/>
    <d v="2025-05-31T00:00:00"/>
    <x v="4781"/>
    <x v="5"/>
    <n v="1"/>
    <x v="1"/>
    <x v="1"/>
    <x v="1"/>
    <m/>
    <s v="Payment"/>
    <n v="2"/>
    <s v="Café Cubano12 oz"/>
    <n v="7"/>
    <x v="2"/>
  </r>
  <r>
    <x v="5809"/>
    <d v="2025-05-31T00:00:00"/>
    <x v="4782"/>
    <x v="6"/>
    <n v="1"/>
    <x v="1"/>
    <x v="1"/>
    <x v="1"/>
    <m/>
    <s v="Payment"/>
    <n v="1"/>
    <s v="Pourover12 oz"/>
    <n v="3.5"/>
    <x v="2"/>
  </r>
  <r>
    <x v="5810"/>
    <d v="2025-05-31T00:00:00"/>
    <x v="4783"/>
    <x v="15"/>
    <n v="1"/>
    <x v="1"/>
    <x v="1"/>
    <x v="3"/>
    <m/>
    <s v="Payment"/>
    <n v="2"/>
    <s v="Frappé12 oz"/>
    <n v="4.75"/>
    <x v="2"/>
  </r>
  <r>
    <x v="5811"/>
    <d v="2025-05-31T00:00:00"/>
    <x v="4784"/>
    <x v="5"/>
    <n v="1"/>
    <x v="1"/>
    <x v="1"/>
    <x v="1"/>
    <m/>
    <s v="Payment"/>
    <n v="2"/>
    <s v="Café Cubano12 oz"/>
    <n v="7"/>
    <x v="2"/>
  </r>
  <r>
    <x v="5812"/>
    <d v="2025-05-31T00:00:00"/>
    <x v="4785"/>
    <x v="44"/>
    <n v="1"/>
    <x v="0"/>
    <x v="1"/>
    <x v="11"/>
    <m/>
    <s v="Payment"/>
    <n v="2"/>
    <s v="To-go box"/>
    <n v="15.75"/>
    <x v="2"/>
  </r>
  <r>
    <x v="5813"/>
    <d v="2025-05-31T00:00:00"/>
    <x v="1890"/>
    <x v="15"/>
    <n v="1"/>
    <x v="1"/>
    <x v="1"/>
    <x v="3"/>
    <m/>
    <s v="Payment"/>
    <n v="1"/>
    <s v="Frappé12 oz"/>
    <n v="4.75"/>
    <x v="2"/>
  </r>
  <r>
    <x v="5814"/>
    <d v="2025-05-31T00:00:00"/>
    <x v="4786"/>
    <x v="17"/>
    <n v="1"/>
    <x v="1"/>
    <x v="1"/>
    <x v="3"/>
    <m/>
    <s v="Payment"/>
    <n v="1"/>
    <s v="Iced Guillermo12 oz"/>
    <n v="3.5"/>
    <x v="2"/>
  </r>
  <r>
    <x v="5815"/>
    <d v="2025-05-31T00:00:00"/>
    <x v="1711"/>
    <x v="15"/>
    <n v="1"/>
    <x v="1"/>
    <x v="1"/>
    <x v="3"/>
    <m/>
    <s v="Payment"/>
    <n v="1"/>
    <s v="Frappé12 oz"/>
    <n v="4.75"/>
    <x v="2"/>
  </r>
  <r>
    <x v="5815"/>
    <d v="2025-05-31T00:00:00"/>
    <x v="1711"/>
    <x v="5"/>
    <n v="1"/>
    <x v="1"/>
    <x v="1"/>
    <x v="1"/>
    <m/>
    <s v="Payment"/>
    <n v="1"/>
    <s v="Café Cubano12 oz"/>
    <n v="7"/>
    <x v="2"/>
  </r>
  <r>
    <x v="5816"/>
    <d v="2025-05-31T00:00:00"/>
    <x v="4787"/>
    <x v="6"/>
    <n v="1"/>
    <x v="1"/>
    <x v="1"/>
    <x v="1"/>
    <m/>
    <s v="Payment"/>
    <n v="1"/>
    <s v="Pourover12 oz"/>
    <n v="3.5"/>
    <x v="2"/>
  </r>
  <r>
    <x v="5817"/>
    <d v="2025-05-31T00:00:00"/>
    <x v="4262"/>
    <x v="14"/>
    <n v="1"/>
    <x v="5"/>
    <x v="5"/>
    <x v="1"/>
    <m/>
    <s v="Payment"/>
    <n v="1"/>
    <s v="Hot chocolateRegular (12 oz)"/>
    <n v="4.75"/>
    <x v="2"/>
  </r>
  <r>
    <x v="5818"/>
    <d v="2025-05-31T00:00:00"/>
    <x v="4788"/>
    <x v="6"/>
    <n v="1"/>
    <x v="1"/>
    <x v="1"/>
    <x v="1"/>
    <m/>
    <s v="Payment"/>
    <n v="2"/>
    <s v="Pourover12 oz"/>
    <n v="3.5"/>
    <x v="2"/>
  </r>
  <r>
    <x v="5819"/>
    <d v="2025-05-31T00:00:00"/>
    <x v="4788"/>
    <x v="14"/>
    <n v="1"/>
    <x v="5"/>
    <x v="5"/>
    <x v="1"/>
    <m/>
    <s v="Payment"/>
    <n v="1"/>
    <s v="Hot chocolateRegular (12 oz)"/>
    <n v="4.75"/>
    <x v="2"/>
  </r>
  <r>
    <x v="5820"/>
    <d v="2025-05-31T00:00:00"/>
    <x v="4789"/>
    <x v="8"/>
    <n v="1"/>
    <x v="1"/>
    <x v="2"/>
    <x v="3"/>
    <m/>
    <s v="Payment"/>
    <n v="2"/>
    <s v="Iced tea12 oz"/>
    <n v="4.25"/>
    <x v="2"/>
  </r>
  <r>
    <x v="5820"/>
    <d v="2025-05-31T00:00:00"/>
    <x v="4789"/>
    <x v="15"/>
    <n v="1"/>
    <x v="1"/>
    <x v="1"/>
    <x v="3"/>
    <m/>
    <s v="Payment"/>
    <n v="2"/>
    <s v="Frappé12 oz"/>
    <n v="4.75"/>
    <x v="2"/>
  </r>
  <r>
    <x v="5821"/>
    <d v="2025-05-31T00:00:00"/>
    <x v="4790"/>
    <x v="2"/>
    <n v="1"/>
    <x v="1"/>
    <x v="1"/>
    <x v="1"/>
    <m/>
    <s v="Payment"/>
    <n v="2"/>
    <s v="Cappuccino12 oz"/>
    <n v="5.5"/>
    <x v="2"/>
  </r>
  <r>
    <x v="5822"/>
    <d v="2025-05-31T00:00:00"/>
    <x v="4791"/>
    <x v="12"/>
    <n v="1"/>
    <x v="3"/>
    <x v="1"/>
    <x v="1"/>
    <m/>
    <s v="Payment"/>
    <n v="1"/>
    <s v="Espresso1 oz"/>
    <n v="2.5"/>
    <x v="2"/>
  </r>
  <r>
    <x v="5823"/>
    <d v="2025-05-31T00:00:00"/>
    <x v="4792"/>
    <x v="15"/>
    <n v="1"/>
    <x v="1"/>
    <x v="1"/>
    <x v="3"/>
    <m/>
    <s v="Payment"/>
    <n v="2"/>
    <s v="Frappé12 oz"/>
    <n v="4.75"/>
    <x v="2"/>
  </r>
  <r>
    <x v="5824"/>
    <d v="2025-05-31T00:00:00"/>
    <x v="4793"/>
    <x v="6"/>
    <n v="1"/>
    <x v="1"/>
    <x v="1"/>
    <x v="1"/>
    <m/>
    <s v="Payment"/>
    <n v="1"/>
    <s v="Pourover12 oz"/>
    <n v="3.5"/>
    <x v="2"/>
  </r>
  <r>
    <x v="5825"/>
    <d v="2025-05-31T00:00:00"/>
    <x v="4794"/>
    <x v="6"/>
    <n v="1"/>
    <x v="1"/>
    <x v="1"/>
    <x v="1"/>
    <m/>
    <s v="Payment"/>
    <n v="1"/>
    <s v="Pourover12 oz"/>
    <n v="3.5"/>
    <x v="2"/>
  </r>
  <r>
    <x v="5826"/>
    <d v="2025-05-31T00:00:00"/>
    <x v="4795"/>
    <x v="6"/>
    <n v="1"/>
    <x v="1"/>
    <x v="1"/>
    <x v="1"/>
    <m/>
    <s v="Payment"/>
    <n v="2"/>
    <s v="Pourover12 oz"/>
    <n v="3.5"/>
    <x v="2"/>
  </r>
  <r>
    <x v="5827"/>
    <d v="2025-05-31T00:00:00"/>
    <x v="4796"/>
    <x v="20"/>
    <n v="1"/>
    <x v="1"/>
    <x v="2"/>
    <x v="1"/>
    <m/>
    <s v="Payment"/>
    <n v="1"/>
    <s v="Rooibos latté12 oz"/>
    <n v="5.5"/>
    <x v="2"/>
  </r>
  <r>
    <x v="5828"/>
    <d v="2025-05-31T00:00:00"/>
    <x v="4797"/>
    <x v="15"/>
    <n v="1"/>
    <x v="1"/>
    <x v="1"/>
    <x v="3"/>
    <m/>
    <s v="Payment"/>
    <n v="1"/>
    <s v="Frappé12 oz"/>
    <n v="4.75"/>
    <x v="2"/>
  </r>
  <r>
    <x v="5829"/>
    <d v="2025-05-31T00:00:00"/>
    <x v="2447"/>
    <x v="15"/>
    <n v="1"/>
    <x v="1"/>
    <x v="1"/>
    <x v="3"/>
    <m/>
    <s v="Payment"/>
    <n v="1"/>
    <s v="Frappé12 oz"/>
    <n v="4.75"/>
    <x v="2"/>
  </r>
  <r>
    <x v="5830"/>
    <d v="2025-05-31T00:00:00"/>
    <x v="4798"/>
    <x v="4"/>
    <n v="1"/>
    <x v="1"/>
    <x v="1"/>
    <x v="1"/>
    <m/>
    <s v="Payment"/>
    <n v="1"/>
    <s v="Drip coffee12 oz"/>
    <n v="2.25"/>
    <x v="2"/>
  </r>
  <r>
    <x v="5831"/>
    <d v="2025-05-31T00:00:00"/>
    <x v="4799"/>
    <x v="15"/>
    <n v="1"/>
    <x v="1"/>
    <x v="1"/>
    <x v="3"/>
    <m/>
    <s v="Payment"/>
    <n v="1"/>
    <s v="Frappé12 oz"/>
    <n v="4.75"/>
    <x v="2"/>
  </r>
  <r>
    <x v="5831"/>
    <d v="2025-05-31T00:00:00"/>
    <x v="4799"/>
    <x v="1"/>
    <n v="1"/>
    <x v="1"/>
    <x v="1"/>
    <x v="1"/>
    <m/>
    <s v="Payment"/>
    <n v="1"/>
    <s v="Café latté12 oz"/>
    <n v="4.25"/>
    <x v="2"/>
  </r>
  <r>
    <x v="5832"/>
    <d v="2025-05-31T00:00:00"/>
    <x v="4800"/>
    <x v="6"/>
    <n v="1"/>
    <x v="1"/>
    <x v="1"/>
    <x v="1"/>
    <m/>
    <s v="Payment"/>
    <n v="2"/>
    <s v="Pourover12 oz"/>
    <n v="3.5"/>
    <x v="2"/>
  </r>
  <r>
    <x v="5833"/>
    <d v="2025-05-31T00:00:00"/>
    <x v="511"/>
    <x v="0"/>
    <n v="1"/>
    <x v="0"/>
    <x v="0"/>
    <x v="0"/>
    <m/>
    <s v="Payment"/>
    <n v="1"/>
    <s v="Community calendar and coupon book"/>
    <n v="20"/>
    <x v="2"/>
  </r>
  <r>
    <x v="5834"/>
    <d v="2025-05-31T00:00:00"/>
    <x v="938"/>
    <x v="6"/>
    <n v="1"/>
    <x v="1"/>
    <x v="1"/>
    <x v="1"/>
    <m/>
    <s v="Payment"/>
    <n v="2"/>
    <s v="Pourover12 oz"/>
    <n v="3.5"/>
    <x v="2"/>
  </r>
  <r>
    <x v="5835"/>
    <d v="2025-05-31T00:00:00"/>
    <x v="3410"/>
    <x v="8"/>
    <n v="1"/>
    <x v="1"/>
    <x v="2"/>
    <x v="3"/>
    <m/>
    <s v="Payment"/>
    <n v="1"/>
    <s v="Iced tea12 oz"/>
    <n v="4.25"/>
    <x v="2"/>
  </r>
  <r>
    <x v="5835"/>
    <d v="2025-05-31T00:00:00"/>
    <x v="3410"/>
    <x v="15"/>
    <n v="1"/>
    <x v="1"/>
    <x v="1"/>
    <x v="3"/>
    <m/>
    <s v="Payment"/>
    <n v="1"/>
    <s v="Frappé12 oz"/>
    <n v="4.75"/>
    <x v="2"/>
  </r>
  <r>
    <x v="5836"/>
    <d v="2025-05-31T00:00:00"/>
    <x v="4801"/>
    <x v="4"/>
    <n v="1"/>
    <x v="1"/>
    <x v="1"/>
    <x v="1"/>
    <m/>
    <s v="Payment"/>
    <n v="1"/>
    <s v="Drip coffee12 oz"/>
    <n v="2.25"/>
    <x v="2"/>
  </r>
  <r>
    <x v="5837"/>
    <d v="2025-05-31T00:00:00"/>
    <x v="4802"/>
    <x v="6"/>
    <n v="1"/>
    <x v="1"/>
    <x v="1"/>
    <x v="1"/>
    <m/>
    <s v="Payment"/>
    <n v="1"/>
    <s v="Pourover12 oz"/>
    <n v="3.5"/>
    <x v="2"/>
  </r>
  <r>
    <x v="5838"/>
    <d v="2025-05-31T00:00:00"/>
    <x v="4803"/>
    <x v="3"/>
    <n v="1"/>
    <x v="0"/>
    <x v="1"/>
    <x v="2"/>
    <m/>
    <s v="Payment"/>
    <n v="1"/>
    <s v="Drip coffee refill"/>
    <n v="1.25"/>
    <x v="2"/>
  </r>
  <r>
    <x v="5839"/>
    <d v="2025-05-31T00:00:00"/>
    <x v="2202"/>
    <x v="9"/>
    <n v="1"/>
    <x v="0"/>
    <x v="3"/>
    <x v="4"/>
    <m/>
    <s v="Payment"/>
    <n v="1"/>
    <s v="Syrup"/>
    <n v="0.75"/>
    <x v="2"/>
  </r>
  <r>
    <x v="5839"/>
    <d v="2025-05-31T00:00:00"/>
    <x v="2202"/>
    <x v="6"/>
    <n v="1"/>
    <x v="1"/>
    <x v="1"/>
    <x v="1"/>
    <m/>
    <s v="Payment"/>
    <n v="1"/>
    <s v="Pourover12 oz"/>
    <n v="3.5"/>
    <x v="2"/>
  </r>
  <r>
    <x v="5839"/>
    <d v="2025-05-31T00:00:00"/>
    <x v="2202"/>
    <x v="13"/>
    <n v="1"/>
    <x v="4"/>
    <x v="2"/>
    <x v="1"/>
    <m/>
    <s v="Payment"/>
    <n v="1"/>
    <s v="Moroccan tea10 oz"/>
    <n v="3"/>
    <x v="2"/>
  </r>
  <r>
    <x v="5840"/>
    <d v="2025-05-31T00:00:00"/>
    <x v="4804"/>
    <x v="7"/>
    <n v="1"/>
    <x v="2"/>
    <x v="1"/>
    <x v="1"/>
    <m/>
    <s v="Payment"/>
    <n v="1"/>
    <s v="Turkish coffee3 oz"/>
    <n v="3.75"/>
    <x v="2"/>
  </r>
  <r>
    <x v="5841"/>
    <d v="2025-05-31T00:00:00"/>
    <x v="4805"/>
    <x v="17"/>
    <n v="1"/>
    <x v="1"/>
    <x v="1"/>
    <x v="3"/>
    <m/>
    <s v="Payment"/>
    <n v="1"/>
    <s v="Iced Guillermo12 oz"/>
    <n v="3.5"/>
    <x v="2"/>
  </r>
  <r>
    <x v="5842"/>
    <d v="2025-05-31T00:00:00"/>
    <x v="4806"/>
    <x v="2"/>
    <n v="1"/>
    <x v="1"/>
    <x v="1"/>
    <x v="1"/>
    <m/>
    <s v="Payment"/>
    <n v="1"/>
    <s v="Cappuccino12 oz"/>
    <n v="5.5"/>
    <x v="2"/>
  </r>
  <r>
    <x v="5843"/>
    <d v="2025-05-31T00:00:00"/>
    <x v="4807"/>
    <x v="6"/>
    <n v="1"/>
    <x v="1"/>
    <x v="1"/>
    <x v="1"/>
    <m/>
    <s v="Payment"/>
    <n v="2"/>
    <s v="Pourover12 oz"/>
    <n v="3.5"/>
    <x v="2"/>
  </r>
  <r>
    <x v="5844"/>
    <d v="2025-05-31T00:00:00"/>
    <x v="4808"/>
    <x v="15"/>
    <n v="1"/>
    <x v="1"/>
    <x v="1"/>
    <x v="3"/>
    <m/>
    <s v="Payment"/>
    <n v="1"/>
    <s v="Frappé12 oz"/>
    <n v="4.75"/>
    <x v="2"/>
  </r>
  <r>
    <x v="5845"/>
    <d v="2025-05-31T00:00:00"/>
    <x v="1449"/>
    <x v="2"/>
    <n v="1"/>
    <x v="1"/>
    <x v="1"/>
    <x v="1"/>
    <m/>
    <s v="Payment"/>
    <n v="1"/>
    <s v="Cappuccino12 oz"/>
    <n v="5.5"/>
    <x v="2"/>
  </r>
  <r>
    <x v="5846"/>
    <d v="2025-05-31T00:00:00"/>
    <x v="4809"/>
    <x v="42"/>
    <n v="1"/>
    <x v="0"/>
    <x v="0"/>
    <x v="10"/>
    <m/>
    <s v="Payment"/>
    <n v="2"/>
    <s v="Reusable travel mug"/>
    <n v="12.75"/>
    <x v="2"/>
  </r>
  <r>
    <x v="5847"/>
    <d v="2025-05-31T00:00:00"/>
    <x v="4810"/>
    <x v="2"/>
    <n v="1"/>
    <x v="1"/>
    <x v="1"/>
    <x v="1"/>
    <m/>
    <s v="Payment"/>
    <n v="1"/>
    <s v="Cappuccino12 oz"/>
    <n v="5.5"/>
    <x v="2"/>
  </r>
  <r>
    <x v="5848"/>
    <d v="2025-05-31T00:00:00"/>
    <x v="4811"/>
    <x v="15"/>
    <n v="1"/>
    <x v="1"/>
    <x v="1"/>
    <x v="3"/>
    <m/>
    <s v="Payment"/>
    <n v="1"/>
    <s v="Frappé12 oz"/>
    <n v="4.75"/>
    <x v="2"/>
  </r>
  <r>
    <x v="5849"/>
    <d v="2025-05-31T00:00:00"/>
    <x v="4812"/>
    <x v="6"/>
    <n v="1"/>
    <x v="1"/>
    <x v="1"/>
    <x v="1"/>
    <m/>
    <s v="Payment"/>
    <n v="1"/>
    <s v="Pourover12 oz"/>
    <n v="3.5"/>
    <x v="2"/>
  </r>
  <r>
    <x v="5850"/>
    <d v="2025-05-31T00:00:00"/>
    <x v="4813"/>
    <x v="15"/>
    <n v="1"/>
    <x v="1"/>
    <x v="1"/>
    <x v="3"/>
    <m/>
    <s v="Payment"/>
    <n v="1"/>
    <s v="Frappé12 oz"/>
    <n v="4.75"/>
    <x v="2"/>
  </r>
  <r>
    <x v="5851"/>
    <d v="2025-05-31T00:00:00"/>
    <x v="4814"/>
    <x v="2"/>
    <n v="1"/>
    <x v="1"/>
    <x v="1"/>
    <x v="1"/>
    <m/>
    <s v="Payment"/>
    <n v="1"/>
    <s v="Cappuccino12 oz"/>
    <n v="5.5"/>
    <x v="2"/>
  </r>
  <r>
    <x v="5852"/>
    <d v="2025-05-31T00:00:00"/>
    <x v="4815"/>
    <x v="15"/>
    <n v="1"/>
    <x v="1"/>
    <x v="1"/>
    <x v="3"/>
    <m/>
    <s v="Payment"/>
    <n v="1"/>
    <s v="Frappé12 oz"/>
    <n v="4.75"/>
    <x v="2"/>
  </r>
  <r>
    <x v="5853"/>
    <d v="2025-05-31T00:00:00"/>
    <x v="4816"/>
    <x v="9"/>
    <n v="1"/>
    <x v="0"/>
    <x v="3"/>
    <x v="4"/>
    <m/>
    <s v="Payment"/>
    <n v="1"/>
    <s v="Syrup"/>
    <n v="0.75"/>
    <x v="2"/>
  </r>
  <r>
    <x v="5853"/>
    <d v="2025-05-31T00:00:00"/>
    <x v="4816"/>
    <x v="6"/>
    <n v="1"/>
    <x v="1"/>
    <x v="1"/>
    <x v="1"/>
    <m/>
    <s v="Payment"/>
    <n v="1"/>
    <s v="Pourover12 oz"/>
    <n v="3.5"/>
    <x v="2"/>
  </r>
  <r>
    <x v="5854"/>
    <d v="2025-05-31T00:00:00"/>
    <x v="4817"/>
    <x v="9"/>
    <n v="1"/>
    <x v="0"/>
    <x v="3"/>
    <x v="4"/>
    <m/>
    <s v="Payment"/>
    <n v="1"/>
    <s v="Syrup"/>
    <n v="0.75"/>
    <x v="2"/>
  </r>
  <r>
    <x v="5854"/>
    <d v="2025-05-31T00:00:00"/>
    <x v="4817"/>
    <x v="6"/>
    <n v="1"/>
    <x v="1"/>
    <x v="1"/>
    <x v="1"/>
    <m/>
    <s v="Payment"/>
    <n v="1"/>
    <s v="Pourover12 oz"/>
    <n v="3.5"/>
    <x v="2"/>
  </r>
  <r>
    <x v="5855"/>
    <d v="2025-05-31T00:00:00"/>
    <x v="4818"/>
    <x v="6"/>
    <n v="1"/>
    <x v="1"/>
    <x v="1"/>
    <x v="1"/>
    <m/>
    <s v="Payment"/>
    <n v="2"/>
    <s v="Pourover12 oz"/>
    <n v="3.5"/>
    <x v="2"/>
  </r>
  <r>
    <x v="5856"/>
    <d v="2025-05-31T00:00:00"/>
    <x v="4819"/>
    <x v="20"/>
    <n v="1"/>
    <x v="1"/>
    <x v="2"/>
    <x v="1"/>
    <m/>
    <s v="Payment"/>
    <n v="1"/>
    <s v="Rooibos latté12 oz"/>
    <n v="5.5"/>
    <x v="2"/>
  </r>
  <r>
    <x v="5857"/>
    <d v="2025-05-31T00:00:00"/>
    <x v="4820"/>
    <x v="15"/>
    <n v="1"/>
    <x v="1"/>
    <x v="1"/>
    <x v="3"/>
    <m/>
    <s v="Payment"/>
    <n v="2"/>
    <s v="Frappé12 oz"/>
    <n v="4.75"/>
    <x v="2"/>
  </r>
  <r>
    <x v="5858"/>
    <d v="2025-05-31T00:00:00"/>
    <x v="4821"/>
    <x v="13"/>
    <n v="1"/>
    <x v="4"/>
    <x v="2"/>
    <x v="1"/>
    <m/>
    <s v="Payment"/>
    <n v="1"/>
    <s v="Moroccan tea10 oz"/>
    <n v="3"/>
    <x v="2"/>
  </r>
  <r>
    <x v="5859"/>
    <d v="2025-05-31T00:00:00"/>
    <x v="4822"/>
    <x v="7"/>
    <n v="1"/>
    <x v="2"/>
    <x v="1"/>
    <x v="1"/>
    <m/>
    <s v="Payment"/>
    <n v="2"/>
    <s v="Turkish coffee3 oz"/>
    <n v="3.75"/>
    <x v="2"/>
  </r>
  <r>
    <x v="5860"/>
    <d v="2025-05-31T00:00:00"/>
    <x v="4823"/>
    <x v="20"/>
    <n v="1"/>
    <x v="1"/>
    <x v="2"/>
    <x v="1"/>
    <m/>
    <s v="Payment"/>
    <n v="1"/>
    <s v="Rooibos latté12 oz"/>
    <n v="5.5"/>
    <x v="2"/>
  </r>
  <r>
    <x v="5860"/>
    <d v="2025-05-31T00:00:00"/>
    <x v="4823"/>
    <x v="6"/>
    <n v="1"/>
    <x v="1"/>
    <x v="1"/>
    <x v="1"/>
    <m/>
    <s v="Payment"/>
    <n v="1"/>
    <s v="Pourover12 oz"/>
    <n v="3.5"/>
    <x v="2"/>
  </r>
  <r>
    <x v="5861"/>
    <d v="2025-05-31T00:00:00"/>
    <x v="4824"/>
    <x v="28"/>
    <n v="1"/>
    <x v="0"/>
    <x v="6"/>
    <x v="7"/>
    <m/>
    <s v="Payment"/>
    <n v="1"/>
    <s v="Pizza pocket"/>
    <n v="5"/>
    <x v="2"/>
  </r>
  <r>
    <x v="5862"/>
    <d v="2025-05-31T00:00:00"/>
    <x v="4825"/>
    <x v="28"/>
    <n v="1"/>
    <x v="0"/>
    <x v="6"/>
    <x v="7"/>
    <m/>
    <s v="Payment"/>
    <n v="1"/>
    <s v="Pizza pocket"/>
    <n v="5"/>
    <x v="2"/>
  </r>
  <r>
    <x v="5863"/>
    <d v="2025-05-31T00:00:00"/>
    <x v="4690"/>
    <x v="28"/>
    <n v="1"/>
    <x v="0"/>
    <x v="6"/>
    <x v="7"/>
    <m/>
    <s v="Payment"/>
    <n v="1"/>
    <s v="Pizza pocket"/>
    <n v="5"/>
    <x v="2"/>
  </r>
  <r>
    <x v="5864"/>
    <d v="2025-05-31T00:00:00"/>
    <x v="4826"/>
    <x v="28"/>
    <n v="1"/>
    <x v="0"/>
    <x v="6"/>
    <x v="7"/>
    <m/>
    <s v="Payment"/>
    <n v="1"/>
    <s v="Pizza pocket"/>
    <n v="5"/>
    <x v="2"/>
  </r>
  <r>
    <x v="5865"/>
    <d v="2025-05-31T00:00:00"/>
    <x v="4827"/>
    <x v="32"/>
    <n v="1"/>
    <x v="0"/>
    <x v="6"/>
    <x v="7"/>
    <m/>
    <s v="Payment"/>
    <n v="1"/>
    <s v="Scone with clotted cream and jam"/>
    <n v="5.75"/>
    <x v="2"/>
  </r>
  <r>
    <x v="5866"/>
    <d v="2025-05-31T00:00:00"/>
    <x v="4713"/>
    <x v="28"/>
    <n v="1"/>
    <x v="0"/>
    <x v="6"/>
    <x v="7"/>
    <m/>
    <s v="Payment"/>
    <n v="1"/>
    <s v="Pizza pocket"/>
    <n v="5"/>
    <x v="2"/>
  </r>
  <r>
    <x v="5867"/>
    <d v="2025-05-31T00:00:00"/>
    <x v="4828"/>
    <x v="31"/>
    <n v="1"/>
    <x v="0"/>
    <x v="6"/>
    <x v="7"/>
    <m/>
    <s v="Payment"/>
    <n v="1"/>
    <s v="Sticky bun"/>
    <n v="2.75"/>
    <x v="2"/>
  </r>
  <r>
    <x v="5868"/>
    <d v="2025-05-31T00:00:00"/>
    <x v="4722"/>
    <x v="47"/>
    <n v="2"/>
    <x v="0"/>
    <x v="6"/>
    <x v="7"/>
    <m/>
    <s v="Payment"/>
    <n v="2"/>
    <s v="Iced sugar cookie"/>
    <n v="6.5"/>
    <x v="2"/>
  </r>
  <r>
    <x v="5869"/>
    <d v="2025-05-31T00:00:00"/>
    <x v="804"/>
    <x v="47"/>
    <n v="1"/>
    <x v="0"/>
    <x v="6"/>
    <x v="7"/>
    <m/>
    <s v="Payment"/>
    <n v="2"/>
    <s v="Iced sugar cookie"/>
    <n v="3.25"/>
    <x v="2"/>
  </r>
  <r>
    <x v="5870"/>
    <d v="2025-05-31T00:00:00"/>
    <x v="4829"/>
    <x v="31"/>
    <n v="2"/>
    <x v="0"/>
    <x v="6"/>
    <x v="7"/>
    <m/>
    <s v="Payment"/>
    <n v="1"/>
    <s v="Sticky bun"/>
    <n v="5.5"/>
    <x v="2"/>
  </r>
  <r>
    <x v="5871"/>
    <d v="2025-05-31T00:00:00"/>
    <x v="4732"/>
    <x v="31"/>
    <n v="1"/>
    <x v="0"/>
    <x v="6"/>
    <x v="7"/>
    <m/>
    <s v="Payment"/>
    <n v="2"/>
    <s v="Sticky bun"/>
    <n v="2.75"/>
    <x v="2"/>
  </r>
  <r>
    <x v="5871"/>
    <d v="2025-05-31T00:00:00"/>
    <x v="4732"/>
    <x v="47"/>
    <n v="1"/>
    <x v="0"/>
    <x v="6"/>
    <x v="7"/>
    <m/>
    <s v="Payment"/>
    <n v="2"/>
    <s v="Iced sugar cookie"/>
    <n v="3.25"/>
    <x v="2"/>
  </r>
  <r>
    <x v="5872"/>
    <d v="2025-05-31T00:00:00"/>
    <x v="4830"/>
    <x v="29"/>
    <n v="1"/>
    <x v="0"/>
    <x v="6"/>
    <x v="7"/>
    <m/>
    <s v="Payment"/>
    <n v="1"/>
    <s v="Cinnamon roll"/>
    <n v="3.75"/>
    <x v="2"/>
  </r>
  <r>
    <x v="5873"/>
    <d v="2025-05-31T00:00:00"/>
    <x v="4743"/>
    <x v="31"/>
    <n v="1"/>
    <x v="0"/>
    <x v="6"/>
    <x v="7"/>
    <m/>
    <s v="Payment"/>
    <n v="1"/>
    <s v="Sticky bun"/>
    <n v="2.75"/>
    <x v="2"/>
  </r>
  <r>
    <x v="5874"/>
    <d v="2025-05-31T00:00:00"/>
    <x v="4744"/>
    <x v="27"/>
    <n v="1"/>
    <x v="0"/>
    <x v="6"/>
    <x v="7"/>
    <m/>
    <s v="Payment"/>
    <n v="1"/>
    <s v="Apricot danish"/>
    <n v="3.5"/>
    <x v="2"/>
  </r>
  <r>
    <x v="5875"/>
    <d v="2025-05-31T00:00:00"/>
    <x v="4756"/>
    <x v="31"/>
    <n v="1"/>
    <x v="0"/>
    <x v="6"/>
    <x v="7"/>
    <m/>
    <s v="Payment"/>
    <n v="2"/>
    <s v="Sticky bun"/>
    <n v="2.75"/>
    <x v="2"/>
  </r>
  <r>
    <x v="5876"/>
    <d v="2025-05-31T00:00:00"/>
    <x v="4831"/>
    <x v="31"/>
    <n v="1"/>
    <x v="0"/>
    <x v="6"/>
    <x v="7"/>
    <m/>
    <s v="Payment"/>
    <n v="1"/>
    <s v="Sticky bun"/>
    <n v="2.75"/>
    <x v="2"/>
  </r>
  <r>
    <x v="5877"/>
    <d v="2025-05-31T00:00:00"/>
    <x v="3654"/>
    <x v="36"/>
    <n v="1"/>
    <x v="0"/>
    <x v="6"/>
    <x v="7"/>
    <m/>
    <s v="Payment"/>
    <n v="1"/>
    <s v="Cookie"/>
    <n v="3"/>
    <x v="2"/>
  </r>
  <r>
    <x v="5878"/>
    <d v="2025-05-31T00:00:00"/>
    <x v="4782"/>
    <x v="32"/>
    <n v="1"/>
    <x v="0"/>
    <x v="6"/>
    <x v="7"/>
    <m/>
    <s v="Payment"/>
    <n v="1"/>
    <s v="Scone with clotted cream and jam"/>
    <n v="5.75"/>
    <x v="2"/>
  </r>
  <r>
    <x v="5879"/>
    <d v="2025-05-31T00:00:00"/>
    <x v="4786"/>
    <x v="31"/>
    <n v="1"/>
    <x v="0"/>
    <x v="6"/>
    <x v="7"/>
    <m/>
    <s v="Payment"/>
    <n v="1"/>
    <s v="Sticky bun"/>
    <n v="2.75"/>
    <x v="2"/>
  </r>
  <r>
    <x v="5879"/>
    <d v="2025-05-31T00:00:00"/>
    <x v="4786"/>
    <x v="32"/>
    <n v="1"/>
    <x v="0"/>
    <x v="6"/>
    <x v="7"/>
    <m/>
    <s v="Payment"/>
    <n v="1"/>
    <s v="Scone with clotted cream and jam"/>
    <n v="5.75"/>
    <x v="2"/>
  </r>
  <r>
    <x v="5880"/>
    <d v="2025-05-31T00:00:00"/>
    <x v="4262"/>
    <x v="31"/>
    <n v="1"/>
    <x v="0"/>
    <x v="6"/>
    <x v="7"/>
    <m/>
    <s v="Payment"/>
    <n v="1"/>
    <s v="Sticky bun"/>
    <n v="2.75"/>
    <x v="2"/>
  </r>
  <r>
    <x v="5881"/>
    <d v="2025-05-31T00:00:00"/>
    <x v="4788"/>
    <x v="31"/>
    <n v="1"/>
    <x v="0"/>
    <x v="6"/>
    <x v="7"/>
    <m/>
    <s v="Payment"/>
    <n v="2"/>
    <s v="Sticky bun"/>
    <n v="2.75"/>
    <x v="2"/>
  </r>
  <r>
    <x v="5882"/>
    <d v="2025-05-31T00:00:00"/>
    <x v="4788"/>
    <x v="32"/>
    <n v="1"/>
    <x v="0"/>
    <x v="6"/>
    <x v="7"/>
    <m/>
    <s v="Payment"/>
    <n v="1"/>
    <s v="Scone with clotted cream and jam"/>
    <n v="5.75"/>
    <x v="2"/>
  </r>
  <r>
    <x v="5883"/>
    <d v="2025-05-31T00:00:00"/>
    <x v="4832"/>
    <x v="32"/>
    <n v="1"/>
    <x v="0"/>
    <x v="6"/>
    <x v="7"/>
    <m/>
    <s v="Payment"/>
    <n v="1"/>
    <s v="Scone with clotted cream and jam"/>
    <n v="5.75"/>
    <x v="2"/>
  </r>
  <r>
    <x v="5884"/>
    <d v="2025-05-31T00:00:00"/>
    <x v="4833"/>
    <x v="31"/>
    <n v="1"/>
    <x v="0"/>
    <x v="6"/>
    <x v="7"/>
    <m/>
    <s v="Payment"/>
    <n v="1"/>
    <s v="Sticky bun"/>
    <n v="2.75"/>
    <x v="2"/>
  </r>
  <r>
    <x v="5885"/>
    <d v="2025-05-31T00:00:00"/>
    <x v="4834"/>
    <x v="29"/>
    <n v="1"/>
    <x v="0"/>
    <x v="6"/>
    <x v="7"/>
    <m/>
    <s v="Payment"/>
    <n v="1"/>
    <s v="Cinnamon roll"/>
    <n v="3.75"/>
    <x v="2"/>
  </r>
  <r>
    <x v="5886"/>
    <d v="2025-05-31T00:00:00"/>
    <x v="4799"/>
    <x v="32"/>
    <n v="1"/>
    <x v="0"/>
    <x v="6"/>
    <x v="7"/>
    <m/>
    <s v="Payment"/>
    <n v="1"/>
    <s v="Scone with clotted cream and jam"/>
    <n v="5.75"/>
    <x v="2"/>
  </r>
  <r>
    <x v="5886"/>
    <d v="2025-05-31T00:00:00"/>
    <x v="4799"/>
    <x v="29"/>
    <n v="1"/>
    <x v="0"/>
    <x v="6"/>
    <x v="7"/>
    <m/>
    <s v="Payment"/>
    <n v="1"/>
    <s v="Cinnamon roll"/>
    <n v="3.75"/>
    <x v="2"/>
  </r>
  <r>
    <x v="5887"/>
    <d v="2025-05-31T00:00:00"/>
    <x v="4835"/>
    <x v="29"/>
    <n v="1"/>
    <x v="0"/>
    <x v="6"/>
    <x v="7"/>
    <m/>
    <s v="Payment"/>
    <n v="1"/>
    <s v="Cinnamon roll"/>
    <n v="3.75"/>
    <x v="2"/>
  </r>
  <r>
    <x v="5888"/>
    <d v="2025-05-31T00:00:00"/>
    <x v="3410"/>
    <x v="29"/>
    <n v="1"/>
    <x v="0"/>
    <x v="6"/>
    <x v="7"/>
    <m/>
    <s v="Payment"/>
    <n v="1"/>
    <s v="Cinnamon roll"/>
    <n v="3.75"/>
    <x v="2"/>
  </r>
  <r>
    <x v="5889"/>
    <d v="2025-05-31T00:00:00"/>
    <x v="4801"/>
    <x v="31"/>
    <n v="1"/>
    <x v="0"/>
    <x v="6"/>
    <x v="7"/>
    <m/>
    <s v="Payment"/>
    <n v="1"/>
    <s v="Sticky bun"/>
    <n v="2.75"/>
    <x v="2"/>
  </r>
  <r>
    <x v="5890"/>
    <d v="2025-05-31T00:00:00"/>
    <x v="2202"/>
    <x v="32"/>
    <n v="2"/>
    <x v="0"/>
    <x v="6"/>
    <x v="7"/>
    <m/>
    <s v="Payment"/>
    <n v="1"/>
    <s v="Scone with clotted cream and jam"/>
    <n v="11.5"/>
    <x v="2"/>
  </r>
  <r>
    <x v="5891"/>
    <d v="2025-05-31T00:00:00"/>
    <x v="2461"/>
    <x v="29"/>
    <n v="1"/>
    <x v="0"/>
    <x v="6"/>
    <x v="7"/>
    <m/>
    <s v="Payment"/>
    <n v="1"/>
    <s v="Cinnamon roll"/>
    <n v="3.75"/>
    <x v="2"/>
  </r>
  <r>
    <x v="5892"/>
    <d v="2025-05-31T00:00:00"/>
    <x v="4804"/>
    <x v="32"/>
    <n v="1"/>
    <x v="0"/>
    <x v="6"/>
    <x v="7"/>
    <m/>
    <s v="Payment"/>
    <n v="1"/>
    <s v="Scone with clotted cream and jam"/>
    <n v="5.75"/>
    <x v="2"/>
  </r>
  <r>
    <x v="5893"/>
    <d v="2025-05-31T00:00:00"/>
    <x v="4836"/>
    <x v="29"/>
    <n v="1"/>
    <x v="0"/>
    <x v="6"/>
    <x v="7"/>
    <m/>
    <s v="Payment"/>
    <n v="2"/>
    <s v="Cinnamon roll"/>
    <n v="3.75"/>
    <x v="2"/>
  </r>
  <r>
    <x v="5894"/>
    <d v="2025-05-31T00:00:00"/>
    <x v="4837"/>
    <x v="32"/>
    <n v="1"/>
    <x v="0"/>
    <x v="6"/>
    <x v="7"/>
    <m/>
    <s v="Payment"/>
    <n v="1"/>
    <s v="Scone with clotted cream and jam"/>
    <n v="5.75"/>
    <x v="2"/>
  </r>
  <r>
    <x v="5895"/>
    <d v="2025-05-31T00:00:00"/>
    <x v="4838"/>
    <x v="32"/>
    <n v="2"/>
    <x v="0"/>
    <x v="6"/>
    <x v="7"/>
    <m/>
    <s v="Payment"/>
    <n v="1"/>
    <s v="Scone with clotted cream and jam"/>
    <n v="11.5"/>
    <x v="2"/>
  </r>
  <r>
    <x v="5895"/>
    <d v="2025-05-31T00:00:00"/>
    <x v="4838"/>
    <x v="36"/>
    <n v="1"/>
    <x v="0"/>
    <x v="6"/>
    <x v="7"/>
    <m/>
    <s v="Payment"/>
    <n v="1"/>
    <s v="Cookie"/>
    <n v="3"/>
    <x v="2"/>
  </r>
  <r>
    <x v="5896"/>
    <d v="2025-05-31T00:00:00"/>
    <x v="4810"/>
    <x v="31"/>
    <n v="1"/>
    <x v="0"/>
    <x v="6"/>
    <x v="7"/>
    <m/>
    <s v="Payment"/>
    <n v="1"/>
    <s v="Sticky bun"/>
    <n v="2.75"/>
    <x v="2"/>
  </r>
  <r>
    <x v="5897"/>
    <d v="2025-05-31T00:00:00"/>
    <x v="4813"/>
    <x v="32"/>
    <n v="1"/>
    <x v="0"/>
    <x v="6"/>
    <x v="7"/>
    <m/>
    <s v="Payment"/>
    <n v="1"/>
    <s v="Scone with clotted cream and jam"/>
    <n v="5.75"/>
    <x v="2"/>
  </r>
  <r>
    <x v="5898"/>
    <d v="2025-05-31T00:00:00"/>
    <x v="4814"/>
    <x v="32"/>
    <n v="1"/>
    <x v="0"/>
    <x v="6"/>
    <x v="7"/>
    <m/>
    <s v="Payment"/>
    <n v="1"/>
    <s v="Scone with clotted cream and jam"/>
    <n v="5.75"/>
    <x v="2"/>
  </r>
  <r>
    <x v="5899"/>
    <d v="2025-05-31T00:00:00"/>
    <x v="4816"/>
    <x v="32"/>
    <n v="1"/>
    <x v="0"/>
    <x v="6"/>
    <x v="7"/>
    <m/>
    <s v="Payment"/>
    <n v="1"/>
    <s v="Scone with clotted cream and jam"/>
    <n v="5.75"/>
    <x v="2"/>
  </r>
  <r>
    <x v="5900"/>
    <d v="2025-05-31T00:00:00"/>
    <x v="4817"/>
    <x v="46"/>
    <n v="1"/>
    <x v="0"/>
    <x v="6"/>
    <x v="8"/>
    <m/>
    <s v="Payment"/>
    <n v="1"/>
    <s v="Scone with clotted cream and jam (day old)"/>
    <n v="4.75"/>
    <x v="2"/>
  </r>
  <r>
    <x v="5900"/>
    <d v="2025-05-31T00:00:00"/>
    <x v="4817"/>
    <x v="32"/>
    <n v="1"/>
    <x v="0"/>
    <x v="6"/>
    <x v="7"/>
    <m/>
    <s v="Payment"/>
    <n v="1"/>
    <s v="Scone with clotted cream and jam"/>
    <n v="5.75"/>
    <x v="2"/>
  </r>
  <r>
    <x v="5901"/>
    <d v="2025-05-31T00:00:00"/>
    <x v="4839"/>
    <x v="32"/>
    <n v="1"/>
    <x v="0"/>
    <x v="6"/>
    <x v="7"/>
    <m/>
    <s v="Payment"/>
    <n v="1"/>
    <s v="Scone with clotted cream and jam"/>
    <n v="5.7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EB5DC9-8CB2-4CD9-9591-596894F3FFD6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21:K34" firstHeaderRow="1" firstDataRow="1" firstDataCol="1"/>
  <pivotFields count="17">
    <pivotField showAll="0"/>
    <pivotField numFmtId="14" showAll="0"/>
    <pivotField numFmtId="164" showAll="0">
      <items count="4841">
        <item x="1302"/>
        <item x="3561"/>
        <item x="4405"/>
        <item x="4404"/>
        <item x="4554"/>
        <item x="2344"/>
        <item x="1127"/>
        <item x="1466"/>
        <item x="4553"/>
        <item x="4552"/>
        <item x="3560"/>
        <item x="2476"/>
        <item x="4403"/>
        <item x="4823"/>
        <item x="4402"/>
        <item x="4551"/>
        <item x="1301"/>
        <item x="1126"/>
        <item x="2194"/>
        <item x="2780"/>
        <item x="3292"/>
        <item x="166"/>
        <item x="1300"/>
        <item x="2779"/>
        <item x="2614"/>
        <item x="3291"/>
        <item x="1601"/>
        <item x="535"/>
        <item x="2778"/>
        <item x="1465"/>
        <item x="3713"/>
        <item x="4550"/>
        <item x="4670"/>
        <item x="2475"/>
        <item x="2343"/>
        <item x="3695"/>
        <item x="319"/>
        <item x="4822"/>
        <item x="1299"/>
        <item x="2342"/>
        <item x="1756"/>
        <item x="4821"/>
        <item x="1125"/>
        <item x="1755"/>
        <item x="2333"/>
        <item x="1754"/>
        <item x="2491"/>
        <item x="1124"/>
        <item x="1464"/>
        <item x="1600"/>
        <item x="2490"/>
        <item x="4669"/>
        <item x="3559"/>
        <item x="3694"/>
        <item x="2474"/>
        <item x="2613"/>
        <item x="1599"/>
        <item x="1598"/>
        <item x="1298"/>
        <item x="2777"/>
        <item x="2332"/>
        <item x="1753"/>
        <item x="3440"/>
        <item x="4668"/>
        <item x="2635"/>
        <item x="4401"/>
        <item x="4667"/>
        <item x="165"/>
        <item x="1597"/>
        <item x="2489"/>
        <item x="3290"/>
        <item x="4400"/>
        <item x="1596"/>
        <item x="2634"/>
        <item x="3858"/>
        <item x="2473"/>
        <item x="2776"/>
        <item x="1297"/>
        <item x="2488"/>
        <item x="3427"/>
        <item x="1463"/>
        <item x="3857"/>
        <item x="2472"/>
        <item x="2775"/>
        <item x="534"/>
        <item x="1462"/>
        <item x="3558"/>
        <item x="2612"/>
        <item x="318"/>
        <item x="4549"/>
        <item x="2611"/>
        <item x="4399"/>
        <item x="3856"/>
        <item x="546"/>
        <item x="3557"/>
        <item x="3693"/>
        <item x="2774"/>
        <item x="182"/>
        <item x="2773"/>
        <item x="1595"/>
        <item x="533"/>
        <item x="2633"/>
        <item x="1752"/>
        <item x="3712"/>
        <item x="1296"/>
        <item x="2471"/>
        <item x="1123"/>
        <item x="4548"/>
        <item x="4547"/>
        <item x="336"/>
        <item x="1751"/>
        <item x="1122"/>
        <item x="1295"/>
        <item x="4546"/>
        <item x="3556"/>
        <item x="1750"/>
        <item x="4545"/>
        <item x="4544"/>
        <item x="2792"/>
        <item x="3692"/>
        <item x="3555"/>
        <item x="4686"/>
        <item x="1121"/>
        <item x="4820"/>
        <item x="2772"/>
        <item x="1120"/>
        <item x="164"/>
        <item x="2610"/>
        <item x="4286"/>
        <item x="163"/>
        <item x="1461"/>
        <item x="3289"/>
        <item x="3855"/>
        <item x="1749"/>
        <item x="2193"/>
        <item x="2331"/>
        <item x="317"/>
        <item x="4412"/>
        <item x="1594"/>
        <item x="2330"/>
        <item x="4819"/>
        <item x="4428"/>
        <item x="1460"/>
        <item x="2632"/>
        <item x="3554"/>
        <item x="4411"/>
        <item x="162"/>
        <item x="4666"/>
        <item x="4564"/>
        <item x="1119"/>
        <item x="3711"/>
        <item x="161"/>
        <item x="1593"/>
        <item x="3553"/>
        <item x="3854"/>
        <item x="4818"/>
        <item x="728"/>
        <item x="4665"/>
        <item x="532"/>
        <item x="3288"/>
        <item x="2771"/>
        <item x="3426"/>
        <item x="727"/>
        <item x="1775"/>
        <item x="4839"/>
        <item x="1592"/>
        <item x="316"/>
        <item x="160"/>
        <item x="3287"/>
        <item x="1459"/>
        <item x="1458"/>
        <item x="315"/>
        <item x="2329"/>
        <item x="2770"/>
        <item x="314"/>
        <item x="1591"/>
        <item x="2470"/>
        <item x="1748"/>
        <item x="1118"/>
        <item x="2769"/>
        <item x="313"/>
        <item x="1457"/>
        <item x="4543"/>
        <item x="3552"/>
        <item x="4817"/>
        <item x="1294"/>
        <item x="3853"/>
        <item x="159"/>
        <item x="3691"/>
        <item x="2328"/>
        <item x="312"/>
        <item x="4816"/>
        <item x="3852"/>
        <item x="3425"/>
        <item x="311"/>
        <item x="1293"/>
        <item x="1747"/>
        <item x="4285"/>
        <item x="3690"/>
        <item x="3424"/>
        <item x="4028"/>
        <item x="4410"/>
        <item x="531"/>
        <item x="1292"/>
        <item x="3576"/>
        <item x="4542"/>
        <item x="158"/>
        <item x="2768"/>
        <item x="1746"/>
        <item x="3851"/>
        <item x="4815"/>
        <item x="4814"/>
        <item x="335"/>
        <item x="4664"/>
        <item x="3286"/>
        <item x="157"/>
        <item x="3871"/>
        <item x="4663"/>
        <item x="4662"/>
        <item x="2989"/>
        <item x="310"/>
        <item x="3551"/>
        <item x="1456"/>
        <item x="309"/>
        <item x="1291"/>
        <item x="3850"/>
        <item x="726"/>
        <item x="2469"/>
        <item x="4541"/>
        <item x="2988"/>
        <item x="725"/>
        <item x="2767"/>
        <item x="1455"/>
        <item x="1590"/>
        <item x="3285"/>
        <item x="1454"/>
        <item x="2327"/>
        <item x="1926"/>
        <item x="2791"/>
        <item x="1589"/>
        <item x="4661"/>
        <item x="308"/>
        <item x="1453"/>
        <item x="307"/>
        <item x="4027"/>
        <item x="156"/>
        <item x="2468"/>
        <item x="2192"/>
        <item x="530"/>
        <item x="2609"/>
        <item x="155"/>
        <item x="306"/>
        <item x="4660"/>
        <item x="1117"/>
        <item x="2987"/>
        <item x="1452"/>
        <item x="154"/>
        <item x="3550"/>
        <item x="3689"/>
        <item x="3549"/>
        <item x="1451"/>
        <item x="529"/>
        <item x="3849"/>
        <item x="153"/>
        <item x="2467"/>
        <item x="4563"/>
        <item x="2608"/>
        <item x="3548"/>
        <item x="724"/>
        <item x="4540"/>
        <item x="2766"/>
        <item x="3870"/>
        <item x="181"/>
        <item x="2191"/>
        <item x="4659"/>
        <item x="3284"/>
        <item x="1450"/>
        <item x="3423"/>
        <item x="3422"/>
        <item x="180"/>
        <item x="2986"/>
        <item x="2466"/>
        <item x="4539"/>
        <item x="2985"/>
        <item x="2190"/>
        <item x="2465"/>
        <item x="743"/>
        <item x="4813"/>
        <item x="1116"/>
        <item x="2765"/>
        <item x="3283"/>
        <item x="2984"/>
        <item x="305"/>
        <item x="1925"/>
        <item x="1745"/>
        <item x="1744"/>
        <item x="1924"/>
        <item x="2341"/>
        <item x="4409"/>
        <item x="1923"/>
        <item x="4812"/>
        <item x="723"/>
        <item x="2326"/>
        <item x="528"/>
        <item x="2189"/>
        <item x="4811"/>
        <item x="3421"/>
        <item x="3848"/>
        <item x="527"/>
        <item x="1743"/>
        <item x="4810"/>
        <item x="4809"/>
        <item x="2188"/>
        <item x="4538"/>
        <item x="3420"/>
        <item x="1115"/>
        <item x="4408"/>
        <item x="1774"/>
        <item x="1449"/>
        <item x="1114"/>
        <item x="4407"/>
        <item x="4284"/>
        <item x="3575"/>
        <item x="1922"/>
        <item x="2631"/>
        <item x="1921"/>
        <item x="2764"/>
        <item x="2187"/>
        <item x="3282"/>
        <item x="152"/>
        <item x="1588"/>
        <item x="3688"/>
        <item x="1920"/>
        <item x="2983"/>
        <item x="304"/>
        <item x="4283"/>
        <item x="526"/>
        <item x="4808"/>
        <item x="1290"/>
        <item x="3547"/>
        <item x="1448"/>
        <item x="4807"/>
        <item x="3419"/>
        <item x="3281"/>
        <item x="3847"/>
        <item x="4026"/>
        <item x="1289"/>
        <item x="4806"/>
        <item x="525"/>
        <item x="2607"/>
        <item x="2325"/>
        <item x="2324"/>
        <item x="2464"/>
        <item x="742"/>
        <item x="303"/>
        <item x="3846"/>
        <item x="2463"/>
        <item x="1587"/>
        <item x="1742"/>
        <item x="4427"/>
        <item x="3546"/>
        <item x="4025"/>
        <item x="3418"/>
        <item x="2763"/>
        <item x="524"/>
        <item x="3545"/>
        <item x="2982"/>
        <item x="4282"/>
        <item x="3303"/>
        <item x="4658"/>
        <item x="3280"/>
        <item x="4281"/>
        <item x="523"/>
        <item x="1447"/>
        <item x="4024"/>
        <item x="1586"/>
        <item x="4657"/>
        <item x="722"/>
        <item x="1288"/>
        <item x="721"/>
        <item x="3845"/>
        <item x="1741"/>
        <item x="2186"/>
        <item x="3687"/>
        <item x="1328"/>
        <item x="4023"/>
        <item x="2762"/>
        <item x="2606"/>
        <item x="1740"/>
        <item x="3710"/>
        <item x="3844"/>
        <item x="1113"/>
        <item x="3279"/>
        <item x="4838"/>
        <item x="2605"/>
        <item x="1287"/>
        <item x="2323"/>
        <item x="3417"/>
        <item x="1919"/>
        <item x="4022"/>
        <item x="4837"/>
        <item x="1739"/>
        <item x="1446"/>
        <item x="3544"/>
        <item x="4406"/>
        <item x="2340"/>
        <item x="4805"/>
        <item x="2604"/>
        <item x="2322"/>
        <item x="4537"/>
        <item x="4836"/>
        <item x="151"/>
        <item x="1112"/>
        <item x="3416"/>
        <item x="2761"/>
        <item x="4021"/>
        <item x="3278"/>
        <item x="2760"/>
        <item x="4020"/>
        <item x="2462"/>
        <item x="1286"/>
        <item x="522"/>
        <item x="2759"/>
        <item x="3709"/>
        <item x="3415"/>
        <item x="4536"/>
        <item x="1738"/>
        <item x="4656"/>
        <item x="521"/>
        <item x="4685"/>
        <item x="3843"/>
        <item x="302"/>
        <item x="4535"/>
        <item x="2981"/>
        <item x="4534"/>
        <item x="720"/>
        <item x="3842"/>
        <item x="520"/>
        <item x="3686"/>
        <item x="1111"/>
        <item x="2603"/>
        <item x="1445"/>
        <item x="3574"/>
        <item x="3439"/>
        <item x="4533"/>
        <item x="1285"/>
        <item x="2630"/>
        <item x="4280"/>
        <item x="4804"/>
        <item x="3277"/>
        <item x="2602"/>
        <item x="2980"/>
        <item x="3841"/>
        <item x="4655"/>
        <item x="3276"/>
        <item x="3543"/>
        <item x="4019"/>
        <item x="2979"/>
        <item x="2321"/>
        <item x="1737"/>
        <item x="719"/>
        <item x="2758"/>
        <item x="2185"/>
        <item x="2978"/>
        <item x="3840"/>
        <item x="2461"/>
        <item x="301"/>
        <item x="3542"/>
        <item x="3839"/>
        <item x="4426"/>
        <item x="1736"/>
        <item x="1284"/>
        <item x="4654"/>
        <item x="300"/>
        <item x="3541"/>
        <item x="3838"/>
        <item x="4279"/>
        <item x="1110"/>
        <item x="1283"/>
        <item x="1735"/>
        <item x="718"/>
        <item x="150"/>
        <item x="1585"/>
        <item x="3001"/>
        <item x="2757"/>
        <item x="3837"/>
        <item x="2184"/>
        <item x="1773"/>
        <item x="4532"/>
        <item x="4018"/>
        <item x="519"/>
        <item x="149"/>
        <item x="4684"/>
        <item x="2460"/>
        <item x="1918"/>
        <item x="4531"/>
        <item x="334"/>
        <item x="1734"/>
        <item x="2977"/>
        <item x="3540"/>
        <item x="518"/>
        <item x="1733"/>
        <item x="2202"/>
        <item x="3836"/>
        <item x="4017"/>
        <item x="3275"/>
        <item x="717"/>
        <item x="4653"/>
        <item x="1732"/>
        <item x="1282"/>
        <item x="2183"/>
        <item x="299"/>
        <item x="4652"/>
        <item x="2756"/>
        <item x="4398"/>
        <item x="1136"/>
        <item x="1613"/>
        <item x="1731"/>
        <item x="333"/>
        <item x="1917"/>
        <item x="716"/>
        <item x="1584"/>
        <item x="2976"/>
        <item x="1479"/>
        <item x="517"/>
        <item x="1916"/>
        <item x="1583"/>
        <item x="3539"/>
        <item x="1772"/>
        <item x="1582"/>
        <item x="3685"/>
        <item x="2975"/>
        <item x="2320"/>
        <item x="1581"/>
        <item x="715"/>
        <item x="4651"/>
        <item x="1281"/>
        <item x="4803"/>
        <item x="4397"/>
        <item x="1280"/>
        <item x="2319"/>
        <item x="2601"/>
        <item x="4016"/>
        <item x="148"/>
        <item x="4530"/>
        <item x="4396"/>
        <item x="4015"/>
        <item x="2318"/>
        <item x="3142"/>
        <item x="1580"/>
        <item x="516"/>
        <item x="2201"/>
        <item x="714"/>
        <item x="298"/>
        <item x="4802"/>
        <item x="1730"/>
        <item x="147"/>
        <item x="4296"/>
        <item x="2060"/>
        <item x="1327"/>
        <item x="3538"/>
        <item x="146"/>
        <item x="4278"/>
        <item x="2600"/>
        <item x="4014"/>
        <item x="3274"/>
        <item x="4148"/>
        <item x="4529"/>
        <item x="1915"/>
        <item x="4650"/>
        <item x="1109"/>
        <item x="2755"/>
        <item x="2182"/>
        <item x="3414"/>
        <item x="1108"/>
        <item x="4649"/>
        <item x="1729"/>
        <item x="2059"/>
        <item x="1279"/>
        <item x="3684"/>
        <item x="1107"/>
        <item x="3835"/>
        <item x="3683"/>
        <item x="2487"/>
        <item x="1278"/>
        <item x="1444"/>
        <item x="1728"/>
        <item x="3132"/>
        <item x="3834"/>
        <item x="3273"/>
        <item x="1727"/>
        <item x="1612"/>
        <item x="145"/>
        <item x="3413"/>
        <item x="3537"/>
        <item x="4395"/>
        <item x="2459"/>
        <item x="179"/>
        <item x="2181"/>
        <item x="4295"/>
        <item x="2458"/>
        <item x="144"/>
        <item x="741"/>
        <item x="4147"/>
        <item x="3131"/>
        <item x="1443"/>
        <item x="1326"/>
        <item x="713"/>
        <item x="2457"/>
        <item x="1914"/>
        <item x="2754"/>
        <item x="3412"/>
        <item x="4277"/>
        <item x="2058"/>
        <item x="941"/>
        <item x="2974"/>
        <item x="1277"/>
        <item x="1913"/>
        <item x="3833"/>
        <item x="3411"/>
        <item x="4032"/>
        <item x="1912"/>
        <item x="4276"/>
        <item x="1276"/>
        <item x="515"/>
        <item x="2599"/>
        <item x="4801"/>
        <item x="4528"/>
        <item x="297"/>
        <item x="940"/>
        <item x="1275"/>
        <item x="3272"/>
        <item x="3536"/>
        <item x="712"/>
        <item x="4013"/>
        <item x="1771"/>
        <item x="4012"/>
        <item x="3410"/>
        <item x="143"/>
        <item x="1325"/>
        <item x="4011"/>
        <item x="3535"/>
        <item x="1106"/>
        <item x="939"/>
        <item x="4146"/>
        <item x="2753"/>
        <item x="3832"/>
        <item x="514"/>
        <item x="4648"/>
        <item x="1911"/>
        <item x="1910"/>
        <item x="938"/>
        <item x="2973"/>
        <item x="4145"/>
        <item x="3682"/>
        <item x="3534"/>
        <item x="4835"/>
        <item x="1726"/>
        <item x="513"/>
        <item x="3831"/>
        <item x="1478"/>
        <item x="3830"/>
        <item x="4010"/>
        <item x="4144"/>
        <item x="1442"/>
        <item x="3409"/>
        <item x="3829"/>
        <item x="512"/>
        <item x="2486"/>
        <item x="142"/>
        <item x="2598"/>
        <item x="3681"/>
        <item x="1105"/>
        <item x="4275"/>
        <item x="937"/>
        <item x="2972"/>
        <item x="1274"/>
        <item x="1909"/>
        <item x="1725"/>
        <item x="4009"/>
        <item x="2180"/>
        <item x="4527"/>
        <item x="4274"/>
        <item x="2597"/>
        <item x="3828"/>
        <item x="2752"/>
        <item x="4647"/>
        <item x="511"/>
        <item x="3827"/>
        <item x="2751"/>
        <item x="4008"/>
        <item x="296"/>
        <item x="2456"/>
        <item x="1579"/>
        <item x="936"/>
        <item x="2057"/>
        <item x="4646"/>
        <item x="4007"/>
        <item x="3271"/>
        <item x="711"/>
        <item x="3408"/>
        <item x="935"/>
        <item x="4006"/>
        <item x="1273"/>
        <item x="2750"/>
        <item x="2596"/>
        <item x="3826"/>
        <item x="510"/>
        <item x="295"/>
        <item x="3407"/>
        <item x="934"/>
        <item x="4800"/>
        <item x="2749"/>
        <item x="3680"/>
        <item x="952"/>
        <item x="141"/>
        <item x="3406"/>
        <item x="509"/>
        <item x="4143"/>
        <item x="2179"/>
        <item x="4799"/>
        <item x="1578"/>
        <item x="2595"/>
        <item x="710"/>
        <item x="1441"/>
        <item x="140"/>
        <item x="1724"/>
        <item x="709"/>
        <item x="4391"/>
        <item x="1908"/>
        <item x="4390"/>
        <item x="4005"/>
        <item x="1272"/>
        <item x="139"/>
        <item x="4526"/>
        <item x="4273"/>
        <item x="2748"/>
        <item x="3533"/>
        <item x="2178"/>
        <item x="2317"/>
        <item x="1271"/>
        <item x="2455"/>
        <item x="1907"/>
        <item x="4272"/>
        <item x="2971"/>
        <item x="3532"/>
        <item x="1577"/>
        <item x="708"/>
        <item x="2594"/>
        <item x="2454"/>
        <item x="3270"/>
        <item x="2056"/>
        <item x="1324"/>
        <item x="1576"/>
        <item x="2055"/>
        <item x="4142"/>
        <item x="1440"/>
        <item x="1906"/>
        <item x="1104"/>
        <item x="4389"/>
        <item x="2339"/>
        <item x="4834"/>
        <item x="2747"/>
        <item x="3531"/>
        <item x="1103"/>
        <item x="3130"/>
        <item x="2485"/>
        <item x="4798"/>
        <item x="1270"/>
        <item x="4525"/>
        <item x="3269"/>
        <item x="3268"/>
        <item x="4271"/>
        <item x="1905"/>
        <item x="4004"/>
        <item x="3530"/>
        <item x="740"/>
        <item x="1269"/>
        <item x="2484"/>
        <item x="1575"/>
        <item x="4683"/>
        <item x="3825"/>
        <item x="3529"/>
        <item x="2453"/>
        <item x="933"/>
        <item x="1439"/>
        <item x="2970"/>
        <item x="508"/>
        <item x="707"/>
        <item x="2452"/>
        <item x="4294"/>
        <item x="3141"/>
        <item x="2054"/>
        <item x="2451"/>
        <item x="294"/>
        <item x="3267"/>
        <item x="4388"/>
        <item x="3405"/>
        <item x="3129"/>
        <item x="507"/>
        <item x="4003"/>
        <item x="2450"/>
        <item x="1102"/>
        <item x="3573"/>
        <item x="932"/>
        <item x="1723"/>
        <item x="2746"/>
        <item x="3128"/>
        <item x="1574"/>
        <item x="506"/>
        <item x="293"/>
        <item x="505"/>
        <item x="2969"/>
        <item x="3266"/>
        <item x="292"/>
        <item x="3528"/>
        <item x="951"/>
        <item x="4002"/>
        <item x="2449"/>
        <item x="2968"/>
        <item x="2967"/>
        <item x="1573"/>
        <item x="4141"/>
        <item x="3404"/>
        <item x="3403"/>
        <item x="931"/>
        <item x="2448"/>
        <item x="1101"/>
        <item x="3824"/>
        <item x="3265"/>
        <item x="706"/>
        <item x="2745"/>
        <item x="2447"/>
        <item x="504"/>
        <item x="3402"/>
        <item x="4001"/>
        <item x="3264"/>
        <item x="4797"/>
        <item x="1268"/>
        <item x="705"/>
        <item x="4293"/>
        <item x="1904"/>
        <item x="138"/>
        <item x="3823"/>
        <item x="2629"/>
        <item x="4796"/>
        <item x="4000"/>
        <item x="3999"/>
        <item x="2316"/>
        <item x="704"/>
        <item x="1323"/>
        <item x="137"/>
        <item x="3263"/>
        <item x="3679"/>
        <item x="1903"/>
        <item x="2177"/>
        <item x="1572"/>
        <item x="2593"/>
        <item x="2966"/>
        <item x="2315"/>
        <item x="3527"/>
        <item x="1267"/>
        <item x="503"/>
        <item x="4387"/>
        <item x="4140"/>
        <item x="3869"/>
        <item x="502"/>
        <item x="2446"/>
        <item x="4386"/>
        <item x="2965"/>
        <item x="2314"/>
        <item x="136"/>
        <item x="930"/>
        <item x="1902"/>
        <item x="4270"/>
        <item x="135"/>
        <item x="703"/>
        <item x="2053"/>
        <item x="4524"/>
        <item x="3822"/>
        <item x="1571"/>
        <item x="4269"/>
        <item x="702"/>
        <item x="1438"/>
        <item x="134"/>
        <item x="2445"/>
        <item x="1722"/>
        <item x="3127"/>
        <item x="3572"/>
        <item x="4385"/>
        <item x="2744"/>
        <item x="4139"/>
        <item x="1570"/>
        <item x="3821"/>
        <item x="2176"/>
        <item x="2444"/>
        <item x="4268"/>
        <item x="2964"/>
        <item x="1100"/>
        <item x="2628"/>
        <item x="291"/>
        <item x="3998"/>
        <item x="1099"/>
        <item x="929"/>
        <item x="4425"/>
        <item x="1770"/>
        <item x="4795"/>
        <item x="1098"/>
        <item x="2963"/>
        <item x="1569"/>
        <item x="1721"/>
        <item x="2443"/>
        <item x="4794"/>
        <item x="2175"/>
        <item x="2743"/>
        <item x="1437"/>
        <item x="928"/>
        <item x="4267"/>
        <item x="4793"/>
        <item x="1135"/>
        <item x="4138"/>
        <item x="1568"/>
        <item x="1266"/>
        <item x="4792"/>
        <item x="501"/>
        <item x="3126"/>
        <item x="290"/>
        <item x="4791"/>
        <item x="1265"/>
        <item x="3438"/>
        <item x="500"/>
        <item x="3868"/>
        <item x="1436"/>
        <item x="499"/>
        <item x="2052"/>
        <item x="1435"/>
        <item x="701"/>
        <item x="1567"/>
        <item x="4790"/>
        <item x="3997"/>
        <item x="289"/>
        <item x="3262"/>
        <item x="1720"/>
        <item x="3678"/>
        <item x="3125"/>
        <item x="2742"/>
        <item x="4266"/>
        <item x="1566"/>
        <item x="545"/>
        <item x="3124"/>
        <item x="4137"/>
        <item x="2592"/>
        <item x="133"/>
        <item x="4562"/>
        <item x="2741"/>
        <item x="4136"/>
        <item x="288"/>
        <item x="3261"/>
        <item x="2740"/>
        <item x="287"/>
        <item x="2962"/>
        <item x="1322"/>
        <item x="2051"/>
        <item x="1719"/>
        <item x="3867"/>
        <item x="1611"/>
        <item x="2961"/>
        <item x="4523"/>
        <item x="950"/>
        <item x="4384"/>
        <item x="3820"/>
        <item x="3401"/>
        <item x="1901"/>
        <item x="3677"/>
        <item x="1718"/>
        <item x="286"/>
        <item x="2627"/>
        <item x="4383"/>
        <item x="1942"/>
        <item x="1321"/>
        <item x="4522"/>
        <item x="2591"/>
        <item x="3260"/>
        <item x="3123"/>
        <item x="3708"/>
        <item x="3819"/>
        <item x="4789"/>
        <item x="2960"/>
        <item x="4645"/>
        <item x="285"/>
        <item x="3818"/>
        <item x="700"/>
        <item x="3122"/>
        <item x="3676"/>
        <item x="4521"/>
        <item x="132"/>
        <item x="2313"/>
        <item x="1097"/>
        <item x="3817"/>
        <item x="2442"/>
        <item x="2739"/>
        <item x="3259"/>
        <item x="927"/>
        <item x="1096"/>
        <item x="3816"/>
        <item x="131"/>
        <item x="1434"/>
        <item x="926"/>
        <item x="4833"/>
        <item x="2174"/>
        <item x="699"/>
        <item x="3675"/>
        <item x="1433"/>
        <item x="498"/>
        <item x="2050"/>
        <item x="3140"/>
        <item x="2738"/>
        <item x="2626"/>
        <item x="4644"/>
        <item x="1565"/>
        <item x="3400"/>
        <item x="925"/>
        <item x="2590"/>
        <item x="3399"/>
        <item x="1095"/>
        <item x="4520"/>
        <item x="497"/>
        <item x="2959"/>
        <item x="2173"/>
        <item x="284"/>
        <item x="3000"/>
        <item x="1717"/>
        <item x="4135"/>
        <item x="2049"/>
        <item x="2737"/>
        <item x="4519"/>
        <item x="2589"/>
        <item x="1264"/>
        <item x="3526"/>
        <item x="3121"/>
        <item x="2958"/>
        <item x="1900"/>
        <item x="3996"/>
        <item x="3302"/>
        <item x="2172"/>
        <item x="130"/>
        <item x="4292"/>
        <item x="3120"/>
        <item x="4518"/>
        <item x="3815"/>
        <item x="2171"/>
        <item x="1094"/>
        <item x="496"/>
        <item x="924"/>
        <item x="1134"/>
        <item x="698"/>
        <item x="332"/>
        <item x="2170"/>
        <item x="923"/>
        <item x="4517"/>
        <item x="1263"/>
        <item x="4265"/>
        <item x="2790"/>
        <item x="2312"/>
        <item x="3995"/>
        <item x="922"/>
        <item x="1262"/>
        <item x="4382"/>
        <item x="1899"/>
        <item x="2441"/>
        <item x="697"/>
        <item x="3525"/>
        <item x="3814"/>
        <item x="921"/>
        <item x="1898"/>
        <item x="2169"/>
        <item x="3398"/>
        <item x="1564"/>
        <item x="495"/>
        <item x="1432"/>
        <item x="1897"/>
        <item x="3301"/>
        <item x="3397"/>
        <item x="4643"/>
        <item x="2200"/>
        <item x="2957"/>
        <item x="4154"/>
        <item x="3139"/>
        <item x="129"/>
        <item x="3994"/>
        <item x="3993"/>
        <item x="1896"/>
        <item x="1716"/>
        <item x="3674"/>
        <item x="1715"/>
        <item x="283"/>
        <item x="2168"/>
        <item x="128"/>
        <item x="2956"/>
        <item x="2311"/>
        <item x="920"/>
        <item x="4516"/>
        <item x="4642"/>
        <item x="3992"/>
        <item x="282"/>
        <item x="2310"/>
        <item x="281"/>
        <item x="3119"/>
        <item x="696"/>
        <item x="4381"/>
        <item x="4134"/>
        <item x="1431"/>
        <item x="2789"/>
        <item x="3258"/>
        <item x="2167"/>
        <item x="494"/>
        <item x="695"/>
        <item x="1093"/>
        <item x="127"/>
        <item x="1769"/>
        <item x="2999"/>
        <item x="3257"/>
        <item x="493"/>
        <item x="4264"/>
        <item x="4832"/>
        <item x="2955"/>
        <item x="2736"/>
        <item x="1714"/>
        <item x="280"/>
        <item x="694"/>
        <item x="2954"/>
        <item x="3991"/>
        <item x="1092"/>
        <item x="3118"/>
        <item x="1713"/>
        <item x="3117"/>
        <item x="1895"/>
        <item x="4788"/>
        <item x="1430"/>
        <item x="4263"/>
        <item x="919"/>
        <item x="3116"/>
        <item x="3115"/>
        <item x="1563"/>
        <item x="918"/>
        <item x="1894"/>
        <item x="3114"/>
        <item x="2625"/>
        <item x="4133"/>
        <item x="2953"/>
        <item x="917"/>
        <item x="3113"/>
        <item x="1712"/>
        <item x="4262"/>
        <item x="4153"/>
        <item x="2440"/>
        <item x="279"/>
        <item x="2483"/>
        <item x="3813"/>
        <item x="916"/>
        <item x="2048"/>
        <item x="1893"/>
        <item x="4787"/>
        <item x="3396"/>
        <item x="693"/>
        <item x="3256"/>
        <item x="4261"/>
        <item x="3395"/>
        <item x="2309"/>
        <item x="2952"/>
        <item x="739"/>
        <item x="2439"/>
        <item x="278"/>
        <item x="1261"/>
        <item x="915"/>
        <item x="3812"/>
        <item x="2438"/>
        <item x="1260"/>
        <item x="3990"/>
        <item x="2166"/>
        <item x="4260"/>
        <item x="3255"/>
        <item x="277"/>
        <item x="914"/>
        <item x="3989"/>
        <item x="3524"/>
        <item x="2047"/>
        <item x="2951"/>
        <item x="913"/>
        <item x="2950"/>
        <item x="2949"/>
        <item x="1091"/>
        <item x="3437"/>
        <item x="1320"/>
        <item x="3523"/>
        <item x="2948"/>
        <item x="492"/>
        <item x="3988"/>
        <item x="3112"/>
        <item x="912"/>
        <item x="1477"/>
        <item x="4132"/>
        <item x="911"/>
        <item x="3571"/>
        <item x="3254"/>
        <item x="4424"/>
        <item x="4515"/>
        <item x="491"/>
        <item x="4259"/>
        <item x="1711"/>
        <item x="692"/>
        <item x="738"/>
        <item x="490"/>
        <item x="3987"/>
        <item x="4131"/>
        <item x="2588"/>
        <item x="2308"/>
        <item x="126"/>
        <item x="3986"/>
        <item x="4130"/>
        <item x="3253"/>
        <item x="276"/>
        <item x="737"/>
        <item x="2947"/>
        <item x="910"/>
        <item x="3985"/>
        <item x="3252"/>
        <item x="736"/>
        <item x="1090"/>
        <item x="489"/>
        <item x="2338"/>
        <item x="1562"/>
        <item x="2437"/>
        <item x="909"/>
        <item x="1941"/>
        <item x="2307"/>
        <item x="2735"/>
        <item x="1892"/>
        <item x="4786"/>
        <item x="4514"/>
        <item x="1561"/>
        <item x="4561"/>
        <item x="4129"/>
        <item x="691"/>
        <item x="908"/>
        <item x="907"/>
        <item x="4377"/>
        <item x="4128"/>
        <item x="4376"/>
        <item x="2946"/>
        <item x="1710"/>
        <item x="690"/>
        <item x="2945"/>
        <item x="3251"/>
        <item x="1560"/>
        <item x="1891"/>
        <item x="1709"/>
        <item x="689"/>
        <item x="2587"/>
        <item x="1708"/>
        <item x="1559"/>
        <item x="488"/>
        <item x="125"/>
        <item x="3111"/>
        <item x="3250"/>
        <item x="1890"/>
        <item x="4641"/>
        <item x="2944"/>
        <item x="2943"/>
        <item x="3110"/>
        <item x="1940"/>
        <item x="4258"/>
        <item x="2942"/>
        <item x="2586"/>
        <item x="2436"/>
        <item x="4640"/>
        <item x="906"/>
        <item x="3984"/>
        <item x="688"/>
        <item x="2337"/>
        <item x="1259"/>
        <item x="2435"/>
        <item x="3811"/>
        <item x="2734"/>
        <item x="1558"/>
        <item x="3394"/>
        <item x="275"/>
        <item x="4375"/>
        <item x="2941"/>
        <item x="2585"/>
        <item x="274"/>
        <item x="1707"/>
        <item x="487"/>
        <item x="4785"/>
        <item x="1089"/>
        <item x="2940"/>
        <item x="1889"/>
        <item x="4257"/>
        <item x="2584"/>
        <item x="273"/>
        <item x="1888"/>
        <item x="2306"/>
        <item x="2165"/>
        <item x="486"/>
        <item x="2939"/>
        <item x="124"/>
        <item x="544"/>
        <item x="3109"/>
        <item x="2733"/>
        <item x="1706"/>
        <item x="2046"/>
        <item x="1429"/>
        <item x="2938"/>
        <item x="3810"/>
        <item x="2305"/>
        <item x="4374"/>
        <item x="2045"/>
        <item x="2434"/>
        <item x="2583"/>
        <item x="1887"/>
        <item x="3673"/>
        <item x="3249"/>
        <item x="2433"/>
        <item x="1557"/>
        <item x="1886"/>
        <item x="949"/>
        <item x="123"/>
        <item x="3809"/>
        <item x="4682"/>
        <item x="1088"/>
        <item x="4373"/>
        <item x="2937"/>
        <item x="4031"/>
        <item x="2044"/>
        <item x="4513"/>
        <item x="272"/>
        <item x="1087"/>
        <item x="3808"/>
        <item x="2164"/>
        <item x="1428"/>
        <item x="905"/>
        <item x="687"/>
        <item x="3807"/>
        <item x="2936"/>
        <item x="271"/>
        <item x="3672"/>
        <item x="3436"/>
        <item x="1885"/>
        <item x="4256"/>
        <item x="2935"/>
        <item x="3983"/>
        <item x="4784"/>
        <item x="3108"/>
        <item x="1258"/>
        <item x="3982"/>
        <item x="904"/>
        <item x="1884"/>
        <item x="2432"/>
        <item x="2934"/>
        <item x="1883"/>
        <item x="1086"/>
        <item x="3393"/>
        <item x="1085"/>
        <item x="3806"/>
        <item x="2998"/>
        <item x="2732"/>
        <item x="1556"/>
        <item x="3981"/>
        <item x="3107"/>
        <item x="3980"/>
        <item x="1084"/>
        <item x="1257"/>
        <item x="4127"/>
        <item x="686"/>
        <item x="122"/>
        <item x="1256"/>
        <item x="2043"/>
        <item x="2163"/>
        <item x="1555"/>
        <item x="2933"/>
        <item x="2042"/>
        <item x="2932"/>
        <item x="3392"/>
        <item x="543"/>
        <item x="3866"/>
        <item x="1882"/>
        <item x="3248"/>
        <item x="121"/>
        <item x="2431"/>
        <item x="3671"/>
        <item x="1939"/>
        <item x="2931"/>
        <item x="485"/>
        <item x="1133"/>
        <item x="3979"/>
        <item x="1554"/>
        <item x="1881"/>
        <item x="4372"/>
        <item x="685"/>
        <item x="1880"/>
        <item x="3391"/>
        <item x="4512"/>
        <item x="1553"/>
        <item x="1879"/>
        <item x="4783"/>
        <item x="4255"/>
        <item x="4639"/>
        <item x="684"/>
        <item x="3247"/>
        <item x="2304"/>
        <item x="2430"/>
        <item x="3246"/>
        <item x="1878"/>
        <item x="1427"/>
        <item x="1552"/>
        <item x="3805"/>
        <item x="2041"/>
        <item x="1877"/>
        <item x="4782"/>
        <item x="683"/>
        <item x="4126"/>
        <item x="903"/>
        <item x="4781"/>
        <item x="4125"/>
        <item x="902"/>
        <item x="2624"/>
        <item x="2303"/>
        <item x="484"/>
        <item x="3670"/>
        <item x="901"/>
        <item x="2582"/>
        <item x="270"/>
        <item x="4254"/>
        <item x="1255"/>
        <item x="1551"/>
        <item x="3978"/>
        <item x="1254"/>
        <item x="900"/>
        <item x="2072"/>
        <item x="1426"/>
        <item x="4780"/>
        <item x="1083"/>
        <item x="2040"/>
        <item x="1876"/>
        <item x="899"/>
        <item x="4779"/>
        <item x="898"/>
        <item x="331"/>
        <item x="3977"/>
        <item x="3804"/>
        <item x="1875"/>
        <item x="2581"/>
        <item x="2930"/>
        <item x="2731"/>
        <item x="330"/>
        <item x="1253"/>
        <item x="3522"/>
        <item x="1938"/>
        <item x="2730"/>
        <item x="3976"/>
        <item x="735"/>
        <item x="897"/>
        <item x="2729"/>
        <item x="4560"/>
        <item x="3975"/>
        <item x="2162"/>
        <item x="2302"/>
        <item x="4152"/>
        <item x="4638"/>
        <item x="896"/>
        <item x="895"/>
        <item x="3974"/>
        <item x="2929"/>
        <item x="1705"/>
        <item x="2429"/>
        <item x="4511"/>
        <item x="4371"/>
        <item x="682"/>
        <item x="1550"/>
        <item x="1704"/>
        <item x="2928"/>
        <item x="2301"/>
        <item x="3106"/>
        <item x="1082"/>
        <item x="3973"/>
        <item x="1874"/>
        <item x="3972"/>
        <item x="1081"/>
        <item x="1873"/>
        <item x="894"/>
        <item x="2300"/>
        <item x="1080"/>
        <item x="1425"/>
        <item x="4124"/>
        <item x="1703"/>
        <item x="2927"/>
        <item x="1872"/>
        <item x="3865"/>
        <item x="893"/>
        <item x="3971"/>
        <item x="2926"/>
        <item x="1079"/>
        <item x="4123"/>
        <item x="2925"/>
        <item x="4778"/>
        <item x="3521"/>
        <item x="2161"/>
        <item x="3390"/>
        <item x="1871"/>
        <item x="4777"/>
        <item x="892"/>
        <item x="2728"/>
        <item x="178"/>
        <item x="4370"/>
        <item x="4637"/>
        <item x="4423"/>
        <item x="1870"/>
        <item x="1424"/>
        <item x="2428"/>
        <item x="1252"/>
        <item x="3669"/>
        <item x="1937"/>
        <item x="2299"/>
        <item x="3389"/>
        <item x="4253"/>
        <item x="4369"/>
        <item x="891"/>
        <item x="1078"/>
        <item x="2924"/>
        <item x="1869"/>
        <item x="1702"/>
        <item x="1319"/>
        <item x="890"/>
        <item x="681"/>
        <item x="3970"/>
        <item x="483"/>
        <item x="3105"/>
        <item x="4252"/>
        <item x="3969"/>
        <item x="2923"/>
        <item x="1077"/>
        <item x="680"/>
        <item x="2298"/>
        <item x="4122"/>
        <item x="3803"/>
        <item x="2160"/>
        <item x="4121"/>
        <item x="2427"/>
        <item x="2297"/>
        <item x="734"/>
        <item x="482"/>
        <item x="2922"/>
        <item x="1423"/>
        <item x="1936"/>
        <item x="1132"/>
        <item x="3968"/>
        <item x="4510"/>
        <item x="3388"/>
        <item x="3245"/>
        <item x="2039"/>
        <item x="4776"/>
        <item x="4368"/>
        <item x="2921"/>
        <item x="3104"/>
        <item x="3435"/>
        <item x="1868"/>
        <item x="3668"/>
        <item x="3802"/>
        <item x="889"/>
        <item x="2727"/>
        <item x="3103"/>
        <item x="120"/>
        <item x="2920"/>
        <item x="1701"/>
        <item x="4120"/>
        <item x="3967"/>
        <item x="1422"/>
        <item x="1251"/>
        <item x="3387"/>
        <item x="269"/>
        <item x="2580"/>
        <item x="2997"/>
        <item x="3966"/>
        <item x="3965"/>
        <item x="1318"/>
        <item x="2919"/>
        <item x="4251"/>
        <item x="3964"/>
        <item x="268"/>
        <item x="3963"/>
        <item x="1549"/>
        <item x="1867"/>
        <item x="2579"/>
        <item x="4636"/>
        <item x="4635"/>
        <item x="1421"/>
        <item x="4775"/>
        <item x="888"/>
        <item x="1420"/>
        <item x="1700"/>
        <item x="2578"/>
        <item x="267"/>
        <item x="3102"/>
        <item x="2918"/>
        <item x="4634"/>
        <item x="4250"/>
        <item x="887"/>
        <item x="3244"/>
        <item x="2726"/>
        <item x="2038"/>
        <item x="886"/>
        <item x="119"/>
        <item x="2296"/>
        <item x="679"/>
        <item x="2917"/>
        <item x="885"/>
        <item x="884"/>
        <item x="4633"/>
        <item x="1250"/>
        <item x="4119"/>
        <item x="118"/>
        <item x="1419"/>
        <item x="1866"/>
        <item x="2037"/>
        <item x="3864"/>
        <item x="4249"/>
        <item x="4367"/>
        <item x="1865"/>
        <item x="117"/>
        <item x="3243"/>
        <item x="1249"/>
        <item x="3962"/>
        <item x="3242"/>
        <item x="4632"/>
        <item x="1699"/>
        <item x="3961"/>
        <item x="883"/>
        <item x="678"/>
        <item x="481"/>
        <item x="3101"/>
        <item x="882"/>
        <item x="3960"/>
        <item x="1864"/>
        <item x="1418"/>
        <item x="4248"/>
        <item x="4366"/>
        <item x="3801"/>
        <item x="2036"/>
        <item x="3959"/>
        <item x="3386"/>
        <item x="1076"/>
        <item x="3667"/>
        <item x="116"/>
        <item x="2159"/>
        <item x="1248"/>
        <item x="3666"/>
        <item x="4247"/>
        <item x="1698"/>
        <item x="1863"/>
        <item x="677"/>
        <item x="3100"/>
        <item x="480"/>
        <item x="3958"/>
        <item x="1548"/>
        <item x="1417"/>
        <item x="4681"/>
        <item x="3434"/>
        <item x="881"/>
        <item x="2426"/>
        <item x="1862"/>
        <item x="2295"/>
        <item x="3957"/>
        <item x="3800"/>
        <item x="2425"/>
        <item x="1861"/>
        <item x="880"/>
        <item x="3956"/>
        <item x="3099"/>
        <item x="2916"/>
        <item x="676"/>
        <item x="1547"/>
        <item x="2424"/>
        <item x="3098"/>
        <item x="4246"/>
        <item x="2915"/>
        <item x="1697"/>
        <item x="2914"/>
        <item x="1416"/>
        <item x="675"/>
        <item x="3385"/>
        <item x="3799"/>
        <item x="1415"/>
        <item x="1860"/>
        <item x="266"/>
        <item x="3955"/>
        <item x="3665"/>
        <item x="4245"/>
        <item x="3520"/>
        <item x="2725"/>
        <item x="1414"/>
        <item x="3954"/>
        <item x="4365"/>
        <item x="3798"/>
        <item x="4244"/>
        <item x="674"/>
        <item x="1546"/>
        <item x="1476"/>
        <item x="115"/>
        <item x="2035"/>
        <item x="114"/>
        <item x="4774"/>
        <item x="4118"/>
        <item x="479"/>
        <item x="265"/>
        <item x="2577"/>
        <item x="2576"/>
        <item x="3384"/>
        <item x="3953"/>
        <item x="1859"/>
        <item x="4117"/>
        <item x="3707"/>
        <item x="1413"/>
        <item x="4631"/>
        <item x="113"/>
        <item x="4364"/>
        <item x="3383"/>
        <item x="112"/>
        <item x="3664"/>
        <item x="3241"/>
        <item x="478"/>
        <item x="3797"/>
        <item x="3952"/>
        <item x="3951"/>
        <item x="4509"/>
        <item x="2034"/>
        <item x="2033"/>
        <item x="1858"/>
        <item x="4116"/>
        <item x="3097"/>
        <item x="1075"/>
        <item x="673"/>
        <item x="2913"/>
        <item x="4243"/>
        <item x="1247"/>
        <item x="948"/>
        <item x="477"/>
        <item x="4363"/>
        <item x="1074"/>
        <item x="2912"/>
        <item x="2032"/>
        <item x="3796"/>
        <item x="1857"/>
        <item x="1696"/>
        <item x="2294"/>
        <item x="2423"/>
        <item x="2158"/>
        <item x="4773"/>
        <item x="879"/>
        <item x="1545"/>
        <item x="476"/>
        <item x="2724"/>
        <item x="2031"/>
        <item x="2911"/>
        <item x="2071"/>
        <item x="4362"/>
        <item x="111"/>
        <item x="475"/>
        <item x="2723"/>
        <item x="2422"/>
        <item x="1856"/>
        <item x="4242"/>
        <item x="3096"/>
        <item x="1544"/>
        <item x="1855"/>
        <item x="3519"/>
        <item x="3518"/>
        <item x="2788"/>
        <item x="4241"/>
        <item x="474"/>
        <item x="2030"/>
        <item x="1317"/>
        <item x="3950"/>
        <item x="4240"/>
        <item x="2157"/>
        <item x="1768"/>
        <item x="473"/>
        <item x="672"/>
        <item x="4772"/>
        <item x="2910"/>
        <item x="1854"/>
        <item x="4239"/>
        <item x="264"/>
        <item x="3663"/>
        <item x="3517"/>
        <item x="4508"/>
        <item x="1412"/>
        <item x="110"/>
        <item x="3949"/>
        <item x="3516"/>
        <item x="4238"/>
        <item x="2623"/>
        <item x="3948"/>
        <item x="671"/>
        <item x="3382"/>
        <item x="2421"/>
        <item x="4771"/>
        <item x="2156"/>
        <item x="2909"/>
        <item x="2155"/>
        <item x="4237"/>
        <item x="1695"/>
        <item x="3706"/>
        <item x="1853"/>
        <item x="542"/>
        <item x="3240"/>
        <item x="4770"/>
        <item x="263"/>
        <item x="1935"/>
        <item x="1543"/>
        <item x="3095"/>
        <item x="3947"/>
        <item x="2293"/>
        <item x="1852"/>
        <item x="2420"/>
        <item x="1411"/>
        <item x="3662"/>
        <item x="1246"/>
        <item x="1851"/>
        <item x="2622"/>
        <item x="3515"/>
        <item x="878"/>
        <item x="2722"/>
        <item x="2908"/>
        <item x="472"/>
        <item x="1850"/>
        <item x="2787"/>
        <item x="2029"/>
        <item x="4507"/>
        <item x="3661"/>
        <item x="4115"/>
        <item x="4506"/>
        <item x="4630"/>
        <item x="3094"/>
        <item x="877"/>
        <item x="3946"/>
        <item x="4361"/>
        <item x="1849"/>
        <item x="471"/>
        <item x="2575"/>
        <item x="2907"/>
        <item x="3945"/>
        <item x="1694"/>
        <item x="2574"/>
        <item x="4114"/>
        <item x="3514"/>
        <item x="470"/>
        <item x="4236"/>
        <item x="670"/>
        <item x="669"/>
        <item x="3944"/>
        <item x="3943"/>
        <item x="2028"/>
        <item x="4151"/>
        <item x="876"/>
        <item x="3093"/>
        <item x="875"/>
        <item x="1073"/>
        <item x="469"/>
        <item x="3570"/>
        <item x="2906"/>
        <item x="4235"/>
        <item x="2027"/>
        <item x="3942"/>
        <item x="4113"/>
        <item x="4234"/>
        <item x="2419"/>
        <item x="3941"/>
        <item x="4112"/>
        <item x="2026"/>
        <item x="2905"/>
        <item x="109"/>
        <item x="468"/>
        <item x="1072"/>
        <item x="1610"/>
        <item x="3660"/>
        <item x="1475"/>
        <item x="108"/>
        <item x="3381"/>
        <item x="2573"/>
        <item x="1410"/>
        <item x="2721"/>
        <item x="1848"/>
        <item x="329"/>
        <item x="2904"/>
        <item x="1245"/>
        <item x="3795"/>
        <item x="3092"/>
        <item x="1847"/>
        <item x="1071"/>
        <item x="668"/>
        <item x="874"/>
        <item x="2720"/>
        <item x="733"/>
        <item x="1846"/>
        <item x="4505"/>
        <item x="3940"/>
        <item x="873"/>
        <item x="2025"/>
        <item x="2719"/>
        <item x="4111"/>
        <item x="467"/>
        <item x="1409"/>
        <item x="3239"/>
        <item x="1542"/>
        <item x="3939"/>
        <item x="466"/>
        <item x="2996"/>
        <item x="3659"/>
        <item x="3091"/>
        <item x="2024"/>
        <item x="465"/>
        <item x="3090"/>
        <item x="3658"/>
        <item x="667"/>
        <item x="3657"/>
        <item x="3938"/>
        <item x="2903"/>
        <item x="666"/>
        <item x="1244"/>
        <item x="2718"/>
        <item x="1845"/>
        <item x="2023"/>
        <item x="1243"/>
        <item x="2902"/>
        <item x="872"/>
        <item x="3300"/>
        <item x="464"/>
        <item x="2070"/>
        <item x="2995"/>
        <item x="1844"/>
        <item x="2901"/>
        <item x="3705"/>
        <item x="2621"/>
        <item x="1242"/>
        <item x="4629"/>
        <item x="3937"/>
        <item x="4422"/>
        <item x="2022"/>
        <item x="1474"/>
        <item x="665"/>
        <item x="1693"/>
        <item x="664"/>
        <item x="4628"/>
        <item x="2786"/>
        <item x="3513"/>
        <item x="1843"/>
        <item x="3433"/>
        <item x="1842"/>
        <item x="1316"/>
        <item x="947"/>
        <item x="2717"/>
        <item x="3138"/>
        <item x="1408"/>
        <item x="3936"/>
        <item x="4769"/>
        <item x="4768"/>
        <item x="2900"/>
        <item x="1241"/>
        <item x="1407"/>
        <item x="2154"/>
        <item x="463"/>
        <item x="1841"/>
        <item x="1240"/>
        <item x="663"/>
        <item x="3089"/>
        <item x="1692"/>
        <item x="1840"/>
        <item x="462"/>
        <item x="2572"/>
        <item x="2899"/>
        <item x="1406"/>
        <item x="2021"/>
        <item x="1405"/>
        <item x="2571"/>
        <item x="3935"/>
        <item x="4233"/>
        <item x="4110"/>
        <item x="1541"/>
        <item x="4232"/>
        <item x="3794"/>
        <item x="262"/>
        <item x="2716"/>
        <item x="1070"/>
        <item x="732"/>
        <item x="4231"/>
        <item x="3380"/>
        <item x="3934"/>
        <item x="662"/>
        <item x="2292"/>
        <item x="2418"/>
        <item x="871"/>
        <item x="2715"/>
        <item x="3432"/>
        <item x="4230"/>
        <item x="870"/>
        <item x="3933"/>
        <item x="4229"/>
        <item x="1069"/>
        <item x="2291"/>
        <item x="869"/>
        <item x="4627"/>
        <item x="4680"/>
        <item x="2153"/>
        <item x="3379"/>
        <item x="1691"/>
        <item x="4030"/>
        <item x="2570"/>
        <item x="3378"/>
        <item x="1540"/>
        <item x="2714"/>
        <item x="107"/>
        <item x="4228"/>
        <item x="2713"/>
        <item x="4109"/>
        <item x="2152"/>
        <item x="1068"/>
        <item x="661"/>
        <item x="3377"/>
        <item x="461"/>
        <item x="4108"/>
        <item x="4767"/>
        <item x="3376"/>
        <item x="3375"/>
        <item x="2290"/>
        <item x="946"/>
        <item x="1404"/>
        <item x="1403"/>
        <item x="3932"/>
        <item x="2569"/>
        <item x="3238"/>
        <item x="2151"/>
        <item x="2898"/>
        <item x="868"/>
        <item x="4227"/>
        <item x="1067"/>
        <item x="2020"/>
        <item x="1239"/>
        <item x="3569"/>
        <item x="3793"/>
        <item x="2568"/>
        <item x="3374"/>
        <item x="660"/>
        <item x="1066"/>
        <item x="1131"/>
        <item x="3792"/>
        <item x="3088"/>
        <item x="2289"/>
        <item x="3931"/>
        <item x="1402"/>
        <item x="1539"/>
        <item x="659"/>
        <item x="1238"/>
        <item x="2567"/>
        <item x="3930"/>
        <item x="2288"/>
        <item x="658"/>
        <item x="1839"/>
        <item x="4504"/>
        <item x="106"/>
        <item x="3137"/>
        <item x="867"/>
        <item x="4766"/>
        <item x="2019"/>
        <item x="2566"/>
        <item x="1609"/>
        <item x="261"/>
        <item x="657"/>
        <item x="1690"/>
        <item x="4107"/>
        <item x="105"/>
        <item x="260"/>
        <item x="3929"/>
        <item x="2199"/>
        <item x="460"/>
        <item x="1838"/>
        <item x="1065"/>
        <item x="1064"/>
        <item x="3087"/>
        <item x="4503"/>
        <item x="2565"/>
        <item x="1837"/>
        <item x="4765"/>
        <item x="1063"/>
        <item x="656"/>
        <item x="866"/>
        <item x="3086"/>
        <item x="4106"/>
        <item x="2564"/>
        <item x="4226"/>
        <item x="459"/>
        <item x="1062"/>
        <item x="4764"/>
        <item x="1836"/>
        <item x="3085"/>
        <item x="1689"/>
        <item x="4105"/>
        <item x="1608"/>
        <item x="3928"/>
        <item x="259"/>
        <item x="655"/>
        <item x="4225"/>
        <item x="865"/>
        <item x="2287"/>
        <item x="2150"/>
        <item x="4150"/>
        <item x="864"/>
        <item x="2712"/>
        <item x="2897"/>
        <item x="3084"/>
        <item x="1237"/>
        <item x="4104"/>
        <item x="3083"/>
        <item x="1688"/>
        <item x="863"/>
        <item x="1934"/>
        <item x="3656"/>
        <item x="1236"/>
        <item x="3373"/>
        <item x="2018"/>
        <item x="2563"/>
        <item x="3568"/>
        <item x="258"/>
        <item x="2417"/>
        <item x="3237"/>
        <item x="2896"/>
        <item x="862"/>
        <item x="4103"/>
        <item x="2017"/>
        <item x="2711"/>
        <item x="3655"/>
        <item x="4224"/>
        <item x="2416"/>
        <item x="1835"/>
        <item x="3567"/>
        <item x="861"/>
        <item x="2895"/>
        <item x="860"/>
        <item x="1235"/>
        <item x="859"/>
        <item x="1834"/>
        <item x="2894"/>
        <item x="2149"/>
        <item x="1401"/>
        <item x="4559"/>
        <item x="3082"/>
        <item x="2710"/>
        <item x="4763"/>
        <item x="858"/>
        <item x="3236"/>
        <item x="3081"/>
        <item x="1767"/>
        <item x="4762"/>
        <item x="2286"/>
        <item x="328"/>
        <item x="2893"/>
        <item x="3235"/>
        <item x="3791"/>
        <item x="3372"/>
        <item x="1833"/>
        <item x="3654"/>
        <item x="3512"/>
        <item x="3790"/>
        <item x="4102"/>
        <item x="2709"/>
        <item x="2285"/>
        <item x="3927"/>
        <item x="3080"/>
        <item x="4502"/>
        <item x="4831"/>
        <item x="654"/>
        <item x="458"/>
        <item x="4501"/>
        <item x="1234"/>
        <item x="3511"/>
        <item x="4761"/>
        <item x="4500"/>
        <item x="3926"/>
        <item x="1061"/>
        <item x="2562"/>
        <item x="1315"/>
        <item x="457"/>
        <item x="3510"/>
        <item x="2708"/>
        <item x="2415"/>
        <item x="2892"/>
        <item x="3653"/>
        <item x="257"/>
        <item x="2284"/>
        <item x="857"/>
        <item x="177"/>
        <item x="2891"/>
        <item x="2016"/>
        <item x="2707"/>
        <item x="3234"/>
        <item x="4101"/>
        <item x="2706"/>
        <item x="1538"/>
        <item x="2015"/>
        <item x="4499"/>
        <item x="3925"/>
        <item x="1687"/>
        <item x="1233"/>
        <item x="2414"/>
        <item x="653"/>
        <item x="2283"/>
        <item x="104"/>
        <item x="2705"/>
        <item x="3371"/>
        <item x="652"/>
        <item x="856"/>
        <item x="2890"/>
        <item x="2561"/>
        <item x="2704"/>
        <item x="4679"/>
        <item x="855"/>
        <item x="3079"/>
        <item x="1232"/>
        <item x="456"/>
        <item x="2014"/>
        <item x="2282"/>
        <item x="455"/>
        <item x="1314"/>
        <item x="1473"/>
        <item x="3078"/>
        <item x="4760"/>
        <item x="3924"/>
        <item x="256"/>
        <item x="4149"/>
        <item x="4223"/>
        <item x="2413"/>
        <item x="255"/>
        <item x="454"/>
        <item x="4626"/>
        <item x="3509"/>
        <item x="3789"/>
        <item x="1832"/>
        <item x="2889"/>
        <item x="854"/>
        <item x="1933"/>
        <item x="541"/>
        <item x="3077"/>
        <item x="4222"/>
        <item x="1400"/>
        <item x="254"/>
        <item x="1060"/>
        <item x="4759"/>
        <item x="3076"/>
        <item x="2412"/>
        <item x="103"/>
        <item x="3704"/>
        <item x="2888"/>
        <item x="2411"/>
        <item x="1231"/>
        <item x="453"/>
        <item x="2560"/>
        <item x="2281"/>
        <item x="102"/>
        <item x="3075"/>
        <item x="3788"/>
        <item x="452"/>
        <item x="4625"/>
        <item x="2887"/>
        <item x="253"/>
        <item x="4100"/>
        <item x="2482"/>
        <item x="4498"/>
        <item x="853"/>
        <item x="3923"/>
        <item x="2886"/>
        <item x="1059"/>
        <item x="2280"/>
        <item x="3863"/>
        <item x="3370"/>
        <item x="3233"/>
        <item x="3232"/>
        <item x="651"/>
        <item x="1831"/>
        <item x="1230"/>
        <item x="3231"/>
        <item x="1058"/>
        <item x="4221"/>
        <item x="3922"/>
        <item x="1830"/>
        <item x="4558"/>
        <item x="852"/>
        <item x="3652"/>
        <item x="3369"/>
        <item x="1686"/>
        <item x="2481"/>
        <item x="3787"/>
        <item x="1057"/>
        <item x="4678"/>
        <item x="252"/>
        <item x="3230"/>
        <item x="4220"/>
        <item x="3074"/>
        <item x="2013"/>
        <item x="650"/>
        <item x="1685"/>
        <item x="101"/>
        <item x="4219"/>
        <item x="4218"/>
        <item x="2279"/>
        <item x="3368"/>
        <item x="851"/>
        <item x="4217"/>
        <item x="4758"/>
        <item x="3229"/>
        <item x="3786"/>
        <item x="1056"/>
        <item x="3566"/>
        <item x="850"/>
        <item x="3862"/>
        <item x="649"/>
        <item x="3921"/>
        <item x="1229"/>
        <item x="2885"/>
        <item x="2559"/>
        <item x="2012"/>
        <item x="1228"/>
        <item x="2884"/>
        <item x="4421"/>
        <item x="4099"/>
        <item x="1055"/>
        <item x="4216"/>
        <item x="1684"/>
        <item x="3651"/>
        <item x="1054"/>
        <item x="4420"/>
        <item x="451"/>
        <item x="3920"/>
        <item x="450"/>
        <item x="3367"/>
        <item x="3785"/>
        <item x="449"/>
        <item x="4215"/>
        <item x="3508"/>
        <item x="3784"/>
        <item x="1683"/>
        <item x="4624"/>
        <item x="448"/>
        <item x="849"/>
        <item x="1932"/>
        <item x="2883"/>
        <item x="2011"/>
        <item x="4497"/>
        <item x="2410"/>
        <item x="3507"/>
        <item x="1829"/>
        <item x="4214"/>
        <item x="848"/>
        <item x="1053"/>
        <item x="3073"/>
        <item x="1682"/>
        <item x="2558"/>
        <item x="3861"/>
        <item x="2409"/>
        <item x="1227"/>
        <item x="2148"/>
        <item x="327"/>
        <item x="3506"/>
        <item x="1052"/>
        <item x="2557"/>
        <item x="847"/>
        <item x="100"/>
        <item x="3228"/>
        <item x="1051"/>
        <item x="2882"/>
        <item x="3919"/>
        <item x="3783"/>
        <item x="1828"/>
        <item x="251"/>
        <item x="447"/>
        <item x="3650"/>
        <item x="4623"/>
        <item x="3505"/>
        <item x="3649"/>
        <item x="846"/>
        <item x="1537"/>
        <item x="4098"/>
        <item x="446"/>
        <item x="2408"/>
        <item x="845"/>
        <item x="3504"/>
        <item x="1827"/>
        <item x="250"/>
        <item x="3918"/>
        <item x="445"/>
        <item x="648"/>
        <item x="3782"/>
        <item x="2147"/>
        <item x="3227"/>
        <item x="444"/>
        <item x="2407"/>
        <item x="4757"/>
        <item x="99"/>
        <item x="4756"/>
        <item x="2406"/>
        <item x="3648"/>
        <item x="1226"/>
        <item x="1313"/>
        <item x="4496"/>
        <item x="4755"/>
        <item x="2146"/>
        <item x="2881"/>
        <item x="2405"/>
        <item x="4097"/>
        <item x="1826"/>
        <item x="4213"/>
        <item x="443"/>
        <item x="844"/>
        <item x="249"/>
        <item x="1050"/>
        <item x="4622"/>
        <item x="3647"/>
        <item x="843"/>
        <item x="3781"/>
        <item x="1225"/>
        <item x="4495"/>
        <item x="2703"/>
        <item x="4394"/>
        <item x="3780"/>
        <item x="3917"/>
        <item x="3503"/>
        <item x="326"/>
        <item x="3916"/>
        <item x="1049"/>
        <item x="4754"/>
        <item x="4494"/>
        <item x="4096"/>
        <item x="442"/>
        <item x="2145"/>
        <item x="1224"/>
        <item x="3502"/>
        <item x="3646"/>
        <item x="1048"/>
        <item x="540"/>
        <item x="1536"/>
        <item x="2278"/>
        <item x="1681"/>
        <item x="2880"/>
        <item x="4212"/>
        <item x="3072"/>
        <item x="2144"/>
        <item x="4095"/>
        <item x="4493"/>
        <item x="1223"/>
        <item x="3779"/>
        <item x="3226"/>
        <item x="98"/>
        <item x="2879"/>
        <item x="4211"/>
        <item x="3366"/>
        <item x="1535"/>
        <item x="2404"/>
        <item x="3645"/>
        <item x="3501"/>
        <item x="3071"/>
        <item x="1047"/>
        <item x="97"/>
        <item x="2702"/>
        <item x="4753"/>
        <item x="2878"/>
        <item x="2701"/>
        <item x="4393"/>
        <item x="4094"/>
        <item x="4492"/>
        <item x="2877"/>
        <item x="1680"/>
        <item x="4491"/>
        <item x="1825"/>
        <item x="2277"/>
        <item x="2556"/>
        <item x="4752"/>
        <item x="4751"/>
        <item x="248"/>
        <item x="3431"/>
        <item x="3915"/>
        <item x="647"/>
        <item x="1679"/>
        <item x="96"/>
        <item x="1399"/>
        <item x="3225"/>
        <item x="1678"/>
        <item x="3430"/>
        <item x="3778"/>
        <item x="646"/>
        <item x="4621"/>
        <item x="2403"/>
        <item x="441"/>
        <item x="2876"/>
        <item x="3644"/>
        <item x="2402"/>
        <item x="95"/>
        <item x="3365"/>
        <item x="1046"/>
        <item x="4750"/>
        <item x="94"/>
        <item x="842"/>
        <item x="4620"/>
        <item x="4749"/>
        <item x="1607"/>
        <item x="4210"/>
        <item x="1824"/>
        <item x="841"/>
        <item x="3914"/>
        <item x="4392"/>
        <item x="2276"/>
        <item x="645"/>
        <item x="247"/>
        <item x="3224"/>
        <item x="3364"/>
        <item x="93"/>
        <item x="1677"/>
        <item x="4209"/>
        <item x="2143"/>
        <item x="3703"/>
        <item x="3777"/>
        <item x="644"/>
        <item x="440"/>
        <item x="3363"/>
        <item x="2875"/>
        <item x="2010"/>
        <item x="2275"/>
        <item x="92"/>
        <item x="2874"/>
        <item x="2142"/>
        <item x="2009"/>
        <item x="91"/>
        <item x="2700"/>
        <item x="439"/>
        <item x="4093"/>
        <item x="1398"/>
        <item x="2401"/>
        <item x="1222"/>
        <item x="2873"/>
        <item x="4360"/>
        <item x="4748"/>
        <item x="2008"/>
        <item x="2141"/>
        <item x="2872"/>
        <item x="2400"/>
        <item x="1676"/>
        <item x="2007"/>
        <item x="2699"/>
        <item x="3565"/>
        <item x="1221"/>
        <item x="2274"/>
        <item x="2555"/>
        <item x="3070"/>
        <item x="2871"/>
        <item x="3702"/>
        <item x="90"/>
        <item x="1534"/>
        <item x="246"/>
        <item x="1675"/>
        <item x="4208"/>
        <item x="89"/>
        <item x="88"/>
        <item x="2870"/>
        <item x="87"/>
        <item x="643"/>
        <item x="4092"/>
        <item x="2273"/>
        <item x="642"/>
        <item x="86"/>
        <item x="4619"/>
        <item x="1220"/>
        <item x="2869"/>
        <item x="2006"/>
        <item x="2399"/>
        <item x="2554"/>
        <item x="3913"/>
        <item x="2868"/>
        <item x="3223"/>
        <item x="1130"/>
        <item x="2398"/>
        <item x="3701"/>
        <item x="641"/>
        <item x="1823"/>
        <item x="176"/>
        <item x="1045"/>
        <item x="840"/>
        <item x="3362"/>
        <item x="4618"/>
        <item x="3776"/>
        <item x="839"/>
        <item x="2553"/>
        <item x="1822"/>
        <item x="640"/>
        <item x="1397"/>
        <item x="838"/>
        <item x="2698"/>
        <item x="3361"/>
        <item x="3643"/>
        <item x="2140"/>
        <item x="837"/>
        <item x="4747"/>
        <item x="4207"/>
        <item x="438"/>
        <item x="3912"/>
        <item x="1472"/>
        <item x="2005"/>
        <item x="175"/>
        <item x="1312"/>
        <item x="245"/>
        <item x="437"/>
        <item x="1219"/>
        <item x="85"/>
        <item x="1821"/>
        <item x="639"/>
        <item x="3360"/>
        <item x="2004"/>
        <item x="2867"/>
        <item x="1674"/>
        <item x="4359"/>
        <item x="638"/>
        <item x="3500"/>
        <item x="2697"/>
        <item x="3642"/>
        <item x="3069"/>
        <item x="4358"/>
        <item x="637"/>
        <item x="174"/>
        <item x="2866"/>
        <item x="1396"/>
        <item x="3359"/>
        <item x="3499"/>
        <item x="636"/>
        <item x="4091"/>
        <item x="3911"/>
        <item x="1673"/>
        <item x="1218"/>
        <item x="1533"/>
        <item x="2272"/>
        <item x="173"/>
        <item x="3498"/>
        <item x="2139"/>
        <item x="4617"/>
        <item x="4090"/>
        <item x="172"/>
        <item x="1395"/>
        <item x="1217"/>
        <item x="244"/>
        <item x="4206"/>
        <item x="2865"/>
        <item x="836"/>
        <item x="1820"/>
        <item x="3068"/>
        <item x="4746"/>
        <item x="2552"/>
        <item x="2864"/>
        <item x="2271"/>
        <item x="3641"/>
        <item x="4205"/>
        <item x="3775"/>
        <item x="171"/>
        <item x="1532"/>
        <item x="2003"/>
        <item x="3640"/>
        <item x="1819"/>
        <item x="635"/>
        <item x="4357"/>
        <item x="2002"/>
        <item x="3639"/>
        <item x="2863"/>
        <item x="2069"/>
        <item x="2551"/>
        <item x="436"/>
        <item x="3497"/>
        <item x="3496"/>
        <item x="1394"/>
        <item x="84"/>
        <item x="3638"/>
        <item x="4490"/>
        <item x="2696"/>
        <item x="634"/>
        <item x="435"/>
        <item x="2862"/>
        <item x="3637"/>
        <item x="2397"/>
        <item x="3774"/>
        <item x="1216"/>
        <item x="1531"/>
        <item x="1044"/>
        <item x="1043"/>
        <item x="3910"/>
        <item x="3222"/>
        <item x="3495"/>
        <item x="1042"/>
        <item x="2861"/>
        <item x="2270"/>
        <item x="633"/>
        <item x="434"/>
        <item x="1672"/>
        <item x="3636"/>
        <item x="243"/>
        <item x="3773"/>
        <item x="2550"/>
        <item x="4089"/>
        <item x="4616"/>
        <item x="1215"/>
        <item x="4088"/>
        <item x="4745"/>
        <item x="632"/>
        <item x="4356"/>
        <item x="2860"/>
        <item x="2859"/>
        <item x="1818"/>
        <item x="4489"/>
        <item x="2001"/>
        <item x="3358"/>
        <item x="3635"/>
        <item x="2858"/>
        <item x="2549"/>
        <item x="2480"/>
        <item x="4355"/>
        <item x="3221"/>
        <item x="4744"/>
        <item x="4488"/>
        <item x="3220"/>
        <item x="4615"/>
        <item x="4087"/>
        <item x="1214"/>
        <item x="4354"/>
        <item x="2138"/>
        <item x="631"/>
        <item x="2695"/>
        <item x="1766"/>
        <item x="3067"/>
        <item x="2548"/>
        <item x="2547"/>
        <item x="1213"/>
        <item x="3634"/>
        <item x="242"/>
        <item x="83"/>
        <item x="4743"/>
        <item x="4353"/>
        <item x="4086"/>
        <item x="4352"/>
        <item x="2269"/>
        <item x="3219"/>
        <item x="3909"/>
        <item x="2000"/>
        <item x="433"/>
        <item x="3066"/>
        <item x="1041"/>
        <item x="2396"/>
        <item x="3494"/>
        <item x="2268"/>
        <item x="2694"/>
        <item x="432"/>
        <item x="4614"/>
        <item x="3218"/>
        <item x="82"/>
        <item x="835"/>
        <item x="4085"/>
        <item x="241"/>
        <item x="3633"/>
        <item x="1530"/>
        <item x="2267"/>
        <item x="1671"/>
        <item x="1040"/>
        <item x="2693"/>
        <item x="1999"/>
        <item x="3632"/>
        <item x="834"/>
        <item x="81"/>
        <item x="2857"/>
        <item x="4204"/>
        <item x="1039"/>
        <item x="630"/>
        <item x="2785"/>
        <item x="2395"/>
        <item x="3357"/>
        <item x="2336"/>
        <item x="629"/>
        <item x="3631"/>
        <item x="2394"/>
        <item x="2692"/>
        <item x="2393"/>
        <item x="2691"/>
        <item x="240"/>
        <item x="2856"/>
        <item x="3772"/>
        <item x="833"/>
        <item x="2855"/>
        <item x="2198"/>
        <item x="4742"/>
        <item x="1038"/>
        <item x="3356"/>
        <item x="3630"/>
        <item x="1037"/>
        <item x="628"/>
        <item x="1529"/>
        <item x="1212"/>
        <item x="431"/>
        <item x="4613"/>
        <item x="1211"/>
        <item x="4487"/>
        <item x="3065"/>
        <item x="1998"/>
        <item x="1210"/>
        <item x="4203"/>
        <item x="832"/>
        <item x="2392"/>
        <item x="3064"/>
        <item x="627"/>
        <item x="80"/>
        <item x="1670"/>
        <item x="3908"/>
        <item x="1528"/>
        <item x="2137"/>
        <item x="3063"/>
        <item x="2546"/>
        <item x="79"/>
        <item x="3629"/>
        <item x="4351"/>
        <item x="1393"/>
        <item x="3771"/>
        <item x="2391"/>
        <item x="1669"/>
        <item x="430"/>
        <item x="4612"/>
        <item x="831"/>
        <item x="1668"/>
        <item x="1527"/>
        <item x="1392"/>
        <item x="3493"/>
        <item x="3907"/>
        <item x="2690"/>
        <item x="1997"/>
        <item x="4350"/>
        <item x="1209"/>
        <item x="3492"/>
        <item x="2390"/>
        <item x="4349"/>
        <item x="626"/>
        <item x="830"/>
        <item x="3491"/>
        <item x="1391"/>
        <item x="625"/>
        <item x="4291"/>
        <item x="3490"/>
        <item x="4348"/>
        <item x="3906"/>
        <item x="1667"/>
        <item x="2266"/>
        <item x="1311"/>
        <item x="1666"/>
        <item x="2389"/>
        <item x="239"/>
        <item x="2854"/>
        <item x="4084"/>
        <item x="3062"/>
        <item x="2136"/>
        <item x="4741"/>
        <item x="325"/>
        <item x="829"/>
        <item x="2265"/>
        <item x="78"/>
        <item x="3061"/>
        <item x="3355"/>
        <item x="828"/>
        <item x="2264"/>
        <item x="3628"/>
        <item x="4202"/>
        <item x="2689"/>
        <item x="429"/>
        <item x="827"/>
        <item x="4740"/>
        <item x="77"/>
        <item x="826"/>
        <item x="2135"/>
        <item x="428"/>
        <item x="3489"/>
        <item x="1390"/>
        <item x="2388"/>
        <item x="3060"/>
        <item x="3354"/>
        <item x="3217"/>
        <item x="2688"/>
        <item x="76"/>
        <item x="4347"/>
        <item x="4486"/>
        <item x="1036"/>
        <item x="238"/>
        <item x="3770"/>
        <item x="1817"/>
        <item x="1035"/>
        <item x="4557"/>
        <item x="170"/>
        <item x="2263"/>
        <item x="1996"/>
        <item x="237"/>
        <item x="3700"/>
        <item x="2134"/>
        <item x="2545"/>
        <item x="4677"/>
        <item x="4739"/>
        <item x="3564"/>
        <item x="2387"/>
        <item x="2262"/>
        <item x="624"/>
        <item x="75"/>
        <item x="1389"/>
        <item x="3216"/>
        <item x="4201"/>
        <item x="4346"/>
        <item x="4200"/>
        <item x="1526"/>
        <item x="427"/>
        <item x="4738"/>
        <item x="4083"/>
        <item x="1208"/>
        <item x="1816"/>
        <item x="2687"/>
        <item x="2261"/>
        <item x="2853"/>
        <item x="4830"/>
        <item x="1034"/>
        <item x="2386"/>
        <item x="2544"/>
        <item x="236"/>
        <item x="2852"/>
        <item x="1995"/>
        <item x="2686"/>
        <item x="4199"/>
        <item x="3769"/>
        <item x="4082"/>
        <item x="2851"/>
        <item x="1525"/>
        <item x="2543"/>
        <item x="2133"/>
        <item x="4737"/>
        <item x="74"/>
        <item x="539"/>
        <item x="2685"/>
        <item x="3215"/>
        <item x="4081"/>
        <item x="2850"/>
        <item x="623"/>
        <item x="1033"/>
        <item x="4736"/>
        <item x="1032"/>
        <item x="3353"/>
        <item x="2385"/>
        <item x="2684"/>
        <item x="622"/>
        <item x="2384"/>
        <item x="235"/>
        <item x="2260"/>
        <item x="3214"/>
        <item x="4485"/>
        <item x="2132"/>
        <item x="1388"/>
        <item x="2849"/>
        <item x="3627"/>
        <item x="2383"/>
        <item x="1994"/>
        <item x="3352"/>
        <item x="3626"/>
        <item x="3059"/>
        <item x="4198"/>
        <item x="2382"/>
        <item x="2131"/>
        <item x="426"/>
        <item x="4345"/>
        <item x="2381"/>
        <item x="4080"/>
        <item x="1993"/>
        <item x="621"/>
        <item x="1387"/>
        <item x="3136"/>
        <item x="3905"/>
        <item x="2380"/>
        <item x="4484"/>
        <item x="1992"/>
        <item x="1207"/>
        <item x="1031"/>
        <item x="2683"/>
        <item x="1386"/>
        <item x="234"/>
        <item x="4611"/>
        <item x="1991"/>
        <item x="2682"/>
        <item x="169"/>
        <item x="4735"/>
        <item x="2379"/>
        <item x="1765"/>
        <item x="4079"/>
        <item x="3213"/>
        <item x="2681"/>
        <item x="3768"/>
        <item x="73"/>
        <item x="4344"/>
        <item x="425"/>
        <item x="1030"/>
        <item x="2378"/>
        <item x="4610"/>
        <item x="4609"/>
        <item x="3135"/>
        <item x="3488"/>
        <item x="2259"/>
        <item x="424"/>
        <item x="4734"/>
        <item x="72"/>
        <item x="620"/>
        <item x="3767"/>
        <item x="1029"/>
        <item x="3212"/>
        <item x="4483"/>
        <item x="825"/>
        <item x="4197"/>
        <item x="423"/>
        <item x="4078"/>
        <item x="1990"/>
        <item x="1764"/>
        <item x="3487"/>
        <item x="1815"/>
        <item x="3058"/>
        <item x="422"/>
        <item x="233"/>
        <item x="3625"/>
        <item x="4196"/>
        <item x="1763"/>
        <item x="2130"/>
        <item x="1206"/>
        <item x="824"/>
        <item x="3351"/>
        <item x="3624"/>
        <item x="3486"/>
        <item x="3623"/>
        <item x="2542"/>
        <item x="1524"/>
        <item x="823"/>
        <item x="1205"/>
        <item x="1762"/>
        <item x="3766"/>
        <item x="4608"/>
        <item x="4195"/>
        <item x="2258"/>
        <item x="1989"/>
        <item x="1204"/>
        <item x="822"/>
        <item x="1028"/>
        <item x="619"/>
        <item x="4194"/>
        <item x="2377"/>
        <item x="1988"/>
        <item x="2541"/>
        <item x="4193"/>
        <item x="4482"/>
        <item x="1665"/>
        <item x="3765"/>
        <item x="1027"/>
        <item x="618"/>
        <item x="3622"/>
        <item x="1385"/>
        <item x="71"/>
        <item x="821"/>
        <item x="2540"/>
        <item x="1471"/>
        <item x="3350"/>
        <item x="820"/>
        <item x="3057"/>
        <item x="4192"/>
        <item x="421"/>
        <item x="4481"/>
        <item x="1203"/>
        <item x="1987"/>
        <item x="1310"/>
        <item x="3349"/>
        <item x="617"/>
        <item x="2680"/>
        <item x="4607"/>
        <item x="4480"/>
        <item x="70"/>
        <item x="4077"/>
        <item x="232"/>
        <item x="3485"/>
        <item x="1202"/>
        <item x="1384"/>
        <item x="819"/>
        <item x="3211"/>
        <item x="2376"/>
        <item x="2679"/>
        <item x="69"/>
        <item x="1383"/>
        <item x="2678"/>
        <item x="1201"/>
        <item x="1200"/>
        <item x="616"/>
        <item x="3764"/>
        <item x="3056"/>
        <item x="1382"/>
        <item x="231"/>
        <item x="230"/>
        <item x="3763"/>
        <item x="1664"/>
        <item x="538"/>
        <item x="1814"/>
        <item x="3210"/>
        <item x="615"/>
        <item x="4419"/>
        <item x="2257"/>
        <item x="4606"/>
        <item x="1986"/>
        <item x="4479"/>
        <item x="1663"/>
        <item x="68"/>
        <item x="1199"/>
        <item x="1026"/>
        <item x="818"/>
        <item x="1813"/>
        <item x="2539"/>
        <item x="2129"/>
        <item x="614"/>
        <item x="4733"/>
        <item x="2128"/>
        <item x="4605"/>
        <item x="229"/>
        <item x="1198"/>
        <item x="67"/>
        <item x="3209"/>
        <item x="420"/>
        <item x="2677"/>
        <item x="4478"/>
        <item x="1812"/>
        <item x="817"/>
        <item x="1985"/>
        <item x="3484"/>
        <item x="2375"/>
        <item x="816"/>
        <item x="2620"/>
        <item x="2256"/>
        <item x="66"/>
        <item x="3299"/>
        <item x="4604"/>
        <item x="228"/>
        <item x="1197"/>
        <item x="1523"/>
        <item x="1522"/>
        <item x="65"/>
        <item x="4380"/>
        <item x="4603"/>
        <item x="4191"/>
        <item x="3208"/>
        <item x="815"/>
        <item x="3055"/>
        <item x="2676"/>
        <item x="3207"/>
        <item x="1521"/>
        <item x="1381"/>
        <item x="4732"/>
        <item x="419"/>
        <item x="4477"/>
        <item x="814"/>
        <item x="1761"/>
        <item x="1984"/>
        <item x="2127"/>
        <item x="3483"/>
        <item x="4731"/>
        <item x="1380"/>
        <item x="3348"/>
        <item x="4602"/>
        <item x="2538"/>
        <item x="3621"/>
        <item x="3904"/>
        <item x="1379"/>
        <item x="227"/>
        <item x="64"/>
        <item x="4601"/>
        <item x="2994"/>
        <item x="1811"/>
        <item x="2537"/>
        <item x="4076"/>
        <item x="226"/>
        <item x="4418"/>
        <item x="2374"/>
        <item x="1378"/>
        <item x="813"/>
        <item x="1983"/>
        <item x="1662"/>
        <item x="2536"/>
        <item x="2126"/>
        <item x="812"/>
        <item x="3903"/>
        <item x="1025"/>
        <item x="613"/>
        <item x="811"/>
        <item x="2848"/>
        <item x="4829"/>
        <item x="4075"/>
        <item x="1196"/>
        <item x="4730"/>
        <item x="225"/>
        <item x="2847"/>
        <item x="2125"/>
        <item x="1982"/>
        <item x="4074"/>
        <item x="612"/>
        <item x="2255"/>
        <item x="611"/>
        <item x="224"/>
        <item x="418"/>
        <item x="2846"/>
        <item x="810"/>
        <item x="4190"/>
        <item x="1195"/>
        <item x="3054"/>
        <item x="3762"/>
        <item x="4729"/>
        <item x="2254"/>
        <item x="3347"/>
        <item x="610"/>
        <item x="1024"/>
        <item x="1981"/>
        <item x="4476"/>
        <item x="809"/>
        <item x="223"/>
        <item x="2068"/>
        <item x="2845"/>
        <item x="1661"/>
        <item x="222"/>
        <item x="1023"/>
        <item x="1022"/>
        <item x="3346"/>
        <item x="1980"/>
        <item x="1660"/>
        <item x="2124"/>
        <item x="1377"/>
        <item x="63"/>
        <item x="1760"/>
        <item x="4728"/>
        <item x="4727"/>
        <item x="2675"/>
        <item x="4189"/>
        <item x="2844"/>
        <item x="3053"/>
        <item x="1979"/>
        <item x="1021"/>
        <item x="62"/>
        <item x="2843"/>
        <item x="3052"/>
        <item x="1376"/>
        <item x="1020"/>
        <item x="2067"/>
        <item x="4475"/>
        <item x="61"/>
        <item x="1375"/>
        <item x="4726"/>
        <item x="537"/>
        <item x="1978"/>
        <item x="3206"/>
        <item x="2784"/>
        <item x="1520"/>
        <item x="3345"/>
        <item x="4188"/>
        <item x="4725"/>
        <item x="2253"/>
        <item x="609"/>
        <item x="2674"/>
        <item x="3205"/>
        <item x="60"/>
        <item x="1810"/>
        <item x="808"/>
        <item x="1374"/>
        <item x="3204"/>
        <item x="4379"/>
        <item x="3482"/>
        <item x="1519"/>
        <item x="1019"/>
        <item x="3051"/>
        <item x="3620"/>
        <item x="2123"/>
        <item x="4600"/>
        <item x="1309"/>
        <item x="3203"/>
        <item x="3202"/>
        <item x="3481"/>
        <item x="1977"/>
        <item x="1976"/>
        <item x="2673"/>
        <item x="2535"/>
        <item x="1659"/>
        <item x="3050"/>
        <item x="2373"/>
        <item x="417"/>
        <item x="4474"/>
        <item x="1975"/>
        <item x="221"/>
        <item x="4187"/>
        <item x="608"/>
        <item x="4724"/>
        <item x="59"/>
        <item x="3761"/>
        <item x="3049"/>
        <item x="1194"/>
        <item x="607"/>
        <item x="3201"/>
        <item x="4073"/>
        <item x="2842"/>
        <item x="2534"/>
        <item x="4473"/>
        <item x="1018"/>
        <item x="2335"/>
        <item x="3760"/>
        <item x="606"/>
        <item x="4186"/>
        <item x="4599"/>
        <item x="2672"/>
        <item x="3759"/>
        <item x="1017"/>
        <item x="1193"/>
        <item x="807"/>
        <item x="4072"/>
        <item x="605"/>
        <item x="3200"/>
        <item x="4185"/>
        <item x="3048"/>
        <item x="3758"/>
        <item x="806"/>
        <item x="2841"/>
        <item x="945"/>
        <item x="805"/>
        <item x="1192"/>
        <item x="2252"/>
        <item x="2122"/>
        <item x="1658"/>
        <item x="3902"/>
        <item x="3344"/>
        <item x="1016"/>
        <item x="1974"/>
        <item x="416"/>
        <item x="604"/>
        <item x="4071"/>
        <item x="1809"/>
        <item x="415"/>
        <item x="220"/>
        <item x="1518"/>
        <item x="414"/>
        <item x="4472"/>
        <item x="1015"/>
        <item x="1657"/>
        <item x="2251"/>
        <item x="1191"/>
        <item x="58"/>
        <item x="4598"/>
        <item x="1014"/>
        <item x="2121"/>
        <item x="4471"/>
        <item x="2372"/>
        <item x="804"/>
        <item x="413"/>
        <item x="3343"/>
        <item x="1190"/>
        <item x="803"/>
        <item x="1013"/>
        <item x="1973"/>
        <item x="324"/>
        <item x="412"/>
        <item x="3619"/>
        <item x="2371"/>
        <item x="4470"/>
        <item x="3480"/>
        <item x="3757"/>
        <item x="2671"/>
        <item x="1373"/>
        <item x="57"/>
        <item x="1972"/>
        <item x="4469"/>
        <item x="2250"/>
        <item x="4184"/>
        <item x="219"/>
        <item x="802"/>
        <item x="1012"/>
        <item x="56"/>
        <item x="1517"/>
        <item x="55"/>
        <item x="4723"/>
        <item x="2370"/>
        <item x="2840"/>
        <item x="54"/>
        <item x="1656"/>
        <item x="3756"/>
        <item x="1011"/>
        <item x="53"/>
        <item x="2670"/>
        <item x="1189"/>
        <item x="1808"/>
        <item x="1372"/>
        <item x="1516"/>
        <item x="1655"/>
        <item x="52"/>
        <item x="3618"/>
        <item x="4183"/>
        <item x="3755"/>
        <item x="51"/>
        <item x="1807"/>
        <item x="411"/>
        <item x="801"/>
        <item x="4722"/>
        <item x="4378"/>
        <item x="1188"/>
        <item x="3047"/>
        <item x="1654"/>
        <item x="2249"/>
        <item x="4182"/>
        <item x="1806"/>
        <item x="2197"/>
        <item x="2479"/>
        <item x="1187"/>
        <item x="4597"/>
        <item x="3617"/>
        <item x="4070"/>
        <item x="410"/>
        <item x="4596"/>
        <item x="3342"/>
        <item x="4721"/>
        <item x="4468"/>
        <item x="1186"/>
        <item x="800"/>
        <item x="1010"/>
        <item x="4343"/>
        <item x="4595"/>
        <item x="3616"/>
        <item x="409"/>
        <item x="799"/>
        <item x="4556"/>
        <item x="2669"/>
        <item x="1515"/>
        <item x="50"/>
        <item x="1971"/>
        <item x="218"/>
        <item x="4342"/>
        <item x="2533"/>
        <item x="408"/>
        <item x="4555"/>
        <item x="1514"/>
        <item x="3199"/>
        <item x="4290"/>
        <item x="2532"/>
        <item x="4069"/>
        <item x="407"/>
        <item x="1513"/>
        <item x="2120"/>
        <item x="2668"/>
        <item x="4068"/>
        <item x="603"/>
        <item x="3479"/>
        <item x="2993"/>
        <item x="406"/>
        <item x="4467"/>
        <item x="944"/>
        <item x="405"/>
        <item x="4720"/>
        <item x="3754"/>
        <item x="4067"/>
        <item x="1009"/>
        <item x="2248"/>
        <item x="2839"/>
        <item x="3046"/>
        <item x="3198"/>
        <item x="731"/>
        <item x="4066"/>
        <item x="3753"/>
        <item x="49"/>
        <item x="1931"/>
        <item x="798"/>
        <item x="2247"/>
        <item x="1371"/>
        <item x="1970"/>
        <item x="2838"/>
        <item x="48"/>
        <item x="3752"/>
        <item x="797"/>
        <item x="4594"/>
        <item x="4466"/>
        <item x="217"/>
        <item x="1370"/>
        <item x="4341"/>
        <item x="3901"/>
        <item x="2531"/>
        <item x="404"/>
        <item x="3341"/>
        <item x="4065"/>
        <item x="47"/>
        <item x="796"/>
        <item x="4064"/>
        <item x="2119"/>
        <item x="3197"/>
        <item x="1969"/>
        <item x="3615"/>
        <item x="3045"/>
        <item x="2530"/>
        <item x="2246"/>
        <item x="4063"/>
        <item x="1512"/>
        <item x="2118"/>
        <item x="2529"/>
        <item x="795"/>
        <item x="46"/>
        <item x="4062"/>
        <item x="1968"/>
        <item x="216"/>
        <item x="602"/>
        <item x="2369"/>
        <item x="1008"/>
        <item x="4593"/>
        <item x="2837"/>
        <item x="1185"/>
        <item x="4340"/>
        <item x="3699"/>
        <item x="1967"/>
        <item x="1606"/>
        <item x="3751"/>
        <item x="4465"/>
        <item x="3900"/>
        <item x="2245"/>
        <item x="45"/>
        <item x="2528"/>
        <item x="1369"/>
        <item x="601"/>
        <item x="4339"/>
        <item x="4061"/>
        <item x="1184"/>
        <item x="403"/>
        <item x="3196"/>
        <item x="4060"/>
        <item x="1511"/>
        <item x="3750"/>
        <item x="4181"/>
        <item x="4592"/>
        <item x="2117"/>
        <item x="3478"/>
        <item x="402"/>
        <item x="794"/>
        <item x="4338"/>
        <item x="600"/>
        <item x="1007"/>
        <item x="1653"/>
        <item x="3477"/>
        <item x="2836"/>
        <item x="2116"/>
        <item x="215"/>
        <item x="2244"/>
        <item x="1183"/>
        <item x="2243"/>
        <item x="44"/>
        <item x="3044"/>
        <item x="599"/>
        <item x="1368"/>
        <item x="401"/>
        <item x="3614"/>
        <item x="1966"/>
        <item x="3899"/>
        <item x="1006"/>
        <item x="943"/>
        <item x="3749"/>
        <item x="3748"/>
        <item x="214"/>
        <item x="3613"/>
        <item x="4059"/>
        <item x="3043"/>
        <item x="2667"/>
        <item x="598"/>
        <item x="2835"/>
        <item x="4464"/>
        <item x="1005"/>
        <item x="1652"/>
        <item x="4337"/>
        <item x="1965"/>
        <item x="4463"/>
        <item x="3747"/>
        <item x="213"/>
        <item x="4058"/>
        <item x="597"/>
        <item x="3195"/>
        <item x="400"/>
        <item x="3476"/>
        <item x="4336"/>
        <item x="3475"/>
        <item x="168"/>
        <item x="4591"/>
        <item x="2115"/>
        <item x="4180"/>
        <item x="3474"/>
        <item x="2527"/>
        <item x="3473"/>
        <item x="3612"/>
        <item x="3194"/>
        <item x="596"/>
        <item x="2666"/>
        <item x="1510"/>
        <item x="3472"/>
        <item x="43"/>
        <item x="1930"/>
        <item x="4057"/>
        <item x="3746"/>
        <item x="1182"/>
        <item x="1367"/>
        <item x="3042"/>
        <item x="2665"/>
        <item x="3193"/>
        <item x="2664"/>
        <item x="3192"/>
        <item x="3041"/>
        <item x="42"/>
        <item x="2663"/>
        <item x="2242"/>
        <item x="3471"/>
        <item x="1366"/>
        <item x="4676"/>
        <item x="1181"/>
        <item x="2526"/>
        <item x="4719"/>
        <item x="4335"/>
        <item x="2368"/>
        <item x="1365"/>
        <item x="41"/>
        <item x="4718"/>
        <item x="1180"/>
        <item x="1964"/>
        <item x="4179"/>
        <item x="1929"/>
        <item x="793"/>
        <item x="1004"/>
        <item x="40"/>
        <item x="323"/>
        <item x="595"/>
        <item x="2662"/>
        <item x="1805"/>
        <item x="4178"/>
        <item x="4590"/>
        <item x="2241"/>
        <item x="2661"/>
        <item x="1003"/>
        <item x="792"/>
        <item x="2525"/>
        <item x="2660"/>
        <item x="1804"/>
        <item x="791"/>
        <item x="2524"/>
        <item x="4177"/>
        <item x="790"/>
        <item x="2114"/>
        <item x="730"/>
        <item x="399"/>
        <item x="4717"/>
        <item x="1002"/>
        <item x="1179"/>
        <item x="2659"/>
        <item x="4462"/>
        <item x="4056"/>
        <item x="1364"/>
        <item x="3040"/>
        <item x="2367"/>
        <item x="212"/>
        <item x="1963"/>
        <item x="3191"/>
        <item x="1001"/>
        <item x="1178"/>
        <item x="1509"/>
        <item x="789"/>
        <item x="3039"/>
        <item x="2113"/>
        <item x="211"/>
        <item x="1962"/>
        <item x="4334"/>
        <item x="1803"/>
        <item x="3038"/>
        <item x="210"/>
        <item x="3611"/>
        <item x="398"/>
        <item x="3610"/>
        <item x="39"/>
        <item x="594"/>
        <item x="2112"/>
        <item x="4461"/>
        <item x="3609"/>
        <item x="4333"/>
        <item x="1363"/>
        <item x="1802"/>
        <item x="2658"/>
        <item x="2111"/>
        <item x="397"/>
        <item x="1651"/>
        <item x="788"/>
        <item x="396"/>
        <item x="593"/>
        <item x="3898"/>
        <item x="4460"/>
        <item x="787"/>
        <item x="395"/>
        <item x="3470"/>
        <item x="1961"/>
        <item x="4716"/>
        <item x="2110"/>
        <item x="592"/>
        <item x="4055"/>
        <item x="3340"/>
        <item x="38"/>
        <item x="1960"/>
        <item x="4332"/>
        <item x="3339"/>
        <item x="2109"/>
        <item x="729"/>
        <item x="4589"/>
        <item x="2657"/>
        <item x="1000"/>
        <item x="2834"/>
        <item x="4331"/>
        <item x="3745"/>
        <item x="999"/>
        <item x="2656"/>
        <item x="2833"/>
        <item x="1362"/>
        <item x="3190"/>
        <item x="1959"/>
        <item x="4459"/>
        <item x="591"/>
        <item x="1801"/>
        <item x="1177"/>
        <item x="4176"/>
        <item x="4828"/>
        <item x="590"/>
        <item x="2523"/>
        <item x="4588"/>
        <item x="589"/>
        <item x="1800"/>
        <item x="1799"/>
        <item x="1798"/>
        <item x="1650"/>
        <item x="3189"/>
        <item x="1797"/>
        <item x="588"/>
        <item x="394"/>
        <item x="209"/>
        <item x="1649"/>
        <item x="1648"/>
        <item x="1605"/>
        <item x="3037"/>
        <item x="1958"/>
        <item x="393"/>
        <item x="2366"/>
        <item x="3188"/>
        <item x="392"/>
        <item x="3608"/>
        <item x="1308"/>
        <item x="3744"/>
        <item x="1361"/>
        <item x="4675"/>
        <item x="1647"/>
        <item x="3036"/>
        <item x="37"/>
        <item x="2196"/>
        <item x="998"/>
        <item x="2240"/>
        <item x="3743"/>
        <item x="3469"/>
        <item x="997"/>
        <item x="4458"/>
        <item x="2239"/>
        <item x="786"/>
        <item x="996"/>
        <item x="2365"/>
        <item x="3607"/>
        <item x="1360"/>
        <item x="785"/>
        <item x="784"/>
        <item x="36"/>
        <item x="2238"/>
        <item x="587"/>
        <item x="4054"/>
        <item x="1359"/>
        <item x="2522"/>
        <item x="1358"/>
        <item x="2237"/>
        <item x="35"/>
        <item x="2521"/>
        <item x="391"/>
        <item x="1508"/>
        <item x="4330"/>
        <item x="3606"/>
        <item x="1646"/>
        <item x="2364"/>
        <item x="2108"/>
        <item x="4329"/>
        <item x="3338"/>
        <item x="3035"/>
        <item x="4053"/>
        <item x="4587"/>
        <item x="34"/>
        <item x="2363"/>
        <item x="1176"/>
        <item x="2107"/>
        <item x="2195"/>
        <item x="586"/>
        <item x="1175"/>
        <item x="3134"/>
        <item x="995"/>
        <item x="4289"/>
        <item x="33"/>
        <item x="1957"/>
        <item x="783"/>
        <item x="3897"/>
        <item x="2236"/>
        <item x="3742"/>
        <item x="782"/>
        <item x="3605"/>
        <item x="781"/>
        <item x="3034"/>
        <item x="390"/>
        <item x="4715"/>
        <item x="1174"/>
        <item x="994"/>
        <item x="4586"/>
        <item x="3187"/>
        <item x="1796"/>
        <item x="1357"/>
        <item x="4714"/>
        <item x="4457"/>
        <item x="3186"/>
        <item x="4456"/>
        <item x="2106"/>
        <item x="3741"/>
        <item x="4328"/>
        <item x="2066"/>
        <item x="780"/>
        <item x="3740"/>
        <item x="2520"/>
        <item x="2235"/>
        <item x="2362"/>
        <item x="993"/>
        <item x="585"/>
        <item x="4455"/>
        <item x="779"/>
        <item x="2832"/>
        <item x="1356"/>
        <item x="1604"/>
        <item x="2105"/>
        <item x="1307"/>
        <item x="4175"/>
        <item x="1795"/>
        <item x="4454"/>
        <item x="778"/>
        <item x="584"/>
        <item x="389"/>
        <item x="3185"/>
        <item x="2519"/>
        <item x="208"/>
        <item x="3337"/>
        <item x="1645"/>
        <item x="3298"/>
        <item x="2104"/>
        <item x="1956"/>
        <item x="2655"/>
        <item x="4327"/>
        <item x="1507"/>
        <item x="32"/>
        <item x="1794"/>
        <item x="1173"/>
        <item x="2654"/>
        <item x="4326"/>
        <item x="583"/>
        <item x="3336"/>
        <item x="3563"/>
        <item x="322"/>
        <item x="2653"/>
        <item x="3184"/>
        <item x="1955"/>
        <item x="1470"/>
        <item x="31"/>
        <item x="777"/>
        <item x="2103"/>
        <item x="2102"/>
        <item x="30"/>
        <item x="4713"/>
        <item x="4174"/>
        <item x="388"/>
        <item x="1306"/>
        <item x="1506"/>
        <item x="2234"/>
        <item x="2652"/>
        <item x="2992"/>
        <item x="2361"/>
        <item x="4325"/>
        <item x="29"/>
        <item x="3468"/>
        <item x="776"/>
        <item x="775"/>
        <item x="3335"/>
        <item x="3183"/>
        <item x="4417"/>
        <item x="2233"/>
        <item x="4173"/>
        <item x="3467"/>
        <item x="387"/>
        <item x="321"/>
        <item x="1505"/>
        <item x="207"/>
        <item x="2518"/>
        <item x="206"/>
        <item x="4585"/>
        <item x="1954"/>
        <item x="4172"/>
        <item x="3182"/>
        <item x="4171"/>
        <item x="2232"/>
        <item x="3896"/>
        <item x="1172"/>
        <item x="2065"/>
        <item x="205"/>
        <item x="4324"/>
        <item x="4323"/>
        <item x="774"/>
        <item x="1504"/>
        <item x="2231"/>
        <item x="773"/>
        <item x="28"/>
        <item x="992"/>
        <item x="2064"/>
        <item x="2517"/>
        <item x="1171"/>
        <item x="3895"/>
        <item x="3033"/>
        <item x="2101"/>
        <item x="1644"/>
        <item x="3739"/>
        <item x="772"/>
        <item x="3894"/>
        <item x="1953"/>
        <item x="991"/>
        <item x="4712"/>
        <item x="386"/>
        <item x="2831"/>
        <item x="3738"/>
        <item x="3334"/>
        <item x="1170"/>
        <item x="582"/>
        <item x="1169"/>
        <item x="1168"/>
        <item x="1503"/>
        <item x="2830"/>
        <item x="1167"/>
        <item x="3466"/>
        <item x="1643"/>
        <item x="4453"/>
        <item x="990"/>
        <item x="1355"/>
        <item x="771"/>
        <item x="3604"/>
        <item x="1952"/>
        <item x="204"/>
        <item x="4052"/>
        <item x="3893"/>
        <item x="4584"/>
        <item x="1642"/>
        <item x="2100"/>
        <item x="1951"/>
        <item x="3181"/>
        <item x="770"/>
        <item x="385"/>
        <item x="3333"/>
        <item x="2099"/>
        <item x="581"/>
        <item x="3603"/>
        <item x="3892"/>
        <item x="2829"/>
        <item x="580"/>
        <item x="3737"/>
        <item x="3032"/>
        <item x="384"/>
        <item x="3031"/>
        <item x="3602"/>
        <item x="4322"/>
        <item x="2360"/>
        <item x="4321"/>
        <item x="383"/>
        <item x="382"/>
        <item x="3030"/>
        <item x="4320"/>
        <item x="1166"/>
        <item x="3180"/>
        <item x="1793"/>
        <item x="2828"/>
        <item x="203"/>
        <item x="381"/>
        <item x="4711"/>
        <item x="1641"/>
        <item x="2516"/>
        <item x="3465"/>
        <item x="3029"/>
        <item x="3028"/>
        <item x="2515"/>
        <item x="3027"/>
        <item x="4710"/>
        <item x="380"/>
        <item x="1165"/>
        <item x="2991"/>
        <item x="1759"/>
        <item x="3464"/>
        <item x="1792"/>
        <item x="202"/>
        <item x="4170"/>
        <item x="27"/>
        <item x="1164"/>
        <item x="2230"/>
        <item x="769"/>
        <item x="3463"/>
        <item x="3179"/>
        <item x="579"/>
        <item x="1354"/>
        <item x="4452"/>
        <item x="2514"/>
        <item x="3462"/>
        <item x="4583"/>
        <item x="3332"/>
        <item x="201"/>
        <item x="3026"/>
        <item x="1353"/>
        <item x="1502"/>
        <item x="3891"/>
        <item x="2359"/>
        <item x="4051"/>
        <item x="578"/>
        <item x="4709"/>
        <item x="1352"/>
        <item x="3178"/>
        <item x="3461"/>
        <item x="577"/>
        <item x="4416"/>
        <item x="1163"/>
        <item x="3460"/>
        <item x="1791"/>
        <item x="26"/>
        <item x="2651"/>
        <item x="3331"/>
        <item x="4582"/>
        <item x="576"/>
        <item x="4169"/>
        <item x="4674"/>
        <item x="2358"/>
        <item x="379"/>
        <item x="1603"/>
        <item x="1640"/>
        <item x="575"/>
        <item x="3025"/>
        <item x="1501"/>
        <item x="1351"/>
        <item x="4827"/>
        <item x="1162"/>
        <item x="4581"/>
        <item x="3601"/>
        <item x="2098"/>
        <item x="3459"/>
        <item x="2827"/>
        <item x="1950"/>
        <item x="989"/>
        <item x="1350"/>
        <item x="3177"/>
        <item x="2513"/>
        <item x="4580"/>
        <item x="1790"/>
        <item x="1349"/>
        <item x="3600"/>
        <item x="4319"/>
        <item x="3024"/>
        <item x="4708"/>
        <item x="378"/>
        <item x="574"/>
        <item x="1161"/>
        <item x="3458"/>
        <item x="200"/>
        <item x="1949"/>
        <item x="3176"/>
        <item x="4318"/>
        <item x="1160"/>
        <item x="573"/>
        <item x="3023"/>
        <item x="4707"/>
        <item x="4317"/>
        <item x="377"/>
        <item x="25"/>
        <item x="2650"/>
        <item x="1500"/>
        <item x="1159"/>
        <item x="4451"/>
        <item x="4050"/>
        <item x="3599"/>
        <item x="4049"/>
        <item x="3457"/>
        <item x="4706"/>
        <item x="2229"/>
        <item x="1129"/>
        <item x="3330"/>
        <item x="4048"/>
        <item x="4450"/>
        <item x="1499"/>
        <item x="2097"/>
        <item x="1348"/>
        <item x="1158"/>
        <item x="4579"/>
        <item x="3598"/>
        <item x="24"/>
        <item x="768"/>
        <item x="1157"/>
        <item x="3297"/>
        <item x="23"/>
        <item x="2357"/>
        <item x="4449"/>
        <item x="167"/>
        <item x="376"/>
        <item x="3698"/>
        <item x="2826"/>
        <item x="22"/>
        <item x="4705"/>
        <item x="1639"/>
        <item x="3329"/>
        <item x="572"/>
        <item x="3890"/>
        <item x="571"/>
        <item x="1156"/>
        <item x="4578"/>
        <item x="3328"/>
        <item x="199"/>
        <item x="375"/>
        <item x="1789"/>
        <item x="2356"/>
        <item x="2096"/>
        <item x="1155"/>
        <item x="2825"/>
        <item x="4704"/>
        <item x="3889"/>
        <item x="3597"/>
        <item x="21"/>
        <item x="2824"/>
        <item x="4168"/>
        <item x="2228"/>
        <item x="4316"/>
        <item x="198"/>
        <item x="767"/>
        <item x="2783"/>
        <item x="3456"/>
        <item x="2355"/>
        <item x="4577"/>
        <item x="3327"/>
        <item x="374"/>
        <item x="20"/>
        <item x="2095"/>
        <item x="4448"/>
        <item x="4703"/>
        <item x="3736"/>
        <item x="4576"/>
        <item x="2619"/>
        <item x="2823"/>
        <item x="988"/>
        <item x="19"/>
        <item x="570"/>
        <item x="373"/>
        <item x="4702"/>
        <item x="1498"/>
        <item x="372"/>
        <item x="2822"/>
        <item x="2094"/>
        <item x="4047"/>
        <item x="4167"/>
        <item x="766"/>
        <item x="3175"/>
        <item x="1497"/>
        <item x="2478"/>
        <item x="3326"/>
        <item x="3596"/>
        <item x="765"/>
        <item x="2227"/>
        <item x="3735"/>
        <item x="2821"/>
        <item x="569"/>
        <item x="4166"/>
        <item x="568"/>
        <item x="3734"/>
        <item x="3022"/>
        <item x="2649"/>
        <item x="3455"/>
        <item x="3174"/>
        <item x="4315"/>
        <item x="197"/>
        <item x="2354"/>
        <item x="2648"/>
        <item x="4046"/>
        <item x="1788"/>
        <item x="567"/>
        <item x="196"/>
        <item x="2782"/>
        <item x="4314"/>
        <item x="4045"/>
        <item x="4447"/>
        <item x="4044"/>
        <item x="4313"/>
        <item x="764"/>
        <item x="371"/>
        <item x="18"/>
        <item x="566"/>
        <item x="4701"/>
        <item x="3173"/>
        <item x="3325"/>
        <item x="2353"/>
        <item x="2512"/>
        <item x="2511"/>
        <item x="2352"/>
        <item x="3733"/>
        <item x="370"/>
        <item x="17"/>
        <item x="369"/>
        <item x="987"/>
        <item x="3296"/>
        <item x="2351"/>
        <item x="3172"/>
        <item x="1496"/>
        <item x="2820"/>
        <item x="368"/>
        <item x="4043"/>
        <item x="2226"/>
        <item x="1638"/>
        <item x="3732"/>
        <item x="1787"/>
        <item x="1469"/>
        <item x="3171"/>
        <item x="3021"/>
        <item x="565"/>
        <item x="16"/>
        <item x="3595"/>
        <item x="3170"/>
        <item x="763"/>
        <item x="3454"/>
        <item x="195"/>
        <item x="1347"/>
        <item x="2819"/>
        <item x="4165"/>
        <item x="15"/>
        <item x="1948"/>
        <item x="4446"/>
        <item x="986"/>
        <item x="367"/>
        <item x="3020"/>
        <item x="3562"/>
        <item x="2647"/>
        <item x="985"/>
        <item x="2225"/>
        <item x="3324"/>
        <item x="2350"/>
        <item x="2093"/>
        <item x="1346"/>
        <item x="3731"/>
        <item x="3019"/>
        <item x="14"/>
        <item x="4445"/>
        <item x="4575"/>
        <item x="1154"/>
        <item x="366"/>
        <item x="762"/>
        <item x="3323"/>
        <item x="3730"/>
        <item x="13"/>
        <item x="4312"/>
        <item x="3888"/>
        <item x="564"/>
        <item x="2646"/>
        <item x="3594"/>
        <item x="3729"/>
        <item x="3728"/>
        <item x="1786"/>
        <item x="3453"/>
        <item x="3887"/>
        <item x="1637"/>
        <item x="4164"/>
        <item x="761"/>
        <item x="2645"/>
        <item x="365"/>
        <item x="1495"/>
        <item x="4574"/>
        <item x="984"/>
        <item x="2092"/>
        <item x="3886"/>
        <item x="4700"/>
        <item x="2224"/>
        <item x="2510"/>
        <item x="3322"/>
        <item x="12"/>
        <item x="1636"/>
        <item x="1153"/>
        <item x="3452"/>
        <item x="4699"/>
        <item x="2091"/>
        <item x="1152"/>
        <item x="2818"/>
        <item x="364"/>
        <item x="760"/>
        <item x="1494"/>
        <item x="3593"/>
        <item x="3018"/>
        <item x="1151"/>
        <item x="4311"/>
        <item x="2817"/>
        <item x="1128"/>
        <item x="1345"/>
        <item x="3017"/>
        <item x="3321"/>
        <item x="1493"/>
        <item x="2509"/>
        <item x="2349"/>
        <item x="759"/>
        <item x="3320"/>
        <item x="2090"/>
        <item x="983"/>
        <item x="2816"/>
        <item x="758"/>
        <item x="1635"/>
        <item x="363"/>
        <item x="563"/>
        <item x="1150"/>
        <item x="2223"/>
        <item x="1492"/>
        <item x="4310"/>
        <item x="1634"/>
        <item x="4444"/>
        <item x="2508"/>
        <item x="362"/>
        <item x="3016"/>
        <item x="2815"/>
        <item x="3592"/>
        <item x="4288"/>
        <item x="361"/>
        <item x="2063"/>
        <item x="3169"/>
        <item x="3015"/>
        <item x="1758"/>
        <item x="3885"/>
        <item x="1491"/>
        <item x="982"/>
        <item x="2814"/>
        <item x="4309"/>
        <item x="3168"/>
        <item x="4698"/>
        <item x="4573"/>
        <item x="4697"/>
        <item x="4696"/>
        <item x="11"/>
        <item x="562"/>
        <item x="4443"/>
        <item x="3167"/>
        <item x="4442"/>
        <item x="360"/>
        <item x="194"/>
        <item x="2089"/>
        <item x="4441"/>
        <item x="1633"/>
        <item x="3014"/>
        <item x="10"/>
        <item x="2813"/>
        <item x="3591"/>
        <item x="3590"/>
        <item x="561"/>
        <item x="560"/>
        <item x="4572"/>
        <item x="559"/>
        <item x="359"/>
        <item x="2222"/>
        <item x="3884"/>
        <item x="3319"/>
        <item x="558"/>
        <item x="1785"/>
        <item x="4308"/>
        <item x="557"/>
        <item x="1632"/>
        <item x="2348"/>
        <item x="4440"/>
        <item x="2812"/>
        <item x="2811"/>
        <item x="1305"/>
        <item x="981"/>
        <item x="3166"/>
        <item x="3883"/>
        <item x="1490"/>
        <item x="1631"/>
        <item x="1344"/>
        <item x="1630"/>
        <item x="1629"/>
        <item x="2221"/>
        <item x="3882"/>
        <item x="3429"/>
        <item x="2088"/>
        <item x="3697"/>
        <item x="3589"/>
        <item x="2347"/>
        <item x="2062"/>
        <item x="3727"/>
        <item x="3318"/>
        <item x="2810"/>
        <item x="1149"/>
        <item x="1343"/>
        <item x="2087"/>
        <item x="4163"/>
        <item x="1342"/>
        <item x="2507"/>
        <item x="757"/>
        <item x="2809"/>
        <item x="4673"/>
        <item x="980"/>
        <item x="2644"/>
        <item x="979"/>
        <item x="358"/>
        <item x="978"/>
        <item x="3165"/>
        <item x="3164"/>
        <item x="357"/>
        <item x="556"/>
        <item x="3588"/>
        <item x="1341"/>
        <item x="356"/>
        <item x="3587"/>
        <item x="1148"/>
        <item x="3726"/>
        <item x="3317"/>
        <item x="1628"/>
        <item x="977"/>
        <item x="1627"/>
        <item x="756"/>
        <item x="355"/>
        <item x="1340"/>
        <item x="3316"/>
        <item x="354"/>
        <item x="3881"/>
        <item x="1147"/>
        <item x="3315"/>
        <item x="2506"/>
        <item x="4307"/>
        <item x="1146"/>
        <item x="3163"/>
        <item x="3586"/>
        <item x="4695"/>
        <item x="353"/>
        <item x="1145"/>
        <item x="1339"/>
        <item x="755"/>
        <item x="754"/>
        <item x="193"/>
        <item x="352"/>
        <item x="4571"/>
        <item x="2346"/>
        <item x="4570"/>
        <item x="1626"/>
        <item x="3162"/>
        <item x="4042"/>
        <item x="2505"/>
        <item x="976"/>
        <item x="9"/>
        <item x="1489"/>
        <item x="555"/>
        <item x="2618"/>
        <item x="3161"/>
        <item x="3013"/>
        <item x="975"/>
        <item x="192"/>
        <item x="3295"/>
        <item x="3314"/>
        <item x="4415"/>
        <item x="4306"/>
        <item x="4439"/>
        <item x="1625"/>
        <item x="3160"/>
        <item x="351"/>
        <item x="3880"/>
        <item x="8"/>
        <item x="4694"/>
        <item x="4041"/>
        <item x="3725"/>
        <item x="3159"/>
        <item x="1144"/>
        <item x="2220"/>
        <item x="3724"/>
        <item x="4693"/>
        <item x="1143"/>
        <item x="1142"/>
        <item x="3585"/>
        <item x="4692"/>
        <item x="1784"/>
        <item x="1338"/>
        <item x="2219"/>
        <item x="1337"/>
        <item x="4691"/>
        <item x="3012"/>
        <item x="3313"/>
        <item x="554"/>
        <item x="3158"/>
        <item x="2808"/>
        <item x="4162"/>
        <item x="2345"/>
        <item x="974"/>
        <item x="753"/>
        <item x="2643"/>
        <item x="4569"/>
        <item x="2218"/>
        <item x="4438"/>
        <item x="3294"/>
        <item x="3451"/>
        <item x="752"/>
        <item x="2217"/>
        <item x="1468"/>
        <item x="2086"/>
        <item x="553"/>
        <item x="552"/>
        <item x="2504"/>
        <item x="3450"/>
        <item x="2216"/>
        <item x="2503"/>
        <item x="4161"/>
        <item x="3312"/>
        <item x="191"/>
        <item x="3723"/>
        <item x="4437"/>
        <item x="973"/>
        <item x="3311"/>
        <item x="7"/>
        <item x="1624"/>
        <item x="2502"/>
        <item x="2807"/>
        <item x="4414"/>
        <item x="3584"/>
        <item x="2501"/>
        <item x="4413"/>
        <item x="4436"/>
        <item x="4305"/>
        <item x="3449"/>
        <item x="4826"/>
        <item x="2806"/>
        <item x="3310"/>
        <item x="1141"/>
        <item x="2215"/>
        <item x="3133"/>
        <item x="1336"/>
        <item x="3583"/>
        <item x="1623"/>
        <item x="2500"/>
        <item x="2085"/>
        <item x="4568"/>
        <item x="972"/>
        <item x="751"/>
        <item x="3309"/>
        <item x="971"/>
        <item x="1947"/>
        <item x="2617"/>
        <item x="1757"/>
        <item x="2084"/>
        <item x="2616"/>
        <item x="3879"/>
        <item x="2499"/>
        <item x="4304"/>
        <item x="3582"/>
        <item x="4672"/>
        <item x="1335"/>
        <item x="750"/>
        <item x="350"/>
        <item x="2498"/>
        <item x="3448"/>
        <item x="2214"/>
        <item x="1140"/>
        <item x="4303"/>
        <item x="551"/>
        <item x="349"/>
        <item x="1488"/>
        <item x="3308"/>
        <item x="749"/>
        <item x="4435"/>
        <item x="2213"/>
        <item x="4040"/>
        <item x="4690"/>
        <item x="2642"/>
        <item x="2805"/>
        <item x="190"/>
        <item x="2212"/>
        <item x="4160"/>
        <item x="2804"/>
        <item x="2497"/>
        <item x="348"/>
        <item x="4159"/>
        <item x="970"/>
        <item x="3307"/>
        <item x="2803"/>
        <item x="3878"/>
        <item x="3011"/>
        <item x="969"/>
        <item x="1622"/>
        <item x="4287"/>
        <item x="347"/>
        <item x="968"/>
        <item x="2061"/>
        <item x="4039"/>
        <item x="4158"/>
        <item x="6"/>
        <item x="1487"/>
        <item x="1467"/>
        <item x="1783"/>
        <item x="3696"/>
        <item x="4434"/>
        <item x="4038"/>
        <item x="1334"/>
        <item x="967"/>
        <item x="2496"/>
        <item x="3306"/>
        <item x="1946"/>
        <item x="2495"/>
        <item x="5"/>
        <item x="1333"/>
        <item x="748"/>
        <item x="2494"/>
        <item x="3722"/>
        <item x="1945"/>
        <item x="966"/>
        <item x="4567"/>
        <item x="4689"/>
        <item x="2477"/>
        <item x="3581"/>
        <item x="2493"/>
        <item x="1304"/>
        <item x="3157"/>
        <item x="965"/>
        <item x="4037"/>
        <item x="2211"/>
        <item x="942"/>
        <item x="3721"/>
        <item x="2083"/>
        <item x="3156"/>
        <item x="4433"/>
        <item x="2615"/>
        <item x="3155"/>
        <item x="1944"/>
        <item x="346"/>
        <item x="1782"/>
        <item x="3580"/>
        <item x="4302"/>
        <item x="345"/>
        <item x="4825"/>
        <item x="747"/>
        <item x="3447"/>
        <item x="189"/>
        <item x="3446"/>
        <item x="1781"/>
        <item x="964"/>
        <item x="3010"/>
        <item x="4824"/>
        <item x="344"/>
        <item x="2082"/>
        <item x="2781"/>
        <item x="2210"/>
        <item x="3720"/>
        <item x="2802"/>
        <item x="3293"/>
        <item x="963"/>
        <item x="1621"/>
        <item x="2801"/>
        <item x="1928"/>
        <item x="343"/>
        <item x="188"/>
        <item x="342"/>
        <item x="2209"/>
        <item x="187"/>
        <item x="2208"/>
        <item x="341"/>
        <item x="1139"/>
        <item x="3009"/>
        <item x="962"/>
        <item x="961"/>
        <item x="3860"/>
        <item x="3154"/>
        <item x="2800"/>
        <item x="2081"/>
        <item x="1138"/>
        <item x="2080"/>
        <item x="1486"/>
        <item x="186"/>
        <item x="1332"/>
        <item x="3305"/>
        <item x="4688"/>
        <item x="2641"/>
        <item x="4432"/>
        <item x="3008"/>
        <item x="1780"/>
        <item x="3877"/>
        <item x="2207"/>
        <item x="2206"/>
        <item x="960"/>
        <item x="4566"/>
        <item x="2079"/>
        <item x="2078"/>
        <item x="2799"/>
        <item x="959"/>
        <item x="4157"/>
        <item x="1485"/>
        <item x="3719"/>
        <item x="2205"/>
        <item x="2798"/>
        <item x="3445"/>
        <item x="1620"/>
        <item x="746"/>
        <item x="3718"/>
        <item x="3876"/>
        <item x="3153"/>
        <item x="340"/>
        <item x="4301"/>
        <item x="3007"/>
        <item x="1331"/>
        <item x="2797"/>
        <item x="3152"/>
        <item x="3875"/>
        <item x="2077"/>
        <item x="550"/>
        <item x="958"/>
        <item x="1484"/>
        <item x="4"/>
        <item x="2204"/>
        <item x="3304"/>
        <item x="3151"/>
        <item x="957"/>
        <item x="3150"/>
        <item x="3149"/>
        <item x="1619"/>
        <item x="1483"/>
        <item x="549"/>
        <item x="4300"/>
        <item x="3006"/>
        <item x="2640"/>
        <item x="3148"/>
        <item x="2076"/>
        <item x="185"/>
        <item x="1927"/>
        <item x="1303"/>
        <item x="3005"/>
        <item x="3147"/>
        <item x="339"/>
        <item x="4299"/>
        <item x="1330"/>
        <item x="1779"/>
        <item x="4298"/>
        <item x="2796"/>
        <item x="184"/>
        <item x="1943"/>
        <item x="2639"/>
        <item x="183"/>
        <item x="3146"/>
        <item x="3"/>
        <item x="1618"/>
        <item x="3145"/>
        <item x="4036"/>
        <item x="1778"/>
        <item x="3444"/>
        <item x="2638"/>
        <item x="3004"/>
        <item x="320"/>
        <item x="3859"/>
        <item x="2637"/>
        <item x="4431"/>
        <item x="1137"/>
        <item x="3428"/>
        <item x="1617"/>
        <item x="1482"/>
        <item x="4565"/>
        <item x="3874"/>
        <item x="1602"/>
        <item x="2636"/>
        <item x="1616"/>
        <item x="956"/>
        <item x="745"/>
        <item x="3443"/>
        <item x="3717"/>
        <item x="2"/>
        <item x="4430"/>
        <item x="338"/>
        <item x="548"/>
        <item x="3579"/>
        <item x="1777"/>
        <item x="2075"/>
        <item x="744"/>
        <item x="3442"/>
        <item x="1615"/>
        <item x="3003"/>
        <item x="2795"/>
        <item x="4029"/>
        <item x="4671"/>
        <item x="3716"/>
        <item x="536"/>
        <item x="1614"/>
        <item x="2334"/>
        <item x="1481"/>
        <item x="3715"/>
        <item x="3144"/>
        <item x="2990"/>
        <item x="3143"/>
        <item x="1329"/>
        <item x="3002"/>
        <item x="2794"/>
        <item x="3578"/>
        <item x="1480"/>
        <item x="2074"/>
        <item x="337"/>
        <item x="4297"/>
        <item x="547"/>
        <item x="2203"/>
        <item x="4035"/>
        <item x="4429"/>
        <item x="2793"/>
        <item x="4034"/>
        <item x="3441"/>
        <item x="4687"/>
        <item x="1"/>
        <item x="955"/>
        <item x="3714"/>
        <item x="954"/>
        <item x="4033"/>
        <item x="4156"/>
        <item x="3873"/>
        <item x="2073"/>
        <item x="1776"/>
        <item x="2492"/>
        <item x="0"/>
        <item x="4155"/>
        <item x="3577"/>
        <item x="3872"/>
        <item x="953"/>
        <item t="default"/>
      </items>
    </pivotField>
    <pivotField showAll="0">
      <items count="49">
        <item x="24"/>
        <item x="27"/>
        <item x="5"/>
        <item x="1"/>
        <item x="25"/>
        <item x="2"/>
        <item x="39"/>
        <item x="29"/>
        <item x="45"/>
        <item x="16"/>
        <item x="0"/>
        <item x="36"/>
        <item x="35"/>
        <item x="43"/>
        <item x="30"/>
        <item x="37"/>
        <item x="4"/>
        <item x="3"/>
        <item x="12"/>
        <item x="11"/>
        <item x="21"/>
        <item x="15"/>
        <item x="41"/>
        <item x="14"/>
        <item x="19"/>
        <item x="22"/>
        <item x="17"/>
        <item x="47"/>
        <item x="8"/>
        <item x="34"/>
        <item x="23"/>
        <item x="13"/>
        <item x="28"/>
        <item x="6"/>
        <item x="42"/>
        <item x="20"/>
        <item x="26"/>
        <item x="32"/>
        <item x="46"/>
        <item x="10"/>
        <item x="40"/>
        <item x="18"/>
        <item x="31"/>
        <item x="33"/>
        <item x="9"/>
        <item x="38"/>
        <item x="44"/>
        <item x="7"/>
        <item t="default"/>
      </items>
    </pivotField>
    <pivotField showAll="0"/>
    <pivotField showAll="0">
      <items count="8">
        <item x="3"/>
        <item x="4"/>
        <item x="1"/>
        <item x="2"/>
        <item x="6"/>
        <item x="5"/>
        <item x="0"/>
        <item t="default"/>
      </items>
    </pivotField>
    <pivotField multipleItemSelectionAllowed="1" showAll="0">
      <items count="8">
        <item x="4"/>
        <item x="0"/>
        <item h="1" x="1"/>
        <item h="1" x="2"/>
        <item h="1" x="3"/>
        <item h="1" x="6"/>
        <item h="1" x="5"/>
        <item t="default"/>
      </items>
    </pivotField>
    <pivotField axis="axisRow" showAll="0">
      <items count="13">
        <item x="7"/>
        <item x="0"/>
        <item x="11"/>
        <item x="3"/>
        <item x="8"/>
        <item x="4"/>
        <item x="1"/>
        <item x="10"/>
        <item x="6"/>
        <item x="9"/>
        <item x="2"/>
        <item x="5"/>
        <item t="default"/>
      </items>
    </pivotField>
    <pivotField showAll="0"/>
    <pivotField showAll="0"/>
    <pivotField showAll="0"/>
    <pivotField showAll="0"/>
    <pivotField dataField="1" numFmtId="44" showAll="0"/>
    <pivotField showAll="0">
      <items count="8">
        <item x="3"/>
        <item x="4"/>
        <item x="5"/>
        <item x="6"/>
        <item x="0"/>
        <item x="1"/>
        <item x="2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venue" fld="12" baseField="0" baseItem="0" numFmtId="44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01890D-8C2E-41A9-8D6C-B2863936CB4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:C50" firstHeaderRow="1" firstDataRow="1" firstDataCol="1"/>
  <pivotFields count="17">
    <pivotField dataField="1" showAll="0"/>
    <pivotField numFmtId="14" showAll="0"/>
    <pivotField numFmtId="164" showAll="0">
      <items count="4841">
        <item x="1302"/>
        <item x="3561"/>
        <item x="4405"/>
        <item x="4404"/>
        <item x="4554"/>
        <item x="2344"/>
        <item x="1127"/>
        <item x="1466"/>
        <item x="4553"/>
        <item x="4552"/>
        <item x="3560"/>
        <item x="2476"/>
        <item x="4403"/>
        <item x="4823"/>
        <item x="4402"/>
        <item x="4551"/>
        <item x="1301"/>
        <item x="1126"/>
        <item x="2194"/>
        <item x="2780"/>
        <item x="3292"/>
        <item x="166"/>
        <item x="1300"/>
        <item x="2779"/>
        <item x="2614"/>
        <item x="3291"/>
        <item x="1601"/>
        <item x="535"/>
        <item x="2778"/>
        <item x="1465"/>
        <item x="3713"/>
        <item x="4550"/>
        <item x="4670"/>
        <item x="2475"/>
        <item x="2343"/>
        <item x="3695"/>
        <item x="319"/>
        <item x="4822"/>
        <item x="1299"/>
        <item x="2342"/>
        <item x="1756"/>
        <item x="4821"/>
        <item x="1125"/>
        <item x="1755"/>
        <item x="2333"/>
        <item x="1754"/>
        <item x="2491"/>
        <item x="1124"/>
        <item x="1464"/>
        <item x="1600"/>
        <item x="2490"/>
        <item x="4669"/>
        <item x="3559"/>
        <item x="3694"/>
        <item x="2474"/>
        <item x="2613"/>
        <item x="1599"/>
        <item x="1598"/>
        <item x="1298"/>
        <item x="2777"/>
        <item x="2332"/>
        <item x="1753"/>
        <item x="3440"/>
        <item x="4668"/>
        <item x="2635"/>
        <item x="4401"/>
        <item x="4667"/>
        <item x="165"/>
        <item x="1597"/>
        <item x="2489"/>
        <item x="3290"/>
        <item x="4400"/>
        <item x="1596"/>
        <item x="2634"/>
        <item x="3858"/>
        <item x="2473"/>
        <item x="2776"/>
        <item x="1297"/>
        <item x="2488"/>
        <item x="3427"/>
        <item x="1463"/>
        <item x="3857"/>
        <item x="2472"/>
        <item x="2775"/>
        <item x="534"/>
        <item x="1462"/>
        <item x="3558"/>
        <item x="2612"/>
        <item x="318"/>
        <item x="4549"/>
        <item x="2611"/>
        <item x="4399"/>
        <item x="3856"/>
        <item x="546"/>
        <item x="3557"/>
        <item x="3693"/>
        <item x="2774"/>
        <item x="182"/>
        <item x="2773"/>
        <item x="1595"/>
        <item x="533"/>
        <item x="2633"/>
        <item x="1752"/>
        <item x="3712"/>
        <item x="1296"/>
        <item x="2471"/>
        <item x="1123"/>
        <item x="4548"/>
        <item x="4547"/>
        <item x="336"/>
        <item x="1751"/>
        <item x="1122"/>
        <item x="1295"/>
        <item x="4546"/>
        <item x="3556"/>
        <item x="1750"/>
        <item x="4545"/>
        <item x="4544"/>
        <item x="2792"/>
        <item x="3692"/>
        <item x="3555"/>
        <item x="4686"/>
        <item x="1121"/>
        <item x="4820"/>
        <item x="2772"/>
        <item x="1120"/>
        <item x="164"/>
        <item x="2610"/>
        <item x="4286"/>
        <item x="163"/>
        <item x="1461"/>
        <item x="3289"/>
        <item x="3855"/>
        <item x="1749"/>
        <item x="2193"/>
        <item x="2331"/>
        <item x="317"/>
        <item x="4412"/>
        <item x="1594"/>
        <item x="2330"/>
        <item x="4819"/>
        <item x="4428"/>
        <item x="1460"/>
        <item x="2632"/>
        <item x="3554"/>
        <item x="4411"/>
        <item x="162"/>
        <item x="4666"/>
        <item x="4564"/>
        <item x="1119"/>
        <item x="3711"/>
        <item x="161"/>
        <item x="1593"/>
        <item x="3553"/>
        <item x="3854"/>
        <item x="4818"/>
        <item x="728"/>
        <item x="4665"/>
        <item x="532"/>
        <item x="3288"/>
        <item x="2771"/>
        <item x="3426"/>
        <item x="727"/>
        <item x="1775"/>
        <item x="4839"/>
        <item x="1592"/>
        <item x="316"/>
        <item x="160"/>
        <item x="3287"/>
        <item x="1459"/>
        <item x="1458"/>
        <item x="315"/>
        <item x="2329"/>
        <item x="2770"/>
        <item x="314"/>
        <item x="1591"/>
        <item x="2470"/>
        <item x="1748"/>
        <item x="1118"/>
        <item x="2769"/>
        <item x="313"/>
        <item x="1457"/>
        <item x="4543"/>
        <item x="3552"/>
        <item x="4817"/>
        <item x="1294"/>
        <item x="3853"/>
        <item x="159"/>
        <item x="3691"/>
        <item x="2328"/>
        <item x="312"/>
        <item x="4816"/>
        <item x="3852"/>
        <item x="3425"/>
        <item x="311"/>
        <item x="1293"/>
        <item x="1747"/>
        <item x="4285"/>
        <item x="3690"/>
        <item x="3424"/>
        <item x="4028"/>
        <item x="4410"/>
        <item x="531"/>
        <item x="1292"/>
        <item x="3576"/>
        <item x="4542"/>
        <item x="158"/>
        <item x="2768"/>
        <item x="1746"/>
        <item x="3851"/>
        <item x="4815"/>
        <item x="4814"/>
        <item x="335"/>
        <item x="4664"/>
        <item x="3286"/>
        <item x="157"/>
        <item x="3871"/>
        <item x="4663"/>
        <item x="4662"/>
        <item x="2989"/>
        <item x="310"/>
        <item x="3551"/>
        <item x="1456"/>
        <item x="309"/>
        <item x="1291"/>
        <item x="3850"/>
        <item x="726"/>
        <item x="2469"/>
        <item x="4541"/>
        <item x="2988"/>
        <item x="725"/>
        <item x="2767"/>
        <item x="1455"/>
        <item x="1590"/>
        <item x="3285"/>
        <item x="1454"/>
        <item x="2327"/>
        <item x="1926"/>
        <item x="2791"/>
        <item x="1589"/>
        <item x="4661"/>
        <item x="308"/>
        <item x="1453"/>
        <item x="307"/>
        <item x="4027"/>
        <item x="156"/>
        <item x="2468"/>
        <item x="2192"/>
        <item x="530"/>
        <item x="2609"/>
        <item x="155"/>
        <item x="306"/>
        <item x="4660"/>
        <item x="1117"/>
        <item x="2987"/>
        <item x="1452"/>
        <item x="154"/>
        <item x="3550"/>
        <item x="3689"/>
        <item x="3549"/>
        <item x="1451"/>
        <item x="529"/>
        <item x="3849"/>
        <item x="153"/>
        <item x="2467"/>
        <item x="4563"/>
        <item x="2608"/>
        <item x="3548"/>
        <item x="724"/>
        <item x="4540"/>
        <item x="2766"/>
        <item x="3870"/>
        <item x="181"/>
        <item x="2191"/>
        <item x="4659"/>
        <item x="3284"/>
        <item x="1450"/>
        <item x="3423"/>
        <item x="3422"/>
        <item x="180"/>
        <item x="2986"/>
        <item x="2466"/>
        <item x="4539"/>
        <item x="2985"/>
        <item x="2190"/>
        <item x="2465"/>
        <item x="743"/>
        <item x="4813"/>
        <item x="1116"/>
        <item x="2765"/>
        <item x="3283"/>
        <item x="2984"/>
        <item x="305"/>
        <item x="1925"/>
        <item x="1745"/>
        <item x="1744"/>
        <item x="1924"/>
        <item x="2341"/>
        <item x="4409"/>
        <item x="1923"/>
        <item x="4812"/>
        <item x="723"/>
        <item x="2326"/>
        <item x="528"/>
        <item x="2189"/>
        <item x="4811"/>
        <item x="3421"/>
        <item x="3848"/>
        <item x="527"/>
        <item x="1743"/>
        <item x="4810"/>
        <item x="4809"/>
        <item x="2188"/>
        <item x="4538"/>
        <item x="3420"/>
        <item x="1115"/>
        <item x="4408"/>
        <item x="1774"/>
        <item x="1449"/>
        <item x="1114"/>
        <item x="4407"/>
        <item x="4284"/>
        <item x="3575"/>
        <item x="1922"/>
        <item x="2631"/>
        <item x="1921"/>
        <item x="2764"/>
        <item x="2187"/>
        <item x="3282"/>
        <item x="152"/>
        <item x="1588"/>
        <item x="3688"/>
        <item x="1920"/>
        <item x="2983"/>
        <item x="304"/>
        <item x="4283"/>
        <item x="526"/>
        <item x="4808"/>
        <item x="1290"/>
        <item x="3547"/>
        <item x="1448"/>
        <item x="4807"/>
        <item x="3419"/>
        <item x="3281"/>
        <item x="3847"/>
        <item x="4026"/>
        <item x="1289"/>
        <item x="4806"/>
        <item x="525"/>
        <item x="2607"/>
        <item x="2325"/>
        <item x="2324"/>
        <item x="2464"/>
        <item x="742"/>
        <item x="303"/>
        <item x="3846"/>
        <item x="2463"/>
        <item x="1587"/>
        <item x="1742"/>
        <item x="4427"/>
        <item x="3546"/>
        <item x="4025"/>
        <item x="3418"/>
        <item x="2763"/>
        <item x="524"/>
        <item x="3545"/>
        <item x="2982"/>
        <item x="4282"/>
        <item x="3303"/>
        <item x="4658"/>
        <item x="3280"/>
        <item x="4281"/>
        <item x="523"/>
        <item x="1447"/>
        <item x="4024"/>
        <item x="1586"/>
        <item x="4657"/>
        <item x="722"/>
        <item x="1288"/>
        <item x="721"/>
        <item x="3845"/>
        <item x="1741"/>
        <item x="2186"/>
        <item x="3687"/>
        <item x="1328"/>
        <item x="4023"/>
        <item x="2762"/>
        <item x="2606"/>
        <item x="1740"/>
        <item x="3710"/>
        <item x="3844"/>
        <item x="1113"/>
        <item x="3279"/>
        <item x="4838"/>
        <item x="2605"/>
        <item x="1287"/>
        <item x="2323"/>
        <item x="3417"/>
        <item x="1919"/>
        <item x="4022"/>
        <item x="4837"/>
        <item x="1739"/>
        <item x="1446"/>
        <item x="3544"/>
        <item x="4406"/>
        <item x="2340"/>
        <item x="4805"/>
        <item x="2604"/>
        <item x="2322"/>
        <item x="4537"/>
        <item x="4836"/>
        <item x="151"/>
        <item x="1112"/>
        <item x="3416"/>
        <item x="2761"/>
        <item x="4021"/>
        <item x="3278"/>
        <item x="2760"/>
        <item x="4020"/>
        <item x="2462"/>
        <item x="1286"/>
        <item x="522"/>
        <item x="2759"/>
        <item x="3709"/>
        <item x="3415"/>
        <item x="4536"/>
        <item x="1738"/>
        <item x="4656"/>
        <item x="521"/>
        <item x="4685"/>
        <item x="3843"/>
        <item x="302"/>
        <item x="4535"/>
        <item x="2981"/>
        <item x="4534"/>
        <item x="720"/>
        <item x="3842"/>
        <item x="520"/>
        <item x="3686"/>
        <item x="1111"/>
        <item x="2603"/>
        <item x="1445"/>
        <item x="3574"/>
        <item x="3439"/>
        <item x="4533"/>
        <item x="1285"/>
        <item x="2630"/>
        <item x="4280"/>
        <item x="4804"/>
        <item x="3277"/>
        <item x="2602"/>
        <item x="2980"/>
        <item x="3841"/>
        <item x="4655"/>
        <item x="3276"/>
        <item x="3543"/>
        <item x="4019"/>
        <item x="2979"/>
        <item x="2321"/>
        <item x="1737"/>
        <item x="719"/>
        <item x="2758"/>
        <item x="2185"/>
        <item x="2978"/>
        <item x="3840"/>
        <item x="2461"/>
        <item x="301"/>
        <item x="3542"/>
        <item x="3839"/>
        <item x="4426"/>
        <item x="1736"/>
        <item x="1284"/>
        <item x="4654"/>
        <item x="300"/>
        <item x="3541"/>
        <item x="3838"/>
        <item x="4279"/>
        <item x="1110"/>
        <item x="1283"/>
        <item x="1735"/>
        <item x="718"/>
        <item x="150"/>
        <item x="1585"/>
        <item x="3001"/>
        <item x="2757"/>
        <item x="3837"/>
        <item x="2184"/>
        <item x="1773"/>
        <item x="4532"/>
        <item x="4018"/>
        <item x="519"/>
        <item x="149"/>
        <item x="4684"/>
        <item x="2460"/>
        <item x="1918"/>
        <item x="4531"/>
        <item x="334"/>
        <item x="1734"/>
        <item x="2977"/>
        <item x="3540"/>
        <item x="518"/>
        <item x="1733"/>
        <item x="2202"/>
        <item x="3836"/>
        <item x="4017"/>
        <item x="3275"/>
        <item x="717"/>
        <item x="4653"/>
        <item x="1732"/>
        <item x="1282"/>
        <item x="2183"/>
        <item x="299"/>
        <item x="4652"/>
        <item x="2756"/>
        <item x="4398"/>
        <item x="1136"/>
        <item x="1613"/>
        <item x="1731"/>
        <item x="333"/>
        <item x="1917"/>
        <item x="716"/>
        <item x="1584"/>
        <item x="2976"/>
        <item x="1479"/>
        <item x="517"/>
        <item x="1916"/>
        <item x="1583"/>
        <item x="3539"/>
        <item x="1772"/>
        <item x="1582"/>
        <item x="3685"/>
        <item x="2975"/>
        <item x="2320"/>
        <item x="1581"/>
        <item x="715"/>
        <item x="4651"/>
        <item x="1281"/>
        <item x="4803"/>
        <item x="4397"/>
        <item x="1280"/>
        <item x="2319"/>
        <item x="2601"/>
        <item x="4016"/>
        <item x="148"/>
        <item x="4530"/>
        <item x="4396"/>
        <item x="4015"/>
        <item x="2318"/>
        <item x="3142"/>
        <item x="1580"/>
        <item x="516"/>
        <item x="2201"/>
        <item x="714"/>
        <item x="298"/>
        <item x="4802"/>
        <item x="1730"/>
        <item x="147"/>
        <item x="4296"/>
        <item x="2060"/>
        <item x="1327"/>
        <item x="3538"/>
        <item x="146"/>
        <item x="4278"/>
        <item x="2600"/>
        <item x="4014"/>
        <item x="3274"/>
        <item x="4148"/>
        <item x="4529"/>
        <item x="1915"/>
        <item x="4650"/>
        <item x="1109"/>
        <item x="2755"/>
        <item x="2182"/>
        <item x="3414"/>
        <item x="1108"/>
        <item x="4649"/>
        <item x="1729"/>
        <item x="2059"/>
        <item x="1279"/>
        <item x="3684"/>
        <item x="1107"/>
        <item x="3835"/>
        <item x="3683"/>
        <item x="2487"/>
        <item x="1278"/>
        <item x="1444"/>
        <item x="1728"/>
        <item x="3132"/>
        <item x="3834"/>
        <item x="3273"/>
        <item x="1727"/>
        <item x="1612"/>
        <item x="145"/>
        <item x="3413"/>
        <item x="3537"/>
        <item x="4395"/>
        <item x="2459"/>
        <item x="179"/>
        <item x="2181"/>
        <item x="4295"/>
        <item x="2458"/>
        <item x="144"/>
        <item x="741"/>
        <item x="4147"/>
        <item x="3131"/>
        <item x="1443"/>
        <item x="1326"/>
        <item x="713"/>
        <item x="2457"/>
        <item x="1914"/>
        <item x="2754"/>
        <item x="3412"/>
        <item x="4277"/>
        <item x="2058"/>
        <item x="941"/>
        <item x="2974"/>
        <item x="1277"/>
        <item x="1913"/>
        <item x="3833"/>
        <item x="3411"/>
        <item x="4032"/>
        <item x="1912"/>
        <item x="4276"/>
        <item x="1276"/>
        <item x="515"/>
        <item x="2599"/>
        <item x="4801"/>
        <item x="4528"/>
        <item x="297"/>
        <item x="940"/>
        <item x="1275"/>
        <item x="3272"/>
        <item x="3536"/>
        <item x="712"/>
        <item x="4013"/>
        <item x="1771"/>
        <item x="4012"/>
        <item x="3410"/>
        <item x="143"/>
        <item x="1325"/>
        <item x="4011"/>
        <item x="3535"/>
        <item x="1106"/>
        <item x="939"/>
        <item x="4146"/>
        <item x="2753"/>
        <item x="3832"/>
        <item x="514"/>
        <item x="4648"/>
        <item x="1911"/>
        <item x="1910"/>
        <item x="938"/>
        <item x="2973"/>
        <item x="4145"/>
        <item x="3682"/>
        <item x="3534"/>
        <item x="4835"/>
        <item x="1726"/>
        <item x="513"/>
        <item x="3831"/>
        <item x="1478"/>
        <item x="3830"/>
        <item x="4010"/>
        <item x="4144"/>
        <item x="1442"/>
        <item x="3409"/>
        <item x="3829"/>
        <item x="512"/>
        <item x="2486"/>
        <item x="142"/>
        <item x="2598"/>
        <item x="3681"/>
        <item x="1105"/>
        <item x="4275"/>
        <item x="937"/>
        <item x="2972"/>
        <item x="1274"/>
        <item x="1909"/>
        <item x="1725"/>
        <item x="4009"/>
        <item x="2180"/>
        <item x="4527"/>
        <item x="4274"/>
        <item x="2597"/>
        <item x="3828"/>
        <item x="2752"/>
        <item x="4647"/>
        <item x="511"/>
        <item x="3827"/>
        <item x="2751"/>
        <item x="4008"/>
        <item x="296"/>
        <item x="2456"/>
        <item x="1579"/>
        <item x="936"/>
        <item x="2057"/>
        <item x="4646"/>
        <item x="4007"/>
        <item x="3271"/>
        <item x="711"/>
        <item x="3408"/>
        <item x="935"/>
        <item x="4006"/>
        <item x="1273"/>
        <item x="2750"/>
        <item x="2596"/>
        <item x="3826"/>
        <item x="510"/>
        <item x="295"/>
        <item x="3407"/>
        <item x="934"/>
        <item x="4800"/>
        <item x="2749"/>
        <item x="3680"/>
        <item x="952"/>
        <item x="141"/>
        <item x="3406"/>
        <item x="509"/>
        <item x="4143"/>
        <item x="2179"/>
        <item x="4799"/>
        <item x="1578"/>
        <item x="2595"/>
        <item x="710"/>
        <item x="1441"/>
        <item x="140"/>
        <item x="1724"/>
        <item x="709"/>
        <item x="4391"/>
        <item x="1908"/>
        <item x="4390"/>
        <item x="4005"/>
        <item x="1272"/>
        <item x="139"/>
        <item x="4526"/>
        <item x="4273"/>
        <item x="2748"/>
        <item x="3533"/>
        <item x="2178"/>
        <item x="2317"/>
        <item x="1271"/>
        <item x="2455"/>
        <item x="1907"/>
        <item x="4272"/>
        <item x="2971"/>
        <item x="3532"/>
        <item x="1577"/>
        <item x="708"/>
        <item x="2594"/>
        <item x="2454"/>
        <item x="3270"/>
        <item x="2056"/>
        <item x="1324"/>
        <item x="1576"/>
        <item x="2055"/>
        <item x="4142"/>
        <item x="1440"/>
        <item x="1906"/>
        <item x="1104"/>
        <item x="4389"/>
        <item x="2339"/>
        <item x="4834"/>
        <item x="2747"/>
        <item x="3531"/>
        <item x="1103"/>
        <item x="3130"/>
        <item x="2485"/>
        <item x="4798"/>
        <item x="1270"/>
        <item x="4525"/>
        <item x="3269"/>
        <item x="3268"/>
        <item x="4271"/>
        <item x="1905"/>
        <item x="4004"/>
        <item x="3530"/>
        <item x="740"/>
        <item x="1269"/>
        <item x="2484"/>
        <item x="1575"/>
        <item x="4683"/>
        <item x="3825"/>
        <item x="3529"/>
        <item x="2453"/>
        <item x="933"/>
        <item x="1439"/>
        <item x="2970"/>
        <item x="508"/>
        <item x="707"/>
        <item x="2452"/>
        <item x="4294"/>
        <item x="3141"/>
        <item x="2054"/>
        <item x="2451"/>
        <item x="294"/>
        <item x="3267"/>
        <item x="4388"/>
        <item x="3405"/>
        <item x="3129"/>
        <item x="507"/>
        <item x="4003"/>
        <item x="2450"/>
        <item x="1102"/>
        <item x="3573"/>
        <item x="932"/>
        <item x="1723"/>
        <item x="2746"/>
        <item x="3128"/>
        <item x="1574"/>
        <item x="506"/>
        <item x="293"/>
        <item x="505"/>
        <item x="2969"/>
        <item x="3266"/>
        <item x="292"/>
        <item x="3528"/>
        <item x="951"/>
        <item x="4002"/>
        <item x="2449"/>
        <item x="2968"/>
        <item x="2967"/>
        <item x="1573"/>
        <item x="4141"/>
        <item x="3404"/>
        <item x="3403"/>
        <item x="931"/>
        <item x="2448"/>
        <item x="1101"/>
        <item x="3824"/>
        <item x="3265"/>
        <item x="706"/>
        <item x="2745"/>
        <item x="2447"/>
        <item x="504"/>
        <item x="3402"/>
        <item x="4001"/>
        <item x="3264"/>
        <item x="4797"/>
        <item x="1268"/>
        <item x="705"/>
        <item x="4293"/>
        <item x="1904"/>
        <item x="138"/>
        <item x="3823"/>
        <item x="2629"/>
        <item x="4796"/>
        <item x="4000"/>
        <item x="3999"/>
        <item x="2316"/>
        <item x="704"/>
        <item x="1323"/>
        <item x="137"/>
        <item x="3263"/>
        <item x="3679"/>
        <item x="1903"/>
        <item x="2177"/>
        <item x="1572"/>
        <item x="2593"/>
        <item x="2966"/>
        <item x="2315"/>
        <item x="3527"/>
        <item x="1267"/>
        <item x="503"/>
        <item x="4387"/>
        <item x="4140"/>
        <item x="3869"/>
        <item x="502"/>
        <item x="2446"/>
        <item x="4386"/>
        <item x="2965"/>
        <item x="2314"/>
        <item x="136"/>
        <item x="930"/>
        <item x="1902"/>
        <item x="4270"/>
        <item x="135"/>
        <item x="703"/>
        <item x="2053"/>
        <item x="4524"/>
        <item x="3822"/>
        <item x="1571"/>
        <item x="4269"/>
        <item x="702"/>
        <item x="1438"/>
        <item x="134"/>
        <item x="2445"/>
        <item x="1722"/>
        <item x="3127"/>
        <item x="3572"/>
        <item x="4385"/>
        <item x="2744"/>
        <item x="4139"/>
        <item x="1570"/>
        <item x="3821"/>
        <item x="2176"/>
        <item x="2444"/>
        <item x="4268"/>
        <item x="2964"/>
        <item x="1100"/>
        <item x="2628"/>
        <item x="291"/>
        <item x="3998"/>
        <item x="1099"/>
        <item x="929"/>
        <item x="4425"/>
        <item x="1770"/>
        <item x="4795"/>
        <item x="1098"/>
        <item x="2963"/>
        <item x="1569"/>
        <item x="1721"/>
        <item x="2443"/>
        <item x="4794"/>
        <item x="2175"/>
        <item x="2743"/>
        <item x="1437"/>
        <item x="928"/>
        <item x="4267"/>
        <item x="4793"/>
        <item x="1135"/>
        <item x="4138"/>
        <item x="1568"/>
        <item x="1266"/>
        <item x="4792"/>
        <item x="501"/>
        <item x="3126"/>
        <item x="290"/>
        <item x="4791"/>
        <item x="1265"/>
        <item x="3438"/>
        <item x="500"/>
        <item x="3868"/>
        <item x="1436"/>
        <item x="499"/>
        <item x="2052"/>
        <item x="1435"/>
        <item x="701"/>
        <item x="1567"/>
        <item x="4790"/>
        <item x="3997"/>
        <item x="289"/>
        <item x="3262"/>
        <item x="1720"/>
        <item x="3678"/>
        <item x="3125"/>
        <item x="2742"/>
        <item x="4266"/>
        <item x="1566"/>
        <item x="545"/>
        <item x="3124"/>
        <item x="4137"/>
        <item x="2592"/>
        <item x="133"/>
        <item x="4562"/>
        <item x="2741"/>
        <item x="4136"/>
        <item x="288"/>
        <item x="3261"/>
        <item x="2740"/>
        <item x="287"/>
        <item x="2962"/>
        <item x="1322"/>
        <item x="2051"/>
        <item x="1719"/>
        <item x="3867"/>
        <item x="1611"/>
        <item x="2961"/>
        <item x="4523"/>
        <item x="950"/>
        <item x="4384"/>
        <item x="3820"/>
        <item x="3401"/>
        <item x="1901"/>
        <item x="3677"/>
        <item x="1718"/>
        <item x="286"/>
        <item x="2627"/>
        <item x="4383"/>
        <item x="1942"/>
        <item x="1321"/>
        <item x="4522"/>
        <item x="2591"/>
        <item x="3260"/>
        <item x="3123"/>
        <item x="3708"/>
        <item x="3819"/>
        <item x="4789"/>
        <item x="2960"/>
        <item x="4645"/>
        <item x="285"/>
        <item x="3818"/>
        <item x="700"/>
        <item x="3122"/>
        <item x="3676"/>
        <item x="4521"/>
        <item x="132"/>
        <item x="2313"/>
        <item x="1097"/>
        <item x="3817"/>
        <item x="2442"/>
        <item x="2739"/>
        <item x="3259"/>
        <item x="927"/>
        <item x="1096"/>
        <item x="3816"/>
        <item x="131"/>
        <item x="1434"/>
        <item x="926"/>
        <item x="4833"/>
        <item x="2174"/>
        <item x="699"/>
        <item x="3675"/>
        <item x="1433"/>
        <item x="498"/>
        <item x="2050"/>
        <item x="3140"/>
        <item x="2738"/>
        <item x="2626"/>
        <item x="4644"/>
        <item x="1565"/>
        <item x="3400"/>
        <item x="925"/>
        <item x="2590"/>
        <item x="3399"/>
        <item x="1095"/>
        <item x="4520"/>
        <item x="497"/>
        <item x="2959"/>
        <item x="2173"/>
        <item x="284"/>
        <item x="3000"/>
        <item x="1717"/>
        <item x="4135"/>
        <item x="2049"/>
        <item x="2737"/>
        <item x="4519"/>
        <item x="2589"/>
        <item x="1264"/>
        <item x="3526"/>
        <item x="3121"/>
        <item x="2958"/>
        <item x="1900"/>
        <item x="3996"/>
        <item x="3302"/>
        <item x="2172"/>
        <item x="130"/>
        <item x="4292"/>
        <item x="3120"/>
        <item x="4518"/>
        <item x="3815"/>
        <item x="2171"/>
        <item x="1094"/>
        <item x="496"/>
        <item x="924"/>
        <item x="1134"/>
        <item x="698"/>
        <item x="332"/>
        <item x="2170"/>
        <item x="923"/>
        <item x="4517"/>
        <item x="1263"/>
        <item x="4265"/>
        <item x="2790"/>
        <item x="2312"/>
        <item x="3995"/>
        <item x="922"/>
        <item x="1262"/>
        <item x="4382"/>
        <item x="1899"/>
        <item x="2441"/>
        <item x="697"/>
        <item x="3525"/>
        <item x="3814"/>
        <item x="921"/>
        <item x="1898"/>
        <item x="2169"/>
        <item x="3398"/>
        <item x="1564"/>
        <item x="495"/>
        <item x="1432"/>
        <item x="1897"/>
        <item x="3301"/>
        <item x="3397"/>
        <item x="4643"/>
        <item x="2200"/>
        <item x="2957"/>
        <item x="4154"/>
        <item x="3139"/>
        <item x="129"/>
        <item x="3994"/>
        <item x="3993"/>
        <item x="1896"/>
        <item x="1716"/>
        <item x="3674"/>
        <item x="1715"/>
        <item x="283"/>
        <item x="2168"/>
        <item x="128"/>
        <item x="2956"/>
        <item x="2311"/>
        <item x="920"/>
        <item x="4516"/>
        <item x="4642"/>
        <item x="3992"/>
        <item x="282"/>
        <item x="2310"/>
        <item x="281"/>
        <item x="3119"/>
        <item x="696"/>
        <item x="4381"/>
        <item x="4134"/>
        <item x="1431"/>
        <item x="2789"/>
        <item x="3258"/>
        <item x="2167"/>
        <item x="494"/>
        <item x="695"/>
        <item x="1093"/>
        <item x="127"/>
        <item x="1769"/>
        <item x="2999"/>
        <item x="3257"/>
        <item x="493"/>
        <item x="4264"/>
        <item x="4832"/>
        <item x="2955"/>
        <item x="2736"/>
        <item x="1714"/>
        <item x="280"/>
        <item x="694"/>
        <item x="2954"/>
        <item x="3991"/>
        <item x="1092"/>
        <item x="3118"/>
        <item x="1713"/>
        <item x="3117"/>
        <item x="1895"/>
        <item x="4788"/>
        <item x="1430"/>
        <item x="4263"/>
        <item x="919"/>
        <item x="3116"/>
        <item x="3115"/>
        <item x="1563"/>
        <item x="918"/>
        <item x="1894"/>
        <item x="3114"/>
        <item x="2625"/>
        <item x="4133"/>
        <item x="2953"/>
        <item x="917"/>
        <item x="3113"/>
        <item x="1712"/>
        <item x="4262"/>
        <item x="4153"/>
        <item x="2440"/>
        <item x="279"/>
        <item x="2483"/>
        <item x="3813"/>
        <item x="916"/>
        <item x="2048"/>
        <item x="1893"/>
        <item x="4787"/>
        <item x="3396"/>
        <item x="693"/>
        <item x="3256"/>
        <item x="4261"/>
        <item x="3395"/>
        <item x="2309"/>
        <item x="2952"/>
        <item x="739"/>
        <item x="2439"/>
        <item x="278"/>
        <item x="1261"/>
        <item x="915"/>
        <item x="3812"/>
        <item x="2438"/>
        <item x="1260"/>
        <item x="3990"/>
        <item x="2166"/>
        <item x="4260"/>
        <item x="3255"/>
        <item x="277"/>
        <item x="914"/>
        <item x="3989"/>
        <item x="3524"/>
        <item x="2047"/>
        <item x="2951"/>
        <item x="913"/>
        <item x="2950"/>
        <item x="2949"/>
        <item x="1091"/>
        <item x="3437"/>
        <item x="1320"/>
        <item x="3523"/>
        <item x="2948"/>
        <item x="492"/>
        <item x="3988"/>
        <item x="3112"/>
        <item x="912"/>
        <item x="1477"/>
        <item x="4132"/>
        <item x="911"/>
        <item x="3571"/>
        <item x="3254"/>
        <item x="4424"/>
        <item x="4515"/>
        <item x="491"/>
        <item x="4259"/>
        <item x="1711"/>
        <item x="692"/>
        <item x="738"/>
        <item x="490"/>
        <item x="3987"/>
        <item x="4131"/>
        <item x="2588"/>
        <item x="2308"/>
        <item x="126"/>
        <item x="3986"/>
        <item x="4130"/>
        <item x="3253"/>
        <item x="276"/>
        <item x="737"/>
        <item x="2947"/>
        <item x="910"/>
        <item x="3985"/>
        <item x="3252"/>
        <item x="736"/>
        <item x="1090"/>
        <item x="489"/>
        <item x="2338"/>
        <item x="1562"/>
        <item x="2437"/>
        <item x="909"/>
        <item x="1941"/>
        <item x="2307"/>
        <item x="2735"/>
        <item x="1892"/>
        <item x="4786"/>
        <item x="4514"/>
        <item x="1561"/>
        <item x="4561"/>
        <item x="4129"/>
        <item x="691"/>
        <item x="908"/>
        <item x="907"/>
        <item x="4377"/>
        <item x="4128"/>
        <item x="4376"/>
        <item x="2946"/>
        <item x="1710"/>
        <item x="690"/>
        <item x="2945"/>
        <item x="3251"/>
        <item x="1560"/>
        <item x="1891"/>
        <item x="1709"/>
        <item x="689"/>
        <item x="2587"/>
        <item x="1708"/>
        <item x="1559"/>
        <item x="488"/>
        <item x="125"/>
        <item x="3111"/>
        <item x="3250"/>
        <item x="1890"/>
        <item x="4641"/>
        <item x="2944"/>
        <item x="2943"/>
        <item x="3110"/>
        <item x="1940"/>
        <item x="4258"/>
        <item x="2942"/>
        <item x="2586"/>
        <item x="2436"/>
        <item x="4640"/>
        <item x="906"/>
        <item x="3984"/>
        <item x="688"/>
        <item x="2337"/>
        <item x="1259"/>
        <item x="2435"/>
        <item x="3811"/>
        <item x="2734"/>
        <item x="1558"/>
        <item x="3394"/>
        <item x="275"/>
        <item x="4375"/>
        <item x="2941"/>
        <item x="2585"/>
        <item x="274"/>
        <item x="1707"/>
        <item x="487"/>
        <item x="4785"/>
        <item x="1089"/>
        <item x="2940"/>
        <item x="1889"/>
        <item x="4257"/>
        <item x="2584"/>
        <item x="273"/>
        <item x="1888"/>
        <item x="2306"/>
        <item x="2165"/>
        <item x="486"/>
        <item x="2939"/>
        <item x="124"/>
        <item x="544"/>
        <item x="3109"/>
        <item x="2733"/>
        <item x="1706"/>
        <item x="2046"/>
        <item x="1429"/>
        <item x="2938"/>
        <item x="3810"/>
        <item x="2305"/>
        <item x="4374"/>
        <item x="2045"/>
        <item x="2434"/>
        <item x="2583"/>
        <item x="1887"/>
        <item x="3673"/>
        <item x="3249"/>
        <item x="2433"/>
        <item x="1557"/>
        <item x="1886"/>
        <item x="949"/>
        <item x="123"/>
        <item x="3809"/>
        <item x="4682"/>
        <item x="1088"/>
        <item x="4373"/>
        <item x="2937"/>
        <item x="4031"/>
        <item x="2044"/>
        <item x="4513"/>
        <item x="272"/>
        <item x="1087"/>
        <item x="3808"/>
        <item x="2164"/>
        <item x="1428"/>
        <item x="905"/>
        <item x="687"/>
        <item x="3807"/>
        <item x="2936"/>
        <item x="271"/>
        <item x="3672"/>
        <item x="3436"/>
        <item x="1885"/>
        <item x="4256"/>
        <item x="2935"/>
        <item x="3983"/>
        <item x="4784"/>
        <item x="3108"/>
        <item x="1258"/>
        <item x="3982"/>
        <item x="904"/>
        <item x="1884"/>
        <item x="2432"/>
        <item x="2934"/>
        <item x="1883"/>
        <item x="1086"/>
        <item x="3393"/>
        <item x="1085"/>
        <item x="3806"/>
        <item x="2998"/>
        <item x="2732"/>
        <item x="1556"/>
        <item x="3981"/>
        <item x="3107"/>
        <item x="3980"/>
        <item x="1084"/>
        <item x="1257"/>
        <item x="4127"/>
        <item x="686"/>
        <item x="122"/>
        <item x="1256"/>
        <item x="2043"/>
        <item x="2163"/>
        <item x="1555"/>
        <item x="2933"/>
        <item x="2042"/>
        <item x="2932"/>
        <item x="3392"/>
        <item x="543"/>
        <item x="3866"/>
        <item x="1882"/>
        <item x="3248"/>
        <item x="121"/>
        <item x="2431"/>
        <item x="3671"/>
        <item x="1939"/>
        <item x="2931"/>
        <item x="485"/>
        <item x="1133"/>
        <item x="3979"/>
        <item x="1554"/>
        <item x="1881"/>
        <item x="4372"/>
        <item x="685"/>
        <item x="1880"/>
        <item x="3391"/>
        <item x="4512"/>
        <item x="1553"/>
        <item x="1879"/>
        <item x="4783"/>
        <item x="4255"/>
        <item x="4639"/>
        <item x="684"/>
        <item x="3247"/>
        <item x="2304"/>
        <item x="2430"/>
        <item x="3246"/>
        <item x="1878"/>
        <item x="1427"/>
        <item x="1552"/>
        <item x="3805"/>
        <item x="2041"/>
        <item x="1877"/>
        <item x="4782"/>
        <item x="683"/>
        <item x="4126"/>
        <item x="903"/>
        <item x="4781"/>
        <item x="4125"/>
        <item x="902"/>
        <item x="2624"/>
        <item x="2303"/>
        <item x="484"/>
        <item x="3670"/>
        <item x="901"/>
        <item x="2582"/>
        <item x="270"/>
        <item x="4254"/>
        <item x="1255"/>
        <item x="1551"/>
        <item x="3978"/>
        <item x="1254"/>
        <item x="900"/>
        <item x="2072"/>
        <item x="1426"/>
        <item x="4780"/>
        <item x="1083"/>
        <item x="2040"/>
        <item x="1876"/>
        <item x="899"/>
        <item x="4779"/>
        <item x="898"/>
        <item x="331"/>
        <item x="3977"/>
        <item x="3804"/>
        <item x="1875"/>
        <item x="2581"/>
        <item x="2930"/>
        <item x="2731"/>
        <item x="330"/>
        <item x="1253"/>
        <item x="3522"/>
        <item x="1938"/>
        <item x="2730"/>
        <item x="3976"/>
        <item x="735"/>
        <item x="897"/>
        <item x="2729"/>
        <item x="4560"/>
        <item x="3975"/>
        <item x="2162"/>
        <item x="2302"/>
        <item x="4152"/>
        <item x="4638"/>
        <item x="896"/>
        <item x="895"/>
        <item x="3974"/>
        <item x="2929"/>
        <item x="1705"/>
        <item x="2429"/>
        <item x="4511"/>
        <item x="4371"/>
        <item x="682"/>
        <item x="1550"/>
        <item x="1704"/>
        <item x="2928"/>
        <item x="2301"/>
        <item x="3106"/>
        <item x="1082"/>
        <item x="3973"/>
        <item x="1874"/>
        <item x="3972"/>
        <item x="1081"/>
        <item x="1873"/>
        <item x="894"/>
        <item x="2300"/>
        <item x="1080"/>
        <item x="1425"/>
        <item x="4124"/>
        <item x="1703"/>
        <item x="2927"/>
        <item x="1872"/>
        <item x="3865"/>
        <item x="893"/>
        <item x="3971"/>
        <item x="2926"/>
        <item x="1079"/>
        <item x="4123"/>
        <item x="2925"/>
        <item x="4778"/>
        <item x="3521"/>
        <item x="2161"/>
        <item x="3390"/>
        <item x="1871"/>
        <item x="4777"/>
        <item x="892"/>
        <item x="2728"/>
        <item x="178"/>
        <item x="4370"/>
        <item x="4637"/>
        <item x="4423"/>
        <item x="1870"/>
        <item x="1424"/>
        <item x="2428"/>
        <item x="1252"/>
        <item x="3669"/>
        <item x="1937"/>
        <item x="2299"/>
        <item x="3389"/>
        <item x="4253"/>
        <item x="4369"/>
        <item x="891"/>
        <item x="1078"/>
        <item x="2924"/>
        <item x="1869"/>
        <item x="1702"/>
        <item x="1319"/>
        <item x="890"/>
        <item x="681"/>
        <item x="3970"/>
        <item x="483"/>
        <item x="3105"/>
        <item x="4252"/>
        <item x="3969"/>
        <item x="2923"/>
        <item x="1077"/>
        <item x="680"/>
        <item x="2298"/>
        <item x="4122"/>
        <item x="3803"/>
        <item x="2160"/>
        <item x="4121"/>
        <item x="2427"/>
        <item x="2297"/>
        <item x="734"/>
        <item x="482"/>
        <item x="2922"/>
        <item x="1423"/>
        <item x="1936"/>
        <item x="1132"/>
        <item x="3968"/>
        <item x="4510"/>
        <item x="3388"/>
        <item x="3245"/>
        <item x="2039"/>
        <item x="4776"/>
        <item x="4368"/>
        <item x="2921"/>
        <item x="3104"/>
        <item x="3435"/>
        <item x="1868"/>
        <item x="3668"/>
        <item x="3802"/>
        <item x="889"/>
        <item x="2727"/>
        <item x="3103"/>
        <item x="120"/>
        <item x="2920"/>
        <item x="1701"/>
        <item x="4120"/>
        <item x="3967"/>
        <item x="1422"/>
        <item x="1251"/>
        <item x="3387"/>
        <item x="269"/>
        <item x="2580"/>
        <item x="2997"/>
        <item x="3966"/>
        <item x="3965"/>
        <item x="1318"/>
        <item x="2919"/>
        <item x="4251"/>
        <item x="3964"/>
        <item x="268"/>
        <item x="3963"/>
        <item x="1549"/>
        <item x="1867"/>
        <item x="2579"/>
        <item x="4636"/>
        <item x="4635"/>
        <item x="1421"/>
        <item x="4775"/>
        <item x="888"/>
        <item x="1420"/>
        <item x="1700"/>
        <item x="2578"/>
        <item x="267"/>
        <item x="3102"/>
        <item x="2918"/>
        <item x="4634"/>
        <item x="4250"/>
        <item x="887"/>
        <item x="3244"/>
        <item x="2726"/>
        <item x="2038"/>
        <item x="886"/>
        <item x="119"/>
        <item x="2296"/>
        <item x="679"/>
        <item x="2917"/>
        <item x="885"/>
        <item x="884"/>
        <item x="4633"/>
        <item x="1250"/>
        <item x="4119"/>
        <item x="118"/>
        <item x="1419"/>
        <item x="1866"/>
        <item x="2037"/>
        <item x="3864"/>
        <item x="4249"/>
        <item x="4367"/>
        <item x="1865"/>
        <item x="117"/>
        <item x="3243"/>
        <item x="1249"/>
        <item x="3962"/>
        <item x="3242"/>
        <item x="4632"/>
        <item x="1699"/>
        <item x="3961"/>
        <item x="883"/>
        <item x="678"/>
        <item x="481"/>
        <item x="3101"/>
        <item x="882"/>
        <item x="3960"/>
        <item x="1864"/>
        <item x="1418"/>
        <item x="4248"/>
        <item x="4366"/>
        <item x="3801"/>
        <item x="2036"/>
        <item x="3959"/>
        <item x="3386"/>
        <item x="1076"/>
        <item x="3667"/>
        <item x="116"/>
        <item x="2159"/>
        <item x="1248"/>
        <item x="3666"/>
        <item x="4247"/>
        <item x="1698"/>
        <item x="1863"/>
        <item x="677"/>
        <item x="3100"/>
        <item x="480"/>
        <item x="3958"/>
        <item x="1548"/>
        <item x="1417"/>
        <item x="4681"/>
        <item x="3434"/>
        <item x="881"/>
        <item x="2426"/>
        <item x="1862"/>
        <item x="2295"/>
        <item x="3957"/>
        <item x="3800"/>
        <item x="2425"/>
        <item x="1861"/>
        <item x="880"/>
        <item x="3956"/>
        <item x="3099"/>
        <item x="2916"/>
        <item x="676"/>
        <item x="1547"/>
        <item x="2424"/>
        <item x="3098"/>
        <item x="4246"/>
        <item x="2915"/>
        <item x="1697"/>
        <item x="2914"/>
        <item x="1416"/>
        <item x="675"/>
        <item x="3385"/>
        <item x="3799"/>
        <item x="1415"/>
        <item x="1860"/>
        <item x="266"/>
        <item x="3955"/>
        <item x="3665"/>
        <item x="4245"/>
        <item x="3520"/>
        <item x="2725"/>
        <item x="1414"/>
        <item x="3954"/>
        <item x="4365"/>
        <item x="3798"/>
        <item x="4244"/>
        <item x="674"/>
        <item x="1546"/>
        <item x="1476"/>
        <item x="115"/>
        <item x="2035"/>
        <item x="114"/>
        <item x="4774"/>
        <item x="4118"/>
        <item x="479"/>
        <item x="265"/>
        <item x="2577"/>
        <item x="2576"/>
        <item x="3384"/>
        <item x="3953"/>
        <item x="1859"/>
        <item x="4117"/>
        <item x="3707"/>
        <item x="1413"/>
        <item x="4631"/>
        <item x="113"/>
        <item x="4364"/>
        <item x="3383"/>
        <item x="112"/>
        <item x="3664"/>
        <item x="3241"/>
        <item x="478"/>
        <item x="3797"/>
        <item x="3952"/>
        <item x="3951"/>
        <item x="4509"/>
        <item x="2034"/>
        <item x="2033"/>
        <item x="1858"/>
        <item x="4116"/>
        <item x="3097"/>
        <item x="1075"/>
        <item x="673"/>
        <item x="2913"/>
        <item x="4243"/>
        <item x="1247"/>
        <item x="948"/>
        <item x="477"/>
        <item x="4363"/>
        <item x="1074"/>
        <item x="2912"/>
        <item x="2032"/>
        <item x="3796"/>
        <item x="1857"/>
        <item x="1696"/>
        <item x="2294"/>
        <item x="2423"/>
        <item x="2158"/>
        <item x="4773"/>
        <item x="879"/>
        <item x="1545"/>
        <item x="476"/>
        <item x="2724"/>
        <item x="2031"/>
        <item x="2911"/>
        <item x="2071"/>
        <item x="4362"/>
        <item x="111"/>
        <item x="475"/>
        <item x="2723"/>
        <item x="2422"/>
        <item x="1856"/>
        <item x="4242"/>
        <item x="3096"/>
        <item x="1544"/>
        <item x="1855"/>
        <item x="3519"/>
        <item x="3518"/>
        <item x="2788"/>
        <item x="4241"/>
        <item x="474"/>
        <item x="2030"/>
        <item x="1317"/>
        <item x="3950"/>
        <item x="4240"/>
        <item x="2157"/>
        <item x="1768"/>
        <item x="473"/>
        <item x="672"/>
        <item x="4772"/>
        <item x="2910"/>
        <item x="1854"/>
        <item x="4239"/>
        <item x="264"/>
        <item x="3663"/>
        <item x="3517"/>
        <item x="4508"/>
        <item x="1412"/>
        <item x="110"/>
        <item x="3949"/>
        <item x="3516"/>
        <item x="4238"/>
        <item x="2623"/>
        <item x="3948"/>
        <item x="671"/>
        <item x="3382"/>
        <item x="2421"/>
        <item x="4771"/>
        <item x="2156"/>
        <item x="2909"/>
        <item x="2155"/>
        <item x="4237"/>
        <item x="1695"/>
        <item x="3706"/>
        <item x="1853"/>
        <item x="542"/>
        <item x="3240"/>
        <item x="4770"/>
        <item x="263"/>
        <item x="1935"/>
        <item x="1543"/>
        <item x="3095"/>
        <item x="3947"/>
        <item x="2293"/>
        <item x="1852"/>
        <item x="2420"/>
        <item x="1411"/>
        <item x="3662"/>
        <item x="1246"/>
        <item x="1851"/>
        <item x="2622"/>
        <item x="3515"/>
        <item x="878"/>
        <item x="2722"/>
        <item x="2908"/>
        <item x="472"/>
        <item x="1850"/>
        <item x="2787"/>
        <item x="2029"/>
        <item x="4507"/>
        <item x="3661"/>
        <item x="4115"/>
        <item x="4506"/>
        <item x="4630"/>
        <item x="3094"/>
        <item x="877"/>
        <item x="3946"/>
        <item x="4361"/>
        <item x="1849"/>
        <item x="471"/>
        <item x="2575"/>
        <item x="2907"/>
        <item x="3945"/>
        <item x="1694"/>
        <item x="2574"/>
        <item x="4114"/>
        <item x="3514"/>
        <item x="470"/>
        <item x="4236"/>
        <item x="670"/>
        <item x="669"/>
        <item x="3944"/>
        <item x="3943"/>
        <item x="2028"/>
        <item x="4151"/>
        <item x="876"/>
        <item x="3093"/>
        <item x="875"/>
        <item x="1073"/>
        <item x="469"/>
        <item x="3570"/>
        <item x="2906"/>
        <item x="4235"/>
        <item x="2027"/>
        <item x="3942"/>
        <item x="4113"/>
        <item x="4234"/>
        <item x="2419"/>
        <item x="3941"/>
        <item x="4112"/>
        <item x="2026"/>
        <item x="2905"/>
        <item x="109"/>
        <item x="468"/>
        <item x="1072"/>
        <item x="1610"/>
        <item x="3660"/>
        <item x="1475"/>
        <item x="108"/>
        <item x="3381"/>
        <item x="2573"/>
        <item x="1410"/>
        <item x="2721"/>
        <item x="1848"/>
        <item x="329"/>
        <item x="2904"/>
        <item x="1245"/>
        <item x="3795"/>
        <item x="3092"/>
        <item x="1847"/>
        <item x="1071"/>
        <item x="668"/>
        <item x="874"/>
        <item x="2720"/>
        <item x="733"/>
        <item x="1846"/>
        <item x="4505"/>
        <item x="3940"/>
        <item x="873"/>
        <item x="2025"/>
        <item x="2719"/>
        <item x="4111"/>
        <item x="467"/>
        <item x="1409"/>
        <item x="3239"/>
        <item x="1542"/>
        <item x="3939"/>
        <item x="466"/>
        <item x="2996"/>
        <item x="3659"/>
        <item x="3091"/>
        <item x="2024"/>
        <item x="465"/>
        <item x="3090"/>
        <item x="3658"/>
        <item x="667"/>
        <item x="3657"/>
        <item x="3938"/>
        <item x="2903"/>
        <item x="666"/>
        <item x="1244"/>
        <item x="2718"/>
        <item x="1845"/>
        <item x="2023"/>
        <item x="1243"/>
        <item x="2902"/>
        <item x="872"/>
        <item x="3300"/>
        <item x="464"/>
        <item x="2070"/>
        <item x="2995"/>
        <item x="1844"/>
        <item x="2901"/>
        <item x="3705"/>
        <item x="2621"/>
        <item x="1242"/>
        <item x="4629"/>
        <item x="3937"/>
        <item x="4422"/>
        <item x="2022"/>
        <item x="1474"/>
        <item x="665"/>
        <item x="1693"/>
        <item x="664"/>
        <item x="4628"/>
        <item x="2786"/>
        <item x="3513"/>
        <item x="1843"/>
        <item x="3433"/>
        <item x="1842"/>
        <item x="1316"/>
        <item x="947"/>
        <item x="2717"/>
        <item x="3138"/>
        <item x="1408"/>
        <item x="3936"/>
        <item x="4769"/>
        <item x="4768"/>
        <item x="2900"/>
        <item x="1241"/>
        <item x="1407"/>
        <item x="2154"/>
        <item x="463"/>
        <item x="1841"/>
        <item x="1240"/>
        <item x="663"/>
        <item x="3089"/>
        <item x="1692"/>
        <item x="1840"/>
        <item x="462"/>
        <item x="2572"/>
        <item x="2899"/>
        <item x="1406"/>
        <item x="2021"/>
        <item x="1405"/>
        <item x="2571"/>
        <item x="3935"/>
        <item x="4233"/>
        <item x="4110"/>
        <item x="1541"/>
        <item x="4232"/>
        <item x="3794"/>
        <item x="262"/>
        <item x="2716"/>
        <item x="1070"/>
        <item x="732"/>
        <item x="4231"/>
        <item x="3380"/>
        <item x="3934"/>
        <item x="662"/>
        <item x="2292"/>
        <item x="2418"/>
        <item x="871"/>
        <item x="2715"/>
        <item x="3432"/>
        <item x="4230"/>
        <item x="870"/>
        <item x="3933"/>
        <item x="4229"/>
        <item x="1069"/>
        <item x="2291"/>
        <item x="869"/>
        <item x="4627"/>
        <item x="4680"/>
        <item x="2153"/>
        <item x="3379"/>
        <item x="1691"/>
        <item x="4030"/>
        <item x="2570"/>
        <item x="3378"/>
        <item x="1540"/>
        <item x="2714"/>
        <item x="107"/>
        <item x="4228"/>
        <item x="2713"/>
        <item x="4109"/>
        <item x="2152"/>
        <item x="1068"/>
        <item x="661"/>
        <item x="3377"/>
        <item x="461"/>
        <item x="4108"/>
        <item x="4767"/>
        <item x="3376"/>
        <item x="3375"/>
        <item x="2290"/>
        <item x="946"/>
        <item x="1404"/>
        <item x="1403"/>
        <item x="3932"/>
        <item x="2569"/>
        <item x="3238"/>
        <item x="2151"/>
        <item x="2898"/>
        <item x="868"/>
        <item x="4227"/>
        <item x="1067"/>
        <item x="2020"/>
        <item x="1239"/>
        <item x="3569"/>
        <item x="3793"/>
        <item x="2568"/>
        <item x="3374"/>
        <item x="660"/>
        <item x="1066"/>
        <item x="1131"/>
        <item x="3792"/>
        <item x="3088"/>
        <item x="2289"/>
        <item x="3931"/>
        <item x="1402"/>
        <item x="1539"/>
        <item x="659"/>
        <item x="1238"/>
        <item x="2567"/>
        <item x="3930"/>
        <item x="2288"/>
        <item x="658"/>
        <item x="1839"/>
        <item x="4504"/>
        <item x="106"/>
        <item x="3137"/>
        <item x="867"/>
        <item x="4766"/>
        <item x="2019"/>
        <item x="2566"/>
        <item x="1609"/>
        <item x="261"/>
        <item x="657"/>
        <item x="1690"/>
        <item x="4107"/>
        <item x="105"/>
        <item x="260"/>
        <item x="3929"/>
        <item x="2199"/>
        <item x="460"/>
        <item x="1838"/>
        <item x="1065"/>
        <item x="1064"/>
        <item x="3087"/>
        <item x="4503"/>
        <item x="2565"/>
        <item x="1837"/>
        <item x="4765"/>
        <item x="1063"/>
        <item x="656"/>
        <item x="866"/>
        <item x="3086"/>
        <item x="4106"/>
        <item x="2564"/>
        <item x="4226"/>
        <item x="459"/>
        <item x="1062"/>
        <item x="4764"/>
        <item x="1836"/>
        <item x="3085"/>
        <item x="1689"/>
        <item x="4105"/>
        <item x="1608"/>
        <item x="3928"/>
        <item x="259"/>
        <item x="655"/>
        <item x="4225"/>
        <item x="865"/>
        <item x="2287"/>
        <item x="2150"/>
        <item x="4150"/>
        <item x="864"/>
        <item x="2712"/>
        <item x="2897"/>
        <item x="3084"/>
        <item x="1237"/>
        <item x="4104"/>
        <item x="3083"/>
        <item x="1688"/>
        <item x="863"/>
        <item x="1934"/>
        <item x="3656"/>
        <item x="1236"/>
        <item x="3373"/>
        <item x="2018"/>
        <item x="2563"/>
        <item x="3568"/>
        <item x="258"/>
        <item x="2417"/>
        <item x="3237"/>
        <item x="2896"/>
        <item x="862"/>
        <item x="4103"/>
        <item x="2017"/>
        <item x="2711"/>
        <item x="3655"/>
        <item x="4224"/>
        <item x="2416"/>
        <item x="1835"/>
        <item x="3567"/>
        <item x="861"/>
        <item x="2895"/>
        <item x="860"/>
        <item x="1235"/>
        <item x="859"/>
        <item x="1834"/>
        <item x="2894"/>
        <item x="2149"/>
        <item x="1401"/>
        <item x="4559"/>
        <item x="3082"/>
        <item x="2710"/>
        <item x="4763"/>
        <item x="858"/>
        <item x="3236"/>
        <item x="3081"/>
        <item x="1767"/>
        <item x="4762"/>
        <item x="2286"/>
        <item x="328"/>
        <item x="2893"/>
        <item x="3235"/>
        <item x="3791"/>
        <item x="3372"/>
        <item x="1833"/>
        <item x="3654"/>
        <item x="3512"/>
        <item x="3790"/>
        <item x="4102"/>
        <item x="2709"/>
        <item x="2285"/>
        <item x="3927"/>
        <item x="3080"/>
        <item x="4502"/>
        <item x="4831"/>
        <item x="654"/>
        <item x="458"/>
        <item x="4501"/>
        <item x="1234"/>
        <item x="3511"/>
        <item x="4761"/>
        <item x="4500"/>
        <item x="3926"/>
        <item x="1061"/>
        <item x="2562"/>
        <item x="1315"/>
        <item x="457"/>
        <item x="3510"/>
        <item x="2708"/>
        <item x="2415"/>
        <item x="2892"/>
        <item x="3653"/>
        <item x="257"/>
        <item x="2284"/>
        <item x="857"/>
        <item x="177"/>
        <item x="2891"/>
        <item x="2016"/>
        <item x="2707"/>
        <item x="3234"/>
        <item x="4101"/>
        <item x="2706"/>
        <item x="1538"/>
        <item x="2015"/>
        <item x="4499"/>
        <item x="3925"/>
        <item x="1687"/>
        <item x="1233"/>
        <item x="2414"/>
        <item x="653"/>
        <item x="2283"/>
        <item x="104"/>
        <item x="2705"/>
        <item x="3371"/>
        <item x="652"/>
        <item x="856"/>
        <item x="2890"/>
        <item x="2561"/>
        <item x="2704"/>
        <item x="4679"/>
        <item x="855"/>
        <item x="3079"/>
        <item x="1232"/>
        <item x="456"/>
        <item x="2014"/>
        <item x="2282"/>
        <item x="455"/>
        <item x="1314"/>
        <item x="1473"/>
        <item x="3078"/>
        <item x="4760"/>
        <item x="3924"/>
        <item x="256"/>
        <item x="4149"/>
        <item x="4223"/>
        <item x="2413"/>
        <item x="255"/>
        <item x="454"/>
        <item x="4626"/>
        <item x="3509"/>
        <item x="3789"/>
        <item x="1832"/>
        <item x="2889"/>
        <item x="854"/>
        <item x="1933"/>
        <item x="541"/>
        <item x="3077"/>
        <item x="4222"/>
        <item x="1400"/>
        <item x="254"/>
        <item x="1060"/>
        <item x="4759"/>
        <item x="3076"/>
        <item x="2412"/>
        <item x="103"/>
        <item x="3704"/>
        <item x="2888"/>
        <item x="2411"/>
        <item x="1231"/>
        <item x="453"/>
        <item x="2560"/>
        <item x="2281"/>
        <item x="102"/>
        <item x="3075"/>
        <item x="3788"/>
        <item x="452"/>
        <item x="4625"/>
        <item x="2887"/>
        <item x="253"/>
        <item x="4100"/>
        <item x="2482"/>
        <item x="4498"/>
        <item x="853"/>
        <item x="3923"/>
        <item x="2886"/>
        <item x="1059"/>
        <item x="2280"/>
        <item x="3863"/>
        <item x="3370"/>
        <item x="3233"/>
        <item x="3232"/>
        <item x="651"/>
        <item x="1831"/>
        <item x="1230"/>
        <item x="3231"/>
        <item x="1058"/>
        <item x="4221"/>
        <item x="3922"/>
        <item x="1830"/>
        <item x="4558"/>
        <item x="852"/>
        <item x="3652"/>
        <item x="3369"/>
        <item x="1686"/>
        <item x="2481"/>
        <item x="3787"/>
        <item x="1057"/>
        <item x="4678"/>
        <item x="252"/>
        <item x="3230"/>
        <item x="4220"/>
        <item x="3074"/>
        <item x="2013"/>
        <item x="650"/>
        <item x="1685"/>
        <item x="101"/>
        <item x="4219"/>
        <item x="4218"/>
        <item x="2279"/>
        <item x="3368"/>
        <item x="851"/>
        <item x="4217"/>
        <item x="4758"/>
        <item x="3229"/>
        <item x="3786"/>
        <item x="1056"/>
        <item x="3566"/>
        <item x="850"/>
        <item x="3862"/>
        <item x="649"/>
        <item x="3921"/>
        <item x="1229"/>
        <item x="2885"/>
        <item x="2559"/>
        <item x="2012"/>
        <item x="1228"/>
        <item x="2884"/>
        <item x="4421"/>
        <item x="4099"/>
        <item x="1055"/>
        <item x="4216"/>
        <item x="1684"/>
        <item x="3651"/>
        <item x="1054"/>
        <item x="4420"/>
        <item x="451"/>
        <item x="3920"/>
        <item x="450"/>
        <item x="3367"/>
        <item x="3785"/>
        <item x="449"/>
        <item x="4215"/>
        <item x="3508"/>
        <item x="3784"/>
        <item x="1683"/>
        <item x="4624"/>
        <item x="448"/>
        <item x="849"/>
        <item x="1932"/>
        <item x="2883"/>
        <item x="2011"/>
        <item x="4497"/>
        <item x="2410"/>
        <item x="3507"/>
        <item x="1829"/>
        <item x="4214"/>
        <item x="848"/>
        <item x="1053"/>
        <item x="3073"/>
        <item x="1682"/>
        <item x="2558"/>
        <item x="3861"/>
        <item x="2409"/>
        <item x="1227"/>
        <item x="2148"/>
        <item x="327"/>
        <item x="3506"/>
        <item x="1052"/>
        <item x="2557"/>
        <item x="847"/>
        <item x="100"/>
        <item x="3228"/>
        <item x="1051"/>
        <item x="2882"/>
        <item x="3919"/>
        <item x="3783"/>
        <item x="1828"/>
        <item x="251"/>
        <item x="447"/>
        <item x="3650"/>
        <item x="4623"/>
        <item x="3505"/>
        <item x="3649"/>
        <item x="846"/>
        <item x="1537"/>
        <item x="4098"/>
        <item x="446"/>
        <item x="2408"/>
        <item x="845"/>
        <item x="3504"/>
        <item x="1827"/>
        <item x="250"/>
        <item x="3918"/>
        <item x="445"/>
        <item x="648"/>
        <item x="3782"/>
        <item x="2147"/>
        <item x="3227"/>
        <item x="444"/>
        <item x="2407"/>
        <item x="4757"/>
        <item x="99"/>
        <item x="4756"/>
        <item x="2406"/>
        <item x="3648"/>
        <item x="1226"/>
        <item x="1313"/>
        <item x="4496"/>
        <item x="4755"/>
        <item x="2146"/>
        <item x="2881"/>
        <item x="2405"/>
        <item x="4097"/>
        <item x="1826"/>
        <item x="4213"/>
        <item x="443"/>
        <item x="844"/>
        <item x="249"/>
        <item x="1050"/>
        <item x="4622"/>
        <item x="3647"/>
        <item x="843"/>
        <item x="3781"/>
        <item x="1225"/>
        <item x="4495"/>
        <item x="2703"/>
        <item x="4394"/>
        <item x="3780"/>
        <item x="3917"/>
        <item x="3503"/>
        <item x="326"/>
        <item x="3916"/>
        <item x="1049"/>
        <item x="4754"/>
        <item x="4494"/>
        <item x="4096"/>
        <item x="442"/>
        <item x="2145"/>
        <item x="1224"/>
        <item x="3502"/>
        <item x="3646"/>
        <item x="1048"/>
        <item x="540"/>
        <item x="1536"/>
        <item x="2278"/>
        <item x="1681"/>
        <item x="2880"/>
        <item x="4212"/>
        <item x="3072"/>
        <item x="2144"/>
        <item x="4095"/>
        <item x="4493"/>
        <item x="1223"/>
        <item x="3779"/>
        <item x="3226"/>
        <item x="98"/>
        <item x="2879"/>
        <item x="4211"/>
        <item x="3366"/>
        <item x="1535"/>
        <item x="2404"/>
        <item x="3645"/>
        <item x="3501"/>
        <item x="3071"/>
        <item x="1047"/>
        <item x="97"/>
        <item x="2702"/>
        <item x="4753"/>
        <item x="2878"/>
        <item x="2701"/>
        <item x="4393"/>
        <item x="4094"/>
        <item x="4492"/>
        <item x="2877"/>
        <item x="1680"/>
        <item x="4491"/>
        <item x="1825"/>
        <item x="2277"/>
        <item x="2556"/>
        <item x="4752"/>
        <item x="4751"/>
        <item x="248"/>
        <item x="3431"/>
        <item x="3915"/>
        <item x="647"/>
        <item x="1679"/>
        <item x="96"/>
        <item x="1399"/>
        <item x="3225"/>
        <item x="1678"/>
        <item x="3430"/>
        <item x="3778"/>
        <item x="646"/>
        <item x="4621"/>
        <item x="2403"/>
        <item x="441"/>
        <item x="2876"/>
        <item x="3644"/>
        <item x="2402"/>
        <item x="95"/>
        <item x="3365"/>
        <item x="1046"/>
        <item x="4750"/>
        <item x="94"/>
        <item x="842"/>
        <item x="4620"/>
        <item x="4749"/>
        <item x="1607"/>
        <item x="4210"/>
        <item x="1824"/>
        <item x="841"/>
        <item x="3914"/>
        <item x="4392"/>
        <item x="2276"/>
        <item x="645"/>
        <item x="247"/>
        <item x="3224"/>
        <item x="3364"/>
        <item x="93"/>
        <item x="1677"/>
        <item x="4209"/>
        <item x="2143"/>
        <item x="3703"/>
        <item x="3777"/>
        <item x="644"/>
        <item x="440"/>
        <item x="3363"/>
        <item x="2875"/>
        <item x="2010"/>
        <item x="2275"/>
        <item x="92"/>
        <item x="2874"/>
        <item x="2142"/>
        <item x="2009"/>
        <item x="91"/>
        <item x="2700"/>
        <item x="439"/>
        <item x="4093"/>
        <item x="1398"/>
        <item x="2401"/>
        <item x="1222"/>
        <item x="2873"/>
        <item x="4360"/>
        <item x="4748"/>
        <item x="2008"/>
        <item x="2141"/>
        <item x="2872"/>
        <item x="2400"/>
        <item x="1676"/>
        <item x="2007"/>
        <item x="2699"/>
        <item x="3565"/>
        <item x="1221"/>
        <item x="2274"/>
        <item x="2555"/>
        <item x="3070"/>
        <item x="2871"/>
        <item x="3702"/>
        <item x="90"/>
        <item x="1534"/>
        <item x="246"/>
        <item x="1675"/>
        <item x="4208"/>
        <item x="89"/>
        <item x="88"/>
        <item x="2870"/>
        <item x="87"/>
        <item x="643"/>
        <item x="4092"/>
        <item x="2273"/>
        <item x="642"/>
        <item x="86"/>
        <item x="4619"/>
        <item x="1220"/>
        <item x="2869"/>
        <item x="2006"/>
        <item x="2399"/>
        <item x="2554"/>
        <item x="3913"/>
        <item x="2868"/>
        <item x="3223"/>
        <item x="1130"/>
        <item x="2398"/>
        <item x="3701"/>
        <item x="641"/>
        <item x="1823"/>
        <item x="176"/>
        <item x="1045"/>
        <item x="840"/>
        <item x="3362"/>
        <item x="4618"/>
        <item x="3776"/>
        <item x="839"/>
        <item x="2553"/>
        <item x="1822"/>
        <item x="640"/>
        <item x="1397"/>
        <item x="838"/>
        <item x="2698"/>
        <item x="3361"/>
        <item x="3643"/>
        <item x="2140"/>
        <item x="837"/>
        <item x="4747"/>
        <item x="4207"/>
        <item x="438"/>
        <item x="3912"/>
        <item x="1472"/>
        <item x="2005"/>
        <item x="175"/>
        <item x="1312"/>
        <item x="245"/>
        <item x="437"/>
        <item x="1219"/>
        <item x="85"/>
        <item x="1821"/>
        <item x="639"/>
        <item x="3360"/>
        <item x="2004"/>
        <item x="2867"/>
        <item x="1674"/>
        <item x="4359"/>
        <item x="638"/>
        <item x="3500"/>
        <item x="2697"/>
        <item x="3642"/>
        <item x="3069"/>
        <item x="4358"/>
        <item x="637"/>
        <item x="174"/>
        <item x="2866"/>
        <item x="1396"/>
        <item x="3359"/>
        <item x="3499"/>
        <item x="636"/>
        <item x="4091"/>
        <item x="3911"/>
        <item x="1673"/>
        <item x="1218"/>
        <item x="1533"/>
        <item x="2272"/>
        <item x="173"/>
        <item x="3498"/>
        <item x="2139"/>
        <item x="4617"/>
        <item x="4090"/>
        <item x="172"/>
        <item x="1395"/>
        <item x="1217"/>
        <item x="244"/>
        <item x="4206"/>
        <item x="2865"/>
        <item x="836"/>
        <item x="1820"/>
        <item x="3068"/>
        <item x="4746"/>
        <item x="2552"/>
        <item x="2864"/>
        <item x="2271"/>
        <item x="3641"/>
        <item x="4205"/>
        <item x="3775"/>
        <item x="171"/>
        <item x="1532"/>
        <item x="2003"/>
        <item x="3640"/>
        <item x="1819"/>
        <item x="635"/>
        <item x="4357"/>
        <item x="2002"/>
        <item x="3639"/>
        <item x="2863"/>
        <item x="2069"/>
        <item x="2551"/>
        <item x="436"/>
        <item x="3497"/>
        <item x="3496"/>
        <item x="1394"/>
        <item x="84"/>
        <item x="3638"/>
        <item x="4490"/>
        <item x="2696"/>
        <item x="634"/>
        <item x="435"/>
        <item x="2862"/>
        <item x="3637"/>
        <item x="2397"/>
        <item x="3774"/>
        <item x="1216"/>
        <item x="1531"/>
        <item x="1044"/>
        <item x="1043"/>
        <item x="3910"/>
        <item x="3222"/>
        <item x="3495"/>
        <item x="1042"/>
        <item x="2861"/>
        <item x="2270"/>
        <item x="633"/>
        <item x="434"/>
        <item x="1672"/>
        <item x="3636"/>
        <item x="243"/>
        <item x="3773"/>
        <item x="2550"/>
        <item x="4089"/>
        <item x="4616"/>
        <item x="1215"/>
        <item x="4088"/>
        <item x="4745"/>
        <item x="632"/>
        <item x="4356"/>
        <item x="2860"/>
        <item x="2859"/>
        <item x="1818"/>
        <item x="4489"/>
        <item x="2001"/>
        <item x="3358"/>
        <item x="3635"/>
        <item x="2858"/>
        <item x="2549"/>
        <item x="2480"/>
        <item x="4355"/>
        <item x="3221"/>
        <item x="4744"/>
        <item x="4488"/>
        <item x="3220"/>
        <item x="4615"/>
        <item x="4087"/>
        <item x="1214"/>
        <item x="4354"/>
        <item x="2138"/>
        <item x="631"/>
        <item x="2695"/>
        <item x="1766"/>
        <item x="3067"/>
        <item x="2548"/>
        <item x="2547"/>
        <item x="1213"/>
        <item x="3634"/>
        <item x="242"/>
        <item x="83"/>
        <item x="4743"/>
        <item x="4353"/>
        <item x="4086"/>
        <item x="4352"/>
        <item x="2269"/>
        <item x="3219"/>
        <item x="3909"/>
        <item x="2000"/>
        <item x="433"/>
        <item x="3066"/>
        <item x="1041"/>
        <item x="2396"/>
        <item x="3494"/>
        <item x="2268"/>
        <item x="2694"/>
        <item x="432"/>
        <item x="4614"/>
        <item x="3218"/>
        <item x="82"/>
        <item x="835"/>
        <item x="4085"/>
        <item x="241"/>
        <item x="3633"/>
        <item x="1530"/>
        <item x="2267"/>
        <item x="1671"/>
        <item x="1040"/>
        <item x="2693"/>
        <item x="1999"/>
        <item x="3632"/>
        <item x="834"/>
        <item x="81"/>
        <item x="2857"/>
        <item x="4204"/>
        <item x="1039"/>
        <item x="630"/>
        <item x="2785"/>
        <item x="2395"/>
        <item x="3357"/>
        <item x="2336"/>
        <item x="629"/>
        <item x="3631"/>
        <item x="2394"/>
        <item x="2692"/>
        <item x="2393"/>
        <item x="2691"/>
        <item x="240"/>
        <item x="2856"/>
        <item x="3772"/>
        <item x="833"/>
        <item x="2855"/>
        <item x="2198"/>
        <item x="4742"/>
        <item x="1038"/>
        <item x="3356"/>
        <item x="3630"/>
        <item x="1037"/>
        <item x="628"/>
        <item x="1529"/>
        <item x="1212"/>
        <item x="431"/>
        <item x="4613"/>
        <item x="1211"/>
        <item x="4487"/>
        <item x="3065"/>
        <item x="1998"/>
        <item x="1210"/>
        <item x="4203"/>
        <item x="832"/>
        <item x="2392"/>
        <item x="3064"/>
        <item x="627"/>
        <item x="80"/>
        <item x="1670"/>
        <item x="3908"/>
        <item x="1528"/>
        <item x="2137"/>
        <item x="3063"/>
        <item x="2546"/>
        <item x="79"/>
        <item x="3629"/>
        <item x="4351"/>
        <item x="1393"/>
        <item x="3771"/>
        <item x="2391"/>
        <item x="1669"/>
        <item x="430"/>
        <item x="4612"/>
        <item x="831"/>
        <item x="1668"/>
        <item x="1527"/>
        <item x="1392"/>
        <item x="3493"/>
        <item x="3907"/>
        <item x="2690"/>
        <item x="1997"/>
        <item x="4350"/>
        <item x="1209"/>
        <item x="3492"/>
        <item x="2390"/>
        <item x="4349"/>
        <item x="626"/>
        <item x="830"/>
        <item x="3491"/>
        <item x="1391"/>
        <item x="625"/>
        <item x="4291"/>
        <item x="3490"/>
        <item x="4348"/>
        <item x="3906"/>
        <item x="1667"/>
        <item x="2266"/>
        <item x="1311"/>
        <item x="1666"/>
        <item x="2389"/>
        <item x="239"/>
        <item x="2854"/>
        <item x="4084"/>
        <item x="3062"/>
        <item x="2136"/>
        <item x="4741"/>
        <item x="325"/>
        <item x="829"/>
        <item x="2265"/>
        <item x="78"/>
        <item x="3061"/>
        <item x="3355"/>
        <item x="828"/>
        <item x="2264"/>
        <item x="3628"/>
        <item x="4202"/>
        <item x="2689"/>
        <item x="429"/>
        <item x="827"/>
        <item x="4740"/>
        <item x="77"/>
        <item x="826"/>
        <item x="2135"/>
        <item x="428"/>
        <item x="3489"/>
        <item x="1390"/>
        <item x="2388"/>
        <item x="3060"/>
        <item x="3354"/>
        <item x="3217"/>
        <item x="2688"/>
        <item x="76"/>
        <item x="4347"/>
        <item x="4486"/>
        <item x="1036"/>
        <item x="238"/>
        <item x="3770"/>
        <item x="1817"/>
        <item x="1035"/>
        <item x="4557"/>
        <item x="170"/>
        <item x="2263"/>
        <item x="1996"/>
        <item x="237"/>
        <item x="3700"/>
        <item x="2134"/>
        <item x="2545"/>
        <item x="4677"/>
        <item x="4739"/>
        <item x="3564"/>
        <item x="2387"/>
        <item x="2262"/>
        <item x="624"/>
        <item x="75"/>
        <item x="1389"/>
        <item x="3216"/>
        <item x="4201"/>
        <item x="4346"/>
        <item x="4200"/>
        <item x="1526"/>
        <item x="427"/>
        <item x="4738"/>
        <item x="4083"/>
        <item x="1208"/>
        <item x="1816"/>
        <item x="2687"/>
        <item x="2261"/>
        <item x="2853"/>
        <item x="4830"/>
        <item x="1034"/>
        <item x="2386"/>
        <item x="2544"/>
        <item x="236"/>
        <item x="2852"/>
        <item x="1995"/>
        <item x="2686"/>
        <item x="4199"/>
        <item x="3769"/>
        <item x="4082"/>
        <item x="2851"/>
        <item x="1525"/>
        <item x="2543"/>
        <item x="2133"/>
        <item x="4737"/>
        <item x="74"/>
        <item x="539"/>
        <item x="2685"/>
        <item x="3215"/>
        <item x="4081"/>
        <item x="2850"/>
        <item x="623"/>
        <item x="1033"/>
        <item x="4736"/>
        <item x="1032"/>
        <item x="3353"/>
        <item x="2385"/>
        <item x="2684"/>
        <item x="622"/>
        <item x="2384"/>
        <item x="235"/>
        <item x="2260"/>
        <item x="3214"/>
        <item x="4485"/>
        <item x="2132"/>
        <item x="1388"/>
        <item x="2849"/>
        <item x="3627"/>
        <item x="2383"/>
        <item x="1994"/>
        <item x="3352"/>
        <item x="3626"/>
        <item x="3059"/>
        <item x="4198"/>
        <item x="2382"/>
        <item x="2131"/>
        <item x="426"/>
        <item x="4345"/>
        <item x="2381"/>
        <item x="4080"/>
        <item x="1993"/>
        <item x="621"/>
        <item x="1387"/>
        <item x="3136"/>
        <item x="3905"/>
        <item x="2380"/>
        <item x="4484"/>
        <item x="1992"/>
        <item x="1207"/>
        <item x="1031"/>
        <item x="2683"/>
        <item x="1386"/>
        <item x="234"/>
        <item x="4611"/>
        <item x="1991"/>
        <item x="2682"/>
        <item x="169"/>
        <item x="4735"/>
        <item x="2379"/>
        <item x="1765"/>
        <item x="4079"/>
        <item x="3213"/>
        <item x="2681"/>
        <item x="3768"/>
        <item x="73"/>
        <item x="4344"/>
        <item x="425"/>
        <item x="1030"/>
        <item x="2378"/>
        <item x="4610"/>
        <item x="4609"/>
        <item x="3135"/>
        <item x="3488"/>
        <item x="2259"/>
        <item x="424"/>
        <item x="4734"/>
        <item x="72"/>
        <item x="620"/>
        <item x="3767"/>
        <item x="1029"/>
        <item x="3212"/>
        <item x="4483"/>
        <item x="825"/>
        <item x="4197"/>
        <item x="423"/>
        <item x="4078"/>
        <item x="1990"/>
        <item x="1764"/>
        <item x="3487"/>
        <item x="1815"/>
        <item x="3058"/>
        <item x="422"/>
        <item x="233"/>
        <item x="3625"/>
        <item x="4196"/>
        <item x="1763"/>
        <item x="2130"/>
        <item x="1206"/>
        <item x="824"/>
        <item x="3351"/>
        <item x="3624"/>
        <item x="3486"/>
        <item x="3623"/>
        <item x="2542"/>
        <item x="1524"/>
        <item x="823"/>
        <item x="1205"/>
        <item x="1762"/>
        <item x="3766"/>
        <item x="4608"/>
        <item x="4195"/>
        <item x="2258"/>
        <item x="1989"/>
        <item x="1204"/>
        <item x="822"/>
        <item x="1028"/>
        <item x="619"/>
        <item x="4194"/>
        <item x="2377"/>
        <item x="1988"/>
        <item x="2541"/>
        <item x="4193"/>
        <item x="4482"/>
        <item x="1665"/>
        <item x="3765"/>
        <item x="1027"/>
        <item x="618"/>
        <item x="3622"/>
        <item x="1385"/>
        <item x="71"/>
        <item x="821"/>
        <item x="2540"/>
        <item x="1471"/>
        <item x="3350"/>
        <item x="820"/>
        <item x="3057"/>
        <item x="4192"/>
        <item x="421"/>
        <item x="4481"/>
        <item x="1203"/>
        <item x="1987"/>
        <item x="1310"/>
        <item x="3349"/>
        <item x="617"/>
        <item x="2680"/>
        <item x="4607"/>
        <item x="4480"/>
        <item x="70"/>
        <item x="4077"/>
        <item x="232"/>
        <item x="3485"/>
        <item x="1202"/>
        <item x="1384"/>
        <item x="819"/>
        <item x="3211"/>
        <item x="2376"/>
        <item x="2679"/>
        <item x="69"/>
        <item x="1383"/>
        <item x="2678"/>
        <item x="1201"/>
        <item x="1200"/>
        <item x="616"/>
        <item x="3764"/>
        <item x="3056"/>
        <item x="1382"/>
        <item x="231"/>
        <item x="230"/>
        <item x="3763"/>
        <item x="1664"/>
        <item x="538"/>
        <item x="1814"/>
        <item x="3210"/>
        <item x="615"/>
        <item x="4419"/>
        <item x="2257"/>
        <item x="4606"/>
        <item x="1986"/>
        <item x="4479"/>
        <item x="1663"/>
        <item x="68"/>
        <item x="1199"/>
        <item x="1026"/>
        <item x="818"/>
        <item x="1813"/>
        <item x="2539"/>
        <item x="2129"/>
        <item x="614"/>
        <item x="4733"/>
        <item x="2128"/>
        <item x="4605"/>
        <item x="229"/>
        <item x="1198"/>
        <item x="67"/>
        <item x="3209"/>
        <item x="420"/>
        <item x="2677"/>
        <item x="4478"/>
        <item x="1812"/>
        <item x="817"/>
        <item x="1985"/>
        <item x="3484"/>
        <item x="2375"/>
        <item x="816"/>
        <item x="2620"/>
        <item x="2256"/>
        <item x="66"/>
        <item x="3299"/>
        <item x="4604"/>
        <item x="228"/>
        <item x="1197"/>
        <item x="1523"/>
        <item x="1522"/>
        <item x="65"/>
        <item x="4380"/>
        <item x="4603"/>
        <item x="4191"/>
        <item x="3208"/>
        <item x="815"/>
        <item x="3055"/>
        <item x="2676"/>
        <item x="3207"/>
        <item x="1521"/>
        <item x="1381"/>
        <item x="4732"/>
        <item x="419"/>
        <item x="4477"/>
        <item x="814"/>
        <item x="1761"/>
        <item x="1984"/>
        <item x="2127"/>
        <item x="3483"/>
        <item x="4731"/>
        <item x="1380"/>
        <item x="3348"/>
        <item x="4602"/>
        <item x="2538"/>
        <item x="3621"/>
        <item x="3904"/>
        <item x="1379"/>
        <item x="227"/>
        <item x="64"/>
        <item x="4601"/>
        <item x="2994"/>
        <item x="1811"/>
        <item x="2537"/>
        <item x="4076"/>
        <item x="226"/>
        <item x="4418"/>
        <item x="2374"/>
        <item x="1378"/>
        <item x="813"/>
        <item x="1983"/>
        <item x="1662"/>
        <item x="2536"/>
        <item x="2126"/>
        <item x="812"/>
        <item x="3903"/>
        <item x="1025"/>
        <item x="613"/>
        <item x="811"/>
        <item x="2848"/>
        <item x="4829"/>
        <item x="4075"/>
        <item x="1196"/>
        <item x="4730"/>
        <item x="225"/>
        <item x="2847"/>
        <item x="2125"/>
        <item x="1982"/>
        <item x="4074"/>
        <item x="612"/>
        <item x="2255"/>
        <item x="611"/>
        <item x="224"/>
        <item x="418"/>
        <item x="2846"/>
        <item x="810"/>
        <item x="4190"/>
        <item x="1195"/>
        <item x="3054"/>
        <item x="3762"/>
        <item x="4729"/>
        <item x="2254"/>
        <item x="3347"/>
        <item x="610"/>
        <item x="1024"/>
        <item x="1981"/>
        <item x="4476"/>
        <item x="809"/>
        <item x="223"/>
        <item x="2068"/>
        <item x="2845"/>
        <item x="1661"/>
        <item x="222"/>
        <item x="1023"/>
        <item x="1022"/>
        <item x="3346"/>
        <item x="1980"/>
        <item x="1660"/>
        <item x="2124"/>
        <item x="1377"/>
        <item x="63"/>
        <item x="1760"/>
        <item x="4728"/>
        <item x="4727"/>
        <item x="2675"/>
        <item x="4189"/>
        <item x="2844"/>
        <item x="3053"/>
        <item x="1979"/>
        <item x="1021"/>
        <item x="62"/>
        <item x="2843"/>
        <item x="3052"/>
        <item x="1376"/>
        <item x="1020"/>
        <item x="2067"/>
        <item x="4475"/>
        <item x="61"/>
        <item x="1375"/>
        <item x="4726"/>
        <item x="537"/>
        <item x="1978"/>
        <item x="3206"/>
        <item x="2784"/>
        <item x="1520"/>
        <item x="3345"/>
        <item x="4188"/>
        <item x="4725"/>
        <item x="2253"/>
        <item x="609"/>
        <item x="2674"/>
        <item x="3205"/>
        <item x="60"/>
        <item x="1810"/>
        <item x="808"/>
        <item x="1374"/>
        <item x="3204"/>
        <item x="4379"/>
        <item x="3482"/>
        <item x="1519"/>
        <item x="1019"/>
        <item x="3051"/>
        <item x="3620"/>
        <item x="2123"/>
        <item x="4600"/>
        <item x="1309"/>
        <item x="3203"/>
        <item x="3202"/>
        <item x="3481"/>
        <item x="1977"/>
        <item x="1976"/>
        <item x="2673"/>
        <item x="2535"/>
        <item x="1659"/>
        <item x="3050"/>
        <item x="2373"/>
        <item x="417"/>
        <item x="4474"/>
        <item x="1975"/>
        <item x="221"/>
        <item x="4187"/>
        <item x="608"/>
        <item x="4724"/>
        <item x="59"/>
        <item x="3761"/>
        <item x="3049"/>
        <item x="1194"/>
        <item x="607"/>
        <item x="3201"/>
        <item x="4073"/>
        <item x="2842"/>
        <item x="2534"/>
        <item x="4473"/>
        <item x="1018"/>
        <item x="2335"/>
        <item x="3760"/>
        <item x="606"/>
        <item x="4186"/>
        <item x="4599"/>
        <item x="2672"/>
        <item x="3759"/>
        <item x="1017"/>
        <item x="1193"/>
        <item x="807"/>
        <item x="4072"/>
        <item x="605"/>
        <item x="3200"/>
        <item x="4185"/>
        <item x="3048"/>
        <item x="3758"/>
        <item x="806"/>
        <item x="2841"/>
        <item x="945"/>
        <item x="805"/>
        <item x="1192"/>
        <item x="2252"/>
        <item x="2122"/>
        <item x="1658"/>
        <item x="3902"/>
        <item x="3344"/>
        <item x="1016"/>
        <item x="1974"/>
        <item x="416"/>
        <item x="604"/>
        <item x="4071"/>
        <item x="1809"/>
        <item x="415"/>
        <item x="220"/>
        <item x="1518"/>
        <item x="414"/>
        <item x="4472"/>
        <item x="1015"/>
        <item x="1657"/>
        <item x="2251"/>
        <item x="1191"/>
        <item x="58"/>
        <item x="4598"/>
        <item x="1014"/>
        <item x="2121"/>
        <item x="4471"/>
        <item x="2372"/>
        <item x="804"/>
        <item x="413"/>
        <item x="3343"/>
        <item x="1190"/>
        <item x="803"/>
        <item x="1013"/>
        <item x="1973"/>
        <item x="324"/>
        <item x="412"/>
        <item x="3619"/>
        <item x="2371"/>
        <item x="4470"/>
        <item x="3480"/>
        <item x="3757"/>
        <item x="2671"/>
        <item x="1373"/>
        <item x="57"/>
        <item x="1972"/>
        <item x="4469"/>
        <item x="2250"/>
        <item x="4184"/>
        <item x="219"/>
        <item x="802"/>
        <item x="1012"/>
        <item x="56"/>
        <item x="1517"/>
        <item x="55"/>
        <item x="4723"/>
        <item x="2370"/>
        <item x="2840"/>
        <item x="54"/>
        <item x="1656"/>
        <item x="3756"/>
        <item x="1011"/>
        <item x="53"/>
        <item x="2670"/>
        <item x="1189"/>
        <item x="1808"/>
        <item x="1372"/>
        <item x="1516"/>
        <item x="1655"/>
        <item x="52"/>
        <item x="3618"/>
        <item x="4183"/>
        <item x="3755"/>
        <item x="51"/>
        <item x="1807"/>
        <item x="411"/>
        <item x="801"/>
        <item x="4722"/>
        <item x="4378"/>
        <item x="1188"/>
        <item x="3047"/>
        <item x="1654"/>
        <item x="2249"/>
        <item x="4182"/>
        <item x="1806"/>
        <item x="2197"/>
        <item x="2479"/>
        <item x="1187"/>
        <item x="4597"/>
        <item x="3617"/>
        <item x="4070"/>
        <item x="410"/>
        <item x="4596"/>
        <item x="3342"/>
        <item x="4721"/>
        <item x="4468"/>
        <item x="1186"/>
        <item x="800"/>
        <item x="1010"/>
        <item x="4343"/>
        <item x="4595"/>
        <item x="3616"/>
        <item x="409"/>
        <item x="799"/>
        <item x="4556"/>
        <item x="2669"/>
        <item x="1515"/>
        <item x="50"/>
        <item x="1971"/>
        <item x="218"/>
        <item x="4342"/>
        <item x="2533"/>
        <item x="408"/>
        <item x="4555"/>
        <item x="1514"/>
        <item x="3199"/>
        <item x="4290"/>
        <item x="2532"/>
        <item x="4069"/>
        <item x="407"/>
        <item x="1513"/>
        <item x="2120"/>
        <item x="2668"/>
        <item x="4068"/>
        <item x="603"/>
        <item x="3479"/>
        <item x="2993"/>
        <item x="406"/>
        <item x="4467"/>
        <item x="944"/>
        <item x="405"/>
        <item x="4720"/>
        <item x="3754"/>
        <item x="4067"/>
        <item x="1009"/>
        <item x="2248"/>
        <item x="2839"/>
        <item x="3046"/>
        <item x="3198"/>
        <item x="731"/>
        <item x="4066"/>
        <item x="3753"/>
        <item x="49"/>
        <item x="1931"/>
        <item x="798"/>
        <item x="2247"/>
        <item x="1371"/>
        <item x="1970"/>
        <item x="2838"/>
        <item x="48"/>
        <item x="3752"/>
        <item x="797"/>
        <item x="4594"/>
        <item x="4466"/>
        <item x="217"/>
        <item x="1370"/>
        <item x="4341"/>
        <item x="3901"/>
        <item x="2531"/>
        <item x="404"/>
        <item x="3341"/>
        <item x="4065"/>
        <item x="47"/>
        <item x="796"/>
        <item x="4064"/>
        <item x="2119"/>
        <item x="3197"/>
        <item x="1969"/>
        <item x="3615"/>
        <item x="3045"/>
        <item x="2530"/>
        <item x="2246"/>
        <item x="4063"/>
        <item x="1512"/>
        <item x="2118"/>
        <item x="2529"/>
        <item x="795"/>
        <item x="46"/>
        <item x="4062"/>
        <item x="1968"/>
        <item x="216"/>
        <item x="602"/>
        <item x="2369"/>
        <item x="1008"/>
        <item x="4593"/>
        <item x="2837"/>
        <item x="1185"/>
        <item x="4340"/>
        <item x="3699"/>
        <item x="1967"/>
        <item x="1606"/>
        <item x="3751"/>
        <item x="4465"/>
        <item x="3900"/>
        <item x="2245"/>
        <item x="45"/>
        <item x="2528"/>
        <item x="1369"/>
        <item x="601"/>
        <item x="4339"/>
        <item x="4061"/>
        <item x="1184"/>
        <item x="403"/>
        <item x="3196"/>
        <item x="4060"/>
        <item x="1511"/>
        <item x="3750"/>
        <item x="4181"/>
        <item x="4592"/>
        <item x="2117"/>
        <item x="3478"/>
        <item x="402"/>
        <item x="794"/>
        <item x="4338"/>
        <item x="600"/>
        <item x="1007"/>
        <item x="1653"/>
        <item x="3477"/>
        <item x="2836"/>
        <item x="2116"/>
        <item x="215"/>
        <item x="2244"/>
        <item x="1183"/>
        <item x="2243"/>
        <item x="44"/>
        <item x="3044"/>
        <item x="599"/>
        <item x="1368"/>
        <item x="401"/>
        <item x="3614"/>
        <item x="1966"/>
        <item x="3899"/>
        <item x="1006"/>
        <item x="943"/>
        <item x="3749"/>
        <item x="3748"/>
        <item x="214"/>
        <item x="3613"/>
        <item x="4059"/>
        <item x="3043"/>
        <item x="2667"/>
        <item x="598"/>
        <item x="2835"/>
        <item x="4464"/>
        <item x="1005"/>
        <item x="1652"/>
        <item x="4337"/>
        <item x="1965"/>
        <item x="4463"/>
        <item x="3747"/>
        <item x="213"/>
        <item x="4058"/>
        <item x="597"/>
        <item x="3195"/>
        <item x="400"/>
        <item x="3476"/>
        <item x="4336"/>
        <item x="3475"/>
        <item x="168"/>
        <item x="4591"/>
        <item x="2115"/>
        <item x="4180"/>
        <item x="3474"/>
        <item x="2527"/>
        <item x="3473"/>
        <item x="3612"/>
        <item x="3194"/>
        <item x="596"/>
        <item x="2666"/>
        <item x="1510"/>
        <item x="3472"/>
        <item x="43"/>
        <item x="1930"/>
        <item x="4057"/>
        <item x="3746"/>
        <item x="1182"/>
        <item x="1367"/>
        <item x="3042"/>
        <item x="2665"/>
        <item x="3193"/>
        <item x="2664"/>
        <item x="3192"/>
        <item x="3041"/>
        <item x="42"/>
        <item x="2663"/>
        <item x="2242"/>
        <item x="3471"/>
        <item x="1366"/>
        <item x="4676"/>
        <item x="1181"/>
        <item x="2526"/>
        <item x="4719"/>
        <item x="4335"/>
        <item x="2368"/>
        <item x="1365"/>
        <item x="41"/>
        <item x="4718"/>
        <item x="1180"/>
        <item x="1964"/>
        <item x="4179"/>
        <item x="1929"/>
        <item x="793"/>
        <item x="1004"/>
        <item x="40"/>
        <item x="323"/>
        <item x="595"/>
        <item x="2662"/>
        <item x="1805"/>
        <item x="4178"/>
        <item x="4590"/>
        <item x="2241"/>
        <item x="2661"/>
        <item x="1003"/>
        <item x="792"/>
        <item x="2525"/>
        <item x="2660"/>
        <item x="1804"/>
        <item x="791"/>
        <item x="2524"/>
        <item x="4177"/>
        <item x="790"/>
        <item x="2114"/>
        <item x="730"/>
        <item x="399"/>
        <item x="4717"/>
        <item x="1002"/>
        <item x="1179"/>
        <item x="2659"/>
        <item x="4462"/>
        <item x="4056"/>
        <item x="1364"/>
        <item x="3040"/>
        <item x="2367"/>
        <item x="212"/>
        <item x="1963"/>
        <item x="3191"/>
        <item x="1001"/>
        <item x="1178"/>
        <item x="1509"/>
        <item x="789"/>
        <item x="3039"/>
        <item x="2113"/>
        <item x="211"/>
        <item x="1962"/>
        <item x="4334"/>
        <item x="1803"/>
        <item x="3038"/>
        <item x="210"/>
        <item x="3611"/>
        <item x="398"/>
        <item x="3610"/>
        <item x="39"/>
        <item x="594"/>
        <item x="2112"/>
        <item x="4461"/>
        <item x="3609"/>
        <item x="4333"/>
        <item x="1363"/>
        <item x="1802"/>
        <item x="2658"/>
        <item x="2111"/>
        <item x="397"/>
        <item x="1651"/>
        <item x="788"/>
        <item x="396"/>
        <item x="593"/>
        <item x="3898"/>
        <item x="4460"/>
        <item x="787"/>
        <item x="395"/>
        <item x="3470"/>
        <item x="1961"/>
        <item x="4716"/>
        <item x="2110"/>
        <item x="592"/>
        <item x="4055"/>
        <item x="3340"/>
        <item x="38"/>
        <item x="1960"/>
        <item x="4332"/>
        <item x="3339"/>
        <item x="2109"/>
        <item x="729"/>
        <item x="4589"/>
        <item x="2657"/>
        <item x="1000"/>
        <item x="2834"/>
        <item x="4331"/>
        <item x="3745"/>
        <item x="999"/>
        <item x="2656"/>
        <item x="2833"/>
        <item x="1362"/>
        <item x="3190"/>
        <item x="1959"/>
        <item x="4459"/>
        <item x="591"/>
        <item x="1801"/>
        <item x="1177"/>
        <item x="4176"/>
        <item x="4828"/>
        <item x="590"/>
        <item x="2523"/>
        <item x="4588"/>
        <item x="589"/>
        <item x="1800"/>
        <item x="1799"/>
        <item x="1798"/>
        <item x="1650"/>
        <item x="3189"/>
        <item x="1797"/>
        <item x="588"/>
        <item x="394"/>
        <item x="209"/>
        <item x="1649"/>
        <item x="1648"/>
        <item x="1605"/>
        <item x="3037"/>
        <item x="1958"/>
        <item x="393"/>
        <item x="2366"/>
        <item x="3188"/>
        <item x="392"/>
        <item x="3608"/>
        <item x="1308"/>
        <item x="3744"/>
        <item x="1361"/>
        <item x="4675"/>
        <item x="1647"/>
        <item x="3036"/>
        <item x="37"/>
        <item x="2196"/>
        <item x="998"/>
        <item x="2240"/>
        <item x="3743"/>
        <item x="3469"/>
        <item x="997"/>
        <item x="4458"/>
        <item x="2239"/>
        <item x="786"/>
        <item x="996"/>
        <item x="2365"/>
        <item x="3607"/>
        <item x="1360"/>
        <item x="785"/>
        <item x="784"/>
        <item x="36"/>
        <item x="2238"/>
        <item x="587"/>
        <item x="4054"/>
        <item x="1359"/>
        <item x="2522"/>
        <item x="1358"/>
        <item x="2237"/>
        <item x="35"/>
        <item x="2521"/>
        <item x="391"/>
        <item x="1508"/>
        <item x="4330"/>
        <item x="3606"/>
        <item x="1646"/>
        <item x="2364"/>
        <item x="2108"/>
        <item x="4329"/>
        <item x="3338"/>
        <item x="3035"/>
        <item x="4053"/>
        <item x="4587"/>
        <item x="34"/>
        <item x="2363"/>
        <item x="1176"/>
        <item x="2107"/>
        <item x="2195"/>
        <item x="586"/>
        <item x="1175"/>
        <item x="3134"/>
        <item x="995"/>
        <item x="4289"/>
        <item x="33"/>
        <item x="1957"/>
        <item x="783"/>
        <item x="3897"/>
        <item x="2236"/>
        <item x="3742"/>
        <item x="782"/>
        <item x="3605"/>
        <item x="781"/>
        <item x="3034"/>
        <item x="390"/>
        <item x="4715"/>
        <item x="1174"/>
        <item x="994"/>
        <item x="4586"/>
        <item x="3187"/>
        <item x="1796"/>
        <item x="1357"/>
        <item x="4714"/>
        <item x="4457"/>
        <item x="3186"/>
        <item x="4456"/>
        <item x="2106"/>
        <item x="3741"/>
        <item x="4328"/>
        <item x="2066"/>
        <item x="780"/>
        <item x="3740"/>
        <item x="2520"/>
        <item x="2235"/>
        <item x="2362"/>
        <item x="993"/>
        <item x="585"/>
        <item x="4455"/>
        <item x="779"/>
        <item x="2832"/>
        <item x="1356"/>
        <item x="1604"/>
        <item x="2105"/>
        <item x="1307"/>
        <item x="4175"/>
        <item x="1795"/>
        <item x="4454"/>
        <item x="778"/>
        <item x="584"/>
        <item x="389"/>
        <item x="3185"/>
        <item x="2519"/>
        <item x="208"/>
        <item x="3337"/>
        <item x="1645"/>
        <item x="3298"/>
        <item x="2104"/>
        <item x="1956"/>
        <item x="2655"/>
        <item x="4327"/>
        <item x="1507"/>
        <item x="32"/>
        <item x="1794"/>
        <item x="1173"/>
        <item x="2654"/>
        <item x="4326"/>
        <item x="583"/>
        <item x="3336"/>
        <item x="3563"/>
        <item x="322"/>
        <item x="2653"/>
        <item x="3184"/>
        <item x="1955"/>
        <item x="1470"/>
        <item x="31"/>
        <item x="777"/>
        <item x="2103"/>
        <item x="2102"/>
        <item x="30"/>
        <item x="4713"/>
        <item x="4174"/>
        <item x="388"/>
        <item x="1306"/>
        <item x="1506"/>
        <item x="2234"/>
        <item x="2652"/>
        <item x="2992"/>
        <item x="2361"/>
        <item x="4325"/>
        <item x="29"/>
        <item x="3468"/>
        <item x="776"/>
        <item x="775"/>
        <item x="3335"/>
        <item x="3183"/>
        <item x="4417"/>
        <item x="2233"/>
        <item x="4173"/>
        <item x="3467"/>
        <item x="387"/>
        <item x="321"/>
        <item x="1505"/>
        <item x="207"/>
        <item x="2518"/>
        <item x="206"/>
        <item x="4585"/>
        <item x="1954"/>
        <item x="4172"/>
        <item x="3182"/>
        <item x="4171"/>
        <item x="2232"/>
        <item x="3896"/>
        <item x="1172"/>
        <item x="2065"/>
        <item x="205"/>
        <item x="4324"/>
        <item x="4323"/>
        <item x="774"/>
        <item x="1504"/>
        <item x="2231"/>
        <item x="773"/>
        <item x="28"/>
        <item x="992"/>
        <item x="2064"/>
        <item x="2517"/>
        <item x="1171"/>
        <item x="3895"/>
        <item x="3033"/>
        <item x="2101"/>
        <item x="1644"/>
        <item x="3739"/>
        <item x="772"/>
        <item x="3894"/>
        <item x="1953"/>
        <item x="991"/>
        <item x="4712"/>
        <item x="386"/>
        <item x="2831"/>
        <item x="3738"/>
        <item x="3334"/>
        <item x="1170"/>
        <item x="582"/>
        <item x="1169"/>
        <item x="1168"/>
        <item x="1503"/>
        <item x="2830"/>
        <item x="1167"/>
        <item x="3466"/>
        <item x="1643"/>
        <item x="4453"/>
        <item x="990"/>
        <item x="1355"/>
        <item x="771"/>
        <item x="3604"/>
        <item x="1952"/>
        <item x="204"/>
        <item x="4052"/>
        <item x="3893"/>
        <item x="4584"/>
        <item x="1642"/>
        <item x="2100"/>
        <item x="1951"/>
        <item x="3181"/>
        <item x="770"/>
        <item x="385"/>
        <item x="3333"/>
        <item x="2099"/>
        <item x="581"/>
        <item x="3603"/>
        <item x="3892"/>
        <item x="2829"/>
        <item x="580"/>
        <item x="3737"/>
        <item x="3032"/>
        <item x="384"/>
        <item x="3031"/>
        <item x="3602"/>
        <item x="4322"/>
        <item x="2360"/>
        <item x="4321"/>
        <item x="383"/>
        <item x="382"/>
        <item x="3030"/>
        <item x="4320"/>
        <item x="1166"/>
        <item x="3180"/>
        <item x="1793"/>
        <item x="2828"/>
        <item x="203"/>
        <item x="381"/>
        <item x="4711"/>
        <item x="1641"/>
        <item x="2516"/>
        <item x="3465"/>
        <item x="3029"/>
        <item x="3028"/>
        <item x="2515"/>
        <item x="3027"/>
        <item x="4710"/>
        <item x="380"/>
        <item x="1165"/>
        <item x="2991"/>
        <item x="1759"/>
        <item x="3464"/>
        <item x="1792"/>
        <item x="202"/>
        <item x="4170"/>
        <item x="27"/>
        <item x="1164"/>
        <item x="2230"/>
        <item x="769"/>
        <item x="3463"/>
        <item x="3179"/>
        <item x="579"/>
        <item x="1354"/>
        <item x="4452"/>
        <item x="2514"/>
        <item x="3462"/>
        <item x="4583"/>
        <item x="3332"/>
        <item x="201"/>
        <item x="3026"/>
        <item x="1353"/>
        <item x="1502"/>
        <item x="3891"/>
        <item x="2359"/>
        <item x="4051"/>
        <item x="578"/>
        <item x="4709"/>
        <item x="1352"/>
        <item x="3178"/>
        <item x="3461"/>
        <item x="577"/>
        <item x="4416"/>
        <item x="1163"/>
        <item x="3460"/>
        <item x="1791"/>
        <item x="26"/>
        <item x="2651"/>
        <item x="3331"/>
        <item x="4582"/>
        <item x="576"/>
        <item x="4169"/>
        <item x="4674"/>
        <item x="2358"/>
        <item x="379"/>
        <item x="1603"/>
        <item x="1640"/>
        <item x="575"/>
        <item x="3025"/>
        <item x="1501"/>
        <item x="1351"/>
        <item x="4827"/>
        <item x="1162"/>
        <item x="4581"/>
        <item x="3601"/>
        <item x="2098"/>
        <item x="3459"/>
        <item x="2827"/>
        <item x="1950"/>
        <item x="989"/>
        <item x="1350"/>
        <item x="3177"/>
        <item x="2513"/>
        <item x="4580"/>
        <item x="1790"/>
        <item x="1349"/>
        <item x="3600"/>
        <item x="4319"/>
        <item x="3024"/>
        <item x="4708"/>
        <item x="378"/>
        <item x="574"/>
        <item x="1161"/>
        <item x="3458"/>
        <item x="200"/>
        <item x="1949"/>
        <item x="3176"/>
        <item x="4318"/>
        <item x="1160"/>
        <item x="573"/>
        <item x="3023"/>
        <item x="4707"/>
        <item x="4317"/>
        <item x="377"/>
        <item x="25"/>
        <item x="2650"/>
        <item x="1500"/>
        <item x="1159"/>
        <item x="4451"/>
        <item x="4050"/>
        <item x="3599"/>
        <item x="4049"/>
        <item x="3457"/>
        <item x="4706"/>
        <item x="2229"/>
        <item x="1129"/>
        <item x="3330"/>
        <item x="4048"/>
        <item x="4450"/>
        <item x="1499"/>
        <item x="2097"/>
        <item x="1348"/>
        <item x="1158"/>
        <item x="4579"/>
        <item x="3598"/>
        <item x="24"/>
        <item x="768"/>
        <item x="1157"/>
        <item x="3297"/>
        <item x="23"/>
        <item x="2357"/>
        <item x="4449"/>
        <item x="167"/>
        <item x="376"/>
        <item x="3698"/>
        <item x="2826"/>
        <item x="22"/>
        <item x="4705"/>
        <item x="1639"/>
        <item x="3329"/>
        <item x="572"/>
        <item x="3890"/>
        <item x="571"/>
        <item x="1156"/>
        <item x="4578"/>
        <item x="3328"/>
        <item x="199"/>
        <item x="375"/>
        <item x="1789"/>
        <item x="2356"/>
        <item x="2096"/>
        <item x="1155"/>
        <item x="2825"/>
        <item x="4704"/>
        <item x="3889"/>
        <item x="3597"/>
        <item x="21"/>
        <item x="2824"/>
        <item x="4168"/>
        <item x="2228"/>
        <item x="4316"/>
        <item x="198"/>
        <item x="767"/>
        <item x="2783"/>
        <item x="3456"/>
        <item x="2355"/>
        <item x="4577"/>
        <item x="3327"/>
        <item x="374"/>
        <item x="20"/>
        <item x="2095"/>
        <item x="4448"/>
        <item x="4703"/>
        <item x="3736"/>
        <item x="4576"/>
        <item x="2619"/>
        <item x="2823"/>
        <item x="988"/>
        <item x="19"/>
        <item x="570"/>
        <item x="373"/>
        <item x="4702"/>
        <item x="1498"/>
        <item x="372"/>
        <item x="2822"/>
        <item x="2094"/>
        <item x="4047"/>
        <item x="4167"/>
        <item x="766"/>
        <item x="3175"/>
        <item x="1497"/>
        <item x="2478"/>
        <item x="3326"/>
        <item x="3596"/>
        <item x="765"/>
        <item x="2227"/>
        <item x="3735"/>
        <item x="2821"/>
        <item x="569"/>
        <item x="4166"/>
        <item x="568"/>
        <item x="3734"/>
        <item x="3022"/>
        <item x="2649"/>
        <item x="3455"/>
        <item x="3174"/>
        <item x="4315"/>
        <item x="197"/>
        <item x="2354"/>
        <item x="2648"/>
        <item x="4046"/>
        <item x="1788"/>
        <item x="567"/>
        <item x="196"/>
        <item x="2782"/>
        <item x="4314"/>
        <item x="4045"/>
        <item x="4447"/>
        <item x="4044"/>
        <item x="4313"/>
        <item x="764"/>
        <item x="371"/>
        <item x="18"/>
        <item x="566"/>
        <item x="4701"/>
        <item x="3173"/>
        <item x="3325"/>
        <item x="2353"/>
        <item x="2512"/>
        <item x="2511"/>
        <item x="2352"/>
        <item x="3733"/>
        <item x="370"/>
        <item x="17"/>
        <item x="369"/>
        <item x="987"/>
        <item x="3296"/>
        <item x="2351"/>
        <item x="3172"/>
        <item x="1496"/>
        <item x="2820"/>
        <item x="368"/>
        <item x="4043"/>
        <item x="2226"/>
        <item x="1638"/>
        <item x="3732"/>
        <item x="1787"/>
        <item x="1469"/>
        <item x="3171"/>
        <item x="3021"/>
        <item x="565"/>
        <item x="16"/>
        <item x="3595"/>
        <item x="3170"/>
        <item x="763"/>
        <item x="3454"/>
        <item x="195"/>
        <item x="1347"/>
        <item x="2819"/>
        <item x="4165"/>
        <item x="15"/>
        <item x="1948"/>
        <item x="4446"/>
        <item x="986"/>
        <item x="367"/>
        <item x="3020"/>
        <item x="3562"/>
        <item x="2647"/>
        <item x="985"/>
        <item x="2225"/>
        <item x="3324"/>
        <item x="2350"/>
        <item x="2093"/>
        <item x="1346"/>
        <item x="3731"/>
        <item x="3019"/>
        <item x="14"/>
        <item x="4445"/>
        <item x="4575"/>
        <item x="1154"/>
        <item x="366"/>
        <item x="762"/>
        <item x="3323"/>
        <item x="3730"/>
        <item x="13"/>
        <item x="4312"/>
        <item x="3888"/>
        <item x="564"/>
        <item x="2646"/>
        <item x="3594"/>
        <item x="3729"/>
        <item x="3728"/>
        <item x="1786"/>
        <item x="3453"/>
        <item x="3887"/>
        <item x="1637"/>
        <item x="4164"/>
        <item x="761"/>
        <item x="2645"/>
        <item x="365"/>
        <item x="1495"/>
        <item x="4574"/>
        <item x="984"/>
        <item x="2092"/>
        <item x="3886"/>
        <item x="4700"/>
        <item x="2224"/>
        <item x="2510"/>
        <item x="3322"/>
        <item x="12"/>
        <item x="1636"/>
        <item x="1153"/>
        <item x="3452"/>
        <item x="4699"/>
        <item x="2091"/>
        <item x="1152"/>
        <item x="2818"/>
        <item x="364"/>
        <item x="760"/>
        <item x="1494"/>
        <item x="3593"/>
        <item x="3018"/>
        <item x="1151"/>
        <item x="4311"/>
        <item x="2817"/>
        <item x="1128"/>
        <item x="1345"/>
        <item x="3017"/>
        <item x="3321"/>
        <item x="1493"/>
        <item x="2509"/>
        <item x="2349"/>
        <item x="759"/>
        <item x="3320"/>
        <item x="2090"/>
        <item x="983"/>
        <item x="2816"/>
        <item x="758"/>
        <item x="1635"/>
        <item x="363"/>
        <item x="563"/>
        <item x="1150"/>
        <item x="2223"/>
        <item x="1492"/>
        <item x="4310"/>
        <item x="1634"/>
        <item x="4444"/>
        <item x="2508"/>
        <item x="362"/>
        <item x="3016"/>
        <item x="2815"/>
        <item x="3592"/>
        <item x="4288"/>
        <item x="361"/>
        <item x="2063"/>
        <item x="3169"/>
        <item x="3015"/>
        <item x="1758"/>
        <item x="3885"/>
        <item x="1491"/>
        <item x="982"/>
        <item x="2814"/>
        <item x="4309"/>
        <item x="3168"/>
        <item x="4698"/>
        <item x="4573"/>
        <item x="4697"/>
        <item x="4696"/>
        <item x="11"/>
        <item x="562"/>
        <item x="4443"/>
        <item x="3167"/>
        <item x="4442"/>
        <item x="360"/>
        <item x="194"/>
        <item x="2089"/>
        <item x="4441"/>
        <item x="1633"/>
        <item x="3014"/>
        <item x="10"/>
        <item x="2813"/>
        <item x="3591"/>
        <item x="3590"/>
        <item x="561"/>
        <item x="560"/>
        <item x="4572"/>
        <item x="559"/>
        <item x="359"/>
        <item x="2222"/>
        <item x="3884"/>
        <item x="3319"/>
        <item x="558"/>
        <item x="1785"/>
        <item x="4308"/>
        <item x="557"/>
        <item x="1632"/>
        <item x="2348"/>
        <item x="4440"/>
        <item x="2812"/>
        <item x="2811"/>
        <item x="1305"/>
        <item x="981"/>
        <item x="3166"/>
        <item x="3883"/>
        <item x="1490"/>
        <item x="1631"/>
        <item x="1344"/>
        <item x="1630"/>
        <item x="1629"/>
        <item x="2221"/>
        <item x="3882"/>
        <item x="3429"/>
        <item x="2088"/>
        <item x="3697"/>
        <item x="3589"/>
        <item x="2347"/>
        <item x="2062"/>
        <item x="3727"/>
        <item x="3318"/>
        <item x="2810"/>
        <item x="1149"/>
        <item x="1343"/>
        <item x="2087"/>
        <item x="4163"/>
        <item x="1342"/>
        <item x="2507"/>
        <item x="757"/>
        <item x="2809"/>
        <item x="4673"/>
        <item x="980"/>
        <item x="2644"/>
        <item x="979"/>
        <item x="358"/>
        <item x="978"/>
        <item x="3165"/>
        <item x="3164"/>
        <item x="357"/>
        <item x="556"/>
        <item x="3588"/>
        <item x="1341"/>
        <item x="356"/>
        <item x="3587"/>
        <item x="1148"/>
        <item x="3726"/>
        <item x="3317"/>
        <item x="1628"/>
        <item x="977"/>
        <item x="1627"/>
        <item x="756"/>
        <item x="355"/>
        <item x="1340"/>
        <item x="3316"/>
        <item x="354"/>
        <item x="3881"/>
        <item x="1147"/>
        <item x="3315"/>
        <item x="2506"/>
        <item x="4307"/>
        <item x="1146"/>
        <item x="3163"/>
        <item x="3586"/>
        <item x="4695"/>
        <item x="353"/>
        <item x="1145"/>
        <item x="1339"/>
        <item x="755"/>
        <item x="754"/>
        <item x="193"/>
        <item x="352"/>
        <item x="4571"/>
        <item x="2346"/>
        <item x="4570"/>
        <item x="1626"/>
        <item x="3162"/>
        <item x="4042"/>
        <item x="2505"/>
        <item x="976"/>
        <item x="9"/>
        <item x="1489"/>
        <item x="555"/>
        <item x="2618"/>
        <item x="3161"/>
        <item x="3013"/>
        <item x="975"/>
        <item x="192"/>
        <item x="3295"/>
        <item x="3314"/>
        <item x="4415"/>
        <item x="4306"/>
        <item x="4439"/>
        <item x="1625"/>
        <item x="3160"/>
        <item x="351"/>
        <item x="3880"/>
        <item x="8"/>
        <item x="4694"/>
        <item x="4041"/>
        <item x="3725"/>
        <item x="3159"/>
        <item x="1144"/>
        <item x="2220"/>
        <item x="3724"/>
        <item x="4693"/>
        <item x="1143"/>
        <item x="1142"/>
        <item x="3585"/>
        <item x="4692"/>
        <item x="1784"/>
        <item x="1338"/>
        <item x="2219"/>
        <item x="1337"/>
        <item x="4691"/>
        <item x="3012"/>
        <item x="3313"/>
        <item x="554"/>
        <item x="3158"/>
        <item x="2808"/>
        <item x="4162"/>
        <item x="2345"/>
        <item x="974"/>
        <item x="753"/>
        <item x="2643"/>
        <item x="4569"/>
        <item x="2218"/>
        <item x="4438"/>
        <item x="3294"/>
        <item x="3451"/>
        <item x="752"/>
        <item x="2217"/>
        <item x="1468"/>
        <item x="2086"/>
        <item x="553"/>
        <item x="552"/>
        <item x="2504"/>
        <item x="3450"/>
        <item x="2216"/>
        <item x="2503"/>
        <item x="4161"/>
        <item x="3312"/>
        <item x="191"/>
        <item x="3723"/>
        <item x="4437"/>
        <item x="973"/>
        <item x="3311"/>
        <item x="7"/>
        <item x="1624"/>
        <item x="2502"/>
        <item x="2807"/>
        <item x="4414"/>
        <item x="3584"/>
        <item x="2501"/>
        <item x="4413"/>
        <item x="4436"/>
        <item x="4305"/>
        <item x="3449"/>
        <item x="4826"/>
        <item x="2806"/>
        <item x="3310"/>
        <item x="1141"/>
        <item x="2215"/>
        <item x="3133"/>
        <item x="1336"/>
        <item x="3583"/>
        <item x="1623"/>
        <item x="2500"/>
        <item x="2085"/>
        <item x="4568"/>
        <item x="972"/>
        <item x="751"/>
        <item x="3309"/>
        <item x="971"/>
        <item x="1947"/>
        <item x="2617"/>
        <item x="1757"/>
        <item x="2084"/>
        <item x="2616"/>
        <item x="3879"/>
        <item x="2499"/>
        <item x="4304"/>
        <item x="3582"/>
        <item x="4672"/>
        <item x="1335"/>
        <item x="750"/>
        <item x="350"/>
        <item x="2498"/>
        <item x="3448"/>
        <item x="2214"/>
        <item x="1140"/>
        <item x="4303"/>
        <item x="551"/>
        <item x="349"/>
        <item x="1488"/>
        <item x="3308"/>
        <item x="749"/>
        <item x="4435"/>
        <item x="2213"/>
        <item x="4040"/>
        <item x="4690"/>
        <item x="2642"/>
        <item x="2805"/>
        <item x="190"/>
        <item x="2212"/>
        <item x="4160"/>
        <item x="2804"/>
        <item x="2497"/>
        <item x="348"/>
        <item x="4159"/>
        <item x="970"/>
        <item x="3307"/>
        <item x="2803"/>
        <item x="3878"/>
        <item x="3011"/>
        <item x="969"/>
        <item x="1622"/>
        <item x="4287"/>
        <item x="347"/>
        <item x="968"/>
        <item x="2061"/>
        <item x="4039"/>
        <item x="4158"/>
        <item x="6"/>
        <item x="1487"/>
        <item x="1467"/>
        <item x="1783"/>
        <item x="3696"/>
        <item x="4434"/>
        <item x="4038"/>
        <item x="1334"/>
        <item x="967"/>
        <item x="2496"/>
        <item x="3306"/>
        <item x="1946"/>
        <item x="2495"/>
        <item x="5"/>
        <item x="1333"/>
        <item x="748"/>
        <item x="2494"/>
        <item x="3722"/>
        <item x="1945"/>
        <item x="966"/>
        <item x="4567"/>
        <item x="4689"/>
        <item x="2477"/>
        <item x="3581"/>
        <item x="2493"/>
        <item x="1304"/>
        <item x="3157"/>
        <item x="965"/>
        <item x="4037"/>
        <item x="2211"/>
        <item x="942"/>
        <item x="3721"/>
        <item x="2083"/>
        <item x="3156"/>
        <item x="4433"/>
        <item x="2615"/>
        <item x="3155"/>
        <item x="1944"/>
        <item x="346"/>
        <item x="1782"/>
        <item x="3580"/>
        <item x="4302"/>
        <item x="345"/>
        <item x="4825"/>
        <item x="747"/>
        <item x="3447"/>
        <item x="189"/>
        <item x="3446"/>
        <item x="1781"/>
        <item x="964"/>
        <item x="3010"/>
        <item x="4824"/>
        <item x="344"/>
        <item x="2082"/>
        <item x="2781"/>
        <item x="2210"/>
        <item x="3720"/>
        <item x="2802"/>
        <item x="3293"/>
        <item x="963"/>
        <item x="1621"/>
        <item x="2801"/>
        <item x="1928"/>
        <item x="343"/>
        <item x="188"/>
        <item x="342"/>
        <item x="2209"/>
        <item x="187"/>
        <item x="2208"/>
        <item x="341"/>
        <item x="1139"/>
        <item x="3009"/>
        <item x="962"/>
        <item x="961"/>
        <item x="3860"/>
        <item x="3154"/>
        <item x="2800"/>
        <item x="2081"/>
        <item x="1138"/>
        <item x="2080"/>
        <item x="1486"/>
        <item x="186"/>
        <item x="1332"/>
        <item x="3305"/>
        <item x="4688"/>
        <item x="2641"/>
        <item x="4432"/>
        <item x="3008"/>
        <item x="1780"/>
        <item x="3877"/>
        <item x="2207"/>
        <item x="2206"/>
        <item x="960"/>
        <item x="4566"/>
        <item x="2079"/>
        <item x="2078"/>
        <item x="2799"/>
        <item x="959"/>
        <item x="4157"/>
        <item x="1485"/>
        <item x="3719"/>
        <item x="2205"/>
        <item x="2798"/>
        <item x="3445"/>
        <item x="1620"/>
        <item x="746"/>
        <item x="3718"/>
        <item x="3876"/>
        <item x="3153"/>
        <item x="340"/>
        <item x="4301"/>
        <item x="3007"/>
        <item x="1331"/>
        <item x="2797"/>
        <item x="3152"/>
        <item x="3875"/>
        <item x="2077"/>
        <item x="550"/>
        <item x="958"/>
        <item x="1484"/>
        <item x="4"/>
        <item x="2204"/>
        <item x="3304"/>
        <item x="3151"/>
        <item x="957"/>
        <item x="3150"/>
        <item x="3149"/>
        <item x="1619"/>
        <item x="1483"/>
        <item x="549"/>
        <item x="4300"/>
        <item x="3006"/>
        <item x="2640"/>
        <item x="3148"/>
        <item x="2076"/>
        <item x="185"/>
        <item x="1927"/>
        <item x="1303"/>
        <item x="3005"/>
        <item x="3147"/>
        <item x="339"/>
        <item x="4299"/>
        <item x="1330"/>
        <item x="1779"/>
        <item x="4298"/>
        <item x="2796"/>
        <item x="184"/>
        <item x="1943"/>
        <item x="2639"/>
        <item x="183"/>
        <item x="3146"/>
        <item x="3"/>
        <item x="1618"/>
        <item x="3145"/>
        <item x="4036"/>
        <item x="1778"/>
        <item x="3444"/>
        <item x="2638"/>
        <item x="3004"/>
        <item x="320"/>
        <item x="3859"/>
        <item x="2637"/>
        <item x="4431"/>
        <item x="1137"/>
        <item x="3428"/>
        <item x="1617"/>
        <item x="1482"/>
        <item x="4565"/>
        <item x="3874"/>
        <item x="1602"/>
        <item x="2636"/>
        <item x="1616"/>
        <item x="956"/>
        <item x="745"/>
        <item x="3443"/>
        <item x="3717"/>
        <item x="2"/>
        <item x="4430"/>
        <item x="338"/>
        <item x="548"/>
        <item x="3579"/>
        <item x="1777"/>
        <item x="2075"/>
        <item x="744"/>
        <item x="3442"/>
        <item x="1615"/>
        <item x="3003"/>
        <item x="2795"/>
        <item x="4029"/>
        <item x="4671"/>
        <item x="3716"/>
        <item x="536"/>
        <item x="1614"/>
        <item x="2334"/>
        <item x="1481"/>
        <item x="3715"/>
        <item x="3144"/>
        <item x="2990"/>
        <item x="3143"/>
        <item x="1329"/>
        <item x="3002"/>
        <item x="2794"/>
        <item x="3578"/>
        <item x="1480"/>
        <item x="2074"/>
        <item x="337"/>
        <item x="4297"/>
        <item x="547"/>
        <item x="2203"/>
        <item x="4035"/>
        <item x="4429"/>
        <item x="2793"/>
        <item x="4034"/>
        <item x="3441"/>
        <item x="4687"/>
        <item x="1"/>
        <item x="955"/>
        <item x="3714"/>
        <item x="954"/>
        <item x="4033"/>
        <item x="4156"/>
        <item x="3873"/>
        <item x="2073"/>
        <item x="1776"/>
        <item x="2492"/>
        <item x="0"/>
        <item x="4155"/>
        <item x="3577"/>
        <item x="3872"/>
        <item x="953"/>
        <item t="default"/>
      </items>
    </pivotField>
    <pivotField axis="axisRow" showAll="0">
      <items count="49">
        <item x="24"/>
        <item x="27"/>
        <item x="5"/>
        <item x="1"/>
        <item x="25"/>
        <item x="2"/>
        <item x="39"/>
        <item x="29"/>
        <item x="45"/>
        <item x="16"/>
        <item x="0"/>
        <item x="36"/>
        <item x="35"/>
        <item x="43"/>
        <item x="30"/>
        <item x="37"/>
        <item x="4"/>
        <item x="3"/>
        <item x="12"/>
        <item x="11"/>
        <item x="21"/>
        <item x="15"/>
        <item x="41"/>
        <item x="14"/>
        <item x="19"/>
        <item x="22"/>
        <item x="17"/>
        <item x="47"/>
        <item x="8"/>
        <item x="34"/>
        <item x="23"/>
        <item x="13"/>
        <item x="28"/>
        <item x="6"/>
        <item x="42"/>
        <item x="20"/>
        <item x="26"/>
        <item x="32"/>
        <item x="46"/>
        <item x="10"/>
        <item x="40"/>
        <item x="18"/>
        <item x="31"/>
        <item x="33"/>
        <item x="9"/>
        <item x="38"/>
        <item x="4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3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dataFields count="1">
    <dataField name="Count of Transaction ID" fld="0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1BC432-1C65-4686-BB77-E9CFD1B06937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1:G50" firstHeaderRow="1" firstDataRow="1" firstDataCol="1"/>
  <pivotFields count="17">
    <pivotField showAll="0"/>
    <pivotField numFmtId="14" showAll="0"/>
    <pivotField numFmtId="164" showAll="0">
      <items count="4841">
        <item x="1302"/>
        <item x="3561"/>
        <item x="4405"/>
        <item x="4404"/>
        <item x="4554"/>
        <item x="2344"/>
        <item x="1127"/>
        <item x="1466"/>
        <item x="4553"/>
        <item x="4552"/>
        <item x="3560"/>
        <item x="2476"/>
        <item x="4403"/>
        <item x="4823"/>
        <item x="4402"/>
        <item x="4551"/>
        <item x="1301"/>
        <item x="1126"/>
        <item x="2194"/>
        <item x="2780"/>
        <item x="3292"/>
        <item x="166"/>
        <item x="1300"/>
        <item x="2779"/>
        <item x="2614"/>
        <item x="3291"/>
        <item x="1601"/>
        <item x="535"/>
        <item x="2778"/>
        <item x="1465"/>
        <item x="3713"/>
        <item x="4550"/>
        <item x="4670"/>
        <item x="2475"/>
        <item x="2343"/>
        <item x="3695"/>
        <item x="319"/>
        <item x="4822"/>
        <item x="1299"/>
        <item x="2342"/>
        <item x="1756"/>
        <item x="4821"/>
        <item x="1125"/>
        <item x="1755"/>
        <item x="2333"/>
        <item x="1754"/>
        <item x="2491"/>
        <item x="1124"/>
        <item x="1464"/>
        <item x="1600"/>
        <item x="2490"/>
        <item x="4669"/>
        <item x="3559"/>
        <item x="3694"/>
        <item x="2474"/>
        <item x="2613"/>
        <item x="1599"/>
        <item x="1598"/>
        <item x="1298"/>
        <item x="2777"/>
        <item x="2332"/>
        <item x="1753"/>
        <item x="3440"/>
        <item x="4668"/>
        <item x="2635"/>
        <item x="4401"/>
        <item x="4667"/>
        <item x="165"/>
        <item x="1597"/>
        <item x="2489"/>
        <item x="3290"/>
        <item x="4400"/>
        <item x="1596"/>
        <item x="2634"/>
        <item x="3858"/>
        <item x="2473"/>
        <item x="2776"/>
        <item x="1297"/>
        <item x="2488"/>
        <item x="3427"/>
        <item x="1463"/>
        <item x="3857"/>
        <item x="2472"/>
        <item x="2775"/>
        <item x="534"/>
        <item x="1462"/>
        <item x="3558"/>
        <item x="2612"/>
        <item x="318"/>
        <item x="4549"/>
        <item x="2611"/>
        <item x="4399"/>
        <item x="3856"/>
        <item x="546"/>
        <item x="3557"/>
        <item x="3693"/>
        <item x="2774"/>
        <item x="182"/>
        <item x="2773"/>
        <item x="1595"/>
        <item x="533"/>
        <item x="2633"/>
        <item x="1752"/>
        <item x="3712"/>
        <item x="1296"/>
        <item x="2471"/>
        <item x="1123"/>
        <item x="4548"/>
        <item x="4547"/>
        <item x="336"/>
        <item x="1751"/>
        <item x="1122"/>
        <item x="1295"/>
        <item x="4546"/>
        <item x="3556"/>
        <item x="1750"/>
        <item x="4545"/>
        <item x="4544"/>
        <item x="2792"/>
        <item x="3692"/>
        <item x="3555"/>
        <item x="4686"/>
        <item x="1121"/>
        <item x="4820"/>
        <item x="2772"/>
        <item x="1120"/>
        <item x="164"/>
        <item x="2610"/>
        <item x="4286"/>
        <item x="163"/>
        <item x="1461"/>
        <item x="3289"/>
        <item x="3855"/>
        <item x="1749"/>
        <item x="2193"/>
        <item x="2331"/>
        <item x="317"/>
        <item x="4412"/>
        <item x="1594"/>
        <item x="2330"/>
        <item x="4819"/>
        <item x="4428"/>
        <item x="1460"/>
        <item x="2632"/>
        <item x="3554"/>
        <item x="4411"/>
        <item x="162"/>
        <item x="4666"/>
        <item x="4564"/>
        <item x="1119"/>
        <item x="3711"/>
        <item x="161"/>
        <item x="1593"/>
        <item x="3553"/>
        <item x="3854"/>
        <item x="4818"/>
        <item x="728"/>
        <item x="4665"/>
        <item x="532"/>
        <item x="3288"/>
        <item x="2771"/>
        <item x="3426"/>
        <item x="727"/>
        <item x="1775"/>
        <item x="4839"/>
        <item x="1592"/>
        <item x="316"/>
        <item x="160"/>
        <item x="3287"/>
        <item x="1459"/>
        <item x="1458"/>
        <item x="315"/>
        <item x="2329"/>
        <item x="2770"/>
        <item x="314"/>
        <item x="1591"/>
        <item x="2470"/>
        <item x="1748"/>
        <item x="1118"/>
        <item x="2769"/>
        <item x="313"/>
        <item x="1457"/>
        <item x="4543"/>
        <item x="3552"/>
        <item x="4817"/>
        <item x="1294"/>
        <item x="3853"/>
        <item x="159"/>
        <item x="3691"/>
        <item x="2328"/>
        <item x="312"/>
        <item x="4816"/>
        <item x="3852"/>
        <item x="3425"/>
        <item x="311"/>
        <item x="1293"/>
        <item x="1747"/>
        <item x="4285"/>
        <item x="3690"/>
        <item x="3424"/>
        <item x="4028"/>
        <item x="4410"/>
        <item x="531"/>
        <item x="1292"/>
        <item x="3576"/>
        <item x="4542"/>
        <item x="158"/>
        <item x="2768"/>
        <item x="1746"/>
        <item x="3851"/>
        <item x="4815"/>
        <item x="4814"/>
        <item x="335"/>
        <item x="4664"/>
        <item x="3286"/>
        <item x="157"/>
        <item x="3871"/>
        <item x="4663"/>
        <item x="4662"/>
        <item x="2989"/>
        <item x="310"/>
        <item x="3551"/>
        <item x="1456"/>
        <item x="309"/>
        <item x="1291"/>
        <item x="3850"/>
        <item x="726"/>
        <item x="2469"/>
        <item x="4541"/>
        <item x="2988"/>
        <item x="725"/>
        <item x="2767"/>
        <item x="1455"/>
        <item x="1590"/>
        <item x="3285"/>
        <item x="1454"/>
        <item x="2327"/>
        <item x="1926"/>
        <item x="2791"/>
        <item x="1589"/>
        <item x="4661"/>
        <item x="308"/>
        <item x="1453"/>
        <item x="307"/>
        <item x="4027"/>
        <item x="156"/>
        <item x="2468"/>
        <item x="2192"/>
        <item x="530"/>
        <item x="2609"/>
        <item x="155"/>
        <item x="306"/>
        <item x="4660"/>
        <item x="1117"/>
        <item x="2987"/>
        <item x="1452"/>
        <item x="154"/>
        <item x="3550"/>
        <item x="3689"/>
        <item x="3549"/>
        <item x="1451"/>
        <item x="529"/>
        <item x="3849"/>
        <item x="153"/>
        <item x="2467"/>
        <item x="4563"/>
        <item x="2608"/>
        <item x="3548"/>
        <item x="724"/>
        <item x="4540"/>
        <item x="2766"/>
        <item x="3870"/>
        <item x="181"/>
        <item x="2191"/>
        <item x="4659"/>
        <item x="3284"/>
        <item x="1450"/>
        <item x="3423"/>
        <item x="3422"/>
        <item x="180"/>
        <item x="2986"/>
        <item x="2466"/>
        <item x="4539"/>
        <item x="2985"/>
        <item x="2190"/>
        <item x="2465"/>
        <item x="743"/>
        <item x="4813"/>
        <item x="1116"/>
        <item x="2765"/>
        <item x="3283"/>
        <item x="2984"/>
        <item x="305"/>
        <item x="1925"/>
        <item x="1745"/>
        <item x="1744"/>
        <item x="1924"/>
        <item x="2341"/>
        <item x="4409"/>
        <item x="1923"/>
        <item x="4812"/>
        <item x="723"/>
        <item x="2326"/>
        <item x="528"/>
        <item x="2189"/>
        <item x="4811"/>
        <item x="3421"/>
        <item x="3848"/>
        <item x="527"/>
        <item x="1743"/>
        <item x="4810"/>
        <item x="4809"/>
        <item x="2188"/>
        <item x="4538"/>
        <item x="3420"/>
        <item x="1115"/>
        <item x="4408"/>
        <item x="1774"/>
        <item x="1449"/>
        <item x="1114"/>
        <item x="4407"/>
        <item x="4284"/>
        <item x="3575"/>
        <item x="1922"/>
        <item x="2631"/>
        <item x="1921"/>
        <item x="2764"/>
        <item x="2187"/>
        <item x="3282"/>
        <item x="152"/>
        <item x="1588"/>
        <item x="3688"/>
        <item x="1920"/>
        <item x="2983"/>
        <item x="304"/>
        <item x="4283"/>
        <item x="526"/>
        <item x="4808"/>
        <item x="1290"/>
        <item x="3547"/>
        <item x="1448"/>
        <item x="4807"/>
        <item x="3419"/>
        <item x="3281"/>
        <item x="3847"/>
        <item x="4026"/>
        <item x="1289"/>
        <item x="4806"/>
        <item x="525"/>
        <item x="2607"/>
        <item x="2325"/>
        <item x="2324"/>
        <item x="2464"/>
        <item x="742"/>
        <item x="303"/>
        <item x="3846"/>
        <item x="2463"/>
        <item x="1587"/>
        <item x="1742"/>
        <item x="4427"/>
        <item x="3546"/>
        <item x="4025"/>
        <item x="3418"/>
        <item x="2763"/>
        <item x="524"/>
        <item x="3545"/>
        <item x="2982"/>
        <item x="4282"/>
        <item x="3303"/>
        <item x="4658"/>
        <item x="3280"/>
        <item x="4281"/>
        <item x="523"/>
        <item x="1447"/>
        <item x="4024"/>
        <item x="1586"/>
        <item x="4657"/>
        <item x="722"/>
        <item x="1288"/>
        <item x="721"/>
        <item x="3845"/>
        <item x="1741"/>
        <item x="2186"/>
        <item x="3687"/>
        <item x="1328"/>
        <item x="4023"/>
        <item x="2762"/>
        <item x="2606"/>
        <item x="1740"/>
        <item x="3710"/>
        <item x="3844"/>
        <item x="1113"/>
        <item x="3279"/>
        <item x="4838"/>
        <item x="2605"/>
        <item x="1287"/>
        <item x="2323"/>
        <item x="3417"/>
        <item x="1919"/>
        <item x="4022"/>
        <item x="4837"/>
        <item x="1739"/>
        <item x="1446"/>
        <item x="3544"/>
        <item x="4406"/>
        <item x="2340"/>
        <item x="4805"/>
        <item x="2604"/>
        <item x="2322"/>
        <item x="4537"/>
        <item x="4836"/>
        <item x="151"/>
        <item x="1112"/>
        <item x="3416"/>
        <item x="2761"/>
        <item x="4021"/>
        <item x="3278"/>
        <item x="2760"/>
        <item x="4020"/>
        <item x="2462"/>
        <item x="1286"/>
        <item x="522"/>
        <item x="2759"/>
        <item x="3709"/>
        <item x="3415"/>
        <item x="4536"/>
        <item x="1738"/>
        <item x="4656"/>
        <item x="521"/>
        <item x="4685"/>
        <item x="3843"/>
        <item x="302"/>
        <item x="4535"/>
        <item x="2981"/>
        <item x="4534"/>
        <item x="720"/>
        <item x="3842"/>
        <item x="520"/>
        <item x="3686"/>
        <item x="1111"/>
        <item x="2603"/>
        <item x="1445"/>
        <item x="3574"/>
        <item x="3439"/>
        <item x="4533"/>
        <item x="1285"/>
        <item x="2630"/>
        <item x="4280"/>
        <item x="4804"/>
        <item x="3277"/>
        <item x="2602"/>
        <item x="2980"/>
        <item x="3841"/>
        <item x="4655"/>
        <item x="3276"/>
        <item x="3543"/>
        <item x="4019"/>
        <item x="2979"/>
        <item x="2321"/>
        <item x="1737"/>
        <item x="719"/>
        <item x="2758"/>
        <item x="2185"/>
        <item x="2978"/>
        <item x="3840"/>
        <item x="2461"/>
        <item x="301"/>
        <item x="3542"/>
        <item x="3839"/>
        <item x="4426"/>
        <item x="1736"/>
        <item x="1284"/>
        <item x="4654"/>
        <item x="300"/>
        <item x="3541"/>
        <item x="3838"/>
        <item x="4279"/>
        <item x="1110"/>
        <item x="1283"/>
        <item x="1735"/>
        <item x="718"/>
        <item x="150"/>
        <item x="1585"/>
        <item x="3001"/>
        <item x="2757"/>
        <item x="3837"/>
        <item x="2184"/>
        <item x="1773"/>
        <item x="4532"/>
        <item x="4018"/>
        <item x="519"/>
        <item x="149"/>
        <item x="4684"/>
        <item x="2460"/>
        <item x="1918"/>
        <item x="4531"/>
        <item x="334"/>
        <item x="1734"/>
        <item x="2977"/>
        <item x="3540"/>
        <item x="518"/>
        <item x="1733"/>
        <item x="2202"/>
        <item x="3836"/>
        <item x="4017"/>
        <item x="3275"/>
        <item x="717"/>
        <item x="4653"/>
        <item x="1732"/>
        <item x="1282"/>
        <item x="2183"/>
        <item x="299"/>
        <item x="4652"/>
        <item x="2756"/>
        <item x="4398"/>
        <item x="1136"/>
        <item x="1613"/>
        <item x="1731"/>
        <item x="333"/>
        <item x="1917"/>
        <item x="716"/>
        <item x="1584"/>
        <item x="2976"/>
        <item x="1479"/>
        <item x="517"/>
        <item x="1916"/>
        <item x="1583"/>
        <item x="3539"/>
        <item x="1772"/>
        <item x="1582"/>
        <item x="3685"/>
        <item x="2975"/>
        <item x="2320"/>
        <item x="1581"/>
        <item x="715"/>
        <item x="4651"/>
        <item x="1281"/>
        <item x="4803"/>
        <item x="4397"/>
        <item x="1280"/>
        <item x="2319"/>
        <item x="2601"/>
        <item x="4016"/>
        <item x="148"/>
        <item x="4530"/>
        <item x="4396"/>
        <item x="4015"/>
        <item x="2318"/>
        <item x="3142"/>
        <item x="1580"/>
        <item x="516"/>
        <item x="2201"/>
        <item x="714"/>
        <item x="298"/>
        <item x="4802"/>
        <item x="1730"/>
        <item x="147"/>
        <item x="4296"/>
        <item x="2060"/>
        <item x="1327"/>
        <item x="3538"/>
        <item x="146"/>
        <item x="4278"/>
        <item x="2600"/>
        <item x="4014"/>
        <item x="3274"/>
        <item x="4148"/>
        <item x="4529"/>
        <item x="1915"/>
        <item x="4650"/>
        <item x="1109"/>
        <item x="2755"/>
        <item x="2182"/>
        <item x="3414"/>
        <item x="1108"/>
        <item x="4649"/>
        <item x="1729"/>
        <item x="2059"/>
        <item x="1279"/>
        <item x="3684"/>
        <item x="1107"/>
        <item x="3835"/>
        <item x="3683"/>
        <item x="2487"/>
        <item x="1278"/>
        <item x="1444"/>
        <item x="1728"/>
        <item x="3132"/>
        <item x="3834"/>
        <item x="3273"/>
        <item x="1727"/>
        <item x="1612"/>
        <item x="145"/>
        <item x="3413"/>
        <item x="3537"/>
        <item x="4395"/>
        <item x="2459"/>
        <item x="179"/>
        <item x="2181"/>
        <item x="4295"/>
        <item x="2458"/>
        <item x="144"/>
        <item x="741"/>
        <item x="4147"/>
        <item x="3131"/>
        <item x="1443"/>
        <item x="1326"/>
        <item x="713"/>
        <item x="2457"/>
        <item x="1914"/>
        <item x="2754"/>
        <item x="3412"/>
        <item x="4277"/>
        <item x="2058"/>
        <item x="941"/>
        <item x="2974"/>
        <item x="1277"/>
        <item x="1913"/>
        <item x="3833"/>
        <item x="3411"/>
        <item x="4032"/>
        <item x="1912"/>
        <item x="4276"/>
        <item x="1276"/>
        <item x="515"/>
        <item x="2599"/>
        <item x="4801"/>
        <item x="4528"/>
        <item x="297"/>
        <item x="940"/>
        <item x="1275"/>
        <item x="3272"/>
        <item x="3536"/>
        <item x="712"/>
        <item x="4013"/>
        <item x="1771"/>
        <item x="4012"/>
        <item x="3410"/>
        <item x="143"/>
        <item x="1325"/>
        <item x="4011"/>
        <item x="3535"/>
        <item x="1106"/>
        <item x="939"/>
        <item x="4146"/>
        <item x="2753"/>
        <item x="3832"/>
        <item x="514"/>
        <item x="4648"/>
        <item x="1911"/>
        <item x="1910"/>
        <item x="938"/>
        <item x="2973"/>
        <item x="4145"/>
        <item x="3682"/>
        <item x="3534"/>
        <item x="4835"/>
        <item x="1726"/>
        <item x="513"/>
        <item x="3831"/>
        <item x="1478"/>
        <item x="3830"/>
        <item x="4010"/>
        <item x="4144"/>
        <item x="1442"/>
        <item x="3409"/>
        <item x="3829"/>
        <item x="512"/>
        <item x="2486"/>
        <item x="142"/>
        <item x="2598"/>
        <item x="3681"/>
        <item x="1105"/>
        <item x="4275"/>
        <item x="937"/>
        <item x="2972"/>
        <item x="1274"/>
        <item x="1909"/>
        <item x="1725"/>
        <item x="4009"/>
        <item x="2180"/>
        <item x="4527"/>
        <item x="4274"/>
        <item x="2597"/>
        <item x="3828"/>
        <item x="2752"/>
        <item x="4647"/>
        <item x="511"/>
        <item x="3827"/>
        <item x="2751"/>
        <item x="4008"/>
        <item x="296"/>
        <item x="2456"/>
        <item x="1579"/>
        <item x="936"/>
        <item x="2057"/>
        <item x="4646"/>
        <item x="4007"/>
        <item x="3271"/>
        <item x="711"/>
        <item x="3408"/>
        <item x="935"/>
        <item x="4006"/>
        <item x="1273"/>
        <item x="2750"/>
        <item x="2596"/>
        <item x="3826"/>
        <item x="510"/>
        <item x="295"/>
        <item x="3407"/>
        <item x="934"/>
        <item x="4800"/>
        <item x="2749"/>
        <item x="3680"/>
        <item x="952"/>
        <item x="141"/>
        <item x="3406"/>
        <item x="509"/>
        <item x="4143"/>
        <item x="2179"/>
        <item x="4799"/>
        <item x="1578"/>
        <item x="2595"/>
        <item x="710"/>
        <item x="1441"/>
        <item x="140"/>
        <item x="1724"/>
        <item x="709"/>
        <item x="4391"/>
        <item x="1908"/>
        <item x="4390"/>
        <item x="4005"/>
        <item x="1272"/>
        <item x="139"/>
        <item x="4526"/>
        <item x="4273"/>
        <item x="2748"/>
        <item x="3533"/>
        <item x="2178"/>
        <item x="2317"/>
        <item x="1271"/>
        <item x="2455"/>
        <item x="1907"/>
        <item x="4272"/>
        <item x="2971"/>
        <item x="3532"/>
        <item x="1577"/>
        <item x="708"/>
        <item x="2594"/>
        <item x="2454"/>
        <item x="3270"/>
        <item x="2056"/>
        <item x="1324"/>
        <item x="1576"/>
        <item x="2055"/>
        <item x="4142"/>
        <item x="1440"/>
        <item x="1906"/>
        <item x="1104"/>
        <item x="4389"/>
        <item x="2339"/>
        <item x="4834"/>
        <item x="2747"/>
        <item x="3531"/>
        <item x="1103"/>
        <item x="3130"/>
        <item x="2485"/>
        <item x="4798"/>
        <item x="1270"/>
        <item x="4525"/>
        <item x="3269"/>
        <item x="3268"/>
        <item x="4271"/>
        <item x="1905"/>
        <item x="4004"/>
        <item x="3530"/>
        <item x="740"/>
        <item x="1269"/>
        <item x="2484"/>
        <item x="1575"/>
        <item x="4683"/>
        <item x="3825"/>
        <item x="3529"/>
        <item x="2453"/>
        <item x="933"/>
        <item x="1439"/>
        <item x="2970"/>
        <item x="508"/>
        <item x="707"/>
        <item x="2452"/>
        <item x="4294"/>
        <item x="3141"/>
        <item x="2054"/>
        <item x="2451"/>
        <item x="294"/>
        <item x="3267"/>
        <item x="4388"/>
        <item x="3405"/>
        <item x="3129"/>
        <item x="507"/>
        <item x="4003"/>
        <item x="2450"/>
        <item x="1102"/>
        <item x="3573"/>
        <item x="932"/>
        <item x="1723"/>
        <item x="2746"/>
        <item x="3128"/>
        <item x="1574"/>
        <item x="506"/>
        <item x="293"/>
        <item x="505"/>
        <item x="2969"/>
        <item x="3266"/>
        <item x="292"/>
        <item x="3528"/>
        <item x="951"/>
        <item x="4002"/>
        <item x="2449"/>
        <item x="2968"/>
        <item x="2967"/>
        <item x="1573"/>
        <item x="4141"/>
        <item x="3404"/>
        <item x="3403"/>
        <item x="931"/>
        <item x="2448"/>
        <item x="1101"/>
        <item x="3824"/>
        <item x="3265"/>
        <item x="706"/>
        <item x="2745"/>
        <item x="2447"/>
        <item x="504"/>
        <item x="3402"/>
        <item x="4001"/>
        <item x="3264"/>
        <item x="4797"/>
        <item x="1268"/>
        <item x="705"/>
        <item x="4293"/>
        <item x="1904"/>
        <item x="138"/>
        <item x="3823"/>
        <item x="2629"/>
        <item x="4796"/>
        <item x="4000"/>
        <item x="3999"/>
        <item x="2316"/>
        <item x="704"/>
        <item x="1323"/>
        <item x="137"/>
        <item x="3263"/>
        <item x="3679"/>
        <item x="1903"/>
        <item x="2177"/>
        <item x="1572"/>
        <item x="2593"/>
        <item x="2966"/>
        <item x="2315"/>
        <item x="3527"/>
        <item x="1267"/>
        <item x="503"/>
        <item x="4387"/>
        <item x="4140"/>
        <item x="3869"/>
        <item x="502"/>
        <item x="2446"/>
        <item x="4386"/>
        <item x="2965"/>
        <item x="2314"/>
        <item x="136"/>
        <item x="930"/>
        <item x="1902"/>
        <item x="4270"/>
        <item x="135"/>
        <item x="703"/>
        <item x="2053"/>
        <item x="4524"/>
        <item x="3822"/>
        <item x="1571"/>
        <item x="4269"/>
        <item x="702"/>
        <item x="1438"/>
        <item x="134"/>
        <item x="2445"/>
        <item x="1722"/>
        <item x="3127"/>
        <item x="3572"/>
        <item x="4385"/>
        <item x="2744"/>
        <item x="4139"/>
        <item x="1570"/>
        <item x="3821"/>
        <item x="2176"/>
        <item x="2444"/>
        <item x="4268"/>
        <item x="2964"/>
        <item x="1100"/>
        <item x="2628"/>
        <item x="291"/>
        <item x="3998"/>
        <item x="1099"/>
        <item x="929"/>
        <item x="4425"/>
        <item x="1770"/>
        <item x="4795"/>
        <item x="1098"/>
        <item x="2963"/>
        <item x="1569"/>
        <item x="1721"/>
        <item x="2443"/>
        <item x="4794"/>
        <item x="2175"/>
        <item x="2743"/>
        <item x="1437"/>
        <item x="928"/>
        <item x="4267"/>
        <item x="4793"/>
        <item x="1135"/>
        <item x="4138"/>
        <item x="1568"/>
        <item x="1266"/>
        <item x="4792"/>
        <item x="501"/>
        <item x="3126"/>
        <item x="290"/>
        <item x="4791"/>
        <item x="1265"/>
        <item x="3438"/>
        <item x="500"/>
        <item x="3868"/>
        <item x="1436"/>
        <item x="499"/>
        <item x="2052"/>
        <item x="1435"/>
        <item x="701"/>
        <item x="1567"/>
        <item x="4790"/>
        <item x="3997"/>
        <item x="289"/>
        <item x="3262"/>
        <item x="1720"/>
        <item x="3678"/>
        <item x="3125"/>
        <item x="2742"/>
        <item x="4266"/>
        <item x="1566"/>
        <item x="545"/>
        <item x="3124"/>
        <item x="4137"/>
        <item x="2592"/>
        <item x="133"/>
        <item x="4562"/>
        <item x="2741"/>
        <item x="4136"/>
        <item x="288"/>
        <item x="3261"/>
        <item x="2740"/>
        <item x="287"/>
        <item x="2962"/>
        <item x="1322"/>
        <item x="2051"/>
        <item x="1719"/>
        <item x="3867"/>
        <item x="1611"/>
        <item x="2961"/>
        <item x="4523"/>
        <item x="950"/>
        <item x="4384"/>
        <item x="3820"/>
        <item x="3401"/>
        <item x="1901"/>
        <item x="3677"/>
        <item x="1718"/>
        <item x="286"/>
        <item x="2627"/>
        <item x="4383"/>
        <item x="1942"/>
        <item x="1321"/>
        <item x="4522"/>
        <item x="2591"/>
        <item x="3260"/>
        <item x="3123"/>
        <item x="3708"/>
        <item x="3819"/>
        <item x="4789"/>
        <item x="2960"/>
        <item x="4645"/>
        <item x="285"/>
        <item x="3818"/>
        <item x="700"/>
        <item x="3122"/>
        <item x="3676"/>
        <item x="4521"/>
        <item x="132"/>
        <item x="2313"/>
        <item x="1097"/>
        <item x="3817"/>
        <item x="2442"/>
        <item x="2739"/>
        <item x="3259"/>
        <item x="927"/>
        <item x="1096"/>
        <item x="3816"/>
        <item x="131"/>
        <item x="1434"/>
        <item x="926"/>
        <item x="4833"/>
        <item x="2174"/>
        <item x="699"/>
        <item x="3675"/>
        <item x="1433"/>
        <item x="498"/>
        <item x="2050"/>
        <item x="3140"/>
        <item x="2738"/>
        <item x="2626"/>
        <item x="4644"/>
        <item x="1565"/>
        <item x="3400"/>
        <item x="925"/>
        <item x="2590"/>
        <item x="3399"/>
        <item x="1095"/>
        <item x="4520"/>
        <item x="497"/>
        <item x="2959"/>
        <item x="2173"/>
        <item x="284"/>
        <item x="3000"/>
        <item x="1717"/>
        <item x="4135"/>
        <item x="2049"/>
        <item x="2737"/>
        <item x="4519"/>
        <item x="2589"/>
        <item x="1264"/>
        <item x="3526"/>
        <item x="3121"/>
        <item x="2958"/>
        <item x="1900"/>
        <item x="3996"/>
        <item x="3302"/>
        <item x="2172"/>
        <item x="130"/>
        <item x="4292"/>
        <item x="3120"/>
        <item x="4518"/>
        <item x="3815"/>
        <item x="2171"/>
        <item x="1094"/>
        <item x="496"/>
        <item x="924"/>
        <item x="1134"/>
        <item x="698"/>
        <item x="332"/>
        <item x="2170"/>
        <item x="923"/>
        <item x="4517"/>
        <item x="1263"/>
        <item x="4265"/>
        <item x="2790"/>
        <item x="2312"/>
        <item x="3995"/>
        <item x="922"/>
        <item x="1262"/>
        <item x="4382"/>
        <item x="1899"/>
        <item x="2441"/>
        <item x="697"/>
        <item x="3525"/>
        <item x="3814"/>
        <item x="921"/>
        <item x="1898"/>
        <item x="2169"/>
        <item x="3398"/>
        <item x="1564"/>
        <item x="495"/>
        <item x="1432"/>
        <item x="1897"/>
        <item x="3301"/>
        <item x="3397"/>
        <item x="4643"/>
        <item x="2200"/>
        <item x="2957"/>
        <item x="4154"/>
        <item x="3139"/>
        <item x="129"/>
        <item x="3994"/>
        <item x="3993"/>
        <item x="1896"/>
        <item x="1716"/>
        <item x="3674"/>
        <item x="1715"/>
        <item x="283"/>
        <item x="2168"/>
        <item x="128"/>
        <item x="2956"/>
        <item x="2311"/>
        <item x="920"/>
        <item x="4516"/>
        <item x="4642"/>
        <item x="3992"/>
        <item x="282"/>
        <item x="2310"/>
        <item x="281"/>
        <item x="3119"/>
        <item x="696"/>
        <item x="4381"/>
        <item x="4134"/>
        <item x="1431"/>
        <item x="2789"/>
        <item x="3258"/>
        <item x="2167"/>
        <item x="494"/>
        <item x="695"/>
        <item x="1093"/>
        <item x="127"/>
        <item x="1769"/>
        <item x="2999"/>
        <item x="3257"/>
        <item x="493"/>
        <item x="4264"/>
        <item x="4832"/>
        <item x="2955"/>
        <item x="2736"/>
        <item x="1714"/>
        <item x="280"/>
        <item x="694"/>
        <item x="2954"/>
        <item x="3991"/>
        <item x="1092"/>
        <item x="3118"/>
        <item x="1713"/>
        <item x="3117"/>
        <item x="1895"/>
        <item x="4788"/>
        <item x="1430"/>
        <item x="4263"/>
        <item x="919"/>
        <item x="3116"/>
        <item x="3115"/>
        <item x="1563"/>
        <item x="918"/>
        <item x="1894"/>
        <item x="3114"/>
        <item x="2625"/>
        <item x="4133"/>
        <item x="2953"/>
        <item x="917"/>
        <item x="3113"/>
        <item x="1712"/>
        <item x="4262"/>
        <item x="4153"/>
        <item x="2440"/>
        <item x="279"/>
        <item x="2483"/>
        <item x="3813"/>
        <item x="916"/>
        <item x="2048"/>
        <item x="1893"/>
        <item x="4787"/>
        <item x="3396"/>
        <item x="693"/>
        <item x="3256"/>
        <item x="4261"/>
        <item x="3395"/>
        <item x="2309"/>
        <item x="2952"/>
        <item x="739"/>
        <item x="2439"/>
        <item x="278"/>
        <item x="1261"/>
        <item x="915"/>
        <item x="3812"/>
        <item x="2438"/>
        <item x="1260"/>
        <item x="3990"/>
        <item x="2166"/>
        <item x="4260"/>
        <item x="3255"/>
        <item x="277"/>
        <item x="914"/>
        <item x="3989"/>
        <item x="3524"/>
        <item x="2047"/>
        <item x="2951"/>
        <item x="913"/>
        <item x="2950"/>
        <item x="2949"/>
        <item x="1091"/>
        <item x="3437"/>
        <item x="1320"/>
        <item x="3523"/>
        <item x="2948"/>
        <item x="492"/>
        <item x="3988"/>
        <item x="3112"/>
        <item x="912"/>
        <item x="1477"/>
        <item x="4132"/>
        <item x="911"/>
        <item x="3571"/>
        <item x="3254"/>
        <item x="4424"/>
        <item x="4515"/>
        <item x="491"/>
        <item x="4259"/>
        <item x="1711"/>
        <item x="692"/>
        <item x="738"/>
        <item x="490"/>
        <item x="3987"/>
        <item x="4131"/>
        <item x="2588"/>
        <item x="2308"/>
        <item x="126"/>
        <item x="3986"/>
        <item x="4130"/>
        <item x="3253"/>
        <item x="276"/>
        <item x="737"/>
        <item x="2947"/>
        <item x="910"/>
        <item x="3985"/>
        <item x="3252"/>
        <item x="736"/>
        <item x="1090"/>
        <item x="489"/>
        <item x="2338"/>
        <item x="1562"/>
        <item x="2437"/>
        <item x="909"/>
        <item x="1941"/>
        <item x="2307"/>
        <item x="2735"/>
        <item x="1892"/>
        <item x="4786"/>
        <item x="4514"/>
        <item x="1561"/>
        <item x="4561"/>
        <item x="4129"/>
        <item x="691"/>
        <item x="908"/>
        <item x="907"/>
        <item x="4377"/>
        <item x="4128"/>
        <item x="4376"/>
        <item x="2946"/>
        <item x="1710"/>
        <item x="690"/>
        <item x="2945"/>
        <item x="3251"/>
        <item x="1560"/>
        <item x="1891"/>
        <item x="1709"/>
        <item x="689"/>
        <item x="2587"/>
        <item x="1708"/>
        <item x="1559"/>
        <item x="488"/>
        <item x="125"/>
        <item x="3111"/>
        <item x="3250"/>
        <item x="1890"/>
        <item x="4641"/>
        <item x="2944"/>
        <item x="2943"/>
        <item x="3110"/>
        <item x="1940"/>
        <item x="4258"/>
        <item x="2942"/>
        <item x="2586"/>
        <item x="2436"/>
        <item x="4640"/>
        <item x="906"/>
        <item x="3984"/>
        <item x="688"/>
        <item x="2337"/>
        <item x="1259"/>
        <item x="2435"/>
        <item x="3811"/>
        <item x="2734"/>
        <item x="1558"/>
        <item x="3394"/>
        <item x="275"/>
        <item x="4375"/>
        <item x="2941"/>
        <item x="2585"/>
        <item x="274"/>
        <item x="1707"/>
        <item x="487"/>
        <item x="4785"/>
        <item x="1089"/>
        <item x="2940"/>
        <item x="1889"/>
        <item x="4257"/>
        <item x="2584"/>
        <item x="273"/>
        <item x="1888"/>
        <item x="2306"/>
        <item x="2165"/>
        <item x="486"/>
        <item x="2939"/>
        <item x="124"/>
        <item x="544"/>
        <item x="3109"/>
        <item x="2733"/>
        <item x="1706"/>
        <item x="2046"/>
        <item x="1429"/>
        <item x="2938"/>
        <item x="3810"/>
        <item x="2305"/>
        <item x="4374"/>
        <item x="2045"/>
        <item x="2434"/>
        <item x="2583"/>
        <item x="1887"/>
        <item x="3673"/>
        <item x="3249"/>
        <item x="2433"/>
        <item x="1557"/>
        <item x="1886"/>
        <item x="949"/>
        <item x="123"/>
        <item x="3809"/>
        <item x="4682"/>
        <item x="1088"/>
        <item x="4373"/>
        <item x="2937"/>
        <item x="4031"/>
        <item x="2044"/>
        <item x="4513"/>
        <item x="272"/>
        <item x="1087"/>
        <item x="3808"/>
        <item x="2164"/>
        <item x="1428"/>
        <item x="905"/>
        <item x="687"/>
        <item x="3807"/>
        <item x="2936"/>
        <item x="271"/>
        <item x="3672"/>
        <item x="3436"/>
        <item x="1885"/>
        <item x="4256"/>
        <item x="2935"/>
        <item x="3983"/>
        <item x="4784"/>
        <item x="3108"/>
        <item x="1258"/>
        <item x="3982"/>
        <item x="904"/>
        <item x="1884"/>
        <item x="2432"/>
        <item x="2934"/>
        <item x="1883"/>
        <item x="1086"/>
        <item x="3393"/>
        <item x="1085"/>
        <item x="3806"/>
        <item x="2998"/>
        <item x="2732"/>
        <item x="1556"/>
        <item x="3981"/>
        <item x="3107"/>
        <item x="3980"/>
        <item x="1084"/>
        <item x="1257"/>
        <item x="4127"/>
        <item x="686"/>
        <item x="122"/>
        <item x="1256"/>
        <item x="2043"/>
        <item x="2163"/>
        <item x="1555"/>
        <item x="2933"/>
        <item x="2042"/>
        <item x="2932"/>
        <item x="3392"/>
        <item x="543"/>
        <item x="3866"/>
        <item x="1882"/>
        <item x="3248"/>
        <item x="121"/>
        <item x="2431"/>
        <item x="3671"/>
        <item x="1939"/>
        <item x="2931"/>
        <item x="485"/>
        <item x="1133"/>
        <item x="3979"/>
        <item x="1554"/>
        <item x="1881"/>
        <item x="4372"/>
        <item x="685"/>
        <item x="1880"/>
        <item x="3391"/>
        <item x="4512"/>
        <item x="1553"/>
        <item x="1879"/>
        <item x="4783"/>
        <item x="4255"/>
        <item x="4639"/>
        <item x="684"/>
        <item x="3247"/>
        <item x="2304"/>
        <item x="2430"/>
        <item x="3246"/>
        <item x="1878"/>
        <item x="1427"/>
        <item x="1552"/>
        <item x="3805"/>
        <item x="2041"/>
        <item x="1877"/>
        <item x="4782"/>
        <item x="683"/>
        <item x="4126"/>
        <item x="903"/>
        <item x="4781"/>
        <item x="4125"/>
        <item x="902"/>
        <item x="2624"/>
        <item x="2303"/>
        <item x="484"/>
        <item x="3670"/>
        <item x="901"/>
        <item x="2582"/>
        <item x="270"/>
        <item x="4254"/>
        <item x="1255"/>
        <item x="1551"/>
        <item x="3978"/>
        <item x="1254"/>
        <item x="900"/>
        <item x="2072"/>
        <item x="1426"/>
        <item x="4780"/>
        <item x="1083"/>
        <item x="2040"/>
        <item x="1876"/>
        <item x="899"/>
        <item x="4779"/>
        <item x="898"/>
        <item x="331"/>
        <item x="3977"/>
        <item x="3804"/>
        <item x="1875"/>
        <item x="2581"/>
        <item x="2930"/>
        <item x="2731"/>
        <item x="330"/>
        <item x="1253"/>
        <item x="3522"/>
        <item x="1938"/>
        <item x="2730"/>
        <item x="3976"/>
        <item x="735"/>
        <item x="897"/>
        <item x="2729"/>
        <item x="4560"/>
        <item x="3975"/>
        <item x="2162"/>
        <item x="2302"/>
        <item x="4152"/>
        <item x="4638"/>
        <item x="896"/>
        <item x="895"/>
        <item x="3974"/>
        <item x="2929"/>
        <item x="1705"/>
        <item x="2429"/>
        <item x="4511"/>
        <item x="4371"/>
        <item x="682"/>
        <item x="1550"/>
        <item x="1704"/>
        <item x="2928"/>
        <item x="2301"/>
        <item x="3106"/>
        <item x="1082"/>
        <item x="3973"/>
        <item x="1874"/>
        <item x="3972"/>
        <item x="1081"/>
        <item x="1873"/>
        <item x="894"/>
        <item x="2300"/>
        <item x="1080"/>
        <item x="1425"/>
        <item x="4124"/>
        <item x="1703"/>
        <item x="2927"/>
        <item x="1872"/>
        <item x="3865"/>
        <item x="893"/>
        <item x="3971"/>
        <item x="2926"/>
        <item x="1079"/>
        <item x="4123"/>
        <item x="2925"/>
        <item x="4778"/>
        <item x="3521"/>
        <item x="2161"/>
        <item x="3390"/>
        <item x="1871"/>
        <item x="4777"/>
        <item x="892"/>
        <item x="2728"/>
        <item x="178"/>
        <item x="4370"/>
        <item x="4637"/>
        <item x="4423"/>
        <item x="1870"/>
        <item x="1424"/>
        <item x="2428"/>
        <item x="1252"/>
        <item x="3669"/>
        <item x="1937"/>
        <item x="2299"/>
        <item x="3389"/>
        <item x="4253"/>
        <item x="4369"/>
        <item x="891"/>
        <item x="1078"/>
        <item x="2924"/>
        <item x="1869"/>
        <item x="1702"/>
        <item x="1319"/>
        <item x="890"/>
        <item x="681"/>
        <item x="3970"/>
        <item x="483"/>
        <item x="3105"/>
        <item x="4252"/>
        <item x="3969"/>
        <item x="2923"/>
        <item x="1077"/>
        <item x="680"/>
        <item x="2298"/>
        <item x="4122"/>
        <item x="3803"/>
        <item x="2160"/>
        <item x="4121"/>
        <item x="2427"/>
        <item x="2297"/>
        <item x="734"/>
        <item x="482"/>
        <item x="2922"/>
        <item x="1423"/>
        <item x="1936"/>
        <item x="1132"/>
        <item x="3968"/>
        <item x="4510"/>
        <item x="3388"/>
        <item x="3245"/>
        <item x="2039"/>
        <item x="4776"/>
        <item x="4368"/>
        <item x="2921"/>
        <item x="3104"/>
        <item x="3435"/>
        <item x="1868"/>
        <item x="3668"/>
        <item x="3802"/>
        <item x="889"/>
        <item x="2727"/>
        <item x="3103"/>
        <item x="120"/>
        <item x="2920"/>
        <item x="1701"/>
        <item x="4120"/>
        <item x="3967"/>
        <item x="1422"/>
        <item x="1251"/>
        <item x="3387"/>
        <item x="269"/>
        <item x="2580"/>
        <item x="2997"/>
        <item x="3966"/>
        <item x="3965"/>
        <item x="1318"/>
        <item x="2919"/>
        <item x="4251"/>
        <item x="3964"/>
        <item x="268"/>
        <item x="3963"/>
        <item x="1549"/>
        <item x="1867"/>
        <item x="2579"/>
        <item x="4636"/>
        <item x="4635"/>
        <item x="1421"/>
        <item x="4775"/>
        <item x="888"/>
        <item x="1420"/>
        <item x="1700"/>
        <item x="2578"/>
        <item x="267"/>
        <item x="3102"/>
        <item x="2918"/>
        <item x="4634"/>
        <item x="4250"/>
        <item x="887"/>
        <item x="3244"/>
        <item x="2726"/>
        <item x="2038"/>
        <item x="886"/>
        <item x="119"/>
        <item x="2296"/>
        <item x="679"/>
        <item x="2917"/>
        <item x="885"/>
        <item x="884"/>
        <item x="4633"/>
        <item x="1250"/>
        <item x="4119"/>
        <item x="118"/>
        <item x="1419"/>
        <item x="1866"/>
        <item x="2037"/>
        <item x="3864"/>
        <item x="4249"/>
        <item x="4367"/>
        <item x="1865"/>
        <item x="117"/>
        <item x="3243"/>
        <item x="1249"/>
        <item x="3962"/>
        <item x="3242"/>
        <item x="4632"/>
        <item x="1699"/>
        <item x="3961"/>
        <item x="883"/>
        <item x="678"/>
        <item x="481"/>
        <item x="3101"/>
        <item x="882"/>
        <item x="3960"/>
        <item x="1864"/>
        <item x="1418"/>
        <item x="4248"/>
        <item x="4366"/>
        <item x="3801"/>
        <item x="2036"/>
        <item x="3959"/>
        <item x="3386"/>
        <item x="1076"/>
        <item x="3667"/>
        <item x="116"/>
        <item x="2159"/>
        <item x="1248"/>
        <item x="3666"/>
        <item x="4247"/>
        <item x="1698"/>
        <item x="1863"/>
        <item x="677"/>
        <item x="3100"/>
        <item x="480"/>
        <item x="3958"/>
        <item x="1548"/>
        <item x="1417"/>
        <item x="4681"/>
        <item x="3434"/>
        <item x="881"/>
        <item x="2426"/>
        <item x="1862"/>
        <item x="2295"/>
        <item x="3957"/>
        <item x="3800"/>
        <item x="2425"/>
        <item x="1861"/>
        <item x="880"/>
        <item x="3956"/>
        <item x="3099"/>
        <item x="2916"/>
        <item x="676"/>
        <item x="1547"/>
        <item x="2424"/>
        <item x="3098"/>
        <item x="4246"/>
        <item x="2915"/>
        <item x="1697"/>
        <item x="2914"/>
        <item x="1416"/>
        <item x="675"/>
        <item x="3385"/>
        <item x="3799"/>
        <item x="1415"/>
        <item x="1860"/>
        <item x="266"/>
        <item x="3955"/>
        <item x="3665"/>
        <item x="4245"/>
        <item x="3520"/>
        <item x="2725"/>
        <item x="1414"/>
        <item x="3954"/>
        <item x="4365"/>
        <item x="3798"/>
        <item x="4244"/>
        <item x="674"/>
        <item x="1546"/>
        <item x="1476"/>
        <item x="115"/>
        <item x="2035"/>
        <item x="114"/>
        <item x="4774"/>
        <item x="4118"/>
        <item x="479"/>
        <item x="265"/>
        <item x="2577"/>
        <item x="2576"/>
        <item x="3384"/>
        <item x="3953"/>
        <item x="1859"/>
        <item x="4117"/>
        <item x="3707"/>
        <item x="1413"/>
        <item x="4631"/>
        <item x="113"/>
        <item x="4364"/>
        <item x="3383"/>
        <item x="112"/>
        <item x="3664"/>
        <item x="3241"/>
        <item x="478"/>
        <item x="3797"/>
        <item x="3952"/>
        <item x="3951"/>
        <item x="4509"/>
        <item x="2034"/>
        <item x="2033"/>
        <item x="1858"/>
        <item x="4116"/>
        <item x="3097"/>
        <item x="1075"/>
        <item x="673"/>
        <item x="2913"/>
        <item x="4243"/>
        <item x="1247"/>
        <item x="948"/>
        <item x="477"/>
        <item x="4363"/>
        <item x="1074"/>
        <item x="2912"/>
        <item x="2032"/>
        <item x="3796"/>
        <item x="1857"/>
        <item x="1696"/>
        <item x="2294"/>
        <item x="2423"/>
        <item x="2158"/>
        <item x="4773"/>
        <item x="879"/>
        <item x="1545"/>
        <item x="476"/>
        <item x="2724"/>
        <item x="2031"/>
        <item x="2911"/>
        <item x="2071"/>
        <item x="4362"/>
        <item x="111"/>
        <item x="475"/>
        <item x="2723"/>
        <item x="2422"/>
        <item x="1856"/>
        <item x="4242"/>
        <item x="3096"/>
        <item x="1544"/>
        <item x="1855"/>
        <item x="3519"/>
        <item x="3518"/>
        <item x="2788"/>
        <item x="4241"/>
        <item x="474"/>
        <item x="2030"/>
        <item x="1317"/>
        <item x="3950"/>
        <item x="4240"/>
        <item x="2157"/>
        <item x="1768"/>
        <item x="473"/>
        <item x="672"/>
        <item x="4772"/>
        <item x="2910"/>
        <item x="1854"/>
        <item x="4239"/>
        <item x="264"/>
        <item x="3663"/>
        <item x="3517"/>
        <item x="4508"/>
        <item x="1412"/>
        <item x="110"/>
        <item x="3949"/>
        <item x="3516"/>
        <item x="4238"/>
        <item x="2623"/>
        <item x="3948"/>
        <item x="671"/>
        <item x="3382"/>
        <item x="2421"/>
        <item x="4771"/>
        <item x="2156"/>
        <item x="2909"/>
        <item x="2155"/>
        <item x="4237"/>
        <item x="1695"/>
        <item x="3706"/>
        <item x="1853"/>
        <item x="542"/>
        <item x="3240"/>
        <item x="4770"/>
        <item x="263"/>
        <item x="1935"/>
        <item x="1543"/>
        <item x="3095"/>
        <item x="3947"/>
        <item x="2293"/>
        <item x="1852"/>
        <item x="2420"/>
        <item x="1411"/>
        <item x="3662"/>
        <item x="1246"/>
        <item x="1851"/>
        <item x="2622"/>
        <item x="3515"/>
        <item x="878"/>
        <item x="2722"/>
        <item x="2908"/>
        <item x="472"/>
        <item x="1850"/>
        <item x="2787"/>
        <item x="2029"/>
        <item x="4507"/>
        <item x="3661"/>
        <item x="4115"/>
        <item x="4506"/>
        <item x="4630"/>
        <item x="3094"/>
        <item x="877"/>
        <item x="3946"/>
        <item x="4361"/>
        <item x="1849"/>
        <item x="471"/>
        <item x="2575"/>
        <item x="2907"/>
        <item x="3945"/>
        <item x="1694"/>
        <item x="2574"/>
        <item x="4114"/>
        <item x="3514"/>
        <item x="470"/>
        <item x="4236"/>
        <item x="670"/>
        <item x="669"/>
        <item x="3944"/>
        <item x="3943"/>
        <item x="2028"/>
        <item x="4151"/>
        <item x="876"/>
        <item x="3093"/>
        <item x="875"/>
        <item x="1073"/>
        <item x="469"/>
        <item x="3570"/>
        <item x="2906"/>
        <item x="4235"/>
        <item x="2027"/>
        <item x="3942"/>
        <item x="4113"/>
        <item x="4234"/>
        <item x="2419"/>
        <item x="3941"/>
        <item x="4112"/>
        <item x="2026"/>
        <item x="2905"/>
        <item x="109"/>
        <item x="468"/>
        <item x="1072"/>
        <item x="1610"/>
        <item x="3660"/>
        <item x="1475"/>
        <item x="108"/>
        <item x="3381"/>
        <item x="2573"/>
        <item x="1410"/>
        <item x="2721"/>
        <item x="1848"/>
        <item x="329"/>
        <item x="2904"/>
        <item x="1245"/>
        <item x="3795"/>
        <item x="3092"/>
        <item x="1847"/>
        <item x="1071"/>
        <item x="668"/>
        <item x="874"/>
        <item x="2720"/>
        <item x="733"/>
        <item x="1846"/>
        <item x="4505"/>
        <item x="3940"/>
        <item x="873"/>
        <item x="2025"/>
        <item x="2719"/>
        <item x="4111"/>
        <item x="467"/>
        <item x="1409"/>
        <item x="3239"/>
        <item x="1542"/>
        <item x="3939"/>
        <item x="466"/>
        <item x="2996"/>
        <item x="3659"/>
        <item x="3091"/>
        <item x="2024"/>
        <item x="465"/>
        <item x="3090"/>
        <item x="3658"/>
        <item x="667"/>
        <item x="3657"/>
        <item x="3938"/>
        <item x="2903"/>
        <item x="666"/>
        <item x="1244"/>
        <item x="2718"/>
        <item x="1845"/>
        <item x="2023"/>
        <item x="1243"/>
        <item x="2902"/>
        <item x="872"/>
        <item x="3300"/>
        <item x="464"/>
        <item x="2070"/>
        <item x="2995"/>
        <item x="1844"/>
        <item x="2901"/>
        <item x="3705"/>
        <item x="2621"/>
        <item x="1242"/>
        <item x="4629"/>
        <item x="3937"/>
        <item x="4422"/>
        <item x="2022"/>
        <item x="1474"/>
        <item x="665"/>
        <item x="1693"/>
        <item x="664"/>
        <item x="4628"/>
        <item x="2786"/>
        <item x="3513"/>
        <item x="1843"/>
        <item x="3433"/>
        <item x="1842"/>
        <item x="1316"/>
        <item x="947"/>
        <item x="2717"/>
        <item x="3138"/>
        <item x="1408"/>
        <item x="3936"/>
        <item x="4769"/>
        <item x="4768"/>
        <item x="2900"/>
        <item x="1241"/>
        <item x="1407"/>
        <item x="2154"/>
        <item x="463"/>
        <item x="1841"/>
        <item x="1240"/>
        <item x="663"/>
        <item x="3089"/>
        <item x="1692"/>
        <item x="1840"/>
        <item x="462"/>
        <item x="2572"/>
        <item x="2899"/>
        <item x="1406"/>
        <item x="2021"/>
        <item x="1405"/>
        <item x="2571"/>
        <item x="3935"/>
        <item x="4233"/>
        <item x="4110"/>
        <item x="1541"/>
        <item x="4232"/>
        <item x="3794"/>
        <item x="262"/>
        <item x="2716"/>
        <item x="1070"/>
        <item x="732"/>
        <item x="4231"/>
        <item x="3380"/>
        <item x="3934"/>
        <item x="662"/>
        <item x="2292"/>
        <item x="2418"/>
        <item x="871"/>
        <item x="2715"/>
        <item x="3432"/>
        <item x="4230"/>
        <item x="870"/>
        <item x="3933"/>
        <item x="4229"/>
        <item x="1069"/>
        <item x="2291"/>
        <item x="869"/>
        <item x="4627"/>
        <item x="4680"/>
        <item x="2153"/>
        <item x="3379"/>
        <item x="1691"/>
        <item x="4030"/>
        <item x="2570"/>
        <item x="3378"/>
        <item x="1540"/>
        <item x="2714"/>
        <item x="107"/>
        <item x="4228"/>
        <item x="2713"/>
        <item x="4109"/>
        <item x="2152"/>
        <item x="1068"/>
        <item x="661"/>
        <item x="3377"/>
        <item x="461"/>
        <item x="4108"/>
        <item x="4767"/>
        <item x="3376"/>
        <item x="3375"/>
        <item x="2290"/>
        <item x="946"/>
        <item x="1404"/>
        <item x="1403"/>
        <item x="3932"/>
        <item x="2569"/>
        <item x="3238"/>
        <item x="2151"/>
        <item x="2898"/>
        <item x="868"/>
        <item x="4227"/>
        <item x="1067"/>
        <item x="2020"/>
        <item x="1239"/>
        <item x="3569"/>
        <item x="3793"/>
        <item x="2568"/>
        <item x="3374"/>
        <item x="660"/>
        <item x="1066"/>
        <item x="1131"/>
        <item x="3792"/>
        <item x="3088"/>
        <item x="2289"/>
        <item x="3931"/>
        <item x="1402"/>
        <item x="1539"/>
        <item x="659"/>
        <item x="1238"/>
        <item x="2567"/>
        <item x="3930"/>
        <item x="2288"/>
        <item x="658"/>
        <item x="1839"/>
        <item x="4504"/>
        <item x="106"/>
        <item x="3137"/>
        <item x="867"/>
        <item x="4766"/>
        <item x="2019"/>
        <item x="2566"/>
        <item x="1609"/>
        <item x="261"/>
        <item x="657"/>
        <item x="1690"/>
        <item x="4107"/>
        <item x="105"/>
        <item x="260"/>
        <item x="3929"/>
        <item x="2199"/>
        <item x="460"/>
        <item x="1838"/>
        <item x="1065"/>
        <item x="1064"/>
        <item x="3087"/>
        <item x="4503"/>
        <item x="2565"/>
        <item x="1837"/>
        <item x="4765"/>
        <item x="1063"/>
        <item x="656"/>
        <item x="866"/>
        <item x="3086"/>
        <item x="4106"/>
        <item x="2564"/>
        <item x="4226"/>
        <item x="459"/>
        <item x="1062"/>
        <item x="4764"/>
        <item x="1836"/>
        <item x="3085"/>
        <item x="1689"/>
        <item x="4105"/>
        <item x="1608"/>
        <item x="3928"/>
        <item x="259"/>
        <item x="655"/>
        <item x="4225"/>
        <item x="865"/>
        <item x="2287"/>
        <item x="2150"/>
        <item x="4150"/>
        <item x="864"/>
        <item x="2712"/>
        <item x="2897"/>
        <item x="3084"/>
        <item x="1237"/>
        <item x="4104"/>
        <item x="3083"/>
        <item x="1688"/>
        <item x="863"/>
        <item x="1934"/>
        <item x="3656"/>
        <item x="1236"/>
        <item x="3373"/>
        <item x="2018"/>
        <item x="2563"/>
        <item x="3568"/>
        <item x="258"/>
        <item x="2417"/>
        <item x="3237"/>
        <item x="2896"/>
        <item x="862"/>
        <item x="4103"/>
        <item x="2017"/>
        <item x="2711"/>
        <item x="3655"/>
        <item x="4224"/>
        <item x="2416"/>
        <item x="1835"/>
        <item x="3567"/>
        <item x="861"/>
        <item x="2895"/>
        <item x="860"/>
        <item x="1235"/>
        <item x="859"/>
        <item x="1834"/>
        <item x="2894"/>
        <item x="2149"/>
        <item x="1401"/>
        <item x="4559"/>
        <item x="3082"/>
        <item x="2710"/>
        <item x="4763"/>
        <item x="858"/>
        <item x="3236"/>
        <item x="3081"/>
        <item x="1767"/>
        <item x="4762"/>
        <item x="2286"/>
        <item x="328"/>
        <item x="2893"/>
        <item x="3235"/>
        <item x="3791"/>
        <item x="3372"/>
        <item x="1833"/>
        <item x="3654"/>
        <item x="3512"/>
        <item x="3790"/>
        <item x="4102"/>
        <item x="2709"/>
        <item x="2285"/>
        <item x="3927"/>
        <item x="3080"/>
        <item x="4502"/>
        <item x="4831"/>
        <item x="654"/>
        <item x="458"/>
        <item x="4501"/>
        <item x="1234"/>
        <item x="3511"/>
        <item x="4761"/>
        <item x="4500"/>
        <item x="3926"/>
        <item x="1061"/>
        <item x="2562"/>
        <item x="1315"/>
        <item x="457"/>
        <item x="3510"/>
        <item x="2708"/>
        <item x="2415"/>
        <item x="2892"/>
        <item x="3653"/>
        <item x="257"/>
        <item x="2284"/>
        <item x="857"/>
        <item x="177"/>
        <item x="2891"/>
        <item x="2016"/>
        <item x="2707"/>
        <item x="3234"/>
        <item x="4101"/>
        <item x="2706"/>
        <item x="1538"/>
        <item x="2015"/>
        <item x="4499"/>
        <item x="3925"/>
        <item x="1687"/>
        <item x="1233"/>
        <item x="2414"/>
        <item x="653"/>
        <item x="2283"/>
        <item x="104"/>
        <item x="2705"/>
        <item x="3371"/>
        <item x="652"/>
        <item x="856"/>
        <item x="2890"/>
        <item x="2561"/>
        <item x="2704"/>
        <item x="4679"/>
        <item x="855"/>
        <item x="3079"/>
        <item x="1232"/>
        <item x="456"/>
        <item x="2014"/>
        <item x="2282"/>
        <item x="455"/>
        <item x="1314"/>
        <item x="1473"/>
        <item x="3078"/>
        <item x="4760"/>
        <item x="3924"/>
        <item x="256"/>
        <item x="4149"/>
        <item x="4223"/>
        <item x="2413"/>
        <item x="255"/>
        <item x="454"/>
        <item x="4626"/>
        <item x="3509"/>
        <item x="3789"/>
        <item x="1832"/>
        <item x="2889"/>
        <item x="854"/>
        <item x="1933"/>
        <item x="541"/>
        <item x="3077"/>
        <item x="4222"/>
        <item x="1400"/>
        <item x="254"/>
        <item x="1060"/>
        <item x="4759"/>
        <item x="3076"/>
        <item x="2412"/>
        <item x="103"/>
        <item x="3704"/>
        <item x="2888"/>
        <item x="2411"/>
        <item x="1231"/>
        <item x="453"/>
        <item x="2560"/>
        <item x="2281"/>
        <item x="102"/>
        <item x="3075"/>
        <item x="3788"/>
        <item x="452"/>
        <item x="4625"/>
        <item x="2887"/>
        <item x="253"/>
        <item x="4100"/>
        <item x="2482"/>
        <item x="4498"/>
        <item x="853"/>
        <item x="3923"/>
        <item x="2886"/>
        <item x="1059"/>
        <item x="2280"/>
        <item x="3863"/>
        <item x="3370"/>
        <item x="3233"/>
        <item x="3232"/>
        <item x="651"/>
        <item x="1831"/>
        <item x="1230"/>
        <item x="3231"/>
        <item x="1058"/>
        <item x="4221"/>
        <item x="3922"/>
        <item x="1830"/>
        <item x="4558"/>
        <item x="852"/>
        <item x="3652"/>
        <item x="3369"/>
        <item x="1686"/>
        <item x="2481"/>
        <item x="3787"/>
        <item x="1057"/>
        <item x="4678"/>
        <item x="252"/>
        <item x="3230"/>
        <item x="4220"/>
        <item x="3074"/>
        <item x="2013"/>
        <item x="650"/>
        <item x="1685"/>
        <item x="101"/>
        <item x="4219"/>
        <item x="4218"/>
        <item x="2279"/>
        <item x="3368"/>
        <item x="851"/>
        <item x="4217"/>
        <item x="4758"/>
        <item x="3229"/>
        <item x="3786"/>
        <item x="1056"/>
        <item x="3566"/>
        <item x="850"/>
        <item x="3862"/>
        <item x="649"/>
        <item x="3921"/>
        <item x="1229"/>
        <item x="2885"/>
        <item x="2559"/>
        <item x="2012"/>
        <item x="1228"/>
        <item x="2884"/>
        <item x="4421"/>
        <item x="4099"/>
        <item x="1055"/>
        <item x="4216"/>
        <item x="1684"/>
        <item x="3651"/>
        <item x="1054"/>
        <item x="4420"/>
        <item x="451"/>
        <item x="3920"/>
        <item x="450"/>
        <item x="3367"/>
        <item x="3785"/>
        <item x="449"/>
        <item x="4215"/>
        <item x="3508"/>
        <item x="3784"/>
        <item x="1683"/>
        <item x="4624"/>
        <item x="448"/>
        <item x="849"/>
        <item x="1932"/>
        <item x="2883"/>
        <item x="2011"/>
        <item x="4497"/>
        <item x="2410"/>
        <item x="3507"/>
        <item x="1829"/>
        <item x="4214"/>
        <item x="848"/>
        <item x="1053"/>
        <item x="3073"/>
        <item x="1682"/>
        <item x="2558"/>
        <item x="3861"/>
        <item x="2409"/>
        <item x="1227"/>
        <item x="2148"/>
        <item x="327"/>
        <item x="3506"/>
        <item x="1052"/>
        <item x="2557"/>
        <item x="847"/>
        <item x="100"/>
        <item x="3228"/>
        <item x="1051"/>
        <item x="2882"/>
        <item x="3919"/>
        <item x="3783"/>
        <item x="1828"/>
        <item x="251"/>
        <item x="447"/>
        <item x="3650"/>
        <item x="4623"/>
        <item x="3505"/>
        <item x="3649"/>
        <item x="846"/>
        <item x="1537"/>
        <item x="4098"/>
        <item x="446"/>
        <item x="2408"/>
        <item x="845"/>
        <item x="3504"/>
        <item x="1827"/>
        <item x="250"/>
        <item x="3918"/>
        <item x="445"/>
        <item x="648"/>
        <item x="3782"/>
        <item x="2147"/>
        <item x="3227"/>
        <item x="444"/>
        <item x="2407"/>
        <item x="4757"/>
        <item x="99"/>
        <item x="4756"/>
        <item x="2406"/>
        <item x="3648"/>
        <item x="1226"/>
        <item x="1313"/>
        <item x="4496"/>
        <item x="4755"/>
        <item x="2146"/>
        <item x="2881"/>
        <item x="2405"/>
        <item x="4097"/>
        <item x="1826"/>
        <item x="4213"/>
        <item x="443"/>
        <item x="844"/>
        <item x="249"/>
        <item x="1050"/>
        <item x="4622"/>
        <item x="3647"/>
        <item x="843"/>
        <item x="3781"/>
        <item x="1225"/>
        <item x="4495"/>
        <item x="2703"/>
        <item x="4394"/>
        <item x="3780"/>
        <item x="3917"/>
        <item x="3503"/>
        <item x="326"/>
        <item x="3916"/>
        <item x="1049"/>
        <item x="4754"/>
        <item x="4494"/>
        <item x="4096"/>
        <item x="442"/>
        <item x="2145"/>
        <item x="1224"/>
        <item x="3502"/>
        <item x="3646"/>
        <item x="1048"/>
        <item x="540"/>
        <item x="1536"/>
        <item x="2278"/>
        <item x="1681"/>
        <item x="2880"/>
        <item x="4212"/>
        <item x="3072"/>
        <item x="2144"/>
        <item x="4095"/>
        <item x="4493"/>
        <item x="1223"/>
        <item x="3779"/>
        <item x="3226"/>
        <item x="98"/>
        <item x="2879"/>
        <item x="4211"/>
        <item x="3366"/>
        <item x="1535"/>
        <item x="2404"/>
        <item x="3645"/>
        <item x="3501"/>
        <item x="3071"/>
        <item x="1047"/>
        <item x="97"/>
        <item x="2702"/>
        <item x="4753"/>
        <item x="2878"/>
        <item x="2701"/>
        <item x="4393"/>
        <item x="4094"/>
        <item x="4492"/>
        <item x="2877"/>
        <item x="1680"/>
        <item x="4491"/>
        <item x="1825"/>
        <item x="2277"/>
        <item x="2556"/>
        <item x="4752"/>
        <item x="4751"/>
        <item x="248"/>
        <item x="3431"/>
        <item x="3915"/>
        <item x="647"/>
        <item x="1679"/>
        <item x="96"/>
        <item x="1399"/>
        <item x="3225"/>
        <item x="1678"/>
        <item x="3430"/>
        <item x="3778"/>
        <item x="646"/>
        <item x="4621"/>
        <item x="2403"/>
        <item x="441"/>
        <item x="2876"/>
        <item x="3644"/>
        <item x="2402"/>
        <item x="95"/>
        <item x="3365"/>
        <item x="1046"/>
        <item x="4750"/>
        <item x="94"/>
        <item x="842"/>
        <item x="4620"/>
        <item x="4749"/>
        <item x="1607"/>
        <item x="4210"/>
        <item x="1824"/>
        <item x="841"/>
        <item x="3914"/>
        <item x="4392"/>
        <item x="2276"/>
        <item x="645"/>
        <item x="247"/>
        <item x="3224"/>
        <item x="3364"/>
        <item x="93"/>
        <item x="1677"/>
        <item x="4209"/>
        <item x="2143"/>
        <item x="3703"/>
        <item x="3777"/>
        <item x="644"/>
        <item x="440"/>
        <item x="3363"/>
        <item x="2875"/>
        <item x="2010"/>
        <item x="2275"/>
        <item x="92"/>
        <item x="2874"/>
        <item x="2142"/>
        <item x="2009"/>
        <item x="91"/>
        <item x="2700"/>
        <item x="439"/>
        <item x="4093"/>
        <item x="1398"/>
        <item x="2401"/>
        <item x="1222"/>
        <item x="2873"/>
        <item x="4360"/>
        <item x="4748"/>
        <item x="2008"/>
        <item x="2141"/>
        <item x="2872"/>
        <item x="2400"/>
        <item x="1676"/>
        <item x="2007"/>
        <item x="2699"/>
        <item x="3565"/>
        <item x="1221"/>
        <item x="2274"/>
        <item x="2555"/>
        <item x="3070"/>
        <item x="2871"/>
        <item x="3702"/>
        <item x="90"/>
        <item x="1534"/>
        <item x="246"/>
        <item x="1675"/>
        <item x="4208"/>
        <item x="89"/>
        <item x="88"/>
        <item x="2870"/>
        <item x="87"/>
        <item x="643"/>
        <item x="4092"/>
        <item x="2273"/>
        <item x="642"/>
        <item x="86"/>
        <item x="4619"/>
        <item x="1220"/>
        <item x="2869"/>
        <item x="2006"/>
        <item x="2399"/>
        <item x="2554"/>
        <item x="3913"/>
        <item x="2868"/>
        <item x="3223"/>
        <item x="1130"/>
        <item x="2398"/>
        <item x="3701"/>
        <item x="641"/>
        <item x="1823"/>
        <item x="176"/>
        <item x="1045"/>
        <item x="840"/>
        <item x="3362"/>
        <item x="4618"/>
        <item x="3776"/>
        <item x="839"/>
        <item x="2553"/>
        <item x="1822"/>
        <item x="640"/>
        <item x="1397"/>
        <item x="838"/>
        <item x="2698"/>
        <item x="3361"/>
        <item x="3643"/>
        <item x="2140"/>
        <item x="837"/>
        <item x="4747"/>
        <item x="4207"/>
        <item x="438"/>
        <item x="3912"/>
        <item x="1472"/>
        <item x="2005"/>
        <item x="175"/>
        <item x="1312"/>
        <item x="245"/>
        <item x="437"/>
        <item x="1219"/>
        <item x="85"/>
        <item x="1821"/>
        <item x="639"/>
        <item x="3360"/>
        <item x="2004"/>
        <item x="2867"/>
        <item x="1674"/>
        <item x="4359"/>
        <item x="638"/>
        <item x="3500"/>
        <item x="2697"/>
        <item x="3642"/>
        <item x="3069"/>
        <item x="4358"/>
        <item x="637"/>
        <item x="174"/>
        <item x="2866"/>
        <item x="1396"/>
        <item x="3359"/>
        <item x="3499"/>
        <item x="636"/>
        <item x="4091"/>
        <item x="3911"/>
        <item x="1673"/>
        <item x="1218"/>
        <item x="1533"/>
        <item x="2272"/>
        <item x="173"/>
        <item x="3498"/>
        <item x="2139"/>
        <item x="4617"/>
        <item x="4090"/>
        <item x="172"/>
        <item x="1395"/>
        <item x="1217"/>
        <item x="244"/>
        <item x="4206"/>
        <item x="2865"/>
        <item x="836"/>
        <item x="1820"/>
        <item x="3068"/>
        <item x="4746"/>
        <item x="2552"/>
        <item x="2864"/>
        <item x="2271"/>
        <item x="3641"/>
        <item x="4205"/>
        <item x="3775"/>
        <item x="171"/>
        <item x="1532"/>
        <item x="2003"/>
        <item x="3640"/>
        <item x="1819"/>
        <item x="635"/>
        <item x="4357"/>
        <item x="2002"/>
        <item x="3639"/>
        <item x="2863"/>
        <item x="2069"/>
        <item x="2551"/>
        <item x="436"/>
        <item x="3497"/>
        <item x="3496"/>
        <item x="1394"/>
        <item x="84"/>
        <item x="3638"/>
        <item x="4490"/>
        <item x="2696"/>
        <item x="634"/>
        <item x="435"/>
        <item x="2862"/>
        <item x="3637"/>
        <item x="2397"/>
        <item x="3774"/>
        <item x="1216"/>
        <item x="1531"/>
        <item x="1044"/>
        <item x="1043"/>
        <item x="3910"/>
        <item x="3222"/>
        <item x="3495"/>
        <item x="1042"/>
        <item x="2861"/>
        <item x="2270"/>
        <item x="633"/>
        <item x="434"/>
        <item x="1672"/>
        <item x="3636"/>
        <item x="243"/>
        <item x="3773"/>
        <item x="2550"/>
        <item x="4089"/>
        <item x="4616"/>
        <item x="1215"/>
        <item x="4088"/>
        <item x="4745"/>
        <item x="632"/>
        <item x="4356"/>
        <item x="2860"/>
        <item x="2859"/>
        <item x="1818"/>
        <item x="4489"/>
        <item x="2001"/>
        <item x="3358"/>
        <item x="3635"/>
        <item x="2858"/>
        <item x="2549"/>
        <item x="2480"/>
        <item x="4355"/>
        <item x="3221"/>
        <item x="4744"/>
        <item x="4488"/>
        <item x="3220"/>
        <item x="4615"/>
        <item x="4087"/>
        <item x="1214"/>
        <item x="4354"/>
        <item x="2138"/>
        <item x="631"/>
        <item x="2695"/>
        <item x="1766"/>
        <item x="3067"/>
        <item x="2548"/>
        <item x="2547"/>
        <item x="1213"/>
        <item x="3634"/>
        <item x="242"/>
        <item x="83"/>
        <item x="4743"/>
        <item x="4353"/>
        <item x="4086"/>
        <item x="4352"/>
        <item x="2269"/>
        <item x="3219"/>
        <item x="3909"/>
        <item x="2000"/>
        <item x="433"/>
        <item x="3066"/>
        <item x="1041"/>
        <item x="2396"/>
        <item x="3494"/>
        <item x="2268"/>
        <item x="2694"/>
        <item x="432"/>
        <item x="4614"/>
        <item x="3218"/>
        <item x="82"/>
        <item x="835"/>
        <item x="4085"/>
        <item x="241"/>
        <item x="3633"/>
        <item x="1530"/>
        <item x="2267"/>
        <item x="1671"/>
        <item x="1040"/>
        <item x="2693"/>
        <item x="1999"/>
        <item x="3632"/>
        <item x="834"/>
        <item x="81"/>
        <item x="2857"/>
        <item x="4204"/>
        <item x="1039"/>
        <item x="630"/>
        <item x="2785"/>
        <item x="2395"/>
        <item x="3357"/>
        <item x="2336"/>
        <item x="629"/>
        <item x="3631"/>
        <item x="2394"/>
        <item x="2692"/>
        <item x="2393"/>
        <item x="2691"/>
        <item x="240"/>
        <item x="2856"/>
        <item x="3772"/>
        <item x="833"/>
        <item x="2855"/>
        <item x="2198"/>
        <item x="4742"/>
        <item x="1038"/>
        <item x="3356"/>
        <item x="3630"/>
        <item x="1037"/>
        <item x="628"/>
        <item x="1529"/>
        <item x="1212"/>
        <item x="431"/>
        <item x="4613"/>
        <item x="1211"/>
        <item x="4487"/>
        <item x="3065"/>
        <item x="1998"/>
        <item x="1210"/>
        <item x="4203"/>
        <item x="832"/>
        <item x="2392"/>
        <item x="3064"/>
        <item x="627"/>
        <item x="80"/>
        <item x="1670"/>
        <item x="3908"/>
        <item x="1528"/>
        <item x="2137"/>
        <item x="3063"/>
        <item x="2546"/>
        <item x="79"/>
        <item x="3629"/>
        <item x="4351"/>
        <item x="1393"/>
        <item x="3771"/>
        <item x="2391"/>
        <item x="1669"/>
        <item x="430"/>
        <item x="4612"/>
        <item x="831"/>
        <item x="1668"/>
        <item x="1527"/>
        <item x="1392"/>
        <item x="3493"/>
        <item x="3907"/>
        <item x="2690"/>
        <item x="1997"/>
        <item x="4350"/>
        <item x="1209"/>
        <item x="3492"/>
        <item x="2390"/>
        <item x="4349"/>
        <item x="626"/>
        <item x="830"/>
        <item x="3491"/>
        <item x="1391"/>
        <item x="625"/>
        <item x="4291"/>
        <item x="3490"/>
        <item x="4348"/>
        <item x="3906"/>
        <item x="1667"/>
        <item x="2266"/>
        <item x="1311"/>
        <item x="1666"/>
        <item x="2389"/>
        <item x="239"/>
        <item x="2854"/>
        <item x="4084"/>
        <item x="3062"/>
        <item x="2136"/>
        <item x="4741"/>
        <item x="325"/>
        <item x="829"/>
        <item x="2265"/>
        <item x="78"/>
        <item x="3061"/>
        <item x="3355"/>
        <item x="828"/>
        <item x="2264"/>
        <item x="3628"/>
        <item x="4202"/>
        <item x="2689"/>
        <item x="429"/>
        <item x="827"/>
        <item x="4740"/>
        <item x="77"/>
        <item x="826"/>
        <item x="2135"/>
        <item x="428"/>
        <item x="3489"/>
        <item x="1390"/>
        <item x="2388"/>
        <item x="3060"/>
        <item x="3354"/>
        <item x="3217"/>
        <item x="2688"/>
        <item x="76"/>
        <item x="4347"/>
        <item x="4486"/>
        <item x="1036"/>
        <item x="238"/>
        <item x="3770"/>
        <item x="1817"/>
        <item x="1035"/>
        <item x="4557"/>
        <item x="170"/>
        <item x="2263"/>
        <item x="1996"/>
        <item x="237"/>
        <item x="3700"/>
        <item x="2134"/>
        <item x="2545"/>
        <item x="4677"/>
        <item x="4739"/>
        <item x="3564"/>
        <item x="2387"/>
        <item x="2262"/>
        <item x="624"/>
        <item x="75"/>
        <item x="1389"/>
        <item x="3216"/>
        <item x="4201"/>
        <item x="4346"/>
        <item x="4200"/>
        <item x="1526"/>
        <item x="427"/>
        <item x="4738"/>
        <item x="4083"/>
        <item x="1208"/>
        <item x="1816"/>
        <item x="2687"/>
        <item x="2261"/>
        <item x="2853"/>
        <item x="4830"/>
        <item x="1034"/>
        <item x="2386"/>
        <item x="2544"/>
        <item x="236"/>
        <item x="2852"/>
        <item x="1995"/>
        <item x="2686"/>
        <item x="4199"/>
        <item x="3769"/>
        <item x="4082"/>
        <item x="2851"/>
        <item x="1525"/>
        <item x="2543"/>
        <item x="2133"/>
        <item x="4737"/>
        <item x="74"/>
        <item x="539"/>
        <item x="2685"/>
        <item x="3215"/>
        <item x="4081"/>
        <item x="2850"/>
        <item x="623"/>
        <item x="1033"/>
        <item x="4736"/>
        <item x="1032"/>
        <item x="3353"/>
        <item x="2385"/>
        <item x="2684"/>
        <item x="622"/>
        <item x="2384"/>
        <item x="235"/>
        <item x="2260"/>
        <item x="3214"/>
        <item x="4485"/>
        <item x="2132"/>
        <item x="1388"/>
        <item x="2849"/>
        <item x="3627"/>
        <item x="2383"/>
        <item x="1994"/>
        <item x="3352"/>
        <item x="3626"/>
        <item x="3059"/>
        <item x="4198"/>
        <item x="2382"/>
        <item x="2131"/>
        <item x="426"/>
        <item x="4345"/>
        <item x="2381"/>
        <item x="4080"/>
        <item x="1993"/>
        <item x="621"/>
        <item x="1387"/>
        <item x="3136"/>
        <item x="3905"/>
        <item x="2380"/>
        <item x="4484"/>
        <item x="1992"/>
        <item x="1207"/>
        <item x="1031"/>
        <item x="2683"/>
        <item x="1386"/>
        <item x="234"/>
        <item x="4611"/>
        <item x="1991"/>
        <item x="2682"/>
        <item x="169"/>
        <item x="4735"/>
        <item x="2379"/>
        <item x="1765"/>
        <item x="4079"/>
        <item x="3213"/>
        <item x="2681"/>
        <item x="3768"/>
        <item x="73"/>
        <item x="4344"/>
        <item x="425"/>
        <item x="1030"/>
        <item x="2378"/>
        <item x="4610"/>
        <item x="4609"/>
        <item x="3135"/>
        <item x="3488"/>
        <item x="2259"/>
        <item x="424"/>
        <item x="4734"/>
        <item x="72"/>
        <item x="620"/>
        <item x="3767"/>
        <item x="1029"/>
        <item x="3212"/>
        <item x="4483"/>
        <item x="825"/>
        <item x="4197"/>
        <item x="423"/>
        <item x="4078"/>
        <item x="1990"/>
        <item x="1764"/>
        <item x="3487"/>
        <item x="1815"/>
        <item x="3058"/>
        <item x="422"/>
        <item x="233"/>
        <item x="3625"/>
        <item x="4196"/>
        <item x="1763"/>
        <item x="2130"/>
        <item x="1206"/>
        <item x="824"/>
        <item x="3351"/>
        <item x="3624"/>
        <item x="3486"/>
        <item x="3623"/>
        <item x="2542"/>
        <item x="1524"/>
        <item x="823"/>
        <item x="1205"/>
        <item x="1762"/>
        <item x="3766"/>
        <item x="4608"/>
        <item x="4195"/>
        <item x="2258"/>
        <item x="1989"/>
        <item x="1204"/>
        <item x="822"/>
        <item x="1028"/>
        <item x="619"/>
        <item x="4194"/>
        <item x="2377"/>
        <item x="1988"/>
        <item x="2541"/>
        <item x="4193"/>
        <item x="4482"/>
        <item x="1665"/>
        <item x="3765"/>
        <item x="1027"/>
        <item x="618"/>
        <item x="3622"/>
        <item x="1385"/>
        <item x="71"/>
        <item x="821"/>
        <item x="2540"/>
        <item x="1471"/>
        <item x="3350"/>
        <item x="820"/>
        <item x="3057"/>
        <item x="4192"/>
        <item x="421"/>
        <item x="4481"/>
        <item x="1203"/>
        <item x="1987"/>
        <item x="1310"/>
        <item x="3349"/>
        <item x="617"/>
        <item x="2680"/>
        <item x="4607"/>
        <item x="4480"/>
        <item x="70"/>
        <item x="4077"/>
        <item x="232"/>
        <item x="3485"/>
        <item x="1202"/>
        <item x="1384"/>
        <item x="819"/>
        <item x="3211"/>
        <item x="2376"/>
        <item x="2679"/>
        <item x="69"/>
        <item x="1383"/>
        <item x="2678"/>
        <item x="1201"/>
        <item x="1200"/>
        <item x="616"/>
        <item x="3764"/>
        <item x="3056"/>
        <item x="1382"/>
        <item x="231"/>
        <item x="230"/>
        <item x="3763"/>
        <item x="1664"/>
        <item x="538"/>
        <item x="1814"/>
        <item x="3210"/>
        <item x="615"/>
        <item x="4419"/>
        <item x="2257"/>
        <item x="4606"/>
        <item x="1986"/>
        <item x="4479"/>
        <item x="1663"/>
        <item x="68"/>
        <item x="1199"/>
        <item x="1026"/>
        <item x="818"/>
        <item x="1813"/>
        <item x="2539"/>
        <item x="2129"/>
        <item x="614"/>
        <item x="4733"/>
        <item x="2128"/>
        <item x="4605"/>
        <item x="229"/>
        <item x="1198"/>
        <item x="67"/>
        <item x="3209"/>
        <item x="420"/>
        <item x="2677"/>
        <item x="4478"/>
        <item x="1812"/>
        <item x="817"/>
        <item x="1985"/>
        <item x="3484"/>
        <item x="2375"/>
        <item x="816"/>
        <item x="2620"/>
        <item x="2256"/>
        <item x="66"/>
        <item x="3299"/>
        <item x="4604"/>
        <item x="228"/>
        <item x="1197"/>
        <item x="1523"/>
        <item x="1522"/>
        <item x="65"/>
        <item x="4380"/>
        <item x="4603"/>
        <item x="4191"/>
        <item x="3208"/>
        <item x="815"/>
        <item x="3055"/>
        <item x="2676"/>
        <item x="3207"/>
        <item x="1521"/>
        <item x="1381"/>
        <item x="4732"/>
        <item x="419"/>
        <item x="4477"/>
        <item x="814"/>
        <item x="1761"/>
        <item x="1984"/>
        <item x="2127"/>
        <item x="3483"/>
        <item x="4731"/>
        <item x="1380"/>
        <item x="3348"/>
        <item x="4602"/>
        <item x="2538"/>
        <item x="3621"/>
        <item x="3904"/>
        <item x="1379"/>
        <item x="227"/>
        <item x="64"/>
        <item x="4601"/>
        <item x="2994"/>
        <item x="1811"/>
        <item x="2537"/>
        <item x="4076"/>
        <item x="226"/>
        <item x="4418"/>
        <item x="2374"/>
        <item x="1378"/>
        <item x="813"/>
        <item x="1983"/>
        <item x="1662"/>
        <item x="2536"/>
        <item x="2126"/>
        <item x="812"/>
        <item x="3903"/>
        <item x="1025"/>
        <item x="613"/>
        <item x="811"/>
        <item x="2848"/>
        <item x="4829"/>
        <item x="4075"/>
        <item x="1196"/>
        <item x="4730"/>
        <item x="225"/>
        <item x="2847"/>
        <item x="2125"/>
        <item x="1982"/>
        <item x="4074"/>
        <item x="612"/>
        <item x="2255"/>
        <item x="611"/>
        <item x="224"/>
        <item x="418"/>
        <item x="2846"/>
        <item x="810"/>
        <item x="4190"/>
        <item x="1195"/>
        <item x="3054"/>
        <item x="3762"/>
        <item x="4729"/>
        <item x="2254"/>
        <item x="3347"/>
        <item x="610"/>
        <item x="1024"/>
        <item x="1981"/>
        <item x="4476"/>
        <item x="809"/>
        <item x="223"/>
        <item x="2068"/>
        <item x="2845"/>
        <item x="1661"/>
        <item x="222"/>
        <item x="1023"/>
        <item x="1022"/>
        <item x="3346"/>
        <item x="1980"/>
        <item x="1660"/>
        <item x="2124"/>
        <item x="1377"/>
        <item x="63"/>
        <item x="1760"/>
        <item x="4728"/>
        <item x="4727"/>
        <item x="2675"/>
        <item x="4189"/>
        <item x="2844"/>
        <item x="3053"/>
        <item x="1979"/>
        <item x="1021"/>
        <item x="62"/>
        <item x="2843"/>
        <item x="3052"/>
        <item x="1376"/>
        <item x="1020"/>
        <item x="2067"/>
        <item x="4475"/>
        <item x="61"/>
        <item x="1375"/>
        <item x="4726"/>
        <item x="537"/>
        <item x="1978"/>
        <item x="3206"/>
        <item x="2784"/>
        <item x="1520"/>
        <item x="3345"/>
        <item x="4188"/>
        <item x="4725"/>
        <item x="2253"/>
        <item x="609"/>
        <item x="2674"/>
        <item x="3205"/>
        <item x="60"/>
        <item x="1810"/>
        <item x="808"/>
        <item x="1374"/>
        <item x="3204"/>
        <item x="4379"/>
        <item x="3482"/>
        <item x="1519"/>
        <item x="1019"/>
        <item x="3051"/>
        <item x="3620"/>
        <item x="2123"/>
        <item x="4600"/>
        <item x="1309"/>
        <item x="3203"/>
        <item x="3202"/>
        <item x="3481"/>
        <item x="1977"/>
        <item x="1976"/>
        <item x="2673"/>
        <item x="2535"/>
        <item x="1659"/>
        <item x="3050"/>
        <item x="2373"/>
        <item x="417"/>
        <item x="4474"/>
        <item x="1975"/>
        <item x="221"/>
        <item x="4187"/>
        <item x="608"/>
        <item x="4724"/>
        <item x="59"/>
        <item x="3761"/>
        <item x="3049"/>
        <item x="1194"/>
        <item x="607"/>
        <item x="3201"/>
        <item x="4073"/>
        <item x="2842"/>
        <item x="2534"/>
        <item x="4473"/>
        <item x="1018"/>
        <item x="2335"/>
        <item x="3760"/>
        <item x="606"/>
        <item x="4186"/>
        <item x="4599"/>
        <item x="2672"/>
        <item x="3759"/>
        <item x="1017"/>
        <item x="1193"/>
        <item x="807"/>
        <item x="4072"/>
        <item x="605"/>
        <item x="3200"/>
        <item x="4185"/>
        <item x="3048"/>
        <item x="3758"/>
        <item x="806"/>
        <item x="2841"/>
        <item x="945"/>
        <item x="805"/>
        <item x="1192"/>
        <item x="2252"/>
        <item x="2122"/>
        <item x="1658"/>
        <item x="3902"/>
        <item x="3344"/>
        <item x="1016"/>
        <item x="1974"/>
        <item x="416"/>
        <item x="604"/>
        <item x="4071"/>
        <item x="1809"/>
        <item x="415"/>
        <item x="220"/>
        <item x="1518"/>
        <item x="414"/>
        <item x="4472"/>
        <item x="1015"/>
        <item x="1657"/>
        <item x="2251"/>
        <item x="1191"/>
        <item x="58"/>
        <item x="4598"/>
        <item x="1014"/>
        <item x="2121"/>
        <item x="4471"/>
        <item x="2372"/>
        <item x="804"/>
        <item x="413"/>
        <item x="3343"/>
        <item x="1190"/>
        <item x="803"/>
        <item x="1013"/>
        <item x="1973"/>
        <item x="324"/>
        <item x="412"/>
        <item x="3619"/>
        <item x="2371"/>
        <item x="4470"/>
        <item x="3480"/>
        <item x="3757"/>
        <item x="2671"/>
        <item x="1373"/>
        <item x="57"/>
        <item x="1972"/>
        <item x="4469"/>
        <item x="2250"/>
        <item x="4184"/>
        <item x="219"/>
        <item x="802"/>
        <item x="1012"/>
        <item x="56"/>
        <item x="1517"/>
        <item x="55"/>
        <item x="4723"/>
        <item x="2370"/>
        <item x="2840"/>
        <item x="54"/>
        <item x="1656"/>
        <item x="3756"/>
        <item x="1011"/>
        <item x="53"/>
        <item x="2670"/>
        <item x="1189"/>
        <item x="1808"/>
        <item x="1372"/>
        <item x="1516"/>
        <item x="1655"/>
        <item x="52"/>
        <item x="3618"/>
        <item x="4183"/>
        <item x="3755"/>
        <item x="51"/>
        <item x="1807"/>
        <item x="411"/>
        <item x="801"/>
        <item x="4722"/>
        <item x="4378"/>
        <item x="1188"/>
        <item x="3047"/>
        <item x="1654"/>
        <item x="2249"/>
        <item x="4182"/>
        <item x="1806"/>
        <item x="2197"/>
        <item x="2479"/>
        <item x="1187"/>
        <item x="4597"/>
        <item x="3617"/>
        <item x="4070"/>
        <item x="410"/>
        <item x="4596"/>
        <item x="3342"/>
        <item x="4721"/>
        <item x="4468"/>
        <item x="1186"/>
        <item x="800"/>
        <item x="1010"/>
        <item x="4343"/>
        <item x="4595"/>
        <item x="3616"/>
        <item x="409"/>
        <item x="799"/>
        <item x="4556"/>
        <item x="2669"/>
        <item x="1515"/>
        <item x="50"/>
        <item x="1971"/>
        <item x="218"/>
        <item x="4342"/>
        <item x="2533"/>
        <item x="408"/>
        <item x="4555"/>
        <item x="1514"/>
        <item x="3199"/>
        <item x="4290"/>
        <item x="2532"/>
        <item x="4069"/>
        <item x="407"/>
        <item x="1513"/>
        <item x="2120"/>
        <item x="2668"/>
        <item x="4068"/>
        <item x="603"/>
        <item x="3479"/>
        <item x="2993"/>
        <item x="406"/>
        <item x="4467"/>
        <item x="944"/>
        <item x="405"/>
        <item x="4720"/>
        <item x="3754"/>
        <item x="4067"/>
        <item x="1009"/>
        <item x="2248"/>
        <item x="2839"/>
        <item x="3046"/>
        <item x="3198"/>
        <item x="731"/>
        <item x="4066"/>
        <item x="3753"/>
        <item x="49"/>
        <item x="1931"/>
        <item x="798"/>
        <item x="2247"/>
        <item x="1371"/>
        <item x="1970"/>
        <item x="2838"/>
        <item x="48"/>
        <item x="3752"/>
        <item x="797"/>
        <item x="4594"/>
        <item x="4466"/>
        <item x="217"/>
        <item x="1370"/>
        <item x="4341"/>
        <item x="3901"/>
        <item x="2531"/>
        <item x="404"/>
        <item x="3341"/>
        <item x="4065"/>
        <item x="47"/>
        <item x="796"/>
        <item x="4064"/>
        <item x="2119"/>
        <item x="3197"/>
        <item x="1969"/>
        <item x="3615"/>
        <item x="3045"/>
        <item x="2530"/>
        <item x="2246"/>
        <item x="4063"/>
        <item x="1512"/>
        <item x="2118"/>
        <item x="2529"/>
        <item x="795"/>
        <item x="46"/>
        <item x="4062"/>
        <item x="1968"/>
        <item x="216"/>
        <item x="602"/>
        <item x="2369"/>
        <item x="1008"/>
        <item x="4593"/>
        <item x="2837"/>
        <item x="1185"/>
        <item x="4340"/>
        <item x="3699"/>
        <item x="1967"/>
        <item x="1606"/>
        <item x="3751"/>
        <item x="4465"/>
        <item x="3900"/>
        <item x="2245"/>
        <item x="45"/>
        <item x="2528"/>
        <item x="1369"/>
        <item x="601"/>
        <item x="4339"/>
        <item x="4061"/>
        <item x="1184"/>
        <item x="403"/>
        <item x="3196"/>
        <item x="4060"/>
        <item x="1511"/>
        <item x="3750"/>
        <item x="4181"/>
        <item x="4592"/>
        <item x="2117"/>
        <item x="3478"/>
        <item x="402"/>
        <item x="794"/>
        <item x="4338"/>
        <item x="600"/>
        <item x="1007"/>
        <item x="1653"/>
        <item x="3477"/>
        <item x="2836"/>
        <item x="2116"/>
        <item x="215"/>
        <item x="2244"/>
        <item x="1183"/>
        <item x="2243"/>
        <item x="44"/>
        <item x="3044"/>
        <item x="599"/>
        <item x="1368"/>
        <item x="401"/>
        <item x="3614"/>
        <item x="1966"/>
        <item x="3899"/>
        <item x="1006"/>
        <item x="943"/>
        <item x="3749"/>
        <item x="3748"/>
        <item x="214"/>
        <item x="3613"/>
        <item x="4059"/>
        <item x="3043"/>
        <item x="2667"/>
        <item x="598"/>
        <item x="2835"/>
        <item x="4464"/>
        <item x="1005"/>
        <item x="1652"/>
        <item x="4337"/>
        <item x="1965"/>
        <item x="4463"/>
        <item x="3747"/>
        <item x="213"/>
        <item x="4058"/>
        <item x="597"/>
        <item x="3195"/>
        <item x="400"/>
        <item x="3476"/>
        <item x="4336"/>
        <item x="3475"/>
        <item x="168"/>
        <item x="4591"/>
        <item x="2115"/>
        <item x="4180"/>
        <item x="3474"/>
        <item x="2527"/>
        <item x="3473"/>
        <item x="3612"/>
        <item x="3194"/>
        <item x="596"/>
        <item x="2666"/>
        <item x="1510"/>
        <item x="3472"/>
        <item x="43"/>
        <item x="1930"/>
        <item x="4057"/>
        <item x="3746"/>
        <item x="1182"/>
        <item x="1367"/>
        <item x="3042"/>
        <item x="2665"/>
        <item x="3193"/>
        <item x="2664"/>
        <item x="3192"/>
        <item x="3041"/>
        <item x="42"/>
        <item x="2663"/>
        <item x="2242"/>
        <item x="3471"/>
        <item x="1366"/>
        <item x="4676"/>
        <item x="1181"/>
        <item x="2526"/>
        <item x="4719"/>
        <item x="4335"/>
        <item x="2368"/>
        <item x="1365"/>
        <item x="41"/>
        <item x="4718"/>
        <item x="1180"/>
        <item x="1964"/>
        <item x="4179"/>
        <item x="1929"/>
        <item x="793"/>
        <item x="1004"/>
        <item x="40"/>
        <item x="323"/>
        <item x="595"/>
        <item x="2662"/>
        <item x="1805"/>
        <item x="4178"/>
        <item x="4590"/>
        <item x="2241"/>
        <item x="2661"/>
        <item x="1003"/>
        <item x="792"/>
        <item x="2525"/>
        <item x="2660"/>
        <item x="1804"/>
        <item x="791"/>
        <item x="2524"/>
        <item x="4177"/>
        <item x="790"/>
        <item x="2114"/>
        <item x="730"/>
        <item x="399"/>
        <item x="4717"/>
        <item x="1002"/>
        <item x="1179"/>
        <item x="2659"/>
        <item x="4462"/>
        <item x="4056"/>
        <item x="1364"/>
        <item x="3040"/>
        <item x="2367"/>
        <item x="212"/>
        <item x="1963"/>
        <item x="3191"/>
        <item x="1001"/>
        <item x="1178"/>
        <item x="1509"/>
        <item x="789"/>
        <item x="3039"/>
        <item x="2113"/>
        <item x="211"/>
        <item x="1962"/>
        <item x="4334"/>
        <item x="1803"/>
        <item x="3038"/>
        <item x="210"/>
        <item x="3611"/>
        <item x="398"/>
        <item x="3610"/>
        <item x="39"/>
        <item x="594"/>
        <item x="2112"/>
        <item x="4461"/>
        <item x="3609"/>
        <item x="4333"/>
        <item x="1363"/>
        <item x="1802"/>
        <item x="2658"/>
        <item x="2111"/>
        <item x="397"/>
        <item x="1651"/>
        <item x="788"/>
        <item x="396"/>
        <item x="593"/>
        <item x="3898"/>
        <item x="4460"/>
        <item x="787"/>
        <item x="395"/>
        <item x="3470"/>
        <item x="1961"/>
        <item x="4716"/>
        <item x="2110"/>
        <item x="592"/>
        <item x="4055"/>
        <item x="3340"/>
        <item x="38"/>
        <item x="1960"/>
        <item x="4332"/>
        <item x="3339"/>
        <item x="2109"/>
        <item x="729"/>
        <item x="4589"/>
        <item x="2657"/>
        <item x="1000"/>
        <item x="2834"/>
        <item x="4331"/>
        <item x="3745"/>
        <item x="999"/>
        <item x="2656"/>
        <item x="2833"/>
        <item x="1362"/>
        <item x="3190"/>
        <item x="1959"/>
        <item x="4459"/>
        <item x="591"/>
        <item x="1801"/>
        <item x="1177"/>
        <item x="4176"/>
        <item x="4828"/>
        <item x="590"/>
        <item x="2523"/>
        <item x="4588"/>
        <item x="589"/>
        <item x="1800"/>
        <item x="1799"/>
        <item x="1798"/>
        <item x="1650"/>
        <item x="3189"/>
        <item x="1797"/>
        <item x="588"/>
        <item x="394"/>
        <item x="209"/>
        <item x="1649"/>
        <item x="1648"/>
        <item x="1605"/>
        <item x="3037"/>
        <item x="1958"/>
        <item x="393"/>
        <item x="2366"/>
        <item x="3188"/>
        <item x="392"/>
        <item x="3608"/>
        <item x="1308"/>
        <item x="3744"/>
        <item x="1361"/>
        <item x="4675"/>
        <item x="1647"/>
        <item x="3036"/>
        <item x="37"/>
        <item x="2196"/>
        <item x="998"/>
        <item x="2240"/>
        <item x="3743"/>
        <item x="3469"/>
        <item x="997"/>
        <item x="4458"/>
        <item x="2239"/>
        <item x="786"/>
        <item x="996"/>
        <item x="2365"/>
        <item x="3607"/>
        <item x="1360"/>
        <item x="785"/>
        <item x="784"/>
        <item x="36"/>
        <item x="2238"/>
        <item x="587"/>
        <item x="4054"/>
        <item x="1359"/>
        <item x="2522"/>
        <item x="1358"/>
        <item x="2237"/>
        <item x="35"/>
        <item x="2521"/>
        <item x="391"/>
        <item x="1508"/>
        <item x="4330"/>
        <item x="3606"/>
        <item x="1646"/>
        <item x="2364"/>
        <item x="2108"/>
        <item x="4329"/>
        <item x="3338"/>
        <item x="3035"/>
        <item x="4053"/>
        <item x="4587"/>
        <item x="34"/>
        <item x="2363"/>
        <item x="1176"/>
        <item x="2107"/>
        <item x="2195"/>
        <item x="586"/>
        <item x="1175"/>
        <item x="3134"/>
        <item x="995"/>
        <item x="4289"/>
        <item x="33"/>
        <item x="1957"/>
        <item x="783"/>
        <item x="3897"/>
        <item x="2236"/>
        <item x="3742"/>
        <item x="782"/>
        <item x="3605"/>
        <item x="781"/>
        <item x="3034"/>
        <item x="390"/>
        <item x="4715"/>
        <item x="1174"/>
        <item x="994"/>
        <item x="4586"/>
        <item x="3187"/>
        <item x="1796"/>
        <item x="1357"/>
        <item x="4714"/>
        <item x="4457"/>
        <item x="3186"/>
        <item x="4456"/>
        <item x="2106"/>
        <item x="3741"/>
        <item x="4328"/>
        <item x="2066"/>
        <item x="780"/>
        <item x="3740"/>
        <item x="2520"/>
        <item x="2235"/>
        <item x="2362"/>
        <item x="993"/>
        <item x="585"/>
        <item x="4455"/>
        <item x="779"/>
        <item x="2832"/>
        <item x="1356"/>
        <item x="1604"/>
        <item x="2105"/>
        <item x="1307"/>
        <item x="4175"/>
        <item x="1795"/>
        <item x="4454"/>
        <item x="778"/>
        <item x="584"/>
        <item x="389"/>
        <item x="3185"/>
        <item x="2519"/>
        <item x="208"/>
        <item x="3337"/>
        <item x="1645"/>
        <item x="3298"/>
        <item x="2104"/>
        <item x="1956"/>
        <item x="2655"/>
        <item x="4327"/>
        <item x="1507"/>
        <item x="32"/>
        <item x="1794"/>
        <item x="1173"/>
        <item x="2654"/>
        <item x="4326"/>
        <item x="583"/>
        <item x="3336"/>
        <item x="3563"/>
        <item x="322"/>
        <item x="2653"/>
        <item x="3184"/>
        <item x="1955"/>
        <item x="1470"/>
        <item x="31"/>
        <item x="777"/>
        <item x="2103"/>
        <item x="2102"/>
        <item x="30"/>
        <item x="4713"/>
        <item x="4174"/>
        <item x="388"/>
        <item x="1306"/>
        <item x="1506"/>
        <item x="2234"/>
        <item x="2652"/>
        <item x="2992"/>
        <item x="2361"/>
        <item x="4325"/>
        <item x="29"/>
        <item x="3468"/>
        <item x="776"/>
        <item x="775"/>
        <item x="3335"/>
        <item x="3183"/>
        <item x="4417"/>
        <item x="2233"/>
        <item x="4173"/>
        <item x="3467"/>
        <item x="387"/>
        <item x="321"/>
        <item x="1505"/>
        <item x="207"/>
        <item x="2518"/>
        <item x="206"/>
        <item x="4585"/>
        <item x="1954"/>
        <item x="4172"/>
        <item x="3182"/>
        <item x="4171"/>
        <item x="2232"/>
        <item x="3896"/>
        <item x="1172"/>
        <item x="2065"/>
        <item x="205"/>
        <item x="4324"/>
        <item x="4323"/>
        <item x="774"/>
        <item x="1504"/>
        <item x="2231"/>
        <item x="773"/>
        <item x="28"/>
        <item x="992"/>
        <item x="2064"/>
        <item x="2517"/>
        <item x="1171"/>
        <item x="3895"/>
        <item x="3033"/>
        <item x="2101"/>
        <item x="1644"/>
        <item x="3739"/>
        <item x="772"/>
        <item x="3894"/>
        <item x="1953"/>
        <item x="991"/>
        <item x="4712"/>
        <item x="386"/>
        <item x="2831"/>
        <item x="3738"/>
        <item x="3334"/>
        <item x="1170"/>
        <item x="582"/>
        <item x="1169"/>
        <item x="1168"/>
        <item x="1503"/>
        <item x="2830"/>
        <item x="1167"/>
        <item x="3466"/>
        <item x="1643"/>
        <item x="4453"/>
        <item x="990"/>
        <item x="1355"/>
        <item x="771"/>
        <item x="3604"/>
        <item x="1952"/>
        <item x="204"/>
        <item x="4052"/>
        <item x="3893"/>
        <item x="4584"/>
        <item x="1642"/>
        <item x="2100"/>
        <item x="1951"/>
        <item x="3181"/>
        <item x="770"/>
        <item x="385"/>
        <item x="3333"/>
        <item x="2099"/>
        <item x="581"/>
        <item x="3603"/>
        <item x="3892"/>
        <item x="2829"/>
        <item x="580"/>
        <item x="3737"/>
        <item x="3032"/>
        <item x="384"/>
        <item x="3031"/>
        <item x="3602"/>
        <item x="4322"/>
        <item x="2360"/>
        <item x="4321"/>
        <item x="383"/>
        <item x="382"/>
        <item x="3030"/>
        <item x="4320"/>
        <item x="1166"/>
        <item x="3180"/>
        <item x="1793"/>
        <item x="2828"/>
        <item x="203"/>
        <item x="381"/>
        <item x="4711"/>
        <item x="1641"/>
        <item x="2516"/>
        <item x="3465"/>
        <item x="3029"/>
        <item x="3028"/>
        <item x="2515"/>
        <item x="3027"/>
        <item x="4710"/>
        <item x="380"/>
        <item x="1165"/>
        <item x="2991"/>
        <item x="1759"/>
        <item x="3464"/>
        <item x="1792"/>
        <item x="202"/>
        <item x="4170"/>
        <item x="27"/>
        <item x="1164"/>
        <item x="2230"/>
        <item x="769"/>
        <item x="3463"/>
        <item x="3179"/>
        <item x="579"/>
        <item x="1354"/>
        <item x="4452"/>
        <item x="2514"/>
        <item x="3462"/>
        <item x="4583"/>
        <item x="3332"/>
        <item x="201"/>
        <item x="3026"/>
        <item x="1353"/>
        <item x="1502"/>
        <item x="3891"/>
        <item x="2359"/>
        <item x="4051"/>
        <item x="578"/>
        <item x="4709"/>
        <item x="1352"/>
        <item x="3178"/>
        <item x="3461"/>
        <item x="577"/>
        <item x="4416"/>
        <item x="1163"/>
        <item x="3460"/>
        <item x="1791"/>
        <item x="26"/>
        <item x="2651"/>
        <item x="3331"/>
        <item x="4582"/>
        <item x="576"/>
        <item x="4169"/>
        <item x="4674"/>
        <item x="2358"/>
        <item x="379"/>
        <item x="1603"/>
        <item x="1640"/>
        <item x="575"/>
        <item x="3025"/>
        <item x="1501"/>
        <item x="1351"/>
        <item x="4827"/>
        <item x="1162"/>
        <item x="4581"/>
        <item x="3601"/>
        <item x="2098"/>
        <item x="3459"/>
        <item x="2827"/>
        <item x="1950"/>
        <item x="989"/>
        <item x="1350"/>
        <item x="3177"/>
        <item x="2513"/>
        <item x="4580"/>
        <item x="1790"/>
        <item x="1349"/>
        <item x="3600"/>
        <item x="4319"/>
        <item x="3024"/>
        <item x="4708"/>
        <item x="378"/>
        <item x="574"/>
        <item x="1161"/>
        <item x="3458"/>
        <item x="200"/>
        <item x="1949"/>
        <item x="3176"/>
        <item x="4318"/>
        <item x="1160"/>
        <item x="573"/>
        <item x="3023"/>
        <item x="4707"/>
        <item x="4317"/>
        <item x="377"/>
        <item x="25"/>
        <item x="2650"/>
        <item x="1500"/>
        <item x="1159"/>
        <item x="4451"/>
        <item x="4050"/>
        <item x="3599"/>
        <item x="4049"/>
        <item x="3457"/>
        <item x="4706"/>
        <item x="2229"/>
        <item x="1129"/>
        <item x="3330"/>
        <item x="4048"/>
        <item x="4450"/>
        <item x="1499"/>
        <item x="2097"/>
        <item x="1348"/>
        <item x="1158"/>
        <item x="4579"/>
        <item x="3598"/>
        <item x="24"/>
        <item x="768"/>
        <item x="1157"/>
        <item x="3297"/>
        <item x="23"/>
        <item x="2357"/>
        <item x="4449"/>
        <item x="167"/>
        <item x="376"/>
        <item x="3698"/>
        <item x="2826"/>
        <item x="22"/>
        <item x="4705"/>
        <item x="1639"/>
        <item x="3329"/>
        <item x="572"/>
        <item x="3890"/>
        <item x="571"/>
        <item x="1156"/>
        <item x="4578"/>
        <item x="3328"/>
        <item x="199"/>
        <item x="375"/>
        <item x="1789"/>
        <item x="2356"/>
        <item x="2096"/>
        <item x="1155"/>
        <item x="2825"/>
        <item x="4704"/>
        <item x="3889"/>
        <item x="3597"/>
        <item x="21"/>
        <item x="2824"/>
        <item x="4168"/>
        <item x="2228"/>
        <item x="4316"/>
        <item x="198"/>
        <item x="767"/>
        <item x="2783"/>
        <item x="3456"/>
        <item x="2355"/>
        <item x="4577"/>
        <item x="3327"/>
        <item x="374"/>
        <item x="20"/>
        <item x="2095"/>
        <item x="4448"/>
        <item x="4703"/>
        <item x="3736"/>
        <item x="4576"/>
        <item x="2619"/>
        <item x="2823"/>
        <item x="988"/>
        <item x="19"/>
        <item x="570"/>
        <item x="373"/>
        <item x="4702"/>
        <item x="1498"/>
        <item x="372"/>
        <item x="2822"/>
        <item x="2094"/>
        <item x="4047"/>
        <item x="4167"/>
        <item x="766"/>
        <item x="3175"/>
        <item x="1497"/>
        <item x="2478"/>
        <item x="3326"/>
        <item x="3596"/>
        <item x="765"/>
        <item x="2227"/>
        <item x="3735"/>
        <item x="2821"/>
        <item x="569"/>
        <item x="4166"/>
        <item x="568"/>
        <item x="3734"/>
        <item x="3022"/>
        <item x="2649"/>
        <item x="3455"/>
        <item x="3174"/>
        <item x="4315"/>
        <item x="197"/>
        <item x="2354"/>
        <item x="2648"/>
        <item x="4046"/>
        <item x="1788"/>
        <item x="567"/>
        <item x="196"/>
        <item x="2782"/>
        <item x="4314"/>
        <item x="4045"/>
        <item x="4447"/>
        <item x="4044"/>
        <item x="4313"/>
        <item x="764"/>
        <item x="371"/>
        <item x="18"/>
        <item x="566"/>
        <item x="4701"/>
        <item x="3173"/>
        <item x="3325"/>
        <item x="2353"/>
        <item x="2512"/>
        <item x="2511"/>
        <item x="2352"/>
        <item x="3733"/>
        <item x="370"/>
        <item x="17"/>
        <item x="369"/>
        <item x="987"/>
        <item x="3296"/>
        <item x="2351"/>
        <item x="3172"/>
        <item x="1496"/>
        <item x="2820"/>
        <item x="368"/>
        <item x="4043"/>
        <item x="2226"/>
        <item x="1638"/>
        <item x="3732"/>
        <item x="1787"/>
        <item x="1469"/>
        <item x="3171"/>
        <item x="3021"/>
        <item x="565"/>
        <item x="16"/>
        <item x="3595"/>
        <item x="3170"/>
        <item x="763"/>
        <item x="3454"/>
        <item x="195"/>
        <item x="1347"/>
        <item x="2819"/>
        <item x="4165"/>
        <item x="15"/>
        <item x="1948"/>
        <item x="4446"/>
        <item x="986"/>
        <item x="367"/>
        <item x="3020"/>
        <item x="3562"/>
        <item x="2647"/>
        <item x="985"/>
        <item x="2225"/>
        <item x="3324"/>
        <item x="2350"/>
        <item x="2093"/>
        <item x="1346"/>
        <item x="3731"/>
        <item x="3019"/>
        <item x="14"/>
        <item x="4445"/>
        <item x="4575"/>
        <item x="1154"/>
        <item x="366"/>
        <item x="762"/>
        <item x="3323"/>
        <item x="3730"/>
        <item x="13"/>
        <item x="4312"/>
        <item x="3888"/>
        <item x="564"/>
        <item x="2646"/>
        <item x="3594"/>
        <item x="3729"/>
        <item x="3728"/>
        <item x="1786"/>
        <item x="3453"/>
        <item x="3887"/>
        <item x="1637"/>
        <item x="4164"/>
        <item x="761"/>
        <item x="2645"/>
        <item x="365"/>
        <item x="1495"/>
        <item x="4574"/>
        <item x="984"/>
        <item x="2092"/>
        <item x="3886"/>
        <item x="4700"/>
        <item x="2224"/>
        <item x="2510"/>
        <item x="3322"/>
        <item x="12"/>
        <item x="1636"/>
        <item x="1153"/>
        <item x="3452"/>
        <item x="4699"/>
        <item x="2091"/>
        <item x="1152"/>
        <item x="2818"/>
        <item x="364"/>
        <item x="760"/>
        <item x="1494"/>
        <item x="3593"/>
        <item x="3018"/>
        <item x="1151"/>
        <item x="4311"/>
        <item x="2817"/>
        <item x="1128"/>
        <item x="1345"/>
        <item x="3017"/>
        <item x="3321"/>
        <item x="1493"/>
        <item x="2509"/>
        <item x="2349"/>
        <item x="759"/>
        <item x="3320"/>
        <item x="2090"/>
        <item x="983"/>
        <item x="2816"/>
        <item x="758"/>
        <item x="1635"/>
        <item x="363"/>
        <item x="563"/>
        <item x="1150"/>
        <item x="2223"/>
        <item x="1492"/>
        <item x="4310"/>
        <item x="1634"/>
        <item x="4444"/>
        <item x="2508"/>
        <item x="362"/>
        <item x="3016"/>
        <item x="2815"/>
        <item x="3592"/>
        <item x="4288"/>
        <item x="361"/>
        <item x="2063"/>
        <item x="3169"/>
        <item x="3015"/>
        <item x="1758"/>
        <item x="3885"/>
        <item x="1491"/>
        <item x="982"/>
        <item x="2814"/>
        <item x="4309"/>
        <item x="3168"/>
        <item x="4698"/>
        <item x="4573"/>
        <item x="4697"/>
        <item x="4696"/>
        <item x="11"/>
        <item x="562"/>
        <item x="4443"/>
        <item x="3167"/>
        <item x="4442"/>
        <item x="360"/>
        <item x="194"/>
        <item x="2089"/>
        <item x="4441"/>
        <item x="1633"/>
        <item x="3014"/>
        <item x="10"/>
        <item x="2813"/>
        <item x="3591"/>
        <item x="3590"/>
        <item x="561"/>
        <item x="560"/>
        <item x="4572"/>
        <item x="559"/>
        <item x="359"/>
        <item x="2222"/>
        <item x="3884"/>
        <item x="3319"/>
        <item x="558"/>
        <item x="1785"/>
        <item x="4308"/>
        <item x="557"/>
        <item x="1632"/>
        <item x="2348"/>
        <item x="4440"/>
        <item x="2812"/>
        <item x="2811"/>
        <item x="1305"/>
        <item x="981"/>
        <item x="3166"/>
        <item x="3883"/>
        <item x="1490"/>
        <item x="1631"/>
        <item x="1344"/>
        <item x="1630"/>
        <item x="1629"/>
        <item x="2221"/>
        <item x="3882"/>
        <item x="3429"/>
        <item x="2088"/>
        <item x="3697"/>
        <item x="3589"/>
        <item x="2347"/>
        <item x="2062"/>
        <item x="3727"/>
        <item x="3318"/>
        <item x="2810"/>
        <item x="1149"/>
        <item x="1343"/>
        <item x="2087"/>
        <item x="4163"/>
        <item x="1342"/>
        <item x="2507"/>
        <item x="757"/>
        <item x="2809"/>
        <item x="4673"/>
        <item x="980"/>
        <item x="2644"/>
        <item x="979"/>
        <item x="358"/>
        <item x="978"/>
        <item x="3165"/>
        <item x="3164"/>
        <item x="357"/>
        <item x="556"/>
        <item x="3588"/>
        <item x="1341"/>
        <item x="356"/>
        <item x="3587"/>
        <item x="1148"/>
        <item x="3726"/>
        <item x="3317"/>
        <item x="1628"/>
        <item x="977"/>
        <item x="1627"/>
        <item x="756"/>
        <item x="355"/>
        <item x="1340"/>
        <item x="3316"/>
        <item x="354"/>
        <item x="3881"/>
        <item x="1147"/>
        <item x="3315"/>
        <item x="2506"/>
        <item x="4307"/>
        <item x="1146"/>
        <item x="3163"/>
        <item x="3586"/>
        <item x="4695"/>
        <item x="353"/>
        <item x="1145"/>
        <item x="1339"/>
        <item x="755"/>
        <item x="754"/>
        <item x="193"/>
        <item x="352"/>
        <item x="4571"/>
        <item x="2346"/>
        <item x="4570"/>
        <item x="1626"/>
        <item x="3162"/>
        <item x="4042"/>
        <item x="2505"/>
        <item x="976"/>
        <item x="9"/>
        <item x="1489"/>
        <item x="555"/>
        <item x="2618"/>
        <item x="3161"/>
        <item x="3013"/>
        <item x="975"/>
        <item x="192"/>
        <item x="3295"/>
        <item x="3314"/>
        <item x="4415"/>
        <item x="4306"/>
        <item x="4439"/>
        <item x="1625"/>
        <item x="3160"/>
        <item x="351"/>
        <item x="3880"/>
        <item x="8"/>
        <item x="4694"/>
        <item x="4041"/>
        <item x="3725"/>
        <item x="3159"/>
        <item x="1144"/>
        <item x="2220"/>
        <item x="3724"/>
        <item x="4693"/>
        <item x="1143"/>
        <item x="1142"/>
        <item x="3585"/>
        <item x="4692"/>
        <item x="1784"/>
        <item x="1338"/>
        <item x="2219"/>
        <item x="1337"/>
        <item x="4691"/>
        <item x="3012"/>
        <item x="3313"/>
        <item x="554"/>
        <item x="3158"/>
        <item x="2808"/>
        <item x="4162"/>
        <item x="2345"/>
        <item x="974"/>
        <item x="753"/>
        <item x="2643"/>
        <item x="4569"/>
        <item x="2218"/>
        <item x="4438"/>
        <item x="3294"/>
        <item x="3451"/>
        <item x="752"/>
        <item x="2217"/>
        <item x="1468"/>
        <item x="2086"/>
        <item x="553"/>
        <item x="552"/>
        <item x="2504"/>
        <item x="3450"/>
        <item x="2216"/>
        <item x="2503"/>
        <item x="4161"/>
        <item x="3312"/>
        <item x="191"/>
        <item x="3723"/>
        <item x="4437"/>
        <item x="973"/>
        <item x="3311"/>
        <item x="7"/>
        <item x="1624"/>
        <item x="2502"/>
        <item x="2807"/>
        <item x="4414"/>
        <item x="3584"/>
        <item x="2501"/>
        <item x="4413"/>
        <item x="4436"/>
        <item x="4305"/>
        <item x="3449"/>
        <item x="4826"/>
        <item x="2806"/>
        <item x="3310"/>
        <item x="1141"/>
        <item x="2215"/>
        <item x="3133"/>
        <item x="1336"/>
        <item x="3583"/>
        <item x="1623"/>
        <item x="2500"/>
        <item x="2085"/>
        <item x="4568"/>
        <item x="972"/>
        <item x="751"/>
        <item x="3309"/>
        <item x="971"/>
        <item x="1947"/>
        <item x="2617"/>
        <item x="1757"/>
        <item x="2084"/>
        <item x="2616"/>
        <item x="3879"/>
        <item x="2499"/>
        <item x="4304"/>
        <item x="3582"/>
        <item x="4672"/>
        <item x="1335"/>
        <item x="750"/>
        <item x="350"/>
        <item x="2498"/>
        <item x="3448"/>
        <item x="2214"/>
        <item x="1140"/>
        <item x="4303"/>
        <item x="551"/>
        <item x="349"/>
        <item x="1488"/>
        <item x="3308"/>
        <item x="749"/>
        <item x="4435"/>
        <item x="2213"/>
        <item x="4040"/>
        <item x="4690"/>
        <item x="2642"/>
        <item x="2805"/>
        <item x="190"/>
        <item x="2212"/>
        <item x="4160"/>
        <item x="2804"/>
        <item x="2497"/>
        <item x="348"/>
        <item x="4159"/>
        <item x="970"/>
        <item x="3307"/>
        <item x="2803"/>
        <item x="3878"/>
        <item x="3011"/>
        <item x="969"/>
        <item x="1622"/>
        <item x="4287"/>
        <item x="347"/>
        <item x="968"/>
        <item x="2061"/>
        <item x="4039"/>
        <item x="4158"/>
        <item x="6"/>
        <item x="1487"/>
        <item x="1467"/>
        <item x="1783"/>
        <item x="3696"/>
        <item x="4434"/>
        <item x="4038"/>
        <item x="1334"/>
        <item x="967"/>
        <item x="2496"/>
        <item x="3306"/>
        <item x="1946"/>
        <item x="2495"/>
        <item x="5"/>
        <item x="1333"/>
        <item x="748"/>
        <item x="2494"/>
        <item x="3722"/>
        <item x="1945"/>
        <item x="966"/>
        <item x="4567"/>
        <item x="4689"/>
        <item x="2477"/>
        <item x="3581"/>
        <item x="2493"/>
        <item x="1304"/>
        <item x="3157"/>
        <item x="965"/>
        <item x="4037"/>
        <item x="2211"/>
        <item x="942"/>
        <item x="3721"/>
        <item x="2083"/>
        <item x="3156"/>
        <item x="4433"/>
        <item x="2615"/>
        <item x="3155"/>
        <item x="1944"/>
        <item x="346"/>
        <item x="1782"/>
        <item x="3580"/>
        <item x="4302"/>
        <item x="345"/>
        <item x="4825"/>
        <item x="747"/>
        <item x="3447"/>
        <item x="189"/>
        <item x="3446"/>
        <item x="1781"/>
        <item x="964"/>
        <item x="3010"/>
        <item x="4824"/>
        <item x="344"/>
        <item x="2082"/>
        <item x="2781"/>
        <item x="2210"/>
        <item x="3720"/>
        <item x="2802"/>
        <item x="3293"/>
        <item x="963"/>
        <item x="1621"/>
        <item x="2801"/>
        <item x="1928"/>
        <item x="343"/>
        <item x="188"/>
        <item x="342"/>
        <item x="2209"/>
        <item x="187"/>
        <item x="2208"/>
        <item x="341"/>
        <item x="1139"/>
        <item x="3009"/>
        <item x="962"/>
        <item x="961"/>
        <item x="3860"/>
        <item x="3154"/>
        <item x="2800"/>
        <item x="2081"/>
        <item x="1138"/>
        <item x="2080"/>
        <item x="1486"/>
        <item x="186"/>
        <item x="1332"/>
        <item x="3305"/>
        <item x="4688"/>
        <item x="2641"/>
        <item x="4432"/>
        <item x="3008"/>
        <item x="1780"/>
        <item x="3877"/>
        <item x="2207"/>
        <item x="2206"/>
        <item x="960"/>
        <item x="4566"/>
        <item x="2079"/>
        <item x="2078"/>
        <item x="2799"/>
        <item x="959"/>
        <item x="4157"/>
        <item x="1485"/>
        <item x="3719"/>
        <item x="2205"/>
        <item x="2798"/>
        <item x="3445"/>
        <item x="1620"/>
        <item x="746"/>
        <item x="3718"/>
        <item x="3876"/>
        <item x="3153"/>
        <item x="340"/>
        <item x="4301"/>
        <item x="3007"/>
        <item x="1331"/>
        <item x="2797"/>
        <item x="3152"/>
        <item x="3875"/>
        <item x="2077"/>
        <item x="550"/>
        <item x="958"/>
        <item x="1484"/>
        <item x="4"/>
        <item x="2204"/>
        <item x="3304"/>
        <item x="3151"/>
        <item x="957"/>
        <item x="3150"/>
        <item x="3149"/>
        <item x="1619"/>
        <item x="1483"/>
        <item x="549"/>
        <item x="4300"/>
        <item x="3006"/>
        <item x="2640"/>
        <item x="3148"/>
        <item x="2076"/>
        <item x="185"/>
        <item x="1927"/>
        <item x="1303"/>
        <item x="3005"/>
        <item x="3147"/>
        <item x="339"/>
        <item x="4299"/>
        <item x="1330"/>
        <item x="1779"/>
        <item x="4298"/>
        <item x="2796"/>
        <item x="184"/>
        <item x="1943"/>
        <item x="2639"/>
        <item x="183"/>
        <item x="3146"/>
        <item x="3"/>
        <item x="1618"/>
        <item x="3145"/>
        <item x="4036"/>
        <item x="1778"/>
        <item x="3444"/>
        <item x="2638"/>
        <item x="3004"/>
        <item x="320"/>
        <item x="3859"/>
        <item x="2637"/>
        <item x="4431"/>
        <item x="1137"/>
        <item x="3428"/>
        <item x="1617"/>
        <item x="1482"/>
        <item x="4565"/>
        <item x="3874"/>
        <item x="1602"/>
        <item x="2636"/>
        <item x="1616"/>
        <item x="956"/>
        <item x="745"/>
        <item x="3443"/>
        <item x="3717"/>
        <item x="2"/>
        <item x="4430"/>
        <item x="338"/>
        <item x="548"/>
        <item x="3579"/>
        <item x="1777"/>
        <item x="2075"/>
        <item x="744"/>
        <item x="3442"/>
        <item x="1615"/>
        <item x="3003"/>
        <item x="2795"/>
        <item x="4029"/>
        <item x="4671"/>
        <item x="3716"/>
        <item x="536"/>
        <item x="1614"/>
        <item x="2334"/>
        <item x="1481"/>
        <item x="3715"/>
        <item x="3144"/>
        <item x="2990"/>
        <item x="3143"/>
        <item x="1329"/>
        <item x="3002"/>
        <item x="2794"/>
        <item x="3578"/>
        <item x="1480"/>
        <item x="2074"/>
        <item x="337"/>
        <item x="4297"/>
        <item x="547"/>
        <item x="2203"/>
        <item x="4035"/>
        <item x="4429"/>
        <item x="2793"/>
        <item x="4034"/>
        <item x="3441"/>
        <item x="4687"/>
        <item x="1"/>
        <item x="955"/>
        <item x="3714"/>
        <item x="954"/>
        <item x="4033"/>
        <item x="4156"/>
        <item x="3873"/>
        <item x="2073"/>
        <item x="1776"/>
        <item x="2492"/>
        <item x="0"/>
        <item x="4155"/>
        <item x="3577"/>
        <item x="3872"/>
        <item x="953"/>
        <item t="default"/>
      </items>
    </pivotField>
    <pivotField axis="axisRow" showAll="0">
      <items count="49">
        <item x="24"/>
        <item x="27"/>
        <item x="5"/>
        <item x="1"/>
        <item x="25"/>
        <item x="2"/>
        <item x="39"/>
        <item x="29"/>
        <item x="45"/>
        <item x="16"/>
        <item x="0"/>
        <item x="36"/>
        <item x="35"/>
        <item x="43"/>
        <item x="30"/>
        <item x="37"/>
        <item x="4"/>
        <item x="3"/>
        <item x="12"/>
        <item x="11"/>
        <item x="21"/>
        <item x="15"/>
        <item x="41"/>
        <item x="14"/>
        <item x="19"/>
        <item x="22"/>
        <item x="17"/>
        <item x="47"/>
        <item x="8"/>
        <item x="34"/>
        <item x="23"/>
        <item x="13"/>
        <item x="28"/>
        <item x="6"/>
        <item x="42"/>
        <item x="20"/>
        <item x="26"/>
        <item x="32"/>
        <item x="46"/>
        <item x="10"/>
        <item x="40"/>
        <item x="18"/>
        <item x="31"/>
        <item x="33"/>
        <item x="9"/>
        <item x="38"/>
        <item x="44"/>
        <item x="7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3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dataFields count="1">
    <dataField name="Sum of Qty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9341F-5E5C-4E4E-9ECC-BFD82CD2C821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3:K6" firstHeaderRow="1" firstDataRow="1" firstDataCol="1" rowPageCount="1" colPageCount="1"/>
  <pivotFields count="17">
    <pivotField showAll="0"/>
    <pivotField numFmtId="14" showAll="0"/>
    <pivotField numFmtId="164" showAll="0">
      <items count="4841">
        <item x="1302"/>
        <item x="3561"/>
        <item x="4405"/>
        <item x="4404"/>
        <item x="4554"/>
        <item x="2344"/>
        <item x="1127"/>
        <item x="1466"/>
        <item x="4553"/>
        <item x="4552"/>
        <item x="3560"/>
        <item x="2476"/>
        <item x="4403"/>
        <item x="4823"/>
        <item x="4402"/>
        <item x="4551"/>
        <item x="1301"/>
        <item x="1126"/>
        <item x="2194"/>
        <item x="2780"/>
        <item x="3292"/>
        <item x="166"/>
        <item x="1300"/>
        <item x="2779"/>
        <item x="2614"/>
        <item x="3291"/>
        <item x="1601"/>
        <item x="535"/>
        <item x="2778"/>
        <item x="1465"/>
        <item x="3713"/>
        <item x="4550"/>
        <item x="4670"/>
        <item x="2475"/>
        <item x="2343"/>
        <item x="3695"/>
        <item x="319"/>
        <item x="4822"/>
        <item x="1299"/>
        <item x="2342"/>
        <item x="1756"/>
        <item x="4821"/>
        <item x="1125"/>
        <item x="1755"/>
        <item x="2333"/>
        <item x="1754"/>
        <item x="2491"/>
        <item x="1124"/>
        <item x="1464"/>
        <item x="1600"/>
        <item x="2490"/>
        <item x="4669"/>
        <item x="3559"/>
        <item x="3694"/>
        <item x="2474"/>
        <item x="2613"/>
        <item x="1599"/>
        <item x="1598"/>
        <item x="1298"/>
        <item x="2777"/>
        <item x="2332"/>
        <item x="1753"/>
        <item x="3440"/>
        <item x="4668"/>
        <item x="2635"/>
        <item x="4401"/>
        <item x="4667"/>
        <item x="165"/>
        <item x="1597"/>
        <item x="2489"/>
        <item x="3290"/>
        <item x="4400"/>
        <item x="1596"/>
        <item x="2634"/>
        <item x="3858"/>
        <item x="2473"/>
        <item x="2776"/>
        <item x="1297"/>
        <item x="2488"/>
        <item x="3427"/>
        <item x="1463"/>
        <item x="3857"/>
        <item x="2472"/>
        <item x="2775"/>
        <item x="534"/>
        <item x="1462"/>
        <item x="3558"/>
        <item x="2612"/>
        <item x="318"/>
        <item x="4549"/>
        <item x="2611"/>
        <item x="4399"/>
        <item x="3856"/>
        <item x="546"/>
        <item x="3557"/>
        <item x="3693"/>
        <item x="2774"/>
        <item x="182"/>
        <item x="2773"/>
        <item x="1595"/>
        <item x="533"/>
        <item x="2633"/>
        <item x="1752"/>
        <item x="3712"/>
        <item x="1296"/>
        <item x="2471"/>
        <item x="1123"/>
        <item x="4548"/>
        <item x="4547"/>
        <item x="336"/>
        <item x="1751"/>
        <item x="1122"/>
        <item x="1295"/>
        <item x="4546"/>
        <item x="3556"/>
        <item x="1750"/>
        <item x="4545"/>
        <item x="4544"/>
        <item x="2792"/>
        <item x="3692"/>
        <item x="3555"/>
        <item x="4686"/>
        <item x="1121"/>
        <item x="4820"/>
        <item x="2772"/>
        <item x="1120"/>
        <item x="164"/>
        <item x="2610"/>
        <item x="4286"/>
        <item x="163"/>
        <item x="1461"/>
        <item x="3289"/>
        <item x="3855"/>
        <item x="1749"/>
        <item x="2193"/>
        <item x="2331"/>
        <item x="317"/>
        <item x="4412"/>
        <item x="1594"/>
        <item x="2330"/>
        <item x="4819"/>
        <item x="4428"/>
        <item x="1460"/>
        <item x="2632"/>
        <item x="3554"/>
        <item x="4411"/>
        <item x="162"/>
        <item x="4666"/>
        <item x="4564"/>
        <item x="1119"/>
        <item x="3711"/>
        <item x="161"/>
        <item x="1593"/>
        <item x="3553"/>
        <item x="3854"/>
        <item x="4818"/>
        <item x="728"/>
        <item x="4665"/>
        <item x="532"/>
        <item x="3288"/>
        <item x="2771"/>
        <item x="3426"/>
        <item x="727"/>
        <item x="1775"/>
        <item x="4839"/>
        <item x="1592"/>
        <item x="316"/>
        <item x="160"/>
        <item x="3287"/>
        <item x="1459"/>
        <item x="1458"/>
        <item x="315"/>
        <item x="2329"/>
        <item x="2770"/>
        <item x="314"/>
        <item x="1591"/>
        <item x="2470"/>
        <item x="1748"/>
        <item x="1118"/>
        <item x="2769"/>
        <item x="313"/>
        <item x="1457"/>
        <item x="4543"/>
        <item x="3552"/>
        <item x="4817"/>
        <item x="1294"/>
        <item x="3853"/>
        <item x="159"/>
        <item x="3691"/>
        <item x="2328"/>
        <item x="312"/>
        <item x="4816"/>
        <item x="3852"/>
        <item x="3425"/>
        <item x="311"/>
        <item x="1293"/>
        <item x="1747"/>
        <item x="4285"/>
        <item x="3690"/>
        <item x="3424"/>
        <item x="4028"/>
        <item x="4410"/>
        <item x="531"/>
        <item x="1292"/>
        <item x="3576"/>
        <item x="4542"/>
        <item x="158"/>
        <item x="2768"/>
        <item x="1746"/>
        <item x="3851"/>
        <item x="4815"/>
        <item x="4814"/>
        <item x="335"/>
        <item x="4664"/>
        <item x="3286"/>
        <item x="157"/>
        <item x="3871"/>
        <item x="4663"/>
        <item x="4662"/>
        <item x="2989"/>
        <item x="310"/>
        <item x="3551"/>
        <item x="1456"/>
        <item x="309"/>
        <item x="1291"/>
        <item x="3850"/>
        <item x="726"/>
        <item x="2469"/>
        <item x="4541"/>
        <item x="2988"/>
        <item x="725"/>
        <item x="2767"/>
        <item x="1455"/>
        <item x="1590"/>
        <item x="3285"/>
        <item x="1454"/>
        <item x="2327"/>
        <item x="1926"/>
        <item x="2791"/>
        <item x="1589"/>
        <item x="4661"/>
        <item x="308"/>
        <item x="1453"/>
        <item x="307"/>
        <item x="4027"/>
        <item x="156"/>
        <item x="2468"/>
        <item x="2192"/>
        <item x="530"/>
        <item x="2609"/>
        <item x="155"/>
        <item x="306"/>
        <item x="4660"/>
        <item x="1117"/>
        <item x="2987"/>
        <item x="1452"/>
        <item x="154"/>
        <item x="3550"/>
        <item x="3689"/>
        <item x="3549"/>
        <item x="1451"/>
        <item x="529"/>
        <item x="3849"/>
        <item x="153"/>
        <item x="2467"/>
        <item x="4563"/>
        <item x="2608"/>
        <item x="3548"/>
        <item x="724"/>
        <item x="4540"/>
        <item x="2766"/>
        <item x="3870"/>
        <item x="181"/>
        <item x="2191"/>
        <item x="4659"/>
        <item x="3284"/>
        <item x="1450"/>
        <item x="3423"/>
        <item x="3422"/>
        <item x="180"/>
        <item x="2986"/>
        <item x="2466"/>
        <item x="4539"/>
        <item x="2985"/>
        <item x="2190"/>
        <item x="2465"/>
        <item x="743"/>
        <item x="4813"/>
        <item x="1116"/>
        <item x="2765"/>
        <item x="3283"/>
        <item x="2984"/>
        <item x="305"/>
        <item x="1925"/>
        <item x="1745"/>
        <item x="1744"/>
        <item x="1924"/>
        <item x="2341"/>
        <item x="4409"/>
        <item x="1923"/>
        <item x="4812"/>
        <item x="723"/>
        <item x="2326"/>
        <item x="528"/>
        <item x="2189"/>
        <item x="4811"/>
        <item x="3421"/>
        <item x="3848"/>
        <item x="527"/>
        <item x="1743"/>
        <item x="4810"/>
        <item x="4809"/>
        <item x="2188"/>
        <item x="4538"/>
        <item x="3420"/>
        <item x="1115"/>
        <item x="4408"/>
        <item x="1774"/>
        <item x="1449"/>
        <item x="1114"/>
        <item x="4407"/>
        <item x="4284"/>
        <item x="3575"/>
        <item x="1922"/>
        <item x="2631"/>
        <item x="1921"/>
        <item x="2764"/>
        <item x="2187"/>
        <item x="3282"/>
        <item x="152"/>
        <item x="1588"/>
        <item x="3688"/>
        <item x="1920"/>
        <item x="2983"/>
        <item x="304"/>
        <item x="4283"/>
        <item x="526"/>
        <item x="4808"/>
        <item x="1290"/>
        <item x="3547"/>
        <item x="1448"/>
        <item x="4807"/>
        <item x="3419"/>
        <item x="3281"/>
        <item x="3847"/>
        <item x="4026"/>
        <item x="1289"/>
        <item x="4806"/>
        <item x="525"/>
        <item x="2607"/>
        <item x="2325"/>
        <item x="2324"/>
        <item x="2464"/>
        <item x="742"/>
        <item x="303"/>
        <item x="3846"/>
        <item x="2463"/>
        <item x="1587"/>
        <item x="1742"/>
        <item x="4427"/>
        <item x="3546"/>
        <item x="4025"/>
        <item x="3418"/>
        <item x="2763"/>
        <item x="524"/>
        <item x="3545"/>
        <item x="2982"/>
        <item x="4282"/>
        <item x="3303"/>
        <item x="4658"/>
        <item x="3280"/>
        <item x="4281"/>
        <item x="523"/>
        <item x="1447"/>
        <item x="4024"/>
        <item x="1586"/>
        <item x="4657"/>
        <item x="722"/>
        <item x="1288"/>
        <item x="721"/>
        <item x="3845"/>
        <item x="1741"/>
        <item x="2186"/>
        <item x="3687"/>
        <item x="1328"/>
        <item x="4023"/>
        <item x="2762"/>
        <item x="2606"/>
        <item x="1740"/>
        <item x="3710"/>
        <item x="3844"/>
        <item x="1113"/>
        <item x="3279"/>
        <item x="4838"/>
        <item x="2605"/>
        <item x="1287"/>
        <item x="2323"/>
        <item x="3417"/>
        <item x="1919"/>
        <item x="4022"/>
        <item x="4837"/>
        <item x="1739"/>
        <item x="1446"/>
        <item x="3544"/>
        <item x="4406"/>
        <item x="2340"/>
        <item x="4805"/>
        <item x="2604"/>
        <item x="2322"/>
        <item x="4537"/>
        <item x="4836"/>
        <item x="151"/>
        <item x="1112"/>
        <item x="3416"/>
        <item x="2761"/>
        <item x="4021"/>
        <item x="3278"/>
        <item x="2760"/>
        <item x="4020"/>
        <item x="2462"/>
        <item x="1286"/>
        <item x="522"/>
        <item x="2759"/>
        <item x="3709"/>
        <item x="3415"/>
        <item x="4536"/>
        <item x="1738"/>
        <item x="4656"/>
        <item x="521"/>
        <item x="4685"/>
        <item x="3843"/>
        <item x="302"/>
        <item x="4535"/>
        <item x="2981"/>
        <item x="4534"/>
        <item x="720"/>
        <item x="3842"/>
        <item x="520"/>
        <item x="3686"/>
        <item x="1111"/>
        <item x="2603"/>
        <item x="1445"/>
        <item x="3574"/>
        <item x="3439"/>
        <item x="4533"/>
        <item x="1285"/>
        <item x="2630"/>
        <item x="4280"/>
        <item x="4804"/>
        <item x="3277"/>
        <item x="2602"/>
        <item x="2980"/>
        <item x="3841"/>
        <item x="4655"/>
        <item x="3276"/>
        <item x="3543"/>
        <item x="4019"/>
        <item x="2979"/>
        <item x="2321"/>
        <item x="1737"/>
        <item x="719"/>
        <item x="2758"/>
        <item x="2185"/>
        <item x="2978"/>
        <item x="3840"/>
        <item x="2461"/>
        <item x="301"/>
        <item x="3542"/>
        <item x="3839"/>
        <item x="4426"/>
        <item x="1736"/>
        <item x="1284"/>
        <item x="4654"/>
        <item x="300"/>
        <item x="3541"/>
        <item x="3838"/>
        <item x="4279"/>
        <item x="1110"/>
        <item x="1283"/>
        <item x="1735"/>
        <item x="718"/>
        <item x="150"/>
        <item x="1585"/>
        <item x="3001"/>
        <item x="2757"/>
        <item x="3837"/>
        <item x="2184"/>
        <item x="1773"/>
        <item x="4532"/>
        <item x="4018"/>
        <item x="519"/>
        <item x="149"/>
        <item x="4684"/>
        <item x="2460"/>
        <item x="1918"/>
        <item x="4531"/>
        <item x="334"/>
        <item x="1734"/>
        <item x="2977"/>
        <item x="3540"/>
        <item x="518"/>
        <item x="1733"/>
        <item x="2202"/>
        <item x="3836"/>
        <item x="4017"/>
        <item x="3275"/>
        <item x="717"/>
        <item x="4653"/>
        <item x="1732"/>
        <item x="1282"/>
        <item x="2183"/>
        <item x="299"/>
        <item x="4652"/>
        <item x="2756"/>
        <item x="4398"/>
        <item x="1136"/>
        <item x="1613"/>
        <item x="1731"/>
        <item x="333"/>
        <item x="1917"/>
        <item x="716"/>
        <item x="1584"/>
        <item x="2976"/>
        <item x="1479"/>
        <item x="517"/>
        <item x="1916"/>
        <item x="1583"/>
        <item x="3539"/>
        <item x="1772"/>
        <item x="1582"/>
        <item x="3685"/>
        <item x="2975"/>
        <item x="2320"/>
        <item x="1581"/>
        <item x="715"/>
        <item x="4651"/>
        <item x="1281"/>
        <item x="4803"/>
        <item x="4397"/>
        <item x="1280"/>
        <item x="2319"/>
        <item x="2601"/>
        <item x="4016"/>
        <item x="148"/>
        <item x="4530"/>
        <item x="4396"/>
        <item x="4015"/>
        <item x="2318"/>
        <item x="3142"/>
        <item x="1580"/>
        <item x="516"/>
        <item x="2201"/>
        <item x="714"/>
        <item x="298"/>
        <item x="4802"/>
        <item x="1730"/>
        <item x="147"/>
        <item x="4296"/>
        <item x="2060"/>
        <item x="1327"/>
        <item x="3538"/>
        <item x="146"/>
        <item x="4278"/>
        <item x="2600"/>
        <item x="4014"/>
        <item x="3274"/>
        <item x="4148"/>
        <item x="4529"/>
        <item x="1915"/>
        <item x="4650"/>
        <item x="1109"/>
        <item x="2755"/>
        <item x="2182"/>
        <item x="3414"/>
        <item x="1108"/>
        <item x="4649"/>
        <item x="1729"/>
        <item x="2059"/>
        <item x="1279"/>
        <item x="3684"/>
        <item x="1107"/>
        <item x="3835"/>
        <item x="3683"/>
        <item x="2487"/>
        <item x="1278"/>
        <item x="1444"/>
        <item x="1728"/>
        <item x="3132"/>
        <item x="3834"/>
        <item x="3273"/>
        <item x="1727"/>
        <item x="1612"/>
        <item x="145"/>
        <item x="3413"/>
        <item x="3537"/>
        <item x="4395"/>
        <item x="2459"/>
        <item x="179"/>
        <item x="2181"/>
        <item x="4295"/>
        <item x="2458"/>
        <item x="144"/>
        <item x="741"/>
        <item x="4147"/>
        <item x="3131"/>
        <item x="1443"/>
        <item x="1326"/>
        <item x="713"/>
        <item x="2457"/>
        <item x="1914"/>
        <item x="2754"/>
        <item x="3412"/>
        <item x="4277"/>
        <item x="2058"/>
        <item x="941"/>
        <item x="2974"/>
        <item x="1277"/>
        <item x="1913"/>
        <item x="3833"/>
        <item x="3411"/>
        <item x="4032"/>
        <item x="1912"/>
        <item x="4276"/>
        <item x="1276"/>
        <item x="515"/>
        <item x="2599"/>
        <item x="4801"/>
        <item x="4528"/>
        <item x="297"/>
        <item x="940"/>
        <item x="1275"/>
        <item x="3272"/>
        <item x="3536"/>
        <item x="712"/>
        <item x="4013"/>
        <item x="1771"/>
        <item x="4012"/>
        <item x="3410"/>
        <item x="143"/>
        <item x="1325"/>
        <item x="4011"/>
        <item x="3535"/>
        <item x="1106"/>
        <item x="939"/>
        <item x="4146"/>
        <item x="2753"/>
        <item x="3832"/>
        <item x="514"/>
        <item x="4648"/>
        <item x="1911"/>
        <item x="1910"/>
        <item x="938"/>
        <item x="2973"/>
        <item x="4145"/>
        <item x="3682"/>
        <item x="3534"/>
        <item x="4835"/>
        <item x="1726"/>
        <item x="513"/>
        <item x="3831"/>
        <item x="1478"/>
        <item x="3830"/>
        <item x="4010"/>
        <item x="4144"/>
        <item x="1442"/>
        <item x="3409"/>
        <item x="3829"/>
        <item x="512"/>
        <item x="2486"/>
        <item x="142"/>
        <item x="2598"/>
        <item x="3681"/>
        <item x="1105"/>
        <item x="4275"/>
        <item x="937"/>
        <item x="2972"/>
        <item x="1274"/>
        <item x="1909"/>
        <item x="1725"/>
        <item x="4009"/>
        <item x="2180"/>
        <item x="4527"/>
        <item x="4274"/>
        <item x="2597"/>
        <item x="3828"/>
        <item x="2752"/>
        <item x="4647"/>
        <item x="511"/>
        <item x="3827"/>
        <item x="2751"/>
        <item x="4008"/>
        <item x="296"/>
        <item x="2456"/>
        <item x="1579"/>
        <item x="936"/>
        <item x="2057"/>
        <item x="4646"/>
        <item x="4007"/>
        <item x="3271"/>
        <item x="711"/>
        <item x="3408"/>
        <item x="935"/>
        <item x="4006"/>
        <item x="1273"/>
        <item x="2750"/>
        <item x="2596"/>
        <item x="3826"/>
        <item x="510"/>
        <item x="295"/>
        <item x="3407"/>
        <item x="934"/>
        <item x="4800"/>
        <item x="2749"/>
        <item x="3680"/>
        <item x="952"/>
        <item x="141"/>
        <item x="3406"/>
        <item x="509"/>
        <item x="4143"/>
        <item x="2179"/>
        <item x="4799"/>
        <item x="1578"/>
        <item x="2595"/>
        <item x="710"/>
        <item x="1441"/>
        <item x="140"/>
        <item x="1724"/>
        <item x="709"/>
        <item x="4391"/>
        <item x="1908"/>
        <item x="4390"/>
        <item x="4005"/>
        <item x="1272"/>
        <item x="139"/>
        <item x="4526"/>
        <item x="4273"/>
        <item x="2748"/>
        <item x="3533"/>
        <item x="2178"/>
        <item x="2317"/>
        <item x="1271"/>
        <item x="2455"/>
        <item x="1907"/>
        <item x="4272"/>
        <item x="2971"/>
        <item x="3532"/>
        <item x="1577"/>
        <item x="708"/>
        <item x="2594"/>
        <item x="2454"/>
        <item x="3270"/>
        <item x="2056"/>
        <item x="1324"/>
        <item x="1576"/>
        <item x="2055"/>
        <item x="4142"/>
        <item x="1440"/>
        <item x="1906"/>
        <item x="1104"/>
        <item x="4389"/>
        <item x="2339"/>
        <item x="4834"/>
        <item x="2747"/>
        <item x="3531"/>
        <item x="1103"/>
        <item x="3130"/>
        <item x="2485"/>
        <item x="4798"/>
        <item x="1270"/>
        <item x="4525"/>
        <item x="3269"/>
        <item x="3268"/>
        <item x="4271"/>
        <item x="1905"/>
        <item x="4004"/>
        <item x="3530"/>
        <item x="740"/>
        <item x="1269"/>
        <item x="2484"/>
        <item x="1575"/>
        <item x="4683"/>
        <item x="3825"/>
        <item x="3529"/>
        <item x="2453"/>
        <item x="933"/>
        <item x="1439"/>
        <item x="2970"/>
        <item x="508"/>
        <item x="707"/>
        <item x="2452"/>
        <item x="4294"/>
        <item x="3141"/>
        <item x="2054"/>
        <item x="2451"/>
        <item x="294"/>
        <item x="3267"/>
        <item x="4388"/>
        <item x="3405"/>
        <item x="3129"/>
        <item x="507"/>
        <item x="4003"/>
        <item x="2450"/>
        <item x="1102"/>
        <item x="3573"/>
        <item x="932"/>
        <item x="1723"/>
        <item x="2746"/>
        <item x="3128"/>
        <item x="1574"/>
        <item x="506"/>
        <item x="293"/>
        <item x="505"/>
        <item x="2969"/>
        <item x="3266"/>
        <item x="292"/>
        <item x="3528"/>
        <item x="951"/>
        <item x="4002"/>
        <item x="2449"/>
        <item x="2968"/>
        <item x="2967"/>
        <item x="1573"/>
        <item x="4141"/>
        <item x="3404"/>
        <item x="3403"/>
        <item x="931"/>
        <item x="2448"/>
        <item x="1101"/>
        <item x="3824"/>
        <item x="3265"/>
        <item x="706"/>
        <item x="2745"/>
        <item x="2447"/>
        <item x="504"/>
        <item x="3402"/>
        <item x="4001"/>
        <item x="3264"/>
        <item x="4797"/>
        <item x="1268"/>
        <item x="705"/>
        <item x="4293"/>
        <item x="1904"/>
        <item x="138"/>
        <item x="3823"/>
        <item x="2629"/>
        <item x="4796"/>
        <item x="4000"/>
        <item x="3999"/>
        <item x="2316"/>
        <item x="704"/>
        <item x="1323"/>
        <item x="137"/>
        <item x="3263"/>
        <item x="3679"/>
        <item x="1903"/>
        <item x="2177"/>
        <item x="1572"/>
        <item x="2593"/>
        <item x="2966"/>
        <item x="2315"/>
        <item x="3527"/>
        <item x="1267"/>
        <item x="503"/>
        <item x="4387"/>
        <item x="4140"/>
        <item x="3869"/>
        <item x="502"/>
        <item x="2446"/>
        <item x="4386"/>
        <item x="2965"/>
        <item x="2314"/>
        <item x="136"/>
        <item x="930"/>
        <item x="1902"/>
        <item x="4270"/>
        <item x="135"/>
        <item x="703"/>
        <item x="2053"/>
        <item x="4524"/>
        <item x="3822"/>
        <item x="1571"/>
        <item x="4269"/>
        <item x="702"/>
        <item x="1438"/>
        <item x="134"/>
        <item x="2445"/>
        <item x="1722"/>
        <item x="3127"/>
        <item x="3572"/>
        <item x="4385"/>
        <item x="2744"/>
        <item x="4139"/>
        <item x="1570"/>
        <item x="3821"/>
        <item x="2176"/>
        <item x="2444"/>
        <item x="4268"/>
        <item x="2964"/>
        <item x="1100"/>
        <item x="2628"/>
        <item x="291"/>
        <item x="3998"/>
        <item x="1099"/>
        <item x="929"/>
        <item x="4425"/>
        <item x="1770"/>
        <item x="4795"/>
        <item x="1098"/>
        <item x="2963"/>
        <item x="1569"/>
        <item x="1721"/>
        <item x="2443"/>
        <item x="4794"/>
        <item x="2175"/>
        <item x="2743"/>
        <item x="1437"/>
        <item x="928"/>
        <item x="4267"/>
        <item x="4793"/>
        <item x="1135"/>
        <item x="4138"/>
        <item x="1568"/>
        <item x="1266"/>
        <item x="4792"/>
        <item x="501"/>
        <item x="3126"/>
        <item x="290"/>
        <item x="4791"/>
        <item x="1265"/>
        <item x="3438"/>
        <item x="500"/>
        <item x="3868"/>
        <item x="1436"/>
        <item x="499"/>
        <item x="2052"/>
        <item x="1435"/>
        <item x="701"/>
        <item x="1567"/>
        <item x="4790"/>
        <item x="3997"/>
        <item x="289"/>
        <item x="3262"/>
        <item x="1720"/>
        <item x="3678"/>
        <item x="3125"/>
        <item x="2742"/>
        <item x="4266"/>
        <item x="1566"/>
        <item x="545"/>
        <item x="3124"/>
        <item x="4137"/>
        <item x="2592"/>
        <item x="133"/>
        <item x="4562"/>
        <item x="2741"/>
        <item x="4136"/>
        <item x="288"/>
        <item x="3261"/>
        <item x="2740"/>
        <item x="287"/>
        <item x="2962"/>
        <item x="1322"/>
        <item x="2051"/>
        <item x="1719"/>
        <item x="3867"/>
        <item x="1611"/>
        <item x="2961"/>
        <item x="4523"/>
        <item x="950"/>
        <item x="4384"/>
        <item x="3820"/>
        <item x="3401"/>
        <item x="1901"/>
        <item x="3677"/>
        <item x="1718"/>
        <item x="286"/>
        <item x="2627"/>
        <item x="4383"/>
        <item x="1942"/>
        <item x="1321"/>
        <item x="4522"/>
        <item x="2591"/>
        <item x="3260"/>
        <item x="3123"/>
        <item x="3708"/>
        <item x="3819"/>
        <item x="4789"/>
        <item x="2960"/>
        <item x="4645"/>
        <item x="285"/>
        <item x="3818"/>
        <item x="700"/>
        <item x="3122"/>
        <item x="3676"/>
        <item x="4521"/>
        <item x="132"/>
        <item x="2313"/>
        <item x="1097"/>
        <item x="3817"/>
        <item x="2442"/>
        <item x="2739"/>
        <item x="3259"/>
        <item x="927"/>
        <item x="1096"/>
        <item x="3816"/>
        <item x="131"/>
        <item x="1434"/>
        <item x="926"/>
        <item x="4833"/>
        <item x="2174"/>
        <item x="699"/>
        <item x="3675"/>
        <item x="1433"/>
        <item x="498"/>
        <item x="2050"/>
        <item x="3140"/>
        <item x="2738"/>
        <item x="2626"/>
        <item x="4644"/>
        <item x="1565"/>
        <item x="3400"/>
        <item x="925"/>
        <item x="2590"/>
        <item x="3399"/>
        <item x="1095"/>
        <item x="4520"/>
        <item x="497"/>
        <item x="2959"/>
        <item x="2173"/>
        <item x="284"/>
        <item x="3000"/>
        <item x="1717"/>
        <item x="4135"/>
        <item x="2049"/>
        <item x="2737"/>
        <item x="4519"/>
        <item x="2589"/>
        <item x="1264"/>
        <item x="3526"/>
        <item x="3121"/>
        <item x="2958"/>
        <item x="1900"/>
        <item x="3996"/>
        <item x="3302"/>
        <item x="2172"/>
        <item x="130"/>
        <item x="4292"/>
        <item x="3120"/>
        <item x="4518"/>
        <item x="3815"/>
        <item x="2171"/>
        <item x="1094"/>
        <item x="496"/>
        <item x="924"/>
        <item x="1134"/>
        <item x="698"/>
        <item x="332"/>
        <item x="2170"/>
        <item x="923"/>
        <item x="4517"/>
        <item x="1263"/>
        <item x="4265"/>
        <item x="2790"/>
        <item x="2312"/>
        <item x="3995"/>
        <item x="922"/>
        <item x="1262"/>
        <item x="4382"/>
        <item x="1899"/>
        <item x="2441"/>
        <item x="697"/>
        <item x="3525"/>
        <item x="3814"/>
        <item x="921"/>
        <item x="1898"/>
        <item x="2169"/>
        <item x="3398"/>
        <item x="1564"/>
        <item x="495"/>
        <item x="1432"/>
        <item x="1897"/>
        <item x="3301"/>
        <item x="3397"/>
        <item x="4643"/>
        <item x="2200"/>
        <item x="2957"/>
        <item x="4154"/>
        <item x="3139"/>
        <item x="129"/>
        <item x="3994"/>
        <item x="3993"/>
        <item x="1896"/>
        <item x="1716"/>
        <item x="3674"/>
        <item x="1715"/>
        <item x="283"/>
        <item x="2168"/>
        <item x="128"/>
        <item x="2956"/>
        <item x="2311"/>
        <item x="920"/>
        <item x="4516"/>
        <item x="4642"/>
        <item x="3992"/>
        <item x="282"/>
        <item x="2310"/>
        <item x="281"/>
        <item x="3119"/>
        <item x="696"/>
        <item x="4381"/>
        <item x="4134"/>
        <item x="1431"/>
        <item x="2789"/>
        <item x="3258"/>
        <item x="2167"/>
        <item x="494"/>
        <item x="695"/>
        <item x="1093"/>
        <item x="127"/>
        <item x="1769"/>
        <item x="2999"/>
        <item x="3257"/>
        <item x="493"/>
        <item x="4264"/>
        <item x="4832"/>
        <item x="2955"/>
        <item x="2736"/>
        <item x="1714"/>
        <item x="280"/>
        <item x="694"/>
        <item x="2954"/>
        <item x="3991"/>
        <item x="1092"/>
        <item x="3118"/>
        <item x="1713"/>
        <item x="3117"/>
        <item x="1895"/>
        <item x="4788"/>
        <item x="1430"/>
        <item x="4263"/>
        <item x="919"/>
        <item x="3116"/>
        <item x="3115"/>
        <item x="1563"/>
        <item x="918"/>
        <item x="1894"/>
        <item x="3114"/>
        <item x="2625"/>
        <item x="4133"/>
        <item x="2953"/>
        <item x="917"/>
        <item x="3113"/>
        <item x="1712"/>
        <item x="4262"/>
        <item x="4153"/>
        <item x="2440"/>
        <item x="279"/>
        <item x="2483"/>
        <item x="3813"/>
        <item x="916"/>
        <item x="2048"/>
        <item x="1893"/>
        <item x="4787"/>
        <item x="3396"/>
        <item x="693"/>
        <item x="3256"/>
        <item x="4261"/>
        <item x="3395"/>
        <item x="2309"/>
        <item x="2952"/>
        <item x="739"/>
        <item x="2439"/>
        <item x="278"/>
        <item x="1261"/>
        <item x="915"/>
        <item x="3812"/>
        <item x="2438"/>
        <item x="1260"/>
        <item x="3990"/>
        <item x="2166"/>
        <item x="4260"/>
        <item x="3255"/>
        <item x="277"/>
        <item x="914"/>
        <item x="3989"/>
        <item x="3524"/>
        <item x="2047"/>
        <item x="2951"/>
        <item x="913"/>
        <item x="2950"/>
        <item x="2949"/>
        <item x="1091"/>
        <item x="3437"/>
        <item x="1320"/>
        <item x="3523"/>
        <item x="2948"/>
        <item x="492"/>
        <item x="3988"/>
        <item x="3112"/>
        <item x="912"/>
        <item x="1477"/>
        <item x="4132"/>
        <item x="911"/>
        <item x="3571"/>
        <item x="3254"/>
        <item x="4424"/>
        <item x="4515"/>
        <item x="491"/>
        <item x="4259"/>
        <item x="1711"/>
        <item x="692"/>
        <item x="738"/>
        <item x="490"/>
        <item x="3987"/>
        <item x="4131"/>
        <item x="2588"/>
        <item x="2308"/>
        <item x="126"/>
        <item x="3986"/>
        <item x="4130"/>
        <item x="3253"/>
        <item x="276"/>
        <item x="737"/>
        <item x="2947"/>
        <item x="910"/>
        <item x="3985"/>
        <item x="3252"/>
        <item x="736"/>
        <item x="1090"/>
        <item x="489"/>
        <item x="2338"/>
        <item x="1562"/>
        <item x="2437"/>
        <item x="909"/>
        <item x="1941"/>
        <item x="2307"/>
        <item x="2735"/>
        <item x="1892"/>
        <item x="4786"/>
        <item x="4514"/>
        <item x="1561"/>
        <item x="4561"/>
        <item x="4129"/>
        <item x="691"/>
        <item x="908"/>
        <item x="907"/>
        <item x="4377"/>
        <item x="4128"/>
        <item x="4376"/>
        <item x="2946"/>
        <item x="1710"/>
        <item x="690"/>
        <item x="2945"/>
        <item x="3251"/>
        <item x="1560"/>
        <item x="1891"/>
        <item x="1709"/>
        <item x="689"/>
        <item x="2587"/>
        <item x="1708"/>
        <item x="1559"/>
        <item x="488"/>
        <item x="125"/>
        <item x="3111"/>
        <item x="3250"/>
        <item x="1890"/>
        <item x="4641"/>
        <item x="2944"/>
        <item x="2943"/>
        <item x="3110"/>
        <item x="1940"/>
        <item x="4258"/>
        <item x="2942"/>
        <item x="2586"/>
        <item x="2436"/>
        <item x="4640"/>
        <item x="906"/>
        <item x="3984"/>
        <item x="688"/>
        <item x="2337"/>
        <item x="1259"/>
        <item x="2435"/>
        <item x="3811"/>
        <item x="2734"/>
        <item x="1558"/>
        <item x="3394"/>
        <item x="275"/>
        <item x="4375"/>
        <item x="2941"/>
        <item x="2585"/>
        <item x="274"/>
        <item x="1707"/>
        <item x="487"/>
        <item x="4785"/>
        <item x="1089"/>
        <item x="2940"/>
        <item x="1889"/>
        <item x="4257"/>
        <item x="2584"/>
        <item x="273"/>
        <item x="1888"/>
        <item x="2306"/>
        <item x="2165"/>
        <item x="486"/>
        <item x="2939"/>
        <item x="124"/>
        <item x="544"/>
        <item x="3109"/>
        <item x="2733"/>
        <item x="1706"/>
        <item x="2046"/>
        <item x="1429"/>
        <item x="2938"/>
        <item x="3810"/>
        <item x="2305"/>
        <item x="4374"/>
        <item x="2045"/>
        <item x="2434"/>
        <item x="2583"/>
        <item x="1887"/>
        <item x="3673"/>
        <item x="3249"/>
        <item x="2433"/>
        <item x="1557"/>
        <item x="1886"/>
        <item x="949"/>
        <item x="123"/>
        <item x="3809"/>
        <item x="4682"/>
        <item x="1088"/>
        <item x="4373"/>
        <item x="2937"/>
        <item x="4031"/>
        <item x="2044"/>
        <item x="4513"/>
        <item x="272"/>
        <item x="1087"/>
        <item x="3808"/>
        <item x="2164"/>
        <item x="1428"/>
        <item x="905"/>
        <item x="687"/>
        <item x="3807"/>
        <item x="2936"/>
        <item x="271"/>
        <item x="3672"/>
        <item x="3436"/>
        <item x="1885"/>
        <item x="4256"/>
        <item x="2935"/>
        <item x="3983"/>
        <item x="4784"/>
        <item x="3108"/>
        <item x="1258"/>
        <item x="3982"/>
        <item x="904"/>
        <item x="1884"/>
        <item x="2432"/>
        <item x="2934"/>
        <item x="1883"/>
        <item x="1086"/>
        <item x="3393"/>
        <item x="1085"/>
        <item x="3806"/>
        <item x="2998"/>
        <item x="2732"/>
        <item x="1556"/>
        <item x="3981"/>
        <item x="3107"/>
        <item x="3980"/>
        <item x="1084"/>
        <item x="1257"/>
        <item x="4127"/>
        <item x="686"/>
        <item x="122"/>
        <item x="1256"/>
        <item x="2043"/>
        <item x="2163"/>
        <item x="1555"/>
        <item x="2933"/>
        <item x="2042"/>
        <item x="2932"/>
        <item x="3392"/>
        <item x="543"/>
        <item x="3866"/>
        <item x="1882"/>
        <item x="3248"/>
        <item x="121"/>
        <item x="2431"/>
        <item x="3671"/>
        <item x="1939"/>
        <item x="2931"/>
        <item x="485"/>
        <item x="1133"/>
        <item x="3979"/>
        <item x="1554"/>
        <item x="1881"/>
        <item x="4372"/>
        <item x="685"/>
        <item x="1880"/>
        <item x="3391"/>
        <item x="4512"/>
        <item x="1553"/>
        <item x="1879"/>
        <item x="4783"/>
        <item x="4255"/>
        <item x="4639"/>
        <item x="684"/>
        <item x="3247"/>
        <item x="2304"/>
        <item x="2430"/>
        <item x="3246"/>
        <item x="1878"/>
        <item x="1427"/>
        <item x="1552"/>
        <item x="3805"/>
        <item x="2041"/>
        <item x="1877"/>
        <item x="4782"/>
        <item x="683"/>
        <item x="4126"/>
        <item x="903"/>
        <item x="4781"/>
        <item x="4125"/>
        <item x="902"/>
        <item x="2624"/>
        <item x="2303"/>
        <item x="484"/>
        <item x="3670"/>
        <item x="901"/>
        <item x="2582"/>
        <item x="270"/>
        <item x="4254"/>
        <item x="1255"/>
        <item x="1551"/>
        <item x="3978"/>
        <item x="1254"/>
        <item x="900"/>
        <item x="2072"/>
        <item x="1426"/>
        <item x="4780"/>
        <item x="1083"/>
        <item x="2040"/>
        <item x="1876"/>
        <item x="899"/>
        <item x="4779"/>
        <item x="898"/>
        <item x="331"/>
        <item x="3977"/>
        <item x="3804"/>
        <item x="1875"/>
        <item x="2581"/>
        <item x="2930"/>
        <item x="2731"/>
        <item x="330"/>
        <item x="1253"/>
        <item x="3522"/>
        <item x="1938"/>
        <item x="2730"/>
        <item x="3976"/>
        <item x="735"/>
        <item x="897"/>
        <item x="2729"/>
        <item x="4560"/>
        <item x="3975"/>
        <item x="2162"/>
        <item x="2302"/>
        <item x="4152"/>
        <item x="4638"/>
        <item x="896"/>
        <item x="895"/>
        <item x="3974"/>
        <item x="2929"/>
        <item x="1705"/>
        <item x="2429"/>
        <item x="4511"/>
        <item x="4371"/>
        <item x="682"/>
        <item x="1550"/>
        <item x="1704"/>
        <item x="2928"/>
        <item x="2301"/>
        <item x="3106"/>
        <item x="1082"/>
        <item x="3973"/>
        <item x="1874"/>
        <item x="3972"/>
        <item x="1081"/>
        <item x="1873"/>
        <item x="894"/>
        <item x="2300"/>
        <item x="1080"/>
        <item x="1425"/>
        <item x="4124"/>
        <item x="1703"/>
        <item x="2927"/>
        <item x="1872"/>
        <item x="3865"/>
        <item x="893"/>
        <item x="3971"/>
        <item x="2926"/>
        <item x="1079"/>
        <item x="4123"/>
        <item x="2925"/>
        <item x="4778"/>
        <item x="3521"/>
        <item x="2161"/>
        <item x="3390"/>
        <item x="1871"/>
        <item x="4777"/>
        <item x="892"/>
        <item x="2728"/>
        <item x="178"/>
        <item x="4370"/>
        <item x="4637"/>
        <item x="4423"/>
        <item x="1870"/>
        <item x="1424"/>
        <item x="2428"/>
        <item x="1252"/>
        <item x="3669"/>
        <item x="1937"/>
        <item x="2299"/>
        <item x="3389"/>
        <item x="4253"/>
        <item x="4369"/>
        <item x="891"/>
        <item x="1078"/>
        <item x="2924"/>
        <item x="1869"/>
        <item x="1702"/>
        <item x="1319"/>
        <item x="890"/>
        <item x="681"/>
        <item x="3970"/>
        <item x="483"/>
        <item x="3105"/>
        <item x="4252"/>
        <item x="3969"/>
        <item x="2923"/>
        <item x="1077"/>
        <item x="680"/>
        <item x="2298"/>
        <item x="4122"/>
        <item x="3803"/>
        <item x="2160"/>
        <item x="4121"/>
        <item x="2427"/>
        <item x="2297"/>
        <item x="734"/>
        <item x="482"/>
        <item x="2922"/>
        <item x="1423"/>
        <item x="1936"/>
        <item x="1132"/>
        <item x="3968"/>
        <item x="4510"/>
        <item x="3388"/>
        <item x="3245"/>
        <item x="2039"/>
        <item x="4776"/>
        <item x="4368"/>
        <item x="2921"/>
        <item x="3104"/>
        <item x="3435"/>
        <item x="1868"/>
        <item x="3668"/>
        <item x="3802"/>
        <item x="889"/>
        <item x="2727"/>
        <item x="3103"/>
        <item x="120"/>
        <item x="2920"/>
        <item x="1701"/>
        <item x="4120"/>
        <item x="3967"/>
        <item x="1422"/>
        <item x="1251"/>
        <item x="3387"/>
        <item x="269"/>
        <item x="2580"/>
        <item x="2997"/>
        <item x="3966"/>
        <item x="3965"/>
        <item x="1318"/>
        <item x="2919"/>
        <item x="4251"/>
        <item x="3964"/>
        <item x="268"/>
        <item x="3963"/>
        <item x="1549"/>
        <item x="1867"/>
        <item x="2579"/>
        <item x="4636"/>
        <item x="4635"/>
        <item x="1421"/>
        <item x="4775"/>
        <item x="888"/>
        <item x="1420"/>
        <item x="1700"/>
        <item x="2578"/>
        <item x="267"/>
        <item x="3102"/>
        <item x="2918"/>
        <item x="4634"/>
        <item x="4250"/>
        <item x="887"/>
        <item x="3244"/>
        <item x="2726"/>
        <item x="2038"/>
        <item x="886"/>
        <item x="119"/>
        <item x="2296"/>
        <item x="679"/>
        <item x="2917"/>
        <item x="885"/>
        <item x="884"/>
        <item x="4633"/>
        <item x="1250"/>
        <item x="4119"/>
        <item x="118"/>
        <item x="1419"/>
        <item x="1866"/>
        <item x="2037"/>
        <item x="3864"/>
        <item x="4249"/>
        <item x="4367"/>
        <item x="1865"/>
        <item x="117"/>
        <item x="3243"/>
        <item x="1249"/>
        <item x="3962"/>
        <item x="3242"/>
        <item x="4632"/>
        <item x="1699"/>
        <item x="3961"/>
        <item x="883"/>
        <item x="678"/>
        <item x="481"/>
        <item x="3101"/>
        <item x="882"/>
        <item x="3960"/>
        <item x="1864"/>
        <item x="1418"/>
        <item x="4248"/>
        <item x="4366"/>
        <item x="3801"/>
        <item x="2036"/>
        <item x="3959"/>
        <item x="3386"/>
        <item x="1076"/>
        <item x="3667"/>
        <item x="116"/>
        <item x="2159"/>
        <item x="1248"/>
        <item x="3666"/>
        <item x="4247"/>
        <item x="1698"/>
        <item x="1863"/>
        <item x="677"/>
        <item x="3100"/>
        <item x="480"/>
        <item x="3958"/>
        <item x="1548"/>
        <item x="1417"/>
        <item x="4681"/>
        <item x="3434"/>
        <item x="881"/>
        <item x="2426"/>
        <item x="1862"/>
        <item x="2295"/>
        <item x="3957"/>
        <item x="3800"/>
        <item x="2425"/>
        <item x="1861"/>
        <item x="880"/>
        <item x="3956"/>
        <item x="3099"/>
        <item x="2916"/>
        <item x="676"/>
        <item x="1547"/>
        <item x="2424"/>
        <item x="3098"/>
        <item x="4246"/>
        <item x="2915"/>
        <item x="1697"/>
        <item x="2914"/>
        <item x="1416"/>
        <item x="675"/>
        <item x="3385"/>
        <item x="3799"/>
        <item x="1415"/>
        <item x="1860"/>
        <item x="266"/>
        <item x="3955"/>
        <item x="3665"/>
        <item x="4245"/>
        <item x="3520"/>
        <item x="2725"/>
        <item x="1414"/>
        <item x="3954"/>
        <item x="4365"/>
        <item x="3798"/>
        <item x="4244"/>
        <item x="674"/>
        <item x="1546"/>
        <item x="1476"/>
        <item x="115"/>
        <item x="2035"/>
        <item x="114"/>
        <item x="4774"/>
        <item x="4118"/>
        <item x="479"/>
        <item x="265"/>
        <item x="2577"/>
        <item x="2576"/>
        <item x="3384"/>
        <item x="3953"/>
        <item x="1859"/>
        <item x="4117"/>
        <item x="3707"/>
        <item x="1413"/>
        <item x="4631"/>
        <item x="113"/>
        <item x="4364"/>
        <item x="3383"/>
        <item x="112"/>
        <item x="3664"/>
        <item x="3241"/>
        <item x="478"/>
        <item x="3797"/>
        <item x="3952"/>
        <item x="3951"/>
        <item x="4509"/>
        <item x="2034"/>
        <item x="2033"/>
        <item x="1858"/>
        <item x="4116"/>
        <item x="3097"/>
        <item x="1075"/>
        <item x="673"/>
        <item x="2913"/>
        <item x="4243"/>
        <item x="1247"/>
        <item x="948"/>
        <item x="477"/>
        <item x="4363"/>
        <item x="1074"/>
        <item x="2912"/>
        <item x="2032"/>
        <item x="3796"/>
        <item x="1857"/>
        <item x="1696"/>
        <item x="2294"/>
        <item x="2423"/>
        <item x="2158"/>
        <item x="4773"/>
        <item x="879"/>
        <item x="1545"/>
        <item x="476"/>
        <item x="2724"/>
        <item x="2031"/>
        <item x="2911"/>
        <item x="2071"/>
        <item x="4362"/>
        <item x="111"/>
        <item x="475"/>
        <item x="2723"/>
        <item x="2422"/>
        <item x="1856"/>
        <item x="4242"/>
        <item x="3096"/>
        <item x="1544"/>
        <item x="1855"/>
        <item x="3519"/>
        <item x="3518"/>
        <item x="2788"/>
        <item x="4241"/>
        <item x="474"/>
        <item x="2030"/>
        <item x="1317"/>
        <item x="3950"/>
        <item x="4240"/>
        <item x="2157"/>
        <item x="1768"/>
        <item x="473"/>
        <item x="672"/>
        <item x="4772"/>
        <item x="2910"/>
        <item x="1854"/>
        <item x="4239"/>
        <item x="264"/>
        <item x="3663"/>
        <item x="3517"/>
        <item x="4508"/>
        <item x="1412"/>
        <item x="110"/>
        <item x="3949"/>
        <item x="3516"/>
        <item x="4238"/>
        <item x="2623"/>
        <item x="3948"/>
        <item x="671"/>
        <item x="3382"/>
        <item x="2421"/>
        <item x="4771"/>
        <item x="2156"/>
        <item x="2909"/>
        <item x="2155"/>
        <item x="4237"/>
        <item x="1695"/>
        <item x="3706"/>
        <item x="1853"/>
        <item x="542"/>
        <item x="3240"/>
        <item x="4770"/>
        <item x="263"/>
        <item x="1935"/>
        <item x="1543"/>
        <item x="3095"/>
        <item x="3947"/>
        <item x="2293"/>
        <item x="1852"/>
        <item x="2420"/>
        <item x="1411"/>
        <item x="3662"/>
        <item x="1246"/>
        <item x="1851"/>
        <item x="2622"/>
        <item x="3515"/>
        <item x="878"/>
        <item x="2722"/>
        <item x="2908"/>
        <item x="472"/>
        <item x="1850"/>
        <item x="2787"/>
        <item x="2029"/>
        <item x="4507"/>
        <item x="3661"/>
        <item x="4115"/>
        <item x="4506"/>
        <item x="4630"/>
        <item x="3094"/>
        <item x="877"/>
        <item x="3946"/>
        <item x="4361"/>
        <item x="1849"/>
        <item x="471"/>
        <item x="2575"/>
        <item x="2907"/>
        <item x="3945"/>
        <item x="1694"/>
        <item x="2574"/>
        <item x="4114"/>
        <item x="3514"/>
        <item x="470"/>
        <item x="4236"/>
        <item x="670"/>
        <item x="669"/>
        <item x="3944"/>
        <item x="3943"/>
        <item x="2028"/>
        <item x="4151"/>
        <item x="876"/>
        <item x="3093"/>
        <item x="875"/>
        <item x="1073"/>
        <item x="469"/>
        <item x="3570"/>
        <item x="2906"/>
        <item x="4235"/>
        <item x="2027"/>
        <item x="3942"/>
        <item x="4113"/>
        <item x="4234"/>
        <item x="2419"/>
        <item x="3941"/>
        <item x="4112"/>
        <item x="2026"/>
        <item x="2905"/>
        <item x="109"/>
        <item x="468"/>
        <item x="1072"/>
        <item x="1610"/>
        <item x="3660"/>
        <item x="1475"/>
        <item x="108"/>
        <item x="3381"/>
        <item x="2573"/>
        <item x="1410"/>
        <item x="2721"/>
        <item x="1848"/>
        <item x="329"/>
        <item x="2904"/>
        <item x="1245"/>
        <item x="3795"/>
        <item x="3092"/>
        <item x="1847"/>
        <item x="1071"/>
        <item x="668"/>
        <item x="874"/>
        <item x="2720"/>
        <item x="733"/>
        <item x="1846"/>
        <item x="4505"/>
        <item x="3940"/>
        <item x="873"/>
        <item x="2025"/>
        <item x="2719"/>
        <item x="4111"/>
        <item x="467"/>
        <item x="1409"/>
        <item x="3239"/>
        <item x="1542"/>
        <item x="3939"/>
        <item x="466"/>
        <item x="2996"/>
        <item x="3659"/>
        <item x="3091"/>
        <item x="2024"/>
        <item x="465"/>
        <item x="3090"/>
        <item x="3658"/>
        <item x="667"/>
        <item x="3657"/>
        <item x="3938"/>
        <item x="2903"/>
        <item x="666"/>
        <item x="1244"/>
        <item x="2718"/>
        <item x="1845"/>
        <item x="2023"/>
        <item x="1243"/>
        <item x="2902"/>
        <item x="872"/>
        <item x="3300"/>
        <item x="464"/>
        <item x="2070"/>
        <item x="2995"/>
        <item x="1844"/>
        <item x="2901"/>
        <item x="3705"/>
        <item x="2621"/>
        <item x="1242"/>
        <item x="4629"/>
        <item x="3937"/>
        <item x="4422"/>
        <item x="2022"/>
        <item x="1474"/>
        <item x="665"/>
        <item x="1693"/>
        <item x="664"/>
        <item x="4628"/>
        <item x="2786"/>
        <item x="3513"/>
        <item x="1843"/>
        <item x="3433"/>
        <item x="1842"/>
        <item x="1316"/>
        <item x="947"/>
        <item x="2717"/>
        <item x="3138"/>
        <item x="1408"/>
        <item x="3936"/>
        <item x="4769"/>
        <item x="4768"/>
        <item x="2900"/>
        <item x="1241"/>
        <item x="1407"/>
        <item x="2154"/>
        <item x="463"/>
        <item x="1841"/>
        <item x="1240"/>
        <item x="663"/>
        <item x="3089"/>
        <item x="1692"/>
        <item x="1840"/>
        <item x="462"/>
        <item x="2572"/>
        <item x="2899"/>
        <item x="1406"/>
        <item x="2021"/>
        <item x="1405"/>
        <item x="2571"/>
        <item x="3935"/>
        <item x="4233"/>
        <item x="4110"/>
        <item x="1541"/>
        <item x="4232"/>
        <item x="3794"/>
        <item x="262"/>
        <item x="2716"/>
        <item x="1070"/>
        <item x="732"/>
        <item x="4231"/>
        <item x="3380"/>
        <item x="3934"/>
        <item x="662"/>
        <item x="2292"/>
        <item x="2418"/>
        <item x="871"/>
        <item x="2715"/>
        <item x="3432"/>
        <item x="4230"/>
        <item x="870"/>
        <item x="3933"/>
        <item x="4229"/>
        <item x="1069"/>
        <item x="2291"/>
        <item x="869"/>
        <item x="4627"/>
        <item x="4680"/>
        <item x="2153"/>
        <item x="3379"/>
        <item x="1691"/>
        <item x="4030"/>
        <item x="2570"/>
        <item x="3378"/>
        <item x="1540"/>
        <item x="2714"/>
        <item x="107"/>
        <item x="4228"/>
        <item x="2713"/>
        <item x="4109"/>
        <item x="2152"/>
        <item x="1068"/>
        <item x="661"/>
        <item x="3377"/>
        <item x="461"/>
        <item x="4108"/>
        <item x="4767"/>
        <item x="3376"/>
        <item x="3375"/>
        <item x="2290"/>
        <item x="946"/>
        <item x="1404"/>
        <item x="1403"/>
        <item x="3932"/>
        <item x="2569"/>
        <item x="3238"/>
        <item x="2151"/>
        <item x="2898"/>
        <item x="868"/>
        <item x="4227"/>
        <item x="1067"/>
        <item x="2020"/>
        <item x="1239"/>
        <item x="3569"/>
        <item x="3793"/>
        <item x="2568"/>
        <item x="3374"/>
        <item x="660"/>
        <item x="1066"/>
        <item x="1131"/>
        <item x="3792"/>
        <item x="3088"/>
        <item x="2289"/>
        <item x="3931"/>
        <item x="1402"/>
        <item x="1539"/>
        <item x="659"/>
        <item x="1238"/>
        <item x="2567"/>
        <item x="3930"/>
        <item x="2288"/>
        <item x="658"/>
        <item x="1839"/>
        <item x="4504"/>
        <item x="106"/>
        <item x="3137"/>
        <item x="867"/>
        <item x="4766"/>
        <item x="2019"/>
        <item x="2566"/>
        <item x="1609"/>
        <item x="261"/>
        <item x="657"/>
        <item x="1690"/>
        <item x="4107"/>
        <item x="105"/>
        <item x="260"/>
        <item x="3929"/>
        <item x="2199"/>
        <item x="460"/>
        <item x="1838"/>
        <item x="1065"/>
        <item x="1064"/>
        <item x="3087"/>
        <item x="4503"/>
        <item x="2565"/>
        <item x="1837"/>
        <item x="4765"/>
        <item x="1063"/>
        <item x="656"/>
        <item x="866"/>
        <item x="3086"/>
        <item x="4106"/>
        <item x="2564"/>
        <item x="4226"/>
        <item x="459"/>
        <item x="1062"/>
        <item x="4764"/>
        <item x="1836"/>
        <item x="3085"/>
        <item x="1689"/>
        <item x="4105"/>
        <item x="1608"/>
        <item x="3928"/>
        <item x="259"/>
        <item x="655"/>
        <item x="4225"/>
        <item x="865"/>
        <item x="2287"/>
        <item x="2150"/>
        <item x="4150"/>
        <item x="864"/>
        <item x="2712"/>
        <item x="2897"/>
        <item x="3084"/>
        <item x="1237"/>
        <item x="4104"/>
        <item x="3083"/>
        <item x="1688"/>
        <item x="863"/>
        <item x="1934"/>
        <item x="3656"/>
        <item x="1236"/>
        <item x="3373"/>
        <item x="2018"/>
        <item x="2563"/>
        <item x="3568"/>
        <item x="258"/>
        <item x="2417"/>
        <item x="3237"/>
        <item x="2896"/>
        <item x="862"/>
        <item x="4103"/>
        <item x="2017"/>
        <item x="2711"/>
        <item x="3655"/>
        <item x="4224"/>
        <item x="2416"/>
        <item x="1835"/>
        <item x="3567"/>
        <item x="861"/>
        <item x="2895"/>
        <item x="860"/>
        <item x="1235"/>
        <item x="859"/>
        <item x="1834"/>
        <item x="2894"/>
        <item x="2149"/>
        <item x="1401"/>
        <item x="4559"/>
        <item x="3082"/>
        <item x="2710"/>
        <item x="4763"/>
        <item x="858"/>
        <item x="3236"/>
        <item x="3081"/>
        <item x="1767"/>
        <item x="4762"/>
        <item x="2286"/>
        <item x="328"/>
        <item x="2893"/>
        <item x="3235"/>
        <item x="3791"/>
        <item x="3372"/>
        <item x="1833"/>
        <item x="3654"/>
        <item x="3512"/>
        <item x="3790"/>
        <item x="4102"/>
        <item x="2709"/>
        <item x="2285"/>
        <item x="3927"/>
        <item x="3080"/>
        <item x="4502"/>
        <item x="4831"/>
        <item x="654"/>
        <item x="458"/>
        <item x="4501"/>
        <item x="1234"/>
        <item x="3511"/>
        <item x="4761"/>
        <item x="4500"/>
        <item x="3926"/>
        <item x="1061"/>
        <item x="2562"/>
        <item x="1315"/>
        <item x="457"/>
        <item x="3510"/>
        <item x="2708"/>
        <item x="2415"/>
        <item x="2892"/>
        <item x="3653"/>
        <item x="257"/>
        <item x="2284"/>
        <item x="857"/>
        <item x="177"/>
        <item x="2891"/>
        <item x="2016"/>
        <item x="2707"/>
        <item x="3234"/>
        <item x="4101"/>
        <item x="2706"/>
        <item x="1538"/>
        <item x="2015"/>
        <item x="4499"/>
        <item x="3925"/>
        <item x="1687"/>
        <item x="1233"/>
        <item x="2414"/>
        <item x="653"/>
        <item x="2283"/>
        <item x="104"/>
        <item x="2705"/>
        <item x="3371"/>
        <item x="652"/>
        <item x="856"/>
        <item x="2890"/>
        <item x="2561"/>
        <item x="2704"/>
        <item x="4679"/>
        <item x="855"/>
        <item x="3079"/>
        <item x="1232"/>
        <item x="456"/>
        <item x="2014"/>
        <item x="2282"/>
        <item x="455"/>
        <item x="1314"/>
        <item x="1473"/>
        <item x="3078"/>
        <item x="4760"/>
        <item x="3924"/>
        <item x="256"/>
        <item x="4149"/>
        <item x="4223"/>
        <item x="2413"/>
        <item x="255"/>
        <item x="454"/>
        <item x="4626"/>
        <item x="3509"/>
        <item x="3789"/>
        <item x="1832"/>
        <item x="2889"/>
        <item x="854"/>
        <item x="1933"/>
        <item x="541"/>
        <item x="3077"/>
        <item x="4222"/>
        <item x="1400"/>
        <item x="254"/>
        <item x="1060"/>
        <item x="4759"/>
        <item x="3076"/>
        <item x="2412"/>
        <item x="103"/>
        <item x="3704"/>
        <item x="2888"/>
        <item x="2411"/>
        <item x="1231"/>
        <item x="453"/>
        <item x="2560"/>
        <item x="2281"/>
        <item x="102"/>
        <item x="3075"/>
        <item x="3788"/>
        <item x="452"/>
        <item x="4625"/>
        <item x="2887"/>
        <item x="253"/>
        <item x="4100"/>
        <item x="2482"/>
        <item x="4498"/>
        <item x="853"/>
        <item x="3923"/>
        <item x="2886"/>
        <item x="1059"/>
        <item x="2280"/>
        <item x="3863"/>
        <item x="3370"/>
        <item x="3233"/>
        <item x="3232"/>
        <item x="651"/>
        <item x="1831"/>
        <item x="1230"/>
        <item x="3231"/>
        <item x="1058"/>
        <item x="4221"/>
        <item x="3922"/>
        <item x="1830"/>
        <item x="4558"/>
        <item x="852"/>
        <item x="3652"/>
        <item x="3369"/>
        <item x="1686"/>
        <item x="2481"/>
        <item x="3787"/>
        <item x="1057"/>
        <item x="4678"/>
        <item x="252"/>
        <item x="3230"/>
        <item x="4220"/>
        <item x="3074"/>
        <item x="2013"/>
        <item x="650"/>
        <item x="1685"/>
        <item x="101"/>
        <item x="4219"/>
        <item x="4218"/>
        <item x="2279"/>
        <item x="3368"/>
        <item x="851"/>
        <item x="4217"/>
        <item x="4758"/>
        <item x="3229"/>
        <item x="3786"/>
        <item x="1056"/>
        <item x="3566"/>
        <item x="850"/>
        <item x="3862"/>
        <item x="649"/>
        <item x="3921"/>
        <item x="1229"/>
        <item x="2885"/>
        <item x="2559"/>
        <item x="2012"/>
        <item x="1228"/>
        <item x="2884"/>
        <item x="4421"/>
        <item x="4099"/>
        <item x="1055"/>
        <item x="4216"/>
        <item x="1684"/>
        <item x="3651"/>
        <item x="1054"/>
        <item x="4420"/>
        <item x="451"/>
        <item x="3920"/>
        <item x="450"/>
        <item x="3367"/>
        <item x="3785"/>
        <item x="449"/>
        <item x="4215"/>
        <item x="3508"/>
        <item x="3784"/>
        <item x="1683"/>
        <item x="4624"/>
        <item x="448"/>
        <item x="849"/>
        <item x="1932"/>
        <item x="2883"/>
        <item x="2011"/>
        <item x="4497"/>
        <item x="2410"/>
        <item x="3507"/>
        <item x="1829"/>
        <item x="4214"/>
        <item x="848"/>
        <item x="1053"/>
        <item x="3073"/>
        <item x="1682"/>
        <item x="2558"/>
        <item x="3861"/>
        <item x="2409"/>
        <item x="1227"/>
        <item x="2148"/>
        <item x="327"/>
        <item x="3506"/>
        <item x="1052"/>
        <item x="2557"/>
        <item x="847"/>
        <item x="100"/>
        <item x="3228"/>
        <item x="1051"/>
        <item x="2882"/>
        <item x="3919"/>
        <item x="3783"/>
        <item x="1828"/>
        <item x="251"/>
        <item x="447"/>
        <item x="3650"/>
        <item x="4623"/>
        <item x="3505"/>
        <item x="3649"/>
        <item x="846"/>
        <item x="1537"/>
        <item x="4098"/>
        <item x="446"/>
        <item x="2408"/>
        <item x="845"/>
        <item x="3504"/>
        <item x="1827"/>
        <item x="250"/>
        <item x="3918"/>
        <item x="445"/>
        <item x="648"/>
        <item x="3782"/>
        <item x="2147"/>
        <item x="3227"/>
        <item x="444"/>
        <item x="2407"/>
        <item x="4757"/>
        <item x="99"/>
        <item x="4756"/>
        <item x="2406"/>
        <item x="3648"/>
        <item x="1226"/>
        <item x="1313"/>
        <item x="4496"/>
        <item x="4755"/>
        <item x="2146"/>
        <item x="2881"/>
        <item x="2405"/>
        <item x="4097"/>
        <item x="1826"/>
        <item x="4213"/>
        <item x="443"/>
        <item x="844"/>
        <item x="249"/>
        <item x="1050"/>
        <item x="4622"/>
        <item x="3647"/>
        <item x="843"/>
        <item x="3781"/>
        <item x="1225"/>
        <item x="4495"/>
        <item x="2703"/>
        <item x="4394"/>
        <item x="3780"/>
        <item x="3917"/>
        <item x="3503"/>
        <item x="326"/>
        <item x="3916"/>
        <item x="1049"/>
        <item x="4754"/>
        <item x="4494"/>
        <item x="4096"/>
        <item x="442"/>
        <item x="2145"/>
        <item x="1224"/>
        <item x="3502"/>
        <item x="3646"/>
        <item x="1048"/>
        <item x="540"/>
        <item x="1536"/>
        <item x="2278"/>
        <item x="1681"/>
        <item x="2880"/>
        <item x="4212"/>
        <item x="3072"/>
        <item x="2144"/>
        <item x="4095"/>
        <item x="4493"/>
        <item x="1223"/>
        <item x="3779"/>
        <item x="3226"/>
        <item x="98"/>
        <item x="2879"/>
        <item x="4211"/>
        <item x="3366"/>
        <item x="1535"/>
        <item x="2404"/>
        <item x="3645"/>
        <item x="3501"/>
        <item x="3071"/>
        <item x="1047"/>
        <item x="97"/>
        <item x="2702"/>
        <item x="4753"/>
        <item x="2878"/>
        <item x="2701"/>
        <item x="4393"/>
        <item x="4094"/>
        <item x="4492"/>
        <item x="2877"/>
        <item x="1680"/>
        <item x="4491"/>
        <item x="1825"/>
        <item x="2277"/>
        <item x="2556"/>
        <item x="4752"/>
        <item x="4751"/>
        <item x="248"/>
        <item x="3431"/>
        <item x="3915"/>
        <item x="647"/>
        <item x="1679"/>
        <item x="96"/>
        <item x="1399"/>
        <item x="3225"/>
        <item x="1678"/>
        <item x="3430"/>
        <item x="3778"/>
        <item x="646"/>
        <item x="4621"/>
        <item x="2403"/>
        <item x="441"/>
        <item x="2876"/>
        <item x="3644"/>
        <item x="2402"/>
        <item x="95"/>
        <item x="3365"/>
        <item x="1046"/>
        <item x="4750"/>
        <item x="94"/>
        <item x="842"/>
        <item x="4620"/>
        <item x="4749"/>
        <item x="1607"/>
        <item x="4210"/>
        <item x="1824"/>
        <item x="841"/>
        <item x="3914"/>
        <item x="4392"/>
        <item x="2276"/>
        <item x="645"/>
        <item x="247"/>
        <item x="3224"/>
        <item x="3364"/>
        <item x="93"/>
        <item x="1677"/>
        <item x="4209"/>
        <item x="2143"/>
        <item x="3703"/>
        <item x="3777"/>
        <item x="644"/>
        <item x="440"/>
        <item x="3363"/>
        <item x="2875"/>
        <item x="2010"/>
        <item x="2275"/>
        <item x="92"/>
        <item x="2874"/>
        <item x="2142"/>
        <item x="2009"/>
        <item x="91"/>
        <item x="2700"/>
        <item x="439"/>
        <item x="4093"/>
        <item x="1398"/>
        <item x="2401"/>
        <item x="1222"/>
        <item x="2873"/>
        <item x="4360"/>
        <item x="4748"/>
        <item x="2008"/>
        <item x="2141"/>
        <item x="2872"/>
        <item x="2400"/>
        <item x="1676"/>
        <item x="2007"/>
        <item x="2699"/>
        <item x="3565"/>
        <item x="1221"/>
        <item x="2274"/>
        <item x="2555"/>
        <item x="3070"/>
        <item x="2871"/>
        <item x="3702"/>
        <item x="90"/>
        <item x="1534"/>
        <item x="246"/>
        <item x="1675"/>
        <item x="4208"/>
        <item x="89"/>
        <item x="88"/>
        <item x="2870"/>
        <item x="87"/>
        <item x="643"/>
        <item x="4092"/>
        <item x="2273"/>
        <item x="642"/>
        <item x="86"/>
        <item x="4619"/>
        <item x="1220"/>
        <item x="2869"/>
        <item x="2006"/>
        <item x="2399"/>
        <item x="2554"/>
        <item x="3913"/>
        <item x="2868"/>
        <item x="3223"/>
        <item x="1130"/>
        <item x="2398"/>
        <item x="3701"/>
        <item x="641"/>
        <item x="1823"/>
        <item x="176"/>
        <item x="1045"/>
        <item x="840"/>
        <item x="3362"/>
        <item x="4618"/>
        <item x="3776"/>
        <item x="839"/>
        <item x="2553"/>
        <item x="1822"/>
        <item x="640"/>
        <item x="1397"/>
        <item x="838"/>
        <item x="2698"/>
        <item x="3361"/>
        <item x="3643"/>
        <item x="2140"/>
        <item x="837"/>
        <item x="4747"/>
        <item x="4207"/>
        <item x="438"/>
        <item x="3912"/>
        <item x="1472"/>
        <item x="2005"/>
        <item x="175"/>
        <item x="1312"/>
        <item x="245"/>
        <item x="437"/>
        <item x="1219"/>
        <item x="85"/>
        <item x="1821"/>
        <item x="639"/>
        <item x="3360"/>
        <item x="2004"/>
        <item x="2867"/>
        <item x="1674"/>
        <item x="4359"/>
        <item x="638"/>
        <item x="3500"/>
        <item x="2697"/>
        <item x="3642"/>
        <item x="3069"/>
        <item x="4358"/>
        <item x="637"/>
        <item x="174"/>
        <item x="2866"/>
        <item x="1396"/>
        <item x="3359"/>
        <item x="3499"/>
        <item x="636"/>
        <item x="4091"/>
        <item x="3911"/>
        <item x="1673"/>
        <item x="1218"/>
        <item x="1533"/>
        <item x="2272"/>
        <item x="173"/>
        <item x="3498"/>
        <item x="2139"/>
        <item x="4617"/>
        <item x="4090"/>
        <item x="172"/>
        <item x="1395"/>
        <item x="1217"/>
        <item x="244"/>
        <item x="4206"/>
        <item x="2865"/>
        <item x="836"/>
        <item x="1820"/>
        <item x="3068"/>
        <item x="4746"/>
        <item x="2552"/>
        <item x="2864"/>
        <item x="2271"/>
        <item x="3641"/>
        <item x="4205"/>
        <item x="3775"/>
        <item x="171"/>
        <item x="1532"/>
        <item x="2003"/>
        <item x="3640"/>
        <item x="1819"/>
        <item x="635"/>
        <item x="4357"/>
        <item x="2002"/>
        <item x="3639"/>
        <item x="2863"/>
        <item x="2069"/>
        <item x="2551"/>
        <item x="436"/>
        <item x="3497"/>
        <item x="3496"/>
        <item x="1394"/>
        <item x="84"/>
        <item x="3638"/>
        <item x="4490"/>
        <item x="2696"/>
        <item x="634"/>
        <item x="435"/>
        <item x="2862"/>
        <item x="3637"/>
        <item x="2397"/>
        <item x="3774"/>
        <item x="1216"/>
        <item x="1531"/>
        <item x="1044"/>
        <item x="1043"/>
        <item x="3910"/>
        <item x="3222"/>
        <item x="3495"/>
        <item x="1042"/>
        <item x="2861"/>
        <item x="2270"/>
        <item x="633"/>
        <item x="434"/>
        <item x="1672"/>
        <item x="3636"/>
        <item x="243"/>
        <item x="3773"/>
        <item x="2550"/>
        <item x="4089"/>
        <item x="4616"/>
        <item x="1215"/>
        <item x="4088"/>
        <item x="4745"/>
        <item x="632"/>
        <item x="4356"/>
        <item x="2860"/>
        <item x="2859"/>
        <item x="1818"/>
        <item x="4489"/>
        <item x="2001"/>
        <item x="3358"/>
        <item x="3635"/>
        <item x="2858"/>
        <item x="2549"/>
        <item x="2480"/>
        <item x="4355"/>
        <item x="3221"/>
        <item x="4744"/>
        <item x="4488"/>
        <item x="3220"/>
        <item x="4615"/>
        <item x="4087"/>
        <item x="1214"/>
        <item x="4354"/>
        <item x="2138"/>
        <item x="631"/>
        <item x="2695"/>
        <item x="1766"/>
        <item x="3067"/>
        <item x="2548"/>
        <item x="2547"/>
        <item x="1213"/>
        <item x="3634"/>
        <item x="242"/>
        <item x="83"/>
        <item x="4743"/>
        <item x="4353"/>
        <item x="4086"/>
        <item x="4352"/>
        <item x="2269"/>
        <item x="3219"/>
        <item x="3909"/>
        <item x="2000"/>
        <item x="433"/>
        <item x="3066"/>
        <item x="1041"/>
        <item x="2396"/>
        <item x="3494"/>
        <item x="2268"/>
        <item x="2694"/>
        <item x="432"/>
        <item x="4614"/>
        <item x="3218"/>
        <item x="82"/>
        <item x="835"/>
        <item x="4085"/>
        <item x="241"/>
        <item x="3633"/>
        <item x="1530"/>
        <item x="2267"/>
        <item x="1671"/>
        <item x="1040"/>
        <item x="2693"/>
        <item x="1999"/>
        <item x="3632"/>
        <item x="834"/>
        <item x="81"/>
        <item x="2857"/>
        <item x="4204"/>
        <item x="1039"/>
        <item x="630"/>
        <item x="2785"/>
        <item x="2395"/>
        <item x="3357"/>
        <item x="2336"/>
        <item x="629"/>
        <item x="3631"/>
        <item x="2394"/>
        <item x="2692"/>
        <item x="2393"/>
        <item x="2691"/>
        <item x="240"/>
        <item x="2856"/>
        <item x="3772"/>
        <item x="833"/>
        <item x="2855"/>
        <item x="2198"/>
        <item x="4742"/>
        <item x="1038"/>
        <item x="3356"/>
        <item x="3630"/>
        <item x="1037"/>
        <item x="628"/>
        <item x="1529"/>
        <item x="1212"/>
        <item x="431"/>
        <item x="4613"/>
        <item x="1211"/>
        <item x="4487"/>
        <item x="3065"/>
        <item x="1998"/>
        <item x="1210"/>
        <item x="4203"/>
        <item x="832"/>
        <item x="2392"/>
        <item x="3064"/>
        <item x="627"/>
        <item x="80"/>
        <item x="1670"/>
        <item x="3908"/>
        <item x="1528"/>
        <item x="2137"/>
        <item x="3063"/>
        <item x="2546"/>
        <item x="79"/>
        <item x="3629"/>
        <item x="4351"/>
        <item x="1393"/>
        <item x="3771"/>
        <item x="2391"/>
        <item x="1669"/>
        <item x="430"/>
        <item x="4612"/>
        <item x="831"/>
        <item x="1668"/>
        <item x="1527"/>
        <item x="1392"/>
        <item x="3493"/>
        <item x="3907"/>
        <item x="2690"/>
        <item x="1997"/>
        <item x="4350"/>
        <item x="1209"/>
        <item x="3492"/>
        <item x="2390"/>
        <item x="4349"/>
        <item x="626"/>
        <item x="830"/>
        <item x="3491"/>
        <item x="1391"/>
        <item x="625"/>
        <item x="4291"/>
        <item x="3490"/>
        <item x="4348"/>
        <item x="3906"/>
        <item x="1667"/>
        <item x="2266"/>
        <item x="1311"/>
        <item x="1666"/>
        <item x="2389"/>
        <item x="239"/>
        <item x="2854"/>
        <item x="4084"/>
        <item x="3062"/>
        <item x="2136"/>
        <item x="4741"/>
        <item x="325"/>
        <item x="829"/>
        <item x="2265"/>
        <item x="78"/>
        <item x="3061"/>
        <item x="3355"/>
        <item x="828"/>
        <item x="2264"/>
        <item x="3628"/>
        <item x="4202"/>
        <item x="2689"/>
        <item x="429"/>
        <item x="827"/>
        <item x="4740"/>
        <item x="77"/>
        <item x="826"/>
        <item x="2135"/>
        <item x="428"/>
        <item x="3489"/>
        <item x="1390"/>
        <item x="2388"/>
        <item x="3060"/>
        <item x="3354"/>
        <item x="3217"/>
        <item x="2688"/>
        <item x="76"/>
        <item x="4347"/>
        <item x="4486"/>
        <item x="1036"/>
        <item x="238"/>
        <item x="3770"/>
        <item x="1817"/>
        <item x="1035"/>
        <item x="4557"/>
        <item x="170"/>
        <item x="2263"/>
        <item x="1996"/>
        <item x="237"/>
        <item x="3700"/>
        <item x="2134"/>
        <item x="2545"/>
        <item x="4677"/>
        <item x="4739"/>
        <item x="3564"/>
        <item x="2387"/>
        <item x="2262"/>
        <item x="624"/>
        <item x="75"/>
        <item x="1389"/>
        <item x="3216"/>
        <item x="4201"/>
        <item x="4346"/>
        <item x="4200"/>
        <item x="1526"/>
        <item x="427"/>
        <item x="4738"/>
        <item x="4083"/>
        <item x="1208"/>
        <item x="1816"/>
        <item x="2687"/>
        <item x="2261"/>
        <item x="2853"/>
        <item x="4830"/>
        <item x="1034"/>
        <item x="2386"/>
        <item x="2544"/>
        <item x="236"/>
        <item x="2852"/>
        <item x="1995"/>
        <item x="2686"/>
        <item x="4199"/>
        <item x="3769"/>
        <item x="4082"/>
        <item x="2851"/>
        <item x="1525"/>
        <item x="2543"/>
        <item x="2133"/>
        <item x="4737"/>
        <item x="74"/>
        <item x="539"/>
        <item x="2685"/>
        <item x="3215"/>
        <item x="4081"/>
        <item x="2850"/>
        <item x="623"/>
        <item x="1033"/>
        <item x="4736"/>
        <item x="1032"/>
        <item x="3353"/>
        <item x="2385"/>
        <item x="2684"/>
        <item x="622"/>
        <item x="2384"/>
        <item x="235"/>
        <item x="2260"/>
        <item x="3214"/>
        <item x="4485"/>
        <item x="2132"/>
        <item x="1388"/>
        <item x="2849"/>
        <item x="3627"/>
        <item x="2383"/>
        <item x="1994"/>
        <item x="3352"/>
        <item x="3626"/>
        <item x="3059"/>
        <item x="4198"/>
        <item x="2382"/>
        <item x="2131"/>
        <item x="426"/>
        <item x="4345"/>
        <item x="2381"/>
        <item x="4080"/>
        <item x="1993"/>
        <item x="621"/>
        <item x="1387"/>
        <item x="3136"/>
        <item x="3905"/>
        <item x="2380"/>
        <item x="4484"/>
        <item x="1992"/>
        <item x="1207"/>
        <item x="1031"/>
        <item x="2683"/>
        <item x="1386"/>
        <item x="234"/>
        <item x="4611"/>
        <item x="1991"/>
        <item x="2682"/>
        <item x="169"/>
        <item x="4735"/>
        <item x="2379"/>
        <item x="1765"/>
        <item x="4079"/>
        <item x="3213"/>
        <item x="2681"/>
        <item x="3768"/>
        <item x="73"/>
        <item x="4344"/>
        <item x="425"/>
        <item x="1030"/>
        <item x="2378"/>
        <item x="4610"/>
        <item x="4609"/>
        <item x="3135"/>
        <item x="3488"/>
        <item x="2259"/>
        <item x="424"/>
        <item x="4734"/>
        <item x="72"/>
        <item x="620"/>
        <item x="3767"/>
        <item x="1029"/>
        <item x="3212"/>
        <item x="4483"/>
        <item x="825"/>
        <item x="4197"/>
        <item x="423"/>
        <item x="4078"/>
        <item x="1990"/>
        <item x="1764"/>
        <item x="3487"/>
        <item x="1815"/>
        <item x="3058"/>
        <item x="422"/>
        <item x="233"/>
        <item x="3625"/>
        <item x="4196"/>
        <item x="1763"/>
        <item x="2130"/>
        <item x="1206"/>
        <item x="824"/>
        <item x="3351"/>
        <item x="3624"/>
        <item x="3486"/>
        <item x="3623"/>
        <item x="2542"/>
        <item x="1524"/>
        <item x="823"/>
        <item x="1205"/>
        <item x="1762"/>
        <item x="3766"/>
        <item x="4608"/>
        <item x="4195"/>
        <item x="2258"/>
        <item x="1989"/>
        <item x="1204"/>
        <item x="822"/>
        <item x="1028"/>
        <item x="619"/>
        <item x="4194"/>
        <item x="2377"/>
        <item x="1988"/>
        <item x="2541"/>
        <item x="4193"/>
        <item x="4482"/>
        <item x="1665"/>
        <item x="3765"/>
        <item x="1027"/>
        <item x="618"/>
        <item x="3622"/>
        <item x="1385"/>
        <item x="71"/>
        <item x="821"/>
        <item x="2540"/>
        <item x="1471"/>
        <item x="3350"/>
        <item x="820"/>
        <item x="3057"/>
        <item x="4192"/>
        <item x="421"/>
        <item x="4481"/>
        <item x="1203"/>
        <item x="1987"/>
        <item x="1310"/>
        <item x="3349"/>
        <item x="617"/>
        <item x="2680"/>
        <item x="4607"/>
        <item x="4480"/>
        <item x="70"/>
        <item x="4077"/>
        <item x="232"/>
        <item x="3485"/>
        <item x="1202"/>
        <item x="1384"/>
        <item x="819"/>
        <item x="3211"/>
        <item x="2376"/>
        <item x="2679"/>
        <item x="69"/>
        <item x="1383"/>
        <item x="2678"/>
        <item x="1201"/>
        <item x="1200"/>
        <item x="616"/>
        <item x="3764"/>
        <item x="3056"/>
        <item x="1382"/>
        <item x="231"/>
        <item x="230"/>
        <item x="3763"/>
        <item x="1664"/>
        <item x="538"/>
        <item x="1814"/>
        <item x="3210"/>
        <item x="615"/>
        <item x="4419"/>
        <item x="2257"/>
        <item x="4606"/>
        <item x="1986"/>
        <item x="4479"/>
        <item x="1663"/>
        <item x="68"/>
        <item x="1199"/>
        <item x="1026"/>
        <item x="818"/>
        <item x="1813"/>
        <item x="2539"/>
        <item x="2129"/>
        <item x="614"/>
        <item x="4733"/>
        <item x="2128"/>
        <item x="4605"/>
        <item x="229"/>
        <item x="1198"/>
        <item x="67"/>
        <item x="3209"/>
        <item x="420"/>
        <item x="2677"/>
        <item x="4478"/>
        <item x="1812"/>
        <item x="817"/>
        <item x="1985"/>
        <item x="3484"/>
        <item x="2375"/>
        <item x="816"/>
        <item x="2620"/>
        <item x="2256"/>
        <item x="66"/>
        <item x="3299"/>
        <item x="4604"/>
        <item x="228"/>
        <item x="1197"/>
        <item x="1523"/>
        <item x="1522"/>
        <item x="65"/>
        <item x="4380"/>
        <item x="4603"/>
        <item x="4191"/>
        <item x="3208"/>
        <item x="815"/>
        <item x="3055"/>
        <item x="2676"/>
        <item x="3207"/>
        <item x="1521"/>
        <item x="1381"/>
        <item x="4732"/>
        <item x="419"/>
        <item x="4477"/>
        <item x="814"/>
        <item x="1761"/>
        <item x="1984"/>
        <item x="2127"/>
        <item x="3483"/>
        <item x="4731"/>
        <item x="1380"/>
        <item x="3348"/>
        <item x="4602"/>
        <item x="2538"/>
        <item x="3621"/>
        <item x="3904"/>
        <item x="1379"/>
        <item x="227"/>
        <item x="64"/>
        <item x="4601"/>
        <item x="2994"/>
        <item x="1811"/>
        <item x="2537"/>
        <item x="4076"/>
        <item x="226"/>
        <item x="4418"/>
        <item x="2374"/>
        <item x="1378"/>
        <item x="813"/>
        <item x="1983"/>
        <item x="1662"/>
        <item x="2536"/>
        <item x="2126"/>
        <item x="812"/>
        <item x="3903"/>
        <item x="1025"/>
        <item x="613"/>
        <item x="811"/>
        <item x="2848"/>
        <item x="4829"/>
        <item x="4075"/>
        <item x="1196"/>
        <item x="4730"/>
        <item x="225"/>
        <item x="2847"/>
        <item x="2125"/>
        <item x="1982"/>
        <item x="4074"/>
        <item x="612"/>
        <item x="2255"/>
        <item x="611"/>
        <item x="224"/>
        <item x="418"/>
        <item x="2846"/>
        <item x="810"/>
        <item x="4190"/>
        <item x="1195"/>
        <item x="3054"/>
        <item x="3762"/>
        <item x="4729"/>
        <item x="2254"/>
        <item x="3347"/>
        <item x="610"/>
        <item x="1024"/>
        <item x="1981"/>
        <item x="4476"/>
        <item x="809"/>
        <item x="223"/>
        <item x="2068"/>
        <item x="2845"/>
        <item x="1661"/>
        <item x="222"/>
        <item x="1023"/>
        <item x="1022"/>
        <item x="3346"/>
        <item x="1980"/>
        <item x="1660"/>
        <item x="2124"/>
        <item x="1377"/>
        <item x="63"/>
        <item x="1760"/>
        <item x="4728"/>
        <item x="4727"/>
        <item x="2675"/>
        <item x="4189"/>
        <item x="2844"/>
        <item x="3053"/>
        <item x="1979"/>
        <item x="1021"/>
        <item x="62"/>
        <item x="2843"/>
        <item x="3052"/>
        <item x="1376"/>
        <item x="1020"/>
        <item x="2067"/>
        <item x="4475"/>
        <item x="61"/>
        <item x="1375"/>
        <item x="4726"/>
        <item x="537"/>
        <item x="1978"/>
        <item x="3206"/>
        <item x="2784"/>
        <item x="1520"/>
        <item x="3345"/>
        <item x="4188"/>
        <item x="4725"/>
        <item x="2253"/>
        <item x="609"/>
        <item x="2674"/>
        <item x="3205"/>
        <item x="60"/>
        <item x="1810"/>
        <item x="808"/>
        <item x="1374"/>
        <item x="3204"/>
        <item x="4379"/>
        <item x="3482"/>
        <item x="1519"/>
        <item x="1019"/>
        <item x="3051"/>
        <item x="3620"/>
        <item x="2123"/>
        <item x="4600"/>
        <item x="1309"/>
        <item x="3203"/>
        <item x="3202"/>
        <item x="3481"/>
        <item x="1977"/>
        <item x="1976"/>
        <item x="2673"/>
        <item x="2535"/>
        <item x="1659"/>
        <item x="3050"/>
        <item x="2373"/>
        <item x="417"/>
        <item x="4474"/>
        <item x="1975"/>
        <item x="221"/>
        <item x="4187"/>
        <item x="608"/>
        <item x="4724"/>
        <item x="59"/>
        <item x="3761"/>
        <item x="3049"/>
        <item x="1194"/>
        <item x="607"/>
        <item x="3201"/>
        <item x="4073"/>
        <item x="2842"/>
        <item x="2534"/>
        <item x="4473"/>
        <item x="1018"/>
        <item x="2335"/>
        <item x="3760"/>
        <item x="606"/>
        <item x="4186"/>
        <item x="4599"/>
        <item x="2672"/>
        <item x="3759"/>
        <item x="1017"/>
        <item x="1193"/>
        <item x="807"/>
        <item x="4072"/>
        <item x="605"/>
        <item x="3200"/>
        <item x="4185"/>
        <item x="3048"/>
        <item x="3758"/>
        <item x="806"/>
        <item x="2841"/>
        <item x="945"/>
        <item x="805"/>
        <item x="1192"/>
        <item x="2252"/>
        <item x="2122"/>
        <item x="1658"/>
        <item x="3902"/>
        <item x="3344"/>
        <item x="1016"/>
        <item x="1974"/>
        <item x="416"/>
        <item x="604"/>
        <item x="4071"/>
        <item x="1809"/>
        <item x="415"/>
        <item x="220"/>
        <item x="1518"/>
        <item x="414"/>
        <item x="4472"/>
        <item x="1015"/>
        <item x="1657"/>
        <item x="2251"/>
        <item x="1191"/>
        <item x="58"/>
        <item x="4598"/>
        <item x="1014"/>
        <item x="2121"/>
        <item x="4471"/>
        <item x="2372"/>
        <item x="804"/>
        <item x="413"/>
        <item x="3343"/>
        <item x="1190"/>
        <item x="803"/>
        <item x="1013"/>
        <item x="1973"/>
        <item x="324"/>
        <item x="412"/>
        <item x="3619"/>
        <item x="2371"/>
        <item x="4470"/>
        <item x="3480"/>
        <item x="3757"/>
        <item x="2671"/>
        <item x="1373"/>
        <item x="57"/>
        <item x="1972"/>
        <item x="4469"/>
        <item x="2250"/>
        <item x="4184"/>
        <item x="219"/>
        <item x="802"/>
        <item x="1012"/>
        <item x="56"/>
        <item x="1517"/>
        <item x="55"/>
        <item x="4723"/>
        <item x="2370"/>
        <item x="2840"/>
        <item x="54"/>
        <item x="1656"/>
        <item x="3756"/>
        <item x="1011"/>
        <item x="53"/>
        <item x="2670"/>
        <item x="1189"/>
        <item x="1808"/>
        <item x="1372"/>
        <item x="1516"/>
        <item x="1655"/>
        <item x="52"/>
        <item x="3618"/>
        <item x="4183"/>
        <item x="3755"/>
        <item x="51"/>
        <item x="1807"/>
        <item x="411"/>
        <item x="801"/>
        <item x="4722"/>
        <item x="4378"/>
        <item x="1188"/>
        <item x="3047"/>
        <item x="1654"/>
        <item x="2249"/>
        <item x="4182"/>
        <item x="1806"/>
        <item x="2197"/>
        <item x="2479"/>
        <item x="1187"/>
        <item x="4597"/>
        <item x="3617"/>
        <item x="4070"/>
        <item x="410"/>
        <item x="4596"/>
        <item x="3342"/>
        <item x="4721"/>
        <item x="4468"/>
        <item x="1186"/>
        <item x="800"/>
        <item x="1010"/>
        <item x="4343"/>
        <item x="4595"/>
        <item x="3616"/>
        <item x="409"/>
        <item x="799"/>
        <item x="4556"/>
        <item x="2669"/>
        <item x="1515"/>
        <item x="50"/>
        <item x="1971"/>
        <item x="218"/>
        <item x="4342"/>
        <item x="2533"/>
        <item x="408"/>
        <item x="4555"/>
        <item x="1514"/>
        <item x="3199"/>
        <item x="4290"/>
        <item x="2532"/>
        <item x="4069"/>
        <item x="407"/>
        <item x="1513"/>
        <item x="2120"/>
        <item x="2668"/>
        <item x="4068"/>
        <item x="603"/>
        <item x="3479"/>
        <item x="2993"/>
        <item x="406"/>
        <item x="4467"/>
        <item x="944"/>
        <item x="405"/>
        <item x="4720"/>
        <item x="3754"/>
        <item x="4067"/>
        <item x="1009"/>
        <item x="2248"/>
        <item x="2839"/>
        <item x="3046"/>
        <item x="3198"/>
        <item x="731"/>
        <item x="4066"/>
        <item x="3753"/>
        <item x="49"/>
        <item x="1931"/>
        <item x="798"/>
        <item x="2247"/>
        <item x="1371"/>
        <item x="1970"/>
        <item x="2838"/>
        <item x="48"/>
        <item x="3752"/>
        <item x="797"/>
        <item x="4594"/>
        <item x="4466"/>
        <item x="217"/>
        <item x="1370"/>
        <item x="4341"/>
        <item x="3901"/>
        <item x="2531"/>
        <item x="404"/>
        <item x="3341"/>
        <item x="4065"/>
        <item x="47"/>
        <item x="796"/>
        <item x="4064"/>
        <item x="2119"/>
        <item x="3197"/>
        <item x="1969"/>
        <item x="3615"/>
        <item x="3045"/>
        <item x="2530"/>
        <item x="2246"/>
        <item x="4063"/>
        <item x="1512"/>
        <item x="2118"/>
        <item x="2529"/>
        <item x="795"/>
        <item x="46"/>
        <item x="4062"/>
        <item x="1968"/>
        <item x="216"/>
        <item x="602"/>
        <item x="2369"/>
        <item x="1008"/>
        <item x="4593"/>
        <item x="2837"/>
        <item x="1185"/>
        <item x="4340"/>
        <item x="3699"/>
        <item x="1967"/>
        <item x="1606"/>
        <item x="3751"/>
        <item x="4465"/>
        <item x="3900"/>
        <item x="2245"/>
        <item x="45"/>
        <item x="2528"/>
        <item x="1369"/>
        <item x="601"/>
        <item x="4339"/>
        <item x="4061"/>
        <item x="1184"/>
        <item x="403"/>
        <item x="3196"/>
        <item x="4060"/>
        <item x="1511"/>
        <item x="3750"/>
        <item x="4181"/>
        <item x="4592"/>
        <item x="2117"/>
        <item x="3478"/>
        <item x="402"/>
        <item x="794"/>
        <item x="4338"/>
        <item x="600"/>
        <item x="1007"/>
        <item x="1653"/>
        <item x="3477"/>
        <item x="2836"/>
        <item x="2116"/>
        <item x="215"/>
        <item x="2244"/>
        <item x="1183"/>
        <item x="2243"/>
        <item x="44"/>
        <item x="3044"/>
        <item x="599"/>
        <item x="1368"/>
        <item x="401"/>
        <item x="3614"/>
        <item x="1966"/>
        <item x="3899"/>
        <item x="1006"/>
        <item x="943"/>
        <item x="3749"/>
        <item x="3748"/>
        <item x="214"/>
        <item x="3613"/>
        <item x="4059"/>
        <item x="3043"/>
        <item x="2667"/>
        <item x="598"/>
        <item x="2835"/>
        <item x="4464"/>
        <item x="1005"/>
        <item x="1652"/>
        <item x="4337"/>
        <item x="1965"/>
        <item x="4463"/>
        <item x="3747"/>
        <item x="213"/>
        <item x="4058"/>
        <item x="597"/>
        <item x="3195"/>
        <item x="400"/>
        <item x="3476"/>
        <item x="4336"/>
        <item x="3475"/>
        <item x="168"/>
        <item x="4591"/>
        <item x="2115"/>
        <item x="4180"/>
        <item x="3474"/>
        <item x="2527"/>
        <item x="3473"/>
        <item x="3612"/>
        <item x="3194"/>
        <item x="596"/>
        <item x="2666"/>
        <item x="1510"/>
        <item x="3472"/>
        <item x="43"/>
        <item x="1930"/>
        <item x="4057"/>
        <item x="3746"/>
        <item x="1182"/>
        <item x="1367"/>
        <item x="3042"/>
        <item x="2665"/>
        <item x="3193"/>
        <item x="2664"/>
        <item x="3192"/>
        <item x="3041"/>
        <item x="42"/>
        <item x="2663"/>
        <item x="2242"/>
        <item x="3471"/>
        <item x="1366"/>
        <item x="4676"/>
        <item x="1181"/>
        <item x="2526"/>
        <item x="4719"/>
        <item x="4335"/>
        <item x="2368"/>
        <item x="1365"/>
        <item x="41"/>
        <item x="4718"/>
        <item x="1180"/>
        <item x="1964"/>
        <item x="4179"/>
        <item x="1929"/>
        <item x="793"/>
        <item x="1004"/>
        <item x="40"/>
        <item x="323"/>
        <item x="595"/>
        <item x="2662"/>
        <item x="1805"/>
        <item x="4178"/>
        <item x="4590"/>
        <item x="2241"/>
        <item x="2661"/>
        <item x="1003"/>
        <item x="792"/>
        <item x="2525"/>
        <item x="2660"/>
        <item x="1804"/>
        <item x="791"/>
        <item x="2524"/>
        <item x="4177"/>
        <item x="790"/>
        <item x="2114"/>
        <item x="730"/>
        <item x="399"/>
        <item x="4717"/>
        <item x="1002"/>
        <item x="1179"/>
        <item x="2659"/>
        <item x="4462"/>
        <item x="4056"/>
        <item x="1364"/>
        <item x="3040"/>
        <item x="2367"/>
        <item x="212"/>
        <item x="1963"/>
        <item x="3191"/>
        <item x="1001"/>
        <item x="1178"/>
        <item x="1509"/>
        <item x="789"/>
        <item x="3039"/>
        <item x="2113"/>
        <item x="211"/>
        <item x="1962"/>
        <item x="4334"/>
        <item x="1803"/>
        <item x="3038"/>
        <item x="210"/>
        <item x="3611"/>
        <item x="398"/>
        <item x="3610"/>
        <item x="39"/>
        <item x="594"/>
        <item x="2112"/>
        <item x="4461"/>
        <item x="3609"/>
        <item x="4333"/>
        <item x="1363"/>
        <item x="1802"/>
        <item x="2658"/>
        <item x="2111"/>
        <item x="397"/>
        <item x="1651"/>
        <item x="788"/>
        <item x="396"/>
        <item x="593"/>
        <item x="3898"/>
        <item x="4460"/>
        <item x="787"/>
        <item x="395"/>
        <item x="3470"/>
        <item x="1961"/>
        <item x="4716"/>
        <item x="2110"/>
        <item x="592"/>
        <item x="4055"/>
        <item x="3340"/>
        <item x="38"/>
        <item x="1960"/>
        <item x="4332"/>
        <item x="3339"/>
        <item x="2109"/>
        <item x="729"/>
        <item x="4589"/>
        <item x="2657"/>
        <item x="1000"/>
        <item x="2834"/>
        <item x="4331"/>
        <item x="3745"/>
        <item x="999"/>
        <item x="2656"/>
        <item x="2833"/>
        <item x="1362"/>
        <item x="3190"/>
        <item x="1959"/>
        <item x="4459"/>
        <item x="591"/>
        <item x="1801"/>
        <item x="1177"/>
        <item x="4176"/>
        <item x="4828"/>
        <item x="590"/>
        <item x="2523"/>
        <item x="4588"/>
        <item x="589"/>
        <item x="1800"/>
        <item x="1799"/>
        <item x="1798"/>
        <item x="1650"/>
        <item x="3189"/>
        <item x="1797"/>
        <item x="588"/>
        <item x="394"/>
        <item x="209"/>
        <item x="1649"/>
        <item x="1648"/>
        <item x="1605"/>
        <item x="3037"/>
        <item x="1958"/>
        <item x="393"/>
        <item x="2366"/>
        <item x="3188"/>
        <item x="392"/>
        <item x="3608"/>
        <item x="1308"/>
        <item x="3744"/>
        <item x="1361"/>
        <item x="4675"/>
        <item x="1647"/>
        <item x="3036"/>
        <item x="37"/>
        <item x="2196"/>
        <item x="998"/>
        <item x="2240"/>
        <item x="3743"/>
        <item x="3469"/>
        <item x="997"/>
        <item x="4458"/>
        <item x="2239"/>
        <item x="786"/>
        <item x="996"/>
        <item x="2365"/>
        <item x="3607"/>
        <item x="1360"/>
        <item x="785"/>
        <item x="784"/>
        <item x="36"/>
        <item x="2238"/>
        <item x="587"/>
        <item x="4054"/>
        <item x="1359"/>
        <item x="2522"/>
        <item x="1358"/>
        <item x="2237"/>
        <item x="35"/>
        <item x="2521"/>
        <item x="391"/>
        <item x="1508"/>
        <item x="4330"/>
        <item x="3606"/>
        <item x="1646"/>
        <item x="2364"/>
        <item x="2108"/>
        <item x="4329"/>
        <item x="3338"/>
        <item x="3035"/>
        <item x="4053"/>
        <item x="4587"/>
        <item x="34"/>
        <item x="2363"/>
        <item x="1176"/>
        <item x="2107"/>
        <item x="2195"/>
        <item x="586"/>
        <item x="1175"/>
        <item x="3134"/>
        <item x="995"/>
        <item x="4289"/>
        <item x="33"/>
        <item x="1957"/>
        <item x="783"/>
        <item x="3897"/>
        <item x="2236"/>
        <item x="3742"/>
        <item x="782"/>
        <item x="3605"/>
        <item x="781"/>
        <item x="3034"/>
        <item x="390"/>
        <item x="4715"/>
        <item x="1174"/>
        <item x="994"/>
        <item x="4586"/>
        <item x="3187"/>
        <item x="1796"/>
        <item x="1357"/>
        <item x="4714"/>
        <item x="4457"/>
        <item x="3186"/>
        <item x="4456"/>
        <item x="2106"/>
        <item x="3741"/>
        <item x="4328"/>
        <item x="2066"/>
        <item x="780"/>
        <item x="3740"/>
        <item x="2520"/>
        <item x="2235"/>
        <item x="2362"/>
        <item x="993"/>
        <item x="585"/>
        <item x="4455"/>
        <item x="779"/>
        <item x="2832"/>
        <item x="1356"/>
        <item x="1604"/>
        <item x="2105"/>
        <item x="1307"/>
        <item x="4175"/>
        <item x="1795"/>
        <item x="4454"/>
        <item x="778"/>
        <item x="584"/>
        <item x="389"/>
        <item x="3185"/>
        <item x="2519"/>
        <item x="208"/>
        <item x="3337"/>
        <item x="1645"/>
        <item x="3298"/>
        <item x="2104"/>
        <item x="1956"/>
        <item x="2655"/>
        <item x="4327"/>
        <item x="1507"/>
        <item x="32"/>
        <item x="1794"/>
        <item x="1173"/>
        <item x="2654"/>
        <item x="4326"/>
        <item x="583"/>
        <item x="3336"/>
        <item x="3563"/>
        <item x="322"/>
        <item x="2653"/>
        <item x="3184"/>
        <item x="1955"/>
        <item x="1470"/>
        <item x="31"/>
        <item x="777"/>
        <item x="2103"/>
        <item x="2102"/>
        <item x="30"/>
        <item x="4713"/>
        <item x="4174"/>
        <item x="388"/>
        <item x="1306"/>
        <item x="1506"/>
        <item x="2234"/>
        <item x="2652"/>
        <item x="2992"/>
        <item x="2361"/>
        <item x="4325"/>
        <item x="29"/>
        <item x="3468"/>
        <item x="776"/>
        <item x="775"/>
        <item x="3335"/>
        <item x="3183"/>
        <item x="4417"/>
        <item x="2233"/>
        <item x="4173"/>
        <item x="3467"/>
        <item x="387"/>
        <item x="321"/>
        <item x="1505"/>
        <item x="207"/>
        <item x="2518"/>
        <item x="206"/>
        <item x="4585"/>
        <item x="1954"/>
        <item x="4172"/>
        <item x="3182"/>
        <item x="4171"/>
        <item x="2232"/>
        <item x="3896"/>
        <item x="1172"/>
        <item x="2065"/>
        <item x="205"/>
        <item x="4324"/>
        <item x="4323"/>
        <item x="774"/>
        <item x="1504"/>
        <item x="2231"/>
        <item x="773"/>
        <item x="28"/>
        <item x="992"/>
        <item x="2064"/>
        <item x="2517"/>
        <item x="1171"/>
        <item x="3895"/>
        <item x="3033"/>
        <item x="2101"/>
        <item x="1644"/>
        <item x="3739"/>
        <item x="772"/>
        <item x="3894"/>
        <item x="1953"/>
        <item x="991"/>
        <item x="4712"/>
        <item x="386"/>
        <item x="2831"/>
        <item x="3738"/>
        <item x="3334"/>
        <item x="1170"/>
        <item x="582"/>
        <item x="1169"/>
        <item x="1168"/>
        <item x="1503"/>
        <item x="2830"/>
        <item x="1167"/>
        <item x="3466"/>
        <item x="1643"/>
        <item x="4453"/>
        <item x="990"/>
        <item x="1355"/>
        <item x="771"/>
        <item x="3604"/>
        <item x="1952"/>
        <item x="204"/>
        <item x="4052"/>
        <item x="3893"/>
        <item x="4584"/>
        <item x="1642"/>
        <item x="2100"/>
        <item x="1951"/>
        <item x="3181"/>
        <item x="770"/>
        <item x="385"/>
        <item x="3333"/>
        <item x="2099"/>
        <item x="581"/>
        <item x="3603"/>
        <item x="3892"/>
        <item x="2829"/>
        <item x="580"/>
        <item x="3737"/>
        <item x="3032"/>
        <item x="384"/>
        <item x="3031"/>
        <item x="3602"/>
        <item x="4322"/>
        <item x="2360"/>
        <item x="4321"/>
        <item x="383"/>
        <item x="382"/>
        <item x="3030"/>
        <item x="4320"/>
        <item x="1166"/>
        <item x="3180"/>
        <item x="1793"/>
        <item x="2828"/>
        <item x="203"/>
        <item x="381"/>
        <item x="4711"/>
        <item x="1641"/>
        <item x="2516"/>
        <item x="3465"/>
        <item x="3029"/>
        <item x="3028"/>
        <item x="2515"/>
        <item x="3027"/>
        <item x="4710"/>
        <item x="380"/>
        <item x="1165"/>
        <item x="2991"/>
        <item x="1759"/>
        <item x="3464"/>
        <item x="1792"/>
        <item x="202"/>
        <item x="4170"/>
        <item x="27"/>
        <item x="1164"/>
        <item x="2230"/>
        <item x="769"/>
        <item x="3463"/>
        <item x="3179"/>
        <item x="579"/>
        <item x="1354"/>
        <item x="4452"/>
        <item x="2514"/>
        <item x="3462"/>
        <item x="4583"/>
        <item x="3332"/>
        <item x="201"/>
        <item x="3026"/>
        <item x="1353"/>
        <item x="1502"/>
        <item x="3891"/>
        <item x="2359"/>
        <item x="4051"/>
        <item x="578"/>
        <item x="4709"/>
        <item x="1352"/>
        <item x="3178"/>
        <item x="3461"/>
        <item x="577"/>
        <item x="4416"/>
        <item x="1163"/>
        <item x="3460"/>
        <item x="1791"/>
        <item x="26"/>
        <item x="2651"/>
        <item x="3331"/>
        <item x="4582"/>
        <item x="576"/>
        <item x="4169"/>
        <item x="4674"/>
        <item x="2358"/>
        <item x="379"/>
        <item x="1603"/>
        <item x="1640"/>
        <item x="575"/>
        <item x="3025"/>
        <item x="1501"/>
        <item x="1351"/>
        <item x="4827"/>
        <item x="1162"/>
        <item x="4581"/>
        <item x="3601"/>
        <item x="2098"/>
        <item x="3459"/>
        <item x="2827"/>
        <item x="1950"/>
        <item x="989"/>
        <item x="1350"/>
        <item x="3177"/>
        <item x="2513"/>
        <item x="4580"/>
        <item x="1790"/>
        <item x="1349"/>
        <item x="3600"/>
        <item x="4319"/>
        <item x="3024"/>
        <item x="4708"/>
        <item x="378"/>
        <item x="574"/>
        <item x="1161"/>
        <item x="3458"/>
        <item x="200"/>
        <item x="1949"/>
        <item x="3176"/>
        <item x="4318"/>
        <item x="1160"/>
        <item x="573"/>
        <item x="3023"/>
        <item x="4707"/>
        <item x="4317"/>
        <item x="377"/>
        <item x="25"/>
        <item x="2650"/>
        <item x="1500"/>
        <item x="1159"/>
        <item x="4451"/>
        <item x="4050"/>
        <item x="3599"/>
        <item x="4049"/>
        <item x="3457"/>
        <item x="4706"/>
        <item x="2229"/>
        <item x="1129"/>
        <item x="3330"/>
        <item x="4048"/>
        <item x="4450"/>
        <item x="1499"/>
        <item x="2097"/>
        <item x="1348"/>
        <item x="1158"/>
        <item x="4579"/>
        <item x="3598"/>
        <item x="24"/>
        <item x="768"/>
        <item x="1157"/>
        <item x="3297"/>
        <item x="23"/>
        <item x="2357"/>
        <item x="4449"/>
        <item x="167"/>
        <item x="376"/>
        <item x="3698"/>
        <item x="2826"/>
        <item x="22"/>
        <item x="4705"/>
        <item x="1639"/>
        <item x="3329"/>
        <item x="572"/>
        <item x="3890"/>
        <item x="571"/>
        <item x="1156"/>
        <item x="4578"/>
        <item x="3328"/>
        <item x="199"/>
        <item x="375"/>
        <item x="1789"/>
        <item x="2356"/>
        <item x="2096"/>
        <item x="1155"/>
        <item x="2825"/>
        <item x="4704"/>
        <item x="3889"/>
        <item x="3597"/>
        <item x="21"/>
        <item x="2824"/>
        <item x="4168"/>
        <item x="2228"/>
        <item x="4316"/>
        <item x="198"/>
        <item x="767"/>
        <item x="2783"/>
        <item x="3456"/>
        <item x="2355"/>
        <item x="4577"/>
        <item x="3327"/>
        <item x="374"/>
        <item x="20"/>
        <item x="2095"/>
        <item x="4448"/>
        <item x="4703"/>
        <item x="3736"/>
        <item x="4576"/>
        <item x="2619"/>
        <item x="2823"/>
        <item x="988"/>
        <item x="19"/>
        <item x="570"/>
        <item x="373"/>
        <item x="4702"/>
        <item x="1498"/>
        <item x="372"/>
        <item x="2822"/>
        <item x="2094"/>
        <item x="4047"/>
        <item x="4167"/>
        <item x="766"/>
        <item x="3175"/>
        <item x="1497"/>
        <item x="2478"/>
        <item x="3326"/>
        <item x="3596"/>
        <item x="765"/>
        <item x="2227"/>
        <item x="3735"/>
        <item x="2821"/>
        <item x="569"/>
        <item x="4166"/>
        <item x="568"/>
        <item x="3734"/>
        <item x="3022"/>
        <item x="2649"/>
        <item x="3455"/>
        <item x="3174"/>
        <item x="4315"/>
        <item x="197"/>
        <item x="2354"/>
        <item x="2648"/>
        <item x="4046"/>
        <item x="1788"/>
        <item x="567"/>
        <item x="196"/>
        <item x="2782"/>
        <item x="4314"/>
        <item x="4045"/>
        <item x="4447"/>
        <item x="4044"/>
        <item x="4313"/>
        <item x="764"/>
        <item x="371"/>
        <item x="18"/>
        <item x="566"/>
        <item x="4701"/>
        <item x="3173"/>
        <item x="3325"/>
        <item x="2353"/>
        <item x="2512"/>
        <item x="2511"/>
        <item x="2352"/>
        <item x="3733"/>
        <item x="370"/>
        <item x="17"/>
        <item x="369"/>
        <item x="987"/>
        <item x="3296"/>
        <item x="2351"/>
        <item x="3172"/>
        <item x="1496"/>
        <item x="2820"/>
        <item x="368"/>
        <item x="4043"/>
        <item x="2226"/>
        <item x="1638"/>
        <item x="3732"/>
        <item x="1787"/>
        <item x="1469"/>
        <item x="3171"/>
        <item x="3021"/>
        <item x="565"/>
        <item x="16"/>
        <item x="3595"/>
        <item x="3170"/>
        <item x="763"/>
        <item x="3454"/>
        <item x="195"/>
        <item x="1347"/>
        <item x="2819"/>
        <item x="4165"/>
        <item x="15"/>
        <item x="1948"/>
        <item x="4446"/>
        <item x="986"/>
        <item x="367"/>
        <item x="3020"/>
        <item x="3562"/>
        <item x="2647"/>
        <item x="985"/>
        <item x="2225"/>
        <item x="3324"/>
        <item x="2350"/>
        <item x="2093"/>
        <item x="1346"/>
        <item x="3731"/>
        <item x="3019"/>
        <item x="14"/>
        <item x="4445"/>
        <item x="4575"/>
        <item x="1154"/>
        <item x="366"/>
        <item x="762"/>
        <item x="3323"/>
        <item x="3730"/>
        <item x="13"/>
        <item x="4312"/>
        <item x="3888"/>
        <item x="564"/>
        <item x="2646"/>
        <item x="3594"/>
        <item x="3729"/>
        <item x="3728"/>
        <item x="1786"/>
        <item x="3453"/>
        <item x="3887"/>
        <item x="1637"/>
        <item x="4164"/>
        <item x="761"/>
        <item x="2645"/>
        <item x="365"/>
        <item x="1495"/>
        <item x="4574"/>
        <item x="984"/>
        <item x="2092"/>
        <item x="3886"/>
        <item x="4700"/>
        <item x="2224"/>
        <item x="2510"/>
        <item x="3322"/>
        <item x="12"/>
        <item x="1636"/>
        <item x="1153"/>
        <item x="3452"/>
        <item x="4699"/>
        <item x="2091"/>
        <item x="1152"/>
        <item x="2818"/>
        <item x="364"/>
        <item x="760"/>
        <item x="1494"/>
        <item x="3593"/>
        <item x="3018"/>
        <item x="1151"/>
        <item x="4311"/>
        <item x="2817"/>
        <item x="1128"/>
        <item x="1345"/>
        <item x="3017"/>
        <item x="3321"/>
        <item x="1493"/>
        <item x="2509"/>
        <item x="2349"/>
        <item x="759"/>
        <item x="3320"/>
        <item x="2090"/>
        <item x="983"/>
        <item x="2816"/>
        <item x="758"/>
        <item x="1635"/>
        <item x="363"/>
        <item x="563"/>
        <item x="1150"/>
        <item x="2223"/>
        <item x="1492"/>
        <item x="4310"/>
        <item x="1634"/>
        <item x="4444"/>
        <item x="2508"/>
        <item x="362"/>
        <item x="3016"/>
        <item x="2815"/>
        <item x="3592"/>
        <item x="4288"/>
        <item x="361"/>
        <item x="2063"/>
        <item x="3169"/>
        <item x="3015"/>
        <item x="1758"/>
        <item x="3885"/>
        <item x="1491"/>
        <item x="982"/>
        <item x="2814"/>
        <item x="4309"/>
        <item x="3168"/>
        <item x="4698"/>
        <item x="4573"/>
        <item x="4697"/>
        <item x="4696"/>
        <item x="11"/>
        <item x="562"/>
        <item x="4443"/>
        <item x="3167"/>
        <item x="4442"/>
        <item x="360"/>
        <item x="194"/>
        <item x="2089"/>
        <item x="4441"/>
        <item x="1633"/>
        <item x="3014"/>
        <item x="10"/>
        <item x="2813"/>
        <item x="3591"/>
        <item x="3590"/>
        <item x="561"/>
        <item x="560"/>
        <item x="4572"/>
        <item x="559"/>
        <item x="359"/>
        <item x="2222"/>
        <item x="3884"/>
        <item x="3319"/>
        <item x="558"/>
        <item x="1785"/>
        <item x="4308"/>
        <item x="557"/>
        <item x="1632"/>
        <item x="2348"/>
        <item x="4440"/>
        <item x="2812"/>
        <item x="2811"/>
        <item x="1305"/>
        <item x="981"/>
        <item x="3166"/>
        <item x="3883"/>
        <item x="1490"/>
        <item x="1631"/>
        <item x="1344"/>
        <item x="1630"/>
        <item x="1629"/>
        <item x="2221"/>
        <item x="3882"/>
        <item x="3429"/>
        <item x="2088"/>
        <item x="3697"/>
        <item x="3589"/>
        <item x="2347"/>
        <item x="2062"/>
        <item x="3727"/>
        <item x="3318"/>
        <item x="2810"/>
        <item x="1149"/>
        <item x="1343"/>
        <item x="2087"/>
        <item x="4163"/>
        <item x="1342"/>
        <item x="2507"/>
        <item x="757"/>
        <item x="2809"/>
        <item x="4673"/>
        <item x="980"/>
        <item x="2644"/>
        <item x="979"/>
        <item x="358"/>
        <item x="978"/>
        <item x="3165"/>
        <item x="3164"/>
        <item x="357"/>
        <item x="556"/>
        <item x="3588"/>
        <item x="1341"/>
        <item x="356"/>
        <item x="3587"/>
        <item x="1148"/>
        <item x="3726"/>
        <item x="3317"/>
        <item x="1628"/>
        <item x="977"/>
        <item x="1627"/>
        <item x="756"/>
        <item x="355"/>
        <item x="1340"/>
        <item x="3316"/>
        <item x="354"/>
        <item x="3881"/>
        <item x="1147"/>
        <item x="3315"/>
        <item x="2506"/>
        <item x="4307"/>
        <item x="1146"/>
        <item x="3163"/>
        <item x="3586"/>
        <item x="4695"/>
        <item x="353"/>
        <item x="1145"/>
        <item x="1339"/>
        <item x="755"/>
        <item x="754"/>
        <item x="193"/>
        <item x="352"/>
        <item x="4571"/>
        <item x="2346"/>
        <item x="4570"/>
        <item x="1626"/>
        <item x="3162"/>
        <item x="4042"/>
        <item x="2505"/>
        <item x="976"/>
        <item x="9"/>
        <item x="1489"/>
        <item x="555"/>
        <item x="2618"/>
        <item x="3161"/>
        <item x="3013"/>
        <item x="975"/>
        <item x="192"/>
        <item x="3295"/>
        <item x="3314"/>
        <item x="4415"/>
        <item x="4306"/>
        <item x="4439"/>
        <item x="1625"/>
        <item x="3160"/>
        <item x="351"/>
        <item x="3880"/>
        <item x="8"/>
        <item x="4694"/>
        <item x="4041"/>
        <item x="3725"/>
        <item x="3159"/>
        <item x="1144"/>
        <item x="2220"/>
        <item x="3724"/>
        <item x="4693"/>
        <item x="1143"/>
        <item x="1142"/>
        <item x="3585"/>
        <item x="4692"/>
        <item x="1784"/>
        <item x="1338"/>
        <item x="2219"/>
        <item x="1337"/>
        <item x="4691"/>
        <item x="3012"/>
        <item x="3313"/>
        <item x="554"/>
        <item x="3158"/>
        <item x="2808"/>
        <item x="4162"/>
        <item x="2345"/>
        <item x="974"/>
        <item x="753"/>
        <item x="2643"/>
        <item x="4569"/>
        <item x="2218"/>
        <item x="4438"/>
        <item x="3294"/>
        <item x="3451"/>
        <item x="752"/>
        <item x="2217"/>
        <item x="1468"/>
        <item x="2086"/>
        <item x="553"/>
        <item x="552"/>
        <item x="2504"/>
        <item x="3450"/>
        <item x="2216"/>
        <item x="2503"/>
        <item x="4161"/>
        <item x="3312"/>
        <item x="191"/>
        <item x="3723"/>
        <item x="4437"/>
        <item x="973"/>
        <item x="3311"/>
        <item x="7"/>
        <item x="1624"/>
        <item x="2502"/>
        <item x="2807"/>
        <item x="4414"/>
        <item x="3584"/>
        <item x="2501"/>
        <item x="4413"/>
        <item x="4436"/>
        <item x="4305"/>
        <item x="3449"/>
        <item x="4826"/>
        <item x="2806"/>
        <item x="3310"/>
        <item x="1141"/>
        <item x="2215"/>
        <item x="3133"/>
        <item x="1336"/>
        <item x="3583"/>
        <item x="1623"/>
        <item x="2500"/>
        <item x="2085"/>
        <item x="4568"/>
        <item x="972"/>
        <item x="751"/>
        <item x="3309"/>
        <item x="971"/>
        <item x="1947"/>
        <item x="2617"/>
        <item x="1757"/>
        <item x="2084"/>
        <item x="2616"/>
        <item x="3879"/>
        <item x="2499"/>
        <item x="4304"/>
        <item x="3582"/>
        <item x="4672"/>
        <item x="1335"/>
        <item x="750"/>
        <item x="350"/>
        <item x="2498"/>
        <item x="3448"/>
        <item x="2214"/>
        <item x="1140"/>
        <item x="4303"/>
        <item x="551"/>
        <item x="349"/>
        <item x="1488"/>
        <item x="3308"/>
        <item x="749"/>
        <item x="4435"/>
        <item x="2213"/>
        <item x="4040"/>
        <item x="4690"/>
        <item x="2642"/>
        <item x="2805"/>
        <item x="190"/>
        <item x="2212"/>
        <item x="4160"/>
        <item x="2804"/>
        <item x="2497"/>
        <item x="348"/>
        <item x="4159"/>
        <item x="970"/>
        <item x="3307"/>
        <item x="2803"/>
        <item x="3878"/>
        <item x="3011"/>
        <item x="969"/>
        <item x="1622"/>
        <item x="4287"/>
        <item x="347"/>
        <item x="968"/>
        <item x="2061"/>
        <item x="4039"/>
        <item x="4158"/>
        <item x="6"/>
        <item x="1487"/>
        <item x="1467"/>
        <item x="1783"/>
        <item x="3696"/>
        <item x="4434"/>
        <item x="4038"/>
        <item x="1334"/>
        <item x="967"/>
        <item x="2496"/>
        <item x="3306"/>
        <item x="1946"/>
        <item x="2495"/>
        <item x="5"/>
        <item x="1333"/>
        <item x="748"/>
        <item x="2494"/>
        <item x="3722"/>
        <item x="1945"/>
        <item x="966"/>
        <item x="4567"/>
        <item x="4689"/>
        <item x="2477"/>
        <item x="3581"/>
        <item x="2493"/>
        <item x="1304"/>
        <item x="3157"/>
        <item x="965"/>
        <item x="4037"/>
        <item x="2211"/>
        <item x="942"/>
        <item x="3721"/>
        <item x="2083"/>
        <item x="3156"/>
        <item x="4433"/>
        <item x="2615"/>
        <item x="3155"/>
        <item x="1944"/>
        <item x="346"/>
        <item x="1782"/>
        <item x="3580"/>
        <item x="4302"/>
        <item x="345"/>
        <item x="4825"/>
        <item x="747"/>
        <item x="3447"/>
        <item x="189"/>
        <item x="3446"/>
        <item x="1781"/>
        <item x="964"/>
        <item x="3010"/>
        <item x="4824"/>
        <item x="344"/>
        <item x="2082"/>
        <item x="2781"/>
        <item x="2210"/>
        <item x="3720"/>
        <item x="2802"/>
        <item x="3293"/>
        <item x="963"/>
        <item x="1621"/>
        <item x="2801"/>
        <item x="1928"/>
        <item x="343"/>
        <item x="188"/>
        <item x="342"/>
        <item x="2209"/>
        <item x="187"/>
        <item x="2208"/>
        <item x="341"/>
        <item x="1139"/>
        <item x="3009"/>
        <item x="962"/>
        <item x="961"/>
        <item x="3860"/>
        <item x="3154"/>
        <item x="2800"/>
        <item x="2081"/>
        <item x="1138"/>
        <item x="2080"/>
        <item x="1486"/>
        <item x="186"/>
        <item x="1332"/>
        <item x="3305"/>
        <item x="4688"/>
        <item x="2641"/>
        <item x="4432"/>
        <item x="3008"/>
        <item x="1780"/>
        <item x="3877"/>
        <item x="2207"/>
        <item x="2206"/>
        <item x="960"/>
        <item x="4566"/>
        <item x="2079"/>
        <item x="2078"/>
        <item x="2799"/>
        <item x="959"/>
        <item x="4157"/>
        <item x="1485"/>
        <item x="3719"/>
        <item x="2205"/>
        <item x="2798"/>
        <item x="3445"/>
        <item x="1620"/>
        <item x="746"/>
        <item x="3718"/>
        <item x="3876"/>
        <item x="3153"/>
        <item x="340"/>
        <item x="4301"/>
        <item x="3007"/>
        <item x="1331"/>
        <item x="2797"/>
        <item x="3152"/>
        <item x="3875"/>
        <item x="2077"/>
        <item x="550"/>
        <item x="958"/>
        <item x="1484"/>
        <item x="4"/>
        <item x="2204"/>
        <item x="3304"/>
        <item x="3151"/>
        <item x="957"/>
        <item x="3150"/>
        <item x="3149"/>
        <item x="1619"/>
        <item x="1483"/>
        <item x="549"/>
        <item x="4300"/>
        <item x="3006"/>
        <item x="2640"/>
        <item x="3148"/>
        <item x="2076"/>
        <item x="185"/>
        <item x="1927"/>
        <item x="1303"/>
        <item x="3005"/>
        <item x="3147"/>
        <item x="339"/>
        <item x="4299"/>
        <item x="1330"/>
        <item x="1779"/>
        <item x="4298"/>
        <item x="2796"/>
        <item x="184"/>
        <item x="1943"/>
        <item x="2639"/>
        <item x="183"/>
        <item x="3146"/>
        <item x="3"/>
        <item x="1618"/>
        <item x="3145"/>
        <item x="4036"/>
        <item x="1778"/>
        <item x="3444"/>
        <item x="2638"/>
        <item x="3004"/>
        <item x="320"/>
        <item x="3859"/>
        <item x="2637"/>
        <item x="4431"/>
        <item x="1137"/>
        <item x="3428"/>
        <item x="1617"/>
        <item x="1482"/>
        <item x="4565"/>
        <item x="3874"/>
        <item x="1602"/>
        <item x="2636"/>
        <item x="1616"/>
        <item x="956"/>
        <item x="745"/>
        <item x="3443"/>
        <item x="3717"/>
        <item x="2"/>
        <item x="4430"/>
        <item x="338"/>
        <item x="548"/>
        <item x="3579"/>
        <item x="1777"/>
        <item x="2075"/>
        <item x="744"/>
        <item x="3442"/>
        <item x="1615"/>
        <item x="3003"/>
        <item x="2795"/>
        <item x="4029"/>
        <item x="4671"/>
        <item x="3716"/>
        <item x="536"/>
        <item x="1614"/>
        <item x="2334"/>
        <item x="1481"/>
        <item x="3715"/>
        <item x="3144"/>
        <item x="2990"/>
        <item x="3143"/>
        <item x="1329"/>
        <item x="3002"/>
        <item x="2794"/>
        <item x="3578"/>
        <item x="1480"/>
        <item x="2074"/>
        <item x="337"/>
        <item x="4297"/>
        <item x="547"/>
        <item x="2203"/>
        <item x="4035"/>
        <item x="4429"/>
        <item x="2793"/>
        <item x="4034"/>
        <item x="3441"/>
        <item x="4687"/>
        <item x="1"/>
        <item x="955"/>
        <item x="3714"/>
        <item x="954"/>
        <item x="4033"/>
        <item x="4156"/>
        <item x="3873"/>
        <item x="2073"/>
        <item x="1776"/>
        <item x="2492"/>
        <item x="0"/>
        <item x="4155"/>
        <item x="3577"/>
        <item x="3872"/>
        <item x="953"/>
        <item t="default"/>
      </items>
    </pivotField>
    <pivotField axis="axisRow" showAll="0">
      <items count="49">
        <item x="24"/>
        <item x="27"/>
        <item x="5"/>
        <item x="1"/>
        <item x="25"/>
        <item x="2"/>
        <item x="39"/>
        <item x="29"/>
        <item x="45"/>
        <item x="16"/>
        <item x="0"/>
        <item x="36"/>
        <item x="35"/>
        <item x="43"/>
        <item x="30"/>
        <item x="37"/>
        <item x="4"/>
        <item x="3"/>
        <item x="12"/>
        <item x="11"/>
        <item x="21"/>
        <item x="15"/>
        <item x="41"/>
        <item x="14"/>
        <item x="19"/>
        <item x="22"/>
        <item x="17"/>
        <item x="47"/>
        <item x="8"/>
        <item x="34"/>
        <item x="23"/>
        <item x="13"/>
        <item x="28"/>
        <item x="6"/>
        <item x="42"/>
        <item x="20"/>
        <item x="26"/>
        <item x="32"/>
        <item x="46"/>
        <item x="10"/>
        <item x="40"/>
        <item x="18"/>
        <item x="31"/>
        <item x="33"/>
        <item x="9"/>
        <item x="38"/>
        <item x="44"/>
        <item x="7"/>
        <item t="default"/>
      </items>
    </pivotField>
    <pivotField dataField="1" showAll="0"/>
    <pivotField showAll="0"/>
    <pivotField showAll="0"/>
    <pivotField axis="axisPage" showAll="0">
      <items count="13">
        <item x="7"/>
        <item x="0"/>
        <item x="11"/>
        <item x="3"/>
        <item x="8"/>
        <item x="4"/>
        <item x="1"/>
        <item x="10"/>
        <item x="6"/>
        <item x="9"/>
        <item x="2"/>
        <item x="5"/>
        <item t="default"/>
      </items>
    </pivotField>
    <pivotField showAll="0"/>
    <pivotField showAll="0"/>
    <pivotField showAll="0"/>
    <pivotField showAll="0"/>
    <pivotField numFmtId="44"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3"/>
  </rowFields>
  <rowItems count="3">
    <i>
      <x v="24"/>
    </i>
    <i>
      <x v="39"/>
    </i>
    <i t="grand">
      <x/>
    </i>
  </rowItems>
  <colItems count="1">
    <i/>
  </colItems>
  <pageFields count="1">
    <pageField fld="7" item="11" hier="-1"/>
  </pageFields>
  <dataFields count="1">
    <dataField name="Sum of Qty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566675-DB69-498A-AA38-812598CCD3FF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3:O22" firstHeaderRow="1" firstDataRow="1" firstDataCol="1" rowPageCount="1" colPageCount="1"/>
  <pivotFields count="17">
    <pivotField showAll="0"/>
    <pivotField numFmtId="14" showAll="0"/>
    <pivotField numFmtId="164" showAll="0">
      <items count="4841">
        <item x="1302"/>
        <item x="3561"/>
        <item x="4405"/>
        <item x="4404"/>
        <item x="4554"/>
        <item x="2344"/>
        <item x="1127"/>
        <item x="1466"/>
        <item x="4553"/>
        <item x="4552"/>
        <item x="3560"/>
        <item x="2476"/>
        <item x="4403"/>
        <item x="4823"/>
        <item x="4402"/>
        <item x="4551"/>
        <item x="1301"/>
        <item x="1126"/>
        <item x="2194"/>
        <item x="2780"/>
        <item x="3292"/>
        <item x="166"/>
        <item x="1300"/>
        <item x="2779"/>
        <item x="2614"/>
        <item x="3291"/>
        <item x="1601"/>
        <item x="535"/>
        <item x="2778"/>
        <item x="1465"/>
        <item x="3713"/>
        <item x="4550"/>
        <item x="4670"/>
        <item x="2475"/>
        <item x="2343"/>
        <item x="3695"/>
        <item x="319"/>
        <item x="4822"/>
        <item x="1299"/>
        <item x="2342"/>
        <item x="1756"/>
        <item x="4821"/>
        <item x="1125"/>
        <item x="1755"/>
        <item x="2333"/>
        <item x="1754"/>
        <item x="2491"/>
        <item x="1124"/>
        <item x="1464"/>
        <item x="1600"/>
        <item x="2490"/>
        <item x="4669"/>
        <item x="3559"/>
        <item x="3694"/>
        <item x="2474"/>
        <item x="2613"/>
        <item x="1599"/>
        <item x="1598"/>
        <item x="1298"/>
        <item x="2777"/>
        <item x="2332"/>
        <item x="1753"/>
        <item x="3440"/>
        <item x="4668"/>
        <item x="2635"/>
        <item x="4401"/>
        <item x="4667"/>
        <item x="165"/>
        <item x="1597"/>
        <item x="2489"/>
        <item x="3290"/>
        <item x="4400"/>
        <item x="1596"/>
        <item x="2634"/>
        <item x="3858"/>
        <item x="2473"/>
        <item x="2776"/>
        <item x="1297"/>
        <item x="2488"/>
        <item x="3427"/>
        <item x="1463"/>
        <item x="3857"/>
        <item x="2472"/>
        <item x="2775"/>
        <item x="534"/>
        <item x="1462"/>
        <item x="3558"/>
        <item x="2612"/>
        <item x="318"/>
        <item x="4549"/>
        <item x="2611"/>
        <item x="4399"/>
        <item x="3856"/>
        <item x="546"/>
        <item x="3557"/>
        <item x="3693"/>
        <item x="2774"/>
        <item x="182"/>
        <item x="2773"/>
        <item x="1595"/>
        <item x="533"/>
        <item x="2633"/>
        <item x="1752"/>
        <item x="3712"/>
        <item x="1296"/>
        <item x="2471"/>
        <item x="1123"/>
        <item x="4548"/>
        <item x="4547"/>
        <item x="336"/>
        <item x="1751"/>
        <item x="1122"/>
        <item x="1295"/>
        <item x="4546"/>
        <item x="3556"/>
        <item x="1750"/>
        <item x="4545"/>
        <item x="4544"/>
        <item x="2792"/>
        <item x="3692"/>
        <item x="3555"/>
        <item x="4686"/>
        <item x="1121"/>
        <item x="4820"/>
        <item x="2772"/>
        <item x="1120"/>
        <item x="164"/>
        <item x="2610"/>
        <item x="4286"/>
        <item x="163"/>
        <item x="1461"/>
        <item x="3289"/>
        <item x="3855"/>
        <item x="1749"/>
        <item x="2193"/>
        <item x="2331"/>
        <item x="317"/>
        <item x="4412"/>
        <item x="1594"/>
        <item x="2330"/>
        <item x="4819"/>
        <item x="4428"/>
        <item x="1460"/>
        <item x="2632"/>
        <item x="3554"/>
        <item x="4411"/>
        <item x="162"/>
        <item x="4666"/>
        <item x="4564"/>
        <item x="1119"/>
        <item x="3711"/>
        <item x="161"/>
        <item x="1593"/>
        <item x="3553"/>
        <item x="3854"/>
        <item x="4818"/>
        <item x="728"/>
        <item x="4665"/>
        <item x="532"/>
        <item x="3288"/>
        <item x="2771"/>
        <item x="3426"/>
        <item x="727"/>
        <item x="1775"/>
        <item x="4839"/>
        <item x="1592"/>
        <item x="316"/>
        <item x="160"/>
        <item x="3287"/>
        <item x="1459"/>
        <item x="1458"/>
        <item x="315"/>
        <item x="2329"/>
        <item x="2770"/>
        <item x="314"/>
        <item x="1591"/>
        <item x="2470"/>
        <item x="1748"/>
        <item x="1118"/>
        <item x="2769"/>
        <item x="313"/>
        <item x="1457"/>
        <item x="4543"/>
        <item x="3552"/>
        <item x="4817"/>
        <item x="1294"/>
        <item x="3853"/>
        <item x="159"/>
        <item x="3691"/>
        <item x="2328"/>
        <item x="312"/>
        <item x="4816"/>
        <item x="3852"/>
        <item x="3425"/>
        <item x="311"/>
        <item x="1293"/>
        <item x="1747"/>
        <item x="4285"/>
        <item x="3690"/>
        <item x="3424"/>
        <item x="4028"/>
        <item x="4410"/>
        <item x="531"/>
        <item x="1292"/>
        <item x="3576"/>
        <item x="4542"/>
        <item x="158"/>
        <item x="2768"/>
        <item x="1746"/>
        <item x="3851"/>
        <item x="4815"/>
        <item x="4814"/>
        <item x="335"/>
        <item x="4664"/>
        <item x="3286"/>
        <item x="157"/>
        <item x="3871"/>
        <item x="4663"/>
        <item x="4662"/>
        <item x="2989"/>
        <item x="310"/>
        <item x="3551"/>
        <item x="1456"/>
        <item x="309"/>
        <item x="1291"/>
        <item x="3850"/>
        <item x="726"/>
        <item x="2469"/>
        <item x="4541"/>
        <item x="2988"/>
        <item x="725"/>
        <item x="2767"/>
        <item x="1455"/>
        <item x="1590"/>
        <item x="3285"/>
        <item x="1454"/>
        <item x="2327"/>
        <item x="1926"/>
        <item x="2791"/>
        <item x="1589"/>
        <item x="4661"/>
        <item x="308"/>
        <item x="1453"/>
        <item x="307"/>
        <item x="4027"/>
        <item x="156"/>
        <item x="2468"/>
        <item x="2192"/>
        <item x="530"/>
        <item x="2609"/>
        <item x="155"/>
        <item x="306"/>
        <item x="4660"/>
        <item x="1117"/>
        <item x="2987"/>
        <item x="1452"/>
        <item x="154"/>
        <item x="3550"/>
        <item x="3689"/>
        <item x="3549"/>
        <item x="1451"/>
        <item x="529"/>
        <item x="3849"/>
        <item x="153"/>
        <item x="2467"/>
        <item x="4563"/>
        <item x="2608"/>
        <item x="3548"/>
        <item x="724"/>
        <item x="4540"/>
        <item x="2766"/>
        <item x="3870"/>
        <item x="181"/>
        <item x="2191"/>
        <item x="4659"/>
        <item x="3284"/>
        <item x="1450"/>
        <item x="3423"/>
        <item x="3422"/>
        <item x="180"/>
        <item x="2986"/>
        <item x="2466"/>
        <item x="4539"/>
        <item x="2985"/>
        <item x="2190"/>
        <item x="2465"/>
        <item x="743"/>
        <item x="4813"/>
        <item x="1116"/>
        <item x="2765"/>
        <item x="3283"/>
        <item x="2984"/>
        <item x="305"/>
        <item x="1925"/>
        <item x="1745"/>
        <item x="1744"/>
        <item x="1924"/>
        <item x="2341"/>
        <item x="4409"/>
        <item x="1923"/>
        <item x="4812"/>
        <item x="723"/>
        <item x="2326"/>
        <item x="528"/>
        <item x="2189"/>
        <item x="4811"/>
        <item x="3421"/>
        <item x="3848"/>
        <item x="527"/>
        <item x="1743"/>
        <item x="4810"/>
        <item x="4809"/>
        <item x="2188"/>
        <item x="4538"/>
        <item x="3420"/>
        <item x="1115"/>
        <item x="4408"/>
        <item x="1774"/>
        <item x="1449"/>
        <item x="1114"/>
        <item x="4407"/>
        <item x="4284"/>
        <item x="3575"/>
        <item x="1922"/>
        <item x="2631"/>
        <item x="1921"/>
        <item x="2764"/>
        <item x="2187"/>
        <item x="3282"/>
        <item x="152"/>
        <item x="1588"/>
        <item x="3688"/>
        <item x="1920"/>
        <item x="2983"/>
        <item x="304"/>
        <item x="4283"/>
        <item x="526"/>
        <item x="4808"/>
        <item x="1290"/>
        <item x="3547"/>
        <item x="1448"/>
        <item x="4807"/>
        <item x="3419"/>
        <item x="3281"/>
        <item x="3847"/>
        <item x="4026"/>
        <item x="1289"/>
        <item x="4806"/>
        <item x="525"/>
        <item x="2607"/>
        <item x="2325"/>
        <item x="2324"/>
        <item x="2464"/>
        <item x="742"/>
        <item x="303"/>
        <item x="3846"/>
        <item x="2463"/>
        <item x="1587"/>
        <item x="1742"/>
        <item x="4427"/>
        <item x="3546"/>
        <item x="4025"/>
        <item x="3418"/>
        <item x="2763"/>
        <item x="524"/>
        <item x="3545"/>
        <item x="2982"/>
        <item x="4282"/>
        <item x="3303"/>
        <item x="4658"/>
        <item x="3280"/>
        <item x="4281"/>
        <item x="523"/>
        <item x="1447"/>
        <item x="4024"/>
        <item x="1586"/>
        <item x="4657"/>
        <item x="722"/>
        <item x="1288"/>
        <item x="721"/>
        <item x="3845"/>
        <item x="1741"/>
        <item x="2186"/>
        <item x="3687"/>
        <item x="1328"/>
        <item x="4023"/>
        <item x="2762"/>
        <item x="2606"/>
        <item x="1740"/>
        <item x="3710"/>
        <item x="3844"/>
        <item x="1113"/>
        <item x="3279"/>
        <item x="4838"/>
        <item x="2605"/>
        <item x="1287"/>
        <item x="2323"/>
        <item x="3417"/>
        <item x="1919"/>
        <item x="4022"/>
        <item x="4837"/>
        <item x="1739"/>
        <item x="1446"/>
        <item x="3544"/>
        <item x="4406"/>
        <item x="2340"/>
        <item x="4805"/>
        <item x="2604"/>
        <item x="2322"/>
        <item x="4537"/>
        <item x="4836"/>
        <item x="151"/>
        <item x="1112"/>
        <item x="3416"/>
        <item x="2761"/>
        <item x="4021"/>
        <item x="3278"/>
        <item x="2760"/>
        <item x="4020"/>
        <item x="2462"/>
        <item x="1286"/>
        <item x="522"/>
        <item x="2759"/>
        <item x="3709"/>
        <item x="3415"/>
        <item x="4536"/>
        <item x="1738"/>
        <item x="4656"/>
        <item x="521"/>
        <item x="4685"/>
        <item x="3843"/>
        <item x="302"/>
        <item x="4535"/>
        <item x="2981"/>
        <item x="4534"/>
        <item x="720"/>
        <item x="3842"/>
        <item x="520"/>
        <item x="3686"/>
        <item x="1111"/>
        <item x="2603"/>
        <item x="1445"/>
        <item x="3574"/>
        <item x="3439"/>
        <item x="4533"/>
        <item x="1285"/>
        <item x="2630"/>
        <item x="4280"/>
        <item x="4804"/>
        <item x="3277"/>
        <item x="2602"/>
        <item x="2980"/>
        <item x="3841"/>
        <item x="4655"/>
        <item x="3276"/>
        <item x="3543"/>
        <item x="4019"/>
        <item x="2979"/>
        <item x="2321"/>
        <item x="1737"/>
        <item x="719"/>
        <item x="2758"/>
        <item x="2185"/>
        <item x="2978"/>
        <item x="3840"/>
        <item x="2461"/>
        <item x="301"/>
        <item x="3542"/>
        <item x="3839"/>
        <item x="4426"/>
        <item x="1736"/>
        <item x="1284"/>
        <item x="4654"/>
        <item x="300"/>
        <item x="3541"/>
        <item x="3838"/>
        <item x="4279"/>
        <item x="1110"/>
        <item x="1283"/>
        <item x="1735"/>
        <item x="718"/>
        <item x="150"/>
        <item x="1585"/>
        <item x="3001"/>
        <item x="2757"/>
        <item x="3837"/>
        <item x="2184"/>
        <item x="1773"/>
        <item x="4532"/>
        <item x="4018"/>
        <item x="519"/>
        <item x="149"/>
        <item x="4684"/>
        <item x="2460"/>
        <item x="1918"/>
        <item x="4531"/>
        <item x="334"/>
        <item x="1734"/>
        <item x="2977"/>
        <item x="3540"/>
        <item x="518"/>
        <item x="1733"/>
        <item x="2202"/>
        <item x="3836"/>
        <item x="4017"/>
        <item x="3275"/>
        <item x="717"/>
        <item x="4653"/>
        <item x="1732"/>
        <item x="1282"/>
        <item x="2183"/>
        <item x="299"/>
        <item x="4652"/>
        <item x="2756"/>
        <item x="4398"/>
        <item x="1136"/>
        <item x="1613"/>
        <item x="1731"/>
        <item x="333"/>
        <item x="1917"/>
        <item x="716"/>
        <item x="1584"/>
        <item x="2976"/>
        <item x="1479"/>
        <item x="517"/>
        <item x="1916"/>
        <item x="1583"/>
        <item x="3539"/>
        <item x="1772"/>
        <item x="1582"/>
        <item x="3685"/>
        <item x="2975"/>
        <item x="2320"/>
        <item x="1581"/>
        <item x="715"/>
        <item x="4651"/>
        <item x="1281"/>
        <item x="4803"/>
        <item x="4397"/>
        <item x="1280"/>
        <item x="2319"/>
        <item x="2601"/>
        <item x="4016"/>
        <item x="148"/>
        <item x="4530"/>
        <item x="4396"/>
        <item x="4015"/>
        <item x="2318"/>
        <item x="3142"/>
        <item x="1580"/>
        <item x="516"/>
        <item x="2201"/>
        <item x="714"/>
        <item x="298"/>
        <item x="4802"/>
        <item x="1730"/>
        <item x="147"/>
        <item x="4296"/>
        <item x="2060"/>
        <item x="1327"/>
        <item x="3538"/>
        <item x="146"/>
        <item x="4278"/>
        <item x="2600"/>
        <item x="4014"/>
        <item x="3274"/>
        <item x="4148"/>
        <item x="4529"/>
        <item x="1915"/>
        <item x="4650"/>
        <item x="1109"/>
        <item x="2755"/>
        <item x="2182"/>
        <item x="3414"/>
        <item x="1108"/>
        <item x="4649"/>
        <item x="1729"/>
        <item x="2059"/>
        <item x="1279"/>
        <item x="3684"/>
        <item x="1107"/>
        <item x="3835"/>
        <item x="3683"/>
        <item x="2487"/>
        <item x="1278"/>
        <item x="1444"/>
        <item x="1728"/>
        <item x="3132"/>
        <item x="3834"/>
        <item x="3273"/>
        <item x="1727"/>
        <item x="1612"/>
        <item x="145"/>
        <item x="3413"/>
        <item x="3537"/>
        <item x="4395"/>
        <item x="2459"/>
        <item x="179"/>
        <item x="2181"/>
        <item x="4295"/>
        <item x="2458"/>
        <item x="144"/>
        <item x="741"/>
        <item x="4147"/>
        <item x="3131"/>
        <item x="1443"/>
        <item x="1326"/>
        <item x="713"/>
        <item x="2457"/>
        <item x="1914"/>
        <item x="2754"/>
        <item x="3412"/>
        <item x="4277"/>
        <item x="2058"/>
        <item x="941"/>
        <item x="2974"/>
        <item x="1277"/>
        <item x="1913"/>
        <item x="3833"/>
        <item x="3411"/>
        <item x="4032"/>
        <item x="1912"/>
        <item x="4276"/>
        <item x="1276"/>
        <item x="515"/>
        <item x="2599"/>
        <item x="4801"/>
        <item x="4528"/>
        <item x="297"/>
        <item x="940"/>
        <item x="1275"/>
        <item x="3272"/>
        <item x="3536"/>
        <item x="712"/>
        <item x="4013"/>
        <item x="1771"/>
        <item x="4012"/>
        <item x="3410"/>
        <item x="143"/>
        <item x="1325"/>
        <item x="4011"/>
        <item x="3535"/>
        <item x="1106"/>
        <item x="939"/>
        <item x="4146"/>
        <item x="2753"/>
        <item x="3832"/>
        <item x="514"/>
        <item x="4648"/>
        <item x="1911"/>
        <item x="1910"/>
        <item x="938"/>
        <item x="2973"/>
        <item x="4145"/>
        <item x="3682"/>
        <item x="3534"/>
        <item x="4835"/>
        <item x="1726"/>
        <item x="513"/>
        <item x="3831"/>
        <item x="1478"/>
        <item x="3830"/>
        <item x="4010"/>
        <item x="4144"/>
        <item x="1442"/>
        <item x="3409"/>
        <item x="3829"/>
        <item x="512"/>
        <item x="2486"/>
        <item x="142"/>
        <item x="2598"/>
        <item x="3681"/>
        <item x="1105"/>
        <item x="4275"/>
        <item x="937"/>
        <item x="2972"/>
        <item x="1274"/>
        <item x="1909"/>
        <item x="1725"/>
        <item x="4009"/>
        <item x="2180"/>
        <item x="4527"/>
        <item x="4274"/>
        <item x="2597"/>
        <item x="3828"/>
        <item x="2752"/>
        <item x="4647"/>
        <item x="511"/>
        <item x="3827"/>
        <item x="2751"/>
        <item x="4008"/>
        <item x="296"/>
        <item x="2456"/>
        <item x="1579"/>
        <item x="936"/>
        <item x="2057"/>
        <item x="4646"/>
        <item x="4007"/>
        <item x="3271"/>
        <item x="711"/>
        <item x="3408"/>
        <item x="935"/>
        <item x="4006"/>
        <item x="1273"/>
        <item x="2750"/>
        <item x="2596"/>
        <item x="3826"/>
        <item x="510"/>
        <item x="295"/>
        <item x="3407"/>
        <item x="934"/>
        <item x="4800"/>
        <item x="2749"/>
        <item x="3680"/>
        <item x="952"/>
        <item x="141"/>
        <item x="3406"/>
        <item x="509"/>
        <item x="4143"/>
        <item x="2179"/>
        <item x="4799"/>
        <item x="1578"/>
        <item x="2595"/>
        <item x="710"/>
        <item x="1441"/>
        <item x="140"/>
        <item x="1724"/>
        <item x="709"/>
        <item x="4391"/>
        <item x="1908"/>
        <item x="4390"/>
        <item x="4005"/>
        <item x="1272"/>
        <item x="139"/>
        <item x="4526"/>
        <item x="4273"/>
        <item x="2748"/>
        <item x="3533"/>
        <item x="2178"/>
        <item x="2317"/>
        <item x="1271"/>
        <item x="2455"/>
        <item x="1907"/>
        <item x="4272"/>
        <item x="2971"/>
        <item x="3532"/>
        <item x="1577"/>
        <item x="708"/>
        <item x="2594"/>
        <item x="2454"/>
        <item x="3270"/>
        <item x="2056"/>
        <item x="1324"/>
        <item x="1576"/>
        <item x="2055"/>
        <item x="4142"/>
        <item x="1440"/>
        <item x="1906"/>
        <item x="1104"/>
        <item x="4389"/>
        <item x="2339"/>
        <item x="4834"/>
        <item x="2747"/>
        <item x="3531"/>
        <item x="1103"/>
        <item x="3130"/>
        <item x="2485"/>
        <item x="4798"/>
        <item x="1270"/>
        <item x="4525"/>
        <item x="3269"/>
        <item x="3268"/>
        <item x="4271"/>
        <item x="1905"/>
        <item x="4004"/>
        <item x="3530"/>
        <item x="740"/>
        <item x="1269"/>
        <item x="2484"/>
        <item x="1575"/>
        <item x="4683"/>
        <item x="3825"/>
        <item x="3529"/>
        <item x="2453"/>
        <item x="933"/>
        <item x="1439"/>
        <item x="2970"/>
        <item x="508"/>
        <item x="707"/>
        <item x="2452"/>
        <item x="4294"/>
        <item x="3141"/>
        <item x="2054"/>
        <item x="2451"/>
        <item x="294"/>
        <item x="3267"/>
        <item x="4388"/>
        <item x="3405"/>
        <item x="3129"/>
        <item x="507"/>
        <item x="4003"/>
        <item x="2450"/>
        <item x="1102"/>
        <item x="3573"/>
        <item x="932"/>
        <item x="1723"/>
        <item x="2746"/>
        <item x="3128"/>
        <item x="1574"/>
        <item x="506"/>
        <item x="293"/>
        <item x="505"/>
        <item x="2969"/>
        <item x="3266"/>
        <item x="292"/>
        <item x="3528"/>
        <item x="951"/>
        <item x="4002"/>
        <item x="2449"/>
        <item x="2968"/>
        <item x="2967"/>
        <item x="1573"/>
        <item x="4141"/>
        <item x="3404"/>
        <item x="3403"/>
        <item x="931"/>
        <item x="2448"/>
        <item x="1101"/>
        <item x="3824"/>
        <item x="3265"/>
        <item x="706"/>
        <item x="2745"/>
        <item x="2447"/>
        <item x="504"/>
        <item x="3402"/>
        <item x="4001"/>
        <item x="3264"/>
        <item x="4797"/>
        <item x="1268"/>
        <item x="705"/>
        <item x="4293"/>
        <item x="1904"/>
        <item x="138"/>
        <item x="3823"/>
        <item x="2629"/>
        <item x="4796"/>
        <item x="4000"/>
        <item x="3999"/>
        <item x="2316"/>
        <item x="704"/>
        <item x="1323"/>
        <item x="137"/>
        <item x="3263"/>
        <item x="3679"/>
        <item x="1903"/>
        <item x="2177"/>
        <item x="1572"/>
        <item x="2593"/>
        <item x="2966"/>
        <item x="2315"/>
        <item x="3527"/>
        <item x="1267"/>
        <item x="503"/>
        <item x="4387"/>
        <item x="4140"/>
        <item x="3869"/>
        <item x="502"/>
        <item x="2446"/>
        <item x="4386"/>
        <item x="2965"/>
        <item x="2314"/>
        <item x="136"/>
        <item x="930"/>
        <item x="1902"/>
        <item x="4270"/>
        <item x="135"/>
        <item x="703"/>
        <item x="2053"/>
        <item x="4524"/>
        <item x="3822"/>
        <item x="1571"/>
        <item x="4269"/>
        <item x="702"/>
        <item x="1438"/>
        <item x="134"/>
        <item x="2445"/>
        <item x="1722"/>
        <item x="3127"/>
        <item x="3572"/>
        <item x="4385"/>
        <item x="2744"/>
        <item x="4139"/>
        <item x="1570"/>
        <item x="3821"/>
        <item x="2176"/>
        <item x="2444"/>
        <item x="4268"/>
        <item x="2964"/>
        <item x="1100"/>
        <item x="2628"/>
        <item x="291"/>
        <item x="3998"/>
        <item x="1099"/>
        <item x="929"/>
        <item x="4425"/>
        <item x="1770"/>
        <item x="4795"/>
        <item x="1098"/>
        <item x="2963"/>
        <item x="1569"/>
        <item x="1721"/>
        <item x="2443"/>
        <item x="4794"/>
        <item x="2175"/>
        <item x="2743"/>
        <item x="1437"/>
        <item x="928"/>
        <item x="4267"/>
        <item x="4793"/>
        <item x="1135"/>
        <item x="4138"/>
        <item x="1568"/>
        <item x="1266"/>
        <item x="4792"/>
        <item x="501"/>
        <item x="3126"/>
        <item x="290"/>
        <item x="4791"/>
        <item x="1265"/>
        <item x="3438"/>
        <item x="500"/>
        <item x="3868"/>
        <item x="1436"/>
        <item x="499"/>
        <item x="2052"/>
        <item x="1435"/>
        <item x="701"/>
        <item x="1567"/>
        <item x="4790"/>
        <item x="3997"/>
        <item x="289"/>
        <item x="3262"/>
        <item x="1720"/>
        <item x="3678"/>
        <item x="3125"/>
        <item x="2742"/>
        <item x="4266"/>
        <item x="1566"/>
        <item x="545"/>
        <item x="3124"/>
        <item x="4137"/>
        <item x="2592"/>
        <item x="133"/>
        <item x="4562"/>
        <item x="2741"/>
        <item x="4136"/>
        <item x="288"/>
        <item x="3261"/>
        <item x="2740"/>
        <item x="287"/>
        <item x="2962"/>
        <item x="1322"/>
        <item x="2051"/>
        <item x="1719"/>
        <item x="3867"/>
        <item x="1611"/>
        <item x="2961"/>
        <item x="4523"/>
        <item x="950"/>
        <item x="4384"/>
        <item x="3820"/>
        <item x="3401"/>
        <item x="1901"/>
        <item x="3677"/>
        <item x="1718"/>
        <item x="286"/>
        <item x="2627"/>
        <item x="4383"/>
        <item x="1942"/>
        <item x="1321"/>
        <item x="4522"/>
        <item x="2591"/>
        <item x="3260"/>
        <item x="3123"/>
        <item x="3708"/>
        <item x="3819"/>
        <item x="4789"/>
        <item x="2960"/>
        <item x="4645"/>
        <item x="285"/>
        <item x="3818"/>
        <item x="700"/>
        <item x="3122"/>
        <item x="3676"/>
        <item x="4521"/>
        <item x="132"/>
        <item x="2313"/>
        <item x="1097"/>
        <item x="3817"/>
        <item x="2442"/>
        <item x="2739"/>
        <item x="3259"/>
        <item x="927"/>
        <item x="1096"/>
        <item x="3816"/>
        <item x="131"/>
        <item x="1434"/>
        <item x="926"/>
        <item x="4833"/>
        <item x="2174"/>
        <item x="699"/>
        <item x="3675"/>
        <item x="1433"/>
        <item x="498"/>
        <item x="2050"/>
        <item x="3140"/>
        <item x="2738"/>
        <item x="2626"/>
        <item x="4644"/>
        <item x="1565"/>
        <item x="3400"/>
        <item x="925"/>
        <item x="2590"/>
        <item x="3399"/>
        <item x="1095"/>
        <item x="4520"/>
        <item x="497"/>
        <item x="2959"/>
        <item x="2173"/>
        <item x="284"/>
        <item x="3000"/>
        <item x="1717"/>
        <item x="4135"/>
        <item x="2049"/>
        <item x="2737"/>
        <item x="4519"/>
        <item x="2589"/>
        <item x="1264"/>
        <item x="3526"/>
        <item x="3121"/>
        <item x="2958"/>
        <item x="1900"/>
        <item x="3996"/>
        <item x="3302"/>
        <item x="2172"/>
        <item x="130"/>
        <item x="4292"/>
        <item x="3120"/>
        <item x="4518"/>
        <item x="3815"/>
        <item x="2171"/>
        <item x="1094"/>
        <item x="496"/>
        <item x="924"/>
        <item x="1134"/>
        <item x="698"/>
        <item x="332"/>
        <item x="2170"/>
        <item x="923"/>
        <item x="4517"/>
        <item x="1263"/>
        <item x="4265"/>
        <item x="2790"/>
        <item x="2312"/>
        <item x="3995"/>
        <item x="922"/>
        <item x="1262"/>
        <item x="4382"/>
        <item x="1899"/>
        <item x="2441"/>
        <item x="697"/>
        <item x="3525"/>
        <item x="3814"/>
        <item x="921"/>
        <item x="1898"/>
        <item x="2169"/>
        <item x="3398"/>
        <item x="1564"/>
        <item x="495"/>
        <item x="1432"/>
        <item x="1897"/>
        <item x="3301"/>
        <item x="3397"/>
        <item x="4643"/>
        <item x="2200"/>
        <item x="2957"/>
        <item x="4154"/>
        <item x="3139"/>
        <item x="129"/>
        <item x="3994"/>
        <item x="3993"/>
        <item x="1896"/>
        <item x="1716"/>
        <item x="3674"/>
        <item x="1715"/>
        <item x="283"/>
        <item x="2168"/>
        <item x="128"/>
        <item x="2956"/>
        <item x="2311"/>
        <item x="920"/>
        <item x="4516"/>
        <item x="4642"/>
        <item x="3992"/>
        <item x="282"/>
        <item x="2310"/>
        <item x="281"/>
        <item x="3119"/>
        <item x="696"/>
        <item x="4381"/>
        <item x="4134"/>
        <item x="1431"/>
        <item x="2789"/>
        <item x="3258"/>
        <item x="2167"/>
        <item x="494"/>
        <item x="695"/>
        <item x="1093"/>
        <item x="127"/>
        <item x="1769"/>
        <item x="2999"/>
        <item x="3257"/>
        <item x="493"/>
        <item x="4264"/>
        <item x="4832"/>
        <item x="2955"/>
        <item x="2736"/>
        <item x="1714"/>
        <item x="280"/>
        <item x="694"/>
        <item x="2954"/>
        <item x="3991"/>
        <item x="1092"/>
        <item x="3118"/>
        <item x="1713"/>
        <item x="3117"/>
        <item x="1895"/>
        <item x="4788"/>
        <item x="1430"/>
        <item x="4263"/>
        <item x="919"/>
        <item x="3116"/>
        <item x="3115"/>
        <item x="1563"/>
        <item x="918"/>
        <item x="1894"/>
        <item x="3114"/>
        <item x="2625"/>
        <item x="4133"/>
        <item x="2953"/>
        <item x="917"/>
        <item x="3113"/>
        <item x="1712"/>
        <item x="4262"/>
        <item x="4153"/>
        <item x="2440"/>
        <item x="279"/>
        <item x="2483"/>
        <item x="3813"/>
        <item x="916"/>
        <item x="2048"/>
        <item x="1893"/>
        <item x="4787"/>
        <item x="3396"/>
        <item x="693"/>
        <item x="3256"/>
        <item x="4261"/>
        <item x="3395"/>
        <item x="2309"/>
        <item x="2952"/>
        <item x="739"/>
        <item x="2439"/>
        <item x="278"/>
        <item x="1261"/>
        <item x="915"/>
        <item x="3812"/>
        <item x="2438"/>
        <item x="1260"/>
        <item x="3990"/>
        <item x="2166"/>
        <item x="4260"/>
        <item x="3255"/>
        <item x="277"/>
        <item x="914"/>
        <item x="3989"/>
        <item x="3524"/>
        <item x="2047"/>
        <item x="2951"/>
        <item x="913"/>
        <item x="2950"/>
        <item x="2949"/>
        <item x="1091"/>
        <item x="3437"/>
        <item x="1320"/>
        <item x="3523"/>
        <item x="2948"/>
        <item x="492"/>
        <item x="3988"/>
        <item x="3112"/>
        <item x="912"/>
        <item x="1477"/>
        <item x="4132"/>
        <item x="911"/>
        <item x="3571"/>
        <item x="3254"/>
        <item x="4424"/>
        <item x="4515"/>
        <item x="491"/>
        <item x="4259"/>
        <item x="1711"/>
        <item x="692"/>
        <item x="738"/>
        <item x="490"/>
        <item x="3987"/>
        <item x="4131"/>
        <item x="2588"/>
        <item x="2308"/>
        <item x="126"/>
        <item x="3986"/>
        <item x="4130"/>
        <item x="3253"/>
        <item x="276"/>
        <item x="737"/>
        <item x="2947"/>
        <item x="910"/>
        <item x="3985"/>
        <item x="3252"/>
        <item x="736"/>
        <item x="1090"/>
        <item x="489"/>
        <item x="2338"/>
        <item x="1562"/>
        <item x="2437"/>
        <item x="909"/>
        <item x="1941"/>
        <item x="2307"/>
        <item x="2735"/>
        <item x="1892"/>
        <item x="4786"/>
        <item x="4514"/>
        <item x="1561"/>
        <item x="4561"/>
        <item x="4129"/>
        <item x="691"/>
        <item x="908"/>
        <item x="907"/>
        <item x="4377"/>
        <item x="4128"/>
        <item x="4376"/>
        <item x="2946"/>
        <item x="1710"/>
        <item x="690"/>
        <item x="2945"/>
        <item x="3251"/>
        <item x="1560"/>
        <item x="1891"/>
        <item x="1709"/>
        <item x="689"/>
        <item x="2587"/>
        <item x="1708"/>
        <item x="1559"/>
        <item x="488"/>
        <item x="125"/>
        <item x="3111"/>
        <item x="3250"/>
        <item x="1890"/>
        <item x="4641"/>
        <item x="2944"/>
        <item x="2943"/>
        <item x="3110"/>
        <item x="1940"/>
        <item x="4258"/>
        <item x="2942"/>
        <item x="2586"/>
        <item x="2436"/>
        <item x="4640"/>
        <item x="906"/>
        <item x="3984"/>
        <item x="688"/>
        <item x="2337"/>
        <item x="1259"/>
        <item x="2435"/>
        <item x="3811"/>
        <item x="2734"/>
        <item x="1558"/>
        <item x="3394"/>
        <item x="275"/>
        <item x="4375"/>
        <item x="2941"/>
        <item x="2585"/>
        <item x="274"/>
        <item x="1707"/>
        <item x="487"/>
        <item x="4785"/>
        <item x="1089"/>
        <item x="2940"/>
        <item x="1889"/>
        <item x="4257"/>
        <item x="2584"/>
        <item x="273"/>
        <item x="1888"/>
        <item x="2306"/>
        <item x="2165"/>
        <item x="486"/>
        <item x="2939"/>
        <item x="124"/>
        <item x="544"/>
        <item x="3109"/>
        <item x="2733"/>
        <item x="1706"/>
        <item x="2046"/>
        <item x="1429"/>
        <item x="2938"/>
        <item x="3810"/>
        <item x="2305"/>
        <item x="4374"/>
        <item x="2045"/>
        <item x="2434"/>
        <item x="2583"/>
        <item x="1887"/>
        <item x="3673"/>
        <item x="3249"/>
        <item x="2433"/>
        <item x="1557"/>
        <item x="1886"/>
        <item x="949"/>
        <item x="123"/>
        <item x="3809"/>
        <item x="4682"/>
        <item x="1088"/>
        <item x="4373"/>
        <item x="2937"/>
        <item x="4031"/>
        <item x="2044"/>
        <item x="4513"/>
        <item x="272"/>
        <item x="1087"/>
        <item x="3808"/>
        <item x="2164"/>
        <item x="1428"/>
        <item x="905"/>
        <item x="687"/>
        <item x="3807"/>
        <item x="2936"/>
        <item x="271"/>
        <item x="3672"/>
        <item x="3436"/>
        <item x="1885"/>
        <item x="4256"/>
        <item x="2935"/>
        <item x="3983"/>
        <item x="4784"/>
        <item x="3108"/>
        <item x="1258"/>
        <item x="3982"/>
        <item x="904"/>
        <item x="1884"/>
        <item x="2432"/>
        <item x="2934"/>
        <item x="1883"/>
        <item x="1086"/>
        <item x="3393"/>
        <item x="1085"/>
        <item x="3806"/>
        <item x="2998"/>
        <item x="2732"/>
        <item x="1556"/>
        <item x="3981"/>
        <item x="3107"/>
        <item x="3980"/>
        <item x="1084"/>
        <item x="1257"/>
        <item x="4127"/>
        <item x="686"/>
        <item x="122"/>
        <item x="1256"/>
        <item x="2043"/>
        <item x="2163"/>
        <item x="1555"/>
        <item x="2933"/>
        <item x="2042"/>
        <item x="2932"/>
        <item x="3392"/>
        <item x="543"/>
        <item x="3866"/>
        <item x="1882"/>
        <item x="3248"/>
        <item x="121"/>
        <item x="2431"/>
        <item x="3671"/>
        <item x="1939"/>
        <item x="2931"/>
        <item x="485"/>
        <item x="1133"/>
        <item x="3979"/>
        <item x="1554"/>
        <item x="1881"/>
        <item x="4372"/>
        <item x="685"/>
        <item x="1880"/>
        <item x="3391"/>
        <item x="4512"/>
        <item x="1553"/>
        <item x="1879"/>
        <item x="4783"/>
        <item x="4255"/>
        <item x="4639"/>
        <item x="684"/>
        <item x="3247"/>
        <item x="2304"/>
        <item x="2430"/>
        <item x="3246"/>
        <item x="1878"/>
        <item x="1427"/>
        <item x="1552"/>
        <item x="3805"/>
        <item x="2041"/>
        <item x="1877"/>
        <item x="4782"/>
        <item x="683"/>
        <item x="4126"/>
        <item x="903"/>
        <item x="4781"/>
        <item x="4125"/>
        <item x="902"/>
        <item x="2624"/>
        <item x="2303"/>
        <item x="484"/>
        <item x="3670"/>
        <item x="901"/>
        <item x="2582"/>
        <item x="270"/>
        <item x="4254"/>
        <item x="1255"/>
        <item x="1551"/>
        <item x="3978"/>
        <item x="1254"/>
        <item x="900"/>
        <item x="2072"/>
        <item x="1426"/>
        <item x="4780"/>
        <item x="1083"/>
        <item x="2040"/>
        <item x="1876"/>
        <item x="899"/>
        <item x="4779"/>
        <item x="898"/>
        <item x="331"/>
        <item x="3977"/>
        <item x="3804"/>
        <item x="1875"/>
        <item x="2581"/>
        <item x="2930"/>
        <item x="2731"/>
        <item x="330"/>
        <item x="1253"/>
        <item x="3522"/>
        <item x="1938"/>
        <item x="2730"/>
        <item x="3976"/>
        <item x="735"/>
        <item x="897"/>
        <item x="2729"/>
        <item x="4560"/>
        <item x="3975"/>
        <item x="2162"/>
        <item x="2302"/>
        <item x="4152"/>
        <item x="4638"/>
        <item x="896"/>
        <item x="895"/>
        <item x="3974"/>
        <item x="2929"/>
        <item x="1705"/>
        <item x="2429"/>
        <item x="4511"/>
        <item x="4371"/>
        <item x="682"/>
        <item x="1550"/>
        <item x="1704"/>
        <item x="2928"/>
        <item x="2301"/>
        <item x="3106"/>
        <item x="1082"/>
        <item x="3973"/>
        <item x="1874"/>
        <item x="3972"/>
        <item x="1081"/>
        <item x="1873"/>
        <item x="894"/>
        <item x="2300"/>
        <item x="1080"/>
        <item x="1425"/>
        <item x="4124"/>
        <item x="1703"/>
        <item x="2927"/>
        <item x="1872"/>
        <item x="3865"/>
        <item x="893"/>
        <item x="3971"/>
        <item x="2926"/>
        <item x="1079"/>
        <item x="4123"/>
        <item x="2925"/>
        <item x="4778"/>
        <item x="3521"/>
        <item x="2161"/>
        <item x="3390"/>
        <item x="1871"/>
        <item x="4777"/>
        <item x="892"/>
        <item x="2728"/>
        <item x="178"/>
        <item x="4370"/>
        <item x="4637"/>
        <item x="4423"/>
        <item x="1870"/>
        <item x="1424"/>
        <item x="2428"/>
        <item x="1252"/>
        <item x="3669"/>
        <item x="1937"/>
        <item x="2299"/>
        <item x="3389"/>
        <item x="4253"/>
        <item x="4369"/>
        <item x="891"/>
        <item x="1078"/>
        <item x="2924"/>
        <item x="1869"/>
        <item x="1702"/>
        <item x="1319"/>
        <item x="890"/>
        <item x="681"/>
        <item x="3970"/>
        <item x="483"/>
        <item x="3105"/>
        <item x="4252"/>
        <item x="3969"/>
        <item x="2923"/>
        <item x="1077"/>
        <item x="680"/>
        <item x="2298"/>
        <item x="4122"/>
        <item x="3803"/>
        <item x="2160"/>
        <item x="4121"/>
        <item x="2427"/>
        <item x="2297"/>
        <item x="734"/>
        <item x="482"/>
        <item x="2922"/>
        <item x="1423"/>
        <item x="1936"/>
        <item x="1132"/>
        <item x="3968"/>
        <item x="4510"/>
        <item x="3388"/>
        <item x="3245"/>
        <item x="2039"/>
        <item x="4776"/>
        <item x="4368"/>
        <item x="2921"/>
        <item x="3104"/>
        <item x="3435"/>
        <item x="1868"/>
        <item x="3668"/>
        <item x="3802"/>
        <item x="889"/>
        <item x="2727"/>
        <item x="3103"/>
        <item x="120"/>
        <item x="2920"/>
        <item x="1701"/>
        <item x="4120"/>
        <item x="3967"/>
        <item x="1422"/>
        <item x="1251"/>
        <item x="3387"/>
        <item x="269"/>
        <item x="2580"/>
        <item x="2997"/>
        <item x="3966"/>
        <item x="3965"/>
        <item x="1318"/>
        <item x="2919"/>
        <item x="4251"/>
        <item x="3964"/>
        <item x="268"/>
        <item x="3963"/>
        <item x="1549"/>
        <item x="1867"/>
        <item x="2579"/>
        <item x="4636"/>
        <item x="4635"/>
        <item x="1421"/>
        <item x="4775"/>
        <item x="888"/>
        <item x="1420"/>
        <item x="1700"/>
        <item x="2578"/>
        <item x="267"/>
        <item x="3102"/>
        <item x="2918"/>
        <item x="4634"/>
        <item x="4250"/>
        <item x="887"/>
        <item x="3244"/>
        <item x="2726"/>
        <item x="2038"/>
        <item x="886"/>
        <item x="119"/>
        <item x="2296"/>
        <item x="679"/>
        <item x="2917"/>
        <item x="885"/>
        <item x="884"/>
        <item x="4633"/>
        <item x="1250"/>
        <item x="4119"/>
        <item x="118"/>
        <item x="1419"/>
        <item x="1866"/>
        <item x="2037"/>
        <item x="3864"/>
        <item x="4249"/>
        <item x="4367"/>
        <item x="1865"/>
        <item x="117"/>
        <item x="3243"/>
        <item x="1249"/>
        <item x="3962"/>
        <item x="3242"/>
        <item x="4632"/>
        <item x="1699"/>
        <item x="3961"/>
        <item x="883"/>
        <item x="678"/>
        <item x="481"/>
        <item x="3101"/>
        <item x="882"/>
        <item x="3960"/>
        <item x="1864"/>
        <item x="1418"/>
        <item x="4248"/>
        <item x="4366"/>
        <item x="3801"/>
        <item x="2036"/>
        <item x="3959"/>
        <item x="3386"/>
        <item x="1076"/>
        <item x="3667"/>
        <item x="116"/>
        <item x="2159"/>
        <item x="1248"/>
        <item x="3666"/>
        <item x="4247"/>
        <item x="1698"/>
        <item x="1863"/>
        <item x="677"/>
        <item x="3100"/>
        <item x="480"/>
        <item x="3958"/>
        <item x="1548"/>
        <item x="1417"/>
        <item x="4681"/>
        <item x="3434"/>
        <item x="881"/>
        <item x="2426"/>
        <item x="1862"/>
        <item x="2295"/>
        <item x="3957"/>
        <item x="3800"/>
        <item x="2425"/>
        <item x="1861"/>
        <item x="880"/>
        <item x="3956"/>
        <item x="3099"/>
        <item x="2916"/>
        <item x="676"/>
        <item x="1547"/>
        <item x="2424"/>
        <item x="3098"/>
        <item x="4246"/>
        <item x="2915"/>
        <item x="1697"/>
        <item x="2914"/>
        <item x="1416"/>
        <item x="675"/>
        <item x="3385"/>
        <item x="3799"/>
        <item x="1415"/>
        <item x="1860"/>
        <item x="266"/>
        <item x="3955"/>
        <item x="3665"/>
        <item x="4245"/>
        <item x="3520"/>
        <item x="2725"/>
        <item x="1414"/>
        <item x="3954"/>
        <item x="4365"/>
        <item x="3798"/>
        <item x="4244"/>
        <item x="674"/>
        <item x="1546"/>
        <item x="1476"/>
        <item x="115"/>
        <item x="2035"/>
        <item x="114"/>
        <item x="4774"/>
        <item x="4118"/>
        <item x="479"/>
        <item x="265"/>
        <item x="2577"/>
        <item x="2576"/>
        <item x="3384"/>
        <item x="3953"/>
        <item x="1859"/>
        <item x="4117"/>
        <item x="3707"/>
        <item x="1413"/>
        <item x="4631"/>
        <item x="113"/>
        <item x="4364"/>
        <item x="3383"/>
        <item x="112"/>
        <item x="3664"/>
        <item x="3241"/>
        <item x="478"/>
        <item x="3797"/>
        <item x="3952"/>
        <item x="3951"/>
        <item x="4509"/>
        <item x="2034"/>
        <item x="2033"/>
        <item x="1858"/>
        <item x="4116"/>
        <item x="3097"/>
        <item x="1075"/>
        <item x="673"/>
        <item x="2913"/>
        <item x="4243"/>
        <item x="1247"/>
        <item x="948"/>
        <item x="477"/>
        <item x="4363"/>
        <item x="1074"/>
        <item x="2912"/>
        <item x="2032"/>
        <item x="3796"/>
        <item x="1857"/>
        <item x="1696"/>
        <item x="2294"/>
        <item x="2423"/>
        <item x="2158"/>
        <item x="4773"/>
        <item x="879"/>
        <item x="1545"/>
        <item x="476"/>
        <item x="2724"/>
        <item x="2031"/>
        <item x="2911"/>
        <item x="2071"/>
        <item x="4362"/>
        <item x="111"/>
        <item x="475"/>
        <item x="2723"/>
        <item x="2422"/>
        <item x="1856"/>
        <item x="4242"/>
        <item x="3096"/>
        <item x="1544"/>
        <item x="1855"/>
        <item x="3519"/>
        <item x="3518"/>
        <item x="2788"/>
        <item x="4241"/>
        <item x="474"/>
        <item x="2030"/>
        <item x="1317"/>
        <item x="3950"/>
        <item x="4240"/>
        <item x="2157"/>
        <item x="1768"/>
        <item x="473"/>
        <item x="672"/>
        <item x="4772"/>
        <item x="2910"/>
        <item x="1854"/>
        <item x="4239"/>
        <item x="264"/>
        <item x="3663"/>
        <item x="3517"/>
        <item x="4508"/>
        <item x="1412"/>
        <item x="110"/>
        <item x="3949"/>
        <item x="3516"/>
        <item x="4238"/>
        <item x="2623"/>
        <item x="3948"/>
        <item x="671"/>
        <item x="3382"/>
        <item x="2421"/>
        <item x="4771"/>
        <item x="2156"/>
        <item x="2909"/>
        <item x="2155"/>
        <item x="4237"/>
        <item x="1695"/>
        <item x="3706"/>
        <item x="1853"/>
        <item x="542"/>
        <item x="3240"/>
        <item x="4770"/>
        <item x="263"/>
        <item x="1935"/>
        <item x="1543"/>
        <item x="3095"/>
        <item x="3947"/>
        <item x="2293"/>
        <item x="1852"/>
        <item x="2420"/>
        <item x="1411"/>
        <item x="3662"/>
        <item x="1246"/>
        <item x="1851"/>
        <item x="2622"/>
        <item x="3515"/>
        <item x="878"/>
        <item x="2722"/>
        <item x="2908"/>
        <item x="472"/>
        <item x="1850"/>
        <item x="2787"/>
        <item x="2029"/>
        <item x="4507"/>
        <item x="3661"/>
        <item x="4115"/>
        <item x="4506"/>
        <item x="4630"/>
        <item x="3094"/>
        <item x="877"/>
        <item x="3946"/>
        <item x="4361"/>
        <item x="1849"/>
        <item x="471"/>
        <item x="2575"/>
        <item x="2907"/>
        <item x="3945"/>
        <item x="1694"/>
        <item x="2574"/>
        <item x="4114"/>
        <item x="3514"/>
        <item x="470"/>
        <item x="4236"/>
        <item x="670"/>
        <item x="669"/>
        <item x="3944"/>
        <item x="3943"/>
        <item x="2028"/>
        <item x="4151"/>
        <item x="876"/>
        <item x="3093"/>
        <item x="875"/>
        <item x="1073"/>
        <item x="469"/>
        <item x="3570"/>
        <item x="2906"/>
        <item x="4235"/>
        <item x="2027"/>
        <item x="3942"/>
        <item x="4113"/>
        <item x="4234"/>
        <item x="2419"/>
        <item x="3941"/>
        <item x="4112"/>
        <item x="2026"/>
        <item x="2905"/>
        <item x="109"/>
        <item x="468"/>
        <item x="1072"/>
        <item x="1610"/>
        <item x="3660"/>
        <item x="1475"/>
        <item x="108"/>
        <item x="3381"/>
        <item x="2573"/>
        <item x="1410"/>
        <item x="2721"/>
        <item x="1848"/>
        <item x="329"/>
        <item x="2904"/>
        <item x="1245"/>
        <item x="3795"/>
        <item x="3092"/>
        <item x="1847"/>
        <item x="1071"/>
        <item x="668"/>
        <item x="874"/>
        <item x="2720"/>
        <item x="733"/>
        <item x="1846"/>
        <item x="4505"/>
        <item x="3940"/>
        <item x="873"/>
        <item x="2025"/>
        <item x="2719"/>
        <item x="4111"/>
        <item x="467"/>
        <item x="1409"/>
        <item x="3239"/>
        <item x="1542"/>
        <item x="3939"/>
        <item x="466"/>
        <item x="2996"/>
        <item x="3659"/>
        <item x="3091"/>
        <item x="2024"/>
        <item x="465"/>
        <item x="3090"/>
        <item x="3658"/>
        <item x="667"/>
        <item x="3657"/>
        <item x="3938"/>
        <item x="2903"/>
        <item x="666"/>
        <item x="1244"/>
        <item x="2718"/>
        <item x="1845"/>
        <item x="2023"/>
        <item x="1243"/>
        <item x="2902"/>
        <item x="872"/>
        <item x="3300"/>
        <item x="464"/>
        <item x="2070"/>
        <item x="2995"/>
        <item x="1844"/>
        <item x="2901"/>
        <item x="3705"/>
        <item x="2621"/>
        <item x="1242"/>
        <item x="4629"/>
        <item x="3937"/>
        <item x="4422"/>
        <item x="2022"/>
        <item x="1474"/>
        <item x="665"/>
        <item x="1693"/>
        <item x="664"/>
        <item x="4628"/>
        <item x="2786"/>
        <item x="3513"/>
        <item x="1843"/>
        <item x="3433"/>
        <item x="1842"/>
        <item x="1316"/>
        <item x="947"/>
        <item x="2717"/>
        <item x="3138"/>
        <item x="1408"/>
        <item x="3936"/>
        <item x="4769"/>
        <item x="4768"/>
        <item x="2900"/>
        <item x="1241"/>
        <item x="1407"/>
        <item x="2154"/>
        <item x="463"/>
        <item x="1841"/>
        <item x="1240"/>
        <item x="663"/>
        <item x="3089"/>
        <item x="1692"/>
        <item x="1840"/>
        <item x="462"/>
        <item x="2572"/>
        <item x="2899"/>
        <item x="1406"/>
        <item x="2021"/>
        <item x="1405"/>
        <item x="2571"/>
        <item x="3935"/>
        <item x="4233"/>
        <item x="4110"/>
        <item x="1541"/>
        <item x="4232"/>
        <item x="3794"/>
        <item x="262"/>
        <item x="2716"/>
        <item x="1070"/>
        <item x="732"/>
        <item x="4231"/>
        <item x="3380"/>
        <item x="3934"/>
        <item x="662"/>
        <item x="2292"/>
        <item x="2418"/>
        <item x="871"/>
        <item x="2715"/>
        <item x="3432"/>
        <item x="4230"/>
        <item x="870"/>
        <item x="3933"/>
        <item x="4229"/>
        <item x="1069"/>
        <item x="2291"/>
        <item x="869"/>
        <item x="4627"/>
        <item x="4680"/>
        <item x="2153"/>
        <item x="3379"/>
        <item x="1691"/>
        <item x="4030"/>
        <item x="2570"/>
        <item x="3378"/>
        <item x="1540"/>
        <item x="2714"/>
        <item x="107"/>
        <item x="4228"/>
        <item x="2713"/>
        <item x="4109"/>
        <item x="2152"/>
        <item x="1068"/>
        <item x="661"/>
        <item x="3377"/>
        <item x="461"/>
        <item x="4108"/>
        <item x="4767"/>
        <item x="3376"/>
        <item x="3375"/>
        <item x="2290"/>
        <item x="946"/>
        <item x="1404"/>
        <item x="1403"/>
        <item x="3932"/>
        <item x="2569"/>
        <item x="3238"/>
        <item x="2151"/>
        <item x="2898"/>
        <item x="868"/>
        <item x="4227"/>
        <item x="1067"/>
        <item x="2020"/>
        <item x="1239"/>
        <item x="3569"/>
        <item x="3793"/>
        <item x="2568"/>
        <item x="3374"/>
        <item x="660"/>
        <item x="1066"/>
        <item x="1131"/>
        <item x="3792"/>
        <item x="3088"/>
        <item x="2289"/>
        <item x="3931"/>
        <item x="1402"/>
        <item x="1539"/>
        <item x="659"/>
        <item x="1238"/>
        <item x="2567"/>
        <item x="3930"/>
        <item x="2288"/>
        <item x="658"/>
        <item x="1839"/>
        <item x="4504"/>
        <item x="106"/>
        <item x="3137"/>
        <item x="867"/>
        <item x="4766"/>
        <item x="2019"/>
        <item x="2566"/>
        <item x="1609"/>
        <item x="261"/>
        <item x="657"/>
        <item x="1690"/>
        <item x="4107"/>
        <item x="105"/>
        <item x="260"/>
        <item x="3929"/>
        <item x="2199"/>
        <item x="460"/>
        <item x="1838"/>
        <item x="1065"/>
        <item x="1064"/>
        <item x="3087"/>
        <item x="4503"/>
        <item x="2565"/>
        <item x="1837"/>
        <item x="4765"/>
        <item x="1063"/>
        <item x="656"/>
        <item x="866"/>
        <item x="3086"/>
        <item x="4106"/>
        <item x="2564"/>
        <item x="4226"/>
        <item x="459"/>
        <item x="1062"/>
        <item x="4764"/>
        <item x="1836"/>
        <item x="3085"/>
        <item x="1689"/>
        <item x="4105"/>
        <item x="1608"/>
        <item x="3928"/>
        <item x="259"/>
        <item x="655"/>
        <item x="4225"/>
        <item x="865"/>
        <item x="2287"/>
        <item x="2150"/>
        <item x="4150"/>
        <item x="864"/>
        <item x="2712"/>
        <item x="2897"/>
        <item x="3084"/>
        <item x="1237"/>
        <item x="4104"/>
        <item x="3083"/>
        <item x="1688"/>
        <item x="863"/>
        <item x="1934"/>
        <item x="3656"/>
        <item x="1236"/>
        <item x="3373"/>
        <item x="2018"/>
        <item x="2563"/>
        <item x="3568"/>
        <item x="258"/>
        <item x="2417"/>
        <item x="3237"/>
        <item x="2896"/>
        <item x="862"/>
        <item x="4103"/>
        <item x="2017"/>
        <item x="2711"/>
        <item x="3655"/>
        <item x="4224"/>
        <item x="2416"/>
        <item x="1835"/>
        <item x="3567"/>
        <item x="861"/>
        <item x="2895"/>
        <item x="860"/>
        <item x="1235"/>
        <item x="859"/>
        <item x="1834"/>
        <item x="2894"/>
        <item x="2149"/>
        <item x="1401"/>
        <item x="4559"/>
        <item x="3082"/>
        <item x="2710"/>
        <item x="4763"/>
        <item x="858"/>
        <item x="3236"/>
        <item x="3081"/>
        <item x="1767"/>
        <item x="4762"/>
        <item x="2286"/>
        <item x="328"/>
        <item x="2893"/>
        <item x="3235"/>
        <item x="3791"/>
        <item x="3372"/>
        <item x="1833"/>
        <item x="3654"/>
        <item x="3512"/>
        <item x="3790"/>
        <item x="4102"/>
        <item x="2709"/>
        <item x="2285"/>
        <item x="3927"/>
        <item x="3080"/>
        <item x="4502"/>
        <item x="4831"/>
        <item x="654"/>
        <item x="458"/>
        <item x="4501"/>
        <item x="1234"/>
        <item x="3511"/>
        <item x="4761"/>
        <item x="4500"/>
        <item x="3926"/>
        <item x="1061"/>
        <item x="2562"/>
        <item x="1315"/>
        <item x="457"/>
        <item x="3510"/>
        <item x="2708"/>
        <item x="2415"/>
        <item x="2892"/>
        <item x="3653"/>
        <item x="257"/>
        <item x="2284"/>
        <item x="857"/>
        <item x="177"/>
        <item x="2891"/>
        <item x="2016"/>
        <item x="2707"/>
        <item x="3234"/>
        <item x="4101"/>
        <item x="2706"/>
        <item x="1538"/>
        <item x="2015"/>
        <item x="4499"/>
        <item x="3925"/>
        <item x="1687"/>
        <item x="1233"/>
        <item x="2414"/>
        <item x="653"/>
        <item x="2283"/>
        <item x="104"/>
        <item x="2705"/>
        <item x="3371"/>
        <item x="652"/>
        <item x="856"/>
        <item x="2890"/>
        <item x="2561"/>
        <item x="2704"/>
        <item x="4679"/>
        <item x="855"/>
        <item x="3079"/>
        <item x="1232"/>
        <item x="456"/>
        <item x="2014"/>
        <item x="2282"/>
        <item x="455"/>
        <item x="1314"/>
        <item x="1473"/>
        <item x="3078"/>
        <item x="4760"/>
        <item x="3924"/>
        <item x="256"/>
        <item x="4149"/>
        <item x="4223"/>
        <item x="2413"/>
        <item x="255"/>
        <item x="454"/>
        <item x="4626"/>
        <item x="3509"/>
        <item x="3789"/>
        <item x="1832"/>
        <item x="2889"/>
        <item x="854"/>
        <item x="1933"/>
        <item x="541"/>
        <item x="3077"/>
        <item x="4222"/>
        <item x="1400"/>
        <item x="254"/>
        <item x="1060"/>
        <item x="4759"/>
        <item x="3076"/>
        <item x="2412"/>
        <item x="103"/>
        <item x="3704"/>
        <item x="2888"/>
        <item x="2411"/>
        <item x="1231"/>
        <item x="453"/>
        <item x="2560"/>
        <item x="2281"/>
        <item x="102"/>
        <item x="3075"/>
        <item x="3788"/>
        <item x="452"/>
        <item x="4625"/>
        <item x="2887"/>
        <item x="253"/>
        <item x="4100"/>
        <item x="2482"/>
        <item x="4498"/>
        <item x="853"/>
        <item x="3923"/>
        <item x="2886"/>
        <item x="1059"/>
        <item x="2280"/>
        <item x="3863"/>
        <item x="3370"/>
        <item x="3233"/>
        <item x="3232"/>
        <item x="651"/>
        <item x="1831"/>
        <item x="1230"/>
        <item x="3231"/>
        <item x="1058"/>
        <item x="4221"/>
        <item x="3922"/>
        <item x="1830"/>
        <item x="4558"/>
        <item x="852"/>
        <item x="3652"/>
        <item x="3369"/>
        <item x="1686"/>
        <item x="2481"/>
        <item x="3787"/>
        <item x="1057"/>
        <item x="4678"/>
        <item x="252"/>
        <item x="3230"/>
        <item x="4220"/>
        <item x="3074"/>
        <item x="2013"/>
        <item x="650"/>
        <item x="1685"/>
        <item x="101"/>
        <item x="4219"/>
        <item x="4218"/>
        <item x="2279"/>
        <item x="3368"/>
        <item x="851"/>
        <item x="4217"/>
        <item x="4758"/>
        <item x="3229"/>
        <item x="3786"/>
        <item x="1056"/>
        <item x="3566"/>
        <item x="850"/>
        <item x="3862"/>
        <item x="649"/>
        <item x="3921"/>
        <item x="1229"/>
        <item x="2885"/>
        <item x="2559"/>
        <item x="2012"/>
        <item x="1228"/>
        <item x="2884"/>
        <item x="4421"/>
        <item x="4099"/>
        <item x="1055"/>
        <item x="4216"/>
        <item x="1684"/>
        <item x="3651"/>
        <item x="1054"/>
        <item x="4420"/>
        <item x="451"/>
        <item x="3920"/>
        <item x="450"/>
        <item x="3367"/>
        <item x="3785"/>
        <item x="449"/>
        <item x="4215"/>
        <item x="3508"/>
        <item x="3784"/>
        <item x="1683"/>
        <item x="4624"/>
        <item x="448"/>
        <item x="849"/>
        <item x="1932"/>
        <item x="2883"/>
        <item x="2011"/>
        <item x="4497"/>
        <item x="2410"/>
        <item x="3507"/>
        <item x="1829"/>
        <item x="4214"/>
        <item x="848"/>
        <item x="1053"/>
        <item x="3073"/>
        <item x="1682"/>
        <item x="2558"/>
        <item x="3861"/>
        <item x="2409"/>
        <item x="1227"/>
        <item x="2148"/>
        <item x="327"/>
        <item x="3506"/>
        <item x="1052"/>
        <item x="2557"/>
        <item x="847"/>
        <item x="100"/>
        <item x="3228"/>
        <item x="1051"/>
        <item x="2882"/>
        <item x="3919"/>
        <item x="3783"/>
        <item x="1828"/>
        <item x="251"/>
        <item x="447"/>
        <item x="3650"/>
        <item x="4623"/>
        <item x="3505"/>
        <item x="3649"/>
        <item x="846"/>
        <item x="1537"/>
        <item x="4098"/>
        <item x="446"/>
        <item x="2408"/>
        <item x="845"/>
        <item x="3504"/>
        <item x="1827"/>
        <item x="250"/>
        <item x="3918"/>
        <item x="445"/>
        <item x="648"/>
        <item x="3782"/>
        <item x="2147"/>
        <item x="3227"/>
        <item x="444"/>
        <item x="2407"/>
        <item x="4757"/>
        <item x="99"/>
        <item x="4756"/>
        <item x="2406"/>
        <item x="3648"/>
        <item x="1226"/>
        <item x="1313"/>
        <item x="4496"/>
        <item x="4755"/>
        <item x="2146"/>
        <item x="2881"/>
        <item x="2405"/>
        <item x="4097"/>
        <item x="1826"/>
        <item x="4213"/>
        <item x="443"/>
        <item x="844"/>
        <item x="249"/>
        <item x="1050"/>
        <item x="4622"/>
        <item x="3647"/>
        <item x="843"/>
        <item x="3781"/>
        <item x="1225"/>
        <item x="4495"/>
        <item x="2703"/>
        <item x="4394"/>
        <item x="3780"/>
        <item x="3917"/>
        <item x="3503"/>
        <item x="326"/>
        <item x="3916"/>
        <item x="1049"/>
        <item x="4754"/>
        <item x="4494"/>
        <item x="4096"/>
        <item x="442"/>
        <item x="2145"/>
        <item x="1224"/>
        <item x="3502"/>
        <item x="3646"/>
        <item x="1048"/>
        <item x="540"/>
        <item x="1536"/>
        <item x="2278"/>
        <item x="1681"/>
        <item x="2880"/>
        <item x="4212"/>
        <item x="3072"/>
        <item x="2144"/>
        <item x="4095"/>
        <item x="4493"/>
        <item x="1223"/>
        <item x="3779"/>
        <item x="3226"/>
        <item x="98"/>
        <item x="2879"/>
        <item x="4211"/>
        <item x="3366"/>
        <item x="1535"/>
        <item x="2404"/>
        <item x="3645"/>
        <item x="3501"/>
        <item x="3071"/>
        <item x="1047"/>
        <item x="97"/>
        <item x="2702"/>
        <item x="4753"/>
        <item x="2878"/>
        <item x="2701"/>
        <item x="4393"/>
        <item x="4094"/>
        <item x="4492"/>
        <item x="2877"/>
        <item x="1680"/>
        <item x="4491"/>
        <item x="1825"/>
        <item x="2277"/>
        <item x="2556"/>
        <item x="4752"/>
        <item x="4751"/>
        <item x="248"/>
        <item x="3431"/>
        <item x="3915"/>
        <item x="647"/>
        <item x="1679"/>
        <item x="96"/>
        <item x="1399"/>
        <item x="3225"/>
        <item x="1678"/>
        <item x="3430"/>
        <item x="3778"/>
        <item x="646"/>
        <item x="4621"/>
        <item x="2403"/>
        <item x="441"/>
        <item x="2876"/>
        <item x="3644"/>
        <item x="2402"/>
        <item x="95"/>
        <item x="3365"/>
        <item x="1046"/>
        <item x="4750"/>
        <item x="94"/>
        <item x="842"/>
        <item x="4620"/>
        <item x="4749"/>
        <item x="1607"/>
        <item x="4210"/>
        <item x="1824"/>
        <item x="841"/>
        <item x="3914"/>
        <item x="4392"/>
        <item x="2276"/>
        <item x="645"/>
        <item x="247"/>
        <item x="3224"/>
        <item x="3364"/>
        <item x="93"/>
        <item x="1677"/>
        <item x="4209"/>
        <item x="2143"/>
        <item x="3703"/>
        <item x="3777"/>
        <item x="644"/>
        <item x="440"/>
        <item x="3363"/>
        <item x="2875"/>
        <item x="2010"/>
        <item x="2275"/>
        <item x="92"/>
        <item x="2874"/>
        <item x="2142"/>
        <item x="2009"/>
        <item x="91"/>
        <item x="2700"/>
        <item x="439"/>
        <item x="4093"/>
        <item x="1398"/>
        <item x="2401"/>
        <item x="1222"/>
        <item x="2873"/>
        <item x="4360"/>
        <item x="4748"/>
        <item x="2008"/>
        <item x="2141"/>
        <item x="2872"/>
        <item x="2400"/>
        <item x="1676"/>
        <item x="2007"/>
        <item x="2699"/>
        <item x="3565"/>
        <item x="1221"/>
        <item x="2274"/>
        <item x="2555"/>
        <item x="3070"/>
        <item x="2871"/>
        <item x="3702"/>
        <item x="90"/>
        <item x="1534"/>
        <item x="246"/>
        <item x="1675"/>
        <item x="4208"/>
        <item x="89"/>
        <item x="88"/>
        <item x="2870"/>
        <item x="87"/>
        <item x="643"/>
        <item x="4092"/>
        <item x="2273"/>
        <item x="642"/>
        <item x="86"/>
        <item x="4619"/>
        <item x="1220"/>
        <item x="2869"/>
        <item x="2006"/>
        <item x="2399"/>
        <item x="2554"/>
        <item x="3913"/>
        <item x="2868"/>
        <item x="3223"/>
        <item x="1130"/>
        <item x="2398"/>
        <item x="3701"/>
        <item x="641"/>
        <item x="1823"/>
        <item x="176"/>
        <item x="1045"/>
        <item x="840"/>
        <item x="3362"/>
        <item x="4618"/>
        <item x="3776"/>
        <item x="839"/>
        <item x="2553"/>
        <item x="1822"/>
        <item x="640"/>
        <item x="1397"/>
        <item x="838"/>
        <item x="2698"/>
        <item x="3361"/>
        <item x="3643"/>
        <item x="2140"/>
        <item x="837"/>
        <item x="4747"/>
        <item x="4207"/>
        <item x="438"/>
        <item x="3912"/>
        <item x="1472"/>
        <item x="2005"/>
        <item x="175"/>
        <item x="1312"/>
        <item x="245"/>
        <item x="437"/>
        <item x="1219"/>
        <item x="85"/>
        <item x="1821"/>
        <item x="639"/>
        <item x="3360"/>
        <item x="2004"/>
        <item x="2867"/>
        <item x="1674"/>
        <item x="4359"/>
        <item x="638"/>
        <item x="3500"/>
        <item x="2697"/>
        <item x="3642"/>
        <item x="3069"/>
        <item x="4358"/>
        <item x="637"/>
        <item x="174"/>
        <item x="2866"/>
        <item x="1396"/>
        <item x="3359"/>
        <item x="3499"/>
        <item x="636"/>
        <item x="4091"/>
        <item x="3911"/>
        <item x="1673"/>
        <item x="1218"/>
        <item x="1533"/>
        <item x="2272"/>
        <item x="173"/>
        <item x="3498"/>
        <item x="2139"/>
        <item x="4617"/>
        <item x="4090"/>
        <item x="172"/>
        <item x="1395"/>
        <item x="1217"/>
        <item x="244"/>
        <item x="4206"/>
        <item x="2865"/>
        <item x="836"/>
        <item x="1820"/>
        <item x="3068"/>
        <item x="4746"/>
        <item x="2552"/>
        <item x="2864"/>
        <item x="2271"/>
        <item x="3641"/>
        <item x="4205"/>
        <item x="3775"/>
        <item x="171"/>
        <item x="1532"/>
        <item x="2003"/>
        <item x="3640"/>
        <item x="1819"/>
        <item x="635"/>
        <item x="4357"/>
        <item x="2002"/>
        <item x="3639"/>
        <item x="2863"/>
        <item x="2069"/>
        <item x="2551"/>
        <item x="436"/>
        <item x="3497"/>
        <item x="3496"/>
        <item x="1394"/>
        <item x="84"/>
        <item x="3638"/>
        <item x="4490"/>
        <item x="2696"/>
        <item x="634"/>
        <item x="435"/>
        <item x="2862"/>
        <item x="3637"/>
        <item x="2397"/>
        <item x="3774"/>
        <item x="1216"/>
        <item x="1531"/>
        <item x="1044"/>
        <item x="1043"/>
        <item x="3910"/>
        <item x="3222"/>
        <item x="3495"/>
        <item x="1042"/>
        <item x="2861"/>
        <item x="2270"/>
        <item x="633"/>
        <item x="434"/>
        <item x="1672"/>
        <item x="3636"/>
        <item x="243"/>
        <item x="3773"/>
        <item x="2550"/>
        <item x="4089"/>
        <item x="4616"/>
        <item x="1215"/>
        <item x="4088"/>
        <item x="4745"/>
        <item x="632"/>
        <item x="4356"/>
        <item x="2860"/>
        <item x="2859"/>
        <item x="1818"/>
        <item x="4489"/>
        <item x="2001"/>
        <item x="3358"/>
        <item x="3635"/>
        <item x="2858"/>
        <item x="2549"/>
        <item x="2480"/>
        <item x="4355"/>
        <item x="3221"/>
        <item x="4744"/>
        <item x="4488"/>
        <item x="3220"/>
        <item x="4615"/>
        <item x="4087"/>
        <item x="1214"/>
        <item x="4354"/>
        <item x="2138"/>
        <item x="631"/>
        <item x="2695"/>
        <item x="1766"/>
        <item x="3067"/>
        <item x="2548"/>
        <item x="2547"/>
        <item x="1213"/>
        <item x="3634"/>
        <item x="242"/>
        <item x="83"/>
        <item x="4743"/>
        <item x="4353"/>
        <item x="4086"/>
        <item x="4352"/>
        <item x="2269"/>
        <item x="3219"/>
        <item x="3909"/>
        <item x="2000"/>
        <item x="433"/>
        <item x="3066"/>
        <item x="1041"/>
        <item x="2396"/>
        <item x="3494"/>
        <item x="2268"/>
        <item x="2694"/>
        <item x="432"/>
        <item x="4614"/>
        <item x="3218"/>
        <item x="82"/>
        <item x="835"/>
        <item x="4085"/>
        <item x="241"/>
        <item x="3633"/>
        <item x="1530"/>
        <item x="2267"/>
        <item x="1671"/>
        <item x="1040"/>
        <item x="2693"/>
        <item x="1999"/>
        <item x="3632"/>
        <item x="834"/>
        <item x="81"/>
        <item x="2857"/>
        <item x="4204"/>
        <item x="1039"/>
        <item x="630"/>
        <item x="2785"/>
        <item x="2395"/>
        <item x="3357"/>
        <item x="2336"/>
        <item x="629"/>
        <item x="3631"/>
        <item x="2394"/>
        <item x="2692"/>
        <item x="2393"/>
        <item x="2691"/>
        <item x="240"/>
        <item x="2856"/>
        <item x="3772"/>
        <item x="833"/>
        <item x="2855"/>
        <item x="2198"/>
        <item x="4742"/>
        <item x="1038"/>
        <item x="3356"/>
        <item x="3630"/>
        <item x="1037"/>
        <item x="628"/>
        <item x="1529"/>
        <item x="1212"/>
        <item x="431"/>
        <item x="4613"/>
        <item x="1211"/>
        <item x="4487"/>
        <item x="3065"/>
        <item x="1998"/>
        <item x="1210"/>
        <item x="4203"/>
        <item x="832"/>
        <item x="2392"/>
        <item x="3064"/>
        <item x="627"/>
        <item x="80"/>
        <item x="1670"/>
        <item x="3908"/>
        <item x="1528"/>
        <item x="2137"/>
        <item x="3063"/>
        <item x="2546"/>
        <item x="79"/>
        <item x="3629"/>
        <item x="4351"/>
        <item x="1393"/>
        <item x="3771"/>
        <item x="2391"/>
        <item x="1669"/>
        <item x="430"/>
        <item x="4612"/>
        <item x="831"/>
        <item x="1668"/>
        <item x="1527"/>
        <item x="1392"/>
        <item x="3493"/>
        <item x="3907"/>
        <item x="2690"/>
        <item x="1997"/>
        <item x="4350"/>
        <item x="1209"/>
        <item x="3492"/>
        <item x="2390"/>
        <item x="4349"/>
        <item x="626"/>
        <item x="830"/>
        <item x="3491"/>
        <item x="1391"/>
        <item x="625"/>
        <item x="4291"/>
        <item x="3490"/>
        <item x="4348"/>
        <item x="3906"/>
        <item x="1667"/>
        <item x="2266"/>
        <item x="1311"/>
        <item x="1666"/>
        <item x="2389"/>
        <item x="239"/>
        <item x="2854"/>
        <item x="4084"/>
        <item x="3062"/>
        <item x="2136"/>
        <item x="4741"/>
        <item x="325"/>
        <item x="829"/>
        <item x="2265"/>
        <item x="78"/>
        <item x="3061"/>
        <item x="3355"/>
        <item x="828"/>
        <item x="2264"/>
        <item x="3628"/>
        <item x="4202"/>
        <item x="2689"/>
        <item x="429"/>
        <item x="827"/>
        <item x="4740"/>
        <item x="77"/>
        <item x="826"/>
        <item x="2135"/>
        <item x="428"/>
        <item x="3489"/>
        <item x="1390"/>
        <item x="2388"/>
        <item x="3060"/>
        <item x="3354"/>
        <item x="3217"/>
        <item x="2688"/>
        <item x="76"/>
        <item x="4347"/>
        <item x="4486"/>
        <item x="1036"/>
        <item x="238"/>
        <item x="3770"/>
        <item x="1817"/>
        <item x="1035"/>
        <item x="4557"/>
        <item x="170"/>
        <item x="2263"/>
        <item x="1996"/>
        <item x="237"/>
        <item x="3700"/>
        <item x="2134"/>
        <item x="2545"/>
        <item x="4677"/>
        <item x="4739"/>
        <item x="3564"/>
        <item x="2387"/>
        <item x="2262"/>
        <item x="624"/>
        <item x="75"/>
        <item x="1389"/>
        <item x="3216"/>
        <item x="4201"/>
        <item x="4346"/>
        <item x="4200"/>
        <item x="1526"/>
        <item x="427"/>
        <item x="4738"/>
        <item x="4083"/>
        <item x="1208"/>
        <item x="1816"/>
        <item x="2687"/>
        <item x="2261"/>
        <item x="2853"/>
        <item x="4830"/>
        <item x="1034"/>
        <item x="2386"/>
        <item x="2544"/>
        <item x="236"/>
        <item x="2852"/>
        <item x="1995"/>
        <item x="2686"/>
        <item x="4199"/>
        <item x="3769"/>
        <item x="4082"/>
        <item x="2851"/>
        <item x="1525"/>
        <item x="2543"/>
        <item x="2133"/>
        <item x="4737"/>
        <item x="74"/>
        <item x="539"/>
        <item x="2685"/>
        <item x="3215"/>
        <item x="4081"/>
        <item x="2850"/>
        <item x="623"/>
        <item x="1033"/>
        <item x="4736"/>
        <item x="1032"/>
        <item x="3353"/>
        <item x="2385"/>
        <item x="2684"/>
        <item x="622"/>
        <item x="2384"/>
        <item x="235"/>
        <item x="2260"/>
        <item x="3214"/>
        <item x="4485"/>
        <item x="2132"/>
        <item x="1388"/>
        <item x="2849"/>
        <item x="3627"/>
        <item x="2383"/>
        <item x="1994"/>
        <item x="3352"/>
        <item x="3626"/>
        <item x="3059"/>
        <item x="4198"/>
        <item x="2382"/>
        <item x="2131"/>
        <item x="426"/>
        <item x="4345"/>
        <item x="2381"/>
        <item x="4080"/>
        <item x="1993"/>
        <item x="621"/>
        <item x="1387"/>
        <item x="3136"/>
        <item x="3905"/>
        <item x="2380"/>
        <item x="4484"/>
        <item x="1992"/>
        <item x="1207"/>
        <item x="1031"/>
        <item x="2683"/>
        <item x="1386"/>
        <item x="234"/>
        <item x="4611"/>
        <item x="1991"/>
        <item x="2682"/>
        <item x="169"/>
        <item x="4735"/>
        <item x="2379"/>
        <item x="1765"/>
        <item x="4079"/>
        <item x="3213"/>
        <item x="2681"/>
        <item x="3768"/>
        <item x="73"/>
        <item x="4344"/>
        <item x="425"/>
        <item x="1030"/>
        <item x="2378"/>
        <item x="4610"/>
        <item x="4609"/>
        <item x="3135"/>
        <item x="3488"/>
        <item x="2259"/>
        <item x="424"/>
        <item x="4734"/>
        <item x="72"/>
        <item x="620"/>
        <item x="3767"/>
        <item x="1029"/>
        <item x="3212"/>
        <item x="4483"/>
        <item x="825"/>
        <item x="4197"/>
        <item x="423"/>
        <item x="4078"/>
        <item x="1990"/>
        <item x="1764"/>
        <item x="3487"/>
        <item x="1815"/>
        <item x="3058"/>
        <item x="422"/>
        <item x="233"/>
        <item x="3625"/>
        <item x="4196"/>
        <item x="1763"/>
        <item x="2130"/>
        <item x="1206"/>
        <item x="824"/>
        <item x="3351"/>
        <item x="3624"/>
        <item x="3486"/>
        <item x="3623"/>
        <item x="2542"/>
        <item x="1524"/>
        <item x="823"/>
        <item x="1205"/>
        <item x="1762"/>
        <item x="3766"/>
        <item x="4608"/>
        <item x="4195"/>
        <item x="2258"/>
        <item x="1989"/>
        <item x="1204"/>
        <item x="822"/>
        <item x="1028"/>
        <item x="619"/>
        <item x="4194"/>
        <item x="2377"/>
        <item x="1988"/>
        <item x="2541"/>
        <item x="4193"/>
        <item x="4482"/>
        <item x="1665"/>
        <item x="3765"/>
        <item x="1027"/>
        <item x="618"/>
        <item x="3622"/>
        <item x="1385"/>
        <item x="71"/>
        <item x="821"/>
        <item x="2540"/>
        <item x="1471"/>
        <item x="3350"/>
        <item x="820"/>
        <item x="3057"/>
        <item x="4192"/>
        <item x="421"/>
        <item x="4481"/>
        <item x="1203"/>
        <item x="1987"/>
        <item x="1310"/>
        <item x="3349"/>
        <item x="617"/>
        <item x="2680"/>
        <item x="4607"/>
        <item x="4480"/>
        <item x="70"/>
        <item x="4077"/>
        <item x="232"/>
        <item x="3485"/>
        <item x="1202"/>
        <item x="1384"/>
        <item x="819"/>
        <item x="3211"/>
        <item x="2376"/>
        <item x="2679"/>
        <item x="69"/>
        <item x="1383"/>
        <item x="2678"/>
        <item x="1201"/>
        <item x="1200"/>
        <item x="616"/>
        <item x="3764"/>
        <item x="3056"/>
        <item x="1382"/>
        <item x="231"/>
        <item x="230"/>
        <item x="3763"/>
        <item x="1664"/>
        <item x="538"/>
        <item x="1814"/>
        <item x="3210"/>
        <item x="615"/>
        <item x="4419"/>
        <item x="2257"/>
        <item x="4606"/>
        <item x="1986"/>
        <item x="4479"/>
        <item x="1663"/>
        <item x="68"/>
        <item x="1199"/>
        <item x="1026"/>
        <item x="818"/>
        <item x="1813"/>
        <item x="2539"/>
        <item x="2129"/>
        <item x="614"/>
        <item x="4733"/>
        <item x="2128"/>
        <item x="4605"/>
        <item x="229"/>
        <item x="1198"/>
        <item x="67"/>
        <item x="3209"/>
        <item x="420"/>
        <item x="2677"/>
        <item x="4478"/>
        <item x="1812"/>
        <item x="817"/>
        <item x="1985"/>
        <item x="3484"/>
        <item x="2375"/>
        <item x="816"/>
        <item x="2620"/>
        <item x="2256"/>
        <item x="66"/>
        <item x="3299"/>
        <item x="4604"/>
        <item x="228"/>
        <item x="1197"/>
        <item x="1523"/>
        <item x="1522"/>
        <item x="65"/>
        <item x="4380"/>
        <item x="4603"/>
        <item x="4191"/>
        <item x="3208"/>
        <item x="815"/>
        <item x="3055"/>
        <item x="2676"/>
        <item x="3207"/>
        <item x="1521"/>
        <item x="1381"/>
        <item x="4732"/>
        <item x="419"/>
        <item x="4477"/>
        <item x="814"/>
        <item x="1761"/>
        <item x="1984"/>
        <item x="2127"/>
        <item x="3483"/>
        <item x="4731"/>
        <item x="1380"/>
        <item x="3348"/>
        <item x="4602"/>
        <item x="2538"/>
        <item x="3621"/>
        <item x="3904"/>
        <item x="1379"/>
        <item x="227"/>
        <item x="64"/>
        <item x="4601"/>
        <item x="2994"/>
        <item x="1811"/>
        <item x="2537"/>
        <item x="4076"/>
        <item x="226"/>
        <item x="4418"/>
        <item x="2374"/>
        <item x="1378"/>
        <item x="813"/>
        <item x="1983"/>
        <item x="1662"/>
        <item x="2536"/>
        <item x="2126"/>
        <item x="812"/>
        <item x="3903"/>
        <item x="1025"/>
        <item x="613"/>
        <item x="811"/>
        <item x="2848"/>
        <item x="4829"/>
        <item x="4075"/>
        <item x="1196"/>
        <item x="4730"/>
        <item x="225"/>
        <item x="2847"/>
        <item x="2125"/>
        <item x="1982"/>
        <item x="4074"/>
        <item x="612"/>
        <item x="2255"/>
        <item x="611"/>
        <item x="224"/>
        <item x="418"/>
        <item x="2846"/>
        <item x="810"/>
        <item x="4190"/>
        <item x="1195"/>
        <item x="3054"/>
        <item x="3762"/>
        <item x="4729"/>
        <item x="2254"/>
        <item x="3347"/>
        <item x="610"/>
        <item x="1024"/>
        <item x="1981"/>
        <item x="4476"/>
        <item x="809"/>
        <item x="223"/>
        <item x="2068"/>
        <item x="2845"/>
        <item x="1661"/>
        <item x="222"/>
        <item x="1023"/>
        <item x="1022"/>
        <item x="3346"/>
        <item x="1980"/>
        <item x="1660"/>
        <item x="2124"/>
        <item x="1377"/>
        <item x="63"/>
        <item x="1760"/>
        <item x="4728"/>
        <item x="4727"/>
        <item x="2675"/>
        <item x="4189"/>
        <item x="2844"/>
        <item x="3053"/>
        <item x="1979"/>
        <item x="1021"/>
        <item x="62"/>
        <item x="2843"/>
        <item x="3052"/>
        <item x="1376"/>
        <item x="1020"/>
        <item x="2067"/>
        <item x="4475"/>
        <item x="61"/>
        <item x="1375"/>
        <item x="4726"/>
        <item x="537"/>
        <item x="1978"/>
        <item x="3206"/>
        <item x="2784"/>
        <item x="1520"/>
        <item x="3345"/>
        <item x="4188"/>
        <item x="4725"/>
        <item x="2253"/>
        <item x="609"/>
        <item x="2674"/>
        <item x="3205"/>
        <item x="60"/>
        <item x="1810"/>
        <item x="808"/>
        <item x="1374"/>
        <item x="3204"/>
        <item x="4379"/>
        <item x="3482"/>
        <item x="1519"/>
        <item x="1019"/>
        <item x="3051"/>
        <item x="3620"/>
        <item x="2123"/>
        <item x="4600"/>
        <item x="1309"/>
        <item x="3203"/>
        <item x="3202"/>
        <item x="3481"/>
        <item x="1977"/>
        <item x="1976"/>
        <item x="2673"/>
        <item x="2535"/>
        <item x="1659"/>
        <item x="3050"/>
        <item x="2373"/>
        <item x="417"/>
        <item x="4474"/>
        <item x="1975"/>
        <item x="221"/>
        <item x="4187"/>
        <item x="608"/>
        <item x="4724"/>
        <item x="59"/>
        <item x="3761"/>
        <item x="3049"/>
        <item x="1194"/>
        <item x="607"/>
        <item x="3201"/>
        <item x="4073"/>
        <item x="2842"/>
        <item x="2534"/>
        <item x="4473"/>
        <item x="1018"/>
        <item x="2335"/>
        <item x="3760"/>
        <item x="606"/>
        <item x="4186"/>
        <item x="4599"/>
        <item x="2672"/>
        <item x="3759"/>
        <item x="1017"/>
        <item x="1193"/>
        <item x="807"/>
        <item x="4072"/>
        <item x="605"/>
        <item x="3200"/>
        <item x="4185"/>
        <item x="3048"/>
        <item x="3758"/>
        <item x="806"/>
        <item x="2841"/>
        <item x="945"/>
        <item x="805"/>
        <item x="1192"/>
        <item x="2252"/>
        <item x="2122"/>
        <item x="1658"/>
        <item x="3902"/>
        <item x="3344"/>
        <item x="1016"/>
        <item x="1974"/>
        <item x="416"/>
        <item x="604"/>
        <item x="4071"/>
        <item x="1809"/>
        <item x="415"/>
        <item x="220"/>
        <item x="1518"/>
        <item x="414"/>
        <item x="4472"/>
        <item x="1015"/>
        <item x="1657"/>
        <item x="2251"/>
        <item x="1191"/>
        <item x="58"/>
        <item x="4598"/>
        <item x="1014"/>
        <item x="2121"/>
        <item x="4471"/>
        <item x="2372"/>
        <item x="804"/>
        <item x="413"/>
        <item x="3343"/>
        <item x="1190"/>
        <item x="803"/>
        <item x="1013"/>
        <item x="1973"/>
        <item x="324"/>
        <item x="412"/>
        <item x="3619"/>
        <item x="2371"/>
        <item x="4470"/>
        <item x="3480"/>
        <item x="3757"/>
        <item x="2671"/>
        <item x="1373"/>
        <item x="57"/>
        <item x="1972"/>
        <item x="4469"/>
        <item x="2250"/>
        <item x="4184"/>
        <item x="219"/>
        <item x="802"/>
        <item x="1012"/>
        <item x="56"/>
        <item x="1517"/>
        <item x="55"/>
        <item x="4723"/>
        <item x="2370"/>
        <item x="2840"/>
        <item x="54"/>
        <item x="1656"/>
        <item x="3756"/>
        <item x="1011"/>
        <item x="53"/>
        <item x="2670"/>
        <item x="1189"/>
        <item x="1808"/>
        <item x="1372"/>
        <item x="1516"/>
        <item x="1655"/>
        <item x="52"/>
        <item x="3618"/>
        <item x="4183"/>
        <item x="3755"/>
        <item x="51"/>
        <item x="1807"/>
        <item x="411"/>
        <item x="801"/>
        <item x="4722"/>
        <item x="4378"/>
        <item x="1188"/>
        <item x="3047"/>
        <item x="1654"/>
        <item x="2249"/>
        <item x="4182"/>
        <item x="1806"/>
        <item x="2197"/>
        <item x="2479"/>
        <item x="1187"/>
        <item x="4597"/>
        <item x="3617"/>
        <item x="4070"/>
        <item x="410"/>
        <item x="4596"/>
        <item x="3342"/>
        <item x="4721"/>
        <item x="4468"/>
        <item x="1186"/>
        <item x="800"/>
        <item x="1010"/>
        <item x="4343"/>
        <item x="4595"/>
        <item x="3616"/>
        <item x="409"/>
        <item x="799"/>
        <item x="4556"/>
        <item x="2669"/>
        <item x="1515"/>
        <item x="50"/>
        <item x="1971"/>
        <item x="218"/>
        <item x="4342"/>
        <item x="2533"/>
        <item x="408"/>
        <item x="4555"/>
        <item x="1514"/>
        <item x="3199"/>
        <item x="4290"/>
        <item x="2532"/>
        <item x="4069"/>
        <item x="407"/>
        <item x="1513"/>
        <item x="2120"/>
        <item x="2668"/>
        <item x="4068"/>
        <item x="603"/>
        <item x="3479"/>
        <item x="2993"/>
        <item x="406"/>
        <item x="4467"/>
        <item x="944"/>
        <item x="405"/>
        <item x="4720"/>
        <item x="3754"/>
        <item x="4067"/>
        <item x="1009"/>
        <item x="2248"/>
        <item x="2839"/>
        <item x="3046"/>
        <item x="3198"/>
        <item x="731"/>
        <item x="4066"/>
        <item x="3753"/>
        <item x="49"/>
        <item x="1931"/>
        <item x="798"/>
        <item x="2247"/>
        <item x="1371"/>
        <item x="1970"/>
        <item x="2838"/>
        <item x="48"/>
        <item x="3752"/>
        <item x="797"/>
        <item x="4594"/>
        <item x="4466"/>
        <item x="217"/>
        <item x="1370"/>
        <item x="4341"/>
        <item x="3901"/>
        <item x="2531"/>
        <item x="404"/>
        <item x="3341"/>
        <item x="4065"/>
        <item x="47"/>
        <item x="796"/>
        <item x="4064"/>
        <item x="2119"/>
        <item x="3197"/>
        <item x="1969"/>
        <item x="3615"/>
        <item x="3045"/>
        <item x="2530"/>
        <item x="2246"/>
        <item x="4063"/>
        <item x="1512"/>
        <item x="2118"/>
        <item x="2529"/>
        <item x="795"/>
        <item x="46"/>
        <item x="4062"/>
        <item x="1968"/>
        <item x="216"/>
        <item x="602"/>
        <item x="2369"/>
        <item x="1008"/>
        <item x="4593"/>
        <item x="2837"/>
        <item x="1185"/>
        <item x="4340"/>
        <item x="3699"/>
        <item x="1967"/>
        <item x="1606"/>
        <item x="3751"/>
        <item x="4465"/>
        <item x="3900"/>
        <item x="2245"/>
        <item x="45"/>
        <item x="2528"/>
        <item x="1369"/>
        <item x="601"/>
        <item x="4339"/>
        <item x="4061"/>
        <item x="1184"/>
        <item x="403"/>
        <item x="3196"/>
        <item x="4060"/>
        <item x="1511"/>
        <item x="3750"/>
        <item x="4181"/>
        <item x="4592"/>
        <item x="2117"/>
        <item x="3478"/>
        <item x="402"/>
        <item x="794"/>
        <item x="4338"/>
        <item x="600"/>
        <item x="1007"/>
        <item x="1653"/>
        <item x="3477"/>
        <item x="2836"/>
        <item x="2116"/>
        <item x="215"/>
        <item x="2244"/>
        <item x="1183"/>
        <item x="2243"/>
        <item x="44"/>
        <item x="3044"/>
        <item x="599"/>
        <item x="1368"/>
        <item x="401"/>
        <item x="3614"/>
        <item x="1966"/>
        <item x="3899"/>
        <item x="1006"/>
        <item x="943"/>
        <item x="3749"/>
        <item x="3748"/>
        <item x="214"/>
        <item x="3613"/>
        <item x="4059"/>
        <item x="3043"/>
        <item x="2667"/>
        <item x="598"/>
        <item x="2835"/>
        <item x="4464"/>
        <item x="1005"/>
        <item x="1652"/>
        <item x="4337"/>
        <item x="1965"/>
        <item x="4463"/>
        <item x="3747"/>
        <item x="213"/>
        <item x="4058"/>
        <item x="597"/>
        <item x="3195"/>
        <item x="400"/>
        <item x="3476"/>
        <item x="4336"/>
        <item x="3475"/>
        <item x="168"/>
        <item x="4591"/>
        <item x="2115"/>
        <item x="4180"/>
        <item x="3474"/>
        <item x="2527"/>
        <item x="3473"/>
        <item x="3612"/>
        <item x="3194"/>
        <item x="596"/>
        <item x="2666"/>
        <item x="1510"/>
        <item x="3472"/>
        <item x="43"/>
        <item x="1930"/>
        <item x="4057"/>
        <item x="3746"/>
        <item x="1182"/>
        <item x="1367"/>
        <item x="3042"/>
        <item x="2665"/>
        <item x="3193"/>
        <item x="2664"/>
        <item x="3192"/>
        <item x="3041"/>
        <item x="42"/>
        <item x="2663"/>
        <item x="2242"/>
        <item x="3471"/>
        <item x="1366"/>
        <item x="4676"/>
        <item x="1181"/>
        <item x="2526"/>
        <item x="4719"/>
        <item x="4335"/>
        <item x="2368"/>
        <item x="1365"/>
        <item x="41"/>
        <item x="4718"/>
        <item x="1180"/>
        <item x="1964"/>
        <item x="4179"/>
        <item x="1929"/>
        <item x="793"/>
        <item x="1004"/>
        <item x="40"/>
        <item x="323"/>
        <item x="595"/>
        <item x="2662"/>
        <item x="1805"/>
        <item x="4178"/>
        <item x="4590"/>
        <item x="2241"/>
        <item x="2661"/>
        <item x="1003"/>
        <item x="792"/>
        <item x="2525"/>
        <item x="2660"/>
        <item x="1804"/>
        <item x="791"/>
        <item x="2524"/>
        <item x="4177"/>
        <item x="790"/>
        <item x="2114"/>
        <item x="730"/>
        <item x="399"/>
        <item x="4717"/>
        <item x="1002"/>
        <item x="1179"/>
        <item x="2659"/>
        <item x="4462"/>
        <item x="4056"/>
        <item x="1364"/>
        <item x="3040"/>
        <item x="2367"/>
        <item x="212"/>
        <item x="1963"/>
        <item x="3191"/>
        <item x="1001"/>
        <item x="1178"/>
        <item x="1509"/>
        <item x="789"/>
        <item x="3039"/>
        <item x="2113"/>
        <item x="211"/>
        <item x="1962"/>
        <item x="4334"/>
        <item x="1803"/>
        <item x="3038"/>
        <item x="210"/>
        <item x="3611"/>
        <item x="398"/>
        <item x="3610"/>
        <item x="39"/>
        <item x="594"/>
        <item x="2112"/>
        <item x="4461"/>
        <item x="3609"/>
        <item x="4333"/>
        <item x="1363"/>
        <item x="1802"/>
        <item x="2658"/>
        <item x="2111"/>
        <item x="397"/>
        <item x="1651"/>
        <item x="788"/>
        <item x="396"/>
        <item x="593"/>
        <item x="3898"/>
        <item x="4460"/>
        <item x="787"/>
        <item x="395"/>
        <item x="3470"/>
        <item x="1961"/>
        <item x="4716"/>
        <item x="2110"/>
        <item x="592"/>
        <item x="4055"/>
        <item x="3340"/>
        <item x="38"/>
        <item x="1960"/>
        <item x="4332"/>
        <item x="3339"/>
        <item x="2109"/>
        <item x="729"/>
        <item x="4589"/>
        <item x="2657"/>
        <item x="1000"/>
        <item x="2834"/>
        <item x="4331"/>
        <item x="3745"/>
        <item x="999"/>
        <item x="2656"/>
        <item x="2833"/>
        <item x="1362"/>
        <item x="3190"/>
        <item x="1959"/>
        <item x="4459"/>
        <item x="591"/>
        <item x="1801"/>
        <item x="1177"/>
        <item x="4176"/>
        <item x="4828"/>
        <item x="590"/>
        <item x="2523"/>
        <item x="4588"/>
        <item x="589"/>
        <item x="1800"/>
        <item x="1799"/>
        <item x="1798"/>
        <item x="1650"/>
        <item x="3189"/>
        <item x="1797"/>
        <item x="588"/>
        <item x="394"/>
        <item x="209"/>
        <item x="1649"/>
        <item x="1648"/>
        <item x="1605"/>
        <item x="3037"/>
        <item x="1958"/>
        <item x="393"/>
        <item x="2366"/>
        <item x="3188"/>
        <item x="392"/>
        <item x="3608"/>
        <item x="1308"/>
        <item x="3744"/>
        <item x="1361"/>
        <item x="4675"/>
        <item x="1647"/>
        <item x="3036"/>
        <item x="37"/>
        <item x="2196"/>
        <item x="998"/>
        <item x="2240"/>
        <item x="3743"/>
        <item x="3469"/>
        <item x="997"/>
        <item x="4458"/>
        <item x="2239"/>
        <item x="786"/>
        <item x="996"/>
        <item x="2365"/>
        <item x="3607"/>
        <item x="1360"/>
        <item x="785"/>
        <item x="784"/>
        <item x="36"/>
        <item x="2238"/>
        <item x="587"/>
        <item x="4054"/>
        <item x="1359"/>
        <item x="2522"/>
        <item x="1358"/>
        <item x="2237"/>
        <item x="35"/>
        <item x="2521"/>
        <item x="391"/>
        <item x="1508"/>
        <item x="4330"/>
        <item x="3606"/>
        <item x="1646"/>
        <item x="2364"/>
        <item x="2108"/>
        <item x="4329"/>
        <item x="3338"/>
        <item x="3035"/>
        <item x="4053"/>
        <item x="4587"/>
        <item x="34"/>
        <item x="2363"/>
        <item x="1176"/>
        <item x="2107"/>
        <item x="2195"/>
        <item x="586"/>
        <item x="1175"/>
        <item x="3134"/>
        <item x="995"/>
        <item x="4289"/>
        <item x="33"/>
        <item x="1957"/>
        <item x="783"/>
        <item x="3897"/>
        <item x="2236"/>
        <item x="3742"/>
        <item x="782"/>
        <item x="3605"/>
        <item x="781"/>
        <item x="3034"/>
        <item x="390"/>
        <item x="4715"/>
        <item x="1174"/>
        <item x="994"/>
        <item x="4586"/>
        <item x="3187"/>
        <item x="1796"/>
        <item x="1357"/>
        <item x="4714"/>
        <item x="4457"/>
        <item x="3186"/>
        <item x="4456"/>
        <item x="2106"/>
        <item x="3741"/>
        <item x="4328"/>
        <item x="2066"/>
        <item x="780"/>
        <item x="3740"/>
        <item x="2520"/>
        <item x="2235"/>
        <item x="2362"/>
        <item x="993"/>
        <item x="585"/>
        <item x="4455"/>
        <item x="779"/>
        <item x="2832"/>
        <item x="1356"/>
        <item x="1604"/>
        <item x="2105"/>
        <item x="1307"/>
        <item x="4175"/>
        <item x="1795"/>
        <item x="4454"/>
        <item x="778"/>
        <item x="584"/>
        <item x="389"/>
        <item x="3185"/>
        <item x="2519"/>
        <item x="208"/>
        <item x="3337"/>
        <item x="1645"/>
        <item x="3298"/>
        <item x="2104"/>
        <item x="1956"/>
        <item x="2655"/>
        <item x="4327"/>
        <item x="1507"/>
        <item x="32"/>
        <item x="1794"/>
        <item x="1173"/>
        <item x="2654"/>
        <item x="4326"/>
        <item x="583"/>
        <item x="3336"/>
        <item x="3563"/>
        <item x="322"/>
        <item x="2653"/>
        <item x="3184"/>
        <item x="1955"/>
        <item x="1470"/>
        <item x="31"/>
        <item x="777"/>
        <item x="2103"/>
        <item x="2102"/>
        <item x="30"/>
        <item x="4713"/>
        <item x="4174"/>
        <item x="388"/>
        <item x="1306"/>
        <item x="1506"/>
        <item x="2234"/>
        <item x="2652"/>
        <item x="2992"/>
        <item x="2361"/>
        <item x="4325"/>
        <item x="29"/>
        <item x="3468"/>
        <item x="776"/>
        <item x="775"/>
        <item x="3335"/>
        <item x="3183"/>
        <item x="4417"/>
        <item x="2233"/>
        <item x="4173"/>
        <item x="3467"/>
        <item x="387"/>
        <item x="321"/>
        <item x="1505"/>
        <item x="207"/>
        <item x="2518"/>
        <item x="206"/>
        <item x="4585"/>
        <item x="1954"/>
        <item x="4172"/>
        <item x="3182"/>
        <item x="4171"/>
        <item x="2232"/>
        <item x="3896"/>
        <item x="1172"/>
        <item x="2065"/>
        <item x="205"/>
        <item x="4324"/>
        <item x="4323"/>
        <item x="774"/>
        <item x="1504"/>
        <item x="2231"/>
        <item x="773"/>
        <item x="28"/>
        <item x="992"/>
        <item x="2064"/>
        <item x="2517"/>
        <item x="1171"/>
        <item x="3895"/>
        <item x="3033"/>
        <item x="2101"/>
        <item x="1644"/>
        <item x="3739"/>
        <item x="772"/>
        <item x="3894"/>
        <item x="1953"/>
        <item x="991"/>
        <item x="4712"/>
        <item x="386"/>
        <item x="2831"/>
        <item x="3738"/>
        <item x="3334"/>
        <item x="1170"/>
        <item x="582"/>
        <item x="1169"/>
        <item x="1168"/>
        <item x="1503"/>
        <item x="2830"/>
        <item x="1167"/>
        <item x="3466"/>
        <item x="1643"/>
        <item x="4453"/>
        <item x="990"/>
        <item x="1355"/>
        <item x="771"/>
        <item x="3604"/>
        <item x="1952"/>
        <item x="204"/>
        <item x="4052"/>
        <item x="3893"/>
        <item x="4584"/>
        <item x="1642"/>
        <item x="2100"/>
        <item x="1951"/>
        <item x="3181"/>
        <item x="770"/>
        <item x="385"/>
        <item x="3333"/>
        <item x="2099"/>
        <item x="581"/>
        <item x="3603"/>
        <item x="3892"/>
        <item x="2829"/>
        <item x="580"/>
        <item x="3737"/>
        <item x="3032"/>
        <item x="384"/>
        <item x="3031"/>
        <item x="3602"/>
        <item x="4322"/>
        <item x="2360"/>
        <item x="4321"/>
        <item x="383"/>
        <item x="382"/>
        <item x="3030"/>
        <item x="4320"/>
        <item x="1166"/>
        <item x="3180"/>
        <item x="1793"/>
        <item x="2828"/>
        <item x="203"/>
        <item x="381"/>
        <item x="4711"/>
        <item x="1641"/>
        <item x="2516"/>
        <item x="3465"/>
        <item x="3029"/>
        <item x="3028"/>
        <item x="2515"/>
        <item x="3027"/>
        <item x="4710"/>
        <item x="380"/>
        <item x="1165"/>
        <item x="2991"/>
        <item x="1759"/>
        <item x="3464"/>
        <item x="1792"/>
        <item x="202"/>
        <item x="4170"/>
        <item x="27"/>
        <item x="1164"/>
        <item x="2230"/>
        <item x="769"/>
        <item x="3463"/>
        <item x="3179"/>
        <item x="579"/>
        <item x="1354"/>
        <item x="4452"/>
        <item x="2514"/>
        <item x="3462"/>
        <item x="4583"/>
        <item x="3332"/>
        <item x="201"/>
        <item x="3026"/>
        <item x="1353"/>
        <item x="1502"/>
        <item x="3891"/>
        <item x="2359"/>
        <item x="4051"/>
        <item x="578"/>
        <item x="4709"/>
        <item x="1352"/>
        <item x="3178"/>
        <item x="3461"/>
        <item x="577"/>
        <item x="4416"/>
        <item x="1163"/>
        <item x="3460"/>
        <item x="1791"/>
        <item x="26"/>
        <item x="2651"/>
        <item x="3331"/>
        <item x="4582"/>
        <item x="576"/>
        <item x="4169"/>
        <item x="4674"/>
        <item x="2358"/>
        <item x="379"/>
        <item x="1603"/>
        <item x="1640"/>
        <item x="575"/>
        <item x="3025"/>
        <item x="1501"/>
        <item x="1351"/>
        <item x="4827"/>
        <item x="1162"/>
        <item x="4581"/>
        <item x="3601"/>
        <item x="2098"/>
        <item x="3459"/>
        <item x="2827"/>
        <item x="1950"/>
        <item x="989"/>
        <item x="1350"/>
        <item x="3177"/>
        <item x="2513"/>
        <item x="4580"/>
        <item x="1790"/>
        <item x="1349"/>
        <item x="3600"/>
        <item x="4319"/>
        <item x="3024"/>
        <item x="4708"/>
        <item x="378"/>
        <item x="574"/>
        <item x="1161"/>
        <item x="3458"/>
        <item x="200"/>
        <item x="1949"/>
        <item x="3176"/>
        <item x="4318"/>
        <item x="1160"/>
        <item x="573"/>
        <item x="3023"/>
        <item x="4707"/>
        <item x="4317"/>
        <item x="377"/>
        <item x="25"/>
        <item x="2650"/>
        <item x="1500"/>
        <item x="1159"/>
        <item x="4451"/>
        <item x="4050"/>
        <item x="3599"/>
        <item x="4049"/>
        <item x="3457"/>
        <item x="4706"/>
        <item x="2229"/>
        <item x="1129"/>
        <item x="3330"/>
        <item x="4048"/>
        <item x="4450"/>
        <item x="1499"/>
        <item x="2097"/>
        <item x="1348"/>
        <item x="1158"/>
        <item x="4579"/>
        <item x="3598"/>
        <item x="24"/>
        <item x="768"/>
        <item x="1157"/>
        <item x="3297"/>
        <item x="23"/>
        <item x="2357"/>
        <item x="4449"/>
        <item x="167"/>
        <item x="376"/>
        <item x="3698"/>
        <item x="2826"/>
        <item x="22"/>
        <item x="4705"/>
        <item x="1639"/>
        <item x="3329"/>
        <item x="572"/>
        <item x="3890"/>
        <item x="571"/>
        <item x="1156"/>
        <item x="4578"/>
        <item x="3328"/>
        <item x="199"/>
        <item x="375"/>
        <item x="1789"/>
        <item x="2356"/>
        <item x="2096"/>
        <item x="1155"/>
        <item x="2825"/>
        <item x="4704"/>
        <item x="3889"/>
        <item x="3597"/>
        <item x="21"/>
        <item x="2824"/>
        <item x="4168"/>
        <item x="2228"/>
        <item x="4316"/>
        <item x="198"/>
        <item x="767"/>
        <item x="2783"/>
        <item x="3456"/>
        <item x="2355"/>
        <item x="4577"/>
        <item x="3327"/>
        <item x="374"/>
        <item x="20"/>
        <item x="2095"/>
        <item x="4448"/>
        <item x="4703"/>
        <item x="3736"/>
        <item x="4576"/>
        <item x="2619"/>
        <item x="2823"/>
        <item x="988"/>
        <item x="19"/>
        <item x="570"/>
        <item x="373"/>
        <item x="4702"/>
        <item x="1498"/>
        <item x="372"/>
        <item x="2822"/>
        <item x="2094"/>
        <item x="4047"/>
        <item x="4167"/>
        <item x="766"/>
        <item x="3175"/>
        <item x="1497"/>
        <item x="2478"/>
        <item x="3326"/>
        <item x="3596"/>
        <item x="765"/>
        <item x="2227"/>
        <item x="3735"/>
        <item x="2821"/>
        <item x="569"/>
        <item x="4166"/>
        <item x="568"/>
        <item x="3734"/>
        <item x="3022"/>
        <item x="2649"/>
        <item x="3455"/>
        <item x="3174"/>
        <item x="4315"/>
        <item x="197"/>
        <item x="2354"/>
        <item x="2648"/>
        <item x="4046"/>
        <item x="1788"/>
        <item x="567"/>
        <item x="196"/>
        <item x="2782"/>
        <item x="4314"/>
        <item x="4045"/>
        <item x="4447"/>
        <item x="4044"/>
        <item x="4313"/>
        <item x="764"/>
        <item x="371"/>
        <item x="18"/>
        <item x="566"/>
        <item x="4701"/>
        <item x="3173"/>
        <item x="3325"/>
        <item x="2353"/>
        <item x="2512"/>
        <item x="2511"/>
        <item x="2352"/>
        <item x="3733"/>
        <item x="370"/>
        <item x="17"/>
        <item x="369"/>
        <item x="987"/>
        <item x="3296"/>
        <item x="2351"/>
        <item x="3172"/>
        <item x="1496"/>
        <item x="2820"/>
        <item x="368"/>
        <item x="4043"/>
        <item x="2226"/>
        <item x="1638"/>
        <item x="3732"/>
        <item x="1787"/>
        <item x="1469"/>
        <item x="3171"/>
        <item x="3021"/>
        <item x="565"/>
        <item x="16"/>
        <item x="3595"/>
        <item x="3170"/>
        <item x="763"/>
        <item x="3454"/>
        <item x="195"/>
        <item x="1347"/>
        <item x="2819"/>
        <item x="4165"/>
        <item x="15"/>
        <item x="1948"/>
        <item x="4446"/>
        <item x="986"/>
        <item x="367"/>
        <item x="3020"/>
        <item x="3562"/>
        <item x="2647"/>
        <item x="985"/>
        <item x="2225"/>
        <item x="3324"/>
        <item x="2350"/>
        <item x="2093"/>
        <item x="1346"/>
        <item x="3731"/>
        <item x="3019"/>
        <item x="14"/>
        <item x="4445"/>
        <item x="4575"/>
        <item x="1154"/>
        <item x="366"/>
        <item x="762"/>
        <item x="3323"/>
        <item x="3730"/>
        <item x="13"/>
        <item x="4312"/>
        <item x="3888"/>
        <item x="564"/>
        <item x="2646"/>
        <item x="3594"/>
        <item x="3729"/>
        <item x="3728"/>
        <item x="1786"/>
        <item x="3453"/>
        <item x="3887"/>
        <item x="1637"/>
        <item x="4164"/>
        <item x="761"/>
        <item x="2645"/>
        <item x="365"/>
        <item x="1495"/>
        <item x="4574"/>
        <item x="984"/>
        <item x="2092"/>
        <item x="3886"/>
        <item x="4700"/>
        <item x="2224"/>
        <item x="2510"/>
        <item x="3322"/>
        <item x="12"/>
        <item x="1636"/>
        <item x="1153"/>
        <item x="3452"/>
        <item x="4699"/>
        <item x="2091"/>
        <item x="1152"/>
        <item x="2818"/>
        <item x="364"/>
        <item x="760"/>
        <item x="1494"/>
        <item x="3593"/>
        <item x="3018"/>
        <item x="1151"/>
        <item x="4311"/>
        <item x="2817"/>
        <item x="1128"/>
        <item x="1345"/>
        <item x="3017"/>
        <item x="3321"/>
        <item x="1493"/>
        <item x="2509"/>
        <item x="2349"/>
        <item x="759"/>
        <item x="3320"/>
        <item x="2090"/>
        <item x="983"/>
        <item x="2816"/>
        <item x="758"/>
        <item x="1635"/>
        <item x="363"/>
        <item x="563"/>
        <item x="1150"/>
        <item x="2223"/>
        <item x="1492"/>
        <item x="4310"/>
        <item x="1634"/>
        <item x="4444"/>
        <item x="2508"/>
        <item x="362"/>
        <item x="3016"/>
        <item x="2815"/>
        <item x="3592"/>
        <item x="4288"/>
        <item x="361"/>
        <item x="2063"/>
        <item x="3169"/>
        <item x="3015"/>
        <item x="1758"/>
        <item x="3885"/>
        <item x="1491"/>
        <item x="982"/>
        <item x="2814"/>
        <item x="4309"/>
        <item x="3168"/>
        <item x="4698"/>
        <item x="4573"/>
        <item x="4697"/>
        <item x="4696"/>
        <item x="11"/>
        <item x="562"/>
        <item x="4443"/>
        <item x="3167"/>
        <item x="4442"/>
        <item x="360"/>
        <item x="194"/>
        <item x="2089"/>
        <item x="4441"/>
        <item x="1633"/>
        <item x="3014"/>
        <item x="10"/>
        <item x="2813"/>
        <item x="3591"/>
        <item x="3590"/>
        <item x="561"/>
        <item x="560"/>
        <item x="4572"/>
        <item x="559"/>
        <item x="359"/>
        <item x="2222"/>
        <item x="3884"/>
        <item x="3319"/>
        <item x="558"/>
        <item x="1785"/>
        <item x="4308"/>
        <item x="557"/>
        <item x="1632"/>
        <item x="2348"/>
        <item x="4440"/>
        <item x="2812"/>
        <item x="2811"/>
        <item x="1305"/>
        <item x="981"/>
        <item x="3166"/>
        <item x="3883"/>
        <item x="1490"/>
        <item x="1631"/>
        <item x="1344"/>
        <item x="1630"/>
        <item x="1629"/>
        <item x="2221"/>
        <item x="3882"/>
        <item x="3429"/>
        <item x="2088"/>
        <item x="3697"/>
        <item x="3589"/>
        <item x="2347"/>
        <item x="2062"/>
        <item x="3727"/>
        <item x="3318"/>
        <item x="2810"/>
        <item x="1149"/>
        <item x="1343"/>
        <item x="2087"/>
        <item x="4163"/>
        <item x="1342"/>
        <item x="2507"/>
        <item x="757"/>
        <item x="2809"/>
        <item x="4673"/>
        <item x="980"/>
        <item x="2644"/>
        <item x="979"/>
        <item x="358"/>
        <item x="978"/>
        <item x="3165"/>
        <item x="3164"/>
        <item x="357"/>
        <item x="556"/>
        <item x="3588"/>
        <item x="1341"/>
        <item x="356"/>
        <item x="3587"/>
        <item x="1148"/>
        <item x="3726"/>
        <item x="3317"/>
        <item x="1628"/>
        <item x="977"/>
        <item x="1627"/>
        <item x="756"/>
        <item x="355"/>
        <item x="1340"/>
        <item x="3316"/>
        <item x="354"/>
        <item x="3881"/>
        <item x="1147"/>
        <item x="3315"/>
        <item x="2506"/>
        <item x="4307"/>
        <item x="1146"/>
        <item x="3163"/>
        <item x="3586"/>
        <item x="4695"/>
        <item x="353"/>
        <item x="1145"/>
        <item x="1339"/>
        <item x="755"/>
        <item x="754"/>
        <item x="193"/>
        <item x="352"/>
        <item x="4571"/>
        <item x="2346"/>
        <item x="4570"/>
        <item x="1626"/>
        <item x="3162"/>
        <item x="4042"/>
        <item x="2505"/>
        <item x="976"/>
        <item x="9"/>
        <item x="1489"/>
        <item x="555"/>
        <item x="2618"/>
        <item x="3161"/>
        <item x="3013"/>
        <item x="975"/>
        <item x="192"/>
        <item x="3295"/>
        <item x="3314"/>
        <item x="4415"/>
        <item x="4306"/>
        <item x="4439"/>
        <item x="1625"/>
        <item x="3160"/>
        <item x="351"/>
        <item x="3880"/>
        <item x="8"/>
        <item x="4694"/>
        <item x="4041"/>
        <item x="3725"/>
        <item x="3159"/>
        <item x="1144"/>
        <item x="2220"/>
        <item x="3724"/>
        <item x="4693"/>
        <item x="1143"/>
        <item x="1142"/>
        <item x="3585"/>
        <item x="4692"/>
        <item x="1784"/>
        <item x="1338"/>
        <item x="2219"/>
        <item x="1337"/>
        <item x="4691"/>
        <item x="3012"/>
        <item x="3313"/>
        <item x="554"/>
        <item x="3158"/>
        <item x="2808"/>
        <item x="4162"/>
        <item x="2345"/>
        <item x="974"/>
        <item x="753"/>
        <item x="2643"/>
        <item x="4569"/>
        <item x="2218"/>
        <item x="4438"/>
        <item x="3294"/>
        <item x="3451"/>
        <item x="752"/>
        <item x="2217"/>
        <item x="1468"/>
        <item x="2086"/>
        <item x="553"/>
        <item x="552"/>
        <item x="2504"/>
        <item x="3450"/>
        <item x="2216"/>
        <item x="2503"/>
        <item x="4161"/>
        <item x="3312"/>
        <item x="191"/>
        <item x="3723"/>
        <item x="4437"/>
        <item x="973"/>
        <item x="3311"/>
        <item x="7"/>
        <item x="1624"/>
        <item x="2502"/>
        <item x="2807"/>
        <item x="4414"/>
        <item x="3584"/>
        <item x="2501"/>
        <item x="4413"/>
        <item x="4436"/>
        <item x="4305"/>
        <item x="3449"/>
        <item x="4826"/>
        <item x="2806"/>
        <item x="3310"/>
        <item x="1141"/>
        <item x="2215"/>
        <item x="3133"/>
        <item x="1336"/>
        <item x="3583"/>
        <item x="1623"/>
        <item x="2500"/>
        <item x="2085"/>
        <item x="4568"/>
        <item x="972"/>
        <item x="751"/>
        <item x="3309"/>
        <item x="971"/>
        <item x="1947"/>
        <item x="2617"/>
        <item x="1757"/>
        <item x="2084"/>
        <item x="2616"/>
        <item x="3879"/>
        <item x="2499"/>
        <item x="4304"/>
        <item x="3582"/>
        <item x="4672"/>
        <item x="1335"/>
        <item x="750"/>
        <item x="350"/>
        <item x="2498"/>
        <item x="3448"/>
        <item x="2214"/>
        <item x="1140"/>
        <item x="4303"/>
        <item x="551"/>
        <item x="349"/>
        <item x="1488"/>
        <item x="3308"/>
        <item x="749"/>
        <item x="4435"/>
        <item x="2213"/>
        <item x="4040"/>
        <item x="4690"/>
        <item x="2642"/>
        <item x="2805"/>
        <item x="190"/>
        <item x="2212"/>
        <item x="4160"/>
        <item x="2804"/>
        <item x="2497"/>
        <item x="348"/>
        <item x="4159"/>
        <item x="970"/>
        <item x="3307"/>
        <item x="2803"/>
        <item x="3878"/>
        <item x="3011"/>
        <item x="969"/>
        <item x="1622"/>
        <item x="4287"/>
        <item x="347"/>
        <item x="968"/>
        <item x="2061"/>
        <item x="4039"/>
        <item x="4158"/>
        <item x="6"/>
        <item x="1487"/>
        <item x="1467"/>
        <item x="1783"/>
        <item x="3696"/>
        <item x="4434"/>
        <item x="4038"/>
        <item x="1334"/>
        <item x="967"/>
        <item x="2496"/>
        <item x="3306"/>
        <item x="1946"/>
        <item x="2495"/>
        <item x="5"/>
        <item x="1333"/>
        <item x="748"/>
        <item x="2494"/>
        <item x="3722"/>
        <item x="1945"/>
        <item x="966"/>
        <item x="4567"/>
        <item x="4689"/>
        <item x="2477"/>
        <item x="3581"/>
        <item x="2493"/>
        <item x="1304"/>
        <item x="3157"/>
        <item x="965"/>
        <item x="4037"/>
        <item x="2211"/>
        <item x="942"/>
        <item x="3721"/>
        <item x="2083"/>
        <item x="3156"/>
        <item x="4433"/>
        <item x="2615"/>
        <item x="3155"/>
        <item x="1944"/>
        <item x="346"/>
        <item x="1782"/>
        <item x="3580"/>
        <item x="4302"/>
        <item x="345"/>
        <item x="4825"/>
        <item x="747"/>
        <item x="3447"/>
        <item x="189"/>
        <item x="3446"/>
        <item x="1781"/>
        <item x="964"/>
        <item x="3010"/>
        <item x="4824"/>
        <item x="344"/>
        <item x="2082"/>
        <item x="2781"/>
        <item x="2210"/>
        <item x="3720"/>
        <item x="2802"/>
        <item x="3293"/>
        <item x="963"/>
        <item x="1621"/>
        <item x="2801"/>
        <item x="1928"/>
        <item x="343"/>
        <item x="188"/>
        <item x="342"/>
        <item x="2209"/>
        <item x="187"/>
        <item x="2208"/>
        <item x="341"/>
        <item x="1139"/>
        <item x="3009"/>
        <item x="962"/>
        <item x="961"/>
        <item x="3860"/>
        <item x="3154"/>
        <item x="2800"/>
        <item x="2081"/>
        <item x="1138"/>
        <item x="2080"/>
        <item x="1486"/>
        <item x="186"/>
        <item x="1332"/>
        <item x="3305"/>
        <item x="4688"/>
        <item x="2641"/>
        <item x="4432"/>
        <item x="3008"/>
        <item x="1780"/>
        <item x="3877"/>
        <item x="2207"/>
        <item x="2206"/>
        <item x="960"/>
        <item x="4566"/>
        <item x="2079"/>
        <item x="2078"/>
        <item x="2799"/>
        <item x="959"/>
        <item x="4157"/>
        <item x="1485"/>
        <item x="3719"/>
        <item x="2205"/>
        <item x="2798"/>
        <item x="3445"/>
        <item x="1620"/>
        <item x="746"/>
        <item x="3718"/>
        <item x="3876"/>
        <item x="3153"/>
        <item x="340"/>
        <item x="4301"/>
        <item x="3007"/>
        <item x="1331"/>
        <item x="2797"/>
        <item x="3152"/>
        <item x="3875"/>
        <item x="2077"/>
        <item x="550"/>
        <item x="958"/>
        <item x="1484"/>
        <item x="4"/>
        <item x="2204"/>
        <item x="3304"/>
        <item x="3151"/>
        <item x="957"/>
        <item x="3150"/>
        <item x="3149"/>
        <item x="1619"/>
        <item x="1483"/>
        <item x="549"/>
        <item x="4300"/>
        <item x="3006"/>
        <item x="2640"/>
        <item x="3148"/>
        <item x="2076"/>
        <item x="185"/>
        <item x="1927"/>
        <item x="1303"/>
        <item x="3005"/>
        <item x="3147"/>
        <item x="339"/>
        <item x="4299"/>
        <item x="1330"/>
        <item x="1779"/>
        <item x="4298"/>
        <item x="2796"/>
        <item x="184"/>
        <item x="1943"/>
        <item x="2639"/>
        <item x="183"/>
        <item x="3146"/>
        <item x="3"/>
        <item x="1618"/>
        <item x="3145"/>
        <item x="4036"/>
        <item x="1778"/>
        <item x="3444"/>
        <item x="2638"/>
        <item x="3004"/>
        <item x="320"/>
        <item x="3859"/>
        <item x="2637"/>
        <item x="4431"/>
        <item x="1137"/>
        <item x="3428"/>
        <item x="1617"/>
        <item x="1482"/>
        <item x="4565"/>
        <item x="3874"/>
        <item x="1602"/>
        <item x="2636"/>
        <item x="1616"/>
        <item x="956"/>
        <item x="745"/>
        <item x="3443"/>
        <item x="3717"/>
        <item x="2"/>
        <item x="4430"/>
        <item x="338"/>
        <item x="548"/>
        <item x="3579"/>
        <item x="1777"/>
        <item x="2075"/>
        <item x="744"/>
        <item x="3442"/>
        <item x="1615"/>
        <item x="3003"/>
        <item x="2795"/>
        <item x="4029"/>
        <item x="4671"/>
        <item x="3716"/>
        <item x="536"/>
        <item x="1614"/>
        <item x="2334"/>
        <item x="1481"/>
        <item x="3715"/>
        <item x="3144"/>
        <item x="2990"/>
        <item x="3143"/>
        <item x="1329"/>
        <item x="3002"/>
        <item x="2794"/>
        <item x="3578"/>
        <item x="1480"/>
        <item x="2074"/>
        <item x="337"/>
        <item x="4297"/>
        <item x="547"/>
        <item x="2203"/>
        <item x="4035"/>
        <item x="4429"/>
        <item x="2793"/>
        <item x="4034"/>
        <item x="3441"/>
        <item x="4687"/>
        <item x="1"/>
        <item x="955"/>
        <item x="3714"/>
        <item x="954"/>
        <item x="4033"/>
        <item x="4156"/>
        <item x="3873"/>
        <item x="2073"/>
        <item x="1776"/>
        <item x="2492"/>
        <item x="0"/>
        <item x="4155"/>
        <item x="3577"/>
        <item x="3872"/>
        <item x="953"/>
        <item t="default"/>
      </items>
    </pivotField>
    <pivotField axis="axisRow" showAll="0">
      <items count="49">
        <item x="24"/>
        <item x="27"/>
        <item x="5"/>
        <item x="1"/>
        <item x="25"/>
        <item x="2"/>
        <item x="39"/>
        <item x="29"/>
        <item x="45"/>
        <item x="16"/>
        <item x="0"/>
        <item x="36"/>
        <item x="35"/>
        <item x="43"/>
        <item x="30"/>
        <item x="37"/>
        <item x="4"/>
        <item x="3"/>
        <item x="12"/>
        <item x="11"/>
        <item x="21"/>
        <item x="15"/>
        <item x="41"/>
        <item x="14"/>
        <item x="19"/>
        <item x="22"/>
        <item x="17"/>
        <item x="47"/>
        <item x="8"/>
        <item x="34"/>
        <item x="23"/>
        <item x="13"/>
        <item x="28"/>
        <item x="6"/>
        <item x="42"/>
        <item x="20"/>
        <item x="26"/>
        <item x="32"/>
        <item x="46"/>
        <item x="10"/>
        <item x="40"/>
        <item x="18"/>
        <item x="31"/>
        <item x="33"/>
        <item x="9"/>
        <item x="38"/>
        <item x="44"/>
        <item x="7"/>
        <item t="default"/>
      </items>
    </pivotField>
    <pivotField dataField="1" showAll="0"/>
    <pivotField showAll="0">
      <items count="8">
        <item x="3"/>
        <item x="4"/>
        <item x="1"/>
        <item x="2"/>
        <item x="6"/>
        <item x="5"/>
        <item x="0"/>
        <item t="default"/>
      </items>
    </pivotField>
    <pivotField axis="axisPage" multipleItemSelectionAllowed="1" showAll="0">
      <items count="8">
        <item h="1" x="4"/>
        <item h="1" x="0"/>
        <item h="1" x="1"/>
        <item h="1" x="2"/>
        <item h="1" x="3"/>
        <item x="6"/>
        <item h="1" x="5"/>
        <item t="default"/>
      </items>
    </pivotField>
    <pivotField showAll="0">
      <items count="13">
        <item x="7"/>
        <item x="0"/>
        <item x="11"/>
        <item x="3"/>
        <item x="8"/>
        <item x="4"/>
        <item x="1"/>
        <item x="10"/>
        <item x="6"/>
        <item x="9"/>
        <item x="2"/>
        <item x="5"/>
        <item t="default"/>
      </items>
    </pivotField>
    <pivotField showAll="0"/>
    <pivotField showAll="0"/>
    <pivotField showAll="0"/>
    <pivotField showAll="0"/>
    <pivotField numFmtId="44" showAll="0"/>
    <pivotField showAll="0">
      <items count="8">
        <item x="3"/>
        <item x="4"/>
        <item x="5"/>
        <item x="6"/>
        <item x="0"/>
        <item x="1"/>
        <item x="2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3"/>
  </rowFields>
  <rowItems count="19">
    <i>
      <x v="1"/>
    </i>
    <i>
      <x v="4"/>
    </i>
    <i>
      <x v="6"/>
    </i>
    <i>
      <x v="7"/>
    </i>
    <i>
      <x v="8"/>
    </i>
    <i>
      <x v="11"/>
    </i>
    <i>
      <x v="13"/>
    </i>
    <i>
      <x v="14"/>
    </i>
    <i>
      <x v="15"/>
    </i>
    <i>
      <x v="27"/>
    </i>
    <i>
      <x v="32"/>
    </i>
    <i>
      <x v="36"/>
    </i>
    <i>
      <x v="37"/>
    </i>
    <i>
      <x v="38"/>
    </i>
    <i>
      <x v="40"/>
    </i>
    <i>
      <x v="42"/>
    </i>
    <i>
      <x v="43"/>
    </i>
    <i>
      <x v="45"/>
    </i>
    <i t="grand">
      <x/>
    </i>
  </rowItems>
  <colItems count="1">
    <i/>
  </colItems>
  <pageFields count="1">
    <pageField fld="6" hier="-1"/>
  </pageFields>
  <dataFields count="1">
    <dataField name="Sum of Qty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A02C8-4886-4BDA-806D-1368BC5B654E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11:K15" firstHeaderRow="1" firstDataRow="1" firstDataCol="1" rowPageCount="1" colPageCount="1"/>
  <pivotFields count="17">
    <pivotField showAll="0"/>
    <pivotField numFmtId="14" showAll="0"/>
    <pivotField numFmtId="164" showAll="0">
      <items count="4841">
        <item x="1302"/>
        <item x="3561"/>
        <item x="4405"/>
        <item x="4404"/>
        <item x="4554"/>
        <item x="2344"/>
        <item x="1127"/>
        <item x="1466"/>
        <item x="4553"/>
        <item x="4552"/>
        <item x="3560"/>
        <item x="2476"/>
        <item x="4403"/>
        <item x="4823"/>
        <item x="4402"/>
        <item x="4551"/>
        <item x="1301"/>
        <item x="1126"/>
        <item x="2194"/>
        <item x="2780"/>
        <item x="3292"/>
        <item x="166"/>
        <item x="1300"/>
        <item x="2779"/>
        <item x="2614"/>
        <item x="3291"/>
        <item x="1601"/>
        <item x="535"/>
        <item x="2778"/>
        <item x="1465"/>
        <item x="3713"/>
        <item x="4550"/>
        <item x="4670"/>
        <item x="2475"/>
        <item x="2343"/>
        <item x="3695"/>
        <item x="319"/>
        <item x="4822"/>
        <item x="1299"/>
        <item x="2342"/>
        <item x="1756"/>
        <item x="4821"/>
        <item x="1125"/>
        <item x="1755"/>
        <item x="2333"/>
        <item x="1754"/>
        <item x="2491"/>
        <item x="1124"/>
        <item x="1464"/>
        <item x="1600"/>
        <item x="2490"/>
        <item x="4669"/>
        <item x="3559"/>
        <item x="3694"/>
        <item x="2474"/>
        <item x="2613"/>
        <item x="1599"/>
        <item x="1598"/>
        <item x="1298"/>
        <item x="2777"/>
        <item x="2332"/>
        <item x="1753"/>
        <item x="3440"/>
        <item x="4668"/>
        <item x="2635"/>
        <item x="4401"/>
        <item x="4667"/>
        <item x="165"/>
        <item x="1597"/>
        <item x="2489"/>
        <item x="3290"/>
        <item x="4400"/>
        <item x="1596"/>
        <item x="2634"/>
        <item x="3858"/>
        <item x="2473"/>
        <item x="2776"/>
        <item x="1297"/>
        <item x="2488"/>
        <item x="3427"/>
        <item x="1463"/>
        <item x="3857"/>
        <item x="2472"/>
        <item x="2775"/>
        <item x="534"/>
        <item x="1462"/>
        <item x="3558"/>
        <item x="2612"/>
        <item x="318"/>
        <item x="4549"/>
        <item x="2611"/>
        <item x="4399"/>
        <item x="3856"/>
        <item x="546"/>
        <item x="3557"/>
        <item x="3693"/>
        <item x="2774"/>
        <item x="182"/>
        <item x="2773"/>
        <item x="1595"/>
        <item x="533"/>
        <item x="2633"/>
        <item x="1752"/>
        <item x="3712"/>
        <item x="1296"/>
        <item x="2471"/>
        <item x="1123"/>
        <item x="4548"/>
        <item x="4547"/>
        <item x="336"/>
        <item x="1751"/>
        <item x="1122"/>
        <item x="1295"/>
        <item x="4546"/>
        <item x="3556"/>
        <item x="1750"/>
        <item x="4545"/>
        <item x="4544"/>
        <item x="2792"/>
        <item x="3692"/>
        <item x="3555"/>
        <item x="4686"/>
        <item x="1121"/>
        <item x="4820"/>
        <item x="2772"/>
        <item x="1120"/>
        <item x="164"/>
        <item x="2610"/>
        <item x="4286"/>
        <item x="163"/>
        <item x="1461"/>
        <item x="3289"/>
        <item x="3855"/>
        <item x="1749"/>
        <item x="2193"/>
        <item x="2331"/>
        <item x="317"/>
        <item x="4412"/>
        <item x="1594"/>
        <item x="2330"/>
        <item x="4819"/>
        <item x="4428"/>
        <item x="1460"/>
        <item x="2632"/>
        <item x="3554"/>
        <item x="4411"/>
        <item x="162"/>
        <item x="4666"/>
        <item x="4564"/>
        <item x="1119"/>
        <item x="3711"/>
        <item x="161"/>
        <item x="1593"/>
        <item x="3553"/>
        <item x="3854"/>
        <item x="4818"/>
        <item x="728"/>
        <item x="4665"/>
        <item x="532"/>
        <item x="3288"/>
        <item x="2771"/>
        <item x="3426"/>
        <item x="727"/>
        <item x="1775"/>
        <item x="4839"/>
        <item x="1592"/>
        <item x="316"/>
        <item x="160"/>
        <item x="3287"/>
        <item x="1459"/>
        <item x="1458"/>
        <item x="315"/>
        <item x="2329"/>
        <item x="2770"/>
        <item x="314"/>
        <item x="1591"/>
        <item x="2470"/>
        <item x="1748"/>
        <item x="1118"/>
        <item x="2769"/>
        <item x="313"/>
        <item x="1457"/>
        <item x="4543"/>
        <item x="3552"/>
        <item x="4817"/>
        <item x="1294"/>
        <item x="3853"/>
        <item x="159"/>
        <item x="3691"/>
        <item x="2328"/>
        <item x="312"/>
        <item x="4816"/>
        <item x="3852"/>
        <item x="3425"/>
        <item x="311"/>
        <item x="1293"/>
        <item x="1747"/>
        <item x="4285"/>
        <item x="3690"/>
        <item x="3424"/>
        <item x="4028"/>
        <item x="4410"/>
        <item x="531"/>
        <item x="1292"/>
        <item x="3576"/>
        <item x="4542"/>
        <item x="158"/>
        <item x="2768"/>
        <item x="1746"/>
        <item x="3851"/>
        <item x="4815"/>
        <item x="4814"/>
        <item x="335"/>
        <item x="4664"/>
        <item x="3286"/>
        <item x="157"/>
        <item x="3871"/>
        <item x="4663"/>
        <item x="4662"/>
        <item x="2989"/>
        <item x="310"/>
        <item x="3551"/>
        <item x="1456"/>
        <item x="309"/>
        <item x="1291"/>
        <item x="3850"/>
        <item x="726"/>
        <item x="2469"/>
        <item x="4541"/>
        <item x="2988"/>
        <item x="725"/>
        <item x="2767"/>
        <item x="1455"/>
        <item x="1590"/>
        <item x="3285"/>
        <item x="1454"/>
        <item x="2327"/>
        <item x="1926"/>
        <item x="2791"/>
        <item x="1589"/>
        <item x="4661"/>
        <item x="308"/>
        <item x="1453"/>
        <item x="307"/>
        <item x="4027"/>
        <item x="156"/>
        <item x="2468"/>
        <item x="2192"/>
        <item x="530"/>
        <item x="2609"/>
        <item x="155"/>
        <item x="306"/>
        <item x="4660"/>
        <item x="1117"/>
        <item x="2987"/>
        <item x="1452"/>
        <item x="154"/>
        <item x="3550"/>
        <item x="3689"/>
        <item x="3549"/>
        <item x="1451"/>
        <item x="529"/>
        <item x="3849"/>
        <item x="153"/>
        <item x="2467"/>
        <item x="4563"/>
        <item x="2608"/>
        <item x="3548"/>
        <item x="724"/>
        <item x="4540"/>
        <item x="2766"/>
        <item x="3870"/>
        <item x="181"/>
        <item x="2191"/>
        <item x="4659"/>
        <item x="3284"/>
        <item x="1450"/>
        <item x="3423"/>
        <item x="3422"/>
        <item x="180"/>
        <item x="2986"/>
        <item x="2466"/>
        <item x="4539"/>
        <item x="2985"/>
        <item x="2190"/>
        <item x="2465"/>
        <item x="743"/>
        <item x="4813"/>
        <item x="1116"/>
        <item x="2765"/>
        <item x="3283"/>
        <item x="2984"/>
        <item x="305"/>
        <item x="1925"/>
        <item x="1745"/>
        <item x="1744"/>
        <item x="1924"/>
        <item x="2341"/>
        <item x="4409"/>
        <item x="1923"/>
        <item x="4812"/>
        <item x="723"/>
        <item x="2326"/>
        <item x="528"/>
        <item x="2189"/>
        <item x="4811"/>
        <item x="3421"/>
        <item x="3848"/>
        <item x="527"/>
        <item x="1743"/>
        <item x="4810"/>
        <item x="4809"/>
        <item x="2188"/>
        <item x="4538"/>
        <item x="3420"/>
        <item x="1115"/>
        <item x="4408"/>
        <item x="1774"/>
        <item x="1449"/>
        <item x="1114"/>
        <item x="4407"/>
        <item x="4284"/>
        <item x="3575"/>
        <item x="1922"/>
        <item x="2631"/>
        <item x="1921"/>
        <item x="2764"/>
        <item x="2187"/>
        <item x="3282"/>
        <item x="152"/>
        <item x="1588"/>
        <item x="3688"/>
        <item x="1920"/>
        <item x="2983"/>
        <item x="304"/>
        <item x="4283"/>
        <item x="526"/>
        <item x="4808"/>
        <item x="1290"/>
        <item x="3547"/>
        <item x="1448"/>
        <item x="4807"/>
        <item x="3419"/>
        <item x="3281"/>
        <item x="3847"/>
        <item x="4026"/>
        <item x="1289"/>
        <item x="4806"/>
        <item x="525"/>
        <item x="2607"/>
        <item x="2325"/>
        <item x="2324"/>
        <item x="2464"/>
        <item x="742"/>
        <item x="303"/>
        <item x="3846"/>
        <item x="2463"/>
        <item x="1587"/>
        <item x="1742"/>
        <item x="4427"/>
        <item x="3546"/>
        <item x="4025"/>
        <item x="3418"/>
        <item x="2763"/>
        <item x="524"/>
        <item x="3545"/>
        <item x="2982"/>
        <item x="4282"/>
        <item x="3303"/>
        <item x="4658"/>
        <item x="3280"/>
        <item x="4281"/>
        <item x="523"/>
        <item x="1447"/>
        <item x="4024"/>
        <item x="1586"/>
        <item x="4657"/>
        <item x="722"/>
        <item x="1288"/>
        <item x="721"/>
        <item x="3845"/>
        <item x="1741"/>
        <item x="2186"/>
        <item x="3687"/>
        <item x="1328"/>
        <item x="4023"/>
        <item x="2762"/>
        <item x="2606"/>
        <item x="1740"/>
        <item x="3710"/>
        <item x="3844"/>
        <item x="1113"/>
        <item x="3279"/>
        <item x="4838"/>
        <item x="2605"/>
        <item x="1287"/>
        <item x="2323"/>
        <item x="3417"/>
        <item x="1919"/>
        <item x="4022"/>
        <item x="4837"/>
        <item x="1739"/>
        <item x="1446"/>
        <item x="3544"/>
        <item x="4406"/>
        <item x="2340"/>
        <item x="4805"/>
        <item x="2604"/>
        <item x="2322"/>
        <item x="4537"/>
        <item x="4836"/>
        <item x="151"/>
        <item x="1112"/>
        <item x="3416"/>
        <item x="2761"/>
        <item x="4021"/>
        <item x="3278"/>
        <item x="2760"/>
        <item x="4020"/>
        <item x="2462"/>
        <item x="1286"/>
        <item x="522"/>
        <item x="2759"/>
        <item x="3709"/>
        <item x="3415"/>
        <item x="4536"/>
        <item x="1738"/>
        <item x="4656"/>
        <item x="521"/>
        <item x="4685"/>
        <item x="3843"/>
        <item x="302"/>
        <item x="4535"/>
        <item x="2981"/>
        <item x="4534"/>
        <item x="720"/>
        <item x="3842"/>
        <item x="520"/>
        <item x="3686"/>
        <item x="1111"/>
        <item x="2603"/>
        <item x="1445"/>
        <item x="3574"/>
        <item x="3439"/>
        <item x="4533"/>
        <item x="1285"/>
        <item x="2630"/>
        <item x="4280"/>
        <item x="4804"/>
        <item x="3277"/>
        <item x="2602"/>
        <item x="2980"/>
        <item x="3841"/>
        <item x="4655"/>
        <item x="3276"/>
        <item x="3543"/>
        <item x="4019"/>
        <item x="2979"/>
        <item x="2321"/>
        <item x="1737"/>
        <item x="719"/>
        <item x="2758"/>
        <item x="2185"/>
        <item x="2978"/>
        <item x="3840"/>
        <item x="2461"/>
        <item x="301"/>
        <item x="3542"/>
        <item x="3839"/>
        <item x="4426"/>
        <item x="1736"/>
        <item x="1284"/>
        <item x="4654"/>
        <item x="300"/>
        <item x="3541"/>
        <item x="3838"/>
        <item x="4279"/>
        <item x="1110"/>
        <item x="1283"/>
        <item x="1735"/>
        <item x="718"/>
        <item x="150"/>
        <item x="1585"/>
        <item x="3001"/>
        <item x="2757"/>
        <item x="3837"/>
        <item x="2184"/>
        <item x="1773"/>
        <item x="4532"/>
        <item x="4018"/>
        <item x="519"/>
        <item x="149"/>
        <item x="4684"/>
        <item x="2460"/>
        <item x="1918"/>
        <item x="4531"/>
        <item x="334"/>
        <item x="1734"/>
        <item x="2977"/>
        <item x="3540"/>
        <item x="518"/>
        <item x="1733"/>
        <item x="2202"/>
        <item x="3836"/>
        <item x="4017"/>
        <item x="3275"/>
        <item x="717"/>
        <item x="4653"/>
        <item x="1732"/>
        <item x="1282"/>
        <item x="2183"/>
        <item x="299"/>
        <item x="4652"/>
        <item x="2756"/>
        <item x="4398"/>
        <item x="1136"/>
        <item x="1613"/>
        <item x="1731"/>
        <item x="333"/>
        <item x="1917"/>
        <item x="716"/>
        <item x="1584"/>
        <item x="2976"/>
        <item x="1479"/>
        <item x="517"/>
        <item x="1916"/>
        <item x="1583"/>
        <item x="3539"/>
        <item x="1772"/>
        <item x="1582"/>
        <item x="3685"/>
        <item x="2975"/>
        <item x="2320"/>
        <item x="1581"/>
        <item x="715"/>
        <item x="4651"/>
        <item x="1281"/>
        <item x="4803"/>
        <item x="4397"/>
        <item x="1280"/>
        <item x="2319"/>
        <item x="2601"/>
        <item x="4016"/>
        <item x="148"/>
        <item x="4530"/>
        <item x="4396"/>
        <item x="4015"/>
        <item x="2318"/>
        <item x="3142"/>
        <item x="1580"/>
        <item x="516"/>
        <item x="2201"/>
        <item x="714"/>
        <item x="298"/>
        <item x="4802"/>
        <item x="1730"/>
        <item x="147"/>
        <item x="4296"/>
        <item x="2060"/>
        <item x="1327"/>
        <item x="3538"/>
        <item x="146"/>
        <item x="4278"/>
        <item x="2600"/>
        <item x="4014"/>
        <item x="3274"/>
        <item x="4148"/>
        <item x="4529"/>
        <item x="1915"/>
        <item x="4650"/>
        <item x="1109"/>
        <item x="2755"/>
        <item x="2182"/>
        <item x="3414"/>
        <item x="1108"/>
        <item x="4649"/>
        <item x="1729"/>
        <item x="2059"/>
        <item x="1279"/>
        <item x="3684"/>
        <item x="1107"/>
        <item x="3835"/>
        <item x="3683"/>
        <item x="2487"/>
        <item x="1278"/>
        <item x="1444"/>
        <item x="1728"/>
        <item x="3132"/>
        <item x="3834"/>
        <item x="3273"/>
        <item x="1727"/>
        <item x="1612"/>
        <item x="145"/>
        <item x="3413"/>
        <item x="3537"/>
        <item x="4395"/>
        <item x="2459"/>
        <item x="179"/>
        <item x="2181"/>
        <item x="4295"/>
        <item x="2458"/>
        <item x="144"/>
        <item x="741"/>
        <item x="4147"/>
        <item x="3131"/>
        <item x="1443"/>
        <item x="1326"/>
        <item x="713"/>
        <item x="2457"/>
        <item x="1914"/>
        <item x="2754"/>
        <item x="3412"/>
        <item x="4277"/>
        <item x="2058"/>
        <item x="941"/>
        <item x="2974"/>
        <item x="1277"/>
        <item x="1913"/>
        <item x="3833"/>
        <item x="3411"/>
        <item x="4032"/>
        <item x="1912"/>
        <item x="4276"/>
        <item x="1276"/>
        <item x="515"/>
        <item x="2599"/>
        <item x="4801"/>
        <item x="4528"/>
        <item x="297"/>
        <item x="940"/>
        <item x="1275"/>
        <item x="3272"/>
        <item x="3536"/>
        <item x="712"/>
        <item x="4013"/>
        <item x="1771"/>
        <item x="4012"/>
        <item x="3410"/>
        <item x="143"/>
        <item x="1325"/>
        <item x="4011"/>
        <item x="3535"/>
        <item x="1106"/>
        <item x="939"/>
        <item x="4146"/>
        <item x="2753"/>
        <item x="3832"/>
        <item x="514"/>
        <item x="4648"/>
        <item x="1911"/>
        <item x="1910"/>
        <item x="938"/>
        <item x="2973"/>
        <item x="4145"/>
        <item x="3682"/>
        <item x="3534"/>
        <item x="4835"/>
        <item x="1726"/>
        <item x="513"/>
        <item x="3831"/>
        <item x="1478"/>
        <item x="3830"/>
        <item x="4010"/>
        <item x="4144"/>
        <item x="1442"/>
        <item x="3409"/>
        <item x="3829"/>
        <item x="512"/>
        <item x="2486"/>
        <item x="142"/>
        <item x="2598"/>
        <item x="3681"/>
        <item x="1105"/>
        <item x="4275"/>
        <item x="937"/>
        <item x="2972"/>
        <item x="1274"/>
        <item x="1909"/>
        <item x="1725"/>
        <item x="4009"/>
        <item x="2180"/>
        <item x="4527"/>
        <item x="4274"/>
        <item x="2597"/>
        <item x="3828"/>
        <item x="2752"/>
        <item x="4647"/>
        <item x="511"/>
        <item x="3827"/>
        <item x="2751"/>
        <item x="4008"/>
        <item x="296"/>
        <item x="2456"/>
        <item x="1579"/>
        <item x="936"/>
        <item x="2057"/>
        <item x="4646"/>
        <item x="4007"/>
        <item x="3271"/>
        <item x="711"/>
        <item x="3408"/>
        <item x="935"/>
        <item x="4006"/>
        <item x="1273"/>
        <item x="2750"/>
        <item x="2596"/>
        <item x="3826"/>
        <item x="510"/>
        <item x="295"/>
        <item x="3407"/>
        <item x="934"/>
        <item x="4800"/>
        <item x="2749"/>
        <item x="3680"/>
        <item x="952"/>
        <item x="141"/>
        <item x="3406"/>
        <item x="509"/>
        <item x="4143"/>
        <item x="2179"/>
        <item x="4799"/>
        <item x="1578"/>
        <item x="2595"/>
        <item x="710"/>
        <item x="1441"/>
        <item x="140"/>
        <item x="1724"/>
        <item x="709"/>
        <item x="4391"/>
        <item x="1908"/>
        <item x="4390"/>
        <item x="4005"/>
        <item x="1272"/>
        <item x="139"/>
        <item x="4526"/>
        <item x="4273"/>
        <item x="2748"/>
        <item x="3533"/>
        <item x="2178"/>
        <item x="2317"/>
        <item x="1271"/>
        <item x="2455"/>
        <item x="1907"/>
        <item x="4272"/>
        <item x="2971"/>
        <item x="3532"/>
        <item x="1577"/>
        <item x="708"/>
        <item x="2594"/>
        <item x="2454"/>
        <item x="3270"/>
        <item x="2056"/>
        <item x="1324"/>
        <item x="1576"/>
        <item x="2055"/>
        <item x="4142"/>
        <item x="1440"/>
        <item x="1906"/>
        <item x="1104"/>
        <item x="4389"/>
        <item x="2339"/>
        <item x="4834"/>
        <item x="2747"/>
        <item x="3531"/>
        <item x="1103"/>
        <item x="3130"/>
        <item x="2485"/>
        <item x="4798"/>
        <item x="1270"/>
        <item x="4525"/>
        <item x="3269"/>
        <item x="3268"/>
        <item x="4271"/>
        <item x="1905"/>
        <item x="4004"/>
        <item x="3530"/>
        <item x="740"/>
        <item x="1269"/>
        <item x="2484"/>
        <item x="1575"/>
        <item x="4683"/>
        <item x="3825"/>
        <item x="3529"/>
        <item x="2453"/>
        <item x="933"/>
        <item x="1439"/>
        <item x="2970"/>
        <item x="508"/>
        <item x="707"/>
        <item x="2452"/>
        <item x="4294"/>
        <item x="3141"/>
        <item x="2054"/>
        <item x="2451"/>
        <item x="294"/>
        <item x="3267"/>
        <item x="4388"/>
        <item x="3405"/>
        <item x="3129"/>
        <item x="507"/>
        <item x="4003"/>
        <item x="2450"/>
        <item x="1102"/>
        <item x="3573"/>
        <item x="932"/>
        <item x="1723"/>
        <item x="2746"/>
        <item x="3128"/>
        <item x="1574"/>
        <item x="506"/>
        <item x="293"/>
        <item x="505"/>
        <item x="2969"/>
        <item x="3266"/>
        <item x="292"/>
        <item x="3528"/>
        <item x="951"/>
        <item x="4002"/>
        <item x="2449"/>
        <item x="2968"/>
        <item x="2967"/>
        <item x="1573"/>
        <item x="4141"/>
        <item x="3404"/>
        <item x="3403"/>
        <item x="931"/>
        <item x="2448"/>
        <item x="1101"/>
        <item x="3824"/>
        <item x="3265"/>
        <item x="706"/>
        <item x="2745"/>
        <item x="2447"/>
        <item x="504"/>
        <item x="3402"/>
        <item x="4001"/>
        <item x="3264"/>
        <item x="4797"/>
        <item x="1268"/>
        <item x="705"/>
        <item x="4293"/>
        <item x="1904"/>
        <item x="138"/>
        <item x="3823"/>
        <item x="2629"/>
        <item x="4796"/>
        <item x="4000"/>
        <item x="3999"/>
        <item x="2316"/>
        <item x="704"/>
        <item x="1323"/>
        <item x="137"/>
        <item x="3263"/>
        <item x="3679"/>
        <item x="1903"/>
        <item x="2177"/>
        <item x="1572"/>
        <item x="2593"/>
        <item x="2966"/>
        <item x="2315"/>
        <item x="3527"/>
        <item x="1267"/>
        <item x="503"/>
        <item x="4387"/>
        <item x="4140"/>
        <item x="3869"/>
        <item x="502"/>
        <item x="2446"/>
        <item x="4386"/>
        <item x="2965"/>
        <item x="2314"/>
        <item x="136"/>
        <item x="930"/>
        <item x="1902"/>
        <item x="4270"/>
        <item x="135"/>
        <item x="703"/>
        <item x="2053"/>
        <item x="4524"/>
        <item x="3822"/>
        <item x="1571"/>
        <item x="4269"/>
        <item x="702"/>
        <item x="1438"/>
        <item x="134"/>
        <item x="2445"/>
        <item x="1722"/>
        <item x="3127"/>
        <item x="3572"/>
        <item x="4385"/>
        <item x="2744"/>
        <item x="4139"/>
        <item x="1570"/>
        <item x="3821"/>
        <item x="2176"/>
        <item x="2444"/>
        <item x="4268"/>
        <item x="2964"/>
        <item x="1100"/>
        <item x="2628"/>
        <item x="291"/>
        <item x="3998"/>
        <item x="1099"/>
        <item x="929"/>
        <item x="4425"/>
        <item x="1770"/>
        <item x="4795"/>
        <item x="1098"/>
        <item x="2963"/>
        <item x="1569"/>
        <item x="1721"/>
        <item x="2443"/>
        <item x="4794"/>
        <item x="2175"/>
        <item x="2743"/>
        <item x="1437"/>
        <item x="928"/>
        <item x="4267"/>
        <item x="4793"/>
        <item x="1135"/>
        <item x="4138"/>
        <item x="1568"/>
        <item x="1266"/>
        <item x="4792"/>
        <item x="501"/>
        <item x="3126"/>
        <item x="290"/>
        <item x="4791"/>
        <item x="1265"/>
        <item x="3438"/>
        <item x="500"/>
        <item x="3868"/>
        <item x="1436"/>
        <item x="499"/>
        <item x="2052"/>
        <item x="1435"/>
        <item x="701"/>
        <item x="1567"/>
        <item x="4790"/>
        <item x="3997"/>
        <item x="289"/>
        <item x="3262"/>
        <item x="1720"/>
        <item x="3678"/>
        <item x="3125"/>
        <item x="2742"/>
        <item x="4266"/>
        <item x="1566"/>
        <item x="545"/>
        <item x="3124"/>
        <item x="4137"/>
        <item x="2592"/>
        <item x="133"/>
        <item x="4562"/>
        <item x="2741"/>
        <item x="4136"/>
        <item x="288"/>
        <item x="3261"/>
        <item x="2740"/>
        <item x="287"/>
        <item x="2962"/>
        <item x="1322"/>
        <item x="2051"/>
        <item x="1719"/>
        <item x="3867"/>
        <item x="1611"/>
        <item x="2961"/>
        <item x="4523"/>
        <item x="950"/>
        <item x="4384"/>
        <item x="3820"/>
        <item x="3401"/>
        <item x="1901"/>
        <item x="3677"/>
        <item x="1718"/>
        <item x="286"/>
        <item x="2627"/>
        <item x="4383"/>
        <item x="1942"/>
        <item x="1321"/>
        <item x="4522"/>
        <item x="2591"/>
        <item x="3260"/>
        <item x="3123"/>
        <item x="3708"/>
        <item x="3819"/>
        <item x="4789"/>
        <item x="2960"/>
        <item x="4645"/>
        <item x="285"/>
        <item x="3818"/>
        <item x="700"/>
        <item x="3122"/>
        <item x="3676"/>
        <item x="4521"/>
        <item x="132"/>
        <item x="2313"/>
        <item x="1097"/>
        <item x="3817"/>
        <item x="2442"/>
        <item x="2739"/>
        <item x="3259"/>
        <item x="927"/>
        <item x="1096"/>
        <item x="3816"/>
        <item x="131"/>
        <item x="1434"/>
        <item x="926"/>
        <item x="4833"/>
        <item x="2174"/>
        <item x="699"/>
        <item x="3675"/>
        <item x="1433"/>
        <item x="498"/>
        <item x="2050"/>
        <item x="3140"/>
        <item x="2738"/>
        <item x="2626"/>
        <item x="4644"/>
        <item x="1565"/>
        <item x="3400"/>
        <item x="925"/>
        <item x="2590"/>
        <item x="3399"/>
        <item x="1095"/>
        <item x="4520"/>
        <item x="497"/>
        <item x="2959"/>
        <item x="2173"/>
        <item x="284"/>
        <item x="3000"/>
        <item x="1717"/>
        <item x="4135"/>
        <item x="2049"/>
        <item x="2737"/>
        <item x="4519"/>
        <item x="2589"/>
        <item x="1264"/>
        <item x="3526"/>
        <item x="3121"/>
        <item x="2958"/>
        <item x="1900"/>
        <item x="3996"/>
        <item x="3302"/>
        <item x="2172"/>
        <item x="130"/>
        <item x="4292"/>
        <item x="3120"/>
        <item x="4518"/>
        <item x="3815"/>
        <item x="2171"/>
        <item x="1094"/>
        <item x="496"/>
        <item x="924"/>
        <item x="1134"/>
        <item x="698"/>
        <item x="332"/>
        <item x="2170"/>
        <item x="923"/>
        <item x="4517"/>
        <item x="1263"/>
        <item x="4265"/>
        <item x="2790"/>
        <item x="2312"/>
        <item x="3995"/>
        <item x="922"/>
        <item x="1262"/>
        <item x="4382"/>
        <item x="1899"/>
        <item x="2441"/>
        <item x="697"/>
        <item x="3525"/>
        <item x="3814"/>
        <item x="921"/>
        <item x="1898"/>
        <item x="2169"/>
        <item x="3398"/>
        <item x="1564"/>
        <item x="495"/>
        <item x="1432"/>
        <item x="1897"/>
        <item x="3301"/>
        <item x="3397"/>
        <item x="4643"/>
        <item x="2200"/>
        <item x="2957"/>
        <item x="4154"/>
        <item x="3139"/>
        <item x="129"/>
        <item x="3994"/>
        <item x="3993"/>
        <item x="1896"/>
        <item x="1716"/>
        <item x="3674"/>
        <item x="1715"/>
        <item x="283"/>
        <item x="2168"/>
        <item x="128"/>
        <item x="2956"/>
        <item x="2311"/>
        <item x="920"/>
        <item x="4516"/>
        <item x="4642"/>
        <item x="3992"/>
        <item x="282"/>
        <item x="2310"/>
        <item x="281"/>
        <item x="3119"/>
        <item x="696"/>
        <item x="4381"/>
        <item x="4134"/>
        <item x="1431"/>
        <item x="2789"/>
        <item x="3258"/>
        <item x="2167"/>
        <item x="494"/>
        <item x="695"/>
        <item x="1093"/>
        <item x="127"/>
        <item x="1769"/>
        <item x="2999"/>
        <item x="3257"/>
        <item x="493"/>
        <item x="4264"/>
        <item x="4832"/>
        <item x="2955"/>
        <item x="2736"/>
        <item x="1714"/>
        <item x="280"/>
        <item x="694"/>
        <item x="2954"/>
        <item x="3991"/>
        <item x="1092"/>
        <item x="3118"/>
        <item x="1713"/>
        <item x="3117"/>
        <item x="1895"/>
        <item x="4788"/>
        <item x="1430"/>
        <item x="4263"/>
        <item x="919"/>
        <item x="3116"/>
        <item x="3115"/>
        <item x="1563"/>
        <item x="918"/>
        <item x="1894"/>
        <item x="3114"/>
        <item x="2625"/>
        <item x="4133"/>
        <item x="2953"/>
        <item x="917"/>
        <item x="3113"/>
        <item x="1712"/>
        <item x="4262"/>
        <item x="4153"/>
        <item x="2440"/>
        <item x="279"/>
        <item x="2483"/>
        <item x="3813"/>
        <item x="916"/>
        <item x="2048"/>
        <item x="1893"/>
        <item x="4787"/>
        <item x="3396"/>
        <item x="693"/>
        <item x="3256"/>
        <item x="4261"/>
        <item x="3395"/>
        <item x="2309"/>
        <item x="2952"/>
        <item x="739"/>
        <item x="2439"/>
        <item x="278"/>
        <item x="1261"/>
        <item x="915"/>
        <item x="3812"/>
        <item x="2438"/>
        <item x="1260"/>
        <item x="3990"/>
        <item x="2166"/>
        <item x="4260"/>
        <item x="3255"/>
        <item x="277"/>
        <item x="914"/>
        <item x="3989"/>
        <item x="3524"/>
        <item x="2047"/>
        <item x="2951"/>
        <item x="913"/>
        <item x="2950"/>
        <item x="2949"/>
        <item x="1091"/>
        <item x="3437"/>
        <item x="1320"/>
        <item x="3523"/>
        <item x="2948"/>
        <item x="492"/>
        <item x="3988"/>
        <item x="3112"/>
        <item x="912"/>
        <item x="1477"/>
        <item x="4132"/>
        <item x="911"/>
        <item x="3571"/>
        <item x="3254"/>
        <item x="4424"/>
        <item x="4515"/>
        <item x="491"/>
        <item x="4259"/>
        <item x="1711"/>
        <item x="692"/>
        <item x="738"/>
        <item x="490"/>
        <item x="3987"/>
        <item x="4131"/>
        <item x="2588"/>
        <item x="2308"/>
        <item x="126"/>
        <item x="3986"/>
        <item x="4130"/>
        <item x="3253"/>
        <item x="276"/>
        <item x="737"/>
        <item x="2947"/>
        <item x="910"/>
        <item x="3985"/>
        <item x="3252"/>
        <item x="736"/>
        <item x="1090"/>
        <item x="489"/>
        <item x="2338"/>
        <item x="1562"/>
        <item x="2437"/>
        <item x="909"/>
        <item x="1941"/>
        <item x="2307"/>
        <item x="2735"/>
        <item x="1892"/>
        <item x="4786"/>
        <item x="4514"/>
        <item x="1561"/>
        <item x="4561"/>
        <item x="4129"/>
        <item x="691"/>
        <item x="908"/>
        <item x="907"/>
        <item x="4377"/>
        <item x="4128"/>
        <item x="4376"/>
        <item x="2946"/>
        <item x="1710"/>
        <item x="690"/>
        <item x="2945"/>
        <item x="3251"/>
        <item x="1560"/>
        <item x="1891"/>
        <item x="1709"/>
        <item x="689"/>
        <item x="2587"/>
        <item x="1708"/>
        <item x="1559"/>
        <item x="488"/>
        <item x="125"/>
        <item x="3111"/>
        <item x="3250"/>
        <item x="1890"/>
        <item x="4641"/>
        <item x="2944"/>
        <item x="2943"/>
        <item x="3110"/>
        <item x="1940"/>
        <item x="4258"/>
        <item x="2942"/>
        <item x="2586"/>
        <item x="2436"/>
        <item x="4640"/>
        <item x="906"/>
        <item x="3984"/>
        <item x="688"/>
        <item x="2337"/>
        <item x="1259"/>
        <item x="2435"/>
        <item x="3811"/>
        <item x="2734"/>
        <item x="1558"/>
        <item x="3394"/>
        <item x="275"/>
        <item x="4375"/>
        <item x="2941"/>
        <item x="2585"/>
        <item x="274"/>
        <item x="1707"/>
        <item x="487"/>
        <item x="4785"/>
        <item x="1089"/>
        <item x="2940"/>
        <item x="1889"/>
        <item x="4257"/>
        <item x="2584"/>
        <item x="273"/>
        <item x="1888"/>
        <item x="2306"/>
        <item x="2165"/>
        <item x="486"/>
        <item x="2939"/>
        <item x="124"/>
        <item x="544"/>
        <item x="3109"/>
        <item x="2733"/>
        <item x="1706"/>
        <item x="2046"/>
        <item x="1429"/>
        <item x="2938"/>
        <item x="3810"/>
        <item x="2305"/>
        <item x="4374"/>
        <item x="2045"/>
        <item x="2434"/>
        <item x="2583"/>
        <item x="1887"/>
        <item x="3673"/>
        <item x="3249"/>
        <item x="2433"/>
        <item x="1557"/>
        <item x="1886"/>
        <item x="949"/>
        <item x="123"/>
        <item x="3809"/>
        <item x="4682"/>
        <item x="1088"/>
        <item x="4373"/>
        <item x="2937"/>
        <item x="4031"/>
        <item x="2044"/>
        <item x="4513"/>
        <item x="272"/>
        <item x="1087"/>
        <item x="3808"/>
        <item x="2164"/>
        <item x="1428"/>
        <item x="905"/>
        <item x="687"/>
        <item x="3807"/>
        <item x="2936"/>
        <item x="271"/>
        <item x="3672"/>
        <item x="3436"/>
        <item x="1885"/>
        <item x="4256"/>
        <item x="2935"/>
        <item x="3983"/>
        <item x="4784"/>
        <item x="3108"/>
        <item x="1258"/>
        <item x="3982"/>
        <item x="904"/>
        <item x="1884"/>
        <item x="2432"/>
        <item x="2934"/>
        <item x="1883"/>
        <item x="1086"/>
        <item x="3393"/>
        <item x="1085"/>
        <item x="3806"/>
        <item x="2998"/>
        <item x="2732"/>
        <item x="1556"/>
        <item x="3981"/>
        <item x="3107"/>
        <item x="3980"/>
        <item x="1084"/>
        <item x="1257"/>
        <item x="4127"/>
        <item x="686"/>
        <item x="122"/>
        <item x="1256"/>
        <item x="2043"/>
        <item x="2163"/>
        <item x="1555"/>
        <item x="2933"/>
        <item x="2042"/>
        <item x="2932"/>
        <item x="3392"/>
        <item x="543"/>
        <item x="3866"/>
        <item x="1882"/>
        <item x="3248"/>
        <item x="121"/>
        <item x="2431"/>
        <item x="3671"/>
        <item x="1939"/>
        <item x="2931"/>
        <item x="485"/>
        <item x="1133"/>
        <item x="3979"/>
        <item x="1554"/>
        <item x="1881"/>
        <item x="4372"/>
        <item x="685"/>
        <item x="1880"/>
        <item x="3391"/>
        <item x="4512"/>
        <item x="1553"/>
        <item x="1879"/>
        <item x="4783"/>
        <item x="4255"/>
        <item x="4639"/>
        <item x="684"/>
        <item x="3247"/>
        <item x="2304"/>
        <item x="2430"/>
        <item x="3246"/>
        <item x="1878"/>
        <item x="1427"/>
        <item x="1552"/>
        <item x="3805"/>
        <item x="2041"/>
        <item x="1877"/>
        <item x="4782"/>
        <item x="683"/>
        <item x="4126"/>
        <item x="903"/>
        <item x="4781"/>
        <item x="4125"/>
        <item x="902"/>
        <item x="2624"/>
        <item x="2303"/>
        <item x="484"/>
        <item x="3670"/>
        <item x="901"/>
        <item x="2582"/>
        <item x="270"/>
        <item x="4254"/>
        <item x="1255"/>
        <item x="1551"/>
        <item x="3978"/>
        <item x="1254"/>
        <item x="900"/>
        <item x="2072"/>
        <item x="1426"/>
        <item x="4780"/>
        <item x="1083"/>
        <item x="2040"/>
        <item x="1876"/>
        <item x="899"/>
        <item x="4779"/>
        <item x="898"/>
        <item x="331"/>
        <item x="3977"/>
        <item x="3804"/>
        <item x="1875"/>
        <item x="2581"/>
        <item x="2930"/>
        <item x="2731"/>
        <item x="330"/>
        <item x="1253"/>
        <item x="3522"/>
        <item x="1938"/>
        <item x="2730"/>
        <item x="3976"/>
        <item x="735"/>
        <item x="897"/>
        <item x="2729"/>
        <item x="4560"/>
        <item x="3975"/>
        <item x="2162"/>
        <item x="2302"/>
        <item x="4152"/>
        <item x="4638"/>
        <item x="896"/>
        <item x="895"/>
        <item x="3974"/>
        <item x="2929"/>
        <item x="1705"/>
        <item x="2429"/>
        <item x="4511"/>
        <item x="4371"/>
        <item x="682"/>
        <item x="1550"/>
        <item x="1704"/>
        <item x="2928"/>
        <item x="2301"/>
        <item x="3106"/>
        <item x="1082"/>
        <item x="3973"/>
        <item x="1874"/>
        <item x="3972"/>
        <item x="1081"/>
        <item x="1873"/>
        <item x="894"/>
        <item x="2300"/>
        <item x="1080"/>
        <item x="1425"/>
        <item x="4124"/>
        <item x="1703"/>
        <item x="2927"/>
        <item x="1872"/>
        <item x="3865"/>
        <item x="893"/>
        <item x="3971"/>
        <item x="2926"/>
        <item x="1079"/>
        <item x="4123"/>
        <item x="2925"/>
        <item x="4778"/>
        <item x="3521"/>
        <item x="2161"/>
        <item x="3390"/>
        <item x="1871"/>
        <item x="4777"/>
        <item x="892"/>
        <item x="2728"/>
        <item x="178"/>
        <item x="4370"/>
        <item x="4637"/>
        <item x="4423"/>
        <item x="1870"/>
        <item x="1424"/>
        <item x="2428"/>
        <item x="1252"/>
        <item x="3669"/>
        <item x="1937"/>
        <item x="2299"/>
        <item x="3389"/>
        <item x="4253"/>
        <item x="4369"/>
        <item x="891"/>
        <item x="1078"/>
        <item x="2924"/>
        <item x="1869"/>
        <item x="1702"/>
        <item x="1319"/>
        <item x="890"/>
        <item x="681"/>
        <item x="3970"/>
        <item x="483"/>
        <item x="3105"/>
        <item x="4252"/>
        <item x="3969"/>
        <item x="2923"/>
        <item x="1077"/>
        <item x="680"/>
        <item x="2298"/>
        <item x="4122"/>
        <item x="3803"/>
        <item x="2160"/>
        <item x="4121"/>
        <item x="2427"/>
        <item x="2297"/>
        <item x="734"/>
        <item x="482"/>
        <item x="2922"/>
        <item x="1423"/>
        <item x="1936"/>
        <item x="1132"/>
        <item x="3968"/>
        <item x="4510"/>
        <item x="3388"/>
        <item x="3245"/>
        <item x="2039"/>
        <item x="4776"/>
        <item x="4368"/>
        <item x="2921"/>
        <item x="3104"/>
        <item x="3435"/>
        <item x="1868"/>
        <item x="3668"/>
        <item x="3802"/>
        <item x="889"/>
        <item x="2727"/>
        <item x="3103"/>
        <item x="120"/>
        <item x="2920"/>
        <item x="1701"/>
        <item x="4120"/>
        <item x="3967"/>
        <item x="1422"/>
        <item x="1251"/>
        <item x="3387"/>
        <item x="269"/>
        <item x="2580"/>
        <item x="2997"/>
        <item x="3966"/>
        <item x="3965"/>
        <item x="1318"/>
        <item x="2919"/>
        <item x="4251"/>
        <item x="3964"/>
        <item x="268"/>
        <item x="3963"/>
        <item x="1549"/>
        <item x="1867"/>
        <item x="2579"/>
        <item x="4636"/>
        <item x="4635"/>
        <item x="1421"/>
        <item x="4775"/>
        <item x="888"/>
        <item x="1420"/>
        <item x="1700"/>
        <item x="2578"/>
        <item x="267"/>
        <item x="3102"/>
        <item x="2918"/>
        <item x="4634"/>
        <item x="4250"/>
        <item x="887"/>
        <item x="3244"/>
        <item x="2726"/>
        <item x="2038"/>
        <item x="886"/>
        <item x="119"/>
        <item x="2296"/>
        <item x="679"/>
        <item x="2917"/>
        <item x="885"/>
        <item x="884"/>
        <item x="4633"/>
        <item x="1250"/>
        <item x="4119"/>
        <item x="118"/>
        <item x="1419"/>
        <item x="1866"/>
        <item x="2037"/>
        <item x="3864"/>
        <item x="4249"/>
        <item x="4367"/>
        <item x="1865"/>
        <item x="117"/>
        <item x="3243"/>
        <item x="1249"/>
        <item x="3962"/>
        <item x="3242"/>
        <item x="4632"/>
        <item x="1699"/>
        <item x="3961"/>
        <item x="883"/>
        <item x="678"/>
        <item x="481"/>
        <item x="3101"/>
        <item x="882"/>
        <item x="3960"/>
        <item x="1864"/>
        <item x="1418"/>
        <item x="4248"/>
        <item x="4366"/>
        <item x="3801"/>
        <item x="2036"/>
        <item x="3959"/>
        <item x="3386"/>
        <item x="1076"/>
        <item x="3667"/>
        <item x="116"/>
        <item x="2159"/>
        <item x="1248"/>
        <item x="3666"/>
        <item x="4247"/>
        <item x="1698"/>
        <item x="1863"/>
        <item x="677"/>
        <item x="3100"/>
        <item x="480"/>
        <item x="3958"/>
        <item x="1548"/>
        <item x="1417"/>
        <item x="4681"/>
        <item x="3434"/>
        <item x="881"/>
        <item x="2426"/>
        <item x="1862"/>
        <item x="2295"/>
        <item x="3957"/>
        <item x="3800"/>
        <item x="2425"/>
        <item x="1861"/>
        <item x="880"/>
        <item x="3956"/>
        <item x="3099"/>
        <item x="2916"/>
        <item x="676"/>
        <item x="1547"/>
        <item x="2424"/>
        <item x="3098"/>
        <item x="4246"/>
        <item x="2915"/>
        <item x="1697"/>
        <item x="2914"/>
        <item x="1416"/>
        <item x="675"/>
        <item x="3385"/>
        <item x="3799"/>
        <item x="1415"/>
        <item x="1860"/>
        <item x="266"/>
        <item x="3955"/>
        <item x="3665"/>
        <item x="4245"/>
        <item x="3520"/>
        <item x="2725"/>
        <item x="1414"/>
        <item x="3954"/>
        <item x="4365"/>
        <item x="3798"/>
        <item x="4244"/>
        <item x="674"/>
        <item x="1546"/>
        <item x="1476"/>
        <item x="115"/>
        <item x="2035"/>
        <item x="114"/>
        <item x="4774"/>
        <item x="4118"/>
        <item x="479"/>
        <item x="265"/>
        <item x="2577"/>
        <item x="2576"/>
        <item x="3384"/>
        <item x="3953"/>
        <item x="1859"/>
        <item x="4117"/>
        <item x="3707"/>
        <item x="1413"/>
        <item x="4631"/>
        <item x="113"/>
        <item x="4364"/>
        <item x="3383"/>
        <item x="112"/>
        <item x="3664"/>
        <item x="3241"/>
        <item x="478"/>
        <item x="3797"/>
        <item x="3952"/>
        <item x="3951"/>
        <item x="4509"/>
        <item x="2034"/>
        <item x="2033"/>
        <item x="1858"/>
        <item x="4116"/>
        <item x="3097"/>
        <item x="1075"/>
        <item x="673"/>
        <item x="2913"/>
        <item x="4243"/>
        <item x="1247"/>
        <item x="948"/>
        <item x="477"/>
        <item x="4363"/>
        <item x="1074"/>
        <item x="2912"/>
        <item x="2032"/>
        <item x="3796"/>
        <item x="1857"/>
        <item x="1696"/>
        <item x="2294"/>
        <item x="2423"/>
        <item x="2158"/>
        <item x="4773"/>
        <item x="879"/>
        <item x="1545"/>
        <item x="476"/>
        <item x="2724"/>
        <item x="2031"/>
        <item x="2911"/>
        <item x="2071"/>
        <item x="4362"/>
        <item x="111"/>
        <item x="475"/>
        <item x="2723"/>
        <item x="2422"/>
        <item x="1856"/>
        <item x="4242"/>
        <item x="3096"/>
        <item x="1544"/>
        <item x="1855"/>
        <item x="3519"/>
        <item x="3518"/>
        <item x="2788"/>
        <item x="4241"/>
        <item x="474"/>
        <item x="2030"/>
        <item x="1317"/>
        <item x="3950"/>
        <item x="4240"/>
        <item x="2157"/>
        <item x="1768"/>
        <item x="473"/>
        <item x="672"/>
        <item x="4772"/>
        <item x="2910"/>
        <item x="1854"/>
        <item x="4239"/>
        <item x="264"/>
        <item x="3663"/>
        <item x="3517"/>
        <item x="4508"/>
        <item x="1412"/>
        <item x="110"/>
        <item x="3949"/>
        <item x="3516"/>
        <item x="4238"/>
        <item x="2623"/>
        <item x="3948"/>
        <item x="671"/>
        <item x="3382"/>
        <item x="2421"/>
        <item x="4771"/>
        <item x="2156"/>
        <item x="2909"/>
        <item x="2155"/>
        <item x="4237"/>
        <item x="1695"/>
        <item x="3706"/>
        <item x="1853"/>
        <item x="542"/>
        <item x="3240"/>
        <item x="4770"/>
        <item x="263"/>
        <item x="1935"/>
        <item x="1543"/>
        <item x="3095"/>
        <item x="3947"/>
        <item x="2293"/>
        <item x="1852"/>
        <item x="2420"/>
        <item x="1411"/>
        <item x="3662"/>
        <item x="1246"/>
        <item x="1851"/>
        <item x="2622"/>
        <item x="3515"/>
        <item x="878"/>
        <item x="2722"/>
        <item x="2908"/>
        <item x="472"/>
        <item x="1850"/>
        <item x="2787"/>
        <item x="2029"/>
        <item x="4507"/>
        <item x="3661"/>
        <item x="4115"/>
        <item x="4506"/>
        <item x="4630"/>
        <item x="3094"/>
        <item x="877"/>
        <item x="3946"/>
        <item x="4361"/>
        <item x="1849"/>
        <item x="471"/>
        <item x="2575"/>
        <item x="2907"/>
        <item x="3945"/>
        <item x="1694"/>
        <item x="2574"/>
        <item x="4114"/>
        <item x="3514"/>
        <item x="470"/>
        <item x="4236"/>
        <item x="670"/>
        <item x="669"/>
        <item x="3944"/>
        <item x="3943"/>
        <item x="2028"/>
        <item x="4151"/>
        <item x="876"/>
        <item x="3093"/>
        <item x="875"/>
        <item x="1073"/>
        <item x="469"/>
        <item x="3570"/>
        <item x="2906"/>
        <item x="4235"/>
        <item x="2027"/>
        <item x="3942"/>
        <item x="4113"/>
        <item x="4234"/>
        <item x="2419"/>
        <item x="3941"/>
        <item x="4112"/>
        <item x="2026"/>
        <item x="2905"/>
        <item x="109"/>
        <item x="468"/>
        <item x="1072"/>
        <item x="1610"/>
        <item x="3660"/>
        <item x="1475"/>
        <item x="108"/>
        <item x="3381"/>
        <item x="2573"/>
        <item x="1410"/>
        <item x="2721"/>
        <item x="1848"/>
        <item x="329"/>
        <item x="2904"/>
        <item x="1245"/>
        <item x="3795"/>
        <item x="3092"/>
        <item x="1847"/>
        <item x="1071"/>
        <item x="668"/>
        <item x="874"/>
        <item x="2720"/>
        <item x="733"/>
        <item x="1846"/>
        <item x="4505"/>
        <item x="3940"/>
        <item x="873"/>
        <item x="2025"/>
        <item x="2719"/>
        <item x="4111"/>
        <item x="467"/>
        <item x="1409"/>
        <item x="3239"/>
        <item x="1542"/>
        <item x="3939"/>
        <item x="466"/>
        <item x="2996"/>
        <item x="3659"/>
        <item x="3091"/>
        <item x="2024"/>
        <item x="465"/>
        <item x="3090"/>
        <item x="3658"/>
        <item x="667"/>
        <item x="3657"/>
        <item x="3938"/>
        <item x="2903"/>
        <item x="666"/>
        <item x="1244"/>
        <item x="2718"/>
        <item x="1845"/>
        <item x="2023"/>
        <item x="1243"/>
        <item x="2902"/>
        <item x="872"/>
        <item x="3300"/>
        <item x="464"/>
        <item x="2070"/>
        <item x="2995"/>
        <item x="1844"/>
        <item x="2901"/>
        <item x="3705"/>
        <item x="2621"/>
        <item x="1242"/>
        <item x="4629"/>
        <item x="3937"/>
        <item x="4422"/>
        <item x="2022"/>
        <item x="1474"/>
        <item x="665"/>
        <item x="1693"/>
        <item x="664"/>
        <item x="4628"/>
        <item x="2786"/>
        <item x="3513"/>
        <item x="1843"/>
        <item x="3433"/>
        <item x="1842"/>
        <item x="1316"/>
        <item x="947"/>
        <item x="2717"/>
        <item x="3138"/>
        <item x="1408"/>
        <item x="3936"/>
        <item x="4769"/>
        <item x="4768"/>
        <item x="2900"/>
        <item x="1241"/>
        <item x="1407"/>
        <item x="2154"/>
        <item x="463"/>
        <item x="1841"/>
        <item x="1240"/>
        <item x="663"/>
        <item x="3089"/>
        <item x="1692"/>
        <item x="1840"/>
        <item x="462"/>
        <item x="2572"/>
        <item x="2899"/>
        <item x="1406"/>
        <item x="2021"/>
        <item x="1405"/>
        <item x="2571"/>
        <item x="3935"/>
        <item x="4233"/>
        <item x="4110"/>
        <item x="1541"/>
        <item x="4232"/>
        <item x="3794"/>
        <item x="262"/>
        <item x="2716"/>
        <item x="1070"/>
        <item x="732"/>
        <item x="4231"/>
        <item x="3380"/>
        <item x="3934"/>
        <item x="662"/>
        <item x="2292"/>
        <item x="2418"/>
        <item x="871"/>
        <item x="2715"/>
        <item x="3432"/>
        <item x="4230"/>
        <item x="870"/>
        <item x="3933"/>
        <item x="4229"/>
        <item x="1069"/>
        <item x="2291"/>
        <item x="869"/>
        <item x="4627"/>
        <item x="4680"/>
        <item x="2153"/>
        <item x="3379"/>
        <item x="1691"/>
        <item x="4030"/>
        <item x="2570"/>
        <item x="3378"/>
        <item x="1540"/>
        <item x="2714"/>
        <item x="107"/>
        <item x="4228"/>
        <item x="2713"/>
        <item x="4109"/>
        <item x="2152"/>
        <item x="1068"/>
        <item x="661"/>
        <item x="3377"/>
        <item x="461"/>
        <item x="4108"/>
        <item x="4767"/>
        <item x="3376"/>
        <item x="3375"/>
        <item x="2290"/>
        <item x="946"/>
        <item x="1404"/>
        <item x="1403"/>
        <item x="3932"/>
        <item x="2569"/>
        <item x="3238"/>
        <item x="2151"/>
        <item x="2898"/>
        <item x="868"/>
        <item x="4227"/>
        <item x="1067"/>
        <item x="2020"/>
        <item x="1239"/>
        <item x="3569"/>
        <item x="3793"/>
        <item x="2568"/>
        <item x="3374"/>
        <item x="660"/>
        <item x="1066"/>
        <item x="1131"/>
        <item x="3792"/>
        <item x="3088"/>
        <item x="2289"/>
        <item x="3931"/>
        <item x="1402"/>
        <item x="1539"/>
        <item x="659"/>
        <item x="1238"/>
        <item x="2567"/>
        <item x="3930"/>
        <item x="2288"/>
        <item x="658"/>
        <item x="1839"/>
        <item x="4504"/>
        <item x="106"/>
        <item x="3137"/>
        <item x="867"/>
        <item x="4766"/>
        <item x="2019"/>
        <item x="2566"/>
        <item x="1609"/>
        <item x="261"/>
        <item x="657"/>
        <item x="1690"/>
        <item x="4107"/>
        <item x="105"/>
        <item x="260"/>
        <item x="3929"/>
        <item x="2199"/>
        <item x="460"/>
        <item x="1838"/>
        <item x="1065"/>
        <item x="1064"/>
        <item x="3087"/>
        <item x="4503"/>
        <item x="2565"/>
        <item x="1837"/>
        <item x="4765"/>
        <item x="1063"/>
        <item x="656"/>
        <item x="866"/>
        <item x="3086"/>
        <item x="4106"/>
        <item x="2564"/>
        <item x="4226"/>
        <item x="459"/>
        <item x="1062"/>
        <item x="4764"/>
        <item x="1836"/>
        <item x="3085"/>
        <item x="1689"/>
        <item x="4105"/>
        <item x="1608"/>
        <item x="3928"/>
        <item x="259"/>
        <item x="655"/>
        <item x="4225"/>
        <item x="865"/>
        <item x="2287"/>
        <item x="2150"/>
        <item x="4150"/>
        <item x="864"/>
        <item x="2712"/>
        <item x="2897"/>
        <item x="3084"/>
        <item x="1237"/>
        <item x="4104"/>
        <item x="3083"/>
        <item x="1688"/>
        <item x="863"/>
        <item x="1934"/>
        <item x="3656"/>
        <item x="1236"/>
        <item x="3373"/>
        <item x="2018"/>
        <item x="2563"/>
        <item x="3568"/>
        <item x="258"/>
        <item x="2417"/>
        <item x="3237"/>
        <item x="2896"/>
        <item x="862"/>
        <item x="4103"/>
        <item x="2017"/>
        <item x="2711"/>
        <item x="3655"/>
        <item x="4224"/>
        <item x="2416"/>
        <item x="1835"/>
        <item x="3567"/>
        <item x="861"/>
        <item x="2895"/>
        <item x="860"/>
        <item x="1235"/>
        <item x="859"/>
        <item x="1834"/>
        <item x="2894"/>
        <item x="2149"/>
        <item x="1401"/>
        <item x="4559"/>
        <item x="3082"/>
        <item x="2710"/>
        <item x="4763"/>
        <item x="858"/>
        <item x="3236"/>
        <item x="3081"/>
        <item x="1767"/>
        <item x="4762"/>
        <item x="2286"/>
        <item x="328"/>
        <item x="2893"/>
        <item x="3235"/>
        <item x="3791"/>
        <item x="3372"/>
        <item x="1833"/>
        <item x="3654"/>
        <item x="3512"/>
        <item x="3790"/>
        <item x="4102"/>
        <item x="2709"/>
        <item x="2285"/>
        <item x="3927"/>
        <item x="3080"/>
        <item x="4502"/>
        <item x="4831"/>
        <item x="654"/>
        <item x="458"/>
        <item x="4501"/>
        <item x="1234"/>
        <item x="3511"/>
        <item x="4761"/>
        <item x="4500"/>
        <item x="3926"/>
        <item x="1061"/>
        <item x="2562"/>
        <item x="1315"/>
        <item x="457"/>
        <item x="3510"/>
        <item x="2708"/>
        <item x="2415"/>
        <item x="2892"/>
        <item x="3653"/>
        <item x="257"/>
        <item x="2284"/>
        <item x="857"/>
        <item x="177"/>
        <item x="2891"/>
        <item x="2016"/>
        <item x="2707"/>
        <item x="3234"/>
        <item x="4101"/>
        <item x="2706"/>
        <item x="1538"/>
        <item x="2015"/>
        <item x="4499"/>
        <item x="3925"/>
        <item x="1687"/>
        <item x="1233"/>
        <item x="2414"/>
        <item x="653"/>
        <item x="2283"/>
        <item x="104"/>
        <item x="2705"/>
        <item x="3371"/>
        <item x="652"/>
        <item x="856"/>
        <item x="2890"/>
        <item x="2561"/>
        <item x="2704"/>
        <item x="4679"/>
        <item x="855"/>
        <item x="3079"/>
        <item x="1232"/>
        <item x="456"/>
        <item x="2014"/>
        <item x="2282"/>
        <item x="455"/>
        <item x="1314"/>
        <item x="1473"/>
        <item x="3078"/>
        <item x="4760"/>
        <item x="3924"/>
        <item x="256"/>
        <item x="4149"/>
        <item x="4223"/>
        <item x="2413"/>
        <item x="255"/>
        <item x="454"/>
        <item x="4626"/>
        <item x="3509"/>
        <item x="3789"/>
        <item x="1832"/>
        <item x="2889"/>
        <item x="854"/>
        <item x="1933"/>
        <item x="541"/>
        <item x="3077"/>
        <item x="4222"/>
        <item x="1400"/>
        <item x="254"/>
        <item x="1060"/>
        <item x="4759"/>
        <item x="3076"/>
        <item x="2412"/>
        <item x="103"/>
        <item x="3704"/>
        <item x="2888"/>
        <item x="2411"/>
        <item x="1231"/>
        <item x="453"/>
        <item x="2560"/>
        <item x="2281"/>
        <item x="102"/>
        <item x="3075"/>
        <item x="3788"/>
        <item x="452"/>
        <item x="4625"/>
        <item x="2887"/>
        <item x="253"/>
        <item x="4100"/>
        <item x="2482"/>
        <item x="4498"/>
        <item x="853"/>
        <item x="3923"/>
        <item x="2886"/>
        <item x="1059"/>
        <item x="2280"/>
        <item x="3863"/>
        <item x="3370"/>
        <item x="3233"/>
        <item x="3232"/>
        <item x="651"/>
        <item x="1831"/>
        <item x="1230"/>
        <item x="3231"/>
        <item x="1058"/>
        <item x="4221"/>
        <item x="3922"/>
        <item x="1830"/>
        <item x="4558"/>
        <item x="852"/>
        <item x="3652"/>
        <item x="3369"/>
        <item x="1686"/>
        <item x="2481"/>
        <item x="3787"/>
        <item x="1057"/>
        <item x="4678"/>
        <item x="252"/>
        <item x="3230"/>
        <item x="4220"/>
        <item x="3074"/>
        <item x="2013"/>
        <item x="650"/>
        <item x="1685"/>
        <item x="101"/>
        <item x="4219"/>
        <item x="4218"/>
        <item x="2279"/>
        <item x="3368"/>
        <item x="851"/>
        <item x="4217"/>
        <item x="4758"/>
        <item x="3229"/>
        <item x="3786"/>
        <item x="1056"/>
        <item x="3566"/>
        <item x="850"/>
        <item x="3862"/>
        <item x="649"/>
        <item x="3921"/>
        <item x="1229"/>
        <item x="2885"/>
        <item x="2559"/>
        <item x="2012"/>
        <item x="1228"/>
        <item x="2884"/>
        <item x="4421"/>
        <item x="4099"/>
        <item x="1055"/>
        <item x="4216"/>
        <item x="1684"/>
        <item x="3651"/>
        <item x="1054"/>
        <item x="4420"/>
        <item x="451"/>
        <item x="3920"/>
        <item x="450"/>
        <item x="3367"/>
        <item x="3785"/>
        <item x="449"/>
        <item x="4215"/>
        <item x="3508"/>
        <item x="3784"/>
        <item x="1683"/>
        <item x="4624"/>
        <item x="448"/>
        <item x="849"/>
        <item x="1932"/>
        <item x="2883"/>
        <item x="2011"/>
        <item x="4497"/>
        <item x="2410"/>
        <item x="3507"/>
        <item x="1829"/>
        <item x="4214"/>
        <item x="848"/>
        <item x="1053"/>
        <item x="3073"/>
        <item x="1682"/>
        <item x="2558"/>
        <item x="3861"/>
        <item x="2409"/>
        <item x="1227"/>
        <item x="2148"/>
        <item x="327"/>
        <item x="3506"/>
        <item x="1052"/>
        <item x="2557"/>
        <item x="847"/>
        <item x="100"/>
        <item x="3228"/>
        <item x="1051"/>
        <item x="2882"/>
        <item x="3919"/>
        <item x="3783"/>
        <item x="1828"/>
        <item x="251"/>
        <item x="447"/>
        <item x="3650"/>
        <item x="4623"/>
        <item x="3505"/>
        <item x="3649"/>
        <item x="846"/>
        <item x="1537"/>
        <item x="4098"/>
        <item x="446"/>
        <item x="2408"/>
        <item x="845"/>
        <item x="3504"/>
        <item x="1827"/>
        <item x="250"/>
        <item x="3918"/>
        <item x="445"/>
        <item x="648"/>
        <item x="3782"/>
        <item x="2147"/>
        <item x="3227"/>
        <item x="444"/>
        <item x="2407"/>
        <item x="4757"/>
        <item x="99"/>
        <item x="4756"/>
        <item x="2406"/>
        <item x="3648"/>
        <item x="1226"/>
        <item x="1313"/>
        <item x="4496"/>
        <item x="4755"/>
        <item x="2146"/>
        <item x="2881"/>
        <item x="2405"/>
        <item x="4097"/>
        <item x="1826"/>
        <item x="4213"/>
        <item x="443"/>
        <item x="844"/>
        <item x="249"/>
        <item x="1050"/>
        <item x="4622"/>
        <item x="3647"/>
        <item x="843"/>
        <item x="3781"/>
        <item x="1225"/>
        <item x="4495"/>
        <item x="2703"/>
        <item x="4394"/>
        <item x="3780"/>
        <item x="3917"/>
        <item x="3503"/>
        <item x="326"/>
        <item x="3916"/>
        <item x="1049"/>
        <item x="4754"/>
        <item x="4494"/>
        <item x="4096"/>
        <item x="442"/>
        <item x="2145"/>
        <item x="1224"/>
        <item x="3502"/>
        <item x="3646"/>
        <item x="1048"/>
        <item x="540"/>
        <item x="1536"/>
        <item x="2278"/>
        <item x="1681"/>
        <item x="2880"/>
        <item x="4212"/>
        <item x="3072"/>
        <item x="2144"/>
        <item x="4095"/>
        <item x="4493"/>
        <item x="1223"/>
        <item x="3779"/>
        <item x="3226"/>
        <item x="98"/>
        <item x="2879"/>
        <item x="4211"/>
        <item x="3366"/>
        <item x="1535"/>
        <item x="2404"/>
        <item x="3645"/>
        <item x="3501"/>
        <item x="3071"/>
        <item x="1047"/>
        <item x="97"/>
        <item x="2702"/>
        <item x="4753"/>
        <item x="2878"/>
        <item x="2701"/>
        <item x="4393"/>
        <item x="4094"/>
        <item x="4492"/>
        <item x="2877"/>
        <item x="1680"/>
        <item x="4491"/>
        <item x="1825"/>
        <item x="2277"/>
        <item x="2556"/>
        <item x="4752"/>
        <item x="4751"/>
        <item x="248"/>
        <item x="3431"/>
        <item x="3915"/>
        <item x="647"/>
        <item x="1679"/>
        <item x="96"/>
        <item x="1399"/>
        <item x="3225"/>
        <item x="1678"/>
        <item x="3430"/>
        <item x="3778"/>
        <item x="646"/>
        <item x="4621"/>
        <item x="2403"/>
        <item x="441"/>
        <item x="2876"/>
        <item x="3644"/>
        <item x="2402"/>
        <item x="95"/>
        <item x="3365"/>
        <item x="1046"/>
        <item x="4750"/>
        <item x="94"/>
        <item x="842"/>
        <item x="4620"/>
        <item x="4749"/>
        <item x="1607"/>
        <item x="4210"/>
        <item x="1824"/>
        <item x="841"/>
        <item x="3914"/>
        <item x="4392"/>
        <item x="2276"/>
        <item x="645"/>
        <item x="247"/>
        <item x="3224"/>
        <item x="3364"/>
        <item x="93"/>
        <item x="1677"/>
        <item x="4209"/>
        <item x="2143"/>
        <item x="3703"/>
        <item x="3777"/>
        <item x="644"/>
        <item x="440"/>
        <item x="3363"/>
        <item x="2875"/>
        <item x="2010"/>
        <item x="2275"/>
        <item x="92"/>
        <item x="2874"/>
        <item x="2142"/>
        <item x="2009"/>
        <item x="91"/>
        <item x="2700"/>
        <item x="439"/>
        <item x="4093"/>
        <item x="1398"/>
        <item x="2401"/>
        <item x="1222"/>
        <item x="2873"/>
        <item x="4360"/>
        <item x="4748"/>
        <item x="2008"/>
        <item x="2141"/>
        <item x="2872"/>
        <item x="2400"/>
        <item x="1676"/>
        <item x="2007"/>
        <item x="2699"/>
        <item x="3565"/>
        <item x="1221"/>
        <item x="2274"/>
        <item x="2555"/>
        <item x="3070"/>
        <item x="2871"/>
        <item x="3702"/>
        <item x="90"/>
        <item x="1534"/>
        <item x="246"/>
        <item x="1675"/>
        <item x="4208"/>
        <item x="89"/>
        <item x="88"/>
        <item x="2870"/>
        <item x="87"/>
        <item x="643"/>
        <item x="4092"/>
        <item x="2273"/>
        <item x="642"/>
        <item x="86"/>
        <item x="4619"/>
        <item x="1220"/>
        <item x="2869"/>
        <item x="2006"/>
        <item x="2399"/>
        <item x="2554"/>
        <item x="3913"/>
        <item x="2868"/>
        <item x="3223"/>
        <item x="1130"/>
        <item x="2398"/>
        <item x="3701"/>
        <item x="641"/>
        <item x="1823"/>
        <item x="176"/>
        <item x="1045"/>
        <item x="840"/>
        <item x="3362"/>
        <item x="4618"/>
        <item x="3776"/>
        <item x="839"/>
        <item x="2553"/>
        <item x="1822"/>
        <item x="640"/>
        <item x="1397"/>
        <item x="838"/>
        <item x="2698"/>
        <item x="3361"/>
        <item x="3643"/>
        <item x="2140"/>
        <item x="837"/>
        <item x="4747"/>
        <item x="4207"/>
        <item x="438"/>
        <item x="3912"/>
        <item x="1472"/>
        <item x="2005"/>
        <item x="175"/>
        <item x="1312"/>
        <item x="245"/>
        <item x="437"/>
        <item x="1219"/>
        <item x="85"/>
        <item x="1821"/>
        <item x="639"/>
        <item x="3360"/>
        <item x="2004"/>
        <item x="2867"/>
        <item x="1674"/>
        <item x="4359"/>
        <item x="638"/>
        <item x="3500"/>
        <item x="2697"/>
        <item x="3642"/>
        <item x="3069"/>
        <item x="4358"/>
        <item x="637"/>
        <item x="174"/>
        <item x="2866"/>
        <item x="1396"/>
        <item x="3359"/>
        <item x="3499"/>
        <item x="636"/>
        <item x="4091"/>
        <item x="3911"/>
        <item x="1673"/>
        <item x="1218"/>
        <item x="1533"/>
        <item x="2272"/>
        <item x="173"/>
        <item x="3498"/>
        <item x="2139"/>
        <item x="4617"/>
        <item x="4090"/>
        <item x="172"/>
        <item x="1395"/>
        <item x="1217"/>
        <item x="244"/>
        <item x="4206"/>
        <item x="2865"/>
        <item x="836"/>
        <item x="1820"/>
        <item x="3068"/>
        <item x="4746"/>
        <item x="2552"/>
        <item x="2864"/>
        <item x="2271"/>
        <item x="3641"/>
        <item x="4205"/>
        <item x="3775"/>
        <item x="171"/>
        <item x="1532"/>
        <item x="2003"/>
        <item x="3640"/>
        <item x="1819"/>
        <item x="635"/>
        <item x="4357"/>
        <item x="2002"/>
        <item x="3639"/>
        <item x="2863"/>
        <item x="2069"/>
        <item x="2551"/>
        <item x="436"/>
        <item x="3497"/>
        <item x="3496"/>
        <item x="1394"/>
        <item x="84"/>
        <item x="3638"/>
        <item x="4490"/>
        <item x="2696"/>
        <item x="634"/>
        <item x="435"/>
        <item x="2862"/>
        <item x="3637"/>
        <item x="2397"/>
        <item x="3774"/>
        <item x="1216"/>
        <item x="1531"/>
        <item x="1044"/>
        <item x="1043"/>
        <item x="3910"/>
        <item x="3222"/>
        <item x="3495"/>
        <item x="1042"/>
        <item x="2861"/>
        <item x="2270"/>
        <item x="633"/>
        <item x="434"/>
        <item x="1672"/>
        <item x="3636"/>
        <item x="243"/>
        <item x="3773"/>
        <item x="2550"/>
        <item x="4089"/>
        <item x="4616"/>
        <item x="1215"/>
        <item x="4088"/>
        <item x="4745"/>
        <item x="632"/>
        <item x="4356"/>
        <item x="2860"/>
        <item x="2859"/>
        <item x="1818"/>
        <item x="4489"/>
        <item x="2001"/>
        <item x="3358"/>
        <item x="3635"/>
        <item x="2858"/>
        <item x="2549"/>
        <item x="2480"/>
        <item x="4355"/>
        <item x="3221"/>
        <item x="4744"/>
        <item x="4488"/>
        <item x="3220"/>
        <item x="4615"/>
        <item x="4087"/>
        <item x="1214"/>
        <item x="4354"/>
        <item x="2138"/>
        <item x="631"/>
        <item x="2695"/>
        <item x="1766"/>
        <item x="3067"/>
        <item x="2548"/>
        <item x="2547"/>
        <item x="1213"/>
        <item x="3634"/>
        <item x="242"/>
        <item x="83"/>
        <item x="4743"/>
        <item x="4353"/>
        <item x="4086"/>
        <item x="4352"/>
        <item x="2269"/>
        <item x="3219"/>
        <item x="3909"/>
        <item x="2000"/>
        <item x="433"/>
        <item x="3066"/>
        <item x="1041"/>
        <item x="2396"/>
        <item x="3494"/>
        <item x="2268"/>
        <item x="2694"/>
        <item x="432"/>
        <item x="4614"/>
        <item x="3218"/>
        <item x="82"/>
        <item x="835"/>
        <item x="4085"/>
        <item x="241"/>
        <item x="3633"/>
        <item x="1530"/>
        <item x="2267"/>
        <item x="1671"/>
        <item x="1040"/>
        <item x="2693"/>
        <item x="1999"/>
        <item x="3632"/>
        <item x="834"/>
        <item x="81"/>
        <item x="2857"/>
        <item x="4204"/>
        <item x="1039"/>
        <item x="630"/>
        <item x="2785"/>
        <item x="2395"/>
        <item x="3357"/>
        <item x="2336"/>
        <item x="629"/>
        <item x="3631"/>
        <item x="2394"/>
        <item x="2692"/>
        <item x="2393"/>
        <item x="2691"/>
        <item x="240"/>
        <item x="2856"/>
        <item x="3772"/>
        <item x="833"/>
        <item x="2855"/>
        <item x="2198"/>
        <item x="4742"/>
        <item x="1038"/>
        <item x="3356"/>
        <item x="3630"/>
        <item x="1037"/>
        <item x="628"/>
        <item x="1529"/>
        <item x="1212"/>
        <item x="431"/>
        <item x="4613"/>
        <item x="1211"/>
        <item x="4487"/>
        <item x="3065"/>
        <item x="1998"/>
        <item x="1210"/>
        <item x="4203"/>
        <item x="832"/>
        <item x="2392"/>
        <item x="3064"/>
        <item x="627"/>
        <item x="80"/>
        <item x="1670"/>
        <item x="3908"/>
        <item x="1528"/>
        <item x="2137"/>
        <item x="3063"/>
        <item x="2546"/>
        <item x="79"/>
        <item x="3629"/>
        <item x="4351"/>
        <item x="1393"/>
        <item x="3771"/>
        <item x="2391"/>
        <item x="1669"/>
        <item x="430"/>
        <item x="4612"/>
        <item x="831"/>
        <item x="1668"/>
        <item x="1527"/>
        <item x="1392"/>
        <item x="3493"/>
        <item x="3907"/>
        <item x="2690"/>
        <item x="1997"/>
        <item x="4350"/>
        <item x="1209"/>
        <item x="3492"/>
        <item x="2390"/>
        <item x="4349"/>
        <item x="626"/>
        <item x="830"/>
        <item x="3491"/>
        <item x="1391"/>
        <item x="625"/>
        <item x="4291"/>
        <item x="3490"/>
        <item x="4348"/>
        <item x="3906"/>
        <item x="1667"/>
        <item x="2266"/>
        <item x="1311"/>
        <item x="1666"/>
        <item x="2389"/>
        <item x="239"/>
        <item x="2854"/>
        <item x="4084"/>
        <item x="3062"/>
        <item x="2136"/>
        <item x="4741"/>
        <item x="325"/>
        <item x="829"/>
        <item x="2265"/>
        <item x="78"/>
        <item x="3061"/>
        <item x="3355"/>
        <item x="828"/>
        <item x="2264"/>
        <item x="3628"/>
        <item x="4202"/>
        <item x="2689"/>
        <item x="429"/>
        <item x="827"/>
        <item x="4740"/>
        <item x="77"/>
        <item x="826"/>
        <item x="2135"/>
        <item x="428"/>
        <item x="3489"/>
        <item x="1390"/>
        <item x="2388"/>
        <item x="3060"/>
        <item x="3354"/>
        <item x="3217"/>
        <item x="2688"/>
        <item x="76"/>
        <item x="4347"/>
        <item x="4486"/>
        <item x="1036"/>
        <item x="238"/>
        <item x="3770"/>
        <item x="1817"/>
        <item x="1035"/>
        <item x="4557"/>
        <item x="170"/>
        <item x="2263"/>
        <item x="1996"/>
        <item x="237"/>
        <item x="3700"/>
        <item x="2134"/>
        <item x="2545"/>
        <item x="4677"/>
        <item x="4739"/>
        <item x="3564"/>
        <item x="2387"/>
        <item x="2262"/>
        <item x="624"/>
        <item x="75"/>
        <item x="1389"/>
        <item x="3216"/>
        <item x="4201"/>
        <item x="4346"/>
        <item x="4200"/>
        <item x="1526"/>
        <item x="427"/>
        <item x="4738"/>
        <item x="4083"/>
        <item x="1208"/>
        <item x="1816"/>
        <item x="2687"/>
        <item x="2261"/>
        <item x="2853"/>
        <item x="4830"/>
        <item x="1034"/>
        <item x="2386"/>
        <item x="2544"/>
        <item x="236"/>
        <item x="2852"/>
        <item x="1995"/>
        <item x="2686"/>
        <item x="4199"/>
        <item x="3769"/>
        <item x="4082"/>
        <item x="2851"/>
        <item x="1525"/>
        <item x="2543"/>
        <item x="2133"/>
        <item x="4737"/>
        <item x="74"/>
        <item x="539"/>
        <item x="2685"/>
        <item x="3215"/>
        <item x="4081"/>
        <item x="2850"/>
        <item x="623"/>
        <item x="1033"/>
        <item x="4736"/>
        <item x="1032"/>
        <item x="3353"/>
        <item x="2385"/>
        <item x="2684"/>
        <item x="622"/>
        <item x="2384"/>
        <item x="235"/>
        <item x="2260"/>
        <item x="3214"/>
        <item x="4485"/>
        <item x="2132"/>
        <item x="1388"/>
        <item x="2849"/>
        <item x="3627"/>
        <item x="2383"/>
        <item x="1994"/>
        <item x="3352"/>
        <item x="3626"/>
        <item x="3059"/>
        <item x="4198"/>
        <item x="2382"/>
        <item x="2131"/>
        <item x="426"/>
        <item x="4345"/>
        <item x="2381"/>
        <item x="4080"/>
        <item x="1993"/>
        <item x="621"/>
        <item x="1387"/>
        <item x="3136"/>
        <item x="3905"/>
        <item x="2380"/>
        <item x="4484"/>
        <item x="1992"/>
        <item x="1207"/>
        <item x="1031"/>
        <item x="2683"/>
        <item x="1386"/>
        <item x="234"/>
        <item x="4611"/>
        <item x="1991"/>
        <item x="2682"/>
        <item x="169"/>
        <item x="4735"/>
        <item x="2379"/>
        <item x="1765"/>
        <item x="4079"/>
        <item x="3213"/>
        <item x="2681"/>
        <item x="3768"/>
        <item x="73"/>
        <item x="4344"/>
        <item x="425"/>
        <item x="1030"/>
        <item x="2378"/>
        <item x="4610"/>
        <item x="4609"/>
        <item x="3135"/>
        <item x="3488"/>
        <item x="2259"/>
        <item x="424"/>
        <item x="4734"/>
        <item x="72"/>
        <item x="620"/>
        <item x="3767"/>
        <item x="1029"/>
        <item x="3212"/>
        <item x="4483"/>
        <item x="825"/>
        <item x="4197"/>
        <item x="423"/>
        <item x="4078"/>
        <item x="1990"/>
        <item x="1764"/>
        <item x="3487"/>
        <item x="1815"/>
        <item x="3058"/>
        <item x="422"/>
        <item x="233"/>
        <item x="3625"/>
        <item x="4196"/>
        <item x="1763"/>
        <item x="2130"/>
        <item x="1206"/>
        <item x="824"/>
        <item x="3351"/>
        <item x="3624"/>
        <item x="3486"/>
        <item x="3623"/>
        <item x="2542"/>
        <item x="1524"/>
        <item x="823"/>
        <item x="1205"/>
        <item x="1762"/>
        <item x="3766"/>
        <item x="4608"/>
        <item x="4195"/>
        <item x="2258"/>
        <item x="1989"/>
        <item x="1204"/>
        <item x="822"/>
        <item x="1028"/>
        <item x="619"/>
        <item x="4194"/>
        <item x="2377"/>
        <item x="1988"/>
        <item x="2541"/>
        <item x="4193"/>
        <item x="4482"/>
        <item x="1665"/>
        <item x="3765"/>
        <item x="1027"/>
        <item x="618"/>
        <item x="3622"/>
        <item x="1385"/>
        <item x="71"/>
        <item x="821"/>
        <item x="2540"/>
        <item x="1471"/>
        <item x="3350"/>
        <item x="820"/>
        <item x="3057"/>
        <item x="4192"/>
        <item x="421"/>
        <item x="4481"/>
        <item x="1203"/>
        <item x="1987"/>
        <item x="1310"/>
        <item x="3349"/>
        <item x="617"/>
        <item x="2680"/>
        <item x="4607"/>
        <item x="4480"/>
        <item x="70"/>
        <item x="4077"/>
        <item x="232"/>
        <item x="3485"/>
        <item x="1202"/>
        <item x="1384"/>
        <item x="819"/>
        <item x="3211"/>
        <item x="2376"/>
        <item x="2679"/>
        <item x="69"/>
        <item x="1383"/>
        <item x="2678"/>
        <item x="1201"/>
        <item x="1200"/>
        <item x="616"/>
        <item x="3764"/>
        <item x="3056"/>
        <item x="1382"/>
        <item x="231"/>
        <item x="230"/>
        <item x="3763"/>
        <item x="1664"/>
        <item x="538"/>
        <item x="1814"/>
        <item x="3210"/>
        <item x="615"/>
        <item x="4419"/>
        <item x="2257"/>
        <item x="4606"/>
        <item x="1986"/>
        <item x="4479"/>
        <item x="1663"/>
        <item x="68"/>
        <item x="1199"/>
        <item x="1026"/>
        <item x="818"/>
        <item x="1813"/>
        <item x="2539"/>
        <item x="2129"/>
        <item x="614"/>
        <item x="4733"/>
        <item x="2128"/>
        <item x="4605"/>
        <item x="229"/>
        <item x="1198"/>
        <item x="67"/>
        <item x="3209"/>
        <item x="420"/>
        <item x="2677"/>
        <item x="4478"/>
        <item x="1812"/>
        <item x="817"/>
        <item x="1985"/>
        <item x="3484"/>
        <item x="2375"/>
        <item x="816"/>
        <item x="2620"/>
        <item x="2256"/>
        <item x="66"/>
        <item x="3299"/>
        <item x="4604"/>
        <item x="228"/>
        <item x="1197"/>
        <item x="1523"/>
        <item x="1522"/>
        <item x="65"/>
        <item x="4380"/>
        <item x="4603"/>
        <item x="4191"/>
        <item x="3208"/>
        <item x="815"/>
        <item x="3055"/>
        <item x="2676"/>
        <item x="3207"/>
        <item x="1521"/>
        <item x="1381"/>
        <item x="4732"/>
        <item x="419"/>
        <item x="4477"/>
        <item x="814"/>
        <item x="1761"/>
        <item x="1984"/>
        <item x="2127"/>
        <item x="3483"/>
        <item x="4731"/>
        <item x="1380"/>
        <item x="3348"/>
        <item x="4602"/>
        <item x="2538"/>
        <item x="3621"/>
        <item x="3904"/>
        <item x="1379"/>
        <item x="227"/>
        <item x="64"/>
        <item x="4601"/>
        <item x="2994"/>
        <item x="1811"/>
        <item x="2537"/>
        <item x="4076"/>
        <item x="226"/>
        <item x="4418"/>
        <item x="2374"/>
        <item x="1378"/>
        <item x="813"/>
        <item x="1983"/>
        <item x="1662"/>
        <item x="2536"/>
        <item x="2126"/>
        <item x="812"/>
        <item x="3903"/>
        <item x="1025"/>
        <item x="613"/>
        <item x="811"/>
        <item x="2848"/>
        <item x="4829"/>
        <item x="4075"/>
        <item x="1196"/>
        <item x="4730"/>
        <item x="225"/>
        <item x="2847"/>
        <item x="2125"/>
        <item x="1982"/>
        <item x="4074"/>
        <item x="612"/>
        <item x="2255"/>
        <item x="611"/>
        <item x="224"/>
        <item x="418"/>
        <item x="2846"/>
        <item x="810"/>
        <item x="4190"/>
        <item x="1195"/>
        <item x="3054"/>
        <item x="3762"/>
        <item x="4729"/>
        <item x="2254"/>
        <item x="3347"/>
        <item x="610"/>
        <item x="1024"/>
        <item x="1981"/>
        <item x="4476"/>
        <item x="809"/>
        <item x="223"/>
        <item x="2068"/>
        <item x="2845"/>
        <item x="1661"/>
        <item x="222"/>
        <item x="1023"/>
        <item x="1022"/>
        <item x="3346"/>
        <item x="1980"/>
        <item x="1660"/>
        <item x="2124"/>
        <item x="1377"/>
        <item x="63"/>
        <item x="1760"/>
        <item x="4728"/>
        <item x="4727"/>
        <item x="2675"/>
        <item x="4189"/>
        <item x="2844"/>
        <item x="3053"/>
        <item x="1979"/>
        <item x="1021"/>
        <item x="62"/>
        <item x="2843"/>
        <item x="3052"/>
        <item x="1376"/>
        <item x="1020"/>
        <item x="2067"/>
        <item x="4475"/>
        <item x="61"/>
        <item x="1375"/>
        <item x="4726"/>
        <item x="537"/>
        <item x="1978"/>
        <item x="3206"/>
        <item x="2784"/>
        <item x="1520"/>
        <item x="3345"/>
        <item x="4188"/>
        <item x="4725"/>
        <item x="2253"/>
        <item x="609"/>
        <item x="2674"/>
        <item x="3205"/>
        <item x="60"/>
        <item x="1810"/>
        <item x="808"/>
        <item x="1374"/>
        <item x="3204"/>
        <item x="4379"/>
        <item x="3482"/>
        <item x="1519"/>
        <item x="1019"/>
        <item x="3051"/>
        <item x="3620"/>
        <item x="2123"/>
        <item x="4600"/>
        <item x="1309"/>
        <item x="3203"/>
        <item x="3202"/>
        <item x="3481"/>
        <item x="1977"/>
        <item x="1976"/>
        <item x="2673"/>
        <item x="2535"/>
        <item x="1659"/>
        <item x="3050"/>
        <item x="2373"/>
        <item x="417"/>
        <item x="4474"/>
        <item x="1975"/>
        <item x="221"/>
        <item x="4187"/>
        <item x="608"/>
        <item x="4724"/>
        <item x="59"/>
        <item x="3761"/>
        <item x="3049"/>
        <item x="1194"/>
        <item x="607"/>
        <item x="3201"/>
        <item x="4073"/>
        <item x="2842"/>
        <item x="2534"/>
        <item x="4473"/>
        <item x="1018"/>
        <item x="2335"/>
        <item x="3760"/>
        <item x="606"/>
        <item x="4186"/>
        <item x="4599"/>
        <item x="2672"/>
        <item x="3759"/>
        <item x="1017"/>
        <item x="1193"/>
        <item x="807"/>
        <item x="4072"/>
        <item x="605"/>
        <item x="3200"/>
        <item x="4185"/>
        <item x="3048"/>
        <item x="3758"/>
        <item x="806"/>
        <item x="2841"/>
        <item x="945"/>
        <item x="805"/>
        <item x="1192"/>
        <item x="2252"/>
        <item x="2122"/>
        <item x="1658"/>
        <item x="3902"/>
        <item x="3344"/>
        <item x="1016"/>
        <item x="1974"/>
        <item x="416"/>
        <item x="604"/>
        <item x="4071"/>
        <item x="1809"/>
        <item x="415"/>
        <item x="220"/>
        <item x="1518"/>
        <item x="414"/>
        <item x="4472"/>
        <item x="1015"/>
        <item x="1657"/>
        <item x="2251"/>
        <item x="1191"/>
        <item x="58"/>
        <item x="4598"/>
        <item x="1014"/>
        <item x="2121"/>
        <item x="4471"/>
        <item x="2372"/>
        <item x="804"/>
        <item x="413"/>
        <item x="3343"/>
        <item x="1190"/>
        <item x="803"/>
        <item x="1013"/>
        <item x="1973"/>
        <item x="324"/>
        <item x="412"/>
        <item x="3619"/>
        <item x="2371"/>
        <item x="4470"/>
        <item x="3480"/>
        <item x="3757"/>
        <item x="2671"/>
        <item x="1373"/>
        <item x="57"/>
        <item x="1972"/>
        <item x="4469"/>
        <item x="2250"/>
        <item x="4184"/>
        <item x="219"/>
        <item x="802"/>
        <item x="1012"/>
        <item x="56"/>
        <item x="1517"/>
        <item x="55"/>
        <item x="4723"/>
        <item x="2370"/>
        <item x="2840"/>
        <item x="54"/>
        <item x="1656"/>
        <item x="3756"/>
        <item x="1011"/>
        <item x="53"/>
        <item x="2670"/>
        <item x="1189"/>
        <item x="1808"/>
        <item x="1372"/>
        <item x="1516"/>
        <item x="1655"/>
        <item x="52"/>
        <item x="3618"/>
        <item x="4183"/>
        <item x="3755"/>
        <item x="51"/>
        <item x="1807"/>
        <item x="411"/>
        <item x="801"/>
        <item x="4722"/>
        <item x="4378"/>
        <item x="1188"/>
        <item x="3047"/>
        <item x="1654"/>
        <item x="2249"/>
        <item x="4182"/>
        <item x="1806"/>
        <item x="2197"/>
        <item x="2479"/>
        <item x="1187"/>
        <item x="4597"/>
        <item x="3617"/>
        <item x="4070"/>
        <item x="410"/>
        <item x="4596"/>
        <item x="3342"/>
        <item x="4721"/>
        <item x="4468"/>
        <item x="1186"/>
        <item x="800"/>
        <item x="1010"/>
        <item x="4343"/>
        <item x="4595"/>
        <item x="3616"/>
        <item x="409"/>
        <item x="799"/>
        <item x="4556"/>
        <item x="2669"/>
        <item x="1515"/>
        <item x="50"/>
        <item x="1971"/>
        <item x="218"/>
        <item x="4342"/>
        <item x="2533"/>
        <item x="408"/>
        <item x="4555"/>
        <item x="1514"/>
        <item x="3199"/>
        <item x="4290"/>
        <item x="2532"/>
        <item x="4069"/>
        <item x="407"/>
        <item x="1513"/>
        <item x="2120"/>
        <item x="2668"/>
        <item x="4068"/>
        <item x="603"/>
        <item x="3479"/>
        <item x="2993"/>
        <item x="406"/>
        <item x="4467"/>
        <item x="944"/>
        <item x="405"/>
        <item x="4720"/>
        <item x="3754"/>
        <item x="4067"/>
        <item x="1009"/>
        <item x="2248"/>
        <item x="2839"/>
        <item x="3046"/>
        <item x="3198"/>
        <item x="731"/>
        <item x="4066"/>
        <item x="3753"/>
        <item x="49"/>
        <item x="1931"/>
        <item x="798"/>
        <item x="2247"/>
        <item x="1371"/>
        <item x="1970"/>
        <item x="2838"/>
        <item x="48"/>
        <item x="3752"/>
        <item x="797"/>
        <item x="4594"/>
        <item x="4466"/>
        <item x="217"/>
        <item x="1370"/>
        <item x="4341"/>
        <item x="3901"/>
        <item x="2531"/>
        <item x="404"/>
        <item x="3341"/>
        <item x="4065"/>
        <item x="47"/>
        <item x="796"/>
        <item x="4064"/>
        <item x="2119"/>
        <item x="3197"/>
        <item x="1969"/>
        <item x="3615"/>
        <item x="3045"/>
        <item x="2530"/>
        <item x="2246"/>
        <item x="4063"/>
        <item x="1512"/>
        <item x="2118"/>
        <item x="2529"/>
        <item x="795"/>
        <item x="46"/>
        <item x="4062"/>
        <item x="1968"/>
        <item x="216"/>
        <item x="602"/>
        <item x="2369"/>
        <item x="1008"/>
        <item x="4593"/>
        <item x="2837"/>
        <item x="1185"/>
        <item x="4340"/>
        <item x="3699"/>
        <item x="1967"/>
        <item x="1606"/>
        <item x="3751"/>
        <item x="4465"/>
        <item x="3900"/>
        <item x="2245"/>
        <item x="45"/>
        <item x="2528"/>
        <item x="1369"/>
        <item x="601"/>
        <item x="4339"/>
        <item x="4061"/>
        <item x="1184"/>
        <item x="403"/>
        <item x="3196"/>
        <item x="4060"/>
        <item x="1511"/>
        <item x="3750"/>
        <item x="4181"/>
        <item x="4592"/>
        <item x="2117"/>
        <item x="3478"/>
        <item x="402"/>
        <item x="794"/>
        <item x="4338"/>
        <item x="600"/>
        <item x="1007"/>
        <item x="1653"/>
        <item x="3477"/>
        <item x="2836"/>
        <item x="2116"/>
        <item x="215"/>
        <item x="2244"/>
        <item x="1183"/>
        <item x="2243"/>
        <item x="44"/>
        <item x="3044"/>
        <item x="599"/>
        <item x="1368"/>
        <item x="401"/>
        <item x="3614"/>
        <item x="1966"/>
        <item x="3899"/>
        <item x="1006"/>
        <item x="943"/>
        <item x="3749"/>
        <item x="3748"/>
        <item x="214"/>
        <item x="3613"/>
        <item x="4059"/>
        <item x="3043"/>
        <item x="2667"/>
        <item x="598"/>
        <item x="2835"/>
        <item x="4464"/>
        <item x="1005"/>
        <item x="1652"/>
        <item x="4337"/>
        <item x="1965"/>
        <item x="4463"/>
        <item x="3747"/>
        <item x="213"/>
        <item x="4058"/>
        <item x="597"/>
        <item x="3195"/>
        <item x="400"/>
        <item x="3476"/>
        <item x="4336"/>
        <item x="3475"/>
        <item x="168"/>
        <item x="4591"/>
        <item x="2115"/>
        <item x="4180"/>
        <item x="3474"/>
        <item x="2527"/>
        <item x="3473"/>
        <item x="3612"/>
        <item x="3194"/>
        <item x="596"/>
        <item x="2666"/>
        <item x="1510"/>
        <item x="3472"/>
        <item x="43"/>
        <item x="1930"/>
        <item x="4057"/>
        <item x="3746"/>
        <item x="1182"/>
        <item x="1367"/>
        <item x="3042"/>
        <item x="2665"/>
        <item x="3193"/>
        <item x="2664"/>
        <item x="3192"/>
        <item x="3041"/>
        <item x="42"/>
        <item x="2663"/>
        <item x="2242"/>
        <item x="3471"/>
        <item x="1366"/>
        <item x="4676"/>
        <item x="1181"/>
        <item x="2526"/>
        <item x="4719"/>
        <item x="4335"/>
        <item x="2368"/>
        <item x="1365"/>
        <item x="41"/>
        <item x="4718"/>
        <item x="1180"/>
        <item x="1964"/>
        <item x="4179"/>
        <item x="1929"/>
        <item x="793"/>
        <item x="1004"/>
        <item x="40"/>
        <item x="323"/>
        <item x="595"/>
        <item x="2662"/>
        <item x="1805"/>
        <item x="4178"/>
        <item x="4590"/>
        <item x="2241"/>
        <item x="2661"/>
        <item x="1003"/>
        <item x="792"/>
        <item x="2525"/>
        <item x="2660"/>
        <item x="1804"/>
        <item x="791"/>
        <item x="2524"/>
        <item x="4177"/>
        <item x="790"/>
        <item x="2114"/>
        <item x="730"/>
        <item x="399"/>
        <item x="4717"/>
        <item x="1002"/>
        <item x="1179"/>
        <item x="2659"/>
        <item x="4462"/>
        <item x="4056"/>
        <item x="1364"/>
        <item x="3040"/>
        <item x="2367"/>
        <item x="212"/>
        <item x="1963"/>
        <item x="3191"/>
        <item x="1001"/>
        <item x="1178"/>
        <item x="1509"/>
        <item x="789"/>
        <item x="3039"/>
        <item x="2113"/>
        <item x="211"/>
        <item x="1962"/>
        <item x="4334"/>
        <item x="1803"/>
        <item x="3038"/>
        <item x="210"/>
        <item x="3611"/>
        <item x="398"/>
        <item x="3610"/>
        <item x="39"/>
        <item x="594"/>
        <item x="2112"/>
        <item x="4461"/>
        <item x="3609"/>
        <item x="4333"/>
        <item x="1363"/>
        <item x="1802"/>
        <item x="2658"/>
        <item x="2111"/>
        <item x="397"/>
        <item x="1651"/>
        <item x="788"/>
        <item x="396"/>
        <item x="593"/>
        <item x="3898"/>
        <item x="4460"/>
        <item x="787"/>
        <item x="395"/>
        <item x="3470"/>
        <item x="1961"/>
        <item x="4716"/>
        <item x="2110"/>
        <item x="592"/>
        <item x="4055"/>
        <item x="3340"/>
        <item x="38"/>
        <item x="1960"/>
        <item x="4332"/>
        <item x="3339"/>
        <item x="2109"/>
        <item x="729"/>
        <item x="4589"/>
        <item x="2657"/>
        <item x="1000"/>
        <item x="2834"/>
        <item x="4331"/>
        <item x="3745"/>
        <item x="999"/>
        <item x="2656"/>
        <item x="2833"/>
        <item x="1362"/>
        <item x="3190"/>
        <item x="1959"/>
        <item x="4459"/>
        <item x="591"/>
        <item x="1801"/>
        <item x="1177"/>
        <item x="4176"/>
        <item x="4828"/>
        <item x="590"/>
        <item x="2523"/>
        <item x="4588"/>
        <item x="589"/>
        <item x="1800"/>
        <item x="1799"/>
        <item x="1798"/>
        <item x="1650"/>
        <item x="3189"/>
        <item x="1797"/>
        <item x="588"/>
        <item x="394"/>
        <item x="209"/>
        <item x="1649"/>
        <item x="1648"/>
        <item x="1605"/>
        <item x="3037"/>
        <item x="1958"/>
        <item x="393"/>
        <item x="2366"/>
        <item x="3188"/>
        <item x="392"/>
        <item x="3608"/>
        <item x="1308"/>
        <item x="3744"/>
        <item x="1361"/>
        <item x="4675"/>
        <item x="1647"/>
        <item x="3036"/>
        <item x="37"/>
        <item x="2196"/>
        <item x="998"/>
        <item x="2240"/>
        <item x="3743"/>
        <item x="3469"/>
        <item x="997"/>
        <item x="4458"/>
        <item x="2239"/>
        <item x="786"/>
        <item x="996"/>
        <item x="2365"/>
        <item x="3607"/>
        <item x="1360"/>
        <item x="785"/>
        <item x="784"/>
        <item x="36"/>
        <item x="2238"/>
        <item x="587"/>
        <item x="4054"/>
        <item x="1359"/>
        <item x="2522"/>
        <item x="1358"/>
        <item x="2237"/>
        <item x="35"/>
        <item x="2521"/>
        <item x="391"/>
        <item x="1508"/>
        <item x="4330"/>
        <item x="3606"/>
        <item x="1646"/>
        <item x="2364"/>
        <item x="2108"/>
        <item x="4329"/>
        <item x="3338"/>
        <item x="3035"/>
        <item x="4053"/>
        <item x="4587"/>
        <item x="34"/>
        <item x="2363"/>
        <item x="1176"/>
        <item x="2107"/>
        <item x="2195"/>
        <item x="586"/>
        <item x="1175"/>
        <item x="3134"/>
        <item x="995"/>
        <item x="4289"/>
        <item x="33"/>
        <item x="1957"/>
        <item x="783"/>
        <item x="3897"/>
        <item x="2236"/>
        <item x="3742"/>
        <item x="782"/>
        <item x="3605"/>
        <item x="781"/>
        <item x="3034"/>
        <item x="390"/>
        <item x="4715"/>
        <item x="1174"/>
        <item x="994"/>
        <item x="4586"/>
        <item x="3187"/>
        <item x="1796"/>
        <item x="1357"/>
        <item x="4714"/>
        <item x="4457"/>
        <item x="3186"/>
        <item x="4456"/>
        <item x="2106"/>
        <item x="3741"/>
        <item x="4328"/>
        <item x="2066"/>
        <item x="780"/>
        <item x="3740"/>
        <item x="2520"/>
        <item x="2235"/>
        <item x="2362"/>
        <item x="993"/>
        <item x="585"/>
        <item x="4455"/>
        <item x="779"/>
        <item x="2832"/>
        <item x="1356"/>
        <item x="1604"/>
        <item x="2105"/>
        <item x="1307"/>
        <item x="4175"/>
        <item x="1795"/>
        <item x="4454"/>
        <item x="778"/>
        <item x="584"/>
        <item x="389"/>
        <item x="3185"/>
        <item x="2519"/>
        <item x="208"/>
        <item x="3337"/>
        <item x="1645"/>
        <item x="3298"/>
        <item x="2104"/>
        <item x="1956"/>
        <item x="2655"/>
        <item x="4327"/>
        <item x="1507"/>
        <item x="32"/>
        <item x="1794"/>
        <item x="1173"/>
        <item x="2654"/>
        <item x="4326"/>
        <item x="583"/>
        <item x="3336"/>
        <item x="3563"/>
        <item x="322"/>
        <item x="2653"/>
        <item x="3184"/>
        <item x="1955"/>
        <item x="1470"/>
        <item x="31"/>
        <item x="777"/>
        <item x="2103"/>
        <item x="2102"/>
        <item x="30"/>
        <item x="4713"/>
        <item x="4174"/>
        <item x="388"/>
        <item x="1306"/>
        <item x="1506"/>
        <item x="2234"/>
        <item x="2652"/>
        <item x="2992"/>
        <item x="2361"/>
        <item x="4325"/>
        <item x="29"/>
        <item x="3468"/>
        <item x="776"/>
        <item x="775"/>
        <item x="3335"/>
        <item x="3183"/>
        <item x="4417"/>
        <item x="2233"/>
        <item x="4173"/>
        <item x="3467"/>
        <item x="387"/>
        <item x="321"/>
        <item x="1505"/>
        <item x="207"/>
        <item x="2518"/>
        <item x="206"/>
        <item x="4585"/>
        <item x="1954"/>
        <item x="4172"/>
        <item x="3182"/>
        <item x="4171"/>
        <item x="2232"/>
        <item x="3896"/>
        <item x="1172"/>
        <item x="2065"/>
        <item x="205"/>
        <item x="4324"/>
        <item x="4323"/>
        <item x="774"/>
        <item x="1504"/>
        <item x="2231"/>
        <item x="773"/>
        <item x="28"/>
        <item x="992"/>
        <item x="2064"/>
        <item x="2517"/>
        <item x="1171"/>
        <item x="3895"/>
        <item x="3033"/>
        <item x="2101"/>
        <item x="1644"/>
        <item x="3739"/>
        <item x="772"/>
        <item x="3894"/>
        <item x="1953"/>
        <item x="991"/>
        <item x="4712"/>
        <item x="386"/>
        <item x="2831"/>
        <item x="3738"/>
        <item x="3334"/>
        <item x="1170"/>
        <item x="582"/>
        <item x="1169"/>
        <item x="1168"/>
        <item x="1503"/>
        <item x="2830"/>
        <item x="1167"/>
        <item x="3466"/>
        <item x="1643"/>
        <item x="4453"/>
        <item x="990"/>
        <item x="1355"/>
        <item x="771"/>
        <item x="3604"/>
        <item x="1952"/>
        <item x="204"/>
        <item x="4052"/>
        <item x="3893"/>
        <item x="4584"/>
        <item x="1642"/>
        <item x="2100"/>
        <item x="1951"/>
        <item x="3181"/>
        <item x="770"/>
        <item x="385"/>
        <item x="3333"/>
        <item x="2099"/>
        <item x="581"/>
        <item x="3603"/>
        <item x="3892"/>
        <item x="2829"/>
        <item x="580"/>
        <item x="3737"/>
        <item x="3032"/>
        <item x="384"/>
        <item x="3031"/>
        <item x="3602"/>
        <item x="4322"/>
        <item x="2360"/>
        <item x="4321"/>
        <item x="383"/>
        <item x="382"/>
        <item x="3030"/>
        <item x="4320"/>
        <item x="1166"/>
        <item x="3180"/>
        <item x="1793"/>
        <item x="2828"/>
        <item x="203"/>
        <item x="381"/>
        <item x="4711"/>
        <item x="1641"/>
        <item x="2516"/>
        <item x="3465"/>
        <item x="3029"/>
        <item x="3028"/>
        <item x="2515"/>
        <item x="3027"/>
        <item x="4710"/>
        <item x="380"/>
        <item x="1165"/>
        <item x="2991"/>
        <item x="1759"/>
        <item x="3464"/>
        <item x="1792"/>
        <item x="202"/>
        <item x="4170"/>
        <item x="27"/>
        <item x="1164"/>
        <item x="2230"/>
        <item x="769"/>
        <item x="3463"/>
        <item x="3179"/>
        <item x="579"/>
        <item x="1354"/>
        <item x="4452"/>
        <item x="2514"/>
        <item x="3462"/>
        <item x="4583"/>
        <item x="3332"/>
        <item x="201"/>
        <item x="3026"/>
        <item x="1353"/>
        <item x="1502"/>
        <item x="3891"/>
        <item x="2359"/>
        <item x="4051"/>
        <item x="578"/>
        <item x="4709"/>
        <item x="1352"/>
        <item x="3178"/>
        <item x="3461"/>
        <item x="577"/>
        <item x="4416"/>
        <item x="1163"/>
        <item x="3460"/>
        <item x="1791"/>
        <item x="26"/>
        <item x="2651"/>
        <item x="3331"/>
        <item x="4582"/>
        <item x="576"/>
        <item x="4169"/>
        <item x="4674"/>
        <item x="2358"/>
        <item x="379"/>
        <item x="1603"/>
        <item x="1640"/>
        <item x="575"/>
        <item x="3025"/>
        <item x="1501"/>
        <item x="1351"/>
        <item x="4827"/>
        <item x="1162"/>
        <item x="4581"/>
        <item x="3601"/>
        <item x="2098"/>
        <item x="3459"/>
        <item x="2827"/>
        <item x="1950"/>
        <item x="989"/>
        <item x="1350"/>
        <item x="3177"/>
        <item x="2513"/>
        <item x="4580"/>
        <item x="1790"/>
        <item x="1349"/>
        <item x="3600"/>
        <item x="4319"/>
        <item x="3024"/>
        <item x="4708"/>
        <item x="378"/>
        <item x="574"/>
        <item x="1161"/>
        <item x="3458"/>
        <item x="200"/>
        <item x="1949"/>
        <item x="3176"/>
        <item x="4318"/>
        <item x="1160"/>
        <item x="573"/>
        <item x="3023"/>
        <item x="4707"/>
        <item x="4317"/>
        <item x="377"/>
        <item x="25"/>
        <item x="2650"/>
        <item x="1500"/>
        <item x="1159"/>
        <item x="4451"/>
        <item x="4050"/>
        <item x="3599"/>
        <item x="4049"/>
        <item x="3457"/>
        <item x="4706"/>
        <item x="2229"/>
        <item x="1129"/>
        <item x="3330"/>
        <item x="4048"/>
        <item x="4450"/>
        <item x="1499"/>
        <item x="2097"/>
        <item x="1348"/>
        <item x="1158"/>
        <item x="4579"/>
        <item x="3598"/>
        <item x="24"/>
        <item x="768"/>
        <item x="1157"/>
        <item x="3297"/>
        <item x="23"/>
        <item x="2357"/>
        <item x="4449"/>
        <item x="167"/>
        <item x="376"/>
        <item x="3698"/>
        <item x="2826"/>
        <item x="22"/>
        <item x="4705"/>
        <item x="1639"/>
        <item x="3329"/>
        <item x="572"/>
        <item x="3890"/>
        <item x="571"/>
        <item x="1156"/>
        <item x="4578"/>
        <item x="3328"/>
        <item x="199"/>
        <item x="375"/>
        <item x="1789"/>
        <item x="2356"/>
        <item x="2096"/>
        <item x="1155"/>
        <item x="2825"/>
        <item x="4704"/>
        <item x="3889"/>
        <item x="3597"/>
        <item x="21"/>
        <item x="2824"/>
        <item x="4168"/>
        <item x="2228"/>
        <item x="4316"/>
        <item x="198"/>
        <item x="767"/>
        <item x="2783"/>
        <item x="3456"/>
        <item x="2355"/>
        <item x="4577"/>
        <item x="3327"/>
        <item x="374"/>
        <item x="20"/>
        <item x="2095"/>
        <item x="4448"/>
        <item x="4703"/>
        <item x="3736"/>
        <item x="4576"/>
        <item x="2619"/>
        <item x="2823"/>
        <item x="988"/>
        <item x="19"/>
        <item x="570"/>
        <item x="373"/>
        <item x="4702"/>
        <item x="1498"/>
        <item x="372"/>
        <item x="2822"/>
        <item x="2094"/>
        <item x="4047"/>
        <item x="4167"/>
        <item x="766"/>
        <item x="3175"/>
        <item x="1497"/>
        <item x="2478"/>
        <item x="3326"/>
        <item x="3596"/>
        <item x="765"/>
        <item x="2227"/>
        <item x="3735"/>
        <item x="2821"/>
        <item x="569"/>
        <item x="4166"/>
        <item x="568"/>
        <item x="3734"/>
        <item x="3022"/>
        <item x="2649"/>
        <item x="3455"/>
        <item x="3174"/>
        <item x="4315"/>
        <item x="197"/>
        <item x="2354"/>
        <item x="2648"/>
        <item x="4046"/>
        <item x="1788"/>
        <item x="567"/>
        <item x="196"/>
        <item x="2782"/>
        <item x="4314"/>
        <item x="4045"/>
        <item x="4447"/>
        <item x="4044"/>
        <item x="4313"/>
        <item x="764"/>
        <item x="371"/>
        <item x="18"/>
        <item x="566"/>
        <item x="4701"/>
        <item x="3173"/>
        <item x="3325"/>
        <item x="2353"/>
        <item x="2512"/>
        <item x="2511"/>
        <item x="2352"/>
        <item x="3733"/>
        <item x="370"/>
        <item x="17"/>
        <item x="369"/>
        <item x="987"/>
        <item x="3296"/>
        <item x="2351"/>
        <item x="3172"/>
        <item x="1496"/>
        <item x="2820"/>
        <item x="368"/>
        <item x="4043"/>
        <item x="2226"/>
        <item x="1638"/>
        <item x="3732"/>
        <item x="1787"/>
        <item x="1469"/>
        <item x="3171"/>
        <item x="3021"/>
        <item x="565"/>
        <item x="16"/>
        <item x="3595"/>
        <item x="3170"/>
        <item x="763"/>
        <item x="3454"/>
        <item x="195"/>
        <item x="1347"/>
        <item x="2819"/>
        <item x="4165"/>
        <item x="15"/>
        <item x="1948"/>
        <item x="4446"/>
        <item x="986"/>
        <item x="367"/>
        <item x="3020"/>
        <item x="3562"/>
        <item x="2647"/>
        <item x="985"/>
        <item x="2225"/>
        <item x="3324"/>
        <item x="2350"/>
        <item x="2093"/>
        <item x="1346"/>
        <item x="3731"/>
        <item x="3019"/>
        <item x="14"/>
        <item x="4445"/>
        <item x="4575"/>
        <item x="1154"/>
        <item x="366"/>
        <item x="762"/>
        <item x="3323"/>
        <item x="3730"/>
        <item x="13"/>
        <item x="4312"/>
        <item x="3888"/>
        <item x="564"/>
        <item x="2646"/>
        <item x="3594"/>
        <item x="3729"/>
        <item x="3728"/>
        <item x="1786"/>
        <item x="3453"/>
        <item x="3887"/>
        <item x="1637"/>
        <item x="4164"/>
        <item x="761"/>
        <item x="2645"/>
        <item x="365"/>
        <item x="1495"/>
        <item x="4574"/>
        <item x="984"/>
        <item x="2092"/>
        <item x="3886"/>
        <item x="4700"/>
        <item x="2224"/>
        <item x="2510"/>
        <item x="3322"/>
        <item x="12"/>
        <item x="1636"/>
        <item x="1153"/>
        <item x="3452"/>
        <item x="4699"/>
        <item x="2091"/>
        <item x="1152"/>
        <item x="2818"/>
        <item x="364"/>
        <item x="760"/>
        <item x="1494"/>
        <item x="3593"/>
        <item x="3018"/>
        <item x="1151"/>
        <item x="4311"/>
        <item x="2817"/>
        <item x="1128"/>
        <item x="1345"/>
        <item x="3017"/>
        <item x="3321"/>
        <item x="1493"/>
        <item x="2509"/>
        <item x="2349"/>
        <item x="759"/>
        <item x="3320"/>
        <item x="2090"/>
        <item x="983"/>
        <item x="2816"/>
        <item x="758"/>
        <item x="1635"/>
        <item x="363"/>
        <item x="563"/>
        <item x="1150"/>
        <item x="2223"/>
        <item x="1492"/>
        <item x="4310"/>
        <item x="1634"/>
        <item x="4444"/>
        <item x="2508"/>
        <item x="362"/>
        <item x="3016"/>
        <item x="2815"/>
        <item x="3592"/>
        <item x="4288"/>
        <item x="361"/>
        <item x="2063"/>
        <item x="3169"/>
        <item x="3015"/>
        <item x="1758"/>
        <item x="3885"/>
        <item x="1491"/>
        <item x="982"/>
        <item x="2814"/>
        <item x="4309"/>
        <item x="3168"/>
        <item x="4698"/>
        <item x="4573"/>
        <item x="4697"/>
        <item x="4696"/>
        <item x="11"/>
        <item x="562"/>
        <item x="4443"/>
        <item x="3167"/>
        <item x="4442"/>
        <item x="360"/>
        <item x="194"/>
        <item x="2089"/>
        <item x="4441"/>
        <item x="1633"/>
        <item x="3014"/>
        <item x="10"/>
        <item x="2813"/>
        <item x="3591"/>
        <item x="3590"/>
        <item x="561"/>
        <item x="560"/>
        <item x="4572"/>
        <item x="559"/>
        <item x="359"/>
        <item x="2222"/>
        <item x="3884"/>
        <item x="3319"/>
        <item x="558"/>
        <item x="1785"/>
        <item x="4308"/>
        <item x="557"/>
        <item x="1632"/>
        <item x="2348"/>
        <item x="4440"/>
        <item x="2812"/>
        <item x="2811"/>
        <item x="1305"/>
        <item x="981"/>
        <item x="3166"/>
        <item x="3883"/>
        <item x="1490"/>
        <item x="1631"/>
        <item x="1344"/>
        <item x="1630"/>
        <item x="1629"/>
        <item x="2221"/>
        <item x="3882"/>
        <item x="3429"/>
        <item x="2088"/>
        <item x="3697"/>
        <item x="3589"/>
        <item x="2347"/>
        <item x="2062"/>
        <item x="3727"/>
        <item x="3318"/>
        <item x="2810"/>
        <item x="1149"/>
        <item x="1343"/>
        <item x="2087"/>
        <item x="4163"/>
        <item x="1342"/>
        <item x="2507"/>
        <item x="757"/>
        <item x="2809"/>
        <item x="4673"/>
        <item x="980"/>
        <item x="2644"/>
        <item x="979"/>
        <item x="358"/>
        <item x="978"/>
        <item x="3165"/>
        <item x="3164"/>
        <item x="357"/>
        <item x="556"/>
        <item x="3588"/>
        <item x="1341"/>
        <item x="356"/>
        <item x="3587"/>
        <item x="1148"/>
        <item x="3726"/>
        <item x="3317"/>
        <item x="1628"/>
        <item x="977"/>
        <item x="1627"/>
        <item x="756"/>
        <item x="355"/>
        <item x="1340"/>
        <item x="3316"/>
        <item x="354"/>
        <item x="3881"/>
        <item x="1147"/>
        <item x="3315"/>
        <item x="2506"/>
        <item x="4307"/>
        <item x="1146"/>
        <item x="3163"/>
        <item x="3586"/>
        <item x="4695"/>
        <item x="353"/>
        <item x="1145"/>
        <item x="1339"/>
        <item x="755"/>
        <item x="754"/>
        <item x="193"/>
        <item x="352"/>
        <item x="4571"/>
        <item x="2346"/>
        <item x="4570"/>
        <item x="1626"/>
        <item x="3162"/>
        <item x="4042"/>
        <item x="2505"/>
        <item x="976"/>
        <item x="9"/>
        <item x="1489"/>
        <item x="555"/>
        <item x="2618"/>
        <item x="3161"/>
        <item x="3013"/>
        <item x="975"/>
        <item x="192"/>
        <item x="3295"/>
        <item x="3314"/>
        <item x="4415"/>
        <item x="4306"/>
        <item x="4439"/>
        <item x="1625"/>
        <item x="3160"/>
        <item x="351"/>
        <item x="3880"/>
        <item x="8"/>
        <item x="4694"/>
        <item x="4041"/>
        <item x="3725"/>
        <item x="3159"/>
        <item x="1144"/>
        <item x="2220"/>
        <item x="3724"/>
        <item x="4693"/>
        <item x="1143"/>
        <item x="1142"/>
        <item x="3585"/>
        <item x="4692"/>
        <item x="1784"/>
        <item x="1338"/>
        <item x="2219"/>
        <item x="1337"/>
        <item x="4691"/>
        <item x="3012"/>
        <item x="3313"/>
        <item x="554"/>
        <item x="3158"/>
        <item x="2808"/>
        <item x="4162"/>
        <item x="2345"/>
        <item x="974"/>
        <item x="753"/>
        <item x="2643"/>
        <item x="4569"/>
        <item x="2218"/>
        <item x="4438"/>
        <item x="3294"/>
        <item x="3451"/>
        <item x="752"/>
        <item x="2217"/>
        <item x="1468"/>
        <item x="2086"/>
        <item x="553"/>
        <item x="552"/>
        <item x="2504"/>
        <item x="3450"/>
        <item x="2216"/>
        <item x="2503"/>
        <item x="4161"/>
        <item x="3312"/>
        <item x="191"/>
        <item x="3723"/>
        <item x="4437"/>
        <item x="973"/>
        <item x="3311"/>
        <item x="7"/>
        <item x="1624"/>
        <item x="2502"/>
        <item x="2807"/>
        <item x="4414"/>
        <item x="3584"/>
        <item x="2501"/>
        <item x="4413"/>
        <item x="4436"/>
        <item x="4305"/>
        <item x="3449"/>
        <item x="4826"/>
        <item x="2806"/>
        <item x="3310"/>
        <item x="1141"/>
        <item x="2215"/>
        <item x="3133"/>
        <item x="1336"/>
        <item x="3583"/>
        <item x="1623"/>
        <item x="2500"/>
        <item x="2085"/>
        <item x="4568"/>
        <item x="972"/>
        <item x="751"/>
        <item x="3309"/>
        <item x="971"/>
        <item x="1947"/>
        <item x="2617"/>
        <item x="1757"/>
        <item x="2084"/>
        <item x="2616"/>
        <item x="3879"/>
        <item x="2499"/>
        <item x="4304"/>
        <item x="3582"/>
        <item x="4672"/>
        <item x="1335"/>
        <item x="750"/>
        <item x="350"/>
        <item x="2498"/>
        <item x="3448"/>
        <item x="2214"/>
        <item x="1140"/>
        <item x="4303"/>
        <item x="551"/>
        <item x="349"/>
        <item x="1488"/>
        <item x="3308"/>
        <item x="749"/>
        <item x="4435"/>
        <item x="2213"/>
        <item x="4040"/>
        <item x="4690"/>
        <item x="2642"/>
        <item x="2805"/>
        <item x="190"/>
        <item x="2212"/>
        <item x="4160"/>
        <item x="2804"/>
        <item x="2497"/>
        <item x="348"/>
        <item x="4159"/>
        <item x="970"/>
        <item x="3307"/>
        <item x="2803"/>
        <item x="3878"/>
        <item x="3011"/>
        <item x="969"/>
        <item x="1622"/>
        <item x="4287"/>
        <item x="347"/>
        <item x="968"/>
        <item x="2061"/>
        <item x="4039"/>
        <item x="4158"/>
        <item x="6"/>
        <item x="1487"/>
        <item x="1467"/>
        <item x="1783"/>
        <item x="3696"/>
        <item x="4434"/>
        <item x="4038"/>
        <item x="1334"/>
        <item x="967"/>
        <item x="2496"/>
        <item x="3306"/>
        <item x="1946"/>
        <item x="2495"/>
        <item x="5"/>
        <item x="1333"/>
        <item x="748"/>
        <item x="2494"/>
        <item x="3722"/>
        <item x="1945"/>
        <item x="966"/>
        <item x="4567"/>
        <item x="4689"/>
        <item x="2477"/>
        <item x="3581"/>
        <item x="2493"/>
        <item x="1304"/>
        <item x="3157"/>
        <item x="965"/>
        <item x="4037"/>
        <item x="2211"/>
        <item x="942"/>
        <item x="3721"/>
        <item x="2083"/>
        <item x="3156"/>
        <item x="4433"/>
        <item x="2615"/>
        <item x="3155"/>
        <item x="1944"/>
        <item x="346"/>
        <item x="1782"/>
        <item x="3580"/>
        <item x="4302"/>
        <item x="345"/>
        <item x="4825"/>
        <item x="747"/>
        <item x="3447"/>
        <item x="189"/>
        <item x="3446"/>
        <item x="1781"/>
        <item x="964"/>
        <item x="3010"/>
        <item x="4824"/>
        <item x="344"/>
        <item x="2082"/>
        <item x="2781"/>
        <item x="2210"/>
        <item x="3720"/>
        <item x="2802"/>
        <item x="3293"/>
        <item x="963"/>
        <item x="1621"/>
        <item x="2801"/>
        <item x="1928"/>
        <item x="343"/>
        <item x="188"/>
        <item x="342"/>
        <item x="2209"/>
        <item x="187"/>
        <item x="2208"/>
        <item x="341"/>
        <item x="1139"/>
        <item x="3009"/>
        <item x="962"/>
        <item x="961"/>
        <item x="3860"/>
        <item x="3154"/>
        <item x="2800"/>
        <item x="2081"/>
        <item x="1138"/>
        <item x="2080"/>
        <item x="1486"/>
        <item x="186"/>
        <item x="1332"/>
        <item x="3305"/>
        <item x="4688"/>
        <item x="2641"/>
        <item x="4432"/>
        <item x="3008"/>
        <item x="1780"/>
        <item x="3877"/>
        <item x="2207"/>
        <item x="2206"/>
        <item x="960"/>
        <item x="4566"/>
        <item x="2079"/>
        <item x="2078"/>
        <item x="2799"/>
        <item x="959"/>
        <item x="4157"/>
        <item x="1485"/>
        <item x="3719"/>
        <item x="2205"/>
        <item x="2798"/>
        <item x="3445"/>
        <item x="1620"/>
        <item x="746"/>
        <item x="3718"/>
        <item x="3876"/>
        <item x="3153"/>
        <item x="340"/>
        <item x="4301"/>
        <item x="3007"/>
        <item x="1331"/>
        <item x="2797"/>
        <item x="3152"/>
        <item x="3875"/>
        <item x="2077"/>
        <item x="550"/>
        <item x="958"/>
        <item x="1484"/>
        <item x="4"/>
        <item x="2204"/>
        <item x="3304"/>
        <item x="3151"/>
        <item x="957"/>
        <item x="3150"/>
        <item x="3149"/>
        <item x="1619"/>
        <item x="1483"/>
        <item x="549"/>
        <item x="4300"/>
        <item x="3006"/>
        <item x="2640"/>
        <item x="3148"/>
        <item x="2076"/>
        <item x="185"/>
        <item x="1927"/>
        <item x="1303"/>
        <item x="3005"/>
        <item x="3147"/>
        <item x="339"/>
        <item x="4299"/>
        <item x="1330"/>
        <item x="1779"/>
        <item x="4298"/>
        <item x="2796"/>
        <item x="184"/>
        <item x="1943"/>
        <item x="2639"/>
        <item x="183"/>
        <item x="3146"/>
        <item x="3"/>
        <item x="1618"/>
        <item x="3145"/>
        <item x="4036"/>
        <item x="1778"/>
        <item x="3444"/>
        <item x="2638"/>
        <item x="3004"/>
        <item x="320"/>
        <item x="3859"/>
        <item x="2637"/>
        <item x="4431"/>
        <item x="1137"/>
        <item x="3428"/>
        <item x="1617"/>
        <item x="1482"/>
        <item x="4565"/>
        <item x="3874"/>
        <item x="1602"/>
        <item x="2636"/>
        <item x="1616"/>
        <item x="956"/>
        <item x="745"/>
        <item x="3443"/>
        <item x="3717"/>
        <item x="2"/>
        <item x="4430"/>
        <item x="338"/>
        <item x="548"/>
        <item x="3579"/>
        <item x="1777"/>
        <item x="2075"/>
        <item x="744"/>
        <item x="3442"/>
        <item x="1615"/>
        <item x="3003"/>
        <item x="2795"/>
        <item x="4029"/>
        <item x="4671"/>
        <item x="3716"/>
        <item x="536"/>
        <item x="1614"/>
        <item x="2334"/>
        <item x="1481"/>
        <item x="3715"/>
        <item x="3144"/>
        <item x="2990"/>
        <item x="3143"/>
        <item x="1329"/>
        <item x="3002"/>
        <item x="2794"/>
        <item x="3578"/>
        <item x="1480"/>
        <item x="2074"/>
        <item x="337"/>
        <item x="4297"/>
        <item x="547"/>
        <item x="2203"/>
        <item x="4035"/>
        <item x="4429"/>
        <item x="2793"/>
        <item x="4034"/>
        <item x="3441"/>
        <item x="4687"/>
        <item x="1"/>
        <item x="955"/>
        <item x="3714"/>
        <item x="954"/>
        <item x="4033"/>
        <item x="4156"/>
        <item x="3873"/>
        <item x="2073"/>
        <item x="1776"/>
        <item x="2492"/>
        <item x="0"/>
        <item x="4155"/>
        <item x="3577"/>
        <item x="3872"/>
        <item x="953"/>
        <item t="default"/>
      </items>
    </pivotField>
    <pivotField showAll="0">
      <items count="49">
        <item x="24"/>
        <item x="27"/>
        <item x="5"/>
        <item x="1"/>
        <item x="25"/>
        <item x="2"/>
        <item x="39"/>
        <item x="29"/>
        <item x="45"/>
        <item x="16"/>
        <item x="0"/>
        <item x="36"/>
        <item x="35"/>
        <item x="43"/>
        <item x="30"/>
        <item x="37"/>
        <item x="4"/>
        <item x="3"/>
        <item x="12"/>
        <item x="11"/>
        <item x="21"/>
        <item x="15"/>
        <item x="41"/>
        <item x="14"/>
        <item x="19"/>
        <item x="22"/>
        <item x="17"/>
        <item x="47"/>
        <item x="8"/>
        <item x="34"/>
        <item x="23"/>
        <item x="13"/>
        <item x="28"/>
        <item x="6"/>
        <item x="42"/>
        <item x="20"/>
        <item x="26"/>
        <item x="32"/>
        <item x="46"/>
        <item x="10"/>
        <item x="40"/>
        <item x="18"/>
        <item x="31"/>
        <item x="33"/>
        <item x="9"/>
        <item x="38"/>
        <item x="44"/>
        <item x="7"/>
        <item t="default"/>
      </items>
    </pivotField>
    <pivotField showAll="0"/>
    <pivotField showAll="0">
      <items count="8">
        <item x="3"/>
        <item x="4"/>
        <item x="1"/>
        <item x="2"/>
        <item x="6"/>
        <item x="5"/>
        <item x="0"/>
        <item t="default"/>
      </items>
    </pivotField>
    <pivotField axis="axisPage" multipleItemSelectionAllowed="1" showAll="0">
      <items count="8">
        <item x="4"/>
        <item x="0"/>
        <item h="1" x="1"/>
        <item h="1" x="2"/>
        <item h="1" x="3"/>
        <item h="1" x="6"/>
        <item h="1" x="5"/>
        <item t="default"/>
      </items>
    </pivotField>
    <pivotField axis="axisRow" showAll="0">
      <items count="13">
        <item x="7"/>
        <item x="0"/>
        <item x="11"/>
        <item x="3"/>
        <item x="8"/>
        <item x="4"/>
        <item x="1"/>
        <item x="10"/>
        <item x="6"/>
        <item x="9"/>
        <item x="2"/>
        <item x="5"/>
        <item t="default"/>
      </items>
    </pivotField>
    <pivotField showAll="0"/>
    <pivotField showAll="0"/>
    <pivotField showAll="0"/>
    <pivotField showAll="0"/>
    <pivotField dataField="1" numFmtId="44" showAll="0"/>
    <pivotField showAll="0">
      <items count="8">
        <item x="3"/>
        <item x="4"/>
        <item x="5"/>
        <item x="6"/>
        <item x="0"/>
        <item x="1"/>
        <item x="2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7"/>
  </rowFields>
  <rowItems count="4">
    <i>
      <x v="1"/>
    </i>
    <i>
      <x v="7"/>
    </i>
    <i>
      <x v="11"/>
    </i>
    <i t="grand">
      <x/>
    </i>
  </rowItems>
  <colItems count="1">
    <i/>
  </colItems>
  <pageFields count="1">
    <pageField fld="6" hier="-1"/>
  </pageFields>
  <dataFields count="1">
    <dataField name="Sum of Revenue" fld="12" baseField="0" baseItem="0" numFmtId="44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80AF9D-89A1-43DC-8749-5DE809F14AB8}" name="TrendAnalysis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3:K17" firstHeaderRow="1" firstDataRow="1" firstDataCol="1" rowPageCount="1" colPageCount="1"/>
  <pivotFields count="17">
    <pivotField showAll="0"/>
    <pivotField numFmtId="14" showAll="0"/>
    <pivotField numFmtId="164" showAll="0">
      <items count="4841">
        <item x="1302"/>
        <item x="3561"/>
        <item x="4405"/>
        <item x="4404"/>
        <item x="4554"/>
        <item x="2344"/>
        <item x="1127"/>
        <item x="1466"/>
        <item x="4553"/>
        <item x="4552"/>
        <item x="3560"/>
        <item x="2476"/>
        <item x="4403"/>
        <item x="4823"/>
        <item x="4402"/>
        <item x="4551"/>
        <item x="1301"/>
        <item x="1126"/>
        <item x="2194"/>
        <item x="2780"/>
        <item x="3292"/>
        <item x="166"/>
        <item x="1300"/>
        <item x="2779"/>
        <item x="2614"/>
        <item x="3291"/>
        <item x="1601"/>
        <item x="535"/>
        <item x="2778"/>
        <item x="1465"/>
        <item x="3713"/>
        <item x="4550"/>
        <item x="4670"/>
        <item x="2475"/>
        <item x="2343"/>
        <item x="3695"/>
        <item x="319"/>
        <item x="4822"/>
        <item x="1299"/>
        <item x="2342"/>
        <item x="1756"/>
        <item x="4821"/>
        <item x="1125"/>
        <item x="1755"/>
        <item x="2333"/>
        <item x="1754"/>
        <item x="2491"/>
        <item x="1124"/>
        <item x="1464"/>
        <item x="1600"/>
        <item x="2490"/>
        <item x="4669"/>
        <item x="3559"/>
        <item x="3694"/>
        <item x="2474"/>
        <item x="2613"/>
        <item x="1599"/>
        <item x="1598"/>
        <item x="1298"/>
        <item x="2777"/>
        <item x="2332"/>
        <item x="1753"/>
        <item x="3440"/>
        <item x="4668"/>
        <item x="2635"/>
        <item x="4401"/>
        <item x="4667"/>
        <item x="165"/>
        <item x="1597"/>
        <item x="2489"/>
        <item x="3290"/>
        <item x="4400"/>
        <item x="1596"/>
        <item x="2634"/>
        <item x="3858"/>
        <item x="2473"/>
        <item x="2776"/>
        <item x="1297"/>
        <item x="2488"/>
        <item x="3427"/>
        <item x="1463"/>
        <item x="3857"/>
        <item x="2472"/>
        <item x="2775"/>
        <item x="534"/>
        <item x="1462"/>
        <item x="3558"/>
        <item x="2612"/>
        <item x="318"/>
        <item x="4549"/>
        <item x="2611"/>
        <item x="4399"/>
        <item x="3856"/>
        <item x="546"/>
        <item x="3557"/>
        <item x="3693"/>
        <item x="2774"/>
        <item x="182"/>
        <item x="2773"/>
        <item x="1595"/>
        <item x="533"/>
        <item x="2633"/>
        <item x="1752"/>
        <item x="3712"/>
        <item x="1296"/>
        <item x="2471"/>
        <item x="1123"/>
        <item x="4548"/>
        <item x="4547"/>
        <item x="336"/>
        <item x="1751"/>
        <item x="1122"/>
        <item x="1295"/>
        <item x="4546"/>
        <item x="3556"/>
        <item x="1750"/>
        <item x="4545"/>
        <item x="4544"/>
        <item x="2792"/>
        <item x="3692"/>
        <item x="3555"/>
        <item x="4686"/>
        <item x="1121"/>
        <item x="4820"/>
        <item x="2772"/>
        <item x="1120"/>
        <item x="164"/>
        <item x="2610"/>
        <item x="4286"/>
        <item x="163"/>
        <item x="1461"/>
        <item x="3289"/>
        <item x="3855"/>
        <item x="1749"/>
        <item x="2193"/>
        <item x="2331"/>
        <item x="317"/>
        <item x="4412"/>
        <item x="1594"/>
        <item x="2330"/>
        <item x="4819"/>
        <item x="4428"/>
        <item x="1460"/>
        <item x="2632"/>
        <item x="3554"/>
        <item x="4411"/>
        <item x="162"/>
        <item x="4666"/>
        <item x="4564"/>
        <item x="1119"/>
        <item x="3711"/>
        <item x="161"/>
        <item x="1593"/>
        <item x="3553"/>
        <item x="3854"/>
        <item x="4818"/>
        <item x="728"/>
        <item x="4665"/>
        <item x="532"/>
        <item x="3288"/>
        <item x="2771"/>
        <item x="3426"/>
        <item x="727"/>
        <item x="1775"/>
        <item x="4839"/>
        <item x="1592"/>
        <item x="316"/>
        <item x="160"/>
        <item x="3287"/>
        <item x="1459"/>
        <item x="1458"/>
        <item x="315"/>
        <item x="2329"/>
        <item x="2770"/>
        <item x="314"/>
        <item x="1591"/>
        <item x="2470"/>
        <item x="1748"/>
        <item x="1118"/>
        <item x="2769"/>
        <item x="313"/>
        <item x="1457"/>
        <item x="4543"/>
        <item x="3552"/>
        <item x="4817"/>
        <item x="1294"/>
        <item x="3853"/>
        <item x="159"/>
        <item x="3691"/>
        <item x="2328"/>
        <item x="312"/>
        <item x="4816"/>
        <item x="3852"/>
        <item x="3425"/>
        <item x="311"/>
        <item x="1293"/>
        <item x="1747"/>
        <item x="4285"/>
        <item x="3690"/>
        <item x="3424"/>
        <item x="4028"/>
        <item x="4410"/>
        <item x="531"/>
        <item x="1292"/>
        <item x="3576"/>
        <item x="4542"/>
        <item x="158"/>
        <item x="2768"/>
        <item x="1746"/>
        <item x="3851"/>
        <item x="4815"/>
        <item x="4814"/>
        <item x="335"/>
        <item x="4664"/>
        <item x="3286"/>
        <item x="157"/>
        <item x="3871"/>
        <item x="4663"/>
        <item x="4662"/>
        <item x="2989"/>
        <item x="310"/>
        <item x="3551"/>
        <item x="1456"/>
        <item x="309"/>
        <item x="1291"/>
        <item x="3850"/>
        <item x="726"/>
        <item x="2469"/>
        <item x="4541"/>
        <item x="2988"/>
        <item x="725"/>
        <item x="2767"/>
        <item x="1455"/>
        <item x="1590"/>
        <item x="3285"/>
        <item x="1454"/>
        <item x="2327"/>
        <item x="1926"/>
        <item x="2791"/>
        <item x="1589"/>
        <item x="4661"/>
        <item x="308"/>
        <item x="1453"/>
        <item x="307"/>
        <item x="4027"/>
        <item x="156"/>
        <item x="2468"/>
        <item x="2192"/>
        <item x="530"/>
        <item x="2609"/>
        <item x="155"/>
        <item x="306"/>
        <item x="4660"/>
        <item x="1117"/>
        <item x="2987"/>
        <item x="1452"/>
        <item x="154"/>
        <item x="3550"/>
        <item x="3689"/>
        <item x="3549"/>
        <item x="1451"/>
        <item x="529"/>
        <item x="3849"/>
        <item x="153"/>
        <item x="2467"/>
        <item x="4563"/>
        <item x="2608"/>
        <item x="3548"/>
        <item x="724"/>
        <item x="4540"/>
        <item x="2766"/>
        <item x="3870"/>
        <item x="181"/>
        <item x="2191"/>
        <item x="4659"/>
        <item x="3284"/>
        <item x="1450"/>
        <item x="3423"/>
        <item x="3422"/>
        <item x="180"/>
        <item x="2986"/>
        <item x="2466"/>
        <item x="4539"/>
        <item x="2985"/>
        <item x="2190"/>
        <item x="2465"/>
        <item x="743"/>
        <item x="4813"/>
        <item x="1116"/>
        <item x="2765"/>
        <item x="3283"/>
        <item x="2984"/>
        <item x="305"/>
        <item x="1925"/>
        <item x="1745"/>
        <item x="1744"/>
        <item x="1924"/>
        <item x="2341"/>
        <item x="4409"/>
        <item x="1923"/>
        <item x="4812"/>
        <item x="723"/>
        <item x="2326"/>
        <item x="528"/>
        <item x="2189"/>
        <item x="4811"/>
        <item x="3421"/>
        <item x="3848"/>
        <item x="527"/>
        <item x="1743"/>
        <item x="4810"/>
        <item x="4809"/>
        <item x="2188"/>
        <item x="4538"/>
        <item x="3420"/>
        <item x="1115"/>
        <item x="4408"/>
        <item x="1774"/>
        <item x="1449"/>
        <item x="1114"/>
        <item x="4407"/>
        <item x="4284"/>
        <item x="3575"/>
        <item x="1922"/>
        <item x="2631"/>
        <item x="1921"/>
        <item x="2764"/>
        <item x="2187"/>
        <item x="3282"/>
        <item x="152"/>
        <item x="1588"/>
        <item x="3688"/>
        <item x="1920"/>
        <item x="2983"/>
        <item x="304"/>
        <item x="4283"/>
        <item x="526"/>
        <item x="4808"/>
        <item x="1290"/>
        <item x="3547"/>
        <item x="1448"/>
        <item x="4807"/>
        <item x="3419"/>
        <item x="3281"/>
        <item x="3847"/>
        <item x="4026"/>
        <item x="1289"/>
        <item x="4806"/>
        <item x="525"/>
        <item x="2607"/>
        <item x="2325"/>
        <item x="2324"/>
        <item x="2464"/>
        <item x="742"/>
        <item x="303"/>
        <item x="3846"/>
        <item x="2463"/>
        <item x="1587"/>
        <item x="1742"/>
        <item x="4427"/>
        <item x="3546"/>
        <item x="4025"/>
        <item x="3418"/>
        <item x="2763"/>
        <item x="524"/>
        <item x="3545"/>
        <item x="2982"/>
        <item x="4282"/>
        <item x="3303"/>
        <item x="4658"/>
        <item x="3280"/>
        <item x="4281"/>
        <item x="523"/>
        <item x="1447"/>
        <item x="4024"/>
        <item x="1586"/>
        <item x="4657"/>
        <item x="722"/>
        <item x="1288"/>
        <item x="721"/>
        <item x="3845"/>
        <item x="1741"/>
        <item x="2186"/>
        <item x="3687"/>
        <item x="1328"/>
        <item x="4023"/>
        <item x="2762"/>
        <item x="2606"/>
        <item x="1740"/>
        <item x="3710"/>
        <item x="3844"/>
        <item x="1113"/>
        <item x="3279"/>
        <item x="4838"/>
        <item x="2605"/>
        <item x="1287"/>
        <item x="2323"/>
        <item x="3417"/>
        <item x="1919"/>
        <item x="4022"/>
        <item x="4837"/>
        <item x="1739"/>
        <item x="1446"/>
        <item x="3544"/>
        <item x="4406"/>
        <item x="2340"/>
        <item x="4805"/>
        <item x="2604"/>
        <item x="2322"/>
        <item x="4537"/>
        <item x="4836"/>
        <item x="151"/>
        <item x="1112"/>
        <item x="3416"/>
        <item x="2761"/>
        <item x="4021"/>
        <item x="3278"/>
        <item x="2760"/>
        <item x="4020"/>
        <item x="2462"/>
        <item x="1286"/>
        <item x="522"/>
        <item x="2759"/>
        <item x="3709"/>
        <item x="3415"/>
        <item x="4536"/>
        <item x="1738"/>
        <item x="4656"/>
        <item x="521"/>
        <item x="4685"/>
        <item x="3843"/>
        <item x="302"/>
        <item x="4535"/>
        <item x="2981"/>
        <item x="4534"/>
        <item x="720"/>
        <item x="3842"/>
        <item x="520"/>
        <item x="3686"/>
        <item x="1111"/>
        <item x="2603"/>
        <item x="1445"/>
        <item x="3574"/>
        <item x="3439"/>
        <item x="4533"/>
        <item x="1285"/>
        <item x="2630"/>
        <item x="4280"/>
        <item x="4804"/>
        <item x="3277"/>
        <item x="2602"/>
        <item x="2980"/>
        <item x="3841"/>
        <item x="4655"/>
        <item x="3276"/>
        <item x="3543"/>
        <item x="4019"/>
        <item x="2979"/>
        <item x="2321"/>
        <item x="1737"/>
        <item x="719"/>
        <item x="2758"/>
        <item x="2185"/>
        <item x="2978"/>
        <item x="3840"/>
        <item x="2461"/>
        <item x="301"/>
        <item x="3542"/>
        <item x="3839"/>
        <item x="4426"/>
        <item x="1736"/>
        <item x="1284"/>
        <item x="4654"/>
        <item x="300"/>
        <item x="3541"/>
        <item x="3838"/>
        <item x="4279"/>
        <item x="1110"/>
        <item x="1283"/>
        <item x="1735"/>
        <item x="718"/>
        <item x="150"/>
        <item x="1585"/>
        <item x="3001"/>
        <item x="2757"/>
        <item x="3837"/>
        <item x="2184"/>
        <item x="1773"/>
        <item x="4532"/>
        <item x="4018"/>
        <item x="519"/>
        <item x="149"/>
        <item x="4684"/>
        <item x="2460"/>
        <item x="1918"/>
        <item x="4531"/>
        <item x="334"/>
        <item x="1734"/>
        <item x="2977"/>
        <item x="3540"/>
        <item x="518"/>
        <item x="1733"/>
        <item x="2202"/>
        <item x="3836"/>
        <item x="4017"/>
        <item x="3275"/>
        <item x="717"/>
        <item x="4653"/>
        <item x="1732"/>
        <item x="1282"/>
        <item x="2183"/>
        <item x="299"/>
        <item x="4652"/>
        <item x="2756"/>
        <item x="4398"/>
        <item x="1136"/>
        <item x="1613"/>
        <item x="1731"/>
        <item x="333"/>
        <item x="1917"/>
        <item x="716"/>
        <item x="1584"/>
        <item x="2976"/>
        <item x="1479"/>
        <item x="517"/>
        <item x="1916"/>
        <item x="1583"/>
        <item x="3539"/>
        <item x="1772"/>
        <item x="1582"/>
        <item x="3685"/>
        <item x="2975"/>
        <item x="2320"/>
        <item x="1581"/>
        <item x="715"/>
        <item x="4651"/>
        <item x="1281"/>
        <item x="4803"/>
        <item x="4397"/>
        <item x="1280"/>
        <item x="2319"/>
        <item x="2601"/>
        <item x="4016"/>
        <item x="148"/>
        <item x="4530"/>
        <item x="4396"/>
        <item x="4015"/>
        <item x="2318"/>
        <item x="3142"/>
        <item x="1580"/>
        <item x="516"/>
        <item x="2201"/>
        <item x="714"/>
        <item x="298"/>
        <item x="4802"/>
        <item x="1730"/>
        <item x="147"/>
        <item x="4296"/>
        <item x="2060"/>
        <item x="1327"/>
        <item x="3538"/>
        <item x="146"/>
        <item x="4278"/>
        <item x="2600"/>
        <item x="4014"/>
        <item x="3274"/>
        <item x="4148"/>
        <item x="4529"/>
        <item x="1915"/>
        <item x="4650"/>
        <item x="1109"/>
        <item x="2755"/>
        <item x="2182"/>
        <item x="3414"/>
        <item x="1108"/>
        <item x="4649"/>
        <item x="1729"/>
        <item x="2059"/>
        <item x="1279"/>
        <item x="3684"/>
        <item x="1107"/>
        <item x="3835"/>
        <item x="3683"/>
        <item x="2487"/>
        <item x="1278"/>
        <item x="1444"/>
        <item x="1728"/>
        <item x="3132"/>
        <item x="3834"/>
        <item x="3273"/>
        <item x="1727"/>
        <item x="1612"/>
        <item x="145"/>
        <item x="3413"/>
        <item x="3537"/>
        <item x="4395"/>
        <item x="2459"/>
        <item x="179"/>
        <item x="2181"/>
        <item x="4295"/>
        <item x="2458"/>
        <item x="144"/>
        <item x="741"/>
        <item x="4147"/>
        <item x="3131"/>
        <item x="1443"/>
        <item x="1326"/>
        <item x="713"/>
        <item x="2457"/>
        <item x="1914"/>
        <item x="2754"/>
        <item x="3412"/>
        <item x="4277"/>
        <item x="2058"/>
        <item x="941"/>
        <item x="2974"/>
        <item x="1277"/>
        <item x="1913"/>
        <item x="3833"/>
        <item x="3411"/>
        <item x="4032"/>
        <item x="1912"/>
        <item x="4276"/>
        <item x="1276"/>
        <item x="515"/>
        <item x="2599"/>
        <item x="4801"/>
        <item x="4528"/>
        <item x="297"/>
        <item x="940"/>
        <item x="1275"/>
        <item x="3272"/>
        <item x="3536"/>
        <item x="712"/>
        <item x="4013"/>
        <item x="1771"/>
        <item x="4012"/>
        <item x="3410"/>
        <item x="143"/>
        <item x="1325"/>
        <item x="4011"/>
        <item x="3535"/>
        <item x="1106"/>
        <item x="939"/>
        <item x="4146"/>
        <item x="2753"/>
        <item x="3832"/>
        <item x="514"/>
        <item x="4648"/>
        <item x="1911"/>
        <item x="1910"/>
        <item x="938"/>
        <item x="2973"/>
        <item x="4145"/>
        <item x="3682"/>
        <item x="3534"/>
        <item x="4835"/>
        <item x="1726"/>
        <item x="513"/>
        <item x="3831"/>
        <item x="1478"/>
        <item x="3830"/>
        <item x="4010"/>
        <item x="4144"/>
        <item x="1442"/>
        <item x="3409"/>
        <item x="3829"/>
        <item x="512"/>
        <item x="2486"/>
        <item x="142"/>
        <item x="2598"/>
        <item x="3681"/>
        <item x="1105"/>
        <item x="4275"/>
        <item x="937"/>
        <item x="2972"/>
        <item x="1274"/>
        <item x="1909"/>
        <item x="1725"/>
        <item x="4009"/>
        <item x="2180"/>
        <item x="4527"/>
        <item x="4274"/>
        <item x="2597"/>
        <item x="3828"/>
        <item x="2752"/>
        <item x="4647"/>
        <item x="511"/>
        <item x="3827"/>
        <item x="2751"/>
        <item x="4008"/>
        <item x="296"/>
        <item x="2456"/>
        <item x="1579"/>
        <item x="936"/>
        <item x="2057"/>
        <item x="4646"/>
        <item x="4007"/>
        <item x="3271"/>
        <item x="711"/>
        <item x="3408"/>
        <item x="935"/>
        <item x="4006"/>
        <item x="1273"/>
        <item x="2750"/>
        <item x="2596"/>
        <item x="3826"/>
        <item x="510"/>
        <item x="295"/>
        <item x="3407"/>
        <item x="934"/>
        <item x="4800"/>
        <item x="2749"/>
        <item x="3680"/>
        <item x="952"/>
        <item x="141"/>
        <item x="3406"/>
        <item x="509"/>
        <item x="4143"/>
        <item x="2179"/>
        <item x="4799"/>
        <item x="1578"/>
        <item x="2595"/>
        <item x="710"/>
        <item x="1441"/>
        <item x="140"/>
        <item x="1724"/>
        <item x="709"/>
        <item x="4391"/>
        <item x="1908"/>
        <item x="4390"/>
        <item x="4005"/>
        <item x="1272"/>
        <item x="139"/>
        <item x="4526"/>
        <item x="4273"/>
        <item x="2748"/>
        <item x="3533"/>
        <item x="2178"/>
        <item x="2317"/>
        <item x="1271"/>
        <item x="2455"/>
        <item x="1907"/>
        <item x="4272"/>
        <item x="2971"/>
        <item x="3532"/>
        <item x="1577"/>
        <item x="708"/>
        <item x="2594"/>
        <item x="2454"/>
        <item x="3270"/>
        <item x="2056"/>
        <item x="1324"/>
        <item x="1576"/>
        <item x="2055"/>
        <item x="4142"/>
        <item x="1440"/>
        <item x="1906"/>
        <item x="1104"/>
        <item x="4389"/>
        <item x="2339"/>
        <item x="4834"/>
        <item x="2747"/>
        <item x="3531"/>
        <item x="1103"/>
        <item x="3130"/>
        <item x="2485"/>
        <item x="4798"/>
        <item x="1270"/>
        <item x="4525"/>
        <item x="3269"/>
        <item x="3268"/>
        <item x="4271"/>
        <item x="1905"/>
        <item x="4004"/>
        <item x="3530"/>
        <item x="740"/>
        <item x="1269"/>
        <item x="2484"/>
        <item x="1575"/>
        <item x="4683"/>
        <item x="3825"/>
        <item x="3529"/>
        <item x="2453"/>
        <item x="933"/>
        <item x="1439"/>
        <item x="2970"/>
        <item x="508"/>
        <item x="707"/>
        <item x="2452"/>
        <item x="4294"/>
        <item x="3141"/>
        <item x="2054"/>
        <item x="2451"/>
        <item x="294"/>
        <item x="3267"/>
        <item x="4388"/>
        <item x="3405"/>
        <item x="3129"/>
        <item x="507"/>
        <item x="4003"/>
        <item x="2450"/>
        <item x="1102"/>
        <item x="3573"/>
        <item x="932"/>
        <item x="1723"/>
        <item x="2746"/>
        <item x="3128"/>
        <item x="1574"/>
        <item x="506"/>
        <item x="293"/>
        <item x="505"/>
        <item x="2969"/>
        <item x="3266"/>
        <item x="292"/>
        <item x="3528"/>
        <item x="951"/>
        <item x="4002"/>
        <item x="2449"/>
        <item x="2968"/>
        <item x="2967"/>
        <item x="1573"/>
        <item x="4141"/>
        <item x="3404"/>
        <item x="3403"/>
        <item x="931"/>
        <item x="2448"/>
        <item x="1101"/>
        <item x="3824"/>
        <item x="3265"/>
        <item x="706"/>
        <item x="2745"/>
        <item x="2447"/>
        <item x="504"/>
        <item x="3402"/>
        <item x="4001"/>
        <item x="3264"/>
        <item x="4797"/>
        <item x="1268"/>
        <item x="705"/>
        <item x="4293"/>
        <item x="1904"/>
        <item x="138"/>
        <item x="3823"/>
        <item x="2629"/>
        <item x="4796"/>
        <item x="4000"/>
        <item x="3999"/>
        <item x="2316"/>
        <item x="704"/>
        <item x="1323"/>
        <item x="137"/>
        <item x="3263"/>
        <item x="3679"/>
        <item x="1903"/>
        <item x="2177"/>
        <item x="1572"/>
        <item x="2593"/>
        <item x="2966"/>
        <item x="2315"/>
        <item x="3527"/>
        <item x="1267"/>
        <item x="503"/>
        <item x="4387"/>
        <item x="4140"/>
        <item x="3869"/>
        <item x="502"/>
        <item x="2446"/>
        <item x="4386"/>
        <item x="2965"/>
        <item x="2314"/>
        <item x="136"/>
        <item x="930"/>
        <item x="1902"/>
        <item x="4270"/>
        <item x="135"/>
        <item x="703"/>
        <item x="2053"/>
        <item x="4524"/>
        <item x="3822"/>
        <item x="1571"/>
        <item x="4269"/>
        <item x="702"/>
        <item x="1438"/>
        <item x="134"/>
        <item x="2445"/>
        <item x="1722"/>
        <item x="3127"/>
        <item x="3572"/>
        <item x="4385"/>
        <item x="2744"/>
        <item x="4139"/>
        <item x="1570"/>
        <item x="3821"/>
        <item x="2176"/>
        <item x="2444"/>
        <item x="4268"/>
        <item x="2964"/>
        <item x="1100"/>
        <item x="2628"/>
        <item x="291"/>
        <item x="3998"/>
        <item x="1099"/>
        <item x="929"/>
        <item x="4425"/>
        <item x="1770"/>
        <item x="4795"/>
        <item x="1098"/>
        <item x="2963"/>
        <item x="1569"/>
        <item x="1721"/>
        <item x="2443"/>
        <item x="4794"/>
        <item x="2175"/>
        <item x="2743"/>
        <item x="1437"/>
        <item x="928"/>
        <item x="4267"/>
        <item x="4793"/>
        <item x="1135"/>
        <item x="4138"/>
        <item x="1568"/>
        <item x="1266"/>
        <item x="4792"/>
        <item x="501"/>
        <item x="3126"/>
        <item x="290"/>
        <item x="4791"/>
        <item x="1265"/>
        <item x="3438"/>
        <item x="500"/>
        <item x="3868"/>
        <item x="1436"/>
        <item x="499"/>
        <item x="2052"/>
        <item x="1435"/>
        <item x="701"/>
        <item x="1567"/>
        <item x="4790"/>
        <item x="3997"/>
        <item x="289"/>
        <item x="3262"/>
        <item x="1720"/>
        <item x="3678"/>
        <item x="3125"/>
        <item x="2742"/>
        <item x="4266"/>
        <item x="1566"/>
        <item x="545"/>
        <item x="3124"/>
        <item x="4137"/>
        <item x="2592"/>
        <item x="133"/>
        <item x="4562"/>
        <item x="2741"/>
        <item x="4136"/>
        <item x="288"/>
        <item x="3261"/>
        <item x="2740"/>
        <item x="287"/>
        <item x="2962"/>
        <item x="1322"/>
        <item x="2051"/>
        <item x="1719"/>
        <item x="3867"/>
        <item x="1611"/>
        <item x="2961"/>
        <item x="4523"/>
        <item x="950"/>
        <item x="4384"/>
        <item x="3820"/>
        <item x="3401"/>
        <item x="1901"/>
        <item x="3677"/>
        <item x="1718"/>
        <item x="286"/>
        <item x="2627"/>
        <item x="4383"/>
        <item x="1942"/>
        <item x="1321"/>
        <item x="4522"/>
        <item x="2591"/>
        <item x="3260"/>
        <item x="3123"/>
        <item x="3708"/>
        <item x="3819"/>
        <item x="4789"/>
        <item x="2960"/>
        <item x="4645"/>
        <item x="285"/>
        <item x="3818"/>
        <item x="700"/>
        <item x="3122"/>
        <item x="3676"/>
        <item x="4521"/>
        <item x="132"/>
        <item x="2313"/>
        <item x="1097"/>
        <item x="3817"/>
        <item x="2442"/>
        <item x="2739"/>
        <item x="3259"/>
        <item x="927"/>
        <item x="1096"/>
        <item x="3816"/>
        <item x="131"/>
        <item x="1434"/>
        <item x="926"/>
        <item x="4833"/>
        <item x="2174"/>
        <item x="699"/>
        <item x="3675"/>
        <item x="1433"/>
        <item x="498"/>
        <item x="2050"/>
        <item x="3140"/>
        <item x="2738"/>
        <item x="2626"/>
        <item x="4644"/>
        <item x="1565"/>
        <item x="3400"/>
        <item x="925"/>
        <item x="2590"/>
        <item x="3399"/>
        <item x="1095"/>
        <item x="4520"/>
        <item x="497"/>
        <item x="2959"/>
        <item x="2173"/>
        <item x="284"/>
        <item x="3000"/>
        <item x="1717"/>
        <item x="4135"/>
        <item x="2049"/>
        <item x="2737"/>
        <item x="4519"/>
        <item x="2589"/>
        <item x="1264"/>
        <item x="3526"/>
        <item x="3121"/>
        <item x="2958"/>
        <item x="1900"/>
        <item x="3996"/>
        <item x="3302"/>
        <item x="2172"/>
        <item x="130"/>
        <item x="4292"/>
        <item x="3120"/>
        <item x="4518"/>
        <item x="3815"/>
        <item x="2171"/>
        <item x="1094"/>
        <item x="496"/>
        <item x="924"/>
        <item x="1134"/>
        <item x="698"/>
        <item x="332"/>
        <item x="2170"/>
        <item x="923"/>
        <item x="4517"/>
        <item x="1263"/>
        <item x="4265"/>
        <item x="2790"/>
        <item x="2312"/>
        <item x="3995"/>
        <item x="922"/>
        <item x="1262"/>
        <item x="4382"/>
        <item x="1899"/>
        <item x="2441"/>
        <item x="697"/>
        <item x="3525"/>
        <item x="3814"/>
        <item x="921"/>
        <item x="1898"/>
        <item x="2169"/>
        <item x="3398"/>
        <item x="1564"/>
        <item x="495"/>
        <item x="1432"/>
        <item x="1897"/>
        <item x="3301"/>
        <item x="3397"/>
        <item x="4643"/>
        <item x="2200"/>
        <item x="2957"/>
        <item x="4154"/>
        <item x="3139"/>
        <item x="129"/>
        <item x="3994"/>
        <item x="3993"/>
        <item x="1896"/>
        <item x="1716"/>
        <item x="3674"/>
        <item x="1715"/>
        <item x="283"/>
        <item x="2168"/>
        <item x="128"/>
        <item x="2956"/>
        <item x="2311"/>
        <item x="920"/>
        <item x="4516"/>
        <item x="4642"/>
        <item x="3992"/>
        <item x="282"/>
        <item x="2310"/>
        <item x="281"/>
        <item x="3119"/>
        <item x="696"/>
        <item x="4381"/>
        <item x="4134"/>
        <item x="1431"/>
        <item x="2789"/>
        <item x="3258"/>
        <item x="2167"/>
        <item x="494"/>
        <item x="695"/>
        <item x="1093"/>
        <item x="127"/>
        <item x="1769"/>
        <item x="2999"/>
        <item x="3257"/>
        <item x="493"/>
        <item x="4264"/>
        <item x="4832"/>
        <item x="2955"/>
        <item x="2736"/>
        <item x="1714"/>
        <item x="280"/>
        <item x="694"/>
        <item x="2954"/>
        <item x="3991"/>
        <item x="1092"/>
        <item x="3118"/>
        <item x="1713"/>
        <item x="3117"/>
        <item x="1895"/>
        <item x="4788"/>
        <item x="1430"/>
        <item x="4263"/>
        <item x="919"/>
        <item x="3116"/>
        <item x="3115"/>
        <item x="1563"/>
        <item x="918"/>
        <item x="1894"/>
        <item x="3114"/>
        <item x="2625"/>
        <item x="4133"/>
        <item x="2953"/>
        <item x="917"/>
        <item x="3113"/>
        <item x="1712"/>
        <item x="4262"/>
        <item x="4153"/>
        <item x="2440"/>
        <item x="279"/>
        <item x="2483"/>
        <item x="3813"/>
        <item x="916"/>
        <item x="2048"/>
        <item x="1893"/>
        <item x="4787"/>
        <item x="3396"/>
        <item x="693"/>
        <item x="3256"/>
        <item x="4261"/>
        <item x="3395"/>
        <item x="2309"/>
        <item x="2952"/>
        <item x="739"/>
        <item x="2439"/>
        <item x="278"/>
        <item x="1261"/>
        <item x="915"/>
        <item x="3812"/>
        <item x="2438"/>
        <item x="1260"/>
        <item x="3990"/>
        <item x="2166"/>
        <item x="4260"/>
        <item x="3255"/>
        <item x="277"/>
        <item x="914"/>
        <item x="3989"/>
        <item x="3524"/>
        <item x="2047"/>
        <item x="2951"/>
        <item x="913"/>
        <item x="2950"/>
        <item x="2949"/>
        <item x="1091"/>
        <item x="3437"/>
        <item x="1320"/>
        <item x="3523"/>
        <item x="2948"/>
        <item x="492"/>
        <item x="3988"/>
        <item x="3112"/>
        <item x="912"/>
        <item x="1477"/>
        <item x="4132"/>
        <item x="911"/>
        <item x="3571"/>
        <item x="3254"/>
        <item x="4424"/>
        <item x="4515"/>
        <item x="491"/>
        <item x="4259"/>
        <item x="1711"/>
        <item x="692"/>
        <item x="738"/>
        <item x="490"/>
        <item x="3987"/>
        <item x="4131"/>
        <item x="2588"/>
        <item x="2308"/>
        <item x="126"/>
        <item x="3986"/>
        <item x="4130"/>
        <item x="3253"/>
        <item x="276"/>
        <item x="737"/>
        <item x="2947"/>
        <item x="910"/>
        <item x="3985"/>
        <item x="3252"/>
        <item x="736"/>
        <item x="1090"/>
        <item x="489"/>
        <item x="2338"/>
        <item x="1562"/>
        <item x="2437"/>
        <item x="909"/>
        <item x="1941"/>
        <item x="2307"/>
        <item x="2735"/>
        <item x="1892"/>
        <item x="4786"/>
        <item x="4514"/>
        <item x="1561"/>
        <item x="4561"/>
        <item x="4129"/>
        <item x="691"/>
        <item x="908"/>
        <item x="907"/>
        <item x="4377"/>
        <item x="4128"/>
        <item x="4376"/>
        <item x="2946"/>
        <item x="1710"/>
        <item x="690"/>
        <item x="2945"/>
        <item x="3251"/>
        <item x="1560"/>
        <item x="1891"/>
        <item x="1709"/>
        <item x="689"/>
        <item x="2587"/>
        <item x="1708"/>
        <item x="1559"/>
        <item x="488"/>
        <item x="125"/>
        <item x="3111"/>
        <item x="3250"/>
        <item x="1890"/>
        <item x="4641"/>
        <item x="2944"/>
        <item x="2943"/>
        <item x="3110"/>
        <item x="1940"/>
        <item x="4258"/>
        <item x="2942"/>
        <item x="2586"/>
        <item x="2436"/>
        <item x="4640"/>
        <item x="906"/>
        <item x="3984"/>
        <item x="688"/>
        <item x="2337"/>
        <item x="1259"/>
        <item x="2435"/>
        <item x="3811"/>
        <item x="2734"/>
        <item x="1558"/>
        <item x="3394"/>
        <item x="275"/>
        <item x="4375"/>
        <item x="2941"/>
        <item x="2585"/>
        <item x="274"/>
        <item x="1707"/>
        <item x="487"/>
        <item x="4785"/>
        <item x="1089"/>
        <item x="2940"/>
        <item x="1889"/>
        <item x="4257"/>
        <item x="2584"/>
        <item x="273"/>
        <item x="1888"/>
        <item x="2306"/>
        <item x="2165"/>
        <item x="486"/>
        <item x="2939"/>
        <item x="124"/>
        <item x="544"/>
        <item x="3109"/>
        <item x="2733"/>
        <item x="1706"/>
        <item x="2046"/>
        <item x="1429"/>
        <item x="2938"/>
        <item x="3810"/>
        <item x="2305"/>
        <item x="4374"/>
        <item x="2045"/>
        <item x="2434"/>
        <item x="2583"/>
        <item x="1887"/>
        <item x="3673"/>
        <item x="3249"/>
        <item x="2433"/>
        <item x="1557"/>
        <item x="1886"/>
        <item x="949"/>
        <item x="123"/>
        <item x="3809"/>
        <item x="4682"/>
        <item x="1088"/>
        <item x="4373"/>
        <item x="2937"/>
        <item x="4031"/>
        <item x="2044"/>
        <item x="4513"/>
        <item x="272"/>
        <item x="1087"/>
        <item x="3808"/>
        <item x="2164"/>
        <item x="1428"/>
        <item x="905"/>
        <item x="687"/>
        <item x="3807"/>
        <item x="2936"/>
        <item x="271"/>
        <item x="3672"/>
        <item x="3436"/>
        <item x="1885"/>
        <item x="4256"/>
        <item x="2935"/>
        <item x="3983"/>
        <item x="4784"/>
        <item x="3108"/>
        <item x="1258"/>
        <item x="3982"/>
        <item x="904"/>
        <item x="1884"/>
        <item x="2432"/>
        <item x="2934"/>
        <item x="1883"/>
        <item x="1086"/>
        <item x="3393"/>
        <item x="1085"/>
        <item x="3806"/>
        <item x="2998"/>
        <item x="2732"/>
        <item x="1556"/>
        <item x="3981"/>
        <item x="3107"/>
        <item x="3980"/>
        <item x="1084"/>
        <item x="1257"/>
        <item x="4127"/>
        <item x="686"/>
        <item x="122"/>
        <item x="1256"/>
        <item x="2043"/>
        <item x="2163"/>
        <item x="1555"/>
        <item x="2933"/>
        <item x="2042"/>
        <item x="2932"/>
        <item x="3392"/>
        <item x="543"/>
        <item x="3866"/>
        <item x="1882"/>
        <item x="3248"/>
        <item x="121"/>
        <item x="2431"/>
        <item x="3671"/>
        <item x="1939"/>
        <item x="2931"/>
        <item x="485"/>
        <item x="1133"/>
        <item x="3979"/>
        <item x="1554"/>
        <item x="1881"/>
        <item x="4372"/>
        <item x="685"/>
        <item x="1880"/>
        <item x="3391"/>
        <item x="4512"/>
        <item x="1553"/>
        <item x="1879"/>
        <item x="4783"/>
        <item x="4255"/>
        <item x="4639"/>
        <item x="684"/>
        <item x="3247"/>
        <item x="2304"/>
        <item x="2430"/>
        <item x="3246"/>
        <item x="1878"/>
        <item x="1427"/>
        <item x="1552"/>
        <item x="3805"/>
        <item x="2041"/>
        <item x="1877"/>
        <item x="4782"/>
        <item x="683"/>
        <item x="4126"/>
        <item x="903"/>
        <item x="4781"/>
        <item x="4125"/>
        <item x="902"/>
        <item x="2624"/>
        <item x="2303"/>
        <item x="484"/>
        <item x="3670"/>
        <item x="901"/>
        <item x="2582"/>
        <item x="270"/>
        <item x="4254"/>
        <item x="1255"/>
        <item x="1551"/>
        <item x="3978"/>
        <item x="1254"/>
        <item x="900"/>
        <item x="2072"/>
        <item x="1426"/>
        <item x="4780"/>
        <item x="1083"/>
        <item x="2040"/>
        <item x="1876"/>
        <item x="899"/>
        <item x="4779"/>
        <item x="898"/>
        <item x="331"/>
        <item x="3977"/>
        <item x="3804"/>
        <item x="1875"/>
        <item x="2581"/>
        <item x="2930"/>
        <item x="2731"/>
        <item x="330"/>
        <item x="1253"/>
        <item x="3522"/>
        <item x="1938"/>
        <item x="2730"/>
        <item x="3976"/>
        <item x="735"/>
        <item x="897"/>
        <item x="2729"/>
        <item x="4560"/>
        <item x="3975"/>
        <item x="2162"/>
        <item x="2302"/>
        <item x="4152"/>
        <item x="4638"/>
        <item x="896"/>
        <item x="895"/>
        <item x="3974"/>
        <item x="2929"/>
        <item x="1705"/>
        <item x="2429"/>
        <item x="4511"/>
        <item x="4371"/>
        <item x="682"/>
        <item x="1550"/>
        <item x="1704"/>
        <item x="2928"/>
        <item x="2301"/>
        <item x="3106"/>
        <item x="1082"/>
        <item x="3973"/>
        <item x="1874"/>
        <item x="3972"/>
        <item x="1081"/>
        <item x="1873"/>
        <item x="894"/>
        <item x="2300"/>
        <item x="1080"/>
        <item x="1425"/>
        <item x="4124"/>
        <item x="1703"/>
        <item x="2927"/>
        <item x="1872"/>
        <item x="3865"/>
        <item x="893"/>
        <item x="3971"/>
        <item x="2926"/>
        <item x="1079"/>
        <item x="4123"/>
        <item x="2925"/>
        <item x="4778"/>
        <item x="3521"/>
        <item x="2161"/>
        <item x="3390"/>
        <item x="1871"/>
        <item x="4777"/>
        <item x="892"/>
        <item x="2728"/>
        <item x="178"/>
        <item x="4370"/>
        <item x="4637"/>
        <item x="4423"/>
        <item x="1870"/>
        <item x="1424"/>
        <item x="2428"/>
        <item x="1252"/>
        <item x="3669"/>
        <item x="1937"/>
        <item x="2299"/>
        <item x="3389"/>
        <item x="4253"/>
        <item x="4369"/>
        <item x="891"/>
        <item x="1078"/>
        <item x="2924"/>
        <item x="1869"/>
        <item x="1702"/>
        <item x="1319"/>
        <item x="890"/>
        <item x="681"/>
        <item x="3970"/>
        <item x="483"/>
        <item x="3105"/>
        <item x="4252"/>
        <item x="3969"/>
        <item x="2923"/>
        <item x="1077"/>
        <item x="680"/>
        <item x="2298"/>
        <item x="4122"/>
        <item x="3803"/>
        <item x="2160"/>
        <item x="4121"/>
        <item x="2427"/>
        <item x="2297"/>
        <item x="734"/>
        <item x="482"/>
        <item x="2922"/>
        <item x="1423"/>
        <item x="1936"/>
        <item x="1132"/>
        <item x="3968"/>
        <item x="4510"/>
        <item x="3388"/>
        <item x="3245"/>
        <item x="2039"/>
        <item x="4776"/>
        <item x="4368"/>
        <item x="2921"/>
        <item x="3104"/>
        <item x="3435"/>
        <item x="1868"/>
        <item x="3668"/>
        <item x="3802"/>
        <item x="889"/>
        <item x="2727"/>
        <item x="3103"/>
        <item x="120"/>
        <item x="2920"/>
        <item x="1701"/>
        <item x="4120"/>
        <item x="3967"/>
        <item x="1422"/>
        <item x="1251"/>
        <item x="3387"/>
        <item x="269"/>
        <item x="2580"/>
        <item x="2997"/>
        <item x="3966"/>
        <item x="3965"/>
        <item x="1318"/>
        <item x="2919"/>
        <item x="4251"/>
        <item x="3964"/>
        <item x="268"/>
        <item x="3963"/>
        <item x="1549"/>
        <item x="1867"/>
        <item x="2579"/>
        <item x="4636"/>
        <item x="4635"/>
        <item x="1421"/>
        <item x="4775"/>
        <item x="888"/>
        <item x="1420"/>
        <item x="1700"/>
        <item x="2578"/>
        <item x="267"/>
        <item x="3102"/>
        <item x="2918"/>
        <item x="4634"/>
        <item x="4250"/>
        <item x="887"/>
        <item x="3244"/>
        <item x="2726"/>
        <item x="2038"/>
        <item x="886"/>
        <item x="119"/>
        <item x="2296"/>
        <item x="679"/>
        <item x="2917"/>
        <item x="885"/>
        <item x="884"/>
        <item x="4633"/>
        <item x="1250"/>
        <item x="4119"/>
        <item x="118"/>
        <item x="1419"/>
        <item x="1866"/>
        <item x="2037"/>
        <item x="3864"/>
        <item x="4249"/>
        <item x="4367"/>
        <item x="1865"/>
        <item x="117"/>
        <item x="3243"/>
        <item x="1249"/>
        <item x="3962"/>
        <item x="3242"/>
        <item x="4632"/>
        <item x="1699"/>
        <item x="3961"/>
        <item x="883"/>
        <item x="678"/>
        <item x="481"/>
        <item x="3101"/>
        <item x="882"/>
        <item x="3960"/>
        <item x="1864"/>
        <item x="1418"/>
        <item x="4248"/>
        <item x="4366"/>
        <item x="3801"/>
        <item x="2036"/>
        <item x="3959"/>
        <item x="3386"/>
        <item x="1076"/>
        <item x="3667"/>
        <item x="116"/>
        <item x="2159"/>
        <item x="1248"/>
        <item x="3666"/>
        <item x="4247"/>
        <item x="1698"/>
        <item x="1863"/>
        <item x="677"/>
        <item x="3100"/>
        <item x="480"/>
        <item x="3958"/>
        <item x="1548"/>
        <item x="1417"/>
        <item x="4681"/>
        <item x="3434"/>
        <item x="881"/>
        <item x="2426"/>
        <item x="1862"/>
        <item x="2295"/>
        <item x="3957"/>
        <item x="3800"/>
        <item x="2425"/>
        <item x="1861"/>
        <item x="880"/>
        <item x="3956"/>
        <item x="3099"/>
        <item x="2916"/>
        <item x="676"/>
        <item x="1547"/>
        <item x="2424"/>
        <item x="3098"/>
        <item x="4246"/>
        <item x="2915"/>
        <item x="1697"/>
        <item x="2914"/>
        <item x="1416"/>
        <item x="675"/>
        <item x="3385"/>
        <item x="3799"/>
        <item x="1415"/>
        <item x="1860"/>
        <item x="266"/>
        <item x="3955"/>
        <item x="3665"/>
        <item x="4245"/>
        <item x="3520"/>
        <item x="2725"/>
        <item x="1414"/>
        <item x="3954"/>
        <item x="4365"/>
        <item x="3798"/>
        <item x="4244"/>
        <item x="674"/>
        <item x="1546"/>
        <item x="1476"/>
        <item x="115"/>
        <item x="2035"/>
        <item x="114"/>
        <item x="4774"/>
        <item x="4118"/>
        <item x="479"/>
        <item x="265"/>
        <item x="2577"/>
        <item x="2576"/>
        <item x="3384"/>
        <item x="3953"/>
        <item x="1859"/>
        <item x="4117"/>
        <item x="3707"/>
        <item x="1413"/>
        <item x="4631"/>
        <item x="113"/>
        <item x="4364"/>
        <item x="3383"/>
        <item x="112"/>
        <item x="3664"/>
        <item x="3241"/>
        <item x="478"/>
        <item x="3797"/>
        <item x="3952"/>
        <item x="3951"/>
        <item x="4509"/>
        <item x="2034"/>
        <item x="2033"/>
        <item x="1858"/>
        <item x="4116"/>
        <item x="3097"/>
        <item x="1075"/>
        <item x="673"/>
        <item x="2913"/>
        <item x="4243"/>
        <item x="1247"/>
        <item x="948"/>
        <item x="477"/>
        <item x="4363"/>
        <item x="1074"/>
        <item x="2912"/>
        <item x="2032"/>
        <item x="3796"/>
        <item x="1857"/>
        <item x="1696"/>
        <item x="2294"/>
        <item x="2423"/>
        <item x="2158"/>
        <item x="4773"/>
        <item x="879"/>
        <item x="1545"/>
        <item x="476"/>
        <item x="2724"/>
        <item x="2031"/>
        <item x="2911"/>
        <item x="2071"/>
        <item x="4362"/>
        <item x="111"/>
        <item x="475"/>
        <item x="2723"/>
        <item x="2422"/>
        <item x="1856"/>
        <item x="4242"/>
        <item x="3096"/>
        <item x="1544"/>
        <item x="1855"/>
        <item x="3519"/>
        <item x="3518"/>
        <item x="2788"/>
        <item x="4241"/>
        <item x="474"/>
        <item x="2030"/>
        <item x="1317"/>
        <item x="3950"/>
        <item x="4240"/>
        <item x="2157"/>
        <item x="1768"/>
        <item x="473"/>
        <item x="672"/>
        <item x="4772"/>
        <item x="2910"/>
        <item x="1854"/>
        <item x="4239"/>
        <item x="264"/>
        <item x="3663"/>
        <item x="3517"/>
        <item x="4508"/>
        <item x="1412"/>
        <item x="110"/>
        <item x="3949"/>
        <item x="3516"/>
        <item x="4238"/>
        <item x="2623"/>
        <item x="3948"/>
        <item x="671"/>
        <item x="3382"/>
        <item x="2421"/>
        <item x="4771"/>
        <item x="2156"/>
        <item x="2909"/>
        <item x="2155"/>
        <item x="4237"/>
        <item x="1695"/>
        <item x="3706"/>
        <item x="1853"/>
        <item x="542"/>
        <item x="3240"/>
        <item x="4770"/>
        <item x="263"/>
        <item x="1935"/>
        <item x="1543"/>
        <item x="3095"/>
        <item x="3947"/>
        <item x="2293"/>
        <item x="1852"/>
        <item x="2420"/>
        <item x="1411"/>
        <item x="3662"/>
        <item x="1246"/>
        <item x="1851"/>
        <item x="2622"/>
        <item x="3515"/>
        <item x="878"/>
        <item x="2722"/>
        <item x="2908"/>
        <item x="472"/>
        <item x="1850"/>
        <item x="2787"/>
        <item x="2029"/>
        <item x="4507"/>
        <item x="3661"/>
        <item x="4115"/>
        <item x="4506"/>
        <item x="4630"/>
        <item x="3094"/>
        <item x="877"/>
        <item x="3946"/>
        <item x="4361"/>
        <item x="1849"/>
        <item x="471"/>
        <item x="2575"/>
        <item x="2907"/>
        <item x="3945"/>
        <item x="1694"/>
        <item x="2574"/>
        <item x="4114"/>
        <item x="3514"/>
        <item x="470"/>
        <item x="4236"/>
        <item x="670"/>
        <item x="669"/>
        <item x="3944"/>
        <item x="3943"/>
        <item x="2028"/>
        <item x="4151"/>
        <item x="876"/>
        <item x="3093"/>
        <item x="875"/>
        <item x="1073"/>
        <item x="469"/>
        <item x="3570"/>
        <item x="2906"/>
        <item x="4235"/>
        <item x="2027"/>
        <item x="3942"/>
        <item x="4113"/>
        <item x="4234"/>
        <item x="2419"/>
        <item x="3941"/>
        <item x="4112"/>
        <item x="2026"/>
        <item x="2905"/>
        <item x="109"/>
        <item x="468"/>
        <item x="1072"/>
        <item x="1610"/>
        <item x="3660"/>
        <item x="1475"/>
        <item x="108"/>
        <item x="3381"/>
        <item x="2573"/>
        <item x="1410"/>
        <item x="2721"/>
        <item x="1848"/>
        <item x="329"/>
        <item x="2904"/>
        <item x="1245"/>
        <item x="3795"/>
        <item x="3092"/>
        <item x="1847"/>
        <item x="1071"/>
        <item x="668"/>
        <item x="874"/>
        <item x="2720"/>
        <item x="733"/>
        <item x="1846"/>
        <item x="4505"/>
        <item x="3940"/>
        <item x="873"/>
        <item x="2025"/>
        <item x="2719"/>
        <item x="4111"/>
        <item x="467"/>
        <item x="1409"/>
        <item x="3239"/>
        <item x="1542"/>
        <item x="3939"/>
        <item x="466"/>
        <item x="2996"/>
        <item x="3659"/>
        <item x="3091"/>
        <item x="2024"/>
        <item x="465"/>
        <item x="3090"/>
        <item x="3658"/>
        <item x="667"/>
        <item x="3657"/>
        <item x="3938"/>
        <item x="2903"/>
        <item x="666"/>
        <item x="1244"/>
        <item x="2718"/>
        <item x="1845"/>
        <item x="2023"/>
        <item x="1243"/>
        <item x="2902"/>
        <item x="872"/>
        <item x="3300"/>
        <item x="464"/>
        <item x="2070"/>
        <item x="2995"/>
        <item x="1844"/>
        <item x="2901"/>
        <item x="3705"/>
        <item x="2621"/>
        <item x="1242"/>
        <item x="4629"/>
        <item x="3937"/>
        <item x="4422"/>
        <item x="2022"/>
        <item x="1474"/>
        <item x="665"/>
        <item x="1693"/>
        <item x="664"/>
        <item x="4628"/>
        <item x="2786"/>
        <item x="3513"/>
        <item x="1843"/>
        <item x="3433"/>
        <item x="1842"/>
        <item x="1316"/>
        <item x="947"/>
        <item x="2717"/>
        <item x="3138"/>
        <item x="1408"/>
        <item x="3936"/>
        <item x="4769"/>
        <item x="4768"/>
        <item x="2900"/>
        <item x="1241"/>
        <item x="1407"/>
        <item x="2154"/>
        <item x="463"/>
        <item x="1841"/>
        <item x="1240"/>
        <item x="663"/>
        <item x="3089"/>
        <item x="1692"/>
        <item x="1840"/>
        <item x="462"/>
        <item x="2572"/>
        <item x="2899"/>
        <item x="1406"/>
        <item x="2021"/>
        <item x="1405"/>
        <item x="2571"/>
        <item x="3935"/>
        <item x="4233"/>
        <item x="4110"/>
        <item x="1541"/>
        <item x="4232"/>
        <item x="3794"/>
        <item x="262"/>
        <item x="2716"/>
        <item x="1070"/>
        <item x="732"/>
        <item x="4231"/>
        <item x="3380"/>
        <item x="3934"/>
        <item x="662"/>
        <item x="2292"/>
        <item x="2418"/>
        <item x="871"/>
        <item x="2715"/>
        <item x="3432"/>
        <item x="4230"/>
        <item x="870"/>
        <item x="3933"/>
        <item x="4229"/>
        <item x="1069"/>
        <item x="2291"/>
        <item x="869"/>
        <item x="4627"/>
        <item x="4680"/>
        <item x="2153"/>
        <item x="3379"/>
        <item x="1691"/>
        <item x="4030"/>
        <item x="2570"/>
        <item x="3378"/>
        <item x="1540"/>
        <item x="2714"/>
        <item x="107"/>
        <item x="4228"/>
        <item x="2713"/>
        <item x="4109"/>
        <item x="2152"/>
        <item x="1068"/>
        <item x="661"/>
        <item x="3377"/>
        <item x="461"/>
        <item x="4108"/>
        <item x="4767"/>
        <item x="3376"/>
        <item x="3375"/>
        <item x="2290"/>
        <item x="946"/>
        <item x="1404"/>
        <item x="1403"/>
        <item x="3932"/>
        <item x="2569"/>
        <item x="3238"/>
        <item x="2151"/>
        <item x="2898"/>
        <item x="868"/>
        <item x="4227"/>
        <item x="1067"/>
        <item x="2020"/>
        <item x="1239"/>
        <item x="3569"/>
        <item x="3793"/>
        <item x="2568"/>
        <item x="3374"/>
        <item x="660"/>
        <item x="1066"/>
        <item x="1131"/>
        <item x="3792"/>
        <item x="3088"/>
        <item x="2289"/>
        <item x="3931"/>
        <item x="1402"/>
        <item x="1539"/>
        <item x="659"/>
        <item x="1238"/>
        <item x="2567"/>
        <item x="3930"/>
        <item x="2288"/>
        <item x="658"/>
        <item x="1839"/>
        <item x="4504"/>
        <item x="106"/>
        <item x="3137"/>
        <item x="867"/>
        <item x="4766"/>
        <item x="2019"/>
        <item x="2566"/>
        <item x="1609"/>
        <item x="261"/>
        <item x="657"/>
        <item x="1690"/>
        <item x="4107"/>
        <item x="105"/>
        <item x="260"/>
        <item x="3929"/>
        <item x="2199"/>
        <item x="460"/>
        <item x="1838"/>
        <item x="1065"/>
        <item x="1064"/>
        <item x="3087"/>
        <item x="4503"/>
        <item x="2565"/>
        <item x="1837"/>
        <item x="4765"/>
        <item x="1063"/>
        <item x="656"/>
        <item x="866"/>
        <item x="3086"/>
        <item x="4106"/>
        <item x="2564"/>
        <item x="4226"/>
        <item x="459"/>
        <item x="1062"/>
        <item x="4764"/>
        <item x="1836"/>
        <item x="3085"/>
        <item x="1689"/>
        <item x="4105"/>
        <item x="1608"/>
        <item x="3928"/>
        <item x="259"/>
        <item x="655"/>
        <item x="4225"/>
        <item x="865"/>
        <item x="2287"/>
        <item x="2150"/>
        <item x="4150"/>
        <item x="864"/>
        <item x="2712"/>
        <item x="2897"/>
        <item x="3084"/>
        <item x="1237"/>
        <item x="4104"/>
        <item x="3083"/>
        <item x="1688"/>
        <item x="863"/>
        <item x="1934"/>
        <item x="3656"/>
        <item x="1236"/>
        <item x="3373"/>
        <item x="2018"/>
        <item x="2563"/>
        <item x="3568"/>
        <item x="258"/>
        <item x="2417"/>
        <item x="3237"/>
        <item x="2896"/>
        <item x="862"/>
        <item x="4103"/>
        <item x="2017"/>
        <item x="2711"/>
        <item x="3655"/>
        <item x="4224"/>
        <item x="2416"/>
        <item x="1835"/>
        <item x="3567"/>
        <item x="861"/>
        <item x="2895"/>
        <item x="860"/>
        <item x="1235"/>
        <item x="859"/>
        <item x="1834"/>
        <item x="2894"/>
        <item x="2149"/>
        <item x="1401"/>
        <item x="4559"/>
        <item x="3082"/>
        <item x="2710"/>
        <item x="4763"/>
        <item x="858"/>
        <item x="3236"/>
        <item x="3081"/>
        <item x="1767"/>
        <item x="4762"/>
        <item x="2286"/>
        <item x="328"/>
        <item x="2893"/>
        <item x="3235"/>
        <item x="3791"/>
        <item x="3372"/>
        <item x="1833"/>
        <item x="3654"/>
        <item x="3512"/>
        <item x="3790"/>
        <item x="4102"/>
        <item x="2709"/>
        <item x="2285"/>
        <item x="3927"/>
        <item x="3080"/>
        <item x="4502"/>
        <item x="4831"/>
        <item x="654"/>
        <item x="458"/>
        <item x="4501"/>
        <item x="1234"/>
        <item x="3511"/>
        <item x="4761"/>
        <item x="4500"/>
        <item x="3926"/>
        <item x="1061"/>
        <item x="2562"/>
        <item x="1315"/>
        <item x="457"/>
        <item x="3510"/>
        <item x="2708"/>
        <item x="2415"/>
        <item x="2892"/>
        <item x="3653"/>
        <item x="257"/>
        <item x="2284"/>
        <item x="857"/>
        <item x="177"/>
        <item x="2891"/>
        <item x="2016"/>
        <item x="2707"/>
        <item x="3234"/>
        <item x="4101"/>
        <item x="2706"/>
        <item x="1538"/>
        <item x="2015"/>
        <item x="4499"/>
        <item x="3925"/>
        <item x="1687"/>
        <item x="1233"/>
        <item x="2414"/>
        <item x="653"/>
        <item x="2283"/>
        <item x="104"/>
        <item x="2705"/>
        <item x="3371"/>
        <item x="652"/>
        <item x="856"/>
        <item x="2890"/>
        <item x="2561"/>
        <item x="2704"/>
        <item x="4679"/>
        <item x="855"/>
        <item x="3079"/>
        <item x="1232"/>
        <item x="456"/>
        <item x="2014"/>
        <item x="2282"/>
        <item x="455"/>
        <item x="1314"/>
        <item x="1473"/>
        <item x="3078"/>
        <item x="4760"/>
        <item x="3924"/>
        <item x="256"/>
        <item x="4149"/>
        <item x="4223"/>
        <item x="2413"/>
        <item x="255"/>
        <item x="454"/>
        <item x="4626"/>
        <item x="3509"/>
        <item x="3789"/>
        <item x="1832"/>
        <item x="2889"/>
        <item x="854"/>
        <item x="1933"/>
        <item x="541"/>
        <item x="3077"/>
        <item x="4222"/>
        <item x="1400"/>
        <item x="254"/>
        <item x="1060"/>
        <item x="4759"/>
        <item x="3076"/>
        <item x="2412"/>
        <item x="103"/>
        <item x="3704"/>
        <item x="2888"/>
        <item x="2411"/>
        <item x="1231"/>
        <item x="453"/>
        <item x="2560"/>
        <item x="2281"/>
        <item x="102"/>
        <item x="3075"/>
        <item x="3788"/>
        <item x="452"/>
        <item x="4625"/>
        <item x="2887"/>
        <item x="253"/>
        <item x="4100"/>
        <item x="2482"/>
        <item x="4498"/>
        <item x="853"/>
        <item x="3923"/>
        <item x="2886"/>
        <item x="1059"/>
        <item x="2280"/>
        <item x="3863"/>
        <item x="3370"/>
        <item x="3233"/>
        <item x="3232"/>
        <item x="651"/>
        <item x="1831"/>
        <item x="1230"/>
        <item x="3231"/>
        <item x="1058"/>
        <item x="4221"/>
        <item x="3922"/>
        <item x="1830"/>
        <item x="4558"/>
        <item x="852"/>
        <item x="3652"/>
        <item x="3369"/>
        <item x="1686"/>
        <item x="2481"/>
        <item x="3787"/>
        <item x="1057"/>
        <item x="4678"/>
        <item x="252"/>
        <item x="3230"/>
        <item x="4220"/>
        <item x="3074"/>
        <item x="2013"/>
        <item x="650"/>
        <item x="1685"/>
        <item x="101"/>
        <item x="4219"/>
        <item x="4218"/>
        <item x="2279"/>
        <item x="3368"/>
        <item x="851"/>
        <item x="4217"/>
        <item x="4758"/>
        <item x="3229"/>
        <item x="3786"/>
        <item x="1056"/>
        <item x="3566"/>
        <item x="850"/>
        <item x="3862"/>
        <item x="649"/>
        <item x="3921"/>
        <item x="1229"/>
        <item x="2885"/>
        <item x="2559"/>
        <item x="2012"/>
        <item x="1228"/>
        <item x="2884"/>
        <item x="4421"/>
        <item x="4099"/>
        <item x="1055"/>
        <item x="4216"/>
        <item x="1684"/>
        <item x="3651"/>
        <item x="1054"/>
        <item x="4420"/>
        <item x="451"/>
        <item x="3920"/>
        <item x="450"/>
        <item x="3367"/>
        <item x="3785"/>
        <item x="449"/>
        <item x="4215"/>
        <item x="3508"/>
        <item x="3784"/>
        <item x="1683"/>
        <item x="4624"/>
        <item x="448"/>
        <item x="849"/>
        <item x="1932"/>
        <item x="2883"/>
        <item x="2011"/>
        <item x="4497"/>
        <item x="2410"/>
        <item x="3507"/>
        <item x="1829"/>
        <item x="4214"/>
        <item x="848"/>
        <item x="1053"/>
        <item x="3073"/>
        <item x="1682"/>
        <item x="2558"/>
        <item x="3861"/>
        <item x="2409"/>
        <item x="1227"/>
        <item x="2148"/>
        <item x="327"/>
        <item x="3506"/>
        <item x="1052"/>
        <item x="2557"/>
        <item x="847"/>
        <item x="100"/>
        <item x="3228"/>
        <item x="1051"/>
        <item x="2882"/>
        <item x="3919"/>
        <item x="3783"/>
        <item x="1828"/>
        <item x="251"/>
        <item x="447"/>
        <item x="3650"/>
        <item x="4623"/>
        <item x="3505"/>
        <item x="3649"/>
        <item x="846"/>
        <item x="1537"/>
        <item x="4098"/>
        <item x="446"/>
        <item x="2408"/>
        <item x="845"/>
        <item x="3504"/>
        <item x="1827"/>
        <item x="250"/>
        <item x="3918"/>
        <item x="445"/>
        <item x="648"/>
        <item x="3782"/>
        <item x="2147"/>
        <item x="3227"/>
        <item x="444"/>
        <item x="2407"/>
        <item x="4757"/>
        <item x="99"/>
        <item x="4756"/>
        <item x="2406"/>
        <item x="3648"/>
        <item x="1226"/>
        <item x="1313"/>
        <item x="4496"/>
        <item x="4755"/>
        <item x="2146"/>
        <item x="2881"/>
        <item x="2405"/>
        <item x="4097"/>
        <item x="1826"/>
        <item x="4213"/>
        <item x="443"/>
        <item x="844"/>
        <item x="249"/>
        <item x="1050"/>
        <item x="4622"/>
        <item x="3647"/>
        <item x="843"/>
        <item x="3781"/>
        <item x="1225"/>
        <item x="4495"/>
        <item x="2703"/>
        <item x="4394"/>
        <item x="3780"/>
        <item x="3917"/>
        <item x="3503"/>
        <item x="326"/>
        <item x="3916"/>
        <item x="1049"/>
        <item x="4754"/>
        <item x="4494"/>
        <item x="4096"/>
        <item x="442"/>
        <item x="2145"/>
        <item x="1224"/>
        <item x="3502"/>
        <item x="3646"/>
        <item x="1048"/>
        <item x="540"/>
        <item x="1536"/>
        <item x="2278"/>
        <item x="1681"/>
        <item x="2880"/>
        <item x="4212"/>
        <item x="3072"/>
        <item x="2144"/>
        <item x="4095"/>
        <item x="4493"/>
        <item x="1223"/>
        <item x="3779"/>
        <item x="3226"/>
        <item x="98"/>
        <item x="2879"/>
        <item x="4211"/>
        <item x="3366"/>
        <item x="1535"/>
        <item x="2404"/>
        <item x="3645"/>
        <item x="3501"/>
        <item x="3071"/>
        <item x="1047"/>
        <item x="97"/>
        <item x="2702"/>
        <item x="4753"/>
        <item x="2878"/>
        <item x="2701"/>
        <item x="4393"/>
        <item x="4094"/>
        <item x="4492"/>
        <item x="2877"/>
        <item x="1680"/>
        <item x="4491"/>
        <item x="1825"/>
        <item x="2277"/>
        <item x="2556"/>
        <item x="4752"/>
        <item x="4751"/>
        <item x="248"/>
        <item x="3431"/>
        <item x="3915"/>
        <item x="647"/>
        <item x="1679"/>
        <item x="96"/>
        <item x="1399"/>
        <item x="3225"/>
        <item x="1678"/>
        <item x="3430"/>
        <item x="3778"/>
        <item x="646"/>
        <item x="4621"/>
        <item x="2403"/>
        <item x="441"/>
        <item x="2876"/>
        <item x="3644"/>
        <item x="2402"/>
        <item x="95"/>
        <item x="3365"/>
        <item x="1046"/>
        <item x="4750"/>
        <item x="94"/>
        <item x="842"/>
        <item x="4620"/>
        <item x="4749"/>
        <item x="1607"/>
        <item x="4210"/>
        <item x="1824"/>
        <item x="841"/>
        <item x="3914"/>
        <item x="4392"/>
        <item x="2276"/>
        <item x="645"/>
        <item x="247"/>
        <item x="3224"/>
        <item x="3364"/>
        <item x="93"/>
        <item x="1677"/>
        <item x="4209"/>
        <item x="2143"/>
        <item x="3703"/>
        <item x="3777"/>
        <item x="644"/>
        <item x="440"/>
        <item x="3363"/>
        <item x="2875"/>
        <item x="2010"/>
        <item x="2275"/>
        <item x="92"/>
        <item x="2874"/>
        <item x="2142"/>
        <item x="2009"/>
        <item x="91"/>
        <item x="2700"/>
        <item x="439"/>
        <item x="4093"/>
        <item x="1398"/>
        <item x="2401"/>
        <item x="1222"/>
        <item x="2873"/>
        <item x="4360"/>
        <item x="4748"/>
        <item x="2008"/>
        <item x="2141"/>
        <item x="2872"/>
        <item x="2400"/>
        <item x="1676"/>
        <item x="2007"/>
        <item x="2699"/>
        <item x="3565"/>
        <item x="1221"/>
        <item x="2274"/>
        <item x="2555"/>
        <item x="3070"/>
        <item x="2871"/>
        <item x="3702"/>
        <item x="90"/>
        <item x="1534"/>
        <item x="246"/>
        <item x="1675"/>
        <item x="4208"/>
        <item x="89"/>
        <item x="88"/>
        <item x="2870"/>
        <item x="87"/>
        <item x="643"/>
        <item x="4092"/>
        <item x="2273"/>
        <item x="642"/>
        <item x="86"/>
        <item x="4619"/>
        <item x="1220"/>
        <item x="2869"/>
        <item x="2006"/>
        <item x="2399"/>
        <item x="2554"/>
        <item x="3913"/>
        <item x="2868"/>
        <item x="3223"/>
        <item x="1130"/>
        <item x="2398"/>
        <item x="3701"/>
        <item x="641"/>
        <item x="1823"/>
        <item x="176"/>
        <item x="1045"/>
        <item x="840"/>
        <item x="3362"/>
        <item x="4618"/>
        <item x="3776"/>
        <item x="839"/>
        <item x="2553"/>
        <item x="1822"/>
        <item x="640"/>
        <item x="1397"/>
        <item x="838"/>
        <item x="2698"/>
        <item x="3361"/>
        <item x="3643"/>
        <item x="2140"/>
        <item x="837"/>
        <item x="4747"/>
        <item x="4207"/>
        <item x="438"/>
        <item x="3912"/>
        <item x="1472"/>
        <item x="2005"/>
        <item x="175"/>
        <item x="1312"/>
        <item x="245"/>
        <item x="437"/>
        <item x="1219"/>
        <item x="85"/>
        <item x="1821"/>
        <item x="639"/>
        <item x="3360"/>
        <item x="2004"/>
        <item x="2867"/>
        <item x="1674"/>
        <item x="4359"/>
        <item x="638"/>
        <item x="3500"/>
        <item x="2697"/>
        <item x="3642"/>
        <item x="3069"/>
        <item x="4358"/>
        <item x="637"/>
        <item x="174"/>
        <item x="2866"/>
        <item x="1396"/>
        <item x="3359"/>
        <item x="3499"/>
        <item x="636"/>
        <item x="4091"/>
        <item x="3911"/>
        <item x="1673"/>
        <item x="1218"/>
        <item x="1533"/>
        <item x="2272"/>
        <item x="173"/>
        <item x="3498"/>
        <item x="2139"/>
        <item x="4617"/>
        <item x="4090"/>
        <item x="172"/>
        <item x="1395"/>
        <item x="1217"/>
        <item x="244"/>
        <item x="4206"/>
        <item x="2865"/>
        <item x="836"/>
        <item x="1820"/>
        <item x="3068"/>
        <item x="4746"/>
        <item x="2552"/>
        <item x="2864"/>
        <item x="2271"/>
        <item x="3641"/>
        <item x="4205"/>
        <item x="3775"/>
        <item x="171"/>
        <item x="1532"/>
        <item x="2003"/>
        <item x="3640"/>
        <item x="1819"/>
        <item x="635"/>
        <item x="4357"/>
        <item x="2002"/>
        <item x="3639"/>
        <item x="2863"/>
        <item x="2069"/>
        <item x="2551"/>
        <item x="436"/>
        <item x="3497"/>
        <item x="3496"/>
        <item x="1394"/>
        <item x="84"/>
        <item x="3638"/>
        <item x="4490"/>
        <item x="2696"/>
        <item x="634"/>
        <item x="435"/>
        <item x="2862"/>
        <item x="3637"/>
        <item x="2397"/>
        <item x="3774"/>
        <item x="1216"/>
        <item x="1531"/>
        <item x="1044"/>
        <item x="1043"/>
        <item x="3910"/>
        <item x="3222"/>
        <item x="3495"/>
        <item x="1042"/>
        <item x="2861"/>
        <item x="2270"/>
        <item x="633"/>
        <item x="434"/>
        <item x="1672"/>
        <item x="3636"/>
        <item x="243"/>
        <item x="3773"/>
        <item x="2550"/>
        <item x="4089"/>
        <item x="4616"/>
        <item x="1215"/>
        <item x="4088"/>
        <item x="4745"/>
        <item x="632"/>
        <item x="4356"/>
        <item x="2860"/>
        <item x="2859"/>
        <item x="1818"/>
        <item x="4489"/>
        <item x="2001"/>
        <item x="3358"/>
        <item x="3635"/>
        <item x="2858"/>
        <item x="2549"/>
        <item x="2480"/>
        <item x="4355"/>
        <item x="3221"/>
        <item x="4744"/>
        <item x="4488"/>
        <item x="3220"/>
        <item x="4615"/>
        <item x="4087"/>
        <item x="1214"/>
        <item x="4354"/>
        <item x="2138"/>
        <item x="631"/>
        <item x="2695"/>
        <item x="1766"/>
        <item x="3067"/>
        <item x="2548"/>
        <item x="2547"/>
        <item x="1213"/>
        <item x="3634"/>
        <item x="242"/>
        <item x="83"/>
        <item x="4743"/>
        <item x="4353"/>
        <item x="4086"/>
        <item x="4352"/>
        <item x="2269"/>
        <item x="3219"/>
        <item x="3909"/>
        <item x="2000"/>
        <item x="433"/>
        <item x="3066"/>
        <item x="1041"/>
        <item x="2396"/>
        <item x="3494"/>
        <item x="2268"/>
        <item x="2694"/>
        <item x="432"/>
        <item x="4614"/>
        <item x="3218"/>
        <item x="82"/>
        <item x="835"/>
        <item x="4085"/>
        <item x="241"/>
        <item x="3633"/>
        <item x="1530"/>
        <item x="2267"/>
        <item x="1671"/>
        <item x="1040"/>
        <item x="2693"/>
        <item x="1999"/>
        <item x="3632"/>
        <item x="834"/>
        <item x="81"/>
        <item x="2857"/>
        <item x="4204"/>
        <item x="1039"/>
        <item x="630"/>
        <item x="2785"/>
        <item x="2395"/>
        <item x="3357"/>
        <item x="2336"/>
        <item x="629"/>
        <item x="3631"/>
        <item x="2394"/>
        <item x="2692"/>
        <item x="2393"/>
        <item x="2691"/>
        <item x="240"/>
        <item x="2856"/>
        <item x="3772"/>
        <item x="833"/>
        <item x="2855"/>
        <item x="2198"/>
        <item x="4742"/>
        <item x="1038"/>
        <item x="3356"/>
        <item x="3630"/>
        <item x="1037"/>
        <item x="628"/>
        <item x="1529"/>
        <item x="1212"/>
        <item x="431"/>
        <item x="4613"/>
        <item x="1211"/>
        <item x="4487"/>
        <item x="3065"/>
        <item x="1998"/>
        <item x="1210"/>
        <item x="4203"/>
        <item x="832"/>
        <item x="2392"/>
        <item x="3064"/>
        <item x="627"/>
        <item x="80"/>
        <item x="1670"/>
        <item x="3908"/>
        <item x="1528"/>
        <item x="2137"/>
        <item x="3063"/>
        <item x="2546"/>
        <item x="79"/>
        <item x="3629"/>
        <item x="4351"/>
        <item x="1393"/>
        <item x="3771"/>
        <item x="2391"/>
        <item x="1669"/>
        <item x="430"/>
        <item x="4612"/>
        <item x="831"/>
        <item x="1668"/>
        <item x="1527"/>
        <item x="1392"/>
        <item x="3493"/>
        <item x="3907"/>
        <item x="2690"/>
        <item x="1997"/>
        <item x="4350"/>
        <item x="1209"/>
        <item x="3492"/>
        <item x="2390"/>
        <item x="4349"/>
        <item x="626"/>
        <item x="830"/>
        <item x="3491"/>
        <item x="1391"/>
        <item x="625"/>
        <item x="4291"/>
        <item x="3490"/>
        <item x="4348"/>
        <item x="3906"/>
        <item x="1667"/>
        <item x="2266"/>
        <item x="1311"/>
        <item x="1666"/>
        <item x="2389"/>
        <item x="239"/>
        <item x="2854"/>
        <item x="4084"/>
        <item x="3062"/>
        <item x="2136"/>
        <item x="4741"/>
        <item x="325"/>
        <item x="829"/>
        <item x="2265"/>
        <item x="78"/>
        <item x="3061"/>
        <item x="3355"/>
        <item x="828"/>
        <item x="2264"/>
        <item x="3628"/>
        <item x="4202"/>
        <item x="2689"/>
        <item x="429"/>
        <item x="827"/>
        <item x="4740"/>
        <item x="77"/>
        <item x="826"/>
        <item x="2135"/>
        <item x="428"/>
        <item x="3489"/>
        <item x="1390"/>
        <item x="2388"/>
        <item x="3060"/>
        <item x="3354"/>
        <item x="3217"/>
        <item x="2688"/>
        <item x="76"/>
        <item x="4347"/>
        <item x="4486"/>
        <item x="1036"/>
        <item x="238"/>
        <item x="3770"/>
        <item x="1817"/>
        <item x="1035"/>
        <item x="4557"/>
        <item x="170"/>
        <item x="2263"/>
        <item x="1996"/>
        <item x="237"/>
        <item x="3700"/>
        <item x="2134"/>
        <item x="2545"/>
        <item x="4677"/>
        <item x="4739"/>
        <item x="3564"/>
        <item x="2387"/>
        <item x="2262"/>
        <item x="624"/>
        <item x="75"/>
        <item x="1389"/>
        <item x="3216"/>
        <item x="4201"/>
        <item x="4346"/>
        <item x="4200"/>
        <item x="1526"/>
        <item x="427"/>
        <item x="4738"/>
        <item x="4083"/>
        <item x="1208"/>
        <item x="1816"/>
        <item x="2687"/>
        <item x="2261"/>
        <item x="2853"/>
        <item x="4830"/>
        <item x="1034"/>
        <item x="2386"/>
        <item x="2544"/>
        <item x="236"/>
        <item x="2852"/>
        <item x="1995"/>
        <item x="2686"/>
        <item x="4199"/>
        <item x="3769"/>
        <item x="4082"/>
        <item x="2851"/>
        <item x="1525"/>
        <item x="2543"/>
        <item x="2133"/>
        <item x="4737"/>
        <item x="74"/>
        <item x="539"/>
        <item x="2685"/>
        <item x="3215"/>
        <item x="4081"/>
        <item x="2850"/>
        <item x="623"/>
        <item x="1033"/>
        <item x="4736"/>
        <item x="1032"/>
        <item x="3353"/>
        <item x="2385"/>
        <item x="2684"/>
        <item x="622"/>
        <item x="2384"/>
        <item x="235"/>
        <item x="2260"/>
        <item x="3214"/>
        <item x="4485"/>
        <item x="2132"/>
        <item x="1388"/>
        <item x="2849"/>
        <item x="3627"/>
        <item x="2383"/>
        <item x="1994"/>
        <item x="3352"/>
        <item x="3626"/>
        <item x="3059"/>
        <item x="4198"/>
        <item x="2382"/>
        <item x="2131"/>
        <item x="426"/>
        <item x="4345"/>
        <item x="2381"/>
        <item x="4080"/>
        <item x="1993"/>
        <item x="621"/>
        <item x="1387"/>
        <item x="3136"/>
        <item x="3905"/>
        <item x="2380"/>
        <item x="4484"/>
        <item x="1992"/>
        <item x="1207"/>
        <item x="1031"/>
        <item x="2683"/>
        <item x="1386"/>
        <item x="234"/>
        <item x="4611"/>
        <item x="1991"/>
        <item x="2682"/>
        <item x="169"/>
        <item x="4735"/>
        <item x="2379"/>
        <item x="1765"/>
        <item x="4079"/>
        <item x="3213"/>
        <item x="2681"/>
        <item x="3768"/>
        <item x="73"/>
        <item x="4344"/>
        <item x="425"/>
        <item x="1030"/>
        <item x="2378"/>
        <item x="4610"/>
        <item x="4609"/>
        <item x="3135"/>
        <item x="3488"/>
        <item x="2259"/>
        <item x="424"/>
        <item x="4734"/>
        <item x="72"/>
        <item x="620"/>
        <item x="3767"/>
        <item x="1029"/>
        <item x="3212"/>
        <item x="4483"/>
        <item x="825"/>
        <item x="4197"/>
        <item x="423"/>
        <item x="4078"/>
        <item x="1990"/>
        <item x="1764"/>
        <item x="3487"/>
        <item x="1815"/>
        <item x="3058"/>
        <item x="422"/>
        <item x="233"/>
        <item x="3625"/>
        <item x="4196"/>
        <item x="1763"/>
        <item x="2130"/>
        <item x="1206"/>
        <item x="824"/>
        <item x="3351"/>
        <item x="3624"/>
        <item x="3486"/>
        <item x="3623"/>
        <item x="2542"/>
        <item x="1524"/>
        <item x="823"/>
        <item x="1205"/>
        <item x="1762"/>
        <item x="3766"/>
        <item x="4608"/>
        <item x="4195"/>
        <item x="2258"/>
        <item x="1989"/>
        <item x="1204"/>
        <item x="822"/>
        <item x="1028"/>
        <item x="619"/>
        <item x="4194"/>
        <item x="2377"/>
        <item x="1988"/>
        <item x="2541"/>
        <item x="4193"/>
        <item x="4482"/>
        <item x="1665"/>
        <item x="3765"/>
        <item x="1027"/>
        <item x="618"/>
        <item x="3622"/>
        <item x="1385"/>
        <item x="71"/>
        <item x="821"/>
        <item x="2540"/>
        <item x="1471"/>
        <item x="3350"/>
        <item x="820"/>
        <item x="3057"/>
        <item x="4192"/>
        <item x="421"/>
        <item x="4481"/>
        <item x="1203"/>
        <item x="1987"/>
        <item x="1310"/>
        <item x="3349"/>
        <item x="617"/>
        <item x="2680"/>
        <item x="4607"/>
        <item x="4480"/>
        <item x="70"/>
        <item x="4077"/>
        <item x="232"/>
        <item x="3485"/>
        <item x="1202"/>
        <item x="1384"/>
        <item x="819"/>
        <item x="3211"/>
        <item x="2376"/>
        <item x="2679"/>
        <item x="69"/>
        <item x="1383"/>
        <item x="2678"/>
        <item x="1201"/>
        <item x="1200"/>
        <item x="616"/>
        <item x="3764"/>
        <item x="3056"/>
        <item x="1382"/>
        <item x="231"/>
        <item x="230"/>
        <item x="3763"/>
        <item x="1664"/>
        <item x="538"/>
        <item x="1814"/>
        <item x="3210"/>
        <item x="615"/>
        <item x="4419"/>
        <item x="2257"/>
        <item x="4606"/>
        <item x="1986"/>
        <item x="4479"/>
        <item x="1663"/>
        <item x="68"/>
        <item x="1199"/>
        <item x="1026"/>
        <item x="818"/>
        <item x="1813"/>
        <item x="2539"/>
        <item x="2129"/>
        <item x="614"/>
        <item x="4733"/>
        <item x="2128"/>
        <item x="4605"/>
        <item x="229"/>
        <item x="1198"/>
        <item x="67"/>
        <item x="3209"/>
        <item x="420"/>
        <item x="2677"/>
        <item x="4478"/>
        <item x="1812"/>
        <item x="817"/>
        <item x="1985"/>
        <item x="3484"/>
        <item x="2375"/>
        <item x="816"/>
        <item x="2620"/>
        <item x="2256"/>
        <item x="66"/>
        <item x="3299"/>
        <item x="4604"/>
        <item x="228"/>
        <item x="1197"/>
        <item x="1523"/>
        <item x="1522"/>
        <item x="65"/>
        <item x="4380"/>
        <item x="4603"/>
        <item x="4191"/>
        <item x="3208"/>
        <item x="815"/>
        <item x="3055"/>
        <item x="2676"/>
        <item x="3207"/>
        <item x="1521"/>
        <item x="1381"/>
        <item x="4732"/>
        <item x="419"/>
        <item x="4477"/>
        <item x="814"/>
        <item x="1761"/>
        <item x="1984"/>
        <item x="2127"/>
        <item x="3483"/>
        <item x="4731"/>
        <item x="1380"/>
        <item x="3348"/>
        <item x="4602"/>
        <item x="2538"/>
        <item x="3621"/>
        <item x="3904"/>
        <item x="1379"/>
        <item x="227"/>
        <item x="64"/>
        <item x="4601"/>
        <item x="2994"/>
        <item x="1811"/>
        <item x="2537"/>
        <item x="4076"/>
        <item x="226"/>
        <item x="4418"/>
        <item x="2374"/>
        <item x="1378"/>
        <item x="813"/>
        <item x="1983"/>
        <item x="1662"/>
        <item x="2536"/>
        <item x="2126"/>
        <item x="812"/>
        <item x="3903"/>
        <item x="1025"/>
        <item x="613"/>
        <item x="811"/>
        <item x="2848"/>
        <item x="4829"/>
        <item x="4075"/>
        <item x="1196"/>
        <item x="4730"/>
        <item x="225"/>
        <item x="2847"/>
        <item x="2125"/>
        <item x="1982"/>
        <item x="4074"/>
        <item x="612"/>
        <item x="2255"/>
        <item x="611"/>
        <item x="224"/>
        <item x="418"/>
        <item x="2846"/>
        <item x="810"/>
        <item x="4190"/>
        <item x="1195"/>
        <item x="3054"/>
        <item x="3762"/>
        <item x="4729"/>
        <item x="2254"/>
        <item x="3347"/>
        <item x="610"/>
        <item x="1024"/>
        <item x="1981"/>
        <item x="4476"/>
        <item x="809"/>
        <item x="223"/>
        <item x="2068"/>
        <item x="2845"/>
        <item x="1661"/>
        <item x="222"/>
        <item x="1023"/>
        <item x="1022"/>
        <item x="3346"/>
        <item x="1980"/>
        <item x="1660"/>
        <item x="2124"/>
        <item x="1377"/>
        <item x="63"/>
        <item x="1760"/>
        <item x="4728"/>
        <item x="4727"/>
        <item x="2675"/>
        <item x="4189"/>
        <item x="2844"/>
        <item x="3053"/>
        <item x="1979"/>
        <item x="1021"/>
        <item x="62"/>
        <item x="2843"/>
        <item x="3052"/>
        <item x="1376"/>
        <item x="1020"/>
        <item x="2067"/>
        <item x="4475"/>
        <item x="61"/>
        <item x="1375"/>
        <item x="4726"/>
        <item x="537"/>
        <item x="1978"/>
        <item x="3206"/>
        <item x="2784"/>
        <item x="1520"/>
        <item x="3345"/>
        <item x="4188"/>
        <item x="4725"/>
        <item x="2253"/>
        <item x="609"/>
        <item x="2674"/>
        <item x="3205"/>
        <item x="60"/>
        <item x="1810"/>
        <item x="808"/>
        <item x="1374"/>
        <item x="3204"/>
        <item x="4379"/>
        <item x="3482"/>
        <item x="1519"/>
        <item x="1019"/>
        <item x="3051"/>
        <item x="3620"/>
        <item x="2123"/>
        <item x="4600"/>
        <item x="1309"/>
        <item x="3203"/>
        <item x="3202"/>
        <item x="3481"/>
        <item x="1977"/>
        <item x="1976"/>
        <item x="2673"/>
        <item x="2535"/>
        <item x="1659"/>
        <item x="3050"/>
        <item x="2373"/>
        <item x="417"/>
        <item x="4474"/>
        <item x="1975"/>
        <item x="221"/>
        <item x="4187"/>
        <item x="608"/>
        <item x="4724"/>
        <item x="59"/>
        <item x="3761"/>
        <item x="3049"/>
        <item x="1194"/>
        <item x="607"/>
        <item x="3201"/>
        <item x="4073"/>
        <item x="2842"/>
        <item x="2534"/>
        <item x="4473"/>
        <item x="1018"/>
        <item x="2335"/>
        <item x="3760"/>
        <item x="606"/>
        <item x="4186"/>
        <item x="4599"/>
        <item x="2672"/>
        <item x="3759"/>
        <item x="1017"/>
        <item x="1193"/>
        <item x="807"/>
        <item x="4072"/>
        <item x="605"/>
        <item x="3200"/>
        <item x="4185"/>
        <item x="3048"/>
        <item x="3758"/>
        <item x="806"/>
        <item x="2841"/>
        <item x="945"/>
        <item x="805"/>
        <item x="1192"/>
        <item x="2252"/>
        <item x="2122"/>
        <item x="1658"/>
        <item x="3902"/>
        <item x="3344"/>
        <item x="1016"/>
        <item x="1974"/>
        <item x="416"/>
        <item x="604"/>
        <item x="4071"/>
        <item x="1809"/>
        <item x="415"/>
        <item x="220"/>
        <item x="1518"/>
        <item x="414"/>
        <item x="4472"/>
        <item x="1015"/>
        <item x="1657"/>
        <item x="2251"/>
        <item x="1191"/>
        <item x="58"/>
        <item x="4598"/>
        <item x="1014"/>
        <item x="2121"/>
        <item x="4471"/>
        <item x="2372"/>
        <item x="804"/>
        <item x="413"/>
        <item x="3343"/>
        <item x="1190"/>
        <item x="803"/>
        <item x="1013"/>
        <item x="1973"/>
        <item x="324"/>
        <item x="412"/>
        <item x="3619"/>
        <item x="2371"/>
        <item x="4470"/>
        <item x="3480"/>
        <item x="3757"/>
        <item x="2671"/>
        <item x="1373"/>
        <item x="57"/>
        <item x="1972"/>
        <item x="4469"/>
        <item x="2250"/>
        <item x="4184"/>
        <item x="219"/>
        <item x="802"/>
        <item x="1012"/>
        <item x="56"/>
        <item x="1517"/>
        <item x="55"/>
        <item x="4723"/>
        <item x="2370"/>
        <item x="2840"/>
        <item x="54"/>
        <item x="1656"/>
        <item x="3756"/>
        <item x="1011"/>
        <item x="53"/>
        <item x="2670"/>
        <item x="1189"/>
        <item x="1808"/>
        <item x="1372"/>
        <item x="1516"/>
        <item x="1655"/>
        <item x="52"/>
        <item x="3618"/>
        <item x="4183"/>
        <item x="3755"/>
        <item x="51"/>
        <item x="1807"/>
        <item x="411"/>
        <item x="801"/>
        <item x="4722"/>
        <item x="4378"/>
        <item x="1188"/>
        <item x="3047"/>
        <item x="1654"/>
        <item x="2249"/>
        <item x="4182"/>
        <item x="1806"/>
        <item x="2197"/>
        <item x="2479"/>
        <item x="1187"/>
        <item x="4597"/>
        <item x="3617"/>
        <item x="4070"/>
        <item x="410"/>
        <item x="4596"/>
        <item x="3342"/>
        <item x="4721"/>
        <item x="4468"/>
        <item x="1186"/>
        <item x="800"/>
        <item x="1010"/>
        <item x="4343"/>
        <item x="4595"/>
        <item x="3616"/>
        <item x="409"/>
        <item x="799"/>
        <item x="4556"/>
        <item x="2669"/>
        <item x="1515"/>
        <item x="50"/>
        <item x="1971"/>
        <item x="218"/>
        <item x="4342"/>
        <item x="2533"/>
        <item x="408"/>
        <item x="4555"/>
        <item x="1514"/>
        <item x="3199"/>
        <item x="4290"/>
        <item x="2532"/>
        <item x="4069"/>
        <item x="407"/>
        <item x="1513"/>
        <item x="2120"/>
        <item x="2668"/>
        <item x="4068"/>
        <item x="603"/>
        <item x="3479"/>
        <item x="2993"/>
        <item x="406"/>
        <item x="4467"/>
        <item x="944"/>
        <item x="405"/>
        <item x="4720"/>
        <item x="3754"/>
        <item x="4067"/>
        <item x="1009"/>
        <item x="2248"/>
        <item x="2839"/>
        <item x="3046"/>
        <item x="3198"/>
        <item x="731"/>
        <item x="4066"/>
        <item x="3753"/>
        <item x="49"/>
        <item x="1931"/>
        <item x="798"/>
        <item x="2247"/>
        <item x="1371"/>
        <item x="1970"/>
        <item x="2838"/>
        <item x="48"/>
        <item x="3752"/>
        <item x="797"/>
        <item x="4594"/>
        <item x="4466"/>
        <item x="217"/>
        <item x="1370"/>
        <item x="4341"/>
        <item x="3901"/>
        <item x="2531"/>
        <item x="404"/>
        <item x="3341"/>
        <item x="4065"/>
        <item x="47"/>
        <item x="796"/>
        <item x="4064"/>
        <item x="2119"/>
        <item x="3197"/>
        <item x="1969"/>
        <item x="3615"/>
        <item x="3045"/>
        <item x="2530"/>
        <item x="2246"/>
        <item x="4063"/>
        <item x="1512"/>
        <item x="2118"/>
        <item x="2529"/>
        <item x="795"/>
        <item x="46"/>
        <item x="4062"/>
        <item x="1968"/>
        <item x="216"/>
        <item x="602"/>
        <item x="2369"/>
        <item x="1008"/>
        <item x="4593"/>
        <item x="2837"/>
        <item x="1185"/>
        <item x="4340"/>
        <item x="3699"/>
        <item x="1967"/>
        <item x="1606"/>
        <item x="3751"/>
        <item x="4465"/>
        <item x="3900"/>
        <item x="2245"/>
        <item x="45"/>
        <item x="2528"/>
        <item x="1369"/>
        <item x="601"/>
        <item x="4339"/>
        <item x="4061"/>
        <item x="1184"/>
        <item x="403"/>
        <item x="3196"/>
        <item x="4060"/>
        <item x="1511"/>
        <item x="3750"/>
        <item x="4181"/>
        <item x="4592"/>
        <item x="2117"/>
        <item x="3478"/>
        <item x="402"/>
        <item x="794"/>
        <item x="4338"/>
        <item x="600"/>
        <item x="1007"/>
        <item x="1653"/>
        <item x="3477"/>
        <item x="2836"/>
        <item x="2116"/>
        <item x="215"/>
        <item x="2244"/>
        <item x="1183"/>
        <item x="2243"/>
        <item x="44"/>
        <item x="3044"/>
        <item x="599"/>
        <item x="1368"/>
        <item x="401"/>
        <item x="3614"/>
        <item x="1966"/>
        <item x="3899"/>
        <item x="1006"/>
        <item x="943"/>
        <item x="3749"/>
        <item x="3748"/>
        <item x="214"/>
        <item x="3613"/>
        <item x="4059"/>
        <item x="3043"/>
        <item x="2667"/>
        <item x="598"/>
        <item x="2835"/>
        <item x="4464"/>
        <item x="1005"/>
        <item x="1652"/>
        <item x="4337"/>
        <item x="1965"/>
        <item x="4463"/>
        <item x="3747"/>
        <item x="213"/>
        <item x="4058"/>
        <item x="597"/>
        <item x="3195"/>
        <item x="400"/>
        <item x="3476"/>
        <item x="4336"/>
        <item x="3475"/>
        <item x="168"/>
        <item x="4591"/>
        <item x="2115"/>
        <item x="4180"/>
        <item x="3474"/>
        <item x="2527"/>
        <item x="3473"/>
        <item x="3612"/>
        <item x="3194"/>
        <item x="596"/>
        <item x="2666"/>
        <item x="1510"/>
        <item x="3472"/>
        <item x="43"/>
        <item x="1930"/>
        <item x="4057"/>
        <item x="3746"/>
        <item x="1182"/>
        <item x="1367"/>
        <item x="3042"/>
        <item x="2665"/>
        <item x="3193"/>
        <item x="2664"/>
        <item x="3192"/>
        <item x="3041"/>
        <item x="42"/>
        <item x="2663"/>
        <item x="2242"/>
        <item x="3471"/>
        <item x="1366"/>
        <item x="4676"/>
        <item x="1181"/>
        <item x="2526"/>
        <item x="4719"/>
        <item x="4335"/>
        <item x="2368"/>
        <item x="1365"/>
        <item x="41"/>
        <item x="4718"/>
        <item x="1180"/>
        <item x="1964"/>
        <item x="4179"/>
        <item x="1929"/>
        <item x="793"/>
        <item x="1004"/>
        <item x="40"/>
        <item x="323"/>
        <item x="595"/>
        <item x="2662"/>
        <item x="1805"/>
        <item x="4178"/>
        <item x="4590"/>
        <item x="2241"/>
        <item x="2661"/>
        <item x="1003"/>
        <item x="792"/>
        <item x="2525"/>
        <item x="2660"/>
        <item x="1804"/>
        <item x="791"/>
        <item x="2524"/>
        <item x="4177"/>
        <item x="790"/>
        <item x="2114"/>
        <item x="730"/>
        <item x="399"/>
        <item x="4717"/>
        <item x="1002"/>
        <item x="1179"/>
        <item x="2659"/>
        <item x="4462"/>
        <item x="4056"/>
        <item x="1364"/>
        <item x="3040"/>
        <item x="2367"/>
        <item x="212"/>
        <item x="1963"/>
        <item x="3191"/>
        <item x="1001"/>
        <item x="1178"/>
        <item x="1509"/>
        <item x="789"/>
        <item x="3039"/>
        <item x="2113"/>
        <item x="211"/>
        <item x="1962"/>
        <item x="4334"/>
        <item x="1803"/>
        <item x="3038"/>
        <item x="210"/>
        <item x="3611"/>
        <item x="398"/>
        <item x="3610"/>
        <item x="39"/>
        <item x="594"/>
        <item x="2112"/>
        <item x="4461"/>
        <item x="3609"/>
        <item x="4333"/>
        <item x="1363"/>
        <item x="1802"/>
        <item x="2658"/>
        <item x="2111"/>
        <item x="397"/>
        <item x="1651"/>
        <item x="788"/>
        <item x="396"/>
        <item x="593"/>
        <item x="3898"/>
        <item x="4460"/>
        <item x="787"/>
        <item x="395"/>
        <item x="3470"/>
        <item x="1961"/>
        <item x="4716"/>
        <item x="2110"/>
        <item x="592"/>
        <item x="4055"/>
        <item x="3340"/>
        <item x="38"/>
        <item x="1960"/>
        <item x="4332"/>
        <item x="3339"/>
        <item x="2109"/>
        <item x="729"/>
        <item x="4589"/>
        <item x="2657"/>
        <item x="1000"/>
        <item x="2834"/>
        <item x="4331"/>
        <item x="3745"/>
        <item x="999"/>
        <item x="2656"/>
        <item x="2833"/>
        <item x="1362"/>
        <item x="3190"/>
        <item x="1959"/>
        <item x="4459"/>
        <item x="591"/>
        <item x="1801"/>
        <item x="1177"/>
        <item x="4176"/>
        <item x="4828"/>
        <item x="590"/>
        <item x="2523"/>
        <item x="4588"/>
        <item x="589"/>
        <item x="1800"/>
        <item x="1799"/>
        <item x="1798"/>
        <item x="1650"/>
        <item x="3189"/>
        <item x="1797"/>
        <item x="588"/>
        <item x="394"/>
        <item x="209"/>
        <item x="1649"/>
        <item x="1648"/>
        <item x="1605"/>
        <item x="3037"/>
        <item x="1958"/>
        <item x="393"/>
        <item x="2366"/>
        <item x="3188"/>
        <item x="392"/>
        <item x="3608"/>
        <item x="1308"/>
        <item x="3744"/>
        <item x="1361"/>
        <item x="4675"/>
        <item x="1647"/>
        <item x="3036"/>
        <item x="37"/>
        <item x="2196"/>
        <item x="998"/>
        <item x="2240"/>
        <item x="3743"/>
        <item x="3469"/>
        <item x="997"/>
        <item x="4458"/>
        <item x="2239"/>
        <item x="786"/>
        <item x="996"/>
        <item x="2365"/>
        <item x="3607"/>
        <item x="1360"/>
        <item x="785"/>
        <item x="784"/>
        <item x="36"/>
        <item x="2238"/>
        <item x="587"/>
        <item x="4054"/>
        <item x="1359"/>
        <item x="2522"/>
        <item x="1358"/>
        <item x="2237"/>
        <item x="35"/>
        <item x="2521"/>
        <item x="391"/>
        <item x="1508"/>
        <item x="4330"/>
        <item x="3606"/>
        <item x="1646"/>
        <item x="2364"/>
        <item x="2108"/>
        <item x="4329"/>
        <item x="3338"/>
        <item x="3035"/>
        <item x="4053"/>
        <item x="4587"/>
        <item x="34"/>
        <item x="2363"/>
        <item x="1176"/>
        <item x="2107"/>
        <item x="2195"/>
        <item x="586"/>
        <item x="1175"/>
        <item x="3134"/>
        <item x="995"/>
        <item x="4289"/>
        <item x="33"/>
        <item x="1957"/>
        <item x="783"/>
        <item x="3897"/>
        <item x="2236"/>
        <item x="3742"/>
        <item x="782"/>
        <item x="3605"/>
        <item x="781"/>
        <item x="3034"/>
        <item x="390"/>
        <item x="4715"/>
        <item x="1174"/>
        <item x="994"/>
        <item x="4586"/>
        <item x="3187"/>
        <item x="1796"/>
        <item x="1357"/>
        <item x="4714"/>
        <item x="4457"/>
        <item x="3186"/>
        <item x="4456"/>
        <item x="2106"/>
        <item x="3741"/>
        <item x="4328"/>
        <item x="2066"/>
        <item x="780"/>
        <item x="3740"/>
        <item x="2520"/>
        <item x="2235"/>
        <item x="2362"/>
        <item x="993"/>
        <item x="585"/>
        <item x="4455"/>
        <item x="779"/>
        <item x="2832"/>
        <item x="1356"/>
        <item x="1604"/>
        <item x="2105"/>
        <item x="1307"/>
        <item x="4175"/>
        <item x="1795"/>
        <item x="4454"/>
        <item x="778"/>
        <item x="584"/>
        <item x="389"/>
        <item x="3185"/>
        <item x="2519"/>
        <item x="208"/>
        <item x="3337"/>
        <item x="1645"/>
        <item x="3298"/>
        <item x="2104"/>
        <item x="1956"/>
        <item x="2655"/>
        <item x="4327"/>
        <item x="1507"/>
        <item x="32"/>
        <item x="1794"/>
        <item x="1173"/>
        <item x="2654"/>
        <item x="4326"/>
        <item x="583"/>
        <item x="3336"/>
        <item x="3563"/>
        <item x="322"/>
        <item x="2653"/>
        <item x="3184"/>
        <item x="1955"/>
        <item x="1470"/>
        <item x="31"/>
        <item x="777"/>
        <item x="2103"/>
        <item x="2102"/>
        <item x="30"/>
        <item x="4713"/>
        <item x="4174"/>
        <item x="388"/>
        <item x="1306"/>
        <item x="1506"/>
        <item x="2234"/>
        <item x="2652"/>
        <item x="2992"/>
        <item x="2361"/>
        <item x="4325"/>
        <item x="29"/>
        <item x="3468"/>
        <item x="776"/>
        <item x="775"/>
        <item x="3335"/>
        <item x="3183"/>
        <item x="4417"/>
        <item x="2233"/>
        <item x="4173"/>
        <item x="3467"/>
        <item x="387"/>
        <item x="321"/>
        <item x="1505"/>
        <item x="207"/>
        <item x="2518"/>
        <item x="206"/>
        <item x="4585"/>
        <item x="1954"/>
        <item x="4172"/>
        <item x="3182"/>
        <item x="4171"/>
        <item x="2232"/>
        <item x="3896"/>
        <item x="1172"/>
        <item x="2065"/>
        <item x="205"/>
        <item x="4324"/>
        <item x="4323"/>
        <item x="774"/>
        <item x="1504"/>
        <item x="2231"/>
        <item x="773"/>
        <item x="28"/>
        <item x="992"/>
        <item x="2064"/>
        <item x="2517"/>
        <item x="1171"/>
        <item x="3895"/>
        <item x="3033"/>
        <item x="2101"/>
        <item x="1644"/>
        <item x="3739"/>
        <item x="772"/>
        <item x="3894"/>
        <item x="1953"/>
        <item x="991"/>
        <item x="4712"/>
        <item x="386"/>
        <item x="2831"/>
        <item x="3738"/>
        <item x="3334"/>
        <item x="1170"/>
        <item x="582"/>
        <item x="1169"/>
        <item x="1168"/>
        <item x="1503"/>
        <item x="2830"/>
        <item x="1167"/>
        <item x="3466"/>
        <item x="1643"/>
        <item x="4453"/>
        <item x="990"/>
        <item x="1355"/>
        <item x="771"/>
        <item x="3604"/>
        <item x="1952"/>
        <item x="204"/>
        <item x="4052"/>
        <item x="3893"/>
        <item x="4584"/>
        <item x="1642"/>
        <item x="2100"/>
        <item x="1951"/>
        <item x="3181"/>
        <item x="770"/>
        <item x="385"/>
        <item x="3333"/>
        <item x="2099"/>
        <item x="581"/>
        <item x="3603"/>
        <item x="3892"/>
        <item x="2829"/>
        <item x="580"/>
        <item x="3737"/>
        <item x="3032"/>
        <item x="384"/>
        <item x="3031"/>
        <item x="3602"/>
        <item x="4322"/>
        <item x="2360"/>
        <item x="4321"/>
        <item x="383"/>
        <item x="382"/>
        <item x="3030"/>
        <item x="4320"/>
        <item x="1166"/>
        <item x="3180"/>
        <item x="1793"/>
        <item x="2828"/>
        <item x="203"/>
        <item x="381"/>
        <item x="4711"/>
        <item x="1641"/>
        <item x="2516"/>
        <item x="3465"/>
        <item x="3029"/>
        <item x="3028"/>
        <item x="2515"/>
        <item x="3027"/>
        <item x="4710"/>
        <item x="380"/>
        <item x="1165"/>
        <item x="2991"/>
        <item x="1759"/>
        <item x="3464"/>
        <item x="1792"/>
        <item x="202"/>
        <item x="4170"/>
        <item x="27"/>
        <item x="1164"/>
        <item x="2230"/>
        <item x="769"/>
        <item x="3463"/>
        <item x="3179"/>
        <item x="579"/>
        <item x="1354"/>
        <item x="4452"/>
        <item x="2514"/>
        <item x="3462"/>
        <item x="4583"/>
        <item x="3332"/>
        <item x="201"/>
        <item x="3026"/>
        <item x="1353"/>
        <item x="1502"/>
        <item x="3891"/>
        <item x="2359"/>
        <item x="4051"/>
        <item x="578"/>
        <item x="4709"/>
        <item x="1352"/>
        <item x="3178"/>
        <item x="3461"/>
        <item x="577"/>
        <item x="4416"/>
        <item x="1163"/>
        <item x="3460"/>
        <item x="1791"/>
        <item x="26"/>
        <item x="2651"/>
        <item x="3331"/>
        <item x="4582"/>
        <item x="576"/>
        <item x="4169"/>
        <item x="4674"/>
        <item x="2358"/>
        <item x="379"/>
        <item x="1603"/>
        <item x="1640"/>
        <item x="575"/>
        <item x="3025"/>
        <item x="1501"/>
        <item x="1351"/>
        <item x="4827"/>
        <item x="1162"/>
        <item x="4581"/>
        <item x="3601"/>
        <item x="2098"/>
        <item x="3459"/>
        <item x="2827"/>
        <item x="1950"/>
        <item x="989"/>
        <item x="1350"/>
        <item x="3177"/>
        <item x="2513"/>
        <item x="4580"/>
        <item x="1790"/>
        <item x="1349"/>
        <item x="3600"/>
        <item x="4319"/>
        <item x="3024"/>
        <item x="4708"/>
        <item x="378"/>
        <item x="574"/>
        <item x="1161"/>
        <item x="3458"/>
        <item x="200"/>
        <item x="1949"/>
        <item x="3176"/>
        <item x="4318"/>
        <item x="1160"/>
        <item x="573"/>
        <item x="3023"/>
        <item x="4707"/>
        <item x="4317"/>
        <item x="377"/>
        <item x="25"/>
        <item x="2650"/>
        <item x="1500"/>
        <item x="1159"/>
        <item x="4451"/>
        <item x="4050"/>
        <item x="3599"/>
        <item x="4049"/>
        <item x="3457"/>
        <item x="4706"/>
        <item x="2229"/>
        <item x="1129"/>
        <item x="3330"/>
        <item x="4048"/>
        <item x="4450"/>
        <item x="1499"/>
        <item x="2097"/>
        <item x="1348"/>
        <item x="1158"/>
        <item x="4579"/>
        <item x="3598"/>
        <item x="24"/>
        <item x="768"/>
        <item x="1157"/>
        <item x="3297"/>
        <item x="23"/>
        <item x="2357"/>
        <item x="4449"/>
        <item x="167"/>
        <item x="376"/>
        <item x="3698"/>
        <item x="2826"/>
        <item x="22"/>
        <item x="4705"/>
        <item x="1639"/>
        <item x="3329"/>
        <item x="572"/>
        <item x="3890"/>
        <item x="571"/>
        <item x="1156"/>
        <item x="4578"/>
        <item x="3328"/>
        <item x="199"/>
        <item x="375"/>
        <item x="1789"/>
        <item x="2356"/>
        <item x="2096"/>
        <item x="1155"/>
        <item x="2825"/>
        <item x="4704"/>
        <item x="3889"/>
        <item x="3597"/>
        <item x="21"/>
        <item x="2824"/>
        <item x="4168"/>
        <item x="2228"/>
        <item x="4316"/>
        <item x="198"/>
        <item x="767"/>
        <item x="2783"/>
        <item x="3456"/>
        <item x="2355"/>
        <item x="4577"/>
        <item x="3327"/>
        <item x="374"/>
        <item x="20"/>
        <item x="2095"/>
        <item x="4448"/>
        <item x="4703"/>
        <item x="3736"/>
        <item x="4576"/>
        <item x="2619"/>
        <item x="2823"/>
        <item x="988"/>
        <item x="19"/>
        <item x="570"/>
        <item x="373"/>
        <item x="4702"/>
        <item x="1498"/>
        <item x="372"/>
        <item x="2822"/>
        <item x="2094"/>
        <item x="4047"/>
        <item x="4167"/>
        <item x="766"/>
        <item x="3175"/>
        <item x="1497"/>
        <item x="2478"/>
        <item x="3326"/>
        <item x="3596"/>
        <item x="765"/>
        <item x="2227"/>
        <item x="3735"/>
        <item x="2821"/>
        <item x="569"/>
        <item x="4166"/>
        <item x="568"/>
        <item x="3734"/>
        <item x="3022"/>
        <item x="2649"/>
        <item x="3455"/>
        <item x="3174"/>
        <item x="4315"/>
        <item x="197"/>
        <item x="2354"/>
        <item x="2648"/>
        <item x="4046"/>
        <item x="1788"/>
        <item x="567"/>
        <item x="196"/>
        <item x="2782"/>
        <item x="4314"/>
        <item x="4045"/>
        <item x="4447"/>
        <item x="4044"/>
        <item x="4313"/>
        <item x="764"/>
        <item x="371"/>
        <item x="18"/>
        <item x="566"/>
        <item x="4701"/>
        <item x="3173"/>
        <item x="3325"/>
        <item x="2353"/>
        <item x="2512"/>
        <item x="2511"/>
        <item x="2352"/>
        <item x="3733"/>
        <item x="370"/>
        <item x="17"/>
        <item x="369"/>
        <item x="987"/>
        <item x="3296"/>
        <item x="2351"/>
        <item x="3172"/>
        <item x="1496"/>
        <item x="2820"/>
        <item x="368"/>
        <item x="4043"/>
        <item x="2226"/>
        <item x="1638"/>
        <item x="3732"/>
        <item x="1787"/>
        <item x="1469"/>
        <item x="3171"/>
        <item x="3021"/>
        <item x="565"/>
        <item x="16"/>
        <item x="3595"/>
        <item x="3170"/>
        <item x="763"/>
        <item x="3454"/>
        <item x="195"/>
        <item x="1347"/>
        <item x="2819"/>
        <item x="4165"/>
        <item x="15"/>
        <item x="1948"/>
        <item x="4446"/>
        <item x="986"/>
        <item x="367"/>
        <item x="3020"/>
        <item x="3562"/>
        <item x="2647"/>
        <item x="985"/>
        <item x="2225"/>
        <item x="3324"/>
        <item x="2350"/>
        <item x="2093"/>
        <item x="1346"/>
        <item x="3731"/>
        <item x="3019"/>
        <item x="14"/>
        <item x="4445"/>
        <item x="4575"/>
        <item x="1154"/>
        <item x="366"/>
        <item x="762"/>
        <item x="3323"/>
        <item x="3730"/>
        <item x="13"/>
        <item x="4312"/>
        <item x="3888"/>
        <item x="564"/>
        <item x="2646"/>
        <item x="3594"/>
        <item x="3729"/>
        <item x="3728"/>
        <item x="1786"/>
        <item x="3453"/>
        <item x="3887"/>
        <item x="1637"/>
        <item x="4164"/>
        <item x="761"/>
        <item x="2645"/>
        <item x="365"/>
        <item x="1495"/>
        <item x="4574"/>
        <item x="984"/>
        <item x="2092"/>
        <item x="3886"/>
        <item x="4700"/>
        <item x="2224"/>
        <item x="2510"/>
        <item x="3322"/>
        <item x="12"/>
        <item x="1636"/>
        <item x="1153"/>
        <item x="3452"/>
        <item x="4699"/>
        <item x="2091"/>
        <item x="1152"/>
        <item x="2818"/>
        <item x="364"/>
        <item x="760"/>
        <item x="1494"/>
        <item x="3593"/>
        <item x="3018"/>
        <item x="1151"/>
        <item x="4311"/>
        <item x="2817"/>
        <item x="1128"/>
        <item x="1345"/>
        <item x="3017"/>
        <item x="3321"/>
        <item x="1493"/>
        <item x="2509"/>
        <item x="2349"/>
        <item x="759"/>
        <item x="3320"/>
        <item x="2090"/>
        <item x="983"/>
        <item x="2816"/>
        <item x="758"/>
        <item x="1635"/>
        <item x="363"/>
        <item x="563"/>
        <item x="1150"/>
        <item x="2223"/>
        <item x="1492"/>
        <item x="4310"/>
        <item x="1634"/>
        <item x="4444"/>
        <item x="2508"/>
        <item x="362"/>
        <item x="3016"/>
        <item x="2815"/>
        <item x="3592"/>
        <item x="4288"/>
        <item x="361"/>
        <item x="2063"/>
        <item x="3169"/>
        <item x="3015"/>
        <item x="1758"/>
        <item x="3885"/>
        <item x="1491"/>
        <item x="982"/>
        <item x="2814"/>
        <item x="4309"/>
        <item x="3168"/>
        <item x="4698"/>
        <item x="4573"/>
        <item x="4697"/>
        <item x="4696"/>
        <item x="11"/>
        <item x="562"/>
        <item x="4443"/>
        <item x="3167"/>
        <item x="4442"/>
        <item x="360"/>
        <item x="194"/>
        <item x="2089"/>
        <item x="4441"/>
        <item x="1633"/>
        <item x="3014"/>
        <item x="10"/>
        <item x="2813"/>
        <item x="3591"/>
        <item x="3590"/>
        <item x="561"/>
        <item x="560"/>
        <item x="4572"/>
        <item x="559"/>
        <item x="359"/>
        <item x="2222"/>
        <item x="3884"/>
        <item x="3319"/>
        <item x="558"/>
        <item x="1785"/>
        <item x="4308"/>
        <item x="557"/>
        <item x="1632"/>
        <item x="2348"/>
        <item x="4440"/>
        <item x="2812"/>
        <item x="2811"/>
        <item x="1305"/>
        <item x="981"/>
        <item x="3166"/>
        <item x="3883"/>
        <item x="1490"/>
        <item x="1631"/>
        <item x="1344"/>
        <item x="1630"/>
        <item x="1629"/>
        <item x="2221"/>
        <item x="3882"/>
        <item x="3429"/>
        <item x="2088"/>
        <item x="3697"/>
        <item x="3589"/>
        <item x="2347"/>
        <item x="2062"/>
        <item x="3727"/>
        <item x="3318"/>
        <item x="2810"/>
        <item x="1149"/>
        <item x="1343"/>
        <item x="2087"/>
        <item x="4163"/>
        <item x="1342"/>
        <item x="2507"/>
        <item x="757"/>
        <item x="2809"/>
        <item x="4673"/>
        <item x="980"/>
        <item x="2644"/>
        <item x="979"/>
        <item x="358"/>
        <item x="978"/>
        <item x="3165"/>
        <item x="3164"/>
        <item x="357"/>
        <item x="556"/>
        <item x="3588"/>
        <item x="1341"/>
        <item x="356"/>
        <item x="3587"/>
        <item x="1148"/>
        <item x="3726"/>
        <item x="3317"/>
        <item x="1628"/>
        <item x="977"/>
        <item x="1627"/>
        <item x="756"/>
        <item x="355"/>
        <item x="1340"/>
        <item x="3316"/>
        <item x="354"/>
        <item x="3881"/>
        <item x="1147"/>
        <item x="3315"/>
        <item x="2506"/>
        <item x="4307"/>
        <item x="1146"/>
        <item x="3163"/>
        <item x="3586"/>
        <item x="4695"/>
        <item x="353"/>
        <item x="1145"/>
        <item x="1339"/>
        <item x="755"/>
        <item x="754"/>
        <item x="193"/>
        <item x="352"/>
        <item x="4571"/>
        <item x="2346"/>
        <item x="4570"/>
        <item x="1626"/>
        <item x="3162"/>
        <item x="4042"/>
        <item x="2505"/>
        <item x="976"/>
        <item x="9"/>
        <item x="1489"/>
        <item x="555"/>
        <item x="2618"/>
        <item x="3161"/>
        <item x="3013"/>
        <item x="975"/>
        <item x="192"/>
        <item x="3295"/>
        <item x="3314"/>
        <item x="4415"/>
        <item x="4306"/>
        <item x="4439"/>
        <item x="1625"/>
        <item x="3160"/>
        <item x="351"/>
        <item x="3880"/>
        <item x="8"/>
        <item x="4694"/>
        <item x="4041"/>
        <item x="3725"/>
        <item x="3159"/>
        <item x="1144"/>
        <item x="2220"/>
        <item x="3724"/>
        <item x="4693"/>
        <item x="1143"/>
        <item x="1142"/>
        <item x="3585"/>
        <item x="4692"/>
        <item x="1784"/>
        <item x="1338"/>
        <item x="2219"/>
        <item x="1337"/>
        <item x="4691"/>
        <item x="3012"/>
        <item x="3313"/>
        <item x="554"/>
        <item x="3158"/>
        <item x="2808"/>
        <item x="4162"/>
        <item x="2345"/>
        <item x="974"/>
        <item x="753"/>
        <item x="2643"/>
        <item x="4569"/>
        <item x="2218"/>
        <item x="4438"/>
        <item x="3294"/>
        <item x="3451"/>
        <item x="752"/>
        <item x="2217"/>
        <item x="1468"/>
        <item x="2086"/>
        <item x="553"/>
        <item x="552"/>
        <item x="2504"/>
        <item x="3450"/>
        <item x="2216"/>
        <item x="2503"/>
        <item x="4161"/>
        <item x="3312"/>
        <item x="191"/>
        <item x="3723"/>
        <item x="4437"/>
        <item x="973"/>
        <item x="3311"/>
        <item x="7"/>
        <item x="1624"/>
        <item x="2502"/>
        <item x="2807"/>
        <item x="4414"/>
        <item x="3584"/>
        <item x="2501"/>
        <item x="4413"/>
        <item x="4436"/>
        <item x="4305"/>
        <item x="3449"/>
        <item x="4826"/>
        <item x="2806"/>
        <item x="3310"/>
        <item x="1141"/>
        <item x="2215"/>
        <item x="3133"/>
        <item x="1336"/>
        <item x="3583"/>
        <item x="1623"/>
        <item x="2500"/>
        <item x="2085"/>
        <item x="4568"/>
        <item x="972"/>
        <item x="751"/>
        <item x="3309"/>
        <item x="971"/>
        <item x="1947"/>
        <item x="2617"/>
        <item x="1757"/>
        <item x="2084"/>
        <item x="2616"/>
        <item x="3879"/>
        <item x="2499"/>
        <item x="4304"/>
        <item x="3582"/>
        <item x="4672"/>
        <item x="1335"/>
        <item x="750"/>
        <item x="350"/>
        <item x="2498"/>
        <item x="3448"/>
        <item x="2214"/>
        <item x="1140"/>
        <item x="4303"/>
        <item x="551"/>
        <item x="349"/>
        <item x="1488"/>
        <item x="3308"/>
        <item x="749"/>
        <item x="4435"/>
        <item x="2213"/>
        <item x="4040"/>
        <item x="4690"/>
        <item x="2642"/>
        <item x="2805"/>
        <item x="190"/>
        <item x="2212"/>
        <item x="4160"/>
        <item x="2804"/>
        <item x="2497"/>
        <item x="348"/>
        <item x="4159"/>
        <item x="970"/>
        <item x="3307"/>
        <item x="2803"/>
        <item x="3878"/>
        <item x="3011"/>
        <item x="969"/>
        <item x="1622"/>
        <item x="4287"/>
        <item x="347"/>
        <item x="968"/>
        <item x="2061"/>
        <item x="4039"/>
        <item x="4158"/>
        <item x="6"/>
        <item x="1487"/>
        <item x="1467"/>
        <item x="1783"/>
        <item x="3696"/>
        <item x="4434"/>
        <item x="4038"/>
        <item x="1334"/>
        <item x="967"/>
        <item x="2496"/>
        <item x="3306"/>
        <item x="1946"/>
        <item x="2495"/>
        <item x="5"/>
        <item x="1333"/>
        <item x="748"/>
        <item x="2494"/>
        <item x="3722"/>
        <item x="1945"/>
        <item x="966"/>
        <item x="4567"/>
        <item x="4689"/>
        <item x="2477"/>
        <item x="3581"/>
        <item x="2493"/>
        <item x="1304"/>
        <item x="3157"/>
        <item x="965"/>
        <item x="4037"/>
        <item x="2211"/>
        <item x="942"/>
        <item x="3721"/>
        <item x="2083"/>
        <item x="3156"/>
        <item x="4433"/>
        <item x="2615"/>
        <item x="3155"/>
        <item x="1944"/>
        <item x="346"/>
        <item x="1782"/>
        <item x="3580"/>
        <item x="4302"/>
        <item x="345"/>
        <item x="4825"/>
        <item x="747"/>
        <item x="3447"/>
        <item x="189"/>
        <item x="3446"/>
        <item x="1781"/>
        <item x="964"/>
        <item x="3010"/>
        <item x="4824"/>
        <item x="344"/>
        <item x="2082"/>
        <item x="2781"/>
        <item x="2210"/>
        <item x="3720"/>
        <item x="2802"/>
        <item x="3293"/>
        <item x="963"/>
        <item x="1621"/>
        <item x="2801"/>
        <item x="1928"/>
        <item x="343"/>
        <item x="188"/>
        <item x="342"/>
        <item x="2209"/>
        <item x="187"/>
        <item x="2208"/>
        <item x="341"/>
        <item x="1139"/>
        <item x="3009"/>
        <item x="962"/>
        <item x="961"/>
        <item x="3860"/>
        <item x="3154"/>
        <item x="2800"/>
        <item x="2081"/>
        <item x="1138"/>
        <item x="2080"/>
        <item x="1486"/>
        <item x="186"/>
        <item x="1332"/>
        <item x="3305"/>
        <item x="4688"/>
        <item x="2641"/>
        <item x="4432"/>
        <item x="3008"/>
        <item x="1780"/>
        <item x="3877"/>
        <item x="2207"/>
        <item x="2206"/>
        <item x="960"/>
        <item x="4566"/>
        <item x="2079"/>
        <item x="2078"/>
        <item x="2799"/>
        <item x="959"/>
        <item x="4157"/>
        <item x="1485"/>
        <item x="3719"/>
        <item x="2205"/>
        <item x="2798"/>
        <item x="3445"/>
        <item x="1620"/>
        <item x="746"/>
        <item x="3718"/>
        <item x="3876"/>
        <item x="3153"/>
        <item x="340"/>
        <item x="4301"/>
        <item x="3007"/>
        <item x="1331"/>
        <item x="2797"/>
        <item x="3152"/>
        <item x="3875"/>
        <item x="2077"/>
        <item x="550"/>
        <item x="958"/>
        <item x="1484"/>
        <item x="4"/>
        <item x="2204"/>
        <item x="3304"/>
        <item x="3151"/>
        <item x="957"/>
        <item x="3150"/>
        <item x="3149"/>
        <item x="1619"/>
        <item x="1483"/>
        <item x="549"/>
        <item x="4300"/>
        <item x="3006"/>
        <item x="2640"/>
        <item x="3148"/>
        <item x="2076"/>
        <item x="185"/>
        <item x="1927"/>
        <item x="1303"/>
        <item x="3005"/>
        <item x="3147"/>
        <item x="339"/>
        <item x="4299"/>
        <item x="1330"/>
        <item x="1779"/>
        <item x="4298"/>
        <item x="2796"/>
        <item x="184"/>
        <item x="1943"/>
        <item x="2639"/>
        <item x="183"/>
        <item x="3146"/>
        <item x="3"/>
        <item x="1618"/>
        <item x="3145"/>
        <item x="4036"/>
        <item x="1778"/>
        <item x="3444"/>
        <item x="2638"/>
        <item x="3004"/>
        <item x="320"/>
        <item x="3859"/>
        <item x="2637"/>
        <item x="4431"/>
        <item x="1137"/>
        <item x="3428"/>
        <item x="1617"/>
        <item x="1482"/>
        <item x="4565"/>
        <item x="3874"/>
        <item x="1602"/>
        <item x="2636"/>
        <item x="1616"/>
        <item x="956"/>
        <item x="745"/>
        <item x="3443"/>
        <item x="3717"/>
        <item x="2"/>
        <item x="4430"/>
        <item x="338"/>
        <item x="548"/>
        <item x="3579"/>
        <item x="1777"/>
        <item x="2075"/>
        <item x="744"/>
        <item x="3442"/>
        <item x="1615"/>
        <item x="3003"/>
        <item x="2795"/>
        <item x="4029"/>
        <item x="4671"/>
        <item x="3716"/>
        <item x="536"/>
        <item x="1614"/>
        <item x="2334"/>
        <item x="1481"/>
        <item x="3715"/>
        <item x="3144"/>
        <item x="2990"/>
        <item x="3143"/>
        <item x="1329"/>
        <item x="3002"/>
        <item x="2794"/>
        <item x="3578"/>
        <item x="1480"/>
        <item x="2074"/>
        <item x="337"/>
        <item x="4297"/>
        <item x="547"/>
        <item x="2203"/>
        <item x="4035"/>
        <item x="4429"/>
        <item x="2793"/>
        <item x="4034"/>
        <item x="3441"/>
        <item x="4687"/>
        <item x="1"/>
        <item x="955"/>
        <item x="3714"/>
        <item x="954"/>
        <item x="4033"/>
        <item x="4156"/>
        <item x="3873"/>
        <item x="2073"/>
        <item x="1776"/>
        <item x="2492"/>
        <item x="0"/>
        <item x="4155"/>
        <item x="3577"/>
        <item x="3872"/>
        <item x="953"/>
        <item t="default"/>
      </items>
    </pivotField>
    <pivotField axis="axisRow" showAll="0">
      <items count="49">
        <item x="24"/>
        <item x="27"/>
        <item x="5"/>
        <item x="1"/>
        <item x="25"/>
        <item x="2"/>
        <item x="39"/>
        <item x="29"/>
        <item x="45"/>
        <item x="16"/>
        <item x="0"/>
        <item x="36"/>
        <item x="35"/>
        <item x="43"/>
        <item x="30"/>
        <item x="37"/>
        <item x="4"/>
        <item x="3"/>
        <item x="12"/>
        <item x="11"/>
        <item x="21"/>
        <item x="15"/>
        <item x="41"/>
        <item x="14"/>
        <item x="19"/>
        <item x="22"/>
        <item x="17"/>
        <item x="47"/>
        <item x="8"/>
        <item x="34"/>
        <item x="23"/>
        <item x="13"/>
        <item x="28"/>
        <item x="6"/>
        <item x="42"/>
        <item x="20"/>
        <item x="26"/>
        <item x="32"/>
        <item x="46"/>
        <item x="10"/>
        <item x="40"/>
        <item x="18"/>
        <item x="31"/>
        <item x="33"/>
        <item x="9"/>
        <item x="38"/>
        <item x="44"/>
        <item x="7"/>
        <item t="default"/>
      </items>
    </pivotField>
    <pivotField showAll="0"/>
    <pivotField showAll="0">
      <items count="8">
        <item x="3"/>
        <item x="4"/>
        <item x="1"/>
        <item x="2"/>
        <item x="6"/>
        <item x="5"/>
        <item x="0"/>
        <item t="default"/>
      </items>
    </pivotField>
    <pivotField showAll="0">
      <items count="8">
        <item x="4"/>
        <item x="0"/>
        <item x="1"/>
        <item x="2"/>
        <item x="3"/>
        <item x="6"/>
        <item x="5"/>
        <item t="default"/>
      </items>
    </pivotField>
    <pivotField axis="axisPage" showAll="0">
      <items count="13">
        <item x="7"/>
        <item x="0"/>
        <item x="11"/>
        <item x="3"/>
        <item x="8"/>
        <item x="4"/>
        <item x="1"/>
        <item x="10"/>
        <item x="6"/>
        <item x="9"/>
        <item x="2"/>
        <item x="5"/>
        <item t="default"/>
      </items>
    </pivotField>
    <pivotField showAll="0"/>
    <pivotField showAll="0"/>
    <pivotField showAll="0"/>
    <pivotField showAll="0"/>
    <pivotField dataField="1" numFmtId="44" showAll="0"/>
    <pivotField showAll="0">
      <items count="8">
        <item x="3"/>
        <item x="4"/>
        <item x="5"/>
        <item x="6"/>
        <item x="0"/>
        <item x="1"/>
        <item x="2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3"/>
  </rowFields>
  <rowItems count="14">
    <i>
      <x/>
    </i>
    <i>
      <x v="2"/>
    </i>
    <i>
      <x v="3"/>
    </i>
    <i>
      <x v="5"/>
    </i>
    <i>
      <x v="12"/>
    </i>
    <i>
      <x v="16"/>
    </i>
    <i>
      <x v="18"/>
    </i>
    <i>
      <x v="20"/>
    </i>
    <i>
      <x v="23"/>
    </i>
    <i>
      <x v="31"/>
    </i>
    <i>
      <x v="33"/>
    </i>
    <i>
      <x v="35"/>
    </i>
    <i>
      <x v="47"/>
    </i>
    <i t="grand">
      <x/>
    </i>
  </rowItems>
  <colItems count="1">
    <i/>
  </colItems>
  <pageFields count="1">
    <pageField fld="7" item="6" hier="-1"/>
  </pageFields>
  <dataFields count="1">
    <dataField name="Sum of Revenue" fld="12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E19FC3-44D9-4B4B-A320-163337E90866}" name="TrendAnalysis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3:V9" firstHeaderRow="1" firstDataRow="2" firstDataCol="1" rowPageCount="1" colPageCount="1"/>
  <pivotFields count="17">
    <pivotField showAll="0"/>
    <pivotField numFmtId="14" showAll="0"/>
    <pivotField numFmtId="164" showAll="0">
      <items count="4841">
        <item x="1302"/>
        <item x="3561"/>
        <item x="4405"/>
        <item x="4404"/>
        <item x="4554"/>
        <item x="2344"/>
        <item x="1127"/>
        <item x="1466"/>
        <item x="4553"/>
        <item x="4552"/>
        <item x="3560"/>
        <item x="2476"/>
        <item x="4403"/>
        <item x="4823"/>
        <item x="4402"/>
        <item x="4551"/>
        <item x="1301"/>
        <item x="1126"/>
        <item x="2194"/>
        <item x="2780"/>
        <item x="3292"/>
        <item x="166"/>
        <item x="1300"/>
        <item x="2779"/>
        <item x="2614"/>
        <item x="3291"/>
        <item x="1601"/>
        <item x="535"/>
        <item x="2778"/>
        <item x="1465"/>
        <item x="3713"/>
        <item x="4550"/>
        <item x="4670"/>
        <item x="2475"/>
        <item x="2343"/>
        <item x="3695"/>
        <item x="319"/>
        <item x="4822"/>
        <item x="1299"/>
        <item x="2342"/>
        <item x="1756"/>
        <item x="4821"/>
        <item x="1125"/>
        <item x="1755"/>
        <item x="2333"/>
        <item x="1754"/>
        <item x="2491"/>
        <item x="1124"/>
        <item x="1464"/>
        <item x="1600"/>
        <item x="2490"/>
        <item x="4669"/>
        <item x="3559"/>
        <item x="3694"/>
        <item x="2474"/>
        <item x="2613"/>
        <item x="1599"/>
        <item x="1598"/>
        <item x="1298"/>
        <item x="2777"/>
        <item x="2332"/>
        <item x="1753"/>
        <item x="3440"/>
        <item x="4668"/>
        <item x="2635"/>
        <item x="4401"/>
        <item x="4667"/>
        <item x="165"/>
        <item x="1597"/>
        <item x="2489"/>
        <item x="3290"/>
        <item x="4400"/>
        <item x="1596"/>
        <item x="2634"/>
        <item x="3858"/>
        <item x="2473"/>
        <item x="2776"/>
        <item x="1297"/>
        <item x="2488"/>
        <item x="3427"/>
        <item x="1463"/>
        <item x="3857"/>
        <item x="2472"/>
        <item x="2775"/>
        <item x="534"/>
        <item x="1462"/>
        <item x="3558"/>
        <item x="2612"/>
        <item x="318"/>
        <item x="4549"/>
        <item x="2611"/>
        <item x="4399"/>
        <item x="3856"/>
        <item x="546"/>
        <item x="3557"/>
        <item x="3693"/>
        <item x="2774"/>
        <item x="182"/>
        <item x="2773"/>
        <item x="1595"/>
        <item x="533"/>
        <item x="2633"/>
        <item x="1752"/>
        <item x="3712"/>
        <item x="1296"/>
        <item x="2471"/>
        <item x="1123"/>
        <item x="4548"/>
        <item x="4547"/>
        <item x="336"/>
        <item x="1751"/>
        <item x="1122"/>
        <item x="1295"/>
        <item x="4546"/>
        <item x="3556"/>
        <item x="1750"/>
        <item x="4545"/>
        <item x="4544"/>
        <item x="2792"/>
        <item x="3692"/>
        <item x="3555"/>
        <item x="4686"/>
        <item x="1121"/>
        <item x="4820"/>
        <item x="2772"/>
        <item x="1120"/>
        <item x="164"/>
        <item x="2610"/>
        <item x="4286"/>
        <item x="163"/>
        <item x="1461"/>
        <item x="3289"/>
        <item x="3855"/>
        <item x="1749"/>
        <item x="2193"/>
        <item x="2331"/>
        <item x="317"/>
        <item x="4412"/>
        <item x="1594"/>
        <item x="2330"/>
        <item x="4819"/>
        <item x="4428"/>
        <item x="1460"/>
        <item x="2632"/>
        <item x="3554"/>
        <item x="4411"/>
        <item x="162"/>
        <item x="4666"/>
        <item x="4564"/>
        <item x="1119"/>
        <item x="3711"/>
        <item x="161"/>
        <item x="1593"/>
        <item x="3553"/>
        <item x="3854"/>
        <item x="4818"/>
        <item x="728"/>
        <item x="4665"/>
        <item x="532"/>
        <item x="3288"/>
        <item x="2771"/>
        <item x="3426"/>
        <item x="727"/>
        <item x="1775"/>
        <item x="4839"/>
        <item x="1592"/>
        <item x="316"/>
        <item x="160"/>
        <item x="3287"/>
        <item x="1459"/>
        <item x="1458"/>
        <item x="315"/>
        <item x="2329"/>
        <item x="2770"/>
        <item x="314"/>
        <item x="1591"/>
        <item x="2470"/>
        <item x="1748"/>
        <item x="1118"/>
        <item x="2769"/>
        <item x="313"/>
        <item x="1457"/>
        <item x="4543"/>
        <item x="3552"/>
        <item x="4817"/>
        <item x="1294"/>
        <item x="3853"/>
        <item x="159"/>
        <item x="3691"/>
        <item x="2328"/>
        <item x="312"/>
        <item x="4816"/>
        <item x="3852"/>
        <item x="3425"/>
        <item x="311"/>
        <item x="1293"/>
        <item x="1747"/>
        <item x="4285"/>
        <item x="3690"/>
        <item x="3424"/>
        <item x="4028"/>
        <item x="4410"/>
        <item x="531"/>
        <item x="1292"/>
        <item x="3576"/>
        <item x="4542"/>
        <item x="158"/>
        <item x="2768"/>
        <item x="1746"/>
        <item x="3851"/>
        <item x="4815"/>
        <item x="4814"/>
        <item x="335"/>
        <item x="4664"/>
        <item x="3286"/>
        <item x="157"/>
        <item x="3871"/>
        <item x="4663"/>
        <item x="4662"/>
        <item x="2989"/>
        <item x="310"/>
        <item x="3551"/>
        <item x="1456"/>
        <item x="309"/>
        <item x="1291"/>
        <item x="3850"/>
        <item x="726"/>
        <item x="2469"/>
        <item x="4541"/>
        <item x="2988"/>
        <item x="725"/>
        <item x="2767"/>
        <item x="1455"/>
        <item x="1590"/>
        <item x="3285"/>
        <item x="1454"/>
        <item x="2327"/>
        <item x="1926"/>
        <item x="2791"/>
        <item x="1589"/>
        <item x="4661"/>
        <item x="308"/>
        <item x="1453"/>
        <item x="307"/>
        <item x="4027"/>
        <item x="156"/>
        <item x="2468"/>
        <item x="2192"/>
        <item x="530"/>
        <item x="2609"/>
        <item x="155"/>
        <item x="306"/>
        <item x="4660"/>
        <item x="1117"/>
        <item x="2987"/>
        <item x="1452"/>
        <item x="154"/>
        <item x="3550"/>
        <item x="3689"/>
        <item x="3549"/>
        <item x="1451"/>
        <item x="529"/>
        <item x="3849"/>
        <item x="153"/>
        <item x="2467"/>
        <item x="4563"/>
        <item x="2608"/>
        <item x="3548"/>
        <item x="724"/>
        <item x="4540"/>
        <item x="2766"/>
        <item x="3870"/>
        <item x="181"/>
        <item x="2191"/>
        <item x="4659"/>
        <item x="3284"/>
        <item x="1450"/>
        <item x="3423"/>
        <item x="3422"/>
        <item x="180"/>
        <item x="2986"/>
        <item x="2466"/>
        <item x="4539"/>
        <item x="2985"/>
        <item x="2190"/>
        <item x="2465"/>
        <item x="743"/>
        <item x="4813"/>
        <item x="1116"/>
        <item x="2765"/>
        <item x="3283"/>
        <item x="2984"/>
        <item x="305"/>
        <item x="1925"/>
        <item x="1745"/>
        <item x="1744"/>
        <item x="1924"/>
        <item x="2341"/>
        <item x="4409"/>
        <item x="1923"/>
        <item x="4812"/>
        <item x="723"/>
        <item x="2326"/>
        <item x="528"/>
        <item x="2189"/>
        <item x="4811"/>
        <item x="3421"/>
        <item x="3848"/>
        <item x="527"/>
        <item x="1743"/>
        <item x="4810"/>
        <item x="4809"/>
        <item x="2188"/>
        <item x="4538"/>
        <item x="3420"/>
        <item x="1115"/>
        <item x="4408"/>
        <item x="1774"/>
        <item x="1449"/>
        <item x="1114"/>
        <item x="4407"/>
        <item x="4284"/>
        <item x="3575"/>
        <item x="1922"/>
        <item x="2631"/>
        <item x="1921"/>
        <item x="2764"/>
        <item x="2187"/>
        <item x="3282"/>
        <item x="152"/>
        <item x="1588"/>
        <item x="3688"/>
        <item x="1920"/>
        <item x="2983"/>
        <item x="304"/>
        <item x="4283"/>
        <item x="526"/>
        <item x="4808"/>
        <item x="1290"/>
        <item x="3547"/>
        <item x="1448"/>
        <item x="4807"/>
        <item x="3419"/>
        <item x="3281"/>
        <item x="3847"/>
        <item x="4026"/>
        <item x="1289"/>
        <item x="4806"/>
        <item x="525"/>
        <item x="2607"/>
        <item x="2325"/>
        <item x="2324"/>
        <item x="2464"/>
        <item x="742"/>
        <item x="303"/>
        <item x="3846"/>
        <item x="2463"/>
        <item x="1587"/>
        <item x="1742"/>
        <item x="4427"/>
        <item x="3546"/>
        <item x="4025"/>
        <item x="3418"/>
        <item x="2763"/>
        <item x="524"/>
        <item x="3545"/>
        <item x="2982"/>
        <item x="4282"/>
        <item x="3303"/>
        <item x="4658"/>
        <item x="3280"/>
        <item x="4281"/>
        <item x="523"/>
        <item x="1447"/>
        <item x="4024"/>
        <item x="1586"/>
        <item x="4657"/>
        <item x="722"/>
        <item x="1288"/>
        <item x="721"/>
        <item x="3845"/>
        <item x="1741"/>
        <item x="2186"/>
        <item x="3687"/>
        <item x="1328"/>
        <item x="4023"/>
        <item x="2762"/>
        <item x="2606"/>
        <item x="1740"/>
        <item x="3710"/>
        <item x="3844"/>
        <item x="1113"/>
        <item x="3279"/>
        <item x="4838"/>
        <item x="2605"/>
        <item x="1287"/>
        <item x="2323"/>
        <item x="3417"/>
        <item x="1919"/>
        <item x="4022"/>
        <item x="4837"/>
        <item x="1739"/>
        <item x="1446"/>
        <item x="3544"/>
        <item x="4406"/>
        <item x="2340"/>
        <item x="4805"/>
        <item x="2604"/>
        <item x="2322"/>
        <item x="4537"/>
        <item x="4836"/>
        <item x="151"/>
        <item x="1112"/>
        <item x="3416"/>
        <item x="2761"/>
        <item x="4021"/>
        <item x="3278"/>
        <item x="2760"/>
        <item x="4020"/>
        <item x="2462"/>
        <item x="1286"/>
        <item x="522"/>
        <item x="2759"/>
        <item x="3709"/>
        <item x="3415"/>
        <item x="4536"/>
        <item x="1738"/>
        <item x="4656"/>
        <item x="521"/>
        <item x="4685"/>
        <item x="3843"/>
        <item x="302"/>
        <item x="4535"/>
        <item x="2981"/>
        <item x="4534"/>
        <item x="720"/>
        <item x="3842"/>
        <item x="520"/>
        <item x="3686"/>
        <item x="1111"/>
        <item x="2603"/>
        <item x="1445"/>
        <item x="3574"/>
        <item x="3439"/>
        <item x="4533"/>
        <item x="1285"/>
        <item x="2630"/>
        <item x="4280"/>
        <item x="4804"/>
        <item x="3277"/>
        <item x="2602"/>
        <item x="2980"/>
        <item x="3841"/>
        <item x="4655"/>
        <item x="3276"/>
        <item x="3543"/>
        <item x="4019"/>
        <item x="2979"/>
        <item x="2321"/>
        <item x="1737"/>
        <item x="719"/>
        <item x="2758"/>
        <item x="2185"/>
        <item x="2978"/>
        <item x="3840"/>
        <item x="2461"/>
        <item x="301"/>
        <item x="3542"/>
        <item x="3839"/>
        <item x="4426"/>
        <item x="1736"/>
        <item x="1284"/>
        <item x="4654"/>
        <item x="300"/>
        <item x="3541"/>
        <item x="3838"/>
        <item x="4279"/>
        <item x="1110"/>
        <item x="1283"/>
        <item x="1735"/>
        <item x="718"/>
        <item x="150"/>
        <item x="1585"/>
        <item x="3001"/>
        <item x="2757"/>
        <item x="3837"/>
        <item x="2184"/>
        <item x="1773"/>
        <item x="4532"/>
        <item x="4018"/>
        <item x="519"/>
        <item x="149"/>
        <item x="4684"/>
        <item x="2460"/>
        <item x="1918"/>
        <item x="4531"/>
        <item x="334"/>
        <item x="1734"/>
        <item x="2977"/>
        <item x="3540"/>
        <item x="518"/>
        <item x="1733"/>
        <item x="2202"/>
        <item x="3836"/>
        <item x="4017"/>
        <item x="3275"/>
        <item x="717"/>
        <item x="4653"/>
        <item x="1732"/>
        <item x="1282"/>
        <item x="2183"/>
        <item x="299"/>
        <item x="4652"/>
        <item x="2756"/>
        <item x="4398"/>
        <item x="1136"/>
        <item x="1613"/>
        <item x="1731"/>
        <item x="333"/>
        <item x="1917"/>
        <item x="716"/>
        <item x="1584"/>
        <item x="2976"/>
        <item x="1479"/>
        <item x="517"/>
        <item x="1916"/>
        <item x="1583"/>
        <item x="3539"/>
        <item x="1772"/>
        <item x="1582"/>
        <item x="3685"/>
        <item x="2975"/>
        <item x="2320"/>
        <item x="1581"/>
        <item x="715"/>
        <item x="4651"/>
        <item x="1281"/>
        <item x="4803"/>
        <item x="4397"/>
        <item x="1280"/>
        <item x="2319"/>
        <item x="2601"/>
        <item x="4016"/>
        <item x="148"/>
        <item x="4530"/>
        <item x="4396"/>
        <item x="4015"/>
        <item x="2318"/>
        <item x="3142"/>
        <item x="1580"/>
        <item x="516"/>
        <item x="2201"/>
        <item x="714"/>
        <item x="298"/>
        <item x="4802"/>
        <item x="1730"/>
        <item x="147"/>
        <item x="4296"/>
        <item x="2060"/>
        <item x="1327"/>
        <item x="3538"/>
        <item x="146"/>
        <item x="4278"/>
        <item x="2600"/>
        <item x="4014"/>
        <item x="3274"/>
        <item x="4148"/>
        <item x="4529"/>
        <item x="1915"/>
        <item x="4650"/>
        <item x="1109"/>
        <item x="2755"/>
        <item x="2182"/>
        <item x="3414"/>
        <item x="1108"/>
        <item x="4649"/>
        <item x="1729"/>
        <item x="2059"/>
        <item x="1279"/>
        <item x="3684"/>
        <item x="1107"/>
        <item x="3835"/>
        <item x="3683"/>
        <item x="2487"/>
        <item x="1278"/>
        <item x="1444"/>
        <item x="1728"/>
        <item x="3132"/>
        <item x="3834"/>
        <item x="3273"/>
        <item x="1727"/>
        <item x="1612"/>
        <item x="145"/>
        <item x="3413"/>
        <item x="3537"/>
        <item x="4395"/>
        <item x="2459"/>
        <item x="179"/>
        <item x="2181"/>
        <item x="4295"/>
        <item x="2458"/>
        <item x="144"/>
        <item x="741"/>
        <item x="4147"/>
        <item x="3131"/>
        <item x="1443"/>
        <item x="1326"/>
        <item x="713"/>
        <item x="2457"/>
        <item x="1914"/>
        <item x="2754"/>
        <item x="3412"/>
        <item x="4277"/>
        <item x="2058"/>
        <item x="941"/>
        <item x="2974"/>
        <item x="1277"/>
        <item x="1913"/>
        <item x="3833"/>
        <item x="3411"/>
        <item x="4032"/>
        <item x="1912"/>
        <item x="4276"/>
        <item x="1276"/>
        <item x="515"/>
        <item x="2599"/>
        <item x="4801"/>
        <item x="4528"/>
        <item x="297"/>
        <item x="940"/>
        <item x="1275"/>
        <item x="3272"/>
        <item x="3536"/>
        <item x="712"/>
        <item x="4013"/>
        <item x="1771"/>
        <item x="4012"/>
        <item x="3410"/>
        <item x="143"/>
        <item x="1325"/>
        <item x="4011"/>
        <item x="3535"/>
        <item x="1106"/>
        <item x="939"/>
        <item x="4146"/>
        <item x="2753"/>
        <item x="3832"/>
        <item x="514"/>
        <item x="4648"/>
        <item x="1911"/>
        <item x="1910"/>
        <item x="938"/>
        <item x="2973"/>
        <item x="4145"/>
        <item x="3682"/>
        <item x="3534"/>
        <item x="4835"/>
        <item x="1726"/>
        <item x="513"/>
        <item x="3831"/>
        <item x="1478"/>
        <item x="3830"/>
        <item x="4010"/>
        <item x="4144"/>
        <item x="1442"/>
        <item x="3409"/>
        <item x="3829"/>
        <item x="512"/>
        <item x="2486"/>
        <item x="142"/>
        <item x="2598"/>
        <item x="3681"/>
        <item x="1105"/>
        <item x="4275"/>
        <item x="937"/>
        <item x="2972"/>
        <item x="1274"/>
        <item x="1909"/>
        <item x="1725"/>
        <item x="4009"/>
        <item x="2180"/>
        <item x="4527"/>
        <item x="4274"/>
        <item x="2597"/>
        <item x="3828"/>
        <item x="2752"/>
        <item x="4647"/>
        <item x="511"/>
        <item x="3827"/>
        <item x="2751"/>
        <item x="4008"/>
        <item x="296"/>
        <item x="2456"/>
        <item x="1579"/>
        <item x="936"/>
        <item x="2057"/>
        <item x="4646"/>
        <item x="4007"/>
        <item x="3271"/>
        <item x="711"/>
        <item x="3408"/>
        <item x="935"/>
        <item x="4006"/>
        <item x="1273"/>
        <item x="2750"/>
        <item x="2596"/>
        <item x="3826"/>
        <item x="510"/>
        <item x="295"/>
        <item x="3407"/>
        <item x="934"/>
        <item x="4800"/>
        <item x="2749"/>
        <item x="3680"/>
        <item x="952"/>
        <item x="141"/>
        <item x="3406"/>
        <item x="509"/>
        <item x="4143"/>
        <item x="2179"/>
        <item x="4799"/>
        <item x="1578"/>
        <item x="2595"/>
        <item x="710"/>
        <item x="1441"/>
        <item x="140"/>
        <item x="1724"/>
        <item x="709"/>
        <item x="4391"/>
        <item x="1908"/>
        <item x="4390"/>
        <item x="4005"/>
        <item x="1272"/>
        <item x="139"/>
        <item x="4526"/>
        <item x="4273"/>
        <item x="2748"/>
        <item x="3533"/>
        <item x="2178"/>
        <item x="2317"/>
        <item x="1271"/>
        <item x="2455"/>
        <item x="1907"/>
        <item x="4272"/>
        <item x="2971"/>
        <item x="3532"/>
        <item x="1577"/>
        <item x="708"/>
        <item x="2594"/>
        <item x="2454"/>
        <item x="3270"/>
        <item x="2056"/>
        <item x="1324"/>
        <item x="1576"/>
        <item x="2055"/>
        <item x="4142"/>
        <item x="1440"/>
        <item x="1906"/>
        <item x="1104"/>
        <item x="4389"/>
        <item x="2339"/>
        <item x="4834"/>
        <item x="2747"/>
        <item x="3531"/>
        <item x="1103"/>
        <item x="3130"/>
        <item x="2485"/>
        <item x="4798"/>
        <item x="1270"/>
        <item x="4525"/>
        <item x="3269"/>
        <item x="3268"/>
        <item x="4271"/>
        <item x="1905"/>
        <item x="4004"/>
        <item x="3530"/>
        <item x="740"/>
        <item x="1269"/>
        <item x="2484"/>
        <item x="1575"/>
        <item x="4683"/>
        <item x="3825"/>
        <item x="3529"/>
        <item x="2453"/>
        <item x="933"/>
        <item x="1439"/>
        <item x="2970"/>
        <item x="508"/>
        <item x="707"/>
        <item x="2452"/>
        <item x="4294"/>
        <item x="3141"/>
        <item x="2054"/>
        <item x="2451"/>
        <item x="294"/>
        <item x="3267"/>
        <item x="4388"/>
        <item x="3405"/>
        <item x="3129"/>
        <item x="507"/>
        <item x="4003"/>
        <item x="2450"/>
        <item x="1102"/>
        <item x="3573"/>
        <item x="932"/>
        <item x="1723"/>
        <item x="2746"/>
        <item x="3128"/>
        <item x="1574"/>
        <item x="506"/>
        <item x="293"/>
        <item x="505"/>
        <item x="2969"/>
        <item x="3266"/>
        <item x="292"/>
        <item x="3528"/>
        <item x="951"/>
        <item x="4002"/>
        <item x="2449"/>
        <item x="2968"/>
        <item x="2967"/>
        <item x="1573"/>
        <item x="4141"/>
        <item x="3404"/>
        <item x="3403"/>
        <item x="931"/>
        <item x="2448"/>
        <item x="1101"/>
        <item x="3824"/>
        <item x="3265"/>
        <item x="706"/>
        <item x="2745"/>
        <item x="2447"/>
        <item x="504"/>
        <item x="3402"/>
        <item x="4001"/>
        <item x="3264"/>
        <item x="4797"/>
        <item x="1268"/>
        <item x="705"/>
        <item x="4293"/>
        <item x="1904"/>
        <item x="138"/>
        <item x="3823"/>
        <item x="2629"/>
        <item x="4796"/>
        <item x="4000"/>
        <item x="3999"/>
        <item x="2316"/>
        <item x="704"/>
        <item x="1323"/>
        <item x="137"/>
        <item x="3263"/>
        <item x="3679"/>
        <item x="1903"/>
        <item x="2177"/>
        <item x="1572"/>
        <item x="2593"/>
        <item x="2966"/>
        <item x="2315"/>
        <item x="3527"/>
        <item x="1267"/>
        <item x="503"/>
        <item x="4387"/>
        <item x="4140"/>
        <item x="3869"/>
        <item x="502"/>
        <item x="2446"/>
        <item x="4386"/>
        <item x="2965"/>
        <item x="2314"/>
        <item x="136"/>
        <item x="930"/>
        <item x="1902"/>
        <item x="4270"/>
        <item x="135"/>
        <item x="703"/>
        <item x="2053"/>
        <item x="4524"/>
        <item x="3822"/>
        <item x="1571"/>
        <item x="4269"/>
        <item x="702"/>
        <item x="1438"/>
        <item x="134"/>
        <item x="2445"/>
        <item x="1722"/>
        <item x="3127"/>
        <item x="3572"/>
        <item x="4385"/>
        <item x="2744"/>
        <item x="4139"/>
        <item x="1570"/>
        <item x="3821"/>
        <item x="2176"/>
        <item x="2444"/>
        <item x="4268"/>
        <item x="2964"/>
        <item x="1100"/>
        <item x="2628"/>
        <item x="291"/>
        <item x="3998"/>
        <item x="1099"/>
        <item x="929"/>
        <item x="4425"/>
        <item x="1770"/>
        <item x="4795"/>
        <item x="1098"/>
        <item x="2963"/>
        <item x="1569"/>
        <item x="1721"/>
        <item x="2443"/>
        <item x="4794"/>
        <item x="2175"/>
        <item x="2743"/>
        <item x="1437"/>
        <item x="928"/>
        <item x="4267"/>
        <item x="4793"/>
        <item x="1135"/>
        <item x="4138"/>
        <item x="1568"/>
        <item x="1266"/>
        <item x="4792"/>
        <item x="501"/>
        <item x="3126"/>
        <item x="290"/>
        <item x="4791"/>
        <item x="1265"/>
        <item x="3438"/>
        <item x="500"/>
        <item x="3868"/>
        <item x="1436"/>
        <item x="499"/>
        <item x="2052"/>
        <item x="1435"/>
        <item x="701"/>
        <item x="1567"/>
        <item x="4790"/>
        <item x="3997"/>
        <item x="289"/>
        <item x="3262"/>
        <item x="1720"/>
        <item x="3678"/>
        <item x="3125"/>
        <item x="2742"/>
        <item x="4266"/>
        <item x="1566"/>
        <item x="545"/>
        <item x="3124"/>
        <item x="4137"/>
        <item x="2592"/>
        <item x="133"/>
        <item x="4562"/>
        <item x="2741"/>
        <item x="4136"/>
        <item x="288"/>
        <item x="3261"/>
        <item x="2740"/>
        <item x="287"/>
        <item x="2962"/>
        <item x="1322"/>
        <item x="2051"/>
        <item x="1719"/>
        <item x="3867"/>
        <item x="1611"/>
        <item x="2961"/>
        <item x="4523"/>
        <item x="950"/>
        <item x="4384"/>
        <item x="3820"/>
        <item x="3401"/>
        <item x="1901"/>
        <item x="3677"/>
        <item x="1718"/>
        <item x="286"/>
        <item x="2627"/>
        <item x="4383"/>
        <item x="1942"/>
        <item x="1321"/>
        <item x="4522"/>
        <item x="2591"/>
        <item x="3260"/>
        <item x="3123"/>
        <item x="3708"/>
        <item x="3819"/>
        <item x="4789"/>
        <item x="2960"/>
        <item x="4645"/>
        <item x="285"/>
        <item x="3818"/>
        <item x="700"/>
        <item x="3122"/>
        <item x="3676"/>
        <item x="4521"/>
        <item x="132"/>
        <item x="2313"/>
        <item x="1097"/>
        <item x="3817"/>
        <item x="2442"/>
        <item x="2739"/>
        <item x="3259"/>
        <item x="927"/>
        <item x="1096"/>
        <item x="3816"/>
        <item x="131"/>
        <item x="1434"/>
        <item x="926"/>
        <item x="4833"/>
        <item x="2174"/>
        <item x="699"/>
        <item x="3675"/>
        <item x="1433"/>
        <item x="498"/>
        <item x="2050"/>
        <item x="3140"/>
        <item x="2738"/>
        <item x="2626"/>
        <item x="4644"/>
        <item x="1565"/>
        <item x="3400"/>
        <item x="925"/>
        <item x="2590"/>
        <item x="3399"/>
        <item x="1095"/>
        <item x="4520"/>
        <item x="497"/>
        <item x="2959"/>
        <item x="2173"/>
        <item x="284"/>
        <item x="3000"/>
        <item x="1717"/>
        <item x="4135"/>
        <item x="2049"/>
        <item x="2737"/>
        <item x="4519"/>
        <item x="2589"/>
        <item x="1264"/>
        <item x="3526"/>
        <item x="3121"/>
        <item x="2958"/>
        <item x="1900"/>
        <item x="3996"/>
        <item x="3302"/>
        <item x="2172"/>
        <item x="130"/>
        <item x="4292"/>
        <item x="3120"/>
        <item x="4518"/>
        <item x="3815"/>
        <item x="2171"/>
        <item x="1094"/>
        <item x="496"/>
        <item x="924"/>
        <item x="1134"/>
        <item x="698"/>
        <item x="332"/>
        <item x="2170"/>
        <item x="923"/>
        <item x="4517"/>
        <item x="1263"/>
        <item x="4265"/>
        <item x="2790"/>
        <item x="2312"/>
        <item x="3995"/>
        <item x="922"/>
        <item x="1262"/>
        <item x="4382"/>
        <item x="1899"/>
        <item x="2441"/>
        <item x="697"/>
        <item x="3525"/>
        <item x="3814"/>
        <item x="921"/>
        <item x="1898"/>
        <item x="2169"/>
        <item x="3398"/>
        <item x="1564"/>
        <item x="495"/>
        <item x="1432"/>
        <item x="1897"/>
        <item x="3301"/>
        <item x="3397"/>
        <item x="4643"/>
        <item x="2200"/>
        <item x="2957"/>
        <item x="4154"/>
        <item x="3139"/>
        <item x="129"/>
        <item x="3994"/>
        <item x="3993"/>
        <item x="1896"/>
        <item x="1716"/>
        <item x="3674"/>
        <item x="1715"/>
        <item x="283"/>
        <item x="2168"/>
        <item x="128"/>
        <item x="2956"/>
        <item x="2311"/>
        <item x="920"/>
        <item x="4516"/>
        <item x="4642"/>
        <item x="3992"/>
        <item x="282"/>
        <item x="2310"/>
        <item x="281"/>
        <item x="3119"/>
        <item x="696"/>
        <item x="4381"/>
        <item x="4134"/>
        <item x="1431"/>
        <item x="2789"/>
        <item x="3258"/>
        <item x="2167"/>
        <item x="494"/>
        <item x="695"/>
        <item x="1093"/>
        <item x="127"/>
        <item x="1769"/>
        <item x="2999"/>
        <item x="3257"/>
        <item x="493"/>
        <item x="4264"/>
        <item x="4832"/>
        <item x="2955"/>
        <item x="2736"/>
        <item x="1714"/>
        <item x="280"/>
        <item x="694"/>
        <item x="2954"/>
        <item x="3991"/>
        <item x="1092"/>
        <item x="3118"/>
        <item x="1713"/>
        <item x="3117"/>
        <item x="1895"/>
        <item x="4788"/>
        <item x="1430"/>
        <item x="4263"/>
        <item x="919"/>
        <item x="3116"/>
        <item x="3115"/>
        <item x="1563"/>
        <item x="918"/>
        <item x="1894"/>
        <item x="3114"/>
        <item x="2625"/>
        <item x="4133"/>
        <item x="2953"/>
        <item x="917"/>
        <item x="3113"/>
        <item x="1712"/>
        <item x="4262"/>
        <item x="4153"/>
        <item x="2440"/>
        <item x="279"/>
        <item x="2483"/>
        <item x="3813"/>
        <item x="916"/>
        <item x="2048"/>
        <item x="1893"/>
        <item x="4787"/>
        <item x="3396"/>
        <item x="693"/>
        <item x="3256"/>
        <item x="4261"/>
        <item x="3395"/>
        <item x="2309"/>
        <item x="2952"/>
        <item x="739"/>
        <item x="2439"/>
        <item x="278"/>
        <item x="1261"/>
        <item x="915"/>
        <item x="3812"/>
        <item x="2438"/>
        <item x="1260"/>
        <item x="3990"/>
        <item x="2166"/>
        <item x="4260"/>
        <item x="3255"/>
        <item x="277"/>
        <item x="914"/>
        <item x="3989"/>
        <item x="3524"/>
        <item x="2047"/>
        <item x="2951"/>
        <item x="913"/>
        <item x="2950"/>
        <item x="2949"/>
        <item x="1091"/>
        <item x="3437"/>
        <item x="1320"/>
        <item x="3523"/>
        <item x="2948"/>
        <item x="492"/>
        <item x="3988"/>
        <item x="3112"/>
        <item x="912"/>
        <item x="1477"/>
        <item x="4132"/>
        <item x="911"/>
        <item x="3571"/>
        <item x="3254"/>
        <item x="4424"/>
        <item x="4515"/>
        <item x="491"/>
        <item x="4259"/>
        <item x="1711"/>
        <item x="692"/>
        <item x="738"/>
        <item x="490"/>
        <item x="3987"/>
        <item x="4131"/>
        <item x="2588"/>
        <item x="2308"/>
        <item x="126"/>
        <item x="3986"/>
        <item x="4130"/>
        <item x="3253"/>
        <item x="276"/>
        <item x="737"/>
        <item x="2947"/>
        <item x="910"/>
        <item x="3985"/>
        <item x="3252"/>
        <item x="736"/>
        <item x="1090"/>
        <item x="489"/>
        <item x="2338"/>
        <item x="1562"/>
        <item x="2437"/>
        <item x="909"/>
        <item x="1941"/>
        <item x="2307"/>
        <item x="2735"/>
        <item x="1892"/>
        <item x="4786"/>
        <item x="4514"/>
        <item x="1561"/>
        <item x="4561"/>
        <item x="4129"/>
        <item x="691"/>
        <item x="908"/>
        <item x="907"/>
        <item x="4377"/>
        <item x="4128"/>
        <item x="4376"/>
        <item x="2946"/>
        <item x="1710"/>
        <item x="690"/>
        <item x="2945"/>
        <item x="3251"/>
        <item x="1560"/>
        <item x="1891"/>
        <item x="1709"/>
        <item x="689"/>
        <item x="2587"/>
        <item x="1708"/>
        <item x="1559"/>
        <item x="488"/>
        <item x="125"/>
        <item x="3111"/>
        <item x="3250"/>
        <item x="1890"/>
        <item x="4641"/>
        <item x="2944"/>
        <item x="2943"/>
        <item x="3110"/>
        <item x="1940"/>
        <item x="4258"/>
        <item x="2942"/>
        <item x="2586"/>
        <item x="2436"/>
        <item x="4640"/>
        <item x="906"/>
        <item x="3984"/>
        <item x="688"/>
        <item x="2337"/>
        <item x="1259"/>
        <item x="2435"/>
        <item x="3811"/>
        <item x="2734"/>
        <item x="1558"/>
        <item x="3394"/>
        <item x="275"/>
        <item x="4375"/>
        <item x="2941"/>
        <item x="2585"/>
        <item x="274"/>
        <item x="1707"/>
        <item x="487"/>
        <item x="4785"/>
        <item x="1089"/>
        <item x="2940"/>
        <item x="1889"/>
        <item x="4257"/>
        <item x="2584"/>
        <item x="273"/>
        <item x="1888"/>
        <item x="2306"/>
        <item x="2165"/>
        <item x="486"/>
        <item x="2939"/>
        <item x="124"/>
        <item x="544"/>
        <item x="3109"/>
        <item x="2733"/>
        <item x="1706"/>
        <item x="2046"/>
        <item x="1429"/>
        <item x="2938"/>
        <item x="3810"/>
        <item x="2305"/>
        <item x="4374"/>
        <item x="2045"/>
        <item x="2434"/>
        <item x="2583"/>
        <item x="1887"/>
        <item x="3673"/>
        <item x="3249"/>
        <item x="2433"/>
        <item x="1557"/>
        <item x="1886"/>
        <item x="949"/>
        <item x="123"/>
        <item x="3809"/>
        <item x="4682"/>
        <item x="1088"/>
        <item x="4373"/>
        <item x="2937"/>
        <item x="4031"/>
        <item x="2044"/>
        <item x="4513"/>
        <item x="272"/>
        <item x="1087"/>
        <item x="3808"/>
        <item x="2164"/>
        <item x="1428"/>
        <item x="905"/>
        <item x="687"/>
        <item x="3807"/>
        <item x="2936"/>
        <item x="271"/>
        <item x="3672"/>
        <item x="3436"/>
        <item x="1885"/>
        <item x="4256"/>
        <item x="2935"/>
        <item x="3983"/>
        <item x="4784"/>
        <item x="3108"/>
        <item x="1258"/>
        <item x="3982"/>
        <item x="904"/>
        <item x="1884"/>
        <item x="2432"/>
        <item x="2934"/>
        <item x="1883"/>
        <item x="1086"/>
        <item x="3393"/>
        <item x="1085"/>
        <item x="3806"/>
        <item x="2998"/>
        <item x="2732"/>
        <item x="1556"/>
        <item x="3981"/>
        <item x="3107"/>
        <item x="3980"/>
        <item x="1084"/>
        <item x="1257"/>
        <item x="4127"/>
        <item x="686"/>
        <item x="122"/>
        <item x="1256"/>
        <item x="2043"/>
        <item x="2163"/>
        <item x="1555"/>
        <item x="2933"/>
        <item x="2042"/>
        <item x="2932"/>
        <item x="3392"/>
        <item x="543"/>
        <item x="3866"/>
        <item x="1882"/>
        <item x="3248"/>
        <item x="121"/>
        <item x="2431"/>
        <item x="3671"/>
        <item x="1939"/>
        <item x="2931"/>
        <item x="485"/>
        <item x="1133"/>
        <item x="3979"/>
        <item x="1554"/>
        <item x="1881"/>
        <item x="4372"/>
        <item x="685"/>
        <item x="1880"/>
        <item x="3391"/>
        <item x="4512"/>
        <item x="1553"/>
        <item x="1879"/>
        <item x="4783"/>
        <item x="4255"/>
        <item x="4639"/>
        <item x="684"/>
        <item x="3247"/>
        <item x="2304"/>
        <item x="2430"/>
        <item x="3246"/>
        <item x="1878"/>
        <item x="1427"/>
        <item x="1552"/>
        <item x="3805"/>
        <item x="2041"/>
        <item x="1877"/>
        <item x="4782"/>
        <item x="683"/>
        <item x="4126"/>
        <item x="903"/>
        <item x="4781"/>
        <item x="4125"/>
        <item x="902"/>
        <item x="2624"/>
        <item x="2303"/>
        <item x="484"/>
        <item x="3670"/>
        <item x="901"/>
        <item x="2582"/>
        <item x="270"/>
        <item x="4254"/>
        <item x="1255"/>
        <item x="1551"/>
        <item x="3978"/>
        <item x="1254"/>
        <item x="900"/>
        <item x="2072"/>
        <item x="1426"/>
        <item x="4780"/>
        <item x="1083"/>
        <item x="2040"/>
        <item x="1876"/>
        <item x="899"/>
        <item x="4779"/>
        <item x="898"/>
        <item x="331"/>
        <item x="3977"/>
        <item x="3804"/>
        <item x="1875"/>
        <item x="2581"/>
        <item x="2930"/>
        <item x="2731"/>
        <item x="330"/>
        <item x="1253"/>
        <item x="3522"/>
        <item x="1938"/>
        <item x="2730"/>
        <item x="3976"/>
        <item x="735"/>
        <item x="897"/>
        <item x="2729"/>
        <item x="4560"/>
        <item x="3975"/>
        <item x="2162"/>
        <item x="2302"/>
        <item x="4152"/>
        <item x="4638"/>
        <item x="896"/>
        <item x="895"/>
        <item x="3974"/>
        <item x="2929"/>
        <item x="1705"/>
        <item x="2429"/>
        <item x="4511"/>
        <item x="4371"/>
        <item x="682"/>
        <item x="1550"/>
        <item x="1704"/>
        <item x="2928"/>
        <item x="2301"/>
        <item x="3106"/>
        <item x="1082"/>
        <item x="3973"/>
        <item x="1874"/>
        <item x="3972"/>
        <item x="1081"/>
        <item x="1873"/>
        <item x="894"/>
        <item x="2300"/>
        <item x="1080"/>
        <item x="1425"/>
        <item x="4124"/>
        <item x="1703"/>
        <item x="2927"/>
        <item x="1872"/>
        <item x="3865"/>
        <item x="893"/>
        <item x="3971"/>
        <item x="2926"/>
        <item x="1079"/>
        <item x="4123"/>
        <item x="2925"/>
        <item x="4778"/>
        <item x="3521"/>
        <item x="2161"/>
        <item x="3390"/>
        <item x="1871"/>
        <item x="4777"/>
        <item x="892"/>
        <item x="2728"/>
        <item x="178"/>
        <item x="4370"/>
        <item x="4637"/>
        <item x="4423"/>
        <item x="1870"/>
        <item x="1424"/>
        <item x="2428"/>
        <item x="1252"/>
        <item x="3669"/>
        <item x="1937"/>
        <item x="2299"/>
        <item x="3389"/>
        <item x="4253"/>
        <item x="4369"/>
        <item x="891"/>
        <item x="1078"/>
        <item x="2924"/>
        <item x="1869"/>
        <item x="1702"/>
        <item x="1319"/>
        <item x="890"/>
        <item x="681"/>
        <item x="3970"/>
        <item x="483"/>
        <item x="3105"/>
        <item x="4252"/>
        <item x="3969"/>
        <item x="2923"/>
        <item x="1077"/>
        <item x="680"/>
        <item x="2298"/>
        <item x="4122"/>
        <item x="3803"/>
        <item x="2160"/>
        <item x="4121"/>
        <item x="2427"/>
        <item x="2297"/>
        <item x="734"/>
        <item x="482"/>
        <item x="2922"/>
        <item x="1423"/>
        <item x="1936"/>
        <item x="1132"/>
        <item x="3968"/>
        <item x="4510"/>
        <item x="3388"/>
        <item x="3245"/>
        <item x="2039"/>
        <item x="4776"/>
        <item x="4368"/>
        <item x="2921"/>
        <item x="3104"/>
        <item x="3435"/>
        <item x="1868"/>
        <item x="3668"/>
        <item x="3802"/>
        <item x="889"/>
        <item x="2727"/>
        <item x="3103"/>
        <item x="120"/>
        <item x="2920"/>
        <item x="1701"/>
        <item x="4120"/>
        <item x="3967"/>
        <item x="1422"/>
        <item x="1251"/>
        <item x="3387"/>
        <item x="269"/>
        <item x="2580"/>
        <item x="2997"/>
        <item x="3966"/>
        <item x="3965"/>
        <item x="1318"/>
        <item x="2919"/>
        <item x="4251"/>
        <item x="3964"/>
        <item x="268"/>
        <item x="3963"/>
        <item x="1549"/>
        <item x="1867"/>
        <item x="2579"/>
        <item x="4636"/>
        <item x="4635"/>
        <item x="1421"/>
        <item x="4775"/>
        <item x="888"/>
        <item x="1420"/>
        <item x="1700"/>
        <item x="2578"/>
        <item x="267"/>
        <item x="3102"/>
        <item x="2918"/>
        <item x="4634"/>
        <item x="4250"/>
        <item x="887"/>
        <item x="3244"/>
        <item x="2726"/>
        <item x="2038"/>
        <item x="886"/>
        <item x="119"/>
        <item x="2296"/>
        <item x="679"/>
        <item x="2917"/>
        <item x="885"/>
        <item x="884"/>
        <item x="4633"/>
        <item x="1250"/>
        <item x="4119"/>
        <item x="118"/>
        <item x="1419"/>
        <item x="1866"/>
        <item x="2037"/>
        <item x="3864"/>
        <item x="4249"/>
        <item x="4367"/>
        <item x="1865"/>
        <item x="117"/>
        <item x="3243"/>
        <item x="1249"/>
        <item x="3962"/>
        <item x="3242"/>
        <item x="4632"/>
        <item x="1699"/>
        <item x="3961"/>
        <item x="883"/>
        <item x="678"/>
        <item x="481"/>
        <item x="3101"/>
        <item x="882"/>
        <item x="3960"/>
        <item x="1864"/>
        <item x="1418"/>
        <item x="4248"/>
        <item x="4366"/>
        <item x="3801"/>
        <item x="2036"/>
        <item x="3959"/>
        <item x="3386"/>
        <item x="1076"/>
        <item x="3667"/>
        <item x="116"/>
        <item x="2159"/>
        <item x="1248"/>
        <item x="3666"/>
        <item x="4247"/>
        <item x="1698"/>
        <item x="1863"/>
        <item x="677"/>
        <item x="3100"/>
        <item x="480"/>
        <item x="3958"/>
        <item x="1548"/>
        <item x="1417"/>
        <item x="4681"/>
        <item x="3434"/>
        <item x="881"/>
        <item x="2426"/>
        <item x="1862"/>
        <item x="2295"/>
        <item x="3957"/>
        <item x="3800"/>
        <item x="2425"/>
        <item x="1861"/>
        <item x="880"/>
        <item x="3956"/>
        <item x="3099"/>
        <item x="2916"/>
        <item x="676"/>
        <item x="1547"/>
        <item x="2424"/>
        <item x="3098"/>
        <item x="4246"/>
        <item x="2915"/>
        <item x="1697"/>
        <item x="2914"/>
        <item x="1416"/>
        <item x="675"/>
        <item x="3385"/>
        <item x="3799"/>
        <item x="1415"/>
        <item x="1860"/>
        <item x="266"/>
        <item x="3955"/>
        <item x="3665"/>
        <item x="4245"/>
        <item x="3520"/>
        <item x="2725"/>
        <item x="1414"/>
        <item x="3954"/>
        <item x="4365"/>
        <item x="3798"/>
        <item x="4244"/>
        <item x="674"/>
        <item x="1546"/>
        <item x="1476"/>
        <item x="115"/>
        <item x="2035"/>
        <item x="114"/>
        <item x="4774"/>
        <item x="4118"/>
        <item x="479"/>
        <item x="265"/>
        <item x="2577"/>
        <item x="2576"/>
        <item x="3384"/>
        <item x="3953"/>
        <item x="1859"/>
        <item x="4117"/>
        <item x="3707"/>
        <item x="1413"/>
        <item x="4631"/>
        <item x="113"/>
        <item x="4364"/>
        <item x="3383"/>
        <item x="112"/>
        <item x="3664"/>
        <item x="3241"/>
        <item x="478"/>
        <item x="3797"/>
        <item x="3952"/>
        <item x="3951"/>
        <item x="4509"/>
        <item x="2034"/>
        <item x="2033"/>
        <item x="1858"/>
        <item x="4116"/>
        <item x="3097"/>
        <item x="1075"/>
        <item x="673"/>
        <item x="2913"/>
        <item x="4243"/>
        <item x="1247"/>
        <item x="948"/>
        <item x="477"/>
        <item x="4363"/>
        <item x="1074"/>
        <item x="2912"/>
        <item x="2032"/>
        <item x="3796"/>
        <item x="1857"/>
        <item x="1696"/>
        <item x="2294"/>
        <item x="2423"/>
        <item x="2158"/>
        <item x="4773"/>
        <item x="879"/>
        <item x="1545"/>
        <item x="476"/>
        <item x="2724"/>
        <item x="2031"/>
        <item x="2911"/>
        <item x="2071"/>
        <item x="4362"/>
        <item x="111"/>
        <item x="475"/>
        <item x="2723"/>
        <item x="2422"/>
        <item x="1856"/>
        <item x="4242"/>
        <item x="3096"/>
        <item x="1544"/>
        <item x="1855"/>
        <item x="3519"/>
        <item x="3518"/>
        <item x="2788"/>
        <item x="4241"/>
        <item x="474"/>
        <item x="2030"/>
        <item x="1317"/>
        <item x="3950"/>
        <item x="4240"/>
        <item x="2157"/>
        <item x="1768"/>
        <item x="473"/>
        <item x="672"/>
        <item x="4772"/>
        <item x="2910"/>
        <item x="1854"/>
        <item x="4239"/>
        <item x="264"/>
        <item x="3663"/>
        <item x="3517"/>
        <item x="4508"/>
        <item x="1412"/>
        <item x="110"/>
        <item x="3949"/>
        <item x="3516"/>
        <item x="4238"/>
        <item x="2623"/>
        <item x="3948"/>
        <item x="671"/>
        <item x="3382"/>
        <item x="2421"/>
        <item x="4771"/>
        <item x="2156"/>
        <item x="2909"/>
        <item x="2155"/>
        <item x="4237"/>
        <item x="1695"/>
        <item x="3706"/>
        <item x="1853"/>
        <item x="542"/>
        <item x="3240"/>
        <item x="4770"/>
        <item x="263"/>
        <item x="1935"/>
        <item x="1543"/>
        <item x="3095"/>
        <item x="3947"/>
        <item x="2293"/>
        <item x="1852"/>
        <item x="2420"/>
        <item x="1411"/>
        <item x="3662"/>
        <item x="1246"/>
        <item x="1851"/>
        <item x="2622"/>
        <item x="3515"/>
        <item x="878"/>
        <item x="2722"/>
        <item x="2908"/>
        <item x="472"/>
        <item x="1850"/>
        <item x="2787"/>
        <item x="2029"/>
        <item x="4507"/>
        <item x="3661"/>
        <item x="4115"/>
        <item x="4506"/>
        <item x="4630"/>
        <item x="3094"/>
        <item x="877"/>
        <item x="3946"/>
        <item x="4361"/>
        <item x="1849"/>
        <item x="471"/>
        <item x="2575"/>
        <item x="2907"/>
        <item x="3945"/>
        <item x="1694"/>
        <item x="2574"/>
        <item x="4114"/>
        <item x="3514"/>
        <item x="470"/>
        <item x="4236"/>
        <item x="670"/>
        <item x="669"/>
        <item x="3944"/>
        <item x="3943"/>
        <item x="2028"/>
        <item x="4151"/>
        <item x="876"/>
        <item x="3093"/>
        <item x="875"/>
        <item x="1073"/>
        <item x="469"/>
        <item x="3570"/>
        <item x="2906"/>
        <item x="4235"/>
        <item x="2027"/>
        <item x="3942"/>
        <item x="4113"/>
        <item x="4234"/>
        <item x="2419"/>
        <item x="3941"/>
        <item x="4112"/>
        <item x="2026"/>
        <item x="2905"/>
        <item x="109"/>
        <item x="468"/>
        <item x="1072"/>
        <item x="1610"/>
        <item x="3660"/>
        <item x="1475"/>
        <item x="108"/>
        <item x="3381"/>
        <item x="2573"/>
        <item x="1410"/>
        <item x="2721"/>
        <item x="1848"/>
        <item x="329"/>
        <item x="2904"/>
        <item x="1245"/>
        <item x="3795"/>
        <item x="3092"/>
        <item x="1847"/>
        <item x="1071"/>
        <item x="668"/>
        <item x="874"/>
        <item x="2720"/>
        <item x="733"/>
        <item x="1846"/>
        <item x="4505"/>
        <item x="3940"/>
        <item x="873"/>
        <item x="2025"/>
        <item x="2719"/>
        <item x="4111"/>
        <item x="467"/>
        <item x="1409"/>
        <item x="3239"/>
        <item x="1542"/>
        <item x="3939"/>
        <item x="466"/>
        <item x="2996"/>
        <item x="3659"/>
        <item x="3091"/>
        <item x="2024"/>
        <item x="465"/>
        <item x="3090"/>
        <item x="3658"/>
        <item x="667"/>
        <item x="3657"/>
        <item x="3938"/>
        <item x="2903"/>
        <item x="666"/>
        <item x="1244"/>
        <item x="2718"/>
        <item x="1845"/>
        <item x="2023"/>
        <item x="1243"/>
        <item x="2902"/>
        <item x="872"/>
        <item x="3300"/>
        <item x="464"/>
        <item x="2070"/>
        <item x="2995"/>
        <item x="1844"/>
        <item x="2901"/>
        <item x="3705"/>
        <item x="2621"/>
        <item x="1242"/>
        <item x="4629"/>
        <item x="3937"/>
        <item x="4422"/>
        <item x="2022"/>
        <item x="1474"/>
        <item x="665"/>
        <item x="1693"/>
        <item x="664"/>
        <item x="4628"/>
        <item x="2786"/>
        <item x="3513"/>
        <item x="1843"/>
        <item x="3433"/>
        <item x="1842"/>
        <item x="1316"/>
        <item x="947"/>
        <item x="2717"/>
        <item x="3138"/>
        <item x="1408"/>
        <item x="3936"/>
        <item x="4769"/>
        <item x="4768"/>
        <item x="2900"/>
        <item x="1241"/>
        <item x="1407"/>
        <item x="2154"/>
        <item x="463"/>
        <item x="1841"/>
        <item x="1240"/>
        <item x="663"/>
        <item x="3089"/>
        <item x="1692"/>
        <item x="1840"/>
        <item x="462"/>
        <item x="2572"/>
        <item x="2899"/>
        <item x="1406"/>
        <item x="2021"/>
        <item x="1405"/>
        <item x="2571"/>
        <item x="3935"/>
        <item x="4233"/>
        <item x="4110"/>
        <item x="1541"/>
        <item x="4232"/>
        <item x="3794"/>
        <item x="262"/>
        <item x="2716"/>
        <item x="1070"/>
        <item x="732"/>
        <item x="4231"/>
        <item x="3380"/>
        <item x="3934"/>
        <item x="662"/>
        <item x="2292"/>
        <item x="2418"/>
        <item x="871"/>
        <item x="2715"/>
        <item x="3432"/>
        <item x="4230"/>
        <item x="870"/>
        <item x="3933"/>
        <item x="4229"/>
        <item x="1069"/>
        <item x="2291"/>
        <item x="869"/>
        <item x="4627"/>
        <item x="4680"/>
        <item x="2153"/>
        <item x="3379"/>
        <item x="1691"/>
        <item x="4030"/>
        <item x="2570"/>
        <item x="3378"/>
        <item x="1540"/>
        <item x="2714"/>
        <item x="107"/>
        <item x="4228"/>
        <item x="2713"/>
        <item x="4109"/>
        <item x="2152"/>
        <item x="1068"/>
        <item x="661"/>
        <item x="3377"/>
        <item x="461"/>
        <item x="4108"/>
        <item x="4767"/>
        <item x="3376"/>
        <item x="3375"/>
        <item x="2290"/>
        <item x="946"/>
        <item x="1404"/>
        <item x="1403"/>
        <item x="3932"/>
        <item x="2569"/>
        <item x="3238"/>
        <item x="2151"/>
        <item x="2898"/>
        <item x="868"/>
        <item x="4227"/>
        <item x="1067"/>
        <item x="2020"/>
        <item x="1239"/>
        <item x="3569"/>
        <item x="3793"/>
        <item x="2568"/>
        <item x="3374"/>
        <item x="660"/>
        <item x="1066"/>
        <item x="1131"/>
        <item x="3792"/>
        <item x="3088"/>
        <item x="2289"/>
        <item x="3931"/>
        <item x="1402"/>
        <item x="1539"/>
        <item x="659"/>
        <item x="1238"/>
        <item x="2567"/>
        <item x="3930"/>
        <item x="2288"/>
        <item x="658"/>
        <item x="1839"/>
        <item x="4504"/>
        <item x="106"/>
        <item x="3137"/>
        <item x="867"/>
        <item x="4766"/>
        <item x="2019"/>
        <item x="2566"/>
        <item x="1609"/>
        <item x="261"/>
        <item x="657"/>
        <item x="1690"/>
        <item x="4107"/>
        <item x="105"/>
        <item x="260"/>
        <item x="3929"/>
        <item x="2199"/>
        <item x="460"/>
        <item x="1838"/>
        <item x="1065"/>
        <item x="1064"/>
        <item x="3087"/>
        <item x="4503"/>
        <item x="2565"/>
        <item x="1837"/>
        <item x="4765"/>
        <item x="1063"/>
        <item x="656"/>
        <item x="866"/>
        <item x="3086"/>
        <item x="4106"/>
        <item x="2564"/>
        <item x="4226"/>
        <item x="459"/>
        <item x="1062"/>
        <item x="4764"/>
        <item x="1836"/>
        <item x="3085"/>
        <item x="1689"/>
        <item x="4105"/>
        <item x="1608"/>
        <item x="3928"/>
        <item x="259"/>
        <item x="655"/>
        <item x="4225"/>
        <item x="865"/>
        <item x="2287"/>
        <item x="2150"/>
        <item x="4150"/>
        <item x="864"/>
        <item x="2712"/>
        <item x="2897"/>
        <item x="3084"/>
        <item x="1237"/>
        <item x="4104"/>
        <item x="3083"/>
        <item x="1688"/>
        <item x="863"/>
        <item x="1934"/>
        <item x="3656"/>
        <item x="1236"/>
        <item x="3373"/>
        <item x="2018"/>
        <item x="2563"/>
        <item x="3568"/>
        <item x="258"/>
        <item x="2417"/>
        <item x="3237"/>
        <item x="2896"/>
        <item x="862"/>
        <item x="4103"/>
        <item x="2017"/>
        <item x="2711"/>
        <item x="3655"/>
        <item x="4224"/>
        <item x="2416"/>
        <item x="1835"/>
        <item x="3567"/>
        <item x="861"/>
        <item x="2895"/>
        <item x="860"/>
        <item x="1235"/>
        <item x="859"/>
        <item x="1834"/>
        <item x="2894"/>
        <item x="2149"/>
        <item x="1401"/>
        <item x="4559"/>
        <item x="3082"/>
        <item x="2710"/>
        <item x="4763"/>
        <item x="858"/>
        <item x="3236"/>
        <item x="3081"/>
        <item x="1767"/>
        <item x="4762"/>
        <item x="2286"/>
        <item x="328"/>
        <item x="2893"/>
        <item x="3235"/>
        <item x="3791"/>
        <item x="3372"/>
        <item x="1833"/>
        <item x="3654"/>
        <item x="3512"/>
        <item x="3790"/>
        <item x="4102"/>
        <item x="2709"/>
        <item x="2285"/>
        <item x="3927"/>
        <item x="3080"/>
        <item x="4502"/>
        <item x="4831"/>
        <item x="654"/>
        <item x="458"/>
        <item x="4501"/>
        <item x="1234"/>
        <item x="3511"/>
        <item x="4761"/>
        <item x="4500"/>
        <item x="3926"/>
        <item x="1061"/>
        <item x="2562"/>
        <item x="1315"/>
        <item x="457"/>
        <item x="3510"/>
        <item x="2708"/>
        <item x="2415"/>
        <item x="2892"/>
        <item x="3653"/>
        <item x="257"/>
        <item x="2284"/>
        <item x="857"/>
        <item x="177"/>
        <item x="2891"/>
        <item x="2016"/>
        <item x="2707"/>
        <item x="3234"/>
        <item x="4101"/>
        <item x="2706"/>
        <item x="1538"/>
        <item x="2015"/>
        <item x="4499"/>
        <item x="3925"/>
        <item x="1687"/>
        <item x="1233"/>
        <item x="2414"/>
        <item x="653"/>
        <item x="2283"/>
        <item x="104"/>
        <item x="2705"/>
        <item x="3371"/>
        <item x="652"/>
        <item x="856"/>
        <item x="2890"/>
        <item x="2561"/>
        <item x="2704"/>
        <item x="4679"/>
        <item x="855"/>
        <item x="3079"/>
        <item x="1232"/>
        <item x="456"/>
        <item x="2014"/>
        <item x="2282"/>
        <item x="455"/>
        <item x="1314"/>
        <item x="1473"/>
        <item x="3078"/>
        <item x="4760"/>
        <item x="3924"/>
        <item x="256"/>
        <item x="4149"/>
        <item x="4223"/>
        <item x="2413"/>
        <item x="255"/>
        <item x="454"/>
        <item x="4626"/>
        <item x="3509"/>
        <item x="3789"/>
        <item x="1832"/>
        <item x="2889"/>
        <item x="854"/>
        <item x="1933"/>
        <item x="541"/>
        <item x="3077"/>
        <item x="4222"/>
        <item x="1400"/>
        <item x="254"/>
        <item x="1060"/>
        <item x="4759"/>
        <item x="3076"/>
        <item x="2412"/>
        <item x="103"/>
        <item x="3704"/>
        <item x="2888"/>
        <item x="2411"/>
        <item x="1231"/>
        <item x="453"/>
        <item x="2560"/>
        <item x="2281"/>
        <item x="102"/>
        <item x="3075"/>
        <item x="3788"/>
        <item x="452"/>
        <item x="4625"/>
        <item x="2887"/>
        <item x="253"/>
        <item x="4100"/>
        <item x="2482"/>
        <item x="4498"/>
        <item x="853"/>
        <item x="3923"/>
        <item x="2886"/>
        <item x="1059"/>
        <item x="2280"/>
        <item x="3863"/>
        <item x="3370"/>
        <item x="3233"/>
        <item x="3232"/>
        <item x="651"/>
        <item x="1831"/>
        <item x="1230"/>
        <item x="3231"/>
        <item x="1058"/>
        <item x="4221"/>
        <item x="3922"/>
        <item x="1830"/>
        <item x="4558"/>
        <item x="852"/>
        <item x="3652"/>
        <item x="3369"/>
        <item x="1686"/>
        <item x="2481"/>
        <item x="3787"/>
        <item x="1057"/>
        <item x="4678"/>
        <item x="252"/>
        <item x="3230"/>
        <item x="4220"/>
        <item x="3074"/>
        <item x="2013"/>
        <item x="650"/>
        <item x="1685"/>
        <item x="101"/>
        <item x="4219"/>
        <item x="4218"/>
        <item x="2279"/>
        <item x="3368"/>
        <item x="851"/>
        <item x="4217"/>
        <item x="4758"/>
        <item x="3229"/>
        <item x="3786"/>
        <item x="1056"/>
        <item x="3566"/>
        <item x="850"/>
        <item x="3862"/>
        <item x="649"/>
        <item x="3921"/>
        <item x="1229"/>
        <item x="2885"/>
        <item x="2559"/>
        <item x="2012"/>
        <item x="1228"/>
        <item x="2884"/>
        <item x="4421"/>
        <item x="4099"/>
        <item x="1055"/>
        <item x="4216"/>
        <item x="1684"/>
        <item x="3651"/>
        <item x="1054"/>
        <item x="4420"/>
        <item x="451"/>
        <item x="3920"/>
        <item x="450"/>
        <item x="3367"/>
        <item x="3785"/>
        <item x="449"/>
        <item x="4215"/>
        <item x="3508"/>
        <item x="3784"/>
        <item x="1683"/>
        <item x="4624"/>
        <item x="448"/>
        <item x="849"/>
        <item x="1932"/>
        <item x="2883"/>
        <item x="2011"/>
        <item x="4497"/>
        <item x="2410"/>
        <item x="3507"/>
        <item x="1829"/>
        <item x="4214"/>
        <item x="848"/>
        <item x="1053"/>
        <item x="3073"/>
        <item x="1682"/>
        <item x="2558"/>
        <item x="3861"/>
        <item x="2409"/>
        <item x="1227"/>
        <item x="2148"/>
        <item x="327"/>
        <item x="3506"/>
        <item x="1052"/>
        <item x="2557"/>
        <item x="847"/>
        <item x="100"/>
        <item x="3228"/>
        <item x="1051"/>
        <item x="2882"/>
        <item x="3919"/>
        <item x="3783"/>
        <item x="1828"/>
        <item x="251"/>
        <item x="447"/>
        <item x="3650"/>
        <item x="4623"/>
        <item x="3505"/>
        <item x="3649"/>
        <item x="846"/>
        <item x="1537"/>
        <item x="4098"/>
        <item x="446"/>
        <item x="2408"/>
        <item x="845"/>
        <item x="3504"/>
        <item x="1827"/>
        <item x="250"/>
        <item x="3918"/>
        <item x="445"/>
        <item x="648"/>
        <item x="3782"/>
        <item x="2147"/>
        <item x="3227"/>
        <item x="444"/>
        <item x="2407"/>
        <item x="4757"/>
        <item x="99"/>
        <item x="4756"/>
        <item x="2406"/>
        <item x="3648"/>
        <item x="1226"/>
        <item x="1313"/>
        <item x="4496"/>
        <item x="4755"/>
        <item x="2146"/>
        <item x="2881"/>
        <item x="2405"/>
        <item x="4097"/>
        <item x="1826"/>
        <item x="4213"/>
        <item x="443"/>
        <item x="844"/>
        <item x="249"/>
        <item x="1050"/>
        <item x="4622"/>
        <item x="3647"/>
        <item x="843"/>
        <item x="3781"/>
        <item x="1225"/>
        <item x="4495"/>
        <item x="2703"/>
        <item x="4394"/>
        <item x="3780"/>
        <item x="3917"/>
        <item x="3503"/>
        <item x="326"/>
        <item x="3916"/>
        <item x="1049"/>
        <item x="4754"/>
        <item x="4494"/>
        <item x="4096"/>
        <item x="442"/>
        <item x="2145"/>
        <item x="1224"/>
        <item x="3502"/>
        <item x="3646"/>
        <item x="1048"/>
        <item x="540"/>
        <item x="1536"/>
        <item x="2278"/>
        <item x="1681"/>
        <item x="2880"/>
        <item x="4212"/>
        <item x="3072"/>
        <item x="2144"/>
        <item x="4095"/>
        <item x="4493"/>
        <item x="1223"/>
        <item x="3779"/>
        <item x="3226"/>
        <item x="98"/>
        <item x="2879"/>
        <item x="4211"/>
        <item x="3366"/>
        <item x="1535"/>
        <item x="2404"/>
        <item x="3645"/>
        <item x="3501"/>
        <item x="3071"/>
        <item x="1047"/>
        <item x="97"/>
        <item x="2702"/>
        <item x="4753"/>
        <item x="2878"/>
        <item x="2701"/>
        <item x="4393"/>
        <item x="4094"/>
        <item x="4492"/>
        <item x="2877"/>
        <item x="1680"/>
        <item x="4491"/>
        <item x="1825"/>
        <item x="2277"/>
        <item x="2556"/>
        <item x="4752"/>
        <item x="4751"/>
        <item x="248"/>
        <item x="3431"/>
        <item x="3915"/>
        <item x="647"/>
        <item x="1679"/>
        <item x="96"/>
        <item x="1399"/>
        <item x="3225"/>
        <item x="1678"/>
        <item x="3430"/>
        <item x="3778"/>
        <item x="646"/>
        <item x="4621"/>
        <item x="2403"/>
        <item x="441"/>
        <item x="2876"/>
        <item x="3644"/>
        <item x="2402"/>
        <item x="95"/>
        <item x="3365"/>
        <item x="1046"/>
        <item x="4750"/>
        <item x="94"/>
        <item x="842"/>
        <item x="4620"/>
        <item x="4749"/>
        <item x="1607"/>
        <item x="4210"/>
        <item x="1824"/>
        <item x="841"/>
        <item x="3914"/>
        <item x="4392"/>
        <item x="2276"/>
        <item x="645"/>
        <item x="247"/>
        <item x="3224"/>
        <item x="3364"/>
        <item x="93"/>
        <item x="1677"/>
        <item x="4209"/>
        <item x="2143"/>
        <item x="3703"/>
        <item x="3777"/>
        <item x="644"/>
        <item x="440"/>
        <item x="3363"/>
        <item x="2875"/>
        <item x="2010"/>
        <item x="2275"/>
        <item x="92"/>
        <item x="2874"/>
        <item x="2142"/>
        <item x="2009"/>
        <item x="91"/>
        <item x="2700"/>
        <item x="439"/>
        <item x="4093"/>
        <item x="1398"/>
        <item x="2401"/>
        <item x="1222"/>
        <item x="2873"/>
        <item x="4360"/>
        <item x="4748"/>
        <item x="2008"/>
        <item x="2141"/>
        <item x="2872"/>
        <item x="2400"/>
        <item x="1676"/>
        <item x="2007"/>
        <item x="2699"/>
        <item x="3565"/>
        <item x="1221"/>
        <item x="2274"/>
        <item x="2555"/>
        <item x="3070"/>
        <item x="2871"/>
        <item x="3702"/>
        <item x="90"/>
        <item x="1534"/>
        <item x="246"/>
        <item x="1675"/>
        <item x="4208"/>
        <item x="89"/>
        <item x="88"/>
        <item x="2870"/>
        <item x="87"/>
        <item x="643"/>
        <item x="4092"/>
        <item x="2273"/>
        <item x="642"/>
        <item x="86"/>
        <item x="4619"/>
        <item x="1220"/>
        <item x="2869"/>
        <item x="2006"/>
        <item x="2399"/>
        <item x="2554"/>
        <item x="3913"/>
        <item x="2868"/>
        <item x="3223"/>
        <item x="1130"/>
        <item x="2398"/>
        <item x="3701"/>
        <item x="641"/>
        <item x="1823"/>
        <item x="176"/>
        <item x="1045"/>
        <item x="840"/>
        <item x="3362"/>
        <item x="4618"/>
        <item x="3776"/>
        <item x="839"/>
        <item x="2553"/>
        <item x="1822"/>
        <item x="640"/>
        <item x="1397"/>
        <item x="838"/>
        <item x="2698"/>
        <item x="3361"/>
        <item x="3643"/>
        <item x="2140"/>
        <item x="837"/>
        <item x="4747"/>
        <item x="4207"/>
        <item x="438"/>
        <item x="3912"/>
        <item x="1472"/>
        <item x="2005"/>
        <item x="175"/>
        <item x="1312"/>
        <item x="245"/>
        <item x="437"/>
        <item x="1219"/>
        <item x="85"/>
        <item x="1821"/>
        <item x="639"/>
        <item x="3360"/>
        <item x="2004"/>
        <item x="2867"/>
        <item x="1674"/>
        <item x="4359"/>
        <item x="638"/>
        <item x="3500"/>
        <item x="2697"/>
        <item x="3642"/>
        <item x="3069"/>
        <item x="4358"/>
        <item x="637"/>
        <item x="174"/>
        <item x="2866"/>
        <item x="1396"/>
        <item x="3359"/>
        <item x="3499"/>
        <item x="636"/>
        <item x="4091"/>
        <item x="3911"/>
        <item x="1673"/>
        <item x="1218"/>
        <item x="1533"/>
        <item x="2272"/>
        <item x="173"/>
        <item x="3498"/>
        <item x="2139"/>
        <item x="4617"/>
        <item x="4090"/>
        <item x="172"/>
        <item x="1395"/>
        <item x="1217"/>
        <item x="244"/>
        <item x="4206"/>
        <item x="2865"/>
        <item x="836"/>
        <item x="1820"/>
        <item x="3068"/>
        <item x="4746"/>
        <item x="2552"/>
        <item x="2864"/>
        <item x="2271"/>
        <item x="3641"/>
        <item x="4205"/>
        <item x="3775"/>
        <item x="171"/>
        <item x="1532"/>
        <item x="2003"/>
        <item x="3640"/>
        <item x="1819"/>
        <item x="635"/>
        <item x="4357"/>
        <item x="2002"/>
        <item x="3639"/>
        <item x="2863"/>
        <item x="2069"/>
        <item x="2551"/>
        <item x="436"/>
        <item x="3497"/>
        <item x="3496"/>
        <item x="1394"/>
        <item x="84"/>
        <item x="3638"/>
        <item x="4490"/>
        <item x="2696"/>
        <item x="634"/>
        <item x="435"/>
        <item x="2862"/>
        <item x="3637"/>
        <item x="2397"/>
        <item x="3774"/>
        <item x="1216"/>
        <item x="1531"/>
        <item x="1044"/>
        <item x="1043"/>
        <item x="3910"/>
        <item x="3222"/>
        <item x="3495"/>
        <item x="1042"/>
        <item x="2861"/>
        <item x="2270"/>
        <item x="633"/>
        <item x="434"/>
        <item x="1672"/>
        <item x="3636"/>
        <item x="243"/>
        <item x="3773"/>
        <item x="2550"/>
        <item x="4089"/>
        <item x="4616"/>
        <item x="1215"/>
        <item x="4088"/>
        <item x="4745"/>
        <item x="632"/>
        <item x="4356"/>
        <item x="2860"/>
        <item x="2859"/>
        <item x="1818"/>
        <item x="4489"/>
        <item x="2001"/>
        <item x="3358"/>
        <item x="3635"/>
        <item x="2858"/>
        <item x="2549"/>
        <item x="2480"/>
        <item x="4355"/>
        <item x="3221"/>
        <item x="4744"/>
        <item x="4488"/>
        <item x="3220"/>
        <item x="4615"/>
        <item x="4087"/>
        <item x="1214"/>
        <item x="4354"/>
        <item x="2138"/>
        <item x="631"/>
        <item x="2695"/>
        <item x="1766"/>
        <item x="3067"/>
        <item x="2548"/>
        <item x="2547"/>
        <item x="1213"/>
        <item x="3634"/>
        <item x="242"/>
        <item x="83"/>
        <item x="4743"/>
        <item x="4353"/>
        <item x="4086"/>
        <item x="4352"/>
        <item x="2269"/>
        <item x="3219"/>
        <item x="3909"/>
        <item x="2000"/>
        <item x="433"/>
        <item x="3066"/>
        <item x="1041"/>
        <item x="2396"/>
        <item x="3494"/>
        <item x="2268"/>
        <item x="2694"/>
        <item x="432"/>
        <item x="4614"/>
        <item x="3218"/>
        <item x="82"/>
        <item x="835"/>
        <item x="4085"/>
        <item x="241"/>
        <item x="3633"/>
        <item x="1530"/>
        <item x="2267"/>
        <item x="1671"/>
        <item x="1040"/>
        <item x="2693"/>
        <item x="1999"/>
        <item x="3632"/>
        <item x="834"/>
        <item x="81"/>
        <item x="2857"/>
        <item x="4204"/>
        <item x="1039"/>
        <item x="630"/>
        <item x="2785"/>
        <item x="2395"/>
        <item x="3357"/>
        <item x="2336"/>
        <item x="629"/>
        <item x="3631"/>
        <item x="2394"/>
        <item x="2692"/>
        <item x="2393"/>
        <item x="2691"/>
        <item x="240"/>
        <item x="2856"/>
        <item x="3772"/>
        <item x="833"/>
        <item x="2855"/>
        <item x="2198"/>
        <item x="4742"/>
        <item x="1038"/>
        <item x="3356"/>
        <item x="3630"/>
        <item x="1037"/>
        <item x="628"/>
        <item x="1529"/>
        <item x="1212"/>
        <item x="431"/>
        <item x="4613"/>
        <item x="1211"/>
        <item x="4487"/>
        <item x="3065"/>
        <item x="1998"/>
        <item x="1210"/>
        <item x="4203"/>
        <item x="832"/>
        <item x="2392"/>
        <item x="3064"/>
        <item x="627"/>
        <item x="80"/>
        <item x="1670"/>
        <item x="3908"/>
        <item x="1528"/>
        <item x="2137"/>
        <item x="3063"/>
        <item x="2546"/>
        <item x="79"/>
        <item x="3629"/>
        <item x="4351"/>
        <item x="1393"/>
        <item x="3771"/>
        <item x="2391"/>
        <item x="1669"/>
        <item x="430"/>
        <item x="4612"/>
        <item x="831"/>
        <item x="1668"/>
        <item x="1527"/>
        <item x="1392"/>
        <item x="3493"/>
        <item x="3907"/>
        <item x="2690"/>
        <item x="1997"/>
        <item x="4350"/>
        <item x="1209"/>
        <item x="3492"/>
        <item x="2390"/>
        <item x="4349"/>
        <item x="626"/>
        <item x="830"/>
        <item x="3491"/>
        <item x="1391"/>
        <item x="625"/>
        <item x="4291"/>
        <item x="3490"/>
        <item x="4348"/>
        <item x="3906"/>
        <item x="1667"/>
        <item x="2266"/>
        <item x="1311"/>
        <item x="1666"/>
        <item x="2389"/>
        <item x="239"/>
        <item x="2854"/>
        <item x="4084"/>
        <item x="3062"/>
        <item x="2136"/>
        <item x="4741"/>
        <item x="325"/>
        <item x="829"/>
        <item x="2265"/>
        <item x="78"/>
        <item x="3061"/>
        <item x="3355"/>
        <item x="828"/>
        <item x="2264"/>
        <item x="3628"/>
        <item x="4202"/>
        <item x="2689"/>
        <item x="429"/>
        <item x="827"/>
        <item x="4740"/>
        <item x="77"/>
        <item x="826"/>
        <item x="2135"/>
        <item x="428"/>
        <item x="3489"/>
        <item x="1390"/>
        <item x="2388"/>
        <item x="3060"/>
        <item x="3354"/>
        <item x="3217"/>
        <item x="2688"/>
        <item x="76"/>
        <item x="4347"/>
        <item x="4486"/>
        <item x="1036"/>
        <item x="238"/>
        <item x="3770"/>
        <item x="1817"/>
        <item x="1035"/>
        <item x="4557"/>
        <item x="170"/>
        <item x="2263"/>
        <item x="1996"/>
        <item x="237"/>
        <item x="3700"/>
        <item x="2134"/>
        <item x="2545"/>
        <item x="4677"/>
        <item x="4739"/>
        <item x="3564"/>
        <item x="2387"/>
        <item x="2262"/>
        <item x="624"/>
        <item x="75"/>
        <item x="1389"/>
        <item x="3216"/>
        <item x="4201"/>
        <item x="4346"/>
        <item x="4200"/>
        <item x="1526"/>
        <item x="427"/>
        <item x="4738"/>
        <item x="4083"/>
        <item x="1208"/>
        <item x="1816"/>
        <item x="2687"/>
        <item x="2261"/>
        <item x="2853"/>
        <item x="4830"/>
        <item x="1034"/>
        <item x="2386"/>
        <item x="2544"/>
        <item x="236"/>
        <item x="2852"/>
        <item x="1995"/>
        <item x="2686"/>
        <item x="4199"/>
        <item x="3769"/>
        <item x="4082"/>
        <item x="2851"/>
        <item x="1525"/>
        <item x="2543"/>
        <item x="2133"/>
        <item x="4737"/>
        <item x="74"/>
        <item x="539"/>
        <item x="2685"/>
        <item x="3215"/>
        <item x="4081"/>
        <item x="2850"/>
        <item x="623"/>
        <item x="1033"/>
        <item x="4736"/>
        <item x="1032"/>
        <item x="3353"/>
        <item x="2385"/>
        <item x="2684"/>
        <item x="622"/>
        <item x="2384"/>
        <item x="235"/>
        <item x="2260"/>
        <item x="3214"/>
        <item x="4485"/>
        <item x="2132"/>
        <item x="1388"/>
        <item x="2849"/>
        <item x="3627"/>
        <item x="2383"/>
        <item x="1994"/>
        <item x="3352"/>
        <item x="3626"/>
        <item x="3059"/>
        <item x="4198"/>
        <item x="2382"/>
        <item x="2131"/>
        <item x="426"/>
        <item x="4345"/>
        <item x="2381"/>
        <item x="4080"/>
        <item x="1993"/>
        <item x="621"/>
        <item x="1387"/>
        <item x="3136"/>
        <item x="3905"/>
        <item x="2380"/>
        <item x="4484"/>
        <item x="1992"/>
        <item x="1207"/>
        <item x="1031"/>
        <item x="2683"/>
        <item x="1386"/>
        <item x="234"/>
        <item x="4611"/>
        <item x="1991"/>
        <item x="2682"/>
        <item x="169"/>
        <item x="4735"/>
        <item x="2379"/>
        <item x="1765"/>
        <item x="4079"/>
        <item x="3213"/>
        <item x="2681"/>
        <item x="3768"/>
        <item x="73"/>
        <item x="4344"/>
        <item x="425"/>
        <item x="1030"/>
        <item x="2378"/>
        <item x="4610"/>
        <item x="4609"/>
        <item x="3135"/>
        <item x="3488"/>
        <item x="2259"/>
        <item x="424"/>
        <item x="4734"/>
        <item x="72"/>
        <item x="620"/>
        <item x="3767"/>
        <item x="1029"/>
        <item x="3212"/>
        <item x="4483"/>
        <item x="825"/>
        <item x="4197"/>
        <item x="423"/>
        <item x="4078"/>
        <item x="1990"/>
        <item x="1764"/>
        <item x="3487"/>
        <item x="1815"/>
        <item x="3058"/>
        <item x="422"/>
        <item x="233"/>
        <item x="3625"/>
        <item x="4196"/>
        <item x="1763"/>
        <item x="2130"/>
        <item x="1206"/>
        <item x="824"/>
        <item x="3351"/>
        <item x="3624"/>
        <item x="3486"/>
        <item x="3623"/>
        <item x="2542"/>
        <item x="1524"/>
        <item x="823"/>
        <item x="1205"/>
        <item x="1762"/>
        <item x="3766"/>
        <item x="4608"/>
        <item x="4195"/>
        <item x="2258"/>
        <item x="1989"/>
        <item x="1204"/>
        <item x="822"/>
        <item x="1028"/>
        <item x="619"/>
        <item x="4194"/>
        <item x="2377"/>
        <item x="1988"/>
        <item x="2541"/>
        <item x="4193"/>
        <item x="4482"/>
        <item x="1665"/>
        <item x="3765"/>
        <item x="1027"/>
        <item x="618"/>
        <item x="3622"/>
        <item x="1385"/>
        <item x="71"/>
        <item x="821"/>
        <item x="2540"/>
        <item x="1471"/>
        <item x="3350"/>
        <item x="820"/>
        <item x="3057"/>
        <item x="4192"/>
        <item x="421"/>
        <item x="4481"/>
        <item x="1203"/>
        <item x="1987"/>
        <item x="1310"/>
        <item x="3349"/>
        <item x="617"/>
        <item x="2680"/>
        <item x="4607"/>
        <item x="4480"/>
        <item x="70"/>
        <item x="4077"/>
        <item x="232"/>
        <item x="3485"/>
        <item x="1202"/>
        <item x="1384"/>
        <item x="819"/>
        <item x="3211"/>
        <item x="2376"/>
        <item x="2679"/>
        <item x="69"/>
        <item x="1383"/>
        <item x="2678"/>
        <item x="1201"/>
        <item x="1200"/>
        <item x="616"/>
        <item x="3764"/>
        <item x="3056"/>
        <item x="1382"/>
        <item x="231"/>
        <item x="230"/>
        <item x="3763"/>
        <item x="1664"/>
        <item x="538"/>
        <item x="1814"/>
        <item x="3210"/>
        <item x="615"/>
        <item x="4419"/>
        <item x="2257"/>
        <item x="4606"/>
        <item x="1986"/>
        <item x="4479"/>
        <item x="1663"/>
        <item x="68"/>
        <item x="1199"/>
        <item x="1026"/>
        <item x="818"/>
        <item x="1813"/>
        <item x="2539"/>
        <item x="2129"/>
        <item x="614"/>
        <item x="4733"/>
        <item x="2128"/>
        <item x="4605"/>
        <item x="229"/>
        <item x="1198"/>
        <item x="67"/>
        <item x="3209"/>
        <item x="420"/>
        <item x="2677"/>
        <item x="4478"/>
        <item x="1812"/>
        <item x="817"/>
        <item x="1985"/>
        <item x="3484"/>
        <item x="2375"/>
        <item x="816"/>
        <item x="2620"/>
        <item x="2256"/>
        <item x="66"/>
        <item x="3299"/>
        <item x="4604"/>
        <item x="228"/>
        <item x="1197"/>
        <item x="1523"/>
        <item x="1522"/>
        <item x="65"/>
        <item x="4380"/>
        <item x="4603"/>
        <item x="4191"/>
        <item x="3208"/>
        <item x="815"/>
        <item x="3055"/>
        <item x="2676"/>
        <item x="3207"/>
        <item x="1521"/>
        <item x="1381"/>
        <item x="4732"/>
        <item x="419"/>
        <item x="4477"/>
        <item x="814"/>
        <item x="1761"/>
        <item x="1984"/>
        <item x="2127"/>
        <item x="3483"/>
        <item x="4731"/>
        <item x="1380"/>
        <item x="3348"/>
        <item x="4602"/>
        <item x="2538"/>
        <item x="3621"/>
        <item x="3904"/>
        <item x="1379"/>
        <item x="227"/>
        <item x="64"/>
        <item x="4601"/>
        <item x="2994"/>
        <item x="1811"/>
        <item x="2537"/>
        <item x="4076"/>
        <item x="226"/>
        <item x="4418"/>
        <item x="2374"/>
        <item x="1378"/>
        <item x="813"/>
        <item x="1983"/>
        <item x="1662"/>
        <item x="2536"/>
        <item x="2126"/>
        <item x="812"/>
        <item x="3903"/>
        <item x="1025"/>
        <item x="613"/>
        <item x="811"/>
        <item x="2848"/>
        <item x="4829"/>
        <item x="4075"/>
        <item x="1196"/>
        <item x="4730"/>
        <item x="225"/>
        <item x="2847"/>
        <item x="2125"/>
        <item x="1982"/>
        <item x="4074"/>
        <item x="612"/>
        <item x="2255"/>
        <item x="611"/>
        <item x="224"/>
        <item x="418"/>
        <item x="2846"/>
        <item x="810"/>
        <item x="4190"/>
        <item x="1195"/>
        <item x="3054"/>
        <item x="3762"/>
        <item x="4729"/>
        <item x="2254"/>
        <item x="3347"/>
        <item x="610"/>
        <item x="1024"/>
        <item x="1981"/>
        <item x="4476"/>
        <item x="809"/>
        <item x="223"/>
        <item x="2068"/>
        <item x="2845"/>
        <item x="1661"/>
        <item x="222"/>
        <item x="1023"/>
        <item x="1022"/>
        <item x="3346"/>
        <item x="1980"/>
        <item x="1660"/>
        <item x="2124"/>
        <item x="1377"/>
        <item x="63"/>
        <item x="1760"/>
        <item x="4728"/>
        <item x="4727"/>
        <item x="2675"/>
        <item x="4189"/>
        <item x="2844"/>
        <item x="3053"/>
        <item x="1979"/>
        <item x="1021"/>
        <item x="62"/>
        <item x="2843"/>
        <item x="3052"/>
        <item x="1376"/>
        <item x="1020"/>
        <item x="2067"/>
        <item x="4475"/>
        <item x="61"/>
        <item x="1375"/>
        <item x="4726"/>
        <item x="537"/>
        <item x="1978"/>
        <item x="3206"/>
        <item x="2784"/>
        <item x="1520"/>
        <item x="3345"/>
        <item x="4188"/>
        <item x="4725"/>
        <item x="2253"/>
        <item x="609"/>
        <item x="2674"/>
        <item x="3205"/>
        <item x="60"/>
        <item x="1810"/>
        <item x="808"/>
        <item x="1374"/>
        <item x="3204"/>
        <item x="4379"/>
        <item x="3482"/>
        <item x="1519"/>
        <item x="1019"/>
        <item x="3051"/>
        <item x="3620"/>
        <item x="2123"/>
        <item x="4600"/>
        <item x="1309"/>
        <item x="3203"/>
        <item x="3202"/>
        <item x="3481"/>
        <item x="1977"/>
        <item x="1976"/>
        <item x="2673"/>
        <item x="2535"/>
        <item x="1659"/>
        <item x="3050"/>
        <item x="2373"/>
        <item x="417"/>
        <item x="4474"/>
        <item x="1975"/>
        <item x="221"/>
        <item x="4187"/>
        <item x="608"/>
        <item x="4724"/>
        <item x="59"/>
        <item x="3761"/>
        <item x="3049"/>
        <item x="1194"/>
        <item x="607"/>
        <item x="3201"/>
        <item x="4073"/>
        <item x="2842"/>
        <item x="2534"/>
        <item x="4473"/>
        <item x="1018"/>
        <item x="2335"/>
        <item x="3760"/>
        <item x="606"/>
        <item x="4186"/>
        <item x="4599"/>
        <item x="2672"/>
        <item x="3759"/>
        <item x="1017"/>
        <item x="1193"/>
        <item x="807"/>
        <item x="4072"/>
        <item x="605"/>
        <item x="3200"/>
        <item x="4185"/>
        <item x="3048"/>
        <item x="3758"/>
        <item x="806"/>
        <item x="2841"/>
        <item x="945"/>
        <item x="805"/>
        <item x="1192"/>
        <item x="2252"/>
        <item x="2122"/>
        <item x="1658"/>
        <item x="3902"/>
        <item x="3344"/>
        <item x="1016"/>
        <item x="1974"/>
        <item x="416"/>
        <item x="604"/>
        <item x="4071"/>
        <item x="1809"/>
        <item x="415"/>
        <item x="220"/>
        <item x="1518"/>
        <item x="414"/>
        <item x="4472"/>
        <item x="1015"/>
        <item x="1657"/>
        <item x="2251"/>
        <item x="1191"/>
        <item x="58"/>
        <item x="4598"/>
        <item x="1014"/>
        <item x="2121"/>
        <item x="4471"/>
        <item x="2372"/>
        <item x="804"/>
        <item x="413"/>
        <item x="3343"/>
        <item x="1190"/>
        <item x="803"/>
        <item x="1013"/>
        <item x="1973"/>
        <item x="324"/>
        <item x="412"/>
        <item x="3619"/>
        <item x="2371"/>
        <item x="4470"/>
        <item x="3480"/>
        <item x="3757"/>
        <item x="2671"/>
        <item x="1373"/>
        <item x="57"/>
        <item x="1972"/>
        <item x="4469"/>
        <item x="2250"/>
        <item x="4184"/>
        <item x="219"/>
        <item x="802"/>
        <item x="1012"/>
        <item x="56"/>
        <item x="1517"/>
        <item x="55"/>
        <item x="4723"/>
        <item x="2370"/>
        <item x="2840"/>
        <item x="54"/>
        <item x="1656"/>
        <item x="3756"/>
        <item x="1011"/>
        <item x="53"/>
        <item x="2670"/>
        <item x="1189"/>
        <item x="1808"/>
        <item x="1372"/>
        <item x="1516"/>
        <item x="1655"/>
        <item x="52"/>
        <item x="3618"/>
        <item x="4183"/>
        <item x="3755"/>
        <item x="51"/>
        <item x="1807"/>
        <item x="411"/>
        <item x="801"/>
        <item x="4722"/>
        <item x="4378"/>
        <item x="1188"/>
        <item x="3047"/>
        <item x="1654"/>
        <item x="2249"/>
        <item x="4182"/>
        <item x="1806"/>
        <item x="2197"/>
        <item x="2479"/>
        <item x="1187"/>
        <item x="4597"/>
        <item x="3617"/>
        <item x="4070"/>
        <item x="410"/>
        <item x="4596"/>
        <item x="3342"/>
        <item x="4721"/>
        <item x="4468"/>
        <item x="1186"/>
        <item x="800"/>
        <item x="1010"/>
        <item x="4343"/>
        <item x="4595"/>
        <item x="3616"/>
        <item x="409"/>
        <item x="799"/>
        <item x="4556"/>
        <item x="2669"/>
        <item x="1515"/>
        <item x="50"/>
        <item x="1971"/>
        <item x="218"/>
        <item x="4342"/>
        <item x="2533"/>
        <item x="408"/>
        <item x="4555"/>
        <item x="1514"/>
        <item x="3199"/>
        <item x="4290"/>
        <item x="2532"/>
        <item x="4069"/>
        <item x="407"/>
        <item x="1513"/>
        <item x="2120"/>
        <item x="2668"/>
        <item x="4068"/>
        <item x="603"/>
        <item x="3479"/>
        <item x="2993"/>
        <item x="406"/>
        <item x="4467"/>
        <item x="944"/>
        <item x="405"/>
        <item x="4720"/>
        <item x="3754"/>
        <item x="4067"/>
        <item x="1009"/>
        <item x="2248"/>
        <item x="2839"/>
        <item x="3046"/>
        <item x="3198"/>
        <item x="731"/>
        <item x="4066"/>
        <item x="3753"/>
        <item x="49"/>
        <item x="1931"/>
        <item x="798"/>
        <item x="2247"/>
        <item x="1371"/>
        <item x="1970"/>
        <item x="2838"/>
        <item x="48"/>
        <item x="3752"/>
        <item x="797"/>
        <item x="4594"/>
        <item x="4466"/>
        <item x="217"/>
        <item x="1370"/>
        <item x="4341"/>
        <item x="3901"/>
        <item x="2531"/>
        <item x="404"/>
        <item x="3341"/>
        <item x="4065"/>
        <item x="47"/>
        <item x="796"/>
        <item x="4064"/>
        <item x="2119"/>
        <item x="3197"/>
        <item x="1969"/>
        <item x="3615"/>
        <item x="3045"/>
        <item x="2530"/>
        <item x="2246"/>
        <item x="4063"/>
        <item x="1512"/>
        <item x="2118"/>
        <item x="2529"/>
        <item x="795"/>
        <item x="46"/>
        <item x="4062"/>
        <item x="1968"/>
        <item x="216"/>
        <item x="602"/>
        <item x="2369"/>
        <item x="1008"/>
        <item x="4593"/>
        <item x="2837"/>
        <item x="1185"/>
        <item x="4340"/>
        <item x="3699"/>
        <item x="1967"/>
        <item x="1606"/>
        <item x="3751"/>
        <item x="4465"/>
        <item x="3900"/>
        <item x="2245"/>
        <item x="45"/>
        <item x="2528"/>
        <item x="1369"/>
        <item x="601"/>
        <item x="4339"/>
        <item x="4061"/>
        <item x="1184"/>
        <item x="403"/>
        <item x="3196"/>
        <item x="4060"/>
        <item x="1511"/>
        <item x="3750"/>
        <item x="4181"/>
        <item x="4592"/>
        <item x="2117"/>
        <item x="3478"/>
        <item x="402"/>
        <item x="794"/>
        <item x="4338"/>
        <item x="600"/>
        <item x="1007"/>
        <item x="1653"/>
        <item x="3477"/>
        <item x="2836"/>
        <item x="2116"/>
        <item x="215"/>
        <item x="2244"/>
        <item x="1183"/>
        <item x="2243"/>
        <item x="44"/>
        <item x="3044"/>
        <item x="599"/>
        <item x="1368"/>
        <item x="401"/>
        <item x="3614"/>
        <item x="1966"/>
        <item x="3899"/>
        <item x="1006"/>
        <item x="943"/>
        <item x="3749"/>
        <item x="3748"/>
        <item x="214"/>
        <item x="3613"/>
        <item x="4059"/>
        <item x="3043"/>
        <item x="2667"/>
        <item x="598"/>
        <item x="2835"/>
        <item x="4464"/>
        <item x="1005"/>
        <item x="1652"/>
        <item x="4337"/>
        <item x="1965"/>
        <item x="4463"/>
        <item x="3747"/>
        <item x="213"/>
        <item x="4058"/>
        <item x="597"/>
        <item x="3195"/>
        <item x="400"/>
        <item x="3476"/>
        <item x="4336"/>
        <item x="3475"/>
        <item x="168"/>
        <item x="4591"/>
        <item x="2115"/>
        <item x="4180"/>
        <item x="3474"/>
        <item x="2527"/>
        <item x="3473"/>
        <item x="3612"/>
        <item x="3194"/>
        <item x="596"/>
        <item x="2666"/>
        <item x="1510"/>
        <item x="3472"/>
        <item x="43"/>
        <item x="1930"/>
        <item x="4057"/>
        <item x="3746"/>
        <item x="1182"/>
        <item x="1367"/>
        <item x="3042"/>
        <item x="2665"/>
        <item x="3193"/>
        <item x="2664"/>
        <item x="3192"/>
        <item x="3041"/>
        <item x="42"/>
        <item x="2663"/>
        <item x="2242"/>
        <item x="3471"/>
        <item x="1366"/>
        <item x="4676"/>
        <item x="1181"/>
        <item x="2526"/>
        <item x="4719"/>
        <item x="4335"/>
        <item x="2368"/>
        <item x="1365"/>
        <item x="41"/>
        <item x="4718"/>
        <item x="1180"/>
        <item x="1964"/>
        <item x="4179"/>
        <item x="1929"/>
        <item x="793"/>
        <item x="1004"/>
        <item x="40"/>
        <item x="323"/>
        <item x="595"/>
        <item x="2662"/>
        <item x="1805"/>
        <item x="4178"/>
        <item x="4590"/>
        <item x="2241"/>
        <item x="2661"/>
        <item x="1003"/>
        <item x="792"/>
        <item x="2525"/>
        <item x="2660"/>
        <item x="1804"/>
        <item x="791"/>
        <item x="2524"/>
        <item x="4177"/>
        <item x="790"/>
        <item x="2114"/>
        <item x="730"/>
        <item x="399"/>
        <item x="4717"/>
        <item x="1002"/>
        <item x="1179"/>
        <item x="2659"/>
        <item x="4462"/>
        <item x="4056"/>
        <item x="1364"/>
        <item x="3040"/>
        <item x="2367"/>
        <item x="212"/>
        <item x="1963"/>
        <item x="3191"/>
        <item x="1001"/>
        <item x="1178"/>
        <item x="1509"/>
        <item x="789"/>
        <item x="3039"/>
        <item x="2113"/>
        <item x="211"/>
        <item x="1962"/>
        <item x="4334"/>
        <item x="1803"/>
        <item x="3038"/>
        <item x="210"/>
        <item x="3611"/>
        <item x="398"/>
        <item x="3610"/>
        <item x="39"/>
        <item x="594"/>
        <item x="2112"/>
        <item x="4461"/>
        <item x="3609"/>
        <item x="4333"/>
        <item x="1363"/>
        <item x="1802"/>
        <item x="2658"/>
        <item x="2111"/>
        <item x="397"/>
        <item x="1651"/>
        <item x="788"/>
        <item x="396"/>
        <item x="593"/>
        <item x="3898"/>
        <item x="4460"/>
        <item x="787"/>
        <item x="395"/>
        <item x="3470"/>
        <item x="1961"/>
        <item x="4716"/>
        <item x="2110"/>
        <item x="592"/>
        <item x="4055"/>
        <item x="3340"/>
        <item x="38"/>
        <item x="1960"/>
        <item x="4332"/>
        <item x="3339"/>
        <item x="2109"/>
        <item x="729"/>
        <item x="4589"/>
        <item x="2657"/>
        <item x="1000"/>
        <item x="2834"/>
        <item x="4331"/>
        <item x="3745"/>
        <item x="999"/>
        <item x="2656"/>
        <item x="2833"/>
        <item x="1362"/>
        <item x="3190"/>
        <item x="1959"/>
        <item x="4459"/>
        <item x="591"/>
        <item x="1801"/>
        <item x="1177"/>
        <item x="4176"/>
        <item x="4828"/>
        <item x="590"/>
        <item x="2523"/>
        <item x="4588"/>
        <item x="589"/>
        <item x="1800"/>
        <item x="1799"/>
        <item x="1798"/>
        <item x="1650"/>
        <item x="3189"/>
        <item x="1797"/>
        <item x="588"/>
        <item x="394"/>
        <item x="209"/>
        <item x="1649"/>
        <item x="1648"/>
        <item x="1605"/>
        <item x="3037"/>
        <item x="1958"/>
        <item x="393"/>
        <item x="2366"/>
        <item x="3188"/>
        <item x="392"/>
        <item x="3608"/>
        <item x="1308"/>
        <item x="3744"/>
        <item x="1361"/>
        <item x="4675"/>
        <item x="1647"/>
        <item x="3036"/>
        <item x="37"/>
        <item x="2196"/>
        <item x="998"/>
        <item x="2240"/>
        <item x="3743"/>
        <item x="3469"/>
        <item x="997"/>
        <item x="4458"/>
        <item x="2239"/>
        <item x="786"/>
        <item x="996"/>
        <item x="2365"/>
        <item x="3607"/>
        <item x="1360"/>
        <item x="785"/>
        <item x="784"/>
        <item x="36"/>
        <item x="2238"/>
        <item x="587"/>
        <item x="4054"/>
        <item x="1359"/>
        <item x="2522"/>
        <item x="1358"/>
        <item x="2237"/>
        <item x="35"/>
        <item x="2521"/>
        <item x="391"/>
        <item x="1508"/>
        <item x="4330"/>
        <item x="3606"/>
        <item x="1646"/>
        <item x="2364"/>
        <item x="2108"/>
        <item x="4329"/>
        <item x="3338"/>
        <item x="3035"/>
        <item x="4053"/>
        <item x="4587"/>
        <item x="34"/>
        <item x="2363"/>
        <item x="1176"/>
        <item x="2107"/>
        <item x="2195"/>
        <item x="586"/>
        <item x="1175"/>
        <item x="3134"/>
        <item x="995"/>
        <item x="4289"/>
        <item x="33"/>
        <item x="1957"/>
        <item x="783"/>
        <item x="3897"/>
        <item x="2236"/>
        <item x="3742"/>
        <item x="782"/>
        <item x="3605"/>
        <item x="781"/>
        <item x="3034"/>
        <item x="390"/>
        <item x="4715"/>
        <item x="1174"/>
        <item x="994"/>
        <item x="4586"/>
        <item x="3187"/>
        <item x="1796"/>
        <item x="1357"/>
        <item x="4714"/>
        <item x="4457"/>
        <item x="3186"/>
        <item x="4456"/>
        <item x="2106"/>
        <item x="3741"/>
        <item x="4328"/>
        <item x="2066"/>
        <item x="780"/>
        <item x="3740"/>
        <item x="2520"/>
        <item x="2235"/>
        <item x="2362"/>
        <item x="993"/>
        <item x="585"/>
        <item x="4455"/>
        <item x="779"/>
        <item x="2832"/>
        <item x="1356"/>
        <item x="1604"/>
        <item x="2105"/>
        <item x="1307"/>
        <item x="4175"/>
        <item x="1795"/>
        <item x="4454"/>
        <item x="778"/>
        <item x="584"/>
        <item x="389"/>
        <item x="3185"/>
        <item x="2519"/>
        <item x="208"/>
        <item x="3337"/>
        <item x="1645"/>
        <item x="3298"/>
        <item x="2104"/>
        <item x="1956"/>
        <item x="2655"/>
        <item x="4327"/>
        <item x="1507"/>
        <item x="32"/>
        <item x="1794"/>
        <item x="1173"/>
        <item x="2654"/>
        <item x="4326"/>
        <item x="583"/>
        <item x="3336"/>
        <item x="3563"/>
        <item x="322"/>
        <item x="2653"/>
        <item x="3184"/>
        <item x="1955"/>
        <item x="1470"/>
        <item x="31"/>
        <item x="777"/>
        <item x="2103"/>
        <item x="2102"/>
        <item x="30"/>
        <item x="4713"/>
        <item x="4174"/>
        <item x="388"/>
        <item x="1306"/>
        <item x="1506"/>
        <item x="2234"/>
        <item x="2652"/>
        <item x="2992"/>
        <item x="2361"/>
        <item x="4325"/>
        <item x="29"/>
        <item x="3468"/>
        <item x="776"/>
        <item x="775"/>
        <item x="3335"/>
        <item x="3183"/>
        <item x="4417"/>
        <item x="2233"/>
        <item x="4173"/>
        <item x="3467"/>
        <item x="387"/>
        <item x="321"/>
        <item x="1505"/>
        <item x="207"/>
        <item x="2518"/>
        <item x="206"/>
        <item x="4585"/>
        <item x="1954"/>
        <item x="4172"/>
        <item x="3182"/>
        <item x="4171"/>
        <item x="2232"/>
        <item x="3896"/>
        <item x="1172"/>
        <item x="2065"/>
        <item x="205"/>
        <item x="4324"/>
        <item x="4323"/>
        <item x="774"/>
        <item x="1504"/>
        <item x="2231"/>
        <item x="773"/>
        <item x="28"/>
        <item x="992"/>
        <item x="2064"/>
        <item x="2517"/>
        <item x="1171"/>
        <item x="3895"/>
        <item x="3033"/>
        <item x="2101"/>
        <item x="1644"/>
        <item x="3739"/>
        <item x="772"/>
        <item x="3894"/>
        <item x="1953"/>
        <item x="991"/>
        <item x="4712"/>
        <item x="386"/>
        <item x="2831"/>
        <item x="3738"/>
        <item x="3334"/>
        <item x="1170"/>
        <item x="582"/>
        <item x="1169"/>
        <item x="1168"/>
        <item x="1503"/>
        <item x="2830"/>
        <item x="1167"/>
        <item x="3466"/>
        <item x="1643"/>
        <item x="4453"/>
        <item x="990"/>
        <item x="1355"/>
        <item x="771"/>
        <item x="3604"/>
        <item x="1952"/>
        <item x="204"/>
        <item x="4052"/>
        <item x="3893"/>
        <item x="4584"/>
        <item x="1642"/>
        <item x="2100"/>
        <item x="1951"/>
        <item x="3181"/>
        <item x="770"/>
        <item x="385"/>
        <item x="3333"/>
        <item x="2099"/>
        <item x="581"/>
        <item x="3603"/>
        <item x="3892"/>
        <item x="2829"/>
        <item x="580"/>
        <item x="3737"/>
        <item x="3032"/>
        <item x="384"/>
        <item x="3031"/>
        <item x="3602"/>
        <item x="4322"/>
        <item x="2360"/>
        <item x="4321"/>
        <item x="383"/>
        <item x="382"/>
        <item x="3030"/>
        <item x="4320"/>
        <item x="1166"/>
        <item x="3180"/>
        <item x="1793"/>
        <item x="2828"/>
        <item x="203"/>
        <item x="381"/>
        <item x="4711"/>
        <item x="1641"/>
        <item x="2516"/>
        <item x="3465"/>
        <item x="3029"/>
        <item x="3028"/>
        <item x="2515"/>
        <item x="3027"/>
        <item x="4710"/>
        <item x="380"/>
        <item x="1165"/>
        <item x="2991"/>
        <item x="1759"/>
        <item x="3464"/>
        <item x="1792"/>
        <item x="202"/>
        <item x="4170"/>
        <item x="27"/>
        <item x="1164"/>
        <item x="2230"/>
        <item x="769"/>
        <item x="3463"/>
        <item x="3179"/>
        <item x="579"/>
        <item x="1354"/>
        <item x="4452"/>
        <item x="2514"/>
        <item x="3462"/>
        <item x="4583"/>
        <item x="3332"/>
        <item x="201"/>
        <item x="3026"/>
        <item x="1353"/>
        <item x="1502"/>
        <item x="3891"/>
        <item x="2359"/>
        <item x="4051"/>
        <item x="578"/>
        <item x="4709"/>
        <item x="1352"/>
        <item x="3178"/>
        <item x="3461"/>
        <item x="577"/>
        <item x="4416"/>
        <item x="1163"/>
        <item x="3460"/>
        <item x="1791"/>
        <item x="26"/>
        <item x="2651"/>
        <item x="3331"/>
        <item x="4582"/>
        <item x="576"/>
        <item x="4169"/>
        <item x="4674"/>
        <item x="2358"/>
        <item x="379"/>
        <item x="1603"/>
        <item x="1640"/>
        <item x="575"/>
        <item x="3025"/>
        <item x="1501"/>
        <item x="1351"/>
        <item x="4827"/>
        <item x="1162"/>
        <item x="4581"/>
        <item x="3601"/>
        <item x="2098"/>
        <item x="3459"/>
        <item x="2827"/>
        <item x="1950"/>
        <item x="989"/>
        <item x="1350"/>
        <item x="3177"/>
        <item x="2513"/>
        <item x="4580"/>
        <item x="1790"/>
        <item x="1349"/>
        <item x="3600"/>
        <item x="4319"/>
        <item x="3024"/>
        <item x="4708"/>
        <item x="378"/>
        <item x="574"/>
        <item x="1161"/>
        <item x="3458"/>
        <item x="200"/>
        <item x="1949"/>
        <item x="3176"/>
        <item x="4318"/>
        <item x="1160"/>
        <item x="573"/>
        <item x="3023"/>
        <item x="4707"/>
        <item x="4317"/>
        <item x="377"/>
        <item x="25"/>
        <item x="2650"/>
        <item x="1500"/>
        <item x="1159"/>
        <item x="4451"/>
        <item x="4050"/>
        <item x="3599"/>
        <item x="4049"/>
        <item x="3457"/>
        <item x="4706"/>
        <item x="2229"/>
        <item x="1129"/>
        <item x="3330"/>
        <item x="4048"/>
        <item x="4450"/>
        <item x="1499"/>
        <item x="2097"/>
        <item x="1348"/>
        <item x="1158"/>
        <item x="4579"/>
        <item x="3598"/>
        <item x="24"/>
        <item x="768"/>
        <item x="1157"/>
        <item x="3297"/>
        <item x="23"/>
        <item x="2357"/>
        <item x="4449"/>
        <item x="167"/>
        <item x="376"/>
        <item x="3698"/>
        <item x="2826"/>
        <item x="22"/>
        <item x="4705"/>
        <item x="1639"/>
        <item x="3329"/>
        <item x="572"/>
        <item x="3890"/>
        <item x="571"/>
        <item x="1156"/>
        <item x="4578"/>
        <item x="3328"/>
        <item x="199"/>
        <item x="375"/>
        <item x="1789"/>
        <item x="2356"/>
        <item x="2096"/>
        <item x="1155"/>
        <item x="2825"/>
        <item x="4704"/>
        <item x="3889"/>
        <item x="3597"/>
        <item x="21"/>
        <item x="2824"/>
        <item x="4168"/>
        <item x="2228"/>
        <item x="4316"/>
        <item x="198"/>
        <item x="767"/>
        <item x="2783"/>
        <item x="3456"/>
        <item x="2355"/>
        <item x="4577"/>
        <item x="3327"/>
        <item x="374"/>
        <item x="20"/>
        <item x="2095"/>
        <item x="4448"/>
        <item x="4703"/>
        <item x="3736"/>
        <item x="4576"/>
        <item x="2619"/>
        <item x="2823"/>
        <item x="988"/>
        <item x="19"/>
        <item x="570"/>
        <item x="373"/>
        <item x="4702"/>
        <item x="1498"/>
        <item x="372"/>
        <item x="2822"/>
        <item x="2094"/>
        <item x="4047"/>
        <item x="4167"/>
        <item x="766"/>
        <item x="3175"/>
        <item x="1497"/>
        <item x="2478"/>
        <item x="3326"/>
        <item x="3596"/>
        <item x="765"/>
        <item x="2227"/>
        <item x="3735"/>
        <item x="2821"/>
        <item x="569"/>
        <item x="4166"/>
        <item x="568"/>
        <item x="3734"/>
        <item x="3022"/>
        <item x="2649"/>
        <item x="3455"/>
        <item x="3174"/>
        <item x="4315"/>
        <item x="197"/>
        <item x="2354"/>
        <item x="2648"/>
        <item x="4046"/>
        <item x="1788"/>
        <item x="567"/>
        <item x="196"/>
        <item x="2782"/>
        <item x="4314"/>
        <item x="4045"/>
        <item x="4447"/>
        <item x="4044"/>
        <item x="4313"/>
        <item x="764"/>
        <item x="371"/>
        <item x="18"/>
        <item x="566"/>
        <item x="4701"/>
        <item x="3173"/>
        <item x="3325"/>
        <item x="2353"/>
        <item x="2512"/>
        <item x="2511"/>
        <item x="2352"/>
        <item x="3733"/>
        <item x="370"/>
        <item x="17"/>
        <item x="369"/>
        <item x="987"/>
        <item x="3296"/>
        <item x="2351"/>
        <item x="3172"/>
        <item x="1496"/>
        <item x="2820"/>
        <item x="368"/>
        <item x="4043"/>
        <item x="2226"/>
        <item x="1638"/>
        <item x="3732"/>
        <item x="1787"/>
        <item x="1469"/>
        <item x="3171"/>
        <item x="3021"/>
        <item x="565"/>
        <item x="16"/>
        <item x="3595"/>
        <item x="3170"/>
        <item x="763"/>
        <item x="3454"/>
        <item x="195"/>
        <item x="1347"/>
        <item x="2819"/>
        <item x="4165"/>
        <item x="15"/>
        <item x="1948"/>
        <item x="4446"/>
        <item x="986"/>
        <item x="367"/>
        <item x="3020"/>
        <item x="3562"/>
        <item x="2647"/>
        <item x="985"/>
        <item x="2225"/>
        <item x="3324"/>
        <item x="2350"/>
        <item x="2093"/>
        <item x="1346"/>
        <item x="3731"/>
        <item x="3019"/>
        <item x="14"/>
        <item x="4445"/>
        <item x="4575"/>
        <item x="1154"/>
        <item x="366"/>
        <item x="762"/>
        <item x="3323"/>
        <item x="3730"/>
        <item x="13"/>
        <item x="4312"/>
        <item x="3888"/>
        <item x="564"/>
        <item x="2646"/>
        <item x="3594"/>
        <item x="3729"/>
        <item x="3728"/>
        <item x="1786"/>
        <item x="3453"/>
        <item x="3887"/>
        <item x="1637"/>
        <item x="4164"/>
        <item x="761"/>
        <item x="2645"/>
        <item x="365"/>
        <item x="1495"/>
        <item x="4574"/>
        <item x="984"/>
        <item x="2092"/>
        <item x="3886"/>
        <item x="4700"/>
        <item x="2224"/>
        <item x="2510"/>
        <item x="3322"/>
        <item x="12"/>
        <item x="1636"/>
        <item x="1153"/>
        <item x="3452"/>
        <item x="4699"/>
        <item x="2091"/>
        <item x="1152"/>
        <item x="2818"/>
        <item x="364"/>
        <item x="760"/>
        <item x="1494"/>
        <item x="3593"/>
        <item x="3018"/>
        <item x="1151"/>
        <item x="4311"/>
        <item x="2817"/>
        <item x="1128"/>
        <item x="1345"/>
        <item x="3017"/>
        <item x="3321"/>
        <item x="1493"/>
        <item x="2509"/>
        <item x="2349"/>
        <item x="759"/>
        <item x="3320"/>
        <item x="2090"/>
        <item x="983"/>
        <item x="2816"/>
        <item x="758"/>
        <item x="1635"/>
        <item x="363"/>
        <item x="563"/>
        <item x="1150"/>
        <item x="2223"/>
        <item x="1492"/>
        <item x="4310"/>
        <item x="1634"/>
        <item x="4444"/>
        <item x="2508"/>
        <item x="362"/>
        <item x="3016"/>
        <item x="2815"/>
        <item x="3592"/>
        <item x="4288"/>
        <item x="361"/>
        <item x="2063"/>
        <item x="3169"/>
        <item x="3015"/>
        <item x="1758"/>
        <item x="3885"/>
        <item x="1491"/>
        <item x="982"/>
        <item x="2814"/>
        <item x="4309"/>
        <item x="3168"/>
        <item x="4698"/>
        <item x="4573"/>
        <item x="4697"/>
        <item x="4696"/>
        <item x="11"/>
        <item x="562"/>
        <item x="4443"/>
        <item x="3167"/>
        <item x="4442"/>
        <item x="360"/>
        <item x="194"/>
        <item x="2089"/>
        <item x="4441"/>
        <item x="1633"/>
        <item x="3014"/>
        <item x="10"/>
        <item x="2813"/>
        <item x="3591"/>
        <item x="3590"/>
        <item x="561"/>
        <item x="560"/>
        <item x="4572"/>
        <item x="559"/>
        <item x="359"/>
        <item x="2222"/>
        <item x="3884"/>
        <item x="3319"/>
        <item x="558"/>
        <item x="1785"/>
        <item x="4308"/>
        <item x="557"/>
        <item x="1632"/>
        <item x="2348"/>
        <item x="4440"/>
        <item x="2812"/>
        <item x="2811"/>
        <item x="1305"/>
        <item x="981"/>
        <item x="3166"/>
        <item x="3883"/>
        <item x="1490"/>
        <item x="1631"/>
        <item x="1344"/>
        <item x="1630"/>
        <item x="1629"/>
        <item x="2221"/>
        <item x="3882"/>
        <item x="3429"/>
        <item x="2088"/>
        <item x="3697"/>
        <item x="3589"/>
        <item x="2347"/>
        <item x="2062"/>
        <item x="3727"/>
        <item x="3318"/>
        <item x="2810"/>
        <item x="1149"/>
        <item x="1343"/>
        <item x="2087"/>
        <item x="4163"/>
        <item x="1342"/>
        <item x="2507"/>
        <item x="757"/>
        <item x="2809"/>
        <item x="4673"/>
        <item x="980"/>
        <item x="2644"/>
        <item x="979"/>
        <item x="358"/>
        <item x="978"/>
        <item x="3165"/>
        <item x="3164"/>
        <item x="357"/>
        <item x="556"/>
        <item x="3588"/>
        <item x="1341"/>
        <item x="356"/>
        <item x="3587"/>
        <item x="1148"/>
        <item x="3726"/>
        <item x="3317"/>
        <item x="1628"/>
        <item x="977"/>
        <item x="1627"/>
        <item x="756"/>
        <item x="355"/>
        <item x="1340"/>
        <item x="3316"/>
        <item x="354"/>
        <item x="3881"/>
        <item x="1147"/>
        <item x="3315"/>
        <item x="2506"/>
        <item x="4307"/>
        <item x="1146"/>
        <item x="3163"/>
        <item x="3586"/>
        <item x="4695"/>
        <item x="353"/>
        <item x="1145"/>
        <item x="1339"/>
        <item x="755"/>
        <item x="754"/>
        <item x="193"/>
        <item x="352"/>
        <item x="4571"/>
        <item x="2346"/>
        <item x="4570"/>
        <item x="1626"/>
        <item x="3162"/>
        <item x="4042"/>
        <item x="2505"/>
        <item x="976"/>
        <item x="9"/>
        <item x="1489"/>
        <item x="555"/>
        <item x="2618"/>
        <item x="3161"/>
        <item x="3013"/>
        <item x="975"/>
        <item x="192"/>
        <item x="3295"/>
        <item x="3314"/>
        <item x="4415"/>
        <item x="4306"/>
        <item x="4439"/>
        <item x="1625"/>
        <item x="3160"/>
        <item x="351"/>
        <item x="3880"/>
        <item x="8"/>
        <item x="4694"/>
        <item x="4041"/>
        <item x="3725"/>
        <item x="3159"/>
        <item x="1144"/>
        <item x="2220"/>
        <item x="3724"/>
        <item x="4693"/>
        <item x="1143"/>
        <item x="1142"/>
        <item x="3585"/>
        <item x="4692"/>
        <item x="1784"/>
        <item x="1338"/>
        <item x="2219"/>
        <item x="1337"/>
        <item x="4691"/>
        <item x="3012"/>
        <item x="3313"/>
        <item x="554"/>
        <item x="3158"/>
        <item x="2808"/>
        <item x="4162"/>
        <item x="2345"/>
        <item x="974"/>
        <item x="753"/>
        <item x="2643"/>
        <item x="4569"/>
        <item x="2218"/>
        <item x="4438"/>
        <item x="3294"/>
        <item x="3451"/>
        <item x="752"/>
        <item x="2217"/>
        <item x="1468"/>
        <item x="2086"/>
        <item x="553"/>
        <item x="552"/>
        <item x="2504"/>
        <item x="3450"/>
        <item x="2216"/>
        <item x="2503"/>
        <item x="4161"/>
        <item x="3312"/>
        <item x="191"/>
        <item x="3723"/>
        <item x="4437"/>
        <item x="973"/>
        <item x="3311"/>
        <item x="7"/>
        <item x="1624"/>
        <item x="2502"/>
        <item x="2807"/>
        <item x="4414"/>
        <item x="3584"/>
        <item x="2501"/>
        <item x="4413"/>
        <item x="4436"/>
        <item x="4305"/>
        <item x="3449"/>
        <item x="4826"/>
        <item x="2806"/>
        <item x="3310"/>
        <item x="1141"/>
        <item x="2215"/>
        <item x="3133"/>
        <item x="1336"/>
        <item x="3583"/>
        <item x="1623"/>
        <item x="2500"/>
        <item x="2085"/>
        <item x="4568"/>
        <item x="972"/>
        <item x="751"/>
        <item x="3309"/>
        <item x="971"/>
        <item x="1947"/>
        <item x="2617"/>
        <item x="1757"/>
        <item x="2084"/>
        <item x="2616"/>
        <item x="3879"/>
        <item x="2499"/>
        <item x="4304"/>
        <item x="3582"/>
        <item x="4672"/>
        <item x="1335"/>
        <item x="750"/>
        <item x="350"/>
        <item x="2498"/>
        <item x="3448"/>
        <item x="2214"/>
        <item x="1140"/>
        <item x="4303"/>
        <item x="551"/>
        <item x="349"/>
        <item x="1488"/>
        <item x="3308"/>
        <item x="749"/>
        <item x="4435"/>
        <item x="2213"/>
        <item x="4040"/>
        <item x="4690"/>
        <item x="2642"/>
        <item x="2805"/>
        <item x="190"/>
        <item x="2212"/>
        <item x="4160"/>
        <item x="2804"/>
        <item x="2497"/>
        <item x="348"/>
        <item x="4159"/>
        <item x="970"/>
        <item x="3307"/>
        <item x="2803"/>
        <item x="3878"/>
        <item x="3011"/>
        <item x="969"/>
        <item x="1622"/>
        <item x="4287"/>
        <item x="347"/>
        <item x="968"/>
        <item x="2061"/>
        <item x="4039"/>
        <item x="4158"/>
        <item x="6"/>
        <item x="1487"/>
        <item x="1467"/>
        <item x="1783"/>
        <item x="3696"/>
        <item x="4434"/>
        <item x="4038"/>
        <item x="1334"/>
        <item x="967"/>
        <item x="2496"/>
        <item x="3306"/>
        <item x="1946"/>
        <item x="2495"/>
        <item x="5"/>
        <item x="1333"/>
        <item x="748"/>
        <item x="2494"/>
        <item x="3722"/>
        <item x="1945"/>
        <item x="966"/>
        <item x="4567"/>
        <item x="4689"/>
        <item x="2477"/>
        <item x="3581"/>
        <item x="2493"/>
        <item x="1304"/>
        <item x="3157"/>
        <item x="965"/>
        <item x="4037"/>
        <item x="2211"/>
        <item x="942"/>
        <item x="3721"/>
        <item x="2083"/>
        <item x="3156"/>
        <item x="4433"/>
        <item x="2615"/>
        <item x="3155"/>
        <item x="1944"/>
        <item x="346"/>
        <item x="1782"/>
        <item x="3580"/>
        <item x="4302"/>
        <item x="345"/>
        <item x="4825"/>
        <item x="747"/>
        <item x="3447"/>
        <item x="189"/>
        <item x="3446"/>
        <item x="1781"/>
        <item x="964"/>
        <item x="3010"/>
        <item x="4824"/>
        <item x="344"/>
        <item x="2082"/>
        <item x="2781"/>
        <item x="2210"/>
        <item x="3720"/>
        <item x="2802"/>
        <item x="3293"/>
        <item x="963"/>
        <item x="1621"/>
        <item x="2801"/>
        <item x="1928"/>
        <item x="343"/>
        <item x="188"/>
        <item x="342"/>
        <item x="2209"/>
        <item x="187"/>
        <item x="2208"/>
        <item x="341"/>
        <item x="1139"/>
        <item x="3009"/>
        <item x="962"/>
        <item x="961"/>
        <item x="3860"/>
        <item x="3154"/>
        <item x="2800"/>
        <item x="2081"/>
        <item x="1138"/>
        <item x="2080"/>
        <item x="1486"/>
        <item x="186"/>
        <item x="1332"/>
        <item x="3305"/>
        <item x="4688"/>
        <item x="2641"/>
        <item x="4432"/>
        <item x="3008"/>
        <item x="1780"/>
        <item x="3877"/>
        <item x="2207"/>
        <item x="2206"/>
        <item x="960"/>
        <item x="4566"/>
        <item x="2079"/>
        <item x="2078"/>
        <item x="2799"/>
        <item x="959"/>
        <item x="4157"/>
        <item x="1485"/>
        <item x="3719"/>
        <item x="2205"/>
        <item x="2798"/>
        <item x="3445"/>
        <item x="1620"/>
        <item x="746"/>
        <item x="3718"/>
        <item x="3876"/>
        <item x="3153"/>
        <item x="340"/>
        <item x="4301"/>
        <item x="3007"/>
        <item x="1331"/>
        <item x="2797"/>
        <item x="3152"/>
        <item x="3875"/>
        <item x="2077"/>
        <item x="550"/>
        <item x="958"/>
        <item x="1484"/>
        <item x="4"/>
        <item x="2204"/>
        <item x="3304"/>
        <item x="3151"/>
        <item x="957"/>
        <item x="3150"/>
        <item x="3149"/>
        <item x="1619"/>
        <item x="1483"/>
        <item x="549"/>
        <item x="4300"/>
        <item x="3006"/>
        <item x="2640"/>
        <item x="3148"/>
        <item x="2076"/>
        <item x="185"/>
        <item x="1927"/>
        <item x="1303"/>
        <item x="3005"/>
        <item x="3147"/>
        <item x="339"/>
        <item x="4299"/>
        <item x="1330"/>
        <item x="1779"/>
        <item x="4298"/>
        <item x="2796"/>
        <item x="184"/>
        <item x="1943"/>
        <item x="2639"/>
        <item x="183"/>
        <item x="3146"/>
        <item x="3"/>
        <item x="1618"/>
        <item x="3145"/>
        <item x="4036"/>
        <item x="1778"/>
        <item x="3444"/>
        <item x="2638"/>
        <item x="3004"/>
        <item x="320"/>
        <item x="3859"/>
        <item x="2637"/>
        <item x="4431"/>
        <item x="1137"/>
        <item x="3428"/>
        <item x="1617"/>
        <item x="1482"/>
        <item x="4565"/>
        <item x="3874"/>
        <item x="1602"/>
        <item x="2636"/>
        <item x="1616"/>
        <item x="956"/>
        <item x="745"/>
        <item x="3443"/>
        <item x="3717"/>
        <item x="2"/>
        <item x="4430"/>
        <item x="338"/>
        <item x="548"/>
        <item x="3579"/>
        <item x="1777"/>
        <item x="2075"/>
        <item x="744"/>
        <item x="3442"/>
        <item x="1615"/>
        <item x="3003"/>
        <item x="2795"/>
        <item x="4029"/>
        <item x="4671"/>
        <item x="3716"/>
        <item x="536"/>
        <item x="1614"/>
        <item x="2334"/>
        <item x="1481"/>
        <item x="3715"/>
        <item x="3144"/>
        <item x="2990"/>
        <item x="3143"/>
        <item x="1329"/>
        <item x="3002"/>
        <item x="2794"/>
        <item x="3578"/>
        <item x="1480"/>
        <item x="2074"/>
        <item x="337"/>
        <item x="4297"/>
        <item x="547"/>
        <item x="2203"/>
        <item x="4035"/>
        <item x="4429"/>
        <item x="2793"/>
        <item x="4034"/>
        <item x="3441"/>
        <item x="4687"/>
        <item x="1"/>
        <item x="955"/>
        <item x="3714"/>
        <item x="954"/>
        <item x="4033"/>
        <item x="4156"/>
        <item x="3873"/>
        <item x="2073"/>
        <item x="1776"/>
        <item x="2492"/>
        <item x="0"/>
        <item x="4155"/>
        <item x="3577"/>
        <item x="3872"/>
        <item x="953"/>
        <item t="default"/>
      </items>
    </pivotField>
    <pivotField showAll="0">
      <items count="49">
        <item x="24"/>
        <item x="27"/>
        <item x="5"/>
        <item x="1"/>
        <item x="25"/>
        <item x="2"/>
        <item x="39"/>
        <item x="29"/>
        <item x="45"/>
        <item x="16"/>
        <item x="0"/>
        <item x="36"/>
        <item x="35"/>
        <item x="43"/>
        <item x="30"/>
        <item x="37"/>
        <item x="4"/>
        <item x="3"/>
        <item x="12"/>
        <item x="11"/>
        <item x="21"/>
        <item x="15"/>
        <item x="41"/>
        <item x="14"/>
        <item x="19"/>
        <item x="22"/>
        <item x="17"/>
        <item x="47"/>
        <item x="8"/>
        <item x="34"/>
        <item x="23"/>
        <item x="13"/>
        <item x="28"/>
        <item x="6"/>
        <item x="42"/>
        <item x="20"/>
        <item x="26"/>
        <item x="32"/>
        <item x="46"/>
        <item x="10"/>
        <item x="40"/>
        <item x="18"/>
        <item x="31"/>
        <item x="33"/>
        <item x="9"/>
        <item x="38"/>
        <item x="44"/>
        <item x="7"/>
        <item t="default"/>
      </items>
    </pivotField>
    <pivotField dataField="1" showAll="0"/>
    <pivotField showAll="0">
      <items count="8">
        <item x="3"/>
        <item x="4"/>
        <item x="1"/>
        <item x="2"/>
        <item x="6"/>
        <item x="5"/>
        <item x="0"/>
        <item t="default"/>
      </items>
    </pivotField>
    <pivotField axis="axisPage" showAll="0">
      <items count="8">
        <item x="4"/>
        <item x="0"/>
        <item x="1"/>
        <item x="2"/>
        <item x="3"/>
        <item x="6"/>
        <item x="5"/>
        <item t="default"/>
      </items>
    </pivotField>
    <pivotField axis="axisRow" showAll="0">
      <items count="13">
        <item x="7"/>
        <item x="0"/>
        <item x="11"/>
        <item x="3"/>
        <item x="8"/>
        <item x="4"/>
        <item x="1"/>
        <item x="10"/>
        <item x="6"/>
        <item x="9"/>
        <item x="2"/>
        <item x="5"/>
        <item t="default"/>
      </items>
    </pivotField>
    <pivotField showAll="0"/>
    <pivotField showAll="0"/>
    <pivotField showAll="0"/>
    <pivotField showAll="0"/>
    <pivotField numFmtId="44" showAll="0"/>
    <pivotField axis="axisCol" showAll="0">
      <items count="8">
        <item x="3"/>
        <item x="4"/>
        <item x="5"/>
        <item x="6"/>
        <item x="0"/>
        <item x="1"/>
        <item x="2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7"/>
  </rowFields>
  <rowItems count="5">
    <i>
      <x v="2"/>
    </i>
    <i>
      <x v="3"/>
    </i>
    <i>
      <x v="6"/>
    </i>
    <i>
      <x v="10"/>
    </i>
    <i t="grand">
      <x/>
    </i>
  </rowItems>
  <colFields count="1">
    <field x="1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6" item="2" hier="-1"/>
  </pageFields>
  <dataFields count="1">
    <dataField name="Sum of Qty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3B7BC8-9DC4-4D98-818F-10B7F9EFF13D}" name="TrendAnalysis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15:X1485" firstHeaderRow="1" firstDataRow="2" firstDataCol="1" rowPageCount="1" colPageCount="1"/>
  <pivotFields count="17">
    <pivotField axis="axisRow" showAll="0" measureFilter="1">
      <items count="5903"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1302"/>
        <item x="1301"/>
        <item x="1300"/>
        <item x="1299"/>
        <item x="1298"/>
        <item x="1297"/>
        <item x="1296"/>
        <item x="1295"/>
        <item x="1294"/>
        <item x="1293"/>
        <item x="1292"/>
        <item x="1291"/>
        <item x="1290"/>
        <item x="1289"/>
        <item x="1288"/>
        <item x="1287"/>
        <item x="1286"/>
        <item x="1285"/>
        <item x="1284"/>
        <item x="1283"/>
        <item x="1282"/>
        <item x="1281"/>
        <item x="1280"/>
        <item x="1279"/>
        <item x="1278"/>
        <item x="1277"/>
        <item x="1276"/>
        <item x="1275"/>
        <item x="1274"/>
        <item x="1273"/>
        <item x="1272"/>
        <item x="1271"/>
        <item x="1270"/>
        <item x="1269"/>
        <item x="1268"/>
        <item x="1267"/>
        <item x="1266"/>
        <item x="1265"/>
        <item x="1264"/>
        <item x="1263"/>
        <item x="1262"/>
        <item x="1261"/>
        <item x="1260"/>
        <item x="1259"/>
        <item x="1258"/>
        <item x="1257"/>
        <item x="1256"/>
        <item x="1255"/>
        <item x="1254"/>
        <item x="1253"/>
        <item x="1252"/>
        <item x="1251"/>
        <item x="1250"/>
        <item x="1249"/>
        <item x="1248"/>
        <item x="1247"/>
        <item x="1246"/>
        <item x="1245"/>
        <item x="1244"/>
        <item x="1243"/>
        <item x="1242"/>
        <item x="1241"/>
        <item x="1240"/>
        <item x="1239"/>
        <item x="1238"/>
        <item x="1237"/>
        <item x="1236"/>
        <item x="1235"/>
        <item x="1234"/>
        <item x="1233"/>
        <item x="1232"/>
        <item x="1231"/>
        <item x="1230"/>
        <item x="1229"/>
        <item x="1228"/>
        <item x="1227"/>
        <item x="1226"/>
        <item x="1225"/>
        <item x="1224"/>
        <item x="1223"/>
        <item x="1222"/>
        <item x="1221"/>
        <item x="1220"/>
        <item x="1219"/>
        <item x="1218"/>
        <item x="1217"/>
        <item x="1216"/>
        <item x="1215"/>
        <item x="1214"/>
        <item x="1213"/>
        <item x="1212"/>
        <item x="1211"/>
        <item x="1210"/>
        <item x="1209"/>
        <item x="1208"/>
        <item x="1207"/>
        <item x="1206"/>
        <item x="1205"/>
        <item x="1204"/>
        <item x="1203"/>
        <item x="1202"/>
        <item x="1201"/>
        <item x="1200"/>
        <item x="1199"/>
        <item x="1198"/>
        <item x="1197"/>
        <item x="1196"/>
        <item x="1195"/>
        <item x="1194"/>
        <item x="1193"/>
        <item x="1192"/>
        <item x="1191"/>
        <item x="1190"/>
        <item x="1189"/>
        <item x="1188"/>
        <item x="1187"/>
        <item x="1186"/>
        <item x="1185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6"/>
        <item x="1165"/>
        <item x="1164"/>
        <item x="1163"/>
        <item x="1162"/>
        <item x="1161"/>
        <item x="1160"/>
        <item x="1159"/>
        <item x="1158"/>
        <item x="1157"/>
        <item x="1156"/>
        <item x="1155"/>
        <item x="1154"/>
        <item x="1153"/>
        <item x="1152"/>
        <item x="1151"/>
        <item x="1150"/>
        <item x="1149"/>
        <item x="1148"/>
        <item x="1147"/>
        <item x="1146"/>
        <item x="1145"/>
        <item x="1144"/>
        <item x="1143"/>
        <item x="1142"/>
        <item x="1141"/>
        <item x="1140"/>
        <item x="1139"/>
        <item x="1138"/>
        <item x="1137"/>
        <item x="1136"/>
        <item x="1135"/>
        <item x="1134"/>
        <item x="1133"/>
        <item x="1132"/>
        <item x="1131"/>
        <item x="1130"/>
        <item x="1129"/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521"/>
        <item x="1520"/>
        <item x="1519"/>
        <item x="1518"/>
        <item x="1517"/>
        <item x="1516"/>
        <item x="1515"/>
        <item x="1514"/>
        <item x="1513"/>
        <item x="1512"/>
        <item x="1511"/>
        <item x="1510"/>
        <item x="1509"/>
        <item x="1508"/>
        <item x="1507"/>
        <item x="1506"/>
        <item x="1505"/>
        <item x="1504"/>
        <item x="1503"/>
        <item x="1502"/>
        <item x="1501"/>
        <item x="1500"/>
        <item x="1499"/>
        <item x="1498"/>
        <item x="1497"/>
        <item x="1496"/>
        <item x="1495"/>
        <item x="1494"/>
        <item x="1493"/>
        <item x="1492"/>
        <item x="1491"/>
        <item x="1490"/>
        <item x="1489"/>
        <item x="1488"/>
        <item x="1487"/>
        <item x="1486"/>
        <item x="1485"/>
        <item x="1484"/>
        <item x="1483"/>
        <item x="1482"/>
        <item x="1481"/>
        <item x="1480"/>
        <item x="1479"/>
        <item x="1478"/>
        <item x="1477"/>
        <item x="1476"/>
        <item x="1475"/>
        <item x="1474"/>
        <item x="1473"/>
        <item x="1472"/>
        <item x="1471"/>
        <item x="1470"/>
        <item x="1469"/>
        <item x="1468"/>
        <item x="1467"/>
        <item x="1466"/>
        <item x="1465"/>
        <item x="1464"/>
        <item x="1463"/>
        <item x="1462"/>
        <item x="1461"/>
        <item x="1460"/>
        <item x="1459"/>
        <item x="1458"/>
        <item x="1457"/>
        <item x="1456"/>
        <item x="1455"/>
        <item x="1454"/>
        <item x="1453"/>
        <item x="1452"/>
        <item x="1451"/>
        <item x="1450"/>
        <item x="1449"/>
        <item x="1448"/>
        <item x="1447"/>
        <item x="1446"/>
        <item x="1445"/>
        <item x="1444"/>
        <item x="1443"/>
        <item x="1442"/>
        <item x="1441"/>
        <item x="1440"/>
        <item x="1439"/>
        <item x="1438"/>
        <item x="1437"/>
        <item x="1436"/>
        <item x="1435"/>
        <item x="1434"/>
        <item x="1433"/>
        <item x="1432"/>
        <item x="1431"/>
        <item x="1430"/>
        <item x="1429"/>
        <item x="1428"/>
        <item x="1427"/>
        <item x="1426"/>
        <item x="1425"/>
        <item x="1424"/>
        <item x="1423"/>
        <item x="1422"/>
        <item x="1421"/>
        <item x="1420"/>
        <item x="1419"/>
        <item x="1418"/>
        <item x="1417"/>
        <item x="1416"/>
        <item x="1415"/>
        <item x="1414"/>
        <item x="1413"/>
        <item x="1412"/>
        <item x="1411"/>
        <item x="1410"/>
        <item x="1409"/>
        <item x="1408"/>
        <item x="1407"/>
        <item x="1406"/>
        <item x="1405"/>
        <item x="1404"/>
        <item x="1403"/>
        <item x="1402"/>
        <item x="1401"/>
        <item x="1400"/>
        <item x="1399"/>
        <item x="1398"/>
        <item x="1397"/>
        <item x="1396"/>
        <item x="1395"/>
        <item x="1394"/>
        <item x="1393"/>
        <item x="1392"/>
        <item x="1391"/>
        <item x="1390"/>
        <item x="1389"/>
        <item x="1388"/>
        <item x="1387"/>
        <item x="1386"/>
        <item x="1385"/>
        <item x="1384"/>
        <item x="1383"/>
        <item x="1382"/>
        <item x="1381"/>
        <item x="1380"/>
        <item x="1379"/>
        <item x="1378"/>
        <item x="1377"/>
        <item x="1376"/>
        <item x="1375"/>
        <item x="1374"/>
        <item x="1373"/>
        <item x="1372"/>
        <item x="1371"/>
        <item x="1370"/>
        <item x="1369"/>
        <item x="1368"/>
        <item x="1367"/>
        <item x="1366"/>
        <item x="1365"/>
        <item x="1364"/>
        <item x="1363"/>
        <item x="1362"/>
        <item x="1361"/>
        <item x="1360"/>
        <item x="1359"/>
        <item x="1358"/>
        <item x="1357"/>
        <item x="1356"/>
        <item x="1355"/>
        <item x="1354"/>
        <item x="1353"/>
        <item x="1352"/>
        <item x="1351"/>
        <item x="1350"/>
        <item x="1349"/>
        <item x="1348"/>
        <item x="1347"/>
        <item x="1346"/>
        <item x="1345"/>
        <item x="1344"/>
        <item x="1343"/>
        <item x="1342"/>
        <item x="1341"/>
        <item x="1340"/>
        <item x="1339"/>
        <item x="1338"/>
        <item x="1337"/>
        <item x="1336"/>
        <item x="1335"/>
        <item x="1334"/>
        <item x="1333"/>
        <item x="1332"/>
        <item x="1331"/>
        <item x="1330"/>
        <item x="1329"/>
        <item x="1328"/>
        <item x="1327"/>
        <item x="1326"/>
        <item x="1325"/>
        <item x="1324"/>
        <item x="1323"/>
        <item x="1322"/>
        <item x="1321"/>
        <item x="1320"/>
        <item x="1319"/>
        <item x="1318"/>
        <item x="1317"/>
        <item x="1316"/>
        <item x="1315"/>
        <item x="1314"/>
        <item x="1313"/>
        <item x="1312"/>
        <item x="1311"/>
        <item x="1310"/>
        <item x="1309"/>
        <item x="1308"/>
        <item x="1307"/>
        <item x="1306"/>
        <item x="1305"/>
        <item x="1304"/>
        <item x="1303"/>
        <item x="1699"/>
        <item x="1698"/>
        <item x="1697"/>
        <item x="1696"/>
        <item x="1695"/>
        <item x="1694"/>
        <item x="1693"/>
        <item x="1692"/>
        <item x="1691"/>
        <item x="1690"/>
        <item x="1689"/>
        <item x="1688"/>
        <item x="1687"/>
        <item x="1686"/>
        <item x="1685"/>
        <item x="1684"/>
        <item x="1683"/>
        <item x="1682"/>
        <item x="1681"/>
        <item x="1680"/>
        <item x="1679"/>
        <item x="1678"/>
        <item x="1677"/>
        <item x="1676"/>
        <item x="1675"/>
        <item x="1674"/>
        <item x="1673"/>
        <item x="1672"/>
        <item x="1671"/>
        <item x="1670"/>
        <item x="1669"/>
        <item x="1668"/>
        <item x="1667"/>
        <item x="1666"/>
        <item x="1665"/>
        <item x="1664"/>
        <item x="1663"/>
        <item x="1662"/>
        <item x="1661"/>
        <item x="1660"/>
        <item x="1659"/>
        <item x="1658"/>
        <item x="1657"/>
        <item x="1656"/>
        <item x="1655"/>
        <item x="1654"/>
        <item x="1653"/>
        <item x="1652"/>
        <item x="1651"/>
        <item x="1650"/>
        <item x="1649"/>
        <item x="1648"/>
        <item x="1647"/>
        <item x="1646"/>
        <item x="1645"/>
        <item x="1644"/>
        <item x="1643"/>
        <item x="1642"/>
        <item x="1641"/>
        <item x="1640"/>
        <item x="1639"/>
        <item x="1638"/>
        <item x="1637"/>
        <item x="1636"/>
        <item x="1635"/>
        <item x="1634"/>
        <item x="1633"/>
        <item x="1632"/>
        <item x="1631"/>
        <item x="1630"/>
        <item x="1629"/>
        <item x="1628"/>
        <item x="1627"/>
        <item x="1626"/>
        <item x="1625"/>
        <item x="1624"/>
        <item x="1623"/>
        <item x="1622"/>
        <item x="1621"/>
        <item x="1620"/>
        <item x="1619"/>
        <item x="1618"/>
        <item x="1617"/>
        <item x="1616"/>
        <item x="1615"/>
        <item x="1614"/>
        <item x="1613"/>
        <item x="1612"/>
        <item x="1611"/>
        <item x="1610"/>
        <item x="1609"/>
        <item x="1608"/>
        <item x="1607"/>
        <item x="1606"/>
        <item x="1605"/>
        <item x="1604"/>
        <item x="1603"/>
        <item x="1602"/>
        <item x="1601"/>
        <item x="1600"/>
        <item x="1599"/>
        <item x="1598"/>
        <item x="1597"/>
        <item x="1596"/>
        <item x="1595"/>
        <item x="1594"/>
        <item x="1593"/>
        <item x="1592"/>
        <item x="1591"/>
        <item x="1590"/>
        <item x="1589"/>
        <item x="1588"/>
        <item x="1587"/>
        <item x="1586"/>
        <item x="1585"/>
        <item x="1584"/>
        <item x="1583"/>
        <item x="1582"/>
        <item x="1581"/>
        <item x="1580"/>
        <item x="1579"/>
        <item x="1578"/>
        <item x="1577"/>
        <item x="1576"/>
        <item x="1575"/>
        <item x="1574"/>
        <item x="1573"/>
        <item x="1572"/>
        <item x="1571"/>
        <item x="1570"/>
        <item x="1569"/>
        <item x="1568"/>
        <item x="1567"/>
        <item x="1566"/>
        <item x="1565"/>
        <item x="1564"/>
        <item x="1563"/>
        <item x="1562"/>
        <item x="1561"/>
        <item x="1560"/>
        <item x="1559"/>
        <item x="1558"/>
        <item x="1557"/>
        <item x="1556"/>
        <item x="1555"/>
        <item x="1554"/>
        <item x="1553"/>
        <item x="1552"/>
        <item x="1551"/>
        <item x="1550"/>
        <item x="1549"/>
        <item x="1548"/>
        <item x="1547"/>
        <item x="1546"/>
        <item x="1545"/>
        <item x="1544"/>
        <item x="1543"/>
        <item x="1542"/>
        <item x="1541"/>
        <item x="1540"/>
        <item x="1539"/>
        <item x="1538"/>
        <item x="1537"/>
        <item x="1536"/>
        <item x="1535"/>
        <item x="1534"/>
        <item x="1533"/>
        <item x="1532"/>
        <item x="1531"/>
        <item x="1530"/>
        <item x="1529"/>
        <item x="1528"/>
        <item x="1527"/>
        <item x="1526"/>
        <item x="1525"/>
        <item x="1524"/>
        <item x="1523"/>
        <item x="1522"/>
        <item x="1861"/>
        <item x="1860"/>
        <item x="1859"/>
        <item x="1858"/>
        <item x="1857"/>
        <item x="1856"/>
        <item x="1855"/>
        <item x="1854"/>
        <item x="1853"/>
        <item x="1852"/>
        <item x="1851"/>
        <item x="1850"/>
        <item x="1849"/>
        <item x="1848"/>
        <item x="1847"/>
        <item x="1846"/>
        <item x="1845"/>
        <item x="1844"/>
        <item x="1843"/>
        <item x="1842"/>
        <item x="1841"/>
        <item x="1840"/>
        <item x="1839"/>
        <item x="1838"/>
        <item x="1837"/>
        <item x="1836"/>
        <item x="1835"/>
        <item x="1834"/>
        <item x="1833"/>
        <item x="1832"/>
        <item x="1831"/>
        <item x="1830"/>
        <item x="1829"/>
        <item x="1828"/>
        <item x="1827"/>
        <item x="1826"/>
        <item x="1825"/>
        <item x="1824"/>
        <item x="1823"/>
        <item x="1822"/>
        <item x="1821"/>
        <item x="1820"/>
        <item x="1819"/>
        <item x="1818"/>
        <item x="1817"/>
        <item x="1816"/>
        <item x="1815"/>
        <item x="1814"/>
        <item x="1813"/>
        <item x="1812"/>
        <item x="1811"/>
        <item x="1810"/>
        <item x="1809"/>
        <item x="1808"/>
        <item x="1807"/>
        <item x="1806"/>
        <item x="1805"/>
        <item x="1804"/>
        <item x="1803"/>
        <item x="1802"/>
        <item x="1801"/>
        <item x="1800"/>
        <item x="1799"/>
        <item x="1798"/>
        <item x="1797"/>
        <item x="1796"/>
        <item x="1795"/>
        <item x="1794"/>
        <item x="1793"/>
        <item x="1792"/>
        <item x="1791"/>
        <item x="1790"/>
        <item x="1789"/>
        <item x="1788"/>
        <item x="1787"/>
        <item x="1786"/>
        <item x="1785"/>
        <item x="1784"/>
        <item x="1783"/>
        <item x="1782"/>
        <item x="1781"/>
        <item x="1780"/>
        <item x="1779"/>
        <item x="1778"/>
        <item x="1777"/>
        <item x="1776"/>
        <item x="1775"/>
        <item x="1774"/>
        <item x="1773"/>
        <item x="1772"/>
        <item x="1771"/>
        <item x="1770"/>
        <item x="1769"/>
        <item x="1768"/>
        <item x="1767"/>
        <item x="1766"/>
        <item x="1765"/>
        <item x="1764"/>
        <item x="1763"/>
        <item x="1762"/>
        <item x="1761"/>
        <item x="1760"/>
        <item x="1759"/>
        <item x="1758"/>
        <item x="1757"/>
        <item x="1756"/>
        <item x="1755"/>
        <item x="1754"/>
        <item x="1753"/>
        <item x="1752"/>
        <item x="1751"/>
        <item x="1750"/>
        <item x="1749"/>
        <item x="1748"/>
        <item x="1747"/>
        <item x="1746"/>
        <item x="1745"/>
        <item x="1744"/>
        <item x="1743"/>
        <item x="1742"/>
        <item x="1741"/>
        <item x="1740"/>
        <item x="1739"/>
        <item x="1738"/>
        <item x="1737"/>
        <item x="1736"/>
        <item x="1735"/>
        <item x="1734"/>
        <item x="1733"/>
        <item x="1732"/>
        <item x="1731"/>
        <item x="1730"/>
        <item x="1729"/>
        <item x="1728"/>
        <item x="1727"/>
        <item x="1726"/>
        <item x="1725"/>
        <item x="1724"/>
        <item x="1723"/>
        <item x="1722"/>
        <item x="1721"/>
        <item x="1720"/>
        <item x="1719"/>
        <item x="1718"/>
        <item x="1717"/>
        <item x="1716"/>
        <item x="1715"/>
        <item x="1714"/>
        <item x="1713"/>
        <item x="1712"/>
        <item x="1711"/>
        <item x="1710"/>
        <item x="1709"/>
        <item x="1708"/>
        <item x="1707"/>
        <item x="1706"/>
        <item x="1705"/>
        <item x="1704"/>
        <item x="1703"/>
        <item x="1702"/>
        <item x="1701"/>
        <item x="1700"/>
        <item x="2048"/>
        <item x="2047"/>
        <item x="2046"/>
        <item x="2045"/>
        <item x="2044"/>
        <item x="2043"/>
        <item x="2042"/>
        <item x="2041"/>
        <item x="2040"/>
        <item x="2039"/>
        <item x="2038"/>
        <item x="2037"/>
        <item x="2036"/>
        <item x="2035"/>
        <item x="2034"/>
        <item x="2033"/>
        <item x="2032"/>
        <item x="2031"/>
        <item x="2030"/>
        <item x="2029"/>
        <item x="2028"/>
        <item x="2027"/>
        <item x="2026"/>
        <item x="2025"/>
        <item x="2024"/>
        <item x="2023"/>
        <item x="2022"/>
        <item x="2021"/>
        <item x="2020"/>
        <item x="2019"/>
        <item x="2018"/>
        <item x="2017"/>
        <item x="2016"/>
        <item x="2015"/>
        <item x="2014"/>
        <item x="2013"/>
        <item x="2012"/>
        <item x="2011"/>
        <item x="2010"/>
        <item x="2009"/>
        <item x="2008"/>
        <item x="2007"/>
        <item x="2006"/>
        <item x="2005"/>
        <item x="2004"/>
        <item x="2003"/>
        <item x="2002"/>
        <item x="2001"/>
        <item x="2000"/>
        <item x="1999"/>
        <item x="1998"/>
        <item x="1997"/>
        <item x="1996"/>
        <item x="1995"/>
        <item x="1994"/>
        <item x="1993"/>
        <item x="1992"/>
        <item x="1991"/>
        <item x="1990"/>
        <item x="1989"/>
        <item x="1988"/>
        <item x="1987"/>
        <item x="1986"/>
        <item x="1985"/>
        <item x="1984"/>
        <item x="1983"/>
        <item x="1982"/>
        <item x="1981"/>
        <item x="1980"/>
        <item x="1979"/>
        <item x="1978"/>
        <item x="1977"/>
        <item x="1976"/>
        <item x="1975"/>
        <item x="1974"/>
        <item x="1973"/>
        <item x="1972"/>
        <item x="1971"/>
        <item x="1970"/>
        <item x="1969"/>
        <item x="1968"/>
        <item x="1967"/>
        <item x="1966"/>
        <item x="1965"/>
        <item x="1964"/>
        <item x="1963"/>
        <item x="1962"/>
        <item x="1961"/>
        <item x="1960"/>
        <item x="1959"/>
        <item x="1958"/>
        <item x="1957"/>
        <item x="1956"/>
        <item x="1955"/>
        <item x="1954"/>
        <item x="1953"/>
        <item x="1952"/>
        <item x="1951"/>
        <item x="1950"/>
        <item x="1949"/>
        <item x="1948"/>
        <item x="1947"/>
        <item x="1946"/>
        <item x="1945"/>
        <item x="1944"/>
        <item x="1943"/>
        <item x="1942"/>
        <item x="1941"/>
        <item x="1940"/>
        <item x="1939"/>
        <item x="1938"/>
        <item x="1937"/>
        <item x="1936"/>
        <item x="1935"/>
        <item x="1934"/>
        <item x="1933"/>
        <item x="1932"/>
        <item x="1931"/>
        <item x="1930"/>
        <item x="1929"/>
        <item x="1928"/>
        <item x="1927"/>
        <item x="1926"/>
        <item x="1925"/>
        <item x="1924"/>
        <item x="1923"/>
        <item x="1922"/>
        <item x="1921"/>
        <item x="1920"/>
        <item x="1919"/>
        <item x="1918"/>
        <item x="1917"/>
        <item x="1916"/>
        <item x="1915"/>
        <item x="1914"/>
        <item x="1913"/>
        <item x="1912"/>
        <item x="1911"/>
        <item x="1910"/>
        <item x="1909"/>
        <item x="1908"/>
        <item x="1907"/>
        <item x="1906"/>
        <item x="1905"/>
        <item x="1904"/>
        <item x="1903"/>
        <item x="1902"/>
        <item x="1901"/>
        <item x="1900"/>
        <item x="1899"/>
        <item x="1898"/>
        <item x="1897"/>
        <item x="1896"/>
        <item x="1895"/>
        <item x="1894"/>
        <item x="1893"/>
        <item x="1892"/>
        <item x="1891"/>
        <item x="1890"/>
        <item x="1889"/>
        <item x="1888"/>
        <item x="1887"/>
        <item x="1886"/>
        <item x="1885"/>
        <item x="1884"/>
        <item x="1883"/>
        <item x="1882"/>
        <item x="1881"/>
        <item x="1880"/>
        <item x="1879"/>
        <item x="1878"/>
        <item x="1877"/>
        <item x="1876"/>
        <item x="1875"/>
        <item x="1874"/>
        <item x="1873"/>
        <item x="1872"/>
        <item x="1871"/>
        <item x="1870"/>
        <item x="1869"/>
        <item x="1868"/>
        <item x="1867"/>
        <item x="1866"/>
        <item x="1865"/>
        <item x="1864"/>
        <item x="1863"/>
        <item x="1862"/>
        <item x="2242"/>
        <item x="2241"/>
        <item x="2240"/>
        <item x="2239"/>
        <item x="2238"/>
        <item x="2237"/>
        <item x="2236"/>
        <item x="2235"/>
        <item x="2234"/>
        <item x="2233"/>
        <item x="2232"/>
        <item x="2231"/>
        <item x="2230"/>
        <item x="2229"/>
        <item x="2228"/>
        <item x="2227"/>
        <item x="2226"/>
        <item x="2225"/>
        <item x="2224"/>
        <item x="2223"/>
        <item x="2222"/>
        <item x="2221"/>
        <item x="2220"/>
        <item x="2219"/>
        <item x="2218"/>
        <item x="2217"/>
        <item x="2216"/>
        <item x="2215"/>
        <item x="2214"/>
        <item x="2213"/>
        <item x="2212"/>
        <item x="2211"/>
        <item x="2210"/>
        <item x="2209"/>
        <item x="2208"/>
        <item x="2207"/>
        <item x="2206"/>
        <item x="2205"/>
        <item x="2204"/>
        <item x="2203"/>
        <item x="2202"/>
        <item x="2201"/>
        <item x="2200"/>
        <item x="2199"/>
        <item x="2198"/>
        <item x="2197"/>
        <item x="2196"/>
        <item x="2195"/>
        <item x="2194"/>
        <item x="2193"/>
        <item x="2192"/>
        <item x="2191"/>
        <item x="2190"/>
        <item x="2189"/>
        <item x="2188"/>
        <item x="2187"/>
        <item x="2186"/>
        <item x="2185"/>
        <item x="2184"/>
        <item x="2183"/>
        <item x="2182"/>
        <item x="2181"/>
        <item x="2180"/>
        <item x="2179"/>
        <item x="2178"/>
        <item x="2177"/>
        <item x="2176"/>
        <item x="2175"/>
        <item x="2174"/>
        <item x="2173"/>
        <item x="2172"/>
        <item x="2171"/>
        <item x="2170"/>
        <item x="2169"/>
        <item x="2168"/>
        <item x="2167"/>
        <item x="2166"/>
        <item x="2165"/>
        <item x="2164"/>
        <item x="2163"/>
        <item x="2162"/>
        <item x="2161"/>
        <item x="2160"/>
        <item x="2159"/>
        <item x="2158"/>
        <item x="2157"/>
        <item x="2156"/>
        <item x="2155"/>
        <item x="2154"/>
        <item x="2153"/>
        <item x="2152"/>
        <item x="2151"/>
        <item x="2150"/>
        <item x="2149"/>
        <item x="2148"/>
        <item x="2147"/>
        <item x="2146"/>
        <item x="2145"/>
        <item x="2144"/>
        <item x="2143"/>
        <item x="2142"/>
        <item x="2141"/>
        <item x="2140"/>
        <item x="2139"/>
        <item x="2138"/>
        <item x="2137"/>
        <item x="2136"/>
        <item x="2135"/>
        <item x="2134"/>
        <item x="2133"/>
        <item x="2132"/>
        <item x="2131"/>
        <item x="2130"/>
        <item x="2129"/>
        <item x="2128"/>
        <item x="2127"/>
        <item x="2126"/>
        <item x="2125"/>
        <item x="2124"/>
        <item x="2123"/>
        <item x="2122"/>
        <item x="2121"/>
        <item x="2120"/>
        <item x="2119"/>
        <item x="2118"/>
        <item x="2117"/>
        <item x="2116"/>
        <item x="2115"/>
        <item x="2114"/>
        <item x="2113"/>
        <item x="2112"/>
        <item x="2111"/>
        <item x="2110"/>
        <item x="2109"/>
        <item x="2108"/>
        <item x="2107"/>
        <item x="2106"/>
        <item x="2105"/>
        <item x="2104"/>
        <item x="2103"/>
        <item x="2102"/>
        <item x="2101"/>
        <item x="2100"/>
        <item x="2099"/>
        <item x="2098"/>
        <item x="2097"/>
        <item x="2096"/>
        <item x="2095"/>
        <item x="2094"/>
        <item x="2093"/>
        <item x="2092"/>
        <item x="2091"/>
        <item x="2090"/>
        <item x="2089"/>
        <item x="2088"/>
        <item x="2087"/>
        <item x="2086"/>
        <item x="2085"/>
        <item x="2084"/>
        <item x="2083"/>
        <item x="2082"/>
        <item x="2081"/>
        <item x="2080"/>
        <item x="2079"/>
        <item x="2078"/>
        <item x="2077"/>
        <item x="2076"/>
        <item x="2075"/>
        <item x="2074"/>
        <item x="2073"/>
        <item x="2072"/>
        <item x="2071"/>
        <item x="2070"/>
        <item x="2069"/>
        <item x="2068"/>
        <item x="2067"/>
        <item x="2066"/>
        <item x="2065"/>
        <item x="2064"/>
        <item x="2063"/>
        <item x="2062"/>
        <item x="2061"/>
        <item x="2060"/>
        <item x="2059"/>
        <item x="2058"/>
        <item x="2057"/>
        <item x="2056"/>
        <item x="2055"/>
        <item x="2054"/>
        <item x="2053"/>
        <item x="2052"/>
        <item x="2051"/>
        <item x="2050"/>
        <item x="2049"/>
        <item x="2402"/>
        <item x="2401"/>
        <item x="2400"/>
        <item x="2399"/>
        <item x="2398"/>
        <item x="2397"/>
        <item x="2396"/>
        <item x="2395"/>
        <item x="2394"/>
        <item x="2393"/>
        <item x="2392"/>
        <item x="2391"/>
        <item x="2390"/>
        <item x="2389"/>
        <item x="2388"/>
        <item x="2387"/>
        <item x="2386"/>
        <item x="2385"/>
        <item x="2384"/>
        <item x="2383"/>
        <item x="2382"/>
        <item x="2381"/>
        <item x="2380"/>
        <item x="2379"/>
        <item x="2378"/>
        <item x="2377"/>
        <item x="2376"/>
        <item x="2375"/>
        <item x="2374"/>
        <item x="2373"/>
        <item x="2372"/>
        <item x="2371"/>
        <item x="2370"/>
        <item x="2369"/>
        <item x="2368"/>
        <item x="2367"/>
        <item x="2366"/>
        <item x="2365"/>
        <item x="2364"/>
        <item x="2363"/>
        <item x="2362"/>
        <item x="2361"/>
        <item x="2360"/>
        <item x="2359"/>
        <item x="2358"/>
        <item x="2357"/>
        <item x="2356"/>
        <item x="2355"/>
        <item x="2354"/>
        <item x="2353"/>
        <item x="2352"/>
        <item x="2351"/>
        <item x="2350"/>
        <item x="2349"/>
        <item x="2348"/>
        <item x="2347"/>
        <item x="2346"/>
        <item x="2345"/>
        <item x="2344"/>
        <item x="2343"/>
        <item x="2342"/>
        <item x="2341"/>
        <item x="2340"/>
        <item x="2339"/>
        <item x="2338"/>
        <item x="2337"/>
        <item x="2336"/>
        <item x="2335"/>
        <item x="2334"/>
        <item x="2333"/>
        <item x="2332"/>
        <item x="2331"/>
        <item x="2330"/>
        <item x="2329"/>
        <item x="2328"/>
        <item x="2327"/>
        <item x="2326"/>
        <item x="2325"/>
        <item x="2324"/>
        <item x="2323"/>
        <item x="2322"/>
        <item x="2321"/>
        <item x="2320"/>
        <item x="2319"/>
        <item x="2318"/>
        <item x="2317"/>
        <item x="2316"/>
        <item x="2315"/>
        <item x="2314"/>
        <item x="2313"/>
        <item x="2312"/>
        <item x="2311"/>
        <item x="2310"/>
        <item x="2309"/>
        <item x="2308"/>
        <item x="2307"/>
        <item x="2306"/>
        <item x="2305"/>
        <item x="2304"/>
        <item x="2303"/>
        <item x="2302"/>
        <item x="2301"/>
        <item x="2300"/>
        <item x="2299"/>
        <item x="2298"/>
        <item x="2297"/>
        <item x="2296"/>
        <item x="2295"/>
        <item x="2294"/>
        <item x="2293"/>
        <item x="2292"/>
        <item x="2291"/>
        <item x="2290"/>
        <item x="2289"/>
        <item x="2288"/>
        <item x="2287"/>
        <item x="2286"/>
        <item x="2285"/>
        <item x="2284"/>
        <item x="2283"/>
        <item x="2282"/>
        <item x="2281"/>
        <item x="2280"/>
        <item x="2279"/>
        <item x="2278"/>
        <item x="2277"/>
        <item x="2276"/>
        <item x="2275"/>
        <item x="2274"/>
        <item x="2273"/>
        <item x="2272"/>
        <item x="2271"/>
        <item x="2270"/>
        <item x="2269"/>
        <item x="2268"/>
        <item x="2267"/>
        <item x="2266"/>
        <item x="2265"/>
        <item x="2264"/>
        <item x="2263"/>
        <item x="2262"/>
        <item x="2261"/>
        <item x="2260"/>
        <item x="2259"/>
        <item x="2258"/>
        <item x="2257"/>
        <item x="2256"/>
        <item x="2255"/>
        <item x="2254"/>
        <item x="2253"/>
        <item x="2252"/>
        <item x="2251"/>
        <item x="2250"/>
        <item x="2249"/>
        <item x="2248"/>
        <item x="2247"/>
        <item x="2246"/>
        <item x="2245"/>
        <item x="2244"/>
        <item x="2243"/>
        <item x="2553"/>
        <item x="2552"/>
        <item x="2551"/>
        <item x="2550"/>
        <item x="2549"/>
        <item x="2548"/>
        <item x="2547"/>
        <item x="2546"/>
        <item x="2545"/>
        <item x="2544"/>
        <item x="2543"/>
        <item x="2542"/>
        <item x="2541"/>
        <item x="2540"/>
        <item x="2539"/>
        <item x="2538"/>
        <item x="2537"/>
        <item x="2536"/>
        <item x="2535"/>
        <item x="2534"/>
        <item x="2533"/>
        <item x="2532"/>
        <item x="2531"/>
        <item x="2530"/>
        <item x="2529"/>
        <item x="2528"/>
        <item x="2527"/>
        <item x="2526"/>
        <item x="2525"/>
        <item x="2524"/>
        <item x="2523"/>
        <item x="2522"/>
        <item x="2521"/>
        <item x="2520"/>
        <item x="2519"/>
        <item x="2518"/>
        <item x="2517"/>
        <item x="2516"/>
        <item x="2515"/>
        <item x="2514"/>
        <item x="2513"/>
        <item x="2512"/>
        <item x="2511"/>
        <item x="2510"/>
        <item x="2509"/>
        <item x="2508"/>
        <item x="2507"/>
        <item x="2506"/>
        <item x="2505"/>
        <item x="2504"/>
        <item x="2503"/>
        <item x="2502"/>
        <item x="2501"/>
        <item x="2500"/>
        <item x="2499"/>
        <item x="2498"/>
        <item x="2497"/>
        <item x="2496"/>
        <item x="2495"/>
        <item x="2494"/>
        <item x="2493"/>
        <item x="2492"/>
        <item x="2491"/>
        <item x="2490"/>
        <item x="2489"/>
        <item x="2488"/>
        <item x="2487"/>
        <item x="2486"/>
        <item x="2485"/>
        <item x="2484"/>
        <item x="2483"/>
        <item x="2482"/>
        <item x="2481"/>
        <item x="2480"/>
        <item x="2479"/>
        <item x="2478"/>
        <item x="2477"/>
        <item x="2476"/>
        <item x="2475"/>
        <item x="2474"/>
        <item x="2473"/>
        <item x="2472"/>
        <item x="2471"/>
        <item x="2470"/>
        <item x="2469"/>
        <item x="2468"/>
        <item x="2467"/>
        <item x="2466"/>
        <item x="2465"/>
        <item x="2464"/>
        <item x="2463"/>
        <item x="2462"/>
        <item x="2461"/>
        <item x="2460"/>
        <item x="2459"/>
        <item x="2458"/>
        <item x="2457"/>
        <item x="2456"/>
        <item x="2455"/>
        <item x="2454"/>
        <item x="2453"/>
        <item x="2452"/>
        <item x="2451"/>
        <item x="2450"/>
        <item x="2449"/>
        <item x="2448"/>
        <item x="2447"/>
        <item x="2446"/>
        <item x="2445"/>
        <item x="2444"/>
        <item x="2443"/>
        <item x="2442"/>
        <item x="2441"/>
        <item x="2440"/>
        <item x="2439"/>
        <item x="2438"/>
        <item x="2437"/>
        <item x="2436"/>
        <item x="2435"/>
        <item x="2434"/>
        <item x="2433"/>
        <item x="2432"/>
        <item x="2431"/>
        <item x="2430"/>
        <item x="2429"/>
        <item x="2428"/>
        <item x="2427"/>
        <item x="2426"/>
        <item x="2425"/>
        <item x="2424"/>
        <item x="2423"/>
        <item x="2422"/>
        <item x="2421"/>
        <item x="2420"/>
        <item x="2419"/>
        <item x="2418"/>
        <item x="2417"/>
        <item x="2416"/>
        <item x="2415"/>
        <item x="2414"/>
        <item x="2413"/>
        <item x="2412"/>
        <item x="2411"/>
        <item x="2410"/>
        <item x="2409"/>
        <item x="2408"/>
        <item x="2407"/>
        <item x="2406"/>
        <item x="2405"/>
        <item x="2404"/>
        <item x="2403"/>
        <item x="2724"/>
        <item x="2723"/>
        <item x="2722"/>
        <item x="2721"/>
        <item x="2720"/>
        <item x="2719"/>
        <item x="2718"/>
        <item x="2717"/>
        <item x="2716"/>
        <item x="2715"/>
        <item x="2714"/>
        <item x="2713"/>
        <item x="2712"/>
        <item x="2711"/>
        <item x="2710"/>
        <item x="2709"/>
        <item x="2708"/>
        <item x="2707"/>
        <item x="2706"/>
        <item x="2705"/>
        <item x="2704"/>
        <item x="2703"/>
        <item x="2702"/>
        <item x="2701"/>
        <item x="2700"/>
        <item x="2699"/>
        <item x="2698"/>
        <item x="2697"/>
        <item x="2696"/>
        <item x="2695"/>
        <item x="2694"/>
        <item x="2693"/>
        <item x="2692"/>
        <item x="2691"/>
        <item x="2690"/>
        <item x="2689"/>
        <item x="2688"/>
        <item x="2687"/>
        <item x="2686"/>
        <item x="2685"/>
        <item x="2684"/>
        <item x="2683"/>
        <item x="2682"/>
        <item x="2681"/>
        <item x="2680"/>
        <item x="2679"/>
        <item x="2678"/>
        <item x="2677"/>
        <item x="2676"/>
        <item x="2675"/>
        <item x="2674"/>
        <item x="2673"/>
        <item x="2672"/>
        <item x="2671"/>
        <item x="2670"/>
        <item x="2669"/>
        <item x="2668"/>
        <item x="2667"/>
        <item x="2666"/>
        <item x="2665"/>
        <item x="2664"/>
        <item x="2663"/>
        <item x="2662"/>
        <item x="2661"/>
        <item x="2660"/>
        <item x="2659"/>
        <item x="2658"/>
        <item x="2657"/>
        <item x="2656"/>
        <item x="2655"/>
        <item x="2654"/>
        <item x="2653"/>
        <item x="2652"/>
        <item x="2651"/>
        <item x="2650"/>
        <item x="2649"/>
        <item x="2648"/>
        <item x="2647"/>
        <item x="2646"/>
        <item x="2645"/>
        <item x="2644"/>
        <item x="2643"/>
        <item x="2642"/>
        <item x="2641"/>
        <item x="2640"/>
        <item x="2639"/>
        <item x="2638"/>
        <item x="2637"/>
        <item x="2636"/>
        <item x="2635"/>
        <item x="2634"/>
        <item x="2633"/>
        <item x="2632"/>
        <item x="2631"/>
        <item x="2630"/>
        <item x="2629"/>
        <item x="2628"/>
        <item x="2627"/>
        <item x="2626"/>
        <item x="2625"/>
        <item x="2624"/>
        <item x="2623"/>
        <item x="2622"/>
        <item x="2621"/>
        <item x="2620"/>
        <item x="2619"/>
        <item x="2618"/>
        <item x="2617"/>
        <item x="2616"/>
        <item x="2615"/>
        <item x="2614"/>
        <item x="2613"/>
        <item x="2612"/>
        <item x="2611"/>
        <item x="2610"/>
        <item x="2609"/>
        <item x="2608"/>
        <item x="2607"/>
        <item x="2606"/>
        <item x="2605"/>
        <item x="2604"/>
        <item x="2603"/>
        <item x="2602"/>
        <item x="2601"/>
        <item x="2600"/>
        <item x="2599"/>
        <item x="2598"/>
        <item x="2597"/>
        <item x="2596"/>
        <item x="2595"/>
        <item x="2594"/>
        <item x="2593"/>
        <item x="2592"/>
        <item x="2591"/>
        <item x="2590"/>
        <item x="2589"/>
        <item x="2588"/>
        <item x="2587"/>
        <item x="2586"/>
        <item x="2585"/>
        <item x="2584"/>
        <item x="2583"/>
        <item x="2582"/>
        <item x="2581"/>
        <item x="2580"/>
        <item x="2579"/>
        <item x="2578"/>
        <item x="2577"/>
        <item x="2576"/>
        <item x="2575"/>
        <item x="2574"/>
        <item x="2573"/>
        <item x="2572"/>
        <item x="2571"/>
        <item x="2570"/>
        <item x="2569"/>
        <item x="2568"/>
        <item x="2567"/>
        <item x="2566"/>
        <item x="2565"/>
        <item x="2564"/>
        <item x="2563"/>
        <item x="2562"/>
        <item x="2561"/>
        <item x="2560"/>
        <item x="2559"/>
        <item x="2558"/>
        <item x="2557"/>
        <item x="2556"/>
        <item x="2555"/>
        <item x="2554"/>
        <item x="2898"/>
        <item x="2897"/>
        <item x="2896"/>
        <item x="2895"/>
        <item x="2894"/>
        <item x="2893"/>
        <item x="2892"/>
        <item x="2891"/>
        <item x="2890"/>
        <item x="2889"/>
        <item x="2888"/>
        <item x="2887"/>
        <item x="2886"/>
        <item x="2885"/>
        <item x="2884"/>
        <item x="2883"/>
        <item x="2882"/>
        <item x="2881"/>
        <item x="2880"/>
        <item x="2879"/>
        <item x="2878"/>
        <item x="2877"/>
        <item x="2876"/>
        <item x="2875"/>
        <item x="2874"/>
        <item x="2873"/>
        <item x="2872"/>
        <item x="2871"/>
        <item x="2870"/>
        <item x="2869"/>
        <item x="2868"/>
        <item x="2867"/>
        <item x="2866"/>
        <item x="2865"/>
        <item x="2864"/>
        <item x="2863"/>
        <item x="2862"/>
        <item x="2861"/>
        <item x="2860"/>
        <item x="2859"/>
        <item x="2858"/>
        <item x="2857"/>
        <item x="2856"/>
        <item x="2855"/>
        <item x="2854"/>
        <item x="2853"/>
        <item x="2852"/>
        <item x="2851"/>
        <item x="2850"/>
        <item x="2849"/>
        <item x="2848"/>
        <item x="2847"/>
        <item x="2846"/>
        <item x="2845"/>
        <item x="2844"/>
        <item x="2843"/>
        <item x="2842"/>
        <item x="2841"/>
        <item x="2840"/>
        <item x="2839"/>
        <item x="2838"/>
        <item x="2837"/>
        <item x="2836"/>
        <item x="2835"/>
        <item x="2834"/>
        <item x="2833"/>
        <item x="2832"/>
        <item x="2831"/>
        <item x="2830"/>
        <item x="2829"/>
        <item x="2828"/>
        <item x="2827"/>
        <item x="2826"/>
        <item x="2825"/>
        <item x="2824"/>
        <item x="2823"/>
        <item x="2822"/>
        <item x="2821"/>
        <item x="2820"/>
        <item x="2819"/>
        <item x="2818"/>
        <item x="2817"/>
        <item x="2816"/>
        <item x="2815"/>
        <item x="2814"/>
        <item x="2813"/>
        <item x="2812"/>
        <item x="2811"/>
        <item x="2810"/>
        <item x="2809"/>
        <item x="2808"/>
        <item x="2807"/>
        <item x="2806"/>
        <item x="2805"/>
        <item x="2804"/>
        <item x="2803"/>
        <item x="2802"/>
        <item x="2801"/>
        <item x="2800"/>
        <item x="2799"/>
        <item x="2798"/>
        <item x="2797"/>
        <item x="2796"/>
        <item x="2795"/>
        <item x="2794"/>
        <item x="2793"/>
        <item x="2792"/>
        <item x="2791"/>
        <item x="2790"/>
        <item x="2789"/>
        <item x="2788"/>
        <item x="2787"/>
        <item x="2786"/>
        <item x="2785"/>
        <item x="2784"/>
        <item x="2783"/>
        <item x="2782"/>
        <item x="2781"/>
        <item x="2780"/>
        <item x="2779"/>
        <item x="2778"/>
        <item x="2777"/>
        <item x="2776"/>
        <item x="2775"/>
        <item x="2774"/>
        <item x="2773"/>
        <item x="2772"/>
        <item x="2771"/>
        <item x="2770"/>
        <item x="2769"/>
        <item x="2768"/>
        <item x="2767"/>
        <item x="2766"/>
        <item x="2765"/>
        <item x="2764"/>
        <item x="2763"/>
        <item x="2762"/>
        <item x="2761"/>
        <item x="2760"/>
        <item x="2759"/>
        <item x="2758"/>
        <item x="2757"/>
        <item x="2756"/>
        <item x="2755"/>
        <item x="2754"/>
        <item x="2753"/>
        <item x="2752"/>
        <item x="2751"/>
        <item x="2750"/>
        <item x="2749"/>
        <item x="2748"/>
        <item x="2747"/>
        <item x="2746"/>
        <item x="2745"/>
        <item x="2744"/>
        <item x="2743"/>
        <item x="2742"/>
        <item x="2741"/>
        <item x="2740"/>
        <item x="2739"/>
        <item x="2738"/>
        <item x="2737"/>
        <item x="2736"/>
        <item x="2735"/>
        <item x="2734"/>
        <item x="2733"/>
        <item x="2732"/>
        <item x="2731"/>
        <item x="2730"/>
        <item x="2729"/>
        <item x="2728"/>
        <item x="2727"/>
        <item x="2726"/>
        <item x="2725"/>
        <item x="3084"/>
        <item x="3083"/>
        <item x="3082"/>
        <item x="3081"/>
        <item x="3080"/>
        <item x="3079"/>
        <item x="3078"/>
        <item x="3077"/>
        <item x="3076"/>
        <item x="3075"/>
        <item x="3074"/>
        <item x="3073"/>
        <item x="3072"/>
        <item x="3071"/>
        <item x="3070"/>
        <item x="3069"/>
        <item x="3068"/>
        <item x="3067"/>
        <item x="3066"/>
        <item x="3065"/>
        <item x="3064"/>
        <item x="3063"/>
        <item x="3062"/>
        <item x="3061"/>
        <item x="3060"/>
        <item x="3059"/>
        <item x="3058"/>
        <item x="3057"/>
        <item x="3056"/>
        <item x="3055"/>
        <item x="3054"/>
        <item x="3053"/>
        <item x="3052"/>
        <item x="3051"/>
        <item x="3050"/>
        <item x="3049"/>
        <item x="3048"/>
        <item x="3047"/>
        <item x="3046"/>
        <item x="3045"/>
        <item x="3044"/>
        <item x="3043"/>
        <item x="3042"/>
        <item x="3041"/>
        <item x="3040"/>
        <item x="3039"/>
        <item x="3038"/>
        <item x="3037"/>
        <item x="3036"/>
        <item x="3035"/>
        <item x="3034"/>
        <item x="3033"/>
        <item x="3032"/>
        <item x="3031"/>
        <item x="3030"/>
        <item x="3029"/>
        <item x="3028"/>
        <item x="3027"/>
        <item x="3026"/>
        <item x="3025"/>
        <item x="3024"/>
        <item x="3023"/>
        <item x="3022"/>
        <item x="3021"/>
        <item x="3020"/>
        <item x="3019"/>
        <item x="3018"/>
        <item x="3017"/>
        <item x="3016"/>
        <item x="3015"/>
        <item x="3014"/>
        <item x="3013"/>
        <item x="3012"/>
        <item x="3011"/>
        <item x="3010"/>
        <item x="3009"/>
        <item x="3008"/>
        <item x="3007"/>
        <item x="3006"/>
        <item x="3005"/>
        <item x="3004"/>
        <item x="3003"/>
        <item x="3002"/>
        <item x="3001"/>
        <item x="3000"/>
        <item x="2999"/>
        <item x="2998"/>
        <item x="2997"/>
        <item x="2996"/>
        <item x="2995"/>
        <item x="2994"/>
        <item x="2993"/>
        <item x="2992"/>
        <item x="2991"/>
        <item x="2990"/>
        <item x="2989"/>
        <item x="2988"/>
        <item x="2987"/>
        <item x="2986"/>
        <item x="2985"/>
        <item x="2984"/>
        <item x="2983"/>
        <item x="2982"/>
        <item x="2981"/>
        <item x="2980"/>
        <item x="2979"/>
        <item x="2978"/>
        <item x="2977"/>
        <item x="2976"/>
        <item x="2975"/>
        <item x="2974"/>
        <item x="2973"/>
        <item x="2972"/>
        <item x="2971"/>
        <item x="2970"/>
        <item x="2969"/>
        <item x="2968"/>
        <item x="2967"/>
        <item x="2966"/>
        <item x="2965"/>
        <item x="2964"/>
        <item x="2963"/>
        <item x="2962"/>
        <item x="2961"/>
        <item x="2960"/>
        <item x="2959"/>
        <item x="2958"/>
        <item x="2957"/>
        <item x="2956"/>
        <item x="2955"/>
        <item x="2954"/>
        <item x="2953"/>
        <item x="2952"/>
        <item x="2951"/>
        <item x="2950"/>
        <item x="2949"/>
        <item x="2948"/>
        <item x="2947"/>
        <item x="2946"/>
        <item x="2945"/>
        <item x="2944"/>
        <item x="2943"/>
        <item x="2942"/>
        <item x="2941"/>
        <item x="2940"/>
        <item x="2939"/>
        <item x="2938"/>
        <item x="2937"/>
        <item x="2936"/>
        <item x="2935"/>
        <item x="2934"/>
        <item x="2933"/>
        <item x="2932"/>
        <item x="2931"/>
        <item x="2930"/>
        <item x="2929"/>
        <item x="2928"/>
        <item x="2927"/>
        <item x="2926"/>
        <item x="2925"/>
        <item x="2924"/>
        <item x="2923"/>
        <item x="2922"/>
        <item x="2921"/>
        <item x="2920"/>
        <item x="2919"/>
        <item x="2918"/>
        <item x="2917"/>
        <item x="2916"/>
        <item x="2915"/>
        <item x="2914"/>
        <item x="2913"/>
        <item x="2912"/>
        <item x="2911"/>
        <item x="2910"/>
        <item x="2909"/>
        <item x="2908"/>
        <item x="2907"/>
        <item x="2906"/>
        <item x="2905"/>
        <item x="2904"/>
        <item x="2903"/>
        <item x="2902"/>
        <item x="2901"/>
        <item x="2900"/>
        <item x="2899"/>
        <item x="3274"/>
        <item x="3273"/>
        <item x="3272"/>
        <item x="3271"/>
        <item x="3270"/>
        <item x="3269"/>
        <item x="3268"/>
        <item x="3267"/>
        <item x="3266"/>
        <item x="3265"/>
        <item x="3264"/>
        <item x="3263"/>
        <item x="3262"/>
        <item x="3261"/>
        <item x="3260"/>
        <item x="3259"/>
        <item x="3258"/>
        <item x="3257"/>
        <item x="3256"/>
        <item x="3255"/>
        <item x="3254"/>
        <item x="3253"/>
        <item x="3252"/>
        <item x="3251"/>
        <item x="3250"/>
        <item x="3249"/>
        <item x="3248"/>
        <item x="3247"/>
        <item x="3246"/>
        <item x="3245"/>
        <item x="3244"/>
        <item x="3243"/>
        <item x="3242"/>
        <item x="3241"/>
        <item x="3240"/>
        <item x="3239"/>
        <item x="3238"/>
        <item x="3237"/>
        <item x="3236"/>
        <item x="3235"/>
        <item x="3234"/>
        <item x="3233"/>
        <item x="3232"/>
        <item x="3231"/>
        <item x="3230"/>
        <item x="3229"/>
        <item x="3228"/>
        <item x="3227"/>
        <item x="3226"/>
        <item x="3225"/>
        <item x="3224"/>
        <item x="3223"/>
        <item x="3222"/>
        <item x="3221"/>
        <item x="3220"/>
        <item x="3219"/>
        <item x="3218"/>
        <item x="3217"/>
        <item x="3216"/>
        <item x="3215"/>
        <item x="3214"/>
        <item x="3213"/>
        <item x="3212"/>
        <item x="3211"/>
        <item x="3210"/>
        <item x="3209"/>
        <item x="3208"/>
        <item x="3207"/>
        <item x="3206"/>
        <item x="3205"/>
        <item x="3204"/>
        <item x="3203"/>
        <item x="3202"/>
        <item x="3201"/>
        <item x="3200"/>
        <item x="3199"/>
        <item x="3198"/>
        <item x="3197"/>
        <item x="3196"/>
        <item x="3195"/>
        <item x="3194"/>
        <item x="3193"/>
        <item x="3192"/>
        <item x="3191"/>
        <item x="3190"/>
        <item x="3189"/>
        <item x="3188"/>
        <item x="3187"/>
        <item x="3186"/>
        <item x="3185"/>
        <item x="3184"/>
        <item x="3183"/>
        <item x="3182"/>
        <item x="3181"/>
        <item x="3180"/>
        <item x="3179"/>
        <item x="3178"/>
        <item x="3177"/>
        <item x="3176"/>
        <item x="3175"/>
        <item x="3174"/>
        <item x="3173"/>
        <item x="3172"/>
        <item x="3171"/>
        <item x="3170"/>
        <item x="3169"/>
        <item x="3168"/>
        <item x="3167"/>
        <item x="3166"/>
        <item x="3165"/>
        <item x="3164"/>
        <item x="3163"/>
        <item x="3162"/>
        <item x="3161"/>
        <item x="3160"/>
        <item x="3159"/>
        <item x="3158"/>
        <item x="3157"/>
        <item x="3156"/>
        <item x="3155"/>
        <item x="3154"/>
        <item x="3153"/>
        <item x="3152"/>
        <item x="3151"/>
        <item x="3150"/>
        <item x="3149"/>
        <item x="3148"/>
        <item x="3147"/>
        <item x="3146"/>
        <item x="3145"/>
        <item x="3144"/>
        <item x="3143"/>
        <item x="3142"/>
        <item x="3141"/>
        <item x="3140"/>
        <item x="3139"/>
        <item x="3138"/>
        <item x="3137"/>
        <item x="3136"/>
        <item x="3135"/>
        <item x="3134"/>
        <item x="3133"/>
        <item x="3132"/>
        <item x="3131"/>
        <item x="3130"/>
        <item x="3129"/>
        <item x="3128"/>
        <item x="3127"/>
        <item x="3126"/>
        <item x="3125"/>
        <item x="3124"/>
        <item x="3123"/>
        <item x="3122"/>
        <item x="3121"/>
        <item x="3120"/>
        <item x="3119"/>
        <item x="3118"/>
        <item x="3117"/>
        <item x="3116"/>
        <item x="3115"/>
        <item x="3114"/>
        <item x="3113"/>
        <item x="3112"/>
        <item x="3111"/>
        <item x="3110"/>
        <item x="3109"/>
        <item x="3108"/>
        <item x="3107"/>
        <item x="3106"/>
        <item x="3105"/>
        <item x="3104"/>
        <item x="3103"/>
        <item x="3102"/>
        <item x="3101"/>
        <item x="3100"/>
        <item x="3099"/>
        <item x="3098"/>
        <item x="3097"/>
        <item x="3096"/>
        <item x="3095"/>
        <item x="3094"/>
        <item x="3093"/>
        <item x="3092"/>
        <item x="3091"/>
        <item x="3090"/>
        <item x="3089"/>
        <item x="3088"/>
        <item x="3087"/>
        <item x="3086"/>
        <item x="3085"/>
        <item x="3521"/>
        <item x="3520"/>
        <item x="3519"/>
        <item x="3518"/>
        <item x="3517"/>
        <item x="3516"/>
        <item x="3515"/>
        <item x="3514"/>
        <item x="3513"/>
        <item x="3512"/>
        <item x="3511"/>
        <item x="3510"/>
        <item x="3509"/>
        <item x="3508"/>
        <item x="3507"/>
        <item x="3506"/>
        <item x="3505"/>
        <item x="3504"/>
        <item x="3503"/>
        <item x="3502"/>
        <item x="3501"/>
        <item x="3500"/>
        <item x="3499"/>
        <item x="3498"/>
        <item x="3497"/>
        <item x="3496"/>
        <item x="3495"/>
        <item x="3494"/>
        <item x="3493"/>
        <item x="3492"/>
        <item x="3491"/>
        <item x="3490"/>
        <item x="3489"/>
        <item x="3488"/>
        <item x="3487"/>
        <item x="3486"/>
        <item x="3485"/>
        <item x="3484"/>
        <item x="3483"/>
        <item x="3482"/>
        <item x="3481"/>
        <item x="3480"/>
        <item x="3479"/>
        <item x="3478"/>
        <item x="3477"/>
        <item x="3476"/>
        <item x="3475"/>
        <item x="3474"/>
        <item x="3473"/>
        <item x="3472"/>
        <item x="3471"/>
        <item x="3470"/>
        <item x="3469"/>
        <item x="3468"/>
        <item x="3467"/>
        <item x="3466"/>
        <item x="3465"/>
        <item x="3464"/>
        <item x="3463"/>
        <item x="3462"/>
        <item x="3461"/>
        <item x="3460"/>
        <item x="3459"/>
        <item x="3458"/>
        <item x="3457"/>
        <item x="3456"/>
        <item x="3455"/>
        <item x="3454"/>
        <item x="3453"/>
        <item x="3452"/>
        <item x="3451"/>
        <item x="3450"/>
        <item x="3449"/>
        <item x="3448"/>
        <item x="3447"/>
        <item x="3446"/>
        <item x="3445"/>
        <item x="3444"/>
        <item x="3443"/>
        <item x="3442"/>
        <item x="3441"/>
        <item x="3440"/>
        <item x="3439"/>
        <item x="3438"/>
        <item x="3437"/>
        <item x="3436"/>
        <item x="3435"/>
        <item x="3434"/>
        <item x="3433"/>
        <item x="3432"/>
        <item x="3431"/>
        <item x="3430"/>
        <item x="3429"/>
        <item x="3428"/>
        <item x="3427"/>
        <item x="3426"/>
        <item x="3425"/>
        <item x="3424"/>
        <item x="3423"/>
        <item x="3422"/>
        <item x="3421"/>
        <item x="3420"/>
        <item x="3419"/>
        <item x="3418"/>
        <item x="3417"/>
        <item x="3416"/>
        <item x="3415"/>
        <item x="3414"/>
        <item x="3413"/>
        <item x="3412"/>
        <item x="3411"/>
        <item x="3410"/>
        <item x="3409"/>
        <item x="3408"/>
        <item x="3407"/>
        <item x="3406"/>
        <item x="3405"/>
        <item x="3404"/>
        <item x="3403"/>
        <item x="3402"/>
        <item x="3401"/>
        <item x="3400"/>
        <item x="3399"/>
        <item x="3398"/>
        <item x="3397"/>
        <item x="3396"/>
        <item x="3395"/>
        <item x="3394"/>
        <item x="3393"/>
        <item x="3392"/>
        <item x="3391"/>
        <item x="3390"/>
        <item x="3389"/>
        <item x="3388"/>
        <item x="3387"/>
        <item x="3386"/>
        <item x="3385"/>
        <item x="3384"/>
        <item x="3383"/>
        <item x="3382"/>
        <item x="3381"/>
        <item x="3380"/>
        <item x="3379"/>
        <item x="3378"/>
        <item x="3377"/>
        <item x="3376"/>
        <item x="3375"/>
        <item x="3374"/>
        <item x="3373"/>
        <item x="3372"/>
        <item x="3371"/>
        <item x="3370"/>
        <item x="3369"/>
        <item x="3368"/>
        <item x="3367"/>
        <item x="3366"/>
        <item x="3365"/>
        <item x="3364"/>
        <item x="3363"/>
        <item x="3362"/>
        <item x="3361"/>
        <item x="3360"/>
        <item x="3359"/>
        <item x="3358"/>
        <item x="3357"/>
        <item x="3356"/>
        <item x="3355"/>
        <item x="3354"/>
        <item x="3353"/>
        <item x="3352"/>
        <item x="3351"/>
        <item x="3350"/>
        <item x="3349"/>
        <item x="3348"/>
        <item x="3347"/>
        <item x="3346"/>
        <item x="3345"/>
        <item x="3344"/>
        <item x="3343"/>
        <item x="3342"/>
        <item x="3341"/>
        <item x="3340"/>
        <item x="3339"/>
        <item x="3338"/>
        <item x="3337"/>
        <item x="3336"/>
        <item x="3335"/>
        <item x="3334"/>
        <item x="3333"/>
        <item x="3332"/>
        <item x="3331"/>
        <item x="3330"/>
        <item x="3329"/>
        <item x="3328"/>
        <item x="3327"/>
        <item x="3326"/>
        <item x="3325"/>
        <item x="3324"/>
        <item x="3323"/>
        <item x="3322"/>
        <item x="3321"/>
        <item x="3320"/>
        <item x="3319"/>
        <item x="3318"/>
        <item x="3317"/>
        <item x="3316"/>
        <item x="3315"/>
        <item x="3314"/>
        <item x="3313"/>
        <item x="3312"/>
        <item x="3311"/>
        <item x="3310"/>
        <item x="3309"/>
        <item x="3308"/>
        <item x="3307"/>
        <item x="3306"/>
        <item x="3305"/>
        <item x="3304"/>
        <item x="3303"/>
        <item x="3302"/>
        <item x="3301"/>
        <item x="3300"/>
        <item x="3299"/>
        <item x="3298"/>
        <item x="3297"/>
        <item x="3296"/>
        <item x="3295"/>
        <item x="3294"/>
        <item x="3293"/>
        <item x="3292"/>
        <item x="3291"/>
        <item x="3290"/>
        <item x="3289"/>
        <item x="3288"/>
        <item x="3287"/>
        <item x="3286"/>
        <item x="3285"/>
        <item x="3284"/>
        <item x="3283"/>
        <item x="3282"/>
        <item x="3281"/>
        <item x="3280"/>
        <item x="3279"/>
        <item x="3278"/>
        <item x="3277"/>
        <item x="3276"/>
        <item x="3275"/>
        <item x="3693"/>
        <item x="3692"/>
        <item x="3691"/>
        <item x="3690"/>
        <item x="3689"/>
        <item x="3688"/>
        <item x="3687"/>
        <item x="3686"/>
        <item x="3685"/>
        <item x="3684"/>
        <item x="3683"/>
        <item x="3682"/>
        <item x="3681"/>
        <item x="3680"/>
        <item x="3679"/>
        <item x="3678"/>
        <item x="3677"/>
        <item x="3676"/>
        <item x="3675"/>
        <item x="3674"/>
        <item x="3673"/>
        <item x="3672"/>
        <item x="3671"/>
        <item x="3670"/>
        <item x="3669"/>
        <item x="3668"/>
        <item x="3667"/>
        <item x="3666"/>
        <item x="3665"/>
        <item x="3664"/>
        <item x="3663"/>
        <item x="3662"/>
        <item x="3661"/>
        <item x="3660"/>
        <item x="3659"/>
        <item x="3658"/>
        <item x="3657"/>
        <item x="3656"/>
        <item x="3655"/>
        <item x="3654"/>
        <item x="3653"/>
        <item x="3652"/>
        <item x="3651"/>
        <item x="3650"/>
        <item x="3649"/>
        <item x="3648"/>
        <item x="3647"/>
        <item x="3646"/>
        <item x="3645"/>
        <item x="3644"/>
        <item x="3643"/>
        <item x="3642"/>
        <item x="3641"/>
        <item x="3640"/>
        <item x="3639"/>
        <item x="3638"/>
        <item x="3637"/>
        <item x="3636"/>
        <item x="3635"/>
        <item x="3634"/>
        <item x="3633"/>
        <item x="3632"/>
        <item x="3631"/>
        <item x="3630"/>
        <item x="3629"/>
        <item x="3628"/>
        <item x="3627"/>
        <item x="3626"/>
        <item x="3625"/>
        <item x="3624"/>
        <item x="3623"/>
        <item x="3622"/>
        <item x="3621"/>
        <item x="3620"/>
        <item x="3619"/>
        <item x="3618"/>
        <item x="3617"/>
        <item x="3616"/>
        <item x="3615"/>
        <item x="3614"/>
        <item x="3613"/>
        <item x="3612"/>
        <item x="3611"/>
        <item x="3610"/>
        <item x="3609"/>
        <item x="3608"/>
        <item x="3607"/>
        <item x="3606"/>
        <item x="3605"/>
        <item x="3604"/>
        <item x="3603"/>
        <item x="3602"/>
        <item x="3601"/>
        <item x="3600"/>
        <item x="3599"/>
        <item x="3598"/>
        <item x="3597"/>
        <item x="3596"/>
        <item x="3595"/>
        <item x="3594"/>
        <item x="3593"/>
        <item x="3592"/>
        <item x="3591"/>
        <item x="3590"/>
        <item x="3589"/>
        <item x="3588"/>
        <item x="3587"/>
        <item x="3586"/>
        <item x="3585"/>
        <item x="3584"/>
        <item x="3583"/>
        <item x="3582"/>
        <item x="3581"/>
        <item x="3580"/>
        <item x="3579"/>
        <item x="3578"/>
        <item x="3577"/>
        <item x="3576"/>
        <item x="3575"/>
        <item x="3574"/>
        <item x="3573"/>
        <item x="3572"/>
        <item x="3571"/>
        <item x="3570"/>
        <item x="3569"/>
        <item x="3568"/>
        <item x="3567"/>
        <item x="3566"/>
        <item x="3565"/>
        <item x="3564"/>
        <item x="3563"/>
        <item x="3562"/>
        <item x="3561"/>
        <item x="3560"/>
        <item x="3559"/>
        <item x="3558"/>
        <item x="3557"/>
        <item x="3556"/>
        <item x="3555"/>
        <item x="3554"/>
        <item x="3553"/>
        <item x="3552"/>
        <item x="3551"/>
        <item x="3550"/>
        <item x="3549"/>
        <item x="3548"/>
        <item x="3547"/>
        <item x="3546"/>
        <item x="3545"/>
        <item x="3544"/>
        <item x="3543"/>
        <item x="3542"/>
        <item x="3541"/>
        <item x="3540"/>
        <item x="3539"/>
        <item x="3538"/>
        <item x="3537"/>
        <item x="3536"/>
        <item x="3535"/>
        <item x="3534"/>
        <item x="3533"/>
        <item x="3532"/>
        <item x="3531"/>
        <item x="3530"/>
        <item x="3529"/>
        <item x="3528"/>
        <item x="3527"/>
        <item x="3526"/>
        <item x="3525"/>
        <item x="3524"/>
        <item x="3523"/>
        <item x="3522"/>
        <item x="3896"/>
        <item x="3895"/>
        <item x="3894"/>
        <item x="3893"/>
        <item x="3892"/>
        <item x="3891"/>
        <item x="3890"/>
        <item x="3889"/>
        <item x="3888"/>
        <item x="3887"/>
        <item x="3886"/>
        <item x="3885"/>
        <item x="3884"/>
        <item x="3883"/>
        <item x="3882"/>
        <item x="3881"/>
        <item x="3880"/>
        <item x="3879"/>
        <item x="3878"/>
        <item x="3877"/>
        <item x="3876"/>
        <item x="3875"/>
        <item x="3874"/>
        <item x="3873"/>
        <item x="3872"/>
        <item x="3871"/>
        <item x="3870"/>
        <item x="3869"/>
        <item x="3868"/>
        <item x="3867"/>
        <item x="3866"/>
        <item x="3865"/>
        <item x="3864"/>
        <item x="3863"/>
        <item x="3862"/>
        <item x="3861"/>
        <item x="3860"/>
        <item x="3859"/>
        <item x="3858"/>
        <item x="3857"/>
        <item x="3856"/>
        <item x="3855"/>
        <item x="3854"/>
        <item x="3853"/>
        <item x="3852"/>
        <item x="3851"/>
        <item x="3850"/>
        <item x="3849"/>
        <item x="3848"/>
        <item x="3847"/>
        <item x="3846"/>
        <item x="3845"/>
        <item x="3844"/>
        <item x="3843"/>
        <item x="3842"/>
        <item x="3841"/>
        <item x="3840"/>
        <item x="3839"/>
        <item x="3838"/>
        <item x="3837"/>
        <item x="3836"/>
        <item x="3835"/>
        <item x="3834"/>
        <item x="3833"/>
        <item x="3832"/>
        <item x="3831"/>
        <item x="3830"/>
        <item x="3829"/>
        <item x="3828"/>
        <item x="3827"/>
        <item x="3826"/>
        <item x="3825"/>
        <item x="3824"/>
        <item x="3823"/>
        <item x="3822"/>
        <item x="3821"/>
        <item x="3820"/>
        <item x="3819"/>
        <item x="3818"/>
        <item x="3817"/>
        <item x="3816"/>
        <item x="3815"/>
        <item x="3814"/>
        <item x="3813"/>
        <item x="3812"/>
        <item x="3811"/>
        <item x="3810"/>
        <item x="3809"/>
        <item x="3808"/>
        <item x="3807"/>
        <item x="3806"/>
        <item x="3805"/>
        <item x="3804"/>
        <item x="3803"/>
        <item x="3802"/>
        <item x="3801"/>
        <item x="3800"/>
        <item x="3799"/>
        <item x="3798"/>
        <item x="3797"/>
        <item x="3796"/>
        <item x="3795"/>
        <item x="3794"/>
        <item x="3793"/>
        <item x="3792"/>
        <item x="3791"/>
        <item x="3790"/>
        <item x="3789"/>
        <item x="3788"/>
        <item x="3787"/>
        <item x="3786"/>
        <item x="3785"/>
        <item x="3784"/>
        <item x="3783"/>
        <item x="3782"/>
        <item x="3781"/>
        <item x="3780"/>
        <item x="3779"/>
        <item x="3778"/>
        <item x="3777"/>
        <item x="3776"/>
        <item x="3775"/>
        <item x="3774"/>
        <item x="3773"/>
        <item x="3772"/>
        <item x="3771"/>
        <item x="3770"/>
        <item x="3769"/>
        <item x="3768"/>
        <item x="3767"/>
        <item x="3766"/>
        <item x="3765"/>
        <item x="3764"/>
        <item x="3763"/>
        <item x="3762"/>
        <item x="3761"/>
        <item x="3760"/>
        <item x="3759"/>
        <item x="3758"/>
        <item x="3757"/>
        <item x="3756"/>
        <item x="3755"/>
        <item x="3754"/>
        <item x="3753"/>
        <item x="3752"/>
        <item x="3751"/>
        <item x="3750"/>
        <item x="3749"/>
        <item x="3748"/>
        <item x="3747"/>
        <item x="3746"/>
        <item x="3745"/>
        <item x="3744"/>
        <item x="3743"/>
        <item x="3742"/>
        <item x="3741"/>
        <item x="3740"/>
        <item x="3739"/>
        <item x="3738"/>
        <item x="3737"/>
        <item x="3736"/>
        <item x="3735"/>
        <item x="3734"/>
        <item x="3733"/>
        <item x="3732"/>
        <item x="3731"/>
        <item x="3730"/>
        <item x="3729"/>
        <item x="3728"/>
        <item x="3727"/>
        <item x="3726"/>
        <item x="3725"/>
        <item x="3724"/>
        <item x="3723"/>
        <item x="3722"/>
        <item x="3721"/>
        <item x="3720"/>
        <item x="3719"/>
        <item x="3718"/>
        <item x="3717"/>
        <item x="3716"/>
        <item x="3715"/>
        <item x="3714"/>
        <item x="3713"/>
        <item x="3712"/>
        <item x="3711"/>
        <item x="3710"/>
        <item x="3709"/>
        <item x="3708"/>
        <item x="3707"/>
        <item x="3706"/>
        <item x="3705"/>
        <item x="3704"/>
        <item x="3703"/>
        <item x="3702"/>
        <item x="3701"/>
        <item x="3700"/>
        <item x="3699"/>
        <item x="3698"/>
        <item x="3697"/>
        <item x="3696"/>
        <item x="3695"/>
        <item x="3694"/>
        <item x="4070"/>
        <item x="4069"/>
        <item x="4068"/>
        <item x="4067"/>
        <item x="4066"/>
        <item x="4065"/>
        <item x="4064"/>
        <item x="4063"/>
        <item x="4062"/>
        <item x="4061"/>
        <item x="4060"/>
        <item x="4059"/>
        <item x="4058"/>
        <item x="4057"/>
        <item x="4056"/>
        <item x="4055"/>
        <item x="4054"/>
        <item x="4053"/>
        <item x="4052"/>
        <item x="4051"/>
        <item x="4050"/>
        <item x="4049"/>
        <item x="4048"/>
        <item x="4047"/>
        <item x="4046"/>
        <item x="4045"/>
        <item x="4044"/>
        <item x="4043"/>
        <item x="4042"/>
        <item x="4041"/>
        <item x="4040"/>
        <item x="4039"/>
        <item x="4038"/>
        <item x="4037"/>
        <item x="4036"/>
        <item x="4035"/>
        <item x="4034"/>
        <item x="4033"/>
        <item x="4032"/>
        <item x="4031"/>
        <item x="4030"/>
        <item x="4029"/>
        <item x="4028"/>
        <item x="4027"/>
        <item x="4026"/>
        <item x="4025"/>
        <item x="4024"/>
        <item x="4023"/>
        <item x="4022"/>
        <item x="4021"/>
        <item x="4020"/>
        <item x="4019"/>
        <item x="4018"/>
        <item x="4017"/>
        <item x="4016"/>
        <item x="4015"/>
        <item x="4014"/>
        <item x="4013"/>
        <item x="4012"/>
        <item x="4011"/>
        <item x="4010"/>
        <item x="4009"/>
        <item x="4008"/>
        <item x="4007"/>
        <item x="4006"/>
        <item x="4005"/>
        <item x="4004"/>
        <item x="4003"/>
        <item x="4002"/>
        <item x="4001"/>
        <item x="4000"/>
        <item x="3999"/>
        <item x="3998"/>
        <item x="3997"/>
        <item x="3996"/>
        <item x="3995"/>
        <item x="3994"/>
        <item x="3993"/>
        <item x="3992"/>
        <item x="3991"/>
        <item x="3990"/>
        <item x="3989"/>
        <item x="3988"/>
        <item x="3987"/>
        <item x="3986"/>
        <item x="3985"/>
        <item x="3984"/>
        <item x="3983"/>
        <item x="3982"/>
        <item x="3981"/>
        <item x="3980"/>
        <item x="3979"/>
        <item x="3978"/>
        <item x="3977"/>
        <item x="3976"/>
        <item x="3975"/>
        <item x="3974"/>
        <item x="3973"/>
        <item x="3972"/>
        <item x="3971"/>
        <item x="3970"/>
        <item x="3969"/>
        <item x="3968"/>
        <item x="3967"/>
        <item x="3966"/>
        <item x="3965"/>
        <item x="3964"/>
        <item x="3963"/>
        <item x="3962"/>
        <item x="3961"/>
        <item x="3960"/>
        <item x="3959"/>
        <item x="3958"/>
        <item x="3957"/>
        <item x="3956"/>
        <item x="3955"/>
        <item x="3954"/>
        <item x="3953"/>
        <item x="3952"/>
        <item x="3951"/>
        <item x="3950"/>
        <item x="3949"/>
        <item x="3948"/>
        <item x="3947"/>
        <item x="3946"/>
        <item x="3945"/>
        <item x="3944"/>
        <item x="3943"/>
        <item x="3942"/>
        <item x="3941"/>
        <item x="3940"/>
        <item x="3939"/>
        <item x="3938"/>
        <item x="3937"/>
        <item x="3936"/>
        <item x="3935"/>
        <item x="3934"/>
        <item x="3933"/>
        <item x="3932"/>
        <item x="3931"/>
        <item x="3930"/>
        <item x="3929"/>
        <item x="3928"/>
        <item x="3927"/>
        <item x="3926"/>
        <item x="3925"/>
        <item x="3924"/>
        <item x="3923"/>
        <item x="3922"/>
        <item x="3921"/>
        <item x="3920"/>
        <item x="3919"/>
        <item x="3918"/>
        <item x="3917"/>
        <item x="3916"/>
        <item x="3915"/>
        <item x="3914"/>
        <item x="3913"/>
        <item x="3912"/>
        <item x="3911"/>
        <item x="3910"/>
        <item x="3909"/>
        <item x="3908"/>
        <item x="3907"/>
        <item x="3906"/>
        <item x="3905"/>
        <item x="3904"/>
        <item x="3903"/>
        <item x="3902"/>
        <item x="3901"/>
        <item x="3900"/>
        <item x="3899"/>
        <item x="3898"/>
        <item x="3897"/>
        <item x="4241"/>
        <item x="4240"/>
        <item x="4239"/>
        <item x="4238"/>
        <item x="4237"/>
        <item x="4236"/>
        <item x="4235"/>
        <item x="4234"/>
        <item x="4233"/>
        <item x="4232"/>
        <item x="4231"/>
        <item x="4230"/>
        <item x="4229"/>
        <item x="4228"/>
        <item x="4227"/>
        <item x="4226"/>
        <item x="4225"/>
        <item x="4224"/>
        <item x="4223"/>
        <item x="4222"/>
        <item x="4221"/>
        <item x="4220"/>
        <item x="4219"/>
        <item x="4218"/>
        <item x="4217"/>
        <item x="4216"/>
        <item x="4215"/>
        <item x="4214"/>
        <item x="4213"/>
        <item x="4212"/>
        <item x="4211"/>
        <item x="4210"/>
        <item x="4209"/>
        <item x="4208"/>
        <item x="4207"/>
        <item x="4206"/>
        <item x="4205"/>
        <item x="4204"/>
        <item x="4203"/>
        <item x="4202"/>
        <item x="4201"/>
        <item x="4200"/>
        <item x="4199"/>
        <item x="4198"/>
        <item x="4197"/>
        <item x="4196"/>
        <item x="4195"/>
        <item x="4194"/>
        <item x="4193"/>
        <item x="4192"/>
        <item x="4191"/>
        <item x="4190"/>
        <item x="4189"/>
        <item x="4188"/>
        <item x="4187"/>
        <item x="4186"/>
        <item x="4185"/>
        <item x="4184"/>
        <item x="4183"/>
        <item x="4182"/>
        <item x="4181"/>
        <item x="4180"/>
        <item x="4179"/>
        <item x="4178"/>
        <item x="4177"/>
        <item x="4176"/>
        <item x="4175"/>
        <item x="4174"/>
        <item x="4173"/>
        <item x="4172"/>
        <item x="4171"/>
        <item x="4170"/>
        <item x="4169"/>
        <item x="4168"/>
        <item x="4167"/>
        <item x="4166"/>
        <item x="4165"/>
        <item x="4164"/>
        <item x="4163"/>
        <item x="4162"/>
        <item x="4161"/>
        <item x="4160"/>
        <item x="4159"/>
        <item x="4158"/>
        <item x="4157"/>
        <item x="4156"/>
        <item x="4155"/>
        <item x="4154"/>
        <item x="4153"/>
        <item x="4152"/>
        <item x="4151"/>
        <item x="4150"/>
        <item x="4149"/>
        <item x="4148"/>
        <item x="4147"/>
        <item x="4146"/>
        <item x="4145"/>
        <item x="4144"/>
        <item x="4143"/>
        <item x="4142"/>
        <item x="4141"/>
        <item x="4140"/>
        <item x="4139"/>
        <item x="4138"/>
        <item x="4137"/>
        <item x="4136"/>
        <item x="4135"/>
        <item x="4134"/>
        <item x="4133"/>
        <item x="4132"/>
        <item x="4131"/>
        <item x="4130"/>
        <item x="4129"/>
        <item x="4128"/>
        <item x="4127"/>
        <item x="4126"/>
        <item x="4125"/>
        <item x="4124"/>
        <item x="4123"/>
        <item x="4122"/>
        <item x="4121"/>
        <item x="4120"/>
        <item x="4119"/>
        <item x="4118"/>
        <item x="4117"/>
        <item x="4116"/>
        <item x="4115"/>
        <item x="4114"/>
        <item x="4113"/>
        <item x="4112"/>
        <item x="4111"/>
        <item x="4110"/>
        <item x="4109"/>
        <item x="4108"/>
        <item x="4107"/>
        <item x="4106"/>
        <item x="4105"/>
        <item x="4104"/>
        <item x="4103"/>
        <item x="4102"/>
        <item x="4101"/>
        <item x="4100"/>
        <item x="4099"/>
        <item x="4098"/>
        <item x="4097"/>
        <item x="4096"/>
        <item x="4095"/>
        <item x="4094"/>
        <item x="4093"/>
        <item x="4092"/>
        <item x="4091"/>
        <item x="4090"/>
        <item x="4089"/>
        <item x="4088"/>
        <item x="4087"/>
        <item x="4086"/>
        <item x="4085"/>
        <item x="4084"/>
        <item x="4083"/>
        <item x="4082"/>
        <item x="4081"/>
        <item x="4080"/>
        <item x="4079"/>
        <item x="4078"/>
        <item x="4077"/>
        <item x="4076"/>
        <item x="4075"/>
        <item x="4074"/>
        <item x="4073"/>
        <item x="4072"/>
        <item x="4071"/>
        <item x="4414"/>
        <item x="4413"/>
        <item x="4412"/>
        <item x="4411"/>
        <item x="4410"/>
        <item x="4409"/>
        <item x="4408"/>
        <item x="4407"/>
        <item x="4406"/>
        <item x="4405"/>
        <item x="4404"/>
        <item x="4403"/>
        <item x="4402"/>
        <item x="4401"/>
        <item x="4400"/>
        <item x="4399"/>
        <item x="4398"/>
        <item x="4397"/>
        <item x="4396"/>
        <item x="4395"/>
        <item x="4394"/>
        <item x="4393"/>
        <item x="4392"/>
        <item x="4391"/>
        <item x="4390"/>
        <item x="4389"/>
        <item x="4388"/>
        <item x="4387"/>
        <item x="4386"/>
        <item x="4385"/>
        <item x="4384"/>
        <item x="4383"/>
        <item x="4382"/>
        <item x="4381"/>
        <item x="4380"/>
        <item x="4379"/>
        <item x="4378"/>
        <item x="4377"/>
        <item x="4376"/>
        <item x="4375"/>
        <item x="4374"/>
        <item x="4373"/>
        <item x="4372"/>
        <item x="4371"/>
        <item x="4370"/>
        <item x="4369"/>
        <item x="4368"/>
        <item x="4367"/>
        <item x="4366"/>
        <item x="4365"/>
        <item x="4364"/>
        <item x="4363"/>
        <item x="4362"/>
        <item x="4361"/>
        <item x="4360"/>
        <item x="4359"/>
        <item x="4358"/>
        <item x="4357"/>
        <item x="4356"/>
        <item x="4355"/>
        <item x="4354"/>
        <item x="4353"/>
        <item x="4352"/>
        <item x="4351"/>
        <item x="4350"/>
        <item x="4349"/>
        <item x="4348"/>
        <item x="4347"/>
        <item x="4346"/>
        <item x="4345"/>
        <item x="4344"/>
        <item x="4343"/>
        <item x="4342"/>
        <item x="4341"/>
        <item x="4340"/>
        <item x="4339"/>
        <item x="4338"/>
        <item x="4337"/>
        <item x="4336"/>
        <item x="4335"/>
        <item x="4334"/>
        <item x="4333"/>
        <item x="4332"/>
        <item x="4331"/>
        <item x="4330"/>
        <item x="4329"/>
        <item x="4328"/>
        <item x="4327"/>
        <item x="4326"/>
        <item x="4325"/>
        <item x="4324"/>
        <item x="4323"/>
        <item x="4322"/>
        <item x="4321"/>
        <item x="4320"/>
        <item x="4319"/>
        <item x="4318"/>
        <item x="4317"/>
        <item x="4316"/>
        <item x="4315"/>
        <item x="4314"/>
        <item x="4313"/>
        <item x="4312"/>
        <item x="4311"/>
        <item x="4310"/>
        <item x="4309"/>
        <item x="4308"/>
        <item x="4307"/>
        <item x="4306"/>
        <item x="4305"/>
        <item x="4304"/>
        <item x="4303"/>
        <item x="4302"/>
        <item x="4301"/>
        <item x="4300"/>
        <item x="4299"/>
        <item x="4298"/>
        <item x="4297"/>
        <item x="4296"/>
        <item x="4295"/>
        <item x="4294"/>
        <item x="4293"/>
        <item x="4292"/>
        <item x="4291"/>
        <item x="4290"/>
        <item x="4289"/>
        <item x="4288"/>
        <item x="4287"/>
        <item x="4286"/>
        <item x="4285"/>
        <item x="4284"/>
        <item x="4283"/>
        <item x="4282"/>
        <item x="4281"/>
        <item x="4280"/>
        <item x="4279"/>
        <item x="4278"/>
        <item x="4277"/>
        <item x="4276"/>
        <item x="4275"/>
        <item x="4274"/>
        <item x="4273"/>
        <item x="4272"/>
        <item x="4271"/>
        <item x="4270"/>
        <item x="4269"/>
        <item x="4268"/>
        <item x="4267"/>
        <item x="4266"/>
        <item x="4265"/>
        <item x="4264"/>
        <item x="4263"/>
        <item x="4262"/>
        <item x="4261"/>
        <item x="4260"/>
        <item x="4259"/>
        <item x="4258"/>
        <item x="4257"/>
        <item x="4256"/>
        <item x="4255"/>
        <item x="4254"/>
        <item x="4253"/>
        <item x="4252"/>
        <item x="4251"/>
        <item x="4250"/>
        <item x="4249"/>
        <item x="4248"/>
        <item x="4247"/>
        <item x="4246"/>
        <item x="4245"/>
        <item x="4244"/>
        <item x="4243"/>
        <item x="4242"/>
        <item x="4616"/>
        <item x="4615"/>
        <item x="4614"/>
        <item x="4613"/>
        <item x="4612"/>
        <item x="4611"/>
        <item x="4610"/>
        <item x="4609"/>
        <item x="4608"/>
        <item x="4607"/>
        <item x="4606"/>
        <item x="4605"/>
        <item x="4604"/>
        <item x="4603"/>
        <item x="4602"/>
        <item x="4601"/>
        <item x="4600"/>
        <item x="4599"/>
        <item x="4598"/>
        <item x="4597"/>
        <item x="4596"/>
        <item x="4595"/>
        <item x="4594"/>
        <item x="4593"/>
        <item x="4592"/>
        <item x="4591"/>
        <item x="4590"/>
        <item x="4589"/>
        <item x="4588"/>
        <item x="4587"/>
        <item x="4586"/>
        <item x="4585"/>
        <item x="4584"/>
        <item x="4583"/>
        <item x="4582"/>
        <item x="4581"/>
        <item x="4580"/>
        <item x="4579"/>
        <item x="4578"/>
        <item x="4577"/>
        <item x="4576"/>
        <item x="4575"/>
        <item x="4574"/>
        <item x="4573"/>
        <item x="4572"/>
        <item x="4571"/>
        <item x="4570"/>
        <item x="4569"/>
        <item x="4568"/>
        <item x="4567"/>
        <item x="4566"/>
        <item x="4565"/>
        <item x="4564"/>
        <item x="4563"/>
        <item x="4562"/>
        <item x="4561"/>
        <item x="4560"/>
        <item x="4559"/>
        <item x="4558"/>
        <item x="4557"/>
        <item x="4556"/>
        <item x="4555"/>
        <item x="4554"/>
        <item x="4553"/>
        <item x="4552"/>
        <item x="4551"/>
        <item x="4550"/>
        <item x="4549"/>
        <item x="4548"/>
        <item x="4547"/>
        <item x="4546"/>
        <item x="4545"/>
        <item x="4544"/>
        <item x="4543"/>
        <item x="4542"/>
        <item x="4541"/>
        <item x="4540"/>
        <item x="4539"/>
        <item x="4538"/>
        <item x="4537"/>
        <item x="4536"/>
        <item x="4535"/>
        <item x="4534"/>
        <item x="4533"/>
        <item x="4532"/>
        <item x="4531"/>
        <item x="4530"/>
        <item x="4529"/>
        <item x="4528"/>
        <item x="4527"/>
        <item x="4526"/>
        <item x="4525"/>
        <item x="4524"/>
        <item x="4523"/>
        <item x="4522"/>
        <item x="4521"/>
        <item x="4520"/>
        <item x="4519"/>
        <item x="4518"/>
        <item x="4517"/>
        <item x="4516"/>
        <item x="4515"/>
        <item x="4514"/>
        <item x="4513"/>
        <item x="4512"/>
        <item x="4511"/>
        <item x="4510"/>
        <item x="4509"/>
        <item x="4508"/>
        <item x="4507"/>
        <item x="4506"/>
        <item x="4505"/>
        <item x="4504"/>
        <item x="4503"/>
        <item x="4502"/>
        <item x="4501"/>
        <item x="4500"/>
        <item x="4499"/>
        <item x="4498"/>
        <item x="4497"/>
        <item x="4496"/>
        <item x="4495"/>
        <item x="4494"/>
        <item x="4493"/>
        <item x="4492"/>
        <item x="4491"/>
        <item x="4490"/>
        <item x="4489"/>
        <item x="4488"/>
        <item x="4487"/>
        <item x="4486"/>
        <item x="4485"/>
        <item x="4484"/>
        <item x="4483"/>
        <item x="4482"/>
        <item x="4481"/>
        <item x="4480"/>
        <item x="4479"/>
        <item x="4478"/>
        <item x="4477"/>
        <item x="4476"/>
        <item x="4475"/>
        <item x="4474"/>
        <item x="4473"/>
        <item x="4472"/>
        <item x="4471"/>
        <item x="4470"/>
        <item x="4469"/>
        <item x="4468"/>
        <item x="4467"/>
        <item x="4466"/>
        <item x="4465"/>
        <item x="4464"/>
        <item x="4463"/>
        <item x="4462"/>
        <item x="4461"/>
        <item x="4460"/>
        <item x="4459"/>
        <item x="4458"/>
        <item x="4457"/>
        <item x="4456"/>
        <item x="4455"/>
        <item x="4454"/>
        <item x="4453"/>
        <item x="4452"/>
        <item x="4451"/>
        <item x="4450"/>
        <item x="4449"/>
        <item x="4448"/>
        <item x="4447"/>
        <item x="4446"/>
        <item x="4445"/>
        <item x="4444"/>
        <item x="4443"/>
        <item x="4442"/>
        <item x="4441"/>
        <item x="4440"/>
        <item x="4439"/>
        <item x="4438"/>
        <item x="4437"/>
        <item x="4436"/>
        <item x="4435"/>
        <item x="4434"/>
        <item x="4433"/>
        <item x="4432"/>
        <item x="4431"/>
        <item x="4430"/>
        <item x="4429"/>
        <item x="4428"/>
        <item x="4427"/>
        <item x="4426"/>
        <item x="4425"/>
        <item x="4424"/>
        <item x="4423"/>
        <item x="4422"/>
        <item x="4421"/>
        <item x="4420"/>
        <item x="4419"/>
        <item x="4418"/>
        <item x="4417"/>
        <item x="4416"/>
        <item x="4415"/>
        <item x="4833"/>
        <item x="4832"/>
        <item x="4831"/>
        <item x="4830"/>
        <item x="4829"/>
        <item x="4828"/>
        <item x="4827"/>
        <item x="4826"/>
        <item x="4825"/>
        <item x="4824"/>
        <item x="4823"/>
        <item x="4822"/>
        <item x="4821"/>
        <item x="4820"/>
        <item x="4819"/>
        <item x="4818"/>
        <item x="4817"/>
        <item x="4816"/>
        <item x="4815"/>
        <item x="4814"/>
        <item x="4813"/>
        <item x="4812"/>
        <item x="4811"/>
        <item x="4810"/>
        <item x="4809"/>
        <item x="4808"/>
        <item x="4807"/>
        <item x="4806"/>
        <item x="4805"/>
        <item x="4804"/>
        <item x="4803"/>
        <item x="4802"/>
        <item x="4801"/>
        <item x="4800"/>
        <item x="4799"/>
        <item x="4798"/>
        <item x="4797"/>
        <item x="4796"/>
        <item x="4795"/>
        <item x="4794"/>
        <item x="4793"/>
        <item x="4792"/>
        <item x="4791"/>
        <item x="4790"/>
        <item x="4789"/>
        <item x="4788"/>
        <item x="4787"/>
        <item x="4786"/>
        <item x="4785"/>
        <item x="4784"/>
        <item x="4783"/>
        <item x="4782"/>
        <item x="4781"/>
        <item x="4780"/>
        <item x="4779"/>
        <item x="4778"/>
        <item x="4777"/>
        <item x="4776"/>
        <item x="4775"/>
        <item x="4774"/>
        <item x="4773"/>
        <item x="4772"/>
        <item x="4771"/>
        <item x="4770"/>
        <item x="4769"/>
        <item x="4768"/>
        <item x="4767"/>
        <item x="4766"/>
        <item x="4765"/>
        <item x="4764"/>
        <item x="4763"/>
        <item x="4762"/>
        <item x="4761"/>
        <item x="4760"/>
        <item x="4759"/>
        <item x="4758"/>
        <item x="4757"/>
        <item x="4756"/>
        <item x="4755"/>
        <item x="4754"/>
        <item x="4753"/>
        <item x="4752"/>
        <item x="4751"/>
        <item x="4750"/>
        <item x="4749"/>
        <item x="4748"/>
        <item x="4747"/>
        <item x="4746"/>
        <item x="4745"/>
        <item x="4744"/>
        <item x="4743"/>
        <item x="4742"/>
        <item x="4741"/>
        <item x="4740"/>
        <item x="4739"/>
        <item x="4738"/>
        <item x="4737"/>
        <item x="4736"/>
        <item x="4735"/>
        <item x="4734"/>
        <item x="4733"/>
        <item x="4732"/>
        <item x="4731"/>
        <item x="4730"/>
        <item x="4729"/>
        <item x="4728"/>
        <item x="4727"/>
        <item x="4726"/>
        <item x="4725"/>
        <item x="4724"/>
        <item x="4723"/>
        <item x="4722"/>
        <item x="4721"/>
        <item x="4720"/>
        <item x="4719"/>
        <item x="4718"/>
        <item x="4717"/>
        <item x="4716"/>
        <item x="4715"/>
        <item x="4714"/>
        <item x="4713"/>
        <item x="4712"/>
        <item x="4711"/>
        <item x="4710"/>
        <item x="4709"/>
        <item x="4708"/>
        <item x="4707"/>
        <item x="4706"/>
        <item x="4705"/>
        <item x="4704"/>
        <item x="4703"/>
        <item x="4702"/>
        <item x="4701"/>
        <item x="4700"/>
        <item x="4699"/>
        <item x="4698"/>
        <item x="4697"/>
        <item x="4696"/>
        <item x="4695"/>
        <item x="4694"/>
        <item x="4693"/>
        <item x="4692"/>
        <item x="4691"/>
        <item x="4690"/>
        <item x="4689"/>
        <item x="4688"/>
        <item x="4687"/>
        <item x="4686"/>
        <item x="4685"/>
        <item x="4684"/>
        <item x="4683"/>
        <item x="4682"/>
        <item x="4681"/>
        <item x="4680"/>
        <item x="4679"/>
        <item x="4678"/>
        <item x="4677"/>
        <item x="4676"/>
        <item x="4675"/>
        <item x="4674"/>
        <item x="4673"/>
        <item x="4672"/>
        <item x="4671"/>
        <item x="4670"/>
        <item x="4669"/>
        <item x="4668"/>
        <item x="4667"/>
        <item x="4666"/>
        <item x="4665"/>
        <item x="4664"/>
        <item x="4663"/>
        <item x="4662"/>
        <item x="4661"/>
        <item x="4660"/>
        <item x="4659"/>
        <item x="4658"/>
        <item x="4657"/>
        <item x="4656"/>
        <item x="4655"/>
        <item x="4654"/>
        <item x="4653"/>
        <item x="4652"/>
        <item x="4651"/>
        <item x="4650"/>
        <item x="4649"/>
        <item x="4648"/>
        <item x="4647"/>
        <item x="4646"/>
        <item x="4645"/>
        <item x="4644"/>
        <item x="4643"/>
        <item x="4642"/>
        <item x="4641"/>
        <item x="4640"/>
        <item x="4639"/>
        <item x="4638"/>
        <item x="4637"/>
        <item x="4636"/>
        <item x="4635"/>
        <item x="4634"/>
        <item x="4633"/>
        <item x="4632"/>
        <item x="4631"/>
        <item x="4630"/>
        <item x="4629"/>
        <item x="4628"/>
        <item x="4627"/>
        <item x="4626"/>
        <item x="4625"/>
        <item x="4624"/>
        <item x="4623"/>
        <item x="4622"/>
        <item x="4621"/>
        <item x="4620"/>
        <item x="4619"/>
        <item x="4618"/>
        <item x="4617"/>
        <item x="4998"/>
        <item x="4997"/>
        <item x="4996"/>
        <item x="4995"/>
        <item x="4994"/>
        <item x="4993"/>
        <item x="4992"/>
        <item x="4991"/>
        <item x="4990"/>
        <item x="4989"/>
        <item x="4988"/>
        <item x="4987"/>
        <item x="4986"/>
        <item x="4985"/>
        <item x="4984"/>
        <item x="4983"/>
        <item x="4982"/>
        <item x="4981"/>
        <item x="4980"/>
        <item x="4979"/>
        <item x="4978"/>
        <item x="4977"/>
        <item x="4976"/>
        <item x="4975"/>
        <item x="4974"/>
        <item x="4973"/>
        <item x="4972"/>
        <item x="4971"/>
        <item x="4970"/>
        <item x="4969"/>
        <item x="4968"/>
        <item x="4967"/>
        <item x="4966"/>
        <item x="4965"/>
        <item x="4964"/>
        <item x="4963"/>
        <item x="4962"/>
        <item x="4961"/>
        <item x="4960"/>
        <item x="4959"/>
        <item x="4958"/>
        <item x="4957"/>
        <item x="4956"/>
        <item x="4955"/>
        <item x="4954"/>
        <item x="4953"/>
        <item x="4952"/>
        <item x="4951"/>
        <item x="4950"/>
        <item x="4949"/>
        <item x="4948"/>
        <item x="4947"/>
        <item x="4946"/>
        <item x="4945"/>
        <item x="4944"/>
        <item x="4943"/>
        <item x="4942"/>
        <item x="4941"/>
        <item x="4940"/>
        <item x="4939"/>
        <item x="4938"/>
        <item x="4937"/>
        <item x="4936"/>
        <item x="4935"/>
        <item x="4934"/>
        <item x="4933"/>
        <item x="4932"/>
        <item x="4931"/>
        <item x="4930"/>
        <item x="4929"/>
        <item x="4928"/>
        <item x="4927"/>
        <item x="4926"/>
        <item x="4925"/>
        <item x="4924"/>
        <item x="4923"/>
        <item x="4922"/>
        <item x="4921"/>
        <item x="4920"/>
        <item x="4919"/>
        <item x="4918"/>
        <item x="4917"/>
        <item x="4916"/>
        <item x="4915"/>
        <item x="4914"/>
        <item x="4913"/>
        <item x="4912"/>
        <item x="4911"/>
        <item x="4910"/>
        <item x="4909"/>
        <item x="4908"/>
        <item x="4907"/>
        <item x="4906"/>
        <item x="4905"/>
        <item x="4904"/>
        <item x="4903"/>
        <item x="4902"/>
        <item x="4901"/>
        <item x="4900"/>
        <item x="4899"/>
        <item x="4898"/>
        <item x="4897"/>
        <item x="4896"/>
        <item x="4895"/>
        <item x="4894"/>
        <item x="4893"/>
        <item x="4892"/>
        <item x="4891"/>
        <item x="4890"/>
        <item x="4889"/>
        <item x="4888"/>
        <item x="4887"/>
        <item x="4886"/>
        <item x="4885"/>
        <item x="4884"/>
        <item x="4883"/>
        <item x="4882"/>
        <item x="4881"/>
        <item x="4880"/>
        <item x="4879"/>
        <item x="4878"/>
        <item x="4877"/>
        <item x="4876"/>
        <item x="4875"/>
        <item x="4874"/>
        <item x="4873"/>
        <item x="4872"/>
        <item x="4871"/>
        <item x="4870"/>
        <item x="4869"/>
        <item x="4868"/>
        <item x="4867"/>
        <item x="4866"/>
        <item x="4865"/>
        <item x="4864"/>
        <item x="4863"/>
        <item x="4862"/>
        <item x="4861"/>
        <item x="4860"/>
        <item x="4859"/>
        <item x="4858"/>
        <item x="4857"/>
        <item x="4856"/>
        <item x="4855"/>
        <item x="4854"/>
        <item x="4853"/>
        <item x="4852"/>
        <item x="4851"/>
        <item x="4850"/>
        <item x="4849"/>
        <item x="4848"/>
        <item x="4847"/>
        <item x="4846"/>
        <item x="4845"/>
        <item x="4844"/>
        <item x="4843"/>
        <item x="4842"/>
        <item x="4841"/>
        <item x="4840"/>
        <item x="4839"/>
        <item x="4838"/>
        <item x="4837"/>
        <item x="4836"/>
        <item x="4835"/>
        <item x="4834"/>
        <item x="5191"/>
        <item x="5190"/>
        <item x="5189"/>
        <item x="5188"/>
        <item x="5187"/>
        <item x="5186"/>
        <item x="5185"/>
        <item x="5184"/>
        <item x="5183"/>
        <item x="5182"/>
        <item x="5181"/>
        <item x="5180"/>
        <item x="5179"/>
        <item x="5178"/>
        <item x="5177"/>
        <item x="5176"/>
        <item x="5175"/>
        <item x="5174"/>
        <item x="5173"/>
        <item x="5172"/>
        <item x="5171"/>
        <item x="5170"/>
        <item x="5169"/>
        <item x="5168"/>
        <item x="5167"/>
        <item x="5166"/>
        <item x="5165"/>
        <item x="5164"/>
        <item x="5163"/>
        <item x="5162"/>
        <item x="5161"/>
        <item x="5160"/>
        <item x="5159"/>
        <item x="5158"/>
        <item x="5157"/>
        <item x="5156"/>
        <item x="5155"/>
        <item x="5154"/>
        <item x="5153"/>
        <item x="5152"/>
        <item x="5151"/>
        <item x="5150"/>
        <item x="5149"/>
        <item x="5148"/>
        <item x="5147"/>
        <item x="5146"/>
        <item x="5145"/>
        <item x="5144"/>
        <item x="5143"/>
        <item x="5142"/>
        <item x="5141"/>
        <item x="5140"/>
        <item x="5139"/>
        <item x="5138"/>
        <item x="5137"/>
        <item x="5136"/>
        <item x="5135"/>
        <item x="5134"/>
        <item x="5133"/>
        <item x="5132"/>
        <item x="5131"/>
        <item x="5130"/>
        <item x="5129"/>
        <item x="5128"/>
        <item x="5127"/>
        <item x="5126"/>
        <item x="5125"/>
        <item x="5124"/>
        <item x="5123"/>
        <item x="5122"/>
        <item x="5121"/>
        <item x="5120"/>
        <item x="5119"/>
        <item x="5118"/>
        <item x="5117"/>
        <item x="5116"/>
        <item x="5115"/>
        <item x="5114"/>
        <item x="5113"/>
        <item x="5112"/>
        <item x="5111"/>
        <item x="5110"/>
        <item x="5109"/>
        <item x="5108"/>
        <item x="5107"/>
        <item x="5106"/>
        <item x="5105"/>
        <item x="5104"/>
        <item x="5103"/>
        <item x="5102"/>
        <item x="5101"/>
        <item x="5100"/>
        <item x="5099"/>
        <item x="5098"/>
        <item x="5097"/>
        <item x="5096"/>
        <item x="5095"/>
        <item x="5094"/>
        <item x="5093"/>
        <item x="5092"/>
        <item x="5091"/>
        <item x="5090"/>
        <item x="5089"/>
        <item x="5088"/>
        <item x="5087"/>
        <item x="5086"/>
        <item x="5085"/>
        <item x="5084"/>
        <item x="5083"/>
        <item x="5082"/>
        <item x="5081"/>
        <item x="5080"/>
        <item x="5079"/>
        <item x="5078"/>
        <item x="5077"/>
        <item x="5076"/>
        <item x="5075"/>
        <item x="5074"/>
        <item x="5073"/>
        <item x="5072"/>
        <item x="5071"/>
        <item x="5070"/>
        <item x="5069"/>
        <item x="5068"/>
        <item x="5067"/>
        <item x="5066"/>
        <item x="5065"/>
        <item x="5064"/>
        <item x="5063"/>
        <item x="5062"/>
        <item x="5061"/>
        <item x="5060"/>
        <item x="5059"/>
        <item x="5058"/>
        <item x="5057"/>
        <item x="5056"/>
        <item x="5055"/>
        <item x="5054"/>
        <item x="5053"/>
        <item x="5052"/>
        <item x="5051"/>
        <item x="5050"/>
        <item x="5049"/>
        <item x="5048"/>
        <item x="5047"/>
        <item x="5046"/>
        <item x="5045"/>
        <item x="5044"/>
        <item x="5043"/>
        <item x="5042"/>
        <item x="5041"/>
        <item x="5040"/>
        <item x="5039"/>
        <item x="5038"/>
        <item x="5037"/>
        <item x="5036"/>
        <item x="5035"/>
        <item x="5034"/>
        <item x="5033"/>
        <item x="5032"/>
        <item x="5031"/>
        <item x="5030"/>
        <item x="5029"/>
        <item x="5028"/>
        <item x="5027"/>
        <item x="5026"/>
        <item x="5025"/>
        <item x="5024"/>
        <item x="5023"/>
        <item x="5022"/>
        <item x="5021"/>
        <item x="5020"/>
        <item x="5019"/>
        <item x="5018"/>
        <item x="5017"/>
        <item x="5016"/>
        <item x="5015"/>
        <item x="5014"/>
        <item x="5013"/>
        <item x="5012"/>
        <item x="5011"/>
        <item x="5010"/>
        <item x="5009"/>
        <item x="5008"/>
        <item x="5007"/>
        <item x="5006"/>
        <item x="5005"/>
        <item x="5004"/>
        <item x="5003"/>
        <item x="5002"/>
        <item x="5001"/>
        <item x="5000"/>
        <item x="4999"/>
        <item x="5359"/>
        <item x="5358"/>
        <item x="5357"/>
        <item x="5356"/>
        <item x="5355"/>
        <item x="5354"/>
        <item x="5353"/>
        <item x="5352"/>
        <item x="5351"/>
        <item x="5350"/>
        <item x="5349"/>
        <item x="5348"/>
        <item x="5347"/>
        <item x="5346"/>
        <item x="5345"/>
        <item x="5344"/>
        <item x="5343"/>
        <item x="5342"/>
        <item x="5341"/>
        <item x="5340"/>
        <item x="5339"/>
        <item x="5338"/>
        <item x="5337"/>
        <item x="5336"/>
        <item x="5335"/>
        <item x="5334"/>
        <item x="5333"/>
        <item x="5332"/>
        <item x="5331"/>
        <item x="5330"/>
        <item x="5329"/>
        <item x="5328"/>
        <item x="5327"/>
        <item x="5326"/>
        <item x="5325"/>
        <item x="5324"/>
        <item x="5323"/>
        <item x="5322"/>
        <item x="5321"/>
        <item x="5320"/>
        <item x="5319"/>
        <item x="5318"/>
        <item x="5317"/>
        <item x="5316"/>
        <item x="5315"/>
        <item x="5314"/>
        <item x="5313"/>
        <item x="5312"/>
        <item x="5311"/>
        <item x="5310"/>
        <item x="5309"/>
        <item x="5308"/>
        <item x="5307"/>
        <item x="5306"/>
        <item x="5305"/>
        <item x="5304"/>
        <item x="5303"/>
        <item x="5302"/>
        <item x="5301"/>
        <item x="5300"/>
        <item x="5299"/>
        <item x="5298"/>
        <item x="5297"/>
        <item x="5296"/>
        <item x="5295"/>
        <item x="5294"/>
        <item x="5293"/>
        <item x="5292"/>
        <item x="5291"/>
        <item x="5290"/>
        <item x="5289"/>
        <item x="5288"/>
        <item x="5287"/>
        <item x="5286"/>
        <item x="5285"/>
        <item x="5284"/>
        <item x="5283"/>
        <item x="5282"/>
        <item x="5281"/>
        <item x="5280"/>
        <item x="5279"/>
        <item x="5278"/>
        <item x="5277"/>
        <item x="5276"/>
        <item x="5275"/>
        <item x="5274"/>
        <item x="5273"/>
        <item x="5272"/>
        <item x="5271"/>
        <item x="5270"/>
        <item x="5269"/>
        <item x="5268"/>
        <item x="5267"/>
        <item x="5266"/>
        <item x="5265"/>
        <item x="5264"/>
        <item x="5263"/>
        <item x="5262"/>
        <item x="5261"/>
        <item x="5260"/>
        <item x="5259"/>
        <item x="5258"/>
        <item x="5257"/>
        <item x="5256"/>
        <item x="5255"/>
        <item x="5254"/>
        <item x="5253"/>
        <item x="5252"/>
        <item x="5251"/>
        <item x="5250"/>
        <item x="5249"/>
        <item x="5248"/>
        <item x="5247"/>
        <item x="5246"/>
        <item x="5245"/>
        <item x="5244"/>
        <item x="5243"/>
        <item x="5242"/>
        <item x="5241"/>
        <item x="5240"/>
        <item x="5239"/>
        <item x="5238"/>
        <item x="5237"/>
        <item x="5236"/>
        <item x="5235"/>
        <item x="5234"/>
        <item x="5233"/>
        <item x="5232"/>
        <item x="5231"/>
        <item x="5230"/>
        <item x="5229"/>
        <item x="5228"/>
        <item x="5227"/>
        <item x="5226"/>
        <item x="5225"/>
        <item x="5224"/>
        <item x="5223"/>
        <item x="5222"/>
        <item x="5221"/>
        <item x="5220"/>
        <item x="5219"/>
        <item x="5218"/>
        <item x="5217"/>
        <item x="5216"/>
        <item x="5215"/>
        <item x="5214"/>
        <item x="5213"/>
        <item x="5212"/>
        <item x="5211"/>
        <item x="5210"/>
        <item x="5209"/>
        <item x="5208"/>
        <item x="5207"/>
        <item x="5206"/>
        <item x="5205"/>
        <item x="5204"/>
        <item x="5203"/>
        <item x="5202"/>
        <item x="5201"/>
        <item x="5200"/>
        <item x="5199"/>
        <item x="5198"/>
        <item x="5197"/>
        <item x="5196"/>
        <item x="5195"/>
        <item x="5194"/>
        <item x="5193"/>
        <item x="5192"/>
        <item x="5537"/>
        <item x="5536"/>
        <item x="5535"/>
        <item x="5534"/>
        <item x="5533"/>
        <item x="5532"/>
        <item x="5531"/>
        <item x="5530"/>
        <item x="5529"/>
        <item x="5528"/>
        <item x="5527"/>
        <item x="5526"/>
        <item x="5525"/>
        <item x="5524"/>
        <item x="5523"/>
        <item x="5522"/>
        <item x="5521"/>
        <item x="5520"/>
        <item x="5519"/>
        <item x="5518"/>
        <item x="5517"/>
        <item x="5516"/>
        <item x="5515"/>
        <item x="5514"/>
        <item x="5513"/>
        <item x="5512"/>
        <item x="5511"/>
        <item x="5510"/>
        <item x="5509"/>
        <item x="5508"/>
        <item x="5507"/>
        <item x="5506"/>
        <item x="5505"/>
        <item x="5504"/>
        <item x="5503"/>
        <item x="5502"/>
        <item x="5501"/>
        <item x="5500"/>
        <item x="5499"/>
        <item x="5498"/>
        <item x="5497"/>
        <item x="5496"/>
        <item x="5495"/>
        <item x="5494"/>
        <item x="5493"/>
        <item x="5492"/>
        <item x="5491"/>
        <item x="5490"/>
        <item x="5489"/>
        <item x="5488"/>
        <item x="5487"/>
        <item x="5486"/>
        <item x="5485"/>
        <item x="5484"/>
        <item x="5483"/>
        <item x="5482"/>
        <item x="5481"/>
        <item x="5480"/>
        <item x="5479"/>
        <item x="5478"/>
        <item x="5477"/>
        <item x="5476"/>
        <item x="5475"/>
        <item x="5474"/>
        <item x="5473"/>
        <item x="5472"/>
        <item x="5471"/>
        <item x="5470"/>
        <item x="5469"/>
        <item x="5468"/>
        <item x="5467"/>
        <item x="5466"/>
        <item x="5465"/>
        <item x="5464"/>
        <item x="5463"/>
        <item x="5462"/>
        <item x="5461"/>
        <item x="5460"/>
        <item x="5459"/>
        <item x="5458"/>
        <item x="5457"/>
        <item x="5456"/>
        <item x="5455"/>
        <item x="5454"/>
        <item x="5453"/>
        <item x="5452"/>
        <item x="5451"/>
        <item x="5450"/>
        <item x="5449"/>
        <item x="5448"/>
        <item x="5447"/>
        <item x="5446"/>
        <item x="5445"/>
        <item x="5444"/>
        <item x="5443"/>
        <item x="5442"/>
        <item x="5441"/>
        <item x="5440"/>
        <item x="5439"/>
        <item x="5438"/>
        <item x="5437"/>
        <item x="5436"/>
        <item x="5435"/>
        <item x="5434"/>
        <item x="5433"/>
        <item x="5432"/>
        <item x="5431"/>
        <item x="5430"/>
        <item x="5429"/>
        <item x="5428"/>
        <item x="5427"/>
        <item x="5426"/>
        <item x="5425"/>
        <item x="5424"/>
        <item x="5423"/>
        <item x="5422"/>
        <item x="5421"/>
        <item x="5420"/>
        <item x="5419"/>
        <item x="5418"/>
        <item x="5417"/>
        <item x="5416"/>
        <item x="5415"/>
        <item x="5414"/>
        <item x="5413"/>
        <item x="5412"/>
        <item x="5411"/>
        <item x="5410"/>
        <item x="5409"/>
        <item x="5408"/>
        <item x="5407"/>
        <item x="5406"/>
        <item x="5405"/>
        <item x="5404"/>
        <item x="5403"/>
        <item x="5402"/>
        <item x="5401"/>
        <item x="5400"/>
        <item x="5399"/>
        <item x="5398"/>
        <item x="5397"/>
        <item x="5396"/>
        <item x="5395"/>
        <item x="5394"/>
        <item x="5393"/>
        <item x="5392"/>
        <item x="5391"/>
        <item x="5390"/>
        <item x="5389"/>
        <item x="5388"/>
        <item x="5387"/>
        <item x="5386"/>
        <item x="5385"/>
        <item x="5384"/>
        <item x="5383"/>
        <item x="5382"/>
        <item x="5381"/>
        <item x="5380"/>
        <item x="5379"/>
        <item x="5378"/>
        <item x="5377"/>
        <item x="5376"/>
        <item x="5375"/>
        <item x="5374"/>
        <item x="5373"/>
        <item x="5372"/>
        <item x="5371"/>
        <item x="5370"/>
        <item x="5369"/>
        <item x="5368"/>
        <item x="5367"/>
        <item x="5366"/>
        <item x="5365"/>
        <item x="5364"/>
        <item x="5363"/>
        <item x="5362"/>
        <item x="5361"/>
        <item x="5360"/>
        <item x="5702"/>
        <item x="5701"/>
        <item x="5700"/>
        <item x="5699"/>
        <item x="5698"/>
        <item x="5697"/>
        <item x="5696"/>
        <item x="5695"/>
        <item x="5694"/>
        <item x="5693"/>
        <item x="5692"/>
        <item x="5691"/>
        <item x="5690"/>
        <item x="5689"/>
        <item x="5688"/>
        <item x="5687"/>
        <item x="5686"/>
        <item x="5685"/>
        <item x="5684"/>
        <item x="5683"/>
        <item x="5682"/>
        <item x="5681"/>
        <item x="5680"/>
        <item x="5679"/>
        <item x="5678"/>
        <item x="5677"/>
        <item x="5676"/>
        <item x="5675"/>
        <item x="5674"/>
        <item x="5673"/>
        <item x="5672"/>
        <item x="5671"/>
        <item x="5670"/>
        <item x="5669"/>
        <item x="5668"/>
        <item x="5667"/>
        <item x="5666"/>
        <item x="5665"/>
        <item x="5664"/>
        <item x="5663"/>
        <item x="5662"/>
        <item x="5661"/>
        <item x="5660"/>
        <item x="5659"/>
        <item x="5658"/>
        <item x="5657"/>
        <item x="5656"/>
        <item x="5655"/>
        <item x="5654"/>
        <item x="5653"/>
        <item x="5652"/>
        <item x="5651"/>
        <item x="5650"/>
        <item x="5649"/>
        <item x="5648"/>
        <item x="5647"/>
        <item x="5646"/>
        <item x="5645"/>
        <item x="5644"/>
        <item x="5643"/>
        <item x="5642"/>
        <item x="5641"/>
        <item x="5640"/>
        <item x="5639"/>
        <item x="5638"/>
        <item x="5637"/>
        <item x="5636"/>
        <item x="5635"/>
        <item x="5634"/>
        <item x="5633"/>
        <item x="5632"/>
        <item x="5631"/>
        <item x="5630"/>
        <item x="5629"/>
        <item x="5628"/>
        <item x="5627"/>
        <item x="5626"/>
        <item x="5625"/>
        <item x="5624"/>
        <item x="5623"/>
        <item x="5622"/>
        <item x="5621"/>
        <item x="5620"/>
        <item x="5619"/>
        <item x="5618"/>
        <item x="5617"/>
        <item x="5616"/>
        <item x="5615"/>
        <item x="5614"/>
        <item x="5613"/>
        <item x="5612"/>
        <item x="5611"/>
        <item x="5610"/>
        <item x="5609"/>
        <item x="5608"/>
        <item x="5607"/>
        <item x="5606"/>
        <item x="5605"/>
        <item x="5604"/>
        <item x="5603"/>
        <item x="5602"/>
        <item x="5601"/>
        <item x="5600"/>
        <item x="5599"/>
        <item x="5598"/>
        <item x="5597"/>
        <item x="5596"/>
        <item x="5595"/>
        <item x="5594"/>
        <item x="5593"/>
        <item x="5592"/>
        <item x="5591"/>
        <item x="5590"/>
        <item x="5589"/>
        <item x="5588"/>
        <item x="5587"/>
        <item x="5586"/>
        <item x="5585"/>
        <item x="5584"/>
        <item x="5583"/>
        <item x="5582"/>
        <item x="5581"/>
        <item x="5580"/>
        <item x="5579"/>
        <item x="5578"/>
        <item x="5577"/>
        <item x="5576"/>
        <item x="5575"/>
        <item x="5574"/>
        <item x="5573"/>
        <item x="5572"/>
        <item x="5571"/>
        <item x="5570"/>
        <item x="5569"/>
        <item x="5568"/>
        <item x="5567"/>
        <item x="5566"/>
        <item x="5565"/>
        <item x="5564"/>
        <item x="5563"/>
        <item x="5562"/>
        <item x="5561"/>
        <item x="5560"/>
        <item x="5559"/>
        <item x="5558"/>
        <item x="5557"/>
        <item x="5556"/>
        <item x="5555"/>
        <item x="5554"/>
        <item x="5553"/>
        <item x="5552"/>
        <item x="5551"/>
        <item x="5550"/>
        <item x="5549"/>
        <item x="5548"/>
        <item x="5547"/>
        <item x="5546"/>
        <item x="5545"/>
        <item x="5544"/>
        <item x="5543"/>
        <item x="5542"/>
        <item x="5541"/>
        <item x="5540"/>
        <item x="5539"/>
        <item x="5538"/>
        <item x="5901"/>
        <item x="5900"/>
        <item x="5899"/>
        <item x="5898"/>
        <item x="5897"/>
        <item x="5896"/>
        <item x="5895"/>
        <item x="5894"/>
        <item x="5893"/>
        <item x="5892"/>
        <item x="5891"/>
        <item x="5890"/>
        <item x="5889"/>
        <item x="5888"/>
        <item x="5887"/>
        <item x="5886"/>
        <item x="5885"/>
        <item x="5884"/>
        <item x="5883"/>
        <item x="5882"/>
        <item x="5881"/>
        <item x="5880"/>
        <item x="5879"/>
        <item x="5878"/>
        <item x="5877"/>
        <item x="5876"/>
        <item x="5875"/>
        <item x="5874"/>
        <item x="5873"/>
        <item x="5872"/>
        <item x="5871"/>
        <item x="5870"/>
        <item x="5869"/>
        <item x="5868"/>
        <item x="5867"/>
        <item x="5866"/>
        <item x="5865"/>
        <item x="5864"/>
        <item x="5863"/>
        <item x="5862"/>
        <item x="5861"/>
        <item x="5860"/>
        <item x="5859"/>
        <item x="5858"/>
        <item x="5857"/>
        <item x="5856"/>
        <item x="5855"/>
        <item x="5854"/>
        <item x="5853"/>
        <item x="5852"/>
        <item x="5851"/>
        <item x="5850"/>
        <item x="5849"/>
        <item x="5848"/>
        <item x="5847"/>
        <item x="5846"/>
        <item x="5845"/>
        <item x="5844"/>
        <item x="5843"/>
        <item x="5842"/>
        <item x="5841"/>
        <item x="5840"/>
        <item x="5839"/>
        <item x="5838"/>
        <item x="5837"/>
        <item x="5836"/>
        <item x="5835"/>
        <item x="5834"/>
        <item x="5833"/>
        <item x="5832"/>
        <item x="5831"/>
        <item x="5830"/>
        <item x="5829"/>
        <item x="5828"/>
        <item x="5827"/>
        <item x="5826"/>
        <item x="5825"/>
        <item x="5824"/>
        <item x="5823"/>
        <item x="5822"/>
        <item x="5821"/>
        <item x="5820"/>
        <item x="5819"/>
        <item x="5818"/>
        <item x="5817"/>
        <item x="5816"/>
        <item x="5815"/>
        <item x="5814"/>
        <item x="5813"/>
        <item x="5812"/>
        <item x="5811"/>
        <item x="5810"/>
        <item x="5809"/>
        <item x="5808"/>
        <item x="5807"/>
        <item x="5806"/>
        <item x="5805"/>
        <item x="5804"/>
        <item x="5803"/>
        <item x="5802"/>
        <item x="5801"/>
        <item x="5800"/>
        <item x="5799"/>
        <item x="5798"/>
        <item x="5797"/>
        <item x="5796"/>
        <item x="5795"/>
        <item x="5794"/>
        <item x="5793"/>
        <item x="5792"/>
        <item x="5791"/>
        <item x="5790"/>
        <item x="5789"/>
        <item x="5788"/>
        <item x="5787"/>
        <item x="5786"/>
        <item x="5785"/>
        <item x="5784"/>
        <item x="5783"/>
        <item x="5782"/>
        <item x="5781"/>
        <item x="5780"/>
        <item x="5779"/>
        <item x="5778"/>
        <item x="5777"/>
        <item x="5776"/>
        <item x="5775"/>
        <item x="5774"/>
        <item x="5773"/>
        <item x="5772"/>
        <item x="5771"/>
        <item x="5770"/>
        <item x="5769"/>
        <item x="5768"/>
        <item x="5767"/>
        <item x="5766"/>
        <item x="5765"/>
        <item x="5764"/>
        <item x="5763"/>
        <item x="5762"/>
        <item x="5761"/>
        <item x="5760"/>
        <item x="5759"/>
        <item x="5758"/>
        <item x="5757"/>
        <item x="5756"/>
        <item x="5755"/>
        <item x="5754"/>
        <item x="5753"/>
        <item x="5752"/>
        <item x="5751"/>
        <item x="5750"/>
        <item x="5749"/>
        <item x="5748"/>
        <item x="5747"/>
        <item x="5746"/>
        <item x="5745"/>
        <item x="5744"/>
        <item x="5743"/>
        <item x="5742"/>
        <item x="5741"/>
        <item x="5740"/>
        <item x="5739"/>
        <item x="5738"/>
        <item x="5737"/>
        <item x="5736"/>
        <item x="5735"/>
        <item x="5734"/>
        <item x="5733"/>
        <item x="5732"/>
        <item x="5731"/>
        <item x="5730"/>
        <item x="5729"/>
        <item x="5728"/>
        <item x="5727"/>
        <item x="5726"/>
        <item x="5725"/>
        <item x="5724"/>
        <item x="5723"/>
        <item x="5722"/>
        <item x="5721"/>
        <item x="5720"/>
        <item x="5719"/>
        <item x="5718"/>
        <item x="5717"/>
        <item x="5716"/>
        <item x="5715"/>
        <item x="5714"/>
        <item x="5713"/>
        <item x="5712"/>
        <item x="5711"/>
        <item x="5710"/>
        <item x="5709"/>
        <item x="5708"/>
        <item x="5707"/>
        <item x="5706"/>
        <item x="5705"/>
        <item x="5704"/>
        <item x="5703"/>
        <item t="default"/>
      </items>
    </pivotField>
    <pivotField numFmtId="14" showAll="0"/>
    <pivotField numFmtId="164" showAll="0">
      <items count="4841">
        <item x="1302"/>
        <item x="3561"/>
        <item x="4405"/>
        <item x="4404"/>
        <item x="4554"/>
        <item x="2344"/>
        <item x="1127"/>
        <item x="1466"/>
        <item x="4553"/>
        <item x="4552"/>
        <item x="3560"/>
        <item x="2476"/>
        <item x="4403"/>
        <item x="4823"/>
        <item x="4402"/>
        <item x="4551"/>
        <item x="1301"/>
        <item x="1126"/>
        <item x="2194"/>
        <item x="2780"/>
        <item x="3292"/>
        <item x="166"/>
        <item x="1300"/>
        <item x="2779"/>
        <item x="2614"/>
        <item x="3291"/>
        <item x="1601"/>
        <item x="535"/>
        <item x="2778"/>
        <item x="1465"/>
        <item x="3713"/>
        <item x="4550"/>
        <item x="4670"/>
        <item x="2475"/>
        <item x="2343"/>
        <item x="3695"/>
        <item x="319"/>
        <item x="4822"/>
        <item x="1299"/>
        <item x="2342"/>
        <item x="1756"/>
        <item x="4821"/>
        <item x="1125"/>
        <item x="1755"/>
        <item x="2333"/>
        <item x="1754"/>
        <item x="2491"/>
        <item x="1124"/>
        <item x="1464"/>
        <item x="1600"/>
        <item x="2490"/>
        <item x="4669"/>
        <item x="3559"/>
        <item x="3694"/>
        <item x="2474"/>
        <item x="2613"/>
        <item x="1599"/>
        <item x="1598"/>
        <item x="1298"/>
        <item x="2777"/>
        <item x="2332"/>
        <item x="1753"/>
        <item x="3440"/>
        <item x="4668"/>
        <item x="2635"/>
        <item x="4401"/>
        <item x="4667"/>
        <item x="165"/>
        <item x="1597"/>
        <item x="2489"/>
        <item x="3290"/>
        <item x="4400"/>
        <item x="1596"/>
        <item x="2634"/>
        <item x="3858"/>
        <item x="2473"/>
        <item x="2776"/>
        <item x="1297"/>
        <item x="2488"/>
        <item x="3427"/>
        <item x="1463"/>
        <item x="3857"/>
        <item x="2472"/>
        <item x="2775"/>
        <item x="534"/>
        <item x="1462"/>
        <item x="3558"/>
        <item x="2612"/>
        <item x="318"/>
        <item x="4549"/>
        <item x="2611"/>
        <item x="4399"/>
        <item x="3856"/>
        <item x="546"/>
        <item x="3557"/>
        <item x="3693"/>
        <item x="2774"/>
        <item x="182"/>
        <item x="2773"/>
        <item x="1595"/>
        <item x="533"/>
        <item x="2633"/>
        <item x="1752"/>
        <item x="3712"/>
        <item x="1296"/>
        <item x="2471"/>
        <item x="1123"/>
        <item x="4548"/>
        <item x="4547"/>
        <item x="336"/>
        <item x="1751"/>
        <item x="1122"/>
        <item x="1295"/>
        <item x="4546"/>
        <item x="3556"/>
        <item x="1750"/>
        <item x="4545"/>
        <item x="4544"/>
        <item x="2792"/>
        <item x="3692"/>
        <item x="3555"/>
        <item x="4686"/>
        <item x="1121"/>
        <item x="4820"/>
        <item x="2772"/>
        <item x="1120"/>
        <item x="164"/>
        <item x="2610"/>
        <item x="4286"/>
        <item x="163"/>
        <item x="1461"/>
        <item x="3289"/>
        <item x="3855"/>
        <item x="1749"/>
        <item x="2193"/>
        <item x="2331"/>
        <item x="317"/>
        <item x="4412"/>
        <item x="1594"/>
        <item x="2330"/>
        <item x="4819"/>
        <item x="4428"/>
        <item x="1460"/>
        <item x="2632"/>
        <item x="3554"/>
        <item x="4411"/>
        <item x="162"/>
        <item x="4666"/>
        <item x="4564"/>
        <item x="1119"/>
        <item x="3711"/>
        <item x="161"/>
        <item x="1593"/>
        <item x="3553"/>
        <item x="3854"/>
        <item x="4818"/>
        <item x="728"/>
        <item x="4665"/>
        <item x="532"/>
        <item x="3288"/>
        <item x="2771"/>
        <item x="3426"/>
        <item x="727"/>
        <item x="1775"/>
        <item x="4839"/>
        <item x="1592"/>
        <item x="316"/>
        <item x="160"/>
        <item x="3287"/>
        <item x="1459"/>
        <item x="1458"/>
        <item x="315"/>
        <item x="2329"/>
        <item x="2770"/>
        <item x="314"/>
        <item x="1591"/>
        <item x="2470"/>
        <item x="1748"/>
        <item x="1118"/>
        <item x="2769"/>
        <item x="313"/>
        <item x="1457"/>
        <item x="4543"/>
        <item x="3552"/>
        <item x="4817"/>
        <item x="1294"/>
        <item x="3853"/>
        <item x="159"/>
        <item x="3691"/>
        <item x="2328"/>
        <item x="312"/>
        <item x="4816"/>
        <item x="3852"/>
        <item x="3425"/>
        <item x="311"/>
        <item x="1293"/>
        <item x="1747"/>
        <item x="4285"/>
        <item x="3690"/>
        <item x="3424"/>
        <item x="4028"/>
        <item x="4410"/>
        <item x="531"/>
        <item x="1292"/>
        <item x="3576"/>
        <item x="4542"/>
        <item x="158"/>
        <item x="2768"/>
        <item x="1746"/>
        <item x="3851"/>
        <item x="4815"/>
        <item x="4814"/>
        <item x="335"/>
        <item x="4664"/>
        <item x="3286"/>
        <item x="157"/>
        <item x="3871"/>
        <item x="4663"/>
        <item x="4662"/>
        <item x="2989"/>
        <item x="310"/>
        <item x="3551"/>
        <item x="1456"/>
        <item x="309"/>
        <item x="1291"/>
        <item x="3850"/>
        <item x="726"/>
        <item x="2469"/>
        <item x="4541"/>
        <item x="2988"/>
        <item x="725"/>
        <item x="2767"/>
        <item x="1455"/>
        <item x="1590"/>
        <item x="3285"/>
        <item x="1454"/>
        <item x="2327"/>
        <item x="1926"/>
        <item x="2791"/>
        <item x="1589"/>
        <item x="4661"/>
        <item x="308"/>
        <item x="1453"/>
        <item x="307"/>
        <item x="4027"/>
        <item x="156"/>
        <item x="2468"/>
        <item x="2192"/>
        <item x="530"/>
        <item x="2609"/>
        <item x="155"/>
        <item x="306"/>
        <item x="4660"/>
        <item x="1117"/>
        <item x="2987"/>
        <item x="1452"/>
        <item x="154"/>
        <item x="3550"/>
        <item x="3689"/>
        <item x="3549"/>
        <item x="1451"/>
        <item x="529"/>
        <item x="3849"/>
        <item x="153"/>
        <item x="2467"/>
        <item x="4563"/>
        <item x="2608"/>
        <item x="3548"/>
        <item x="724"/>
        <item x="4540"/>
        <item x="2766"/>
        <item x="3870"/>
        <item x="181"/>
        <item x="2191"/>
        <item x="4659"/>
        <item x="3284"/>
        <item x="1450"/>
        <item x="3423"/>
        <item x="3422"/>
        <item x="180"/>
        <item x="2986"/>
        <item x="2466"/>
        <item x="4539"/>
        <item x="2985"/>
        <item x="2190"/>
        <item x="2465"/>
        <item x="743"/>
        <item x="4813"/>
        <item x="1116"/>
        <item x="2765"/>
        <item x="3283"/>
        <item x="2984"/>
        <item x="305"/>
        <item x="1925"/>
        <item x="1745"/>
        <item x="1744"/>
        <item x="1924"/>
        <item x="2341"/>
        <item x="4409"/>
        <item x="1923"/>
        <item x="4812"/>
        <item x="723"/>
        <item x="2326"/>
        <item x="528"/>
        <item x="2189"/>
        <item x="4811"/>
        <item x="3421"/>
        <item x="3848"/>
        <item x="527"/>
        <item x="1743"/>
        <item x="4810"/>
        <item x="4809"/>
        <item x="2188"/>
        <item x="4538"/>
        <item x="3420"/>
        <item x="1115"/>
        <item x="4408"/>
        <item x="1774"/>
        <item x="1449"/>
        <item x="1114"/>
        <item x="4407"/>
        <item x="4284"/>
        <item x="3575"/>
        <item x="1922"/>
        <item x="2631"/>
        <item x="1921"/>
        <item x="2764"/>
        <item x="2187"/>
        <item x="3282"/>
        <item x="152"/>
        <item x="1588"/>
        <item x="3688"/>
        <item x="1920"/>
        <item x="2983"/>
        <item x="304"/>
        <item x="4283"/>
        <item x="526"/>
        <item x="4808"/>
        <item x="1290"/>
        <item x="3547"/>
        <item x="1448"/>
        <item x="4807"/>
        <item x="3419"/>
        <item x="3281"/>
        <item x="3847"/>
        <item x="4026"/>
        <item x="1289"/>
        <item x="4806"/>
        <item x="525"/>
        <item x="2607"/>
        <item x="2325"/>
        <item x="2324"/>
        <item x="2464"/>
        <item x="742"/>
        <item x="303"/>
        <item x="3846"/>
        <item x="2463"/>
        <item x="1587"/>
        <item x="1742"/>
        <item x="4427"/>
        <item x="3546"/>
        <item x="4025"/>
        <item x="3418"/>
        <item x="2763"/>
        <item x="524"/>
        <item x="3545"/>
        <item x="2982"/>
        <item x="4282"/>
        <item x="3303"/>
        <item x="4658"/>
        <item x="3280"/>
        <item x="4281"/>
        <item x="523"/>
        <item x="1447"/>
        <item x="4024"/>
        <item x="1586"/>
        <item x="4657"/>
        <item x="722"/>
        <item x="1288"/>
        <item x="721"/>
        <item x="3845"/>
        <item x="1741"/>
        <item x="2186"/>
        <item x="3687"/>
        <item x="1328"/>
        <item x="4023"/>
        <item x="2762"/>
        <item x="2606"/>
        <item x="1740"/>
        <item x="3710"/>
        <item x="3844"/>
        <item x="1113"/>
        <item x="3279"/>
        <item x="4838"/>
        <item x="2605"/>
        <item x="1287"/>
        <item x="2323"/>
        <item x="3417"/>
        <item x="1919"/>
        <item x="4022"/>
        <item x="4837"/>
        <item x="1739"/>
        <item x="1446"/>
        <item x="3544"/>
        <item x="4406"/>
        <item x="2340"/>
        <item x="4805"/>
        <item x="2604"/>
        <item x="2322"/>
        <item x="4537"/>
        <item x="4836"/>
        <item x="151"/>
        <item x="1112"/>
        <item x="3416"/>
        <item x="2761"/>
        <item x="4021"/>
        <item x="3278"/>
        <item x="2760"/>
        <item x="4020"/>
        <item x="2462"/>
        <item x="1286"/>
        <item x="522"/>
        <item x="2759"/>
        <item x="3709"/>
        <item x="3415"/>
        <item x="4536"/>
        <item x="1738"/>
        <item x="4656"/>
        <item x="521"/>
        <item x="4685"/>
        <item x="3843"/>
        <item x="302"/>
        <item x="4535"/>
        <item x="2981"/>
        <item x="4534"/>
        <item x="720"/>
        <item x="3842"/>
        <item x="520"/>
        <item x="3686"/>
        <item x="1111"/>
        <item x="2603"/>
        <item x="1445"/>
        <item x="3574"/>
        <item x="3439"/>
        <item x="4533"/>
        <item x="1285"/>
        <item x="2630"/>
        <item x="4280"/>
        <item x="4804"/>
        <item x="3277"/>
        <item x="2602"/>
        <item x="2980"/>
        <item x="3841"/>
        <item x="4655"/>
        <item x="3276"/>
        <item x="3543"/>
        <item x="4019"/>
        <item x="2979"/>
        <item x="2321"/>
        <item x="1737"/>
        <item x="719"/>
        <item x="2758"/>
        <item x="2185"/>
        <item x="2978"/>
        <item x="3840"/>
        <item x="2461"/>
        <item x="301"/>
        <item x="3542"/>
        <item x="3839"/>
        <item x="4426"/>
        <item x="1736"/>
        <item x="1284"/>
        <item x="4654"/>
        <item x="300"/>
        <item x="3541"/>
        <item x="3838"/>
        <item x="4279"/>
        <item x="1110"/>
        <item x="1283"/>
        <item x="1735"/>
        <item x="718"/>
        <item x="150"/>
        <item x="1585"/>
        <item x="3001"/>
        <item x="2757"/>
        <item x="3837"/>
        <item x="2184"/>
        <item x="1773"/>
        <item x="4532"/>
        <item x="4018"/>
        <item x="519"/>
        <item x="149"/>
        <item x="4684"/>
        <item x="2460"/>
        <item x="1918"/>
        <item x="4531"/>
        <item x="334"/>
        <item x="1734"/>
        <item x="2977"/>
        <item x="3540"/>
        <item x="518"/>
        <item x="1733"/>
        <item x="2202"/>
        <item x="3836"/>
        <item x="4017"/>
        <item x="3275"/>
        <item x="717"/>
        <item x="4653"/>
        <item x="1732"/>
        <item x="1282"/>
        <item x="2183"/>
        <item x="299"/>
        <item x="4652"/>
        <item x="2756"/>
        <item x="4398"/>
        <item x="1136"/>
        <item x="1613"/>
        <item x="1731"/>
        <item x="333"/>
        <item x="1917"/>
        <item x="716"/>
        <item x="1584"/>
        <item x="2976"/>
        <item x="1479"/>
        <item x="517"/>
        <item x="1916"/>
        <item x="1583"/>
        <item x="3539"/>
        <item x="1772"/>
        <item x="1582"/>
        <item x="3685"/>
        <item x="2975"/>
        <item x="2320"/>
        <item x="1581"/>
        <item x="715"/>
        <item x="4651"/>
        <item x="1281"/>
        <item x="4803"/>
        <item x="4397"/>
        <item x="1280"/>
        <item x="2319"/>
        <item x="2601"/>
        <item x="4016"/>
        <item x="148"/>
        <item x="4530"/>
        <item x="4396"/>
        <item x="4015"/>
        <item x="2318"/>
        <item x="3142"/>
        <item x="1580"/>
        <item x="516"/>
        <item x="2201"/>
        <item x="714"/>
        <item x="298"/>
        <item x="4802"/>
        <item x="1730"/>
        <item x="147"/>
        <item x="4296"/>
        <item x="2060"/>
        <item x="1327"/>
        <item x="3538"/>
        <item x="146"/>
        <item x="4278"/>
        <item x="2600"/>
        <item x="4014"/>
        <item x="3274"/>
        <item x="4148"/>
        <item x="4529"/>
        <item x="1915"/>
        <item x="4650"/>
        <item x="1109"/>
        <item x="2755"/>
        <item x="2182"/>
        <item x="3414"/>
        <item x="1108"/>
        <item x="4649"/>
        <item x="1729"/>
        <item x="2059"/>
        <item x="1279"/>
        <item x="3684"/>
        <item x="1107"/>
        <item x="3835"/>
        <item x="3683"/>
        <item x="2487"/>
        <item x="1278"/>
        <item x="1444"/>
        <item x="1728"/>
        <item x="3132"/>
        <item x="3834"/>
        <item x="3273"/>
        <item x="1727"/>
        <item x="1612"/>
        <item x="145"/>
        <item x="3413"/>
        <item x="3537"/>
        <item x="4395"/>
        <item x="2459"/>
        <item x="179"/>
        <item x="2181"/>
        <item x="4295"/>
        <item x="2458"/>
        <item x="144"/>
        <item x="741"/>
        <item x="4147"/>
        <item x="3131"/>
        <item x="1443"/>
        <item x="1326"/>
        <item x="713"/>
        <item x="2457"/>
        <item x="1914"/>
        <item x="2754"/>
        <item x="3412"/>
        <item x="4277"/>
        <item x="2058"/>
        <item x="941"/>
        <item x="2974"/>
        <item x="1277"/>
        <item x="1913"/>
        <item x="3833"/>
        <item x="3411"/>
        <item x="4032"/>
        <item x="1912"/>
        <item x="4276"/>
        <item x="1276"/>
        <item x="515"/>
        <item x="2599"/>
        <item x="4801"/>
        <item x="4528"/>
        <item x="297"/>
        <item x="940"/>
        <item x="1275"/>
        <item x="3272"/>
        <item x="3536"/>
        <item x="712"/>
        <item x="4013"/>
        <item x="1771"/>
        <item x="4012"/>
        <item x="3410"/>
        <item x="143"/>
        <item x="1325"/>
        <item x="4011"/>
        <item x="3535"/>
        <item x="1106"/>
        <item x="939"/>
        <item x="4146"/>
        <item x="2753"/>
        <item x="3832"/>
        <item x="514"/>
        <item x="4648"/>
        <item x="1911"/>
        <item x="1910"/>
        <item x="938"/>
        <item x="2973"/>
        <item x="4145"/>
        <item x="3682"/>
        <item x="3534"/>
        <item x="4835"/>
        <item x="1726"/>
        <item x="513"/>
        <item x="3831"/>
        <item x="1478"/>
        <item x="3830"/>
        <item x="4010"/>
        <item x="4144"/>
        <item x="1442"/>
        <item x="3409"/>
        <item x="3829"/>
        <item x="512"/>
        <item x="2486"/>
        <item x="142"/>
        <item x="2598"/>
        <item x="3681"/>
        <item x="1105"/>
        <item x="4275"/>
        <item x="937"/>
        <item x="2972"/>
        <item x="1274"/>
        <item x="1909"/>
        <item x="1725"/>
        <item x="4009"/>
        <item x="2180"/>
        <item x="4527"/>
        <item x="4274"/>
        <item x="2597"/>
        <item x="3828"/>
        <item x="2752"/>
        <item x="4647"/>
        <item x="511"/>
        <item x="3827"/>
        <item x="2751"/>
        <item x="4008"/>
        <item x="296"/>
        <item x="2456"/>
        <item x="1579"/>
        <item x="936"/>
        <item x="2057"/>
        <item x="4646"/>
        <item x="4007"/>
        <item x="3271"/>
        <item x="711"/>
        <item x="3408"/>
        <item x="935"/>
        <item x="4006"/>
        <item x="1273"/>
        <item x="2750"/>
        <item x="2596"/>
        <item x="3826"/>
        <item x="510"/>
        <item x="295"/>
        <item x="3407"/>
        <item x="934"/>
        <item x="4800"/>
        <item x="2749"/>
        <item x="3680"/>
        <item x="952"/>
        <item x="141"/>
        <item x="3406"/>
        <item x="509"/>
        <item x="4143"/>
        <item x="2179"/>
        <item x="4799"/>
        <item x="1578"/>
        <item x="2595"/>
        <item x="710"/>
        <item x="1441"/>
        <item x="140"/>
        <item x="1724"/>
        <item x="709"/>
        <item x="4391"/>
        <item x="1908"/>
        <item x="4390"/>
        <item x="4005"/>
        <item x="1272"/>
        <item x="139"/>
        <item x="4526"/>
        <item x="4273"/>
        <item x="2748"/>
        <item x="3533"/>
        <item x="2178"/>
        <item x="2317"/>
        <item x="1271"/>
        <item x="2455"/>
        <item x="1907"/>
        <item x="4272"/>
        <item x="2971"/>
        <item x="3532"/>
        <item x="1577"/>
        <item x="708"/>
        <item x="2594"/>
        <item x="2454"/>
        <item x="3270"/>
        <item x="2056"/>
        <item x="1324"/>
        <item x="1576"/>
        <item x="2055"/>
        <item x="4142"/>
        <item x="1440"/>
        <item x="1906"/>
        <item x="1104"/>
        <item x="4389"/>
        <item x="2339"/>
        <item x="4834"/>
        <item x="2747"/>
        <item x="3531"/>
        <item x="1103"/>
        <item x="3130"/>
        <item x="2485"/>
        <item x="4798"/>
        <item x="1270"/>
        <item x="4525"/>
        <item x="3269"/>
        <item x="3268"/>
        <item x="4271"/>
        <item x="1905"/>
        <item x="4004"/>
        <item x="3530"/>
        <item x="740"/>
        <item x="1269"/>
        <item x="2484"/>
        <item x="1575"/>
        <item x="4683"/>
        <item x="3825"/>
        <item x="3529"/>
        <item x="2453"/>
        <item x="933"/>
        <item x="1439"/>
        <item x="2970"/>
        <item x="508"/>
        <item x="707"/>
        <item x="2452"/>
        <item x="4294"/>
        <item x="3141"/>
        <item x="2054"/>
        <item x="2451"/>
        <item x="294"/>
        <item x="3267"/>
        <item x="4388"/>
        <item x="3405"/>
        <item x="3129"/>
        <item x="507"/>
        <item x="4003"/>
        <item x="2450"/>
        <item x="1102"/>
        <item x="3573"/>
        <item x="932"/>
        <item x="1723"/>
        <item x="2746"/>
        <item x="3128"/>
        <item x="1574"/>
        <item x="506"/>
        <item x="293"/>
        <item x="505"/>
        <item x="2969"/>
        <item x="3266"/>
        <item x="292"/>
        <item x="3528"/>
        <item x="951"/>
        <item x="4002"/>
        <item x="2449"/>
        <item x="2968"/>
        <item x="2967"/>
        <item x="1573"/>
        <item x="4141"/>
        <item x="3404"/>
        <item x="3403"/>
        <item x="931"/>
        <item x="2448"/>
        <item x="1101"/>
        <item x="3824"/>
        <item x="3265"/>
        <item x="706"/>
        <item x="2745"/>
        <item x="2447"/>
        <item x="504"/>
        <item x="3402"/>
        <item x="4001"/>
        <item x="3264"/>
        <item x="4797"/>
        <item x="1268"/>
        <item x="705"/>
        <item x="4293"/>
        <item x="1904"/>
        <item x="138"/>
        <item x="3823"/>
        <item x="2629"/>
        <item x="4796"/>
        <item x="4000"/>
        <item x="3999"/>
        <item x="2316"/>
        <item x="704"/>
        <item x="1323"/>
        <item x="137"/>
        <item x="3263"/>
        <item x="3679"/>
        <item x="1903"/>
        <item x="2177"/>
        <item x="1572"/>
        <item x="2593"/>
        <item x="2966"/>
        <item x="2315"/>
        <item x="3527"/>
        <item x="1267"/>
        <item x="503"/>
        <item x="4387"/>
        <item x="4140"/>
        <item x="3869"/>
        <item x="502"/>
        <item x="2446"/>
        <item x="4386"/>
        <item x="2965"/>
        <item x="2314"/>
        <item x="136"/>
        <item x="930"/>
        <item x="1902"/>
        <item x="4270"/>
        <item x="135"/>
        <item x="703"/>
        <item x="2053"/>
        <item x="4524"/>
        <item x="3822"/>
        <item x="1571"/>
        <item x="4269"/>
        <item x="702"/>
        <item x="1438"/>
        <item x="134"/>
        <item x="2445"/>
        <item x="1722"/>
        <item x="3127"/>
        <item x="3572"/>
        <item x="4385"/>
        <item x="2744"/>
        <item x="4139"/>
        <item x="1570"/>
        <item x="3821"/>
        <item x="2176"/>
        <item x="2444"/>
        <item x="4268"/>
        <item x="2964"/>
        <item x="1100"/>
        <item x="2628"/>
        <item x="291"/>
        <item x="3998"/>
        <item x="1099"/>
        <item x="929"/>
        <item x="4425"/>
        <item x="1770"/>
        <item x="4795"/>
        <item x="1098"/>
        <item x="2963"/>
        <item x="1569"/>
        <item x="1721"/>
        <item x="2443"/>
        <item x="4794"/>
        <item x="2175"/>
        <item x="2743"/>
        <item x="1437"/>
        <item x="928"/>
        <item x="4267"/>
        <item x="4793"/>
        <item x="1135"/>
        <item x="4138"/>
        <item x="1568"/>
        <item x="1266"/>
        <item x="4792"/>
        <item x="501"/>
        <item x="3126"/>
        <item x="290"/>
        <item x="4791"/>
        <item x="1265"/>
        <item x="3438"/>
        <item x="500"/>
        <item x="3868"/>
        <item x="1436"/>
        <item x="499"/>
        <item x="2052"/>
        <item x="1435"/>
        <item x="701"/>
        <item x="1567"/>
        <item x="4790"/>
        <item x="3997"/>
        <item x="289"/>
        <item x="3262"/>
        <item x="1720"/>
        <item x="3678"/>
        <item x="3125"/>
        <item x="2742"/>
        <item x="4266"/>
        <item x="1566"/>
        <item x="545"/>
        <item x="3124"/>
        <item x="4137"/>
        <item x="2592"/>
        <item x="133"/>
        <item x="4562"/>
        <item x="2741"/>
        <item x="4136"/>
        <item x="288"/>
        <item x="3261"/>
        <item x="2740"/>
        <item x="287"/>
        <item x="2962"/>
        <item x="1322"/>
        <item x="2051"/>
        <item x="1719"/>
        <item x="3867"/>
        <item x="1611"/>
        <item x="2961"/>
        <item x="4523"/>
        <item x="950"/>
        <item x="4384"/>
        <item x="3820"/>
        <item x="3401"/>
        <item x="1901"/>
        <item x="3677"/>
        <item x="1718"/>
        <item x="286"/>
        <item x="2627"/>
        <item x="4383"/>
        <item x="1942"/>
        <item x="1321"/>
        <item x="4522"/>
        <item x="2591"/>
        <item x="3260"/>
        <item x="3123"/>
        <item x="3708"/>
        <item x="3819"/>
        <item x="4789"/>
        <item x="2960"/>
        <item x="4645"/>
        <item x="285"/>
        <item x="3818"/>
        <item x="700"/>
        <item x="3122"/>
        <item x="3676"/>
        <item x="4521"/>
        <item x="132"/>
        <item x="2313"/>
        <item x="1097"/>
        <item x="3817"/>
        <item x="2442"/>
        <item x="2739"/>
        <item x="3259"/>
        <item x="927"/>
        <item x="1096"/>
        <item x="3816"/>
        <item x="131"/>
        <item x="1434"/>
        <item x="926"/>
        <item x="4833"/>
        <item x="2174"/>
        <item x="699"/>
        <item x="3675"/>
        <item x="1433"/>
        <item x="498"/>
        <item x="2050"/>
        <item x="3140"/>
        <item x="2738"/>
        <item x="2626"/>
        <item x="4644"/>
        <item x="1565"/>
        <item x="3400"/>
        <item x="925"/>
        <item x="2590"/>
        <item x="3399"/>
        <item x="1095"/>
        <item x="4520"/>
        <item x="497"/>
        <item x="2959"/>
        <item x="2173"/>
        <item x="284"/>
        <item x="3000"/>
        <item x="1717"/>
        <item x="4135"/>
        <item x="2049"/>
        <item x="2737"/>
        <item x="4519"/>
        <item x="2589"/>
        <item x="1264"/>
        <item x="3526"/>
        <item x="3121"/>
        <item x="2958"/>
        <item x="1900"/>
        <item x="3996"/>
        <item x="3302"/>
        <item x="2172"/>
        <item x="130"/>
        <item x="4292"/>
        <item x="3120"/>
        <item x="4518"/>
        <item x="3815"/>
        <item x="2171"/>
        <item x="1094"/>
        <item x="496"/>
        <item x="924"/>
        <item x="1134"/>
        <item x="698"/>
        <item x="332"/>
        <item x="2170"/>
        <item x="923"/>
        <item x="4517"/>
        <item x="1263"/>
        <item x="4265"/>
        <item x="2790"/>
        <item x="2312"/>
        <item x="3995"/>
        <item x="922"/>
        <item x="1262"/>
        <item x="4382"/>
        <item x="1899"/>
        <item x="2441"/>
        <item x="697"/>
        <item x="3525"/>
        <item x="3814"/>
        <item x="921"/>
        <item x="1898"/>
        <item x="2169"/>
        <item x="3398"/>
        <item x="1564"/>
        <item x="495"/>
        <item x="1432"/>
        <item x="1897"/>
        <item x="3301"/>
        <item x="3397"/>
        <item x="4643"/>
        <item x="2200"/>
        <item x="2957"/>
        <item x="4154"/>
        <item x="3139"/>
        <item x="129"/>
        <item x="3994"/>
        <item x="3993"/>
        <item x="1896"/>
        <item x="1716"/>
        <item x="3674"/>
        <item x="1715"/>
        <item x="283"/>
        <item x="2168"/>
        <item x="128"/>
        <item x="2956"/>
        <item x="2311"/>
        <item x="920"/>
        <item x="4516"/>
        <item x="4642"/>
        <item x="3992"/>
        <item x="282"/>
        <item x="2310"/>
        <item x="281"/>
        <item x="3119"/>
        <item x="696"/>
        <item x="4381"/>
        <item x="4134"/>
        <item x="1431"/>
        <item x="2789"/>
        <item x="3258"/>
        <item x="2167"/>
        <item x="494"/>
        <item x="695"/>
        <item x="1093"/>
        <item x="127"/>
        <item x="1769"/>
        <item x="2999"/>
        <item x="3257"/>
        <item x="493"/>
        <item x="4264"/>
        <item x="4832"/>
        <item x="2955"/>
        <item x="2736"/>
        <item x="1714"/>
        <item x="280"/>
        <item x="694"/>
        <item x="2954"/>
        <item x="3991"/>
        <item x="1092"/>
        <item x="3118"/>
        <item x="1713"/>
        <item x="3117"/>
        <item x="1895"/>
        <item x="4788"/>
        <item x="1430"/>
        <item x="4263"/>
        <item x="919"/>
        <item x="3116"/>
        <item x="3115"/>
        <item x="1563"/>
        <item x="918"/>
        <item x="1894"/>
        <item x="3114"/>
        <item x="2625"/>
        <item x="4133"/>
        <item x="2953"/>
        <item x="917"/>
        <item x="3113"/>
        <item x="1712"/>
        <item x="4262"/>
        <item x="4153"/>
        <item x="2440"/>
        <item x="279"/>
        <item x="2483"/>
        <item x="3813"/>
        <item x="916"/>
        <item x="2048"/>
        <item x="1893"/>
        <item x="4787"/>
        <item x="3396"/>
        <item x="693"/>
        <item x="3256"/>
        <item x="4261"/>
        <item x="3395"/>
        <item x="2309"/>
        <item x="2952"/>
        <item x="739"/>
        <item x="2439"/>
        <item x="278"/>
        <item x="1261"/>
        <item x="915"/>
        <item x="3812"/>
        <item x="2438"/>
        <item x="1260"/>
        <item x="3990"/>
        <item x="2166"/>
        <item x="4260"/>
        <item x="3255"/>
        <item x="277"/>
        <item x="914"/>
        <item x="3989"/>
        <item x="3524"/>
        <item x="2047"/>
        <item x="2951"/>
        <item x="913"/>
        <item x="2950"/>
        <item x="2949"/>
        <item x="1091"/>
        <item x="3437"/>
        <item x="1320"/>
        <item x="3523"/>
        <item x="2948"/>
        <item x="492"/>
        <item x="3988"/>
        <item x="3112"/>
        <item x="912"/>
        <item x="1477"/>
        <item x="4132"/>
        <item x="911"/>
        <item x="3571"/>
        <item x="3254"/>
        <item x="4424"/>
        <item x="4515"/>
        <item x="491"/>
        <item x="4259"/>
        <item x="1711"/>
        <item x="692"/>
        <item x="738"/>
        <item x="490"/>
        <item x="3987"/>
        <item x="4131"/>
        <item x="2588"/>
        <item x="2308"/>
        <item x="126"/>
        <item x="3986"/>
        <item x="4130"/>
        <item x="3253"/>
        <item x="276"/>
        <item x="737"/>
        <item x="2947"/>
        <item x="910"/>
        <item x="3985"/>
        <item x="3252"/>
        <item x="736"/>
        <item x="1090"/>
        <item x="489"/>
        <item x="2338"/>
        <item x="1562"/>
        <item x="2437"/>
        <item x="909"/>
        <item x="1941"/>
        <item x="2307"/>
        <item x="2735"/>
        <item x="1892"/>
        <item x="4786"/>
        <item x="4514"/>
        <item x="1561"/>
        <item x="4561"/>
        <item x="4129"/>
        <item x="691"/>
        <item x="908"/>
        <item x="907"/>
        <item x="4377"/>
        <item x="4128"/>
        <item x="4376"/>
        <item x="2946"/>
        <item x="1710"/>
        <item x="690"/>
        <item x="2945"/>
        <item x="3251"/>
        <item x="1560"/>
        <item x="1891"/>
        <item x="1709"/>
        <item x="689"/>
        <item x="2587"/>
        <item x="1708"/>
        <item x="1559"/>
        <item x="488"/>
        <item x="125"/>
        <item x="3111"/>
        <item x="3250"/>
        <item x="1890"/>
        <item x="4641"/>
        <item x="2944"/>
        <item x="2943"/>
        <item x="3110"/>
        <item x="1940"/>
        <item x="4258"/>
        <item x="2942"/>
        <item x="2586"/>
        <item x="2436"/>
        <item x="4640"/>
        <item x="906"/>
        <item x="3984"/>
        <item x="688"/>
        <item x="2337"/>
        <item x="1259"/>
        <item x="2435"/>
        <item x="3811"/>
        <item x="2734"/>
        <item x="1558"/>
        <item x="3394"/>
        <item x="275"/>
        <item x="4375"/>
        <item x="2941"/>
        <item x="2585"/>
        <item x="274"/>
        <item x="1707"/>
        <item x="487"/>
        <item x="4785"/>
        <item x="1089"/>
        <item x="2940"/>
        <item x="1889"/>
        <item x="4257"/>
        <item x="2584"/>
        <item x="273"/>
        <item x="1888"/>
        <item x="2306"/>
        <item x="2165"/>
        <item x="486"/>
        <item x="2939"/>
        <item x="124"/>
        <item x="544"/>
        <item x="3109"/>
        <item x="2733"/>
        <item x="1706"/>
        <item x="2046"/>
        <item x="1429"/>
        <item x="2938"/>
        <item x="3810"/>
        <item x="2305"/>
        <item x="4374"/>
        <item x="2045"/>
        <item x="2434"/>
        <item x="2583"/>
        <item x="1887"/>
        <item x="3673"/>
        <item x="3249"/>
        <item x="2433"/>
        <item x="1557"/>
        <item x="1886"/>
        <item x="949"/>
        <item x="123"/>
        <item x="3809"/>
        <item x="4682"/>
        <item x="1088"/>
        <item x="4373"/>
        <item x="2937"/>
        <item x="4031"/>
        <item x="2044"/>
        <item x="4513"/>
        <item x="272"/>
        <item x="1087"/>
        <item x="3808"/>
        <item x="2164"/>
        <item x="1428"/>
        <item x="905"/>
        <item x="687"/>
        <item x="3807"/>
        <item x="2936"/>
        <item x="271"/>
        <item x="3672"/>
        <item x="3436"/>
        <item x="1885"/>
        <item x="4256"/>
        <item x="2935"/>
        <item x="3983"/>
        <item x="4784"/>
        <item x="3108"/>
        <item x="1258"/>
        <item x="3982"/>
        <item x="904"/>
        <item x="1884"/>
        <item x="2432"/>
        <item x="2934"/>
        <item x="1883"/>
        <item x="1086"/>
        <item x="3393"/>
        <item x="1085"/>
        <item x="3806"/>
        <item x="2998"/>
        <item x="2732"/>
        <item x="1556"/>
        <item x="3981"/>
        <item x="3107"/>
        <item x="3980"/>
        <item x="1084"/>
        <item x="1257"/>
        <item x="4127"/>
        <item x="686"/>
        <item x="122"/>
        <item x="1256"/>
        <item x="2043"/>
        <item x="2163"/>
        <item x="1555"/>
        <item x="2933"/>
        <item x="2042"/>
        <item x="2932"/>
        <item x="3392"/>
        <item x="543"/>
        <item x="3866"/>
        <item x="1882"/>
        <item x="3248"/>
        <item x="121"/>
        <item x="2431"/>
        <item x="3671"/>
        <item x="1939"/>
        <item x="2931"/>
        <item x="485"/>
        <item x="1133"/>
        <item x="3979"/>
        <item x="1554"/>
        <item x="1881"/>
        <item x="4372"/>
        <item x="685"/>
        <item x="1880"/>
        <item x="3391"/>
        <item x="4512"/>
        <item x="1553"/>
        <item x="1879"/>
        <item x="4783"/>
        <item x="4255"/>
        <item x="4639"/>
        <item x="684"/>
        <item x="3247"/>
        <item x="2304"/>
        <item x="2430"/>
        <item x="3246"/>
        <item x="1878"/>
        <item x="1427"/>
        <item x="1552"/>
        <item x="3805"/>
        <item x="2041"/>
        <item x="1877"/>
        <item x="4782"/>
        <item x="683"/>
        <item x="4126"/>
        <item x="903"/>
        <item x="4781"/>
        <item x="4125"/>
        <item x="902"/>
        <item x="2624"/>
        <item x="2303"/>
        <item x="484"/>
        <item x="3670"/>
        <item x="901"/>
        <item x="2582"/>
        <item x="270"/>
        <item x="4254"/>
        <item x="1255"/>
        <item x="1551"/>
        <item x="3978"/>
        <item x="1254"/>
        <item x="900"/>
        <item x="2072"/>
        <item x="1426"/>
        <item x="4780"/>
        <item x="1083"/>
        <item x="2040"/>
        <item x="1876"/>
        <item x="899"/>
        <item x="4779"/>
        <item x="898"/>
        <item x="331"/>
        <item x="3977"/>
        <item x="3804"/>
        <item x="1875"/>
        <item x="2581"/>
        <item x="2930"/>
        <item x="2731"/>
        <item x="330"/>
        <item x="1253"/>
        <item x="3522"/>
        <item x="1938"/>
        <item x="2730"/>
        <item x="3976"/>
        <item x="735"/>
        <item x="897"/>
        <item x="2729"/>
        <item x="4560"/>
        <item x="3975"/>
        <item x="2162"/>
        <item x="2302"/>
        <item x="4152"/>
        <item x="4638"/>
        <item x="896"/>
        <item x="895"/>
        <item x="3974"/>
        <item x="2929"/>
        <item x="1705"/>
        <item x="2429"/>
        <item x="4511"/>
        <item x="4371"/>
        <item x="682"/>
        <item x="1550"/>
        <item x="1704"/>
        <item x="2928"/>
        <item x="2301"/>
        <item x="3106"/>
        <item x="1082"/>
        <item x="3973"/>
        <item x="1874"/>
        <item x="3972"/>
        <item x="1081"/>
        <item x="1873"/>
        <item x="894"/>
        <item x="2300"/>
        <item x="1080"/>
        <item x="1425"/>
        <item x="4124"/>
        <item x="1703"/>
        <item x="2927"/>
        <item x="1872"/>
        <item x="3865"/>
        <item x="893"/>
        <item x="3971"/>
        <item x="2926"/>
        <item x="1079"/>
        <item x="4123"/>
        <item x="2925"/>
        <item x="4778"/>
        <item x="3521"/>
        <item x="2161"/>
        <item x="3390"/>
        <item x="1871"/>
        <item x="4777"/>
        <item x="892"/>
        <item x="2728"/>
        <item x="178"/>
        <item x="4370"/>
        <item x="4637"/>
        <item x="4423"/>
        <item x="1870"/>
        <item x="1424"/>
        <item x="2428"/>
        <item x="1252"/>
        <item x="3669"/>
        <item x="1937"/>
        <item x="2299"/>
        <item x="3389"/>
        <item x="4253"/>
        <item x="4369"/>
        <item x="891"/>
        <item x="1078"/>
        <item x="2924"/>
        <item x="1869"/>
        <item x="1702"/>
        <item x="1319"/>
        <item x="890"/>
        <item x="681"/>
        <item x="3970"/>
        <item x="483"/>
        <item x="3105"/>
        <item x="4252"/>
        <item x="3969"/>
        <item x="2923"/>
        <item x="1077"/>
        <item x="680"/>
        <item x="2298"/>
        <item x="4122"/>
        <item x="3803"/>
        <item x="2160"/>
        <item x="4121"/>
        <item x="2427"/>
        <item x="2297"/>
        <item x="734"/>
        <item x="482"/>
        <item x="2922"/>
        <item x="1423"/>
        <item x="1936"/>
        <item x="1132"/>
        <item x="3968"/>
        <item x="4510"/>
        <item x="3388"/>
        <item x="3245"/>
        <item x="2039"/>
        <item x="4776"/>
        <item x="4368"/>
        <item x="2921"/>
        <item x="3104"/>
        <item x="3435"/>
        <item x="1868"/>
        <item x="3668"/>
        <item x="3802"/>
        <item x="889"/>
        <item x="2727"/>
        <item x="3103"/>
        <item x="120"/>
        <item x="2920"/>
        <item x="1701"/>
        <item x="4120"/>
        <item x="3967"/>
        <item x="1422"/>
        <item x="1251"/>
        <item x="3387"/>
        <item x="269"/>
        <item x="2580"/>
        <item x="2997"/>
        <item x="3966"/>
        <item x="3965"/>
        <item x="1318"/>
        <item x="2919"/>
        <item x="4251"/>
        <item x="3964"/>
        <item x="268"/>
        <item x="3963"/>
        <item x="1549"/>
        <item x="1867"/>
        <item x="2579"/>
        <item x="4636"/>
        <item x="4635"/>
        <item x="1421"/>
        <item x="4775"/>
        <item x="888"/>
        <item x="1420"/>
        <item x="1700"/>
        <item x="2578"/>
        <item x="267"/>
        <item x="3102"/>
        <item x="2918"/>
        <item x="4634"/>
        <item x="4250"/>
        <item x="887"/>
        <item x="3244"/>
        <item x="2726"/>
        <item x="2038"/>
        <item x="886"/>
        <item x="119"/>
        <item x="2296"/>
        <item x="679"/>
        <item x="2917"/>
        <item x="885"/>
        <item x="884"/>
        <item x="4633"/>
        <item x="1250"/>
        <item x="4119"/>
        <item x="118"/>
        <item x="1419"/>
        <item x="1866"/>
        <item x="2037"/>
        <item x="3864"/>
        <item x="4249"/>
        <item x="4367"/>
        <item x="1865"/>
        <item x="117"/>
        <item x="3243"/>
        <item x="1249"/>
        <item x="3962"/>
        <item x="3242"/>
        <item x="4632"/>
        <item x="1699"/>
        <item x="3961"/>
        <item x="883"/>
        <item x="678"/>
        <item x="481"/>
        <item x="3101"/>
        <item x="882"/>
        <item x="3960"/>
        <item x="1864"/>
        <item x="1418"/>
        <item x="4248"/>
        <item x="4366"/>
        <item x="3801"/>
        <item x="2036"/>
        <item x="3959"/>
        <item x="3386"/>
        <item x="1076"/>
        <item x="3667"/>
        <item x="116"/>
        <item x="2159"/>
        <item x="1248"/>
        <item x="3666"/>
        <item x="4247"/>
        <item x="1698"/>
        <item x="1863"/>
        <item x="677"/>
        <item x="3100"/>
        <item x="480"/>
        <item x="3958"/>
        <item x="1548"/>
        <item x="1417"/>
        <item x="4681"/>
        <item x="3434"/>
        <item x="881"/>
        <item x="2426"/>
        <item x="1862"/>
        <item x="2295"/>
        <item x="3957"/>
        <item x="3800"/>
        <item x="2425"/>
        <item x="1861"/>
        <item x="880"/>
        <item x="3956"/>
        <item x="3099"/>
        <item x="2916"/>
        <item x="676"/>
        <item x="1547"/>
        <item x="2424"/>
        <item x="3098"/>
        <item x="4246"/>
        <item x="2915"/>
        <item x="1697"/>
        <item x="2914"/>
        <item x="1416"/>
        <item x="675"/>
        <item x="3385"/>
        <item x="3799"/>
        <item x="1415"/>
        <item x="1860"/>
        <item x="266"/>
        <item x="3955"/>
        <item x="3665"/>
        <item x="4245"/>
        <item x="3520"/>
        <item x="2725"/>
        <item x="1414"/>
        <item x="3954"/>
        <item x="4365"/>
        <item x="3798"/>
        <item x="4244"/>
        <item x="674"/>
        <item x="1546"/>
        <item x="1476"/>
        <item x="115"/>
        <item x="2035"/>
        <item x="114"/>
        <item x="4774"/>
        <item x="4118"/>
        <item x="479"/>
        <item x="265"/>
        <item x="2577"/>
        <item x="2576"/>
        <item x="3384"/>
        <item x="3953"/>
        <item x="1859"/>
        <item x="4117"/>
        <item x="3707"/>
        <item x="1413"/>
        <item x="4631"/>
        <item x="113"/>
        <item x="4364"/>
        <item x="3383"/>
        <item x="112"/>
        <item x="3664"/>
        <item x="3241"/>
        <item x="478"/>
        <item x="3797"/>
        <item x="3952"/>
        <item x="3951"/>
        <item x="4509"/>
        <item x="2034"/>
        <item x="2033"/>
        <item x="1858"/>
        <item x="4116"/>
        <item x="3097"/>
        <item x="1075"/>
        <item x="673"/>
        <item x="2913"/>
        <item x="4243"/>
        <item x="1247"/>
        <item x="948"/>
        <item x="477"/>
        <item x="4363"/>
        <item x="1074"/>
        <item x="2912"/>
        <item x="2032"/>
        <item x="3796"/>
        <item x="1857"/>
        <item x="1696"/>
        <item x="2294"/>
        <item x="2423"/>
        <item x="2158"/>
        <item x="4773"/>
        <item x="879"/>
        <item x="1545"/>
        <item x="476"/>
        <item x="2724"/>
        <item x="2031"/>
        <item x="2911"/>
        <item x="2071"/>
        <item x="4362"/>
        <item x="111"/>
        <item x="475"/>
        <item x="2723"/>
        <item x="2422"/>
        <item x="1856"/>
        <item x="4242"/>
        <item x="3096"/>
        <item x="1544"/>
        <item x="1855"/>
        <item x="3519"/>
        <item x="3518"/>
        <item x="2788"/>
        <item x="4241"/>
        <item x="474"/>
        <item x="2030"/>
        <item x="1317"/>
        <item x="3950"/>
        <item x="4240"/>
        <item x="2157"/>
        <item x="1768"/>
        <item x="473"/>
        <item x="672"/>
        <item x="4772"/>
        <item x="2910"/>
        <item x="1854"/>
        <item x="4239"/>
        <item x="264"/>
        <item x="3663"/>
        <item x="3517"/>
        <item x="4508"/>
        <item x="1412"/>
        <item x="110"/>
        <item x="3949"/>
        <item x="3516"/>
        <item x="4238"/>
        <item x="2623"/>
        <item x="3948"/>
        <item x="671"/>
        <item x="3382"/>
        <item x="2421"/>
        <item x="4771"/>
        <item x="2156"/>
        <item x="2909"/>
        <item x="2155"/>
        <item x="4237"/>
        <item x="1695"/>
        <item x="3706"/>
        <item x="1853"/>
        <item x="542"/>
        <item x="3240"/>
        <item x="4770"/>
        <item x="263"/>
        <item x="1935"/>
        <item x="1543"/>
        <item x="3095"/>
        <item x="3947"/>
        <item x="2293"/>
        <item x="1852"/>
        <item x="2420"/>
        <item x="1411"/>
        <item x="3662"/>
        <item x="1246"/>
        <item x="1851"/>
        <item x="2622"/>
        <item x="3515"/>
        <item x="878"/>
        <item x="2722"/>
        <item x="2908"/>
        <item x="472"/>
        <item x="1850"/>
        <item x="2787"/>
        <item x="2029"/>
        <item x="4507"/>
        <item x="3661"/>
        <item x="4115"/>
        <item x="4506"/>
        <item x="4630"/>
        <item x="3094"/>
        <item x="877"/>
        <item x="3946"/>
        <item x="4361"/>
        <item x="1849"/>
        <item x="471"/>
        <item x="2575"/>
        <item x="2907"/>
        <item x="3945"/>
        <item x="1694"/>
        <item x="2574"/>
        <item x="4114"/>
        <item x="3514"/>
        <item x="470"/>
        <item x="4236"/>
        <item x="670"/>
        <item x="669"/>
        <item x="3944"/>
        <item x="3943"/>
        <item x="2028"/>
        <item x="4151"/>
        <item x="876"/>
        <item x="3093"/>
        <item x="875"/>
        <item x="1073"/>
        <item x="469"/>
        <item x="3570"/>
        <item x="2906"/>
        <item x="4235"/>
        <item x="2027"/>
        <item x="3942"/>
        <item x="4113"/>
        <item x="4234"/>
        <item x="2419"/>
        <item x="3941"/>
        <item x="4112"/>
        <item x="2026"/>
        <item x="2905"/>
        <item x="109"/>
        <item x="468"/>
        <item x="1072"/>
        <item x="1610"/>
        <item x="3660"/>
        <item x="1475"/>
        <item x="108"/>
        <item x="3381"/>
        <item x="2573"/>
        <item x="1410"/>
        <item x="2721"/>
        <item x="1848"/>
        <item x="329"/>
        <item x="2904"/>
        <item x="1245"/>
        <item x="3795"/>
        <item x="3092"/>
        <item x="1847"/>
        <item x="1071"/>
        <item x="668"/>
        <item x="874"/>
        <item x="2720"/>
        <item x="733"/>
        <item x="1846"/>
        <item x="4505"/>
        <item x="3940"/>
        <item x="873"/>
        <item x="2025"/>
        <item x="2719"/>
        <item x="4111"/>
        <item x="467"/>
        <item x="1409"/>
        <item x="3239"/>
        <item x="1542"/>
        <item x="3939"/>
        <item x="466"/>
        <item x="2996"/>
        <item x="3659"/>
        <item x="3091"/>
        <item x="2024"/>
        <item x="465"/>
        <item x="3090"/>
        <item x="3658"/>
        <item x="667"/>
        <item x="3657"/>
        <item x="3938"/>
        <item x="2903"/>
        <item x="666"/>
        <item x="1244"/>
        <item x="2718"/>
        <item x="1845"/>
        <item x="2023"/>
        <item x="1243"/>
        <item x="2902"/>
        <item x="872"/>
        <item x="3300"/>
        <item x="464"/>
        <item x="2070"/>
        <item x="2995"/>
        <item x="1844"/>
        <item x="2901"/>
        <item x="3705"/>
        <item x="2621"/>
        <item x="1242"/>
        <item x="4629"/>
        <item x="3937"/>
        <item x="4422"/>
        <item x="2022"/>
        <item x="1474"/>
        <item x="665"/>
        <item x="1693"/>
        <item x="664"/>
        <item x="4628"/>
        <item x="2786"/>
        <item x="3513"/>
        <item x="1843"/>
        <item x="3433"/>
        <item x="1842"/>
        <item x="1316"/>
        <item x="947"/>
        <item x="2717"/>
        <item x="3138"/>
        <item x="1408"/>
        <item x="3936"/>
        <item x="4769"/>
        <item x="4768"/>
        <item x="2900"/>
        <item x="1241"/>
        <item x="1407"/>
        <item x="2154"/>
        <item x="463"/>
        <item x="1841"/>
        <item x="1240"/>
        <item x="663"/>
        <item x="3089"/>
        <item x="1692"/>
        <item x="1840"/>
        <item x="462"/>
        <item x="2572"/>
        <item x="2899"/>
        <item x="1406"/>
        <item x="2021"/>
        <item x="1405"/>
        <item x="2571"/>
        <item x="3935"/>
        <item x="4233"/>
        <item x="4110"/>
        <item x="1541"/>
        <item x="4232"/>
        <item x="3794"/>
        <item x="262"/>
        <item x="2716"/>
        <item x="1070"/>
        <item x="732"/>
        <item x="4231"/>
        <item x="3380"/>
        <item x="3934"/>
        <item x="662"/>
        <item x="2292"/>
        <item x="2418"/>
        <item x="871"/>
        <item x="2715"/>
        <item x="3432"/>
        <item x="4230"/>
        <item x="870"/>
        <item x="3933"/>
        <item x="4229"/>
        <item x="1069"/>
        <item x="2291"/>
        <item x="869"/>
        <item x="4627"/>
        <item x="4680"/>
        <item x="2153"/>
        <item x="3379"/>
        <item x="1691"/>
        <item x="4030"/>
        <item x="2570"/>
        <item x="3378"/>
        <item x="1540"/>
        <item x="2714"/>
        <item x="107"/>
        <item x="4228"/>
        <item x="2713"/>
        <item x="4109"/>
        <item x="2152"/>
        <item x="1068"/>
        <item x="661"/>
        <item x="3377"/>
        <item x="461"/>
        <item x="4108"/>
        <item x="4767"/>
        <item x="3376"/>
        <item x="3375"/>
        <item x="2290"/>
        <item x="946"/>
        <item x="1404"/>
        <item x="1403"/>
        <item x="3932"/>
        <item x="2569"/>
        <item x="3238"/>
        <item x="2151"/>
        <item x="2898"/>
        <item x="868"/>
        <item x="4227"/>
        <item x="1067"/>
        <item x="2020"/>
        <item x="1239"/>
        <item x="3569"/>
        <item x="3793"/>
        <item x="2568"/>
        <item x="3374"/>
        <item x="660"/>
        <item x="1066"/>
        <item x="1131"/>
        <item x="3792"/>
        <item x="3088"/>
        <item x="2289"/>
        <item x="3931"/>
        <item x="1402"/>
        <item x="1539"/>
        <item x="659"/>
        <item x="1238"/>
        <item x="2567"/>
        <item x="3930"/>
        <item x="2288"/>
        <item x="658"/>
        <item x="1839"/>
        <item x="4504"/>
        <item x="106"/>
        <item x="3137"/>
        <item x="867"/>
        <item x="4766"/>
        <item x="2019"/>
        <item x="2566"/>
        <item x="1609"/>
        <item x="261"/>
        <item x="657"/>
        <item x="1690"/>
        <item x="4107"/>
        <item x="105"/>
        <item x="260"/>
        <item x="3929"/>
        <item x="2199"/>
        <item x="460"/>
        <item x="1838"/>
        <item x="1065"/>
        <item x="1064"/>
        <item x="3087"/>
        <item x="4503"/>
        <item x="2565"/>
        <item x="1837"/>
        <item x="4765"/>
        <item x="1063"/>
        <item x="656"/>
        <item x="866"/>
        <item x="3086"/>
        <item x="4106"/>
        <item x="2564"/>
        <item x="4226"/>
        <item x="459"/>
        <item x="1062"/>
        <item x="4764"/>
        <item x="1836"/>
        <item x="3085"/>
        <item x="1689"/>
        <item x="4105"/>
        <item x="1608"/>
        <item x="3928"/>
        <item x="259"/>
        <item x="655"/>
        <item x="4225"/>
        <item x="865"/>
        <item x="2287"/>
        <item x="2150"/>
        <item x="4150"/>
        <item x="864"/>
        <item x="2712"/>
        <item x="2897"/>
        <item x="3084"/>
        <item x="1237"/>
        <item x="4104"/>
        <item x="3083"/>
        <item x="1688"/>
        <item x="863"/>
        <item x="1934"/>
        <item x="3656"/>
        <item x="1236"/>
        <item x="3373"/>
        <item x="2018"/>
        <item x="2563"/>
        <item x="3568"/>
        <item x="258"/>
        <item x="2417"/>
        <item x="3237"/>
        <item x="2896"/>
        <item x="862"/>
        <item x="4103"/>
        <item x="2017"/>
        <item x="2711"/>
        <item x="3655"/>
        <item x="4224"/>
        <item x="2416"/>
        <item x="1835"/>
        <item x="3567"/>
        <item x="861"/>
        <item x="2895"/>
        <item x="860"/>
        <item x="1235"/>
        <item x="859"/>
        <item x="1834"/>
        <item x="2894"/>
        <item x="2149"/>
        <item x="1401"/>
        <item x="4559"/>
        <item x="3082"/>
        <item x="2710"/>
        <item x="4763"/>
        <item x="858"/>
        <item x="3236"/>
        <item x="3081"/>
        <item x="1767"/>
        <item x="4762"/>
        <item x="2286"/>
        <item x="328"/>
        <item x="2893"/>
        <item x="3235"/>
        <item x="3791"/>
        <item x="3372"/>
        <item x="1833"/>
        <item x="3654"/>
        <item x="3512"/>
        <item x="3790"/>
        <item x="4102"/>
        <item x="2709"/>
        <item x="2285"/>
        <item x="3927"/>
        <item x="3080"/>
        <item x="4502"/>
        <item x="4831"/>
        <item x="654"/>
        <item x="458"/>
        <item x="4501"/>
        <item x="1234"/>
        <item x="3511"/>
        <item x="4761"/>
        <item x="4500"/>
        <item x="3926"/>
        <item x="1061"/>
        <item x="2562"/>
        <item x="1315"/>
        <item x="457"/>
        <item x="3510"/>
        <item x="2708"/>
        <item x="2415"/>
        <item x="2892"/>
        <item x="3653"/>
        <item x="257"/>
        <item x="2284"/>
        <item x="857"/>
        <item x="177"/>
        <item x="2891"/>
        <item x="2016"/>
        <item x="2707"/>
        <item x="3234"/>
        <item x="4101"/>
        <item x="2706"/>
        <item x="1538"/>
        <item x="2015"/>
        <item x="4499"/>
        <item x="3925"/>
        <item x="1687"/>
        <item x="1233"/>
        <item x="2414"/>
        <item x="653"/>
        <item x="2283"/>
        <item x="104"/>
        <item x="2705"/>
        <item x="3371"/>
        <item x="652"/>
        <item x="856"/>
        <item x="2890"/>
        <item x="2561"/>
        <item x="2704"/>
        <item x="4679"/>
        <item x="855"/>
        <item x="3079"/>
        <item x="1232"/>
        <item x="456"/>
        <item x="2014"/>
        <item x="2282"/>
        <item x="455"/>
        <item x="1314"/>
        <item x="1473"/>
        <item x="3078"/>
        <item x="4760"/>
        <item x="3924"/>
        <item x="256"/>
        <item x="4149"/>
        <item x="4223"/>
        <item x="2413"/>
        <item x="255"/>
        <item x="454"/>
        <item x="4626"/>
        <item x="3509"/>
        <item x="3789"/>
        <item x="1832"/>
        <item x="2889"/>
        <item x="854"/>
        <item x="1933"/>
        <item x="541"/>
        <item x="3077"/>
        <item x="4222"/>
        <item x="1400"/>
        <item x="254"/>
        <item x="1060"/>
        <item x="4759"/>
        <item x="3076"/>
        <item x="2412"/>
        <item x="103"/>
        <item x="3704"/>
        <item x="2888"/>
        <item x="2411"/>
        <item x="1231"/>
        <item x="453"/>
        <item x="2560"/>
        <item x="2281"/>
        <item x="102"/>
        <item x="3075"/>
        <item x="3788"/>
        <item x="452"/>
        <item x="4625"/>
        <item x="2887"/>
        <item x="253"/>
        <item x="4100"/>
        <item x="2482"/>
        <item x="4498"/>
        <item x="853"/>
        <item x="3923"/>
        <item x="2886"/>
        <item x="1059"/>
        <item x="2280"/>
        <item x="3863"/>
        <item x="3370"/>
        <item x="3233"/>
        <item x="3232"/>
        <item x="651"/>
        <item x="1831"/>
        <item x="1230"/>
        <item x="3231"/>
        <item x="1058"/>
        <item x="4221"/>
        <item x="3922"/>
        <item x="1830"/>
        <item x="4558"/>
        <item x="852"/>
        <item x="3652"/>
        <item x="3369"/>
        <item x="1686"/>
        <item x="2481"/>
        <item x="3787"/>
        <item x="1057"/>
        <item x="4678"/>
        <item x="252"/>
        <item x="3230"/>
        <item x="4220"/>
        <item x="3074"/>
        <item x="2013"/>
        <item x="650"/>
        <item x="1685"/>
        <item x="101"/>
        <item x="4219"/>
        <item x="4218"/>
        <item x="2279"/>
        <item x="3368"/>
        <item x="851"/>
        <item x="4217"/>
        <item x="4758"/>
        <item x="3229"/>
        <item x="3786"/>
        <item x="1056"/>
        <item x="3566"/>
        <item x="850"/>
        <item x="3862"/>
        <item x="649"/>
        <item x="3921"/>
        <item x="1229"/>
        <item x="2885"/>
        <item x="2559"/>
        <item x="2012"/>
        <item x="1228"/>
        <item x="2884"/>
        <item x="4421"/>
        <item x="4099"/>
        <item x="1055"/>
        <item x="4216"/>
        <item x="1684"/>
        <item x="3651"/>
        <item x="1054"/>
        <item x="4420"/>
        <item x="451"/>
        <item x="3920"/>
        <item x="450"/>
        <item x="3367"/>
        <item x="3785"/>
        <item x="449"/>
        <item x="4215"/>
        <item x="3508"/>
        <item x="3784"/>
        <item x="1683"/>
        <item x="4624"/>
        <item x="448"/>
        <item x="849"/>
        <item x="1932"/>
        <item x="2883"/>
        <item x="2011"/>
        <item x="4497"/>
        <item x="2410"/>
        <item x="3507"/>
        <item x="1829"/>
        <item x="4214"/>
        <item x="848"/>
        <item x="1053"/>
        <item x="3073"/>
        <item x="1682"/>
        <item x="2558"/>
        <item x="3861"/>
        <item x="2409"/>
        <item x="1227"/>
        <item x="2148"/>
        <item x="327"/>
        <item x="3506"/>
        <item x="1052"/>
        <item x="2557"/>
        <item x="847"/>
        <item x="100"/>
        <item x="3228"/>
        <item x="1051"/>
        <item x="2882"/>
        <item x="3919"/>
        <item x="3783"/>
        <item x="1828"/>
        <item x="251"/>
        <item x="447"/>
        <item x="3650"/>
        <item x="4623"/>
        <item x="3505"/>
        <item x="3649"/>
        <item x="846"/>
        <item x="1537"/>
        <item x="4098"/>
        <item x="446"/>
        <item x="2408"/>
        <item x="845"/>
        <item x="3504"/>
        <item x="1827"/>
        <item x="250"/>
        <item x="3918"/>
        <item x="445"/>
        <item x="648"/>
        <item x="3782"/>
        <item x="2147"/>
        <item x="3227"/>
        <item x="444"/>
        <item x="2407"/>
        <item x="4757"/>
        <item x="99"/>
        <item x="4756"/>
        <item x="2406"/>
        <item x="3648"/>
        <item x="1226"/>
        <item x="1313"/>
        <item x="4496"/>
        <item x="4755"/>
        <item x="2146"/>
        <item x="2881"/>
        <item x="2405"/>
        <item x="4097"/>
        <item x="1826"/>
        <item x="4213"/>
        <item x="443"/>
        <item x="844"/>
        <item x="249"/>
        <item x="1050"/>
        <item x="4622"/>
        <item x="3647"/>
        <item x="843"/>
        <item x="3781"/>
        <item x="1225"/>
        <item x="4495"/>
        <item x="2703"/>
        <item x="4394"/>
        <item x="3780"/>
        <item x="3917"/>
        <item x="3503"/>
        <item x="326"/>
        <item x="3916"/>
        <item x="1049"/>
        <item x="4754"/>
        <item x="4494"/>
        <item x="4096"/>
        <item x="442"/>
        <item x="2145"/>
        <item x="1224"/>
        <item x="3502"/>
        <item x="3646"/>
        <item x="1048"/>
        <item x="540"/>
        <item x="1536"/>
        <item x="2278"/>
        <item x="1681"/>
        <item x="2880"/>
        <item x="4212"/>
        <item x="3072"/>
        <item x="2144"/>
        <item x="4095"/>
        <item x="4493"/>
        <item x="1223"/>
        <item x="3779"/>
        <item x="3226"/>
        <item x="98"/>
        <item x="2879"/>
        <item x="4211"/>
        <item x="3366"/>
        <item x="1535"/>
        <item x="2404"/>
        <item x="3645"/>
        <item x="3501"/>
        <item x="3071"/>
        <item x="1047"/>
        <item x="97"/>
        <item x="2702"/>
        <item x="4753"/>
        <item x="2878"/>
        <item x="2701"/>
        <item x="4393"/>
        <item x="4094"/>
        <item x="4492"/>
        <item x="2877"/>
        <item x="1680"/>
        <item x="4491"/>
        <item x="1825"/>
        <item x="2277"/>
        <item x="2556"/>
        <item x="4752"/>
        <item x="4751"/>
        <item x="248"/>
        <item x="3431"/>
        <item x="3915"/>
        <item x="647"/>
        <item x="1679"/>
        <item x="96"/>
        <item x="1399"/>
        <item x="3225"/>
        <item x="1678"/>
        <item x="3430"/>
        <item x="3778"/>
        <item x="646"/>
        <item x="4621"/>
        <item x="2403"/>
        <item x="441"/>
        <item x="2876"/>
        <item x="3644"/>
        <item x="2402"/>
        <item x="95"/>
        <item x="3365"/>
        <item x="1046"/>
        <item x="4750"/>
        <item x="94"/>
        <item x="842"/>
        <item x="4620"/>
        <item x="4749"/>
        <item x="1607"/>
        <item x="4210"/>
        <item x="1824"/>
        <item x="841"/>
        <item x="3914"/>
        <item x="4392"/>
        <item x="2276"/>
        <item x="645"/>
        <item x="247"/>
        <item x="3224"/>
        <item x="3364"/>
        <item x="93"/>
        <item x="1677"/>
        <item x="4209"/>
        <item x="2143"/>
        <item x="3703"/>
        <item x="3777"/>
        <item x="644"/>
        <item x="440"/>
        <item x="3363"/>
        <item x="2875"/>
        <item x="2010"/>
        <item x="2275"/>
        <item x="92"/>
        <item x="2874"/>
        <item x="2142"/>
        <item x="2009"/>
        <item x="91"/>
        <item x="2700"/>
        <item x="439"/>
        <item x="4093"/>
        <item x="1398"/>
        <item x="2401"/>
        <item x="1222"/>
        <item x="2873"/>
        <item x="4360"/>
        <item x="4748"/>
        <item x="2008"/>
        <item x="2141"/>
        <item x="2872"/>
        <item x="2400"/>
        <item x="1676"/>
        <item x="2007"/>
        <item x="2699"/>
        <item x="3565"/>
        <item x="1221"/>
        <item x="2274"/>
        <item x="2555"/>
        <item x="3070"/>
        <item x="2871"/>
        <item x="3702"/>
        <item x="90"/>
        <item x="1534"/>
        <item x="246"/>
        <item x="1675"/>
        <item x="4208"/>
        <item x="89"/>
        <item x="88"/>
        <item x="2870"/>
        <item x="87"/>
        <item x="643"/>
        <item x="4092"/>
        <item x="2273"/>
        <item x="642"/>
        <item x="86"/>
        <item x="4619"/>
        <item x="1220"/>
        <item x="2869"/>
        <item x="2006"/>
        <item x="2399"/>
        <item x="2554"/>
        <item x="3913"/>
        <item x="2868"/>
        <item x="3223"/>
        <item x="1130"/>
        <item x="2398"/>
        <item x="3701"/>
        <item x="641"/>
        <item x="1823"/>
        <item x="176"/>
        <item x="1045"/>
        <item x="840"/>
        <item x="3362"/>
        <item x="4618"/>
        <item x="3776"/>
        <item x="839"/>
        <item x="2553"/>
        <item x="1822"/>
        <item x="640"/>
        <item x="1397"/>
        <item x="838"/>
        <item x="2698"/>
        <item x="3361"/>
        <item x="3643"/>
        <item x="2140"/>
        <item x="837"/>
        <item x="4747"/>
        <item x="4207"/>
        <item x="438"/>
        <item x="3912"/>
        <item x="1472"/>
        <item x="2005"/>
        <item x="175"/>
        <item x="1312"/>
        <item x="245"/>
        <item x="437"/>
        <item x="1219"/>
        <item x="85"/>
        <item x="1821"/>
        <item x="639"/>
        <item x="3360"/>
        <item x="2004"/>
        <item x="2867"/>
        <item x="1674"/>
        <item x="4359"/>
        <item x="638"/>
        <item x="3500"/>
        <item x="2697"/>
        <item x="3642"/>
        <item x="3069"/>
        <item x="4358"/>
        <item x="637"/>
        <item x="174"/>
        <item x="2866"/>
        <item x="1396"/>
        <item x="3359"/>
        <item x="3499"/>
        <item x="636"/>
        <item x="4091"/>
        <item x="3911"/>
        <item x="1673"/>
        <item x="1218"/>
        <item x="1533"/>
        <item x="2272"/>
        <item x="173"/>
        <item x="3498"/>
        <item x="2139"/>
        <item x="4617"/>
        <item x="4090"/>
        <item x="172"/>
        <item x="1395"/>
        <item x="1217"/>
        <item x="244"/>
        <item x="4206"/>
        <item x="2865"/>
        <item x="836"/>
        <item x="1820"/>
        <item x="3068"/>
        <item x="4746"/>
        <item x="2552"/>
        <item x="2864"/>
        <item x="2271"/>
        <item x="3641"/>
        <item x="4205"/>
        <item x="3775"/>
        <item x="171"/>
        <item x="1532"/>
        <item x="2003"/>
        <item x="3640"/>
        <item x="1819"/>
        <item x="635"/>
        <item x="4357"/>
        <item x="2002"/>
        <item x="3639"/>
        <item x="2863"/>
        <item x="2069"/>
        <item x="2551"/>
        <item x="436"/>
        <item x="3497"/>
        <item x="3496"/>
        <item x="1394"/>
        <item x="84"/>
        <item x="3638"/>
        <item x="4490"/>
        <item x="2696"/>
        <item x="634"/>
        <item x="435"/>
        <item x="2862"/>
        <item x="3637"/>
        <item x="2397"/>
        <item x="3774"/>
        <item x="1216"/>
        <item x="1531"/>
        <item x="1044"/>
        <item x="1043"/>
        <item x="3910"/>
        <item x="3222"/>
        <item x="3495"/>
        <item x="1042"/>
        <item x="2861"/>
        <item x="2270"/>
        <item x="633"/>
        <item x="434"/>
        <item x="1672"/>
        <item x="3636"/>
        <item x="243"/>
        <item x="3773"/>
        <item x="2550"/>
        <item x="4089"/>
        <item x="4616"/>
        <item x="1215"/>
        <item x="4088"/>
        <item x="4745"/>
        <item x="632"/>
        <item x="4356"/>
        <item x="2860"/>
        <item x="2859"/>
        <item x="1818"/>
        <item x="4489"/>
        <item x="2001"/>
        <item x="3358"/>
        <item x="3635"/>
        <item x="2858"/>
        <item x="2549"/>
        <item x="2480"/>
        <item x="4355"/>
        <item x="3221"/>
        <item x="4744"/>
        <item x="4488"/>
        <item x="3220"/>
        <item x="4615"/>
        <item x="4087"/>
        <item x="1214"/>
        <item x="4354"/>
        <item x="2138"/>
        <item x="631"/>
        <item x="2695"/>
        <item x="1766"/>
        <item x="3067"/>
        <item x="2548"/>
        <item x="2547"/>
        <item x="1213"/>
        <item x="3634"/>
        <item x="242"/>
        <item x="83"/>
        <item x="4743"/>
        <item x="4353"/>
        <item x="4086"/>
        <item x="4352"/>
        <item x="2269"/>
        <item x="3219"/>
        <item x="3909"/>
        <item x="2000"/>
        <item x="433"/>
        <item x="3066"/>
        <item x="1041"/>
        <item x="2396"/>
        <item x="3494"/>
        <item x="2268"/>
        <item x="2694"/>
        <item x="432"/>
        <item x="4614"/>
        <item x="3218"/>
        <item x="82"/>
        <item x="835"/>
        <item x="4085"/>
        <item x="241"/>
        <item x="3633"/>
        <item x="1530"/>
        <item x="2267"/>
        <item x="1671"/>
        <item x="1040"/>
        <item x="2693"/>
        <item x="1999"/>
        <item x="3632"/>
        <item x="834"/>
        <item x="81"/>
        <item x="2857"/>
        <item x="4204"/>
        <item x="1039"/>
        <item x="630"/>
        <item x="2785"/>
        <item x="2395"/>
        <item x="3357"/>
        <item x="2336"/>
        <item x="629"/>
        <item x="3631"/>
        <item x="2394"/>
        <item x="2692"/>
        <item x="2393"/>
        <item x="2691"/>
        <item x="240"/>
        <item x="2856"/>
        <item x="3772"/>
        <item x="833"/>
        <item x="2855"/>
        <item x="2198"/>
        <item x="4742"/>
        <item x="1038"/>
        <item x="3356"/>
        <item x="3630"/>
        <item x="1037"/>
        <item x="628"/>
        <item x="1529"/>
        <item x="1212"/>
        <item x="431"/>
        <item x="4613"/>
        <item x="1211"/>
        <item x="4487"/>
        <item x="3065"/>
        <item x="1998"/>
        <item x="1210"/>
        <item x="4203"/>
        <item x="832"/>
        <item x="2392"/>
        <item x="3064"/>
        <item x="627"/>
        <item x="80"/>
        <item x="1670"/>
        <item x="3908"/>
        <item x="1528"/>
        <item x="2137"/>
        <item x="3063"/>
        <item x="2546"/>
        <item x="79"/>
        <item x="3629"/>
        <item x="4351"/>
        <item x="1393"/>
        <item x="3771"/>
        <item x="2391"/>
        <item x="1669"/>
        <item x="430"/>
        <item x="4612"/>
        <item x="831"/>
        <item x="1668"/>
        <item x="1527"/>
        <item x="1392"/>
        <item x="3493"/>
        <item x="3907"/>
        <item x="2690"/>
        <item x="1997"/>
        <item x="4350"/>
        <item x="1209"/>
        <item x="3492"/>
        <item x="2390"/>
        <item x="4349"/>
        <item x="626"/>
        <item x="830"/>
        <item x="3491"/>
        <item x="1391"/>
        <item x="625"/>
        <item x="4291"/>
        <item x="3490"/>
        <item x="4348"/>
        <item x="3906"/>
        <item x="1667"/>
        <item x="2266"/>
        <item x="1311"/>
        <item x="1666"/>
        <item x="2389"/>
        <item x="239"/>
        <item x="2854"/>
        <item x="4084"/>
        <item x="3062"/>
        <item x="2136"/>
        <item x="4741"/>
        <item x="325"/>
        <item x="829"/>
        <item x="2265"/>
        <item x="78"/>
        <item x="3061"/>
        <item x="3355"/>
        <item x="828"/>
        <item x="2264"/>
        <item x="3628"/>
        <item x="4202"/>
        <item x="2689"/>
        <item x="429"/>
        <item x="827"/>
        <item x="4740"/>
        <item x="77"/>
        <item x="826"/>
        <item x="2135"/>
        <item x="428"/>
        <item x="3489"/>
        <item x="1390"/>
        <item x="2388"/>
        <item x="3060"/>
        <item x="3354"/>
        <item x="3217"/>
        <item x="2688"/>
        <item x="76"/>
        <item x="4347"/>
        <item x="4486"/>
        <item x="1036"/>
        <item x="238"/>
        <item x="3770"/>
        <item x="1817"/>
        <item x="1035"/>
        <item x="4557"/>
        <item x="170"/>
        <item x="2263"/>
        <item x="1996"/>
        <item x="237"/>
        <item x="3700"/>
        <item x="2134"/>
        <item x="2545"/>
        <item x="4677"/>
        <item x="4739"/>
        <item x="3564"/>
        <item x="2387"/>
        <item x="2262"/>
        <item x="624"/>
        <item x="75"/>
        <item x="1389"/>
        <item x="3216"/>
        <item x="4201"/>
        <item x="4346"/>
        <item x="4200"/>
        <item x="1526"/>
        <item x="427"/>
        <item x="4738"/>
        <item x="4083"/>
        <item x="1208"/>
        <item x="1816"/>
        <item x="2687"/>
        <item x="2261"/>
        <item x="2853"/>
        <item x="4830"/>
        <item x="1034"/>
        <item x="2386"/>
        <item x="2544"/>
        <item x="236"/>
        <item x="2852"/>
        <item x="1995"/>
        <item x="2686"/>
        <item x="4199"/>
        <item x="3769"/>
        <item x="4082"/>
        <item x="2851"/>
        <item x="1525"/>
        <item x="2543"/>
        <item x="2133"/>
        <item x="4737"/>
        <item x="74"/>
        <item x="539"/>
        <item x="2685"/>
        <item x="3215"/>
        <item x="4081"/>
        <item x="2850"/>
        <item x="623"/>
        <item x="1033"/>
        <item x="4736"/>
        <item x="1032"/>
        <item x="3353"/>
        <item x="2385"/>
        <item x="2684"/>
        <item x="622"/>
        <item x="2384"/>
        <item x="235"/>
        <item x="2260"/>
        <item x="3214"/>
        <item x="4485"/>
        <item x="2132"/>
        <item x="1388"/>
        <item x="2849"/>
        <item x="3627"/>
        <item x="2383"/>
        <item x="1994"/>
        <item x="3352"/>
        <item x="3626"/>
        <item x="3059"/>
        <item x="4198"/>
        <item x="2382"/>
        <item x="2131"/>
        <item x="426"/>
        <item x="4345"/>
        <item x="2381"/>
        <item x="4080"/>
        <item x="1993"/>
        <item x="621"/>
        <item x="1387"/>
        <item x="3136"/>
        <item x="3905"/>
        <item x="2380"/>
        <item x="4484"/>
        <item x="1992"/>
        <item x="1207"/>
        <item x="1031"/>
        <item x="2683"/>
        <item x="1386"/>
        <item x="234"/>
        <item x="4611"/>
        <item x="1991"/>
        <item x="2682"/>
        <item x="169"/>
        <item x="4735"/>
        <item x="2379"/>
        <item x="1765"/>
        <item x="4079"/>
        <item x="3213"/>
        <item x="2681"/>
        <item x="3768"/>
        <item x="73"/>
        <item x="4344"/>
        <item x="425"/>
        <item x="1030"/>
        <item x="2378"/>
        <item x="4610"/>
        <item x="4609"/>
        <item x="3135"/>
        <item x="3488"/>
        <item x="2259"/>
        <item x="424"/>
        <item x="4734"/>
        <item x="72"/>
        <item x="620"/>
        <item x="3767"/>
        <item x="1029"/>
        <item x="3212"/>
        <item x="4483"/>
        <item x="825"/>
        <item x="4197"/>
        <item x="423"/>
        <item x="4078"/>
        <item x="1990"/>
        <item x="1764"/>
        <item x="3487"/>
        <item x="1815"/>
        <item x="3058"/>
        <item x="422"/>
        <item x="233"/>
        <item x="3625"/>
        <item x="4196"/>
        <item x="1763"/>
        <item x="2130"/>
        <item x="1206"/>
        <item x="824"/>
        <item x="3351"/>
        <item x="3624"/>
        <item x="3486"/>
        <item x="3623"/>
        <item x="2542"/>
        <item x="1524"/>
        <item x="823"/>
        <item x="1205"/>
        <item x="1762"/>
        <item x="3766"/>
        <item x="4608"/>
        <item x="4195"/>
        <item x="2258"/>
        <item x="1989"/>
        <item x="1204"/>
        <item x="822"/>
        <item x="1028"/>
        <item x="619"/>
        <item x="4194"/>
        <item x="2377"/>
        <item x="1988"/>
        <item x="2541"/>
        <item x="4193"/>
        <item x="4482"/>
        <item x="1665"/>
        <item x="3765"/>
        <item x="1027"/>
        <item x="618"/>
        <item x="3622"/>
        <item x="1385"/>
        <item x="71"/>
        <item x="821"/>
        <item x="2540"/>
        <item x="1471"/>
        <item x="3350"/>
        <item x="820"/>
        <item x="3057"/>
        <item x="4192"/>
        <item x="421"/>
        <item x="4481"/>
        <item x="1203"/>
        <item x="1987"/>
        <item x="1310"/>
        <item x="3349"/>
        <item x="617"/>
        <item x="2680"/>
        <item x="4607"/>
        <item x="4480"/>
        <item x="70"/>
        <item x="4077"/>
        <item x="232"/>
        <item x="3485"/>
        <item x="1202"/>
        <item x="1384"/>
        <item x="819"/>
        <item x="3211"/>
        <item x="2376"/>
        <item x="2679"/>
        <item x="69"/>
        <item x="1383"/>
        <item x="2678"/>
        <item x="1201"/>
        <item x="1200"/>
        <item x="616"/>
        <item x="3764"/>
        <item x="3056"/>
        <item x="1382"/>
        <item x="231"/>
        <item x="230"/>
        <item x="3763"/>
        <item x="1664"/>
        <item x="538"/>
        <item x="1814"/>
        <item x="3210"/>
        <item x="615"/>
        <item x="4419"/>
        <item x="2257"/>
        <item x="4606"/>
        <item x="1986"/>
        <item x="4479"/>
        <item x="1663"/>
        <item x="68"/>
        <item x="1199"/>
        <item x="1026"/>
        <item x="818"/>
        <item x="1813"/>
        <item x="2539"/>
        <item x="2129"/>
        <item x="614"/>
        <item x="4733"/>
        <item x="2128"/>
        <item x="4605"/>
        <item x="229"/>
        <item x="1198"/>
        <item x="67"/>
        <item x="3209"/>
        <item x="420"/>
        <item x="2677"/>
        <item x="4478"/>
        <item x="1812"/>
        <item x="817"/>
        <item x="1985"/>
        <item x="3484"/>
        <item x="2375"/>
        <item x="816"/>
        <item x="2620"/>
        <item x="2256"/>
        <item x="66"/>
        <item x="3299"/>
        <item x="4604"/>
        <item x="228"/>
        <item x="1197"/>
        <item x="1523"/>
        <item x="1522"/>
        <item x="65"/>
        <item x="4380"/>
        <item x="4603"/>
        <item x="4191"/>
        <item x="3208"/>
        <item x="815"/>
        <item x="3055"/>
        <item x="2676"/>
        <item x="3207"/>
        <item x="1521"/>
        <item x="1381"/>
        <item x="4732"/>
        <item x="419"/>
        <item x="4477"/>
        <item x="814"/>
        <item x="1761"/>
        <item x="1984"/>
        <item x="2127"/>
        <item x="3483"/>
        <item x="4731"/>
        <item x="1380"/>
        <item x="3348"/>
        <item x="4602"/>
        <item x="2538"/>
        <item x="3621"/>
        <item x="3904"/>
        <item x="1379"/>
        <item x="227"/>
        <item x="64"/>
        <item x="4601"/>
        <item x="2994"/>
        <item x="1811"/>
        <item x="2537"/>
        <item x="4076"/>
        <item x="226"/>
        <item x="4418"/>
        <item x="2374"/>
        <item x="1378"/>
        <item x="813"/>
        <item x="1983"/>
        <item x="1662"/>
        <item x="2536"/>
        <item x="2126"/>
        <item x="812"/>
        <item x="3903"/>
        <item x="1025"/>
        <item x="613"/>
        <item x="811"/>
        <item x="2848"/>
        <item x="4829"/>
        <item x="4075"/>
        <item x="1196"/>
        <item x="4730"/>
        <item x="225"/>
        <item x="2847"/>
        <item x="2125"/>
        <item x="1982"/>
        <item x="4074"/>
        <item x="612"/>
        <item x="2255"/>
        <item x="611"/>
        <item x="224"/>
        <item x="418"/>
        <item x="2846"/>
        <item x="810"/>
        <item x="4190"/>
        <item x="1195"/>
        <item x="3054"/>
        <item x="3762"/>
        <item x="4729"/>
        <item x="2254"/>
        <item x="3347"/>
        <item x="610"/>
        <item x="1024"/>
        <item x="1981"/>
        <item x="4476"/>
        <item x="809"/>
        <item x="223"/>
        <item x="2068"/>
        <item x="2845"/>
        <item x="1661"/>
        <item x="222"/>
        <item x="1023"/>
        <item x="1022"/>
        <item x="3346"/>
        <item x="1980"/>
        <item x="1660"/>
        <item x="2124"/>
        <item x="1377"/>
        <item x="63"/>
        <item x="1760"/>
        <item x="4728"/>
        <item x="4727"/>
        <item x="2675"/>
        <item x="4189"/>
        <item x="2844"/>
        <item x="3053"/>
        <item x="1979"/>
        <item x="1021"/>
        <item x="62"/>
        <item x="2843"/>
        <item x="3052"/>
        <item x="1376"/>
        <item x="1020"/>
        <item x="2067"/>
        <item x="4475"/>
        <item x="61"/>
        <item x="1375"/>
        <item x="4726"/>
        <item x="537"/>
        <item x="1978"/>
        <item x="3206"/>
        <item x="2784"/>
        <item x="1520"/>
        <item x="3345"/>
        <item x="4188"/>
        <item x="4725"/>
        <item x="2253"/>
        <item x="609"/>
        <item x="2674"/>
        <item x="3205"/>
        <item x="60"/>
        <item x="1810"/>
        <item x="808"/>
        <item x="1374"/>
        <item x="3204"/>
        <item x="4379"/>
        <item x="3482"/>
        <item x="1519"/>
        <item x="1019"/>
        <item x="3051"/>
        <item x="3620"/>
        <item x="2123"/>
        <item x="4600"/>
        <item x="1309"/>
        <item x="3203"/>
        <item x="3202"/>
        <item x="3481"/>
        <item x="1977"/>
        <item x="1976"/>
        <item x="2673"/>
        <item x="2535"/>
        <item x="1659"/>
        <item x="3050"/>
        <item x="2373"/>
        <item x="417"/>
        <item x="4474"/>
        <item x="1975"/>
        <item x="221"/>
        <item x="4187"/>
        <item x="608"/>
        <item x="4724"/>
        <item x="59"/>
        <item x="3761"/>
        <item x="3049"/>
        <item x="1194"/>
        <item x="607"/>
        <item x="3201"/>
        <item x="4073"/>
        <item x="2842"/>
        <item x="2534"/>
        <item x="4473"/>
        <item x="1018"/>
        <item x="2335"/>
        <item x="3760"/>
        <item x="606"/>
        <item x="4186"/>
        <item x="4599"/>
        <item x="2672"/>
        <item x="3759"/>
        <item x="1017"/>
        <item x="1193"/>
        <item x="807"/>
        <item x="4072"/>
        <item x="605"/>
        <item x="3200"/>
        <item x="4185"/>
        <item x="3048"/>
        <item x="3758"/>
        <item x="806"/>
        <item x="2841"/>
        <item x="945"/>
        <item x="805"/>
        <item x="1192"/>
        <item x="2252"/>
        <item x="2122"/>
        <item x="1658"/>
        <item x="3902"/>
        <item x="3344"/>
        <item x="1016"/>
        <item x="1974"/>
        <item x="416"/>
        <item x="604"/>
        <item x="4071"/>
        <item x="1809"/>
        <item x="415"/>
        <item x="220"/>
        <item x="1518"/>
        <item x="414"/>
        <item x="4472"/>
        <item x="1015"/>
        <item x="1657"/>
        <item x="2251"/>
        <item x="1191"/>
        <item x="58"/>
        <item x="4598"/>
        <item x="1014"/>
        <item x="2121"/>
        <item x="4471"/>
        <item x="2372"/>
        <item x="804"/>
        <item x="413"/>
        <item x="3343"/>
        <item x="1190"/>
        <item x="803"/>
        <item x="1013"/>
        <item x="1973"/>
        <item x="324"/>
        <item x="412"/>
        <item x="3619"/>
        <item x="2371"/>
        <item x="4470"/>
        <item x="3480"/>
        <item x="3757"/>
        <item x="2671"/>
        <item x="1373"/>
        <item x="57"/>
        <item x="1972"/>
        <item x="4469"/>
        <item x="2250"/>
        <item x="4184"/>
        <item x="219"/>
        <item x="802"/>
        <item x="1012"/>
        <item x="56"/>
        <item x="1517"/>
        <item x="55"/>
        <item x="4723"/>
        <item x="2370"/>
        <item x="2840"/>
        <item x="54"/>
        <item x="1656"/>
        <item x="3756"/>
        <item x="1011"/>
        <item x="53"/>
        <item x="2670"/>
        <item x="1189"/>
        <item x="1808"/>
        <item x="1372"/>
        <item x="1516"/>
        <item x="1655"/>
        <item x="52"/>
        <item x="3618"/>
        <item x="4183"/>
        <item x="3755"/>
        <item x="51"/>
        <item x="1807"/>
        <item x="411"/>
        <item x="801"/>
        <item x="4722"/>
        <item x="4378"/>
        <item x="1188"/>
        <item x="3047"/>
        <item x="1654"/>
        <item x="2249"/>
        <item x="4182"/>
        <item x="1806"/>
        <item x="2197"/>
        <item x="2479"/>
        <item x="1187"/>
        <item x="4597"/>
        <item x="3617"/>
        <item x="4070"/>
        <item x="410"/>
        <item x="4596"/>
        <item x="3342"/>
        <item x="4721"/>
        <item x="4468"/>
        <item x="1186"/>
        <item x="800"/>
        <item x="1010"/>
        <item x="4343"/>
        <item x="4595"/>
        <item x="3616"/>
        <item x="409"/>
        <item x="799"/>
        <item x="4556"/>
        <item x="2669"/>
        <item x="1515"/>
        <item x="50"/>
        <item x="1971"/>
        <item x="218"/>
        <item x="4342"/>
        <item x="2533"/>
        <item x="408"/>
        <item x="4555"/>
        <item x="1514"/>
        <item x="3199"/>
        <item x="4290"/>
        <item x="2532"/>
        <item x="4069"/>
        <item x="407"/>
        <item x="1513"/>
        <item x="2120"/>
        <item x="2668"/>
        <item x="4068"/>
        <item x="603"/>
        <item x="3479"/>
        <item x="2993"/>
        <item x="406"/>
        <item x="4467"/>
        <item x="944"/>
        <item x="405"/>
        <item x="4720"/>
        <item x="3754"/>
        <item x="4067"/>
        <item x="1009"/>
        <item x="2248"/>
        <item x="2839"/>
        <item x="3046"/>
        <item x="3198"/>
        <item x="731"/>
        <item x="4066"/>
        <item x="3753"/>
        <item x="49"/>
        <item x="1931"/>
        <item x="798"/>
        <item x="2247"/>
        <item x="1371"/>
        <item x="1970"/>
        <item x="2838"/>
        <item x="48"/>
        <item x="3752"/>
        <item x="797"/>
        <item x="4594"/>
        <item x="4466"/>
        <item x="217"/>
        <item x="1370"/>
        <item x="4341"/>
        <item x="3901"/>
        <item x="2531"/>
        <item x="404"/>
        <item x="3341"/>
        <item x="4065"/>
        <item x="47"/>
        <item x="796"/>
        <item x="4064"/>
        <item x="2119"/>
        <item x="3197"/>
        <item x="1969"/>
        <item x="3615"/>
        <item x="3045"/>
        <item x="2530"/>
        <item x="2246"/>
        <item x="4063"/>
        <item x="1512"/>
        <item x="2118"/>
        <item x="2529"/>
        <item x="795"/>
        <item x="46"/>
        <item x="4062"/>
        <item x="1968"/>
        <item x="216"/>
        <item x="602"/>
        <item x="2369"/>
        <item x="1008"/>
        <item x="4593"/>
        <item x="2837"/>
        <item x="1185"/>
        <item x="4340"/>
        <item x="3699"/>
        <item x="1967"/>
        <item x="1606"/>
        <item x="3751"/>
        <item x="4465"/>
        <item x="3900"/>
        <item x="2245"/>
        <item x="45"/>
        <item x="2528"/>
        <item x="1369"/>
        <item x="601"/>
        <item x="4339"/>
        <item x="4061"/>
        <item x="1184"/>
        <item x="403"/>
        <item x="3196"/>
        <item x="4060"/>
        <item x="1511"/>
        <item x="3750"/>
        <item x="4181"/>
        <item x="4592"/>
        <item x="2117"/>
        <item x="3478"/>
        <item x="402"/>
        <item x="794"/>
        <item x="4338"/>
        <item x="600"/>
        <item x="1007"/>
        <item x="1653"/>
        <item x="3477"/>
        <item x="2836"/>
        <item x="2116"/>
        <item x="215"/>
        <item x="2244"/>
        <item x="1183"/>
        <item x="2243"/>
        <item x="44"/>
        <item x="3044"/>
        <item x="599"/>
        <item x="1368"/>
        <item x="401"/>
        <item x="3614"/>
        <item x="1966"/>
        <item x="3899"/>
        <item x="1006"/>
        <item x="943"/>
        <item x="3749"/>
        <item x="3748"/>
        <item x="214"/>
        <item x="3613"/>
        <item x="4059"/>
        <item x="3043"/>
        <item x="2667"/>
        <item x="598"/>
        <item x="2835"/>
        <item x="4464"/>
        <item x="1005"/>
        <item x="1652"/>
        <item x="4337"/>
        <item x="1965"/>
        <item x="4463"/>
        <item x="3747"/>
        <item x="213"/>
        <item x="4058"/>
        <item x="597"/>
        <item x="3195"/>
        <item x="400"/>
        <item x="3476"/>
        <item x="4336"/>
        <item x="3475"/>
        <item x="168"/>
        <item x="4591"/>
        <item x="2115"/>
        <item x="4180"/>
        <item x="3474"/>
        <item x="2527"/>
        <item x="3473"/>
        <item x="3612"/>
        <item x="3194"/>
        <item x="596"/>
        <item x="2666"/>
        <item x="1510"/>
        <item x="3472"/>
        <item x="43"/>
        <item x="1930"/>
        <item x="4057"/>
        <item x="3746"/>
        <item x="1182"/>
        <item x="1367"/>
        <item x="3042"/>
        <item x="2665"/>
        <item x="3193"/>
        <item x="2664"/>
        <item x="3192"/>
        <item x="3041"/>
        <item x="42"/>
        <item x="2663"/>
        <item x="2242"/>
        <item x="3471"/>
        <item x="1366"/>
        <item x="4676"/>
        <item x="1181"/>
        <item x="2526"/>
        <item x="4719"/>
        <item x="4335"/>
        <item x="2368"/>
        <item x="1365"/>
        <item x="41"/>
        <item x="4718"/>
        <item x="1180"/>
        <item x="1964"/>
        <item x="4179"/>
        <item x="1929"/>
        <item x="793"/>
        <item x="1004"/>
        <item x="40"/>
        <item x="323"/>
        <item x="595"/>
        <item x="2662"/>
        <item x="1805"/>
        <item x="4178"/>
        <item x="4590"/>
        <item x="2241"/>
        <item x="2661"/>
        <item x="1003"/>
        <item x="792"/>
        <item x="2525"/>
        <item x="2660"/>
        <item x="1804"/>
        <item x="791"/>
        <item x="2524"/>
        <item x="4177"/>
        <item x="790"/>
        <item x="2114"/>
        <item x="730"/>
        <item x="399"/>
        <item x="4717"/>
        <item x="1002"/>
        <item x="1179"/>
        <item x="2659"/>
        <item x="4462"/>
        <item x="4056"/>
        <item x="1364"/>
        <item x="3040"/>
        <item x="2367"/>
        <item x="212"/>
        <item x="1963"/>
        <item x="3191"/>
        <item x="1001"/>
        <item x="1178"/>
        <item x="1509"/>
        <item x="789"/>
        <item x="3039"/>
        <item x="2113"/>
        <item x="211"/>
        <item x="1962"/>
        <item x="4334"/>
        <item x="1803"/>
        <item x="3038"/>
        <item x="210"/>
        <item x="3611"/>
        <item x="398"/>
        <item x="3610"/>
        <item x="39"/>
        <item x="594"/>
        <item x="2112"/>
        <item x="4461"/>
        <item x="3609"/>
        <item x="4333"/>
        <item x="1363"/>
        <item x="1802"/>
        <item x="2658"/>
        <item x="2111"/>
        <item x="397"/>
        <item x="1651"/>
        <item x="788"/>
        <item x="396"/>
        <item x="593"/>
        <item x="3898"/>
        <item x="4460"/>
        <item x="787"/>
        <item x="395"/>
        <item x="3470"/>
        <item x="1961"/>
        <item x="4716"/>
        <item x="2110"/>
        <item x="592"/>
        <item x="4055"/>
        <item x="3340"/>
        <item x="38"/>
        <item x="1960"/>
        <item x="4332"/>
        <item x="3339"/>
        <item x="2109"/>
        <item x="729"/>
        <item x="4589"/>
        <item x="2657"/>
        <item x="1000"/>
        <item x="2834"/>
        <item x="4331"/>
        <item x="3745"/>
        <item x="999"/>
        <item x="2656"/>
        <item x="2833"/>
        <item x="1362"/>
        <item x="3190"/>
        <item x="1959"/>
        <item x="4459"/>
        <item x="591"/>
        <item x="1801"/>
        <item x="1177"/>
        <item x="4176"/>
        <item x="4828"/>
        <item x="590"/>
        <item x="2523"/>
        <item x="4588"/>
        <item x="589"/>
        <item x="1800"/>
        <item x="1799"/>
        <item x="1798"/>
        <item x="1650"/>
        <item x="3189"/>
        <item x="1797"/>
        <item x="588"/>
        <item x="394"/>
        <item x="209"/>
        <item x="1649"/>
        <item x="1648"/>
        <item x="1605"/>
        <item x="3037"/>
        <item x="1958"/>
        <item x="393"/>
        <item x="2366"/>
        <item x="3188"/>
        <item x="392"/>
        <item x="3608"/>
        <item x="1308"/>
        <item x="3744"/>
        <item x="1361"/>
        <item x="4675"/>
        <item x="1647"/>
        <item x="3036"/>
        <item x="37"/>
        <item x="2196"/>
        <item x="998"/>
        <item x="2240"/>
        <item x="3743"/>
        <item x="3469"/>
        <item x="997"/>
        <item x="4458"/>
        <item x="2239"/>
        <item x="786"/>
        <item x="996"/>
        <item x="2365"/>
        <item x="3607"/>
        <item x="1360"/>
        <item x="785"/>
        <item x="784"/>
        <item x="36"/>
        <item x="2238"/>
        <item x="587"/>
        <item x="4054"/>
        <item x="1359"/>
        <item x="2522"/>
        <item x="1358"/>
        <item x="2237"/>
        <item x="35"/>
        <item x="2521"/>
        <item x="391"/>
        <item x="1508"/>
        <item x="4330"/>
        <item x="3606"/>
        <item x="1646"/>
        <item x="2364"/>
        <item x="2108"/>
        <item x="4329"/>
        <item x="3338"/>
        <item x="3035"/>
        <item x="4053"/>
        <item x="4587"/>
        <item x="34"/>
        <item x="2363"/>
        <item x="1176"/>
        <item x="2107"/>
        <item x="2195"/>
        <item x="586"/>
        <item x="1175"/>
        <item x="3134"/>
        <item x="995"/>
        <item x="4289"/>
        <item x="33"/>
        <item x="1957"/>
        <item x="783"/>
        <item x="3897"/>
        <item x="2236"/>
        <item x="3742"/>
        <item x="782"/>
        <item x="3605"/>
        <item x="781"/>
        <item x="3034"/>
        <item x="390"/>
        <item x="4715"/>
        <item x="1174"/>
        <item x="994"/>
        <item x="4586"/>
        <item x="3187"/>
        <item x="1796"/>
        <item x="1357"/>
        <item x="4714"/>
        <item x="4457"/>
        <item x="3186"/>
        <item x="4456"/>
        <item x="2106"/>
        <item x="3741"/>
        <item x="4328"/>
        <item x="2066"/>
        <item x="780"/>
        <item x="3740"/>
        <item x="2520"/>
        <item x="2235"/>
        <item x="2362"/>
        <item x="993"/>
        <item x="585"/>
        <item x="4455"/>
        <item x="779"/>
        <item x="2832"/>
        <item x="1356"/>
        <item x="1604"/>
        <item x="2105"/>
        <item x="1307"/>
        <item x="4175"/>
        <item x="1795"/>
        <item x="4454"/>
        <item x="778"/>
        <item x="584"/>
        <item x="389"/>
        <item x="3185"/>
        <item x="2519"/>
        <item x="208"/>
        <item x="3337"/>
        <item x="1645"/>
        <item x="3298"/>
        <item x="2104"/>
        <item x="1956"/>
        <item x="2655"/>
        <item x="4327"/>
        <item x="1507"/>
        <item x="32"/>
        <item x="1794"/>
        <item x="1173"/>
        <item x="2654"/>
        <item x="4326"/>
        <item x="583"/>
        <item x="3336"/>
        <item x="3563"/>
        <item x="322"/>
        <item x="2653"/>
        <item x="3184"/>
        <item x="1955"/>
        <item x="1470"/>
        <item x="31"/>
        <item x="777"/>
        <item x="2103"/>
        <item x="2102"/>
        <item x="30"/>
        <item x="4713"/>
        <item x="4174"/>
        <item x="388"/>
        <item x="1306"/>
        <item x="1506"/>
        <item x="2234"/>
        <item x="2652"/>
        <item x="2992"/>
        <item x="2361"/>
        <item x="4325"/>
        <item x="29"/>
        <item x="3468"/>
        <item x="776"/>
        <item x="775"/>
        <item x="3335"/>
        <item x="3183"/>
        <item x="4417"/>
        <item x="2233"/>
        <item x="4173"/>
        <item x="3467"/>
        <item x="387"/>
        <item x="321"/>
        <item x="1505"/>
        <item x="207"/>
        <item x="2518"/>
        <item x="206"/>
        <item x="4585"/>
        <item x="1954"/>
        <item x="4172"/>
        <item x="3182"/>
        <item x="4171"/>
        <item x="2232"/>
        <item x="3896"/>
        <item x="1172"/>
        <item x="2065"/>
        <item x="205"/>
        <item x="4324"/>
        <item x="4323"/>
        <item x="774"/>
        <item x="1504"/>
        <item x="2231"/>
        <item x="773"/>
        <item x="28"/>
        <item x="992"/>
        <item x="2064"/>
        <item x="2517"/>
        <item x="1171"/>
        <item x="3895"/>
        <item x="3033"/>
        <item x="2101"/>
        <item x="1644"/>
        <item x="3739"/>
        <item x="772"/>
        <item x="3894"/>
        <item x="1953"/>
        <item x="991"/>
        <item x="4712"/>
        <item x="386"/>
        <item x="2831"/>
        <item x="3738"/>
        <item x="3334"/>
        <item x="1170"/>
        <item x="582"/>
        <item x="1169"/>
        <item x="1168"/>
        <item x="1503"/>
        <item x="2830"/>
        <item x="1167"/>
        <item x="3466"/>
        <item x="1643"/>
        <item x="4453"/>
        <item x="990"/>
        <item x="1355"/>
        <item x="771"/>
        <item x="3604"/>
        <item x="1952"/>
        <item x="204"/>
        <item x="4052"/>
        <item x="3893"/>
        <item x="4584"/>
        <item x="1642"/>
        <item x="2100"/>
        <item x="1951"/>
        <item x="3181"/>
        <item x="770"/>
        <item x="385"/>
        <item x="3333"/>
        <item x="2099"/>
        <item x="581"/>
        <item x="3603"/>
        <item x="3892"/>
        <item x="2829"/>
        <item x="580"/>
        <item x="3737"/>
        <item x="3032"/>
        <item x="384"/>
        <item x="3031"/>
        <item x="3602"/>
        <item x="4322"/>
        <item x="2360"/>
        <item x="4321"/>
        <item x="383"/>
        <item x="382"/>
        <item x="3030"/>
        <item x="4320"/>
        <item x="1166"/>
        <item x="3180"/>
        <item x="1793"/>
        <item x="2828"/>
        <item x="203"/>
        <item x="381"/>
        <item x="4711"/>
        <item x="1641"/>
        <item x="2516"/>
        <item x="3465"/>
        <item x="3029"/>
        <item x="3028"/>
        <item x="2515"/>
        <item x="3027"/>
        <item x="4710"/>
        <item x="380"/>
        <item x="1165"/>
        <item x="2991"/>
        <item x="1759"/>
        <item x="3464"/>
        <item x="1792"/>
        <item x="202"/>
        <item x="4170"/>
        <item x="27"/>
        <item x="1164"/>
        <item x="2230"/>
        <item x="769"/>
        <item x="3463"/>
        <item x="3179"/>
        <item x="579"/>
        <item x="1354"/>
        <item x="4452"/>
        <item x="2514"/>
        <item x="3462"/>
        <item x="4583"/>
        <item x="3332"/>
        <item x="201"/>
        <item x="3026"/>
        <item x="1353"/>
        <item x="1502"/>
        <item x="3891"/>
        <item x="2359"/>
        <item x="4051"/>
        <item x="578"/>
        <item x="4709"/>
        <item x="1352"/>
        <item x="3178"/>
        <item x="3461"/>
        <item x="577"/>
        <item x="4416"/>
        <item x="1163"/>
        <item x="3460"/>
        <item x="1791"/>
        <item x="26"/>
        <item x="2651"/>
        <item x="3331"/>
        <item x="4582"/>
        <item x="576"/>
        <item x="4169"/>
        <item x="4674"/>
        <item x="2358"/>
        <item x="379"/>
        <item x="1603"/>
        <item x="1640"/>
        <item x="575"/>
        <item x="3025"/>
        <item x="1501"/>
        <item x="1351"/>
        <item x="4827"/>
        <item x="1162"/>
        <item x="4581"/>
        <item x="3601"/>
        <item x="2098"/>
        <item x="3459"/>
        <item x="2827"/>
        <item x="1950"/>
        <item x="989"/>
        <item x="1350"/>
        <item x="3177"/>
        <item x="2513"/>
        <item x="4580"/>
        <item x="1790"/>
        <item x="1349"/>
        <item x="3600"/>
        <item x="4319"/>
        <item x="3024"/>
        <item x="4708"/>
        <item x="378"/>
        <item x="574"/>
        <item x="1161"/>
        <item x="3458"/>
        <item x="200"/>
        <item x="1949"/>
        <item x="3176"/>
        <item x="4318"/>
        <item x="1160"/>
        <item x="573"/>
        <item x="3023"/>
        <item x="4707"/>
        <item x="4317"/>
        <item x="377"/>
        <item x="25"/>
        <item x="2650"/>
        <item x="1500"/>
        <item x="1159"/>
        <item x="4451"/>
        <item x="4050"/>
        <item x="3599"/>
        <item x="4049"/>
        <item x="3457"/>
        <item x="4706"/>
        <item x="2229"/>
        <item x="1129"/>
        <item x="3330"/>
        <item x="4048"/>
        <item x="4450"/>
        <item x="1499"/>
        <item x="2097"/>
        <item x="1348"/>
        <item x="1158"/>
        <item x="4579"/>
        <item x="3598"/>
        <item x="24"/>
        <item x="768"/>
        <item x="1157"/>
        <item x="3297"/>
        <item x="23"/>
        <item x="2357"/>
        <item x="4449"/>
        <item x="167"/>
        <item x="376"/>
        <item x="3698"/>
        <item x="2826"/>
        <item x="22"/>
        <item x="4705"/>
        <item x="1639"/>
        <item x="3329"/>
        <item x="572"/>
        <item x="3890"/>
        <item x="571"/>
        <item x="1156"/>
        <item x="4578"/>
        <item x="3328"/>
        <item x="199"/>
        <item x="375"/>
        <item x="1789"/>
        <item x="2356"/>
        <item x="2096"/>
        <item x="1155"/>
        <item x="2825"/>
        <item x="4704"/>
        <item x="3889"/>
        <item x="3597"/>
        <item x="21"/>
        <item x="2824"/>
        <item x="4168"/>
        <item x="2228"/>
        <item x="4316"/>
        <item x="198"/>
        <item x="767"/>
        <item x="2783"/>
        <item x="3456"/>
        <item x="2355"/>
        <item x="4577"/>
        <item x="3327"/>
        <item x="374"/>
        <item x="20"/>
        <item x="2095"/>
        <item x="4448"/>
        <item x="4703"/>
        <item x="3736"/>
        <item x="4576"/>
        <item x="2619"/>
        <item x="2823"/>
        <item x="988"/>
        <item x="19"/>
        <item x="570"/>
        <item x="373"/>
        <item x="4702"/>
        <item x="1498"/>
        <item x="372"/>
        <item x="2822"/>
        <item x="2094"/>
        <item x="4047"/>
        <item x="4167"/>
        <item x="766"/>
        <item x="3175"/>
        <item x="1497"/>
        <item x="2478"/>
        <item x="3326"/>
        <item x="3596"/>
        <item x="765"/>
        <item x="2227"/>
        <item x="3735"/>
        <item x="2821"/>
        <item x="569"/>
        <item x="4166"/>
        <item x="568"/>
        <item x="3734"/>
        <item x="3022"/>
        <item x="2649"/>
        <item x="3455"/>
        <item x="3174"/>
        <item x="4315"/>
        <item x="197"/>
        <item x="2354"/>
        <item x="2648"/>
        <item x="4046"/>
        <item x="1788"/>
        <item x="567"/>
        <item x="196"/>
        <item x="2782"/>
        <item x="4314"/>
        <item x="4045"/>
        <item x="4447"/>
        <item x="4044"/>
        <item x="4313"/>
        <item x="764"/>
        <item x="371"/>
        <item x="18"/>
        <item x="566"/>
        <item x="4701"/>
        <item x="3173"/>
        <item x="3325"/>
        <item x="2353"/>
        <item x="2512"/>
        <item x="2511"/>
        <item x="2352"/>
        <item x="3733"/>
        <item x="370"/>
        <item x="17"/>
        <item x="369"/>
        <item x="987"/>
        <item x="3296"/>
        <item x="2351"/>
        <item x="3172"/>
        <item x="1496"/>
        <item x="2820"/>
        <item x="368"/>
        <item x="4043"/>
        <item x="2226"/>
        <item x="1638"/>
        <item x="3732"/>
        <item x="1787"/>
        <item x="1469"/>
        <item x="3171"/>
        <item x="3021"/>
        <item x="565"/>
        <item x="16"/>
        <item x="3595"/>
        <item x="3170"/>
        <item x="763"/>
        <item x="3454"/>
        <item x="195"/>
        <item x="1347"/>
        <item x="2819"/>
        <item x="4165"/>
        <item x="15"/>
        <item x="1948"/>
        <item x="4446"/>
        <item x="986"/>
        <item x="367"/>
        <item x="3020"/>
        <item x="3562"/>
        <item x="2647"/>
        <item x="985"/>
        <item x="2225"/>
        <item x="3324"/>
        <item x="2350"/>
        <item x="2093"/>
        <item x="1346"/>
        <item x="3731"/>
        <item x="3019"/>
        <item x="14"/>
        <item x="4445"/>
        <item x="4575"/>
        <item x="1154"/>
        <item x="366"/>
        <item x="762"/>
        <item x="3323"/>
        <item x="3730"/>
        <item x="13"/>
        <item x="4312"/>
        <item x="3888"/>
        <item x="564"/>
        <item x="2646"/>
        <item x="3594"/>
        <item x="3729"/>
        <item x="3728"/>
        <item x="1786"/>
        <item x="3453"/>
        <item x="3887"/>
        <item x="1637"/>
        <item x="4164"/>
        <item x="761"/>
        <item x="2645"/>
        <item x="365"/>
        <item x="1495"/>
        <item x="4574"/>
        <item x="984"/>
        <item x="2092"/>
        <item x="3886"/>
        <item x="4700"/>
        <item x="2224"/>
        <item x="2510"/>
        <item x="3322"/>
        <item x="12"/>
        <item x="1636"/>
        <item x="1153"/>
        <item x="3452"/>
        <item x="4699"/>
        <item x="2091"/>
        <item x="1152"/>
        <item x="2818"/>
        <item x="364"/>
        <item x="760"/>
        <item x="1494"/>
        <item x="3593"/>
        <item x="3018"/>
        <item x="1151"/>
        <item x="4311"/>
        <item x="2817"/>
        <item x="1128"/>
        <item x="1345"/>
        <item x="3017"/>
        <item x="3321"/>
        <item x="1493"/>
        <item x="2509"/>
        <item x="2349"/>
        <item x="759"/>
        <item x="3320"/>
        <item x="2090"/>
        <item x="983"/>
        <item x="2816"/>
        <item x="758"/>
        <item x="1635"/>
        <item x="363"/>
        <item x="563"/>
        <item x="1150"/>
        <item x="2223"/>
        <item x="1492"/>
        <item x="4310"/>
        <item x="1634"/>
        <item x="4444"/>
        <item x="2508"/>
        <item x="362"/>
        <item x="3016"/>
        <item x="2815"/>
        <item x="3592"/>
        <item x="4288"/>
        <item x="361"/>
        <item x="2063"/>
        <item x="3169"/>
        <item x="3015"/>
        <item x="1758"/>
        <item x="3885"/>
        <item x="1491"/>
        <item x="982"/>
        <item x="2814"/>
        <item x="4309"/>
        <item x="3168"/>
        <item x="4698"/>
        <item x="4573"/>
        <item x="4697"/>
        <item x="4696"/>
        <item x="11"/>
        <item x="562"/>
        <item x="4443"/>
        <item x="3167"/>
        <item x="4442"/>
        <item x="360"/>
        <item x="194"/>
        <item x="2089"/>
        <item x="4441"/>
        <item x="1633"/>
        <item x="3014"/>
        <item x="10"/>
        <item x="2813"/>
        <item x="3591"/>
        <item x="3590"/>
        <item x="561"/>
        <item x="560"/>
        <item x="4572"/>
        <item x="559"/>
        <item x="359"/>
        <item x="2222"/>
        <item x="3884"/>
        <item x="3319"/>
        <item x="558"/>
        <item x="1785"/>
        <item x="4308"/>
        <item x="557"/>
        <item x="1632"/>
        <item x="2348"/>
        <item x="4440"/>
        <item x="2812"/>
        <item x="2811"/>
        <item x="1305"/>
        <item x="981"/>
        <item x="3166"/>
        <item x="3883"/>
        <item x="1490"/>
        <item x="1631"/>
        <item x="1344"/>
        <item x="1630"/>
        <item x="1629"/>
        <item x="2221"/>
        <item x="3882"/>
        <item x="3429"/>
        <item x="2088"/>
        <item x="3697"/>
        <item x="3589"/>
        <item x="2347"/>
        <item x="2062"/>
        <item x="3727"/>
        <item x="3318"/>
        <item x="2810"/>
        <item x="1149"/>
        <item x="1343"/>
        <item x="2087"/>
        <item x="4163"/>
        <item x="1342"/>
        <item x="2507"/>
        <item x="757"/>
        <item x="2809"/>
        <item x="4673"/>
        <item x="980"/>
        <item x="2644"/>
        <item x="979"/>
        <item x="358"/>
        <item x="978"/>
        <item x="3165"/>
        <item x="3164"/>
        <item x="357"/>
        <item x="556"/>
        <item x="3588"/>
        <item x="1341"/>
        <item x="356"/>
        <item x="3587"/>
        <item x="1148"/>
        <item x="3726"/>
        <item x="3317"/>
        <item x="1628"/>
        <item x="977"/>
        <item x="1627"/>
        <item x="756"/>
        <item x="355"/>
        <item x="1340"/>
        <item x="3316"/>
        <item x="354"/>
        <item x="3881"/>
        <item x="1147"/>
        <item x="3315"/>
        <item x="2506"/>
        <item x="4307"/>
        <item x="1146"/>
        <item x="3163"/>
        <item x="3586"/>
        <item x="4695"/>
        <item x="353"/>
        <item x="1145"/>
        <item x="1339"/>
        <item x="755"/>
        <item x="754"/>
        <item x="193"/>
        <item x="352"/>
        <item x="4571"/>
        <item x="2346"/>
        <item x="4570"/>
        <item x="1626"/>
        <item x="3162"/>
        <item x="4042"/>
        <item x="2505"/>
        <item x="976"/>
        <item x="9"/>
        <item x="1489"/>
        <item x="555"/>
        <item x="2618"/>
        <item x="3161"/>
        <item x="3013"/>
        <item x="975"/>
        <item x="192"/>
        <item x="3295"/>
        <item x="3314"/>
        <item x="4415"/>
        <item x="4306"/>
        <item x="4439"/>
        <item x="1625"/>
        <item x="3160"/>
        <item x="351"/>
        <item x="3880"/>
        <item x="8"/>
        <item x="4694"/>
        <item x="4041"/>
        <item x="3725"/>
        <item x="3159"/>
        <item x="1144"/>
        <item x="2220"/>
        <item x="3724"/>
        <item x="4693"/>
        <item x="1143"/>
        <item x="1142"/>
        <item x="3585"/>
        <item x="4692"/>
        <item x="1784"/>
        <item x="1338"/>
        <item x="2219"/>
        <item x="1337"/>
        <item x="4691"/>
        <item x="3012"/>
        <item x="3313"/>
        <item x="554"/>
        <item x="3158"/>
        <item x="2808"/>
        <item x="4162"/>
        <item x="2345"/>
        <item x="974"/>
        <item x="753"/>
        <item x="2643"/>
        <item x="4569"/>
        <item x="2218"/>
        <item x="4438"/>
        <item x="3294"/>
        <item x="3451"/>
        <item x="752"/>
        <item x="2217"/>
        <item x="1468"/>
        <item x="2086"/>
        <item x="553"/>
        <item x="552"/>
        <item x="2504"/>
        <item x="3450"/>
        <item x="2216"/>
        <item x="2503"/>
        <item x="4161"/>
        <item x="3312"/>
        <item x="191"/>
        <item x="3723"/>
        <item x="4437"/>
        <item x="973"/>
        <item x="3311"/>
        <item x="7"/>
        <item x="1624"/>
        <item x="2502"/>
        <item x="2807"/>
        <item x="4414"/>
        <item x="3584"/>
        <item x="2501"/>
        <item x="4413"/>
        <item x="4436"/>
        <item x="4305"/>
        <item x="3449"/>
        <item x="4826"/>
        <item x="2806"/>
        <item x="3310"/>
        <item x="1141"/>
        <item x="2215"/>
        <item x="3133"/>
        <item x="1336"/>
        <item x="3583"/>
        <item x="1623"/>
        <item x="2500"/>
        <item x="2085"/>
        <item x="4568"/>
        <item x="972"/>
        <item x="751"/>
        <item x="3309"/>
        <item x="971"/>
        <item x="1947"/>
        <item x="2617"/>
        <item x="1757"/>
        <item x="2084"/>
        <item x="2616"/>
        <item x="3879"/>
        <item x="2499"/>
        <item x="4304"/>
        <item x="3582"/>
        <item x="4672"/>
        <item x="1335"/>
        <item x="750"/>
        <item x="350"/>
        <item x="2498"/>
        <item x="3448"/>
        <item x="2214"/>
        <item x="1140"/>
        <item x="4303"/>
        <item x="551"/>
        <item x="349"/>
        <item x="1488"/>
        <item x="3308"/>
        <item x="749"/>
        <item x="4435"/>
        <item x="2213"/>
        <item x="4040"/>
        <item x="4690"/>
        <item x="2642"/>
        <item x="2805"/>
        <item x="190"/>
        <item x="2212"/>
        <item x="4160"/>
        <item x="2804"/>
        <item x="2497"/>
        <item x="348"/>
        <item x="4159"/>
        <item x="970"/>
        <item x="3307"/>
        <item x="2803"/>
        <item x="3878"/>
        <item x="3011"/>
        <item x="969"/>
        <item x="1622"/>
        <item x="4287"/>
        <item x="347"/>
        <item x="968"/>
        <item x="2061"/>
        <item x="4039"/>
        <item x="4158"/>
        <item x="6"/>
        <item x="1487"/>
        <item x="1467"/>
        <item x="1783"/>
        <item x="3696"/>
        <item x="4434"/>
        <item x="4038"/>
        <item x="1334"/>
        <item x="967"/>
        <item x="2496"/>
        <item x="3306"/>
        <item x="1946"/>
        <item x="2495"/>
        <item x="5"/>
        <item x="1333"/>
        <item x="748"/>
        <item x="2494"/>
        <item x="3722"/>
        <item x="1945"/>
        <item x="966"/>
        <item x="4567"/>
        <item x="4689"/>
        <item x="2477"/>
        <item x="3581"/>
        <item x="2493"/>
        <item x="1304"/>
        <item x="3157"/>
        <item x="965"/>
        <item x="4037"/>
        <item x="2211"/>
        <item x="942"/>
        <item x="3721"/>
        <item x="2083"/>
        <item x="3156"/>
        <item x="4433"/>
        <item x="2615"/>
        <item x="3155"/>
        <item x="1944"/>
        <item x="346"/>
        <item x="1782"/>
        <item x="3580"/>
        <item x="4302"/>
        <item x="345"/>
        <item x="4825"/>
        <item x="747"/>
        <item x="3447"/>
        <item x="189"/>
        <item x="3446"/>
        <item x="1781"/>
        <item x="964"/>
        <item x="3010"/>
        <item x="4824"/>
        <item x="344"/>
        <item x="2082"/>
        <item x="2781"/>
        <item x="2210"/>
        <item x="3720"/>
        <item x="2802"/>
        <item x="3293"/>
        <item x="963"/>
        <item x="1621"/>
        <item x="2801"/>
        <item x="1928"/>
        <item x="343"/>
        <item x="188"/>
        <item x="342"/>
        <item x="2209"/>
        <item x="187"/>
        <item x="2208"/>
        <item x="341"/>
        <item x="1139"/>
        <item x="3009"/>
        <item x="962"/>
        <item x="961"/>
        <item x="3860"/>
        <item x="3154"/>
        <item x="2800"/>
        <item x="2081"/>
        <item x="1138"/>
        <item x="2080"/>
        <item x="1486"/>
        <item x="186"/>
        <item x="1332"/>
        <item x="3305"/>
        <item x="4688"/>
        <item x="2641"/>
        <item x="4432"/>
        <item x="3008"/>
        <item x="1780"/>
        <item x="3877"/>
        <item x="2207"/>
        <item x="2206"/>
        <item x="960"/>
        <item x="4566"/>
        <item x="2079"/>
        <item x="2078"/>
        <item x="2799"/>
        <item x="959"/>
        <item x="4157"/>
        <item x="1485"/>
        <item x="3719"/>
        <item x="2205"/>
        <item x="2798"/>
        <item x="3445"/>
        <item x="1620"/>
        <item x="746"/>
        <item x="3718"/>
        <item x="3876"/>
        <item x="3153"/>
        <item x="340"/>
        <item x="4301"/>
        <item x="3007"/>
        <item x="1331"/>
        <item x="2797"/>
        <item x="3152"/>
        <item x="3875"/>
        <item x="2077"/>
        <item x="550"/>
        <item x="958"/>
        <item x="1484"/>
        <item x="4"/>
        <item x="2204"/>
        <item x="3304"/>
        <item x="3151"/>
        <item x="957"/>
        <item x="3150"/>
        <item x="3149"/>
        <item x="1619"/>
        <item x="1483"/>
        <item x="549"/>
        <item x="4300"/>
        <item x="3006"/>
        <item x="2640"/>
        <item x="3148"/>
        <item x="2076"/>
        <item x="185"/>
        <item x="1927"/>
        <item x="1303"/>
        <item x="3005"/>
        <item x="3147"/>
        <item x="339"/>
        <item x="4299"/>
        <item x="1330"/>
        <item x="1779"/>
        <item x="4298"/>
        <item x="2796"/>
        <item x="184"/>
        <item x="1943"/>
        <item x="2639"/>
        <item x="183"/>
        <item x="3146"/>
        <item x="3"/>
        <item x="1618"/>
        <item x="3145"/>
        <item x="4036"/>
        <item x="1778"/>
        <item x="3444"/>
        <item x="2638"/>
        <item x="3004"/>
        <item x="320"/>
        <item x="3859"/>
        <item x="2637"/>
        <item x="4431"/>
        <item x="1137"/>
        <item x="3428"/>
        <item x="1617"/>
        <item x="1482"/>
        <item x="4565"/>
        <item x="3874"/>
        <item x="1602"/>
        <item x="2636"/>
        <item x="1616"/>
        <item x="956"/>
        <item x="745"/>
        <item x="3443"/>
        <item x="3717"/>
        <item x="2"/>
        <item x="4430"/>
        <item x="338"/>
        <item x="548"/>
        <item x="3579"/>
        <item x="1777"/>
        <item x="2075"/>
        <item x="744"/>
        <item x="3442"/>
        <item x="1615"/>
        <item x="3003"/>
        <item x="2795"/>
        <item x="4029"/>
        <item x="4671"/>
        <item x="3716"/>
        <item x="536"/>
        <item x="1614"/>
        <item x="2334"/>
        <item x="1481"/>
        <item x="3715"/>
        <item x="3144"/>
        <item x="2990"/>
        <item x="3143"/>
        <item x="1329"/>
        <item x="3002"/>
        <item x="2794"/>
        <item x="3578"/>
        <item x="1480"/>
        <item x="2074"/>
        <item x="337"/>
        <item x="4297"/>
        <item x="547"/>
        <item x="2203"/>
        <item x="4035"/>
        <item x="4429"/>
        <item x="2793"/>
        <item x="4034"/>
        <item x="3441"/>
        <item x="4687"/>
        <item x="1"/>
        <item x="955"/>
        <item x="3714"/>
        <item x="954"/>
        <item x="4033"/>
        <item x="4156"/>
        <item x="3873"/>
        <item x="2073"/>
        <item x="1776"/>
        <item x="2492"/>
        <item x="0"/>
        <item x="4155"/>
        <item x="3577"/>
        <item x="3872"/>
        <item x="953"/>
        <item t="default"/>
      </items>
    </pivotField>
    <pivotField axis="axisCol" showAll="0">
      <items count="49">
        <item x="24"/>
        <item x="27"/>
        <item x="5"/>
        <item x="1"/>
        <item x="25"/>
        <item x="2"/>
        <item x="39"/>
        <item x="29"/>
        <item x="45"/>
        <item x="16"/>
        <item x="0"/>
        <item x="36"/>
        <item x="35"/>
        <item x="43"/>
        <item x="30"/>
        <item x="37"/>
        <item x="4"/>
        <item x="3"/>
        <item x="12"/>
        <item x="11"/>
        <item x="21"/>
        <item x="15"/>
        <item x="41"/>
        <item x="14"/>
        <item x="19"/>
        <item x="22"/>
        <item x="17"/>
        <item x="47"/>
        <item x="8"/>
        <item x="34"/>
        <item x="23"/>
        <item x="13"/>
        <item x="28"/>
        <item x="6"/>
        <item x="42"/>
        <item x="20"/>
        <item x="26"/>
        <item x="32"/>
        <item x="46"/>
        <item x="10"/>
        <item x="40"/>
        <item x="18"/>
        <item x="31"/>
        <item x="33"/>
        <item x="9"/>
        <item x="38"/>
        <item x="44"/>
        <item x="7"/>
        <item t="default"/>
      </items>
    </pivotField>
    <pivotField showAll="0"/>
    <pivotField showAll="0">
      <items count="8">
        <item x="3"/>
        <item x="4"/>
        <item x="1"/>
        <item x="2"/>
        <item x="6"/>
        <item x="5"/>
        <item x="0"/>
        <item t="default"/>
      </items>
    </pivotField>
    <pivotField dataField="1" showAll="0">
      <items count="8">
        <item x="4"/>
        <item h="1" x="0"/>
        <item h="1" x="1"/>
        <item h="1" x="2"/>
        <item h="1" x="3"/>
        <item h="1" x="6"/>
        <item h="1" x="5"/>
        <item t="default"/>
      </items>
    </pivotField>
    <pivotField axis="axisPage" showAll="0">
      <items count="13">
        <item x="7"/>
        <item x="0"/>
        <item x="11"/>
        <item x="3"/>
        <item x="8"/>
        <item x="4"/>
        <item x="1"/>
        <item x="10"/>
        <item x="6"/>
        <item x="9"/>
        <item x="2"/>
        <item x="5"/>
        <item t="default"/>
      </items>
    </pivotField>
    <pivotField showAll="0"/>
    <pivotField showAll="0"/>
    <pivotField showAll="0"/>
    <pivotField showAll="0"/>
    <pivotField numFmtId="44" showAll="0"/>
    <pivotField showAll="0">
      <items count="8">
        <item x="3"/>
        <item x="4"/>
        <item x="5"/>
        <item x="6"/>
        <item x="0"/>
        <item x="1"/>
        <item x="2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0"/>
  </rowFields>
  <rowItems count="1469">
    <i>
      <x v="42"/>
    </i>
    <i>
      <x v="46"/>
    </i>
    <i>
      <x v="48"/>
    </i>
    <i>
      <x v="50"/>
    </i>
    <i>
      <x v="52"/>
    </i>
    <i>
      <x v="53"/>
    </i>
    <i>
      <x v="56"/>
    </i>
    <i>
      <x v="57"/>
    </i>
    <i>
      <x v="64"/>
    </i>
    <i>
      <x v="66"/>
    </i>
    <i>
      <x v="67"/>
    </i>
    <i>
      <x v="74"/>
    </i>
    <i>
      <x v="75"/>
    </i>
    <i>
      <x v="82"/>
    </i>
    <i>
      <x v="87"/>
    </i>
    <i>
      <x v="88"/>
    </i>
    <i>
      <x v="90"/>
    </i>
    <i>
      <x v="92"/>
    </i>
    <i>
      <x v="96"/>
    </i>
    <i>
      <x v="98"/>
    </i>
    <i>
      <x v="99"/>
    </i>
    <i>
      <x v="101"/>
    </i>
    <i>
      <x v="102"/>
    </i>
    <i>
      <x v="104"/>
    </i>
    <i>
      <x v="111"/>
    </i>
    <i>
      <x v="117"/>
    </i>
    <i>
      <x v="118"/>
    </i>
    <i>
      <x v="120"/>
    </i>
    <i>
      <x v="121"/>
    </i>
    <i>
      <x v="122"/>
    </i>
    <i>
      <x v="127"/>
    </i>
    <i>
      <x v="129"/>
    </i>
    <i>
      <x v="131"/>
    </i>
    <i>
      <x v="135"/>
    </i>
    <i>
      <x v="136"/>
    </i>
    <i>
      <x v="138"/>
    </i>
    <i>
      <x v="139"/>
    </i>
    <i>
      <x v="140"/>
    </i>
    <i>
      <x v="144"/>
    </i>
    <i>
      <x v="146"/>
    </i>
    <i>
      <x v="147"/>
    </i>
    <i>
      <x v="150"/>
    </i>
    <i>
      <x v="151"/>
    </i>
    <i>
      <x v="152"/>
    </i>
    <i>
      <x v="153"/>
    </i>
    <i>
      <x v="154"/>
    </i>
    <i>
      <x v="158"/>
    </i>
    <i>
      <x v="160"/>
    </i>
    <i>
      <x v="162"/>
    </i>
    <i>
      <x v="164"/>
    </i>
    <i>
      <x v="168"/>
    </i>
    <i>
      <x v="172"/>
    </i>
    <i>
      <x v="177"/>
    </i>
    <i>
      <x v="178"/>
    </i>
    <i>
      <x v="181"/>
    </i>
    <i>
      <x v="183"/>
    </i>
    <i>
      <x v="184"/>
    </i>
    <i>
      <x v="195"/>
    </i>
    <i>
      <x v="261"/>
    </i>
    <i>
      <x v="263"/>
    </i>
    <i>
      <x v="266"/>
    </i>
    <i>
      <x v="267"/>
    </i>
    <i>
      <x v="280"/>
    </i>
    <i>
      <x v="281"/>
    </i>
    <i>
      <x v="287"/>
    </i>
    <i>
      <x v="288"/>
    </i>
    <i>
      <x v="291"/>
    </i>
    <i>
      <x v="294"/>
    </i>
    <i>
      <x v="297"/>
    </i>
    <i>
      <x v="298"/>
    </i>
    <i>
      <x v="303"/>
    </i>
    <i>
      <x v="304"/>
    </i>
    <i>
      <x v="306"/>
    </i>
    <i>
      <x v="330"/>
    </i>
    <i>
      <x v="332"/>
    </i>
    <i>
      <x v="335"/>
    </i>
    <i>
      <x v="340"/>
    </i>
    <i>
      <x v="342"/>
    </i>
    <i>
      <x v="344"/>
    </i>
    <i>
      <x v="345"/>
    </i>
    <i>
      <x v="346"/>
    </i>
    <i>
      <x v="352"/>
    </i>
    <i>
      <x v="354"/>
    </i>
    <i>
      <x v="358"/>
    </i>
    <i>
      <x v="366"/>
    </i>
    <i>
      <x v="367"/>
    </i>
    <i>
      <x v="369"/>
    </i>
    <i>
      <x v="371"/>
    </i>
    <i>
      <x v="372"/>
    </i>
    <i>
      <x v="375"/>
    </i>
    <i>
      <x v="380"/>
    </i>
    <i>
      <x v="381"/>
    </i>
    <i>
      <x v="382"/>
    </i>
    <i>
      <x v="383"/>
    </i>
    <i>
      <x v="385"/>
    </i>
    <i>
      <x v="388"/>
    </i>
    <i>
      <x v="389"/>
    </i>
    <i>
      <x v="392"/>
    </i>
    <i>
      <x v="394"/>
    </i>
    <i>
      <x v="395"/>
    </i>
    <i>
      <x v="426"/>
    </i>
    <i>
      <x v="428"/>
    </i>
    <i>
      <x v="430"/>
    </i>
    <i>
      <x v="434"/>
    </i>
    <i>
      <x v="436"/>
    </i>
    <i>
      <x v="447"/>
    </i>
    <i>
      <x v="448"/>
    </i>
    <i>
      <x v="449"/>
    </i>
    <i>
      <x v="453"/>
    </i>
    <i>
      <x v="456"/>
    </i>
    <i>
      <x v="459"/>
    </i>
    <i>
      <x v="461"/>
    </i>
    <i>
      <x v="468"/>
    </i>
    <i>
      <x v="477"/>
    </i>
    <i>
      <x v="478"/>
    </i>
    <i>
      <x v="479"/>
    </i>
    <i>
      <x v="480"/>
    </i>
    <i>
      <x v="482"/>
    </i>
    <i>
      <x v="483"/>
    </i>
    <i>
      <x v="488"/>
    </i>
    <i>
      <x v="489"/>
    </i>
    <i>
      <x v="490"/>
    </i>
    <i>
      <x v="494"/>
    </i>
    <i>
      <x v="497"/>
    </i>
    <i>
      <x v="500"/>
    </i>
    <i>
      <x v="502"/>
    </i>
    <i>
      <x v="503"/>
    </i>
    <i>
      <x v="504"/>
    </i>
    <i>
      <x v="505"/>
    </i>
    <i>
      <x v="506"/>
    </i>
    <i>
      <x v="508"/>
    </i>
    <i>
      <x v="510"/>
    </i>
    <i>
      <x v="514"/>
    </i>
    <i>
      <x v="515"/>
    </i>
    <i>
      <x v="518"/>
    </i>
    <i>
      <x v="519"/>
    </i>
    <i>
      <x v="520"/>
    </i>
    <i>
      <x v="527"/>
    </i>
    <i>
      <x v="531"/>
    </i>
    <i>
      <x v="534"/>
    </i>
    <i>
      <x v="538"/>
    </i>
    <i>
      <x v="539"/>
    </i>
    <i>
      <x v="541"/>
    </i>
    <i>
      <x v="544"/>
    </i>
    <i>
      <x v="547"/>
    </i>
    <i>
      <x v="548"/>
    </i>
    <i>
      <x v="551"/>
    </i>
    <i>
      <x v="556"/>
    </i>
    <i>
      <x v="559"/>
    </i>
    <i>
      <x v="563"/>
    </i>
    <i>
      <x v="564"/>
    </i>
    <i>
      <x v="565"/>
    </i>
    <i>
      <x v="570"/>
    </i>
    <i>
      <x v="572"/>
    </i>
    <i>
      <x v="575"/>
    </i>
    <i>
      <x v="577"/>
    </i>
    <i>
      <x v="578"/>
    </i>
    <i>
      <x v="580"/>
    </i>
    <i>
      <x v="582"/>
    </i>
    <i>
      <x v="583"/>
    </i>
    <i>
      <x v="585"/>
    </i>
    <i>
      <x v="586"/>
    </i>
    <i>
      <x v="591"/>
    </i>
    <i>
      <x v="592"/>
    </i>
    <i>
      <x v="596"/>
    </i>
    <i>
      <x v="598"/>
    </i>
    <i>
      <x v="603"/>
    </i>
    <i>
      <x v="615"/>
    </i>
    <i>
      <x v="676"/>
    </i>
    <i>
      <x v="679"/>
    </i>
    <i>
      <x v="681"/>
    </i>
    <i>
      <x v="682"/>
    </i>
    <i>
      <x v="688"/>
    </i>
    <i>
      <x v="689"/>
    </i>
    <i>
      <x v="690"/>
    </i>
    <i>
      <x v="692"/>
    </i>
    <i>
      <x v="693"/>
    </i>
    <i>
      <x v="695"/>
    </i>
    <i>
      <x v="699"/>
    </i>
    <i>
      <x v="710"/>
    </i>
    <i>
      <x v="711"/>
    </i>
    <i>
      <x v="718"/>
    </i>
    <i>
      <x v="723"/>
    </i>
    <i>
      <x v="725"/>
    </i>
    <i>
      <x v="731"/>
    </i>
    <i>
      <x v="734"/>
    </i>
    <i>
      <x v="737"/>
    </i>
    <i>
      <x v="738"/>
    </i>
    <i>
      <x v="745"/>
    </i>
    <i>
      <x v="748"/>
    </i>
    <i>
      <x v="751"/>
    </i>
    <i>
      <x v="755"/>
    </i>
    <i>
      <x v="765"/>
    </i>
    <i>
      <x v="768"/>
    </i>
    <i>
      <x v="770"/>
    </i>
    <i>
      <x v="774"/>
    </i>
    <i>
      <x v="780"/>
    </i>
    <i>
      <x v="782"/>
    </i>
    <i>
      <x v="785"/>
    </i>
    <i>
      <x v="790"/>
    </i>
    <i>
      <x v="794"/>
    </i>
    <i>
      <x v="795"/>
    </i>
    <i>
      <x v="800"/>
    </i>
    <i>
      <x v="802"/>
    </i>
    <i>
      <x v="805"/>
    </i>
    <i>
      <x v="815"/>
    </i>
    <i>
      <x v="819"/>
    </i>
    <i>
      <x v="820"/>
    </i>
    <i>
      <x v="822"/>
    </i>
    <i>
      <x v="830"/>
    </i>
    <i>
      <x v="835"/>
    </i>
    <i>
      <x v="838"/>
    </i>
    <i>
      <x v="840"/>
    </i>
    <i>
      <x v="841"/>
    </i>
    <i>
      <x v="850"/>
    </i>
    <i>
      <x v="851"/>
    </i>
    <i>
      <x v="892"/>
    </i>
    <i>
      <x v="896"/>
    </i>
    <i>
      <x v="902"/>
    </i>
    <i>
      <x v="903"/>
    </i>
    <i>
      <x v="923"/>
    </i>
    <i>
      <x v="924"/>
    </i>
    <i>
      <x v="934"/>
    </i>
    <i>
      <x v="936"/>
    </i>
    <i>
      <x v="940"/>
    </i>
    <i>
      <x v="948"/>
    </i>
    <i>
      <x v="950"/>
    </i>
    <i>
      <x v="952"/>
    </i>
    <i>
      <x v="954"/>
    </i>
    <i>
      <x v="956"/>
    </i>
    <i>
      <x v="958"/>
    </i>
    <i>
      <x v="959"/>
    </i>
    <i>
      <x v="962"/>
    </i>
    <i>
      <x v="963"/>
    </i>
    <i>
      <x v="964"/>
    </i>
    <i>
      <x v="969"/>
    </i>
    <i>
      <x v="971"/>
    </i>
    <i>
      <x v="976"/>
    </i>
    <i>
      <x v="980"/>
    </i>
    <i>
      <x v="982"/>
    </i>
    <i>
      <x v="985"/>
    </i>
    <i>
      <x v="986"/>
    </i>
    <i>
      <x v="988"/>
    </i>
    <i>
      <x v="991"/>
    </i>
    <i>
      <x v="993"/>
    </i>
    <i>
      <x v="997"/>
    </i>
    <i>
      <x v="999"/>
    </i>
    <i>
      <x v="1001"/>
    </i>
    <i>
      <x v="1005"/>
    </i>
    <i>
      <x v="1007"/>
    </i>
    <i>
      <x v="1009"/>
    </i>
    <i>
      <x v="1010"/>
    </i>
    <i>
      <x v="1012"/>
    </i>
    <i>
      <x v="1015"/>
    </i>
    <i>
      <x v="1016"/>
    </i>
    <i>
      <x v="1018"/>
    </i>
    <i>
      <x v="1023"/>
    </i>
    <i>
      <x v="1025"/>
    </i>
    <i>
      <x v="1026"/>
    </i>
    <i>
      <x v="1030"/>
    </i>
    <i>
      <x v="1032"/>
    </i>
    <i>
      <x v="1033"/>
    </i>
    <i>
      <x v="1039"/>
    </i>
    <i>
      <x v="1040"/>
    </i>
    <i>
      <x v="1041"/>
    </i>
    <i>
      <x v="1044"/>
    </i>
    <i>
      <x v="1050"/>
    </i>
    <i>
      <x v="1051"/>
    </i>
    <i>
      <x v="1052"/>
    </i>
    <i>
      <x v="1053"/>
    </i>
    <i>
      <x v="1054"/>
    </i>
    <i>
      <x v="1055"/>
    </i>
    <i>
      <x v="1058"/>
    </i>
    <i>
      <x v="1059"/>
    </i>
    <i>
      <x v="1060"/>
    </i>
    <i>
      <x v="1061"/>
    </i>
    <i>
      <x v="1065"/>
    </i>
    <i>
      <x v="1071"/>
    </i>
    <i>
      <x v="1080"/>
    </i>
    <i>
      <x v="1085"/>
    </i>
    <i>
      <x v="1087"/>
    </i>
    <i>
      <x v="1125"/>
    </i>
    <i>
      <x v="1131"/>
    </i>
    <i>
      <x v="1135"/>
    </i>
    <i>
      <x v="1139"/>
    </i>
    <i>
      <x v="1143"/>
    </i>
    <i>
      <x v="1153"/>
    </i>
    <i>
      <x v="1156"/>
    </i>
    <i>
      <x v="1161"/>
    </i>
    <i>
      <x v="1165"/>
    </i>
    <i>
      <x v="1166"/>
    </i>
    <i>
      <x v="1169"/>
    </i>
    <i>
      <x v="1171"/>
    </i>
    <i>
      <x v="1172"/>
    </i>
    <i>
      <x v="1173"/>
    </i>
    <i>
      <x v="1177"/>
    </i>
    <i>
      <x v="1179"/>
    </i>
    <i>
      <x v="1180"/>
    </i>
    <i>
      <x v="1182"/>
    </i>
    <i>
      <x v="1190"/>
    </i>
    <i>
      <x v="1193"/>
    </i>
    <i>
      <x v="1194"/>
    </i>
    <i>
      <x v="1196"/>
    </i>
    <i>
      <x v="1198"/>
    </i>
    <i>
      <x v="1199"/>
    </i>
    <i>
      <x v="1201"/>
    </i>
    <i>
      <x v="1204"/>
    </i>
    <i>
      <x v="1212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3"/>
    </i>
    <i>
      <x v="1225"/>
    </i>
    <i>
      <x v="1228"/>
    </i>
    <i>
      <x v="1230"/>
    </i>
    <i>
      <x v="1234"/>
    </i>
    <i>
      <x v="1236"/>
    </i>
    <i>
      <x v="1241"/>
    </i>
    <i>
      <x v="1242"/>
    </i>
    <i>
      <x v="1245"/>
    </i>
    <i>
      <x v="1246"/>
    </i>
    <i>
      <x v="1250"/>
    </i>
    <i>
      <x v="1257"/>
    </i>
    <i>
      <x v="1259"/>
    </i>
    <i>
      <x v="1260"/>
    </i>
    <i>
      <x v="1262"/>
    </i>
    <i>
      <x v="1265"/>
    </i>
    <i>
      <x v="1268"/>
    </i>
    <i>
      <x v="1270"/>
    </i>
    <i>
      <x v="1271"/>
    </i>
    <i>
      <x v="1274"/>
    </i>
    <i>
      <x v="1279"/>
    </i>
    <i>
      <x v="1280"/>
    </i>
    <i>
      <x v="1281"/>
    </i>
    <i>
      <x v="1282"/>
    </i>
    <i>
      <x v="1287"/>
    </i>
    <i>
      <x v="1298"/>
    </i>
    <i>
      <x v="1299"/>
    </i>
    <i>
      <x v="1354"/>
    </i>
    <i>
      <x v="1356"/>
    </i>
    <i>
      <x v="1358"/>
    </i>
    <i>
      <x v="1362"/>
    </i>
    <i>
      <x v="1365"/>
    </i>
    <i>
      <x v="1371"/>
    </i>
    <i>
      <x v="1373"/>
    </i>
    <i>
      <x v="1376"/>
    </i>
    <i>
      <x v="1387"/>
    </i>
    <i>
      <x v="1388"/>
    </i>
    <i>
      <x v="1397"/>
    </i>
    <i>
      <x v="1399"/>
    </i>
    <i>
      <x v="1402"/>
    </i>
    <i>
      <x v="1403"/>
    </i>
    <i>
      <x v="1405"/>
    </i>
    <i>
      <x v="1407"/>
    </i>
    <i>
      <x v="1415"/>
    </i>
    <i>
      <x v="1419"/>
    </i>
    <i>
      <x v="1420"/>
    </i>
    <i>
      <x v="1426"/>
    </i>
    <i>
      <x v="1428"/>
    </i>
    <i>
      <x v="1430"/>
    </i>
    <i>
      <x v="1437"/>
    </i>
    <i>
      <x v="1439"/>
    </i>
    <i>
      <x v="1441"/>
    </i>
    <i>
      <x v="1443"/>
    </i>
    <i>
      <x v="1446"/>
    </i>
    <i>
      <x v="1447"/>
    </i>
    <i>
      <x v="1449"/>
    </i>
    <i>
      <x v="1451"/>
    </i>
    <i>
      <x v="1454"/>
    </i>
    <i>
      <x v="1455"/>
    </i>
    <i>
      <x v="1457"/>
    </i>
    <i>
      <x v="1458"/>
    </i>
    <i>
      <x v="1460"/>
    </i>
    <i>
      <x v="1464"/>
    </i>
    <i>
      <x v="1469"/>
    </i>
    <i>
      <x v="1478"/>
    </i>
    <i>
      <x v="1480"/>
    </i>
    <i>
      <x v="1484"/>
    </i>
    <i>
      <x v="1485"/>
    </i>
    <i>
      <x v="1487"/>
    </i>
    <i>
      <x v="1490"/>
    </i>
    <i>
      <x v="1494"/>
    </i>
    <i>
      <x v="1499"/>
    </i>
    <i>
      <x v="1500"/>
    </i>
    <i>
      <x v="1505"/>
    </i>
    <i>
      <x v="1507"/>
    </i>
    <i>
      <x v="1508"/>
    </i>
    <i>
      <x v="1509"/>
    </i>
    <i>
      <x v="1510"/>
    </i>
    <i>
      <x v="1511"/>
    </i>
    <i>
      <x v="1513"/>
    </i>
    <i>
      <x v="1519"/>
    </i>
    <i>
      <x v="1556"/>
    </i>
    <i>
      <x v="1557"/>
    </i>
    <i>
      <x v="1560"/>
    </i>
    <i>
      <x v="1562"/>
    </i>
    <i>
      <x v="1566"/>
    </i>
    <i>
      <x v="1568"/>
    </i>
    <i>
      <x v="1569"/>
    </i>
    <i>
      <x v="1570"/>
    </i>
    <i>
      <x v="1572"/>
    </i>
    <i>
      <x v="1580"/>
    </i>
    <i>
      <x v="1581"/>
    </i>
    <i>
      <x v="1585"/>
    </i>
    <i>
      <x v="1600"/>
    </i>
    <i>
      <x v="1602"/>
    </i>
    <i>
      <x v="1605"/>
    </i>
    <i>
      <x v="1607"/>
    </i>
    <i>
      <x v="1609"/>
    </i>
    <i>
      <x v="1615"/>
    </i>
    <i>
      <x v="1618"/>
    </i>
    <i>
      <x v="1621"/>
    </i>
    <i>
      <x v="1622"/>
    </i>
    <i>
      <x v="1623"/>
    </i>
    <i>
      <x v="1628"/>
    </i>
    <i>
      <x v="1630"/>
    </i>
    <i>
      <x v="1634"/>
    </i>
    <i>
      <x v="1635"/>
    </i>
    <i>
      <x v="1638"/>
    </i>
    <i>
      <x v="1640"/>
    </i>
    <i>
      <x v="1642"/>
    </i>
    <i>
      <x v="1643"/>
    </i>
    <i>
      <x v="1644"/>
    </i>
    <i>
      <x v="1648"/>
    </i>
    <i>
      <x v="1650"/>
    </i>
    <i>
      <x v="1651"/>
    </i>
    <i>
      <x v="1658"/>
    </i>
    <i>
      <x v="1661"/>
    </i>
    <i>
      <x v="1662"/>
    </i>
    <i>
      <x v="1664"/>
    </i>
    <i>
      <x v="1665"/>
    </i>
    <i>
      <x v="1669"/>
    </i>
    <i>
      <x v="1672"/>
    </i>
    <i>
      <x v="1676"/>
    </i>
    <i>
      <x v="1677"/>
    </i>
    <i>
      <x v="1680"/>
    </i>
    <i>
      <x v="1681"/>
    </i>
    <i>
      <x v="1686"/>
    </i>
    <i>
      <x v="1692"/>
    </i>
    <i>
      <x v="1695"/>
    </i>
    <i>
      <x v="1699"/>
    </i>
    <i>
      <x v="1738"/>
    </i>
    <i>
      <x v="1739"/>
    </i>
    <i>
      <x v="1741"/>
    </i>
    <i>
      <x v="1746"/>
    </i>
    <i>
      <x v="1747"/>
    </i>
    <i>
      <x v="1748"/>
    </i>
    <i>
      <x v="1749"/>
    </i>
    <i>
      <x v="1753"/>
    </i>
    <i>
      <x v="1754"/>
    </i>
    <i>
      <x v="1762"/>
    </i>
    <i>
      <x v="1765"/>
    </i>
    <i>
      <x v="1781"/>
    </i>
    <i>
      <x v="1782"/>
    </i>
    <i>
      <x v="1784"/>
    </i>
    <i>
      <x v="1785"/>
    </i>
    <i>
      <x v="1791"/>
    </i>
    <i>
      <x v="1804"/>
    </i>
    <i>
      <x v="1806"/>
    </i>
    <i>
      <x v="1807"/>
    </i>
    <i>
      <x v="1808"/>
    </i>
    <i>
      <x v="1814"/>
    </i>
    <i>
      <x v="1821"/>
    </i>
    <i>
      <x v="1822"/>
    </i>
    <i>
      <x v="1832"/>
    </i>
    <i>
      <x v="1833"/>
    </i>
    <i>
      <x v="1836"/>
    </i>
    <i>
      <x v="1838"/>
    </i>
    <i>
      <x v="1839"/>
    </i>
    <i>
      <x v="1844"/>
    </i>
    <i>
      <x v="1848"/>
    </i>
    <i>
      <x v="1849"/>
    </i>
    <i>
      <x v="1852"/>
    </i>
    <i>
      <x v="1856"/>
    </i>
    <i>
      <x v="1902"/>
    </i>
    <i>
      <x v="1910"/>
    </i>
    <i>
      <x v="1916"/>
    </i>
    <i>
      <x v="1928"/>
    </i>
    <i>
      <x v="1933"/>
    </i>
    <i>
      <x v="1935"/>
    </i>
    <i>
      <x v="1946"/>
    </i>
    <i>
      <x v="1951"/>
    </i>
    <i>
      <x v="1957"/>
    </i>
    <i>
      <x v="1964"/>
    </i>
    <i>
      <x v="1965"/>
    </i>
    <i>
      <x v="1966"/>
    </i>
    <i>
      <x v="1974"/>
    </i>
    <i>
      <x v="1976"/>
    </i>
    <i>
      <x v="1977"/>
    </i>
    <i>
      <x v="1979"/>
    </i>
    <i>
      <x v="1983"/>
    </i>
    <i>
      <x v="1989"/>
    </i>
    <i>
      <x v="2003"/>
    </i>
    <i>
      <x v="2004"/>
    </i>
    <i>
      <x v="2005"/>
    </i>
    <i>
      <x v="2007"/>
    </i>
    <i>
      <x v="2010"/>
    </i>
    <i>
      <x v="2013"/>
    </i>
    <i>
      <x v="2016"/>
    </i>
    <i>
      <x v="2026"/>
    </i>
    <i>
      <x v="2030"/>
    </i>
    <i>
      <x v="2043"/>
    </i>
    <i>
      <x v="2047"/>
    </i>
    <i>
      <x v="2090"/>
    </i>
    <i>
      <x v="2097"/>
    </i>
    <i>
      <x v="2103"/>
    </i>
    <i>
      <x v="2104"/>
    </i>
    <i>
      <x v="2106"/>
    </i>
    <i>
      <x v="2113"/>
    </i>
    <i>
      <x v="2116"/>
    </i>
    <i>
      <x v="2128"/>
    </i>
    <i>
      <x v="2130"/>
    </i>
    <i>
      <x v="2132"/>
    </i>
    <i>
      <x v="2138"/>
    </i>
    <i>
      <x v="2142"/>
    </i>
    <i>
      <x v="2145"/>
    </i>
    <i>
      <x v="2146"/>
    </i>
    <i>
      <x v="2150"/>
    </i>
    <i>
      <x v="2151"/>
    </i>
    <i>
      <x v="2155"/>
    </i>
    <i>
      <x v="2157"/>
    </i>
    <i>
      <x v="2158"/>
    </i>
    <i>
      <x v="2159"/>
    </i>
    <i>
      <x v="2164"/>
    </i>
    <i>
      <x v="2166"/>
    </i>
    <i>
      <x v="2169"/>
    </i>
    <i>
      <x v="2173"/>
    </i>
    <i>
      <x v="2179"/>
    </i>
    <i>
      <x v="2182"/>
    </i>
    <i>
      <x v="2185"/>
    </i>
    <i>
      <x v="2187"/>
    </i>
    <i>
      <x v="2188"/>
    </i>
    <i>
      <x v="2189"/>
    </i>
    <i>
      <x v="2192"/>
    </i>
    <i>
      <x v="2193"/>
    </i>
    <i>
      <x v="2197"/>
    </i>
    <i>
      <x v="2198"/>
    </i>
    <i>
      <x v="2204"/>
    </i>
    <i>
      <x v="2206"/>
    </i>
    <i>
      <x v="2220"/>
    </i>
    <i>
      <x v="2227"/>
    </i>
    <i>
      <x v="2231"/>
    </i>
    <i>
      <x v="2283"/>
    </i>
    <i>
      <x v="2284"/>
    </i>
    <i>
      <x v="2302"/>
    </i>
    <i>
      <x v="2311"/>
    </i>
    <i>
      <x v="2314"/>
    </i>
    <i>
      <x v="2318"/>
    </i>
    <i>
      <x v="2340"/>
    </i>
    <i>
      <x v="2349"/>
    </i>
    <i>
      <x v="2351"/>
    </i>
    <i>
      <x v="2353"/>
    </i>
    <i>
      <x v="2354"/>
    </i>
    <i>
      <x v="2359"/>
    </i>
    <i>
      <x v="2362"/>
    </i>
    <i>
      <x v="2364"/>
    </i>
    <i>
      <x v="2379"/>
    </i>
    <i>
      <x v="2381"/>
    </i>
    <i>
      <x v="2390"/>
    </i>
    <i>
      <x v="2395"/>
    </i>
    <i>
      <x v="2400"/>
    </i>
    <i>
      <x v="2402"/>
    </i>
    <i>
      <x v="2428"/>
    </i>
    <i>
      <x v="2429"/>
    </i>
    <i>
      <x v="2430"/>
    </i>
    <i>
      <x v="2450"/>
    </i>
    <i>
      <x v="2456"/>
    </i>
    <i>
      <x v="2469"/>
    </i>
    <i>
      <x v="2475"/>
    </i>
    <i>
      <x v="2483"/>
    </i>
    <i>
      <x v="2486"/>
    </i>
    <i>
      <x v="2487"/>
    </i>
    <i>
      <x v="2497"/>
    </i>
    <i>
      <x v="2502"/>
    </i>
    <i>
      <x v="2503"/>
    </i>
    <i>
      <x v="2507"/>
    </i>
    <i>
      <x v="2508"/>
    </i>
    <i>
      <x v="2511"/>
    </i>
    <i>
      <x v="2512"/>
    </i>
    <i>
      <x v="2513"/>
    </i>
    <i>
      <x v="2521"/>
    </i>
    <i>
      <x v="2522"/>
    </i>
    <i>
      <x v="2531"/>
    </i>
    <i>
      <x v="2532"/>
    </i>
    <i>
      <x v="2535"/>
    </i>
    <i>
      <x v="2541"/>
    </i>
    <i>
      <x v="2549"/>
    </i>
    <i>
      <x v="2591"/>
    </i>
    <i>
      <x v="2596"/>
    </i>
    <i>
      <x v="2597"/>
    </i>
    <i>
      <x v="2600"/>
    </i>
    <i>
      <x v="2606"/>
    </i>
    <i>
      <x v="2607"/>
    </i>
    <i>
      <x v="2613"/>
    </i>
    <i>
      <x v="2623"/>
    </i>
    <i>
      <x v="2625"/>
    </i>
    <i>
      <x v="2628"/>
    </i>
    <i>
      <x v="2630"/>
    </i>
    <i>
      <x v="2633"/>
    </i>
    <i>
      <x v="2644"/>
    </i>
    <i>
      <x v="2645"/>
    </i>
    <i>
      <x v="2647"/>
    </i>
    <i>
      <x v="2650"/>
    </i>
    <i>
      <x v="2652"/>
    </i>
    <i>
      <x v="2653"/>
    </i>
    <i>
      <x v="2655"/>
    </i>
    <i>
      <x v="2660"/>
    </i>
    <i>
      <x v="2664"/>
    </i>
    <i>
      <x v="2665"/>
    </i>
    <i>
      <x v="2671"/>
    </i>
    <i>
      <x v="2674"/>
    </i>
    <i>
      <x v="2679"/>
    </i>
    <i>
      <x v="2683"/>
    </i>
    <i>
      <x v="2685"/>
    </i>
    <i>
      <x v="2686"/>
    </i>
    <i>
      <x v="2689"/>
    </i>
    <i>
      <x v="2691"/>
    </i>
    <i>
      <x v="2698"/>
    </i>
    <i>
      <x v="2707"/>
    </i>
    <i>
      <x v="2709"/>
    </i>
    <i>
      <x v="2710"/>
    </i>
    <i>
      <x v="2712"/>
    </i>
    <i>
      <x v="2715"/>
    </i>
    <i>
      <x v="2716"/>
    </i>
    <i>
      <x v="2723"/>
    </i>
    <i>
      <x v="2724"/>
    </i>
    <i>
      <x v="2764"/>
    </i>
    <i>
      <x v="2766"/>
    </i>
    <i>
      <x v="2767"/>
    </i>
    <i>
      <x v="2770"/>
    </i>
    <i>
      <x v="2771"/>
    </i>
    <i>
      <x v="2772"/>
    </i>
    <i>
      <x v="2784"/>
    </i>
    <i>
      <x v="2791"/>
    </i>
    <i>
      <x v="2792"/>
    </i>
    <i>
      <x v="2798"/>
    </i>
    <i>
      <x v="2803"/>
    </i>
    <i>
      <x v="2806"/>
    </i>
    <i>
      <x v="2807"/>
    </i>
    <i>
      <x v="2809"/>
    </i>
    <i>
      <x v="2827"/>
    </i>
    <i>
      <x v="2837"/>
    </i>
    <i>
      <x v="2842"/>
    </i>
    <i>
      <x v="2843"/>
    </i>
    <i>
      <x v="2848"/>
    </i>
    <i>
      <x v="2852"/>
    </i>
    <i>
      <x v="2864"/>
    </i>
    <i>
      <x v="2867"/>
    </i>
    <i>
      <x v="2869"/>
    </i>
    <i>
      <x v="2870"/>
    </i>
    <i>
      <x v="2871"/>
    </i>
    <i>
      <x v="2872"/>
    </i>
    <i>
      <x v="2879"/>
    </i>
    <i>
      <x v="2881"/>
    </i>
    <i>
      <x v="2886"/>
    </i>
    <i>
      <x v="2888"/>
    </i>
    <i>
      <x v="2889"/>
    </i>
    <i>
      <x v="2891"/>
    </i>
    <i>
      <x v="2896"/>
    </i>
    <i>
      <x v="2954"/>
    </i>
    <i>
      <x v="2956"/>
    </i>
    <i>
      <x v="2958"/>
    </i>
    <i>
      <x v="2962"/>
    </i>
    <i>
      <x v="2967"/>
    </i>
    <i>
      <x v="2970"/>
    </i>
    <i>
      <x v="2976"/>
    </i>
    <i>
      <x v="2977"/>
    </i>
    <i>
      <x v="2979"/>
    </i>
    <i>
      <x v="2985"/>
    </i>
    <i>
      <x v="2988"/>
    </i>
    <i>
      <x v="2992"/>
    </i>
    <i>
      <x v="2995"/>
    </i>
    <i>
      <x v="2996"/>
    </i>
    <i>
      <x v="2997"/>
    </i>
    <i>
      <x v="2998"/>
    </i>
    <i>
      <x v="3001"/>
    </i>
    <i>
      <x v="3002"/>
    </i>
    <i>
      <x v="3004"/>
    </i>
    <i>
      <x v="3005"/>
    </i>
    <i>
      <x v="3006"/>
    </i>
    <i>
      <x v="3007"/>
    </i>
    <i>
      <x v="3010"/>
    </i>
    <i>
      <x v="3019"/>
    </i>
    <i>
      <x v="3027"/>
    </i>
    <i>
      <x v="3033"/>
    </i>
    <i>
      <x v="3037"/>
    </i>
    <i>
      <x v="3038"/>
    </i>
    <i>
      <x v="3040"/>
    </i>
    <i>
      <x v="3041"/>
    </i>
    <i>
      <x v="3044"/>
    </i>
    <i>
      <x v="3045"/>
    </i>
    <i>
      <x v="3053"/>
    </i>
    <i>
      <x v="3056"/>
    </i>
    <i>
      <x v="3061"/>
    </i>
    <i>
      <x v="3077"/>
    </i>
    <i>
      <x v="3081"/>
    </i>
    <i>
      <x v="3083"/>
    </i>
    <i>
      <x v="3126"/>
    </i>
    <i>
      <x v="3127"/>
    </i>
    <i>
      <x v="3129"/>
    </i>
    <i>
      <x v="3134"/>
    </i>
    <i>
      <x v="3136"/>
    </i>
    <i>
      <x v="3138"/>
    </i>
    <i>
      <x v="3141"/>
    </i>
    <i>
      <x v="3146"/>
    </i>
    <i>
      <x v="3158"/>
    </i>
    <i>
      <x v="3160"/>
    </i>
    <i>
      <x v="3165"/>
    </i>
    <i>
      <x v="3169"/>
    </i>
    <i>
      <x v="3171"/>
    </i>
    <i>
      <x v="3172"/>
    </i>
    <i>
      <x v="3173"/>
    </i>
    <i>
      <x v="3180"/>
    </i>
    <i>
      <x v="3183"/>
    </i>
    <i>
      <x v="3185"/>
    </i>
    <i>
      <x v="3187"/>
    </i>
    <i>
      <x v="3189"/>
    </i>
    <i>
      <x v="3192"/>
    </i>
    <i>
      <x v="3201"/>
    </i>
    <i>
      <x v="3202"/>
    </i>
    <i>
      <x v="3203"/>
    </i>
    <i>
      <x v="3204"/>
    </i>
    <i>
      <x v="3208"/>
    </i>
    <i>
      <x v="3209"/>
    </i>
    <i>
      <x v="3210"/>
    </i>
    <i>
      <x v="3212"/>
    </i>
    <i>
      <x v="3213"/>
    </i>
    <i>
      <x v="3216"/>
    </i>
    <i>
      <x v="3228"/>
    </i>
    <i>
      <x v="3230"/>
    </i>
    <i>
      <x v="3231"/>
    </i>
    <i>
      <x v="3233"/>
    </i>
    <i>
      <x v="3234"/>
    </i>
    <i>
      <x v="3236"/>
    </i>
    <i>
      <x v="3239"/>
    </i>
    <i>
      <x v="3241"/>
    </i>
    <i>
      <x v="3247"/>
    </i>
    <i>
      <x v="3250"/>
    </i>
    <i>
      <x v="3251"/>
    </i>
    <i>
      <x v="3252"/>
    </i>
    <i>
      <x v="3259"/>
    </i>
    <i>
      <x v="3260"/>
    </i>
    <i>
      <x v="3261"/>
    </i>
    <i>
      <x v="3265"/>
    </i>
    <i>
      <x v="3267"/>
    </i>
    <i>
      <x v="3269"/>
    </i>
    <i>
      <x v="3270"/>
    </i>
    <i>
      <x v="3322"/>
    </i>
    <i>
      <x v="3325"/>
    </i>
    <i>
      <x v="3327"/>
    </i>
    <i>
      <x v="3331"/>
    </i>
    <i>
      <x v="3332"/>
    </i>
    <i>
      <x v="3333"/>
    </i>
    <i>
      <x v="3334"/>
    </i>
    <i>
      <x v="3336"/>
    </i>
    <i>
      <x v="3337"/>
    </i>
    <i>
      <x v="3338"/>
    </i>
    <i>
      <x v="3340"/>
    </i>
    <i>
      <x v="3346"/>
    </i>
    <i>
      <x v="3351"/>
    </i>
    <i>
      <x v="3354"/>
    </i>
    <i>
      <x v="3355"/>
    </i>
    <i>
      <x v="3357"/>
    </i>
    <i>
      <x v="3359"/>
    </i>
    <i>
      <x v="3360"/>
    </i>
    <i>
      <x v="3361"/>
    </i>
    <i>
      <x v="3365"/>
    </i>
    <i>
      <x v="3366"/>
    </i>
    <i>
      <x v="3371"/>
    </i>
    <i>
      <x v="3373"/>
    </i>
    <i>
      <x v="3376"/>
    </i>
    <i>
      <x v="3377"/>
    </i>
    <i>
      <x v="3379"/>
    </i>
    <i>
      <x v="3380"/>
    </i>
    <i>
      <x v="3381"/>
    </i>
    <i>
      <x v="3382"/>
    </i>
    <i>
      <x v="3384"/>
    </i>
    <i>
      <x v="3386"/>
    </i>
    <i>
      <x v="3392"/>
    </i>
    <i>
      <x v="3394"/>
    </i>
    <i>
      <x v="3396"/>
    </i>
    <i>
      <x v="3400"/>
    </i>
    <i>
      <x v="3402"/>
    </i>
    <i>
      <x v="3403"/>
    </i>
    <i>
      <x v="3404"/>
    </i>
    <i>
      <x v="3405"/>
    </i>
    <i>
      <x v="3406"/>
    </i>
    <i>
      <x v="3408"/>
    </i>
    <i>
      <x v="3413"/>
    </i>
    <i>
      <x v="3417"/>
    </i>
    <i>
      <x v="3418"/>
    </i>
    <i>
      <x v="3420"/>
    </i>
    <i>
      <x v="3421"/>
    </i>
    <i>
      <x v="3423"/>
    </i>
    <i>
      <x v="3424"/>
    </i>
    <i>
      <x v="3425"/>
    </i>
    <i>
      <x v="3428"/>
    </i>
    <i>
      <x v="3432"/>
    </i>
    <i>
      <x v="3433"/>
    </i>
    <i>
      <x v="3436"/>
    </i>
    <i>
      <x v="3437"/>
    </i>
    <i>
      <x v="3438"/>
    </i>
    <i>
      <x v="3440"/>
    </i>
    <i>
      <x v="3441"/>
    </i>
    <i>
      <x v="3443"/>
    </i>
    <i>
      <x v="3445"/>
    </i>
    <i>
      <x v="3451"/>
    </i>
    <i>
      <x v="3452"/>
    </i>
    <i>
      <x v="3453"/>
    </i>
    <i>
      <x v="3454"/>
    </i>
    <i>
      <x v="3456"/>
    </i>
    <i>
      <x v="3461"/>
    </i>
    <i>
      <x v="3462"/>
    </i>
    <i>
      <x v="3463"/>
    </i>
    <i>
      <x v="3467"/>
    </i>
    <i>
      <x v="3468"/>
    </i>
    <i>
      <x v="3471"/>
    </i>
    <i>
      <x v="3477"/>
    </i>
    <i>
      <x v="3479"/>
    </i>
    <i>
      <x v="3480"/>
    </i>
    <i>
      <x v="3482"/>
    </i>
    <i>
      <x v="3483"/>
    </i>
    <i>
      <x v="3485"/>
    </i>
    <i>
      <x v="3486"/>
    </i>
    <i>
      <x v="3488"/>
    </i>
    <i>
      <x v="3490"/>
    </i>
    <i>
      <x v="3492"/>
    </i>
    <i>
      <x v="3500"/>
    </i>
    <i>
      <x v="3501"/>
    </i>
    <i>
      <x v="3509"/>
    </i>
    <i>
      <x v="3510"/>
    </i>
    <i>
      <x v="3511"/>
    </i>
    <i>
      <x v="3513"/>
    </i>
    <i>
      <x v="3515"/>
    </i>
    <i>
      <x v="3516"/>
    </i>
    <i>
      <x v="3519"/>
    </i>
    <i>
      <x v="3556"/>
    </i>
    <i>
      <x v="3557"/>
    </i>
    <i>
      <x v="3562"/>
    </i>
    <i>
      <x v="3564"/>
    </i>
    <i>
      <x v="3569"/>
    </i>
    <i>
      <x v="3572"/>
    </i>
    <i>
      <x v="3578"/>
    </i>
    <i>
      <x v="3583"/>
    </i>
    <i>
      <x v="3588"/>
    </i>
    <i>
      <x v="3592"/>
    </i>
    <i>
      <x v="3601"/>
    </i>
    <i>
      <x v="3604"/>
    </i>
    <i>
      <x v="3605"/>
    </i>
    <i>
      <x v="3619"/>
    </i>
    <i>
      <x v="3622"/>
    </i>
    <i>
      <x v="3624"/>
    </i>
    <i>
      <x v="3626"/>
    </i>
    <i>
      <x v="3630"/>
    </i>
    <i>
      <x v="3638"/>
    </i>
    <i>
      <x v="3649"/>
    </i>
    <i>
      <x v="3653"/>
    </i>
    <i>
      <x v="3658"/>
    </i>
    <i>
      <x v="3661"/>
    </i>
    <i>
      <x v="3663"/>
    </i>
    <i>
      <x v="3664"/>
    </i>
    <i>
      <x v="3665"/>
    </i>
    <i>
      <x v="3668"/>
    </i>
    <i>
      <x v="3670"/>
    </i>
    <i>
      <x v="3672"/>
    </i>
    <i>
      <x v="3673"/>
    </i>
    <i>
      <x v="3693"/>
    </i>
    <i>
      <x v="3747"/>
    </i>
    <i>
      <x v="3748"/>
    </i>
    <i>
      <x v="3750"/>
    </i>
    <i>
      <x v="3752"/>
    </i>
    <i>
      <x v="3755"/>
    </i>
    <i>
      <x v="3757"/>
    </i>
    <i>
      <x v="3768"/>
    </i>
    <i>
      <x v="3769"/>
    </i>
    <i>
      <x v="3773"/>
    </i>
    <i>
      <x v="3781"/>
    </i>
    <i>
      <x v="3782"/>
    </i>
    <i>
      <x v="3788"/>
    </i>
    <i>
      <x v="3790"/>
    </i>
    <i>
      <x v="3793"/>
    </i>
    <i>
      <x v="3796"/>
    </i>
    <i>
      <x v="3798"/>
    </i>
    <i>
      <x v="3799"/>
    </i>
    <i>
      <x v="3802"/>
    </i>
    <i>
      <x v="3804"/>
    </i>
    <i>
      <x v="3805"/>
    </i>
    <i>
      <x v="3808"/>
    </i>
    <i>
      <x v="3812"/>
    </i>
    <i>
      <x v="3814"/>
    </i>
    <i>
      <x v="3817"/>
    </i>
    <i>
      <x v="3820"/>
    </i>
    <i>
      <x v="3821"/>
    </i>
    <i>
      <x v="3823"/>
    </i>
    <i>
      <x v="3825"/>
    </i>
    <i>
      <x v="3828"/>
    </i>
    <i>
      <x v="3830"/>
    </i>
    <i>
      <x v="3832"/>
    </i>
    <i>
      <x v="3834"/>
    </i>
    <i>
      <x v="3852"/>
    </i>
    <i>
      <x v="3853"/>
    </i>
    <i>
      <x v="3858"/>
    </i>
    <i>
      <x v="3859"/>
    </i>
    <i>
      <x v="3861"/>
    </i>
    <i>
      <x v="3869"/>
    </i>
    <i>
      <x v="3870"/>
    </i>
    <i>
      <x v="3872"/>
    </i>
    <i>
      <x v="3876"/>
    </i>
    <i>
      <x v="3879"/>
    </i>
    <i>
      <x v="3882"/>
    </i>
    <i>
      <x v="3887"/>
    </i>
    <i>
      <x v="3892"/>
    </i>
    <i>
      <x v="3895"/>
    </i>
    <i>
      <x v="3947"/>
    </i>
    <i>
      <x v="3954"/>
    </i>
    <i>
      <x v="3957"/>
    </i>
    <i>
      <x v="3958"/>
    </i>
    <i>
      <x v="3967"/>
    </i>
    <i>
      <x v="3968"/>
    </i>
    <i>
      <x v="3969"/>
    </i>
    <i>
      <x v="3975"/>
    </i>
    <i>
      <x v="3976"/>
    </i>
    <i>
      <x v="3982"/>
    </i>
    <i>
      <x v="3983"/>
    </i>
    <i>
      <x v="4001"/>
    </i>
    <i>
      <x v="4009"/>
    </i>
    <i>
      <x v="4010"/>
    </i>
    <i>
      <x v="4013"/>
    </i>
    <i>
      <x v="4024"/>
    </i>
    <i>
      <x v="4025"/>
    </i>
    <i>
      <x v="4033"/>
    </i>
    <i>
      <x v="4034"/>
    </i>
    <i>
      <x v="4035"/>
    </i>
    <i>
      <x v="4044"/>
    </i>
    <i>
      <x v="4050"/>
    </i>
    <i>
      <x v="4051"/>
    </i>
    <i>
      <x v="4056"/>
    </i>
    <i>
      <x v="4117"/>
    </i>
    <i>
      <x v="4122"/>
    </i>
    <i>
      <x v="4123"/>
    </i>
    <i>
      <x v="4124"/>
    </i>
    <i>
      <x v="4126"/>
    </i>
    <i>
      <x v="4131"/>
    </i>
    <i>
      <x v="4132"/>
    </i>
    <i>
      <x v="4133"/>
    </i>
    <i>
      <x v="4134"/>
    </i>
    <i>
      <x v="4138"/>
    </i>
    <i>
      <x v="4139"/>
    </i>
    <i>
      <x v="4140"/>
    </i>
    <i>
      <x v="4142"/>
    </i>
    <i>
      <x v="4147"/>
    </i>
    <i>
      <x v="4150"/>
    </i>
    <i>
      <x v="4153"/>
    </i>
    <i>
      <x v="4158"/>
    </i>
    <i>
      <x v="4160"/>
    </i>
    <i>
      <x v="4162"/>
    </i>
    <i>
      <x v="4163"/>
    </i>
    <i>
      <x v="4171"/>
    </i>
    <i>
      <x v="4172"/>
    </i>
    <i>
      <x v="4175"/>
    </i>
    <i>
      <x v="4181"/>
    </i>
    <i>
      <x v="4182"/>
    </i>
    <i>
      <x v="4187"/>
    </i>
    <i>
      <x v="4188"/>
    </i>
    <i>
      <x v="4191"/>
    </i>
    <i>
      <x v="4197"/>
    </i>
    <i>
      <x v="4198"/>
    </i>
    <i>
      <x v="4199"/>
    </i>
    <i>
      <x v="4200"/>
    </i>
    <i>
      <x v="4201"/>
    </i>
    <i>
      <x v="4205"/>
    </i>
    <i>
      <x v="4206"/>
    </i>
    <i>
      <x v="4211"/>
    </i>
    <i>
      <x v="4213"/>
    </i>
    <i>
      <x v="4219"/>
    </i>
    <i>
      <x v="4235"/>
    </i>
    <i>
      <x v="4236"/>
    </i>
    <i>
      <x v="4239"/>
    </i>
    <i>
      <x v="4241"/>
    </i>
    <i>
      <x v="4287"/>
    </i>
    <i>
      <x v="4289"/>
    </i>
    <i>
      <x v="4292"/>
    </i>
    <i>
      <x v="4296"/>
    </i>
    <i>
      <x v="4297"/>
    </i>
    <i>
      <x v="4308"/>
    </i>
    <i>
      <x v="4310"/>
    </i>
    <i>
      <x v="4320"/>
    </i>
    <i>
      <x v="4329"/>
    </i>
    <i>
      <x v="4331"/>
    </i>
    <i>
      <x v="4332"/>
    </i>
    <i>
      <x v="4336"/>
    </i>
    <i>
      <x v="4341"/>
    </i>
    <i>
      <x v="4343"/>
    </i>
    <i>
      <x v="4345"/>
    </i>
    <i>
      <x v="4351"/>
    </i>
    <i>
      <x v="4352"/>
    </i>
    <i>
      <x v="4353"/>
    </i>
    <i>
      <x v="4355"/>
    </i>
    <i>
      <x v="4356"/>
    </i>
    <i>
      <x v="4358"/>
    </i>
    <i>
      <x v="4359"/>
    </i>
    <i>
      <x v="4360"/>
    </i>
    <i>
      <x v="4362"/>
    </i>
    <i>
      <x v="4367"/>
    </i>
    <i>
      <x v="4371"/>
    </i>
    <i>
      <x v="4372"/>
    </i>
    <i>
      <x v="4377"/>
    </i>
    <i>
      <x v="4388"/>
    </i>
    <i>
      <x v="4389"/>
    </i>
    <i>
      <x v="4395"/>
    </i>
    <i>
      <x v="4396"/>
    </i>
    <i>
      <x v="4398"/>
    </i>
    <i>
      <x v="4401"/>
    </i>
    <i>
      <x v="4404"/>
    </i>
    <i>
      <x v="4411"/>
    </i>
    <i>
      <x v="4460"/>
    </i>
    <i>
      <x v="4462"/>
    </i>
    <i>
      <x v="4463"/>
    </i>
    <i>
      <x v="4466"/>
    </i>
    <i>
      <x v="4469"/>
    </i>
    <i>
      <x v="4475"/>
    </i>
    <i>
      <x v="4478"/>
    </i>
    <i>
      <x v="4479"/>
    </i>
    <i>
      <x v="4480"/>
    </i>
    <i>
      <x v="4490"/>
    </i>
    <i>
      <x v="4500"/>
    </i>
    <i>
      <x v="4501"/>
    </i>
    <i>
      <x v="4507"/>
    </i>
    <i>
      <x v="4508"/>
    </i>
    <i>
      <x v="4511"/>
    </i>
    <i>
      <x v="4516"/>
    </i>
    <i>
      <x v="4517"/>
    </i>
    <i>
      <x v="4519"/>
    </i>
    <i>
      <x v="4520"/>
    </i>
    <i>
      <x v="4525"/>
    </i>
    <i>
      <x v="4526"/>
    </i>
    <i>
      <x v="4527"/>
    </i>
    <i>
      <x v="4529"/>
    </i>
    <i>
      <x v="4530"/>
    </i>
    <i>
      <x v="4532"/>
    </i>
    <i>
      <x v="4537"/>
    </i>
    <i>
      <x v="4538"/>
    </i>
    <i>
      <x v="4539"/>
    </i>
    <i>
      <x v="4544"/>
    </i>
    <i>
      <x v="4546"/>
    </i>
    <i>
      <x v="4550"/>
    </i>
    <i>
      <x v="4554"/>
    </i>
    <i>
      <x v="4557"/>
    </i>
    <i>
      <x v="4558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73"/>
    </i>
    <i>
      <x v="4577"/>
    </i>
    <i>
      <x v="4578"/>
    </i>
    <i>
      <x v="4579"/>
    </i>
    <i>
      <x v="4582"/>
    </i>
    <i>
      <x v="4583"/>
    </i>
    <i>
      <x v="4587"/>
    </i>
    <i>
      <x v="4588"/>
    </i>
    <i>
      <x v="4589"/>
    </i>
    <i>
      <x v="4590"/>
    </i>
    <i>
      <x v="4593"/>
    </i>
    <i>
      <x v="4594"/>
    </i>
    <i>
      <x v="4595"/>
    </i>
    <i>
      <x v="4596"/>
    </i>
    <i>
      <x v="4598"/>
    </i>
    <i>
      <x v="4602"/>
    </i>
    <i>
      <x v="4603"/>
    </i>
    <i>
      <x v="4606"/>
    </i>
    <i>
      <x v="4609"/>
    </i>
    <i>
      <x v="4610"/>
    </i>
    <i>
      <x v="4614"/>
    </i>
    <i>
      <x v="4660"/>
    </i>
    <i>
      <x v="4662"/>
    </i>
    <i>
      <x v="4667"/>
    </i>
    <i>
      <x v="4668"/>
    </i>
    <i>
      <x v="4673"/>
    </i>
    <i>
      <x v="4674"/>
    </i>
    <i>
      <x v="4680"/>
    </i>
    <i>
      <x v="4681"/>
    </i>
    <i>
      <x v="4684"/>
    </i>
    <i>
      <x v="4686"/>
    </i>
    <i>
      <x v="4687"/>
    </i>
    <i>
      <x v="4690"/>
    </i>
    <i>
      <x v="4698"/>
    </i>
    <i>
      <x v="4699"/>
    </i>
    <i>
      <x v="4705"/>
    </i>
    <i>
      <x v="4709"/>
    </i>
    <i>
      <x v="4710"/>
    </i>
    <i>
      <x v="4712"/>
    </i>
    <i>
      <x v="4713"/>
    </i>
    <i>
      <x v="4715"/>
    </i>
    <i>
      <x v="4716"/>
    </i>
    <i>
      <x v="4717"/>
    </i>
    <i>
      <x v="4718"/>
    </i>
    <i>
      <x v="4720"/>
    </i>
    <i>
      <x v="4722"/>
    </i>
    <i>
      <x v="4723"/>
    </i>
    <i>
      <x v="4724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7"/>
    </i>
    <i>
      <x v="4740"/>
    </i>
    <i>
      <x v="4745"/>
    </i>
    <i>
      <x v="4746"/>
    </i>
    <i>
      <x v="4749"/>
    </i>
    <i>
      <x v="4751"/>
    </i>
    <i>
      <x v="4753"/>
    </i>
    <i>
      <x v="4754"/>
    </i>
    <i>
      <x v="4757"/>
    </i>
    <i>
      <x v="4760"/>
    </i>
    <i>
      <x v="4764"/>
    </i>
    <i>
      <x v="4766"/>
    </i>
    <i>
      <x v="4768"/>
    </i>
    <i>
      <x v="4769"/>
    </i>
    <i>
      <x v="4771"/>
    </i>
    <i>
      <x v="4772"/>
    </i>
    <i>
      <x v="4774"/>
    </i>
    <i>
      <x v="4776"/>
    </i>
    <i>
      <x v="4778"/>
    </i>
    <i>
      <x v="4782"/>
    </i>
    <i>
      <x v="4785"/>
    </i>
    <i>
      <x v="4786"/>
    </i>
    <i>
      <x v="4787"/>
    </i>
    <i>
      <x v="4790"/>
    </i>
    <i>
      <x v="4792"/>
    </i>
    <i>
      <x v="4793"/>
    </i>
    <i>
      <x v="4796"/>
    </i>
    <i>
      <x v="4798"/>
    </i>
    <i>
      <x v="4799"/>
    </i>
    <i>
      <x v="4801"/>
    </i>
    <i>
      <x v="4802"/>
    </i>
    <i>
      <x v="4803"/>
    </i>
    <i>
      <x v="4809"/>
    </i>
    <i>
      <x v="4812"/>
    </i>
    <i>
      <x v="4814"/>
    </i>
    <i>
      <x v="4816"/>
    </i>
    <i>
      <x v="4818"/>
    </i>
    <i>
      <x v="4821"/>
    </i>
    <i>
      <x v="4824"/>
    </i>
    <i>
      <x v="4825"/>
    </i>
    <i>
      <x v="4826"/>
    </i>
    <i>
      <x v="4827"/>
    </i>
    <i>
      <x v="4828"/>
    </i>
    <i>
      <x v="4867"/>
    </i>
    <i>
      <x v="4870"/>
    </i>
    <i>
      <x v="4872"/>
    </i>
    <i>
      <x v="4873"/>
    </i>
    <i>
      <x v="4875"/>
    </i>
    <i>
      <x v="4883"/>
    </i>
    <i>
      <x v="4884"/>
    </i>
    <i>
      <x v="4885"/>
    </i>
    <i>
      <x v="4886"/>
    </i>
    <i>
      <x v="4888"/>
    </i>
    <i>
      <x v="4890"/>
    </i>
    <i>
      <x v="4892"/>
    </i>
    <i>
      <x v="4893"/>
    </i>
    <i>
      <x v="4895"/>
    </i>
    <i>
      <x v="4896"/>
    </i>
    <i>
      <x v="4897"/>
    </i>
    <i>
      <x v="4900"/>
    </i>
    <i>
      <x v="4905"/>
    </i>
    <i>
      <x v="4906"/>
    </i>
    <i>
      <x v="4908"/>
    </i>
    <i>
      <x v="4909"/>
    </i>
    <i>
      <x v="4911"/>
    </i>
    <i>
      <x v="4913"/>
    </i>
    <i>
      <x v="4915"/>
    </i>
    <i>
      <x v="4919"/>
    </i>
    <i>
      <x v="4920"/>
    </i>
    <i>
      <x v="4923"/>
    </i>
    <i>
      <x v="4925"/>
    </i>
    <i>
      <x v="4928"/>
    </i>
    <i>
      <x v="4930"/>
    </i>
    <i>
      <x v="4931"/>
    </i>
    <i>
      <x v="4932"/>
    </i>
    <i>
      <x v="4933"/>
    </i>
    <i>
      <x v="4934"/>
    </i>
    <i>
      <x v="4935"/>
    </i>
    <i>
      <x v="4938"/>
    </i>
    <i>
      <x v="4941"/>
    </i>
    <i>
      <x v="4946"/>
    </i>
    <i>
      <x v="4947"/>
    </i>
    <i>
      <x v="4949"/>
    </i>
    <i>
      <x v="4951"/>
    </i>
    <i>
      <x v="4954"/>
    </i>
    <i>
      <x v="4955"/>
    </i>
    <i>
      <x v="4956"/>
    </i>
    <i>
      <x v="4957"/>
    </i>
    <i>
      <x v="4959"/>
    </i>
    <i>
      <x v="4967"/>
    </i>
    <i>
      <x v="4970"/>
    </i>
    <i>
      <x v="4971"/>
    </i>
    <i>
      <x v="4975"/>
    </i>
    <i>
      <x v="4979"/>
    </i>
    <i>
      <x v="4982"/>
    </i>
    <i>
      <x v="4987"/>
    </i>
    <i>
      <x v="4991"/>
    </i>
    <i>
      <x v="4993"/>
    </i>
    <i>
      <x v="4994"/>
    </i>
    <i>
      <x v="4998"/>
    </i>
    <i>
      <x v="5037"/>
    </i>
    <i>
      <x v="5038"/>
    </i>
    <i>
      <x v="5040"/>
    </i>
    <i>
      <x v="5041"/>
    </i>
    <i>
      <x v="5045"/>
    </i>
    <i>
      <x v="5046"/>
    </i>
    <i>
      <x v="5047"/>
    </i>
    <i>
      <x v="5051"/>
    </i>
    <i>
      <x v="5054"/>
    </i>
    <i>
      <x v="5055"/>
    </i>
    <i>
      <x v="5057"/>
    </i>
    <i>
      <x v="5059"/>
    </i>
    <i>
      <x v="5061"/>
    </i>
    <i>
      <x v="5063"/>
    </i>
    <i>
      <x v="5064"/>
    </i>
    <i>
      <x v="5067"/>
    </i>
    <i>
      <x v="5070"/>
    </i>
    <i>
      <x v="5074"/>
    </i>
    <i>
      <x v="5079"/>
    </i>
    <i>
      <x v="5080"/>
    </i>
    <i>
      <x v="5087"/>
    </i>
    <i>
      <x v="5088"/>
    </i>
    <i>
      <x v="5089"/>
    </i>
    <i>
      <x v="5090"/>
    </i>
    <i>
      <x v="5092"/>
    </i>
    <i>
      <x v="5093"/>
    </i>
    <i>
      <x v="5094"/>
    </i>
    <i>
      <x v="5095"/>
    </i>
    <i>
      <x v="5104"/>
    </i>
    <i>
      <x v="5108"/>
    </i>
    <i>
      <x v="5110"/>
    </i>
    <i>
      <x v="5111"/>
    </i>
    <i>
      <x v="5115"/>
    </i>
    <i>
      <x v="5117"/>
    </i>
    <i>
      <x v="5118"/>
    </i>
    <i>
      <x v="5120"/>
    </i>
    <i>
      <x v="5122"/>
    </i>
    <i>
      <x v="5123"/>
    </i>
    <i>
      <x v="5124"/>
    </i>
    <i>
      <x v="5125"/>
    </i>
    <i>
      <x v="5129"/>
    </i>
    <i>
      <x v="5130"/>
    </i>
    <i>
      <x v="5133"/>
    </i>
    <i>
      <x v="5136"/>
    </i>
    <i>
      <x v="5137"/>
    </i>
    <i>
      <x v="5147"/>
    </i>
    <i>
      <x v="5148"/>
    </i>
    <i>
      <x v="5149"/>
    </i>
    <i>
      <x v="5152"/>
    </i>
    <i>
      <x v="5153"/>
    </i>
    <i>
      <x v="5154"/>
    </i>
    <i>
      <x v="5157"/>
    </i>
    <i>
      <x v="5162"/>
    </i>
    <i>
      <x v="5167"/>
    </i>
    <i>
      <x v="5170"/>
    </i>
    <i>
      <x v="5171"/>
    </i>
    <i>
      <x v="5178"/>
    </i>
    <i>
      <x v="5187"/>
    </i>
    <i>
      <x v="5191"/>
    </i>
    <i>
      <x v="5234"/>
    </i>
    <i>
      <x v="5237"/>
    </i>
    <i>
      <x v="5243"/>
    </i>
    <i>
      <x v="5244"/>
    </i>
    <i>
      <x v="5246"/>
    </i>
    <i>
      <x v="5249"/>
    </i>
    <i>
      <x v="5250"/>
    </i>
    <i>
      <x v="5254"/>
    </i>
    <i>
      <x v="5259"/>
    </i>
    <i>
      <x v="5264"/>
    </i>
    <i>
      <x v="5265"/>
    </i>
    <i>
      <x v="5266"/>
    </i>
    <i>
      <x v="5269"/>
    </i>
    <i>
      <x v="5279"/>
    </i>
    <i>
      <x v="5281"/>
    </i>
    <i>
      <x v="5282"/>
    </i>
    <i>
      <x v="5283"/>
    </i>
    <i>
      <x v="5284"/>
    </i>
    <i>
      <x v="5285"/>
    </i>
    <i>
      <x v="5288"/>
    </i>
    <i>
      <x v="5289"/>
    </i>
    <i>
      <x v="5291"/>
    </i>
    <i>
      <x v="5292"/>
    </i>
    <i>
      <x v="5293"/>
    </i>
    <i>
      <x v="5294"/>
    </i>
    <i>
      <x v="5299"/>
    </i>
    <i>
      <x v="5300"/>
    </i>
    <i>
      <x v="5301"/>
    </i>
    <i>
      <x v="5302"/>
    </i>
    <i>
      <x v="5304"/>
    </i>
    <i>
      <x v="5305"/>
    </i>
    <i>
      <x v="5306"/>
    </i>
    <i>
      <x v="5308"/>
    </i>
    <i>
      <x v="5309"/>
    </i>
    <i>
      <x v="5313"/>
    </i>
    <i>
      <x v="5318"/>
    </i>
    <i>
      <x v="5320"/>
    </i>
    <i>
      <x v="5321"/>
    </i>
    <i>
      <x v="5322"/>
    </i>
    <i>
      <x v="5326"/>
    </i>
    <i>
      <x v="5329"/>
    </i>
    <i>
      <x v="5330"/>
    </i>
    <i>
      <x v="5333"/>
    </i>
    <i>
      <x v="5334"/>
    </i>
    <i>
      <x v="5335"/>
    </i>
    <i>
      <x v="5336"/>
    </i>
    <i>
      <x v="5337"/>
    </i>
    <i>
      <x v="5338"/>
    </i>
    <i>
      <x v="5340"/>
    </i>
    <i>
      <x v="5342"/>
    </i>
    <i>
      <x v="5344"/>
    </i>
    <i>
      <x v="5348"/>
    </i>
    <i>
      <x v="5349"/>
    </i>
    <i>
      <x v="5350"/>
    </i>
    <i>
      <x v="5357"/>
    </i>
    <i>
      <x v="5396"/>
    </i>
    <i>
      <x v="5400"/>
    </i>
    <i>
      <x v="5403"/>
    </i>
    <i>
      <x v="5404"/>
    </i>
    <i>
      <x v="5406"/>
    </i>
    <i>
      <x v="5409"/>
    </i>
    <i>
      <x v="5412"/>
    </i>
    <i>
      <x v="5413"/>
    </i>
    <i>
      <x v="5414"/>
    </i>
    <i>
      <x v="5416"/>
    </i>
    <i>
      <x v="5419"/>
    </i>
    <i>
      <x v="5422"/>
    </i>
    <i>
      <x v="5426"/>
    </i>
    <i>
      <x v="5432"/>
    </i>
    <i>
      <x v="5433"/>
    </i>
    <i>
      <x v="5438"/>
    </i>
    <i>
      <x v="5444"/>
    </i>
    <i>
      <x v="5447"/>
    </i>
    <i>
      <x v="5457"/>
    </i>
    <i>
      <x v="5468"/>
    </i>
    <i>
      <x v="5470"/>
    </i>
    <i>
      <x v="5472"/>
    </i>
    <i>
      <x v="5477"/>
    </i>
    <i>
      <x v="5479"/>
    </i>
    <i>
      <x v="5481"/>
    </i>
    <i>
      <x v="5485"/>
    </i>
    <i>
      <x v="5486"/>
    </i>
    <i>
      <x v="5489"/>
    </i>
    <i>
      <x v="5492"/>
    </i>
    <i>
      <x v="5493"/>
    </i>
    <i>
      <x v="5496"/>
    </i>
    <i>
      <x v="5497"/>
    </i>
    <i>
      <x v="5504"/>
    </i>
    <i>
      <x v="5505"/>
    </i>
    <i>
      <x v="5509"/>
    </i>
    <i>
      <x v="5510"/>
    </i>
    <i>
      <x v="5513"/>
    </i>
    <i>
      <x v="5516"/>
    </i>
    <i>
      <x v="5523"/>
    </i>
    <i>
      <x v="5529"/>
    </i>
    <i>
      <x v="5534"/>
    </i>
    <i>
      <x v="5536"/>
    </i>
    <i>
      <x v="5579"/>
    </i>
    <i>
      <x v="5580"/>
    </i>
    <i>
      <x v="5584"/>
    </i>
    <i>
      <x v="5585"/>
    </i>
    <i>
      <x v="5597"/>
    </i>
    <i>
      <x v="5598"/>
    </i>
    <i>
      <x v="5601"/>
    </i>
    <i>
      <x v="5606"/>
    </i>
    <i>
      <x v="5610"/>
    </i>
    <i>
      <x v="5613"/>
    </i>
    <i>
      <x v="5614"/>
    </i>
    <i>
      <x v="5617"/>
    </i>
    <i>
      <x v="5620"/>
    </i>
    <i>
      <x v="5621"/>
    </i>
    <i>
      <x v="5624"/>
    </i>
    <i>
      <x v="5625"/>
    </i>
    <i>
      <x v="5630"/>
    </i>
    <i>
      <x v="5632"/>
    </i>
    <i>
      <x v="5645"/>
    </i>
    <i>
      <x v="5646"/>
    </i>
    <i>
      <x v="5652"/>
    </i>
    <i>
      <x v="5653"/>
    </i>
    <i>
      <x v="5654"/>
    </i>
    <i>
      <x v="5655"/>
    </i>
    <i>
      <x v="5657"/>
    </i>
    <i>
      <x v="5659"/>
    </i>
    <i>
      <x v="5661"/>
    </i>
    <i>
      <x v="5662"/>
    </i>
    <i>
      <x v="5671"/>
    </i>
    <i>
      <x v="5672"/>
    </i>
    <i>
      <x v="5673"/>
    </i>
    <i>
      <x v="5676"/>
    </i>
    <i>
      <x v="5688"/>
    </i>
    <i>
      <x v="5690"/>
    </i>
    <i>
      <x v="5692"/>
    </i>
    <i>
      <x v="5693"/>
    </i>
    <i>
      <x v="5697"/>
    </i>
    <i>
      <x v="5702"/>
    </i>
    <i>
      <x v="5747"/>
    </i>
    <i>
      <x v="5752"/>
    </i>
    <i>
      <x v="5754"/>
    </i>
    <i>
      <x v="5756"/>
    </i>
    <i>
      <x v="5760"/>
    </i>
    <i>
      <x v="5763"/>
    </i>
    <i>
      <x v="5769"/>
    </i>
    <i>
      <x v="5773"/>
    </i>
    <i>
      <x v="5775"/>
    </i>
    <i>
      <x v="5776"/>
    </i>
    <i>
      <x v="5781"/>
    </i>
    <i>
      <x v="5784"/>
    </i>
    <i>
      <x v="5789"/>
    </i>
    <i>
      <x v="5790"/>
    </i>
    <i>
      <x v="5791"/>
    </i>
    <i>
      <x v="5794"/>
    </i>
    <i>
      <x v="5796"/>
    </i>
    <i>
      <x v="5797"/>
    </i>
    <i>
      <x v="5802"/>
    </i>
    <i>
      <x v="5806"/>
    </i>
    <i>
      <x v="5811"/>
    </i>
    <i>
      <x v="5813"/>
    </i>
    <i>
      <x v="5814"/>
    </i>
    <i>
      <x v="5817"/>
    </i>
    <i>
      <x v="5820"/>
    </i>
    <i>
      <x v="5821"/>
    </i>
    <i>
      <x v="5825"/>
    </i>
    <i>
      <x v="5827"/>
    </i>
    <i>
      <x v="5830"/>
    </i>
    <i>
      <x v="5831"/>
    </i>
    <i>
      <x v="5836"/>
    </i>
    <i>
      <x v="5837"/>
    </i>
    <i>
      <x v="5840"/>
    </i>
    <i>
      <x v="5841"/>
    </i>
    <i>
      <x v="5843"/>
    </i>
    <i>
      <x v="5845"/>
    </i>
    <i>
      <x v="5846"/>
    </i>
    <i>
      <x v="5848"/>
    </i>
    <i>
      <x v="5851"/>
    </i>
    <i>
      <x v="5853"/>
    </i>
    <i>
      <x v="5854"/>
    </i>
    <i>
      <x v="5855"/>
    </i>
    <i>
      <x v="5856"/>
    </i>
    <i>
      <x v="5859"/>
    </i>
    <i>
      <x v="5862"/>
    </i>
    <i>
      <x v="5868"/>
    </i>
    <i>
      <x v="5870"/>
    </i>
    <i>
      <x v="5871"/>
    </i>
    <i>
      <x v="5877"/>
    </i>
    <i>
      <x v="5882"/>
    </i>
    <i>
      <x v="5883"/>
    </i>
    <i>
      <x v="5886"/>
    </i>
    <i>
      <x v="5888"/>
    </i>
    <i>
      <x v="5894"/>
    </i>
    <i>
      <x v="5896"/>
    </i>
    <i>
      <x v="5899"/>
    </i>
    <i t="grand">
      <x/>
    </i>
  </rowItems>
  <colFields count="1">
    <field x="3"/>
  </colFields>
  <colItems count="10">
    <i>
      <x v="9"/>
    </i>
    <i>
      <x v="21"/>
    </i>
    <i>
      <x v="22"/>
    </i>
    <i>
      <x v="25"/>
    </i>
    <i>
      <x v="26"/>
    </i>
    <i>
      <x v="28"/>
    </i>
    <i>
      <x v="29"/>
    </i>
    <i>
      <x v="30"/>
    </i>
    <i>
      <x v="41"/>
    </i>
    <i t="grand">
      <x/>
    </i>
  </colItems>
  <pageFields count="1">
    <pageField fld="7" item="3" hier="-1"/>
  </pageFields>
  <dataFields count="1">
    <dataField name="Count of Category" fld="6" subtotal="count" baseField="0" baseItem="0"/>
  </dataFields>
  <pivotTableStyleInfo name="PivotStyleLight16" showRowHeaders="1" showColHeaders="1" showRowStripes="0" showColStripes="0" showLastColumn="1"/>
  <filters count="1"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172AFA-3F7E-46B8-BE5A-2D7F62ED6F9F}" name="TrendAnalysis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C12" firstHeaderRow="1" firstDataRow="1" firstDataCol="1" rowPageCount="2" colPageCount="1"/>
  <pivotFields count="17">
    <pivotField showAll="0"/>
    <pivotField numFmtId="14" showAll="0"/>
    <pivotField numFmtId="164" showAll="0">
      <items count="4841">
        <item x="1302"/>
        <item x="3561"/>
        <item x="4405"/>
        <item x="4404"/>
        <item x="4554"/>
        <item x="2344"/>
        <item x="1127"/>
        <item x="1466"/>
        <item x="4553"/>
        <item x="4552"/>
        <item x="3560"/>
        <item x="2476"/>
        <item x="4403"/>
        <item x="4823"/>
        <item x="4402"/>
        <item x="4551"/>
        <item x="1301"/>
        <item x="1126"/>
        <item x="2194"/>
        <item x="2780"/>
        <item x="3292"/>
        <item x="166"/>
        <item x="1300"/>
        <item x="2779"/>
        <item x="2614"/>
        <item x="3291"/>
        <item x="1601"/>
        <item x="535"/>
        <item x="2778"/>
        <item x="1465"/>
        <item x="3713"/>
        <item x="4550"/>
        <item x="4670"/>
        <item x="2475"/>
        <item x="2343"/>
        <item x="3695"/>
        <item x="319"/>
        <item x="4822"/>
        <item x="1299"/>
        <item x="2342"/>
        <item x="1756"/>
        <item x="4821"/>
        <item x="1125"/>
        <item x="1755"/>
        <item x="2333"/>
        <item x="1754"/>
        <item x="2491"/>
        <item x="1124"/>
        <item x="1464"/>
        <item x="1600"/>
        <item x="2490"/>
        <item x="4669"/>
        <item x="3559"/>
        <item x="3694"/>
        <item x="2474"/>
        <item x="2613"/>
        <item x="1599"/>
        <item x="1598"/>
        <item x="1298"/>
        <item x="2777"/>
        <item x="2332"/>
        <item x="1753"/>
        <item x="3440"/>
        <item x="4668"/>
        <item x="2635"/>
        <item x="4401"/>
        <item x="4667"/>
        <item x="165"/>
        <item x="1597"/>
        <item x="2489"/>
        <item x="3290"/>
        <item x="4400"/>
        <item x="1596"/>
        <item x="2634"/>
        <item x="3858"/>
        <item x="2473"/>
        <item x="2776"/>
        <item x="1297"/>
        <item x="2488"/>
        <item x="3427"/>
        <item x="1463"/>
        <item x="3857"/>
        <item x="2472"/>
        <item x="2775"/>
        <item x="534"/>
        <item x="1462"/>
        <item x="3558"/>
        <item x="2612"/>
        <item x="318"/>
        <item x="4549"/>
        <item x="2611"/>
        <item x="4399"/>
        <item x="3856"/>
        <item x="546"/>
        <item x="3557"/>
        <item x="3693"/>
        <item x="2774"/>
        <item x="182"/>
        <item x="2773"/>
        <item x="1595"/>
        <item x="533"/>
        <item x="2633"/>
        <item x="1752"/>
        <item x="3712"/>
        <item x="1296"/>
        <item x="2471"/>
        <item x="1123"/>
        <item x="4548"/>
        <item x="4547"/>
        <item x="336"/>
        <item x="1751"/>
        <item x="1122"/>
        <item x="1295"/>
        <item x="4546"/>
        <item x="3556"/>
        <item x="1750"/>
        <item x="4545"/>
        <item x="4544"/>
        <item x="2792"/>
        <item x="3692"/>
        <item x="3555"/>
        <item x="4686"/>
        <item x="1121"/>
        <item x="4820"/>
        <item x="2772"/>
        <item x="1120"/>
        <item x="164"/>
        <item x="2610"/>
        <item x="4286"/>
        <item x="163"/>
        <item x="1461"/>
        <item x="3289"/>
        <item x="3855"/>
        <item x="1749"/>
        <item x="2193"/>
        <item x="2331"/>
        <item x="317"/>
        <item x="4412"/>
        <item x="1594"/>
        <item x="2330"/>
        <item x="4819"/>
        <item x="4428"/>
        <item x="1460"/>
        <item x="2632"/>
        <item x="3554"/>
        <item x="4411"/>
        <item x="162"/>
        <item x="4666"/>
        <item x="4564"/>
        <item x="1119"/>
        <item x="3711"/>
        <item x="161"/>
        <item x="1593"/>
        <item x="3553"/>
        <item x="3854"/>
        <item x="4818"/>
        <item x="728"/>
        <item x="4665"/>
        <item x="532"/>
        <item x="3288"/>
        <item x="2771"/>
        <item x="3426"/>
        <item x="727"/>
        <item x="1775"/>
        <item x="4839"/>
        <item x="1592"/>
        <item x="316"/>
        <item x="160"/>
        <item x="3287"/>
        <item x="1459"/>
        <item x="1458"/>
        <item x="315"/>
        <item x="2329"/>
        <item x="2770"/>
        <item x="314"/>
        <item x="1591"/>
        <item x="2470"/>
        <item x="1748"/>
        <item x="1118"/>
        <item x="2769"/>
        <item x="313"/>
        <item x="1457"/>
        <item x="4543"/>
        <item x="3552"/>
        <item x="4817"/>
        <item x="1294"/>
        <item x="3853"/>
        <item x="159"/>
        <item x="3691"/>
        <item x="2328"/>
        <item x="312"/>
        <item x="4816"/>
        <item x="3852"/>
        <item x="3425"/>
        <item x="311"/>
        <item x="1293"/>
        <item x="1747"/>
        <item x="4285"/>
        <item x="3690"/>
        <item x="3424"/>
        <item x="4028"/>
        <item x="4410"/>
        <item x="531"/>
        <item x="1292"/>
        <item x="3576"/>
        <item x="4542"/>
        <item x="158"/>
        <item x="2768"/>
        <item x="1746"/>
        <item x="3851"/>
        <item x="4815"/>
        <item x="4814"/>
        <item x="335"/>
        <item x="4664"/>
        <item x="3286"/>
        <item x="157"/>
        <item x="3871"/>
        <item x="4663"/>
        <item x="4662"/>
        <item x="2989"/>
        <item x="310"/>
        <item x="3551"/>
        <item x="1456"/>
        <item x="309"/>
        <item x="1291"/>
        <item x="3850"/>
        <item x="726"/>
        <item x="2469"/>
        <item x="4541"/>
        <item x="2988"/>
        <item x="725"/>
        <item x="2767"/>
        <item x="1455"/>
        <item x="1590"/>
        <item x="3285"/>
        <item x="1454"/>
        <item x="2327"/>
        <item x="1926"/>
        <item x="2791"/>
        <item x="1589"/>
        <item x="4661"/>
        <item x="308"/>
        <item x="1453"/>
        <item x="307"/>
        <item x="4027"/>
        <item x="156"/>
        <item x="2468"/>
        <item x="2192"/>
        <item x="530"/>
        <item x="2609"/>
        <item x="155"/>
        <item x="306"/>
        <item x="4660"/>
        <item x="1117"/>
        <item x="2987"/>
        <item x="1452"/>
        <item x="154"/>
        <item x="3550"/>
        <item x="3689"/>
        <item x="3549"/>
        <item x="1451"/>
        <item x="529"/>
        <item x="3849"/>
        <item x="153"/>
        <item x="2467"/>
        <item x="4563"/>
        <item x="2608"/>
        <item x="3548"/>
        <item x="724"/>
        <item x="4540"/>
        <item x="2766"/>
        <item x="3870"/>
        <item x="181"/>
        <item x="2191"/>
        <item x="4659"/>
        <item x="3284"/>
        <item x="1450"/>
        <item x="3423"/>
        <item x="3422"/>
        <item x="180"/>
        <item x="2986"/>
        <item x="2466"/>
        <item x="4539"/>
        <item x="2985"/>
        <item x="2190"/>
        <item x="2465"/>
        <item x="743"/>
        <item x="4813"/>
        <item x="1116"/>
        <item x="2765"/>
        <item x="3283"/>
        <item x="2984"/>
        <item x="305"/>
        <item x="1925"/>
        <item x="1745"/>
        <item x="1744"/>
        <item x="1924"/>
        <item x="2341"/>
        <item x="4409"/>
        <item x="1923"/>
        <item x="4812"/>
        <item x="723"/>
        <item x="2326"/>
        <item x="528"/>
        <item x="2189"/>
        <item x="4811"/>
        <item x="3421"/>
        <item x="3848"/>
        <item x="527"/>
        <item x="1743"/>
        <item x="4810"/>
        <item x="4809"/>
        <item x="2188"/>
        <item x="4538"/>
        <item x="3420"/>
        <item x="1115"/>
        <item x="4408"/>
        <item x="1774"/>
        <item x="1449"/>
        <item x="1114"/>
        <item x="4407"/>
        <item x="4284"/>
        <item x="3575"/>
        <item x="1922"/>
        <item x="2631"/>
        <item x="1921"/>
        <item x="2764"/>
        <item x="2187"/>
        <item x="3282"/>
        <item x="152"/>
        <item x="1588"/>
        <item x="3688"/>
        <item x="1920"/>
        <item x="2983"/>
        <item x="304"/>
        <item x="4283"/>
        <item x="526"/>
        <item x="4808"/>
        <item x="1290"/>
        <item x="3547"/>
        <item x="1448"/>
        <item x="4807"/>
        <item x="3419"/>
        <item x="3281"/>
        <item x="3847"/>
        <item x="4026"/>
        <item x="1289"/>
        <item x="4806"/>
        <item x="525"/>
        <item x="2607"/>
        <item x="2325"/>
        <item x="2324"/>
        <item x="2464"/>
        <item x="742"/>
        <item x="303"/>
        <item x="3846"/>
        <item x="2463"/>
        <item x="1587"/>
        <item x="1742"/>
        <item x="4427"/>
        <item x="3546"/>
        <item x="4025"/>
        <item x="3418"/>
        <item x="2763"/>
        <item x="524"/>
        <item x="3545"/>
        <item x="2982"/>
        <item x="4282"/>
        <item x="3303"/>
        <item x="4658"/>
        <item x="3280"/>
        <item x="4281"/>
        <item x="523"/>
        <item x="1447"/>
        <item x="4024"/>
        <item x="1586"/>
        <item x="4657"/>
        <item x="722"/>
        <item x="1288"/>
        <item x="721"/>
        <item x="3845"/>
        <item x="1741"/>
        <item x="2186"/>
        <item x="3687"/>
        <item x="1328"/>
        <item x="4023"/>
        <item x="2762"/>
        <item x="2606"/>
        <item x="1740"/>
        <item x="3710"/>
        <item x="3844"/>
        <item x="1113"/>
        <item x="3279"/>
        <item x="4838"/>
        <item x="2605"/>
        <item x="1287"/>
        <item x="2323"/>
        <item x="3417"/>
        <item x="1919"/>
        <item x="4022"/>
        <item x="4837"/>
        <item x="1739"/>
        <item x="1446"/>
        <item x="3544"/>
        <item x="4406"/>
        <item x="2340"/>
        <item x="4805"/>
        <item x="2604"/>
        <item x="2322"/>
        <item x="4537"/>
        <item x="4836"/>
        <item x="151"/>
        <item x="1112"/>
        <item x="3416"/>
        <item x="2761"/>
        <item x="4021"/>
        <item x="3278"/>
        <item x="2760"/>
        <item x="4020"/>
        <item x="2462"/>
        <item x="1286"/>
        <item x="522"/>
        <item x="2759"/>
        <item x="3709"/>
        <item x="3415"/>
        <item x="4536"/>
        <item x="1738"/>
        <item x="4656"/>
        <item x="521"/>
        <item x="4685"/>
        <item x="3843"/>
        <item x="302"/>
        <item x="4535"/>
        <item x="2981"/>
        <item x="4534"/>
        <item x="720"/>
        <item x="3842"/>
        <item x="520"/>
        <item x="3686"/>
        <item x="1111"/>
        <item x="2603"/>
        <item x="1445"/>
        <item x="3574"/>
        <item x="3439"/>
        <item x="4533"/>
        <item x="1285"/>
        <item x="2630"/>
        <item x="4280"/>
        <item x="4804"/>
        <item x="3277"/>
        <item x="2602"/>
        <item x="2980"/>
        <item x="3841"/>
        <item x="4655"/>
        <item x="3276"/>
        <item x="3543"/>
        <item x="4019"/>
        <item x="2979"/>
        <item x="2321"/>
        <item x="1737"/>
        <item x="719"/>
        <item x="2758"/>
        <item x="2185"/>
        <item x="2978"/>
        <item x="3840"/>
        <item x="2461"/>
        <item x="301"/>
        <item x="3542"/>
        <item x="3839"/>
        <item x="4426"/>
        <item x="1736"/>
        <item x="1284"/>
        <item x="4654"/>
        <item x="300"/>
        <item x="3541"/>
        <item x="3838"/>
        <item x="4279"/>
        <item x="1110"/>
        <item x="1283"/>
        <item x="1735"/>
        <item x="718"/>
        <item x="150"/>
        <item x="1585"/>
        <item x="3001"/>
        <item x="2757"/>
        <item x="3837"/>
        <item x="2184"/>
        <item x="1773"/>
        <item x="4532"/>
        <item x="4018"/>
        <item x="519"/>
        <item x="149"/>
        <item x="4684"/>
        <item x="2460"/>
        <item x="1918"/>
        <item x="4531"/>
        <item x="334"/>
        <item x="1734"/>
        <item x="2977"/>
        <item x="3540"/>
        <item x="518"/>
        <item x="1733"/>
        <item x="2202"/>
        <item x="3836"/>
        <item x="4017"/>
        <item x="3275"/>
        <item x="717"/>
        <item x="4653"/>
        <item x="1732"/>
        <item x="1282"/>
        <item x="2183"/>
        <item x="299"/>
        <item x="4652"/>
        <item x="2756"/>
        <item x="4398"/>
        <item x="1136"/>
        <item x="1613"/>
        <item x="1731"/>
        <item x="333"/>
        <item x="1917"/>
        <item x="716"/>
        <item x="1584"/>
        <item x="2976"/>
        <item x="1479"/>
        <item x="517"/>
        <item x="1916"/>
        <item x="1583"/>
        <item x="3539"/>
        <item x="1772"/>
        <item x="1582"/>
        <item x="3685"/>
        <item x="2975"/>
        <item x="2320"/>
        <item x="1581"/>
        <item x="715"/>
        <item x="4651"/>
        <item x="1281"/>
        <item x="4803"/>
        <item x="4397"/>
        <item x="1280"/>
        <item x="2319"/>
        <item x="2601"/>
        <item x="4016"/>
        <item x="148"/>
        <item x="4530"/>
        <item x="4396"/>
        <item x="4015"/>
        <item x="2318"/>
        <item x="3142"/>
        <item x="1580"/>
        <item x="516"/>
        <item x="2201"/>
        <item x="714"/>
        <item x="298"/>
        <item x="4802"/>
        <item x="1730"/>
        <item x="147"/>
        <item x="4296"/>
        <item x="2060"/>
        <item x="1327"/>
        <item x="3538"/>
        <item x="146"/>
        <item x="4278"/>
        <item x="2600"/>
        <item x="4014"/>
        <item x="3274"/>
        <item x="4148"/>
        <item x="4529"/>
        <item x="1915"/>
        <item x="4650"/>
        <item x="1109"/>
        <item x="2755"/>
        <item x="2182"/>
        <item x="3414"/>
        <item x="1108"/>
        <item x="4649"/>
        <item x="1729"/>
        <item x="2059"/>
        <item x="1279"/>
        <item x="3684"/>
        <item x="1107"/>
        <item x="3835"/>
        <item x="3683"/>
        <item x="2487"/>
        <item x="1278"/>
        <item x="1444"/>
        <item x="1728"/>
        <item x="3132"/>
        <item x="3834"/>
        <item x="3273"/>
        <item x="1727"/>
        <item x="1612"/>
        <item x="145"/>
        <item x="3413"/>
        <item x="3537"/>
        <item x="4395"/>
        <item x="2459"/>
        <item x="179"/>
        <item x="2181"/>
        <item x="4295"/>
        <item x="2458"/>
        <item x="144"/>
        <item x="741"/>
        <item x="4147"/>
        <item x="3131"/>
        <item x="1443"/>
        <item x="1326"/>
        <item x="713"/>
        <item x="2457"/>
        <item x="1914"/>
        <item x="2754"/>
        <item x="3412"/>
        <item x="4277"/>
        <item x="2058"/>
        <item x="941"/>
        <item x="2974"/>
        <item x="1277"/>
        <item x="1913"/>
        <item x="3833"/>
        <item x="3411"/>
        <item x="4032"/>
        <item x="1912"/>
        <item x="4276"/>
        <item x="1276"/>
        <item x="515"/>
        <item x="2599"/>
        <item x="4801"/>
        <item x="4528"/>
        <item x="297"/>
        <item x="940"/>
        <item x="1275"/>
        <item x="3272"/>
        <item x="3536"/>
        <item x="712"/>
        <item x="4013"/>
        <item x="1771"/>
        <item x="4012"/>
        <item x="3410"/>
        <item x="143"/>
        <item x="1325"/>
        <item x="4011"/>
        <item x="3535"/>
        <item x="1106"/>
        <item x="939"/>
        <item x="4146"/>
        <item x="2753"/>
        <item x="3832"/>
        <item x="514"/>
        <item x="4648"/>
        <item x="1911"/>
        <item x="1910"/>
        <item x="938"/>
        <item x="2973"/>
        <item x="4145"/>
        <item x="3682"/>
        <item x="3534"/>
        <item x="4835"/>
        <item x="1726"/>
        <item x="513"/>
        <item x="3831"/>
        <item x="1478"/>
        <item x="3830"/>
        <item x="4010"/>
        <item x="4144"/>
        <item x="1442"/>
        <item x="3409"/>
        <item x="3829"/>
        <item x="512"/>
        <item x="2486"/>
        <item x="142"/>
        <item x="2598"/>
        <item x="3681"/>
        <item x="1105"/>
        <item x="4275"/>
        <item x="937"/>
        <item x="2972"/>
        <item x="1274"/>
        <item x="1909"/>
        <item x="1725"/>
        <item x="4009"/>
        <item x="2180"/>
        <item x="4527"/>
        <item x="4274"/>
        <item x="2597"/>
        <item x="3828"/>
        <item x="2752"/>
        <item x="4647"/>
        <item x="511"/>
        <item x="3827"/>
        <item x="2751"/>
        <item x="4008"/>
        <item x="296"/>
        <item x="2456"/>
        <item x="1579"/>
        <item x="936"/>
        <item x="2057"/>
        <item x="4646"/>
        <item x="4007"/>
        <item x="3271"/>
        <item x="711"/>
        <item x="3408"/>
        <item x="935"/>
        <item x="4006"/>
        <item x="1273"/>
        <item x="2750"/>
        <item x="2596"/>
        <item x="3826"/>
        <item x="510"/>
        <item x="295"/>
        <item x="3407"/>
        <item x="934"/>
        <item x="4800"/>
        <item x="2749"/>
        <item x="3680"/>
        <item x="952"/>
        <item x="141"/>
        <item x="3406"/>
        <item x="509"/>
        <item x="4143"/>
        <item x="2179"/>
        <item x="4799"/>
        <item x="1578"/>
        <item x="2595"/>
        <item x="710"/>
        <item x="1441"/>
        <item x="140"/>
        <item x="1724"/>
        <item x="709"/>
        <item x="4391"/>
        <item x="1908"/>
        <item x="4390"/>
        <item x="4005"/>
        <item x="1272"/>
        <item x="139"/>
        <item x="4526"/>
        <item x="4273"/>
        <item x="2748"/>
        <item x="3533"/>
        <item x="2178"/>
        <item x="2317"/>
        <item x="1271"/>
        <item x="2455"/>
        <item x="1907"/>
        <item x="4272"/>
        <item x="2971"/>
        <item x="3532"/>
        <item x="1577"/>
        <item x="708"/>
        <item x="2594"/>
        <item x="2454"/>
        <item x="3270"/>
        <item x="2056"/>
        <item x="1324"/>
        <item x="1576"/>
        <item x="2055"/>
        <item x="4142"/>
        <item x="1440"/>
        <item x="1906"/>
        <item x="1104"/>
        <item x="4389"/>
        <item x="2339"/>
        <item x="4834"/>
        <item x="2747"/>
        <item x="3531"/>
        <item x="1103"/>
        <item x="3130"/>
        <item x="2485"/>
        <item x="4798"/>
        <item x="1270"/>
        <item x="4525"/>
        <item x="3269"/>
        <item x="3268"/>
        <item x="4271"/>
        <item x="1905"/>
        <item x="4004"/>
        <item x="3530"/>
        <item x="740"/>
        <item x="1269"/>
        <item x="2484"/>
        <item x="1575"/>
        <item x="4683"/>
        <item x="3825"/>
        <item x="3529"/>
        <item x="2453"/>
        <item x="933"/>
        <item x="1439"/>
        <item x="2970"/>
        <item x="508"/>
        <item x="707"/>
        <item x="2452"/>
        <item x="4294"/>
        <item x="3141"/>
        <item x="2054"/>
        <item x="2451"/>
        <item x="294"/>
        <item x="3267"/>
        <item x="4388"/>
        <item x="3405"/>
        <item x="3129"/>
        <item x="507"/>
        <item x="4003"/>
        <item x="2450"/>
        <item x="1102"/>
        <item x="3573"/>
        <item x="932"/>
        <item x="1723"/>
        <item x="2746"/>
        <item x="3128"/>
        <item x="1574"/>
        <item x="506"/>
        <item x="293"/>
        <item x="505"/>
        <item x="2969"/>
        <item x="3266"/>
        <item x="292"/>
        <item x="3528"/>
        <item x="951"/>
        <item x="4002"/>
        <item x="2449"/>
        <item x="2968"/>
        <item x="2967"/>
        <item x="1573"/>
        <item x="4141"/>
        <item x="3404"/>
        <item x="3403"/>
        <item x="931"/>
        <item x="2448"/>
        <item x="1101"/>
        <item x="3824"/>
        <item x="3265"/>
        <item x="706"/>
        <item x="2745"/>
        <item x="2447"/>
        <item x="504"/>
        <item x="3402"/>
        <item x="4001"/>
        <item x="3264"/>
        <item x="4797"/>
        <item x="1268"/>
        <item x="705"/>
        <item x="4293"/>
        <item x="1904"/>
        <item x="138"/>
        <item x="3823"/>
        <item x="2629"/>
        <item x="4796"/>
        <item x="4000"/>
        <item x="3999"/>
        <item x="2316"/>
        <item x="704"/>
        <item x="1323"/>
        <item x="137"/>
        <item x="3263"/>
        <item x="3679"/>
        <item x="1903"/>
        <item x="2177"/>
        <item x="1572"/>
        <item x="2593"/>
        <item x="2966"/>
        <item x="2315"/>
        <item x="3527"/>
        <item x="1267"/>
        <item x="503"/>
        <item x="4387"/>
        <item x="4140"/>
        <item x="3869"/>
        <item x="502"/>
        <item x="2446"/>
        <item x="4386"/>
        <item x="2965"/>
        <item x="2314"/>
        <item x="136"/>
        <item x="930"/>
        <item x="1902"/>
        <item x="4270"/>
        <item x="135"/>
        <item x="703"/>
        <item x="2053"/>
        <item x="4524"/>
        <item x="3822"/>
        <item x="1571"/>
        <item x="4269"/>
        <item x="702"/>
        <item x="1438"/>
        <item x="134"/>
        <item x="2445"/>
        <item x="1722"/>
        <item x="3127"/>
        <item x="3572"/>
        <item x="4385"/>
        <item x="2744"/>
        <item x="4139"/>
        <item x="1570"/>
        <item x="3821"/>
        <item x="2176"/>
        <item x="2444"/>
        <item x="4268"/>
        <item x="2964"/>
        <item x="1100"/>
        <item x="2628"/>
        <item x="291"/>
        <item x="3998"/>
        <item x="1099"/>
        <item x="929"/>
        <item x="4425"/>
        <item x="1770"/>
        <item x="4795"/>
        <item x="1098"/>
        <item x="2963"/>
        <item x="1569"/>
        <item x="1721"/>
        <item x="2443"/>
        <item x="4794"/>
        <item x="2175"/>
        <item x="2743"/>
        <item x="1437"/>
        <item x="928"/>
        <item x="4267"/>
        <item x="4793"/>
        <item x="1135"/>
        <item x="4138"/>
        <item x="1568"/>
        <item x="1266"/>
        <item x="4792"/>
        <item x="501"/>
        <item x="3126"/>
        <item x="290"/>
        <item x="4791"/>
        <item x="1265"/>
        <item x="3438"/>
        <item x="500"/>
        <item x="3868"/>
        <item x="1436"/>
        <item x="499"/>
        <item x="2052"/>
        <item x="1435"/>
        <item x="701"/>
        <item x="1567"/>
        <item x="4790"/>
        <item x="3997"/>
        <item x="289"/>
        <item x="3262"/>
        <item x="1720"/>
        <item x="3678"/>
        <item x="3125"/>
        <item x="2742"/>
        <item x="4266"/>
        <item x="1566"/>
        <item x="545"/>
        <item x="3124"/>
        <item x="4137"/>
        <item x="2592"/>
        <item x="133"/>
        <item x="4562"/>
        <item x="2741"/>
        <item x="4136"/>
        <item x="288"/>
        <item x="3261"/>
        <item x="2740"/>
        <item x="287"/>
        <item x="2962"/>
        <item x="1322"/>
        <item x="2051"/>
        <item x="1719"/>
        <item x="3867"/>
        <item x="1611"/>
        <item x="2961"/>
        <item x="4523"/>
        <item x="950"/>
        <item x="4384"/>
        <item x="3820"/>
        <item x="3401"/>
        <item x="1901"/>
        <item x="3677"/>
        <item x="1718"/>
        <item x="286"/>
        <item x="2627"/>
        <item x="4383"/>
        <item x="1942"/>
        <item x="1321"/>
        <item x="4522"/>
        <item x="2591"/>
        <item x="3260"/>
        <item x="3123"/>
        <item x="3708"/>
        <item x="3819"/>
        <item x="4789"/>
        <item x="2960"/>
        <item x="4645"/>
        <item x="285"/>
        <item x="3818"/>
        <item x="700"/>
        <item x="3122"/>
        <item x="3676"/>
        <item x="4521"/>
        <item x="132"/>
        <item x="2313"/>
        <item x="1097"/>
        <item x="3817"/>
        <item x="2442"/>
        <item x="2739"/>
        <item x="3259"/>
        <item x="927"/>
        <item x="1096"/>
        <item x="3816"/>
        <item x="131"/>
        <item x="1434"/>
        <item x="926"/>
        <item x="4833"/>
        <item x="2174"/>
        <item x="699"/>
        <item x="3675"/>
        <item x="1433"/>
        <item x="498"/>
        <item x="2050"/>
        <item x="3140"/>
        <item x="2738"/>
        <item x="2626"/>
        <item x="4644"/>
        <item x="1565"/>
        <item x="3400"/>
        <item x="925"/>
        <item x="2590"/>
        <item x="3399"/>
        <item x="1095"/>
        <item x="4520"/>
        <item x="497"/>
        <item x="2959"/>
        <item x="2173"/>
        <item x="284"/>
        <item x="3000"/>
        <item x="1717"/>
        <item x="4135"/>
        <item x="2049"/>
        <item x="2737"/>
        <item x="4519"/>
        <item x="2589"/>
        <item x="1264"/>
        <item x="3526"/>
        <item x="3121"/>
        <item x="2958"/>
        <item x="1900"/>
        <item x="3996"/>
        <item x="3302"/>
        <item x="2172"/>
        <item x="130"/>
        <item x="4292"/>
        <item x="3120"/>
        <item x="4518"/>
        <item x="3815"/>
        <item x="2171"/>
        <item x="1094"/>
        <item x="496"/>
        <item x="924"/>
        <item x="1134"/>
        <item x="698"/>
        <item x="332"/>
        <item x="2170"/>
        <item x="923"/>
        <item x="4517"/>
        <item x="1263"/>
        <item x="4265"/>
        <item x="2790"/>
        <item x="2312"/>
        <item x="3995"/>
        <item x="922"/>
        <item x="1262"/>
        <item x="4382"/>
        <item x="1899"/>
        <item x="2441"/>
        <item x="697"/>
        <item x="3525"/>
        <item x="3814"/>
        <item x="921"/>
        <item x="1898"/>
        <item x="2169"/>
        <item x="3398"/>
        <item x="1564"/>
        <item x="495"/>
        <item x="1432"/>
        <item x="1897"/>
        <item x="3301"/>
        <item x="3397"/>
        <item x="4643"/>
        <item x="2200"/>
        <item x="2957"/>
        <item x="4154"/>
        <item x="3139"/>
        <item x="129"/>
        <item x="3994"/>
        <item x="3993"/>
        <item x="1896"/>
        <item x="1716"/>
        <item x="3674"/>
        <item x="1715"/>
        <item x="283"/>
        <item x="2168"/>
        <item x="128"/>
        <item x="2956"/>
        <item x="2311"/>
        <item x="920"/>
        <item x="4516"/>
        <item x="4642"/>
        <item x="3992"/>
        <item x="282"/>
        <item x="2310"/>
        <item x="281"/>
        <item x="3119"/>
        <item x="696"/>
        <item x="4381"/>
        <item x="4134"/>
        <item x="1431"/>
        <item x="2789"/>
        <item x="3258"/>
        <item x="2167"/>
        <item x="494"/>
        <item x="695"/>
        <item x="1093"/>
        <item x="127"/>
        <item x="1769"/>
        <item x="2999"/>
        <item x="3257"/>
        <item x="493"/>
        <item x="4264"/>
        <item x="4832"/>
        <item x="2955"/>
        <item x="2736"/>
        <item x="1714"/>
        <item x="280"/>
        <item x="694"/>
        <item x="2954"/>
        <item x="3991"/>
        <item x="1092"/>
        <item x="3118"/>
        <item x="1713"/>
        <item x="3117"/>
        <item x="1895"/>
        <item x="4788"/>
        <item x="1430"/>
        <item x="4263"/>
        <item x="919"/>
        <item x="3116"/>
        <item x="3115"/>
        <item x="1563"/>
        <item x="918"/>
        <item x="1894"/>
        <item x="3114"/>
        <item x="2625"/>
        <item x="4133"/>
        <item x="2953"/>
        <item x="917"/>
        <item x="3113"/>
        <item x="1712"/>
        <item x="4262"/>
        <item x="4153"/>
        <item x="2440"/>
        <item x="279"/>
        <item x="2483"/>
        <item x="3813"/>
        <item x="916"/>
        <item x="2048"/>
        <item x="1893"/>
        <item x="4787"/>
        <item x="3396"/>
        <item x="693"/>
        <item x="3256"/>
        <item x="4261"/>
        <item x="3395"/>
        <item x="2309"/>
        <item x="2952"/>
        <item x="739"/>
        <item x="2439"/>
        <item x="278"/>
        <item x="1261"/>
        <item x="915"/>
        <item x="3812"/>
        <item x="2438"/>
        <item x="1260"/>
        <item x="3990"/>
        <item x="2166"/>
        <item x="4260"/>
        <item x="3255"/>
        <item x="277"/>
        <item x="914"/>
        <item x="3989"/>
        <item x="3524"/>
        <item x="2047"/>
        <item x="2951"/>
        <item x="913"/>
        <item x="2950"/>
        <item x="2949"/>
        <item x="1091"/>
        <item x="3437"/>
        <item x="1320"/>
        <item x="3523"/>
        <item x="2948"/>
        <item x="492"/>
        <item x="3988"/>
        <item x="3112"/>
        <item x="912"/>
        <item x="1477"/>
        <item x="4132"/>
        <item x="911"/>
        <item x="3571"/>
        <item x="3254"/>
        <item x="4424"/>
        <item x="4515"/>
        <item x="491"/>
        <item x="4259"/>
        <item x="1711"/>
        <item x="692"/>
        <item x="738"/>
        <item x="490"/>
        <item x="3987"/>
        <item x="4131"/>
        <item x="2588"/>
        <item x="2308"/>
        <item x="126"/>
        <item x="3986"/>
        <item x="4130"/>
        <item x="3253"/>
        <item x="276"/>
        <item x="737"/>
        <item x="2947"/>
        <item x="910"/>
        <item x="3985"/>
        <item x="3252"/>
        <item x="736"/>
        <item x="1090"/>
        <item x="489"/>
        <item x="2338"/>
        <item x="1562"/>
        <item x="2437"/>
        <item x="909"/>
        <item x="1941"/>
        <item x="2307"/>
        <item x="2735"/>
        <item x="1892"/>
        <item x="4786"/>
        <item x="4514"/>
        <item x="1561"/>
        <item x="4561"/>
        <item x="4129"/>
        <item x="691"/>
        <item x="908"/>
        <item x="907"/>
        <item x="4377"/>
        <item x="4128"/>
        <item x="4376"/>
        <item x="2946"/>
        <item x="1710"/>
        <item x="690"/>
        <item x="2945"/>
        <item x="3251"/>
        <item x="1560"/>
        <item x="1891"/>
        <item x="1709"/>
        <item x="689"/>
        <item x="2587"/>
        <item x="1708"/>
        <item x="1559"/>
        <item x="488"/>
        <item x="125"/>
        <item x="3111"/>
        <item x="3250"/>
        <item x="1890"/>
        <item x="4641"/>
        <item x="2944"/>
        <item x="2943"/>
        <item x="3110"/>
        <item x="1940"/>
        <item x="4258"/>
        <item x="2942"/>
        <item x="2586"/>
        <item x="2436"/>
        <item x="4640"/>
        <item x="906"/>
        <item x="3984"/>
        <item x="688"/>
        <item x="2337"/>
        <item x="1259"/>
        <item x="2435"/>
        <item x="3811"/>
        <item x="2734"/>
        <item x="1558"/>
        <item x="3394"/>
        <item x="275"/>
        <item x="4375"/>
        <item x="2941"/>
        <item x="2585"/>
        <item x="274"/>
        <item x="1707"/>
        <item x="487"/>
        <item x="4785"/>
        <item x="1089"/>
        <item x="2940"/>
        <item x="1889"/>
        <item x="4257"/>
        <item x="2584"/>
        <item x="273"/>
        <item x="1888"/>
        <item x="2306"/>
        <item x="2165"/>
        <item x="486"/>
        <item x="2939"/>
        <item x="124"/>
        <item x="544"/>
        <item x="3109"/>
        <item x="2733"/>
        <item x="1706"/>
        <item x="2046"/>
        <item x="1429"/>
        <item x="2938"/>
        <item x="3810"/>
        <item x="2305"/>
        <item x="4374"/>
        <item x="2045"/>
        <item x="2434"/>
        <item x="2583"/>
        <item x="1887"/>
        <item x="3673"/>
        <item x="3249"/>
        <item x="2433"/>
        <item x="1557"/>
        <item x="1886"/>
        <item x="949"/>
        <item x="123"/>
        <item x="3809"/>
        <item x="4682"/>
        <item x="1088"/>
        <item x="4373"/>
        <item x="2937"/>
        <item x="4031"/>
        <item x="2044"/>
        <item x="4513"/>
        <item x="272"/>
        <item x="1087"/>
        <item x="3808"/>
        <item x="2164"/>
        <item x="1428"/>
        <item x="905"/>
        <item x="687"/>
        <item x="3807"/>
        <item x="2936"/>
        <item x="271"/>
        <item x="3672"/>
        <item x="3436"/>
        <item x="1885"/>
        <item x="4256"/>
        <item x="2935"/>
        <item x="3983"/>
        <item x="4784"/>
        <item x="3108"/>
        <item x="1258"/>
        <item x="3982"/>
        <item x="904"/>
        <item x="1884"/>
        <item x="2432"/>
        <item x="2934"/>
        <item x="1883"/>
        <item x="1086"/>
        <item x="3393"/>
        <item x="1085"/>
        <item x="3806"/>
        <item x="2998"/>
        <item x="2732"/>
        <item x="1556"/>
        <item x="3981"/>
        <item x="3107"/>
        <item x="3980"/>
        <item x="1084"/>
        <item x="1257"/>
        <item x="4127"/>
        <item x="686"/>
        <item x="122"/>
        <item x="1256"/>
        <item x="2043"/>
        <item x="2163"/>
        <item x="1555"/>
        <item x="2933"/>
        <item x="2042"/>
        <item x="2932"/>
        <item x="3392"/>
        <item x="543"/>
        <item x="3866"/>
        <item x="1882"/>
        <item x="3248"/>
        <item x="121"/>
        <item x="2431"/>
        <item x="3671"/>
        <item x="1939"/>
        <item x="2931"/>
        <item x="485"/>
        <item x="1133"/>
        <item x="3979"/>
        <item x="1554"/>
        <item x="1881"/>
        <item x="4372"/>
        <item x="685"/>
        <item x="1880"/>
        <item x="3391"/>
        <item x="4512"/>
        <item x="1553"/>
        <item x="1879"/>
        <item x="4783"/>
        <item x="4255"/>
        <item x="4639"/>
        <item x="684"/>
        <item x="3247"/>
        <item x="2304"/>
        <item x="2430"/>
        <item x="3246"/>
        <item x="1878"/>
        <item x="1427"/>
        <item x="1552"/>
        <item x="3805"/>
        <item x="2041"/>
        <item x="1877"/>
        <item x="4782"/>
        <item x="683"/>
        <item x="4126"/>
        <item x="903"/>
        <item x="4781"/>
        <item x="4125"/>
        <item x="902"/>
        <item x="2624"/>
        <item x="2303"/>
        <item x="484"/>
        <item x="3670"/>
        <item x="901"/>
        <item x="2582"/>
        <item x="270"/>
        <item x="4254"/>
        <item x="1255"/>
        <item x="1551"/>
        <item x="3978"/>
        <item x="1254"/>
        <item x="900"/>
        <item x="2072"/>
        <item x="1426"/>
        <item x="4780"/>
        <item x="1083"/>
        <item x="2040"/>
        <item x="1876"/>
        <item x="899"/>
        <item x="4779"/>
        <item x="898"/>
        <item x="331"/>
        <item x="3977"/>
        <item x="3804"/>
        <item x="1875"/>
        <item x="2581"/>
        <item x="2930"/>
        <item x="2731"/>
        <item x="330"/>
        <item x="1253"/>
        <item x="3522"/>
        <item x="1938"/>
        <item x="2730"/>
        <item x="3976"/>
        <item x="735"/>
        <item x="897"/>
        <item x="2729"/>
        <item x="4560"/>
        <item x="3975"/>
        <item x="2162"/>
        <item x="2302"/>
        <item x="4152"/>
        <item x="4638"/>
        <item x="896"/>
        <item x="895"/>
        <item x="3974"/>
        <item x="2929"/>
        <item x="1705"/>
        <item x="2429"/>
        <item x="4511"/>
        <item x="4371"/>
        <item x="682"/>
        <item x="1550"/>
        <item x="1704"/>
        <item x="2928"/>
        <item x="2301"/>
        <item x="3106"/>
        <item x="1082"/>
        <item x="3973"/>
        <item x="1874"/>
        <item x="3972"/>
        <item x="1081"/>
        <item x="1873"/>
        <item x="894"/>
        <item x="2300"/>
        <item x="1080"/>
        <item x="1425"/>
        <item x="4124"/>
        <item x="1703"/>
        <item x="2927"/>
        <item x="1872"/>
        <item x="3865"/>
        <item x="893"/>
        <item x="3971"/>
        <item x="2926"/>
        <item x="1079"/>
        <item x="4123"/>
        <item x="2925"/>
        <item x="4778"/>
        <item x="3521"/>
        <item x="2161"/>
        <item x="3390"/>
        <item x="1871"/>
        <item x="4777"/>
        <item x="892"/>
        <item x="2728"/>
        <item x="178"/>
        <item x="4370"/>
        <item x="4637"/>
        <item x="4423"/>
        <item x="1870"/>
        <item x="1424"/>
        <item x="2428"/>
        <item x="1252"/>
        <item x="3669"/>
        <item x="1937"/>
        <item x="2299"/>
        <item x="3389"/>
        <item x="4253"/>
        <item x="4369"/>
        <item x="891"/>
        <item x="1078"/>
        <item x="2924"/>
        <item x="1869"/>
        <item x="1702"/>
        <item x="1319"/>
        <item x="890"/>
        <item x="681"/>
        <item x="3970"/>
        <item x="483"/>
        <item x="3105"/>
        <item x="4252"/>
        <item x="3969"/>
        <item x="2923"/>
        <item x="1077"/>
        <item x="680"/>
        <item x="2298"/>
        <item x="4122"/>
        <item x="3803"/>
        <item x="2160"/>
        <item x="4121"/>
        <item x="2427"/>
        <item x="2297"/>
        <item x="734"/>
        <item x="482"/>
        <item x="2922"/>
        <item x="1423"/>
        <item x="1936"/>
        <item x="1132"/>
        <item x="3968"/>
        <item x="4510"/>
        <item x="3388"/>
        <item x="3245"/>
        <item x="2039"/>
        <item x="4776"/>
        <item x="4368"/>
        <item x="2921"/>
        <item x="3104"/>
        <item x="3435"/>
        <item x="1868"/>
        <item x="3668"/>
        <item x="3802"/>
        <item x="889"/>
        <item x="2727"/>
        <item x="3103"/>
        <item x="120"/>
        <item x="2920"/>
        <item x="1701"/>
        <item x="4120"/>
        <item x="3967"/>
        <item x="1422"/>
        <item x="1251"/>
        <item x="3387"/>
        <item x="269"/>
        <item x="2580"/>
        <item x="2997"/>
        <item x="3966"/>
        <item x="3965"/>
        <item x="1318"/>
        <item x="2919"/>
        <item x="4251"/>
        <item x="3964"/>
        <item x="268"/>
        <item x="3963"/>
        <item x="1549"/>
        <item x="1867"/>
        <item x="2579"/>
        <item x="4636"/>
        <item x="4635"/>
        <item x="1421"/>
        <item x="4775"/>
        <item x="888"/>
        <item x="1420"/>
        <item x="1700"/>
        <item x="2578"/>
        <item x="267"/>
        <item x="3102"/>
        <item x="2918"/>
        <item x="4634"/>
        <item x="4250"/>
        <item x="887"/>
        <item x="3244"/>
        <item x="2726"/>
        <item x="2038"/>
        <item x="886"/>
        <item x="119"/>
        <item x="2296"/>
        <item x="679"/>
        <item x="2917"/>
        <item x="885"/>
        <item x="884"/>
        <item x="4633"/>
        <item x="1250"/>
        <item x="4119"/>
        <item x="118"/>
        <item x="1419"/>
        <item x="1866"/>
        <item x="2037"/>
        <item x="3864"/>
        <item x="4249"/>
        <item x="4367"/>
        <item x="1865"/>
        <item x="117"/>
        <item x="3243"/>
        <item x="1249"/>
        <item x="3962"/>
        <item x="3242"/>
        <item x="4632"/>
        <item x="1699"/>
        <item x="3961"/>
        <item x="883"/>
        <item x="678"/>
        <item x="481"/>
        <item x="3101"/>
        <item x="882"/>
        <item x="3960"/>
        <item x="1864"/>
        <item x="1418"/>
        <item x="4248"/>
        <item x="4366"/>
        <item x="3801"/>
        <item x="2036"/>
        <item x="3959"/>
        <item x="3386"/>
        <item x="1076"/>
        <item x="3667"/>
        <item x="116"/>
        <item x="2159"/>
        <item x="1248"/>
        <item x="3666"/>
        <item x="4247"/>
        <item x="1698"/>
        <item x="1863"/>
        <item x="677"/>
        <item x="3100"/>
        <item x="480"/>
        <item x="3958"/>
        <item x="1548"/>
        <item x="1417"/>
        <item x="4681"/>
        <item x="3434"/>
        <item x="881"/>
        <item x="2426"/>
        <item x="1862"/>
        <item x="2295"/>
        <item x="3957"/>
        <item x="3800"/>
        <item x="2425"/>
        <item x="1861"/>
        <item x="880"/>
        <item x="3956"/>
        <item x="3099"/>
        <item x="2916"/>
        <item x="676"/>
        <item x="1547"/>
        <item x="2424"/>
        <item x="3098"/>
        <item x="4246"/>
        <item x="2915"/>
        <item x="1697"/>
        <item x="2914"/>
        <item x="1416"/>
        <item x="675"/>
        <item x="3385"/>
        <item x="3799"/>
        <item x="1415"/>
        <item x="1860"/>
        <item x="266"/>
        <item x="3955"/>
        <item x="3665"/>
        <item x="4245"/>
        <item x="3520"/>
        <item x="2725"/>
        <item x="1414"/>
        <item x="3954"/>
        <item x="4365"/>
        <item x="3798"/>
        <item x="4244"/>
        <item x="674"/>
        <item x="1546"/>
        <item x="1476"/>
        <item x="115"/>
        <item x="2035"/>
        <item x="114"/>
        <item x="4774"/>
        <item x="4118"/>
        <item x="479"/>
        <item x="265"/>
        <item x="2577"/>
        <item x="2576"/>
        <item x="3384"/>
        <item x="3953"/>
        <item x="1859"/>
        <item x="4117"/>
        <item x="3707"/>
        <item x="1413"/>
        <item x="4631"/>
        <item x="113"/>
        <item x="4364"/>
        <item x="3383"/>
        <item x="112"/>
        <item x="3664"/>
        <item x="3241"/>
        <item x="478"/>
        <item x="3797"/>
        <item x="3952"/>
        <item x="3951"/>
        <item x="4509"/>
        <item x="2034"/>
        <item x="2033"/>
        <item x="1858"/>
        <item x="4116"/>
        <item x="3097"/>
        <item x="1075"/>
        <item x="673"/>
        <item x="2913"/>
        <item x="4243"/>
        <item x="1247"/>
        <item x="948"/>
        <item x="477"/>
        <item x="4363"/>
        <item x="1074"/>
        <item x="2912"/>
        <item x="2032"/>
        <item x="3796"/>
        <item x="1857"/>
        <item x="1696"/>
        <item x="2294"/>
        <item x="2423"/>
        <item x="2158"/>
        <item x="4773"/>
        <item x="879"/>
        <item x="1545"/>
        <item x="476"/>
        <item x="2724"/>
        <item x="2031"/>
        <item x="2911"/>
        <item x="2071"/>
        <item x="4362"/>
        <item x="111"/>
        <item x="475"/>
        <item x="2723"/>
        <item x="2422"/>
        <item x="1856"/>
        <item x="4242"/>
        <item x="3096"/>
        <item x="1544"/>
        <item x="1855"/>
        <item x="3519"/>
        <item x="3518"/>
        <item x="2788"/>
        <item x="4241"/>
        <item x="474"/>
        <item x="2030"/>
        <item x="1317"/>
        <item x="3950"/>
        <item x="4240"/>
        <item x="2157"/>
        <item x="1768"/>
        <item x="473"/>
        <item x="672"/>
        <item x="4772"/>
        <item x="2910"/>
        <item x="1854"/>
        <item x="4239"/>
        <item x="264"/>
        <item x="3663"/>
        <item x="3517"/>
        <item x="4508"/>
        <item x="1412"/>
        <item x="110"/>
        <item x="3949"/>
        <item x="3516"/>
        <item x="4238"/>
        <item x="2623"/>
        <item x="3948"/>
        <item x="671"/>
        <item x="3382"/>
        <item x="2421"/>
        <item x="4771"/>
        <item x="2156"/>
        <item x="2909"/>
        <item x="2155"/>
        <item x="4237"/>
        <item x="1695"/>
        <item x="3706"/>
        <item x="1853"/>
        <item x="542"/>
        <item x="3240"/>
        <item x="4770"/>
        <item x="263"/>
        <item x="1935"/>
        <item x="1543"/>
        <item x="3095"/>
        <item x="3947"/>
        <item x="2293"/>
        <item x="1852"/>
        <item x="2420"/>
        <item x="1411"/>
        <item x="3662"/>
        <item x="1246"/>
        <item x="1851"/>
        <item x="2622"/>
        <item x="3515"/>
        <item x="878"/>
        <item x="2722"/>
        <item x="2908"/>
        <item x="472"/>
        <item x="1850"/>
        <item x="2787"/>
        <item x="2029"/>
        <item x="4507"/>
        <item x="3661"/>
        <item x="4115"/>
        <item x="4506"/>
        <item x="4630"/>
        <item x="3094"/>
        <item x="877"/>
        <item x="3946"/>
        <item x="4361"/>
        <item x="1849"/>
        <item x="471"/>
        <item x="2575"/>
        <item x="2907"/>
        <item x="3945"/>
        <item x="1694"/>
        <item x="2574"/>
        <item x="4114"/>
        <item x="3514"/>
        <item x="470"/>
        <item x="4236"/>
        <item x="670"/>
        <item x="669"/>
        <item x="3944"/>
        <item x="3943"/>
        <item x="2028"/>
        <item x="4151"/>
        <item x="876"/>
        <item x="3093"/>
        <item x="875"/>
        <item x="1073"/>
        <item x="469"/>
        <item x="3570"/>
        <item x="2906"/>
        <item x="4235"/>
        <item x="2027"/>
        <item x="3942"/>
        <item x="4113"/>
        <item x="4234"/>
        <item x="2419"/>
        <item x="3941"/>
        <item x="4112"/>
        <item x="2026"/>
        <item x="2905"/>
        <item x="109"/>
        <item x="468"/>
        <item x="1072"/>
        <item x="1610"/>
        <item x="3660"/>
        <item x="1475"/>
        <item x="108"/>
        <item x="3381"/>
        <item x="2573"/>
        <item x="1410"/>
        <item x="2721"/>
        <item x="1848"/>
        <item x="329"/>
        <item x="2904"/>
        <item x="1245"/>
        <item x="3795"/>
        <item x="3092"/>
        <item x="1847"/>
        <item x="1071"/>
        <item x="668"/>
        <item x="874"/>
        <item x="2720"/>
        <item x="733"/>
        <item x="1846"/>
        <item x="4505"/>
        <item x="3940"/>
        <item x="873"/>
        <item x="2025"/>
        <item x="2719"/>
        <item x="4111"/>
        <item x="467"/>
        <item x="1409"/>
        <item x="3239"/>
        <item x="1542"/>
        <item x="3939"/>
        <item x="466"/>
        <item x="2996"/>
        <item x="3659"/>
        <item x="3091"/>
        <item x="2024"/>
        <item x="465"/>
        <item x="3090"/>
        <item x="3658"/>
        <item x="667"/>
        <item x="3657"/>
        <item x="3938"/>
        <item x="2903"/>
        <item x="666"/>
        <item x="1244"/>
        <item x="2718"/>
        <item x="1845"/>
        <item x="2023"/>
        <item x="1243"/>
        <item x="2902"/>
        <item x="872"/>
        <item x="3300"/>
        <item x="464"/>
        <item x="2070"/>
        <item x="2995"/>
        <item x="1844"/>
        <item x="2901"/>
        <item x="3705"/>
        <item x="2621"/>
        <item x="1242"/>
        <item x="4629"/>
        <item x="3937"/>
        <item x="4422"/>
        <item x="2022"/>
        <item x="1474"/>
        <item x="665"/>
        <item x="1693"/>
        <item x="664"/>
        <item x="4628"/>
        <item x="2786"/>
        <item x="3513"/>
        <item x="1843"/>
        <item x="3433"/>
        <item x="1842"/>
        <item x="1316"/>
        <item x="947"/>
        <item x="2717"/>
        <item x="3138"/>
        <item x="1408"/>
        <item x="3936"/>
        <item x="4769"/>
        <item x="4768"/>
        <item x="2900"/>
        <item x="1241"/>
        <item x="1407"/>
        <item x="2154"/>
        <item x="463"/>
        <item x="1841"/>
        <item x="1240"/>
        <item x="663"/>
        <item x="3089"/>
        <item x="1692"/>
        <item x="1840"/>
        <item x="462"/>
        <item x="2572"/>
        <item x="2899"/>
        <item x="1406"/>
        <item x="2021"/>
        <item x="1405"/>
        <item x="2571"/>
        <item x="3935"/>
        <item x="4233"/>
        <item x="4110"/>
        <item x="1541"/>
        <item x="4232"/>
        <item x="3794"/>
        <item x="262"/>
        <item x="2716"/>
        <item x="1070"/>
        <item x="732"/>
        <item x="4231"/>
        <item x="3380"/>
        <item x="3934"/>
        <item x="662"/>
        <item x="2292"/>
        <item x="2418"/>
        <item x="871"/>
        <item x="2715"/>
        <item x="3432"/>
        <item x="4230"/>
        <item x="870"/>
        <item x="3933"/>
        <item x="4229"/>
        <item x="1069"/>
        <item x="2291"/>
        <item x="869"/>
        <item x="4627"/>
        <item x="4680"/>
        <item x="2153"/>
        <item x="3379"/>
        <item x="1691"/>
        <item x="4030"/>
        <item x="2570"/>
        <item x="3378"/>
        <item x="1540"/>
        <item x="2714"/>
        <item x="107"/>
        <item x="4228"/>
        <item x="2713"/>
        <item x="4109"/>
        <item x="2152"/>
        <item x="1068"/>
        <item x="661"/>
        <item x="3377"/>
        <item x="461"/>
        <item x="4108"/>
        <item x="4767"/>
        <item x="3376"/>
        <item x="3375"/>
        <item x="2290"/>
        <item x="946"/>
        <item x="1404"/>
        <item x="1403"/>
        <item x="3932"/>
        <item x="2569"/>
        <item x="3238"/>
        <item x="2151"/>
        <item x="2898"/>
        <item x="868"/>
        <item x="4227"/>
        <item x="1067"/>
        <item x="2020"/>
        <item x="1239"/>
        <item x="3569"/>
        <item x="3793"/>
        <item x="2568"/>
        <item x="3374"/>
        <item x="660"/>
        <item x="1066"/>
        <item x="1131"/>
        <item x="3792"/>
        <item x="3088"/>
        <item x="2289"/>
        <item x="3931"/>
        <item x="1402"/>
        <item x="1539"/>
        <item x="659"/>
        <item x="1238"/>
        <item x="2567"/>
        <item x="3930"/>
        <item x="2288"/>
        <item x="658"/>
        <item x="1839"/>
        <item x="4504"/>
        <item x="106"/>
        <item x="3137"/>
        <item x="867"/>
        <item x="4766"/>
        <item x="2019"/>
        <item x="2566"/>
        <item x="1609"/>
        <item x="261"/>
        <item x="657"/>
        <item x="1690"/>
        <item x="4107"/>
        <item x="105"/>
        <item x="260"/>
        <item x="3929"/>
        <item x="2199"/>
        <item x="460"/>
        <item x="1838"/>
        <item x="1065"/>
        <item x="1064"/>
        <item x="3087"/>
        <item x="4503"/>
        <item x="2565"/>
        <item x="1837"/>
        <item x="4765"/>
        <item x="1063"/>
        <item x="656"/>
        <item x="866"/>
        <item x="3086"/>
        <item x="4106"/>
        <item x="2564"/>
        <item x="4226"/>
        <item x="459"/>
        <item x="1062"/>
        <item x="4764"/>
        <item x="1836"/>
        <item x="3085"/>
        <item x="1689"/>
        <item x="4105"/>
        <item x="1608"/>
        <item x="3928"/>
        <item x="259"/>
        <item x="655"/>
        <item x="4225"/>
        <item x="865"/>
        <item x="2287"/>
        <item x="2150"/>
        <item x="4150"/>
        <item x="864"/>
        <item x="2712"/>
        <item x="2897"/>
        <item x="3084"/>
        <item x="1237"/>
        <item x="4104"/>
        <item x="3083"/>
        <item x="1688"/>
        <item x="863"/>
        <item x="1934"/>
        <item x="3656"/>
        <item x="1236"/>
        <item x="3373"/>
        <item x="2018"/>
        <item x="2563"/>
        <item x="3568"/>
        <item x="258"/>
        <item x="2417"/>
        <item x="3237"/>
        <item x="2896"/>
        <item x="862"/>
        <item x="4103"/>
        <item x="2017"/>
        <item x="2711"/>
        <item x="3655"/>
        <item x="4224"/>
        <item x="2416"/>
        <item x="1835"/>
        <item x="3567"/>
        <item x="861"/>
        <item x="2895"/>
        <item x="860"/>
        <item x="1235"/>
        <item x="859"/>
        <item x="1834"/>
        <item x="2894"/>
        <item x="2149"/>
        <item x="1401"/>
        <item x="4559"/>
        <item x="3082"/>
        <item x="2710"/>
        <item x="4763"/>
        <item x="858"/>
        <item x="3236"/>
        <item x="3081"/>
        <item x="1767"/>
        <item x="4762"/>
        <item x="2286"/>
        <item x="328"/>
        <item x="2893"/>
        <item x="3235"/>
        <item x="3791"/>
        <item x="3372"/>
        <item x="1833"/>
        <item x="3654"/>
        <item x="3512"/>
        <item x="3790"/>
        <item x="4102"/>
        <item x="2709"/>
        <item x="2285"/>
        <item x="3927"/>
        <item x="3080"/>
        <item x="4502"/>
        <item x="4831"/>
        <item x="654"/>
        <item x="458"/>
        <item x="4501"/>
        <item x="1234"/>
        <item x="3511"/>
        <item x="4761"/>
        <item x="4500"/>
        <item x="3926"/>
        <item x="1061"/>
        <item x="2562"/>
        <item x="1315"/>
        <item x="457"/>
        <item x="3510"/>
        <item x="2708"/>
        <item x="2415"/>
        <item x="2892"/>
        <item x="3653"/>
        <item x="257"/>
        <item x="2284"/>
        <item x="857"/>
        <item x="177"/>
        <item x="2891"/>
        <item x="2016"/>
        <item x="2707"/>
        <item x="3234"/>
        <item x="4101"/>
        <item x="2706"/>
        <item x="1538"/>
        <item x="2015"/>
        <item x="4499"/>
        <item x="3925"/>
        <item x="1687"/>
        <item x="1233"/>
        <item x="2414"/>
        <item x="653"/>
        <item x="2283"/>
        <item x="104"/>
        <item x="2705"/>
        <item x="3371"/>
        <item x="652"/>
        <item x="856"/>
        <item x="2890"/>
        <item x="2561"/>
        <item x="2704"/>
        <item x="4679"/>
        <item x="855"/>
        <item x="3079"/>
        <item x="1232"/>
        <item x="456"/>
        <item x="2014"/>
        <item x="2282"/>
        <item x="455"/>
        <item x="1314"/>
        <item x="1473"/>
        <item x="3078"/>
        <item x="4760"/>
        <item x="3924"/>
        <item x="256"/>
        <item x="4149"/>
        <item x="4223"/>
        <item x="2413"/>
        <item x="255"/>
        <item x="454"/>
        <item x="4626"/>
        <item x="3509"/>
        <item x="3789"/>
        <item x="1832"/>
        <item x="2889"/>
        <item x="854"/>
        <item x="1933"/>
        <item x="541"/>
        <item x="3077"/>
        <item x="4222"/>
        <item x="1400"/>
        <item x="254"/>
        <item x="1060"/>
        <item x="4759"/>
        <item x="3076"/>
        <item x="2412"/>
        <item x="103"/>
        <item x="3704"/>
        <item x="2888"/>
        <item x="2411"/>
        <item x="1231"/>
        <item x="453"/>
        <item x="2560"/>
        <item x="2281"/>
        <item x="102"/>
        <item x="3075"/>
        <item x="3788"/>
        <item x="452"/>
        <item x="4625"/>
        <item x="2887"/>
        <item x="253"/>
        <item x="4100"/>
        <item x="2482"/>
        <item x="4498"/>
        <item x="853"/>
        <item x="3923"/>
        <item x="2886"/>
        <item x="1059"/>
        <item x="2280"/>
        <item x="3863"/>
        <item x="3370"/>
        <item x="3233"/>
        <item x="3232"/>
        <item x="651"/>
        <item x="1831"/>
        <item x="1230"/>
        <item x="3231"/>
        <item x="1058"/>
        <item x="4221"/>
        <item x="3922"/>
        <item x="1830"/>
        <item x="4558"/>
        <item x="852"/>
        <item x="3652"/>
        <item x="3369"/>
        <item x="1686"/>
        <item x="2481"/>
        <item x="3787"/>
        <item x="1057"/>
        <item x="4678"/>
        <item x="252"/>
        <item x="3230"/>
        <item x="4220"/>
        <item x="3074"/>
        <item x="2013"/>
        <item x="650"/>
        <item x="1685"/>
        <item x="101"/>
        <item x="4219"/>
        <item x="4218"/>
        <item x="2279"/>
        <item x="3368"/>
        <item x="851"/>
        <item x="4217"/>
        <item x="4758"/>
        <item x="3229"/>
        <item x="3786"/>
        <item x="1056"/>
        <item x="3566"/>
        <item x="850"/>
        <item x="3862"/>
        <item x="649"/>
        <item x="3921"/>
        <item x="1229"/>
        <item x="2885"/>
        <item x="2559"/>
        <item x="2012"/>
        <item x="1228"/>
        <item x="2884"/>
        <item x="4421"/>
        <item x="4099"/>
        <item x="1055"/>
        <item x="4216"/>
        <item x="1684"/>
        <item x="3651"/>
        <item x="1054"/>
        <item x="4420"/>
        <item x="451"/>
        <item x="3920"/>
        <item x="450"/>
        <item x="3367"/>
        <item x="3785"/>
        <item x="449"/>
        <item x="4215"/>
        <item x="3508"/>
        <item x="3784"/>
        <item x="1683"/>
        <item x="4624"/>
        <item x="448"/>
        <item x="849"/>
        <item x="1932"/>
        <item x="2883"/>
        <item x="2011"/>
        <item x="4497"/>
        <item x="2410"/>
        <item x="3507"/>
        <item x="1829"/>
        <item x="4214"/>
        <item x="848"/>
        <item x="1053"/>
        <item x="3073"/>
        <item x="1682"/>
        <item x="2558"/>
        <item x="3861"/>
        <item x="2409"/>
        <item x="1227"/>
        <item x="2148"/>
        <item x="327"/>
        <item x="3506"/>
        <item x="1052"/>
        <item x="2557"/>
        <item x="847"/>
        <item x="100"/>
        <item x="3228"/>
        <item x="1051"/>
        <item x="2882"/>
        <item x="3919"/>
        <item x="3783"/>
        <item x="1828"/>
        <item x="251"/>
        <item x="447"/>
        <item x="3650"/>
        <item x="4623"/>
        <item x="3505"/>
        <item x="3649"/>
        <item x="846"/>
        <item x="1537"/>
        <item x="4098"/>
        <item x="446"/>
        <item x="2408"/>
        <item x="845"/>
        <item x="3504"/>
        <item x="1827"/>
        <item x="250"/>
        <item x="3918"/>
        <item x="445"/>
        <item x="648"/>
        <item x="3782"/>
        <item x="2147"/>
        <item x="3227"/>
        <item x="444"/>
        <item x="2407"/>
        <item x="4757"/>
        <item x="99"/>
        <item x="4756"/>
        <item x="2406"/>
        <item x="3648"/>
        <item x="1226"/>
        <item x="1313"/>
        <item x="4496"/>
        <item x="4755"/>
        <item x="2146"/>
        <item x="2881"/>
        <item x="2405"/>
        <item x="4097"/>
        <item x="1826"/>
        <item x="4213"/>
        <item x="443"/>
        <item x="844"/>
        <item x="249"/>
        <item x="1050"/>
        <item x="4622"/>
        <item x="3647"/>
        <item x="843"/>
        <item x="3781"/>
        <item x="1225"/>
        <item x="4495"/>
        <item x="2703"/>
        <item x="4394"/>
        <item x="3780"/>
        <item x="3917"/>
        <item x="3503"/>
        <item x="326"/>
        <item x="3916"/>
        <item x="1049"/>
        <item x="4754"/>
        <item x="4494"/>
        <item x="4096"/>
        <item x="442"/>
        <item x="2145"/>
        <item x="1224"/>
        <item x="3502"/>
        <item x="3646"/>
        <item x="1048"/>
        <item x="540"/>
        <item x="1536"/>
        <item x="2278"/>
        <item x="1681"/>
        <item x="2880"/>
        <item x="4212"/>
        <item x="3072"/>
        <item x="2144"/>
        <item x="4095"/>
        <item x="4493"/>
        <item x="1223"/>
        <item x="3779"/>
        <item x="3226"/>
        <item x="98"/>
        <item x="2879"/>
        <item x="4211"/>
        <item x="3366"/>
        <item x="1535"/>
        <item x="2404"/>
        <item x="3645"/>
        <item x="3501"/>
        <item x="3071"/>
        <item x="1047"/>
        <item x="97"/>
        <item x="2702"/>
        <item x="4753"/>
        <item x="2878"/>
        <item x="2701"/>
        <item x="4393"/>
        <item x="4094"/>
        <item x="4492"/>
        <item x="2877"/>
        <item x="1680"/>
        <item x="4491"/>
        <item x="1825"/>
        <item x="2277"/>
        <item x="2556"/>
        <item x="4752"/>
        <item x="4751"/>
        <item x="248"/>
        <item x="3431"/>
        <item x="3915"/>
        <item x="647"/>
        <item x="1679"/>
        <item x="96"/>
        <item x="1399"/>
        <item x="3225"/>
        <item x="1678"/>
        <item x="3430"/>
        <item x="3778"/>
        <item x="646"/>
        <item x="4621"/>
        <item x="2403"/>
        <item x="441"/>
        <item x="2876"/>
        <item x="3644"/>
        <item x="2402"/>
        <item x="95"/>
        <item x="3365"/>
        <item x="1046"/>
        <item x="4750"/>
        <item x="94"/>
        <item x="842"/>
        <item x="4620"/>
        <item x="4749"/>
        <item x="1607"/>
        <item x="4210"/>
        <item x="1824"/>
        <item x="841"/>
        <item x="3914"/>
        <item x="4392"/>
        <item x="2276"/>
        <item x="645"/>
        <item x="247"/>
        <item x="3224"/>
        <item x="3364"/>
        <item x="93"/>
        <item x="1677"/>
        <item x="4209"/>
        <item x="2143"/>
        <item x="3703"/>
        <item x="3777"/>
        <item x="644"/>
        <item x="440"/>
        <item x="3363"/>
        <item x="2875"/>
        <item x="2010"/>
        <item x="2275"/>
        <item x="92"/>
        <item x="2874"/>
        <item x="2142"/>
        <item x="2009"/>
        <item x="91"/>
        <item x="2700"/>
        <item x="439"/>
        <item x="4093"/>
        <item x="1398"/>
        <item x="2401"/>
        <item x="1222"/>
        <item x="2873"/>
        <item x="4360"/>
        <item x="4748"/>
        <item x="2008"/>
        <item x="2141"/>
        <item x="2872"/>
        <item x="2400"/>
        <item x="1676"/>
        <item x="2007"/>
        <item x="2699"/>
        <item x="3565"/>
        <item x="1221"/>
        <item x="2274"/>
        <item x="2555"/>
        <item x="3070"/>
        <item x="2871"/>
        <item x="3702"/>
        <item x="90"/>
        <item x="1534"/>
        <item x="246"/>
        <item x="1675"/>
        <item x="4208"/>
        <item x="89"/>
        <item x="88"/>
        <item x="2870"/>
        <item x="87"/>
        <item x="643"/>
        <item x="4092"/>
        <item x="2273"/>
        <item x="642"/>
        <item x="86"/>
        <item x="4619"/>
        <item x="1220"/>
        <item x="2869"/>
        <item x="2006"/>
        <item x="2399"/>
        <item x="2554"/>
        <item x="3913"/>
        <item x="2868"/>
        <item x="3223"/>
        <item x="1130"/>
        <item x="2398"/>
        <item x="3701"/>
        <item x="641"/>
        <item x="1823"/>
        <item x="176"/>
        <item x="1045"/>
        <item x="840"/>
        <item x="3362"/>
        <item x="4618"/>
        <item x="3776"/>
        <item x="839"/>
        <item x="2553"/>
        <item x="1822"/>
        <item x="640"/>
        <item x="1397"/>
        <item x="838"/>
        <item x="2698"/>
        <item x="3361"/>
        <item x="3643"/>
        <item x="2140"/>
        <item x="837"/>
        <item x="4747"/>
        <item x="4207"/>
        <item x="438"/>
        <item x="3912"/>
        <item x="1472"/>
        <item x="2005"/>
        <item x="175"/>
        <item x="1312"/>
        <item x="245"/>
        <item x="437"/>
        <item x="1219"/>
        <item x="85"/>
        <item x="1821"/>
        <item x="639"/>
        <item x="3360"/>
        <item x="2004"/>
        <item x="2867"/>
        <item x="1674"/>
        <item x="4359"/>
        <item x="638"/>
        <item x="3500"/>
        <item x="2697"/>
        <item x="3642"/>
        <item x="3069"/>
        <item x="4358"/>
        <item x="637"/>
        <item x="174"/>
        <item x="2866"/>
        <item x="1396"/>
        <item x="3359"/>
        <item x="3499"/>
        <item x="636"/>
        <item x="4091"/>
        <item x="3911"/>
        <item x="1673"/>
        <item x="1218"/>
        <item x="1533"/>
        <item x="2272"/>
        <item x="173"/>
        <item x="3498"/>
        <item x="2139"/>
        <item x="4617"/>
        <item x="4090"/>
        <item x="172"/>
        <item x="1395"/>
        <item x="1217"/>
        <item x="244"/>
        <item x="4206"/>
        <item x="2865"/>
        <item x="836"/>
        <item x="1820"/>
        <item x="3068"/>
        <item x="4746"/>
        <item x="2552"/>
        <item x="2864"/>
        <item x="2271"/>
        <item x="3641"/>
        <item x="4205"/>
        <item x="3775"/>
        <item x="171"/>
        <item x="1532"/>
        <item x="2003"/>
        <item x="3640"/>
        <item x="1819"/>
        <item x="635"/>
        <item x="4357"/>
        <item x="2002"/>
        <item x="3639"/>
        <item x="2863"/>
        <item x="2069"/>
        <item x="2551"/>
        <item x="436"/>
        <item x="3497"/>
        <item x="3496"/>
        <item x="1394"/>
        <item x="84"/>
        <item x="3638"/>
        <item x="4490"/>
        <item x="2696"/>
        <item x="634"/>
        <item x="435"/>
        <item x="2862"/>
        <item x="3637"/>
        <item x="2397"/>
        <item x="3774"/>
        <item x="1216"/>
        <item x="1531"/>
        <item x="1044"/>
        <item x="1043"/>
        <item x="3910"/>
        <item x="3222"/>
        <item x="3495"/>
        <item x="1042"/>
        <item x="2861"/>
        <item x="2270"/>
        <item x="633"/>
        <item x="434"/>
        <item x="1672"/>
        <item x="3636"/>
        <item x="243"/>
        <item x="3773"/>
        <item x="2550"/>
        <item x="4089"/>
        <item x="4616"/>
        <item x="1215"/>
        <item x="4088"/>
        <item x="4745"/>
        <item x="632"/>
        <item x="4356"/>
        <item x="2860"/>
        <item x="2859"/>
        <item x="1818"/>
        <item x="4489"/>
        <item x="2001"/>
        <item x="3358"/>
        <item x="3635"/>
        <item x="2858"/>
        <item x="2549"/>
        <item x="2480"/>
        <item x="4355"/>
        <item x="3221"/>
        <item x="4744"/>
        <item x="4488"/>
        <item x="3220"/>
        <item x="4615"/>
        <item x="4087"/>
        <item x="1214"/>
        <item x="4354"/>
        <item x="2138"/>
        <item x="631"/>
        <item x="2695"/>
        <item x="1766"/>
        <item x="3067"/>
        <item x="2548"/>
        <item x="2547"/>
        <item x="1213"/>
        <item x="3634"/>
        <item x="242"/>
        <item x="83"/>
        <item x="4743"/>
        <item x="4353"/>
        <item x="4086"/>
        <item x="4352"/>
        <item x="2269"/>
        <item x="3219"/>
        <item x="3909"/>
        <item x="2000"/>
        <item x="433"/>
        <item x="3066"/>
        <item x="1041"/>
        <item x="2396"/>
        <item x="3494"/>
        <item x="2268"/>
        <item x="2694"/>
        <item x="432"/>
        <item x="4614"/>
        <item x="3218"/>
        <item x="82"/>
        <item x="835"/>
        <item x="4085"/>
        <item x="241"/>
        <item x="3633"/>
        <item x="1530"/>
        <item x="2267"/>
        <item x="1671"/>
        <item x="1040"/>
        <item x="2693"/>
        <item x="1999"/>
        <item x="3632"/>
        <item x="834"/>
        <item x="81"/>
        <item x="2857"/>
        <item x="4204"/>
        <item x="1039"/>
        <item x="630"/>
        <item x="2785"/>
        <item x="2395"/>
        <item x="3357"/>
        <item x="2336"/>
        <item x="629"/>
        <item x="3631"/>
        <item x="2394"/>
        <item x="2692"/>
        <item x="2393"/>
        <item x="2691"/>
        <item x="240"/>
        <item x="2856"/>
        <item x="3772"/>
        <item x="833"/>
        <item x="2855"/>
        <item x="2198"/>
        <item x="4742"/>
        <item x="1038"/>
        <item x="3356"/>
        <item x="3630"/>
        <item x="1037"/>
        <item x="628"/>
        <item x="1529"/>
        <item x="1212"/>
        <item x="431"/>
        <item x="4613"/>
        <item x="1211"/>
        <item x="4487"/>
        <item x="3065"/>
        <item x="1998"/>
        <item x="1210"/>
        <item x="4203"/>
        <item x="832"/>
        <item x="2392"/>
        <item x="3064"/>
        <item x="627"/>
        <item x="80"/>
        <item x="1670"/>
        <item x="3908"/>
        <item x="1528"/>
        <item x="2137"/>
        <item x="3063"/>
        <item x="2546"/>
        <item x="79"/>
        <item x="3629"/>
        <item x="4351"/>
        <item x="1393"/>
        <item x="3771"/>
        <item x="2391"/>
        <item x="1669"/>
        <item x="430"/>
        <item x="4612"/>
        <item x="831"/>
        <item x="1668"/>
        <item x="1527"/>
        <item x="1392"/>
        <item x="3493"/>
        <item x="3907"/>
        <item x="2690"/>
        <item x="1997"/>
        <item x="4350"/>
        <item x="1209"/>
        <item x="3492"/>
        <item x="2390"/>
        <item x="4349"/>
        <item x="626"/>
        <item x="830"/>
        <item x="3491"/>
        <item x="1391"/>
        <item x="625"/>
        <item x="4291"/>
        <item x="3490"/>
        <item x="4348"/>
        <item x="3906"/>
        <item x="1667"/>
        <item x="2266"/>
        <item x="1311"/>
        <item x="1666"/>
        <item x="2389"/>
        <item x="239"/>
        <item x="2854"/>
        <item x="4084"/>
        <item x="3062"/>
        <item x="2136"/>
        <item x="4741"/>
        <item x="325"/>
        <item x="829"/>
        <item x="2265"/>
        <item x="78"/>
        <item x="3061"/>
        <item x="3355"/>
        <item x="828"/>
        <item x="2264"/>
        <item x="3628"/>
        <item x="4202"/>
        <item x="2689"/>
        <item x="429"/>
        <item x="827"/>
        <item x="4740"/>
        <item x="77"/>
        <item x="826"/>
        <item x="2135"/>
        <item x="428"/>
        <item x="3489"/>
        <item x="1390"/>
        <item x="2388"/>
        <item x="3060"/>
        <item x="3354"/>
        <item x="3217"/>
        <item x="2688"/>
        <item x="76"/>
        <item x="4347"/>
        <item x="4486"/>
        <item x="1036"/>
        <item x="238"/>
        <item x="3770"/>
        <item x="1817"/>
        <item x="1035"/>
        <item x="4557"/>
        <item x="170"/>
        <item x="2263"/>
        <item x="1996"/>
        <item x="237"/>
        <item x="3700"/>
        <item x="2134"/>
        <item x="2545"/>
        <item x="4677"/>
        <item x="4739"/>
        <item x="3564"/>
        <item x="2387"/>
        <item x="2262"/>
        <item x="624"/>
        <item x="75"/>
        <item x="1389"/>
        <item x="3216"/>
        <item x="4201"/>
        <item x="4346"/>
        <item x="4200"/>
        <item x="1526"/>
        <item x="427"/>
        <item x="4738"/>
        <item x="4083"/>
        <item x="1208"/>
        <item x="1816"/>
        <item x="2687"/>
        <item x="2261"/>
        <item x="2853"/>
        <item x="4830"/>
        <item x="1034"/>
        <item x="2386"/>
        <item x="2544"/>
        <item x="236"/>
        <item x="2852"/>
        <item x="1995"/>
        <item x="2686"/>
        <item x="4199"/>
        <item x="3769"/>
        <item x="4082"/>
        <item x="2851"/>
        <item x="1525"/>
        <item x="2543"/>
        <item x="2133"/>
        <item x="4737"/>
        <item x="74"/>
        <item x="539"/>
        <item x="2685"/>
        <item x="3215"/>
        <item x="4081"/>
        <item x="2850"/>
        <item x="623"/>
        <item x="1033"/>
        <item x="4736"/>
        <item x="1032"/>
        <item x="3353"/>
        <item x="2385"/>
        <item x="2684"/>
        <item x="622"/>
        <item x="2384"/>
        <item x="235"/>
        <item x="2260"/>
        <item x="3214"/>
        <item x="4485"/>
        <item x="2132"/>
        <item x="1388"/>
        <item x="2849"/>
        <item x="3627"/>
        <item x="2383"/>
        <item x="1994"/>
        <item x="3352"/>
        <item x="3626"/>
        <item x="3059"/>
        <item x="4198"/>
        <item x="2382"/>
        <item x="2131"/>
        <item x="426"/>
        <item x="4345"/>
        <item x="2381"/>
        <item x="4080"/>
        <item x="1993"/>
        <item x="621"/>
        <item x="1387"/>
        <item x="3136"/>
        <item x="3905"/>
        <item x="2380"/>
        <item x="4484"/>
        <item x="1992"/>
        <item x="1207"/>
        <item x="1031"/>
        <item x="2683"/>
        <item x="1386"/>
        <item x="234"/>
        <item x="4611"/>
        <item x="1991"/>
        <item x="2682"/>
        <item x="169"/>
        <item x="4735"/>
        <item x="2379"/>
        <item x="1765"/>
        <item x="4079"/>
        <item x="3213"/>
        <item x="2681"/>
        <item x="3768"/>
        <item x="73"/>
        <item x="4344"/>
        <item x="425"/>
        <item x="1030"/>
        <item x="2378"/>
        <item x="4610"/>
        <item x="4609"/>
        <item x="3135"/>
        <item x="3488"/>
        <item x="2259"/>
        <item x="424"/>
        <item x="4734"/>
        <item x="72"/>
        <item x="620"/>
        <item x="3767"/>
        <item x="1029"/>
        <item x="3212"/>
        <item x="4483"/>
        <item x="825"/>
        <item x="4197"/>
        <item x="423"/>
        <item x="4078"/>
        <item x="1990"/>
        <item x="1764"/>
        <item x="3487"/>
        <item x="1815"/>
        <item x="3058"/>
        <item x="422"/>
        <item x="233"/>
        <item x="3625"/>
        <item x="4196"/>
        <item x="1763"/>
        <item x="2130"/>
        <item x="1206"/>
        <item x="824"/>
        <item x="3351"/>
        <item x="3624"/>
        <item x="3486"/>
        <item x="3623"/>
        <item x="2542"/>
        <item x="1524"/>
        <item x="823"/>
        <item x="1205"/>
        <item x="1762"/>
        <item x="3766"/>
        <item x="4608"/>
        <item x="4195"/>
        <item x="2258"/>
        <item x="1989"/>
        <item x="1204"/>
        <item x="822"/>
        <item x="1028"/>
        <item x="619"/>
        <item x="4194"/>
        <item x="2377"/>
        <item x="1988"/>
        <item x="2541"/>
        <item x="4193"/>
        <item x="4482"/>
        <item x="1665"/>
        <item x="3765"/>
        <item x="1027"/>
        <item x="618"/>
        <item x="3622"/>
        <item x="1385"/>
        <item x="71"/>
        <item x="821"/>
        <item x="2540"/>
        <item x="1471"/>
        <item x="3350"/>
        <item x="820"/>
        <item x="3057"/>
        <item x="4192"/>
        <item x="421"/>
        <item x="4481"/>
        <item x="1203"/>
        <item x="1987"/>
        <item x="1310"/>
        <item x="3349"/>
        <item x="617"/>
        <item x="2680"/>
        <item x="4607"/>
        <item x="4480"/>
        <item x="70"/>
        <item x="4077"/>
        <item x="232"/>
        <item x="3485"/>
        <item x="1202"/>
        <item x="1384"/>
        <item x="819"/>
        <item x="3211"/>
        <item x="2376"/>
        <item x="2679"/>
        <item x="69"/>
        <item x="1383"/>
        <item x="2678"/>
        <item x="1201"/>
        <item x="1200"/>
        <item x="616"/>
        <item x="3764"/>
        <item x="3056"/>
        <item x="1382"/>
        <item x="231"/>
        <item x="230"/>
        <item x="3763"/>
        <item x="1664"/>
        <item x="538"/>
        <item x="1814"/>
        <item x="3210"/>
        <item x="615"/>
        <item x="4419"/>
        <item x="2257"/>
        <item x="4606"/>
        <item x="1986"/>
        <item x="4479"/>
        <item x="1663"/>
        <item x="68"/>
        <item x="1199"/>
        <item x="1026"/>
        <item x="818"/>
        <item x="1813"/>
        <item x="2539"/>
        <item x="2129"/>
        <item x="614"/>
        <item x="4733"/>
        <item x="2128"/>
        <item x="4605"/>
        <item x="229"/>
        <item x="1198"/>
        <item x="67"/>
        <item x="3209"/>
        <item x="420"/>
        <item x="2677"/>
        <item x="4478"/>
        <item x="1812"/>
        <item x="817"/>
        <item x="1985"/>
        <item x="3484"/>
        <item x="2375"/>
        <item x="816"/>
        <item x="2620"/>
        <item x="2256"/>
        <item x="66"/>
        <item x="3299"/>
        <item x="4604"/>
        <item x="228"/>
        <item x="1197"/>
        <item x="1523"/>
        <item x="1522"/>
        <item x="65"/>
        <item x="4380"/>
        <item x="4603"/>
        <item x="4191"/>
        <item x="3208"/>
        <item x="815"/>
        <item x="3055"/>
        <item x="2676"/>
        <item x="3207"/>
        <item x="1521"/>
        <item x="1381"/>
        <item x="4732"/>
        <item x="419"/>
        <item x="4477"/>
        <item x="814"/>
        <item x="1761"/>
        <item x="1984"/>
        <item x="2127"/>
        <item x="3483"/>
        <item x="4731"/>
        <item x="1380"/>
        <item x="3348"/>
        <item x="4602"/>
        <item x="2538"/>
        <item x="3621"/>
        <item x="3904"/>
        <item x="1379"/>
        <item x="227"/>
        <item x="64"/>
        <item x="4601"/>
        <item x="2994"/>
        <item x="1811"/>
        <item x="2537"/>
        <item x="4076"/>
        <item x="226"/>
        <item x="4418"/>
        <item x="2374"/>
        <item x="1378"/>
        <item x="813"/>
        <item x="1983"/>
        <item x="1662"/>
        <item x="2536"/>
        <item x="2126"/>
        <item x="812"/>
        <item x="3903"/>
        <item x="1025"/>
        <item x="613"/>
        <item x="811"/>
        <item x="2848"/>
        <item x="4829"/>
        <item x="4075"/>
        <item x="1196"/>
        <item x="4730"/>
        <item x="225"/>
        <item x="2847"/>
        <item x="2125"/>
        <item x="1982"/>
        <item x="4074"/>
        <item x="612"/>
        <item x="2255"/>
        <item x="611"/>
        <item x="224"/>
        <item x="418"/>
        <item x="2846"/>
        <item x="810"/>
        <item x="4190"/>
        <item x="1195"/>
        <item x="3054"/>
        <item x="3762"/>
        <item x="4729"/>
        <item x="2254"/>
        <item x="3347"/>
        <item x="610"/>
        <item x="1024"/>
        <item x="1981"/>
        <item x="4476"/>
        <item x="809"/>
        <item x="223"/>
        <item x="2068"/>
        <item x="2845"/>
        <item x="1661"/>
        <item x="222"/>
        <item x="1023"/>
        <item x="1022"/>
        <item x="3346"/>
        <item x="1980"/>
        <item x="1660"/>
        <item x="2124"/>
        <item x="1377"/>
        <item x="63"/>
        <item x="1760"/>
        <item x="4728"/>
        <item x="4727"/>
        <item x="2675"/>
        <item x="4189"/>
        <item x="2844"/>
        <item x="3053"/>
        <item x="1979"/>
        <item x="1021"/>
        <item x="62"/>
        <item x="2843"/>
        <item x="3052"/>
        <item x="1376"/>
        <item x="1020"/>
        <item x="2067"/>
        <item x="4475"/>
        <item x="61"/>
        <item x="1375"/>
        <item x="4726"/>
        <item x="537"/>
        <item x="1978"/>
        <item x="3206"/>
        <item x="2784"/>
        <item x="1520"/>
        <item x="3345"/>
        <item x="4188"/>
        <item x="4725"/>
        <item x="2253"/>
        <item x="609"/>
        <item x="2674"/>
        <item x="3205"/>
        <item x="60"/>
        <item x="1810"/>
        <item x="808"/>
        <item x="1374"/>
        <item x="3204"/>
        <item x="4379"/>
        <item x="3482"/>
        <item x="1519"/>
        <item x="1019"/>
        <item x="3051"/>
        <item x="3620"/>
        <item x="2123"/>
        <item x="4600"/>
        <item x="1309"/>
        <item x="3203"/>
        <item x="3202"/>
        <item x="3481"/>
        <item x="1977"/>
        <item x="1976"/>
        <item x="2673"/>
        <item x="2535"/>
        <item x="1659"/>
        <item x="3050"/>
        <item x="2373"/>
        <item x="417"/>
        <item x="4474"/>
        <item x="1975"/>
        <item x="221"/>
        <item x="4187"/>
        <item x="608"/>
        <item x="4724"/>
        <item x="59"/>
        <item x="3761"/>
        <item x="3049"/>
        <item x="1194"/>
        <item x="607"/>
        <item x="3201"/>
        <item x="4073"/>
        <item x="2842"/>
        <item x="2534"/>
        <item x="4473"/>
        <item x="1018"/>
        <item x="2335"/>
        <item x="3760"/>
        <item x="606"/>
        <item x="4186"/>
        <item x="4599"/>
        <item x="2672"/>
        <item x="3759"/>
        <item x="1017"/>
        <item x="1193"/>
        <item x="807"/>
        <item x="4072"/>
        <item x="605"/>
        <item x="3200"/>
        <item x="4185"/>
        <item x="3048"/>
        <item x="3758"/>
        <item x="806"/>
        <item x="2841"/>
        <item x="945"/>
        <item x="805"/>
        <item x="1192"/>
        <item x="2252"/>
        <item x="2122"/>
        <item x="1658"/>
        <item x="3902"/>
        <item x="3344"/>
        <item x="1016"/>
        <item x="1974"/>
        <item x="416"/>
        <item x="604"/>
        <item x="4071"/>
        <item x="1809"/>
        <item x="415"/>
        <item x="220"/>
        <item x="1518"/>
        <item x="414"/>
        <item x="4472"/>
        <item x="1015"/>
        <item x="1657"/>
        <item x="2251"/>
        <item x="1191"/>
        <item x="58"/>
        <item x="4598"/>
        <item x="1014"/>
        <item x="2121"/>
        <item x="4471"/>
        <item x="2372"/>
        <item x="804"/>
        <item x="413"/>
        <item x="3343"/>
        <item x="1190"/>
        <item x="803"/>
        <item x="1013"/>
        <item x="1973"/>
        <item x="324"/>
        <item x="412"/>
        <item x="3619"/>
        <item x="2371"/>
        <item x="4470"/>
        <item x="3480"/>
        <item x="3757"/>
        <item x="2671"/>
        <item x="1373"/>
        <item x="57"/>
        <item x="1972"/>
        <item x="4469"/>
        <item x="2250"/>
        <item x="4184"/>
        <item x="219"/>
        <item x="802"/>
        <item x="1012"/>
        <item x="56"/>
        <item x="1517"/>
        <item x="55"/>
        <item x="4723"/>
        <item x="2370"/>
        <item x="2840"/>
        <item x="54"/>
        <item x="1656"/>
        <item x="3756"/>
        <item x="1011"/>
        <item x="53"/>
        <item x="2670"/>
        <item x="1189"/>
        <item x="1808"/>
        <item x="1372"/>
        <item x="1516"/>
        <item x="1655"/>
        <item x="52"/>
        <item x="3618"/>
        <item x="4183"/>
        <item x="3755"/>
        <item x="51"/>
        <item x="1807"/>
        <item x="411"/>
        <item x="801"/>
        <item x="4722"/>
        <item x="4378"/>
        <item x="1188"/>
        <item x="3047"/>
        <item x="1654"/>
        <item x="2249"/>
        <item x="4182"/>
        <item x="1806"/>
        <item x="2197"/>
        <item x="2479"/>
        <item x="1187"/>
        <item x="4597"/>
        <item x="3617"/>
        <item x="4070"/>
        <item x="410"/>
        <item x="4596"/>
        <item x="3342"/>
        <item x="4721"/>
        <item x="4468"/>
        <item x="1186"/>
        <item x="800"/>
        <item x="1010"/>
        <item x="4343"/>
        <item x="4595"/>
        <item x="3616"/>
        <item x="409"/>
        <item x="799"/>
        <item x="4556"/>
        <item x="2669"/>
        <item x="1515"/>
        <item x="50"/>
        <item x="1971"/>
        <item x="218"/>
        <item x="4342"/>
        <item x="2533"/>
        <item x="408"/>
        <item x="4555"/>
        <item x="1514"/>
        <item x="3199"/>
        <item x="4290"/>
        <item x="2532"/>
        <item x="4069"/>
        <item x="407"/>
        <item x="1513"/>
        <item x="2120"/>
        <item x="2668"/>
        <item x="4068"/>
        <item x="603"/>
        <item x="3479"/>
        <item x="2993"/>
        <item x="406"/>
        <item x="4467"/>
        <item x="944"/>
        <item x="405"/>
        <item x="4720"/>
        <item x="3754"/>
        <item x="4067"/>
        <item x="1009"/>
        <item x="2248"/>
        <item x="2839"/>
        <item x="3046"/>
        <item x="3198"/>
        <item x="731"/>
        <item x="4066"/>
        <item x="3753"/>
        <item x="49"/>
        <item x="1931"/>
        <item x="798"/>
        <item x="2247"/>
        <item x="1371"/>
        <item x="1970"/>
        <item x="2838"/>
        <item x="48"/>
        <item x="3752"/>
        <item x="797"/>
        <item x="4594"/>
        <item x="4466"/>
        <item x="217"/>
        <item x="1370"/>
        <item x="4341"/>
        <item x="3901"/>
        <item x="2531"/>
        <item x="404"/>
        <item x="3341"/>
        <item x="4065"/>
        <item x="47"/>
        <item x="796"/>
        <item x="4064"/>
        <item x="2119"/>
        <item x="3197"/>
        <item x="1969"/>
        <item x="3615"/>
        <item x="3045"/>
        <item x="2530"/>
        <item x="2246"/>
        <item x="4063"/>
        <item x="1512"/>
        <item x="2118"/>
        <item x="2529"/>
        <item x="795"/>
        <item x="46"/>
        <item x="4062"/>
        <item x="1968"/>
        <item x="216"/>
        <item x="602"/>
        <item x="2369"/>
        <item x="1008"/>
        <item x="4593"/>
        <item x="2837"/>
        <item x="1185"/>
        <item x="4340"/>
        <item x="3699"/>
        <item x="1967"/>
        <item x="1606"/>
        <item x="3751"/>
        <item x="4465"/>
        <item x="3900"/>
        <item x="2245"/>
        <item x="45"/>
        <item x="2528"/>
        <item x="1369"/>
        <item x="601"/>
        <item x="4339"/>
        <item x="4061"/>
        <item x="1184"/>
        <item x="403"/>
        <item x="3196"/>
        <item x="4060"/>
        <item x="1511"/>
        <item x="3750"/>
        <item x="4181"/>
        <item x="4592"/>
        <item x="2117"/>
        <item x="3478"/>
        <item x="402"/>
        <item x="794"/>
        <item x="4338"/>
        <item x="600"/>
        <item x="1007"/>
        <item x="1653"/>
        <item x="3477"/>
        <item x="2836"/>
        <item x="2116"/>
        <item x="215"/>
        <item x="2244"/>
        <item x="1183"/>
        <item x="2243"/>
        <item x="44"/>
        <item x="3044"/>
        <item x="599"/>
        <item x="1368"/>
        <item x="401"/>
        <item x="3614"/>
        <item x="1966"/>
        <item x="3899"/>
        <item x="1006"/>
        <item x="943"/>
        <item x="3749"/>
        <item x="3748"/>
        <item x="214"/>
        <item x="3613"/>
        <item x="4059"/>
        <item x="3043"/>
        <item x="2667"/>
        <item x="598"/>
        <item x="2835"/>
        <item x="4464"/>
        <item x="1005"/>
        <item x="1652"/>
        <item x="4337"/>
        <item x="1965"/>
        <item x="4463"/>
        <item x="3747"/>
        <item x="213"/>
        <item x="4058"/>
        <item x="597"/>
        <item x="3195"/>
        <item x="400"/>
        <item x="3476"/>
        <item x="4336"/>
        <item x="3475"/>
        <item x="168"/>
        <item x="4591"/>
        <item x="2115"/>
        <item x="4180"/>
        <item x="3474"/>
        <item x="2527"/>
        <item x="3473"/>
        <item x="3612"/>
        <item x="3194"/>
        <item x="596"/>
        <item x="2666"/>
        <item x="1510"/>
        <item x="3472"/>
        <item x="43"/>
        <item x="1930"/>
        <item x="4057"/>
        <item x="3746"/>
        <item x="1182"/>
        <item x="1367"/>
        <item x="3042"/>
        <item x="2665"/>
        <item x="3193"/>
        <item x="2664"/>
        <item x="3192"/>
        <item x="3041"/>
        <item x="42"/>
        <item x="2663"/>
        <item x="2242"/>
        <item x="3471"/>
        <item x="1366"/>
        <item x="4676"/>
        <item x="1181"/>
        <item x="2526"/>
        <item x="4719"/>
        <item x="4335"/>
        <item x="2368"/>
        <item x="1365"/>
        <item x="41"/>
        <item x="4718"/>
        <item x="1180"/>
        <item x="1964"/>
        <item x="4179"/>
        <item x="1929"/>
        <item x="793"/>
        <item x="1004"/>
        <item x="40"/>
        <item x="323"/>
        <item x="595"/>
        <item x="2662"/>
        <item x="1805"/>
        <item x="4178"/>
        <item x="4590"/>
        <item x="2241"/>
        <item x="2661"/>
        <item x="1003"/>
        <item x="792"/>
        <item x="2525"/>
        <item x="2660"/>
        <item x="1804"/>
        <item x="791"/>
        <item x="2524"/>
        <item x="4177"/>
        <item x="790"/>
        <item x="2114"/>
        <item x="730"/>
        <item x="399"/>
        <item x="4717"/>
        <item x="1002"/>
        <item x="1179"/>
        <item x="2659"/>
        <item x="4462"/>
        <item x="4056"/>
        <item x="1364"/>
        <item x="3040"/>
        <item x="2367"/>
        <item x="212"/>
        <item x="1963"/>
        <item x="3191"/>
        <item x="1001"/>
        <item x="1178"/>
        <item x="1509"/>
        <item x="789"/>
        <item x="3039"/>
        <item x="2113"/>
        <item x="211"/>
        <item x="1962"/>
        <item x="4334"/>
        <item x="1803"/>
        <item x="3038"/>
        <item x="210"/>
        <item x="3611"/>
        <item x="398"/>
        <item x="3610"/>
        <item x="39"/>
        <item x="594"/>
        <item x="2112"/>
        <item x="4461"/>
        <item x="3609"/>
        <item x="4333"/>
        <item x="1363"/>
        <item x="1802"/>
        <item x="2658"/>
        <item x="2111"/>
        <item x="397"/>
        <item x="1651"/>
        <item x="788"/>
        <item x="396"/>
        <item x="593"/>
        <item x="3898"/>
        <item x="4460"/>
        <item x="787"/>
        <item x="395"/>
        <item x="3470"/>
        <item x="1961"/>
        <item x="4716"/>
        <item x="2110"/>
        <item x="592"/>
        <item x="4055"/>
        <item x="3340"/>
        <item x="38"/>
        <item x="1960"/>
        <item x="4332"/>
        <item x="3339"/>
        <item x="2109"/>
        <item x="729"/>
        <item x="4589"/>
        <item x="2657"/>
        <item x="1000"/>
        <item x="2834"/>
        <item x="4331"/>
        <item x="3745"/>
        <item x="999"/>
        <item x="2656"/>
        <item x="2833"/>
        <item x="1362"/>
        <item x="3190"/>
        <item x="1959"/>
        <item x="4459"/>
        <item x="591"/>
        <item x="1801"/>
        <item x="1177"/>
        <item x="4176"/>
        <item x="4828"/>
        <item x="590"/>
        <item x="2523"/>
        <item x="4588"/>
        <item x="589"/>
        <item x="1800"/>
        <item x="1799"/>
        <item x="1798"/>
        <item x="1650"/>
        <item x="3189"/>
        <item x="1797"/>
        <item x="588"/>
        <item x="394"/>
        <item x="209"/>
        <item x="1649"/>
        <item x="1648"/>
        <item x="1605"/>
        <item x="3037"/>
        <item x="1958"/>
        <item x="393"/>
        <item x="2366"/>
        <item x="3188"/>
        <item x="392"/>
        <item x="3608"/>
        <item x="1308"/>
        <item x="3744"/>
        <item x="1361"/>
        <item x="4675"/>
        <item x="1647"/>
        <item x="3036"/>
        <item x="37"/>
        <item x="2196"/>
        <item x="998"/>
        <item x="2240"/>
        <item x="3743"/>
        <item x="3469"/>
        <item x="997"/>
        <item x="4458"/>
        <item x="2239"/>
        <item x="786"/>
        <item x="996"/>
        <item x="2365"/>
        <item x="3607"/>
        <item x="1360"/>
        <item x="785"/>
        <item x="784"/>
        <item x="36"/>
        <item x="2238"/>
        <item x="587"/>
        <item x="4054"/>
        <item x="1359"/>
        <item x="2522"/>
        <item x="1358"/>
        <item x="2237"/>
        <item x="35"/>
        <item x="2521"/>
        <item x="391"/>
        <item x="1508"/>
        <item x="4330"/>
        <item x="3606"/>
        <item x="1646"/>
        <item x="2364"/>
        <item x="2108"/>
        <item x="4329"/>
        <item x="3338"/>
        <item x="3035"/>
        <item x="4053"/>
        <item x="4587"/>
        <item x="34"/>
        <item x="2363"/>
        <item x="1176"/>
        <item x="2107"/>
        <item x="2195"/>
        <item x="586"/>
        <item x="1175"/>
        <item x="3134"/>
        <item x="995"/>
        <item x="4289"/>
        <item x="33"/>
        <item x="1957"/>
        <item x="783"/>
        <item x="3897"/>
        <item x="2236"/>
        <item x="3742"/>
        <item x="782"/>
        <item x="3605"/>
        <item x="781"/>
        <item x="3034"/>
        <item x="390"/>
        <item x="4715"/>
        <item x="1174"/>
        <item x="994"/>
        <item x="4586"/>
        <item x="3187"/>
        <item x="1796"/>
        <item x="1357"/>
        <item x="4714"/>
        <item x="4457"/>
        <item x="3186"/>
        <item x="4456"/>
        <item x="2106"/>
        <item x="3741"/>
        <item x="4328"/>
        <item x="2066"/>
        <item x="780"/>
        <item x="3740"/>
        <item x="2520"/>
        <item x="2235"/>
        <item x="2362"/>
        <item x="993"/>
        <item x="585"/>
        <item x="4455"/>
        <item x="779"/>
        <item x="2832"/>
        <item x="1356"/>
        <item x="1604"/>
        <item x="2105"/>
        <item x="1307"/>
        <item x="4175"/>
        <item x="1795"/>
        <item x="4454"/>
        <item x="778"/>
        <item x="584"/>
        <item x="389"/>
        <item x="3185"/>
        <item x="2519"/>
        <item x="208"/>
        <item x="3337"/>
        <item x="1645"/>
        <item x="3298"/>
        <item x="2104"/>
        <item x="1956"/>
        <item x="2655"/>
        <item x="4327"/>
        <item x="1507"/>
        <item x="32"/>
        <item x="1794"/>
        <item x="1173"/>
        <item x="2654"/>
        <item x="4326"/>
        <item x="583"/>
        <item x="3336"/>
        <item x="3563"/>
        <item x="322"/>
        <item x="2653"/>
        <item x="3184"/>
        <item x="1955"/>
        <item x="1470"/>
        <item x="31"/>
        <item x="777"/>
        <item x="2103"/>
        <item x="2102"/>
        <item x="30"/>
        <item x="4713"/>
        <item x="4174"/>
        <item x="388"/>
        <item x="1306"/>
        <item x="1506"/>
        <item x="2234"/>
        <item x="2652"/>
        <item x="2992"/>
        <item x="2361"/>
        <item x="4325"/>
        <item x="29"/>
        <item x="3468"/>
        <item x="776"/>
        <item x="775"/>
        <item x="3335"/>
        <item x="3183"/>
        <item x="4417"/>
        <item x="2233"/>
        <item x="4173"/>
        <item x="3467"/>
        <item x="387"/>
        <item x="321"/>
        <item x="1505"/>
        <item x="207"/>
        <item x="2518"/>
        <item x="206"/>
        <item x="4585"/>
        <item x="1954"/>
        <item x="4172"/>
        <item x="3182"/>
        <item x="4171"/>
        <item x="2232"/>
        <item x="3896"/>
        <item x="1172"/>
        <item x="2065"/>
        <item x="205"/>
        <item x="4324"/>
        <item x="4323"/>
        <item x="774"/>
        <item x="1504"/>
        <item x="2231"/>
        <item x="773"/>
        <item x="28"/>
        <item x="992"/>
        <item x="2064"/>
        <item x="2517"/>
        <item x="1171"/>
        <item x="3895"/>
        <item x="3033"/>
        <item x="2101"/>
        <item x="1644"/>
        <item x="3739"/>
        <item x="772"/>
        <item x="3894"/>
        <item x="1953"/>
        <item x="991"/>
        <item x="4712"/>
        <item x="386"/>
        <item x="2831"/>
        <item x="3738"/>
        <item x="3334"/>
        <item x="1170"/>
        <item x="582"/>
        <item x="1169"/>
        <item x="1168"/>
        <item x="1503"/>
        <item x="2830"/>
        <item x="1167"/>
        <item x="3466"/>
        <item x="1643"/>
        <item x="4453"/>
        <item x="990"/>
        <item x="1355"/>
        <item x="771"/>
        <item x="3604"/>
        <item x="1952"/>
        <item x="204"/>
        <item x="4052"/>
        <item x="3893"/>
        <item x="4584"/>
        <item x="1642"/>
        <item x="2100"/>
        <item x="1951"/>
        <item x="3181"/>
        <item x="770"/>
        <item x="385"/>
        <item x="3333"/>
        <item x="2099"/>
        <item x="581"/>
        <item x="3603"/>
        <item x="3892"/>
        <item x="2829"/>
        <item x="580"/>
        <item x="3737"/>
        <item x="3032"/>
        <item x="384"/>
        <item x="3031"/>
        <item x="3602"/>
        <item x="4322"/>
        <item x="2360"/>
        <item x="4321"/>
        <item x="383"/>
        <item x="382"/>
        <item x="3030"/>
        <item x="4320"/>
        <item x="1166"/>
        <item x="3180"/>
        <item x="1793"/>
        <item x="2828"/>
        <item x="203"/>
        <item x="381"/>
        <item x="4711"/>
        <item x="1641"/>
        <item x="2516"/>
        <item x="3465"/>
        <item x="3029"/>
        <item x="3028"/>
        <item x="2515"/>
        <item x="3027"/>
        <item x="4710"/>
        <item x="380"/>
        <item x="1165"/>
        <item x="2991"/>
        <item x="1759"/>
        <item x="3464"/>
        <item x="1792"/>
        <item x="202"/>
        <item x="4170"/>
        <item x="27"/>
        <item x="1164"/>
        <item x="2230"/>
        <item x="769"/>
        <item x="3463"/>
        <item x="3179"/>
        <item x="579"/>
        <item x="1354"/>
        <item x="4452"/>
        <item x="2514"/>
        <item x="3462"/>
        <item x="4583"/>
        <item x="3332"/>
        <item x="201"/>
        <item x="3026"/>
        <item x="1353"/>
        <item x="1502"/>
        <item x="3891"/>
        <item x="2359"/>
        <item x="4051"/>
        <item x="578"/>
        <item x="4709"/>
        <item x="1352"/>
        <item x="3178"/>
        <item x="3461"/>
        <item x="577"/>
        <item x="4416"/>
        <item x="1163"/>
        <item x="3460"/>
        <item x="1791"/>
        <item x="26"/>
        <item x="2651"/>
        <item x="3331"/>
        <item x="4582"/>
        <item x="576"/>
        <item x="4169"/>
        <item x="4674"/>
        <item x="2358"/>
        <item x="379"/>
        <item x="1603"/>
        <item x="1640"/>
        <item x="575"/>
        <item x="3025"/>
        <item x="1501"/>
        <item x="1351"/>
        <item x="4827"/>
        <item x="1162"/>
        <item x="4581"/>
        <item x="3601"/>
        <item x="2098"/>
        <item x="3459"/>
        <item x="2827"/>
        <item x="1950"/>
        <item x="989"/>
        <item x="1350"/>
        <item x="3177"/>
        <item x="2513"/>
        <item x="4580"/>
        <item x="1790"/>
        <item x="1349"/>
        <item x="3600"/>
        <item x="4319"/>
        <item x="3024"/>
        <item x="4708"/>
        <item x="378"/>
        <item x="574"/>
        <item x="1161"/>
        <item x="3458"/>
        <item x="200"/>
        <item x="1949"/>
        <item x="3176"/>
        <item x="4318"/>
        <item x="1160"/>
        <item x="573"/>
        <item x="3023"/>
        <item x="4707"/>
        <item x="4317"/>
        <item x="377"/>
        <item x="25"/>
        <item x="2650"/>
        <item x="1500"/>
        <item x="1159"/>
        <item x="4451"/>
        <item x="4050"/>
        <item x="3599"/>
        <item x="4049"/>
        <item x="3457"/>
        <item x="4706"/>
        <item x="2229"/>
        <item x="1129"/>
        <item x="3330"/>
        <item x="4048"/>
        <item x="4450"/>
        <item x="1499"/>
        <item x="2097"/>
        <item x="1348"/>
        <item x="1158"/>
        <item x="4579"/>
        <item x="3598"/>
        <item x="24"/>
        <item x="768"/>
        <item x="1157"/>
        <item x="3297"/>
        <item x="23"/>
        <item x="2357"/>
        <item x="4449"/>
        <item x="167"/>
        <item x="376"/>
        <item x="3698"/>
        <item x="2826"/>
        <item x="22"/>
        <item x="4705"/>
        <item x="1639"/>
        <item x="3329"/>
        <item x="572"/>
        <item x="3890"/>
        <item x="571"/>
        <item x="1156"/>
        <item x="4578"/>
        <item x="3328"/>
        <item x="199"/>
        <item x="375"/>
        <item x="1789"/>
        <item x="2356"/>
        <item x="2096"/>
        <item x="1155"/>
        <item x="2825"/>
        <item x="4704"/>
        <item x="3889"/>
        <item x="3597"/>
        <item x="21"/>
        <item x="2824"/>
        <item x="4168"/>
        <item x="2228"/>
        <item x="4316"/>
        <item x="198"/>
        <item x="767"/>
        <item x="2783"/>
        <item x="3456"/>
        <item x="2355"/>
        <item x="4577"/>
        <item x="3327"/>
        <item x="374"/>
        <item x="20"/>
        <item x="2095"/>
        <item x="4448"/>
        <item x="4703"/>
        <item x="3736"/>
        <item x="4576"/>
        <item x="2619"/>
        <item x="2823"/>
        <item x="988"/>
        <item x="19"/>
        <item x="570"/>
        <item x="373"/>
        <item x="4702"/>
        <item x="1498"/>
        <item x="372"/>
        <item x="2822"/>
        <item x="2094"/>
        <item x="4047"/>
        <item x="4167"/>
        <item x="766"/>
        <item x="3175"/>
        <item x="1497"/>
        <item x="2478"/>
        <item x="3326"/>
        <item x="3596"/>
        <item x="765"/>
        <item x="2227"/>
        <item x="3735"/>
        <item x="2821"/>
        <item x="569"/>
        <item x="4166"/>
        <item x="568"/>
        <item x="3734"/>
        <item x="3022"/>
        <item x="2649"/>
        <item x="3455"/>
        <item x="3174"/>
        <item x="4315"/>
        <item x="197"/>
        <item x="2354"/>
        <item x="2648"/>
        <item x="4046"/>
        <item x="1788"/>
        <item x="567"/>
        <item x="196"/>
        <item x="2782"/>
        <item x="4314"/>
        <item x="4045"/>
        <item x="4447"/>
        <item x="4044"/>
        <item x="4313"/>
        <item x="764"/>
        <item x="371"/>
        <item x="18"/>
        <item x="566"/>
        <item x="4701"/>
        <item x="3173"/>
        <item x="3325"/>
        <item x="2353"/>
        <item x="2512"/>
        <item x="2511"/>
        <item x="2352"/>
        <item x="3733"/>
        <item x="370"/>
        <item x="17"/>
        <item x="369"/>
        <item x="987"/>
        <item x="3296"/>
        <item x="2351"/>
        <item x="3172"/>
        <item x="1496"/>
        <item x="2820"/>
        <item x="368"/>
        <item x="4043"/>
        <item x="2226"/>
        <item x="1638"/>
        <item x="3732"/>
        <item x="1787"/>
        <item x="1469"/>
        <item x="3171"/>
        <item x="3021"/>
        <item x="565"/>
        <item x="16"/>
        <item x="3595"/>
        <item x="3170"/>
        <item x="763"/>
        <item x="3454"/>
        <item x="195"/>
        <item x="1347"/>
        <item x="2819"/>
        <item x="4165"/>
        <item x="15"/>
        <item x="1948"/>
        <item x="4446"/>
        <item x="986"/>
        <item x="367"/>
        <item x="3020"/>
        <item x="3562"/>
        <item x="2647"/>
        <item x="985"/>
        <item x="2225"/>
        <item x="3324"/>
        <item x="2350"/>
        <item x="2093"/>
        <item x="1346"/>
        <item x="3731"/>
        <item x="3019"/>
        <item x="14"/>
        <item x="4445"/>
        <item x="4575"/>
        <item x="1154"/>
        <item x="366"/>
        <item x="762"/>
        <item x="3323"/>
        <item x="3730"/>
        <item x="13"/>
        <item x="4312"/>
        <item x="3888"/>
        <item x="564"/>
        <item x="2646"/>
        <item x="3594"/>
        <item x="3729"/>
        <item x="3728"/>
        <item x="1786"/>
        <item x="3453"/>
        <item x="3887"/>
        <item x="1637"/>
        <item x="4164"/>
        <item x="761"/>
        <item x="2645"/>
        <item x="365"/>
        <item x="1495"/>
        <item x="4574"/>
        <item x="984"/>
        <item x="2092"/>
        <item x="3886"/>
        <item x="4700"/>
        <item x="2224"/>
        <item x="2510"/>
        <item x="3322"/>
        <item x="12"/>
        <item x="1636"/>
        <item x="1153"/>
        <item x="3452"/>
        <item x="4699"/>
        <item x="2091"/>
        <item x="1152"/>
        <item x="2818"/>
        <item x="364"/>
        <item x="760"/>
        <item x="1494"/>
        <item x="3593"/>
        <item x="3018"/>
        <item x="1151"/>
        <item x="4311"/>
        <item x="2817"/>
        <item x="1128"/>
        <item x="1345"/>
        <item x="3017"/>
        <item x="3321"/>
        <item x="1493"/>
        <item x="2509"/>
        <item x="2349"/>
        <item x="759"/>
        <item x="3320"/>
        <item x="2090"/>
        <item x="983"/>
        <item x="2816"/>
        <item x="758"/>
        <item x="1635"/>
        <item x="363"/>
        <item x="563"/>
        <item x="1150"/>
        <item x="2223"/>
        <item x="1492"/>
        <item x="4310"/>
        <item x="1634"/>
        <item x="4444"/>
        <item x="2508"/>
        <item x="362"/>
        <item x="3016"/>
        <item x="2815"/>
        <item x="3592"/>
        <item x="4288"/>
        <item x="361"/>
        <item x="2063"/>
        <item x="3169"/>
        <item x="3015"/>
        <item x="1758"/>
        <item x="3885"/>
        <item x="1491"/>
        <item x="982"/>
        <item x="2814"/>
        <item x="4309"/>
        <item x="3168"/>
        <item x="4698"/>
        <item x="4573"/>
        <item x="4697"/>
        <item x="4696"/>
        <item x="11"/>
        <item x="562"/>
        <item x="4443"/>
        <item x="3167"/>
        <item x="4442"/>
        <item x="360"/>
        <item x="194"/>
        <item x="2089"/>
        <item x="4441"/>
        <item x="1633"/>
        <item x="3014"/>
        <item x="10"/>
        <item x="2813"/>
        <item x="3591"/>
        <item x="3590"/>
        <item x="561"/>
        <item x="560"/>
        <item x="4572"/>
        <item x="559"/>
        <item x="359"/>
        <item x="2222"/>
        <item x="3884"/>
        <item x="3319"/>
        <item x="558"/>
        <item x="1785"/>
        <item x="4308"/>
        <item x="557"/>
        <item x="1632"/>
        <item x="2348"/>
        <item x="4440"/>
        <item x="2812"/>
        <item x="2811"/>
        <item x="1305"/>
        <item x="981"/>
        <item x="3166"/>
        <item x="3883"/>
        <item x="1490"/>
        <item x="1631"/>
        <item x="1344"/>
        <item x="1630"/>
        <item x="1629"/>
        <item x="2221"/>
        <item x="3882"/>
        <item x="3429"/>
        <item x="2088"/>
        <item x="3697"/>
        <item x="3589"/>
        <item x="2347"/>
        <item x="2062"/>
        <item x="3727"/>
        <item x="3318"/>
        <item x="2810"/>
        <item x="1149"/>
        <item x="1343"/>
        <item x="2087"/>
        <item x="4163"/>
        <item x="1342"/>
        <item x="2507"/>
        <item x="757"/>
        <item x="2809"/>
        <item x="4673"/>
        <item x="980"/>
        <item x="2644"/>
        <item x="979"/>
        <item x="358"/>
        <item x="978"/>
        <item x="3165"/>
        <item x="3164"/>
        <item x="357"/>
        <item x="556"/>
        <item x="3588"/>
        <item x="1341"/>
        <item x="356"/>
        <item x="3587"/>
        <item x="1148"/>
        <item x="3726"/>
        <item x="3317"/>
        <item x="1628"/>
        <item x="977"/>
        <item x="1627"/>
        <item x="756"/>
        <item x="355"/>
        <item x="1340"/>
        <item x="3316"/>
        <item x="354"/>
        <item x="3881"/>
        <item x="1147"/>
        <item x="3315"/>
        <item x="2506"/>
        <item x="4307"/>
        <item x="1146"/>
        <item x="3163"/>
        <item x="3586"/>
        <item x="4695"/>
        <item x="353"/>
        <item x="1145"/>
        <item x="1339"/>
        <item x="755"/>
        <item x="754"/>
        <item x="193"/>
        <item x="352"/>
        <item x="4571"/>
        <item x="2346"/>
        <item x="4570"/>
        <item x="1626"/>
        <item x="3162"/>
        <item x="4042"/>
        <item x="2505"/>
        <item x="976"/>
        <item x="9"/>
        <item x="1489"/>
        <item x="555"/>
        <item x="2618"/>
        <item x="3161"/>
        <item x="3013"/>
        <item x="975"/>
        <item x="192"/>
        <item x="3295"/>
        <item x="3314"/>
        <item x="4415"/>
        <item x="4306"/>
        <item x="4439"/>
        <item x="1625"/>
        <item x="3160"/>
        <item x="351"/>
        <item x="3880"/>
        <item x="8"/>
        <item x="4694"/>
        <item x="4041"/>
        <item x="3725"/>
        <item x="3159"/>
        <item x="1144"/>
        <item x="2220"/>
        <item x="3724"/>
        <item x="4693"/>
        <item x="1143"/>
        <item x="1142"/>
        <item x="3585"/>
        <item x="4692"/>
        <item x="1784"/>
        <item x="1338"/>
        <item x="2219"/>
        <item x="1337"/>
        <item x="4691"/>
        <item x="3012"/>
        <item x="3313"/>
        <item x="554"/>
        <item x="3158"/>
        <item x="2808"/>
        <item x="4162"/>
        <item x="2345"/>
        <item x="974"/>
        <item x="753"/>
        <item x="2643"/>
        <item x="4569"/>
        <item x="2218"/>
        <item x="4438"/>
        <item x="3294"/>
        <item x="3451"/>
        <item x="752"/>
        <item x="2217"/>
        <item x="1468"/>
        <item x="2086"/>
        <item x="553"/>
        <item x="552"/>
        <item x="2504"/>
        <item x="3450"/>
        <item x="2216"/>
        <item x="2503"/>
        <item x="4161"/>
        <item x="3312"/>
        <item x="191"/>
        <item x="3723"/>
        <item x="4437"/>
        <item x="973"/>
        <item x="3311"/>
        <item x="7"/>
        <item x="1624"/>
        <item x="2502"/>
        <item x="2807"/>
        <item x="4414"/>
        <item x="3584"/>
        <item x="2501"/>
        <item x="4413"/>
        <item x="4436"/>
        <item x="4305"/>
        <item x="3449"/>
        <item x="4826"/>
        <item x="2806"/>
        <item x="3310"/>
        <item x="1141"/>
        <item x="2215"/>
        <item x="3133"/>
        <item x="1336"/>
        <item x="3583"/>
        <item x="1623"/>
        <item x="2500"/>
        <item x="2085"/>
        <item x="4568"/>
        <item x="972"/>
        <item x="751"/>
        <item x="3309"/>
        <item x="971"/>
        <item x="1947"/>
        <item x="2617"/>
        <item x="1757"/>
        <item x="2084"/>
        <item x="2616"/>
        <item x="3879"/>
        <item x="2499"/>
        <item x="4304"/>
        <item x="3582"/>
        <item x="4672"/>
        <item x="1335"/>
        <item x="750"/>
        <item x="350"/>
        <item x="2498"/>
        <item x="3448"/>
        <item x="2214"/>
        <item x="1140"/>
        <item x="4303"/>
        <item x="551"/>
        <item x="349"/>
        <item x="1488"/>
        <item x="3308"/>
        <item x="749"/>
        <item x="4435"/>
        <item x="2213"/>
        <item x="4040"/>
        <item x="4690"/>
        <item x="2642"/>
        <item x="2805"/>
        <item x="190"/>
        <item x="2212"/>
        <item x="4160"/>
        <item x="2804"/>
        <item x="2497"/>
        <item x="348"/>
        <item x="4159"/>
        <item x="970"/>
        <item x="3307"/>
        <item x="2803"/>
        <item x="3878"/>
        <item x="3011"/>
        <item x="969"/>
        <item x="1622"/>
        <item x="4287"/>
        <item x="347"/>
        <item x="968"/>
        <item x="2061"/>
        <item x="4039"/>
        <item x="4158"/>
        <item x="6"/>
        <item x="1487"/>
        <item x="1467"/>
        <item x="1783"/>
        <item x="3696"/>
        <item x="4434"/>
        <item x="4038"/>
        <item x="1334"/>
        <item x="967"/>
        <item x="2496"/>
        <item x="3306"/>
        <item x="1946"/>
        <item x="2495"/>
        <item x="5"/>
        <item x="1333"/>
        <item x="748"/>
        <item x="2494"/>
        <item x="3722"/>
        <item x="1945"/>
        <item x="966"/>
        <item x="4567"/>
        <item x="4689"/>
        <item x="2477"/>
        <item x="3581"/>
        <item x="2493"/>
        <item x="1304"/>
        <item x="3157"/>
        <item x="965"/>
        <item x="4037"/>
        <item x="2211"/>
        <item x="942"/>
        <item x="3721"/>
        <item x="2083"/>
        <item x="3156"/>
        <item x="4433"/>
        <item x="2615"/>
        <item x="3155"/>
        <item x="1944"/>
        <item x="346"/>
        <item x="1782"/>
        <item x="3580"/>
        <item x="4302"/>
        <item x="345"/>
        <item x="4825"/>
        <item x="747"/>
        <item x="3447"/>
        <item x="189"/>
        <item x="3446"/>
        <item x="1781"/>
        <item x="964"/>
        <item x="3010"/>
        <item x="4824"/>
        <item x="344"/>
        <item x="2082"/>
        <item x="2781"/>
        <item x="2210"/>
        <item x="3720"/>
        <item x="2802"/>
        <item x="3293"/>
        <item x="963"/>
        <item x="1621"/>
        <item x="2801"/>
        <item x="1928"/>
        <item x="343"/>
        <item x="188"/>
        <item x="342"/>
        <item x="2209"/>
        <item x="187"/>
        <item x="2208"/>
        <item x="341"/>
        <item x="1139"/>
        <item x="3009"/>
        <item x="962"/>
        <item x="961"/>
        <item x="3860"/>
        <item x="3154"/>
        <item x="2800"/>
        <item x="2081"/>
        <item x="1138"/>
        <item x="2080"/>
        <item x="1486"/>
        <item x="186"/>
        <item x="1332"/>
        <item x="3305"/>
        <item x="4688"/>
        <item x="2641"/>
        <item x="4432"/>
        <item x="3008"/>
        <item x="1780"/>
        <item x="3877"/>
        <item x="2207"/>
        <item x="2206"/>
        <item x="960"/>
        <item x="4566"/>
        <item x="2079"/>
        <item x="2078"/>
        <item x="2799"/>
        <item x="959"/>
        <item x="4157"/>
        <item x="1485"/>
        <item x="3719"/>
        <item x="2205"/>
        <item x="2798"/>
        <item x="3445"/>
        <item x="1620"/>
        <item x="746"/>
        <item x="3718"/>
        <item x="3876"/>
        <item x="3153"/>
        <item x="340"/>
        <item x="4301"/>
        <item x="3007"/>
        <item x="1331"/>
        <item x="2797"/>
        <item x="3152"/>
        <item x="3875"/>
        <item x="2077"/>
        <item x="550"/>
        <item x="958"/>
        <item x="1484"/>
        <item x="4"/>
        <item x="2204"/>
        <item x="3304"/>
        <item x="3151"/>
        <item x="957"/>
        <item x="3150"/>
        <item x="3149"/>
        <item x="1619"/>
        <item x="1483"/>
        <item x="549"/>
        <item x="4300"/>
        <item x="3006"/>
        <item x="2640"/>
        <item x="3148"/>
        <item x="2076"/>
        <item x="185"/>
        <item x="1927"/>
        <item x="1303"/>
        <item x="3005"/>
        <item x="3147"/>
        <item x="339"/>
        <item x="4299"/>
        <item x="1330"/>
        <item x="1779"/>
        <item x="4298"/>
        <item x="2796"/>
        <item x="184"/>
        <item x="1943"/>
        <item x="2639"/>
        <item x="183"/>
        <item x="3146"/>
        <item x="3"/>
        <item x="1618"/>
        <item x="3145"/>
        <item x="4036"/>
        <item x="1778"/>
        <item x="3444"/>
        <item x="2638"/>
        <item x="3004"/>
        <item x="320"/>
        <item x="3859"/>
        <item x="2637"/>
        <item x="4431"/>
        <item x="1137"/>
        <item x="3428"/>
        <item x="1617"/>
        <item x="1482"/>
        <item x="4565"/>
        <item x="3874"/>
        <item x="1602"/>
        <item x="2636"/>
        <item x="1616"/>
        <item x="956"/>
        <item x="745"/>
        <item x="3443"/>
        <item x="3717"/>
        <item x="2"/>
        <item x="4430"/>
        <item x="338"/>
        <item x="548"/>
        <item x="3579"/>
        <item x="1777"/>
        <item x="2075"/>
        <item x="744"/>
        <item x="3442"/>
        <item x="1615"/>
        <item x="3003"/>
        <item x="2795"/>
        <item x="4029"/>
        <item x="4671"/>
        <item x="3716"/>
        <item x="536"/>
        <item x="1614"/>
        <item x="2334"/>
        <item x="1481"/>
        <item x="3715"/>
        <item x="3144"/>
        <item x="2990"/>
        <item x="3143"/>
        <item x="1329"/>
        <item x="3002"/>
        <item x="2794"/>
        <item x="3578"/>
        <item x="1480"/>
        <item x="2074"/>
        <item x="337"/>
        <item x="4297"/>
        <item x="547"/>
        <item x="2203"/>
        <item x="4035"/>
        <item x="4429"/>
        <item x="2793"/>
        <item x="4034"/>
        <item x="3441"/>
        <item x="4687"/>
        <item x="1"/>
        <item x="955"/>
        <item x="3714"/>
        <item x="954"/>
        <item x="4033"/>
        <item x="4156"/>
        <item x="3873"/>
        <item x="2073"/>
        <item x="1776"/>
        <item x="2492"/>
        <item x="0"/>
        <item x="4155"/>
        <item x="3577"/>
        <item x="3872"/>
        <item x="953"/>
        <item t="default"/>
      </items>
    </pivotField>
    <pivotField showAll="0"/>
    <pivotField dataField="1" showAll="0"/>
    <pivotField axis="axisPage" showAll="0">
      <items count="8">
        <item x="3"/>
        <item x="4"/>
        <item x="1"/>
        <item x="2"/>
        <item x="6"/>
        <item x="5"/>
        <item x="0"/>
        <item t="default"/>
      </items>
    </pivotField>
    <pivotField axis="axisPage" showAll="0">
      <items count="8">
        <item x="4"/>
        <item x="0"/>
        <item x="1"/>
        <item x="2"/>
        <item x="3"/>
        <item x="6"/>
        <item x="5"/>
        <item t="default"/>
      </items>
    </pivotField>
    <pivotField showAll="0"/>
    <pivotField showAll="0"/>
    <pivotField showAll="0"/>
    <pivotField showAll="0"/>
    <pivotField showAll="0"/>
    <pivotField numFmtId="44" showAll="0"/>
    <pivotField axis="axisRow" showAll="0">
      <items count="8">
        <item x="3"/>
        <item x="4"/>
        <item x="5"/>
        <item x="6"/>
        <item x="0"/>
        <item x="1"/>
        <item x="2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2">
    <pageField fld="5" item="2" hier="-1"/>
    <pageField fld="6" item="2" hier="-1"/>
  </pageFields>
  <dataFields count="1">
    <dataField name="Sum of Qty" fld="4" baseField="0" baseItem="0"/>
  </dataFields>
  <conditionalFormats count="1">
    <conditionalFormat type="all"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3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6D4FB3-F67D-4A0C-9899-6185CC96DA15}" name="TrendAnalysis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4:G21" firstHeaderRow="1" firstDataRow="1" firstDataCol="1" rowPageCount="1" colPageCount="1"/>
  <pivotFields count="17">
    <pivotField showAll="0"/>
    <pivotField numFmtId="14" showAll="0"/>
    <pivotField axis="axisRow" numFmtId="164" showAll="0">
      <items count="4841">
        <item x="1302"/>
        <item x="3561"/>
        <item x="4405"/>
        <item x="4404"/>
        <item x="4554"/>
        <item x="2344"/>
        <item x="1127"/>
        <item x="1466"/>
        <item x="4553"/>
        <item x="4552"/>
        <item x="3560"/>
        <item x="2476"/>
        <item x="4403"/>
        <item x="4823"/>
        <item x="4402"/>
        <item x="4551"/>
        <item x="1301"/>
        <item x="1126"/>
        <item x="2194"/>
        <item x="2780"/>
        <item x="3292"/>
        <item x="166"/>
        <item x="1300"/>
        <item x="2779"/>
        <item x="2614"/>
        <item x="3291"/>
        <item x="1601"/>
        <item x="535"/>
        <item x="2778"/>
        <item x="1465"/>
        <item x="3713"/>
        <item x="4550"/>
        <item x="4670"/>
        <item x="2475"/>
        <item x="2343"/>
        <item x="3695"/>
        <item x="319"/>
        <item x="4822"/>
        <item x="1299"/>
        <item x="2342"/>
        <item x="1756"/>
        <item x="4821"/>
        <item x="1125"/>
        <item x="1755"/>
        <item x="2333"/>
        <item x="1754"/>
        <item x="2491"/>
        <item x="1124"/>
        <item x="1464"/>
        <item x="1600"/>
        <item x="2490"/>
        <item x="4669"/>
        <item x="3559"/>
        <item x="3694"/>
        <item x="2474"/>
        <item x="2613"/>
        <item x="1599"/>
        <item x="1598"/>
        <item x="1298"/>
        <item x="2777"/>
        <item x="2332"/>
        <item x="1753"/>
        <item x="3440"/>
        <item x="4668"/>
        <item x="2635"/>
        <item x="4401"/>
        <item x="4667"/>
        <item x="165"/>
        <item x="1597"/>
        <item x="2489"/>
        <item x="3290"/>
        <item x="4400"/>
        <item x="1596"/>
        <item x="2634"/>
        <item x="3858"/>
        <item x="2473"/>
        <item x="2776"/>
        <item x="1297"/>
        <item x="2488"/>
        <item x="3427"/>
        <item x="1463"/>
        <item x="3857"/>
        <item x="2472"/>
        <item x="2775"/>
        <item x="534"/>
        <item x="1462"/>
        <item x="3558"/>
        <item x="2612"/>
        <item x="318"/>
        <item x="4549"/>
        <item x="2611"/>
        <item x="4399"/>
        <item x="3856"/>
        <item x="546"/>
        <item x="3557"/>
        <item x="3693"/>
        <item x="2774"/>
        <item x="182"/>
        <item x="2773"/>
        <item x="1595"/>
        <item x="533"/>
        <item x="2633"/>
        <item x="1752"/>
        <item x="3712"/>
        <item x="1296"/>
        <item x="2471"/>
        <item x="1123"/>
        <item x="4548"/>
        <item x="4547"/>
        <item x="336"/>
        <item x="1751"/>
        <item x="1122"/>
        <item x="1295"/>
        <item x="4546"/>
        <item x="3556"/>
        <item x="1750"/>
        <item x="4545"/>
        <item x="4544"/>
        <item x="2792"/>
        <item x="3692"/>
        <item x="3555"/>
        <item x="4686"/>
        <item x="1121"/>
        <item x="4820"/>
        <item x="2772"/>
        <item x="1120"/>
        <item x="164"/>
        <item x="2610"/>
        <item x="4286"/>
        <item x="163"/>
        <item x="1461"/>
        <item x="3289"/>
        <item x="3855"/>
        <item x="1749"/>
        <item x="2193"/>
        <item x="2331"/>
        <item x="317"/>
        <item x="4412"/>
        <item x="1594"/>
        <item x="2330"/>
        <item x="4819"/>
        <item x="4428"/>
        <item x="1460"/>
        <item x="2632"/>
        <item x="3554"/>
        <item x="4411"/>
        <item x="162"/>
        <item x="4666"/>
        <item x="4564"/>
        <item x="1119"/>
        <item x="3711"/>
        <item x="161"/>
        <item x="1593"/>
        <item x="3553"/>
        <item x="3854"/>
        <item x="4818"/>
        <item x="728"/>
        <item x="4665"/>
        <item x="532"/>
        <item x="3288"/>
        <item x="2771"/>
        <item x="3426"/>
        <item x="727"/>
        <item x="1775"/>
        <item x="4839"/>
        <item x="1592"/>
        <item x="316"/>
        <item x="160"/>
        <item x="3287"/>
        <item x="1459"/>
        <item x="1458"/>
        <item x="315"/>
        <item x="2329"/>
        <item x="2770"/>
        <item x="314"/>
        <item x="1591"/>
        <item x="2470"/>
        <item x="1748"/>
        <item x="1118"/>
        <item x="2769"/>
        <item x="313"/>
        <item x="1457"/>
        <item x="4543"/>
        <item x="3552"/>
        <item x="4817"/>
        <item x="1294"/>
        <item x="3853"/>
        <item x="159"/>
        <item x="3691"/>
        <item x="2328"/>
        <item x="312"/>
        <item x="4816"/>
        <item x="3852"/>
        <item x="3425"/>
        <item x="311"/>
        <item x="1293"/>
        <item x="1747"/>
        <item x="4285"/>
        <item x="3690"/>
        <item x="3424"/>
        <item x="4028"/>
        <item x="4410"/>
        <item x="531"/>
        <item x="1292"/>
        <item x="3576"/>
        <item x="4542"/>
        <item x="158"/>
        <item x="2768"/>
        <item x="1746"/>
        <item x="3851"/>
        <item x="4815"/>
        <item x="4814"/>
        <item x="335"/>
        <item x="4664"/>
        <item x="3286"/>
        <item x="157"/>
        <item x="3871"/>
        <item x="4663"/>
        <item x="4662"/>
        <item x="2989"/>
        <item x="310"/>
        <item x="3551"/>
        <item x="1456"/>
        <item x="309"/>
        <item x="1291"/>
        <item x="3850"/>
        <item x="726"/>
        <item x="2469"/>
        <item x="4541"/>
        <item x="2988"/>
        <item x="725"/>
        <item x="2767"/>
        <item x="1455"/>
        <item x="1590"/>
        <item x="3285"/>
        <item x="1454"/>
        <item x="2327"/>
        <item x="1926"/>
        <item x="2791"/>
        <item x="1589"/>
        <item x="4661"/>
        <item x="308"/>
        <item x="1453"/>
        <item x="307"/>
        <item x="4027"/>
        <item x="156"/>
        <item x="2468"/>
        <item x="2192"/>
        <item x="530"/>
        <item x="2609"/>
        <item x="155"/>
        <item x="306"/>
        <item x="4660"/>
        <item x="1117"/>
        <item x="2987"/>
        <item x="1452"/>
        <item x="154"/>
        <item x="3550"/>
        <item x="3689"/>
        <item x="3549"/>
        <item x="1451"/>
        <item x="529"/>
        <item x="3849"/>
        <item x="153"/>
        <item x="2467"/>
        <item x="4563"/>
        <item x="2608"/>
        <item x="3548"/>
        <item x="724"/>
        <item x="4540"/>
        <item x="2766"/>
        <item x="3870"/>
        <item x="181"/>
        <item x="2191"/>
        <item x="4659"/>
        <item x="3284"/>
        <item x="1450"/>
        <item x="3423"/>
        <item x="3422"/>
        <item x="180"/>
        <item x="2986"/>
        <item x="2466"/>
        <item x="4539"/>
        <item x="2985"/>
        <item x="2190"/>
        <item x="2465"/>
        <item x="743"/>
        <item x="4813"/>
        <item x="1116"/>
        <item x="2765"/>
        <item x="3283"/>
        <item x="2984"/>
        <item x="305"/>
        <item x="1925"/>
        <item x="1745"/>
        <item x="1744"/>
        <item x="1924"/>
        <item x="2341"/>
        <item x="4409"/>
        <item x="1923"/>
        <item x="4812"/>
        <item x="723"/>
        <item x="2326"/>
        <item x="528"/>
        <item x="2189"/>
        <item x="4811"/>
        <item x="3421"/>
        <item x="3848"/>
        <item x="527"/>
        <item x="1743"/>
        <item x="4810"/>
        <item x="4809"/>
        <item x="2188"/>
        <item x="4538"/>
        <item x="3420"/>
        <item x="1115"/>
        <item x="4408"/>
        <item x="1774"/>
        <item x="1449"/>
        <item x="1114"/>
        <item x="4407"/>
        <item x="4284"/>
        <item x="3575"/>
        <item x="1922"/>
        <item x="2631"/>
        <item x="1921"/>
        <item x="2764"/>
        <item x="2187"/>
        <item x="3282"/>
        <item x="152"/>
        <item x="1588"/>
        <item x="3688"/>
        <item x="1920"/>
        <item x="2983"/>
        <item x="304"/>
        <item x="4283"/>
        <item x="526"/>
        <item x="4808"/>
        <item x="1290"/>
        <item x="3547"/>
        <item x="1448"/>
        <item x="4807"/>
        <item x="3419"/>
        <item x="3281"/>
        <item x="3847"/>
        <item x="4026"/>
        <item x="1289"/>
        <item x="4806"/>
        <item x="525"/>
        <item x="2607"/>
        <item x="2325"/>
        <item x="2324"/>
        <item x="2464"/>
        <item x="742"/>
        <item x="303"/>
        <item x="3846"/>
        <item x="2463"/>
        <item x="1587"/>
        <item x="1742"/>
        <item x="4427"/>
        <item x="3546"/>
        <item x="4025"/>
        <item x="3418"/>
        <item x="2763"/>
        <item x="524"/>
        <item x="3545"/>
        <item x="2982"/>
        <item x="4282"/>
        <item x="3303"/>
        <item x="4658"/>
        <item x="3280"/>
        <item x="4281"/>
        <item x="523"/>
        <item x="1447"/>
        <item x="4024"/>
        <item x="1586"/>
        <item x="4657"/>
        <item x="722"/>
        <item x="1288"/>
        <item x="721"/>
        <item x="3845"/>
        <item x="1741"/>
        <item x="2186"/>
        <item x="3687"/>
        <item x="1328"/>
        <item x="4023"/>
        <item x="2762"/>
        <item x="2606"/>
        <item x="1740"/>
        <item x="3710"/>
        <item x="3844"/>
        <item x="1113"/>
        <item x="3279"/>
        <item x="4838"/>
        <item x="2605"/>
        <item x="1287"/>
        <item x="2323"/>
        <item x="3417"/>
        <item x="1919"/>
        <item x="4022"/>
        <item x="4837"/>
        <item x="1739"/>
        <item x="1446"/>
        <item x="3544"/>
        <item x="4406"/>
        <item x="2340"/>
        <item x="4805"/>
        <item x="2604"/>
        <item x="2322"/>
        <item x="4537"/>
        <item x="4836"/>
        <item x="151"/>
        <item x="1112"/>
        <item x="3416"/>
        <item x="2761"/>
        <item x="4021"/>
        <item x="3278"/>
        <item x="2760"/>
        <item x="4020"/>
        <item x="2462"/>
        <item x="1286"/>
        <item x="522"/>
        <item x="2759"/>
        <item x="3709"/>
        <item x="3415"/>
        <item x="4536"/>
        <item x="1738"/>
        <item x="4656"/>
        <item x="521"/>
        <item x="4685"/>
        <item x="3843"/>
        <item x="302"/>
        <item x="4535"/>
        <item x="2981"/>
        <item x="4534"/>
        <item x="720"/>
        <item x="3842"/>
        <item x="520"/>
        <item x="3686"/>
        <item x="1111"/>
        <item x="2603"/>
        <item x="1445"/>
        <item x="3574"/>
        <item x="3439"/>
        <item x="4533"/>
        <item x="1285"/>
        <item x="2630"/>
        <item x="4280"/>
        <item x="4804"/>
        <item x="3277"/>
        <item x="2602"/>
        <item x="2980"/>
        <item x="3841"/>
        <item x="4655"/>
        <item x="3276"/>
        <item x="3543"/>
        <item x="4019"/>
        <item x="2979"/>
        <item x="2321"/>
        <item x="1737"/>
        <item x="719"/>
        <item x="2758"/>
        <item x="2185"/>
        <item x="2978"/>
        <item x="3840"/>
        <item x="2461"/>
        <item x="301"/>
        <item x="3542"/>
        <item x="3839"/>
        <item x="4426"/>
        <item x="1736"/>
        <item x="1284"/>
        <item x="4654"/>
        <item x="300"/>
        <item x="3541"/>
        <item x="3838"/>
        <item x="4279"/>
        <item x="1110"/>
        <item x="1283"/>
        <item x="1735"/>
        <item x="718"/>
        <item x="150"/>
        <item x="1585"/>
        <item x="3001"/>
        <item x="2757"/>
        <item x="3837"/>
        <item x="2184"/>
        <item x="1773"/>
        <item x="4532"/>
        <item x="4018"/>
        <item x="519"/>
        <item x="149"/>
        <item x="4684"/>
        <item x="2460"/>
        <item x="1918"/>
        <item x="4531"/>
        <item x="334"/>
        <item x="1734"/>
        <item x="2977"/>
        <item x="3540"/>
        <item x="518"/>
        <item x="1733"/>
        <item x="2202"/>
        <item x="3836"/>
        <item x="4017"/>
        <item x="3275"/>
        <item x="717"/>
        <item x="4653"/>
        <item x="1732"/>
        <item x="1282"/>
        <item x="2183"/>
        <item x="299"/>
        <item x="4652"/>
        <item x="2756"/>
        <item x="4398"/>
        <item x="1136"/>
        <item x="1613"/>
        <item x="1731"/>
        <item x="333"/>
        <item x="1917"/>
        <item x="716"/>
        <item x="1584"/>
        <item x="2976"/>
        <item x="1479"/>
        <item x="517"/>
        <item x="1916"/>
        <item x="1583"/>
        <item x="3539"/>
        <item x="1772"/>
        <item x="1582"/>
        <item x="3685"/>
        <item x="2975"/>
        <item x="2320"/>
        <item x="1581"/>
        <item x="715"/>
        <item x="4651"/>
        <item x="1281"/>
        <item x="4803"/>
        <item x="4397"/>
        <item x="1280"/>
        <item x="2319"/>
        <item x="2601"/>
        <item x="4016"/>
        <item x="148"/>
        <item x="4530"/>
        <item x="4396"/>
        <item x="4015"/>
        <item x="2318"/>
        <item x="3142"/>
        <item x="1580"/>
        <item x="516"/>
        <item x="2201"/>
        <item x="714"/>
        <item x="298"/>
        <item x="4802"/>
        <item x="1730"/>
        <item x="147"/>
        <item x="4296"/>
        <item x="2060"/>
        <item x="1327"/>
        <item x="3538"/>
        <item x="146"/>
        <item x="4278"/>
        <item x="2600"/>
        <item x="4014"/>
        <item x="3274"/>
        <item x="4148"/>
        <item x="4529"/>
        <item x="1915"/>
        <item x="4650"/>
        <item x="1109"/>
        <item x="2755"/>
        <item x="2182"/>
        <item x="3414"/>
        <item x="1108"/>
        <item x="4649"/>
        <item x="1729"/>
        <item x="2059"/>
        <item x="1279"/>
        <item x="3684"/>
        <item x="1107"/>
        <item x="3835"/>
        <item x="3683"/>
        <item x="2487"/>
        <item x="1278"/>
        <item x="1444"/>
        <item x="1728"/>
        <item x="3132"/>
        <item x="3834"/>
        <item x="3273"/>
        <item x="1727"/>
        <item x="1612"/>
        <item x="145"/>
        <item x="3413"/>
        <item x="3537"/>
        <item x="4395"/>
        <item x="2459"/>
        <item x="179"/>
        <item x="2181"/>
        <item x="4295"/>
        <item x="2458"/>
        <item x="144"/>
        <item x="741"/>
        <item x="4147"/>
        <item x="3131"/>
        <item x="1443"/>
        <item x="1326"/>
        <item x="713"/>
        <item x="2457"/>
        <item x="1914"/>
        <item x="2754"/>
        <item x="3412"/>
        <item x="4277"/>
        <item x="2058"/>
        <item x="941"/>
        <item x="2974"/>
        <item x="1277"/>
        <item x="1913"/>
        <item x="3833"/>
        <item x="3411"/>
        <item x="4032"/>
        <item x="1912"/>
        <item x="4276"/>
        <item x="1276"/>
        <item x="515"/>
        <item x="2599"/>
        <item x="4801"/>
        <item x="4528"/>
        <item x="297"/>
        <item x="940"/>
        <item x="1275"/>
        <item x="3272"/>
        <item x="3536"/>
        <item x="712"/>
        <item x="4013"/>
        <item x="1771"/>
        <item x="4012"/>
        <item x="3410"/>
        <item x="143"/>
        <item x="1325"/>
        <item x="4011"/>
        <item x="3535"/>
        <item x="1106"/>
        <item x="939"/>
        <item x="4146"/>
        <item x="2753"/>
        <item x="3832"/>
        <item x="514"/>
        <item x="4648"/>
        <item x="1911"/>
        <item x="1910"/>
        <item x="938"/>
        <item x="2973"/>
        <item x="4145"/>
        <item x="3682"/>
        <item x="3534"/>
        <item x="4835"/>
        <item x="1726"/>
        <item x="513"/>
        <item x="3831"/>
        <item x="1478"/>
        <item x="3830"/>
        <item x="4010"/>
        <item x="4144"/>
        <item x="1442"/>
        <item x="3409"/>
        <item x="3829"/>
        <item x="512"/>
        <item x="2486"/>
        <item x="142"/>
        <item x="2598"/>
        <item x="3681"/>
        <item x="1105"/>
        <item x="4275"/>
        <item x="937"/>
        <item x="2972"/>
        <item x="1274"/>
        <item x="1909"/>
        <item x="1725"/>
        <item x="4009"/>
        <item x="2180"/>
        <item x="4527"/>
        <item x="4274"/>
        <item x="2597"/>
        <item x="3828"/>
        <item x="2752"/>
        <item x="4647"/>
        <item x="511"/>
        <item x="3827"/>
        <item x="2751"/>
        <item x="4008"/>
        <item x="296"/>
        <item x="2456"/>
        <item x="1579"/>
        <item x="936"/>
        <item x="2057"/>
        <item x="4646"/>
        <item x="4007"/>
        <item x="3271"/>
        <item x="711"/>
        <item x="3408"/>
        <item x="935"/>
        <item x="4006"/>
        <item x="1273"/>
        <item x="2750"/>
        <item x="2596"/>
        <item x="3826"/>
        <item x="510"/>
        <item x="295"/>
        <item x="3407"/>
        <item x="934"/>
        <item x="4800"/>
        <item x="2749"/>
        <item x="3680"/>
        <item x="952"/>
        <item x="141"/>
        <item x="3406"/>
        <item x="509"/>
        <item x="4143"/>
        <item x="2179"/>
        <item x="4799"/>
        <item x="1578"/>
        <item x="2595"/>
        <item x="710"/>
        <item x="1441"/>
        <item x="140"/>
        <item x="1724"/>
        <item x="709"/>
        <item x="4391"/>
        <item x="1908"/>
        <item x="4390"/>
        <item x="4005"/>
        <item x="1272"/>
        <item x="139"/>
        <item x="4526"/>
        <item x="4273"/>
        <item x="2748"/>
        <item x="3533"/>
        <item x="2178"/>
        <item x="2317"/>
        <item x="1271"/>
        <item x="2455"/>
        <item x="1907"/>
        <item x="4272"/>
        <item x="2971"/>
        <item x="3532"/>
        <item x="1577"/>
        <item x="708"/>
        <item x="2594"/>
        <item x="2454"/>
        <item x="3270"/>
        <item x="2056"/>
        <item x="1324"/>
        <item x="1576"/>
        <item x="2055"/>
        <item x="4142"/>
        <item x="1440"/>
        <item x="1906"/>
        <item x="1104"/>
        <item x="4389"/>
        <item x="2339"/>
        <item x="4834"/>
        <item x="2747"/>
        <item x="3531"/>
        <item x="1103"/>
        <item x="3130"/>
        <item x="2485"/>
        <item x="4798"/>
        <item x="1270"/>
        <item x="4525"/>
        <item x="3269"/>
        <item x="3268"/>
        <item x="4271"/>
        <item x="1905"/>
        <item x="4004"/>
        <item x="3530"/>
        <item x="740"/>
        <item x="1269"/>
        <item x="2484"/>
        <item x="1575"/>
        <item x="4683"/>
        <item x="3825"/>
        <item x="3529"/>
        <item x="2453"/>
        <item x="933"/>
        <item x="1439"/>
        <item x="2970"/>
        <item x="508"/>
        <item x="707"/>
        <item x="2452"/>
        <item x="4294"/>
        <item x="3141"/>
        <item x="2054"/>
        <item x="2451"/>
        <item x="294"/>
        <item x="3267"/>
        <item x="4388"/>
        <item x="3405"/>
        <item x="3129"/>
        <item x="507"/>
        <item x="4003"/>
        <item x="2450"/>
        <item x="1102"/>
        <item x="3573"/>
        <item x="932"/>
        <item x="1723"/>
        <item x="2746"/>
        <item x="3128"/>
        <item x="1574"/>
        <item x="506"/>
        <item x="293"/>
        <item x="505"/>
        <item x="2969"/>
        <item x="3266"/>
        <item x="292"/>
        <item x="3528"/>
        <item x="951"/>
        <item x="4002"/>
        <item x="2449"/>
        <item x="2968"/>
        <item x="2967"/>
        <item x="1573"/>
        <item x="4141"/>
        <item x="3404"/>
        <item x="3403"/>
        <item x="931"/>
        <item x="2448"/>
        <item x="1101"/>
        <item x="3824"/>
        <item x="3265"/>
        <item x="706"/>
        <item x="2745"/>
        <item x="2447"/>
        <item x="504"/>
        <item x="3402"/>
        <item x="4001"/>
        <item x="3264"/>
        <item x="4797"/>
        <item x="1268"/>
        <item x="705"/>
        <item x="4293"/>
        <item x="1904"/>
        <item x="138"/>
        <item x="3823"/>
        <item x="2629"/>
        <item x="4796"/>
        <item x="4000"/>
        <item x="3999"/>
        <item x="2316"/>
        <item x="704"/>
        <item x="1323"/>
        <item x="137"/>
        <item x="3263"/>
        <item x="3679"/>
        <item x="1903"/>
        <item x="2177"/>
        <item x="1572"/>
        <item x="2593"/>
        <item x="2966"/>
        <item x="2315"/>
        <item x="3527"/>
        <item x="1267"/>
        <item x="503"/>
        <item x="4387"/>
        <item x="4140"/>
        <item x="3869"/>
        <item x="502"/>
        <item x="2446"/>
        <item x="4386"/>
        <item x="2965"/>
        <item x="2314"/>
        <item x="136"/>
        <item x="930"/>
        <item x="1902"/>
        <item x="4270"/>
        <item x="135"/>
        <item x="703"/>
        <item x="2053"/>
        <item x="4524"/>
        <item x="3822"/>
        <item x="1571"/>
        <item x="4269"/>
        <item x="702"/>
        <item x="1438"/>
        <item x="134"/>
        <item x="2445"/>
        <item x="1722"/>
        <item x="3127"/>
        <item x="3572"/>
        <item x="4385"/>
        <item x="2744"/>
        <item x="4139"/>
        <item x="1570"/>
        <item x="3821"/>
        <item x="2176"/>
        <item x="2444"/>
        <item x="4268"/>
        <item x="2964"/>
        <item x="1100"/>
        <item x="2628"/>
        <item x="291"/>
        <item x="3998"/>
        <item x="1099"/>
        <item x="929"/>
        <item x="4425"/>
        <item x="1770"/>
        <item x="4795"/>
        <item x="1098"/>
        <item x="2963"/>
        <item x="1569"/>
        <item x="1721"/>
        <item x="2443"/>
        <item x="4794"/>
        <item x="2175"/>
        <item x="2743"/>
        <item x="1437"/>
        <item x="928"/>
        <item x="4267"/>
        <item x="4793"/>
        <item x="1135"/>
        <item x="4138"/>
        <item x="1568"/>
        <item x="1266"/>
        <item x="4792"/>
        <item x="501"/>
        <item x="3126"/>
        <item x="290"/>
        <item x="4791"/>
        <item x="1265"/>
        <item x="3438"/>
        <item x="500"/>
        <item x="3868"/>
        <item x="1436"/>
        <item x="499"/>
        <item x="2052"/>
        <item x="1435"/>
        <item x="701"/>
        <item x="1567"/>
        <item x="4790"/>
        <item x="3997"/>
        <item x="289"/>
        <item x="3262"/>
        <item x="1720"/>
        <item x="3678"/>
        <item x="3125"/>
        <item x="2742"/>
        <item x="4266"/>
        <item x="1566"/>
        <item x="545"/>
        <item x="3124"/>
        <item x="4137"/>
        <item x="2592"/>
        <item x="133"/>
        <item x="4562"/>
        <item x="2741"/>
        <item x="4136"/>
        <item x="288"/>
        <item x="3261"/>
        <item x="2740"/>
        <item x="287"/>
        <item x="2962"/>
        <item x="1322"/>
        <item x="2051"/>
        <item x="1719"/>
        <item x="3867"/>
        <item x="1611"/>
        <item x="2961"/>
        <item x="4523"/>
        <item x="950"/>
        <item x="4384"/>
        <item x="3820"/>
        <item x="3401"/>
        <item x="1901"/>
        <item x="3677"/>
        <item x="1718"/>
        <item x="286"/>
        <item x="2627"/>
        <item x="4383"/>
        <item x="1942"/>
        <item x="1321"/>
        <item x="4522"/>
        <item x="2591"/>
        <item x="3260"/>
        <item x="3123"/>
        <item x="3708"/>
        <item x="3819"/>
        <item x="4789"/>
        <item x="2960"/>
        <item x="4645"/>
        <item x="285"/>
        <item x="3818"/>
        <item x="700"/>
        <item x="3122"/>
        <item x="3676"/>
        <item x="4521"/>
        <item x="132"/>
        <item x="2313"/>
        <item x="1097"/>
        <item x="3817"/>
        <item x="2442"/>
        <item x="2739"/>
        <item x="3259"/>
        <item x="927"/>
        <item x="1096"/>
        <item x="3816"/>
        <item x="131"/>
        <item x="1434"/>
        <item x="926"/>
        <item x="4833"/>
        <item x="2174"/>
        <item x="699"/>
        <item x="3675"/>
        <item x="1433"/>
        <item x="498"/>
        <item x="2050"/>
        <item x="3140"/>
        <item x="2738"/>
        <item x="2626"/>
        <item x="4644"/>
        <item x="1565"/>
        <item x="3400"/>
        <item x="925"/>
        <item x="2590"/>
        <item x="3399"/>
        <item x="1095"/>
        <item x="4520"/>
        <item x="497"/>
        <item x="2959"/>
        <item x="2173"/>
        <item x="284"/>
        <item x="3000"/>
        <item x="1717"/>
        <item x="4135"/>
        <item x="2049"/>
        <item x="2737"/>
        <item x="4519"/>
        <item x="2589"/>
        <item x="1264"/>
        <item x="3526"/>
        <item x="3121"/>
        <item x="2958"/>
        <item x="1900"/>
        <item x="3996"/>
        <item x="3302"/>
        <item x="2172"/>
        <item x="130"/>
        <item x="4292"/>
        <item x="3120"/>
        <item x="4518"/>
        <item x="3815"/>
        <item x="2171"/>
        <item x="1094"/>
        <item x="496"/>
        <item x="924"/>
        <item x="1134"/>
        <item x="698"/>
        <item x="332"/>
        <item x="2170"/>
        <item x="923"/>
        <item x="4517"/>
        <item x="1263"/>
        <item x="4265"/>
        <item x="2790"/>
        <item x="2312"/>
        <item x="3995"/>
        <item x="922"/>
        <item x="1262"/>
        <item x="4382"/>
        <item x="1899"/>
        <item x="2441"/>
        <item x="697"/>
        <item x="3525"/>
        <item x="3814"/>
        <item x="921"/>
        <item x="1898"/>
        <item x="2169"/>
        <item x="3398"/>
        <item x="1564"/>
        <item x="495"/>
        <item x="1432"/>
        <item x="1897"/>
        <item x="3301"/>
        <item x="3397"/>
        <item x="4643"/>
        <item x="2200"/>
        <item x="2957"/>
        <item x="4154"/>
        <item x="3139"/>
        <item x="129"/>
        <item x="3994"/>
        <item x="3993"/>
        <item x="1896"/>
        <item x="1716"/>
        <item x="3674"/>
        <item x="1715"/>
        <item x="283"/>
        <item x="2168"/>
        <item x="128"/>
        <item x="2956"/>
        <item x="2311"/>
        <item x="920"/>
        <item x="4516"/>
        <item x="4642"/>
        <item x="3992"/>
        <item x="282"/>
        <item x="2310"/>
        <item x="281"/>
        <item x="3119"/>
        <item x="696"/>
        <item x="4381"/>
        <item x="4134"/>
        <item x="1431"/>
        <item x="2789"/>
        <item x="3258"/>
        <item x="2167"/>
        <item x="494"/>
        <item x="695"/>
        <item x="1093"/>
        <item x="127"/>
        <item x="1769"/>
        <item x="2999"/>
        <item x="3257"/>
        <item x="493"/>
        <item x="4264"/>
        <item x="4832"/>
        <item x="2955"/>
        <item x="2736"/>
        <item x="1714"/>
        <item x="280"/>
        <item x="694"/>
        <item x="2954"/>
        <item x="3991"/>
        <item x="1092"/>
        <item x="3118"/>
        <item x="1713"/>
        <item x="3117"/>
        <item x="1895"/>
        <item x="4788"/>
        <item x="1430"/>
        <item x="4263"/>
        <item x="919"/>
        <item x="3116"/>
        <item x="3115"/>
        <item x="1563"/>
        <item x="918"/>
        <item x="1894"/>
        <item x="3114"/>
        <item x="2625"/>
        <item x="4133"/>
        <item x="2953"/>
        <item x="917"/>
        <item x="3113"/>
        <item x="1712"/>
        <item x="4262"/>
        <item x="4153"/>
        <item x="2440"/>
        <item x="279"/>
        <item x="2483"/>
        <item x="3813"/>
        <item x="916"/>
        <item x="2048"/>
        <item x="1893"/>
        <item x="4787"/>
        <item x="3396"/>
        <item x="693"/>
        <item x="3256"/>
        <item x="4261"/>
        <item x="3395"/>
        <item x="2309"/>
        <item x="2952"/>
        <item x="739"/>
        <item x="2439"/>
        <item x="278"/>
        <item x="1261"/>
        <item x="915"/>
        <item x="3812"/>
        <item x="2438"/>
        <item x="1260"/>
        <item x="3990"/>
        <item x="2166"/>
        <item x="4260"/>
        <item x="3255"/>
        <item x="277"/>
        <item x="914"/>
        <item x="3989"/>
        <item x="3524"/>
        <item x="2047"/>
        <item x="2951"/>
        <item x="913"/>
        <item x="2950"/>
        <item x="2949"/>
        <item x="1091"/>
        <item x="3437"/>
        <item x="1320"/>
        <item x="3523"/>
        <item x="2948"/>
        <item x="492"/>
        <item x="3988"/>
        <item x="3112"/>
        <item x="912"/>
        <item x="1477"/>
        <item x="4132"/>
        <item x="911"/>
        <item x="3571"/>
        <item x="3254"/>
        <item x="4424"/>
        <item x="4515"/>
        <item x="491"/>
        <item x="4259"/>
        <item x="1711"/>
        <item x="692"/>
        <item x="738"/>
        <item x="490"/>
        <item x="3987"/>
        <item x="4131"/>
        <item x="2588"/>
        <item x="2308"/>
        <item x="126"/>
        <item x="3986"/>
        <item x="4130"/>
        <item x="3253"/>
        <item x="276"/>
        <item x="737"/>
        <item x="2947"/>
        <item x="910"/>
        <item x="3985"/>
        <item x="3252"/>
        <item x="736"/>
        <item x="1090"/>
        <item x="489"/>
        <item x="2338"/>
        <item x="1562"/>
        <item x="2437"/>
        <item x="909"/>
        <item x="1941"/>
        <item x="2307"/>
        <item x="2735"/>
        <item x="1892"/>
        <item x="4786"/>
        <item x="4514"/>
        <item x="1561"/>
        <item x="4561"/>
        <item x="4129"/>
        <item x="691"/>
        <item x="908"/>
        <item x="907"/>
        <item x="4377"/>
        <item x="4128"/>
        <item x="4376"/>
        <item x="2946"/>
        <item x="1710"/>
        <item x="690"/>
        <item x="2945"/>
        <item x="3251"/>
        <item x="1560"/>
        <item x="1891"/>
        <item x="1709"/>
        <item x="689"/>
        <item x="2587"/>
        <item x="1708"/>
        <item x="1559"/>
        <item x="488"/>
        <item x="125"/>
        <item x="3111"/>
        <item x="3250"/>
        <item x="1890"/>
        <item x="4641"/>
        <item x="2944"/>
        <item x="2943"/>
        <item x="3110"/>
        <item x="1940"/>
        <item x="4258"/>
        <item x="2942"/>
        <item x="2586"/>
        <item x="2436"/>
        <item x="4640"/>
        <item x="906"/>
        <item x="3984"/>
        <item x="688"/>
        <item x="2337"/>
        <item x="1259"/>
        <item x="2435"/>
        <item x="3811"/>
        <item x="2734"/>
        <item x="1558"/>
        <item x="3394"/>
        <item x="275"/>
        <item x="4375"/>
        <item x="2941"/>
        <item x="2585"/>
        <item x="274"/>
        <item x="1707"/>
        <item x="487"/>
        <item x="4785"/>
        <item x="1089"/>
        <item x="2940"/>
        <item x="1889"/>
        <item x="4257"/>
        <item x="2584"/>
        <item x="273"/>
        <item x="1888"/>
        <item x="2306"/>
        <item x="2165"/>
        <item x="486"/>
        <item x="2939"/>
        <item x="124"/>
        <item x="544"/>
        <item x="3109"/>
        <item x="2733"/>
        <item x="1706"/>
        <item x="2046"/>
        <item x="1429"/>
        <item x="2938"/>
        <item x="3810"/>
        <item x="2305"/>
        <item x="4374"/>
        <item x="2045"/>
        <item x="2434"/>
        <item x="2583"/>
        <item x="1887"/>
        <item x="3673"/>
        <item x="3249"/>
        <item x="2433"/>
        <item x="1557"/>
        <item x="1886"/>
        <item x="949"/>
        <item x="123"/>
        <item x="3809"/>
        <item x="4682"/>
        <item x="1088"/>
        <item x="4373"/>
        <item x="2937"/>
        <item x="4031"/>
        <item x="2044"/>
        <item x="4513"/>
        <item x="272"/>
        <item x="1087"/>
        <item x="3808"/>
        <item x="2164"/>
        <item x="1428"/>
        <item x="905"/>
        <item x="687"/>
        <item x="3807"/>
        <item x="2936"/>
        <item x="271"/>
        <item x="3672"/>
        <item x="3436"/>
        <item x="1885"/>
        <item x="4256"/>
        <item x="2935"/>
        <item x="3983"/>
        <item x="4784"/>
        <item x="3108"/>
        <item x="1258"/>
        <item x="3982"/>
        <item x="904"/>
        <item x="1884"/>
        <item x="2432"/>
        <item x="2934"/>
        <item x="1883"/>
        <item x="1086"/>
        <item x="3393"/>
        <item x="1085"/>
        <item x="3806"/>
        <item x="2998"/>
        <item x="2732"/>
        <item x="1556"/>
        <item x="3981"/>
        <item x="3107"/>
        <item x="3980"/>
        <item x="1084"/>
        <item x="1257"/>
        <item x="4127"/>
        <item x="686"/>
        <item x="122"/>
        <item x="1256"/>
        <item x="2043"/>
        <item x="2163"/>
        <item x="1555"/>
        <item x="2933"/>
        <item x="2042"/>
        <item x="2932"/>
        <item x="3392"/>
        <item x="543"/>
        <item x="3866"/>
        <item x="1882"/>
        <item x="3248"/>
        <item x="121"/>
        <item x="2431"/>
        <item x="3671"/>
        <item x="1939"/>
        <item x="2931"/>
        <item x="485"/>
        <item x="1133"/>
        <item x="3979"/>
        <item x="1554"/>
        <item x="1881"/>
        <item x="4372"/>
        <item x="685"/>
        <item x="1880"/>
        <item x="3391"/>
        <item x="4512"/>
        <item x="1553"/>
        <item x="1879"/>
        <item x="4783"/>
        <item x="4255"/>
        <item x="4639"/>
        <item x="684"/>
        <item x="3247"/>
        <item x="2304"/>
        <item x="2430"/>
        <item x="3246"/>
        <item x="1878"/>
        <item x="1427"/>
        <item x="1552"/>
        <item x="3805"/>
        <item x="2041"/>
        <item x="1877"/>
        <item x="4782"/>
        <item x="683"/>
        <item x="4126"/>
        <item x="903"/>
        <item x="4781"/>
        <item x="4125"/>
        <item x="902"/>
        <item x="2624"/>
        <item x="2303"/>
        <item x="484"/>
        <item x="3670"/>
        <item x="901"/>
        <item x="2582"/>
        <item x="270"/>
        <item x="4254"/>
        <item x="1255"/>
        <item x="1551"/>
        <item x="3978"/>
        <item x="1254"/>
        <item x="900"/>
        <item x="2072"/>
        <item x="1426"/>
        <item x="4780"/>
        <item x="1083"/>
        <item x="2040"/>
        <item x="1876"/>
        <item x="899"/>
        <item x="4779"/>
        <item x="898"/>
        <item x="331"/>
        <item x="3977"/>
        <item x="3804"/>
        <item x="1875"/>
        <item x="2581"/>
        <item x="2930"/>
        <item x="2731"/>
        <item x="330"/>
        <item x="1253"/>
        <item x="3522"/>
        <item x="1938"/>
        <item x="2730"/>
        <item x="3976"/>
        <item x="735"/>
        <item x="897"/>
        <item x="2729"/>
        <item x="4560"/>
        <item x="3975"/>
        <item x="2162"/>
        <item x="2302"/>
        <item x="4152"/>
        <item x="4638"/>
        <item x="896"/>
        <item x="895"/>
        <item x="3974"/>
        <item x="2929"/>
        <item x="1705"/>
        <item x="2429"/>
        <item x="4511"/>
        <item x="4371"/>
        <item x="682"/>
        <item x="1550"/>
        <item x="1704"/>
        <item x="2928"/>
        <item x="2301"/>
        <item x="3106"/>
        <item x="1082"/>
        <item x="3973"/>
        <item x="1874"/>
        <item x="3972"/>
        <item x="1081"/>
        <item x="1873"/>
        <item x="894"/>
        <item x="2300"/>
        <item x="1080"/>
        <item x="1425"/>
        <item x="4124"/>
        <item x="1703"/>
        <item x="2927"/>
        <item x="1872"/>
        <item x="3865"/>
        <item x="893"/>
        <item x="3971"/>
        <item x="2926"/>
        <item x="1079"/>
        <item x="4123"/>
        <item x="2925"/>
        <item x="4778"/>
        <item x="3521"/>
        <item x="2161"/>
        <item x="3390"/>
        <item x="1871"/>
        <item x="4777"/>
        <item x="892"/>
        <item x="2728"/>
        <item x="178"/>
        <item x="4370"/>
        <item x="4637"/>
        <item x="4423"/>
        <item x="1870"/>
        <item x="1424"/>
        <item x="2428"/>
        <item x="1252"/>
        <item x="3669"/>
        <item x="1937"/>
        <item x="2299"/>
        <item x="3389"/>
        <item x="4253"/>
        <item x="4369"/>
        <item x="891"/>
        <item x="1078"/>
        <item x="2924"/>
        <item x="1869"/>
        <item x="1702"/>
        <item x="1319"/>
        <item x="890"/>
        <item x="681"/>
        <item x="3970"/>
        <item x="483"/>
        <item x="3105"/>
        <item x="4252"/>
        <item x="3969"/>
        <item x="2923"/>
        <item x="1077"/>
        <item x="680"/>
        <item x="2298"/>
        <item x="4122"/>
        <item x="3803"/>
        <item x="2160"/>
        <item x="4121"/>
        <item x="2427"/>
        <item x="2297"/>
        <item x="734"/>
        <item x="482"/>
        <item x="2922"/>
        <item x="1423"/>
        <item x="1936"/>
        <item x="1132"/>
        <item x="3968"/>
        <item x="4510"/>
        <item x="3388"/>
        <item x="3245"/>
        <item x="2039"/>
        <item x="4776"/>
        <item x="4368"/>
        <item x="2921"/>
        <item x="3104"/>
        <item x="3435"/>
        <item x="1868"/>
        <item x="3668"/>
        <item x="3802"/>
        <item x="889"/>
        <item x="2727"/>
        <item x="3103"/>
        <item x="120"/>
        <item x="2920"/>
        <item x="1701"/>
        <item x="4120"/>
        <item x="3967"/>
        <item x="1422"/>
        <item x="1251"/>
        <item x="3387"/>
        <item x="269"/>
        <item x="2580"/>
        <item x="2997"/>
        <item x="3966"/>
        <item x="3965"/>
        <item x="1318"/>
        <item x="2919"/>
        <item x="4251"/>
        <item x="3964"/>
        <item x="268"/>
        <item x="3963"/>
        <item x="1549"/>
        <item x="1867"/>
        <item x="2579"/>
        <item x="4636"/>
        <item x="4635"/>
        <item x="1421"/>
        <item x="4775"/>
        <item x="888"/>
        <item x="1420"/>
        <item x="1700"/>
        <item x="2578"/>
        <item x="267"/>
        <item x="3102"/>
        <item x="2918"/>
        <item x="4634"/>
        <item x="4250"/>
        <item x="887"/>
        <item x="3244"/>
        <item x="2726"/>
        <item x="2038"/>
        <item x="886"/>
        <item x="119"/>
        <item x="2296"/>
        <item x="679"/>
        <item x="2917"/>
        <item x="885"/>
        <item x="884"/>
        <item x="4633"/>
        <item x="1250"/>
        <item x="4119"/>
        <item x="118"/>
        <item x="1419"/>
        <item x="1866"/>
        <item x="2037"/>
        <item x="3864"/>
        <item x="4249"/>
        <item x="4367"/>
        <item x="1865"/>
        <item x="117"/>
        <item x="3243"/>
        <item x="1249"/>
        <item x="3962"/>
        <item x="3242"/>
        <item x="4632"/>
        <item x="1699"/>
        <item x="3961"/>
        <item x="883"/>
        <item x="678"/>
        <item x="481"/>
        <item x="3101"/>
        <item x="882"/>
        <item x="3960"/>
        <item x="1864"/>
        <item x="1418"/>
        <item x="4248"/>
        <item x="4366"/>
        <item x="3801"/>
        <item x="2036"/>
        <item x="3959"/>
        <item x="3386"/>
        <item x="1076"/>
        <item x="3667"/>
        <item x="116"/>
        <item x="2159"/>
        <item x="1248"/>
        <item x="3666"/>
        <item x="4247"/>
        <item x="1698"/>
        <item x="1863"/>
        <item x="677"/>
        <item x="3100"/>
        <item x="480"/>
        <item x="3958"/>
        <item x="1548"/>
        <item x="1417"/>
        <item x="4681"/>
        <item x="3434"/>
        <item x="881"/>
        <item x="2426"/>
        <item x="1862"/>
        <item x="2295"/>
        <item x="3957"/>
        <item x="3800"/>
        <item x="2425"/>
        <item x="1861"/>
        <item x="880"/>
        <item x="3956"/>
        <item x="3099"/>
        <item x="2916"/>
        <item x="676"/>
        <item x="1547"/>
        <item x="2424"/>
        <item x="3098"/>
        <item x="4246"/>
        <item x="2915"/>
        <item x="1697"/>
        <item x="2914"/>
        <item x="1416"/>
        <item x="675"/>
        <item x="3385"/>
        <item x="3799"/>
        <item x="1415"/>
        <item x="1860"/>
        <item x="266"/>
        <item x="3955"/>
        <item x="3665"/>
        <item x="4245"/>
        <item x="3520"/>
        <item x="2725"/>
        <item x="1414"/>
        <item x="3954"/>
        <item x="4365"/>
        <item x="3798"/>
        <item x="4244"/>
        <item x="674"/>
        <item x="1546"/>
        <item x="1476"/>
        <item x="115"/>
        <item x="2035"/>
        <item x="114"/>
        <item x="4774"/>
        <item x="4118"/>
        <item x="479"/>
        <item x="265"/>
        <item x="2577"/>
        <item x="2576"/>
        <item x="3384"/>
        <item x="3953"/>
        <item x="1859"/>
        <item x="4117"/>
        <item x="3707"/>
        <item x="1413"/>
        <item x="4631"/>
        <item x="113"/>
        <item x="4364"/>
        <item x="3383"/>
        <item x="112"/>
        <item x="3664"/>
        <item x="3241"/>
        <item x="478"/>
        <item x="3797"/>
        <item x="3952"/>
        <item x="3951"/>
        <item x="4509"/>
        <item x="2034"/>
        <item x="2033"/>
        <item x="1858"/>
        <item x="4116"/>
        <item x="3097"/>
        <item x="1075"/>
        <item x="673"/>
        <item x="2913"/>
        <item x="4243"/>
        <item x="1247"/>
        <item x="948"/>
        <item x="477"/>
        <item x="4363"/>
        <item x="1074"/>
        <item x="2912"/>
        <item x="2032"/>
        <item x="3796"/>
        <item x="1857"/>
        <item x="1696"/>
        <item x="2294"/>
        <item x="2423"/>
        <item x="2158"/>
        <item x="4773"/>
        <item x="879"/>
        <item x="1545"/>
        <item x="476"/>
        <item x="2724"/>
        <item x="2031"/>
        <item x="2911"/>
        <item x="2071"/>
        <item x="4362"/>
        <item x="111"/>
        <item x="475"/>
        <item x="2723"/>
        <item x="2422"/>
        <item x="1856"/>
        <item x="4242"/>
        <item x="3096"/>
        <item x="1544"/>
        <item x="1855"/>
        <item x="3519"/>
        <item x="3518"/>
        <item x="2788"/>
        <item x="4241"/>
        <item x="474"/>
        <item x="2030"/>
        <item x="1317"/>
        <item x="3950"/>
        <item x="4240"/>
        <item x="2157"/>
        <item x="1768"/>
        <item x="473"/>
        <item x="672"/>
        <item x="4772"/>
        <item x="2910"/>
        <item x="1854"/>
        <item x="4239"/>
        <item x="264"/>
        <item x="3663"/>
        <item x="3517"/>
        <item x="4508"/>
        <item x="1412"/>
        <item x="110"/>
        <item x="3949"/>
        <item x="3516"/>
        <item x="4238"/>
        <item x="2623"/>
        <item x="3948"/>
        <item x="671"/>
        <item x="3382"/>
        <item x="2421"/>
        <item x="4771"/>
        <item x="2156"/>
        <item x="2909"/>
        <item x="2155"/>
        <item x="4237"/>
        <item x="1695"/>
        <item x="3706"/>
        <item x="1853"/>
        <item x="542"/>
        <item x="3240"/>
        <item x="4770"/>
        <item x="263"/>
        <item x="1935"/>
        <item x="1543"/>
        <item x="3095"/>
        <item x="3947"/>
        <item x="2293"/>
        <item x="1852"/>
        <item x="2420"/>
        <item x="1411"/>
        <item x="3662"/>
        <item x="1246"/>
        <item x="1851"/>
        <item x="2622"/>
        <item x="3515"/>
        <item x="878"/>
        <item x="2722"/>
        <item x="2908"/>
        <item x="472"/>
        <item x="1850"/>
        <item x="2787"/>
        <item x="2029"/>
        <item x="4507"/>
        <item x="3661"/>
        <item x="4115"/>
        <item x="4506"/>
        <item x="4630"/>
        <item x="3094"/>
        <item x="877"/>
        <item x="3946"/>
        <item x="4361"/>
        <item x="1849"/>
        <item x="471"/>
        <item x="2575"/>
        <item x="2907"/>
        <item x="3945"/>
        <item x="1694"/>
        <item x="2574"/>
        <item x="4114"/>
        <item x="3514"/>
        <item x="470"/>
        <item x="4236"/>
        <item x="670"/>
        <item x="669"/>
        <item x="3944"/>
        <item x="3943"/>
        <item x="2028"/>
        <item x="4151"/>
        <item x="876"/>
        <item x="3093"/>
        <item x="875"/>
        <item x="1073"/>
        <item x="469"/>
        <item x="3570"/>
        <item x="2906"/>
        <item x="4235"/>
        <item x="2027"/>
        <item x="3942"/>
        <item x="4113"/>
        <item x="4234"/>
        <item x="2419"/>
        <item x="3941"/>
        <item x="4112"/>
        <item x="2026"/>
        <item x="2905"/>
        <item x="109"/>
        <item x="468"/>
        <item x="1072"/>
        <item x="1610"/>
        <item x="3660"/>
        <item x="1475"/>
        <item x="108"/>
        <item x="3381"/>
        <item x="2573"/>
        <item x="1410"/>
        <item x="2721"/>
        <item x="1848"/>
        <item x="329"/>
        <item x="2904"/>
        <item x="1245"/>
        <item x="3795"/>
        <item x="3092"/>
        <item x="1847"/>
        <item x="1071"/>
        <item x="668"/>
        <item x="874"/>
        <item x="2720"/>
        <item x="733"/>
        <item x="1846"/>
        <item x="4505"/>
        <item x="3940"/>
        <item x="873"/>
        <item x="2025"/>
        <item x="2719"/>
        <item x="4111"/>
        <item x="467"/>
        <item x="1409"/>
        <item x="3239"/>
        <item x="1542"/>
        <item x="3939"/>
        <item x="466"/>
        <item x="2996"/>
        <item x="3659"/>
        <item x="3091"/>
        <item x="2024"/>
        <item x="465"/>
        <item x="3090"/>
        <item x="3658"/>
        <item x="667"/>
        <item x="3657"/>
        <item x="3938"/>
        <item x="2903"/>
        <item x="666"/>
        <item x="1244"/>
        <item x="2718"/>
        <item x="1845"/>
        <item x="2023"/>
        <item x="1243"/>
        <item x="2902"/>
        <item x="872"/>
        <item x="3300"/>
        <item x="464"/>
        <item x="2070"/>
        <item x="2995"/>
        <item x="1844"/>
        <item x="2901"/>
        <item x="3705"/>
        <item x="2621"/>
        <item x="1242"/>
        <item x="4629"/>
        <item x="3937"/>
        <item x="4422"/>
        <item x="2022"/>
        <item x="1474"/>
        <item x="665"/>
        <item x="1693"/>
        <item x="664"/>
        <item x="4628"/>
        <item x="2786"/>
        <item x="3513"/>
        <item x="1843"/>
        <item x="3433"/>
        <item x="1842"/>
        <item x="1316"/>
        <item x="947"/>
        <item x="2717"/>
        <item x="3138"/>
        <item x="1408"/>
        <item x="3936"/>
        <item x="4769"/>
        <item x="4768"/>
        <item x="2900"/>
        <item x="1241"/>
        <item x="1407"/>
        <item x="2154"/>
        <item x="463"/>
        <item x="1841"/>
        <item x="1240"/>
        <item x="663"/>
        <item x="3089"/>
        <item x="1692"/>
        <item x="1840"/>
        <item x="462"/>
        <item x="2572"/>
        <item x="2899"/>
        <item x="1406"/>
        <item x="2021"/>
        <item x="1405"/>
        <item x="2571"/>
        <item x="3935"/>
        <item x="4233"/>
        <item x="4110"/>
        <item x="1541"/>
        <item x="4232"/>
        <item x="3794"/>
        <item x="262"/>
        <item x="2716"/>
        <item x="1070"/>
        <item x="732"/>
        <item x="4231"/>
        <item x="3380"/>
        <item x="3934"/>
        <item x="662"/>
        <item x="2292"/>
        <item x="2418"/>
        <item x="871"/>
        <item x="2715"/>
        <item x="3432"/>
        <item x="4230"/>
        <item x="870"/>
        <item x="3933"/>
        <item x="4229"/>
        <item x="1069"/>
        <item x="2291"/>
        <item x="869"/>
        <item x="4627"/>
        <item x="4680"/>
        <item x="2153"/>
        <item x="3379"/>
        <item x="1691"/>
        <item x="4030"/>
        <item x="2570"/>
        <item x="3378"/>
        <item x="1540"/>
        <item x="2714"/>
        <item x="107"/>
        <item x="4228"/>
        <item x="2713"/>
        <item x="4109"/>
        <item x="2152"/>
        <item x="1068"/>
        <item x="661"/>
        <item x="3377"/>
        <item x="461"/>
        <item x="4108"/>
        <item x="4767"/>
        <item x="3376"/>
        <item x="3375"/>
        <item x="2290"/>
        <item x="946"/>
        <item x="1404"/>
        <item x="1403"/>
        <item x="3932"/>
        <item x="2569"/>
        <item x="3238"/>
        <item x="2151"/>
        <item x="2898"/>
        <item x="868"/>
        <item x="4227"/>
        <item x="1067"/>
        <item x="2020"/>
        <item x="1239"/>
        <item x="3569"/>
        <item x="3793"/>
        <item x="2568"/>
        <item x="3374"/>
        <item x="660"/>
        <item x="1066"/>
        <item x="1131"/>
        <item x="3792"/>
        <item x="3088"/>
        <item x="2289"/>
        <item x="3931"/>
        <item x="1402"/>
        <item x="1539"/>
        <item x="659"/>
        <item x="1238"/>
        <item x="2567"/>
        <item x="3930"/>
        <item x="2288"/>
        <item x="658"/>
        <item x="1839"/>
        <item x="4504"/>
        <item x="106"/>
        <item x="3137"/>
        <item x="867"/>
        <item x="4766"/>
        <item x="2019"/>
        <item x="2566"/>
        <item x="1609"/>
        <item x="261"/>
        <item x="657"/>
        <item x="1690"/>
        <item x="4107"/>
        <item x="105"/>
        <item x="260"/>
        <item x="3929"/>
        <item x="2199"/>
        <item x="460"/>
        <item x="1838"/>
        <item x="1065"/>
        <item x="1064"/>
        <item x="3087"/>
        <item x="4503"/>
        <item x="2565"/>
        <item x="1837"/>
        <item x="4765"/>
        <item x="1063"/>
        <item x="656"/>
        <item x="866"/>
        <item x="3086"/>
        <item x="4106"/>
        <item x="2564"/>
        <item x="4226"/>
        <item x="459"/>
        <item x="1062"/>
        <item x="4764"/>
        <item x="1836"/>
        <item x="3085"/>
        <item x="1689"/>
        <item x="4105"/>
        <item x="1608"/>
        <item x="3928"/>
        <item x="259"/>
        <item x="655"/>
        <item x="4225"/>
        <item x="865"/>
        <item x="2287"/>
        <item x="2150"/>
        <item x="4150"/>
        <item x="864"/>
        <item x="2712"/>
        <item x="2897"/>
        <item x="3084"/>
        <item x="1237"/>
        <item x="4104"/>
        <item x="3083"/>
        <item x="1688"/>
        <item x="863"/>
        <item x="1934"/>
        <item x="3656"/>
        <item x="1236"/>
        <item x="3373"/>
        <item x="2018"/>
        <item x="2563"/>
        <item x="3568"/>
        <item x="258"/>
        <item x="2417"/>
        <item x="3237"/>
        <item x="2896"/>
        <item x="862"/>
        <item x="4103"/>
        <item x="2017"/>
        <item x="2711"/>
        <item x="3655"/>
        <item x="4224"/>
        <item x="2416"/>
        <item x="1835"/>
        <item x="3567"/>
        <item x="861"/>
        <item x="2895"/>
        <item x="860"/>
        <item x="1235"/>
        <item x="859"/>
        <item x="1834"/>
        <item x="2894"/>
        <item x="2149"/>
        <item x="1401"/>
        <item x="4559"/>
        <item x="3082"/>
        <item x="2710"/>
        <item x="4763"/>
        <item x="858"/>
        <item x="3236"/>
        <item x="3081"/>
        <item x="1767"/>
        <item x="4762"/>
        <item x="2286"/>
        <item x="328"/>
        <item x="2893"/>
        <item x="3235"/>
        <item x="3791"/>
        <item x="3372"/>
        <item x="1833"/>
        <item x="3654"/>
        <item x="3512"/>
        <item x="3790"/>
        <item x="4102"/>
        <item x="2709"/>
        <item x="2285"/>
        <item x="3927"/>
        <item x="3080"/>
        <item x="4502"/>
        <item x="4831"/>
        <item x="654"/>
        <item x="458"/>
        <item x="4501"/>
        <item x="1234"/>
        <item x="3511"/>
        <item x="4761"/>
        <item x="4500"/>
        <item x="3926"/>
        <item x="1061"/>
        <item x="2562"/>
        <item x="1315"/>
        <item x="457"/>
        <item x="3510"/>
        <item x="2708"/>
        <item x="2415"/>
        <item x="2892"/>
        <item x="3653"/>
        <item x="257"/>
        <item x="2284"/>
        <item x="857"/>
        <item x="177"/>
        <item x="2891"/>
        <item x="2016"/>
        <item x="2707"/>
        <item x="3234"/>
        <item x="4101"/>
        <item x="2706"/>
        <item x="1538"/>
        <item x="2015"/>
        <item x="4499"/>
        <item x="3925"/>
        <item x="1687"/>
        <item x="1233"/>
        <item x="2414"/>
        <item x="653"/>
        <item x="2283"/>
        <item x="104"/>
        <item x="2705"/>
        <item x="3371"/>
        <item x="652"/>
        <item x="856"/>
        <item x="2890"/>
        <item x="2561"/>
        <item x="2704"/>
        <item x="4679"/>
        <item x="855"/>
        <item x="3079"/>
        <item x="1232"/>
        <item x="456"/>
        <item x="2014"/>
        <item x="2282"/>
        <item x="455"/>
        <item x="1314"/>
        <item x="1473"/>
        <item x="3078"/>
        <item x="4760"/>
        <item x="3924"/>
        <item x="256"/>
        <item x="4149"/>
        <item x="4223"/>
        <item x="2413"/>
        <item x="255"/>
        <item x="454"/>
        <item x="4626"/>
        <item x="3509"/>
        <item x="3789"/>
        <item x="1832"/>
        <item x="2889"/>
        <item x="854"/>
        <item x="1933"/>
        <item x="541"/>
        <item x="3077"/>
        <item x="4222"/>
        <item x="1400"/>
        <item x="254"/>
        <item x="1060"/>
        <item x="4759"/>
        <item x="3076"/>
        <item x="2412"/>
        <item x="103"/>
        <item x="3704"/>
        <item x="2888"/>
        <item x="2411"/>
        <item x="1231"/>
        <item x="453"/>
        <item x="2560"/>
        <item x="2281"/>
        <item x="102"/>
        <item x="3075"/>
        <item x="3788"/>
        <item x="452"/>
        <item x="4625"/>
        <item x="2887"/>
        <item x="253"/>
        <item x="4100"/>
        <item x="2482"/>
        <item x="4498"/>
        <item x="853"/>
        <item x="3923"/>
        <item x="2886"/>
        <item x="1059"/>
        <item x="2280"/>
        <item x="3863"/>
        <item x="3370"/>
        <item x="3233"/>
        <item x="3232"/>
        <item x="651"/>
        <item x="1831"/>
        <item x="1230"/>
        <item x="3231"/>
        <item x="1058"/>
        <item x="4221"/>
        <item x="3922"/>
        <item x="1830"/>
        <item x="4558"/>
        <item x="852"/>
        <item x="3652"/>
        <item x="3369"/>
        <item x="1686"/>
        <item x="2481"/>
        <item x="3787"/>
        <item x="1057"/>
        <item x="4678"/>
        <item x="252"/>
        <item x="3230"/>
        <item x="4220"/>
        <item x="3074"/>
        <item x="2013"/>
        <item x="650"/>
        <item x="1685"/>
        <item x="101"/>
        <item x="4219"/>
        <item x="4218"/>
        <item x="2279"/>
        <item x="3368"/>
        <item x="851"/>
        <item x="4217"/>
        <item x="4758"/>
        <item x="3229"/>
        <item x="3786"/>
        <item x="1056"/>
        <item x="3566"/>
        <item x="850"/>
        <item x="3862"/>
        <item x="649"/>
        <item x="3921"/>
        <item x="1229"/>
        <item x="2885"/>
        <item x="2559"/>
        <item x="2012"/>
        <item x="1228"/>
        <item x="2884"/>
        <item x="4421"/>
        <item x="4099"/>
        <item x="1055"/>
        <item x="4216"/>
        <item x="1684"/>
        <item x="3651"/>
        <item x="1054"/>
        <item x="4420"/>
        <item x="451"/>
        <item x="3920"/>
        <item x="450"/>
        <item x="3367"/>
        <item x="3785"/>
        <item x="449"/>
        <item x="4215"/>
        <item x="3508"/>
        <item x="3784"/>
        <item x="1683"/>
        <item x="4624"/>
        <item x="448"/>
        <item x="849"/>
        <item x="1932"/>
        <item x="2883"/>
        <item x="2011"/>
        <item x="4497"/>
        <item x="2410"/>
        <item x="3507"/>
        <item x="1829"/>
        <item x="4214"/>
        <item x="848"/>
        <item x="1053"/>
        <item x="3073"/>
        <item x="1682"/>
        <item x="2558"/>
        <item x="3861"/>
        <item x="2409"/>
        <item x="1227"/>
        <item x="2148"/>
        <item x="327"/>
        <item x="3506"/>
        <item x="1052"/>
        <item x="2557"/>
        <item x="847"/>
        <item x="100"/>
        <item x="3228"/>
        <item x="1051"/>
        <item x="2882"/>
        <item x="3919"/>
        <item x="3783"/>
        <item x="1828"/>
        <item x="251"/>
        <item x="447"/>
        <item x="3650"/>
        <item x="4623"/>
        <item x="3505"/>
        <item x="3649"/>
        <item x="846"/>
        <item x="1537"/>
        <item x="4098"/>
        <item x="446"/>
        <item x="2408"/>
        <item x="845"/>
        <item x="3504"/>
        <item x="1827"/>
        <item x="250"/>
        <item x="3918"/>
        <item x="445"/>
        <item x="648"/>
        <item x="3782"/>
        <item x="2147"/>
        <item x="3227"/>
        <item x="444"/>
        <item x="2407"/>
        <item x="4757"/>
        <item x="99"/>
        <item x="4756"/>
        <item x="2406"/>
        <item x="3648"/>
        <item x="1226"/>
        <item x="1313"/>
        <item x="4496"/>
        <item x="4755"/>
        <item x="2146"/>
        <item x="2881"/>
        <item x="2405"/>
        <item x="4097"/>
        <item x="1826"/>
        <item x="4213"/>
        <item x="443"/>
        <item x="844"/>
        <item x="249"/>
        <item x="1050"/>
        <item x="4622"/>
        <item x="3647"/>
        <item x="843"/>
        <item x="3781"/>
        <item x="1225"/>
        <item x="4495"/>
        <item x="2703"/>
        <item x="4394"/>
        <item x="3780"/>
        <item x="3917"/>
        <item x="3503"/>
        <item x="326"/>
        <item x="3916"/>
        <item x="1049"/>
        <item x="4754"/>
        <item x="4494"/>
        <item x="4096"/>
        <item x="442"/>
        <item x="2145"/>
        <item x="1224"/>
        <item x="3502"/>
        <item x="3646"/>
        <item x="1048"/>
        <item x="540"/>
        <item x="1536"/>
        <item x="2278"/>
        <item x="1681"/>
        <item x="2880"/>
        <item x="4212"/>
        <item x="3072"/>
        <item x="2144"/>
        <item x="4095"/>
        <item x="4493"/>
        <item x="1223"/>
        <item x="3779"/>
        <item x="3226"/>
        <item x="98"/>
        <item x="2879"/>
        <item x="4211"/>
        <item x="3366"/>
        <item x="1535"/>
        <item x="2404"/>
        <item x="3645"/>
        <item x="3501"/>
        <item x="3071"/>
        <item x="1047"/>
        <item x="97"/>
        <item x="2702"/>
        <item x="4753"/>
        <item x="2878"/>
        <item x="2701"/>
        <item x="4393"/>
        <item x="4094"/>
        <item x="4492"/>
        <item x="2877"/>
        <item x="1680"/>
        <item x="4491"/>
        <item x="1825"/>
        <item x="2277"/>
        <item x="2556"/>
        <item x="4752"/>
        <item x="4751"/>
        <item x="248"/>
        <item x="3431"/>
        <item x="3915"/>
        <item x="647"/>
        <item x="1679"/>
        <item x="96"/>
        <item x="1399"/>
        <item x="3225"/>
        <item x="1678"/>
        <item x="3430"/>
        <item x="3778"/>
        <item x="646"/>
        <item x="4621"/>
        <item x="2403"/>
        <item x="441"/>
        <item x="2876"/>
        <item x="3644"/>
        <item x="2402"/>
        <item x="95"/>
        <item x="3365"/>
        <item x="1046"/>
        <item x="4750"/>
        <item x="94"/>
        <item x="842"/>
        <item x="4620"/>
        <item x="4749"/>
        <item x="1607"/>
        <item x="4210"/>
        <item x="1824"/>
        <item x="841"/>
        <item x="3914"/>
        <item x="4392"/>
        <item x="2276"/>
        <item x="645"/>
        <item x="247"/>
        <item x="3224"/>
        <item x="3364"/>
        <item x="93"/>
        <item x="1677"/>
        <item x="4209"/>
        <item x="2143"/>
        <item x="3703"/>
        <item x="3777"/>
        <item x="644"/>
        <item x="440"/>
        <item x="3363"/>
        <item x="2875"/>
        <item x="2010"/>
        <item x="2275"/>
        <item x="92"/>
        <item x="2874"/>
        <item x="2142"/>
        <item x="2009"/>
        <item x="91"/>
        <item x="2700"/>
        <item x="439"/>
        <item x="4093"/>
        <item x="1398"/>
        <item x="2401"/>
        <item x="1222"/>
        <item x="2873"/>
        <item x="4360"/>
        <item x="4748"/>
        <item x="2008"/>
        <item x="2141"/>
        <item x="2872"/>
        <item x="2400"/>
        <item x="1676"/>
        <item x="2007"/>
        <item x="2699"/>
        <item x="3565"/>
        <item x="1221"/>
        <item x="2274"/>
        <item x="2555"/>
        <item x="3070"/>
        <item x="2871"/>
        <item x="3702"/>
        <item x="90"/>
        <item x="1534"/>
        <item x="246"/>
        <item x="1675"/>
        <item x="4208"/>
        <item x="89"/>
        <item x="88"/>
        <item x="2870"/>
        <item x="87"/>
        <item x="643"/>
        <item x="4092"/>
        <item x="2273"/>
        <item x="642"/>
        <item x="86"/>
        <item x="4619"/>
        <item x="1220"/>
        <item x="2869"/>
        <item x="2006"/>
        <item x="2399"/>
        <item x="2554"/>
        <item x="3913"/>
        <item x="2868"/>
        <item x="3223"/>
        <item x="1130"/>
        <item x="2398"/>
        <item x="3701"/>
        <item x="641"/>
        <item x="1823"/>
        <item x="176"/>
        <item x="1045"/>
        <item x="840"/>
        <item x="3362"/>
        <item x="4618"/>
        <item x="3776"/>
        <item x="839"/>
        <item x="2553"/>
        <item x="1822"/>
        <item x="640"/>
        <item x="1397"/>
        <item x="838"/>
        <item x="2698"/>
        <item x="3361"/>
        <item x="3643"/>
        <item x="2140"/>
        <item x="837"/>
        <item x="4747"/>
        <item x="4207"/>
        <item x="438"/>
        <item x="3912"/>
        <item x="1472"/>
        <item x="2005"/>
        <item x="175"/>
        <item x="1312"/>
        <item x="245"/>
        <item x="437"/>
        <item x="1219"/>
        <item x="85"/>
        <item x="1821"/>
        <item x="639"/>
        <item x="3360"/>
        <item x="2004"/>
        <item x="2867"/>
        <item x="1674"/>
        <item x="4359"/>
        <item x="638"/>
        <item x="3500"/>
        <item x="2697"/>
        <item x="3642"/>
        <item x="3069"/>
        <item x="4358"/>
        <item x="637"/>
        <item x="174"/>
        <item x="2866"/>
        <item x="1396"/>
        <item x="3359"/>
        <item x="3499"/>
        <item x="636"/>
        <item x="4091"/>
        <item x="3911"/>
        <item x="1673"/>
        <item x="1218"/>
        <item x="1533"/>
        <item x="2272"/>
        <item x="173"/>
        <item x="3498"/>
        <item x="2139"/>
        <item x="4617"/>
        <item x="4090"/>
        <item x="172"/>
        <item x="1395"/>
        <item x="1217"/>
        <item x="244"/>
        <item x="4206"/>
        <item x="2865"/>
        <item x="836"/>
        <item x="1820"/>
        <item x="3068"/>
        <item x="4746"/>
        <item x="2552"/>
        <item x="2864"/>
        <item x="2271"/>
        <item x="3641"/>
        <item x="4205"/>
        <item x="3775"/>
        <item x="171"/>
        <item x="1532"/>
        <item x="2003"/>
        <item x="3640"/>
        <item x="1819"/>
        <item x="635"/>
        <item x="4357"/>
        <item x="2002"/>
        <item x="3639"/>
        <item x="2863"/>
        <item x="2069"/>
        <item x="2551"/>
        <item x="436"/>
        <item x="3497"/>
        <item x="3496"/>
        <item x="1394"/>
        <item x="84"/>
        <item x="3638"/>
        <item x="4490"/>
        <item x="2696"/>
        <item x="634"/>
        <item x="435"/>
        <item x="2862"/>
        <item x="3637"/>
        <item x="2397"/>
        <item x="3774"/>
        <item x="1216"/>
        <item x="1531"/>
        <item x="1044"/>
        <item x="1043"/>
        <item x="3910"/>
        <item x="3222"/>
        <item x="3495"/>
        <item x="1042"/>
        <item x="2861"/>
        <item x="2270"/>
        <item x="633"/>
        <item x="434"/>
        <item x="1672"/>
        <item x="3636"/>
        <item x="243"/>
        <item x="3773"/>
        <item x="2550"/>
        <item x="4089"/>
        <item x="4616"/>
        <item x="1215"/>
        <item x="4088"/>
        <item x="4745"/>
        <item x="632"/>
        <item x="4356"/>
        <item x="2860"/>
        <item x="2859"/>
        <item x="1818"/>
        <item x="4489"/>
        <item x="2001"/>
        <item x="3358"/>
        <item x="3635"/>
        <item x="2858"/>
        <item x="2549"/>
        <item x="2480"/>
        <item x="4355"/>
        <item x="3221"/>
        <item x="4744"/>
        <item x="4488"/>
        <item x="3220"/>
        <item x="4615"/>
        <item x="4087"/>
        <item x="1214"/>
        <item x="4354"/>
        <item x="2138"/>
        <item x="631"/>
        <item x="2695"/>
        <item x="1766"/>
        <item x="3067"/>
        <item x="2548"/>
        <item x="2547"/>
        <item x="1213"/>
        <item x="3634"/>
        <item x="242"/>
        <item x="83"/>
        <item x="4743"/>
        <item x="4353"/>
        <item x="4086"/>
        <item x="4352"/>
        <item x="2269"/>
        <item x="3219"/>
        <item x="3909"/>
        <item x="2000"/>
        <item x="433"/>
        <item x="3066"/>
        <item x="1041"/>
        <item x="2396"/>
        <item x="3494"/>
        <item x="2268"/>
        <item x="2694"/>
        <item x="432"/>
        <item x="4614"/>
        <item x="3218"/>
        <item x="82"/>
        <item x="835"/>
        <item x="4085"/>
        <item x="241"/>
        <item x="3633"/>
        <item x="1530"/>
        <item x="2267"/>
        <item x="1671"/>
        <item x="1040"/>
        <item x="2693"/>
        <item x="1999"/>
        <item x="3632"/>
        <item x="834"/>
        <item x="81"/>
        <item x="2857"/>
        <item x="4204"/>
        <item x="1039"/>
        <item x="630"/>
        <item x="2785"/>
        <item x="2395"/>
        <item x="3357"/>
        <item x="2336"/>
        <item x="629"/>
        <item x="3631"/>
        <item x="2394"/>
        <item x="2692"/>
        <item x="2393"/>
        <item x="2691"/>
        <item x="240"/>
        <item x="2856"/>
        <item x="3772"/>
        <item x="833"/>
        <item x="2855"/>
        <item x="2198"/>
        <item x="4742"/>
        <item x="1038"/>
        <item x="3356"/>
        <item x="3630"/>
        <item x="1037"/>
        <item x="628"/>
        <item x="1529"/>
        <item x="1212"/>
        <item x="431"/>
        <item x="4613"/>
        <item x="1211"/>
        <item x="4487"/>
        <item x="3065"/>
        <item x="1998"/>
        <item x="1210"/>
        <item x="4203"/>
        <item x="832"/>
        <item x="2392"/>
        <item x="3064"/>
        <item x="627"/>
        <item x="80"/>
        <item x="1670"/>
        <item x="3908"/>
        <item x="1528"/>
        <item x="2137"/>
        <item x="3063"/>
        <item x="2546"/>
        <item x="79"/>
        <item x="3629"/>
        <item x="4351"/>
        <item x="1393"/>
        <item x="3771"/>
        <item x="2391"/>
        <item x="1669"/>
        <item x="430"/>
        <item x="4612"/>
        <item x="831"/>
        <item x="1668"/>
        <item x="1527"/>
        <item x="1392"/>
        <item x="3493"/>
        <item x="3907"/>
        <item x="2690"/>
        <item x="1997"/>
        <item x="4350"/>
        <item x="1209"/>
        <item x="3492"/>
        <item x="2390"/>
        <item x="4349"/>
        <item x="626"/>
        <item x="830"/>
        <item x="3491"/>
        <item x="1391"/>
        <item x="625"/>
        <item x="4291"/>
        <item x="3490"/>
        <item x="4348"/>
        <item x="3906"/>
        <item x="1667"/>
        <item x="2266"/>
        <item x="1311"/>
        <item x="1666"/>
        <item x="2389"/>
        <item x="239"/>
        <item x="2854"/>
        <item x="4084"/>
        <item x="3062"/>
        <item x="2136"/>
        <item x="4741"/>
        <item x="325"/>
        <item x="829"/>
        <item x="2265"/>
        <item x="78"/>
        <item x="3061"/>
        <item x="3355"/>
        <item x="828"/>
        <item x="2264"/>
        <item x="3628"/>
        <item x="4202"/>
        <item x="2689"/>
        <item x="429"/>
        <item x="827"/>
        <item x="4740"/>
        <item x="77"/>
        <item x="826"/>
        <item x="2135"/>
        <item x="428"/>
        <item x="3489"/>
        <item x="1390"/>
        <item x="2388"/>
        <item x="3060"/>
        <item x="3354"/>
        <item x="3217"/>
        <item x="2688"/>
        <item x="76"/>
        <item x="4347"/>
        <item x="4486"/>
        <item x="1036"/>
        <item x="238"/>
        <item x="3770"/>
        <item x="1817"/>
        <item x="1035"/>
        <item x="4557"/>
        <item x="170"/>
        <item x="2263"/>
        <item x="1996"/>
        <item x="237"/>
        <item x="3700"/>
        <item x="2134"/>
        <item x="2545"/>
        <item x="4677"/>
        <item x="4739"/>
        <item x="3564"/>
        <item x="2387"/>
        <item x="2262"/>
        <item x="624"/>
        <item x="75"/>
        <item x="1389"/>
        <item x="3216"/>
        <item x="4201"/>
        <item x="4346"/>
        <item x="4200"/>
        <item x="1526"/>
        <item x="427"/>
        <item x="4738"/>
        <item x="4083"/>
        <item x="1208"/>
        <item x="1816"/>
        <item x="2687"/>
        <item x="2261"/>
        <item x="2853"/>
        <item x="4830"/>
        <item x="1034"/>
        <item x="2386"/>
        <item x="2544"/>
        <item x="236"/>
        <item x="2852"/>
        <item x="1995"/>
        <item x="2686"/>
        <item x="4199"/>
        <item x="3769"/>
        <item x="4082"/>
        <item x="2851"/>
        <item x="1525"/>
        <item x="2543"/>
        <item x="2133"/>
        <item x="4737"/>
        <item x="74"/>
        <item x="539"/>
        <item x="2685"/>
        <item x="3215"/>
        <item x="4081"/>
        <item x="2850"/>
        <item x="623"/>
        <item x="1033"/>
        <item x="4736"/>
        <item x="1032"/>
        <item x="3353"/>
        <item x="2385"/>
        <item x="2684"/>
        <item x="622"/>
        <item x="2384"/>
        <item x="235"/>
        <item x="2260"/>
        <item x="3214"/>
        <item x="4485"/>
        <item x="2132"/>
        <item x="1388"/>
        <item x="2849"/>
        <item x="3627"/>
        <item x="2383"/>
        <item x="1994"/>
        <item x="3352"/>
        <item x="3626"/>
        <item x="3059"/>
        <item x="4198"/>
        <item x="2382"/>
        <item x="2131"/>
        <item x="426"/>
        <item x="4345"/>
        <item x="2381"/>
        <item x="4080"/>
        <item x="1993"/>
        <item x="621"/>
        <item x="1387"/>
        <item x="3136"/>
        <item x="3905"/>
        <item x="2380"/>
        <item x="4484"/>
        <item x="1992"/>
        <item x="1207"/>
        <item x="1031"/>
        <item x="2683"/>
        <item x="1386"/>
        <item x="234"/>
        <item x="4611"/>
        <item x="1991"/>
        <item x="2682"/>
        <item x="169"/>
        <item x="4735"/>
        <item x="2379"/>
        <item x="1765"/>
        <item x="4079"/>
        <item x="3213"/>
        <item x="2681"/>
        <item x="3768"/>
        <item x="73"/>
        <item x="4344"/>
        <item x="425"/>
        <item x="1030"/>
        <item x="2378"/>
        <item x="4610"/>
        <item x="4609"/>
        <item x="3135"/>
        <item x="3488"/>
        <item x="2259"/>
        <item x="424"/>
        <item x="4734"/>
        <item x="72"/>
        <item x="620"/>
        <item x="3767"/>
        <item x="1029"/>
        <item x="3212"/>
        <item x="4483"/>
        <item x="825"/>
        <item x="4197"/>
        <item x="423"/>
        <item x="4078"/>
        <item x="1990"/>
        <item x="1764"/>
        <item x="3487"/>
        <item x="1815"/>
        <item x="3058"/>
        <item x="422"/>
        <item x="233"/>
        <item x="3625"/>
        <item x="4196"/>
        <item x="1763"/>
        <item x="2130"/>
        <item x="1206"/>
        <item x="824"/>
        <item x="3351"/>
        <item x="3624"/>
        <item x="3486"/>
        <item x="3623"/>
        <item x="2542"/>
        <item x="1524"/>
        <item x="823"/>
        <item x="1205"/>
        <item x="1762"/>
        <item x="3766"/>
        <item x="4608"/>
        <item x="4195"/>
        <item x="2258"/>
        <item x="1989"/>
        <item x="1204"/>
        <item x="822"/>
        <item x="1028"/>
        <item x="619"/>
        <item x="4194"/>
        <item x="2377"/>
        <item x="1988"/>
        <item x="2541"/>
        <item x="4193"/>
        <item x="4482"/>
        <item x="1665"/>
        <item x="3765"/>
        <item x="1027"/>
        <item x="618"/>
        <item x="3622"/>
        <item x="1385"/>
        <item x="71"/>
        <item x="821"/>
        <item x="2540"/>
        <item x="1471"/>
        <item x="3350"/>
        <item x="820"/>
        <item x="3057"/>
        <item x="4192"/>
        <item x="421"/>
        <item x="4481"/>
        <item x="1203"/>
        <item x="1987"/>
        <item x="1310"/>
        <item x="3349"/>
        <item x="617"/>
        <item x="2680"/>
        <item x="4607"/>
        <item x="4480"/>
        <item x="70"/>
        <item x="4077"/>
        <item x="232"/>
        <item x="3485"/>
        <item x="1202"/>
        <item x="1384"/>
        <item x="819"/>
        <item x="3211"/>
        <item x="2376"/>
        <item x="2679"/>
        <item x="69"/>
        <item x="1383"/>
        <item x="2678"/>
        <item x="1201"/>
        <item x="1200"/>
        <item x="616"/>
        <item x="3764"/>
        <item x="3056"/>
        <item x="1382"/>
        <item x="231"/>
        <item x="230"/>
        <item x="3763"/>
        <item x="1664"/>
        <item x="538"/>
        <item x="1814"/>
        <item x="3210"/>
        <item x="615"/>
        <item x="4419"/>
        <item x="2257"/>
        <item x="4606"/>
        <item x="1986"/>
        <item x="4479"/>
        <item x="1663"/>
        <item x="68"/>
        <item x="1199"/>
        <item x="1026"/>
        <item x="818"/>
        <item x="1813"/>
        <item x="2539"/>
        <item x="2129"/>
        <item x="614"/>
        <item x="4733"/>
        <item x="2128"/>
        <item x="4605"/>
        <item x="229"/>
        <item x="1198"/>
        <item x="67"/>
        <item x="3209"/>
        <item x="420"/>
        <item x="2677"/>
        <item x="4478"/>
        <item x="1812"/>
        <item x="817"/>
        <item x="1985"/>
        <item x="3484"/>
        <item x="2375"/>
        <item x="816"/>
        <item x="2620"/>
        <item x="2256"/>
        <item x="66"/>
        <item x="3299"/>
        <item x="4604"/>
        <item x="228"/>
        <item x="1197"/>
        <item x="1523"/>
        <item x="1522"/>
        <item x="65"/>
        <item x="4380"/>
        <item x="4603"/>
        <item x="4191"/>
        <item x="3208"/>
        <item x="815"/>
        <item x="3055"/>
        <item x="2676"/>
        <item x="3207"/>
        <item x="1521"/>
        <item x="1381"/>
        <item x="4732"/>
        <item x="419"/>
        <item x="4477"/>
        <item x="814"/>
        <item x="1761"/>
        <item x="1984"/>
        <item x="2127"/>
        <item x="3483"/>
        <item x="4731"/>
        <item x="1380"/>
        <item x="3348"/>
        <item x="4602"/>
        <item x="2538"/>
        <item x="3621"/>
        <item x="3904"/>
        <item x="1379"/>
        <item x="227"/>
        <item x="64"/>
        <item x="4601"/>
        <item x="2994"/>
        <item x="1811"/>
        <item x="2537"/>
        <item x="4076"/>
        <item x="226"/>
        <item x="4418"/>
        <item x="2374"/>
        <item x="1378"/>
        <item x="813"/>
        <item x="1983"/>
        <item x="1662"/>
        <item x="2536"/>
        <item x="2126"/>
        <item x="812"/>
        <item x="3903"/>
        <item x="1025"/>
        <item x="613"/>
        <item x="811"/>
        <item x="2848"/>
        <item x="4829"/>
        <item x="4075"/>
        <item x="1196"/>
        <item x="4730"/>
        <item x="225"/>
        <item x="2847"/>
        <item x="2125"/>
        <item x="1982"/>
        <item x="4074"/>
        <item x="612"/>
        <item x="2255"/>
        <item x="611"/>
        <item x="224"/>
        <item x="418"/>
        <item x="2846"/>
        <item x="810"/>
        <item x="4190"/>
        <item x="1195"/>
        <item x="3054"/>
        <item x="3762"/>
        <item x="4729"/>
        <item x="2254"/>
        <item x="3347"/>
        <item x="610"/>
        <item x="1024"/>
        <item x="1981"/>
        <item x="4476"/>
        <item x="809"/>
        <item x="223"/>
        <item x="2068"/>
        <item x="2845"/>
        <item x="1661"/>
        <item x="222"/>
        <item x="1023"/>
        <item x="1022"/>
        <item x="3346"/>
        <item x="1980"/>
        <item x="1660"/>
        <item x="2124"/>
        <item x="1377"/>
        <item x="63"/>
        <item x="1760"/>
        <item x="4728"/>
        <item x="4727"/>
        <item x="2675"/>
        <item x="4189"/>
        <item x="2844"/>
        <item x="3053"/>
        <item x="1979"/>
        <item x="1021"/>
        <item x="62"/>
        <item x="2843"/>
        <item x="3052"/>
        <item x="1376"/>
        <item x="1020"/>
        <item x="2067"/>
        <item x="4475"/>
        <item x="61"/>
        <item x="1375"/>
        <item x="4726"/>
        <item x="537"/>
        <item x="1978"/>
        <item x="3206"/>
        <item x="2784"/>
        <item x="1520"/>
        <item x="3345"/>
        <item x="4188"/>
        <item x="4725"/>
        <item x="2253"/>
        <item x="609"/>
        <item x="2674"/>
        <item x="3205"/>
        <item x="60"/>
        <item x="1810"/>
        <item x="808"/>
        <item x="1374"/>
        <item x="3204"/>
        <item x="4379"/>
        <item x="3482"/>
        <item x="1519"/>
        <item x="1019"/>
        <item x="3051"/>
        <item x="3620"/>
        <item x="2123"/>
        <item x="4600"/>
        <item x="1309"/>
        <item x="3203"/>
        <item x="3202"/>
        <item x="3481"/>
        <item x="1977"/>
        <item x="1976"/>
        <item x="2673"/>
        <item x="2535"/>
        <item x="1659"/>
        <item x="3050"/>
        <item x="2373"/>
        <item x="417"/>
        <item x="4474"/>
        <item x="1975"/>
        <item x="221"/>
        <item x="4187"/>
        <item x="608"/>
        <item x="4724"/>
        <item x="59"/>
        <item x="3761"/>
        <item x="3049"/>
        <item x="1194"/>
        <item x="607"/>
        <item x="3201"/>
        <item x="4073"/>
        <item x="2842"/>
        <item x="2534"/>
        <item x="4473"/>
        <item x="1018"/>
        <item x="2335"/>
        <item x="3760"/>
        <item x="606"/>
        <item x="4186"/>
        <item x="4599"/>
        <item x="2672"/>
        <item x="3759"/>
        <item x="1017"/>
        <item x="1193"/>
        <item x="807"/>
        <item x="4072"/>
        <item x="605"/>
        <item x="3200"/>
        <item x="4185"/>
        <item x="3048"/>
        <item x="3758"/>
        <item x="806"/>
        <item x="2841"/>
        <item x="945"/>
        <item x="805"/>
        <item x="1192"/>
        <item x="2252"/>
        <item x="2122"/>
        <item x="1658"/>
        <item x="3902"/>
        <item x="3344"/>
        <item x="1016"/>
        <item x="1974"/>
        <item x="416"/>
        <item x="604"/>
        <item x="4071"/>
        <item x="1809"/>
        <item x="415"/>
        <item x="220"/>
        <item x="1518"/>
        <item x="414"/>
        <item x="4472"/>
        <item x="1015"/>
        <item x="1657"/>
        <item x="2251"/>
        <item x="1191"/>
        <item x="58"/>
        <item x="4598"/>
        <item x="1014"/>
        <item x="2121"/>
        <item x="4471"/>
        <item x="2372"/>
        <item x="804"/>
        <item x="413"/>
        <item x="3343"/>
        <item x="1190"/>
        <item x="803"/>
        <item x="1013"/>
        <item x="1973"/>
        <item x="324"/>
        <item x="412"/>
        <item x="3619"/>
        <item x="2371"/>
        <item x="4470"/>
        <item x="3480"/>
        <item x="3757"/>
        <item x="2671"/>
        <item x="1373"/>
        <item x="57"/>
        <item x="1972"/>
        <item x="4469"/>
        <item x="2250"/>
        <item x="4184"/>
        <item x="219"/>
        <item x="802"/>
        <item x="1012"/>
        <item x="56"/>
        <item x="1517"/>
        <item x="55"/>
        <item x="4723"/>
        <item x="2370"/>
        <item x="2840"/>
        <item x="54"/>
        <item x="1656"/>
        <item x="3756"/>
        <item x="1011"/>
        <item x="53"/>
        <item x="2670"/>
        <item x="1189"/>
        <item x="1808"/>
        <item x="1372"/>
        <item x="1516"/>
        <item x="1655"/>
        <item x="52"/>
        <item x="3618"/>
        <item x="4183"/>
        <item x="3755"/>
        <item x="51"/>
        <item x="1807"/>
        <item x="411"/>
        <item x="801"/>
        <item x="4722"/>
        <item x="4378"/>
        <item x="1188"/>
        <item x="3047"/>
        <item x="1654"/>
        <item x="2249"/>
        <item x="4182"/>
        <item x="1806"/>
        <item x="2197"/>
        <item x="2479"/>
        <item x="1187"/>
        <item x="4597"/>
        <item x="3617"/>
        <item x="4070"/>
        <item x="410"/>
        <item x="4596"/>
        <item x="3342"/>
        <item x="4721"/>
        <item x="4468"/>
        <item x="1186"/>
        <item x="800"/>
        <item x="1010"/>
        <item x="4343"/>
        <item x="4595"/>
        <item x="3616"/>
        <item x="409"/>
        <item x="799"/>
        <item x="4556"/>
        <item x="2669"/>
        <item x="1515"/>
        <item x="50"/>
        <item x="1971"/>
        <item x="218"/>
        <item x="4342"/>
        <item x="2533"/>
        <item x="408"/>
        <item x="4555"/>
        <item x="1514"/>
        <item x="3199"/>
        <item x="4290"/>
        <item x="2532"/>
        <item x="4069"/>
        <item x="407"/>
        <item x="1513"/>
        <item x="2120"/>
        <item x="2668"/>
        <item x="4068"/>
        <item x="603"/>
        <item x="3479"/>
        <item x="2993"/>
        <item x="406"/>
        <item x="4467"/>
        <item x="944"/>
        <item x="405"/>
        <item x="4720"/>
        <item x="3754"/>
        <item x="4067"/>
        <item x="1009"/>
        <item x="2248"/>
        <item x="2839"/>
        <item x="3046"/>
        <item x="3198"/>
        <item x="731"/>
        <item x="4066"/>
        <item x="3753"/>
        <item x="49"/>
        <item x="1931"/>
        <item x="798"/>
        <item x="2247"/>
        <item x="1371"/>
        <item x="1970"/>
        <item x="2838"/>
        <item x="48"/>
        <item x="3752"/>
        <item x="797"/>
        <item x="4594"/>
        <item x="4466"/>
        <item x="217"/>
        <item x="1370"/>
        <item x="4341"/>
        <item x="3901"/>
        <item x="2531"/>
        <item x="404"/>
        <item x="3341"/>
        <item x="4065"/>
        <item x="47"/>
        <item x="796"/>
        <item x="4064"/>
        <item x="2119"/>
        <item x="3197"/>
        <item x="1969"/>
        <item x="3615"/>
        <item x="3045"/>
        <item x="2530"/>
        <item x="2246"/>
        <item x="4063"/>
        <item x="1512"/>
        <item x="2118"/>
        <item x="2529"/>
        <item x="795"/>
        <item x="46"/>
        <item x="4062"/>
        <item x="1968"/>
        <item x="216"/>
        <item x="602"/>
        <item x="2369"/>
        <item x="1008"/>
        <item x="4593"/>
        <item x="2837"/>
        <item x="1185"/>
        <item x="4340"/>
        <item x="3699"/>
        <item x="1967"/>
        <item x="1606"/>
        <item x="3751"/>
        <item x="4465"/>
        <item x="3900"/>
        <item x="2245"/>
        <item x="45"/>
        <item x="2528"/>
        <item x="1369"/>
        <item x="601"/>
        <item x="4339"/>
        <item x="4061"/>
        <item x="1184"/>
        <item x="403"/>
        <item x="3196"/>
        <item x="4060"/>
        <item x="1511"/>
        <item x="3750"/>
        <item x="4181"/>
        <item x="4592"/>
        <item x="2117"/>
        <item x="3478"/>
        <item x="402"/>
        <item x="794"/>
        <item x="4338"/>
        <item x="600"/>
        <item x="1007"/>
        <item x="1653"/>
        <item x="3477"/>
        <item x="2836"/>
        <item x="2116"/>
        <item x="215"/>
        <item x="2244"/>
        <item x="1183"/>
        <item x="2243"/>
        <item x="44"/>
        <item x="3044"/>
        <item x="599"/>
        <item x="1368"/>
        <item x="401"/>
        <item x="3614"/>
        <item x="1966"/>
        <item x="3899"/>
        <item x="1006"/>
        <item x="943"/>
        <item x="3749"/>
        <item x="3748"/>
        <item x="214"/>
        <item x="3613"/>
        <item x="4059"/>
        <item x="3043"/>
        <item x="2667"/>
        <item x="598"/>
        <item x="2835"/>
        <item x="4464"/>
        <item x="1005"/>
        <item x="1652"/>
        <item x="4337"/>
        <item x="1965"/>
        <item x="4463"/>
        <item x="3747"/>
        <item x="213"/>
        <item x="4058"/>
        <item x="597"/>
        <item x="3195"/>
        <item x="400"/>
        <item x="3476"/>
        <item x="4336"/>
        <item x="3475"/>
        <item x="168"/>
        <item x="4591"/>
        <item x="2115"/>
        <item x="4180"/>
        <item x="3474"/>
        <item x="2527"/>
        <item x="3473"/>
        <item x="3612"/>
        <item x="3194"/>
        <item x="596"/>
        <item x="2666"/>
        <item x="1510"/>
        <item x="3472"/>
        <item x="43"/>
        <item x="1930"/>
        <item x="4057"/>
        <item x="3746"/>
        <item x="1182"/>
        <item x="1367"/>
        <item x="3042"/>
        <item x="2665"/>
        <item x="3193"/>
        <item x="2664"/>
        <item x="3192"/>
        <item x="3041"/>
        <item x="42"/>
        <item x="2663"/>
        <item x="2242"/>
        <item x="3471"/>
        <item x="1366"/>
        <item x="4676"/>
        <item x="1181"/>
        <item x="2526"/>
        <item x="4719"/>
        <item x="4335"/>
        <item x="2368"/>
        <item x="1365"/>
        <item x="41"/>
        <item x="4718"/>
        <item x="1180"/>
        <item x="1964"/>
        <item x="4179"/>
        <item x="1929"/>
        <item x="793"/>
        <item x="1004"/>
        <item x="40"/>
        <item x="323"/>
        <item x="595"/>
        <item x="2662"/>
        <item x="1805"/>
        <item x="4178"/>
        <item x="4590"/>
        <item x="2241"/>
        <item x="2661"/>
        <item x="1003"/>
        <item x="792"/>
        <item x="2525"/>
        <item x="2660"/>
        <item x="1804"/>
        <item x="791"/>
        <item x="2524"/>
        <item x="4177"/>
        <item x="790"/>
        <item x="2114"/>
        <item x="730"/>
        <item x="399"/>
        <item x="4717"/>
        <item x="1002"/>
        <item x="1179"/>
        <item x="2659"/>
        <item x="4462"/>
        <item x="4056"/>
        <item x="1364"/>
        <item x="3040"/>
        <item x="2367"/>
        <item x="212"/>
        <item x="1963"/>
        <item x="3191"/>
        <item x="1001"/>
        <item x="1178"/>
        <item x="1509"/>
        <item x="789"/>
        <item x="3039"/>
        <item x="2113"/>
        <item x="211"/>
        <item x="1962"/>
        <item x="4334"/>
        <item x="1803"/>
        <item x="3038"/>
        <item x="210"/>
        <item x="3611"/>
        <item x="398"/>
        <item x="3610"/>
        <item x="39"/>
        <item x="594"/>
        <item x="2112"/>
        <item x="4461"/>
        <item x="3609"/>
        <item x="4333"/>
        <item x="1363"/>
        <item x="1802"/>
        <item x="2658"/>
        <item x="2111"/>
        <item x="397"/>
        <item x="1651"/>
        <item x="788"/>
        <item x="396"/>
        <item x="593"/>
        <item x="3898"/>
        <item x="4460"/>
        <item x="787"/>
        <item x="395"/>
        <item x="3470"/>
        <item x="1961"/>
        <item x="4716"/>
        <item x="2110"/>
        <item x="592"/>
        <item x="4055"/>
        <item x="3340"/>
        <item x="38"/>
        <item x="1960"/>
        <item x="4332"/>
        <item x="3339"/>
        <item x="2109"/>
        <item x="729"/>
        <item x="4589"/>
        <item x="2657"/>
        <item x="1000"/>
        <item x="2834"/>
        <item x="4331"/>
        <item x="3745"/>
        <item x="999"/>
        <item x="2656"/>
        <item x="2833"/>
        <item x="1362"/>
        <item x="3190"/>
        <item x="1959"/>
        <item x="4459"/>
        <item x="591"/>
        <item x="1801"/>
        <item x="1177"/>
        <item x="4176"/>
        <item x="4828"/>
        <item x="590"/>
        <item x="2523"/>
        <item x="4588"/>
        <item x="589"/>
        <item x="1800"/>
        <item x="1799"/>
        <item x="1798"/>
        <item x="1650"/>
        <item x="3189"/>
        <item x="1797"/>
        <item x="588"/>
        <item x="394"/>
        <item x="209"/>
        <item x="1649"/>
        <item x="1648"/>
        <item x="1605"/>
        <item x="3037"/>
        <item x="1958"/>
        <item x="393"/>
        <item x="2366"/>
        <item x="3188"/>
        <item x="392"/>
        <item x="3608"/>
        <item x="1308"/>
        <item x="3744"/>
        <item x="1361"/>
        <item x="4675"/>
        <item x="1647"/>
        <item x="3036"/>
        <item x="37"/>
        <item x="2196"/>
        <item x="998"/>
        <item x="2240"/>
        <item x="3743"/>
        <item x="3469"/>
        <item x="997"/>
        <item x="4458"/>
        <item x="2239"/>
        <item x="786"/>
        <item x="996"/>
        <item x="2365"/>
        <item x="3607"/>
        <item x="1360"/>
        <item x="785"/>
        <item x="784"/>
        <item x="36"/>
        <item x="2238"/>
        <item x="587"/>
        <item x="4054"/>
        <item x="1359"/>
        <item x="2522"/>
        <item x="1358"/>
        <item x="2237"/>
        <item x="35"/>
        <item x="2521"/>
        <item x="391"/>
        <item x="1508"/>
        <item x="4330"/>
        <item x="3606"/>
        <item x="1646"/>
        <item x="2364"/>
        <item x="2108"/>
        <item x="4329"/>
        <item x="3338"/>
        <item x="3035"/>
        <item x="4053"/>
        <item x="4587"/>
        <item x="34"/>
        <item x="2363"/>
        <item x="1176"/>
        <item x="2107"/>
        <item x="2195"/>
        <item x="586"/>
        <item x="1175"/>
        <item x="3134"/>
        <item x="995"/>
        <item x="4289"/>
        <item x="33"/>
        <item x="1957"/>
        <item x="783"/>
        <item x="3897"/>
        <item x="2236"/>
        <item x="3742"/>
        <item x="782"/>
        <item x="3605"/>
        <item x="781"/>
        <item x="3034"/>
        <item x="390"/>
        <item x="4715"/>
        <item x="1174"/>
        <item x="994"/>
        <item x="4586"/>
        <item x="3187"/>
        <item x="1796"/>
        <item x="1357"/>
        <item x="4714"/>
        <item x="4457"/>
        <item x="3186"/>
        <item x="4456"/>
        <item x="2106"/>
        <item x="3741"/>
        <item x="4328"/>
        <item x="2066"/>
        <item x="780"/>
        <item x="3740"/>
        <item x="2520"/>
        <item x="2235"/>
        <item x="2362"/>
        <item x="993"/>
        <item x="585"/>
        <item x="4455"/>
        <item x="779"/>
        <item x="2832"/>
        <item x="1356"/>
        <item x="1604"/>
        <item x="2105"/>
        <item x="1307"/>
        <item x="4175"/>
        <item x="1795"/>
        <item x="4454"/>
        <item x="778"/>
        <item x="584"/>
        <item x="389"/>
        <item x="3185"/>
        <item x="2519"/>
        <item x="208"/>
        <item x="3337"/>
        <item x="1645"/>
        <item x="3298"/>
        <item x="2104"/>
        <item x="1956"/>
        <item x="2655"/>
        <item x="4327"/>
        <item x="1507"/>
        <item x="32"/>
        <item x="1794"/>
        <item x="1173"/>
        <item x="2654"/>
        <item x="4326"/>
        <item x="583"/>
        <item x="3336"/>
        <item x="3563"/>
        <item x="322"/>
        <item x="2653"/>
        <item x="3184"/>
        <item x="1955"/>
        <item x="1470"/>
        <item x="31"/>
        <item x="777"/>
        <item x="2103"/>
        <item x="2102"/>
        <item x="30"/>
        <item x="4713"/>
        <item x="4174"/>
        <item x="388"/>
        <item x="1306"/>
        <item x="1506"/>
        <item x="2234"/>
        <item x="2652"/>
        <item x="2992"/>
        <item x="2361"/>
        <item x="4325"/>
        <item x="29"/>
        <item x="3468"/>
        <item x="776"/>
        <item x="775"/>
        <item x="3335"/>
        <item x="3183"/>
        <item x="4417"/>
        <item x="2233"/>
        <item x="4173"/>
        <item x="3467"/>
        <item x="387"/>
        <item x="321"/>
        <item x="1505"/>
        <item x="207"/>
        <item x="2518"/>
        <item x="206"/>
        <item x="4585"/>
        <item x="1954"/>
        <item x="4172"/>
        <item x="3182"/>
        <item x="4171"/>
        <item x="2232"/>
        <item x="3896"/>
        <item x="1172"/>
        <item x="2065"/>
        <item x="205"/>
        <item x="4324"/>
        <item x="4323"/>
        <item x="774"/>
        <item x="1504"/>
        <item x="2231"/>
        <item x="773"/>
        <item x="28"/>
        <item x="992"/>
        <item x="2064"/>
        <item x="2517"/>
        <item x="1171"/>
        <item x="3895"/>
        <item x="3033"/>
        <item x="2101"/>
        <item x="1644"/>
        <item x="3739"/>
        <item x="772"/>
        <item x="3894"/>
        <item x="1953"/>
        <item x="991"/>
        <item x="4712"/>
        <item x="386"/>
        <item x="2831"/>
        <item x="3738"/>
        <item x="3334"/>
        <item x="1170"/>
        <item x="582"/>
        <item x="1169"/>
        <item x="1168"/>
        <item x="1503"/>
        <item x="2830"/>
        <item x="1167"/>
        <item x="3466"/>
        <item x="1643"/>
        <item x="4453"/>
        <item x="990"/>
        <item x="1355"/>
        <item x="771"/>
        <item x="3604"/>
        <item x="1952"/>
        <item x="204"/>
        <item x="4052"/>
        <item x="3893"/>
        <item x="4584"/>
        <item x="1642"/>
        <item x="2100"/>
        <item x="1951"/>
        <item x="3181"/>
        <item x="770"/>
        <item x="385"/>
        <item x="3333"/>
        <item x="2099"/>
        <item x="581"/>
        <item x="3603"/>
        <item x="3892"/>
        <item x="2829"/>
        <item x="580"/>
        <item x="3737"/>
        <item x="3032"/>
        <item x="384"/>
        <item x="3031"/>
        <item x="3602"/>
        <item x="4322"/>
        <item x="2360"/>
        <item x="4321"/>
        <item x="383"/>
        <item x="382"/>
        <item x="3030"/>
        <item x="4320"/>
        <item x="1166"/>
        <item x="3180"/>
        <item x="1793"/>
        <item x="2828"/>
        <item x="203"/>
        <item x="381"/>
        <item x="4711"/>
        <item x="1641"/>
        <item x="2516"/>
        <item x="3465"/>
        <item x="3029"/>
        <item x="3028"/>
        <item x="2515"/>
        <item x="3027"/>
        <item x="4710"/>
        <item x="380"/>
        <item x="1165"/>
        <item x="2991"/>
        <item x="1759"/>
        <item x="3464"/>
        <item x="1792"/>
        <item x="202"/>
        <item x="4170"/>
        <item x="27"/>
        <item x="1164"/>
        <item x="2230"/>
        <item x="769"/>
        <item x="3463"/>
        <item x="3179"/>
        <item x="579"/>
        <item x="1354"/>
        <item x="4452"/>
        <item x="2514"/>
        <item x="3462"/>
        <item x="4583"/>
        <item x="3332"/>
        <item x="201"/>
        <item x="3026"/>
        <item x="1353"/>
        <item x="1502"/>
        <item x="3891"/>
        <item x="2359"/>
        <item x="4051"/>
        <item x="578"/>
        <item x="4709"/>
        <item x="1352"/>
        <item x="3178"/>
        <item x="3461"/>
        <item x="577"/>
        <item x="4416"/>
        <item x="1163"/>
        <item x="3460"/>
        <item x="1791"/>
        <item x="26"/>
        <item x="2651"/>
        <item x="3331"/>
        <item x="4582"/>
        <item x="576"/>
        <item x="4169"/>
        <item x="4674"/>
        <item x="2358"/>
        <item x="379"/>
        <item x="1603"/>
        <item x="1640"/>
        <item x="575"/>
        <item x="3025"/>
        <item x="1501"/>
        <item x="1351"/>
        <item x="4827"/>
        <item x="1162"/>
        <item x="4581"/>
        <item x="3601"/>
        <item x="2098"/>
        <item x="3459"/>
        <item x="2827"/>
        <item x="1950"/>
        <item x="989"/>
        <item x="1350"/>
        <item x="3177"/>
        <item x="2513"/>
        <item x="4580"/>
        <item x="1790"/>
        <item x="1349"/>
        <item x="3600"/>
        <item x="4319"/>
        <item x="3024"/>
        <item x="4708"/>
        <item x="378"/>
        <item x="574"/>
        <item x="1161"/>
        <item x="3458"/>
        <item x="200"/>
        <item x="1949"/>
        <item x="3176"/>
        <item x="4318"/>
        <item x="1160"/>
        <item x="573"/>
        <item x="3023"/>
        <item x="4707"/>
        <item x="4317"/>
        <item x="377"/>
        <item x="25"/>
        <item x="2650"/>
        <item x="1500"/>
        <item x="1159"/>
        <item x="4451"/>
        <item x="4050"/>
        <item x="3599"/>
        <item x="4049"/>
        <item x="3457"/>
        <item x="4706"/>
        <item x="2229"/>
        <item x="1129"/>
        <item x="3330"/>
        <item x="4048"/>
        <item x="4450"/>
        <item x="1499"/>
        <item x="2097"/>
        <item x="1348"/>
        <item x="1158"/>
        <item x="4579"/>
        <item x="3598"/>
        <item x="24"/>
        <item x="768"/>
        <item x="1157"/>
        <item x="3297"/>
        <item x="23"/>
        <item x="2357"/>
        <item x="4449"/>
        <item x="167"/>
        <item x="376"/>
        <item x="3698"/>
        <item x="2826"/>
        <item x="22"/>
        <item x="4705"/>
        <item x="1639"/>
        <item x="3329"/>
        <item x="572"/>
        <item x="3890"/>
        <item x="571"/>
        <item x="1156"/>
        <item x="4578"/>
        <item x="3328"/>
        <item x="199"/>
        <item x="375"/>
        <item x="1789"/>
        <item x="2356"/>
        <item x="2096"/>
        <item x="1155"/>
        <item x="2825"/>
        <item x="4704"/>
        <item x="3889"/>
        <item x="3597"/>
        <item x="21"/>
        <item x="2824"/>
        <item x="4168"/>
        <item x="2228"/>
        <item x="4316"/>
        <item x="198"/>
        <item x="767"/>
        <item x="2783"/>
        <item x="3456"/>
        <item x="2355"/>
        <item x="4577"/>
        <item x="3327"/>
        <item x="374"/>
        <item x="20"/>
        <item x="2095"/>
        <item x="4448"/>
        <item x="4703"/>
        <item x="3736"/>
        <item x="4576"/>
        <item x="2619"/>
        <item x="2823"/>
        <item x="988"/>
        <item x="19"/>
        <item x="570"/>
        <item x="373"/>
        <item x="4702"/>
        <item x="1498"/>
        <item x="372"/>
        <item x="2822"/>
        <item x="2094"/>
        <item x="4047"/>
        <item x="4167"/>
        <item x="766"/>
        <item x="3175"/>
        <item x="1497"/>
        <item x="2478"/>
        <item x="3326"/>
        <item x="3596"/>
        <item x="765"/>
        <item x="2227"/>
        <item x="3735"/>
        <item x="2821"/>
        <item x="569"/>
        <item x="4166"/>
        <item x="568"/>
        <item x="3734"/>
        <item x="3022"/>
        <item x="2649"/>
        <item x="3455"/>
        <item x="3174"/>
        <item x="4315"/>
        <item x="197"/>
        <item x="2354"/>
        <item x="2648"/>
        <item x="4046"/>
        <item x="1788"/>
        <item x="567"/>
        <item x="196"/>
        <item x="2782"/>
        <item x="4314"/>
        <item x="4045"/>
        <item x="4447"/>
        <item x="4044"/>
        <item x="4313"/>
        <item x="764"/>
        <item x="371"/>
        <item x="18"/>
        <item x="566"/>
        <item x="4701"/>
        <item x="3173"/>
        <item x="3325"/>
        <item x="2353"/>
        <item x="2512"/>
        <item x="2511"/>
        <item x="2352"/>
        <item x="3733"/>
        <item x="370"/>
        <item x="17"/>
        <item x="369"/>
        <item x="987"/>
        <item x="3296"/>
        <item x="2351"/>
        <item x="3172"/>
        <item x="1496"/>
        <item x="2820"/>
        <item x="368"/>
        <item x="4043"/>
        <item x="2226"/>
        <item x="1638"/>
        <item x="3732"/>
        <item x="1787"/>
        <item x="1469"/>
        <item x="3171"/>
        <item x="3021"/>
        <item x="565"/>
        <item x="16"/>
        <item x="3595"/>
        <item x="3170"/>
        <item x="763"/>
        <item x="3454"/>
        <item x="195"/>
        <item x="1347"/>
        <item x="2819"/>
        <item x="4165"/>
        <item x="15"/>
        <item x="1948"/>
        <item x="4446"/>
        <item x="986"/>
        <item x="367"/>
        <item x="3020"/>
        <item x="3562"/>
        <item x="2647"/>
        <item x="985"/>
        <item x="2225"/>
        <item x="3324"/>
        <item x="2350"/>
        <item x="2093"/>
        <item x="1346"/>
        <item x="3731"/>
        <item x="3019"/>
        <item x="14"/>
        <item x="4445"/>
        <item x="4575"/>
        <item x="1154"/>
        <item x="366"/>
        <item x="762"/>
        <item x="3323"/>
        <item x="3730"/>
        <item x="13"/>
        <item x="4312"/>
        <item x="3888"/>
        <item x="564"/>
        <item x="2646"/>
        <item x="3594"/>
        <item x="3729"/>
        <item x="3728"/>
        <item x="1786"/>
        <item x="3453"/>
        <item x="3887"/>
        <item x="1637"/>
        <item x="4164"/>
        <item x="761"/>
        <item x="2645"/>
        <item x="365"/>
        <item x="1495"/>
        <item x="4574"/>
        <item x="984"/>
        <item x="2092"/>
        <item x="3886"/>
        <item x="4700"/>
        <item x="2224"/>
        <item x="2510"/>
        <item x="3322"/>
        <item x="12"/>
        <item x="1636"/>
        <item x="1153"/>
        <item x="3452"/>
        <item x="4699"/>
        <item x="2091"/>
        <item x="1152"/>
        <item x="2818"/>
        <item x="364"/>
        <item x="760"/>
        <item x="1494"/>
        <item x="3593"/>
        <item x="3018"/>
        <item x="1151"/>
        <item x="4311"/>
        <item x="2817"/>
        <item x="1128"/>
        <item x="1345"/>
        <item x="3017"/>
        <item x="3321"/>
        <item x="1493"/>
        <item x="2509"/>
        <item x="2349"/>
        <item x="759"/>
        <item x="3320"/>
        <item x="2090"/>
        <item x="983"/>
        <item x="2816"/>
        <item x="758"/>
        <item x="1635"/>
        <item x="363"/>
        <item x="563"/>
        <item x="1150"/>
        <item x="2223"/>
        <item x="1492"/>
        <item x="4310"/>
        <item x="1634"/>
        <item x="4444"/>
        <item x="2508"/>
        <item x="362"/>
        <item x="3016"/>
        <item x="2815"/>
        <item x="3592"/>
        <item x="4288"/>
        <item x="361"/>
        <item x="2063"/>
        <item x="3169"/>
        <item x="3015"/>
        <item x="1758"/>
        <item x="3885"/>
        <item x="1491"/>
        <item x="982"/>
        <item x="2814"/>
        <item x="4309"/>
        <item x="3168"/>
        <item x="4698"/>
        <item x="4573"/>
        <item x="4697"/>
        <item x="4696"/>
        <item x="11"/>
        <item x="562"/>
        <item x="4443"/>
        <item x="3167"/>
        <item x="4442"/>
        <item x="360"/>
        <item x="194"/>
        <item x="2089"/>
        <item x="4441"/>
        <item x="1633"/>
        <item x="3014"/>
        <item x="10"/>
        <item x="2813"/>
        <item x="3591"/>
        <item x="3590"/>
        <item x="561"/>
        <item x="560"/>
        <item x="4572"/>
        <item x="559"/>
        <item x="359"/>
        <item x="2222"/>
        <item x="3884"/>
        <item x="3319"/>
        <item x="558"/>
        <item x="1785"/>
        <item x="4308"/>
        <item x="557"/>
        <item x="1632"/>
        <item x="2348"/>
        <item x="4440"/>
        <item x="2812"/>
        <item x="2811"/>
        <item x="1305"/>
        <item x="981"/>
        <item x="3166"/>
        <item x="3883"/>
        <item x="1490"/>
        <item x="1631"/>
        <item x="1344"/>
        <item x="1630"/>
        <item x="1629"/>
        <item x="2221"/>
        <item x="3882"/>
        <item x="3429"/>
        <item x="2088"/>
        <item x="3697"/>
        <item x="3589"/>
        <item x="2347"/>
        <item x="2062"/>
        <item x="3727"/>
        <item x="3318"/>
        <item x="2810"/>
        <item x="1149"/>
        <item x="1343"/>
        <item x="2087"/>
        <item x="4163"/>
        <item x="1342"/>
        <item x="2507"/>
        <item x="757"/>
        <item x="2809"/>
        <item x="4673"/>
        <item x="980"/>
        <item x="2644"/>
        <item x="979"/>
        <item x="358"/>
        <item x="978"/>
        <item x="3165"/>
        <item x="3164"/>
        <item x="357"/>
        <item x="556"/>
        <item x="3588"/>
        <item x="1341"/>
        <item x="356"/>
        <item x="3587"/>
        <item x="1148"/>
        <item x="3726"/>
        <item x="3317"/>
        <item x="1628"/>
        <item x="977"/>
        <item x="1627"/>
        <item x="756"/>
        <item x="355"/>
        <item x="1340"/>
        <item x="3316"/>
        <item x="354"/>
        <item x="3881"/>
        <item x="1147"/>
        <item x="3315"/>
        <item x="2506"/>
        <item x="4307"/>
        <item x="1146"/>
        <item x="3163"/>
        <item x="3586"/>
        <item x="4695"/>
        <item x="353"/>
        <item x="1145"/>
        <item x="1339"/>
        <item x="755"/>
        <item x="754"/>
        <item x="193"/>
        <item x="352"/>
        <item x="4571"/>
        <item x="2346"/>
        <item x="4570"/>
        <item x="1626"/>
        <item x="3162"/>
        <item x="4042"/>
        <item x="2505"/>
        <item x="976"/>
        <item x="9"/>
        <item x="1489"/>
        <item x="555"/>
        <item x="2618"/>
        <item x="3161"/>
        <item x="3013"/>
        <item x="975"/>
        <item x="192"/>
        <item x="3295"/>
        <item x="3314"/>
        <item x="4415"/>
        <item x="4306"/>
        <item x="4439"/>
        <item x="1625"/>
        <item x="3160"/>
        <item x="351"/>
        <item x="3880"/>
        <item x="8"/>
        <item x="4694"/>
        <item x="4041"/>
        <item x="3725"/>
        <item x="3159"/>
        <item x="1144"/>
        <item x="2220"/>
        <item x="3724"/>
        <item x="4693"/>
        <item x="1143"/>
        <item x="1142"/>
        <item x="3585"/>
        <item x="4692"/>
        <item x="1784"/>
        <item x="1338"/>
        <item x="2219"/>
        <item x="1337"/>
        <item x="4691"/>
        <item x="3012"/>
        <item x="3313"/>
        <item x="554"/>
        <item x="3158"/>
        <item x="2808"/>
        <item x="4162"/>
        <item x="2345"/>
        <item x="974"/>
        <item x="753"/>
        <item x="2643"/>
        <item x="4569"/>
        <item x="2218"/>
        <item x="4438"/>
        <item x="3294"/>
        <item x="3451"/>
        <item x="752"/>
        <item x="2217"/>
        <item x="1468"/>
        <item x="2086"/>
        <item x="553"/>
        <item x="552"/>
        <item x="2504"/>
        <item x="3450"/>
        <item x="2216"/>
        <item x="2503"/>
        <item x="4161"/>
        <item x="3312"/>
        <item x="191"/>
        <item x="3723"/>
        <item x="4437"/>
        <item x="973"/>
        <item x="3311"/>
        <item x="7"/>
        <item x="1624"/>
        <item x="2502"/>
        <item x="2807"/>
        <item x="4414"/>
        <item x="3584"/>
        <item x="2501"/>
        <item x="4413"/>
        <item x="4436"/>
        <item x="4305"/>
        <item x="3449"/>
        <item x="4826"/>
        <item x="2806"/>
        <item x="3310"/>
        <item x="1141"/>
        <item x="2215"/>
        <item x="3133"/>
        <item x="1336"/>
        <item x="3583"/>
        <item x="1623"/>
        <item x="2500"/>
        <item x="2085"/>
        <item x="4568"/>
        <item x="972"/>
        <item x="751"/>
        <item x="3309"/>
        <item x="971"/>
        <item x="1947"/>
        <item x="2617"/>
        <item x="1757"/>
        <item x="2084"/>
        <item x="2616"/>
        <item x="3879"/>
        <item x="2499"/>
        <item x="4304"/>
        <item x="3582"/>
        <item x="4672"/>
        <item x="1335"/>
        <item x="750"/>
        <item x="350"/>
        <item x="2498"/>
        <item x="3448"/>
        <item x="2214"/>
        <item x="1140"/>
        <item x="4303"/>
        <item x="551"/>
        <item x="349"/>
        <item x="1488"/>
        <item x="3308"/>
        <item x="749"/>
        <item x="4435"/>
        <item x="2213"/>
        <item x="4040"/>
        <item x="4690"/>
        <item x="2642"/>
        <item x="2805"/>
        <item x="190"/>
        <item x="2212"/>
        <item x="4160"/>
        <item x="2804"/>
        <item x="2497"/>
        <item x="348"/>
        <item x="4159"/>
        <item x="970"/>
        <item x="3307"/>
        <item x="2803"/>
        <item x="3878"/>
        <item x="3011"/>
        <item x="969"/>
        <item x="1622"/>
        <item x="4287"/>
        <item x="347"/>
        <item x="968"/>
        <item x="2061"/>
        <item x="4039"/>
        <item x="4158"/>
        <item x="6"/>
        <item x="1487"/>
        <item x="1467"/>
        <item x="1783"/>
        <item x="3696"/>
        <item x="4434"/>
        <item x="4038"/>
        <item x="1334"/>
        <item x="967"/>
        <item x="2496"/>
        <item x="3306"/>
        <item x="1946"/>
        <item x="2495"/>
        <item x="5"/>
        <item x="1333"/>
        <item x="748"/>
        <item x="2494"/>
        <item x="3722"/>
        <item x="1945"/>
        <item x="966"/>
        <item x="4567"/>
        <item x="4689"/>
        <item x="2477"/>
        <item x="3581"/>
        <item x="2493"/>
        <item x="1304"/>
        <item x="3157"/>
        <item x="965"/>
        <item x="4037"/>
        <item x="2211"/>
        <item x="942"/>
        <item x="3721"/>
        <item x="2083"/>
        <item x="3156"/>
        <item x="4433"/>
        <item x="2615"/>
        <item x="3155"/>
        <item x="1944"/>
        <item x="346"/>
        <item x="1782"/>
        <item x="3580"/>
        <item x="4302"/>
        <item x="345"/>
        <item x="4825"/>
        <item x="747"/>
        <item x="3447"/>
        <item x="189"/>
        <item x="3446"/>
        <item x="1781"/>
        <item x="964"/>
        <item x="3010"/>
        <item x="4824"/>
        <item x="344"/>
        <item x="2082"/>
        <item x="2781"/>
        <item x="2210"/>
        <item x="3720"/>
        <item x="2802"/>
        <item x="3293"/>
        <item x="963"/>
        <item x="1621"/>
        <item x="2801"/>
        <item x="1928"/>
        <item x="343"/>
        <item x="188"/>
        <item x="342"/>
        <item x="2209"/>
        <item x="187"/>
        <item x="2208"/>
        <item x="341"/>
        <item x="1139"/>
        <item x="3009"/>
        <item x="962"/>
        <item x="961"/>
        <item x="3860"/>
        <item x="3154"/>
        <item x="2800"/>
        <item x="2081"/>
        <item x="1138"/>
        <item x="2080"/>
        <item x="1486"/>
        <item x="186"/>
        <item x="1332"/>
        <item x="3305"/>
        <item x="4688"/>
        <item x="2641"/>
        <item x="4432"/>
        <item x="3008"/>
        <item x="1780"/>
        <item x="3877"/>
        <item x="2207"/>
        <item x="2206"/>
        <item x="960"/>
        <item x="4566"/>
        <item x="2079"/>
        <item x="2078"/>
        <item x="2799"/>
        <item x="959"/>
        <item x="4157"/>
        <item x="1485"/>
        <item x="3719"/>
        <item x="2205"/>
        <item x="2798"/>
        <item x="3445"/>
        <item x="1620"/>
        <item x="746"/>
        <item x="3718"/>
        <item x="3876"/>
        <item x="3153"/>
        <item x="340"/>
        <item x="4301"/>
        <item x="3007"/>
        <item x="1331"/>
        <item x="2797"/>
        <item x="3152"/>
        <item x="3875"/>
        <item x="2077"/>
        <item x="550"/>
        <item x="958"/>
        <item x="1484"/>
        <item x="4"/>
        <item x="2204"/>
        <item x="3304"/>
        <item x="3151"/>
        <item x="957"/>
        <item x="3150"/>
        <item x="3149"/>
        <item x="1619"/>
        <item x="1483"/>
        <item x="549"/>
        <item x="4300"/>
        <item x="3006"/>
        <item x="2640"/>
        <item x="3148"/>
        <item x="2076"/>
        <item x="185"/>
        <item x="1927"/>
        <item x="1303"/>
        <item x="3005"/>
        <item x="3147"/>
        <item x="339"/>
        <item x="4299"/>
        <item x="1330"/>
        <item x="1779"/>
        <item x="4298"/>
        <item x="2796"/>
        <item x="184"/>
        <item x="1943"/>
        <item x="2639"/>
        <item x="183"/>
        <item x="3146"/>
        <item x="3"/>
        <item x="1618"/>
        <item x="3145"/>
        <item x="4036"/>
        <item x="1778"/>
        <item x="3444"/>
        <item x="2638"/>
        <item x="3004"/>
        <item x="320"/>
        <item x="3859"/>
        <item x="2637"/>
        <item x="4431"/>
        <item x="1137"/>
        <item x="3428"/>
        <item x="1617"/>
        <item x="1482"/>
        <item x="4565"/>
        <item x="3874"/>
        <item x="1602"/>
        <item x="2636"/>
        <item x="1616"/>
        <item x="956"/>
        <item x="745"/>
        <item x="3443"/>
        <item x="3717"/>
        <item x="2"/>
        <item x="4430"/>
        <item x="338"/>
        <item x="548"/>
        <item x="3579"/>
        <item x="1777"/>
        <item x="2075"/>
        <item x="744"/>
        <item x="3442"/>
        <item x="1615"/>
        <item x="3003"/>
        <item x="2795"/>
        <item x="4029"/>
        <item x="4671"/>
        <item x="3716"/>
        <item x="536"/>
        <item x="1614"/>
        <item x="2334"/>
        <item x="1481"/>
        <item x="3715"/>
        <item x="3144"/>
        <item x="2990"/>
        <item x="3143"/>
        <item x="1329"/>
        <item x="3002"/>
        <item x="2794"/>
        <item x="3578"/>
        <item x="1480"/>
        <item x="2074"/>
        <item x="337"/>
        <item x="4297"/>
        <item x="547"/>
        <item x="2203"/>
        <item x="4035"/>
        <item x="4429"/>
        <item x="2793"/>
        <item x="4034"/>
        <item x="3441"/>
        <item x="4687"/>
        <item x="1"/>
        <item x="955"/>
        <item x="3714"/>
        <item x="954"/>
        <item x="4033"/>
        <item x="4156"/>
        <item x="3873"/>
        <item x="2073"/>
        <item x="1776"/>
        <item x="2492"/>
        <item x="0"/>
        <item x="4155"/>
        <item x="3577"/>
        <item x="3872"/>
        <item x="953"/>
        <item t="default"/>
      </items>
    </pivotField>
    <pivotField showAll="0"/>
    <pivotField showAll="0"/>
    <pivotField showAll="0">
      <items count="8">
        <item x="3"/>
        <item x="4"/>
        <item x="1"/>
        <item x="2"/>
        <item x="6"/>
        <item x="5"/>
        <item x="0"/>
        <item t="default"/>
      </items>
    </pivotField>
    <pivotField showAll="0">
      <items count="8">
        <item x="4"/>
        <item x="0"/>
        <item x="1"/>
        <item x="2"/>
        <item x="3"/>
        <item x="6"/>
        <item x="5"/>
        <item t="default"/>
      </items>
    </pivotField>
    <pivotField axis="axisPage" showAll="0">
      <items count="13">
        <item x="7"/>
        <item x="0"/>
        <item x="11"/>
        <item x="3"/>
        <item x="8"/>
        <item x="4"/>
        <item x="1"/>
        <item x="10"/>
        <item x="6"/>
        <item x="9"/>
        <item x="2"/>
        <item x="5"/>
        <item t="default"/>
      </items>
    </pivotField>
    <pivotField showAll="0"/>
    <pivotField showAll="0"/>
    <pivotField showAll="0"/>
    <pivotField showAll="0"/>
    <pivotField dataField="1" numFmtId="44" showAll="0"/>
    <pivotField showAll="0">
      <items count="8">
        <item x="3"/>
        <item x="4"/>
        <item x="5"/>
        <item x="6"/>
        <item x="0"/>
        <item x="1"/>
        <item x="2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2">
    <field x="16"/>
    <field x="2"/>
  </rowFields>
  <rowItems count="17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7" item="6" hier="-1"/>
  </pageFields>
  <dataFields count="1">
    <dataField name="Sum of Revenue" fld="12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27AE6-E405-4441-9CB5-9D039B2238FE}">
  <sheetPr codeName="Sheet1"/>
  <dimension ref="A1:S986"/>
  <sheetViews>
    <sheetView zoomScale="94" zoomScaleNormal="100" workbookViewId="0">
      <selection activeCell="E17" sqref="E17"/>
    </sheetView>
  </sheetViews>
  <sheetFormatPr defaultColWidth="9.453125" defaultRowHeight="14.5" x14ac:dyDescent="0.35"/>
  <cols>
    <col min="1" max="1" width="13.54296875" customWidth="1"/>
    <col min="2" max="2" width="12.453125" customWidth="1"/>
    <col min="3" max="3" width="13" customWidth="1"/>
    <col min="4" max="4" width="40" customWidth="1"/>
    <col min="5" max="5" width="20.54296875" customWidth="1"/>
    <col min="6" max="6" width="16.54296875" customWidth="1"/>
    <col min="7" max="7" width="44.453125" customWidth="1"/>
    <col min="8" max="8" width="21.54296875" customWidth="1"/>
    <col min="13" max="13" width="11.7265625" customWidth="1"/>
    <col min="16" max="16" width="37.7265625" customWidth="1"/>
    <col min="17" max="17" width="39" customWidth="1"/>
    <col min="19" max="19" width="18.1796875" customWidth="1"/>
  </cols>
  <sheetData>
    <row r="1" spans="1:1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J1" s="50" t="s">
        <v>8</v>
      </c>
      <c r="K1" s="50"/>
      <c r="L1" s="50"/>
      <c r="M1" s="2" t="s">
        <v>9</v>
      </c>
      <c r="N1" s="2" t="s">
        <v>10</v>
      </c>
      <c r="P1" s="2" t="s">
        <v>386</v>
      </c>
      <c r="Q1" s="2" t="s">
        <v>387</v>
      </c>
      <c r="S1" s="2" t="s">
        <v>388</v>
      </c>
    </row>
    <row r="2" spans="1:19" x14ac:dyDescent="0.35">
      <c r="A2">
        <v>427999</v>
      </c>
      <c r="B2" s="3" t="s">
        <v>11</v>
      </c>
      <c r="C2" s="4">
        <v>0.29347222222222213</v>
      </c>
      <c r="D2" t="s">
        <v>12</v>
      </c>
      <c r="E2" t="s">
        <v>13</v>
      </c>
      <c r="F2" s="5">
        <f>N2</f>
        <v>45802</v>
      </c>
      <c r="G2" s="6" t="str">
        <f>Q2</f>
        <v>Candy Bar</v>
      </c>
      <c r="H2" s="6" t="str">
        <f>S2</f>
        <v/>
      </c>
      <c r="J2" t="str" cm="1">
        <f t="array" ref="J2:L2">_xlfn.TEXTSPLIT(B2,{"++","/"})</f>
        <v>2025</v>
      </c>
      <c r="K2" t="str">
        <v>5</v>
      </c>
      <c r="L2" t="str">
        <v>25</v>
      </c>
      <c r="M2" s="7">
        <f>DATE(J2,K2,L2)</f>
        <v>45802</v>
      </c>
      <c r="N2">
        <f>IF(M2=9999,"???",M2)</f>
        <v>45802</v>
      </c>
      <c r="P2" t="str">
        <f>SUBSTITUTE(SUBSTITUTE(SUBSTITUTE(D2,"©"," "), "☐", " "), "§", " ")</f>
        <v>Candy bar</v>
      </c>
      <c r="Q2" t="str">
        <f>PROPER(TRIM(CLEAN(P2)))</f>
        <v>Candy Bar</v>
      </c>
      <c r="S2" t="str">
        <f>SUBSTITUTE(E2,"ounce","oz")</f>
        <v/>
      </c>
    </row>
    <row r="3" spans="1:19" x14ac:dyDescent="0.35">
      <c r="A3">
        <v>428000</v>
      </c>
      <c r="B3" s="3" t="s">
        <v>11</v>
      </c>
      <c r="C3" s="4">
        <v>0.29656250000000006</v>
      </c>
      <c r="D3" t="s">
        <v>14</v>
      </c>
      <c r="E3" t="s">
        <v>15</v>
      </c>
      <c r="F3" s="5">
        <f>N3</f>
        <v>45802</v>
      </c>
      <c r="G3" s="6" t="str">
        <f>Q3</f>
        <v>French Press</v>
      </c>
      <c r="H3" s="6" t="str">
        <f>S3</f>
        <v>12 oz</v>
      </c>
      <c r="J3" t="str" cm="1">
        <f t="array" ref="J3:L3">_xlfn.TEXTSPLIT(B3,{"++","/"})</f>
        <v>2025</v>
      </c>
      <c r="K3" t="str">
        <v>5</v>
      </c>
      <c r="L3" t="str">
        <v>25</v>
      </c>
      <c r="M3" s="7">
        <f>DATE(J3,K3,L3)</f>
        <v>45802</v>
      </c>
      <c r="N3">
        <f>IF(M3=9999,"???",M3)</f>
        <v>45802</v>
      </c>
      <c r="P3" t="str">
        <f>SUBSTITUTE(SUBSTITUTE(SUBSTITUTE(D3,"©"," "), "☐", " "), "§", " ")</f>
        <v xml:space="preserve">French press </v>
      </c>
      <c r="Q3" t="str">
        <f>PROPER(TRIM(CLEAN(P3)))</f>
        <v>French Press</v>
      </c>
      <c r="S3" t="str">
        <f>SUBSTITUTE(E3,"ounce","oz")</f>
        <v>12 oz</v>
      </c>
    </row>
    <row r="4" spans="1:19" x14ac:dyDescent="0.35">
      <c r="A4">
        <v>428002</v>
      </c>
      <c r="B4" s="3" t="s">
        <v>16</v>
      </c>
      <c r="C4" s="4">
        <v>0.30070601851851841</v>
      </c>
      <c r="D4" t="s">
        <v>17</v>
      </c>
      <c r="E4" t="s">
        <v>15</v>
      </c>
      <c r="F4" s="5" t="str">
        <f>N4</f>
        <v>???</v>
      </c>
      <c r="G4" s="6" t="str">
        <f>Q4</f>
        <v>French Press</v>
      </c>
      <c r="H4" s="6" t="str">
        <f>S4</f>
        <v>12 oz</v>
      </c>
      <c r="J4" t="str" cm="1">
        <f t="array" ref="J4:L4">_xlfn.TEXTSPLIT(B4,{"++","/"})</f>
        <v>1927</v>
      </c>
      <c r="K4" t="str">
        <v>5</v>
      </c>
      <c r="L4" t="str">
        <v>17</v>
      </c>
      <c r="M4" s="7">
        <f>DATE(J4,K4,L4)</f>
        <v>9999</v>
      </c>
      <c r="N4" t="str">
        <f>IF(M4=9999,"???",M4)</f>
        <v>???</v>
      </c>
      <c r="P4" t="str">
        <f>SUBSTITUTE(SUBSTITUTE(SUBSTITUTE(D4,"©"," "), "☐", " "), "§", " ")</f>
        <v xml:space="preserve"> French press</v>
      </c>
      <c r="Q4" t="str">
        <f>PROPER(TRIM(CLEAN(P4)))</f>
        <v>French Press</v>
      </c>
      <c r="S4" t="str">
        <f>SUBSTITUTE(E4,"ounce","oz")</f>
        <v>12 oz</v>
      </c>
    </row>
    <row r="5" spans="1:19" x14ac:dyDescent="0.35">
      <c r="A5">
        <v>428004</v>
      </c>
      <c r="B5" s="3" t="s">
        <v>11</v>
      </c>
      <c r="C5" s="4">
        <v>0.30458333333333343</v>
      </c>
      <c r="D5" t="s">
        <v>18</v>
      </c>
      <c r="E5" t="s">
        <v>15</v>
      </c>
      <c r="F5" s="5">
        <f>N5</f>
        <v>45802</v>
      </c>
      <c r="G5" s="6" t="str">
        <f>Q5</f>
        <v>French Press</v>
      </c>
      <c r="H5" s="6" t="str">
        <f>S5</f>
        <v>12 oz</v>
      </c>
      <c r="J5" t="str" cm="1">
        <f t="array" ref="J5:L5">_xlfn.TEXTSPLIT(B5,{"++","/"})</f>
        <v>2025</v>
      </c>
      <c r="K5" t="str">
        <v>5</v>
      </c>
      <c r="L5" t="str">
        <v>25</v>
      </c>
      <c r="M5" s="7">
        <f>DATE(J5,K5,L5)</f>
        <v>45802</v>
      </c>
      <c r="N5">
        <f>IF(M5=9999,"???",M5)</f>
        <v>45802</v>
      </c>
      <c r="P5" t="str">
        <f>SUBSTITUTE(SUBSTITUTE(SUBSTITUTE(D5,"©"," "), "☐", " "), "§", " ")</f>
        <v>French press</v>
      </c>
      <c r="Q5" t="str">
        <f>PROPER(TRIM(CLEAN(P5)))</f>
        <v>French Press</v>
      </c>
      <c r="S5" t="str">
        <f>SUBSTITUTE(E5,"ounce","oz")</f>
        <v>12 oz</v>
      </c>
    </row>
    <row r="6" spans="1:19" x14ac:dyDescent="0.35">
      <c r="A6">
        <v>428006</v>
      </c>
      <c r="B6" s="3" t="s">
        <v>11</v>
      </c>
      <c r="C6" s="4">
        <v>0.31295138888888885</v>
      </c>
      <c r="D6" t="s">
        <v>19</v>
      </c>
      <c r="E6" t="s">
        <v>13</v>
      </c>
      <c r="F6" s="5">
        <f>N6</f>
        <v>45802</v>
      </c>
      <c r="G6" s="6" t="str">
        <f>Q6</f>
        <v>Scone With Clotted Cream And Jam</v>
      </c>
      <c r="H6" s="6" t="str">
        <f>S6</f>
        <v/>
      </c>
      <c r="J6" t="str" cm="1">
        <f t="array" ref="J6:L6">_xlfn.TEXTSPLIT(B6,{"++","/"})</f>
        <v>2025</v>
      </c>
      <c r="K6" t="str">
        <v>5</v>
      </c>
      <c r="L6" t="str">
        <v>25</v>
      </c>
      <c r="M6" s="7">
        <f>DATE(J6,K6,L6)</f>
        <v>45802</v>
      </c>
      <c r="N6">
        <f>IF(M6=9999,"???",M6)</f>
        <v>45802</v>
      </c>
      <c r="P6" t="str">
        <f>SUBSTITUTE(SUBSTITUTE(SUBSTITUTE(D6,"©"," "), "☐", " "), "§", " ")</f>
        <v>Scone with clotted cream and jam</v>
      </c>
      <c r="Q6" t="str">
        <f>PROPER(TRIM(CLEAN(P6)))</f>
        <v>Scone With Clotted Cream And Jam</v>
      </c>
      <c r="S6" t="str">
        <f>SUBSTITUTE(E6,"ounce","oz")</f>
        <v/>
      </c>
    </row>
    <row r="7" spans="1:19" x14ac:dyDescent="0.35">
      <c r="A7">
        <v>428007</v>
      </c>
      <c r="B7" s="3" t="s">
        <v>11</v>
      </c>
      <c r="C7" s="4">
        <v>0.31400462962962972</v>
      </c>
      <c r="D7" t="s">
        <v>20</v>
      </c>
      <c r="E7" t="s">
        <v>15</v>
      </c>
      <c r="F7" s="5">
        <f>N7</f>
        <v>45802</v>
      </c>
      <c r="G7" s="6" t="str">
        <f>Q7</f>
        <v>Rooibos Latté</v>
      </c>
      <c r="H7" s="6" t="str">
        <f>S7</f>
        <v>12 oz</v>
      </c>
      <c r="J7" t="str" cm="1">
        <f t="array" ref="J7:L7">_xlfn.TEXTSPLIT(B7,{"++","/"})</f>
        <v>2025</v>
      </c>
      <c r="K7" t="str">
        <v>5</v>
      </c>
      <c r="L7" t="str">
        <v>25</v>
      </c>
      <c r="M7" s="7">
        <f>DATE(J7,K7,L7)</f>
        <v>45802</v>
      </c>
      <c r="N7">
        <f>IF(M7=9999,"???",M7)</f>
        <v>45802</v>
      </c>
      <c r="P7" t="str">
        <f>SUBSTITUTE(SUBSTITUTE(SUBSTITUTE(D7,"©"," "), "☐", " "), "§", " ")</f>
        <v xml:space="preserve"> Rooibos latté</v>
      </c>
      <c r="Q7" t="str">
        <f>PROPER(TRIM(CLEAN(P7)))</f>
        <v>Rooibos Latté</v>
      </c>
      <c r="S7" t="str">
        <f>SUBSTITUTE(E7,"ounce","oz")</f>
        <v>12 oz</v>
      </c>
    </row>
    <row r="8" spans="1:19" ht="12.75" customHeight="1" x14ac:dyDescent="0.35">
      <c r="A8">
        <v>428009</v>
      </c>
      <c r="B8" s="3" t="s">
        <v>11</v>
      </c>
      <c r="C8" s="4">
        <v>0.31667824074074069</v>
      </c>
      <c r="D8" t="s">
        <v>21</v>
      </c>
      <c r="E8" t="s">
        <v>15</v>
      </c>
      <c r="F8" s="5">
        <f>N8</f>
        <v>45802</v>
      </c>
      <c r="G8" s="6" t="str">
        <f>Q8</f>
        <v>Pourover</v>
      </c>
      <c r="H8" s="6" t="str">
        <f>S8</f>
        <v>12 oz</v>
      </c>
      <c r="J8" t="str" cm="1">
        <f t="array" ref="J8:L8">_xlfn.TEXTSPLIT(B8,{"++","/"})</f>
        <v>2025</v>
      </c>
      <c r="K8" t="str">
        <v>5</v>
      </c>
      <c r="L8" t="str">
        <v>25</v>
      </c>
      <c r="M8" s="7">
        <f>DATE(J8,K8,L8)</f>
        <v>45802</v>
      </c>
      <c r="N8">
        <f>IF(M8=9999,"???",M8)</f>
        <v>45802</v>
      </c>
      <c r="P8" t="str">
        <f>SUBSTITUTE(SUBSTITUTE(SUBSTITUTE(D8,"©"," "), "☐", " "), "§", " ")</f>
        <v>Pourover</v>
      </c>
      <c r="Q8" t="str">
        <f>PROPER(TRIM(CLEAN(P8)))</f>
        <v>Pourover</v>
      </c>
      <c r="S8" t="str">
        <f>SUBSTITUTE(E8,"ounce","oz")</f>
        <v>12 oz</v>
      </c>
    </row>
    <row r="9" spans="1:19" x14ac:dyDescent="0.35">
      <c r="A9">
        <v>428011</v>
      </c>
      <c r="B9" s="3" t="s">
        <v>11</v>
      </c>
      <c r="C9" s="4">
        <v>0.32582175925925916</v>
      </c>
      <c r="D9" t="s">
        <v>22</v>
      </c>
      <c r="E9" t="s">
        <v>15</v>
      </c>
      <c r="F9" s="5">
        <f>N9</f>
        <v>45802</v>
      </c>
      <c r="G9" s="6" t="str">
        <f>Q9</f>
        <v>French Press</v>
      </c>
      <c r="H9" s="6" t="str">
        <f>S9</f>
        <v>12 oz</v>
      </c>
      <c r="J9" t="str" cm="1">
        <f t="array" ref="J9:L9">_xlfn.TEXTSPLIT(B9,{"++","/"})</f>
        <v>2025</v>
      </c>
      <c r="K9" t="str">
        <v>5</v>
      </c>
      <c r="L9" t="str">
        <v>25</v>
      </c>
      <c r="M9" s="7">
        <f>DATE(J9,K9,L9)</f>
        <v>45802</v>
      </c>
      <c r="N9">
        <f>IF(M9=9999,"???",M9)</f>
        <v>45802</v>
      </c>
      <c r="P9" t="str">
        <f>SUBSTITUTE(SUBSTITUTE(SUBSTITUTE(D9,"©"," "), "☐", " "), "§", " ")</f>
        <v xml:space="preserve"> French press</v>
      </c>
      <c r="Q9" t="str">
        <f>PROPER(TRIM(CLEAN(P9)))</f>
        <v>French Press</v>
      </c>
      <c r="S9" t="str">
        <f>SUBSTITUTE(E9,"ounce","oz")</f>
        <v>12 oz</v>
      </c>
    </row>
    <row r="10" spans="1:19" x14ac:dyDescent="0.35">
      <c r="A10">
        <v>428012</v>
      </c>
      <c r="B10" s="3" t="s">
        <v>11</v>
      </c>
      <c r="C10" s="4">
        <v>0.33094907407407415</v>
      </c>
      <c r="D10" t="s">
        <v>23</v>
      </c>
      <c r="E10" t="s">
        <v>24</v>
      </c>
      <c r="F10" s="5">
        <f>N10</f>
        <v>45802</v>
      </c>
      <c r="G10" s="6" t="str">
        <f>Q10</f>
        <v>Turkish Coffee</v>
      </c>
      <c r="H10" s="6" t="str">
        <f>S10</f>
        <v>3 oz</v>
      </c>
      <c r="J10" t="str" cm="1">
        <f t="array" ref="J10:L10">_xlfn.TEXTSPLIT(B10,{"++","/"})</f>
        <v>2025</v>
      </c>
      <c r="K10" t="str">
        <v>5</v>
      </c>
      <c r="L10" t="str">
        <v>25</v>
      </c>
      <c r="M10" s="7">
        <f>DATE(J10,K10,L10)</f>
        <v>45802</v>
      </c>
      <c r="N10">
        <f>IF(M10=9999,"???",M10)</f>
        <v>45802</v>
      </c>
      <c r="P10" t="str">
        <f>SUBSTITUTE(SUBSTITUTE(SUBSTITUTE(D10,"©"," "), "☐", " "), "§", " ")</f>
        <v>Turkish coffee</v>
      </c>
      <c r="Q10" t="str">
        <f>PROPER(TRIM(CLEAN(P10)))</f>
        <v>Turkish Coffee</v>
      </c>
      <c r="S10" t="str">
        <f>SUBSTITUTE(E10,"ounce","oz")</f>
        <v>3 oz</v>
      </c>
    </row>
    <row r="11" spans="1:19" x14ac:dyDescent="0.35">
      <c r="A11">
        <v>428013</v>
      </c>
      <c r="B11" s="3" t="s">
        <v>11</v>
      </c>
      <c r="C11" s="4">
        <v>0.33288194444444441</v>
      </c>
      <c r="D11" t="s">
        <v>25</v>
      </c>
      <c r="E11" t="s">
        <v>15</v>
      </c>
      <c r="F11" s="5">
        <f>N11</f>
        <v>45802</v>
      </c>
      <c r="G11" s="6" t="str">
        <f>Q11</f>
        <v>French Press</v>
      </c>
      <c r="H11" s="6" t="str">
        <f>S11</f>
        <v>12 oz</v>
      </c>
      <c r="J11" t="str" cm="1">
        <f t="array" ref="J11:L11">_xlfn.TEXTSPLIT(B11,{"++","/"})</f>
        <v>2025</v>
      </c>
      <c r="K11" t="str">
        <v>5</v>
      </c>
      <c r="L11" t="str">
        <v>25</v>
      </c>
      <c r="M11" s="7">
        <f>DATE(J11,K11,L11)</f>
        <v>45802</v>
      </c>
      <c r="N11">
        <f>IF(M11=9999,"???",M11)</f>
        <v>45802</v>
      </c>
      <c r="P11" t="str">
        <f>SUBSTITUTE(SUBSTITUTE(SUBSTITUTE(D11,"©"," "), "☐", " "), "§", " ")</f>
        <v>French press</v>
      </c>
      <c r="Q11" t="str">
        <f>PROPER(TRIM(CLEAN(P11)))</f>
        <v>French Press</v>
      </c>
      <c r="S11" t="str">
        <f>SUBSTITUTE(E11,"ounce","oz")</f>
        <v>12 oz</v>
      </c>
    </row>
    <row r="12" spans="1:19" x14ac:dyDescent="0.35">
      <c r="A12">
        <v>428015</v>
      </c>
      <c r="B12" s="3" t="s">
        <v>11</v>
      </c>
      <c r="C12" s="4">
        <v>0.34369212962962958</v>
      </c>
      <c r="D12" t="s">
        <v>26</v>
      </c>
      <c r="E12" t="s">
        <v>13</v>
      </c>
      <c r="F12" s="5">
        <f>N12</f>
        <v>45802</v>
      </c>
      <c r="G12" s="6" t="str">
        <f>Q12</f>
        <v>Scone With Clotted Cream And Jam</v>
      </c>
      <c r="H12" s="6" t="str">
        <f>S12</f>
        <v/>
      </c>
      <c r="J12" t="str" cm="1">
        <f t="array" ref="J12:L12">_xlfn.TEXTSPLIT(B12,{"++","/"})</f>
        <v>2025</v>
      </c>
      <c r="K12" t="str">
        <v>5</v>
      </c>
      <c r="L12" t="str">
        <v>25</v>
      </c>
      <c r="M12" s="7">
        <f>DATE(J12,K12,L12)</f>
        <v>45802</v>
      </c>
      <c r="N12">
        <f>IF(M12=9999,"???",M12)</f>
        <v>45802</v>
      </c>
      <c r="P12" t="str">
        <f>SUBSTITUTE(SUBSTITUTE(SUBSTITUTE(D12,"©"," "), "☐", " "), "§", " ")</f>
        <v xml:space="preserve"> Scone with clotted cream and jam</v>
      </c>
      <c r="Q12" t="str">
        <f>PROPER(TRIM(CLEAN(P12)))</f>
        <v>Scone With Clotted Cream And Jam</v>
      </c>
      <c r="S12" t="str">
        <f>SUBSTITUTE(E12,"ounce","oz")</f>
        <v/>
      </c>
    </row>
    <row r="13" spans="1:19" x14ac:dyDescent="0.35">
      <c r="A13">
        <v>428015</v>
      </c>
      <c r="B13" s="3" t="s">
        <v>11</v>
      </c>
      <c r="C13" s="4">
        <v>0.34369212962962958</v>
      </c>
      <c r="D13" t="s">
        <v>27</v>
      </c>
      <c r="E13" t="s">
        <v>13</v>
      </c>
      <c r="F13" s="5">
        <f>N13</f>
        <v>45802</v>
      </c>
      <c r="G13" s="6" t="str">
        <f>Q13</f>
        <v>Syrup</v>
      </c>
      <c r="H13" s="6" t="str">
        <f>S13</f>
        <v/>
      </c>
      <c r="J13" t="str" cm="1">
        <f t="array" ref="J13:L13">_xlfn.TEXTSPLIT(B13,{"++","/"})</f>
        <v>2025</v>
      </c>
      <c r="K13" t="str">
        <v>5</v>
      </c>
      <c r="L13" t="str">
        <v>25</v>
      </c>
      <c r="M13" s="7">
        <f>DATE(J13,K13,L13)</f>
        <v>45802</v>
      </c>
      <c r="N13">
        <f>IF(M13=9999,"???",M13)</f>
        <v>45802</v>
      </c>
      <c r="P13" t="str">
        <f>SUBSTITUTE(SUBSTITUTE(SUBSTITUTE(D13,"©"," "), "☐", " "), "§", " ")</f>
        <v xml:space="preserve">  Syrup</v>
      </c>
      <c r="Q13" t="str">
        <f>PROPER(TRIM(CLEAN(P13)))</f>
        <v>Syrup</v>
      </c>
      <c r="S13" t="str">
        <f>SUBSTITUTE(E13,"ounce","oz")</f>
        <v/>
      </c>
    </row>
    <row r="14" spans="1:19" x14ac:dyDescent="0.35">
      <c r="A14">
        <v>428017</v>
      </c>
      <c r="B14" s="3" t="s">
        <v>11</v>
      </c>
      <c r="C14" s="4">
        <v>0.35234953703703709</v>
      </c>
      <c r="D14" t="s">
        <v>28</v>
      </c>
      <c r="E14" t="s">
        <v>13</v>
      </c>
      <c r="F14" s="5">
        <f>N14</f>
        <v>45802</v>
      </c>
      <c r="G14" s="6" t="str">
        <f>Q14</f>
        <v>Cinnamon Roll</v>
      </c>
      <c r="H14" s="6" t="str">
        <f>S14</f>
        <v/>
      </c>
      <c r="J14" t="str" cm="1">
        <f t="array" ref="J14:L14">_xlfn.TEXTSPLIT(B14,{"++","/"})</f>
        <v>2025</v>
      </c>
      <c r="K14" t="str">
        <v>5</v>
      </c>
      <c r="L14" t="str">
        <v>25</v>
      </c>
      <c r="M14" s="7">
        <f>DATE(J14,K14,L14)</f>
        <v>45802</v>
      </c>
      <c r="N14">
        <f>IF(M14=9999,"???",M14)</f>
        <v>45802</v>
      </c>
      <c r="P14" t="str">
        <f>SUBSTITUTE(SUBSTITUTE(SUBSTITUTE(D14,"©"," "), "☐", " "), "§", " ")</f>
        <v>Cinnamon roll</v>
      </c>
      <c r="Q14" t="str">
        <f>PROPER(TRIM(CLEAN(P14)))</f>
        <v>Cinnamon Roll</v>
      </c>
      <c r="S14" t="str">
        <f>SUBSTITUTE(E14,"ounce","oz")</f>
        <v/>
      </c>
    </row>
    <row r="15" spans="1:19" x14ac:dyDescent="0.35">
      <c r="A15">
        <v>428018</v>
      </c>
      <c r="B15" s="3" t="s">
        <v>11</v>
      </c>
      <c r="C15" s="4">
        <v>0.35447916666666668</v>
      </c>
      <c r="D15" t="s">
        <v>18</v>
      </c>
      <c r="E15" t="s">
        <v>15</v>
      </c>
      <c r="F15" s="5">
        <f>N15</f>
        <v>45802</v>
      </c>
      <c r="G15" s="6" t="str">
        <f>Q15</f>
        <v>French Press</v>
      </c>
      <c r="H15" s="6" t="str">
        <f>S15</f>
        <v>12 oz</v>
      </c>
      <c r="J15" t="str" cm="1">
        <f t="array" ref="J15:L15">_xlfn.TEXTSPLIT(B15,{"++","/"})</f>
        <v>2025</v>
      </c>
      <c r="K15" t="str">
        <v>5</v>
      </c>
      <c r="L15" t="str">
        <v>25</v>
      </c>
      <c r="M15" s="7">
        <f>DATE(J15,K15,L15)</f>
        <v>45802</v>
      </c>
      <c r="N15">
        <f>IF(M15=9999,"???",M15)</f>
        <v>45802</v>
      </c>
      <c r="P15" t="str">
        <f>SUBSTITUTE(SUBSTITUTE(SUBSTITUTE(D15,"©"," "), "☐", " "), "§", " ")</f>
        <v>French press</v>
      </c>
      <c r="Q15" t="str">
        <f>PROPER(TRIM(CLEAN(P15)))</f>
        <v>French Press</v>
      </c>
      <c r="S15" t="str">
        <f>SUBSTITUTE(E15,"ounce","oz")</f>
        <v>12 oz</v>
      </c>
    </row>
    <row r="16" spans="1:19" x14ac:dyDescent="0.35">
      <c r="A16">
        <v>428019</v>
      </c>
      <c r="B16" s="3" t="s">
        <v>11</v>
      </c>
      <c r="C16" s="4">
        <v>0.35524305555555546</v>
      </c>
      <c r="D16" t="s">
        <v>21</v>
      </c>
      <c r="E16" t="s">
        <v>29</v>
      </c>
      <c r="F16" s="5">
        <f>N16</f>
        <v>45802</v>
      </c>
      <c r="G16" s="6" t="str">
        <f>Q16</f>
        <v>Pourover</v>
      </c>
      <c r="H16" s="6" t="str">
        <f>S16</f>
        <v>12 oz</v>
      </c>
      <c r="J16" t="str" cm="1">
        <f t="array" ref="J16:L16">_xlfn.TEXTSPLIT(B16,{"++","/"})</f>
        <v>2025</v>
      </c>
      <c r="K16" t="str">
        <v>5</v>
      </c>
      <c r="L16" t="str">
        <v>25</v>
      </c>
      <c r="M16" s="7">
        <f>DATE(J16,K16,L16)</f>
        <v>45802</v>
      </c>
      <c r="N16">
        <f>IF(M16=9999,"???",M16)</f>
        <v>45802</v>
      </c>
      <c r="P16" t="str">
        <f>SUBSTITUTE(SUBSTITUTE(SUBSTITUTE(D16,"©"," "), "☐", " "), "§", " ")</f>
        <v>Pourover</v>
      </c>
      <c r="Q16" t="str">
        <f>PROPER(TRIM(CLEAN(P16)))</f>
        <v>Pourover</v>
      </c>
      <c r="S16" t="str">
        <f>SUBSTITUTE(E16,"ounce","oz")</f>
        <v>12 oz</v>
      </c>
    </row>
    <row r="17" spans="1:19" x14ac:dyDescent="0.35">
      <c r="A17">
        <v>428020</v>
      </c>
      <c r="B17" s="3" t="s">
        <v>11</v>
      </c>
      <c r="C17" s="4">
        <v>0.35776620370370371</v>
      </c>
      <c r="D17" t="s">
        <v>30</v>
      </c>
      <c r="E17" t="s">
        <v>13</v>
      </c>
      <c r="F17" s="5">
        <f>N17</f>
        <v>45802</v>
      </c>
      <c r="G17" s="6" t="str">
        <f>Q17</f>
        <v>Scone With Clotted Cream And Jam</v>
      </c>
      <c r="H17" s="6" t="str">
        <f>S17</f>
        <v/>
      </c>
      <c r="J17" t="str" cm="1">
        <f t="array" ref="J17:L17">_xlfn.TEXTSPLIT(B17,{"++","/"})</f>
        <v>2025</v>
      </c>
      <c r="K17" t="str">
        <v>5</v>
      </c>
      <c r="L17" t="str">
        <v>25</v>
      </c>
      <c r="M17" s="7">
        <f>DATE(J17,K17,L17)</f>
        <v>45802</v>
      </c>
      <c r="N17">
        <f>IF(M17=9999,"???",M17)</f>
        <v>45802</v>
      </c>
      <c r="P17" t="str">
        <f>SUBSTITUTE(SUBSTITUTE(SUBSTITUTE(D17,"©"," "), "☐", " "), "§", " ")</f>
        <v>Scone with clotted cream and jam</v>
      </c>
      <c r="Q17" t="str">
        <f>PROPER(TRIM(CLEAN(P17)))</f>
        <v>Scone With Clotted Cream And Jam</v>
      </c>
      <c r="S17" t="str">
        <f>SUBSTITUTE(E17,"ounce","oz")</f>
        <v/>
      </c>
    </row>
    <row r="18" spans="1:19" x14ac:dyDescent="0.35">
      <c r="A18">
        <v>428021</v>
      </c>
      <c r="B18" s="3" t="s">
        <v>11</v>
      </c>
      <c r="C18" s="4">
        <v>0.35928240740740747</v>
      </c>
      <c r="D18" t="s">
        <v>21</v>
      </c>
      <c r="E18" t="s">
        <v>29</v>
      </c>
      <c r="F18" s="5">
        <f>N18</f>
        <v>45802</v>
      </c>
      <c r="G18" s="6" t="str">
        <f>Q18</f>
        <v>Pourover</v>
      </c>
      <c r="H18" s="6" t="str">
        <f>S18</f>
        <v>12 oz</v>
      </c>
      <c r="J18" t="str" cm="1">
        <f t="array" ref="J18:L18">_xlfn.TEXTSPLIT(B18,{"++","/"})</f>
        <v>2025</v>
      </c>
      <c r="K18" t="str">
        <v>5</v>
      </c>
      <c r="L18" t="str">
        <v>25</v>
      </c>
      <c r="M18" s="7">
        <f>DATE(J18,K18,L18)</f>
        <v>45802</v>
      </c>
      <c r="N18">
        <f>IF(M18=9999,"???",M18)</f>
        <v>45802</v>
      </c>
      <c r="P18" t="str">
        <f>SUBSTITUTE(SUBSTITUTE(SUBSTITUTE(D18,"©"," "), "☐", " "), "§", " ")</f>
        <v>Pourover</v>
      </c>
      <c r="Q18" t="str">
        <f>PROPER(TRIM(CLEAN(P18)))</f>
        <v>Pourover</v>
      </c>
      <c r="S18" t="str">
        <f>SUBSTITUTE(E18,"ounce","oz")</f>
        <v>12 oz</v>
      </c>
    </row>
    <row r="19" spans="1:19" x14ac:dyDescent="0.35">
      <c r="A19">
        <v>428022</v>
      </c>
      <c r="B19" s="3" t="s">
        <v>11</v>
      </c>
      <c r="C19" s="4">
        <v>0.36002314814814818</v>
      </c>
      <c r="D19" t="s">
        <v>31</v>
      </c>
      <c r="E19" t="s">
        <v>15</v>
      </c>
      <c r="F19" s="5">
        <f>N19</f>
        <v>45802</v>
      </c>
      <c r="G19" s="6" t="str">
        <f>Q19</f>
        <v>French Press</v>
      </c>
      <c r="H19" s="6" t="str">
        <f>S19</f>
        <v>12 oz</v>
      </c>
      <c r="J19" t="str" cm="1">
        <f t="array" ref="J19:L19">_xlfn.TEXTSPLIT(B19,{"++","/"})</f>
        <v>2025</v>
      </c>
      <c r="K19" t="str">
        <v>5</v>
      </c>
      <c r="L19" t="str">
        <v>25</v>
      </c>
      <c r="M19" s="7">
        <f>DATE(J19,K19,L19)</f>
        <v>45802</v>
      </c>
      <c r="N19">
        <f>IF(M19=9999,"???",M19)</f>
        <v>45802</v>
      </c>
      <c r="P19" t="str">
        <f>SUBSTITUTE(SUBSTITUTE(SUBSTITUTE(D19,"©"," "), "☐", " "), "§", " ")</f>
        <v>French press</v>
      </c>
      <c r="Q19" t="str">
        <f>PROPER(TRIM(CLEAN(P19)))</f>
        <v>French Press</v>
      </c>
      <c r="S19" t="str">
        <f>SUBSTITUTE(E19,"ounce","oz")</f>
        <v>12 oz</v>
      </c>
    </row>
    <row r="20" spans="1:19" x14ac:dyDescent="0.35">
      <c r="A20">
        <v>428024</v>
      </c>
      <c r="B20" s="3" t="s">
        <v>11</v>
      </c>
      <c r="C20" s="4">
        <v>0.36170138888888892</v>
      </c>
      <c r="D20" t="s">
        <v>21</v>
      </c>
      <c r="E20" t="s">
        <v>15</v>
      </c>
      <c r="F20" s="5">
        <f>N20</f>
        <v>45802</v>
      </c>
      <c r="G20" s="6" t="str">
        <f>Q20</f>
        <v>Pourover</v>
      </c>
      <c r="H20" s="6" t="str">
        <f>S20</f>
        <v>12 oz</v>
      </c>
      <c r="J20" t="str" cm="1">
        <f t="array" ref="J20:L20">_xlfn.TEXTSPLIT(B20,{"++","/"})</f>
        <v>2025</v>
      </c>
      <c r="K20" t="str">
        <v>5</v>
      </c>
      <c r="L20" t="str">
        <v>25</v>
      </c>
      <c r="M20" s="7">
        <f>DATE(J20,K20,L20)</f>
        <v>45802</v>
      </c>
      <c r="N20">
        <f>IF(M20=9999,"???",M20)</f>
        <v>45802</v>
      </c>
      <c r="P20" t="str">
        <f>SUBSTITUTE(SUBSTITUTE(SUBSTITUTE(D20,"©"," "), "☐", " "), "§", " ")</f>
        <v>Pourover</v>
      </c>
      <c r="Q20" t="str">
        <f>PROPER(TRIM(CLEAN(P20)))</f>
        <v>Pourover</v>
      </c>
      <c r="S20" t="str">
        <f>SUBSTITUTE(E20,"ounce","oz")</f>
        <v>12 oz</v>
      </c>
    </row>
    <row r="21" spans="1:19" x14ac:dyDescent="0.35">
      <c r="A21">
        <v>428025</v>
      </c>
      <c r="B21" s="3" t="s">
        <v>11</v>
      </c>
      <c r="C21" s="4">
        <v>0.36343750000000008</v>
      </c>
      <c r="D21" t="s">
        <v>32</v>
      </c>
      <c r="E21" t="s">
        <v>13</v>
      </c>
      <c r="F21" s="5">
        <f>N21</f>
        <v>45802</v>
      </c>
      <c r="G21" s="6" t="str">
        <f>Q21</f>
        <v>Sticky Bun</v>
      </c>
      <c r="H21" s="6" t="str">
        <f>S21</f>
        <v/>
      </c>
      <c r="J21" t="str" cm="1">
        <f t="array" ref="J21:L21">_xlfn.TEXTSPLIT(B21,{"++","/"})</f>
        <v>2025</v>
      </c>
      <c r="K21" t="str">
        <v>5</v>
      </c>
      <c r="L21" t="str">
        <v>25</v>
      </c>
      <c r="M21" s="7">
        <f>DATE(J21,K21,L21)</f>
        <v>45802</v>
      </c>
      <c r="N21">
        <f>IF(M21=9999,"???",M21)</f>
        <v>45802</v>
      </c>
      <c r="P21" t="str">
        <f>SUBSTITUTE(SUBSTITUTE(SUBSTITUTE(D21,"©"," "), "☐", " "), "§", " ")</f>
        <v>Sticky bun</v>
      </c>
      <c r="Q21" t="str">
        <f>PROPER(TRIM(CLEAN(P21)))</f>
        <v>Sticky Bun</v>
      </c>
      <c r="S21" t="str">
        <f>SUBSTITUTE(E21,"ounce","oz")</f>
        <v/>
      </c>
    </row>
    <row r="22" spans="1:19" x14ac:dyDescent="0.35">
      <c r="A22">
        <v>428026</v>
      </c>
      <c r="B22" s="3" t="s">
        <v>11</v>
      </c>
      <c r="C22" s="4">
        <v>0.36494212962962957</v>
      </c>
      <c r="D22" t="s">
        <v>33</v>
      </c>
      <c r="E22" t="s">
        <v>13</v>
      </c>
      <c r="F22" s="5">
        <f>N22</f>
        <v>45802</v>
      </c>
      <c r="G22" s="6" t="str">
        <f>Q22</f>
        <v>Cookie</v>
      </c>
      <c r="H22" s="6" t="str">
        <f>S22</f>
        <v/>
      </c>
      <c r="J22" t="str" cm="1">
        <f t="array" ref="J22:L22">_xlfn.TEXTSPLIT(B22,{"++","/"})</f>
        <v>2025</v>
      </c>
      <c r="K22" t="str">
        <v>5</v>
      </c>
      <c r="L22" t="str">
        <v>25</v>
      </c>
      <c r="M22" s="7">
        <f>DATE(J22,K22,L22)</f>
        <v>45802</v>
      </c>
      <c r="N22">
        <f>IF(M22=9999,"???",M22)</f>
        <v>45802</v>
      </c>
      <c r="P22" t="str">
        <f>SUBSTITUTE(SUBSTITUTE(SUBSTITUTE(D22,"©"," "), "☐", " "), "§", " ")</f>
        <v xml:space="preserve"> Cookie</v>
      </c>
      <c r="Q22" t="str">
        <f>PROPER(TRIM(CLEAN(P22)))</f>
        <v>Cookie</v>
      </c>
      <c r="S22" t="str">
        <f>SUBSTITUTE(E22,"ounce","oz")</f>
        <v/>
      </c>
    </row>
    <row r="23" spans="1:19" x14ac:dyDescent="0.35">
      <c r="A23">
        <v>428026</v>
      </c>
      <c r="B23" s="3" t="s">
        <v>11</v>
      </c>
      <c r="C23" s="4">
        <v>0.36494212962962957</v>
      </c>
      <c r="D23" t="s">
        <v>34</v>
      </c>
      <c r="E23" t="s">
        <v>35</v>
      </c>
      <c r="F23" s="5">
        <f>N23</f>
        <v>45802</v>
      </c>
      <c r="G23" s="6" t="str">
        <f>Q23</f>
        <v>Espresso</v>
      </c>
      <c r="H23" s="6" t="str">
        <f>S23</f>
        <v>1 oz</v>
      </c>
      <c r="J23" t="str" cm="1">
        <f t="array" ref="J23:L23">_xlfn.TEXTSPLIT(B23,{"++","/"})</f>
        <v>2025</v>
      </c>
      <c r="K23" t="str">
        <v>5</v>
      </c>
      <c r="L23" t="str">
        <v>25</v>
      </c>
      <c r="M23" s="7">
        <f>DATE(J23,K23,L23)</f>
        <v>45802</v>
      </c>
      <c r="N23">
        <f>IF(M23=9999,"???",M23)</f>
        <v>45802</v>
      </c>
      <c r="P23" t="str">
        <f>SUBSTITUTE(SUBSTITUTE(SUBSTITUTE(D23,"©"," "), "☐", " "), "§", " ")</f>
        <v xml:space="preserve">  Espresso</v>
      </c>
      <c r="Q23" t="str">
        <f>PROPER(TRIM(CLEAN(P23)))</f>
        <v>Espresso</v>
      </c>
      <c r="S23" t="str">
        <f>SUBSTITUTE(E23,"ounce","oz")</f>
        <v>1 oz</v>
      </c>
    </row>
    <row r="24" spans="1:19" x14ac:dyDescent="0.35">
      <c r="A24">
        <v>428027</v>
      </c>
      <c r="B24" s="3" t="s">
        <v>11</v>
      </c>
      <c r="C24" s="4">
        <v>0.36627314814814804</v>
      </c>
      <c r="D24" t="s">
        <v>36</v>
      </c>
      <c r="E24" t="s">
        <v>15</v>
      </c>
      <c r="F24" s="5">
        <f>N24</f>
        <v>45802</v>
      </c>
      <c r="G24" s="6" t="str">
        <f>Q24</f>
        <v>Frappé</v>
      </c>
      <c r="H24" s="6" t="str">
        <f>S24</f>
        <v>12 oz</v>
      </c>
      <c r="J24" t="str" cm="1">
        <f t="array" ref="J24:L24">_xlfn.TEXTSPLIT(B24,{"++","/"})</f>
        <v>2025</v>
      </c>
      <c r="K24" t="str">
        <v>5</v>
      </c>
      <c r="L24" t="str">
        <v>25</v>
      </c>
      <c r="M24" s="7">
        <f>DATE(J24,K24,L24)</f>
        <v>45802</v>
      </c>
      <c r="N24">
        <f>IF(M24=9999,"???",M24)</f>
        <v>45802</v>
      </c>
      <c r="P24" t="str">
        <f>SUBSTITUTE(SUBSTITUTE(SUBSTITUTE(D24,"©"," "), "☐", " "), "§", " ")</f>
        <v xml:space="preserve"> Frappé</v>
      </c>
      <c r="Q24" t="str">
        <f>PROPER(TRIM(CLEAN(P24)))</f>
        <v>Frappé</v>
      </c>
      <c r="S24" t="str">
        <f>SUBSTITUTE(E24,"ounce","oz")</f>
        <v>12 oz</v>
      </c>
    </row>
    <row r="25" spans="1:19" x14ac:dyDescent="0.35">
      <c r="A25">
        <v>428028</v>
      </c>
      <c r="B25" s="3" t="s">
        <v>11</v>
      </c>
      <c r="C25" s="4">
        <v>0.36763888888888885</v>
      </c>
      <c r="D25" t="s">
        <v>37</v>
      </c>
      <c r="E25" t="s">
        <v>13</v>
      </c>
      <c r="F25" s="5">
        <f>N25</f>
        <v>45802</v>
      </c>
      <c r="G25" s="6" t="str">
        <f>Q25</f>
        <v>Apricot Danish</v>
      </c>
      <c r="H25" s="6" t="str">
        <f>S25</f>
        <v/>
      </c>
      <c r="J25" t="str" cm="1">
        <f t="array" ref="J25:L25">_xlfn.TEXTSPLIT(B25,{"++","/"})</f>
        <v>2025</v>
      </c>
      <c r="K25" t="str">
        <v>5</v>
      </c>
      <c r="L25" t="str">
        <v>25</v>
      </c>
      <c r="M25" s="7">
        <f>DATE(J25,K25,L25)</f>
        <v>45802</v>
      </c>
      <c r="N25">
        <f>IF(M25=9999,"???",M25)</f>
        <v>45802</v>
      </c>
      <c r="P25" t="str">
        <f>SUBSTITUTE(SUBSTITUTE(SUBSTITUTE(D25,"©"," "), "☐", " "), "§", " ")</f>
        <v xml:space="preserve">  Apricot danish</v>
      </c>
      <c r="Q25" t="str">
        <f>PROPER(TRIM(CLEAN(P25)))</f>
        <v>Apricot Danish</v>
      </c>
      <c r="S25" t="str">
        <f>SUBSTITUTE(E25,"ounce","oz")</f>
        <v/>
      </c>
    </row>
    <row r="26" spans="1:19" x14ac:dyDescent="0.35">
      <c r="A26">
        <v>428028</v>
      </c>
      <c r="B26" s="3" t="s">
        <v>11</v>
      </c>
      <c r="C26" s="4">
        <v>0.36763888888888885</v>
      </c>
      <c r="D26" t="s">
        <v>38</v>
      </c>
      <c r="E26" t="s">
        <v>15</v>
      </c>
      <c r="F26" s="5">
        <f>N26</f>
        <v>45802</v>
      </c>
      <c r="G26" s="6" t="str">
        <f>Q26</f>
        <v>French Press</v>
      </c>
      <c r="H26" s="6" t="str">
        <f>S26</f>
        <v>12 oz</v>
      </c>
      <c r="J26" t="str" cm="1">
        <f t="array" ref="J26:L26">_xlfn.TEXTSPLIT(B26,{"++","/"})</f>
        <v>2025</v>
      </c>
      <c r="K26" t="str">
        <v>5</v>
      </c>
      <c r="L26" t="str">
        <v>25</v>
      </c>
      <c r="M26" s="7">
        <f>DATE(J26,K26,L26)</f>
        <v>45802</v>
      </c>
      <c r="N26">
        <f>IF(M26=9999,"???",M26)</f>
        <v>45802</v>
      </c>
      <c r="P26" t="str">
        <f>SUBSTITUTE(SUBSTITUTE(SUBSTITUTE(D26,"©"," "), "☐", " "), "§", " ")</f>
        <v xml:space="preserve"> French press</v>
      </c>
      <c r="Q26" t="str">
        <f>PROPER(TRIM(CLEAN(P26)))</f>
        <v>French Press</v>
      </c>
      <c r="S26" t="str">
        <f>SUBSTITUTE(E26,"ounce","oz")</f>
        <v>12 oz</v>
      </c>
    </row>
    <row r="27" spans="1:19" x14ac:dyDescent="0.35">
      <c r="A27">
        <v>428029</v>
      </c>
      <c r="B27" s="3" t="s">
        <v>11</v>
      </c>
      <c r="C27" s="4">
        <v>0.36864583333333334</v>
      </c>
      <c r="D27" t="s">
        <v>39</v>
      </c>
      <c r="E27" t="s">
        <v>15</v>
      </c>
      <c r="F27" s="5">
        <f>N27</f>
        <v>45802</v>
      </c>
      <c r="G27" s="6" t="str">
        <f>Q27</f>
        <v>Frappé</v>
      </c>
      <c r="H27" s="6" t="str">
        <f>S27</f>
        <v>12 oz</v>
      </c>
      <c r="J27" t="str" cm="1">
        <f t="array" ref="J27:L27">_xlfn.TEXTSPLIT(B27,{"++","/"})</f>
        <v>2025</v>
      </c>
      <c r="K27" t="str">
        <v>5</v>
      </c>
      <c r="L27" t="str">
        <v>25</v>
      </c>
      <c r="M27" s="7">
        <f>DATE(J27,K27,L27)</f>
        <v>45802</v>
      </c>
      <c r="N27">
        <f>IF(M27=9999,"???",M27)</f>
        <v>45802</v>
      </c>
      <c r="P27" t="str">
        <f>SUBSTITUTE(SUBSTITUTE(SUBSTITUTE(D27,"©"," "), "☐", " "), "§", " ")</f>
        <v xml:space="preserve">   Frappé</v>
      </c>
      <c r="Q27" t="str">
        <f>PROPER(TRIM(CLEAN(P27)))</f>
        <v>Frappé</v>
      </c>
      <c r="S27" t="str">
        <f>SUBSTITUTE(E27,"ounce","oz")</f>
        <v>12 oz</v>
      </c>
    </row>
    <row r="28" spans="1:19" x14ac:dyDescent="0.35">
      <c r="A28">
        <v>428031</v>
      </c>
      <c r="B28" s="3" t="s">
        <v>11</v>
      </c>
      <c r="C28" s="4">
        <v>0.37547453703703693</v>
      </c>
      <c r="D28" t="s">
        <v>25</v>
      </c>
      <c r="E28" t="s">
        <v>29</v>
      </c>
      <c r="F28" s="5">
        <f>N28</f>
        <v>45802</v>
      </c>
      <c r="G28" s="6" t="str">
        <f>Q28</f>
        <v>French Press</v>
      </c>
      <c r="H28" s="6" t="str">
        <f>S28</f>
        <v>12 oz</v>
      </c>
      <c r="J28" t="str" cm="1">
        <f t="array" ref="J28:L28">_xlfn.TEXTSPLIT(B28,{"++","/"})</f>
        <v>2025</v>
      </c>
      <c r="K28" t="str">
        <v>5</v>
      </c>
      <c r="L28" t="str">
        <v>25</v>
      </c>
      <c r="M28" s="7">
        <f>DATE(J28,K28,L28)</f>
        <v>45802</v>
      </c>
      <c r="N28">
        <f>IF(M28=9999,"???",M28)</f>
        <v>45802</v>
      </c>
      <c r="P28" t="str">
        <f>SUBSTITUTE(SUBSTITUTE(SUBSTITUTE(D28,"©"," "), "☐", " "), "§", " ")</f>
        <v>French press</v>
      </c>
      <c r="Q28" t="str">
        <f>PROPER(TRIM(CLEAN(P28)))</f>
        <v>French Press</v>
      </c>
      <c r="S28" t="str">
        <f>SUBSTITUTE(E28,"ounce","oz")</f>
        <v>12 oz</v>
      </c>
    </row>
    <row r="29" spans="1:19" x14ac:dyDescent="0.35">
      <c r="A29">
        <v>428033</v>
      </c>
      <c r="B29" s="3" t="s">
        <v>11</v>
      </c>
      <c r="C29" s="4">
        <v>0.37903935185185178</v>
      </c>
      <c r="D29" t="s">
        <v>40</v>
      </c>
      <c r="E29" t="s">
        <v>35</v>
      </c>
      <c r="F29" s="5">
        <f>N29</f>
        <v>45802</v>
      </c>
      <c r="G29" s="6" t="str">
        <f>Q29</f>
        <v>Espresso</v>
      </c>
      <c r="H29" s="6" t="str">
        <f>S29</f>
        <v>1 oz</v>
      </c>
      <c r="J29" t="str" cm="1">
        <f t="array" ref="J29:L29">_xlfn.TEXTSPLIT(B29,{"++","/"})</f>
        <v>2025</v>
      </c>
      <c r="K29" t="str">
        <v>5</v>
      </c>
      <c r="L29" t="str">
        <v>25</v>
      </c>
      <c r="M29" s="7">
        <f>DATE(J29,K29,L29)</f>
        <v>45802</v>
      </c>
      <c r="N29">
        <f>IF(M29=9999,"???",M29)</f>
        <v>45802</v>
      </c>
      <c r="P29" t="str">
        <f>SUBSTITUTE(SUBSTITUTE(SUBSTITUTE(D29,"©"," "), "☐", " "), "§", " ")</f>
        <v>Espresso</v>
      </c>
      <c r="Q29" t="str">
        <f>PROPER(TRIM(CLEAN(P29)))</f>
        <v>Espresso</v>
      </c>
      <c r="S29" t="str">
        <f>SUBSTITUTE(E29,"ounce","oz")</f>
        <v>1 oz</v>
      </c>
    </row>
    <row r="30" spans="1:19" x14ac:dyDescent="0.35">
      <c r="A30">
        <v>428034</v>
      </c>
      <c r="B30" s="3" t="s">
        <v>11</v>
      </c>
      <c r="C30" s="4">
        <v>0.3799421296296297</v>
      </c>
      <c r="D30" t="s">
        <v>41</v>
      </c>
      <c r="E30" t="s">
        <v>13</v>
      </c>
      <c r="F30" s="5">
        <f>N30</f>
        <v>45802</v>
      </c>
      <c r="G30" s="6" t="str">
        <f>Q30</f>
        <v>Syrup</v>
      </c>
      <c r="H30" s="6" t="str">
        <f>S30</f>
        <v/>
      </c>
      <c r="J30" t="str" cm="1">
        <f t="array" ref="J30:L30">_xlfn.TEXTSPLIT(B30,{"++","/"})</f>
        <v>2025</v>
      </c>
      <c r="K30" t="str">
        <v>5</v>
      </c>
      <c r="L30" t="str">
        <v>25</v>
      </c>
      <c r="M30" s="7">
        <f>DATE(J30,K30,L30)</f>
        <v>45802</v>
      </c>
      <c r="N30">
        <f>IF(M30=9999,"???",M30)</f>
        <v>45802</v>
      </c>
      <c r="P30" t="str">
        <f>SUBSTITUTE(SUBSTITUTE(SUBSTITUTE(D30,"©"," "), "☐", " "), "§", " ")</f>
        <v xml:space="preserve"> Syrup </v>
      </c>
      <c r="Q30" t="str">
        <f>PROPER(TRIM(CLEAN(P30)))</f>
        <v>Syrup</v>
      </c>
      <c r="S30" t="str">
        <f>SUBSTITUTE(E30,"ounce","oz")</f>
        <v/>
      </c>
    </row>
    <row r="31" spans="1:19" x14ac:dyDescent="0.35">
      <c r="A31">
        <v>428036</v>
      </c>
      <c r="B31" s="3" t="s">
        <v>11</v>
      </c>
      <c r="C31" s="4">
        <v>0.3840393518518519</v>
      </c>
      <c r="D31" t="s">
        <v>21</v>
      </c>
      <c r="E31" t="s">
        <v>15</v>
      </c>
      <c r="F31" s="5">
        <f>N31</f>
        <v>45802</v>
      </c>
      <c r="G31" s="6" t="str">
        <f>Q31</f>
        <v>Pourover</v>
      </c>
      <c r="H31" s="6" t="str">
        <f>S31</f>
        <v>12 oz</v>
      </c>
      <c r="J31" t="str" cm="1">
        <f t="array" ref="J31:L31">_xlfn.TEXTSPLIT(B31,{"++","/"})</f>
        <v>2025</v>
      </c>
      <c r="K31" t="str">
        <v>5</v>
      </c>
      <c r="L31" t="str">
        <v>25</v>
      </c>
      <c r="M31" s="7">
        <f>DATE(J31,K31,L31)</f>
        <v>45802</v>
      </c>
      <c r="N31">
        <f>IF(M31=9999,"???",M31)</f>
        <v>45802</v>
      </c>
      <c r="P31" t="str">
        <f>SUBSTITUTE(SUBSTITUTE(SUBSTITUTE(D31,"©"," "), "☐", " "), "§", " ")</f>
        <v>Pourover</v>
      </c>
      <c r="Q31" t="str">
        <f>PROPER(TRIM(CLEAN(P31)))</f>
        <v>Pourover</v>
      </c>
      <c r="S31" t="str">
        <f>SUBSTITUTE(E31,"ounce","oz")</f>
        <v>12 oz</v>
      </c>
    </row>
    <row r="32" spans="1:19" x14ac:dyDescent="0.35">
      <c r="A32">
        <v>428038</v>
      </c>
      <c r="B32" s="3" t="s">
        <v>11</v>
      </c>
      <c r="C32" s="4">
        <v>0.38703703703703707</v>
      </c>
      <c r="D32" t="s">
        <v>21</v>
      </c>
      <c r="E32" t="s">
        <v>15</v>
      </c>
      <c r="F32" s="5">
        <f>N32</f>
        <v>45802</v>
      </c>
      <c r="G32" s="6" t="str">
        <f>Q32</f>
        <v>Pourover</v>
      </c>
      <c r="H32" s="6" t="str">
        <f>S32</f>
        <v>12 oz</v>
      </c>
      <c r="J32" t="str" cm="1">
        <f t="array" ref="J32:L32">_xlfn.TEXTSPLIT(B32,{"++","/"})</f>
        <v>2025</v>
      </c>
      <c r="K32" t="str">
        <v>5</v>
      </c>
      <c r="L32" t="str">
        <v>25</v>
      </c>
      <c r="M32" s="7">
        <f>DATE(J32,K32,L32)</f>
        <v>45802</v>
      </c>
      <c r="N32">
        <f>IF(M32=9999,"???",M32)</f>
        <v>45802</v>
      </c>
      <c r="P32" t="str">
        <f>SUBSTITUTE(SUBSTITUTE(SUBSTITUTE(D32,"©"," "), "☐", " "), "§", " ")</f>
        <v>Pourover</v>
      </c>
      <c r="Q32" t="str">
        <f>PROPER(TRIM(CLEAN(P32)))</f>
        <v>Pourover</v>
      </c>
      <c r="S32" t="str">
        <f>SUBSTITUTE(E32,"ounce","oz")</f>
        <v>12 oz</v>
      </c>
    </row>
    <row r="33" spans="1:19" x14ac:dyDescent="0.35">
      <c r="A33">
        <v>428040</v>
      </c>
      <c r="B33" s="3" t="s">
        <v>11</v>
      </c>
      <c r="C33" s="4">
        <v>0.39166666666666661</v>
      </c>
      <c r="D33" t="s">
        <v>21</v>
      </c>
      <c r="E33" t="s">
        <v>15</v>
      </c>
      <c r="F33" s="5">
        <f>N33</f>
        <v>45802</v>
      </c>
      <c r="G33" s="6" t="str">
        <f>Q33</f>
        <v>Pourover</v>
      </c>
      <c r="H33" s="6" t="str">
        <f>S33</f>
        <v>12 oz</v>
      </c>
      <c r="J33" t="str" cm="1">
        <f t="array" ref="J33:L33">_xlfn.TEXTSPLIT(B33,{"++","/"})</f>
        <v>2025</v>
      </c>
      <c r="K33" t="str">
        <v>5</v>
      </c>
      <c r="L33" t="str">
        <v>25</v>
      </c>
      <c r="M33" s="7">
        <f>DATE(J33,K33,L33)</f>
        <v>45802</v>
      </c>
      <c r="N33">
        <f>IF(M33=9999,"???",M33)</f>
        <v>45802</v>
      </c>
      <c r="P33" t="str">
        <f>SUBSTITUTE(SUBSTITUTE(SUBSTITUTE(D33,"©"," "), "☐", " "), "§", " ")</f>
        <v>Pourover</v>
      </c>
      <c r="Q33" t="str">
        <f>PROPER(TRIM(CLEAN(P33)))</f>
        <v>Pourover</v>
      </c>
      <c r="S33" t="str">
        <f>SUBSTITUTE(E33,"ounce","oz")</f>
        <v>12 oz</v>
      </c>
    </row>
    <row r="34" spans="1:19" x14ac:dyDescent="0.35">
      <c r="A34">
        <v>428041</v>
      </c>
      <c r="B34" s="3" t="s">
        <v>11</v>
      </c>
      <c r="C34" s="4">
        <v>0.39611111111111108</v>
      </c>
      <c r="D34" t="s">
        <v>42</v>
      </c>
      <c r="E34" t="s">
        <v>13</v>
      </c>
      <c r="F34" s="5">
        <f>N34</f>
        <v>45802</v>
      </c>
      <c r="G34" s="6" t="str">
        <f>Q34</f>
        <v>Scone With Clotted Cream And Jam</v>
      </c>
      <c r="H34" s="6" t="str">
        <f>S34</f>
        <v/>
      </c>
      <c r="J34" t="str" cm="1">
        <f t="array" ref="J34:L34">_xlfn.TEXTSPLIT(B34,{"++","/"})</f>
        <v>2025</v>
      </c>
      <c r="K34" t="str">
        <v>5</v>
      </c>
      <c r="L34" t="str">
        <v>25</v>
      </c>
      <c r="M34" s="7">
        <f>DATE(J34,K34,L34)</f>
        <v>45802</v>
      </c>
      <c r="N34">
        <f>IF(M34=9999,"???",M34)</f>
        <v>45802</v>
      </c>
      <c r="P34" t="str">
        <f>SUBSTITUTE(SUBSTITUTE(SUBSTITUTE(D34,"©"," "), "☐", " "), "§", " ")</f>
        <v xml:space="preserve"> Scone with clotted cream and jam</v>
      </c>
      <c r="Q34" t="str">
        <f>PROPER(TRIM(CLEAN(P34)))</f>
        <v>Scone With Clotted Cream And Jam</v>
      </c>
      <c r="S34" t="str">
        <f>SUBSTITUTE(E34,"ounce","oz")</f>
        <v/>
      </c>
    </row>
    <row r="35" spans="1:19" x14ac:dyDescent="0.35">
      <c r="A35">
        <v>428042</v>
      </c>
      <c r="B35" s="3" t="s">
        <v>11</v>
      </c>
      <c r="C35" s="4">
        <v>0.39643518518518528</v>
      </c>
      <c r="D35" t="s">
        <v>43</v>
      </c>
      <c r="E35" t="s">
        <v>15</v>
      </c>
      <c r="F35" s="5">
        <f>N35</f>
        <v>45802</v>
      </c>
      <c r="G35" s="6" t="str">
        <f>Q35</f>
        <v>French Press</v>
      </c>
      <c r="H35" s="6" t="str">
        <f>S35</f>
        <v>12 oz</v>
      </c>
      <c r="J35" t="str" cm="1">
        <f t="array" ref="J35:L35">_xlfn.TEXTSPLIT(B35,{"++","/"})</f>
        <v>2025</v>
      </c>
      <c r="K35" t="str">
        <v>5</v>
      </c>
      <c r="L35" t="str">
        <v>25</v>
      </c>
      <c r="M35" s="7">
        <f>DATE(J35,K35,L35)</f>
        <v>45802</v>
      </c>
      <c r="N35">
        <f>IF(M35=9999,"???",M35)</f>
        <v>45802</v>
      </c>
      <c r="P35" t="str">
        <f>SUBSTITUTE(SUBSTITUTE(SUBSTITUTE(D35,"©"," "), "☐", " "), "§", " ")</f>
        <v xml:space="preserve"> French press</v>
      </c>
      <c r="Q35" t="str">
        <f>PROPER(TRIM(CLEAN(P35)))</f>
        <v>French Press</v>
      </c>
      <c r="S35" t="str">
        <f>SUBSTITUTE(E35,"ounce","oz")</f>
        <v>12 oz</v>
      </c>
    </row>
    <row r="36" spans="1:19" x14ac:dyDescent="0.35">
      <c r="A36">
        <v>428043</v>
      </c>
      <c r="B36" s="3" t="s">
        <v>11</v>
      </c>
      <c r="C36" s="4">
        <v>0.40032407407407411</v>
      </c>
      <c r="D36" t="s">
        <v>44</v>
      </c>
      <c r="E36" t="s">
        <v>15</v>
      </c>
      <c r="F36" s="5">
        <f>N36</f>
        <v>45802</v>
      </c>
      <c r="G36" s="6" t="str">
        <f>Q36</f>
        <v>Pourover</v>
      </c>
      <c r="H36" s="6" t="str">
        <f>S36</f>
        <v>12 oz</v>
      </c>
      <c r="J36" t="str" cm="1">
        <f t="array" ref="J36:L36">_xlfn.TEXTSPLIT(B36,{"++","/"})</f>
        <v>2025</v>
      </c>
      <c r="K36" t="str">
        <v>5</v>
      </c>
      <c r="L36" t="str">
        <v>25</v>
      </c>
      <c r="M36" s="7">
        <f>DATE(J36,K36,L36)</f>
        <v>45802</v>
      </c>
      <c r="N36">
        <f>IF(M36=9999,"???",M36)</f>
        <v>45802</v>
      </c>
      <c r="P36" t="str">
        <f>SUBSTITUTE(SUBSTITUTE(SUBSTITUTE(D36,"©"," "), "☐", " "), "§", " ")</f>
        <v xml:space="preserve">Pourover </v>
      </c>
      <c r="Q36" t="str">
        <f>PROPER(TRIM(CLEAN(P36)))</f>
        <v>Pourover</v>
      </c>
      <c r="S36" t="str">
        <f>SUBSTITUTE(E36,"ounce","oz")</f>
        <v>12 oz</v>
      </c>
    </row>
    <row r="37" spans="1:19" x14ac:dyDescent="0.35">
      <c r="A37">
        <v>428044</v>
      </c>
      <c r="B37" s="3" t="s">
        <v>16</v>
      </c>
      <c r="C37" s="4">
        <v>0.40192129629629636</v>
      </c>
      <c r="D37" t="s">
        <v>25</v>
      </c>
      <c r="E37" t="s">
        <v>15</v>
      </c>
      <c r="F37" s="5" t="str">
        <f>N37</f>
        <v>???</v>
      </c>
      <c r="G37" s="6" t="str">
        <f>Q37</f>
        <v>French Press</v>
      </c>
      <c r="H37" s="6" t="str">
        <f>S37</f>
        <v>12 oz</v>
      </c>
      <c r="J37" t="str" cm="1">
        <f t="array" ref="J37:L37">_xlfn.TEXTSPLIT(B37,{"++","/"})</f>
        <v>1927</v>
      </c>
      <c r="K37" t="str">
        <v>5</v>
      </c>
      <c r="L37" t="str">
        <v>17</v>
      </c>
      <c r="M37" s="7">
        <f>DATE(J37,K37,L37)</f>
        <v>9999</v>
      </c>
      <c r="N37" t="str">
        <f>IF(M37=9999,"???",M37)</f>
        <v>???</v>
      </c>
      <c r="P37" t="str">
        <f>SUBSTITUTE(SUBSTITUTE(SUBSTITUTE(D37,"©"," "), "☐", " "), "§", " ")</f>
        <v>French press</v>
      </c>
      <c r="Q37" t="str">
        <f>PROPER(TRIM(CLEAN(P37)))</f>
        <v>French Press</v>
      </c>
      <c r="S37" t="str">
        <f>SUBSTITUTE(E37,"ounce","oz")</f>
        <v>12 oz</v>
      </c>
    </row>
    <row r="38" spans="1:19" x14ac:dyDescent="0.35">
      <c r="A38">
        <v>428046</v>
      </c>
      <c r="B38" s="3" t="s">
        <v>11</v>
      </c>
      <c r="C38" s="4">
        <v>0.40570601851851862</v>
      </c>
      <c r="D38" t="s">
        <v>18</v>
      </c>
      <c r="E38" t="s">
        <v>15</v>
      </c>
      <c r="F38" s="5">
        <f>N38</f>
        <v>45802</v>
      </c>
      <c r="G38" s="6" t="str">
        <f>Q38</f>
        <v>French Press</v>
      </c>
      <c r="H38" s="6" t="str">
        <f>S38</f>
        <v>12 oz</v>
      </c>
      <c r="J38" t="str" cm="1">
        <f t="array" ref="J38:L38">_xlfn.TEXTSPLIT(B38,{"++","/"})</f>
        <v>2025</v>
      </c>
      <c r="K38" t="str">
        <v>5</v>
      </c>
      <c r="L38" t="str">
        <v>25</v>
      </c>
      <c r="M38" s="7">
        <f>DATE(J38,K38,L38)</f>
        <v>45802</v>
      </c>
      <c r="N38">
        <f>IF(M38=9999,"???",M38)</f>
        <v>45802</v>
      </c>
      <c r="P38" t="str">
        <f>SUBSTITUTE(SUBSTITUTE(SUBSTITUTE(D38,"©"," "), "☐", " "), "§", " ")</f>
        <v>French press</v>
      </c>
      <c r="Q38" t="str">
        <f>PROPER(TRIM(CLEAN(P38)))</f>
        <v>French Press</v>
      </c>
      <c r="S38" t="str">
        <f>SUBSTITUTE(E38,"ounce","oz")</f>
        <v>12 oz</v>
      </c>
    </row>
    <row r="39" spans="1:19" x14ac:dyDescent="0.35">
      <c r="A39">
        <v>428048</v>
      </c>
      <c r="B39" s="3" t="s">
        <v>11</v>
      </c>
      <c r="C39" s="4">
        <v>0.41152777777777771</v>
      </c>
      <c r="D39" t="s">
        <v>36</v>
      </c>
      <c r="E39" t="s">
        <v>15</v>
      </c>
      <c r="F39" s="5">
        <f>N39</f>
        <v>45802</v>
      </c>
      <c r="G39" s="6" t="str">
        <f>Q39</f>
        <v>Frappé</v>
      </c>
      <c r="H39" s="6" t="str">
        <f>S39</f>
        <v>12 oz</v>
      </c>
      <c r="J39" t="str" cm="1">
        <f t="array" ref="J39:L39">_xlfn.TEXTSPLIT(B39,{"++","/"})</f>
        <v>2025</v>
      </c>
      <c r="K39" t="str">
        <v>5</v>
      </c>
      <c r="L39" t="str">
        <v>25</v>
      </c>
      <c r="M39" s="7">
        <f>DATE(J39,K39,L39)</f>
        <v>45802</v>
      </c>
      <c r="N39">
        <f>IF(M39=9999,"???",M39)</f>
        <v>45802</v>
      </c>
      <c r="P39" t="str">
        <f>SUBSTITUTE(SUBSTITUTE(SUBSTITUTE(D39,"©"," "), "☐", " "), "§", " ")</f>
        <v xml:space="preserve"> Frappé</v>
      </c>
      <c r="Q39" t="str">
        <f>PROPER(TRIM(CLEAN(P39)))</f>
        <v>Frappé</v>
      </c>
      <c r="S39" t="str">
        <f>SUBSTITUTE(E39,"ounce","oz")</f>
        <v>12 oz</v>
      </c>
    </row>
    <row r="40" spans="1:19" x14ac:dyDescent="0.35">
      <c r="A40">
        <v>428049</v>
      </c>
      <c r="B40" s="3" t="s">
        <v>11</v>
      </c>
      <c r="C40" s="4">
        <v>0.41229166666666672</v>
      </c>
      <c r="D40" t="s">
        <v>45</v>
      </c>
      <c r="E40" t="s">
        <v>46</v>
      </c>
      <c r="F40" s="5">
        <f>N40</f>
        <v>45802</v>
      </c>
      <c r="G40" s="6" t="str">
        <f>Q40</f>
        <v>Turkish Coffee</v>
      </c>
      <c r="H40" s="6" t="str">
        <f>S40</f>
        <v>Turkish Coffee (3 oz)</v>
      </c>
      <c r="J40" t="str" cm="1">
        <f t="array" ref="J40:L40">_xlfn.TEXTSPLIT(B40,{"++","/"})</f>
        <v>2025</v>
      </c>
      <c r="K40" t="str">
        <v>5</v>
      </c>
      <c r="L40" t="str">
        <v>25</v>
      </c>
      <c r="M40" s="7">
        <f>DATE(J40,K40,L40)</f>
        <v>45802</v>
      </c>
      <c r="N40">
        <f>IF(M40=9999,"???",M40)</f>
        <v>45802</v>
      </c>
      <c r="P40" t="str">
        <f>SUBSTITUTE(SUBSTITUTE(SUBSTITUTE(D40,"©"," "), "☐", " "), "§", " ")</f>
        <v xml:space="preserve"> Turkish coffee</v>
      </c>
      <c r="Q40" t="str">
        <f>PROPER(TRIM(CLEAN(P40)))</f>
        <v>Turkish Coffee</v>
      </c>
      <c r="S40" t="str">
        <f>SUBSTITUTE(E40,"ounce","oz")</f>
        <v>Turkish Coffee (3 oz)</v>
      </c>
    </row>
    <row r="41" spans="1:19" x14ac:dyDescent="0.35">
      <c r="A41">
        <v>428051</v>
      </c>
      <c r="B41" s="3" t="s">
        <v>11</v>
      </c>
      <c r="C41" s="4">
        <v>0.41378472222222218</v>
      </c>
      <c r="D41" t="s">
        <v>47</v>
      </c>
      <c r="E41" t="s">
        <v>15</v>
      </c>
      <c r="F41" s="5">
        <f>N41</f>
        <v>45802</v>
      </c>
      <c r="G41" s="6" t="str">
        <f>Q41</f>
        <v>Café Latté</v>
      </c>
      <c r="H41" s="6" t="str">
        <f>S41</f>
        <v>12 oz</v>
      </c>
      <c r="J41" t="str" cm="1">
        <f t="array" ref="J41:L41">_xlfn.TEXTSPLIT(B41,{"++","/"})</f>
        <v>2025</v>
      </c>
      <c r="K41" t="str">
        <v>5</v>
      </c>
      <c r="L41" t="str">
        <v>25</v>
      </c>
      <c r="M41" s="7">
        <f>DATE(J41,K41,L41)</f>
        <v>45802</v>
      </c>
      <c r="N41">
        <f>IF(M41=9999,"???",M41)</f>
        <v>45802</v>
      </c>
      <c r="P41" t="str">
        <f>SUBSTITUTE(SUBSTITUTE(SUBSTITUTE(D41,"©"," "), "☐", " "), "§", " ")</f>
        <v xml:space="preserve">Café latté </v>
      </c>
      <c r="Q41" t="str">
        <f>PROPER(TRIM(CLEAN(P41)))</f>
        <v>Café Latté</v>
      </c>
      <c r="S41" t="str">
        <f>SUBSTITUTE(E41,"ounce","oz")</f>
        <v>12 oz</v>
      </c>
    </row>
    <row r="42" spans="1:19" x14ac:dyDescent="0.35">
      <c r="A42">
        <v>428052</v>
      </c>
      <c r="B42" s="3" t="s">
        <v>11</v>
      </c>
      <c r="C42" s="4">
        <v>0.41841435185185194</v>
      </c>
      <c r="D42" t="s">
        <v>48</v>
      </c>
      <c r="E42" t="s">
        <v>13</v>
      </c>
      <c r="F42" s="5">
        <f>N42</f>
        <v>45802</v>
      </c>
      <c r="G42" s="6" t="str">
        <f>Q42</f>
        <v>Syrup</v>
      </c>
      <c r="H42" s="6" t="str">
        <f>S42</f>
        <v/>
      </c>
      <c r="J42" t="str" cm="1">
        <f t="array" ref="J42:L42">_xlfn.TEXTSPLIT(B42,{"++","/"})</f>
        <v>2025</v>
      </c>
      <c r="K42" t="str">
        <v>5</v>
      </c>
      <c r="L42" t="str">
        <v>25</v>
      </c>
      <c r="M42" s="7">
        <f>DATE(J42,K42,L42)</f>
        <v>45802</v>
      </c>
      <c r="N42">
        <f>IF(M42=9999,"???",M42)</f>
        <v>45802</v>
      </c>
      <c r="P42" t="str">
        <f>SUBSTITUTE(SUBSTITUTE(SUBSTITUTE(D42,"©"," "), "☐", " "), "§", " ")</f>
        <v xml:space="preserve">Syrup </v>
      </c>
      <c r="Q42" t="str">
        <f>PROPER(TRIM(CLEAN(P42)))</f>
        <v>Syrup</v>
      </c>
      <c r="S42" t="str">
        <f>SUBSTITUTE(E42,"ounce","oz")</f>
        <v/>
      </c>
    </row>
    <row r="43" spans="1:19" x14ac:dyDescent="0.35">
      <c r="A43">
        <v>428053</v>
      </c>
      <c r="B43" s="3" t="s">
        <v>11</v>
      </c>
      <c r="C43" s="4">
        <v>0.41957175925925916</v>
      </c>
      <c r="D43" t="s">
        <v>49</v>
      </c>
      <c r="E43" t="s">
        <v>24</v>
      </c>
      <c r="F43" s="5">
        <f>N43</f>
        <v>45802</v>
      </c>
      <c r="G43" s="6" t="str">
        <f>Q43</f>
        <v>Turkish Coffee</v>
      </c>
      <c r="H43" s="6" t="str">
        <f>S43</f>
        <v>3 oz</v>
      </c>
      <c r="J43" t="str" cm="1">
        <f t="array" ref="J43:L43">_xlfn.TEXTSPLIT(B43,{"++","/"})</f>
        <v>2025</v>
      </c>
      <c r="K43" t="str">
        <v>5</v>
      </c>
      <c r="L43" t="str">
        <v>25</v>
      </c>
      <c r="M43" s="7">
        <f>DATE(J43,K43,L43)</f>
        <v>45802</v>
      </c>
      <c r="N43">
        <f>IF(M43=9999,"???",M43)</f>
        <v>45802</v>
      </c>
      <c r="P43" t="str">
        <f>SUBSTITUTE(SUBSTITUTE(SUBSTITUTE(D43,"©"," "), "☐", " "), "§", " ")</f>
        <v>Turkish coffee</v>
      </c>
      <c r="Q43" t="str">
        <f>PROPER(TRIM(CLEAN(P43)))</f>
        <v>Turkish Coffee</v>
      </c>
      <c r="S43" t="str">
        <f>SUBSTITUTE(E43,"ounce","oz")</f>
        <v>3 oz</v>
      </c>
    </row>
    <row r="44" spans="1:19" x14ac:dyDescent="0.35">
      <c r="A44">
        <v>428055</v>
      </c>
      <c r="B44" s="3" t="s">
        <v>11</v>
      </c>
      <c r="C44" s="4">
        <v>0.42458333333333331</v>
      </c>
      <c r="D44" t="s">
        <v>21</v>
      </c>
      <c r="E44" t="s">
        <v>15</v>
      </c>
      <c r="F44" s="5">
        <f>N44</f>
        <v>45802</v>
      </c>
      <c r="G44" s="6" t="str">
        <f>Q44</f>
        <v>Pourover</v>
      </c>
      <c r="H44" s="6" t="str">
        <f>S44</f>
        <v>12 oz</v>
      </c>
      <c r="J44" t="str" cm="1">
        <f t="array" ref="J44:L44">_xlfn.TEXTSPLIT(B44,{"++","/"})</f>
        <v>2025</v>
      </c>
      <c r="K44" t="str">
        <v>5</v>
      </c>
      <c r="L44" t="str">
        <v>25</v>
      </c>
      <c r="M44" s="7">
        <f>DATE(J44,K44,L44)</f>
        <v>45802</v>
      </c>
      <c r="N44">
        <f>IF(M44=9999,"???",M44)</f>
        <v>45802</v>
      </c>
      <c r="P44" t="str">
        <f>SUBSTITUTE(SUBSTITUTE(SUBSTITUTE(D44,"©"," "), "☐", " "), "§", " ")</f>
        <v>Pourover</v>
      </c>
      <c r="Q44" t="str">
        <f>PROPER(TRIM(CLEAN(P44)))</f>
        <v>Pourover</v>
      </c>
      <c r="S44" t="str">
        <f>SUBSTITUTE(E44,"ounce","oz")</f>
        <v>12 oz</v>
      </c>
    </row>
    <row r="45" spans="1:19" x14ac:dyDescent="0.35">
      <c r="A45">
        <v>428057</v>
      </c>
      <c r="B45" s="3" t="s">
        <v>11</v>
      </c>
      <c r="C45" s="4">
        <v>0.42576388888888883</v>
      </c>
      <c r="D45" t="s">
        <v>50</v>
      </c>
      <c r="E45" t="s">
        <v>13</v>
      </c>
      <c r="F45" s="5">
        <f>N45</f>
        <v>45802</v>
      </c>
      <c r="G45" s="6" t="str">
        <f>Q45</f>
        <v>Scone With Clotted Cream And Jam</v>
      </c>
      <c r="H45" s="6" t="str">
        <f>S45</f>
        <v/>
      </c>
      <c r="J45" t="str" cm="1">
        <f t="array" ref="J45:L45">_xlfn.TEXTSPLIT(B45,{"++","/"})</f>
        <v>2025</v>
      </c>
      <c r="K45" t="str">
        <v>5</v>
      </c>
      <c r="L45" t="str">
        <v>25</v>
      </c>
      <c r="M45" s="7">
        <f>DATE(J45,K45,L45)</f>
        <v>45802</v>
      </c>
      <c r="N45">
        <f>IF(M45=9999,"???",M45)</f>
        <v>45802</v>
      </c>
      <c r="P45" t="str">
        <f>SUBSTITUTE(SUBSTITUTE(SUBSTITUTE(D45,"©"," "), "☐", " "), "§", " ")</f>
        <v xml:space="preserve">   Scone with clotted cream and jam </v>
      </c>
      <c r="Q45" t="str">
        <f>PROPER(TRIM(CLEAN(P45)))</f>
        <v>Scone With Clotted Cream And Jam</v>
      </c>
      <c r="S45" t="str">
        <f>SUBSTITUTE(E45,"ounce","oz")</f>
        <v/>
      </c>
    </row>
    <row r="46" spans="1:19" x14ac:dyDescent="0.35">
      <c r="A46">
        <v>428058</v>
      </c>
      <c r="B46" s="3" t="s">
        <v>11</v>
      </c>
      <c r="C46" s="4">
        <v>0.42768518518518528</v>
      </c>
      <c r="D46" t="s">
        <v>51</v>
      </c>
      <c r="E46" t="s">
        <v>13</v>
      </c>
      <c r="F46" s="5">
        <f>N46</f>
        <v>45802</v>
      </c>
      <c r="G46" s="6" t="str">
        <f>Q46</f>
        <v>Candy Bar</v>
      </c>
      <c r="H46" s="6" t="str">
        <f>S46</f>
        <v/>
      </c>
      <c r="J46" t="str" cm="1">
        <f t="array" ref="J46:L46">_xlfn.TEXTSPLIT(B46,{"++","/"})</f>
        <v>2025</v>
      </c>
      <c r="K46" t="str">
        <v>5</v>
      </c>
      <c r="L46" t="str">
        <v>25</v>
      </c>
      <c r="M46" s="7">
        <f>DATE(J46,K46,L46)</f>
        <v>45802</v>
      </c>
      <c r="N46">
        <f>IF(M46=9999,"???",M46)</f>
        <v>45802</v>
      </c>
      <c r="P46" t="str">
        <f>SUBSTITUTE(SUBSTITUTE(SUBSTITUTE(D46,"©"," "), "☐", " "), "§", " ")</f>
        <v xml:space="preserve">Candy bar </v>
      </c>
      <c r="Q46" t="str">
        <f>PROPER(TRIM(CLEAN(P46)))</f>
        <v>Candy Bar</v>
      </c>
      <c r="S46" t="str">
        <f>SUBSTITUTE(E46,"ounce","oz")</f>
        <v/>
      </c>
    </row>
    <row r="47" spans="1:19" x14ac:dyDescent="0.35">
      <c r="A47">
        <v>428059</v>
      </c>
      <c r="B47" s="3" t="s">
        <v>11</v>
      </c>
      <c r="C47" s="4">
        <v>0.42812500000000009</v>
      </c>
      <c r="D47" t="s">
        <v>52</v>
      </c>
      <c r="E47" t="s">
        <v>15</v>
      </c>
      <c r="F47" s="5">
        <f>N47</f>
        <v>45802</v>
      </c>
      <c r="G47" s="6" t="str">
        <f>Q47</f>
        <v>Frappé</v>
      </c>
      <c r="H47" s="6" t="str">
        <f>S47</f>
        <v>12 oz</v>
      </c>
      <c r="J47" t="str" cm="1">
        <f t="array" ref="J47:L47">_xlfn.TEXTSPLIT(B47,{"++","/"})</f>
        <v>2025</v>
      </c>
      <c r="K47" t="str">
        <v>5</v>
      </c>
      <c r="L47" t="str">
        <v>25</v>
      </c>
      <c r="M47" s="7">
        <f>DATE(J47,K47,L47)</f>
        <v>45802</v>
      </c>
      <c r="N47">
        <f>IF(M47=9999,"???",M47)</f>
        <v>45802</v>
      </c>
      <c r="P47" t="str">
        <f>SUBSTITUTE(SUBSTITUTE(SUBSTITUTE(D47,"©"," "), "☐", " "), "§", " ")</f>
        <v>Frappé</v>
      </c>
      <c r="Q47" t="str">
        <f>PROPER(TRIM(CLEAN(P47)))</f>
        <v>Frappé</v>
      </c>
      <c r="S47" t="str">
        <f>SUBSTITUTE(E47,"ounce","oz")</f>
        <v>12 oz</v>
      </c>
    </row>
    <row r="48" spans="1:19" x14ac:dyDescent="0.35">
      <c r="A48">
        <v>428060</v>
      </c>
      <c r="B48" s="3" t="s">
        <v>11</v>
      </c>
      <c r="C48" s="4">
        <v>0.428263888888889</v>
      </c>
      <c r="D48" t="s">
        <v>53</v>
      </c>
      <c r="E48" t="s">
        <v>15</v>
      </c>
      <c r="F48" s="5">
        <f>N48</f>
        <v>45802</v>
      </c>
      <c r="G48" s="6" t="str">
        <f>Q48</f>
        <v>French Press</v>
      </c>
      <c r="H48" s="6" t="str">
        <f>S48</f>
        <v>12 oz</v>
      </c>
      <c r="J48" t="str" cm="1">
        <f t="array" ref="J48:L48">_xlfn.TEXTSPLIT(B48,{"++","/"})</f>
        <v>2025</v>
      </c>
      <c r="K48" t="str">
        <v>5</v>
      </c>
      <c r="L48" t="str">
        <v>25</v>
      </c>
      <c r="M48" s="7">
        <f>DATE(J48,K48,L48)</f>
        <v>45802</v>
      </c>
      <c r="N48">
        <f>IF(M48=9999,"???",M48)</f>
        <v>45802</v>
      </c>
      <c r="P48" t="str">
        <f>SUBSTITUTE(SUBSTITUTE(SUBSTITUTE(D48,"©"," "), "☐", " "), "§", " ")</f>
        <v xml:space="preserve">   French press</v>
      </c>
      <c r="Q48" t="str">
        <f>PROPER(TRIM(CLEAN(P48)))</f>
        <v>French Press</v>
      </c>
      <c r="S48" t="str">
        <f>SUBSTITUTE(E48,"ounce","oz")</f>
        <v>12 oz</v>
      </c>
    </row>
    <row r="49" spans="1:19" x14ac:dyDescent="0.35">
      <c r="A49">
        <v>428062</v>
      </c>
      <c r="B49" s="3" t="s">
        <v>11</v>
      </c>
      <c r="C49" s="4">
        <v>0.43478009259259265</v>
      </c>
      <c r="D49" t="s">
        <v>52</v>
      </c>
      <c r="E49" t="s">
        <v>15</v>
      </c>
      <c r="F49" s="5">
        <f>N49</f>
        <v>45802</v>
      </c>
      <c r="G49" s="6" t="str">
        <f>Q49</f>
        <v>Frappé</v>
      </c>
      <c r="H49" s="6" t="str">
        <f>S49</f>
        <v>12 oz</v>
      </c>
      <c r="J49" t="str" cm="1">
        <f t="array" ref="J49:L49">_xlfn.TEXTSPLIT(B49,{"++","/"})</f>
        <v>2025</v>
      </c>
      <c r="K49" t="str">
        <v>5</v>
      </c>
      <c r="L49" t="str">
        <v>25</v>
      </c>
      <c r="M49" s="7">
        <f>DATE(J49,K49,L49)</f>
        <v>45802</v>
      </c>
      <c r="N49">
        <f>IF(M49=9999,"???",M49)</f>
        <v>45802</v>
      </c>
      <c r="P49" t="str">
        <f>SUBSTITUTE(SUBSTITUTE(SUBSTITUTE(D49,"©"," "), "☐", " "), "§", " ")</f>
        <v>Frappé</v>
      </c>
      <c r="Q49" t="str">
        <f>PROPER(TRIM(CLEAN(P49)))</f>
        <v>Frappé</v>
      </c>
      <c r="S49" t="str">
        <f>SUBSTITUTE(E49,"ounce","oz")</f>
        <v>12 oz</v>
      </c>
    </row>
    <row r="50" spans="1:19" x14ac:dyDescent="0.35">
      <c r="A50">
        <v>428062</v>
      </c>
      <c r="B50" s="3" t="s">
        <v>11</v>
      </c>
      <c r="C50" s="4">
        <v>0.43478009259259265</v>
      </c>
      <c r="D50" t="s">
        <v>54</v>
      </c>
      <c r="E50" t="s">
        <v>13</v>
      </c>
      <c r="F50" s="5">
        <f>N50</f>
        <v>45802</v>
      </c>
      <c r="G50" s="6" t="str">
        <f>Q50</f>
        <v>Syrup</v>
      </c>
      <c r="H50" s="6" t="str">
        <f>S50</f>
        <v/>
      </c>
      <c r="J50" t="str" cm="1">
        <f t="array" ref="J50:L50">_xlfn.TEXTSPLIT(B50,{"++","/"})</f>
        <v>2025</v>
      </c>
      <c r="K50" t="str">
        <v>5</v>
      </c>
      <c r="L50" t="str">
        <v>25</v>
      </c>
      <c r="M50" s="7">
        <f>DATE(J50,K50,L50)</f>
        <v>45802</v>
      </c>
      <c r="N50">
        <f>IF(M50=9999,"???",M50)</f>
        <v>45802</v>
      </c>
      <c r="P50" t="str">
        <f>SUBSTITUTE(SUBSTITUTE(SUBSTITUTE(D50,"©"," "), "☐", " "), "§", " ")</f>
        <v>Syrup</v>
      </c>
      <c r="Q50" t="str">
        <f>PROPER(TRIM(CLEAN(P50)))</f>
        <v>Syrup</v>
      </c>
      <c r="S50" t="str">
        <f>SUBSTITUTE(E50,"ounce","oz")</f>
        <v/>
      </c>
    </row>
    <row r="51" spans="1:19" x14ac:dyDescent="0.35">
      <c r="A51">
        <v>428064</v>
      </c>
      <c r="B51" s="3" t="s">
        <v>11</v>
      </c>
      <c r="C51" s="4">
        <v>0.43804398148148138</v>
      </c>
      <c r="D51" t="s">
        <v>55</v>
      </c>
      <c r="E51" t="s">
        <v>24</v>
      </c>
      <c r="F51" s="5">
        <f>N51</f>
        <v>45802</v>
      </c>
      <c r="G51" s="6" t="str">
        <f>Q51</f>
        <v>Turkish Coffee</v>
      </c>
      <c r="H51" s="6" t="str">
        <f>S51</f>
        <v>3 oz</v>
      </c>
      <c r="J51" t="str" cm="1">
        <f t="array" ref="J51:L51">_xlfn.TEXTSPLIT(B51,{"++","/"})</f>
        <v>2025</v>
      </c>
      <c r="K51" t="str">
        <v>5</v>
      </c>
      <c r="L51" t="str">
        <v>25</v>
      </c>
      <c r="M51" s="7">
        <f>DATE(J51,K51,L51)</f>
        <v>45802</v>
      </c>
      <c r="N51">
        <f>IF(M51=9999,"???",M51)</f>
        <v>45802</v>
      </c>
      <c r="P51" t="str">
        <f>SUBSTITUTE(SUBSTITUTE(SUBSTITUTE(D51,"©"," "), "☐", " "), "§", " ")</f>
        <v xml:space="preserve">  Turkish coffee</v>
      </c>
      <c r="Q51" t="str">
        <f>PROPER(TRIM(CLEAN(P51)))</f>
        <v>Turkish Coffee</v>
      </c>
      <c r="S51" t="str">
        <f>SUBSTITUTE(E51,"ounce","oz")</f>
        <v>3 oz</v>
      </c>
    </row>
    <row r="52" spans="1:19" x14ac:dyDescent="0.35">
      <c r="A52">
        <v>428066</v>
      </c>
      <c r="B52" s="3" t="s">
        <v>11</v>
      </c>
      <c r="C52" s="4">
        <v>0.44398148148148153</v>
      </c>
      <c r="D52" t="s">
        <v>56</v>
      </c>
      <c r="E52" t="s">
        <v>13</v>
      </c>
      <c r="F52" s="5">
        <f>N52</f>
        <v>45802</v>
      </c>
      <c r="G52" s="6" t="str">
        <f>Q52</f>
        <v>Drip Coffee Refill</v>
      </c>
      <c r="H52" s="6" t="str">
        <f>S52</f>
        <v/>
      </c>
      <c r="J52" t="str" cm="1">
        <f t="array" ref="J52:L52">_xlfn.TEXTSPLIT(B52,{"++","/"})</f>
        <v>2025</v>
      </c>
      <c r="K52" t="str">
        <v>5</v>
      </c>
      <c r="L52" t="str">
        <v>25</v>
      </c>
      <c r="M52" s="7">
        <f>DATE(J52,K52,L52)</f>
        <v>45802</v>
      </c>
      <c r="N52">
        <f>IF(M52=9999,"???",M52)</f>
        <v>45802</v>
      </c>
      <c r="P52" t="str">
        <f>SUBSTITUTE(SUBSTITUTE(SUBSTITUTE(D52,"©"," "), "☐", " "), "§", " ")</f>
        <v xml:space="preserve"> Drip coffee refill </v>
      </c>
      <c r="Q52" t="str">
        <f>PROPER(TRIM(CLEAN(P52)))</f>
        <v>Drip Coffee Refill</v>
      </c>
      <c r="S52" t="str">
        <f>SUBSTITUTE(E52,"ounce","oz")</f>
        <v/>
      </c>
    </row>
    <row r="53" spans="1:19" x14ac:dyDescent="0.35">
      <c r="A53">
        <v>428068</v>
      </c>
      <c r="B53" s="3" t="s">
        <v>11</v>
      </c>
      <c r="C53" s="4">
        <v>0.44775462962962953</v>
      </c>
      <c r="D53" t="s">
        <v>57</v>
      </c>
      <c r="E53" t="s">
        <v>15</v>
      </c>
      <c r="F53" s="5">
        <f>N53</f>
        <v>45802</v>
      </c>
      <c r="G53" s="6" t="str">
        <f>Q53</f>
        <v>Rooibos Latté</v>
      </c>
      <c r="H53" s="6" t="str">
        <f>S53</f>
        <v>12 oz</v>
      </c>
      <c r="J53" t="str" cm="1">
        <f t="array" ref="J53:L53">_xlfn.TEXTSPLIT(B53,{"++","/"})</f>
        <v>2025</v>
      </c>
      <c r="K53" t="str">
        <v>5</v>
      </c>
      <c r="L53" t="str">
        <v>25</v>
      </c>
      <c r="M53" s="7">
        <f>DATE(J53,K53,L53)</f>
        <v>45802</v>
      </c>
      <c r="N53">
        <f>IF(M53=9999,"???",M53)</f>
        <v>45802</v>
      </c>
      <c r="P53" t="str">
        <f>SUBSTITUTE(SUBSTITUTE(SUBSTITUTE(D53,"©"," "), "☐", " "), "§", " ")</f>
        <v>Rooibos latté</v>
      </c>
      <c r="Q53" t="str">
        <f>PROPER(TRIM(CLEAN(P53)))</f>
        <v>Rooibos Latté</v>
      </c>
      <c r="S53" t="str">
        <f>SUBSTITUTE(E53,"ounce","oz")</f>
        <v>12 oz</v>
      </c>
    </row>
    <row r="54" spans="1:19" x14ac:dyDescent="0.35">
      <c r="A54">
        <v>428069</v>
      </c>
      <c r="B54" s="3" t="s">
        <v>11</v>
      </c>
      <c r="C54" s="4">
        <v>0.45268518518518519</v>
      </c>
      <c r="D54" t="s">
        <v>25</v>
      </c>
      <c r="E54" t="s">
        <v>15</v>
      </c>
      <c r="F54" s="5">
        <f>N54</f>
        <v>45802</v>
      </c>
      <c r="G54" s="6" t="str">
        <f>Q54</f>
        <v>French Press</v>
      </c>
      <c r="H54" s="6" t="str">
        <f>S54</f>
        <v>12 oz</v>
      </c>
      <c r="J54" t="str" cm="1">
        <f t="array" ref="J54:L54">_xlfn.TEXTSPLIT(B54,{"++","/"})</f>
        <v>2025</v>
      </c>
      <c r="K54" t="str">
        <v>5</v>
      </c>
      <c r="L54" t="str">
        <v>25</v>
      </c>
      <c r="M54" s="7">
        <f>DATE(J54,K54,L54)</f>
        <v>45802</v>
      </c>
      <c r="N54">
        <f>IF(M54=9999,"???",M54)</f>
        <v>45802</v>
      </c>
      <c r="P54" t="str">
        <f>SUBSTITUTE(SUBSTITUTE(SUBSTITUTE(D54,"©"," "), "☐", " "), "§", " ")</f>
        <v>French press</v>
      </c>
      <c r="Q54" t="str">
        <f>PROPER(TRIM(CLEAN(P54)))</f>
        <v>French Press</v>
      </c>
      <c r="S54" t="str">
        <f>SUBSTITUTE(E54,"ounce","oz")</f>
        <v>12 oz</v>
      </c>
    </row>
    <row r="55" spans="1:19" x14ac:dyDescent="0.35">
      <c r="A55">
        <v>428071</v>
      </c>
      <c r="B55" s="3" t="s">
        <v>11</v>
      </c>
      <c r="C55" s="4">
        <v>0.46013888888888888</v>
      </c>
      <c r="D55" t="s">
        <v>58</v>
      </c>
      <c r="E55" t="s">
        <v>15</v>
      </c>
      <c r="F55" s="5">
        <f>N55</f>
        <v>45802</v>
      </c>
      <c r="G55" s="6" t="str">
        <f>Q55</f>
        <v>Mango Lassi</v>
      </c>
      <c r="H55" s="6" t="str">
        <f>S55</f>
        <v>12 oz</v>
      </c>
      <c r="J55" t="str" cm="1">
        <f t="array" ref="J55:L55">_xlfn.TEXTSPLIT(B55,{"++","/"})</f>
        <v>2025</v>
      </c>
      <c r="K55" t="str">
        <v>5</v>
      </c>
      <c r="L55" t="str">
        <v>25</v>
      </c>
      <c r="M55" s="7">
        <f>DATE(J55,K55,L55)</f>
        <v>45802</v>
      </c>
      <c r="N55">
        <f>IF(M55=9999,"???",M55)</f>
        <v>45802</v>
      </c>
      <c r="P55" t="str">
        <f>SUBSTITUTE(SUBSTITUTE(SUBSTITUTE(D55,"©"," "), "☐", " "), "§", " ")</f>
        <v>Mango lassi</v>
      </c>
      <c r="Q55" t="str">
        <f>PROPER(TRIM(CLEAN(P55)))</f>
        <v>Mango Lassi</v>
      </c>
      <c r="S55" t="str">
        <f>SUBSTITUTE(E55,"ounce","oz")</f>
        <v>12 oz</v>
      </c>
    </row>
    <row r="56" spans="1:19" x14ac:dyDescent="0.35">
      <c r="A56">
        <v>428073</v>
      </c>
      <c r="B56" s="3" t="s">
        <v>11</v>
      </c>
      <c r="C56" s="4">
        <v>0.46831018518518519</v>
      </c>
      <c r="D56" t="s">
        <v>25</v>
      </c>
      <c r="E56" t="s">
        <v>15</v>
      </c>
      <c r="F56" s="5">
        <f>N56</f>
        <v>45802</v>
      </c>
      <c r="G56" s="6" t="str">
        <f>Q56</f>
        <v>French Press</v>
      </c>
      <c r="H56" s="6" t="str">
        <f>S56</f>
        <v>12 oz</v>
      </c>
      <c r="J56" t="str" cm="1">
        <f t="array" ref="J56:L56">_xlfn.TEXTSPLIT(B56,{"++","/"})</f>
        <v>2025</v>
      </c>
      <c r="K56" t="str">
        <v>5</v>
      </c>
      <c r="L56" t="str">
        <v>25</v>
      </c>
      <c r="M56" s="7">
        <f>DATE(J56,K56,L56)</f>
        <v>45802</v>
      </c>
      <c r="N56">
        <f>IF(M56=9999,"???",M56)</f>
        <v>45802</v>
      </c>
      <c r="P56" t="str">
        <f>SUBSTITUTE(SUBSTITUTE(SUBSTITUTE(D56,"©"," "), "☐", " "), "§", " ")</f>
        <v>French press</v>
      </c>
      <c r="Q56" t="str">
        <f>PROPER(TRIM(CLEAN(P56)))</f>
        <v>French Press</v>
      </c>
      <c r="S56" t="str">
        <f>SUBSTITUTE(E56,"ounce","oz")</f>
        <v>12 oz</v>
      </c>
    </row>
    <row r="57" spans="1:19" x14ac:dyDescent="0.35">
      <c r="A57">
        <v>428074</v>
      </c>
      <c r="B57" s="3" t="s">
        <v>11</v>
      </c>
      <c r="C57" s="4">
        <v>0.46993055555555552</v>
      </c>
      <c r="D57" t="s">
        <v>18</v>
      </c>
      <c r="E57" t="s">
        <v>29</v>
      </c>
      <c r="F57" s="5">
        <f>N57</f>
        <v>45802</v>
      </c>
      <c r="G57" s="6" t="str">
        <f>Q57</f>
        <v>French Press</v>
      </c>
      <c r="H57" s="6" t="str">
        <f>S57</f>
        <v>12 oz</v>
      </c>
      <c r="J57" t="str" cm="1">
        <f t="array" ref="J57:L57">_xlfn.TEXTSPLIT(B57,{"++","/"})</f>
        <v>2025</v>
      </c>
      <c r="K57" t="str">
        <v>5</v>
      </c>
      <c r="L57" t="str">
        <v>25</v>
      </c>
      <c r="M57" s="7">
        <f>DATE(J57,K57,L57)</f>
        <v>45802</v>
      </c>
      <c r="N57">
        <f>IF(M57=9999,"???",M57)</f>
        <v>45802</v>
      </c>
      <c r="P57" t="str">
        <f>SUBSTITUTE(SUBSTITUTE(SUBSTITUTE(D57,"©"," "), "☐", " "), "§", " ")</f>
        <v>French press</v>
      </c>
      <c r="Q57" t="str">
        <f>PROPER(TRIM(CLEAN(P57)))</f>
        <v>French Press</v>
      </c>
      <c r="S57" t="str">
        <f>SUBSTITUTE(E57,"ounce","oz")</f>
        <v>12 oz</v>
      </c>
    </row>
    <row r="58" spans="1:19" x14ac:dyDescent="0.35">
      <c r="A58">
        <v>428076</v>
      </c>
      <c r="B58" s="3" t="s">
        <v>11</v>
      </c>
      <c r="C58" s="4">
        <v>0.47826388888888882</v>
      </c>
      <c r="D58" t="s">
        <v>59</v>
      </c>
      <c r="E58" t="s">
        <v>15</v>
      </c>
      <c r="F58" s="5">
        <f>N58</f>
        <v>45802</v>
      </c>
      <c r="G58" s="6" t="str">
        <f>Q58</f>
        <v>Pourover</v>
      </c>
      <c r="H58" s="6" t="str">
        <f>S58</f>
        <v>12 oz</v>
      </c>
      <c r="J58" t="str" cm="1">
        <f t="array" ref="J58:L58">_xlfn.TEXTSPLIT(B58,{"++","/"})</f>
        <v>2025</v>
      </c>
      <c r="K58" t="str">
        <v>5</v>
      </c>
      <c r="L58" t="str">
        <v>25</v>
      </c>
      <c r="M58" s="7">
        <f>DATE(J58,K58,L58)</f>
        <v>45802</v>
      </c>
      <c r="N58">
        <f>IF(M58=9999,"???",M58)</f>
        <v>45802</v>
      </c>
      <c r="P58" t="str">
        <f>SUBSTITUTE(SUBSTITUTE(SUBSTITUTE(D58,"©"," "), "☐", " "), "§", " ")</f>
        <v xml:space="preserve"> Pourover</v>
      </c>
      <c r="Q58" t="str">
        <f>PROPER(TRIM(CLEAN(P58)))</f>
        <v>Pourover</v>
      </c>
      <c r="S58" t="str">
        <f>SUBSTITUTE(E58,"ounce","oz")</f>
        <v>12 oz</v>
      </c>
    </row>
    <row r="59" spans="1:19" x14ac:dyDescent="0.35">
      <c r="A59">
        <v>428077</v>
      </c>
      <c r="B59" s="3" t="s">
        <v>11</v>
      </c>
      <c r="C59" s="4">
        <v>0.47842592592592603</v>
      </c>
      <c r="D59" t="s">
        <v>60</v>
      </c>
      <c r="E59" t="s">
        <v>13</v>
      </c>
      <c r="F59" s="5">
        <f>N59</f>
        <v>45802</v>
      </c>
      <c r="G59" s="6" t="str">
        <f>Q59</f>
        <v>Extra Shot</v>
      </c>
      <c r="H59" s="6" t="str">
        <f>S59</f>
        <v/>
      </c>
      <c r="J59" t="str" cm="1">
        <f t="array" ref="J59:L59">_xlfn.TEXTSPLIT(B59,{"++","/"})</f>
        <v>2025</v>
      </c>
      <c r="K59" t="str">
        <v>5</v>
      </c>
      <c r="L59" t="str">
        <v>25</v>
      </c>
      <c r="M59" s="7">
        <f>DATE(J59,K59,L59)</f>
        <v>45802</v>
      </c>
      <c r="N59">
        <f>IF(M59=9999,"???",M59)</f>
        <v>45802</v>
      </c>
      <c r="P59" t="str">
        <f>SUBSTITUTE(SUBSTITUTE(SUBSTITUTE(D59,"©"," "), "☐", " "), "§", " ")</f>
        <v>Extra shot</v>
      </c>
      <c r="Q59" t="str">
        <f>PROPER(TRIM(CLEAN(P59)))</f>
        <v>Extra Shot</v>
      </c>
      <c r="S59" t="str">
        <f>SUBSTITUTE(E59,"ounce","oz")</f>
        <v/>
      </c>
    </row>
    <row r="60" spans="1:19" x14ac:dyDescent="0.35">
      <c r="A60">
        <v>428078</v>
      </c>
      <c r="B60" s="3" t="s">
        <v>11</v>
      </c>
      <c r="C60" s="4">
        <v>0.48890046296296297</v>
      </c>
      <c r="D60" t="s">
        <v>61</v>
      </c>
      <c r="E60" t="s">
        <v>13</v>
      </c>
      <c r="F60" s="5">
        <f>N60</f>
        <v>45802</v>
      </c>
      <c r="G60" s="6" t="str">
        <f>Q60</f>
        <v>Sticky Bun</v>
      </c>
      <c r="H60" s="6" t="str">
        <f>S60</f>
        <v/>
      </c>
      <c r="J60" t="str" cm="1">
        <f t="array" ref="J60:L60">_xlfn.TEXTSPLIT(B60,{"++","/"})</f>
        <v>2025</v>
      </c>
      <c r="K60" t="str">
        <v>5</v>
      </c>
      <c r="L60" t="str">
        <v>25</v>
      </c>
      <c r="M60" s="7">
        <f>DATE(J60,K60,L60)</f>
        <v>45802</v>
      </c>
      <c r="N60">
        <f>IF(M60=9999,"???",M60)</f>
        <v>45802</v>
      </c>
      <c r="P60" t="str">
        <f>SUBSTITUTE(SUBSTITUTE(SUBSTITUTE(D60,"©"," "), "☐", " "), "§", " ")</f>
        <v xml:space="preserve">   Sticky bun</v>
      </c>
      <c r="Q60" t="str">
        <f>PROPER(TRIM(CLEAN(P60)))</f>
        <v>Sticky Bun</v>
      </c>
      <c r="S60" t="str">
        <f>SUBSTITUTE(E60,"ounce","oz")</f>
        <v/>
      </c>
    </row>
    <row r="61" spans="1:19" x14ac:dyDescent="0.35">
      <c r="A61">
        <v>428078</v>
      </c>
      <c r="B61" s="3" t="s">
        <v>11</v>
      </c>
      <c r="C61" s="4">
        <v>0.48890046296296297</v>
      </c>
      <c r="D61" t="s">
        <v>62</v>
      </c>
      <c r="E61" t="s">
        <v>15</v>
      </c>
      <c r="F61" s="5">
        <f>N61</f>
        <v>45802</v>
      </c>
      <c r="G61" s="6" t="str">
        <f>Q61</f>
        <v>French Press</v>
      </c>
      <c r="H61" s="6" t="str">
        <f>S61</f>
        <v>12 oz</v>
      </c>
      <c r="J61" t="str" cm="1">
        <f t="array" ref="J61:L61">_xlfn.TEXTSPLIT(B61,{"++","/"})</f>
        <v>2025</v>
      </c>
      <c r="K61" t="str">
        <v>5</v>
      </c>
      <c r="L61" t="str">
        <v>25</v>
      </c>
      <c r="M61" s="7">
        <f>DATE(J61,K61,L61)</f>
        <v>45802</v>
      </c>
      <c r="N61">
        <f>IF(M61=9999,"???",M61)</f>
        <v>45802</v>
      </c>
      <c r="P61" t="str">
        <f>SUBSTITUTE(SUBSTITUTE(SUBSTITUTE(D61,"©"," "), "☐", " "), "§", " ")</f>
        <v xml:space="preserve"> French press</v>
      </c>
      <c r="Q61" t="str">
        <f>PROPER(TRIM(CLEAN(P61)))</f>
        <v>French Press</v>
      </c>
      <c r="S61" t="str">
        <f>SUBSTITUTE(E61,"ounce","oz")</f>
        <v>12 oz</v>
      </c>
    </row>
    <row r="62" spans="1:19" x14ac:dyDescent="0.35">
      <c r="A62">
        <v>428079</v>
      </c>
      <c r="B62" s="3" t="s">
        <v>11</v>
      </c>
      <c r="C62" s="4">
        <v>0.49473379629629632</v>
      </c>
      <c r="D62" t="s">
        <v>52</v>
      </c>
      <c r="E62" t="s">
        <v>15</v>
      </c>
      <c r="F62" s="5">
        <f>N62</f>
        <v>45802</v>
      </c>
      <c r="G62" s="6" t="str">
        <f>Q62</f>
        <v>Frappé</v>
      </c>
      <c r="H62" s="6" t="str">
        <f>S62</f>
        <v>12 oz</v>
      </c>
      <c r="J62" t="str" cm="1">
        <f t="array" ref="J62:L62">_xlfn.TEXTSPLIT(B62,{"++","/"})</f>
        <v>2025</v>
      </c>
      <c r="K62" t="str">
        <v>5</v>
      </c>
      <c r="L62" t="str">
        <v>25</v>
      </c>
      <c r="M62" s="7">
        <f>DATE(J62,K62,L62)</f>
        <v>45802</v>
      </c>
      <c r="N62">
        <f>IF(M62=9999,"???",M62)</f>
        <v>45802</v>
      </c>
      <c r="P62" t="str">
        <f>SUBSTITUTE(SUBSTITUTE(SUBSTITUTE(D62,"©"," "), "☐", " "), "§", " ")</f>
        <v>Frappé</v>
      </c>
      <c r="Q62" t="str">
        <f>PROPER(TRIM(CLEAN(P62)))</f>
        <v>Frappé</v>
      </c>
      <c r="S62" t="str">
        <f>SUBSTITUTE(E62,"ounce","oz")</f>
        <v>12 oz</v>
      </c>
    </row>
    <row r="63" spans="1:19" x14ac:dyDescent="0.35">
      <c r="A63">
        <v>428080</v>
      </c>
      <c r="B63" s="3" t="s">
        <v>11</v>
      </c>
      <c r="C63" s="4">
        <v>0.49528935185185174</v>
      </c>
      <c r="D63" t="s">
        <v>21</v>
      </c>
      <c r="E63" t="s">
        <v>15</v>
      </c>
      <c r="F63" s="5">
        <f>N63</f>
        <v>45802</v>
      </c>
      <c r="G63" s="6" t="str">
        <f>Q63</f>
        <v>Pourover</v>
      </c>
      <c r="H63" s="6" t="str">
        <f>S63</f>
        <v>12 oz</v>
      </c>
      <c r="J63" t="str" cm="1">
        <f t="array" ref="J63:L63">_xlfn.TEXTSPLIT(B63,{"++","/"})</f>
        <v>2025</v>
      </c>
      <c r="K63" t="str">
        <v>5</v>
      </c>
      <c r="L63" t="str">
        <v>25</v>
      </c>
      <c r="M63" s="7">
        <f>DATE(J63,K63,L63)</f>
        <v>45802</v>
      </c>
      <c r="N63">
        <f>IF(M63=9999,"???",M63)</f>
        <v>45802</v>
      </c>
      <c r="P63" t="str">
        <f>SUBSTITUTE(SUBSTITUTE(SUBSTITUTE(D63,"©"," "), "☐", " "), "§", " ")</f>
        <v>Pourover</v>
      </c>
      <c r="Q63" t="str">
        <f>PROPER(TRIM(CLEAN(P63)))</f>
        <v>Pourover</v>
      </c>
      <c r="S63" t="str">
        <f>SUBSTITUTE(E63,"ounce","oz")</f>
        <v>12 oz</v>
      </c>
    </row>
    <row r="64" spans="1:19" x14ac:dyDescent="0.35">
      <c r="A64">
        <v>428082</v>
      </c>
      <c r="B64" s="3" t="s">
        <v>11</v>
      </c>
      <c r="C64" s="4">
        <v>0.5066087962962964</v>
      </c>
      <c r="D64" t="s">
        <v>63</v>
      </c>
      <c r="E64" t="s">
        <v>13</v>
      </c>
      <c r="F64" s="5">
        <f>N64</f>
        <v>45802</v>
      </c>
      <c r="G64" s="6" t="str">
        <f>Q64</f>
        <v>Cookie</v>
      </c>
      <c r="H64" s="6" t="str">
        <f>S64</f>
        <v/>
      </c>
      <c r="J64" t="str" cm="1">
        <f t="array" ref="J64:L64">_xlfn.TEXTSPLIT(B64,{"++","/"})</f>
        <v>2025</v>
      </c>
      <c r="K64" t="str">
        <v>5</v>
      </c>
      <c r="L64" t="str">
        <v>25</v>
      </c>
      <c r="M64" s="7">
        <f>DATE(J64,K64,L64)</f>
        <v>45802</v>
      </c>
      <c r="N64">
        <f>IF(M64=9999,"???",M64)</f>
        <v>45802</v>
      </c>
      <c r="P64" t="str">
        <f>SUBSTITUTE(SUBSTITUTE(SUBSTITUTE(D64,"©"," "), "☐", " "), "§", " ")</f>
        <v>Cookie</v>
      </c>
      <c r="Q64" t="str">
        <f>PROPER(TRIM(CLEAN(P64)))</f>
        <v>Cookie</v>
      </c>
      <c r="S64" t="str">
        <f>SUBSTITUTE(E64,"ounce","oz")</f>
        <v/>
      </c>
    </row>
    <row r="65" spans="1:19" x14ac:dyDescent="0.35">
      <c r="A65">
        <v>428083</v>
      </c>
      <c r="B65" s="3" t="s">
        <v>11</v>
      </c>
      <c r="C65" s="4">
        <v>0.51505787037037032</v>
      </c>
      <c r="D65" t="s">
        <v>64</v>
      </c>
      <c r="E65" t="s">
        <v>29</v>
      </c>
      <c r="F65" s="5">
        <f>N65</f>
        <v>45802</v>
      </c>
      <c r="G65" s="6" t="str">
        <f>Q65</f>
        <v>Iced Guillermo</v>
      </c>
      <c r="H65" s="6" t="str">
        <f>S65</f>
        <v>12 oz</v>
      </c>
      <c r="J65" t="str" cm="1">
        <f t="array" ref="J65:L65">_xlfn.TEXTSPLIT(B65,{"++","/"})</f>
        <v>2025</v>
      </c>
      <c r="K65" t="str">
        <v>5</v>
      </c>
      <c r="L65" t="str">
        <v>25</v>
      </c>
      <c r="M65" s="7">
        <f>DATE(J65,K65,L65)</f>
        <v>45802</v>
      </c>
      <c r="N65">
        <f>IF(M65=9999,"???",M65)</f>
        <v>45802</v>
      </c>
      <c r="P65" t="str">
        <f>SUBSTITUTE(SUBSTITUTE(SUBSTITUTE(D65,"©"," "), "☐", " "), "§", " ")</f>
        <v>Iced Guillermo</v>
      </c>
      <c r="Q65" t="str">
        <f>PROPER(TRIM(CLEAN(P65)))</f>
        <v>Iced Guillermo</v>
      </c>
      <c r="S65" t="str">
        <f>SUBSTITUTE(E65,"ounce","oz")</f>
        <v>12 oz</v>
      </c>
    </row>
    <row r="66" spans="1:19" x14ac:dyDescent="0.35">
      <c r="A66">
        <v>428085</v>
      </c>
      <c r="B66" s="3" t="s">
        <v>11</v>
      </c>
      <c r="C66" s="4">
        <v>0.5190162037037036</v>
      </c>
      <c r="D66" t="s">
        <v>52</v>
      </c>
      <c r="E66" t="s">
        <v>15</v>
      </c>
      <c r="F66" s="5">
        <f>N66</f>
        <v>45802</v>
      </c>
      <c r="G66" s="6" t="str">
        <f>Q66</f>
        <v>Frappé</v>
      </c>
      <c r="H66" s="6" t="str">
        <f>S66</f>
        <v>12 oz</v>
      </c>
      <c r="J66" t="str" cm="1">
        <f t="array" ref="J66:L66">_xlfn.TEXTSPLIT(B66,{"++","/"})</f>
        <v>2025</v>
      </c>
      <c r="K66" t="str">
        <v>5</v>
      </c>
      <c r="L66" t="str">
        <v>25</v>
      </c>
      <c r="M66" s="7">
        <f>DATE(J66,K66,L66)</f>
        <v>45802</v>
      </c>
      <c r="N66">
        <f>IF(M66=9999,"???",M66)</f>
        <v>45802</v>
      </c>
      <c r="P66" t="str">
        <f>SUBSTITUTE(SUBSTITUTE(SUBSTITUTE(D66,"©"," "), "☐", " "), "§", " ")</f>
        <v>Frappé</v>
      </c>
      <c r="Q66" t="str">
        <f>PROPER(TRIM(CLEAN(P66)))</f>
        <v>Frappé</v>
      </c>
      <c r="S66" t="str">
        <f>SUBSTITUTE(E66,"ounce","oz")</f>
        <v>12 oz</v>
      </c>
    </row>
    <row r="67" spans="1:19" x14ac:dyDescent="0.35">
      <c r="A67">
        <v>428087</v>
      </c>
      <c r="B67" s="3" t="s">
        <v>11</v>
      </c>
      <c r="C67" s="4">
        <v>0.5275347222222222</v>
      </c>
      <c r="D67" t="s">
        <v>52</v>
      </c>
      <c r="E67" t="s">
        <v>15</v>
      </c>
      <c r="F67" s="5">
        <f>N67</f>
        <v>45802</v>
      </c>
      <c r="G67" s="6" t="str">
        <f>Q67</f>
        <v>Frappé</v>
      </c>
      <c r="H67" s="6" t="str">
        <f>S67</f>
        <v>12 oz</v>
      </c>
      <c r="J67" t="str" cm="1">
        <f t="array" ref="J67:L67">_xlfn.TEXTSPLIT(B67,{"++","/"})</f>
        <v>2025</v>
      </c>
      <c r="K67" t="str">
        <v>5</v>
      </c>
      <c r="L67" t="str">
        <v>25</v>
      </c>
      <c r="M67" s="7">
        <f>DATE(J67,K67,L67)</f>
        <v>45802</v>
      </c>
      <c r="N67">
        <f>IF(M67=9999,"???",M67)</f>
        <v>45802</v>
      </c>
      <c r="P67" t="str">
        <f>SUBSTITUTE(SUBSTITUTE(SUBSTITUTE(D67,"©"," "), "☐", " "), "§", " ")</f>
        <v>Frappé</v>
      </c>
      <c r="Q67" t="str">
        <f>PROPER(TRIM(CLEAN(P67)))</f>
        <v>Frappé</v>
      </c>
      <c r="S67" t="str">
        <f>SUBSTITUTE(E67,"ounce","oz")</f>
        <v>12 oz</v>
      </c>
    </row>
    <row r="68" spans="1:19" x14ac:dyDescent="0.35">
      <c r="A68">
        <v>428088</v>
      </c>
      <c r="B68" s="3" t="s">
        <v>11</v>
      </c>
      <c r="C68" s="4">
        <v>0.52994212962962961</v>
      </c>
      <c r="D68" t="s">
        <v>59</v>
      </c>
      <c r="E68" t="s">
        <v>15</v>
      </c>
      <c r="F68" s="5">
        <f>N68</f>
        <v>45802</v>
      </c>
      <c r="G68" s="6" t="str">
        <f>Q68</f>
        <v>Pourover</v>
      </c>
      <c r="H68" s="6" t="str">
        <f>S68</f>
        <v>12 oz</v>
      </c>
      <c r="J68" t="str" cm="1">
        <f t="array" ref="J68:L68">_xlfn.TEXTSPLIT(B68,{"++","/"})</f>
        <v>2025</v>
      </c>
      <c r="K68" t="str">
        <v>5</v>
      </c>
      <c r="L68" t="str">
        <v>25</v>
      </c>
      <c r="M68" s="7">
        <f>DATE(J68,K68,L68)</f>
        <v>45802</v>
      </c>
      <c r="N68">
        <f>IF(M68=9999,"???",M68)</f>
        <v>45802</v>
      </c>
      <c r="P68" t="str">
        <f>SUBSTITUTE(SUBSTITUTE(SUBSTITUTE(D68,"©"," "), "☐", " "), "§", " ")</f>
        <v xml:space="preserve"> Pourover</v>
      </c>
      <c r="Q68" t="str">
        <f>PROPER(TRIM(CLEAN(P68)))</f>
        <v>Pourover</v>
      </c>
      <c r="S68" t="str">
        <f>SUBSTITUTE(E68,"ounce","oz")</f>
        <v>12 oz</v>
      </c>
    </row>
    <row r="69" spans="1:19" x14ac:dyDescent="0.35">
      <c r="A69">
        <v>428090</v>
      </c>
      <c r="B69" s="3" t="s">
        <v>11</v>
      </c>
      <c r="C69" s="4">
        <v>0.53393518518518523</v>
      </c>
      <c r="D69" t="s">
        <v>65</v>
      </c>
      <c r="E69" t="s">
        <v>15</v>
      </c>
      <c r="F69" s="5">
        <f>N69</f>
        <v>45802</v>
      </c>
      <c r="G69" s="6" t="str">
        <f>Q69</f>
        <v>Cappuccino</v>
      </c>
      <c r="H69" s="6" t="str">
        <f>S69</f>
        <v>12 oz</v>
      </c>
      <c r="J69" t="str" cm="1">
        <f t="array" ref="J69:L69">_xlfn.TEXTSPLIT(B69,{"++","/"})</f>
        <v>2025</v>
      </c>
      <c r="K69" t="str">
        <v>5</v>
      </c>
      <c r="L69" t="str">
        <v>25</v>
      </c>
      <c r="M69" s="7">
        <f>DATE(J69,K69,L69)</f>
        <v>45802</v>
      </c>
      <c r="N69">
        <f>IF(M69=9999,"???",M69)</f>
        <v>45802</v>
      </c>
      <c r="P69" t="str">
        <f>SUBSTITUTE(SUBSTITUTE(SUBSTITUTE(D69,"©"," "), "☐", " "), "§", " ")</f>
        <v>Cappuccino</v>
      </c>
      <c r="Q69" t="str">
        <f>PROPER(TRIM(CLEAN(P69)))</f>
        <v>Cappuccino</v>
      </c>
      <c r="S69" t="str">
        <f>SUBSTITUTE(E69,"ounce","oz")</f>
        <v>12 oz</v>
      </c>
    </row>
    <row r="70" spans="1:19" x14ac:dyDescent="0.35">
      <c r="A70">
        <v>428092</v>
      </c>
      <c r="B70" s="3" t="s">
        <v>11</v>
      </c>
      <c r="C70" s="4">
        <v>0.5434837962962964</v>
      </c>
      <c r="D70" t="s">
        <v>66</v>
      </c>
      <c r="E70" t="s">
        <v>15</v>
      </c>
      <c r="F70" s="5">
        <f>N70</f>
        <v>45802</v>
      </c>
      <c r="G70" s="6" t="str">
        <f>Q70</f>
        <v>Drip Coffee</v>
      </c>
      <c r="H70" s="6" t="str">
        <f>S70</f>
        <v>12 oz</v>
      </c>
      <c r="J70" t="str" cm="1">
        <f t="array" ref="J70:L70">_xlfn.TEXTSPLIT(B70,{"++","/"})</f>
        <v>2025</v>
      </c>
      <c r="K70" t="str">
        <v>5</v>
      </c>
      <c r="L70" t="str">
        <v>25</v>
      </c>
      <c r="M70" s="7">
        <f>DATE(J70,K70,L70)</f>
        <v>45802</v>
      </c>
      <c r="N70">
        <f>IF(M70=9999,"???",M70)</f>
        <v>45802</v>
      </c>
      <c r="P70" t="str">
        <f>SUBSTITUTE(SUBSTITUTE(SUBSTITUTE(D70,"©"," "), "☐", " "), "§", " ")</f>
        <v>Drip coffee</v>
      </c>
      <c r="Q70" t="str">
        <f>PROPER(TRIM(CLEAN(P70)))</f>
        <v>Drip Coffee</v>
      </c>
      <c r="S70" t="str">
        <f>SUBSTITUTE(E70,"ounce","oz")</f>
        <v>12 oz</v>
      </c>
    </row>
    <row r="71" spans="1:19" x14ac:dyDescent="0.35">
      <c r="A71">
        <v>428092</v>
      </c>
      <c r="B71" s="3" t="s">
        <v>11</v>
      </c>
      <c r="C71" s="4">
        <v>0.5434837962962964</v>
      </c>
      <c r="D71" t="s">
        <v>64</v>
      </c>
      <c r="E71" t="s">
        <v>15</v>
      </c>
      <c r="F71" s="5">
        <f>N71</f>
        <v>45802</v>
      </c>
      <c r="G71" s="6" t="str">
        <f>Q71</f>
        <v>Iced Guillermo</v>
      </c>
      <c r="H71" s="6" t="str">
        <f>S71</f>
        <v>12 oz</v>
      </c>
      <c r="J71" t="str" cm="1">
        <f t="array" ref="J71:L71">_xlfn.TEXTSPLIT(B71,{"++","/"})</f>
        <v>2025</v>
      </c>
      <c r="K71" t="str">
        <v>5</v>
      </c>
      <c r="L71" t="str">
        <v>25</v>
      </c>
      <c r="M71" s="7">
        <f>DATE(J71,K71,L71)</f>
        <v>45802</v>
      </c>
      <c r="N71">
        <f>IF(M71=9999,"???",M71)</f>
        <v>45802</v>
      </c>
      <c r="P71" t="str">
        <f>SUBSTITUTE(SUBSTITUTE(SUBSTITUTE(D71,"©"," "), "☐", " "), "§", " ")</f>
        <v>Iced Guillermo</v>
      </c>
      <c r="Q71" t="str">
        <f>PROPER(TRIM(CLEAN(P71)))</f>
        <v>Iced Guillermo</v>
      </c>
      <c r="S71" t="str">
        <f>SUBSTITUTE(E71,"ounce","oz")</f>
        <v>12 oz</v>
      </c>
    </row>
    <row r="72" spans="1:19" x14ac:dyDescent="0.35">
      <c r="A72">
        <v>428093</v>
      </c>
      <c r="B72" s="3" t="s">
        <v>11</v>
      </c>
      <c r="C72" s="4">
        <v>0.54748842592592584</v>
      </c>
      <c r="D72" t="s">
        <v>67</v>
      </c>
      <c r="E72" t="s">
        <v>15</v>
      </c>
      <c r="F72" s="5">
        <f>N72</f>
        <v>45802</v>
      </c>
      <c r="G72" s="6" t="str">
        <f>Q72</f>
        <v>Drip Coffee</v>
      </c>
      <c r="H72" s="6" t="str">
        <f>S72</f>
        <v>12 oz</v>
      </c>
      <c r="J72" t="str" cm="1">
        <f t="array" ref="J72:L72">_xlfn.TEXTSPLIT(B72,{"++","/"})</f>
        <v>2025</v>
      </c>
      <c r="K72" t="str">
        <v>5</v>
      </c>
      <c r="L72" t="str">
        <v>25</v>
      </c>
      <c r="M72" s="7">
        <f>DATE(J72,K72,L72)</f>
        <v>45802</v>
      </c>
      <c r="N72">
        <f>IF(M72=9999,"???",M72)</f>
        <v>45802</v>
      </c>
      <c r="P72" t="str">
        <f>SUBSTITUTE(SUBSTITUTE(SUBSTITUTE(D72,"©"," "), "☐", " "), "§", " ")</f>
        <v xml:space="preserve"> Drip coffee </v>
      </c>
      <c r="Q72" t="str">
        <f>PROPER(TRIM(CLEAN(P72)))</f>
        <v>Drip Coffee</v>
      </c>
      <c r="S72" t="str">
        <f>SUBSTITUTE(E72,"ounce","oz")</f>
        <v>12 oz</v>
      </c>
    </row>
    <row r="73" spans="1:19" x14ac:dyDescent="0.35">
      <c r="A73">
        <v>428095</v>
      </c>
      <c r="B73" s="3" t="s">
        <v>11</v>
      </c>
      <c r="C73" s="4">
        <v>0.55052083333333335</v>
      </c>
      <c r="D73" t="s">
        <v>25</v>
      </c>
      <c r="E73" t="s">
        <v>15</v>
      </c>
      <c r="F73" s="5">
        <f>N73</f>
        <v>45802</v>
      </c>
      <c r="G73" s="6" t="str">
        <f>Q73</f>
        <v>French Press</v>
      </c>
      <c r="H73" s="6" t="str">
        <f>S73</f>
        <v>12 oz</v>
      </c>
      <c r="J73" t="str" cm="1">
        <f t="array" ref="J73:L73">_xlfn.TEXTSPLIT(B73,{"++","/"})</f>
        <v>2025</v>
      </c>
      <c r="K73" t="str">
        <v>5</v>
      </c>
      <c r="L73" t="str">
        <v>25</v>
      </c>
      <c r="M73" s="7">
        <f>DATE(J73,K73,L73)</f>
        <v>45802</v>
      </c>
      <c r="N73">
        <f>IF(M73=9999,"???",M73)</f>
        <v>45802</v>
      </c>
      <c r="P73" t="str">
        <f>SUBSTITUTE(SUBSTITUTE(SUBSTITUTE(D73,"©"," "), "☐", " "), "§", " ")</f>
        <v>French press</v>
      </c>
      <c r="Q73" t="str">
        <f>PROPER(TRIM(CLEAN(P73)))</f>
        <v>French Press</v>
      </c>
      <c r="S73" t="str">
        <f>SUBSTITUTE(E73,"ounce","oz")</f>
        <v>12 oz</v>
      </c>
    </row>
    <row r="74" spans="1:19" x14ac:dyDescent="0.35">
      <c r="A74">
        <v>428097</v>
      </c>
      <c r="B74" s="3" t="s">
        <v>11</v>
      </c>
      <c r="C74" s="4">
        <v>0.55822916666666678</v>
      </c>
      <c r="D74" t="s">
        <v>52</v>
      </c>
      <c r="E74" t="s">
        <v>15</v>
      </c>
      <c r="F74" s="5">
        <f>N74</f>
        <v>45802</v>
      </c>
      <c r="G74" s="6" t="str">
        <f>Q74</f>
        <v>Frappé</v>
      </c>
      <c r="H74" s="6" t="str">
        <f>S74</f>
        <v>12 oz</v>
      </c>
      <c r="J74" t="str" cm="1">
        <f t="array" ref="J74:L74">_xlfn.TEXTSPLIT(B74,{"++","/"})</f>
        <v>2025</v>
      </c>
      <c r="K74" t="str">
        <v>5</v>
      </c>
      <c r="L74" t="str">
        <v>25</v>
      </c>
      <c r="M74" s="7">
        <f>DATE(J74,K74,L74)</f>
        <v>45802</v>
      </c>
      <c r="N74">
        <f>IF(M74=9999,"???",M74)</f>
        <v>45802</v>
      </c>
      <c r="P74" t="str">
        <f>SUBSTITUTE(SUBSTITUTE(SUBSTITUTE(D74,"©"," "), "☐", " "), "§", " ")</f>
        <v>Frappé</v>
      </c>
      <c r="Q74" t="str">
        <f>PROPER(TRIM(CLEAN(P74)))</f>
        <v>Frappé</v>
      </c>
      <c r="S74" t="str">
        <f>SUBSTITUTE(E74,"ounce","oz")</f>
        <v>12 oz</v>
      </c>
    </row>
    <row r="75" spans="1:19" x14ac:dyDescent="0.35">
      <c r="A75">
        <v>428098</v>
      </c>
      <c r="B75" s="3" t="s">
        <v>11</v>
      </c>
      <c r="C75" s="4">
        <v>0.56333333333333324</v>
      </c>
      <c r="D75" t="s">
        <v>33</v>
      </c>
      <c r="E75" t="s">
        <v>13</v>
      </c>
      <c r="F75" s="5">
        <f>N75</f>
        <v>45802</v>
      </c>
      <c r="G75" s="6" t="str">
        <f>Q75</f>
        <v>Cookie</v>
      </c>
      <c r="H75" s="6" t="str">
        <f>S75</f>
        <v/>
      </c>
      <c r="J75" t="str" cm="1">
        <f t="array" ref="J75:L75">_xlfn.TEXTSPLIT(B75,{"++","/"})</f>
        <v>2025</v>
      </c>
      <c r="K75" t="str">
        <v>5</v>
      </c>
      <c r="L75" t="str">
        <v>25</v>
      </c>
      <c r="M75" s="7">
        <f>DATE(J75,K75,L75)</f>
        <v>45802</v>
      </c>
      <c r="N75">
        <f>IF(M75=9999,"???",M75)</f>
        <v>45802</v>
      </c>
      <c r="P75" t="str">
        <f>SUBSTITUTE(SUBSTITUTE(SUBSTITUTE(D75,"©"," "), "☐", " "), "§", " ")</f>
        <v xml:space="preserve"> Cookie</v>
      </c>
      <c r="Q75" t="str">
        <f>PROPER(TRIM(CLEAN(P75)))</f>
        <v>Cookie</v>
      </c>
      <c r="S75" t="str">
        <f>SUBSTITUTE(E75,"ounce","oz")</f>
        <v/>
      </c>
    </row>
    <row r="76" spans="1:19" x14ac:dyDescent="0.35">
      <c r="A76">
        <v>428100</v>
      </c>
      <c r="B76" s="3" t="s">
        <v>11</v>
      </c>
      <c r="C76" s="4">
        <v>0.56443287037037027</v>
      </c>
      <c r="D76" t="s">
        <v>68</v>
      </c>
      <c r="E76" t="s">
        <v>15</v>
      </c>
      <c r="F76" s="5">
        <f>N76</f>
        <v>45802</v>
      </c>
      <c r="G76" s="6" t="str">
        <f>Q76</f>
        <v>Café Latté</v>
      </c>
      <c r="H76" s="6" t="str">
        <f>S76</f>
        <v>12 oz</v>
      </c>
      <c r="J76" t="str" cm="1">
        <f t="array" ref="J76:L76">_xlfn.TEXTSPLIT(B76,{"++","/"})</f>
        <v>2025</v>
      </c>
      <c r="K76" t="str">
        <v>5</v>
      </c>
      <c r="L76" t="str">
        <v>25</v>
      </c>
      <c r="M76" s="7">
        <f>DATE(J76,K76,L76)</f>
        <v>45802</v>
      </c>
      <c r="N76">
        <f>IF(M76=9999,"???",M76)</f>
        <v>45802</v>
      </c>
      <c r="P76" t="str">
        <f>SUBSTITUTE(SUBSTITUTE(SUBSTITUTE(D76,"©"," "), "☐", " "), "§", " ")</f>
        <v>Café latté</v>
      </c>
      <c r="Q76" t="str">
        <f>PROPER(TRIM(CLEAN(P76)))</f>
        <v>Café Latté</v>
      </c>
      <c r="S76" t="str">
        <f>SUBSTITUTE(E76,"ounce","oz")</f>
        <v>12 oz</v>
      </c>
    </row>
    <row r="77" spans="1:19" x14ac:dyDescent="0.35">
      <c r="A77">
        <v>428102</v>
      </c>
      <c r="B77" s="3" t="s">
        <v>11</v>
      </c>
      <c r="C77" s="4">
        <v>0.56578703703703703</v>
      </c>
      <c r="D77" t="s">
        <v>69</v>
      </c>
      <c r="E77" t="s">
        <v>15</v>
      </c>
      <c r="F77" s="5">
        <f>N77</f>
        <v>45802</v>
      </c>
      <c r="G77" s="6" t="str">
        <f>Q77</f>
        <v>Mango Lassi</v>
      </c>
      <c r="H77" s="6" t="str">
        <f>S77</f>
        <v>12 oz</v>
      </c>
      <c r="J77" t="str" cm="1">
        <f t="array" ref="J77:L77">_xlfn.TEXTSPLIT(B77,{"++","/"})</f>
        <v>2025</v>
      </c>
      <c r="K77" t="str">
        <v>5</v>
      </c>
      <c r="L77" t="str">
        <v>25</v>
      </c>
      <c r="M77" s="7">
        <f>DATE(J77,K77,L77)</f>
        <v>45802</v>
      </c>
      <c r="N77">
        <f>IF(M77=9999,"???",M77)</f>
        <v>45802</v>
      </c>
      <c r="P77" t="str">
        <f>SUBSTITUTE(SUBSTITUTE(SUBSTITUTE(D77,"©"," "), "☐", " "), "§", " ")</f>
        <v xml:space="preserve">   Mango lassi</v>
      </c>
      <c r="Q77" t="str">
        <f>PROPER(TRIM(CLEAN(P77)))</f>
        <v>Mango Lassi</v>
      </c>
      <c r="S77" t="str">
        <f>SUBSTITUTE(E77,"ounce","oz")</f>
        <v>12 oz</v>
      </c>
    </row>
    <row r="78" spans="1:19" x14ac:dyDescent="0.35">
      <c r="A78">
        <v>428104</v>
      </c>
      <c r="B78" s="3" t="s">
        <v>11</v>
      </c>
      <c r="C78" s="4">
        <v>0.56994212962962965</v>
      </c>
      <c r="D78" t="s">
        <v>21</v>
      </c>
      <c r="E78" t="s">
        <v>15</v>
      </c>
      <c r="F78" s="5">
        <f>N78</f>
        <v>45802</v>
      </c>
      <c r="G78" s="6" t="str">
        <f>Q78</f>
        <v>Pourover</v>
      </c>
      <c r="H78" s="6" t="str">
        <f>S78</f>
        <v>12 oz</v>
      </c>
      <c r="J78" t="str" cm="1">
        <f t="array" ref="J78:L78">_xlfn.TEXTSPLIT(B78,{"++","/"})</f>
        <v>2025</v>
      </c>
      <c r="K78" t="str">
        <v>5</v>
      </c>
      <c r="L78" t="str">
        <v>25</v>
      </c>
      <c r="M78" s="7">
        <f>DATE(J78,K78,L78)</f>
        <v>45802</v>
      </c>
      <c r="N78">
        <f>IF(M78=9999,"???",M78)</f>
        <v>45802</v>
      </c>
      <c r="P78" t="str">
        <f>SUBSTITUTE(SUBSTITUTE(SUBSTITUTE(D78,"©"," "), "☐", " "), "§", " ")</f>
        <v>Pourover</v>
      </c>
      <c r="Q78" t="str">
        <f>PROPER(TRIM(CLEAN(P78)))</f>
        <v>Pourover</v>
      </c>
      <c r="S78" t="str">
        <f>SUBSTITUTE(E78,"ounce","oz")</f>
        <v>12 oz</v>
      </c>
    </row>
    <row r="79" spans="1:19" x14ac:dyDescent="0.35">
      <c r="A79">
        <v>428106</v>
      </c>
      <c r="B79" s="3" t="s">
        <v>11</v>
      </c>
      <c r="C79" s="4">
        <v>0.57729166666666676</v>
      </c>
      <c r="D79" t="s">
        <v>70</v>
      </c>
      <c r="E79" t="s">
        <v>13</v>
      </c>
      <c r="F79" s="5">
        <f>N79</f>
        <v>45802</v>
      </c>
      <c r="G79" s="6" t="str">
        <f>Q79</f>
        <v>Sticky Bun</v>
      </c>
      <c r="H79" s="6" t="str">
        <f>S79</f>
        <v/>
      </c>
      <c r="J79" t="str" cm="1">
        <f t="array" ref="J79:L79">_xlfn.TEXTSPLIT(B79,{"++","/"})</f>
        <v>2025</v>
      </c>
      <c r="K79" t="str">
        <v>5</v>
      </c>
      <c r="L79" t="str">
        <v>25</v>
      </c>
      <c r="M79" s="7">
        <f>DATE(J79,K79,L79)</f>
        <v>45802</v>
      </c>
      <c r="N79">
        <f>IF(M79=9999,"???",M79)</f>
        <v>45802</v>
      </c>
      <c r="P79" t="str">
        <f>SUBSTITUTE(SUBSTITUTE(SUBSTITUTE(D79,"©"," "), "☐", " "), "§", " ")</f>
        <v xml:space="preserve"> Sticky bun</v>
      </c>
      <c r="Q79" t="str">
        <f>PROPER(TRIM(CLEAN(P79)))</f>
        <v>Sticky Bun</v>
      </c>
      <c r="S79" t="str">
        <f>SUBSTITUTE(E79,"ounce","oz")</f>
        <v/>
      </c>
    </row>
    <row r="80" spans="1:19" x14ac:dyDescent="0.35">
      <c r="A80">
        <v>428106</v>
      </c>
      <c r="B80" s="3" t="s">
        <v>11</v>
      </c>
      <c r="C80" s="4">
        <v>0.57729166666666676</v>
      </c>
      <c r="D80" t="s">
        <v>71</v>
      </c>
      <c r="E80" t="s">
        <v>13</v>
      </c>
      <c r="F80" s="5">
        <f>N80</f>
        <v>45802</v>
      </c>
      <c r="G80" s="6" t="str">
        <f>Q80</f>
        <v>Syrup</v>
      </c>
      <c r="H80" s="6" t="str">
        <f>S80</f>
        <v/>
      </c>
      <c r="J80" t="str" cm="1">
        <f t="array" ref="J80:L80">_xlfn.TEXTSPLIT(B80,{"++","/"})</f>
        <v>2025</v>
      </c>
      <c r="K80" t="str">
        <v>5</v>
      </c>
      <c r="L80" t="str">
        <v>25</v>
      </c>
      <c r="M80" s="7">
        <f>DATE(J80,K80,L80)</f>
        <v>45802</v>
      </c>
      <c r="N80">
        <f>IF(M80=9999,"???",M80)</f>
        <v>45802</v>
      </c>
      <c r="P80" t="str">
        <f>SUBSTITUTE(SUBSTITUTE(SUBSTITUTE(D80,"©"," "), "☐", " "), "§", " ")</f>
        <v xml:space="preserve">   Syrup</v>
      </c>
      <c r="Q80" t="str">
        <f>PROPER(TRIM(CLEAN(P80)))</f>
        <v>Syrup</v>
      </c>
      <c r="S80" t="str">
        <f>SUBSTITUTE(E80,"ounce","oz")</f>
        <v/>
      </c>
    </row>
    <row r="81" spans="1:19" x14ac:dyDescent="0.35">
      <c r="A81">
        <v>428108</v>
      </c>
      <c r="B81" s="3" t="s">
        <v>11</v>
      </c>
      <c r="C81" s="4">
        <v>0.58282407407407399</v>
      </c>
      <c r="D81" t="s">
        <v>72</v>
      </c>
      <c r="E81" t="s">
        <v>15</v>
      </c>
      <c r="F81" s="5">
        <f>N81</f>
        <v>45802</v>
      </c>
      <c r="G81" s="6" t="str">
        <f>Q81</f>
        <v>Café Latté</v>
      </c>
      <c r="H81" s="6" t="str">
        <f>S81</f>
        <v>12 oz</v>
      </c>
      <c r="J81" t="str" cm="1">
        <f t="array" ref="J81:L81">_xlfn.TEXTSPLIT(B81,{"++","/"})</f>
        <v>2025</v>
      </c>
      <c r="K81" t="str">
        <v>5</v>
      </c>
      <c r="L81" t="str">
        <v>25</v>
      </c>
      <c r="M81" s="7">
        <f>DATE(J81,K81,L81)</f>
        <v>45802</v>
      </c>
      <c r="N81">
        <f>IF(M81=9999,"???",M81)</f>
        <v>45802</v>
      </c>
      <c r="P81" t="str">
        <f>SUBSTITUTE(SUBSTITUTE(SUBSTITUTE(D81,"©"," "), "☐", " "), "§", " ")</f>
        <v xml:space="preserve">   Café latté</v>
      </c>
      <c r="Q81" t="str">
        <f>PROPER(TRIM(CLEAN(P81)))</f>
        <v>Café Latté</v>
      </c>
      <c r="S81" t="str">
        <f>SUBSTITUTE(E81,"ounce","oz")</f>
        <v>12 oz</v>
      </c>
    </row>
    <row r="82" spans="1:19" x14ac:dyDescent="0.35">
      <c r="A82">
        <v>428110</v>
      </c>
      <c r="B82" s="3" t="s">
        <v>11</v>
      </c>
      <c r="C82" s="4">
        <v>0.58951388888888889</v>
      </c>
      <c r="D82" t="s">
        <v>73</v>
      </c>
      <c r="E82" t="s">
        <v>15</v>
      </c>
      <c r="F82" s="5">
        <f>N82</f>
        <v>45802</v>
      </c>
      <c r="G82" s="6" t="str">
        <f>Q82</f>
        <v>Mango Lassi</v>
      </c>
      <c r="H82" s="6" t="str">
        <f>S82</f>
        <v>12 oz</v>
      </c>
      <c r="J82" t="str" cm="1">
        <f t="array" ref="J82:L82">_xlfn.TEXTSPLIT(B82,{"++","/"})</f>
        <v>2025</v>
      </c>
      <c r="K82" t="str">
        <v>5</v>
      </c>
      <c r="L82" t="str">
        <v>25</v>
      </c>
      <c r="M82" s="7">
        <f>DATE(J82,K82,L82)</f>
        <v>45802</v>
      </c>
      <c r="N82">
        <f>IF(M82=9999,"???",M82)</f>
        <v>45802</v>
      </c>
      <c r="P82" t="str">
        <f>SUBSTITUTE(SUBSTITUTE(SUBSTITUTE(D82,"©"," "), "☐", " "), "§", " ")</f>
        <v xml:space="preserve">Mango lassi </v>
      </c>
      <c r="Q82" t="str">
        <f>PROPER(TRIM(CLEAN(P82)))</f>
        <v>Mango Lassi</v>
      </c>
      <c r="S82" t="str">
        <f>SUBSTITUTE(E82,"ounce","oz")</f>
        <v>12 oz</v>
      </c>
    </row>
    <row r="83" spans="1:19" x14ac:dyDescent="0.35">
      <c r="A83">
        <v>428111</v>
      </c>
      <c r="B83" s="3" t="s">
        <v>11</v>
      </c>
      <c r="C83" s="4">
        <v>0.59212962962962967</v>
      </c>
      <c r="D83" t="s">
        <v>52</v>
      </c>
      <c r="E83" t="s">
        <v>15</v>
      </c>
      <c r="F83" s="5">
        <f>N83</f>
        <v>45802</v>
      </c>
      <c r="G83" s="6" t="str">
        <f>Q83</f>
        <v>Frappé</v>
      </c>
      <c r="H83" s="6" t="str">
        <f>S83</f>
        <v>12 oz</v>
      </c>
      <c r="J83" t="str" cm="1">
        <f t="array" ref="J83:L83">_xlfn.TEXTSPLIT(B83,{"++","/"})</f>
        <v>2025</v>
      </c>
      <c r="K83" t="str">
        <v>5</v>
      </c>
      <c r="L83" t="str">
        <v>25</v>
      </c>
      <c r="M83" s="7">
        <f>DATE(J83,K83,L83)</f>
        <v>45802</v>
      </c>
      <c r="N83">
        <f>IF(M83=9999,"???",M83)</f>
        <v>45802</v>
      </c>
      <c r="P83" t="str">
        <f>SUBSTITUTE(SUBSTITUTE(SUBSTITUTE(D83,"©"," "), "☐", " "), "§", " ")</f>
        <v>Frappé</v>
      </c>
      <c r="Q83" t="str">
        <f>PROPER(TRIM(CLEAN(P83)))</f>
        <v>Frappé</v>
      </c>
      <c r="S83" t="str">
        <f>SUBSTITUTE(E83,"ounce","oz")</f>
        <v>12 oz</v>
      </c>
    </row>
    <row r="84" spans="1:19" x14ac:dyDescent="0.35">
      <c r="A84">
        <v>428113</v>
      </c>
      <c r="B84" s="3" t="s">
        <v>11</v>
      </c>
      <c r="C84" s="4">
        <v>0.59366898148148151</v>
      </c>
      <c r="D84" t="s">
        <v>68</v>
      </c>
      <c r="E84" t="s">
        <v>15</v>
      </c>
      <c r="F84" s="5">
        <f>N84</f>
        <v>45802</v>
      </c>
      <c r="G84" s="6" t="str">
        <f>Q84</f>
        <v>Café Latté</v>
      </c>
      <c r="H84" s="6" t="str">
        <f>S84</f>
        <v>12 oz</v>
      </c>
      <c r="J84" t="str" cm="1">
        <f t="array" ref="J84:L84">_xlfn.TEXTSPLIT(B84,{"++","/"})</f>
        <v>2025</v>
      </c>
      <c r="K84" t="str">
        <v>5</v>
      </c>
      <c r="L84" t="str">
        <v>25</v>
      </c>
      <c r="M84" s="7">
        <f>DATE(J84,K84,L84)</f>
        <v>45802</v>
      </c>
      <c r="N84">
        <f>IF(M84=9999,"???",M84)</f>
        <v>45802</v>
      </c>
      <c r="P84" t="str">
        <f>SUBSTITUTE(SUBSTITUTE(SUBSTITUTE(D84,"©"," "), "☐", " "), "§", " ")</f>
        <v>Café latté</v>
      </c>
      <c r="Q84" t="str">
        <f>PROPER(TRIM(CLEAN(P84)))</f>
        <v>Café Latté</v>
      </c>
      <c r="S84" t="str">
        <f>SUBSTITUTE(E84,"ounce","oz")</f>
        <v>12 oz</v>
      </c>
    </row>
    <row r="85" spans="1:19" x14ac:dyDescent="0.35">
      <c r="A85">
        <v>428114</v>
      </c>
      <c r="B85" s="3" t="s">
        <v>11</v>
      </c>
      <c r="C85" s="4">
        <v>0.59409722222222228</v>
      </c>
      <c r="D85" t="s">
        <v>74</v>
      </c>
      <c r="E85" t="s">
        <v>15</v>
      </c>
      <c r="F85" s="5">
        <f>N85</f>
        <v>45802</v>
      </c>
      <c r="G85" s="6" t="str">
        <f>Q85</f>
        <v>Single-Origin</v>
      </c>
      <c r="H85" s="6" t="str">
        <f>S85</f>
        <v>12 oz</v>
      </c>
      <c r="J85" t="str" cm="1">
        <f t="array" ref="J85:L85">_xlfn.TEXTSPLIT(B85,{"++","/"})</f>
        <v>2025</v>
      </c>
      <c r="K85" t="str">
        <v>5</v>
      </c>
      <c r="L85" t="str">
        <v>25</v>
      </c>
      <c r="M85" s="7">
        <f>DATE(J85,K85,L85)</f>
        <v>45802</v>
      </c>
      <c r="N85">
        <f>IF(M85=9999,"???",M85)</f>
        <v>45802</v>
      </c>
      <c r="P85" t="str">
        <f>SUBSTITUTE(SUBSTITUTE(SUBSTITUTE(D85,"©"," "), "☐", " "), "§", " ")</f>
        <v>Single-origin</v>
      </c>
      <c r="Q85" t="str">
        <f>PROPER(TRIM(CLEAN(P85)))</f>
        <v>Single-Origin</v>
      </c>
      <c r="S85" t="str">
        <f>SUBSTITUTE(E85,"ounce","oz")</f>
        <v>12 oz</v>
      </c>
    </row>
    <row r="86" spans="1:19" x14ac:dyDescent="0.35">
      <c r="A86">
        <v>428114</v>
      </c>
      <c r="B86" s="3" t="s">
        <v>11</v>
      </c>
      <c r="C86" s="4">
        <v>0.59409722222222228</v>
      </c>
      <c r="D86" t="s">
        <v>54</v>
      </c>
      <c r="E86" t="s">
        <v>13</v>
      </c>
      <c r="F86" s="5">
        <f>N86</f>
        <v>45802</v>
      </c>
      <c r="G86" s="6" t="str">
        <f>Q86</f>
        <v>Syrup</v>
      </c>
      <c r="H86" s="6" t="str">
        <f>S86</f>
        <v/>
      </c>
      <c r="J86" t="str" cm="1">
        <f t="array" ref="J86:L86">_xlfn.TEXTSPLIT(B86,{"++","/"})</f>
        <v>2025</v>
      </c>
      <c r="K86" t="str">
        <v>5</v>
      </c>
      <c r="L86" t="str">
        <v>25</v>
      </c>
      <c r="M86" s="7">
        <f>DATE(J86,K86,L86)</f>
        <v>45802</v>
      </c>
      <c r="N86">
        <f>IF(M86=9999,"???",M86)</f>
        <v>45802</v>
      </c>
      <c r="P86" t="str">
        <f>SUBSTITUTE(SUBSTITUTE(SUBSTITUTE(D86,"©"," "), "☐", " "), "§", " ")</f>
        <v>Syrup</v>
      </c>
      <c r="Q86" t="str">
        <f>PROPER(TRIM(CLEAN(P86)))</f>
        <v>Syrup</v>
      </c>
      <c r="S86" t="str">
        <f>SUBSTITUTE(E86,"ounce","oz")</f>
        <v/>
      </c>
    </row>
    <row r="87" spans="1:19" x14ac:dyDescent="0.35">
      <c r="A87">
        <v>428115</v>
      </c>
      <c r="B87" s="3" t="s">
        <v>11</v>
      </c>
      <c r="C87" s="4">
        <v>0.59608796296296296</v>
      </c>
      <c r="D87" t="s">
        <v>75</v>
      </c>
      <c r="E87" t="s">
        <v>76</v>
      </c>
      <c r="F87" s="5">
        <f>N87</f>
        <v>45802</v>
      </c>
      <c r="G87" s="6" t="str">
        <f>Q87</f>
        <v>Moroccan Tea</v>
      </c>
      <c r="H87" s="6" t="str">
        <f>S87</f>
        <v>10 oz</v>
      </c>
      <c r="J87" t="str" cm="1">
        <f t="array" ref="J87:L87">_xlfn.TEXTSPLIT(B87,{"++","/"})</f>
        <v>2025</v>
      </c>
      <c r="K87" t="str">
        <v>5</v>
      </c>
      <c r="L87" t="str">
        <v>25</v>
      </c>
      <c r="M87" s="7">
        <f>DATE(J87,K87,L87)</f>
        <v>45802</v>
      </c>
      <c r="N87">
        <f>IF(M87=9999,"???",M87)</f>
        <v>45802</v>
      </c>
      <c r="P87" t="str">
        <f>SUBSTITUTE(SUBSTITUTE(SUBSTITUTE(D87,"©"," "), "☐", " "), "§", " ")</f>
        <v xml:space="preserve"> Moroccan tea</v>
      </c>
      <c r="Q87" t="str">
        <f>PROPER(TRIM(CLEAN(P87)))</f>
        <v>Moroccan Tea</v>
      </c>
      <c r="S87" t="str">
        <f>SUBSTITUTE(E87,"ounce","oz")</f>
        <v>10 oz</v>
      </c>
    </row>
    <row r="88" spans="1:19" x14ac:dyDescent="0.35">
      <c r="A88">
        <v>428117</v>
      </c>
      <c r="B88" s="3" t="s">
        <v>11</v>
      </c>
      <c r="C88" s="4">
        <v>0.60003472222222221</v>
      </c>
      <c r="D88" t="s">
        <v>52</v>
      </c>
      <c r="E88" t="s">
        <v>15</v>
      </c>
      <c r="F88" s="5">
        <f>N88</f>
        <v>45802</v>
      </c>
      <c r="G88" s="6" t="str">
        <f>Q88</f>
        <v>Frappé</v>
      </c>
      <c r="H88" s="6" t="str">
        <f>S88</f>
        <v>12 oz</v>
      </c>
      <c r="J88" t="str" cm="1">
        <f t="array" ref="J88:L88">_xlfn.TEXTSPLIT(B88,{"++","/"})</f>
        <v>2025</v>
      </c>
      <c r="K88" t="str">
        <v>5</v>
      </c>
      <c r="L88" t="str">
        <v>25</v>
      </c>
      <c r="M88" s="7">
        <f>DATE(J88,K88,L88)</f>
        <v>45802</v>
      </c>
      <c r="N88">
        <f>IF(M88=9999,"???",M88)</f>
        <v>45802</v>
      </c>
      <c r="P88" t="str">
        <f>SUBSTITUTE(SUBSTITUTE(SUBSTITUTE(D88,"©"," "), "☐", " "), "§", " ")</f>
        <v>Frappé</v>
      </c>
      <c r="Q88" t="str">
        <f>PROPER(TRIM(CLEAN(P88)))</f>
        <v>Frappé</v>
      </c>
      <c r="S88" t="str">
        <f>SUBSTITUTE(E88,"ounce","oz")</f>
        <v>12 oz</v>
      </c>
    </row>
    <row r="89" spans="1:19" x14ac:dyDescent="0.35">
      <c r="A89">
        <v>428119</v>
      </c>
      <c r="B89" s="3" t="s">
        <v>11</v>
      </c>
      <c r="C89" s="4">
        <v>0.60613425925925934</v>
      </c>
      <c r="D89" t="s">
        <v>77</v>
      </c>
      <c r="E89" t="s">
        <v>13</v>
      </c>
      <c r="F89" s="5">
        <f>N89</f>
        <v>45802</v>
      </c>
      <c r="G89" s="6" t="str">
        <f>Q89</f>
        <v>Sticky Bun</v>
      </c>
      <c r="H89" s="6" t="str">
        <f>S89</f>
        <v/>
      </c>
      <c r="J89" t="str" cm="1">
        <f t="array" ref="J89:L89">_xlfn.TEXTSPLIT(B89,{"++","/"})</f>
        <v>2025</v>
      </c>
      <c r="K89" t="str">
        <v>5</v>
      </c>
      <c r="L89" t="str">
        <v>25</v>
      </c>
      <c r="M89" s="7">
        <f>DATE(J89,K89,L89)</f>
        <v>45802</v>
      </c>
      <c r="N89">
        <f>IF(M89=9999,"???",M89)</f>
        <v>45802</v>
      </c>
      <c r="P89" t="str">
        <f>SUBSTITUTE(SUBSTITUTE(SUBSTITUTE(D89,"©"," "), "☐", " "), "§", " ")</f>
        <v xml:space="preserve">   Sticky bun</v>
      </c>
      <c r="Q89" t="str">
        <f>PROPER(TRIM(CLEAN(P89)))</f>
        <v>Sticky Bun</v>
      </c>
      <c r="S89" t="str">
        <f>SUBSTITUTE(E89,"ounce","oz")</f>
        <v/>
      </c>
    </row>
    <row r="90" spans="1:19" x14ac:dyDescent="0.35">
      <c r="A90">
        <v>428120</v>
      </c>
      <c r="B90" s="3" t="s">
        <v>11</v>
      </c>
      <c r="C90" s="4">
        <v>0.60668981481481477</v>
      </c>
      <c r="D90" t="s">
        <v>78</v>
      </c>
      <c r="E90" t="s">
        <v>13</v>
      </c>
      <c r="F90" s="5">
        <f>N90</f>
        <v>45802</v>
      </c>
      <c r="G90" s="6" t="str">
        <f>Q90</f>
        <v>Candy Bar</v>
      </c>
      <c r="H90" s="6" t="str">
        <f>S90</f>
        <v/>
      </c>
      <c r="J90" t="str" cm="1">
        <f t="array" ref="J90:L90">_xlfn.TEXTSPLIT(B90,{"++","/"})</f>
        <v>2025</v>
      </c>
      <c r="K90" t="str">
        <v>5</v>
      </c>
      <c r="L90" t="str">
        <v>25</v>
      </c>
      <c r="M90" s="7">
        <f>DATE(J90,K90,L90)</f>
        <v>45802</v>
      </c>
      <c r="N90">
        <f>IF(M90=9999,"???",M90)</f>
        <v>45802</v>
      </c>
      <c r="P90" t="str">
        <f>SUBSTITUTE(SUBSTITUTE(SUBSTITUTE(D90,"©"," "), "☐", " "), "§", " ")</f>
        <v>Candy bar</v>
      </c>
      <c r="Q90" t="str">
        <f>PROPER(TRIM(CLEAN(P90)))</f>
        <v>Candy Bar</v>
      </c>
      <c r="S90" t="str">
        <f>SUBSTITUTE(E90,"ounce","oz")</f>
        <v/>
      </c>
    </row>
    <row r="91" spans="1:19" x14ac:dyDescent="0.35">
      <c r="A91">
        <v>428121</v>
      </c>
      <c r="B91" s="3" t="s">
        <v>11</v>
      </c>
      <c r="C91" s="4">
        <v>0.61026620370370366</v>
      </c>
      <c r="D91" t="s">
        <v>79</v>
      </c>
      <c r="E91" t="s">
        <v>15</v>
      </c>
      <c r="F91" s="5">
        <f>N91</f>
        <v>45802</v>
      </c>
      <c r="G91" s="6" t="str">
        <f>Q91</f>
        <v>Frappé</v>
      </c>
      <c r="H91" s="6" t="str">
        <f>S91</f>
        <v>12 oz</v>
      </c>
      <c r="J91" t="str" cm="1">
        <f t="array" ref="J91:L91">_xlfn.TEXTSPLIT(B91,{"++","/"})</f>
        <v>2025</v>
      </c>
      <c r="K91" t="str">
        <v>5</v>
      </c>
      <c r="L91" t="str">
        <v>25</v>
      </c>
      <c r="M91" s="7">
        <f>DATE(J91,K91,L91)</f>
        <v>45802</v>
      </c>
      <c r="N91">
        <f>IF(M91=9999,"???",M91)</f>
        <v>45802</v>
      </c>
      <c r="P91" t="str">
        <f>SUBSTITUTE(SUBSTITUTE(SUBSTITUTE(D91,"©"," "), "☐", " "), "§", " ")</f>
        <v xml:space="preserve"> Frappé</v>
      </c>
      <c r="Q91" t="str">
        <f>PROPER(TRIM(CLEAN(P91)))</f>
        <v>Frappé</v>
      </c>
      <c r="S91" t="str">
        <f>SUBSTITUTE(E91,"ounce","oz")</f>
        <v>12 oz</v>
      </c>
    </row>
    <row r="92" spans="1:19" x14ac:dyDescent="0.35">
      <c r="A92">
        <v>428123</v>
      </c>
      <c r="B92" s="3" t="s">
        <v>11</v>
      </c>
      <c r="C92" s="4">
        <v>0.62129629629629624</v>
      </c>
      <c r="D92" t="s">
        <v>80</v>
      </c>
      <c r="E92" t="s">
        <v>15</v>
      </c>
      <c r="F92" s="5">
        <f>N92</f>
        <v>45802</v>
      </c>
      <c r="G92" s="6" t="str">
        <f>Q92</f>
        <v>Café Latté</v>
      </c>
      <c r="H92" s="6" t="str">
        <f>S92</f>
        <v>12 oz</v>
      </c>
      <c r="J92" t="str" cm="1">
        <f t="array" ref="J92:L92">_xlfn.TEXTSPLIT(B92,{"++","/"})</f>
        <v>2025</v>
      </c>
      <c r="K92" t="str">
        <v>5</v>
      </c>
      <c r="L92" t="str">
        <v>25</v>
      </c>
      <c r="M92" s="7">
        <f>DATE(J92,K92,L92)</f>
        <v>45802</v>
      </c>
      <c r="N92">
        <f>IF(M92=9999,"???",M92)</f>
        <v>45802</v>
      </c>
      <c r="P92" t="str">
        <f>SUBSTITUTE(SUBSTITUTE(SUBSTITUTE(D92,"©"," "), "☐", " "), "§", " ")</f>
        <v xml:space="preserve"> Café latté</v>
      </c>
      <c r="Q92" t="str">
        <f>PROPER(TRIM(CLEAN(P92)))</f>
        <v>Café Latté</v>
      </c>
      <c r="S92" t="str">
        <f>SUBSTITUTE(E92,"ounce","oz")</f>
        <v>12 oz</v>
      </c>
    </row>
    <row r="93" spans="1:19" x14ac:dyDescent="0.35">
      <c r="A93">
        <v>428125</v>
      </c>
      <c r="B93" s="3" t="s">
        <v>11</v>
      </c>
      <c r="C93" s="4">
        <v>0.62493055555555554</v>
      </c>
      <c r="D93" t="s">
        <v>81</v>
      </c>
      <c r="E93" t="s">
        <v>15</v>
      </c>
      <c r="F93" s="5">
        <f>N93</f>
        <v>45802</v>
      </c>
      <c r="G93" s="6" t="str">
        <f>Q93</f>
        <v>French Press</v>
      </c>
      <c r="H93" s="6" t="str">
        <f>S93</f>
        <v>12 oz</v>
      </c>
      <c r="J93" t="str" cm="1">
        <f t="array" ref="J93:L93">_xlfn.TEXTSPLIT(B93,{"++","/"})</f>
        <v>2025</v>
      </c>
      <c r="K93" t="str">
        <v>5</v>
      </c>
      <c r="L93" t="str">
        <v>25</v>
      </c>
      <c r="M93" s="7">
        <f>DATE(J93,K93,L93)</f>
        <v>45802</v>
      </c>
      <c r="N93">
        <f>IF(M93=9999,"???",M93)</f>
        <v>45802</v>
      </c>
      <c r="P93" t="str">
        <f>SUBSTITUTE(SUBSTITUTE(SUBSTITUTE(D93,"©"," "), "☐", " "), "§", " ")</f>
        <v xml:space="preserve">   French press</v>
      </c>
      <c r="Q93" t="str">
        <f>PROPER(TRIM(CLEAN(P93)))</f>
        <v>French Press</v>
      </c>
      <c r="S93" t="str">
        <f>SUBSTITUTE(E93,"ounce","oz")</f>
        <v>12 oz</v>
      </c>
    </row>
    <row r="94" spans="1:19" x14ac:dyDescent="0.35">
      <c r="A94">
        <v>428127</v>
      </c>
      <c r="B94" s="3" t="s">
        <v>11</v>
      </c>
      <c r="C94" s="4">
        <v>0.62751157407407399</v>
      </c>
      <c r="D94" t="s">
        <v>82</v>
      </c>
      <c r="E94" t="s">
        <v>13</v>
      </c>
      <c r="F94" s="5">
        <f>N94</f>
        <v>45802</v>
      </c>
      <c r="G94" s="6" t="str">
        <f>Q94</f>
        <v>Sticky Bun</v>
      </c>
      <c r="H94" s="6" t="str">
        <f>S94</f>
        <v/>
      </c>
      <c r="J94" t="str" cm="1">
        <f t="array" ref="J94:L94">_xlfn.TEXTSPLIT(B94,{"++","/"})</f>
        <v>2025</v>
      </c>
      <c r="K94" t="str">
        <v>5</v>
      </c>
      <c r="L94" t="str">
        <v>25</v>
      </c>
      <c r="M94" s="7">
        <f>DATE(J94,K94,L94)</f>
        <v>45802</v>
      </c>
      <c r="N94">
        <f>IF(M94=9999,"???",M94)</f>
        <v>45802</v>
      </c>
      <c r="P94" t="str">
        <f>SUBSTITUTE(SUBSTITUTE(SUBSTITUTE(D94,"©"," "), "☐", " "), "§", " ")</f>
        <v xml:space="preserve"> Sticky bun</v>
      </c>
      <c r="Q94" t="str">
        <f>PROPER(TRIM(CLEAN(P94)))</f>
        <v>Sticky Bun</v>
      </c>
      <c r="S94" t="str">
        <f>SUBSTITUTE(E94,"ounce","oz")</f>
        <v/>
      </c>
    </row>
    <row r="95" spans="1:19" x14ac:dyDescent="0.35">
      <c r="A95">
        <v>428127</v>
      </c>
      <c r="B95" s="3" t="s">
        <v>11</v>
      </c>
      <c r="C95" s="4">
        <v>0.62751157407407399</v>
      </c>
      <c r="D95" t="s">
        <v>83</v>
      </c>
      <c r="E95" t="s">
        <v>24</v>
      </c>
      <c r="F95" s="5">
        <f>N95</f>
        <v>45802</v>
      </c>
      <c r="G95" s="6" t="str">
        <f>Q95</f>
        <v>Turkish Coffee</v>
      </c>
      <c r="H95" s="6" t="str">
        <f>S95</f>
        <v>3 oz</v>
      </c>
      <c r="J95" t="str" cm="1">
        <f t="array" ref="J95:L95">_xlfn.TEXTSPLIT(B95,{"++","/"})</f>
        <v>2025</v>
      </c>
      <c r="K95" t="str">
        <v>5</v>
      </c>
      <c r="L95" t="str">
        <v>25</v>
      </c>
      <c r="M95" s="7">
        <f>DATE(J95,K95,L95)</f>
        <v>45802</v>
      </c>
      <c r="N95">
        <f>IF(M95=9999,"???",M95)</f>
        <v>45802</v>
      </c>
      <c r="P95" t="str">
        <f>SUBSTITUTE(SUBSTITUTE(SUBSTITUTE(D95,"©"," "), "☐", " "), "§", " ")</f>
        <v xml:space="preserve">   Turkish coffee</v>
      </c>
      <c r="Q95" t="str">
        <f>PROPER(TRIM(CLEAN(P95)))</f>
        <v>Turkish Coffee</v>
      </c>
      <c r="S95" t="str">
        <f>SUBSTITUTE(E95,"ounce","oz")</f>
        <v>3 oz</v>
      </c>
    </row>
    <row r="96" spans="1:19" x14ac:dyDescent="0.35">
      <c r="A96">
        <v>428129</v>
      </c>
      <c r="B96" s="3" t="s">
        <v>11</v>
      </c>
      <c r="C96" s="4">
        <v>0.63006944444444435</v>
      </c>
      <c r="D96" t="s">
        <v>84</v>
      </c>
      <c r="E96" t="s">
        <v>15</v>
      </c>
      <c r="F96" s="5">
        <f>N96</f>
        <v>45802</v>
      </c>
      <c r="G96" s="6" t="str">
        <f>Q96</f>
        <v>Pourover</v>
      </c>
      <c r="H96" s="6" t="str">
        <f>S96</f>
        <v>12 oz</v>
      </c>
      <c r="J96" t="str" cm="1">
        <f t="array" ref="J96:L96">_xlfn.TEXTSPLIT(B96,{"++","/"})</f>
        <v>2025</v>
      </c>
      <c r="K96" t="str">
        <v>5</v>
      </c>
      <c r="L96" t="str">
        <v>25</v>
      </c>
      <c r="M96" s="7">
        <f>DATE(J96,K96,L96)</f>
        <v>45802</v>
      </c>
      <c r="N96">
        <f>IF(M96=9999,"???",M96)</f>
        <v>45802</v>
      </c>
      <c r="P96" t="str">
        <f>SUBSTITUTE(SUBSTITUTE(SUBSTITUTE(D96,"©"," "), "☐", " "), "§", " ")</f>
        <v xml:space="preserve">  Pourover</v>
      </c>
      <c r="Q96" t="str">
        <f>PROPER(TRIM(CLEAN(P96)))</f>
        <v>Pourover</v>
      </c>
      <c r="S96" t="str">
        <f>SUBSTITUTE(E96,"ounce","oz")</f>
        <v>12 oz</v>
      </c>
    </row>
    <row r="97" spans="1:19" x14ac:dyDescent="0.35">
      <c r="A97">
        <v>428131</v>
      </c>
      <c r="B97" s="3" t="s">
        <v>11</v>
      </c>
      <c r="C97" s="4">
        <v>0.63263888888888897</v>
      </c>
      <c r="D97" t="s">
        <v>85</v>
      </c>
      <c r="E97" t="s">
        <v>15</v>
      </c>
      <c r="F97" s="5">
        <f>N97</f>
        <v>45802</v>
      </c>
      <c r="G97" s="6" t="str">
        <f>Q97</f>
        <v>Rooibos Latté</v>
      </c>
      <c r="H97" s="6" t="str">
        <f>S97</f>
        <v>12 oz</v>
      </c>
      <c r="J97" t="str" cm="1">
        <f t="array" ref="J97:L97">_xlfn.TEXTSPLIT(B97,{"++","/"})</f>
        <v>2025</v>
      </c>
      <c r="K97" t="str">
        <v>5</v>
      </c>
      <c r="L97" t="str">
        <v>25</v>
      </c>
      <c r="M97" s="7">
        <f>DATE(J97,K97,L97)</f>
        <v>45802</v>
      </c>
      <c r="N97">
        <f>IF(M97=9999,"???",M97)</f>
        <v>45802</v>
      </c>
      <c r="P97" t="str">
        <f>SUBSTITUTE(SUBSTITUTE(SUBSTITUTE(D97,"©"," "), "☐", " "), "§", " ")</f>
        <v>Rooibos latté</v>
      </c>
      <c r="Q97" t="str">
        <f>PROPER(TRIM(CLEAN(P97)))</f>
        <v>Rooibos Latté</v>
      </c>
      <c r="S97" t="str">
        <f>SUBSTITUTE(E97,"ounce","oz")</f>
        <v>12 oz</v>
      </c>
    </row>
    <row r="98" spans="1:19" x14ac:dyDescent="0.35">
      <c r="A98">
        <v>428133</v>
      </c>
      <c r="B98" s="3" t="s">
        <v>11</v>
      </c>
      <c r="C98" s="4">
        <v>0.64085648148148144</v>
      </c>
      <c r="D98" t="s">
        <v>63</v>
      </c>
      <c r="E98" t="s">
        <v>13</v>
      </c>
      <c r="F98" s="5">
        <f>N98</f>
        <v>45802</v>
      </c>
      <c r="G98" s="6" t="str">
        <f>Q98</f>
        <v>Cookie</v>
      </c>
      <c r="H98" s="6" t="str">
        <f>S98</f>
        <v/>
      </c>
      <c r="J98" t="str" cm="1">
        <f t="array" ref="J98:L98">_xlfn.TEXTSPLIT(B98,{"++","/"})</f>
        <v>2025</v>
      </c>
      <c r="K98" t="str">
        <v>5</v>
      </c>
      <c r="L98" t="str">
        <v>25</v>
      </c>
      <c r="M98" s="7">
        <f>DATE(J98,K98,L98)</f>
        <v>45802</v>
      </c>
      <c r="N98">
        <f>IF(M98=9999,"???",M98)</f>
        <v>45802</v>
      </c>
      <c r="P98" t="str">
        <f>SUBSTITUTE(SUBSTITUTE(SUBSTITUTE(D98,"©"," "), "☐", " "), "§", " ")</f>
        <v>Cookie</v>
      </c>
      <c r="Q98" t="str">
        <f>PROPER(TRIM(CLEAN(P98)))</f>
        <v>Cookie</v>
      </c>
      <c r="S98" t="str">
        <f>SUBSTITUTE(E98,"ounce","oz")</f>
        <v/>
      </c>
    </row>
    <row r="99" spans="1:19" x14ac:dyDescent="0.35">
      <c r="A99">
        <v>428134</v>
      </c>
      <c r="B99" s="3" t="s">
        <v>11</v>
      </c>
      <c r="C99" s="4">
        <v>0.64598379629629621</v>
      </c>
      <c r="D99" t="s">
        <v>86</v>
      </c>
      <c r="E99" t="s">
        <v>29</v>
      </c>
      <c r="F99" s="5">
        <f>N99</f>
        <v>45802</v>
      </c>
      <c r="G99" s="6" t="str">
        <f>Q99</f>
        <v>Mango Lassi</v>
      </c>
      <c r="H99" s="6" t="str">
        <f>S99</f>
        <v>12 oz</v>
      </c>
      <c r="J99" t="str" cm="1">
        <f t="array" ref="J99:L99">_xlfn.TEXTSPLIT(B99,{"++","/"})</f>
        <v>2025</v>
      </c>
      <c r="K99" t="str">
        <v>5</v>
      </c>
      <c r="L99" t="str">
        <v>25</v>
      </c>
      <c r="M99" s="7">
        <f>DATE(J99,K99,L99)</f>
        <v>45802</v>
      </c>
      <c r="N99">
        <f>IF(M99=9999,"???",M99)</f>
        <v>45802</v>
      </c>
      <c r="P99" t="str">
        <f>SUBSTITUTE(SUBSTITUTE(SUBSTITUTE(D99,"©"," "), "☐", " "), "§", " ")</f>
        <v xml:space="preserve"> Mango lassi</v>
      </c>
      <c r="Q99" t="str">
        <f>PROPER(TRIM(CLEAN(P99)))</f>
        <v>Mango Lassi</v>
      </c>
      <c r="S99" t="str">
        <f>SUBSTITUTE(E99,"ounce","oz")</f>
        <v>12 oz</v>
      </c>
    </row>
    <row r="100" spans="1:19" x14ac:dyDescent="0.35">
      <c r="A100">
        <v>428136</v>
      </c>
      <c r="B100" s="3" t="s">
        <v>11</v>
      </c>
      <c r="C100" s="4">
        <v>0.65060185185185193</v>
      </c>
      <c r="D100" t="s">
        <v>68</v>
      </c>
      <c r="E100" t="s">
        <v>15</v>
      </c>
      <c r="F100" s="5">
        <f>N100</f>
        <v>45802</v>
      </c>
      <c r="G100" s="6" t="str">
        <f>Q100</f>
        <v>Café Latté</v>
      </c>
      <c r="H100" s="6" t="str">
        <f>S100</f>
        <v>12 oz</v>
      </c>
      <c r="J100" t="str" cm="1">
        <f t="array" ref="J100:L100">_xlfn.TEXTSPLIT(B100,{"++","/"})</f>
        <v>2025</v>
      </c>
      <c r="K100" t="str">
        <v>5</v>
      </c>
      <c r="L100" t="str">
        <v>25</v>
      </c>
      <c r="M100" s="7">
        <f>DATE(J100,K100,L100)</f>
        <v>45802</v>
      </c>
      <c r="N100">
        <f>IF(M100=9999,"???",M100)</f>
        <v>45802</v>
      </c>
      <c r="P100" t="str">
        <f>SUBSTITUTE(SUBSTITUTE(SUBSTITUTE(D100,"©"," "), "☐", " "), "§", " ")</f>
        <v>Café latté</v>
      </c>
      <c r="Q100" t="str">
        <f>PROPER(TRIM(CLEAN(P100)))</f>
        <v>Café Latté</v>
      </c>
      <c r="S100" t="str">
        <f>SUBSTITUTE(E100,"ounce","oz")</f>
        <v>12 oz</v>
      </c>
    </row>
    <row r="101" spans="1:19" x14ac:dyDescent="0.35">
      <c r="A101">
        <v>428137</v>
      </c>
      <c r="B101" s="3" t="s">
        <v>11</v>
      </c>
      <c r="C101" s="4">
        <v>0.65135416666666668</v>
      </c>
      <c r="D101" t="s">
        <v>87</v>
      </c>
      <c r="E101" t="s">
        <v>15</v>
      </c>
      <c r="F101" s="5">
        <f>N101</f>
        <v>45802</v>
      </c>
      <c r="G101" s="6" t="str">
        <f>Q101</f>
        <v>Frappé</v>
      </c>
      <c r="H101" s="6" t="str">
        <f>S101</f>
        <v>12 oz</v>
      </c>
      <c r="J101" t="str" cm="1">
        <f t="array" ref="J101:L101">_xlfn.TEXTSPLIT(B101,{"++","/"})</f>
        <v>2025</v>
      </c>
      <c r="K101" t="str">
        <v>5</v>
      </c>
      <c r="L101" t="str">
        <v>25</v>
      </c>
      <c r="M101" s="7">
        <f>DATE(J101,K101,L101)</f>
        <v>45802</v>
      </c>
      <c r="N101">
        <f>IF(M101=9999,"???",M101)</f>
        <v>45802</v>
      </c>
      <c r="P101" t="str">
        <f>SUBSTITUTE(SUBSTITUTE(SUBSTITUTE(D101,"©"," "), "☐", " "), "§", " ")</f>
        <v xml:space="preserve">  Frappé</v>
      </c>
      <c r="Q101" t="str">
        <f>PROPER(TRIM(CLEAN(P101)))</f>
        <v>Frappé</v>
      </c>
      <c r="S101" t="str">
        <f>SUBSTITUTE(E101,"ounce","oz")</f>
        <v>12 oz</v>
      </c>
    </row>
    <row r="102" spans="1:19" x14ac:dyDescent="0.35">
      <c r="A102">
        <v>428139</v>
      </c>
      <c r="B102" s="3" t="s">
        <v>11</v>
      </c>
      <c r="C102" s="4">
        <v>0.65592592592592602</v>
      </c>
      <c r="D102" t="s">
        <v>88</v>
      </c>
      <c r="E102" t="s">
        <v>46</v>
      </c>
      <c r="F102" s="5">
        <f>N102</f>
        <v>45802</v>
      </c>
      <c r="G102" s="6" t="str">
        <f>Q102</f>
        <v>Turkish Coffee</v>
      </c>
      <c r="H102" s="6" t="str">
        <f>S102</f>
        <v>Turkish Coffee (3 oz)</v>
      </c>
      <c r="J102" t="str" cm="1">
        <f t="array" ref="J102:L102">_xlfn.TEXTSPLIT(B102,{"++","/"})</f>
        <v>2025</v>
      </c>
      <c r="K102" t="str">
        <v>5</v>
      </c>
      <c r="L102" t="str">
        <v>25</v>
      </c>
      <c r="M102" s="7">
        <f>DATE(J102,K102,L102)</f>
        <v>45802</v>
      </c>
      <c r="N102">
        <f>IF(M102=9999,"???",M102)</f>
        <v>45802</v>
      </c>
      <c r="P102" t="str">
        <f>SUBSTITUTE(SUBSTITUTE(SUBSTITUTE(D102,"©"," "), "☐", " "), "§", " ")</f>
        <v>Turkish coffee</v>
      </c>
      <c r="Q102" t="str">
        <f>PROPER(TRIM(CLEAN(P102)))</f>
        <v>Turkish Coffee</v>
      </c>
      <c r="S102" t="str">
        <f>SUBSTITUTE(E102,"ounce","oz")</f>
        <v>Turkish Coffee (3 oz)</v>
      </c>
    </row>
    <row r="103" spans="1:19" x14ac:dyDescent="0.35">
      <c r="A103">
        <v>428141</v>
      </c>
      <c r="B103" s="3" t="s">
        <v>11</v>
      </c>
      <c r="C103" s="4">
        <v>0.65817129629629623</v>
      </c>
      <c r="D103" t="s">
        <v>89</v>
      </c>
      <c r="E103" t="s">
        <v>13</v>
      </c>
      <c r="F103" s="5">
        <f>N103</f>
        <v>45802</v>
      </c>
      <c r="G103" s="6" t="str">
        <f>Q103</f>
        <v>Cinnamon Roll</v>
      </c>
      <c r="H103" s="6" t="str">
        <f>S103</f>
        <v/>
      </c>
      <c r="J103" t="str" cm="1">
        <f t="array" ref="J103:L103">_xlfn.TEXTSPLIT(B103,{"++","/"})</f>
        <v>2025</v>
      </c>
      <c r="K103" t="str">
        <v>5</v>
      </c>
      <c r="L103" t="str">
        <v>25</v>
      </c>
      <c r="M103" s="7">
        <f>DATE(J103,K103,L103)</f>
        <v>45802</v>
      </c>
      <c r="N103">
        <f>IF(M103=9999,"???",M103)</f>
        <v>45802</v>
      </c>
      <c r="P103" t="str">
        <f>SUBSTITUTE(SUBSTITUTE(SUBSTITUTE(D103,"©"," "), "☐", " "), "§", " ")</f>
        <v>Cinnamon roll</v>
      </c>
      <c r="Q103" t="str">
        <f>PROPER(TRIM(CLEAN(P103)))</f>
        <v>Cinnamon Roll</v>
      </c>
      <c r="S103" t="str">
        <f>SUBSTITUTE(E103,"ounce","oz")</f>
        <v/>
      </c>
    </row>
    <row r="104" spans="1:19" x14ac:dyDescent="0.35">
      <c r="A104">
        <v>428142</v>
      </c>
      <c r="B104" s="3" t="s">
        <v>11</v>
      </c>
      <c r="C104" s="4">
        <v>0.65922453703703709</v>
      </c>
      <c r="D104" t="s">
        <v>90</v>
      </c>
      <c r="E104" t="s">
        <v>15</v>
      </c>
      <c r="F104" s="5">
        <f>N104</f>
        <v>45802</v>
      </c>
      <c r="G104" s="6" t="str">
        <f>Q104</f>
        <v>Pourover</v>
      </c>
      <c r="H104" s="6" t="str">
        <f>S104</f>
        <v>12 oz</v>
      </c>
      <c r="J104" t="str" cm="1">
        <f t="array" ref="J104:L104">_xlfn.TEXTSPLIT(B104,{"++","/"})</f>
        <v>2025</v>
      </c>
      <c r="K104" t="str">
        <v>5</v>
      </c>
      <c r="L104" t="str">
        <v>25</v>
      </c>
      <c r="M104" s="7">
        <f>DATE(J104,K104,L104)</f>
        <v>45802</v>
      </c>
      <c r="N104">
        <f>IF(M104=9999,"???",M104)</f>
        <v>45802</v>
      </c>
      <c r="P104" t="str">
        <f>SUBSTITUTE(SUBSTITUTE(SUBSTITUTE(D104,"©"," "), "☐", " "), "§", " ")</f>
        <v xml:space="preserve">   Pourover</v>
      </c>
      <c r="Q104" t="str">
        <f>PROPER(TRIM(CLEAN(P104)))</f>
        <v>Pourover</v>
      </c>
      <c r="S104" t="str">
        <f>SUBSTITUTE(E104,"ounce","oz")</f>
        <v>12 oz</v>
      </c>
    </row>
    <row r="105" spans="1:19" x14ac:dyDescent="0.35">
      <c r="A105">
        <v>428144</v>
      </c>
      <c r="B105" s="3" t="s">
        <v>11</v>
      </c>
      <c r="C105" s="4">
        <v>0.66912037037037031</v>
      </c>
      <c r="D105" t="s">
        <v>91</v>
      </c>
      <c r="E105" t="s">
        <v>15</v>
      </c>
      <c r="F105" s="5">
        <f>N105</f>
        <v>45802</v>
      </c>
      <c r="G105" s="6" t="str">
        <f>Q105</f>
        <v>Café Latté</v>
      </c>
      <c r="H105" s="6" t="str">
        <f>S105</f>
        <v>12 oz</v>
      </c>
      <c r="J105" t="str" cm="1">
        <f t="array" ref="J105:L105">_xlfn.TEXTSPLIT(B105,{"++","/"})</f>
        <v>2025</v>
      </c>
      <c r="K105" t="str">
        <v>5</v>
      </c>
      <c r="L105" t="str">
        <v>25</v>
      </c>
      <c r="M105" s="7">
        <f>DATE(J105,K105,L105)</f>
        <v>45802</v>
      </c>
      <c r="N105">
        <f>IF(M105=9999,"???",M105)</f>
        <v>45802</v>
      </c>
      <c r="P105" t="str">
        <f>SUBSTITUTE(SUBSTITUTE(SUBSTITUTE(D105,"©"," "), "☐", " "), "§", " ")</f>
        <v>Café latté</v>
      </c>
      <c r="Q105" t="str">
        <f>PROPER(TRIM(CLEAN(P105)))</f>
        <v>Café Latté</v>
      </c>
      <c r="S105" t="str">
        <f>SUBSTITUTE(E105,"ounce","oz")</f>
        <v>12 oz</v>
      </c>
    </row>
    <row r="106" spans="1:19" x14ac:dyDescent="0.35">
      <c r="A106">
        <v>428146</v>
      </c>
      <c r="B106" s="3" t="s">
        <v>11</v>
      </c>
      <c r="C106" s="4">
        <v>0.67251157407407414</v>
      </c>
      <c r="D106" t="s">
        <v>92</v>
      </c>
      <c r="E106" t="s">
        <v>15</v>
      </c>
      <c r="F106" s="5">
        <f>N106</f>
        <v>45802</v>
      </c>
      <c r="G106" s="6" t="str">
        <f>Q106</f>
        <v>Café Cubano</v>
      </c>
      <c r="H106" s="6" t="str">
        <f>S106</f>
        <v>12 oz</v>
      </c>
      <c r="J106" t="str" cm="1">
        <f t="array" ref="J106:L106">_xlfn.TEXTSPLIT(B106,{"++","/"})</f>
        <v>2025</v>
      </c>
      <c r="K106" t="str">
        <v>5</v>
      </c>
      <c r="L106" t="str">
        <v>25</v>
      </c>
      <c r="M106" s="7">
        <f>DATE(J106,K106,L106)</f>
        <v>45802</v>
      </c>
      <c r="N106">
        <f>IF(M106=9999,"???",M106)</f>
        <v>45802</v>
      </c>
      <c r="P106" t="str">
        <f>SUBSTITUTE(SUBSTITUTE(SUBSTITUTE(D106,"©"," "), "☐", " "), "§", " ")</f>
        <v>Café Cubano</v>
      </c>
      <c r="Q106" t="str">
        <f>PROPER(TRIM(CLEAN(P106)))</f>
        <v>Café Cubano</v>
      </c>
      <c r="S106" t="str">
        <f>SUBSTITUTE(E106,"ounce","oz")</f>
        <v>12 oz</v>
      </c>
    </row>
    <row r="107" spans="1:19" x14ac:dyDescent="0.35">
      <c r="A107">
        <v>428147</v>
      </c>
      <c r="B107" s="3" t="s">
        <v>11</v>
      </c>
      <c r="C107" s="4">
        <v>0.6729976851851851</v>
      </c>
      <c r="D107" t="s">
        <v>93</v>
      </c>
      <c r="E107" t="s">
        <v>13</v>
      </c>
      <c r="F107" s="5">
        <f>N107</f>
        <v>45802</v>
      </c>
      <c r="G107" s="6" t="str">
        <f>Q107</f>
        <v>Croissant</v>
      </c>
      <c r="H107" s="6" t="str">
        <f>S107</f>
        <v/>
      </c>
      <c r="J107" t="str" cm="1">
        <f t="array" ref="J107:L107">_xlfn.TEXTSPLIT(B107,{"++","/"})</f>
        <v>2025</v>
      </c>
      <c r="K107" t="str">
        <v>5</v>
      </c>
      <c r="L107" t="str">
        <v>25</v>
      </c>
      <c r="M107" s="7">
        <f>DATE(J107,K107,L107)</f>
        <v>45802</v>
      </c>
      <c r="N107">
        <f>IF(M107=9999,"???",M107)</f>
        <v>45802</v>
      </c>
      <c r="P107" t="str">
        <f>SUBSTITUTE(SUBSTITUTE(SUBSTITUTE(D107,"©"," "), "☐", " "), "§", " ")</f>
        <v>Croissant</v>
      </c>
      <c r="Q107" t="str">
        <f>PROPER(TRIM(CLEAN(P107)))</f>
        <v>Croissant</v>
      </c>
      <c r="S107" t="str">
        <f>SUBSTITUTE(E107,"ounce","oz")</f>
        <v/>
      </c>
    </row>
    <row r="108" spans="1:19" x14ac:dyDescent="0.35">
      <c r="A108">
        <v>428148</v>
      </c>
      <c r="B108" s="3" t="s">
        <v>11</v>
      </c>
      <c r="C108" s="4">
        <v>0.67486111111111113</v>
      </c>
      <c r="D108" t="s">
        <v>94</v>
      </c>
      <c r="E108" t="s">
        <v>15</v>
      </c>
      <c r="F108" s="5">
        <f>N108</f>
        <v>45802</v>
      </c>
      <c r="G108" s="6" t="str">
        <f>Q108</f>
        <v>Fruity Fizzy</v>
      </c>
      <c r="H108" s="6" t="str">
        <f>S108</f>
        <v>12 oz</v>
      </c>
      <c r="J108" t="str" cm="1">
        <f t="array" ref="J108:L108">_xlfn.TEXTSPLIT(B108,{"++","/"})</f>
        <v>2025</v>
      </c>
      <c r="K108" t="str">
        <v>5</v>
      </c>
      <c r="L108" t="str">
        <v>25</v>
      </c>
      <c r="M108" s="7">
        <f>DATE(J108,K108,L108)</f>
        <v>45802</v>
      </c>
      <c r="N108">
        <f>IF(M108=9999,"???",M108)</f>
        <v>45802</v>
      </c>
      <c r="P108" t="str">
        <f>SUBSTITUTE(SUBSTITUTE(SUBSTITUTE(D108,"©"," "), "☐", " "), "§", " ")</f>
        <v>Fruity fizzy</v>
      </c>
      <c r="Q108" t="str">
        <f>PROPER(TRIM(CLEAN(P108)))</f>
        <v>Fruity Fizzy</v>
      </c>
      <c r="S108" t="str">
        <f>SUBSTITUTE(E108,"ounce","oz")</f>
        <v>12 oz</v>
      </c>
    </row>
    <row r="109" spans="1:19" x14ac:dyDescent="0.35">
      <c r="A109">
        <v>428149</v>
      </c>
      <c r="B109" s="3" t="s">
        <v>11</v>
      </c>
      <c r="C109" s="4">
        <v>0.67664351851851845</v>
      </c>
      <c r="D109" t="s">
        <v>95</v>
      </c>
      <c r="E109" t="s">
        <v>24</v>
      </c>
      <c r="F109" s="5">
        <f>N109</f>
        <v>45802</v>
      </c>
      <c r="G109" s="6" t="str">
        <f>Q109</f>
        <v>Turkish Coffee</v>
      </c>
      <c r="H109" s="6" t="str">
        <f>S109</f>
        <v>3 oz</v>
      </c>
      <c r="J109" t="str" cm="1">
        <f t="array" ref="J109:L109">_xlfn.TEXTSPLIT(B109,{"++","/"})</f>
        <v>2025</v>
      </c>
      <c r="K109" t="str">
        <v>5</v>
      </c>
      <c r="L109" t="str">
        <v>25</v>
      </c>
      <c r="M109" s="7">
        <f>DATE(J109,K109,L109)</f>
        <v>45802</v>
      </c>
      <c r="N109">
        <f>IF(M109=9999,"???",M109)</f>
        <v>45802</v>
      </c>
      <c r="P109" t="str">
        <f>SUBSTITUTE(SUBSTITUTE(SUBSTITUTE(D109,"©"," "), "☐", " "), "§", " ")</f>
        <v xml:space="preserve">  Turkish coffee</v>
      </c>
      <c r="Q109" t="str">
        <f>PROPER(TRIM(CLEAN(P109)))</f>
        <v>Turkish Coffee</v>
      </c>
      <c r="S109" t="str">
        <f>SUBSTITUTE(E109,"ounce","oz")</f>
        <v>3 oz</v>
      </c>
    </row>
    <row r="110" spans="1:19" x14ac:dyDescent="0.35">
      <c r="A110">
        <v>428151</v>
      </c>
      <c r="B110" s="3" t="s">
        <v>11</v>
      </c>
      <c r="C110" s="4">
        <v>0.68479166666666669</v>
      </c>
      <c r="D110" t="s">
        <v>96</v>
      </c>
      <c r="E110" t="s">
        <v>13</v>
      </c>
      <c r="F110" s="5">
        <f>N110</f>
        <v>45802</v>
      </c>
      <c r="G110" s="6" t="str">
        <f>Q110</f>
        <v>Cookie</v>
      </c>
      <c r="H110" s="6" t="str">
        <f>S110</f>
        <v/>
      </c>
      <c r="J110" t="str" cm="1">
        <f t="array" ref="J110:L110">_xlfn.TEXTSPLIT(B110,{"++","/"})</f>
        <v>2025</v>
      </c>
      <c r="K110" t="str">
        <v>5</v>
      </c>
      <c r="L110" t="str">
        <v>25</v>
      </c>
      <c r="M110" s="7">
        <f>DATE(J110,K110,L110)</f>
        <v>45802</v>
      </c>
      <c r="N110">
        <f>IF(M110=9999,"???",M110)</f>
        <v>45802</v>
      </c>
      <c r="P110" t="str">
        <f>SUBSTITUTE(SUBSTITUTE(SUBSTITUTE(D110,"©"," "), "☐", " "), "§", " ")</f>
        <v xml:space="preserve"> Cookie</v>
      </c>
      <c r="Q110" t="str">
        <f>PROPER(TRIM(CLEAN(P110)))</f>
        <v>Cookie</v>
      </c>
      <c r="S110" t="str">
        <f>SUBSTITUTE(E110,"ounce","oz")</f>
        <v/>
      </c>
    </row>
    <row r="111" spans="1:19" x14ac:dyDescent="0.35">
      <c r="A111">
        <v>428153</v>
      </c>
      <c r="B111" s="3" t="s">
        <v>11</v>
      </c>
      <c r="C111" s="4">
        <v>0.68666666666666676</v>
      </c>
      <c r="D111" t="s">
        <v>97</v>
      </c>
      <c r="E111" t="s">
        <v>15</v>
      </c>
      <c r="F111" s="5">
        <f>N111</f>
        <v>45802</v>
      </c>
      <c r="G111" s="6" t="str">
        <f>Q111</f>
        <v>French Press</v>
      </c>
      <c r="H111" s="6" t="str">
        <f>S111</f>
        <v>12 oz</v>
      </c>
      <c r="J111" t="str" cm="1">
        <f t="array" ref="J111:L111">_xlfn.TEXTSPLIT(B111,{"++","/"})</f>
        <v>2025</v>
      </c>
      <c r="K111" t="str">
        <v>5</v>
      </c>
      <c r="L111" t="str">
        <v>25</v>
      </c>
      <c r="M111" s="7">
        <f>DATE(J111,K111,L111)</f>
        <v>45802</v>
      </c>
      <c r="N111">
        <f>IF(M111=9999,"???",M111)</f>
        <v>45802</v>
      </c>
      <c r="P111" t="str">
        <f>SUBSTITUTE(SUBSTITUTE(SUBSTITUTE(D111,"©"," "), "☐", " "), "§", " ")</f>
        <v xml:space="preserve">  French press</v>
      </c>
      <c r="Q111" t="str">
        <f>PROPER(TRIM(CLEAN(P111)))</f>
        <v>French Press</v>
      </c>
      <c r="S111" t="str">
        <f>SUBSTITUTE(E111,"ounce","oz")</f>
        <v>12 oz</v>
      </c>
    </row>
    <row r="112" spans="1:19" x14ac:dyDescent="0.35">
      <c r="A112">
        <v>428154</v>
      </c>
      <c r="B112" s="3" t="s">
        <v>11</v>
      </c>
      <c r="C112" s="4">
        <v>0.69475694444444436</v>
      </c>
      <c r="D112" t="s">
        <v>98</v>
      </c>
      <c r="E112" t="s">
        <v>15</v>
      </c>
      <c r="F112" s="5">
        <f>N112</f>
        <v>45802</v>
      </c>
      <c r="G112" s="6" t="str">
        <f>Q112</f>
        <v>Iced Tea</v>
      </c>
      <c r="H112" s="6" t="str">
        <f>S112</f>
        <v>12 oz</v>
      </c>
      <c r="J112" t="str" cm="1">
        <f t="array" ref="J112:L112">_xlfn.TEXTSPLIT(B112,{"++","/"})</f>
        <v>2025</v>
      </c>
      <c r="K112" t="str">
        <v>5</v>
      </c>
      <c r="L112" t="str">
        <v>25</v>
      </c>
      <c r="M112" s="7">
        <f>DATE(J112,K112,L112)</f>
        <v>45802</v>
      </c>
      <c r="N112">
        <f>IF(M112=9999,"???",M112)</f>
        <v>45802</v>
      </c>
      <c r="P112" t="str">
        <f>SUBSTITUTE(SUBSTITUTE(SUBSTITUTE(D112,"©"," "), "☐", " "), "§", " ")</f>
        <v>Iced tea</v>
      </c>
      <c r="Q112" t="str">
        <f>PROPER(TRIM(CLEAN(P112)))</f>
        <v>Iced Tea</v>
      </c>
      <c r="S112" t="str">
        <f>SUBSTITUTE(E112,"ounce","oz")</f>
        <v>12 oz</v>
      </c>
    </row>
    <row r="113" spans="1:19" x14ac:dyDescent="0.35">
      <c r="A113">
        <v>428156</v>
      </c>
      <c r="B113" s="3" t="s">
        <v>11</v>
      </c>
      <c r="C113" s="4">
        <v>0.6984837962962962</v>
      </c>
      <c r="D113" t="s">
        <v>99</v>
      </c>
      <c r="E113" t="s">
        <v>13</v>
      </c>
      <c r="F113" s="5">
        <f>N113</f>
        <v>45802</v>
      </c>
      <c r="G113" s="6" t="str">
        <f>Q113</f>
        <v>Cookie</v>
      </c>
      <c r="H113" s="6" t="str">
        <f>S113</f>
        <v/>
      </c>
      <c r="J113" t="str" cm="1">
        <f t="array" ref="J113:L113">_xlfn.TEXTSPLIT(B113,{"++","/"})</f>
        <v>2025</v>
      </c>
      <c r="K113" t="str">
        <v>5</v>
      </c>
      <c r="L113" t="str">
        <v>25</v>
      </c>
      <c r="M113" s="7">
        <f>DATE(J113,K113,L113)</f>
        <v>45802</v>
      </c>
      <c r="N113">
        <f>IF(M113=9999,"???",M113)</f>
        <v>45802</v>
      </c>
      <c r="P113" t="str">
        <f>SUBSTITUTE(SUBSTITUTE(SUBSTITUTE(D113,"©"," "), "☐", " "), "§", " ")</f>
        <v xml:space="preserve">   Cookie</v>
      </c>
      <c r="Q113" t="str">
        <f>PROPER(TRIM(CLEAN(P113)))</f>
        <v>Cookie</v>
      </c>
      <c r="S113" t="str">
        <f>SUBSTITUTE(E113,"ounce","oz")</f>
        <v/>
      </c>
    </row>
    <row r="114" spans="1:19" x14ac:dyDescent="0.35">
      <c r="A114">
        <v>428157</v>
      </c>
      <c r="B114" s="3" t="s">
        <v>11</v>
      </c>
      <c r="C114" s="4">
        <v>0.69898148148148143</v>
      </c>
      <c r="D114" t="s">
        <v>100</v>
      </c>
      <c r="E114" t="s">
        <v>29</v>
      </c>
      <c r="F114" s="5">
        <f>N114</f>
        <v>45802</v>
      </c>
      <c r="G114" s="6" t="str">
        <f>Q114</f>
        <v>Café Latté</v>
      </c>
      <c r="H114" s="6" t="str">
        <f>S114</f>
        <v>12 oz</v>
      </c>
      <c r="J114" t="str" cm="1">
        <f t="array" ref="J114:L114">_xlfn.TEXTSPLIT(B114,{"++","/"})</f>
        <v>2025</v>
      </c>
      <c r="K114" t="str">
        <v>5</v>
      </c>
      <c r="L114" t="str">
        <v>25</v>
      </c>
      <c r="M114" s="7">
        <f>DATE(J114,K114,L114)</f>
        <v>45802</v>
      </c>
      <c r="N114">
        <f>IF(M114=9999,"???",M114)</f>
        <v>45802</v>
      </c>
      <c r="P114" t="str">
        <f>SUBSTITUTE(SUBSTITUTE(SUBSTITUTE(D114,"©"," "), "☐", " "), "§", " ")</f>
        <v xml:space="preserve">  Café latté</v>
      </c>
      <c r="Q114" t="str">
        <f>PROPER(TRIM(CLEAN(P114)))</f>
        <v>Café Latté</v>
      </c>
      <c r="S114" t="str">
        <f>SUBSTITUTE(E114,"ounce","oz")</f>
        <v>12 oz</v>
      </c>
    </row>
    <row r="115" spans="1:19" x14ac:dyDescent="0.35">
      <c r="A115">
        <v>428157</v>
      </c>
      <c r="B115" s="3" t="s">
        <v>11</v>
      </c>
      <c r="C115" s="4">
        <v>0.69898148148148143</v>
      </c>
      <c r="D115" t="s">
        <v>101</v>
      </c>
      <c r="E115" t="s">
        <v>13</v>
      </c>
      <c r="F115" s="5">
        <f>N115</f>
        <v>45802</v>
      </c>
      <c r="G115" s="6" t="str">
        <f>Q115</f>
        <v>Syrup</v>
      </c>
      <c r="H115" s="6" t="str">
        <f>S115</f>
        <v/>
      </c>
      <c r="J115" t="str" cm="1">
        <f t="array" ref="J115:L115">_xlfn.TEXTSPLIT(B115,{"++","/"})</f>
        <v>2025</v>
      </c>
      <c r="K115" t="str">
        <v>5</v>
      </c>
      <c r="L115" t="str">
        <v>25</v>
      </c>
      <c r="M115" s="7">
        <f>DATE(J115,K115,L115)</f>
        <v>45802</v>
      </c>
      <c r="N115">
        <f>IF(M115=9999,"???",M115)</f>
        <v>45802</v>
      </c>
      <c r="P115" t="str">
        <f>SUBSTITUTE(SUBSTITUTE(SUBSTITUTE(D115,"©"," "), "☐", " "), "§", " ")</f>
        <v xml:space="preserve">Syrup </v>
      </c>
      <c r="Q115" t="str">
        <f>PROPER(TRIM(CLEAN(P115)))</f>
        <v>Syrup</v>
      </c>
      <c r="S115" t="str">
        <f>SUBSTITUTE(E115,"ounce","oz")</f>
        <v/>
      </c>
    </row>
    <row r="116" spans="1:19" x14ac:dyDescent="0.35">
      <c r="A116">
        <v>428159</v>
      </c>
      <c r="B116" s="3" t="s">
        <v>11</v>
      </c>
      <c r="C116" s="4">
        <v>0.72248842592592588</v>
      </c>
      <c r="D116" t="s">
        <v>102</v>
      </c>
      <c r="E116" t="s">
        <v>13</v>
      </c>
      <c r="F116" s="5">
        <f>N116</f>
        <v>45802</v>
      </c>
      <c r="G116" s="6" t="str">
        <f>Q116</f>
        <v>Cinnamon Roll</v>
      </c>
      <c r="H116" s="6" t="str">
        <f>S116</f>
        <v/>
      </c>
      <c r="J116" t="str" cm="1">
        <f t="array" ref="J116:L116">_xlfn.TEXTSPLIT(B116,{"++","/"})</f>
        <v>2025</v>
      </c>
      <c r="K116" t="str">
        <v>5</v>
      </c>
      <c r="L116" t="str">
        <v>25</v>
      </c>
      <c r="M116" s="7">
        <f>DATE(J116,K116,L116)</f>
        <v>45802</v>
      </c>
      <c r="N116">
        <f>IF(M116=9999,"???",M116)</f>
        <v>45802</v>
      </c>
      <c r="P116" t="str">
        <f>SUBSTITUTE(SUBSTITUTE(SUBSTITUTE(D116,"©"," "), "☐", " "), "§", " ")</f>
        <v>Cinnamon roll</v>
      </c>
      <c r="Q116" t="str">
        <f>PROPER(TRIM(CLEAN(P116)))</f>
        <v>Cinnamon Roll</v>
      </c>
      <c r="S116" t="str">
        <f>SUBSTITUTE(E116,"ounce","oz")</f>
        <v/>
      </c>
    </row>
    <row r="117" spans="1:19" x14ac:dyDescent="0.35">
      <c r="A117">
        <v>428161</v>
      </c>
      <c r="B117" s="3" t="s">
        <v>11</v>
      </c>
      <c r="C117" s="4">
        <v>0.72585648148148141</v>
      </c>
      <c r="D117" t="s">
        <v>103</v>
      </c>
      <c r="E117" t="s">
        <v>15</v>
      </c>
      <c r="F117" s="5">
        <f>N117</f>
        <v>45802</v>
      </c>
      <c r="G117" s="6" t="str">
        <f>Q117</f>
        <v>Rooibos Latté</v>
      </c>
      <c r="H117" s="6" t="str">
        <f>S117</f>
        <v>12 oz</v>
      </c>
      <c r="J117" t="str" cm="1">
        <f t="array" ref="J117:L117">_xlfn.TEXTSPLIT(B117,{"++","/"})</f>
        <v>2025</v>
      </c>
      <c r="K117" t="str">
        <v>5</v>
      </c>
      <c r="L117" t="str">
        <v>25</v>
      </c>
      <c r="M117" s="7">
        <f>DATE(J117,K117,L117)</f>
        <v>45802</v>
      </c>
      <c r="N117">
        <f>IF(M117=9999,"???",M117)</f>
        <v>45802</v>
      </c>
      <c r="P117" t="str">
        <f>SUBSTITUTE(SUBSTITUTE(SUBSTITUTE(D117,"©"," "), "☐", " "), "§", " ")</f>
        <v xml:space="preserve"> Rooibos latté</v>
      </c>
      <c r="Q117" t="str">
        <f>PROPER(TRIM(CLEAN(P117)))</f>
        <v>Rooibos Latté</v>
      </c>
      <c r="S117" t="str">
        <f>SUBSTITUTE(E117,"ounce","oz")</f>
        <v>12 oz</v>
      </c>
    </row>
    <row r="118" spans="1:19" x14ac:dyDescent="0.35">
      <c r="A118">
        <v>428162</v>
      </c>
      <c r="B118" s="3" t="s">
        <v>11</v>
      </c>
      <c r="C118" s="4">
        <v>0.73260416666666672</v>
      </c>
      <c r="D118" t="s">
        <v>104</v>
      </c>
      <c r="E118" t="s">
        <v>15</v>
      </c>
      <c r="F118" s="5">
        <f>N118</f>
        <v>45802</v>
      </c>
      <c r="G118" s="6" t="str">
        <f>Q118</f>
        <v>French Press</v>
      </c>
      <c r="H118" s="6" t="str">
        <f>S118</f>
        <v>12 oz</v>
      </c>
      <c r="J118" t="str" cm="1">
        <f t="array" ref="J118:L118">_xlfn.TEXTSPLIT(B118,{"++","/"})</f>
        <v>2025</v>
      </c>
      <c r="K118" t="str">
        <v>5</v>
      </c>
      <c r="L118" t="str">
        <v>25</v>
      </c>
      <c r="M118" s="7">
        <f>DATE(J118,K118,L118)</f>
        <v>45802</v>
      </c>
      <c r="N118">
        <f>IF(M118=9999,"???",M118)</f>
        <v>45802</v>
      </c>
      <c r="P118" t="str">
        <f>SUBSTITUTE(SUBSTITUTE(SUBSTITUTE(D118,"©"," "), "☐", " "), "§", " ")</f>
        <v xml:space="preserve">  French press</v>
      </c>
      <c r="Q118" t="str">
        <f>PROPER(TRIM(CLEAN(P118)))</f>
        <v>French Press</v>
      </c>
      <c r="S118" t="str">
        <f>SUBSTITUTE(E118,"ounce","oz")</f>
        <v>12 oz</v>
      </c>
    </row>
    <row r="119" spans="1:19" x14ac:dyDescent="0.35">
      <c r="A119">
        <v>428163</v>
      </c>
      <c r="B119" s="3" t="s">
        <v>11</v>
      </c>
      <c r="C119" s="4">
        <v>0.73596064814814821</v>
      </c>
      <c r="D119" t="s">
        <v>105</v>
      </c>
      <c r="E119" t="s">
        <v>15</v>
      </c>
      <c r="F119" s="5">
        <f>N119</f>
        <v>45802</v>
      </c>
      <c r="G119" s="6" t="str">
        <f>Q119</f>
        <v>Rooibos Latté</v>
      </c>
      <c r="H119" s="6" t="str">
        <f>S119</f>
        <v>12 oz</v>
      </c>
      <c r="J119" t="str" cm="1">
        <f t="array" ref="J119:L119">_xlfn.TEXTSPLIT(B119,{"++","/"})</f>
        <v>2025</v>
      </c>
      <c r="K119" t="str">
        <v>5</v>
      </c>
      <c r="L119" t="str">
        <v>25</v>
      </c>
      <c r="M119" s="7">
        <f>DATE(J119,K119,L119)</f>
        <v>45802</v>
      </c>
      <c r="N119">
        <f>IF(M119=9999,"???",M119)</f>
        <v>45802</v>
      </c>
      <c r="P119" t="str">
        <f>SUBSTITUTE(SUBSTITUTE(SUBSTITUTE(D119,"©"," "), "☐", " "), "§", " ")</f>
        <v xml:space="preserve">   Rooibos latté</v>
      </c>
      <c r="Q119" t="str">
        <f>PROPER(TRIM(CLEAN(P119)))</f>
        <v>Rooibos Latté</v>
      </c>
      <c r="S119" t="str">
        <f>SUBSTITUTE(E119,"ounce","oz")</f>
        <v>12 oz</v>
      </c>
    </row>
    <row r="120" spans="1:19" x14ac:dyDescent="0.35">
      <c r="A120">
        <v>428165</v>
      </c>
      <c r="B120" s="3" t="s">
        <v>11</v>
      </c>
      <c r="C120" s="4">
        <v>0.74641203703703707</v>
      </c>
      <c r="D120" t="s">
        <v>91</v>
      </c>
      <c r="E120" t="s">
        <v>29</v>
      </c>
      <c r="F120" s="5">
        <f>N120</f>
        <v>45802</v>
      </c>
      <c r="G120" s="6" t="str">
        <f>Q120</f>
        <v>Café Latté</v>
      </c>
      <c r="H120" s="6" t="str">
        <f>S120</f>
        <v>12 oz</v>
      </c>
      <c r="J120" t="str" cm="1">
        <f t="array" ref="J120:L120">_xlfn.TEXTSPLIT(B120,{"++","/"})</f>
        <v>2025</v>
      </c>
      <c r="K120" t="str">
        <v>5</v>
      </c>
      <c r="L120" t="str">
        <v>25</v>
      </c>
      <c r="M120" s="7">
        <f>DATE(J120,K120,L120)</f>
        <v>45802</v>
      </c>
      <c r="N120">
        <f>IF(M120=9999,"???",M120)</f>
        <v>45802</v>
      </c>
      <c r="P120" t="str">
        <f>SUBSTITUTE(SUBSTITUTE(SUBSTITUTE(D120,"©"," "), "☐", " "), "§", " ")</f>
        <v>Café latté</v>
      </c>
      <c r="Q120" t="str">
        <f>PROPER(TRIM(CLEAN(P120)))</f>
        <v>Café Latté</v>
      </c>
      <c r="S120" t="str">
        <f>SUBSTITUTE(E120,"ounce","oz")</f>
        <v>12 oz</v>
      </c>
    </row>
    <row r="121" spans="1:19" x14ac:dyDescent="0.35">
      <c r="A121">
        <v>428166</v>
      </c>
      <c r="B121" s="3" t="s">
        <v>11</v>
      </c>
      <c r="C121" s="4">
        <v>0.74864583333333323</v>
      </c>
      <c r="D121" t="s">
        <v>106</v>
      </c>
      <c r="E121" t="s">
        <v>15</v>
      </c>
      <c r="F121" s="5">
        <f>N121</f>
        <v>45802</v>
      </c>
      <c r="G121" s="6" t="str">
        <f>Q121</f>
        <v>Iced Guillermo</v>
      </c>
      <c r="H121" s="6" t="str">
        <f>S121</f>
        <v>12 oz</v>
      </c>
      <c r="J121" t="str" cm="1">
        <f t="array" ref="J121:L121">_xlfn.TEXTSPLIT(B121,{"++","/"})</f>
        <v>2025</v>
      </c>
      <c r="K121" t="str">
        <v>5</v>
      </c>
      <c r="L121" t="str">
        <v>25</v>
      </c>
      <c r="M121" s="7">
        <f>DATE(J121,K121,L121)</f>
        <v>45802</v>
      </c>
      <c r="N121">
        <f>IF(M121=9999,"???",M121)</f>
        <v>45802</v>
      </c>
      <c r="P121" t="str">
        <f>SUBSTITUTE(SUBSTITUTE(SUBSTITUTE(D121,"©"," "), "☐", " "), "§", " ")</f>
        <v>Iced Guillermo</v>
      </c>
      <c r="Q121" t="str">
        <f>PROPER(TRIM(CLEAN(P121)))</f>
        <v>Iced Guillermo</v>
      </c>
      <c r="S121" t="str">
        <f>SUBSTITUTE(E121,"ounce","oz")</f>
        <v>12 oz</v>
      </c>
    </row>
    <row r="122" spans="1:19" x14ac:dyDescent="0.35">
      <c r="A122">
        <v>428168</v>
      </c>
      <c r="B122" s="3" t="s">
        <v>11</v>
      </c>
      <c r="C122" s="4">
        <v>0.75207175925925918</v>
      </c>
      <c r="D122" t="s">
        <v>107</v>
      </c>
      <c r="E122" t="s">
        <v>15</v>
      </c>
      <c r="F122" s="5">
        <f>N122</f>
        <v>45802</v>
      </c>
      <c r="G122" s="6" t="str">
        <f>Q122</f>
        <v>Café Cubano</v>
      </c>
      <c r="H122" s="6" t="str">
        <f>S122</f>
        <v>12 oz</v>
      </c>
      <c r="J122" t="str" cm="1">
        <f t="array" ref="J122:L122">_xlfn.TEXTSPLIT(B122,{"++","/"})</f>
        <v>2025</v>
      </c>
      <c r="K122" t="str">
        <v>5</v>
      </c>
      <c r="L122" t="str">
        <v>25</v>
      </c>
      <c r="M122" s="7">
        <f>DATE(J122,K122,L122)</f>
        <v>45802</v>
      </c>
      <c r="N122">
        <f>IF(M122=9999,"???",M122)</f>
        <v>45802</v>
      </c>
      <c r="P122" t="str">
        <f>SUBSTITUTE(SUBSTITUTE(SUBSTITUTE(D122,"©"," "), "☐", " "), "§", " ")</f>
        <v>Café Cubano</v>
      </c>
      <c r="Q122" t="str">
        <f>PROPER(TRIM(CLEAN(P122)))</f>
        <v>Café Cubano</v>
      </c>
      <c r="S122" t="str">
        <f>SUBSTITUTE(E122,"ounce","oz")</f>
        <v>12 oz</v>
      </c>
    </row>
    <row r="123" spans="1:19" x14ac:dyDescent="0.35">
      <c r="A123">
        <v>428169</v>
      </c>
      <c r="B123" s="3" t="s">
        <v>11</v>
      </c>
      <c r="C123" s="4">
        <v>0.75532407407407409</v>
      </c>
      <c r="D123" t="s">
        <v>59</v>
      </c>
      <c r="E123" t="s">
        <v>15</v>
      </c>
      <c r="F123" s="5">
        <f>N123</f>
        <v>45802</v>
      </c>
      <c r="G123" s="6" t="str">
        <f>Q123</f>
        <v>Pourover</v>
      </c>
      <c r="H123" s="6" t="str">
        <f>S123</f>
        <v>12 oz</v>
      </c>
      <c r="J123" t="str" cm="1">
        <f t="array" ref="J123:L123">_xlfn.TEXTSPLIT(B123,{"++","/"})</f>
        <v>2025</v>
      </c>
      <c r="K123" t="str">
        <v>5</v>
      </c>
      <c r="L123" t="str">
        <v>25</v>
      </c>
      <c r="M123" s="7">
        <f>DATE(J123,K123,L123)</f>
        <v>45802</v>
      </c>
      <c r="N123">
        <f>IF(M123=9999,"???",M123)</f>
        <v>45802</v>
      </c>
      <c r="P123" t="str">
        <f>SUBSTITUTE(SUBSTITUTE(SUBSTITUTE(D123,"©"," "), "☐", " "), "§", " ")</f>
        <v xml:space="preserve"> Pourover</v>
      </c>
      <c r="Q123" t="str">
        <f>PROPER(TRIM(CLEAN(P123)))</f>
        <v>Pourover</v>
      </c>
      <c r="S123" t="str">
        <f>SUBSTITUTE(E123,"ounce","oz")</f>
        <v>12 oz</v>
      </c>
    </row>
    <row r="124" spans="1:19" x14ac:dyDescent="0.35">
      <c r="A124">
        <v>428171</v>
      </c>
      <c r="B124" s="3" t="s">
        <v>11</v>
      </c>
      <c r="C124" s="4">
        <v>0.78297453703703712</v>
      </c>
      <c r="D124" t="s">
        <v>108</v>
      </c>
      <c r="E124" t="s">
        <v>15</v>
      </c>
      <c r="F124" s="5">
        <f>N124</f>
        <v>45802</v>
      </c>
      <c r="G124" s="6" t="str">
        <f>Q124</f>
        <v>Mango Lassi</v>
      </c>
      <c r="H124" s="6" t="str">
        <f>S124</f>
        <v>12 oz</v>
      </c>
      <c r="J124" t="str" cm="1">
        <f t="array" ref="J124:L124">_xlfn.TEXTSPLIT(B124,{"++","/"})</f>
        <v>2025</v>
      </c>
      <c r="K124" t="str">
        <v>5</v>
      </c>
      <c r="L124" t="str">
        <v>25</v>
      </c>
      <c r="M124" s="7">
        <f>DATE(J124,K124,L124)</f>
        <v>45802</v>
      </c>
      <c r="N124">
        <f>IF(M124=9999,"???",M124)</f>
        <v>45802</v>
      </c>
      <c r="P124" t="str">
        <f>SUBSTITUTE(SUBSTITUTE(SUBSTITUTE(D124,"©"," "), "☐", " "), "§", " ")</f>
        <v xml:space="preserve"> Mango lassi</v>
      </c>
      <c r="Q124" t="str">
        <f>PROPER(TRIM(CLEAN(P124)))</f>
        <v>Mango Lassi</v>
      </c>
      <c r="S124" t="str">
        <f>SUBSTITUTE(E124,"ounce","oz")</f>
        <v>12 oz</v>
      </c>
    </row>
    <row r="125" spans="1:19" x14ac:dyDescent="0.35">
      <c r="A125">
        <v>428172</v>
      </c>
      <c r="B125" s="3" t="s">
        <v>11</v>
      </c>
      <c r="C125" s="4">
        <v>0.79692129629629638</v>
      </c>
      <c r="D125" t="s">
        <v>91</v>
      </c>
      <c r="E125" t="s">
        <v>15</v>
      </c>
      <c r="F125" s="5">
        <f>N125</f>
        <v>45802</v>
      </c>
      <c r="G125" s="6" t="str">
        <f>Q125</f>
        <v>Café Latté</v>
      </c>
      <c r="H125" s="6" t="str">
        <f>S125</f>
        <v>12 oz</v>
      </c>
      <c r="J125" t="str" cm="1">
        <f t="array" ref="J125:L125">_xlfn.TEXTSPLIT(B125,{"++","/"})</f>
        <v>2025</v>
      </c>
      <c r="K125" t="str">
        <v>5</v>
      </c>
      <c r="L125" t="str">
        <v>25</v>
      </c>
      <c r="M125" s="7">
        <f>DATE(J125,K125,L125)</f>
        <v>45802</v>
      </c>
      <c r="N125">
        <f>IF(M125=9999,"???",M125)</f>
        <v>45802</v>
      </c>
      <c r="P125" t="str">
        <f>SUBSTITUTE(SUBSTITUTE(SUBSTITUTE(D125,"©"," "), "☐", " "), "§", " ")</f>
        <v>Café latté</v>
      </c>
      <c r="Q125" t="str">
        <f>PROPER(TRIM(CLEAN(P125)))</f>
        <v>Café Latté</v>
      </c>
      <c r="S125" t="str">
        <f>SUBSTITUTE(E125,"ounce","oz")</f>
        <v>12 oz</v>
      </c>
    </row>
    <row r="126" spans="1:19" x14ac:dyDescent="0.35">
      <c r="A126">
        <v>428174</v>
      </c>
      <c r="B126" s="3" t="s">
        <v>11</v>
      </c>
      <c r="C126" s="4">
        <v>0.80841435185185184</v>
      </c>
      <c r="D126" t="s">
        <v>109</v>
      </c>
      <c r="E126" t="s">
        <v>15</v>
      </c>
      <c r="F126" s="5">
        <f>N126</f>
        <v>45802</v>
      </c>
      <c r="G126" s="6" t="str">
        <f>Q126</f>
        <v>Café Latté</v>
      </c>
      <c r="H126" s="6" t="str">
        <f>S126</f>
        <v>12 oz</v>
      </c>
      <c r="J126" t="str" cm="1">
        <f t="array" ref="J126:L126">_xlfn.TEXTSPLIT(B126,{"++","/"})</f>
        <v>2025</v>
      </c>
      <c r="K126" t="str">
        <v>5</v>
      </c>
      <c r="L126" t="str">
        <v>25</v>
      </c>
      <c r="M126" s="7">
        <f>DATE(J126,K126,L126)</f>
        <v>45802</v>
      </c>
      <c r="N126">
        <f>IF(M126=9999,"???",M126)</f>
        <v>45802</v>
      </c>
      <c r="P126" t="str">
        <f>SUBSTITUTE(SUBSTITUTE(SUBSTITUTE(D126,"©"," "), "☐", " "), "§", " ")</f>
        <v xml:space="preserve">  Café latté </v>
      </c>
      <c r="Q126" t="str">
        <f>PROPER(TRIM(CLEAN(P126)))</f>
        <v>Café Latté</v>
      </c>
      <c r="S126" t="str">
        <f>SUBSTITUTE(E126,"ounce","oz")</f>
        <v>12 oz</v>
      </c>
    </row>
    <row r="127" spans="1:19" x14ac:dyDescent="0.35">
      <c r="A127">
        <v>428176</v>
      </c>
      <c r="B127" s="3" t="s">
        <v>11</v>
      </c>
      <c r="C127" s="4">
        <v>0.8367592592592592</v>
      </c>
      <c r="D127" t="s">
        <v>14</v>
      </c>
      <c r="E127" t="s">
        <v>15</v>
      </c>
      <c r="F127" s="5">
        <f>N127</f>
        <v>45802</v>
      </c>
      <c r="G127" s="6" t="str">
        <f>Q127</f>
        <v>French Press</v>
      </c>
      <c r="H127" s="6" t="str">
        <f>S127</f>
        <v>12 oz</v>
      </c>
      <c r="J127" t="str" cm="1">
        <f t="array" ref="J127:L127">_xlfn.TEXTSPLIT(B127,{"++","/"})</f>
        <v>2025</v>
      </c>
      <c r="K127" t="str">
        <v>5</v>
      </c>
      <c r="L127" t="str">
        <v>25</v>
      </c>
      <c r="M127" s="7">
        <f>DATE(J127,K127,L127)</f>
        <v>45802</v>
      </c>
      <c r="N127">
        <f>IF(M127=9999,"???",M127)</f>
        <v>45802</v>
      </c>
      <c r="P127" t="str">
        <f>SUBSTITUTE(SUBSTITUTE(SUBSTITUTE(D127,"©"," "), "☐", " "), "§", " ")</f>
        <v xml:space="preserve">French press </v>
      </c>
      <c r="Q127" t="str">
        <f>PROPER(TRIM(CLEAN(P127)))</f>
        <v>French Press</v>
      </c>
      <c r="S127" t="str">
        <f>SUBSTITUTE(E127,"ounce","oz")</f>
        <v>12 oz</v>
      </c>
    </row>
    <row r="128" spans="1:19" x14ac:dyDescent="0.35">
      <c r="A128">
        <v>428178</v>
      </c>
      <c r="B128" s="3" t="s">
        <v>11</v>
      </c>
      <c r="C128" s="4">
        <v>0.86383101851851851</v>
      </c>
      <c r="D128" t="s">
        <v>110</v>
      </c>
      <c r="E128" t="s">
        <v>15</v>
      </c>
      <c r="F128" s="5">
        <f>N128</f>
        <v>45802</v>
      </c>
      <c r="G128" s="6" t="str">
        <f>Q128</f>
        <v>Mango Lassi</v>
      </c>
      <c r="H128" s="6" t="str">
        <f>S128</f>
        <v>12 oz</v>
      </c>
      <c r="J128" t="str" cm="1">
        <f t="array" ref="J128:L128">_xlfn.TEXTSPLIT(B128,{"++","/"})</f>
        <v>2025</v>
      </c>
      <c r="K128" t="str">
        <v>5</v>
      </c>
      <c r="L128" t="str">
        <v>25</v>
      </c>
      <c r="M128" s="7">
        <f>DATE(J128,K128,L128)</f>
        <v>45802</v>
      </c>
      <c r="N128">
        <f>IF(M128=9999,"???",M128)</f>
        <v>45802</v>
      </c>
      <c r="P128" t="str">
        <f>SUBSTITUTE(SUBSTITUTE(SUBSTITUTE(D128,"©"," "), "☐", " "), "§", " ")</f>
        <v>Mango lassi</v>
      </c>
      <c r="Q128" t="str">
        <f>PROPER(TRIM(CLEAN(P128)))</f>
        <v>Mango Lassi</v>
      </c>
      <c r="S128" t="str">
        <f>SUBSTITUTE(E128,"ounce","oz")</f>
        <v>12 oz</v>
      </c>
    </row>
    <row r="129" spans="1:19" x14ac:dyDescent="0.35">
      <c r="A129">
        <v>428180</v>
      </c>
      <c r="B129" s="3" t="s">
        <v>11</v>
      </c>
      <c r="C129" s="4">
        <v>0.87768518518518523</v>
      </c>
      <c r="D129" t="s">
        <v>111</v>
      </c>
      <c r="E129" t="s">
        <v>13</v>
      </c>
      <c r="F129" s="5">
        <f>N129</f>
        <v>45802</v>
      </c>
      <c r="G129" s="6" t="str">
        <f>Q129</f>
        <v>Chocolate Croissant</v>
      </c>
      <c r="H129" s="6" t="str">
        <f>S129</f>
        <v/>
      </c>
      <c r="J129" t="str" cm="1">
        <f t="array" ref="J129:L129">_xlfn.TEXTSPLIT(B129,{"++","/"})</f>
        <v>2025</v>
      </c>
      <c r="K129" t="str">
        <v>5</v>
      </c>
      <c r="L129" t="str">
        <v>25</v>
      </c>
      <c r="M129" s="7">
        <f>DATE(J129,K129,L129)</f>
        <v>45802</v>
      </c>
      <c r="N129">
        <f>IF(M129=9999,"???",M129)</f>
        <v>45802</v>
      </c>
      <c r="P129" t="str">
        <f>SUBSTITUTE(SUBSTITUTE(SUBSTITUTE(D129,"©"," "), "☐", " "), "§", " ")</f>
        <v>Chocolate croissant</v>
      </c>
      <c r="Q129" t="str">
        <f>PROPER(TRIM(CLEAN(P129)))</f>
        <v>Chocolate Croissant</v>
      </c>
      <c r="S129" t="str">
        <f>SUBSTITUTE(E129,"ounce","oz")</f>
        <v/>
      </c>
    </row>
    <row r="130" spans="1:19" x14ac:dyDescent="0.35">
      <c r="A130">
        <v>428181</v>
      </c>
      <c r="B130" s="3" t="s">
        <v>112</v>
      </c>
      <c r="C130" s="4">
        <v>0.29444444444444451</v>
      </c>
      <c r="D130" t="s">
        <v>113</v>
      </c>
      <c r="E130" t="s">
        <v>13</v>
      </c>
      <c r="F130" s="5">
        <f>N130</f>
        <v>45803</v>
      </c>
      <c r="G130" s="6" t="str">
        <f>Q130</f>
        <v>Scone With Clotted Cream And Jam</v>
      </c>
      <c r="H130" s="6" t="str">
        <f>S130</f>
        <v/>
      </c>
      <c r="J130" t="str" cm="1">
        <f t="array" ref="J130:L130">_xlfn.TEXTSPLIT(B130,{"++","/"})</f>
        <v>2025</v>
      </c>
      <c r="K130" t="str">
        <v>5</v>
      </c>
      <c r="L130" t="str">
        <v>26</v>
      </c>
      <c r="M130" s="7">
        <f>DATE(J130,K130,L130)</f>
        <v>45803</v>
      </c>
      <c r="N130">
        <f>IF(M130=9999,"???",M130)</f>
        <v>45803</v>
      </c>
      <c r="P130" t="str">
        <f>SUBSTITUTE(SUBSTITUTE(SUBSTITUTE(D130,"©"," "), "☐", " "), "§", " ")</f>
        <v xml:space="preserve">Scone with clotted cream and jam </v>
      </c>
      <c r="Q130" t="str">
        <f>PROPER(TRIM(CLEAN(P130)))</f>
        <v>Scone With Clotted Cream And Jam</v>
      </c>
      <c r="S130" t="str">
        <f>SUBSTITUTE(E130,"ounce","oz")</f>
        <v/>
      </c>
    </row>
    <row r="131" spans="1:19" x14ac:dyDescent="0.35">
      <c r="A131">
        <v>428182</v>
      </c>
      <c r="B131" s="3" t="s">
        <v>112</v>
      </c>
      <c r="C131" s="4">
        <v>0.29796296296296299</v>
      </c>
      <c r="D131" t="s">
        <v>114</v>
      </c>
      <c r="E131" t="s">
        <v>29</v>
      </c>
      <c r="F131" s="5">
        <f>N131</f>
        <v>45803</v>
      </c>
      <c r="G131" s="6" t="str">
        <f>Q131</f>
        <v>Cappuccino</v>
      </c>
      <c r="H131" s="6" t="str">
        <f>S131</f>
        <v>12 oz</v>
      </c>
      <c r="J131" t="str" cm="1">
        <f t="array" ref="J131:L131">_xlfn.TEXTSPLIT(B131,{"++","/"})</f>
        <v>2025</v>
      </c>
      <c r="K131" t="str">
        <v>5</v>
      </c>
      <c r="L131" t="str">
        <v>26</v>
      </c>
      <c r="M131" s="7">
        <f>DATE(J131,K131,L131)</f>
        <v>45803</v>
      </c>
      <c r="N131">
        <f>IF(M131=9999,"???",M131)</f>
        <v>45803</v>
      </c>
      <c r="P131" t="str">
        <f>SUBSTITUTE(SUBSTITUTE(SUBSTITUTE(D131,"©"," "), "☐", " "), "§", " ")</f>
        <v xml:space="preserve"> Cappuccino</v>
      </c>
      <c r="Q131" t="str">
        <f>PROPER(TRIM(CLEAN(P131)))</f>
        <v>Cappuccino</v>
      </c>
      <c r="S131" t="str">
        <f>SUBSTITUTE(E131,"ounce","oz")</f>
        <v>12 oz</v>
      </c>
    </row>
    <row r="132" spans="1:19" x14ac:dyDescent="0.35">
      <c r="A132">
        <v>428184</v>
      </c>
      <c r="B132" s="3" t="s">
        <v>112</v>
      </c>
      <c r="C132" s="4">
        <v>0.30020833333333341</v>
      </c>
      <c r="D132" t="s">
        <v>115</v>
      </c>
      <c r="E132" t="s">
        <v>76</v>
      </c>
      <c r="F132" s="5">
        <f>N132</f>
        <v>45803</v>
      </c>
      <c r="G132" s="6" t="str">
        <f>Q132</f>
        <v>Moroccan Tea</v>
      </c>
      <c r="H132" s="6" t="str">
        <f>S132</f>
        <v>10 oz</v>
      </c>
      <c r="J132" t="str" cm="1">
        <f t="array" ref="J132:L132">_xlfn.TEXTSPLIT(B132,{"++","/"})</f>
        <v>2025</v>
      </c>
      <c r="K132" t="str">
        <v>5</v>
      </c>
      <c r="L132" t="str">
        <v>26</v>
      </c>
      <c r="M132" s="7">
        <f>DATE(J132,K132,L132)</f>
        <v>45803</v>
      </c>
      <c r="N132">
        <f>IF(M132=9999,"???",M132)</f>
        <v>45803</v>
      </c>
      <c r="P132" t="str">
        <f>SUBSTITUTE(SUBSTITUTE(SUBSTITUTE(D132,"©"," "), "☐", " "), "§", " ")</f>
        <v xml:space="preserve">Moroccan tea </v>
      </c>
      <c r="Q132" t="str">
        <f>PROPER(TRIM(CLEAN(P132)))</f>
        <v>Moroccan Tea</v>
      </c>
      <c r="S132" t="str">
        <f>SUBSTITUTE(E132,"ounce","oz")</f>
        <v>10 oz</v>
      </c>
    </row>
    <row r="133" spans="1:19" x14ac:dyDescent="0.35">
      <c r="A133">
        <v>428185</v>
      </c>
      <c r="B133" s="3" t="s">
        <v>112</v>
      </c>
      <c r="C133" s="4">
        <v>0.30291666666666672</v>
      </c>
      <c r="D133" t="s">
        <v>116</v>
      </c>
      <c r="E133" t="s">
        <v>13</v>
      </c>
      <c r="F133" s="5">
        <f>N133</f>
        <v>45803</v>
      </c>
      <c r="G133" s="6" t="str">
        <f>Q133</f>
        <v>Syrup</v>
      </c>
      <c r="H133" s="6" t="str">
        <f>S133</f>
        <v/>
      </c>
      <c r="J133" t="str" cm="1">
        <f t="array" ref="J133:L133">_xlfn.TEXTSPLIT(B133,{"++","/"})</f>
        <v>2025</v>
      </c>
      <c r="K133" t="str">
        <v>5</v>
      </c>
      <c r="L133" t="str">
        <v>26</v>
      </c>
      <c r="M133" s="7">
        <f>DATE(J133,K133,L133)</f>
        <v>45803</v>
      </c>
      <c r="N133">
        <f>IF(M133=9999,"???",M133)</f>
        <v>45803</v>
      </c>
      <c r="P133" t="str">
        <f>SUBSTITUTE(SUBSTITUTE(SUBSTITUTE(D133,"©"," "), "☐", " "), "§", " ")</f>
        <v xml:space="preserve">   Syrup</v>
      </c>
      <c r="Q133" t="str">
        <f>PROPER(TRIM(CLEAN(P133)))</f>
        <v>Syrup</v>
      </c>
      <c r="S133" t="str">
        <f>SUBSTITUTE(E133,"ounce","oz")</f>
        <v/>
      </c>
    </row>
    <row r="134" spans="1:19" x14ac:dyDescent="0.35">
      <c r="A134">
        <v>428187</v>
      </c>
      <c r="B134" s="3" t="s">
        <v>112</v>
      </c>
      <c r="C134" s="4">
        <v>0.30833333333333335</v>
      </c>
      <c r="D134" t="s">
        <v>22</v>
      </c>
      <c r="E134" t="s">
        <v>15</v>
      </c>
      <c r="F134" s="5">
        <f>N134</f>
        <v>45803</v>
      </c>
      <c r="G134" s="6" t="str">
        <f>Q134</f>
        <v>French Press</v>
      </c>
      <c r="H134" s="6" t="str">
        <f>S134</f>
        <v>12 oz</v>
      </c>
      <c r="J134" t="str" cm="1">
        <f t="array" ref="J134:L134">_xlfn.TEXTSPLIT(B134,{"++","/"})</f>
        <v>2025</v>
      </c>
      <c r="K134" t="str">
        <v>5</v>
      </c>
      <c r="L134" t="str">
        <v>26</v>
      </c>
      <c r="M134" s="7">
        <f>DATE(J134,K134,L134)</f>
        <v>45803</v>
      </c>
      <c r="N134">
        <f>IF(M134=9999,"???",M134)</f>
        <v>45803</v>
      </c>
      <c r="P134" t="str">
        <f>SUBSTITUTE(SUBSTITUTE(SUBSTITUTE(D134,"©"," "), "☐", " "), "§", " ")</f>
        <v xml:space="preserve"> French press</v>
      </c>
      <c r="Q134" t="str">
        <f>PROPER(TRIM(CLEAN(P134)))</f>
        <v>French Press</v>
      </c>
      <c r="S134" t="str">
        <f>SUBSTITUTE(E134,"ounce","oz")</f>
        <v>12 oz</v>
      </c>
    </row>
    <row r="135" spans="1:19" x14ac:dyDescent="0.35">
      <c r="A135">
        <v>428188</v>
      </c>
      <c r="B135" s="3" t="s">
        <v>112</v>
      </c>
      <c r="C135" s="4">
        <v>0.3113773148148149</v>
      </c>
      <c r="D135" t="s">
        <v>53</v>
      </c>
      <c r="E135" t="s">
        <v>15</v>
      </c>
      <c r="F135" s="5">
        <f>N135</f>
        <v>45803</v>
      </c>
      <c r="G135" s="6" t="str">
        <f>Q135</f>
        <v>French Press</v>
      </c>
      <c r="H135" s="6" t="str">
        <f>S135</f>
        <v>12 oz</v>
      </c>
      <c r="J135" t="str" cm="1">
        <f t="array" ref="J135:L135">_xlfn.TEXTSPLIT(B135,{"++","/"})</f>
        <v>2025</v>
      </c>
      <c r="K135" t="str">
        <v>5</v>
      </c>
      <c r="L135" t="str">
        <v>26</v>
      </c>
      <c r="M135" s="7">
        <f>DATE(J135,K135,L135)</f>
        <v>45803</v>
      </c>
      <c r="N135">
        <f>IF(M135=9999,"???",M135)</f>
        <v>45803</v>
      </c>
      <c r="P135" t="str">
        <f>SUBSTITUTE(SUBSTITUTE(SUBSTITUTE(D135,"©"," "), "☐", " "), "§", " ")</f>
        <v xml:space="preserve">   French press</v>
      </c>
      <c r="Q135" t="str">
        <f>PROPER(TRIM(CLEAN(P135)))</f>
        <v>French Press</v>
      </c>
      <c r="S135" t="str">
        <f>SUBSTITUTE(E135,"ounce","oz")</f>
        <v>12 oz</v>
      </c>
    </row>
    <row r="136" spans="1:19" x14ac:dyDescent="0.35">
      <c r="A136">
        <v>428190</v>
      </c>
      <c r="B136" s="3" t="s">
        <v>112</v>
      </c>
      <c r="C136" s="4">
        <v>0.31812499999999999</v>
      </c>
      <c r="D136" t="s">
        <v>117</v>
      </c>
      <c r="E136" t="s">
        <v>15</v>
      </c>
      <c r="F136" s="5">
        <f>N136</f>
        <v>45803</v>
      </c>
      <c r="G136" s="6" t="str">
        <f>Q136</f>
        <v>French Press</v>
      </c>
      <c r="H136" s="6" t="str">
        <f>S136</f>
        <v>12 oz</v>
      </c>
      <c r="J136" t="str" cm="1">
        <f t="array" ref="J136:L136">_xlfn.TEXTSPLIT(B136,{"++","/"})</f>
        <v>2025</v>
      </c>
      <c r="K136" t="str">
        <v>5</v>
      </c>
      <c r="L136" t="str">
        <v>26</v>
      </c>
      <c r="M136" s="7">
        <f>DATE(J136,K136,L136)</f>
        <v>45803</v>
      </c>
      <c r="N136">
        <f>IF(M136=9999,"???",M136)</f>
        <v>45803</v>
      </c>
      <c r="P136" t="str">
        <f>SUBSTITUTE(SUBSTITUTE(SUBSTITUTE(D136,"©"," "), "☐", " "), "§", " ")</f>
        <v xml:space="preserve"> French press</v>
      </c>
      <c r="Q136" t="str">
        <f>PROPER(TRIM(CLEAN(P136)))</f>
        <v>French Press</v>
      </c>
      <c r="S136" t="str">
        <f>SUBSTITUTE(E136,"ounce","oz")</f>
        <v>12 oz</v>
      </c>
    </row>
    <row r="137" spans="1:19" x14ac:dyDescent="0.35">
      <c r="A137">
        <v>428191</v>
      </c>
      <c r="B137" s="3" t="s">
        <v>112</v>
      </c>
      <c r="C137" s="4">
        <v>0.32820601851851849</v>
      </c>
      <c r="D137" t="s">
        <v>71</v>
      </c>
      <c r="E137" t="s">
        <v>13</v>
      </c>
      <c r="F137" s="5">
        <f>N137</f>
        <v>45803</v>
      </c>
      <c r="G137" s="6" t="str">
        <f>Q137</f>
        <v>Syrup</v>
      </c>
      <c r="H137" s="6" t="str">
        <f>S137</f>
        <v/>
      </c>
      <c r="J137" t="str" cm="1">
        <f t="array" ref="J137:L137">_xlfn.TEXTSPLIT(B137,{"++","/"})</f>
        <v>2025</v>
      </c>
      <c r="K137" t="str">
        <v>5</v>
      </c>
      <c r="L137" t="str">
        <v>26</v>
      </c>
      <c r="M137" s="7">
        <f>DATE(J137,K137,L137)</f>
        <v>45803</v>
      </c>
      <c r="N137">
        <f>IF(M137=9999,"???",M137)</f>
        <v>45803</v>
      </c>
      <c r="P137" t="str">
        <f>SUBSTITUTE(SUBSTITUTE(SUBSTITUTE(D137,"©"," "), "☐", " "), "§", " ")</f>
        <v xml:space="preserve">   Syrup</v>
      </c>
      <c r="Q137" t="str">
        <f>PROPER(TRIM(CLEAN(P137)))</f>
        <v>Syrup</v>
      </c>
      <c r="S137" t="str">
        <f>SUBSTITUTE(E137,"ounce","oz")</f>
        <v/>
      </c>
    </row>
    <row r="138" spans="1:19" x14ac:dyDescent="0.35">
      <c r="A138">
        <v>428193</v>
      </c>
      <c r="B138" s="3" t="s">
        <v>112</v>
      </c>
      <c r="C138" s="4">
        <v>0.33756944444444437</v>
      </c>
      <c r="D138" t="s">
        <v>118</v>
      </c>
      <c r="E138" t="s">
        <v>13</v>
      </c>
      <c r="F138" s="5">
        <f>N138</f>
        <v>45803</v>
      </c>
      <c r="G138" s="6" t="str">
        <f>Q138</f>
        <v>Extra Shot</v>
      </c>
      <c r="H138" s="6" t="str">
        <f>S138</f>
        <v/>
      </c>
      <c r="J138" t="str" cm="1">
        <f t="array" ref="J138:L138">_xlfn.TEXTSPLIT(B138,{"++","/"})</f>
        <v>2025</v>
      </c>
      <c r="K138" t="str">
        <v>5</v>
      </c>
      <c r="L138" t="str">
        <v>26</v>
      </c>
      <c r="M138" s="7">
        <f>DATE(J138,K138,L138)</f>
        <v>45803</v>
      </c>
      <c r="N138">
        <f>IF(M138=9999,"???",M138)</f>
        <v>45803</v>
      </c>
      <c r="P138" t="str">
        <f>SUBSTITUTE(SUBSTITUTE(SUBSTITUTE(D138,"©"," "), "☐", " "), "§", " ")</f>
        <v xml:space="preserve">  Extra shot</v>
      </c>
      <c r="Q138" t="str">
        <f>PROPER(TRIM(CLEAN(P138)))</f>
        <v>Extra Shot</v>
      </c>
      <c r="S138" t="str">
        <f>SUBSTITUTE(E138,"ounce","oz")</f>
        <v/>
      </c>
    </row>
    <row r="139" spans="1:19" x14ac:dyDescent="0.35">
      <c r="A139">
        <v>428194</v>
      </c>
      <c r="B139" s="3" t="s">
        <v>112</v>
      </c>
      <c r="C139" s="4">
        <v>0.34589120370370363</v>
      </c>
      <c r="D139" t="s">
        <v>19</v>
      </c>
      <c r="E139" t="s">
        <v>13</v>
      </c>
      <c r="F139" s="5">
        <f>N139</f>
        <v>45803</v>
      </c>
      <c r="G139" s="6" t="str">
        <f>Q139</f>
        <v>Scone With Clotted Cream And Jam</v>
      </c>
      <c r="H139" s="6" t="str">
        <f>S139</f>
        <v/>
      </c>
      <c r="J139" t="str" cm="1">
        <f t="array" ref="J139:L139">_xlfn.TEXTSPLIT(B139,{"++","/"})</f>
        <v>2025</v>
      </c>
      <c r="K139" t="str">
        <v>5</v>
      </c>
      <c r="L139" t="str">
        <v>26</v>
      </c>
      <c r="M139" s="7">
        <f>DATE(J139,K139,L139)</f>
        <v>45803</v>
      </c>
      <c r="N139">
        <f>IF(M139=9999,"???",M139)</f>
        <v>45803</v>
      </c>
      <c r="P139" t="str">
        <f>SUBSTITUTE(SUBSTITUTE(SUBSTITUTE(D139,"©"," "), "☐", " "), "§", " ")</f>
        <v>Scone with clotted cream and jam</v>
      </c>
      <c r="Q139" t="str">
        <f>PROPER(TRIM(CLEAN(P139)))</f>
        <v>Scone With Clotted Cream And Jam</v>
      </c>
      <c r="S139" t="str">
        <f>SUBSTITUTE(E139,"ounce","oz")</f>
        <v/>
      </c>
    </row>
    <row r="140" spans="1:19" x14ac:dyDescent="0.35">
      <c r="A140">
        <v>428195</v>
      </c>
      <c r="B140" s="3" t="s">
        <v>112</v>
      </c>
      <c r="C140" s="4">
        <v>0.35199074074074077</v>
      </c>
      <c r="D140" t="s">
        <v>36</v>
      </c>
      <c r="E140" t="s">
        <v>15</v>
      </c>
      <c r="F140" s="5">
        <f>N140</f>
        <v>45803</v>
      </c>
      <c r="G140" s="6" t="str">
        <f>Q140</f>
        <v>Frappé</v>
      </c>
      <c r="H140" s="6" t="str">
        <f>S140</f>
        <v>12 oz</v>
      </c>
      <c r="J140" t="str" cm="1">
        <f t="array" ref="J140:L140">_xlfn.TEXTSPLIT(B140,{"++","/"})</f>
        <v>2025</v>
      </c>
      <c r="K140" t="str">
        <v>5</v>
      </c>
      <c r="L140" t="str">
        <v>26</v>
      </c>
      <c r="M140" s="7">
        <f>DATE(J140,K140,L140)</f>
        <v>45803</v>
      </c>
      <c r="N140">
        <f>IF(M140=9999,"???",M140)</f>
        <v>45803</v>
      </c>
      <c r="P140" t="str">
        <f>SUBSTITUTE(SUBSTITUTE(SUBSTITUTE(D140,"©"," "), "☐", " "), "§", " ")</f>
        <v xml:space="preserve"> Frappé</v>
      </c>
      <c r="Q140" t="str">
        <f>PROPER(TRIM(CLEAN(P140)))</f>
        <v>Frappé</v>
      </c>
      <c r="S140" t="str">
        <f>SUBSTITUTE(E140,"ounce","oz")</f>
        <v>12 oz</v>
      </c>
    </row>
    <row r="141" spans="1:19" x14ac:dyDescent="0.35">
      <c r="A141">
        <v>428196</v>
      </c>
      <c r="B141" s="3" t="s">
        <v>112</v>
      </c>
      <c r="C141" s="4">
        <v>0.35530092592592588</v>
      </c>
      <c r="D141" t="s">
        <v>119</v>
      </c>
      <c r="E141" t="s">
        <v>15</v>
      </c>
      <c r="F141" s="5">
        <f>N141</f>
        <v>45803</v>
      </c>
      <c r="G141" s="6" t="str">
        <f>Q141</f>
        <v>Café Cubano</v>
      </c>
      <c r="H141" s="6" t="str">
        <f>S141</f>
        <v>12 oz</v>
      </c>
      <c r="J141" t="str" cm="1">
        <f t="array" ref="J141:L141">_xlfn.TEXTSPLIT(B141,{"++","/"})</f>
        <v>2025</v>
      </c>
      <c r="K141" t="str">
        <v>5</v>
      </c>
      <c r="L141" t="str">
        <v>26</v>
      </c>
      <c r="M141" s="7">
        <f>DATE(J141,K141,L141)</f>
        <v>45803</v>
      </c>
      <c r="N141">
        <f>IF(M141=9999,"???",M141)</f>
        <v>45803</v>
      </c>
      <c r="P141" t="str">
        <f>SUBSTITUTE(SUBSTITUTE(SUBSTITUTE(D141,"©"," "), "☐", " "), "§", " ")</f>
        <v xml:space="preserve"> Café Cubano</v>
      </c>
      <c r="Q141" t="str">
        <f>PROPER(TRIM(CLEAN(P141)))</f>
        <v>Café Cubano</v>
      </c>
      <c r="S141" t="str">
        <f>SUBSTITUTE(E141,"ounce","oz")</f>
        <v>12 oz</v>
      </c>
    </row>
    <row r="142" spans="1:19" x14ac:dyDescent="0.35">
      <c r="A142">
        <v>428198</v>
      </c>
      <c r="B142" s="3" t="s">
        <v>112</v>
      </c>
      <c r="C142" s="4">
        <v>0.357951388888889</v>
      </c>
      <c r="D142" t="s">
        <v>21</v>
      </c>
      <c r="E142" t="s">
        <v>29</v>
      </c>
      <c r="F142" s="5">
        <f>N142</f>
        <v>45803</v>
      </c>
      <c r="G142" s="6" t="str">
        <f>Q142</f>
        <v>Pourover</v>
      </c>
      <c r="H142" s="6" t="str">
        <f>S142</f>
        <v>12 oz</v>
      </c>
      <c r="J142" t="str" cm="1">
        <f t="array" ref="J142:L142">_xlfn.TEXTSPLIT(B142,{"++","/"})</f>
        <v>2025</v>
      </c>
      <c r="K142" t="str">
        <v>5</v>
      </c>
      <c r="L142" t="str">
        <v>26</v>
      </c>
      <c r="M142" s="7">
        <f>DATE(J142,K142,L142)</f>
        <v>45803</v>
      </c>
      <c r="N142">
        <f>IF(M142=9999,"???",M142)</f>
        <v>45803</v>
      </c>
      <c r="P142" t="str">
        <f>SUBSTITUTE(SUBSTITUTE(SUBSTITUTE(D142,"©"," "), "☐", " "), "§", " ")</f>
        <v>Pourover</v>
      </c>
      <c r="Q142" t="str">
        <f>PROPER(TRIM(CLEAN(P142)))</f>
        <v>Pourover</v>
      </c>
      <c r="S142" t="str">
        <f>SUBSTITUTE(E142,"ounce","oz")</f>
        <v>12 oz</v>
      </c>
    </row>
    <row r="143" spans="1:19" x14ac:dyDescent="0.35">
      <c r="A143">
        <v>428199</v>
      </c>
      <c r="B143" s="3" t="s">
        <v>112</v>
      </c>
      <c r="C143" s="4">
        <v>0.35909722222222218</v>
      </c>
      <c r="D143" t="s">
        <v>28</v>
      </c>
      <c r="E143" t="s">
        <v>13</v>
      </c>
      <c r="F143" s="5">
        <f>N143</f>
        <v>45803</v>
      </c>
      <c r="G143" s="6" t="str">
        <f>Q143</f>
        <v>Cinnamon Roll</v>
      </c>
      <c r="H143" s="6" t="str">
        <f>S143</f>
        <v/>
      </c>
      <c r="J143" t="str" cm="1">
        <f t="array" ref="J143:L143">_xlfn.TEXTSPLIT(B143,{"++","/"})</f>
        <v>2025</v>
      </c>
      <c r="K143" t="str">
        <v>5</v>
      </c>
      <c r="L143" t="str">
        <v>26</v>
      </c>
      <c r="M143" s="7">
        <f>DATE(J143,K143,L143)</f>
        <v>45803</v>
      </c>
      <c r="N143">
        <f>IF(M143=9999,"???",M143)</f>
        <v>45803</v>
      </c>
      <c r="P143" t="str">
        <f>SUBSTITUTE(SUBSTITUTE(SUBSTITUTE(D143,"©"," "), "☐", " "), "§", " ")</f>
        <v>Cinnamon roll</v>
      </c>
      <c r="Q143" t="str">
        <f>PROPER(TRIM(CLEAN(P143)))</f>
        <v>Cinnamon Roll</v>
      </c>
      <c r="S143" t="str">
        <f>SUBSTITUTE(E143,"ounce","oz")</f>
        <v/>
      </c>
    </row>
    <row r="144" spans="1:19" x14ac:dyDescent="0.35">
      <c r="A144">
        <v>428200</v>
      </c>
      <c r="B144" s="3" t="s">
        <v>112</v>
      </c>
      <c r="C144" s="4">
        <v>0.36047453703703702</v>
      </c>
      <c r="D144" t="s">
        <v>102</v>
      </c>
      <c r="E144" t="s">
        <v>13</v>
      </c>
      <c r="F144" s="5">
        <f>N144</f>
        <v>45803</v>
      </c>
      <c r="G144" s="6" t="str">
        <f>Q144</f>
        <v>Cinnamon Roll</v>
      </c>
      <c r="H144" s="6" t="str">
        <f>S144</f>
        <v/>
      </c>
      <c r="J144" t="str" cm="1">
        <f t="array" ref="J144:L144">_xlfn.TEXTSPLIT(B144,{"++","/"})</f>
        <v>2025</v>
      </c>
      <c r="K144" t="str">
        <v>5</v>
      </c>
      <c r="L144" t="str">
        <v>26</v>
      </c>
      <c r="M144" s="7">
        <f>DATE(J144,K144,L144)</f>
        <v>45803</v>
      </c>
      <c r="N144">
        <f>IF(M144=9999,"???",M144)</f>
        <v>45803</v>
      </c>
      <c r="P144" t="str">
        <f>SUBSTITUTE(SUBSTITUTE(SUBSTITUTE(D144,"©"," "), "☐", " "), "§", " ")</f>
        <v>Cinnamon roll</v>
      </c>
      <c r="Q144" t="str">
        <f>PROPER(TRIM(CLEAN(P144)))</f>
        <v>Cinnamon Roll</v>
      </c>
      <c r="S144" t="str">
        <f>SUBSTITUTE(E144,"ounce","oz")</f>
        <v/>
      </c>
    </row>
    <row r="145" spans="1:19" x14ac:dyDescent="0.35">
      <c r="A145">
        <v>428200</v>
      </c>
      <c r="B145" s="3" t="s">
        <v>112</v>
      </c>
      <c r="C145" s="4">
        <v>0.36047453703703702</v>
      </c>
      <c r="D145" t="s">
        <v>120</v>
      </c>
      <c r="E145" t="s">
        <v>15</v>
      </c>
      <c r="F145" s="5">
        <f>N145</f>
        <v>45803</v>
      </c>
      <c r="G145" s="6" t="str">
        <f>Q145</f>
        <v>Drip Coffee</v>
      </c>
      <c r="H145" s="6" t="str">
        <f>S145</f>
        <v>12 oz</v>
      </c>
      <c r="J145" t="str" cm="1">
        <f t="array" ref="J145:L145">_xlfn.TEXTSPLIT(B145,{"++","/"})</f>
        <v>2025</v>
      </c>
      <c r="K145" t="str">
        <v>5</v>
      </c>
      <c r="L145" t="str">
        <v>26</v>
      </c>
      <c r="M145" s="7">
        <f>DATE(J145,K145,L145)</f>
        <v>45803</v>
      </c>
      <c r="N145">
        <f>IF(M145=9999,"???",M145)</f>
        <v>45803</v>
      </c>
      <c r="P145" t="str">
        <f>SUBSTITUTE(SUBSTITUTE(SUBSTITUTE(D145,"©"," "), "☐", " "), "§", " ")</f>
        <v xml:space="preserve"> Drip coffee</v>
      </c>
      <c r="Q145" t="str">
        <f>PROPER(TRIM(CLEAN(P145)))</f>
        <v>Drip Coffee</v>
      </c>
      <c r="S145" t="str">
        <f>SUBSTITUTE(E145,"ounce","oz")</f>
        <v>12 oz</v>
      </c>
    </row>
    <row r="146" spans="1:19" x14ac:dyDescent="0.35">
      <c r="A146">
        <v>428201</v>
      </c>
      <c r="B146" s="3" t="s">
        <v>112</v>
      </c>
      <c r="C146" s="4">
        <v>0.36179398148148145</v>
      </c>
      <c r="D146" t="s">
        <v>17</v>
      </c>
      <c r="E146" t="s">
        <v>15</v>
      </c>
      <c r="F146" s="5">
        <f>N146</f>
        <v>45803</v>
      </c>
      <c r="G146" s="6" t="str">
        <f>Q146</f>
        <v>French Press</v>
      </c>
      <c r="H146" s="6" t="str">
        <f>S146</f>
        <v>12 oz</v>
      </c>
      <c r="J146" t="str" cm="1">
        <f t="array" ref="J146:L146">_xlfn.TEXTSPLIT(B146,{"++","/"})</f>
        <v>2025</v>
      </c>
      <c r="K146" t="str">
        <v>5</v>
      </c>
      <c r="L146" t="str">
        <v>26</v>
      </c>
      <c r="M146" s="7">
        <f>DATE(J146,K146,L146)</f>
        <v>45803</v>
      </c>
      <c r="N146">
        <f>IF(M146=9999,"???",M146)</f>
        <v>45803</v>
      </c>
      <c r="P146" t="str">
        <f>SUBSTITUTE(SUBSTITUTE(SUBSTITUTE(D146,"©"," "), "☐", " "), "§", " ")</f>
        <v xml:space="preserve"> French press</v>
      </c>
      <c r="Q146" t="str">
        <f>PROPER(TRIM(CLEAN(P146)))</f>
        <v>French Press</v>
      </c>
      <c r="S146" t="str">
        <f>SUBSTITUTE(E146,"ounce","oz")</f>
        <v>12 oz</v>
      </c>
    </row>
    <row r="147" spans="1:19" x14ac:dyDescent="0.35">
      <c r="A147">
        <v>428203</v>
      </c>
      <c r="B147" s="3" t="s">
        <v>112</v>
      </c>
      <c r="C147" s="4">
        <v>0.36356481481481473</v>
      </c>
      <c r="D147" t="s">
        <v>121</v>
      </c>
      <c r="E147" t="s">
        <v>13</v>
      </c>
      <c r="F147" s="5">
        <f>N147</f>
        <v>45803</v>
      </c>
      <c r="G147" s="6" t="str">
        <f>Q147</f>
        <v>Cinnamon Roll</v>
      </c>
      <c r="H147" s="6" t="str">
        <f>S147</f>
        <v/>
      </c>
      <c r="J147" t="str" cm="1">
        <f t="array" ref="J147:L147">_xlfn.TEXTSPLIT(B147,{"++","/"})</f>
        <v>2025</v>
      </c>
      <c r="K147" t="str">
        <v>5</v>
      </c>
      <c r="L147" t="str">
        <v>26</v>
      </c>
      <c r="M147" s="7">
        <f>DATE(J147,K147,L147)</f>
        <v>45803</v>
      </c>
      <c r="N147">
        <f>IF(M147=9999,"???",M147)</f>
        <v>45803</v>
      </c>
      <c r="P147" t="str">
        <f>SUBSTITUTE(SUBSTITUTE(SUBSTITUTE(D147,"©"," "), "☐", " "), "§", " ")</f>
        <v xml:space="preserve"> Cinnamon roll</v>
      </c>
      <c r="Q147" t="str">
        <f>PROPER(TRIM(CLEAN(P147)))</f>
        <v>Cinnamon Roll</v>
      </c>
      <c r="S147" t="str">
        <f>SUBSTITUTE(E147,"ounce","oz")</f>
        <v/>
      </c>
    </row>
    <row r="148" spans="1:19" x14ac:dyDescent="0.35">
      <c r="A148">
        <v>428204</v>
      </c>
      <c r="B148" s="3" t="s">
        <v>112</v>
      </c>
      <c r="C148" s="4">
        <v>0.3637731481481481</v>
      </c>
      <c r="D148" t="s">
        <v>122</v>
      </c>
      <c r="E148" t="s">
        <v>15</v>
      </c>
      <c r="F148" s="5">
        <f>N148</f>
        <v>45803</v>
      </c>
      <c r="G148" s="6" t="str">
        <f>Q148</f>
        <v>French Press</v>
      </c>
      <c r="H148" s="6" t="str">
        <f>S148</f>
        <v>12 oz</v>
      </c>
      <c r="J148" t="str" cm="1">
        <f t="array" ref="J148:L148">_xlfn.TEXTSPLIT(B148,{"++","/"})</f>
        <v>2025</v>
      </c>
      <c r="K148" t="str">
        <v>5</v>
      </c>
      <c r="L148" t="str">
        <v>26</v>
      </c>
      <c r="M148" s="7">
        <f>DATE(J148,K148,L148)</f>
        <v>45803</v>
      </c>
      <c r="N148">
        <f>IF(M148=9999,"???",M148)</f>
        <v>45803</v>
      </c>
      <c r="P148" t="str">
        <f>SUBSTITUTE(SUBSTITUTE(SUBSTITUTE(D148,"©"," "), "☐", " "), "§", " ")</f>
        <v xml:space="preserve">   French press</v>
      </c>
      <c r="Q148" t="str">
        <f>PROPER(TRIM(CLEAN(P148)))</f>
        <v>French Press</v>
      </c>
      <c r="S148" t="str">
        <f>SUBSTITUTE(E148,"ounce","oz")</f>
        <v>12 oz</v>
      </c>
    </row>
    <row r="149" spans="1:19" x14ac:dyDescent="0.35">
      <c r="A149">
        <v>428206</v>
      </c>
      <c r="B149" s="3" t="s">
        <v>112</v>
      </c>
      <c r="C149" s="4">
        <v>0.3669675925925926</v>
      </c>
      <c r="D149" t="s">
        <v>123</v>
      </c>
      <c r="E149" t="s">
        <v>13</v>
      </c>
      <c r="F149" s="5">
        <f>N149</f>
        <v>45803</v>
      </c>
      <c r="G149" s="6" t="str">
        <f>Q149</f>
        <v>Apricot Danish</v>
      </c>
      <c r="H149" s="6" t="str">
        <f>S149</f>
        <v/>
      </c>
      <c r="J149" t="str" cm="1">
        <f t="array" ref="J149:L149">_xlfn.TEXTSPLIT(B149,{"++","/"})</f>
        <v>2025</v>
      </c>
      <c r="K149" t="str">
        <v>5</v>
      </c>
      <c r="L149" t="str">
        <v>26</v>
      </c>
      <c r="M149" s="7">
        <f>DATE(J149,K149,L149)</f>
        <v>45803</v>
      </c>
      <c r="N149">
        <f>IF(M149=9999,"???",M149)</f>
        <v>45803</v>
      </c>
      <c r="P149" t="str">
        <f>SUBSTITUTE(SUBSTITUTE(SUBSTITUTE(D149,"©"," "), "☐", " "), "§", " ")</f>
        <v xml:space="preserve"> Apricot danish</v>
      </c>
      <c r="Q149" t="str">
        <f>PROPER(TRIM(CLEAN(P149)))</f>
        <v>Apricot Danish</v>
      </c>
      <c r="S149" t="str">
        <f>SUBSTITUTE(E149,"ounce","oz")</f>
        <v/>
      </c>
    </row>
    <row r="150" spans="1:19" x14ac:dyDescent="0.35">
      <c r="A150">
        <v>428207</v>
      </c>
      <c r="B150" s="3" t="s">
        <v>112</v>
      </c>
      <c r="C150" s="4">
        <v>0.36969907407407399</v>
      </c>
      <c r="D150" t="s">
        <v>124</v>
      </c>
      <c r="E150" t="s">
        <v>15</v>
      </c>
      <c r="F150" s="5">
        <f>N150</f>
        <v>45803</v>
      </c>
      <c r="G150" s="6" t="str">
        <f>Q150</f>
        <v>Drip Coffee</v>
      </c>
      <c r="H150" s="6" t="str">
        <f>S150</f>
        <v>12 oz</v>
      </c>
      <c r="J150" t="str" cm="1">
        <f t="array" ref="J150:L150">_xlfn.TEXTSPLIT(B150,{"++","/"})</f>
        <v>2025</v>
      </c>
      <c r="K150" t="str">
        <v>5</v>
      </c>
      <c r="L150" t="str">
        <v>26</v>
      </c>
      <c r="M150" s="7">
        <f>DATE(J150,K150,L150)</f>
        <v>45803</v>
      </c>
      <c r="N150">
        <f>IF(M150=9999,"???",M150)</f>
        <v>45803</v>
      </c>
      <c r="P150" t="str">
        <f>SUBSTITUTE(SUBSTITUTE(SUBSTITUTE(D150,"©"," "), "☐", " "), "§", " ")</f>
        <v xml:space="preserve">   Drip coffee</v>
      </c>
      <c r="Q150" t="str">
        <f>PROPER(TRIM(CLEAN(P150)))</f>
        <v>Drip Coffee</v>
      </c>
      <c r="S150" t="str">
        <f>SUBSTITUTE(E150,"ounce","oz")</f>
        <v>12 oz</v>
      </c>
    </row>
    <row r="151" spans="1:19" x14ac:dyDescent="0.35">
      <c r="A151">
        <v>428209</v>
      </c>
      <c r="B151" s="3" t="s">
        <v>112</v>
      </c>
      <c r="C151" s="4">
        <v>0.37332175925925926</v>
      </c>
      <c r="D151" t="s">
        <v>84</v>
      </c>
      <c r="E151" t="s">
        <v>15</v>
      </c>
      <c r="F151" s="5">
        <f>N151</f>
        <v>45803</v>
      </c>
      <c r="G151" s="6" t="str">
        <f>Q151</f>
        <v>Pourover</v>
      </c>
      <c r="H151" s="6" t="str">
        <f>S151</f>
        <v>12 oz</v>
      </c>
      <c r="J151" t="str" cm="1">
        <f t="array" ref="J151:L151">_xlfn.TEXTSPLIT(B151,{"++","/"})</f>
        <v>2025</v>
      </c>
      <c r="K151" t="str">
        <v>5</v>
      </c>
      <c r="L151" t="str">
        <v>26</v>
      </c>
      <c r="M151" s="7">
        <f>DATE(J151,K151,L151)</f>
        <v>45803</v>
      </c>
      <c r="N151">
        <f>IF(M151=9999,"???",M151)</f>
        <v>45803</v>
      </c>
      <c r="P151" t="str">
        <f>SUBSTITUTE(SUBSTITUTE(SUBSTITUTE(D151,"©"," "), "☐", " "), "§", " ")</f>
        <v xml:space="preserve">  Pourover</v>
      </c>
      <c r="Q151" t="str">
        <f>PROPER(TRIM(CLEAN(P151)))</f>
        <v>Pourover</v>
      </c>
      <c r="S151" t="str">
        <f>SUBSTITUTE(E151,"ounce","oz")</f>
        <v>12 oz</v>
      </c>
    </row>
    <row r="152" spans="1:19" x14ac:dyDescent="0.35">
      <c r="A152">
        <v>428210</v>
      </c>
      <c r="B152" s="3" t="s">
        <v>112</v>
      </c>
      <c r="C152" s="4">
        <v>0.37645833333333334</v>
      </c>
      <c r="D152" t="s">
        <v>49</v>
      </c>
      <c r="E152" t="s">
        <v>24</v>
      </c>
      <c r="F152" s="5">
        <f>N152</f>
        <v>45803</v>
      </c>
      <c r="G152" s="6" t="str">
        <f>Q152</f>
        <v>Turkish Coffee</v>
      </c>
      <c r="H152" s="6" t="str">
        <f>S152</f>
        <v>3 oz</v>
      </c>
      <c r="J152" t="str" cm="1">
        <f t="array" ref="J152:L152">_xlfn.TEXTSPLIT(B152,{"++","/"})</f>
        <v>2025</v>
      </c>
      <c r="K152" t="str">
        <v>5</v>
      </c>
      <c r="L152" t="str">
        <v>26</v>
      </c>
      <c r="M152" s="7">
        <f>DATE(J152,K152,L152)</f>
        <v>45803</v>
      </c>
      <c r="N152">
        <f>IF(M152=9999,"???",M152)</f>
        <v>45803</v>
      </c>
      <c r="P152" t="str">
        <f>SUBSTITUTE(SUBSTITUTE(SUBSTITUTE(D152,"©"," "), "☐", " "), "§", " ")</f>
        <v>Turkish coffee</v>
      </c>
      <c r="Q152" t="str">
        <f>PROPER(TRIM(CLEAN(P152)))</f>
        <v>Turkish Coffee</v>
      </c>
      <c r="S152" t="str">
        <f>SUBSTITUTE(E152,"ounce","oz")</f>
        <v>3 oz</v>
      </c>
    </row>
    <row r="153" spans="1:19" x14ac:dyDescent="0.35">
      <c r="A153">
        <v>428211</v>
      </c>
      <c r="B153" s="3" t="s">
        <v>112</v>
      </c>
      <c r="C153" s="4">
        <v>0.37953703703703701</v>
      </c>
      <c r="D153" t="s">
        <v>125</v>
      </c>
      <c r="E153" t="s">
        <v>15</v>
      </c>
      <c r="F153" s="5">
        <f>N153</f>
        <v>45803</v>
      </c>
      <c r="G153" s="6" t="str">
        <f>Q153</f>
        <v>French Press</v>
      </c>
      <c r="H153" s="6" t="str">
        <f>S153</f>
        <v>12 oz</v>
      </c>
      <c r="J153" t="str" cm="1">
        <f t="array" ref="J153:L153">_xlfn.TEXTSPLIT(B153,{"++","/"})</f>
        <v>2025</v>
      </c>
      <c r="K153" t="str">
        <v>5</v>
      </c>
      <c r="L153" t="str">
        <v>26</v>
      </c>
      <c r="M153" s="7">
        <f>DATE(J153,K153,L153)</f>
        <v>45803</v>
      </c>
      <c r="N153">
        <f>IF(M153=9999,"???",M153)</f>
        <v>45803</v>
      </c>
      <c r="P153" t="str">
        <f>SUBSTITUTE(SUBSTITUTE(SUBSTITUTE(D153,"©"," "), "☐", " "), "§", " ")</f>
        <v xml:space="preserve">  French press</v>
      </c>
      <c r="Q153" t="str">
        <f>PROPER(TRIM(CLEAN(P153)))</f>
        <v>French Press</v>
      </c>
      <c r="S153" t="str">
        <f>SUBSTITUTE(E153,"ounce","oz")</f>
        <v>12 oz</v>
      </c>
    </row>
    <row r="154" spans="1:19" x14ac:dyDescent="0.35">
      <c r="A154">
        <v>428213</v>
      </c>
      <c r="B154" s="3" t="s">
        <v>112</v>
      </c>
      <c r="C154" s="4">
        <v>0.38077546296296294</v>
      </c>
      <c r="D154" t="s">
        <v>126</v>
      </c>
      <c r="E154" t="s">
        <v>13</v>
      </c>
      <c r="F154" s="5">
        <f>N154</f>
        <v>45803</v>
      </c>
      <c r="G154" s="6" t="str">
        <f>Q154</f>
        <v>Sticky Bun</v>
      </c>
      <c r="H154" s="6" t="str">
        <f>S154</f>
        <v/>
      </c>
      <c r="J154" t="str" cm="1">
        <f t="array" ref="J154:L154">_xlfn.TEXTSPLIT(B154,{"++","/"})</f>
        <v>2025</v>
      </c>
      <c r="K154" t="str">
        <v>5</v>
      </c>
      <c r="L154" t="str">
        <v>26</v>
      </c>
      <c r="M154" s="7">
        <f>DATE(J154,K154,L154)</f>
        <v>45803</v>
      </c>
      <c r="N154">
        <f>IF(M154=9999,"???",M154)</f>
        <v>45803</v>
      </c>
      <c r="P154" t="str">
        <f>SUBSTITUTE(SUBSTITUTE(SUBSTITUTE(D154,"©"," "), "☐", " "), "§", " ")</f>
        <v>Sticky bun</v>
      </c>
      <c r="Q154" t="str">
        <f>PROPER(TRIM(CLEAN(P154)))</f>
        <v>Sticky Bun</v>
      </c>
      <c r="S154" t="str">
        <f>SUBSTITUTE(E154,"ounce","oz")</f>
        <v/>
      </c>
    </row>
    <row r="155" spans="1:19" x14ac:dyDescent="0.35">
      <c r="A155">
        <v>428214</v>
      </c>
      <c r="B155" s="3" t="s">
        <v>112</v>
      </c>
      <c r="C155" s="4">
        <v>0.38152777777777769</v>
      </c>
      <c r="D155" t="s">
        <v>127</v>
      </c>
      <c r="E155" t="s">
        <v>24</v>
      </c>
      <c r="F155" s="5">
        <f>N155</f>
        <v>45803</v>
      </c>
      <c r="G155" s="6" t="str">
        <f>Q155</f>
        <v>Turkish Coffee</v>
      </c>
      <c r="H155" s="6" t="str">
        <f>S155</f>
        <v>3 oz</v>
      </c>
      <c r="J155" t="str" cm="1">
        <f t="array" ref="J155:L155">_xlfn.TEXTSPLIT(B155,{"++","/"})</f>
        <v>2025</v>
      </c>
      <c r="K155" t="str">
        <v>5</v>
      </c>
      <c r="L155" t="str">
        <v>26</v>
      </c>
      <c r="M155" s="7">
        <f>DATE(J155,K155,L155)</f>
        <v>45803</v>
      </c>
      <c r="N155">
        <f>IF(M155=9999,"???",M155)</f>
        <v>45803</v>
      </c>
      <c r="P155" t="str">
        <f>SUBSTITUTE(SUBSTITUTE(SUBSTITUTE(D155,"©"," "), "☐", " "), "§", " ")</f>
        <v xml:space="preserve">   Turkish coffee</v>
      </c>
      <c r="Q155" t="str">
        <f>PROPER(TRIM(CLEAN(P155)))</f>
        <v>Turkish Coffee</v>
      </c>
      <c r="S155" t="str">
        <f>SUBSTITUTE(E155,"ounce","oz")</f>
        <v>3 oz</v>
      </c>
    </row>
    <row r="156" spans="1:19" x14ac:dyDescent="0.35">
      <c r="A156">
        <v>428216</v>
      </c>
      <c r="B156" s="3" t="s">
        <v>112</v>
      </c>
      <c r="C156" s="4">
        <v>0.38230324074074074</v>
      </c>
      <c r="D156" t="s">
        <v>52</v>
      </c>
      <c r="E156" t="s">
        <v>15</v>
      </c>
      <c r="F156" s="5">
        <f>N156</f>
        <v>45803</v>
      </c>
      <c r="G156" s="6" t="str">
        <f>Q156</f>
        <v>Frappé</v>
      </c>
      <c r="H156" s="6" t="str">
        <f>S156</f>
        <v>12 oz</v>
      </c>
      <c r="J156" t="str" cm="1">
        <f t="array" ref="J156:L156">_xlfn.TEXTSPLIT(B156,{"++","/"})</f>
        <v>2025</v>
      </c>
      <c r="K156" t="str">
        <v>5</v>
      </c>
      <c r="L156" t="str">
        <v>26</v>
      </c>
      <c r="M156" s="7">
        <f>DATE(J156,K156,L156)</f>
        <v>45803</v>
      </c>
      <c r="N156">
        <f>IF(M156=9999,"???",M156)</f>
        <v>45803</v>
      </c>
      <c r="P156" t="str">
        <f>SUBSTITUTE(SUBSTITUTE(SUBSTITUTE(D156,"©"," "), "☐", " "), "§", " ")</f>
        <v>Frappé</v>
      </c>
      <c r="Q156" t="str">
        <f>PROPER(TRIM(CLEAN(P156)))</f>
        <v>Frappé</v>
      </c>
      <c r="S156" t="str">
        <f>SUBSTITUTE(E156,"ounce","oz")</f>
        <v>12 oz</v>
      </c>
    </row>
    <row r="157" spans="1:19" x14ac:dyDescent="0.35">
      <c r="A157">
        <v>428217</v>
      </c>
      <c r="B157" s="3" t="s">
        <v>112</v>
      </c>
      <c r="C157" s="4">
        <v>0.38659722222222226</v>
      </c>
      <c r="D157" t="s">
        <v>128</v>
      </c>
      <c r="E157" t="s">
        <v>15</v>
      </c>
      <c r="F157" s="5">
        <f>N157</f>
        <v>45803</v>
      </c>
      <c r="G157" s="6" t="str">
        <f>Q157</f>
        <v>Café Latté</v>
      </c>
      <c r="H157" s="6" t="str">
        <f>S157</f>
        <v>12 oz</v>
      </c>
      <c r="J157" t="str" cm="1">
        <f t="array" ref="J157:L157">_xlfn.TEXTSPLIT(B157,{"++","/"})</f>
        <v>2025</v>
      </c>
      <c r="K157" t="str">
        <v>5</v>
      </c>
      <c r="L157" t="str">
        <v>26</v>
      </c>
      <c r="M157" s="7">
        <f>DATE(J157,K157,L157)</f>
        <v>45803</v>
      </c>
      <c r="N157">
        <f>IF(M157=9999,"???",M157)</f>
        <v>45803</v>
      </c>
      <c r="P157" t="str">
        <f>SUBSTITUTE(SUBSTITUTE(SUBSTITUTE(D157,"©"," "), "☐", " "), "§", " ")</f>
        <v xml:space="preserve">Café latté </v>
      </c>
      <c r="Q157" t="str">
        <f>PROPER(TRIM(CLEAN(P157)))</f>
        <v>Café Latté</v>
      </c>
      <c r="S157" t="str">
        <f>SUBSTITUTE(E157,"ounce","oz")</f>
        <v>12 oz</v>
      </c>
    </row>
    <row r="158" spans="1:19" x14ac:dyDescent="0.35">
      <c r="A158">
        <v>428218</v>
      </c>
      <c r="B158" s="3" t="s">
        <v>112</v>
      </c>
      <c r="C158" s="4">
        <v>0.38957175925925935</v>
      </c>
      <c r="D158" t="s">
        <v>126</v>
      </c>
      <c r="E158" t="s">
        <v>13</v>
      </c>
      <c r="F158" s="5">
        <f>N158</f>
        <v>45803</v>
      </c>
      <c r="G158" s="6" t="str">
        <f>Q158</f>
        <v>Sticky Bun</v>
      </c>
      <c r="H158" s="6" t="str">
        <f>S158</f>
        <v/>
      </c>
      <c r="J158" t="str" cm="1">
        <f t="array" ref="J158:L158">_xlfn.TEXTSPLIT(B158,{"++","/"})</f>
        <v>2025</v>
      </c>
      <c r="K158" t="str">
        <v>5</v>
      </c>
      <c r="L158" t="str">
        <v>26</v>
      </c>
      <c r="M158" s="7">
        <f>DATE(J158,K158,L158)</f>
        <v>45803</v>
      </c>
      <c r="N158">
        <f>IF(M158=9999,"???",M158)</f>
        <v>45803</v>
      </c>
      <c r="P158" t="str">
        <f>SUBSTITUTE(SUBSTITUTE(SUBSTITUTE(D158,"©"," "), "☐", " "), "§", " ")</f>
        <v>Sticky bun</v>
      </c>
      <c r="Q158" t="str">
        <f>PROPER(TRIM(CLEAN(P158)))</f>
        <v>Sticky Bun</v>
      </c>
      <c r="S158" t="str">
        <f>SUBSTITUTE(E158,"ounce","oz")</f>
        <v/>
      </c>
    </row>
    <row r="159" spans="1:19" x14ac:dyDescent="0.35">
      <c r="A159">
        <v>428218</v>
      </c>
      <c r="B159" s="3" t="s">
        <v>112</v>
      </c>
      <c r="C159" s="4">
        <v>0.38957175925925935</v>
      </c>
      <c r="D159" t="s">
        <v>21</v>
      </c>
      <c r="E159" t="s">
        <v>29</v>
      </c>
      <c r="F159" s="5">
        <f>N159</f>
        <v>45803</v>
      </c>
      <c r="G159" s="6" t="str">
        <f>Q159</f>
        <v>Pourover</v>
      </c>
      <c r="H159" s="6" t="str">
        <f>S159</f>
        <v>12 oz</v>
      </c>
      <c r="J159" t="str" cm="1">
        <f t="array" ref="J159:L159">_xlfn.TEXTSPLIT(B159,{"++","/"})</f>
        <v>2025</v>
      </c>
      <c r="K159" t="str">
        <v>5</v>
      </c>
      <c r="L159" t="str">
        <v>26</v>
      </c>
      <c r="M159" s="7">
        <f>DATE(J159,K159,L159)</f>
        <v>45803</v>
      </c>
      <c r="N159">
        <f>IF(M159=9999,"???",M159)</f>
        <v>45803</v>
      </c>
      <c r="P159" t="str">
        <f>SUBSTITUTE(SUBSTITUTE(SUBSTITUTE(D159,"©"," "), "☐", " "), "§", " ")</f>
        <v>Pourover</v>
      </c>
      <c r="Q159" t="str">
        <f>PROPER(TRIM(CLEAN(P159)))</f>
        <v>Pourover</v>
      </c>
      <c r="S159" t="str">
        <f>SUBSTITUTE(E159,"ounce","oz")</f>
        <v>12 oz</v>
      </c>
    </row>
    <row r="160" spans="1:19" x14ac:dyDescent="0.35">
      <c r="A160">
        <v>428219</v>
      </c>
      <c r="B160" s="3" t="s">
        <v>112</v>
      </c>
      <c r="C160" s="4">
        <v>0.39239583333333328</v>
      </c>
      <c r="D160" t="s">
        <v>18</v>
      </c>
      <c r="E160" t="s">
        <v>15</v>
      </c>
      <c r="F160" s="5">
        <f>N160</f>
        <v>45803</v>
      </c>
      <c r="G160" s="6" t="str">
        <f>Q160</f>
        <v>French Press</v>
      </c>
      <c r="H160" s="6" t="str">
        <f>S160</f>
        <v>12 oz</v>
      </c>
      <c r="J160" t="str" cm="1">
        <f t="array" ref="J160:L160">_xlfn.TEXTSPLIT(B160,{"++","/"})</f>
        <v>2025</v>
      </c>
      <c r="K160" t="str">
        <v>5</v>
      </c>
      <c r="L160" t="str">
        <v>26</v>
      </c>
      <c r="M160" s="7">
        <f>DATE(J160,K160,L160)</f>
        <v>45803</v>
      </c>
      <c r="N160">
        <f>IF(M160=9999,"???",M160)</f>
        <v>45803</v>
      </c>
      <c r="P160" t="str">
        <f>SUBSTITUTE(SUBSTITUTE(SUBSTITUTE(D160,"©"," "), "☐", " "), "§", " ")</f>
        <v>French press</v>
      </c>
      <c r="Q160" t="str">
        <f>PROPER(TRIM(CLEAN(P160)))</f>
        <v>French Press</v>
      </c>
      <c r="S160" t="str">
        <f>SUBSTITUTE(E160,"ounce","oz")</f>
        <v>12 oz</v>
      </c>
    </row>
    <row r="161" spans="1:19" x14ac:dyDescent="0.35">
      <c r="A161">
        <v>428220</v>
      </c>
      <c r="B161" s="3" t="s">
        <v>112</v>
      </c>
      <c r="C161" s="4">
        <v>0.39325231481481482</v>
      </c>
      <c r="D161" t="s">
        <v>84</v>
      </c>
      <c r="E161" t="s">
        <v>15</v>
      </c>
      <c r="F161" s="5">
        <f>N161</f>
        <v>45803</v>
      </c>
      <c r="G161" s="6" t="str">
        <f>Q161</f>
        <v>Pourover</v>
      </c>
      <c r="H161" s="6" t="str">
        <f>S161</f>
        <v>12 oz</v>
      </c>
      <c r="J161" t="str" cm="1">
        <f t="array" ref="J161:L161">_xlfn.TEXTSPLIT(B161,{"++","/"})</f>
        <v>2025</v>
      </c>
      <c r="K161" t="str">
        <v>5</v>
      </c>
      <c r="L161" t="str">
        <v>26</v>
      </c>
      <c r="M161" s="7">
        <f>DATE(J161,K161,L161)</f>
        <v>45803</v>
      </c>
      <c r="N161">
        <f>IF(M161=9999,"???",M161)</f>
        <v>45803</v>
      </c>
      <c r="P161" t="str">
        <f>SUBSTITUTE(SUBSTITUTE(SUBSTITUTE(D161,"©"," "), "☐", " "), "§", " ")</f>
        <v xml:space="preserve">  Pourover</v>
      </c>
      <c r="Q161" t="str">
        <f>PROPER(TRIM(CLEAN(P161)))</f>
        <v>Pourover</v>
      </c>
      <c r="S161" t="str">
        <f>SUBSTITUTE(E161,"ounce","oz")</f>
        <v>12 oz</v>
      </c>
    </row>
    <row r="162" spans="1:19" x14ac:dyDescent="0.35">
      <c r="A162">
        <v>428221</v>
      </c>
      <c r="B162" s="3" t="s">
        <v>112</v>
      </c>
      <c r="C162" s="4">
        <v>0.39356481481481476</v>
      </c>
      <c r="D162" t="s">
        <v>21</v>
      </c>
      <c r="E162" t="s">
        <v>15</v>
      </c>
      <c r="F162" s="5">
        <f>N162</f>
        <v>45803</v>
      </c>
      <c r="G162" s="6" t="str">
        <f>Q162</f>
        <v>Pourover</v>
      </c>
      <c r="H162" s="6" t="str">
        <f>S162</f>
        <v>12 oz</v>
      </c>
      <c r="J162" t="str" cm="1">
        <f t="array" ref="J162:L162">_xlfn.TEXTSPLIT(B162,{"++","/"})</f>
        <v>2025</v>
      </c>
      <c r="K162" t="str">
        <v>5</v>
      </c>
      <c r="L162" t="str">
        <v>26</v>
      </c>
      <c r="M162" s="7">
        <f>DATE(J162,K162,L162)</f>
        <v>45803</v>
      </c>
      <c r="N162">
        <f>IF(M162=9999,"???",M162)</f>
        <v>45803</v>
      </c>
      <c r="P162" t="str">
        <f>SUBSTITUTE(SUBSTITUTE(SUBSTITUTE(D162,"©"," "), "☐", " "), "§", " ")</f>
        <v>Pourover</v>
      </c>
      <c r="Q162" t="str">
        <f>PROPER(TRIM(CLEAN(P162)))</f>
        <v>Pourover</v>
      </c>
      <c r="S162" t="str">
        <f>SUBSTITUTE(E162,"ounce","oz")</f>
        <v>12 oz</v>
      </c>
    </row>
    <row r="163" spans="1:19" x14ac:dyDescent="0.35">
      <c r="A163">
        <v>428222</v>
      </c>
      <c r="B163" s="3" t="s">
        <v>112</v>
      </c>
      <c r="C163" s="4">
        <v>0.39429398148148143</v>
      </c>
      <c r="D163" t="s">
        <v>129</v>
      </c>
      <c r="E163" t="s">
        <v>13</v>
      </c>
      <c r="F163" s="5">
        <f>N163</f>
        <v>45803</v>
      </c>
      <c r="G163" s="6" t="str">
        <f>Q163</f>
        <v>Drip Coffee Refill</v>
      </c>
      <c r="H163" s="6" t="str">
        <f>S163</f>
        <v/>
      </c>
      <c r="J163" t="str" cm="1">
        <f t="array" ref="J163:L163">_xlfn.TEXTSPLIT(B163,{"++","/"})</f>
        <v>2025</v>
      </c>
      <c r="K163" t="str">
        <v>5</v>
      </c>
      <c r="L163" t="str">
        <v>26</v>
      </c>
      <c r="M163" s="7">
        <f>DATE(J163,K163,L163)</f>
        <v>45803</v>
      </c>
      <c r="N163">
        <f>IF(M163=9999,"???",M163)</f>
        <v>45803</v>
      </c>
      <c r="P163" t="str">
        <f>SUBSTITUTE(SUBSTITUTE(SUBSTITUTE(D163,"©"," "), "☐", " "), "§", " ")</f>
        <v>Drip coffee refill</v>
      </c>
      <c r="Q163" t="str">
        <f>PROPER(TRIM(CLEAN(P163)))</f>
        <v>Drip Coffee Refill</v>
      </c>
      <c r="S163" t="str">
        <f>SUBSTITUTE(E163,"ounce","oz")</f>
        <v/>
      </c>
    </row>
    <row r="164" spans="1:19" x14ac:dyDescent="0.35">
      <c r="A164">
        <v>428223</v>
      </c>
      <c r="B164" s="3" t="s">
        <v>112</v>
      </c>
      <c r="C164" s="4">
        <v>0.39520833333333338</v>
      </c>
      <c r="D164" t="s">
        <v>30</v>
      </c>
      <c r="E164" t="s">
        <v>13</v>
      </c>
      <c r="F164" s="5">
        <f>N164</f>
        <v>45803</v>
      </c>
      <c r="G164" s="6" t="str">
        <f>Q164</f>
        <v>Scone With Clotted Cream And Jam</v>
      </c>
      <c r="H164" s="6" t="str">
        <f>S164</f>
        <v/>
      </c>
      <c r="J164" t="str" cm="1">
        <f t="array" ref="J164:L164">_xlfn.TEXTSPLIT(B164,{"++","/"})</f>
        <v>2025</v>
      </c>
      <c r="K164" t="str">
        <v>5</v>
      </c>
      <c r="L164" t="str">
        <v>26</v>
      </c>
      <c r="M164" s="7">
        <f>DATE(J164,K164,L164)</f>
        <v>45803</v>
      </c>
      <c r="N164">
        <f>IF(M164=9999,"???",M164)</f>
        <v>45803</v>
      </c>
      <c r="P164" t="str">
        <f>SUBSTITUTE(SUBSTITUTE(SUBSTITUTE(D164,"©"," "), "☐", " "), "§", " ")</f>
        <v>Scone with clotted cream and jam</v>
      </c>
      <c r="Q164" t="str">
        <f>PROPER(TRIM(CLEAN(P164)))</f>
        <v>Scone With Clotted Cream And Jam</v>
      </c>
      <c r="S164" t="str">
        <f>SUBSTITUTE(E164,"ounce","oz")</f>
        <v/>
      </c>
    </row>
    <row r="165" spans="1:19" x14ac:dyDescent="0.35">
      <c r="A165">
        <v>428224</v>
      </c>
      <c r="B165" s="3" t="s">
        <v>112</v>
      </c>
      <c r="C165" s="4">
        <v>0.39876157407407398</v>
      </c>
      <c r="D165" t="s">
        <v>23</v>
      </c>
      <c r="E165" t="s">
        <v>24</v>
      </c>
      <c r="F165" s="5">
        <f>N165</f>
        <v>45803</v>
      </c>
      <c r="G165" s="6" t="str">
        <f>Q165</f>
        <v>Turkish Coffee</v>
      </c>
      <c r="H165" s="6" t="str">
        <f>S165</f>
        <v>3 oz</v>
      </c>
      <c r="J165" t="str" cm="1">
        <f t="array" ref="J165:L165">_xlfn.TEXTSPLIT(B165,{"++","/"})</f>
        <v>2025</v>
      </c>
      <c r="K165" t="str">
        <v>5</v>
      </c>
      <c r="L165" t="str">
        <v>26</v>
      </c>
      <c r="M165" s="7">
        <f>DATE(J165,K165,L165)</f>
        <v>45803</v>
      </c>
      <c r="N165">
        <f>IF(M165=9999,"???",M165)</f>
        <v>45803</v>
      </c>
      <c r="P165" t="str">
        <f>SUBSTITUTE(SUBSTITUTE(SUBSTITUTE(D165,"©"," "), "☐", " "), "§", " ")</f>
        <v>Turkish coffee</v>
      </c>
      <c r="Q165" t="str">
        <f>PROPER(TRIM(CLEAN(P165)))</f>
        <v>Turkish Coffee</v>
      </c>
      <c r="S165" t="str">
        <f>SUBSTITUTE(E165,"ounce","oz")</f>
        <v>3 oz</v>
      </c>
    </row>
    <row r="166" spans="1:19" x14ac:dyDescent="0.35">
      <c r="A166">
        <v>428225</v>
      </c>
      <c r="B166" s="3" t="s">
        <v>112</v>
      </c>
      <c r="C166" s="4">
        <v>0.39894675925925926</v>
      </c>
      <c r="D166" t="s">
        <v>130</v>
      </c>
      <c r="E166" t="s">
        <v>24</v>
      </c>
      <c r="F166" s="5">
        <f>N166</f>
        <v>45803</v>
      </c>
      <c r="G166" s="6" t="str">
        <f>Q166</f>
        <v>Turkish Coffee</v>
      </c>
      <c r="H166" s="6" t="str">
        <f>S166</f>
        <v>3 oz</v>
      </c>
      <c r="J166" t="str" cm="1">
        <f t="array" ref="J166:L166">_xlfn.TEXTSPLIT(B166,{"++","/"})</f>
        <v>2025</v>
      </c>
      <c r="K166" t="str">
        <v>5</v>
      </c>
      <c r="L166" t="str">
        <v>26</v>
      </c>
      <c r="M166" s="7">
        <f>DATE(J166,K166,L166)</f>
        <v>45803</v>
      </c>
      <c r="N166">
        <f>IF(M166=9999,"???",M166)</f>
        <v>45803</v>
      </c>
      <c r="P166" t="str">
        <f>SUBSTITUTE(SUBSTITUTE(SUBSTITUTE(D166,"©"," "), "☐", " "), "§", " ")</f>
        <v xml:space="preserve">   Turkish coffee</v>
      </c>
      <c r="Q166" t="str">
        <f>PROPER(TRIM(CLEAN(P166)))</f>
        <v>Turkish Coffee</v>
      </c>
      <c r="S166" t="str">
        <f>SUBSTITUTE(E166,"ounce","oz")</f>
        <v>3 oz</v>
      </c>
    </row>
    <row r="167" spans="1:19" x14ac:dyDescent="0.35">
      <c r="A167">
        <v>428227</v>
      </c>
      <c r="B167" s="3" t="s">
        <v>112</v>
      </c>
      <c r="C167" s="4">
        <v>0.40175925925925915</v>
      </c>
      <c r="D167" t="s">
        <v>28</v>
      </c>
      <c r="E167" t="s">
        <v>13</v>
      </c>
      <c r="F167" s="5">
        <f>N167</f>
        <v>45803</v>
      </c>
      <c r="G167" s="6" t="str">
        <f>Q167</f>
        <v>Cinnamon Roll</v>
      </c>
      <c r="H167" s="6" t="str">
        <f>S167</f>
        <v/>
      </c>
      <c r="J167" t="str" cm="1">
        <f t="array" ref="J167:L167">_xlfn.TEXTSPLIT(B167,{"++","/"})</f>
        <v>2025</v>
      </c>
      <c r="K167" t="str">
        <v>5</v>
      </c>
      <c r="L167" t="str">
        <v>26</v>
      </c>
      <c r="M167" s="7">
        <f>DATE(J167,K167,L167)</f>
        <v>45803</v>
      </c>
      <c r="N167">
        <f>IF(M167=9999,"???",M167)</f>
        <v>45803</v>
      </c>
      <c r="P167" t="str">
        <f>SUBSTITUTE(SUBSTITUTE(SUBSTITUTE(D167,"©"," "), "☐", " "), "§", " ")</f>
        <v>Cinnamon roll</v>
      </c>
      <c r="Q167" t="str">
        <f>PROPER(TRIM(CLEAN(P167)))</f>
        <v>Cinnamon Roll</v>
      </c>
      <c r="S167" t="str">
        <f>SUBSTITUTE(E167,"ounce","oz")</f>
        <v/>
      </c>
    </row>
    <row r="168" spans="1:19" x14ac:dyDescent="0.35">
      <c r="A168">
        <v>428227</v>
      </c>
      <c r="B168" s="3" t="s">
        <v>112</v>
      </c>
      <c r="C168" s="4">
        <v>0.40175925925925915</v>
      </c>
      <c r="D168" t="s">
        <v>25</v>
      </c>
      <c r="E168" t="s">
        <v>15</v>
      </c>
      <c r="F168" s="5">
        <f>N168</f>
        <v>45803</v>
      </c>
      <c r="G168" s="6" t="str">
        <f>Q168</f>
        <v>French Press</v>
      </c>
      <c r="H168" s="6" t="str">
        <f>S168</f>
        <v>12 oz</v>
      </c>
      <c r="J168" t="str" cm="1">
        <f t="array" ref="J168:L168">_xlfn.TEXTSPLIT(B168,{"++","/"})</f>
        <v>2025</v>
      </c>
      <c r="K168" t="str">
        <v>5</v>
      </c>
      <c r="L168" t="str">
        <v>26</v>
      </c>
      <c r="M168" s="7">
        <f>DATE(J168,K168,L168)</f>
        <v>45803</v>
      </c>
      <c r="N168">
        <f>IF(M168=9999,"???",M168)</f>
        <v>45803</v>
      </c>
      <c r="P168" t="str">
        <f>SUBSTITUTE(SUBSTITUTE(SUBSTITUTE(D168,"©"," "), "☐", " "), "§", " ")</f>
        <v>French press</v>
      </c>
      <c r="Q168" t="str">
        <f>PROPER(TRIM(CLEAN(P168)))</f>
        <v>French Press</v>
      </c>
      <c r="S168" t="str">
        <f>SUBSTITUTE(E168,"ounce","oz")</f>
        <v>12 oz</v>
      </c>
    </row>
    <row r="169" spans="1:19" x14ac:dyDescent="0.35">
      <c r="A169">
        <v>428229</v>
      </c>
      <c r="B169" s="3" t="s">
        <v>112</v>
      </c>
      <c r="C169" s="4">
        <v>0.40277777777777768</v>
      </c>
      <c r="D169" t="s">
        <v>81</v>
      </c>
      <c r="E169" t="s">
        <v>15</v>
      </c>
      <c r="F169" s="5">
        <f>N169</f>
        <v>45803</v>
      </c>
      <c r="G169" s="6" t="str">
        <f>Q169</f>
        <v>French Press</v>
      </c>
      <c r="H169" s="6" t="str">
        <f>S169</f>
        <v>12 oz</v>
      </c>
      <c r="J169" t="str" cm="1">
        <f t="array" ref="J169:L169">_xlfn.TEXTSPLIT(B169,{"++","/"})</f>
        <v>2025</v>
      </c>
      <c r="K169" t="str">
        <v>5</v>
      </c>
      <c r="L169" t="str">
        <v>26</v>
      </c>
      <c r="M169" s="7">
        <f>DATE(J169,K169,L169)</f>
        <v>45803</v>
      </c>
      <c r="N169">
        <f>IF(M169=9999,"???",M169)</f>
        <v>45803</v>
      </c>
      <c r="P169" t="str">
        <f>SUBSTITUTE(SUBSTITUTE(SUBSTITUTE(D169,"©"," "), "☐", " "), "§", " ")</f>
        <v xml:space="preserve">   French press</v>
      </c>
      <c r="Q169" t="str">
        <f>PROPER(TRIM(CLEAN(P169)))</f>
        <v>French Press</v>
      </c>
      <c r="S169" t="str">
        <f>SUBSTITUTE(E169,"ounce","oz")</f>
        <v>12 oz</v>
      </c>
    </row>
    <row r="170" spans="1:19" x14ac:dyDescent="0.35">
      <c r="A170">
        <v>428230</v>
      </c>
      <c r="B170" s="3" t="s">
        <v>112</v>
      </c>
      <c r="C170" s="4">
        <v>0.40327546296296291</v>
      </c>
      <c r="D170" t="s">
        <v>48</v>
      </c>
      <c r="E170" t="s">
        <v>13</v>
      </c>
      <c r="F170" s="5">
        <f>N170</f>
        <v>45803</v>
      </c>
      <c r="G170" s="6" t="str">
        <f>Q170</f>
        <v>Syrup</v>
      </c>
      <c r="H170" s="6" t="str">
        <f>S170</f>
        <v/>
      </c>
      <c r="J170" t="str" cm="1">
        <f t="array" ref="J170:L170">_xlfn.TEXTSPLIT(B170,{"++","/"})</f>
        <v>2025</v>
      </c>
      <c r="K170" t="str">
        <v>5</v>
      </c>
      <c r="L170" t="str">
        <v>26</v>
      </c>
      <c r="M170" s="7">
        <f>DATE(J170,K170,L170)</f>
        <v>45803</v>
      </c>
      <c r="N170">
        <f>IF(M170=9999,"???",M170)</f>
        <v>45803</v>
      </c>
      <c r="P170" t="str">
        <f>SUBSTITUTE(SUBSTITUTE(SUBSTITUTE(D170,"©"," "), "☐", " "), "§", " ")</f>
        <v xml:space="preserve">Syrup </v>
      </c>
      <c r="Q170" t="str">
        <f>PROPER(TRIM(CLEAN(P170)))</f>
        <v>Syrup</v>
      </c>
      <c r="S170" t="str">
        <f>SUBSTITUTE(E170,"ounce","oz")</f>
        <v/>
      </c>
    </row>
    <row r="171" spans="1:19" x14ac:dyDescent="0.35">
      <c r="A171">
        <v>428231</v>
      </c>
      <c r="B171" s="3" t="s">
        <v>16</v>
      </c>
      <c r="C171" s="4">
        <v>0.40334490740740736</v>
      </c>
      <c r="D171" t="s">
        <v>52</v>
      </c>
      <c r="E171" t="s">
        <v>29</v>
      </c>
      <c r="F171" s="5" t="str">
        <f>N171</f>
        <v>???</v>
      </c>
      <c r="G171" s="6" t="str">
        <f>Q171</f>
        <v>Frappé</v>
      </c>
      <c r="H171" s="6" t="str">
        <f>S171</f>
        <v>12 oz</v>
      </c>
      <c r="J171" t="str" cm="1">
        <f t="array" ref="J171:L171">_xlfn.TEXTSPLIT(B171,{"++","/"})</f>
        <v>1927</v>
      </c>
      <c r="K171" t="str">
        <v>5</v>
      </c>
      <c r="L171" t="str">
        <v>17</v>
      </c>
      <c r="M171" s="7">
        <f>DATE(J171,K171,L171)</f>
        <v>9999</v>
      </c>
      <c r="N171" t="str">
        <f>IF(M171=9999,"???",M171)</f>
        <v>???</v>
      </c>
      <c r="P171" t="str">
        <f>SUBSTITUTE(SUBSTITUTE(SUBSTITUTE(D171,"©"," "), "☐", " "), "§", " ")</f>
        <v>Frappé</v>
      </c>
      <c r="Q171" t="str">
        <f>PROPER(TRIM(CLEAN(P171)))</f>
        <v>Frappé</v>
      </c>
      <c r="S171" t="str">
        <f>SUBSTITUTE(E171,"ounce","oz")</f>
        <v>12 oz</v>
      </c>
    </row>
    <row r="172" spans="1:19" x14ac:dyDescent="0.35">
      <c r="A172">
        <v>428233</v>
      </c>
      <c r="B172" s="3" t="s">
        <v>112</v>
      </c>
      <c r="C172" s="4">
        <v>0.40490740740740749</v>
      </c>
      <c r="D172" t="s">
        <v>131</v>
      </c>
      <c r="E172" t="s">
        <v>76</v>
      </c>
      <c r="F172" s="5">
        <f>N172</f>
        <v>45803</v>
      </c>
      <c r="G172" s="6" t="str">
        <f>Q172</f>
        <v>Moroccan Tea</v>
      </c>
      <c r="H172" s="6" t="str">
        <f>S172</f>
        <v>10 oz</v>
      </c>
      <c r="J172" t="str" cm="1">
        <f t="array" ref="J172:L172">_xlfn.TEXTSPLIT(B172,{"++","/"})</f>
        <v>2025</v>
      </c>
      <c r="K172" t="str">
        <v>5</v>
      </c>
      <c r="L172" t="str">
        <v>26</v>
      </c>
      <c r="M172" s="7">
        <f>DATE(J172,K172,L172)</f>
        <v>45803</v>
      </c>
      <c r="N172">
        <f>IF(M172=9999,"???",M172)</f>
        <v>45803</v>
      </c>
      <c r="P172" t="str">
        <f>SUBSTITUTE(SUBSTITUTE(SUBSTITUTE(D172,"©"," "), "☐", " "), "§", " ")</f>
        <v>Moroccan tea</v>
      </c>
      <c r="Q172" t="str">
        <f>PROPER(TRIM(CLEAN(P172)))</f>
        <v>Moroccan Tea</v>
      </c>
      <c r="S172" t="str">
        <f>SUBSTITUTE(E172,"ounce","oz")</f>
        <v>10 oz</v>
      </c>
    </row>
    <row r="173" spans="1:19" x14ac:dyDescent="0.35">
      <c r="A173">
        <v>428235</v>
      </c>
      <c r="B173" s="3" t="s">
        <v>112</v>
      </c>
      <c r="C173" s="4">
        <v>0.40755787037037039</v>
      </c>
      <c r="D173" t="s">
        <v>87</v>
      </c>
      <c r="E173" t="s">
        <v>15</v>
      </c>
      <c r="F173" s="5">
        <f>N173</f>
        <v>45803</v>
      </c>
      <c r="G173" s="6" t="str">
        <f>Q173</f>
        <v>Frappé</v>
      </c>
      <c r="H173" s="6" t="str">
        <f>S173</f>
        <v>12 oz</v>
      </c>
      <c r="J173" t="str" cm="1">
        <f t="array" ref="J173:L173">_xlfn.TEXTSPLIT(B173,{"++","/"})</f>
        <v>2025</v>
      </c>
      <c r="K173" t="str">
        <v>5</v>
      </c>
      <c r="L173" t="str">
        <v>26</v>
      </c>
      <c r="M173" s="7">
        <f>DATE(J173,K173,L173)</f>
        <v>45803</v>
      </c>
      <c r="N173">
        <f>IF(M173=9999,"???",M173)</f>
        <v>45803</v>
      </c>
      <c r="P173" t="str">
        <f>SUBSTITUTE(SUBSTITUTE(SUBSTITUTE(D173,"©"," "), "☐", " "), "§", " ")</f>
        <v xml:space="preserve">  Frappé</v>
      </c>
      <c r="Q173" t="str">
        <f>PROPER(TRIM(CLEAN(P173)))</f>
        <v>Frappé</v>
      </c>
      <c r="S173" t="str">
        <f>SUBSTITUTE(E173,"ounce","oz")</f>
        <v>12 oz</v>
      </c>
    </row>
    <row r="174" spans="1:19" x14ac:dyDescent="0.35">
      <c r="A174">
        <v>428237</v>
      </c>
      <c r="B174" s="3" t="s">
        <v>112</v>
      </c>
      <c r="C174" s="4">
        <v>0.4096412037037036</v>
      </c>
      <c r="D174" t="s">
        <v>49</v>
      </c>
      <c r="E174" t="s">
        <v>24</v>
      </c>
      <c r="F174" s="5">
        <f>N174</f>
        <v>45803</v>
      </c>
      <c r="G174" s="6" t="str">
        <f>Q174</f>
        <v>Turkish Coffee</v>
      </c>
      <c r="H174" s="6" t="str">
        <f>S174</f>
        <v>3 oz</v>
      </c>
      <c r="J174" t="str" cm="1">
        <f t="array" ref="J174:L174">_xlfn.TEXTSPLIT(B174,{"++","/"})</f>
        <v>2025</v>
      </c>
      <c r="K174" t="str">
        <v>5</v>
      </c>
      <c r="L174" t="str">
        <v>26</v>
      </c>
      <c r="M174" s="7">
        <f>DATE(J174,K174,L174)</f>
        <v>45803</v>
      </c>
      <c r="N174">
        <f>IF(M174=9999,"???",M174)</f>
        <v>45803</v>
      </c>
      <c r="P174" t="str">
        <f>SUBSTITUTE(SUBSTITUTE(SUBSTITUTE(D174,"©"," "), "☐", " "), "§", " ")</f>
        <v>Turkish coffee</v>
      </c>
      <c r="Q174" t="str">
        <f>PROPER(TRIM(CLEAN(P174)))</f>
        <v>Turkish Coffee</v>
      </c>
      <c r="S174" t="str">
        <f>SUBSTITUTE(E174,"ounce","oz")</f>
        <v>3 oz</v>
      </c>
    </row>
    <row r="175" spans="1:19" x14ac:dyDescent="0.35">
      <c r="A175">
        <v>428239</v>
      </c>
      <c r="B175" s="3" t="s">
        <v>112</v>
      </c>
      <c r="C175" s="4">
        <v>0.41210648148148143</v>
      </c>
      <c r="D175" t="s">
        <v>21</v>
      </c>
      <c r="E175" t="s">
        <v>15</v>
      </c>
      <c r="F175" s="5">
        <f>N175</f>
        <v>45803</v>
      </c>
      <c r="G175" s="6" t="str">
        <f>Q175</f>
        <v>Pourover</v>
      </c>
      <c r="H175" s="6" t="str">
        <f>S175</f>
        <v>12 oz</v>
      </c>
      <c r="J175" t="str" cm="1">
        <f t="array" ref="J175:L175">_xlfn.TEXTSPLIT(B175,{"++","/"})</f>
        <v>2025</v>
      </c>
      <c r="K175" t="str">
        <v>5</v>
      </c>
      <c r="L175" t="str">
        <v>26</v>
      </c>
      <c r="M175" s="7">
        <f>DATE(J175,K175,L175)</f>
        <v>45803</v>
      </c>
      <c r="N175">
        <f>IF(M175=9999,"???",M175)</f>
        <v>45803</v>
      </c>
      <c r="P175" t="str">
        <f>SUBSTITUTE(SUBSTITUTE(SUBSTITUTE(D175,"©"," "), "☐", " "), "§", " ")</f>
        <v>Pourover</v>
      </c>
      <c r="Q175" t="str">
        <f>PROPER(TRIM(CLEAN(P175)))</f>
        <v>Pourover</v>
      </c>
      <c r="S175" t="str">
        <f>SUBSTITUTE(E175,"ounce","oz")</f>
        <v>12 oz</v>
      </c>
    </row>
    <row r="176" spans="1:19" x14ac:dyDescent="0.35">
      <c r="A176">
        <v>428241</v>
      </c>
      <c r="B176" s="3" t="s">
        <v>112</v>
      </c>
      <c r="C176" s="4">
        <v>0.41510416666666661</v>
      </c>
      <c r="D176" t="s">
        <v>132</v>
      </c>
      <c r="E176" t="s">
        <v>13</v>
      </c>
      <c r="F176" s="5">
        <f>N176</f>
        <v>45803</v>
      </c>
      <c r="G176" s="6" t="str">
        <f>Q176</f>
        <v>Reusable Travel Mug</v>
      </c>
      <c r="H176" s="6" t="str">
        <f>S176</f>
        <v/>
      </c>
      <c r="J176" t="str" cm="1">
        <f t="array" ref="J176:L176">_xlfn.TEXTSPLIT(B176,{"++","/"})</f>
        <v>2025</v>
      </c>
      <c r="K176" t="str">
        <v>5</v>
      </c>
      <c r="L176" t="str">
        <v>26</v>
      </c>
      <c r="M176" s="7">
        <f>DATE(J176,K176,L176)</f>
        <v>45803</v>
      </c>
      <c r="N176">
        <f>IF(M176=9999,"???",M176)</f>
        <v>45803</v>
      </c>
      <c r="P176" t="str">
        <f>SUBSTITUTE(SUBSTITUTE(SUBSTITUTE(D176,"©"," "), "☐", " "), "§", " ")</f>
        <v xml:space="preserve">   Reusable travel mug</v>
      </c>
      <c r="Q176" t="str">
        <f>PROPER(TRIM(CLEAN(P176)))</f>
        <v>Reusable Travel Mug</v>
      </c>
      <c r="S176" t="str">
        <f>SUBSTITUTE(E176,"ounce","oz")</f>
        <v/>
      </c>
    </row>
    <row r="177" spans="1:19" x14ac:dyDescent="0.35">
      <c r="A177">
        <v>428242</v>
      </c>
      <c r="B177" s="3" t="s">
        <v>112</v>
      </c>
      <c r="C177" s="4">
        <v>0.41773148148148143</v>
      </c>
      <c r="D177" t="s">
        <v>133</v>
      </c>
      <c r="E177" t="s">
        <v>15</v>
      </c>
      <c r="F177" s="5">
        <f>N177</f>
        <v>45803</v>
      </c>
      <c r="G177" s="6" t="str">
        <f>Q177</f>
        <v>Iced Guillermo</v>
      </c>
      <c r="H177" s="6" t="str">
        <f>S177</f>
        <v>12 oz</v>
      </c>
      <c r="J177" t="str" cm="1">
        <f t="array" ref="J177:L177">_xlfn.TEXTSPLIT(B177,{"++","/"})</f>
        <v>2025</v>
      </c>
      <c r="K177" t="str">
        <v>5</v>
      </c>
      <c r="L177" t="str">
        <v>26</v>
      </c>
      <c r="M177" s="7">
        <f>DATE(J177,K177,L177)</f>
        <v>45803</v>
      </c>
      <c r="N177">
        <f>IF(M177=9999,"???",M177)</f>
        <v>45803</v>
      </c>
      <c r="P177" t="str">
        <f>SUBSTITUTE(SUBSTITUTE(SUBSTITUTE(D177,"©"," "), "☐", " "), "§", " ")</f>
        <v xml:space="preserve">Iced Guillermo </v>
      </c>
      <c r="Q177" t="str">
        <f>PROPER(TRIM(CLEAN(P177)))</f>
        <v>Iced Guillermo</v>
      </c>
      <c r="S177" t="str">
        <f>SUBSTITUTE(E177,"ounce","oz")</f>
        <v>12 oz</v>
      </c>
    </row>
    <row r="178" spans="1:19" x14ac:dyDescent="0.35">
      <c r="A178">
        <v>428243</v>
      </c>
      <c r="B178" s="3" t="s">
        <v>112</v>
      </c>
      <c r="C178" s="4">
        <v>0.4181597222222222</v>
      </c>
      <c r="D178" t="s">
        <v>63</v>
      </c>
      <c r="E178" t="s">
        <v>13</v>
      </c>
      <c r="F178" s="5">
        <f>N178</f>
        <v>45803</v>
      </c>
      <c r="G178" s="6" t="str">
        <f>Q178</f>
        <v>Cookie</v>
      </c>
      <c r="H178" s="6" t="str">
        <f>S178</f>
        <v/>
      </c>
      <c r="J178" t="str" cm="1">
        <f t="array" ref="J178:L178">_xlfn.TEXTSPLIT(B178,{"++","/"})</f>
        <v>2025</v>
      </c>
      <c r="K178" t="str">
        <v>5</v>
      </c>
      <c r="L178" t="str">
        <v>26</v>
      </c>
      <c r="M178" s="7">
        <f>DATE(J178,K178,L178)</f>
        <v>45803</v>
      </c>
      <c r="N178">
        <f>IF(M178=9999,"???",M178)</f>
        <v>45803</v>
      </c>
      <c r="P178" t="str">
        <f>SUBSTITUTE(SUBSTITUTE(SUBSTITUTE(D178,"©"," "), "☐", " "), "§", " ")</f>
        <v>Cookie</v>
      </c>
      <c r="Q178" t="str">
        <f>PROPER(TRIM(CLEAN(P178)))</f>
        <v>Cookie</v>
      </c>
      <c r="S178" t="str">
        <f>SUBSTITUTE(E178,"ounce","oz")</f>
        <v/>
      </c>
    </row>
    <row r="179" spans="1:19" x14ac:dyDescent="0.35">
      <c r="A179">
        <v>428244</v>
      </c>
      <c r="B179" s="3" t="s">
        <v>112</v>
      </c>
      <c r="C179" s="4">
        <v>0.42408564814814809</v>
      </c>
      <c r="D179" t="s">
        <v>134</v>
      </c>
      <c r="E179" t="s">
        <v>13</v>
      </c>
      <c r="F179" s="5">
        <f>N179</f>
        <v>45803</v>
      </c>
      <c r="G179" s="6" t="str">
        <f>Q179</f>
        <v>Sticky Bun</v>
      </c>
      <c r="H179" s="6" t="str">
        <f>S179</f>
        <v/>
      </c>
      <c r="J179" t="str" cm="1">
        <f t="array" ref="J179:L179">_xlfn.TEXTSPLIT(B179,{"++","/"})</f>
        <v>2025</v>
      </c>
      <c r="K179" t="str">
        <v>5</v>
      </c>
      <c r="L179" t="str">
        <v>26</v>
      </c>
      <c r="M179" s="7">
        <f>DATE(J179,K179,L179)</f>
        <v>45803</v>
      </c>
      <c r="N179">
        <f>IF(M179=9999,"???",M179)</f>
        <v>45803</v>
      </c>
      <c r="P179" t="str">
        <f>SUBSTITUTE(SUBSTITUTE(SUBSTITUTE(D179,"©"," "), "☐", " "), "§", " ")</f>
        <v>Sticky bun</v>
      </c>
      <c r="Q179" t="str">
        <f>PROPER(TRIM(CLEAN(P179)))</f>
        <v>Sticky Bun</v>
      </c>
      <c r="S179" t="str">
        <f>SUBSTITUTE(E179,"ounce","oz")</f>
        <v/>
      </c>
    </row>
    <row r="180" spans="1:19" x14ac:dyDescent="0.35">
      <c r="A180">
        <v>428246</v>
      </c>
      <c r="B180" s="3" t="s">
        <v>112</v>
      </c>
      <c r="C180" s="4">
        <v>0.4290856481481482</v>
      </c>
      <c r="D180" t="s">
        <v>40</v>
      </c>
      <c r="E180" t="s">
        <v>35</v>
      </c>
      <c r="F180" s="5">
        <f>N180</f>
        <v>45803</v>
      </c>
      <c r="G180" s="6" t="str">
        <f>Q180</f>
        <v>Espresso</v>
      </c>
      <c r="H180" s="6" t="str">
        <f>S180</f>
        <v>1 oz</v>
      </c>
      <c r="J180" t="str" cm="1">
        <f t="array" ref="J180:L180">_xlfn.TEXTSPLIT(B180,{"++","/"})</f>
        <v>2025</v>
      </c>
      <c r="K180" t="str">
        <v>5</v>
      </c>
      <c r="L180" t="str">
        <v>26</v>
      </c>
      <c r="M180" s="7">
        <f>DATE(J180,K180,L180)</f>
        <v>45803</v>
      </c>
      <c r="N180">
        <f>IF(M180=9999,"???",M180)</f>
        <v>45803</v>
      </c>
      <c r="P180" t="str">
        <f>SUBSTITUTE(SUBSTITUTE(SUBSTITUTE(D180,"©"," "), "☐", " "), "§", " ")</f>
        <v>Espresso</v>
      </c>
      <c r="Q180" t="str">
        <f>PROPER(TRIM(CLEAN(P180)))</f>
        <v>Espresso</v>
      </c>
      <c r="S180" t="str">
        <f>SUBSTITUTE(E180,"ounce","oz")</f>
        <v>1 oz</v>
      </c>
    </row>
    <row r="181" spans="1:19" x14ac:dyDescent="0.35">
      <c r="A181">
        <v>428247</v>
      </c>
      <c r="B181" s="3" t="s">
        <v>112</v>
      </c>
      <c r="C181" s="4">
        <v>0.42965277777777788</v>
      </c>
      <c r="D181" t="s">
        <v>135</v>
      </c>
      <c r="E181" t="s">
        <v>15</v>
      </c>
      <c r="F181" s="5">
        <f>N181</f>
        <v>45803</v>
      </c>
      <c r="G181" s="6" t="str">
        <f>Q181</f>
        <v>Single-Origin</v>
      </c>
      <c r="H181" s="6" t="str">
        <f>S181</f>
        <v>12 oz</v>
      </c>
      <c r="J181" t="str" cm="1">
        <f t="array" ref="J181:L181">_xlfn.TEXTSPLIT(B181,{"++","/"})</f>
        <v>2025</v>
      </c>
      <c r="K181" t="str">
        <v>5</v>
      </c>
      <c r="L181" t="str">
        <v>26</v>
      </c>
      <c r="M181" s="7">
        <f>DATE(J181,K181,L181)</f>
        <v>45803</v>
      </c>
      <c r="N181">
        <f>IF(M181=9999,"???",M181)</f>
        <v>45803</v>
      </c>
      <c r="P181" t="str">
        <f>SUBSTITUTE(SUBSTITUTE(SUBSTITUTE(D181,"©"," "), "☐", " "), "§", " ")</f>
        <v xml:space="preserve"> Single-origin</v>
      </c>
      <c r="Q181" t="str">
        <f>PROPER(TRIM(CLEAN(P181)))</f>
        <v>Single-Origin</v>
      </c>
      <c r="S181" t="str">
        <f>SUBSTITUTE(E181,"ounce","oz")</f>
        <v>12 oz</v>
      </c>
    </row>
    <row r="182" spans="1:19" x14ac:dyDescent="0.35">
      <c r="A182">
        <v>428248</v>
      </c>
      <c r="B182" s="3" t="s">
        <v>112</v>
      </c>
      <c r="C182" s="4">
        <v>0.43145833333333328</v>
      </c>
      <c r="D182" t="s">
        <v>136</v>
      </c>
      <c r="E182" t="s">
        <v>15</v>
      </c>
      <c r="F182" s="5">
        <f>N182</f>
        <v>45803</v>
      </c>
      <c r="G182" s="6" t="str">
        <f>Q182</f>
        <v>Cappuccino</v>
      </c>
      <c r="H182" s="6" t="str">
        <f>S182</f>
        <v>12 oz</v>
      </c>
      <c r="J182" t="str" cm="1">
        <f t="array" ref="J182:L182">_xlfn.TEXTSPLIT(B182,{"++","/"})</f>
        <v>2025</v>
      </c>
      <c r="K182" t="str">
        <v>5</v>
      </c>
      <c r="L182" t="str">
        <v>26</v>
      </c>
      <c r="M182" s="7">
        <f>DATE(J182,K182,L182)</f>
        <v>45803</v>
      </c>
      <c r="N182">
        <f>IF(M182=9999,"???",M182)</f>
        <v>45803</v>
      </c>
      <c r="P182" t="str">
        <f>SUBSTITUTE(SUBSTITUTE(SUBSTITUTE(D182,"©"," "), "☐", " "), "§", " ")</f>
        <v xml:space="preserve">   Cappuccino</v>
      </c>
      <c r="Q182" t="str">
        <f>PROPER(TRIM(CLEAN(P182)))</f>
        <v>Cappuccino</v>
      </c>
      <c r="S182" t="str">
        <f>SUBSTITUTE(E182,"ounce","oz")</f>
        <v>12 oz</v>
      </c>
    </row>
    <row r="183" spans="1:19" x14ac:dyDescent="0.35">
      <c r="A183">
        <v>428249</v>
      </c>
      <c r="B183" s="3" t="s">
        <v>112</v>
      </c>
      <c r="C183" s="4">
        <v>0.43306712962962957</v>
      </c>
      <c r="D183" t="s">
        <v>52</v>
      </c>
      <c r="E183" t="s">
        <v>15</v>
      </c>
      <c r="F183" s="5">
        <f>N183</f>
        <v>45803</v>
      </c>
      <c r="G183" s="6" t="str">
        <f>Q183</f>
        <v>Frappé</v>
      </c>
      <c r="H183" s="6" t="str">
        <f>S183</f>
        <v>12 oz</v>
      </c>
      <c r="J183" t="str" cm="1">
        <f t="array" ref="J183:L183">_xlfn.TEXTSPLIT(B183,{"++","/"})</f>
        <v>2025</v>
      </c>
      <c r="K183" t="str">
        <v>5</v>
      </c>
      <c r="L183" t="str">
        <v>26</v>
      </c>
      <c r="M183" s="7">
        <f>DATE(J183,K183,L183)</f>
        <v>45803</v>
      </c>
      <c r="N183">
        <f>IF(M183=9999,"???",M183)</f>
        <v>45803</v>
      </c>
      <c r="P183" t="str">
        <f>SUBSTITUTE(SUBSTITUTE(SUBSTITUTE(D183,"©"," "), "☐", " "), "§", " ")</f>
        <v>Frappé</v>
      </c>
      <c r="Q183" t="str">
        <f>PROPER(TRIM(CLEAN(P183)))</f>
        <v>Frappé</v>
      </c>
      <c r="S183" t="str">
        <f>SUBSTITUTE(E183,"ounce","oz")</f>
        <v>12 oz</v>
      </c>
    </row>
    <row r="184" spans="1:19" x14ac:dyDescent="0.35">
      <c r="A184">
        <v>428250</v>
      </c>
      <c r="B184" s="3" t="s">
        <v>112</v>
      </c>
      <c r="C184" s="4">
        <v>0.43364583333333329</v>
      </c>
      <c r="D184" t="s">
        <v>137</v>
      </c>
      <c r="E184" t="s">
        <v>15</v>
      </c>
      <c r="F184" s="5">
        <f>N184</f>
        <v>45803</v>
      </c>
      <c r="G184" s="6" t="str">
        <f>Q184</f>
        <v>French Press</v>
      </c>
      <c r="H184" s="6" t="str">
        <f>S184</f>
        <v>12 oz</v>
      </c>
      <c r="J184" t="str" cm="1">
        <f t="array" ref="J184:L184">_xlfn.TEXTSPLIT(B184,{"++","/"})</f>
        <v>2025</v>
      </c>
      <c r="K184" t="str">
        <v>5</v>
      </c>
      <c r="L184" t="str">
        <v>26</v>
      </c>
      <c r="M184" s="7">
        <f>DATE(J184,K184,L184)</f>
        <v>45803</v>
      </c>
      <c r="N184">
        <f>IF(M184=9999,"???",M184)</f>
        <v>45803</v>
      </c>
      <c r="P184" t="str">
        <f>SUBSTITUTE(SUBSTITUTE(SUBSTITUTE(D184,"©"," "), "☐", " "), "§", " ")</f>
        <v xml:space="preserve"> French press </v>
      </c>
      <c r="Q184" t="str">
        <f>PROPER(TRIM(CLEAN(P184)))</f>
        <v>French Press</v>
      </c>
      <c r="S184" t="str">
        <f>SUBSTITUTE(E184,"ounce","oz")</f>
        <v>12 oz</v>
      </c>
    </row>
    <row r="185" spans="1:19" x14ac:dyDescent="0.35">
      <c r="A185">
        <v>428252</v>
      </c>
      <c r="B185" s="3" t="s">
        <v>112</v>
      </c>
      <c r="C185" s="4">
        <v>0.44815972222222222</v>
      </c>
      <c r="D185" t="s">
        <v>138</v>
      </c>
      <c r="E185" t="s">
        <v>13</v>
      </c>
      <c r="F185" s="5">
        <f>N185</f>
        <v>45803</v>
      </c>
      <c r="G185" s="6" t="str">
        <f>Q185</f>
        <v>Apricot Danish</v>
      </c>
      <c r="H185" s="6" t="str">
        <f>S185</f>
        <v/>
      </c>
      <c r="J185" t="str" cm="1">
        <f t="array" ref="J185:L185">_xlfn.TEXTSPLIT(B185,{"++","/"})</f>
        <v>2025</v>
      </c>
      <c r="K185" t="str">
        <v>5</v>
      </c>
      <c r="L185" t="str">
        <v>26</v>
      </c>
      <c r="M185" s="7">
        <f>DATE(J185,K185,L185)</f>
        <v>45803</v>
      </c>
      <c r="N185">
        <f>IF(M185=9999,"???",M185)</f>
        <v>45803</v>
      </c>
      <c r="P185" t="str">
        <f>SUBSTITUTE(SUBSTITUTE(SUBSTITUTE(D185,"©"," "), "☐", " "), "§", " ")</f>
        <v>Apricot danish</v>
      </c>
      <c r="Q185" t="str">
        <f>PROPER(TRIM(CLEAN(P185)))</f>
        <v>Apricot Danish</v>
      </c>
      <c r="S185" t="str">
        <f>SUBSTITUTE(E185,"ounce","oz")</f>
        <v/>
      </c>
    </row>
    <row r="186" spans="1:19" x14ac:dyDescent="0.35">
      <c r="A186">
        <v>428252</v>
      </c>
      <c r="B186" s="3" t="s">
        <v>112</v>
      </c>
      <c r="C186" s="4">
        <v>0.44815972222222222</v>
      </c>
      <c r="D186" t="s">
        <v>116</v>
      </c>
      <c r="E186" t="s">
        <v>13</v>
      </c>
      <c r="F186" s="5">
        <f>N186</f>
        <v>45803</v>
      </c>
      <c r="G186" s="6" t="str">
        <f>Q186</f>
        <v>Syrup</v>
      </c>
      <c r="H186" s="6" t="str">
        <f>S186</f>
        <v/>
      </c>
      <c r="J186" t="str" cm="1">
        <f t="array" ref="J186:L186">_xlfn.TEXTSPLIT(B186,{"++","/"})</f>
        <v>2025</v>
      </c>
      <c r="K186" t="str">
        <v>5</v>
      </c>
      <c r="L186" t="str">
        <v>26</v>
      </c>
      <c r="M186" s="7">
        <f>DATE(J186,K186,L186)</f>
        <v>45803</v>
      </c>
      <c r="N186">
        <f>IF(M186=9999,"???",M186)</f>
        <v>45803</v>
      </c>
      <c r="P186" t="str">
        <f>SUBSTITUTE(SUBSTITUTE(SUBSTITUTE(D186,"©"," "), "☐", " "), "§", " ")</f>
        <v xml:space="preserve">   Syrup</v>
      </c>
      <c r="Q186" t="str">
        <f>PROPER(TRIM(CLEAN(P186)))</f>
        <v>Syrup</v>
      </c>
      <c r="S186" t="str">
        <f>SUBSTITUTE(E186,"ounce","oz")</f>
        <v/>
      </c>
    </row>
    <row r="187" spans="1:19" x14ac:dyDescent="0.35">
      <c r="A187">
        <v>428253</v>
      </c>
      <c r="B187" s="3" t="s">
        <v>112</v>
      </c>
      <c r="C187" s="4">
        <v>0.44900462962962973</v>
      </c>
      <c r="D187" t="s">
        <v>139</v>
      </c>
      <c r="E187" t="s">
        <v>15</v>
      </c>
      <c r="F187" s="5">
        <f>N187</f>
        <v>45803</v>
      </c>
      <c r="G187" s="6" t="str">
        <f>Q187</f>
        <v>Café Latté</v>
      </c>
      <c r="H187" s="6" t="str">
        <f>S187</f>
        <v>12 oz</v>
      </c>
      <c r="J187" t="str" cm="1">
        <f t="array" ref="J187:L187">_xlfn.TEXTSPLIT(B187,{"++","/"})</f>
        <v>2025</v>
      </c>
      <c r="K187" t="str">
        <v>5</v>
      </c>
      <c r="L187" t="str">
        <v>26</v>
      </c>
      <c r="M187" s="7">
        <f>DATE(J187,K187,L187)</f>
        <v>45803</v>
      </c>
      <c r="N187">
        <f>IF(M187=9999,"???",M187)</f>
        <v>45803</v>
      </c>
      <c r="P187" t="str">
        <f>SUBSTITUTE(SUBSTITUTE(SUBSTITUTE(D187,"©"," "), "☐", " "), "§", " ")</f>
        <v xml:space="preserve">   Café latté</v>
      </c>
      <c r="Q187" t="str">
        <f>PROPER(TRIM(CLEAN(P187)))</f>
        <v>Café Latté</v>
      </c>
      <c r="S187" t="str">
        <f>SUBSTITUTE(E187,"ounce","oz")</f>
        <v>12 oz</v>
      </c>
    </row>
    <row r="188" spans="1:19" x14ac:dyDescent="0.35">
      <c r="A188">
        <v>428255</v>
      </c>
      <c r="B188" s="3" t="s">
        <v>112</v>
      </c>
      <c r="C188" s="4">
        <v>0.45190972222222214</v>
      </c>
      <c r="D188" t="s">
        <v>30</v>
      </c>
      <c r="E188" t="s">
        <v>13</v>
      </c>
      <c r="F188" s="5">
        <f>N188</f>
        <v>45803</v>
      </c>
      <c r="G188" s="6" t="str">
        <f>Q188</f>
        <v>Scone With Clotted Cream And Jam</v>
      </c>
      <c r="H188" s="6" t="str">
        <f>S188</f>
        <v/>
      </c>
      <c r="J188" t="str" cm="1">
        <f t="array" ref="J188:L188">_xlfn.TEXTSPLIT(B188,{"++","/"})</f>
        <v>2025</v>
      </c>
      <c r="K188" t="str">
        <v>5</v>
      </c>
      <c r="L188" t="str">
        <v>26</v>
      </c>
      <c r="M188" s="7">
        <f>DATE(J188,K188,L188)</f>
        <v>45803</v>
      </c>
      <c r="N188">
        <f>IF(M188=9999,"???",M188)</f>
        <v>45803</v>
      </c>
      <c r="P188" t="str">
        <f>SUBSTITUTE(SUBSTITUTE(SUBSTITUTE(D188,"©"," "), "☐", " "), "§", " ")</f>
        <v>Scone with clotted cream and jam</v>
      </c>
      <c r="Q188" t="str">
        <f>PROPER(TRIM(CLEAN(P188)))</f>
        <v>Scone With Clotted Cream And Jam</v>
      </c>
      <c r="S188" t="str">
        <f>SUBSTITUTE(E188,"ounce","oz")</f>
        <v/>
      </c>
    </row>
    <row r="189" spans="1:19" x14ac:dyDescent="0.35">
      <c r="A189">
        <v>428256</v>
      </c>
      <c r="B189" s="3" t="s">
        <v>112</v>
      </c>
      <c r="C189" s="4">
        <v>0.45390046296296305</v>
      </c>
      <c r="D189" t="s">
        <v>82</v>
      </c>
      <c r="E189" t="s">
        <v>13</v>
      </c>
      <c r="F189" s="5">
        <f>N189</f>
        <v>45803</v>
      </c>
      <c r="G189" s="6" t="str">
        <f>Q189</f>
        <v>Sticky Bun</v>
      </c>
      <c r="H189" s="6" t="str">
        <f>S189</f>
        <v/>
      </c>
      <c r="J189" t="str" cm="1">
        <f t="array" ref="J189:L189">_xlfn.TEXTSPLIT(B189,{"++","/"})</f>
        <v>2025</v>
      </c>
      <c r="K189" t="str">
        <v>5</v>
      </c>
      <c r="L189" t="str">
        <v>26</v>
      </c>
      <c r="M189" s="7">
        <f>DATE(J189,K189,L189)</f>
        <v>45803</v>
      </c>
      <c r="N189">
        <f>IF(M189=9999,"???",M189)</f>
        <v>45803</v>
      </c>
      <c r="P189" t="str">
        <f>SUBSTITUTE(SUBSTITUTE(SUBSTITUTE(D189,"©"," "), "☐", " "), "§", " ")</f>
        <v xml:space="preserve"> Sticky bun</v>
      </c>
      <c r="Q189" t="str">
        <f>PROPER(TRIM(CLEAN(P189)))</f>
        <v>Sticky Bun</v>
      </c>
      <c r="S189" t="str">
        <f>SUBSTITUTE(E189,"ounce","oz")</f>
        <v/>
      </c>
    </row>
    <row r="190" spans="1:19" x14ac:dyDescent="0.35">
      <c r="A190">
        <v>428257</v>
      </c>
      <c r="B190" s="3" t="s">
        <v>112</v>
      </c>
      <c r="C190" s="4">
        <v>0.45621527777777771</v>
      </c>
      <c r="D190" t="s">
        <v>140</v>
      </c>
      <c r="E190" t="s">
        <v>141</v>
      </c>
      <c r="F190" s="5">
        <f>N190</f>
        <v>45803</v>
      </c>
      <c r="G190" s="6" t="str">
        <f>Q190</f>
        <v>Espresso</v>
      </c>
      <c r="H190" s="6" t="str">
        <f>S190</f>
        <v>Espresso (1 oz)</v>
      </c>
      <c r="J190" t="str" cm="1">
        <f t="array" ref="J190:L190">_xlfn.TEXTSPLIT(B190,{"++","/"})</f>
        <v>2025</v>
      </c>
      <c r="K190" t="str">
        <v>5</v>
      </c>
      <c r="L190" t="str">
        <v>26</v>
      </c>
      <c r="M190" s="7">
        <f>DATE(J190,K190,L190)</f>
        <v>45803</v>
      </c>
      <c r="N190">
        <f>IF(M190=9999,"???",M190)</f>
        <v>45803</v>
      </c>
      <c r="P190" t="str">
        <f>SUBSTITUTE(SUBSTITUTE(SUBSTITUTE(D190,"©"," "), "☐", " "), "§", " ")</f>
        <v xml:space="preserve"> Espresso </v>
      </c>
      <c r="Q190" t="str">
        <f>PROPER(TRIM(CLEAN(P190)))</f>
        <v>Espresso</v>
      </c>
      <c r="S190" t="str">
        <f>SUBSTITUTE(E190,"ounce","oz")</f>
        <v>Espresso (1 oz)</v>
      </c>
    </row>
    <row r="191" spans="1:19" x14ac:dyDescent="0.35">
      <c r="A191">
        <v>428257</v>
      </c>
      <c r="B191" s="3" t="s">
        <v>112</v>
      </c>
      <c r="C191" s="4">
        <v>0.45621527777777771</v>
      </c>
      <c r="D191" t="s">
        <v>54</v>
      </c>
      <c r="E191" t="s">
        <v>13</v>
      </c>
      <c r="F191" s="5">
        <f>N191</f>
        <v>45803</v>
      </c>
      <c r="G191" s="6" t="str">
        <f>Q191</f>
        <v>Syrup</v>
      </c>
      <c r="H191" s="6" t="str">
        <f>S191</f>
        <v/>
      </c>
      <c r="J191" t="str" cm="1">
        <f t="array" ref="J191:L191">_xlfn.TEXTSPLIT(B191,{"++","/"})</f>
        <v>2025</v>
      </c>
      <c r="K191" t="str">
        <v>5</v>
      </c>
      <c r="L191" t="str">
        <v>26</v>
      </c>
      <c r="M191" s="7">
        <f>DATE(J191,K191,L191)</f>
        <v>45803</v>
      </c>
      <c r="N191">
        <f>IF(M191=9999,"???",M191)</f>
        <v>45803</v>
      </c>
      <c r="P191" t="str">
        <f>SUBSTITUTE(SUBSTITUTE(SUBSTITUTE(D191,"©"," "), "☐", " "), "§", " ")</f>
        <v>Syrup</v>
      </c>
      <c r="Q191" t="str">
        <f>PROPER(TRIM(CLEAN(P191)))</f>
        <v>Syrup</v>
      </c>
      <c r="S191" t="str">
        <f>SUBSTITUTE(E191,"ounce","oz")</f>
        <v/>
      </c>
    </row>
    <row r="192" spans="1:19" x14ac:dyDescent="0.35">
      <c r="A192">
        <v>428259</v>
      </c>
      <c r="B192" s="3" t="s">
        <v>112</v>
      </c>
      <c r="C192" s="4">
        <v>0.46481481481481479</v>
      </c>
      <c r="D192" t="s">
        <v>142</v>
      </c>
      <c r="E192" t="s">
        <v>29</v>
      </c>
      <c r="F192" s="5">
        <f>N192</f>
        <v>45803</v>
      </c>
      <c r="G192" s="6" t="str">
        <f>Q192</f>
        <v>Frappé</v>
      </c>
      <c r="H192" s="6" t="str">
        <f>S192</f>
        <v>12 oz</v>
      </c>
      <c r="J192" t="str" cm="1">
        <f t="array" ref="J192:L192">_xlfn.TEXTSPLIT(B192,{"++","/"})</f>
        <v>2025</v>
      </c>
      <c r="K192" t="str">
        <v>5</v>
      </c>
      <c r="L192" t="str">
        <v>26</v>
      </c>
      <c r="M192" s="7">
        <f>DATE(J192,K192,L192)</f>
        <v>45803</v>
      </c>
      <c r="N192">
        <f>IF(M192=9999,"???",M192)</f>
        <v>45803</v>
      </c>
      <c r="P192" t="str">
        <f>SUBSTITUTE(SUBSTITUTE(SUBSTITUTE(D192,"©"," "), "☐", " "), "§", " ")</f>
        <v xml:space="preserve"> Frappé</v>
      </c>
      <c r="Q192" t="str">
        <f>PROPER(TRIM(CLEAN(P192)))</f>
        <v>Frappé</v>
      </c>
      <c r="S192" t="str">
        <f>SUBSTITUTE(E192,"ounce","oz")</f>
        <v>12 oz</v>
      </c>
    </row>
    <row r="193" spans="1:19" x14ac:dyDescent="0.35">
      <c r="A193">
        <v>428260</v>
      </c>
      <c r="B193" s="3" t="s">
        <v>112</v>
      </c>
      <c r="C193" s="4">
        <v>0.46565972222222229</v>
      </c>
      <c r="D193" t="s">
        <v>143</v>
      </c>
      <c r="E193" t="s">
        <v>13</v>
      </c>
      <c r="F193" s="5">
        <f>N193</f>
        <v>45803</v>
      </c>
      <c r="G193" s="6" t="str">
        <f>Q193</f>
        <v>Extra Shot</v>
      </c>
      <c r="H193" s="6" t="str">
        <f>S193</f>
        <v/>
      </c>
      <c r="J193" t="str" cm="1">
        <f t="array" ref="J193:L193">_xlfn.TEXTSPLIT(B193,{"++","/"})</f>
        <v>2025</v>
      </c>
      <c r="K193" t="str">
        <v>5</v>
      </c>
      <c r="L193" t="str">
        <v>26</v>
      </c>
      <c r="M193" s="7">
        <f>DATE(J193,K193,L193)</f>
        <v>45803</v>
      </c>
      <c r="N193">
        <f>IF(M193=9999,"???",M193)</f>
        <v>45803</v>
      </c>
      <c r="P193" t="str">
        <f>SUBSTITUTE(SUBSTITUTE(SUBSTITUTE(D193,"©"," "), "☐", " "), "§", " ")</f>
        <v>Extra shot</v>
      </c>
      <c r="Q193" t="str">
        <f>PROPER(TRIM(CLEAN(P193)))</f>
        <v>Extra Shot</v>
      </c>
      <c r="S193" t="str">
        <f>SUBSTITUTE(E193,"ounce","oz")</f>
        <v/>
      </c>
    </row>
    <row r="194" spans="1:19" x14ac:dyDescent="0.35">
      <c r="A194">
        <v>428261</v>
      </c>
      <c r="B194" s="3" t="s">
        <v>112</v>
      </c>
      <c r="C194" s="4">
        <v>0.47059027777777773</v>
      </c>
      <c r="D194" t="s">
        <v>144</v>
      </c>
      <c r="E194" t="s">
        <v>13</v>
      </c>
      <c r="F194" s="5">
        <f>N194</f>
        <v>45803</v>
      </c>
      <c r="G194" s="6" t="str">
        <f>Q194</f>
        <v>Pizza Pocket</v>
      </c>
      <c r="H194" s="6" t="str">
        <f>S194</f>
        <v/>
      </c>
      <c r="J194" t="str" cm="1">
        <f t="array" ref="J194:L194">_xlfn.TEXTSPLIT(B194,{"++","/"})</f>
        <v>2025</v>
      </c>
      <c r="K194" t="str">
        <v>5</v>
      </c>
      <c r="L194" t="str">
        <v>26</v>
      </c>
      <c r="M194" s="7">
        <f>DATE(J194,K194,L194)</f>
        <v>45803</v>
      </c>
      <c r="N194">
        <f>IF(M194=9999,"???",M194)</f>
        <v>45803</v>
      </c>
      <c r="P194" t="str">
        <f>SUBSTITUTE(SUBSTITUTE(SUBSTITUTE(D194,"©"," "), "☐", " "), "§", " ")</f>
        <v xml:space="preserve"> Pizza pocket</v>
      </c>
      <c r="Q194" t="str">
        <f>PROPER(TRIM(CLEAN(P194)))</f>
        <v>Pizza Pocket</v>
      </c>
      <c r="S194" t="str">
        <f>SUBSTITUTE(E194,"ounce","oz")</f>
        <v/>
      </c>
    </row>
    <row r="195" spans="1:19" x14ac:dyDescent="0.35">
      <c r="A195">
        <v>428262</v>
      </c>
      <c r="B195" s="3" t="s">
        <v>112</v>
      </c>
      <c r="C195" s="4">
        <v>0.47259259259259268</v>
      </c>
      <c r="D195" t="s">
        <v>52</v>
      </c>
      <c r="E195" t="s">
        <v>15</v>
      </c>
      <c r="F195" s="5">
        <f>N195</f>
        <v>45803</v>
      </c>
      <c r="G195" s="6" t="str">
        <f>Q195</f>
        <v>Frappé</v>
      </c>
      <c r="H195" s="6" t="str">
        <f>S195</f>
        <v>12 oz</v>
      </c>
      <c r="J195" t="str" cm="1">
        <f t="array" ref="J195:L195">_xlfn.TEXTSPLIT(B195,{"++","/"})</f>
        <v>2025</v>
      </c>
      <c r="K195" t="str">
        <v>5</v>
      </c>
      <c r="L195" t="str">
        <v>26</v>
      </c>
      <c r="M195" s="7">
        <f>DATE(J195,K195,L195)</f>
        <v>45803</v>
      </c>
      <c r="N195">
        <f>IF(M195=9999,"???",M195)</f>
        <v>45803</v>
      </c>
      <c r="P195" t="str">
        <f>SUBSTITUTE(SUBSTITUTE(SUBSTITUTE(D195,"©"," "), "☐", " "), "§", " ")</f>
        <v>Frappé</v>
      </c>
      <c r="Q195" t="str">
        <f>PROPER(TRIM(CLEAN(P195)))</f>
        <v>Frappé</v>
      </c>
      <c r="S195" t="str">
        <f>SUBSTITUTE(E195,"ounce","oz")</f>
        <v>12 oz</v>
      </c>
    </row>
    <row r="196" spans="1:19" x14ac:dyDescent="0.35">
      <c r="A196">
        <v>428263</v>
      </c>
      <c r="B196" s="3" t="s">
        <v>112</v>
      </c>
      <c r="C196" s="4">
        <v>0.47567129629629634</v>
      </c>
      <c r="D196" t="s">
        <v>145</v>
      </c>
      <c r="E196" t="s">
        <v>24</v>
      </c>
      <c r="F196" s="5">
        <f>N196</f>
        <v>45803</v>
      </c>
      <c r="G196" s="6" t="str">
        <f>Q196</f>
        <v>Turkish Coffee</v>
      </c>
      <c r="H196" s="6" t="str">
        <f>S196</f>
        <v>3 oz</v>
      </c>
      <c r="J196" t="str" cm="1">
        <f t="array" ref="J196:L196">_xlfn.TEXTSPLIT(B196,{"++","/"})</f>
        <v>2025</v>
      </c>
      <c r="K196" t="str">
        <v>5</v>
      </c>
      <c r="L196" t="str">
        <v>26</v>
      </c>
      <c r="M196" s="7">
        <f>DATE(J196,K196,L196)</f>
        <v>45803</v>
      </c>
      <c r="N196">
        <f>IF(M196=9999,"???",M196)</f>
        <v>45803</v>
      </c>
      <c r="P196" t="str">
        <f>SUBSTITUTE(SUBSTITUTE(SUBSTITUTE(D196,"©"," "), "☐", " "), "§", " ")</f>
        <v xml:space="preserve"> Turkish coffee</v>
      </c>
      <c r="Q196" t="str">
        <f>PROPER(TRIM(CLEAN(P196)))</f>
        <v>Turkish Coffee</v>
      </c>
      <c r="S196" t="str">
        <f>SUBSTITUTE(E196,"ounce","oz")</f>
        <v>3 oz</v>
      </c>
    </row>
    <row r="197" spans="1:19" x14ac:dyDescent="0.35">
      <c r="A197">
        <v>428265</v>
      </c>
      <c r="B197" s="3" t="s">
        <v>112</v>
      </c>
      <c r="C197" s="4">
        <v>0.47806712962962972</v>
      </c>
      <c r="D197" t="s">
        <v>32</v>
      </c>
      <c r="E197" t="s">
        <v>13</v>
      </c>
      <c r="F197" s="5">
        <f>N197</f>
        <v>45803</v>
      </c>
      <c r="G197" s="6" t="str">
        <f>Q197</f>
        <v>Sticky Bun</v>
      </c>
      <c r="H197" s="6" t="str">
        <f>S197</f>
        <v/>
      </c>
      <c r="J197" t="str" cm="1">
        <f t="array" ref="J197:L197">_xlfn.TEXTSPLIT(B197,{"++","/"})</f>
        <v>2025</v>
      </c>
      <c r="K197" t="str">
        <v>5</v>
      </c>
      <c r="L197" t="str">
        <v>26</v>
      </c>
      <c r="M197" s="7">
        <f>DATE(J197,K197,L197)</f>
        <v>45803</v>
      </c>
      <c r="N197">
        <f>IF(M197=9999,"???",M197)</f>
        <v>45803</v>
      </c>
      <c r="P197" t="str">
        <f>SUBSTITUTE(SUBSTITUTE(SUBSTITUTE(D197,"©"," "), "☐", " "), "§", " ")</f>
        <v>Sticky bun</v>
      </c>
      <c r="Q197" t="str">
        <f>PROPER(TRIM(CLEAN(P197)))</f>
        <v>Sticky Bun</v>
      </c>
      <c r="S197" t="str">
        <f>SUBSTITUTE(E197,"ounce","oz")</f>
        <v/>
      </c>
    </row>
    <row r="198" spans="1:19" x14ac:dyDescent="0.35">
      <c r="A198">
        <v>428266</v>
      </c>
      <c r="B198" s="3" t="s">
        <v>112</v>
      </c>
      <c r="C198" s="4">
        <v>0.47940972222222222</v>
      </c>
      <c r="D198" t="s">
        <v>129</v>
      </c>
      <c r="E198" t="s">
        <v>13</v>
      </c>
      <c r="F198" s="5">
        <f>N198</f>
        <v>45803</v>
      </c>
      <c r="G198" s="6" t="str">
        <f>Q198</f>
        <v>Drip Coffee Refill</v>
      </c>
      <c r="H198" s="6" t="str">
        <f>S198</f>
        <v/>
      </c>
      <c r="J198" t="str" cm="1">
        <f t="array" ref="J198:L198">_xlfn.TEXTSPLIT(B198,{"++","/"})</f>
        <v>2025</v>
      </c>
      <c r="K198" t="str">
        <v>5</v>
      </c>
      <c r="L198" t="str">
        <v>26</v>
      </c>
      <c r="M198" s="7">
        <f>DATE(J198,K198,L198)</f>
        <v>45803</v>
      </c>
      <c r="N198">
        <f>IF(M198=9999,"???",M198)</f>
        <v>45803</v>
      </c>
      <c r="P198" t="str">
        <f>SUBSTITUTE(SUBSTITUTE(SUBSTITUTE(D198,"©"," "), "☐", " "), "§", " ")</f>
        <v>Drip coffee refill</v>
      </c>
      <c r="Q198" t="str">
        <f>PROPER(TRIM(CLEAN(P198)))</f>
        <v>Drip Coffee Refill</v>
      </c>
      <c r="S198" t="str">
        <f>SUBSTITUTE(E198,"ounce","oz")</f>
        <v/>
      </c>
    </row>
    <row r="199" spans="1:19" x14ac:dyDescent="0.35">
      <c r="A199">
        <v>428267</v>
      </c>
      <c r="B199" s="3" t="s">
        <v>112</v>
      </c>
      <c r="C199" s="4">
        <v>0.47979166666666662</v>
      </c>
      <c r="D199" t="s">
        <v>54</v>
      </c>
      <c r="E199" t="s">
        <v>13</v>
      </c>
      <c r="F199" s="5">
        <f>N199</f>
        <v>45803</v>
      </c>
      <c r="G199" s="6" t="str">
        <f>Q199</f>
        <v>Syrup</v>
      </c>
      <c r="H199" s="6" t="str">
        <f>S199</f>
        <v/>
      </c>
      <c r="J199" t="str" cm="1">
        <f t="array" ref="J199:L199">_xlfn.TEXTSPLIT(B199,{"++","/"})</f>
        <v>2025</v>
      </c>
      <c r="K199" t="str">
        <v>5</v>
      </c>
      <c r="L199" t="str">
        <v>26</v>
      </c>
      <c r="M199" s="7">
        <f>DATE(J199,K199,L199)</f>
        <v>45803</v>
      </c>
      <c r="N199">
        <f>IF(M199=9999,"???",M199)</f>
        <v>45803</v>
      </c>
      <c r="P199" t="str">
        <f>SUBSTITUTE(SUBSTITUTE(SUBSTITUTE(D199,"©"," "), "☐", " "), "§", " ")</f>
        <v>Syrup</v>
      </c>
      <c r="Q199" t="str">
        <f>PROPER(TRIM(CLEAN(P199)))</f>
        <v>Syrup</v>
      </c>
      <c r="S199" t="str">
        <f>SUBSTITUTE(E199,"ounce","oz")</f>
        <v/>
      </c>
    </row>
    <row r="200" spans="1:19" x14ac:dyDescent="0.35">
      <c r="A200">
        <v>428269</v>
      </c>
      <c r="B200" s="3" t="s">
        <v>112</v>
      </c>
      <c r="C200" s="4">
        <v>0.4875462962962962</v>
      </c>
      <c r="D200" t="s">
        <v>146</v>
      </c>
      <c r="E200" t="s">
        <v>15</v>
      </c>
      <c r="F200" s="5">
        <f>N200</f>
        <v>45803</v>
      </c>
      <c r="G200" s="6" t="str">
        <f>Q200</f>
        <v>Coconut Milk Smoothie</v>
      </c>
      <c r="H200" s="6" t="str">
        <f>S200</f>
        <v>12 oz</v>
      </c>
      <c r="J200" t="str" cm="1">
        <f t="array" ref="J200:L200">_xlfn.TEXTSPLIT(B200,{"++","/"})</f>
        <v>2025</v>
      </c>
      <c r="K200" t="str">
        <v>5</v>
      </c>
      <c r="L200" t="str">
        <v>26</v>
      </c>
      <c r="M200" s="7">
        <f>DATE(J200,K200,L200)</f>
        <v>45803</v>
      </c>
      <c r="N200">
        <f>IF(M200=9999,"???",M200)</f>
        <v>45803</v>
      </c>
      <c r="P200" t="str">
        <f>SUBSTITUTE(SUBSTITUTE(SUBSTITUTE(D200,"©"," "), "☐", " "), "§", " ")</f>
        <v xml:space="preserve"> Coconut milk smoothie</v>
      </c>
      <c r="Q200" t="str">
        <f>PROPER(TRIM(CLEAN(P200)))</f>
        <v>Coconut Milk Smoothie</v>
      </c>
      <c r="S200" t="str">
        <f>SUBSTITUTE(E200,"ounce","oz")</f>
        <v>12 oz</v>
      </c>
    </row>
    <row r="201" spans="1:19" x14ac:dyDescent="0.35">
      <c r="A201">
        <v>428270</v>
      </c>
      <c r="B201" s="3" t="s">
        <v>112</v>
      </c>
      <c r="C201" s="4">
        <v>0.48788194444444444</v>
      </c>
      <c r="D201" t="s">
        <v>147</v>
      </c>
      <c r="E201" t="s">
        <v>15</v>
      </c>
      <c r="F201" s="5">
        <f>N201</f>
        <v>45803</v>
      </c>
      <c r="G201" s="6" t="str">
        <f>Q201</f>
        <v>Iced Tea</v>
      </c>
      <c r="H201" s="6" t="str">
        <f>S201</f>
        <v>12 oz</v>
      </c>
      <c r="J201" t="str" cm="1">
        <f t="array" ref="J201:L201">_xlfn.TEXTSPLIT(B201,{"++","/"})</f>
        <v>2025</v>
      </c>
      <c r="K201" t="str">
        <v>5</v>
      </c>
      <c r="L201" t="str">
        <v>26</v>
      </c>
      <c r="M201" s="7">
        <f>DATE(J201,K201,L201)</f>
        <v>45803</v>
      </c>
      <c r="N201">
        <f>IF(M201=9999,"???",M201)</f>
        <v>45803</v>
      </c>
      <c r="P201" t="str">
        <f>SUBSTITUTE(SUBSTITUTE(SUBSTITUTE(D201,"©"," "), "☐", " "), "§", " ")</f>
        <v xml:space="preserve"> Iced tea</v>
      </c>
      <c r="Q201" t="str">
        <f>PROPER(TRIM(CLEAN(P201)))</f>
        <v>Iced Tea</v>
      </c>
      <c r="S201" t="str">
        <f>SUBSTITUTE(E201,"ounce","oz")</f>
        <v>12 oz</v>
      </c>
    </row>
    <row r="202" spans="1:19" x14ac:dyDescent="0.35">
      <c r="A202">
        <v>428272</v>
      </c>
      <c r="B202" s="3" t="s">
        <v>112</v>
      </c>
      <c r="C202" s="4">
        <v>0.49174768518518519</v>
      </c>
      <c r="D202" t="s">
        <v>148</v>
      </c>
      <c r="E202" t="s">
        <v>13</v>
      </c>
      <c r="F202" s="5">
        <f>N202</f>
        <v>45803</v>
      </c>
      <c r="G202" s="6" t="str">
        <f>Q202</f>
        <v>Scone With Clotted Cream And Jam</v>
      </c>
      <c r="H202" s="6" t="str">
        <f>S202</f>
        <v/>
      </c>
      <c r="J202" t="str" cm="1">
        <f t="array" ref="J202:L202">_xlfn.TEXTSPLIT(B202,{"++","/"})</f>
        <v>2025</v>
      </c>
      <c r="K202" t="str">
        <v>5</v>
      </c>
      <c r="L202" t="str">
        <v>26</v>
      </c>
      <c r="M202" s="7">
        <f>DATE(J202,K202,L202)</f>
        <v>45803</v>
      </c>
      <c r="N202">
        <f>IF(M202=9999,"???",M202)</f>
        <v>45803</v>
      </c>
      <c r="P202" t="str">
        <f>SUBSTITUTE(SUBSTITUTE(SUBSTITUTE(D202,"©"," "), "☐", " "), "§", " ")</f>
        <v xml:space="preserve"> Scone with clotted cream and jam</v>
      </c>
      <c r="Q202" t="str">
        <f>PROPER(TRIM(CLEAN(P202)))</f>
        <v>Scone With Clotted Cream And Jam</v>
      </c>
      <c r="S202" t="str">
        <f>SUBSTITUTE(E202,"ounce","oz")</f>
        <v/>
      </c>
    </row>
    <row r="203" spans="1:19" x14ac:dyDescent="0.35">
      <c r="A203">
        <v>428273</v>
      </c>
      <c r="B203" s="3" t="s">
        <v>112</v>
      </c>
      <c r="C203" s="4">
        <v>0.4933333333333334</v>
      </c>
      <c r="D203" t="s">
        <v>30</v>
      </c>
      <c r="E203" t="s">
        <v>13</v>
      </c>
      <c r="F203" s="5">
        <f>N203</f>
        <v>45803</v>
      </c>
      <c r="G203" s="6" t="str">
        <f>Q203</f>
        <v>Scone With Clotted Cream And Jam</v>
      </c>
      <c r="H203" s="6" t="str">
        <f>S203</f>
        <v/>
      </c>
      <c r="J203" t="str" cm="1">
        <f t="array" ref="J203:L203">_xlfn.TEXTSPLIT(B203,{"++","/"})</f>
        <v>2025</v>
      </c>
      <c r="K203" t="str">
        <v>5</v>
      </c>
      <c r="L203" t="str">
        <v>26</v>
      </c>
      <c r="M203" s="7">
        <f>DATE(J203,K203,L203)</f>
        <v>45803</v>
      </c>
      <c r="N203">
        <f>IF(M203=9999,"???",M203)</f>
        <v>45803</v>
      </c>
      <c r="P203" t="str">
        <f>SUBSTITUTE(SUBSTITUTE(SUBSTITUTE(D203,"©"," "), "☐", " "), "§", " ")</f>
        <v>Scone with clotted cream and jam</v>
      </c>
      <c r="Q203" t="str">
        <f>PROPER(TRIM(CLEAN(P203)))</f>
        <v>Scone With Clotted Cream And Jam</v>
      </c>
      <c r="S203" t="str">
        <f>SUBSTITUTE(E203,"ounce","oz")</f>
        <v/>
      </c>
    </row>
    <row r="204" spans="1:19" x14ac:dyDescent="0.35">
      <c r="A204">
        <v>428275</v>
      </c>
      <c r="B204" s="3" t="s">
        <v>112</v>
      </c>
      <c r="C204" s="4">
        <v>0.49849537037037028</v>
      </c>
      <c r="D204" t="s">
        <v>149</v>
      </c>
      <c r="E204" t="s">
        <v>15</v>
      </c>
      <c r="F204" s="5">
        <f>N204</f>
        <v>45803</v>
      </c>
      <c r="G204" s="6" t="str">
        <f>Q204</f>
        <v>Frappé</v>
      </c>
      <c r="H204" s="6" t="str">
        <f>S204</f>
        <v>12 oz</v>
      </c>
      <c r="J204" t="str" cm="1">
        <f t="array" ref="J204:L204">_xlfn.TEXTSPLIT(B204,{"++","/"})</f>
        <v>2025</v>
      </c>
      <c r="K204" t="str">
        <v>5</v>
      </c>
      <c r="L204" t="str">
        <v>26</v>
      </c>
      <c r="M204" s="7">
        <f>DATE(J204,K204,L204)</f>
        <v>45803</v>
      </c>
      <c r="N204">
        <f>IF(M204=9999,"???",M204)</f>
        <v>45803</v>
      </c>
      <c r="P204" t="str">
        <f>SUBSTITUTE(SUBSTITUTE(SUBSTITUTE(D204,"©"," "), "☐", " "), "§", " ")</f>
        <v xml:space="preserve">   Frappé </v>
      </c>
      <c r="Q204" t="str">
        <f>PROPER(TRIM(CLEAN(P204)))</f>
        <v>Frappé</v>
      </c>
      <c r="S204" t="str">
        <f>SUBSTITUTE(E204,"ounce","oz")</f>
        <v>12 oz</v>
      </c>
    </row>
    <row r="205" spans="1:19" x14ac:dyDescent="0.35">
      <c r="A205">
        <v>428277</v>
      </c>
      <c r="B205" s="3" t="s">
        <v>112</v>
      </c>
      <c r="C205" s="4">
        <v>0.50207175925925918</v>
      </c>
      <c r="D205" t="s">
        <v>123</v>
      </c>
      <c r="E205" t="s">
        <v>13</v>
      </c>
      <c r="F205" s="5">
        <f>N205</f>
        <v>45803</v>
      </c>
      <c r="G205" s="6" t="str">
        <f>Q205</f>
        <v>Apricot Danish</v>
      </c>
      <c r="H205" s="6" t="str">
        <f>S205</f>
        <v/>
      </c>
      <c r="J205" t="str" cm="1">
        <f t="array" ref="J205:L205">_xlfn.TEXTSPLIT(B205,{"++","/"})</f>
        <v>2025</v>
      </c>
      <c r="K205" t="str">
        <v>5</v>
      </c>
      <c r="L205" t="str">
        <v>26</v>
      </c>
      <c r="M205" s="7">
        <f>DATE(J205,K205,L205)</f>
        <v>45803</v>
      </c>
      <c r="N205">
        <f>IF(M205=9999,"???",M205)</f>
        <v>45803</v>
      </c>
      <c r="P205" t="str">
        <f>SUBSTITUTE(SUBSTITUTE(SUBSTITUTE(D205,"©"," "), "☐", " "), "§", " ")</f>
        <v xml:space="preserve"> Apricot danish</v>
      </c>
      <c r="Q205" t="str">
        <f>PROPER(TRIM(CLEAN(P205)))</f>
        <v>Apricot Danish</v>
      </c>
      <c r="S205" t="str">
        <f>SUBSTITUTE(E205,"ounce","oz")</f>
        <v/>
      </c>
    </row>
    <row r="206" spans="1:19" x14ac:dyDescent="0.35">
      <c r="A206">
        <v>428278</v>
      </c>
      <c r="B206" s="3" t="s">
        <v>112</v>
      </c>
      <c r="C206" s="4">
        <v>0.50659722222222214</v>
      </c>
      <c r="D206" t="s">
        <v>30</v>
      </c>
      <c r="E206" t="s">
        <v>13</v>
      </c>
      <c r="F206" s="5">
        <f>N206</f>
        <v>45803</v>
      </c>
      <c r="G206" s="6" t="str">
        <f>Q206</f>
        <v>Scone With Clotted Cream And Jam</v>
      </c>
      <c r="H206" s="6" t="str">
        <f>S206</f>
        <v/>
      </c>
      <c r="J206" t="str" cm="1">
        <f t="array" ref="J206:L206">_xlfn.TEXTSPLIT(B206,{"++","/"})</f>
        <v>2025</v>
      </c>
      <c r="K206" t="str">
        <v>5</v>
      </c>
      <c r="L206" t="str">
        <v>26</v>
      </c>
      <c r="M206" s="7">
        <f>DATE(J206,K206,L206)</f>
        <v>45803</v>
      </c>
      <c r="N206">
        <f>IF(M206=9999,"???",M206)</f>
        <v>45803</v>
      </c>
      <c r="P206" t="str">
        <f>SUBSTITUTE(SUBSTITUTE(SUBSTITUTE(D206,"©"," "), "☐", " "), "§", " ")</f>
        <v>Scone with clotted cream and jam</v>
      </c>
      <c r="Q206" t="str">
        <f>PROPER(TRIM(CLEAN(P206)))</f>
        <v>Scone With Clotted Cream And Jam</v>
      </c>
      <c r="S206" t="str">
        <f>SUBSTITUTE(E206,"ounce","oz")</f>
        <v/>
      </c>
    </row>
    <row r="207" spans="1:19" x14ac:dyDescent="0.35">
      <c r="A207">
        <v>428278</v>
      </c>
      <c r="B207" s="3" t="s">
        <v>112</v>
      </c>
      <c r="C207" s="4">
        <v>0.50659722222222214</v>
      </c>
      <c r="D207" t="s">
        <v>21</v>
      </c>
      <c r="E207" t="s">
        <v>15</v>
      </c>
      <c r="F207" s="5">
        <f>N207</f>
        <v>45803</v>
      </c>
      <c r="G207" s="6" t="str">
        <f>Q207</f>
        <v>Pourover</v>
      </c>
      <c r="H207" s="6" t="str">
        <f>S207</f>
        <v>12 oz</v>
      </c>
      <c r="J207" t="str" cm="1">
        <f t="array" ref="J207:L207">_xlfn.TEXTSPLIT(B207,{"++","/"})</f>
        <v>2025</v>
      </c>
      <c r="K207" t="str">
        <v>5</v>
      </c>
      <c r="L207" t="str">
        <v>26</v>
      </c>
      <c r="M207" s="7">
        <f>DATE(J207,K207,L207)</f>
        <v>45803</v>
      </c>
      <c r="N207">
        <f>IF(M207=9999,"???",M207)</f>
        <v>45803</v>
      </c>
      <c r="P207" t="str">
        <f>SUBSTITUTE(SUBSTITUTE(SUBSTITUTE(D207,"©"," "), "☐", " "), "§", " ")</f>
        <v>Pourover</v>
      </c>
      <c r="Q207" t="str">
        <f>PROPER(TRIM(CLEAN(P207)))</f>
        <v>Pourover</v>
      </c>
      <c r="S207" t="str">
        <f>SUBSTITUTE(E207,"ounce","oz")</f>
        <v>12 oz</v>
      </c>
    </row>
    <row r="208" spans="1:19" x14ac:dyDescent="0.35">
      <c r="A208">
        <v>428279</v>
      </c>
      <c r="B208" s="3" t="s">
        <v>112</v>
      </c>
      <c r="C208" s="4">
        <v>0.50814814814814824</v>
      </c>
      <c r="D208" t="s">
        <v>28</v>
      </c>
      <c r="E208" t="s">
        <v>13</v>
      </c>
      <c r="F208" s="5">
        <f>N208</f>
        <v>45803</v>
      </c>
      <c r="G208" s="6" t="str">
        <f>Q208</f>
        <v>Cinnamon Roll</v>
      </c>
      <c r="H208" s="6" t="str">
        <f>S208</f>
        <v/>
      </c>
      <c r="J208" t="str" cm="1">
        <f t="array" ref="J208:L208">_xlfn.TEXTSPLIT(B208,{"++","/"})</f>
        <v>2025</v>
      </c>
      <c r="K208" t="str">
        <v>5</v>
      </c>
      <c r="L208" t="str">
        <v>26</v>
      </c>
      <c r="M208" s="7">
        <f>DATE(J208,K208,L208)</f>
        <v>45803</v>
      </c>
      <c r="N208">
        <f>IF(M208=9999,"???",M208)</f>
        <v>45803</v>
      </c>
      <c r="P208" t="str">
        <f>SUBSTITUTE(SUBSTITUTE(SUBSTITUTE(D208,"©"," "), "☐", " "), "§", " ")</f>
        <v>Cinnamon roll</v>
      </c>
      <c r="Q208" t="str">
        <f>PROPER(TRIM(CLEAN(P208)))</f>
        <v>Cinnamon Roll</v>
      </c>
      <c r="S208" t="str">
        <f>SUBSTITUTE(E208,"ounce","oz")</f>
        <v/>
      </c>
    </row>
    <row r="209" spans="1:19" x14ac:dyDescent="0.35">
      <c r="A209">
        <v>428279</v>
      </c>
      <c r="B209" s="3" t="s">
        <v>112</v>
      </c>
      <c r="C209" s="4">
        <v>0.50814814814814824</v>
      </c>
      <c r="D209" t="s">
        <v>21</v>
      </c>
      <c r="E209" t="s">
        <v>15</v>
      </c>
      <c r="F209" s="5">
        <f>N209</f>
        <v>45803</v>
      </c>
      <c r="G209" s="6" t="str">
        <f>Q209</f>
        <v>Pourover</v>
      </c>
      <c r="H209" s="6" t="str">
        <f>S209</f>
        <v>12 oz</v>
      </c>
      <c r="J209" t="str" cm="1">
        <f t="array" ref="J209:L209">_xlfn.TEXTSPLIT(B209,{"++","/"})</f>
        <v>2025</v>
      </c>
      <c r="K209" t="str">
        <v>5</v>
      </c>
      <c r="L209" t="str">
        <v>26</v>
      </c>
      <c r="M209" s="7">
        <f>DATE(J209,K209,L209)</f>
        <v>45803</v>
      </c>
      <c r="N209">
        <f>IF(M209=9999,"???",M209)</f>
        <v>45803</v>
      </c>
      <c r="P209" t="str">
        <f>SUBSTITUTE(SUBSTITUTE(SUBSTITUTE(D209,"©"," "), "☐", " "), "§", " ")</f>
        <v>Pourover</v>
      </c>
      <c r="Q209" t="str">
        <f>PROPER(TRIM(CLEAN(P209)))</f>
        <v>Pourover</v>
      </c>
      <c r="S209" t="str">
        <f>SUBSTITUTE(E209,"ounce","oz")</f>
        <v>12 oz</v>
      </c>
    </row>
    <row r="210" spans="1:19" x14ac:dyDescent="0.35">
      <c r="A210">
        <v>428280</v>
      </c>
      <c r="B210" s="3" t="s">
        <v>112</v>
      </c>
      <c r="C210" s="4">
        <v>0.50975694444444453</v>
      </c>
      <c r="D210" t="s">
        <v>52</v>
      </c>
      <c r="E210" t="s">
        <v>15</v>
      </c>
      <c r="F210" s="5">
        <f>N210</f>
        <v>45803</v>
      </c>
      <c r="G210" s="6" t="str">
        <f>Q210</f>
        <v>Frappé</v>
      </c>
      <c r="H210" s="6" t="str">
        <f>S210</f>
        <v>12 oz</v>
      </c>
      <c r="J210" t="str" cm="1">
        <f t="array" ref="J210:L210">_xlfn.TEXTSPLIT(B210,{"++","/"})</f>
        <v>2025</v>
      </c>
      <c r="K210" t="str">
        <v>5</v>
      </c>
      <c r="L210" t="str">
        <v>26</v>
      </c>
      <c r="M210" s="7">
        <f>DATE(J210,K210,L210)</f>
        <v>45803</v>
      </c>
      <c r="N210">
        <f>IF(M210=9999,"???",M210)</f>
        <v>45803</v>
      </c>
      <c r="P210" t="str">
        <f>SUBSTITUTE(SUBSTITUTE(SUBSTITUTE(D210,"©"," "), "☐", " "), "§", " ")</f>
        <v>Frappé</v>
      </c>
      <c r="Q210" t="str">
        <f>PROPER(TRIM(CLEAN(P210)))</f>
        <v>Frappé</v>
      </c>
      <c r="S210" t="str">
        <f>SUBSTITUTE(E210,"ounce","oz")</f>
        <v>12 oz</v>
      </c>
    </row>
    <row r="211" spans="1:19" x14ac:dyDescent="0.35">
      <c r="A211">
        <v>428281</v>
      </c>
      <c r="B211" s="3" t="s">
        <v>112</v>
      </c>
      <c r="C211" s="4">
        <v>0.5116087962962963</v>
      </c>
      <c r="D211" t="s">
        <v>65</v>
      </c>
      <c r="E211" t="s">
        <v>29</v>
      </c>
      <c r="F211" s="5">
        <f>N211</f>
        <v>45803</v>
      </c>
      <c r="G211" s="6" t="str">
        <f>Q211</f>
        <v>Cappuccino</v>
      </c>
      <c r="H211" s="6" t="str">
        <f>S211</f>
        <v>12 oz</v>
      </c>
      <c r="J211" t="str" cm="1">
        <f t="array" ref="J211:L211">_xlfn.TEXTSPLIT(B211,{"++","/"})</f>
        <v>2025</v>
      </c>
      <c r="K211" t="str">
        <v>5</v>
      </c>
      <c r="L211" t="str">
        <v>26</v>
      </c>
      <c r="M211" s="7">
        <f>DATE(J211,K211,L211)</f>
        <v>45803</v>
      </c>
      <c r="N211">
        <f>IF(M211=9999,"???",M211)</f>
        <v>45803</v>
      </c>
      <c r="P211" t="str">
        <f>SUBSTITUTE(SUBSTITUTE(SUBSTITUTE(D211,"©"," "), "☐", " "), "§", " ")</f>
        <v>Cappuccino</v>
      </c>
      <c r="Q211" t="str">
        <f>PROPER(TRIM(CLEAN(P211)))</f>
        <v>Cappuccino</v>
      </c>
      <c r="S211" t="str">
        <f>SUBSTITUTE(E211,"ounce","oz")</f>
        <v>12 oz</v>
      </c>
    </row>
    <row r="212" spans="1:19" x14ac:dyDescent="0.35">
      <c r="A212">
        <v>428283</v>
      </c>
      <c r="B212" s="3" t="s">
        <v>112</v>
      </c>
      <c r="C212" s="4">
        <v>0.51384259259259268</v>
      </c>
      <c r="D212" t="s">
        <v>63</v>
      </c>
      <c r="E212" t="s">
        <v>13</v>
      </c>
      <c r="F212" s="5">
        <f>N212</f>
        <v>45803</v>
      </c>
      <c r="G212" s="6" t="str">
        <f>Q212</f>
        <v>Cookie</v>
      </c>
      <c r="H212" s="6" t="str">
        <f>S212</f>
        <v/>
      </c>
      <c r="J212" t="str" cm="1">
        <f t="array" ref="J212:L212">_xlfn.TEXTSPLIT(B212,{"++","/"})</f>
        <v>2025</v>
      </c>
      <c r="K212" t="str">
        <v>5</v>
      </c>
      <c r="L212" t="str">
        <v>26</v>
      </c>
      <c r="M212" s="7">
        <f>DATE(J212,K212,L212)</f>
        <v>45803</v>
      </c>
      <c r="N212">
        <f>IF(M212=9999,"???",M212)</f>
        <v>45803</v>
      </c>
      <c r="P212" t="str">
        <f>SUBSTITUTE(SUBSTITUTE(SUBSTITUTE(D212,"©"," "), "☐", " "), "§", " ")</f>
        <v>Cookie</v>
      </c>
      <c r="Q212" t="str">
        <f>PROPER(TRIM(CLEAN(P212)))</f>
        <v>Cookie</v>
      </c>
      <c r="S212" t="str">
        <f>SUBSTITUTE(E212,"ounce","oz")</f>
        <v/>
      </c>
    </row>
    <row r="213" spans="1:19" x14ac:dyDescent="0.35">
      <c r="A213">
        <v>428285</v>
      </c>
      <c r="B213" s="3" t="s">
        <v>112</v>
      </c>
      <c r="C213" s="4">
        <v>0.51599537037037035</v>
      </c>
      <c r="D213" t="s">
        <v>136</v>
      </c>
      <c r="E213" t="s">
        <v>15</v>
      </c>
      <c r="F213" s="5">
        <f>N213</f>
        <v>45803</v>
      </c>
      <c r="G213" s="6" t="str">
        <f>Q213</f>
        <v>Cappuccino</v>
      </c>
      <c r="H213" s="6" t="str">
        <f>S213</f>
        <v>12 oz</v>
      </c>
      <c r="J213" t="str" cm="1">
        <f t="array" ref="J213:L213">_xlfn.TEXTSPLIT(B213,{"++","/"})</f>
        <v>2025</v>
      </c>
      <c r="K213" t="str">
        <v>5</v>
      </c>
      <c r="L213" t="str">
        <v>26</v>
      </c>
      <c r="M213" s="7">
        <f>DATE(J213,K213,L213)</f>
        <v>45803</v>
      </c>
      <c r="N213">
        <f>IF(M213=9999,"???",M213)</f>
        <v>45803</v>
      </c>
      <c r="P213" t="str">
        <f>SUBSTITUTE(SUBSTITUTE(SUBSTITUTE(D213,"©"," "), "☐", " "), "§", " ")</f>
        <v xml:space="preserve">   Cappuccino</v>
      </c>
      <c r="Q213" t="str">
        <f>PROPER(TRIM(CLEAN(P213)))</f>
        <v>Cappuccino</v>
      </c>
      <c r="S213" t="str">
        <f>SUBSTITUTE(E213,"ounce","oz")</f>
        <v>12 oz</v>
      </c>
    </row>
    <row r="214" spans="1:19" x14ac:dyDescent="0.35">
      <c r="A214">
        <v>428286</v>
      </c>
      <c r="B214" s="3" t="s">
        <v>112</v>
      </c>
      <c r="C214" s="4">
        <v>0.52319444444444452</v>
      </c>
      <c r="D214" t="s">
        <v>150</v>
      </c>
      <c r="E214" t="s">
        <v>15</v>
      </c>
      <c r="F214" s="5">
        <f>N214</f>
        <v>45803</v>
      </c>
      <c r="G214" s="6" t="str">
        <f>Q214</f>
        <v>Frappé</v>
      </c>
      <c r="H214" s="6" t="str">
        <f>S214</f>
        <v>12 oz</v>
      </c>
      <c r="J214" t="str" cm="1">
        <f t="array" ref="J214:L214">_xlfn.TEXTSPLIT(B214,{"++","/"})</f>
        <v>2025</v>
      </c>
      <c r="K214" t="str">
        <v>5</v>
      </c>
      <c r="L214" t="str">
        <v>26</v>
      </c>
      <c r="M214" s="7">
        <f>DATE(J214,K214,L214)</f>
        <v>45803</v>
      </c>
      <c r="N214">
        <f>IF(M214=9999,"???",M214)</f>
        <v>45803</v>
      </c>
      <c r="P214" t="str">
        <f>SUBSTITUTE(SUBSTITUTE(SUBSTITUTE(D214,"©"," "), "☐", " "), "§", " ")</f>
        <v xml:space="preserve">   Frappé </v>
      </c>
      <c r="Q214" t="str">
        <f>PROPER(TRIM(CLEAN(P214)))</f>
        <v>Frappé</v>
      </c>
      <c r="S214" t="str">
        <f>SUBSTITUTE(E214,"ounce","oz")</f>
        <v>12 oz</v>
      </c>
    </row>
    <row r="215" spans="1:19" x14ac:dyDescent="0.35">
      <c r="A215">
        <v>428287</v>
      </c>
      <c r="B215" s="3" t="s">
        <v>112</v>
      </c>
      <c r="C215" s="4">
        <v>0.52326388888888897</v>
      </c>
      <c r="D215" t="s">
        <v>21</v>
      </c>
      <c r="E215" t="s">
        <v>15</v>
      </c>
      <c r="F215" s="5">
        <f>N215</f>
        <v>45803</v>
      </c>
      <c r="G215" s="6" t="str">
        <f>Q215</f>
        <v>Pourover</v>
      </c>
      <c r="H215" s="6" t="str">
        <f>S215</f>
        <v>12 oz</v>
      </c>
      <c r="J215" t="str" cm="1">
        <f t="array" ref="J215:L215">_xlfn.TEXTSPLIT(B215,{"++","/"})</f>
        <v>2025</v>
      </c>
      <c r="K215" t="str">
        <v>5</v>
      </c>
      <c r="L215" t="str">
        <v>26</v>
      </c>
      <c r="M215" s="7">
        <f>DATE(J215,K215,L215)</f>
        <v>45803</v>
      </c>
      <c r="N215">
        <f>IF(M215=9999,"???",M215)</f>
        <v>45803</v>
      </c>
      <c r="P215" t="str">
        <f>SUBSTITUTE(SUBSTITUTE(SUBSTITUTE(D215,"©"," "), "☐", " "), "§", " ")</f>
        <v>Pourover</v>
      </c>
      <c r="Q215" t="str">
        <f>PROPER(TRIM(CLEAN(P215)))</f>
        <v>Pourover</v>
      </c>
      <c r="S215" t="str">
        <f>SUBSTITUTE(E215,"ounce","oz")</f>
        <v>12 oz</v>
      </c>
    </row>
    <row r="216" spans="1:19" x14ac:dyDescent="0.35">
      <c r="A216">
        <v>428288</v>
      </c>
      <c r="B216" s="3" t="s">
        <v>112</v>
      </c>
      <c r="C216" s="4">
        <v>0.52579861111111104</v>
      </c>
      <c r="D216" t="s">
        <v>88</v>
      </c>
      <c r="E216" t="s">
        <v>24</v>
      </c>
      <c r="F216" s="5">
        <f>N216</f>
        <v>45803</v>
      </c>
      <c r="G216" s="6" t="str">
        <f>Q216</f>
        <v>Turkish Coffee</v>
      </c>
      <c r="H216" s="6" t="str">
        <f>S216</f>
        <v>3 oz</v>
      </c>
      <c r="J216" t="str" cm="1">
        <f t="array" ref="J216:L216">_xlfn.TEXTSPLIT(B216,{"++","/"})</f>
        <v>2025</v>
      </c>
      <c r="K216" t="str">
        <v>5</v>
      </c>
      <c r="L216" t="str">
        <v>26</v>
      </c>
      <c r="M216" s="7">
        <f>DATE(J216,K216,L216)</f>
        <v>45803</v>
      </c>
      <c r="N216">
        <f>IF(M216=9999,"???",M216)</f>
        <v>45803</v>
      </c>
      <c r="P216" t="str">
        <f>SUBSTITUTE(SUBSTITUTE(SUBSTITUTE(D216,"©"," "), "☐", " "), "§", " ")</f>
        <v>Turkish coffee</v>
      </c>
      <c r="Q216" t="str">
        <f>PROPER(TRIM(CLEAN(P216)))</f>
        <v>Turkish Coffee</v>
      </c>
      <c r="S216" t="str">
        <f>SUBSTITUTE(E216,"ounce","oz")</f>
        <v>3 oz</v>
      </c>
    </row>
    <row r="217" spans="1:19" x14ac:dyDescent="0.35">
      <c r="A217">
        <v>428290</v>
      </c>
      <c r="B217" s="3" t="s">
        <v>112</v>
      </c>
      <c r="C217" s="4">
        <v>0.53293981481481478</v>
      </c>
      <c r="D217" t="s">
        <v>151</v>
      </c>
      <c r="E217" t="s">
        <v>15</v>
      </c>
      <c r="F217" s="5">
        <f>N217</f>
        <v>45803</v>
      </c>
      <c r="G217" s="6" t="str">
        <f>Q217</f>
        <v>Single-Origin</v>
      </c>
      <c r="H217" s="6" t="str">
        <f>S217</f>
        <v>12 oz</v>
      </c>
      <c r="J217" t="str" cm="1">
        <f t="array" ref="J217:L217">_xlfn.TEXTSPLIT(B217,{"++","/"})</f>
        <v>2025</v>
      </c>
      <c r="K217" t="str">
        <v>5</v>
      </c>
      <c r="L217" t="str">
        <v>26</v>
      </c>
      <c r="M217" s="7">
        <f>DATE(J217,K217,L217)</f>
        <v>45803</v>
      </c>
      <c r="N217">
        <f>IF(M217=9999,"???",M217)</f>
        <v>45803</v>
      </c>
      <c r="P217" t="str">
        <f>SUBSTITUTE(SUBSTITUTE(SUBSTITUTE(D217,"©"," "), "☐", " "), "§", " ")</f>
        <v xml:space="preserve">   Single-origin</v>
      </c>
      <c r="Q217" t="str">
        <f>PROPER(TRIM(CLEAN(P217)))</f>
        <v>Single-Origin</v>
      </c>
      <c r="S217" t="str">
        <f>SUBSTITUTE(E217,"ounce","oz")</f>
        <v>12 oz</v>
      </c>
    </row>
    <row r="218" spans="1:19" x14ac:dyDescent="0.35">
      <c r="A218">
        <v>428291</v>
      </c>
      <c r="B218" s="3" t="s">
        <v>112</v>
      </c>
      <c r="C218" s="4">
        <v>0.53493055555555546</v>
      </c>
      <c r="D218" t="s">
        <v>152</v>
      </c>
      <c r="E218" t="s">
        <v>15</v>
      </c>
      <c r="F218" s="5">
        <f>N218</f>
        <v>45803</v>
      </c>
      <c r="G218" s="6" t="str">
        <f>Q218</f>
        <v>Iced Tea</v>
      </c>
      <c r="H218" s="6" t="str">
        <f>S218</f>
        <v>12 oz</v>
      </c>
      <c r="J218" t="str" cm="1">
        <f t="array" ref="J218:L218">_xlfn.TEXTSPLIT(B218,{"++","/"})</f>
        <v>2025</v>
      </c>
      <c r="K218" t="str">
        <v>5</v>
      </c>
      <c r="L218" t="str">
        <v>26</v>
      </c>
      <c r="M218" s="7">
        <f>DATE(J218,K218,L218)</f>
        <v>45803</v>
      </c>
      <c r="N218">
        <f>IF(M218=9999,"???",M218)</f>
        <v>45803</v>
      </c>
      <c r="P218" t="str">
        <f>SUBSTITUTE(SUBSTITUTE(SUBSTITUTE(D218,"©"," "), "☐", " "), "§", " ")</f>
        <v xml:space="preserve">  Iced tea</v>
      </c>
      <c r="Q218" t="str">
        <f>PROPER(TRIM(CLEAN(P218)))</f>
        <v>Iced Tea</v>
      </c>
      <c r="S218" t="str">
        <f>SUBSTITUTE(E218,"ounce","oz")</f>
        <v>12 oz</v>
      </c>
    </row>
    <row r="219" spans="1:19" x14ac:dyDescent="0.35">
      <c r="A219">
        <v>428293</v>
      </c>
      <c r="B219" s="3" t="s">
        <v>112</v>
      </c>
      <c r="C219" s="4">
        <v>0.54451388888888896</v>
      </c>
      <c r="D219" t="s">
        <v>52</v>
      </c>
      <c r="E219" t="s">
        <v>15</v>
      </c>
      <c r="F219" s="5">
        <f>N219</f>
        <v>45803</v>
      </c>
      <c r="G219" s="6" t="str">
        <f>Q219</f>
        <v>Frappé</v>
      </c>
      <c r="H219" s="6" t="str">
        <f>S219</f>
        <v>12 oz</v>
      </c>
      <c r="J219" t="str" cm="1">
        <f t="array" ref="J219:L219">_xlfn.TEXTSPLIT(B219,{"++","/"})</f>
        <v>2025</v>
      </c>
      <c r="K219" t="str">
        <v>5</v>
      </c>
      <c r="L219" t="str">
        <v>26</v>
      </c>
      <c r="M219" s="7">
        <f>DATE(J219,K219,L219)</f>
        <v>45803</v>
      </c>
      <c r="N219">
        <f>IF(M219=9999,"???",M219)</f>
        <v>45803</v>
      </c>
      <c r="P219" t="str">
        <f>SUBSTITUTE(SUBSTITUTE(SUBSTITUTE(D219,"©"," "), "☐", " "), "§", " ")</f>
        <v>Frappé</v>
      </c>
      <c r="Q219" t="str">
        <f>PROPER(TRIM(CLEAN(P219)))</f>
        <v>Frappé</v>
      </c>
      <c r="S219" t="str">
        <f>SUBSTITUTE(E219,"ounce","oz")</f>
        <v>12 oz</v>
      </c>
    </row>
    <row r="220" spans="1:19" x14ac:dyDescent="0.35">
      <c r="A220">
        <v>428295</v>
      </c>
      <c r="B220" s="3" t="s">
        <v>112</v>
      </c>
      <c r="C220" s="4">
        <v>0.55170138888888887</v>
      </c>
      <c r="D220" t="s">
        <v>153</v>
      </c>
      <c r="E220" t="s">
        <v>15</v>
      </c>
      <c r="F220" s="5">
        <f>N220</f>
        <v>45803</v>
      </c>
      <c r="G220" s="6" t="str">
        <f>Q220</f>
        <v>Aeropress</v>
      </c>
      <c r="H220" s="6" t="str">
        <f>S220</f>
        <v>12 oz</v>
      </c>
      <c r="J220" t="str" cm="1">
        <f t="array" ref="J220:L220">_xlfn.TEXTSPLIT(B220,{"++","/"})</f>
        <v>2025</v>
      </c>
      <c r="K220" t="str">
        <v>5</v>
      </c>
      <c r="L220" t="str">
        <v>26</v>
      </c>
      <c r="M220" s="7">
        <f>DATE(J220,K220,L220)</f>
        <v>45803</v>
      </c>
      <c r="N220">
        <f>IF(M220=9999,"???",M220)</f>
        <v>45803</v>
      </c>
      <c r="P220" t="str">
        <f>SUBSTITUTE(SUBSTITUTE(SUBSTITUTE(D220,"©"," "), "☐", " "), "§", " ")</f>
        <v>Aeropress</v>
      </c>
      <c r="Q220" t="str">
        <f>PROPER(TRIM(CLEAN(P220)))</f>
        <v>Aeropress</v>
      </c>
      <c r="S220" t="str">
        <f>SUBSTITUTE(E220,"ounce","oz")</f>
        <v>12 oz</v>
      </c>
    </row>
    <row r="221" spans="1:19" x14ac:dyDescent="0.35">
      <c r="A221">
        <v>428295</v>
      </c>
      <c r="B221" s="3" t="s">
        <v>112</v>
      </c>
      <c r="C221" s="4">
        <v>0.55170138888888887</v>
      </c>
      <c r="D221" t="s">
        <v>154</v>
      </c>
      <c r="E221" t="s">
        <v>15</v>
      </c>
      <c r="F221" s="5">
        <f>N221</f>
        <v>45803</v>
      </c>
      <c r="G221" s="6" t="str">
        <f>Q221</f>
        <v>Iced Guillermo</v>
      </c>
      <c r="H221" s="6" t="str">
        <f>S221</f>
        <v>12 oz</v>
      </c>
      <c r="J221" t="str" cm="1">
        <f t="array" ref="J221:L221">_xlfn.TEXTSPLIT(B221,{"++","/"})</f>
        <v>2025</v>
      </c>
      <c r="K221" t="str">
        <v>5</v>
      </c>
      <c r="L221" t="str">
        <v>26</v>
      </c>
      <c r="M221" s="7">
        <f>DATE(J221,K221,L221)</f>
        <v>45803</v>
      </c>
      <c r="N221">
        <f>IF(M221=9999,"???",M221)</f>
        <v>45803</v>
      </c>
      <c r="P221" t="str">
        <f>SUBSTITUTE(SUBSTITUTE(SUBSTITUTE(D221,"©"," "), "☐", " "), "§", " ")</f>
        <v xml:space="preserve"> Iced Guillermo</v>
      </c>
      <c r="Q221" t="str">
        <f>PROPER(TRIM(CLEAN(P221)))</f>
        <v>Iced Guillermo</v>
      </c>
      <c r="S221" t="str">
        <f>SUBSTITUTE(E221,"ounce","oz")</f>
        <v>12 oz</v>
      </c>
    </row>
    <row r="222" spans="1:19" x14ac:dyDescent="0.35">
      <c r="A222">
        <v>428297</v>
      </c>
      <c r="B222" s="3" t="s">
        <v>112</v>
      </c>
      <c r="C222" s="4">
        <v>0.55629629629629629</v>
      </c>
      <c r="D222" t="s">
        <v>21</v>
      </c>
      <c r="E222" t="s">
        <v>15</v>
      </c>
      <c r="F222" s="5">
        <f>N222</f>
        <v>45803</v>
      </c>
      <c r="G222" s="6" t="str">
        <f>Q222</f>
        <v>Pourover</v>
      </c>
      <c r="H222" s="6" t="str">
        <f>S222</f>
        <v>12 oz</v>
      </c>
      <c r="J222" t="str" cm="1">
        <f t="array" ref="J222:L222">_xlfn.TEXTSPLIT(B222,{"++","/"})</f>
        <v>2025</v>
      </c>
      <c r="K222" t="str">
        <v>5</v>
      </c>
      <c r="L222" t="str">
        <v>26</v>
      </c>
      <c r="M222" s="7">
        <f>DATE(J222,K222,L222)</f>
        <v>45803</v>
      </c>
      <c r="N222">
        <f>IF(M222=9999,"???",M222)</f>
        <v>45803</v>
      </c>
      <c r="P222" t="str">
        <f>SUBSTITUTE(SUBSTITUTE(SUBSTITUTE(D222,"©"," "), "☐", " "), "§", " ")</f>
        <v>Pourover</v>
      </c>
      <c r="Q222" t="str">
        <f>PROPER(TRIM(CLEAN(P222)))</f>
        <v>Pourover</v>
      </c>
      <c r="S222" t="str">
        <f>SUBSTITUTE(E222,"ounce","oz")</f>
        <v>12 oz</v>
      </c>
    </row>
    <row r="223" spans="1:19" x14ac:dyDescent="0.35">
      <c r="A223">
        <v>428297</v>
      </c>
      <c r="B223" s="3" t="s">
        <v>112</v>
      </c>
      <c r="C223" s="4">
        <v>0.55629629629629629</v>
      </c>
      <c r="D223" t="s">
        <v>54</v>
      </c>
      <c r="E223" t="s">
        <v>13</v>
      </c>
      <c r="F223" s="5">
        <f>N223</f>
        <v>45803</v>
      </c>
      <c r="G223" s="6" t="str">
        <f>Q223</f>
        <v>Syrup</v>
      </c>
      <c r="H223" s="6" t="str">
        <f>S223</f>
        <v/>
      </c>
      <c r="J223" t="str" cm="1">
        <f t="array" ref="J223:L223">_xlfn.TEXTSPLIT(B223,{"++","/"})</f>
        <v>2025</v>
      </c>
      <c r="K223" t="str">
        <v>5</v>
      </c>
      <c r="L223" t="str">
        <v>26</v>
      </c>
      <c r="M223" s="7">
        <f>DATE(J223,K223,L223)</f>
        <v>45803</v>
      </c>
      <c r="N223">
        <f>IF(M223=9999,"???",M223)</f>
        <v>45803</v>
      </c>
      <c r="P223" t="str">
        <f>SUBSTITUTE(SUBSTITUTE(SUBSTITUTE(D223,"©"," "), "☐", " "), "§", " ")</f>
        <v>Syrup</v>
      </c>
      <c r="Q223" t="str">
        <f>PROPER(TRIM(CLEAN(P223)))</f>
        <v>Syrup</v>
      </c>
      <c r="S223" t="str">
        <f>SUBSTITUTE(E223,"ounce","oz")</f>
        <v/>
      </c>
    </row>
    <row r="224" spans="1:19" x14ac:dyDescent="0.35">
      <c r="A224">
        <v>428299</v>
      </c>
      <c r="B224" s="3" t="s">
        <v>112</v>
      </c>
      <c r="C224" s="4">
        <v>0.56138888888888894</v>
      </c>
      <c r="D224" t="s">
        <v>155</v>
      </c>
      <c r="E224" t="s">
        <v>29</v>
      </c>
      <c r="F224" s="5">
        <f>N224</f>
        <v>45803</v>
      </c>
      <c r="G224" s="6" t="str">
        <f>Q224</f>
        <v>French Press</v>
      </c>
      <c r="H224" s="6" t="str">
        <f>S224</f>
        <v>12 oz</v>
      </c>
      <c r="J224" t="str" cm="1">
        <f t="array" ref="J224:L224">_xlfn.TEXTSPLIT(B224,{"++","/"})</f>
        <v>2025</v>
      </c>
      <c r="K224" t="str">
        <v>5</v>
      </c>
      <c r="L224" t="str">
        <v>26</v>
      </c>
      <c r="M224" s="7">
        <f>DATE(J224,K224,L224)</f>
        <v>45803</v>
      </c>
      <c r="N224">
        <f>IF(M224=9999,"???",M224)</f>
        <v>45803</v>
      </c>
      <c r="P224" t="str">
        <f>SUBSTITUTE(SUBSTITUTE(SUBSTITUTE(D224,"©"," "), "☐", " "), "§", " ")</f>
        <v xml:space="preserve">French press </v>
      </c>
      <c r="Q224" t="str">
        <f>PROPER(TRIM(CLEAN(P224)))</f>
        <v>French Press</v>
      </c>
      <c r="S224" t="str">
        <f>SUBSTITUTE(E224,"ounce","oz")</f>
        <v>12 oz</v>
      </c>
    </row>
    <row r="225" spans="1:19" x14ac:dyDescent="0.35">
      <c r="A225">
        <v>428300</v>
      </c>
      <c r="B225" s="3" t="s">
        <v>112</v>
      </c>
      <c r="C225" s="4">
        <v>0.5628009259259259</v>
      </c>
      <c r="D225" t="s">
        <v>49</v>
      </c>
      <c r="E225" t="s">
        <v>24</v>
      </c>
      <c r="F225" s="5">
        <f>N225</f>
        <v>45803</v>
      </c>
      <c r="G225" s="6" t="str">
        <f>Q225</f>
        <v>Turkish Coffee</v>
      </c>
      <c r="H225" s="6" t="str">
        <f>S225</f>
        <v>3 oz</v>
      </c>
      <c r="J225" t="str" cm="1">
        <f t="array" ref="J225:L225">_xlfn.TEXTSPLIT(B225,{"++","/"})</f>
        <v>2025</v>
      </c>
      <c r="K225" t="str">
        <v>5</v>
      </c>
      <c r="L225" t="str">
        <v>26</v>
      </c>
      <c r="M225" s="7">
        <f>DATE(J225,K225,L225)</f>
        <v>45803</v>
      </c>
      <c r="N225">
        <f>IF(M225=9999,"???",M225)</f>
        <v>45803</v>
      </c>
      <c r="P225" t="str">
        <f>SUBSTITUTE(SUBSTITUTE(SUBSTITUTE(D225,"©"," "), "☐", " "), "§", " ")</f>
        <v>Turkish coffee</v>
      </c>
      <c r="Q225" t="str">
        <f>PROPER(TRIM(CLEAN(P225)))</f>
        <v>Turkish Coffee</v>
      </c>
      <c r="S225" t="str">
        <f>SUBSTITUTE(E225,"ounce","oz")</f>
        <v>3 oz</v>
      </c>
    </row>
    <row r="226" spans="1:19" x14ac:dyDescent="0.35">
      <c r="A226">
        <v>428302</v>
      </c>
      <c r="B226" s="3" t="s">
        <v>112</v>
      </c>
      <c r="C226" s="4">
        <v>0.5700115740740741</v>
      </c>
      <c r="D226" t="s">
        <v>52</v>
      </c>
      <c r="E226" t="s">
        <v>15</v>
      </c>
      <c r="F226" s="5">
        <f>N226</f>
        <v>45803</v>
      </c>
      <c r="G226" s="6" t="str">
        <f>Q226</f>
        <v>Frappé</v>
      </c>
      <c r="H226" s="6" t="str">
        <f>S226</f>
        <v>12 oz</v>
      </c>
      <c r="J226" t="str" cm="1">
        <f t="array" ref="J226:L226">_xlfn.TEXTSPLIT(B226,{"++","/"})</f>
        <v>2025</v>
      </c>
      <c r="K226" t="str">
        <v>5</v>
      </c>
      <c r="L226" t="str">
        <v>26</v>
      </c>
      <c r="M226" s="7">
        <f>DATE(J226,K226,L226)</f>
        <v>45803</v>
      </c>
      <c r="N226">
        <f>IF(M226=9999,"???",M226)</f>
        <v>45803</v>
      </c>
      <c r="P226" t="str">
        <f>SUBSTITUTE(SUBSTITUTE(SUBSTITUTE(D226,"©"," "), "☐", " "), "§", " ")</f>
        <v>Frappé</v>
      </c>
      <c r="Q226" t="str">
        <f>PROPER(TRIM(CLEAN(P226)))</f>
        <v>Frappé</v>
      </c>
      <c r="S226" t="str">
        <f>SUBSTITUTE(E226,"ounce","oz")</f>
        <v>12 oz</v>
      </c>
    </row>
    <row r="227" spans="1:19" x14ac:dyDescent="0.35">
      <c r="A227">
        <v>428303</v>
      </c>
      <c r="B227" s="3" t="s">
        <v>112</v>
      </c>
      <c r="C227" s="4">
        <v>0.5714351851851851</v>
      </c>
      <c r="D227" t="s">
        <v>54</v>
      </c>
      <c r="E227" t="s">
        <v>13</v>
      </c>
      <c r="F227" s="5">
        <f>N227</f>
        <v>45803</v>
      </c>
      <c r="G227" s="6" t="str">
        <f>Q227</f>
        <v>Syrup</v>
      </c>
      <c r="H227" s="6" t="str">
        <f>S227</f>
        <v/>
      </c>
      <c r="J227" t="str" cm="1">
        <f t="array" ref="J227:L227">_xlfn.TEXTSPLIT(B227,{"++","/"})</f>
        <v>2025</v>
      </c>
      <c r="K227" t="str">
        <v>5</v>
      </c>
      <c r="L227" t="str">
        <v>26</v>
      </c>
      <c r="M227" s="7">
        <f>DATE(J227,K227,L227)</f>
        <v>45803</v>
      </c>
      <c r="N227">
        <f>IF(M227=9999,"???",M227)</f>
        <v>45803</v>
      </c>
      <c r="P227" t="str">
        <f>SUBSTITUTE(SUBSTITUTE(SUBSTITUTE(D227,"©"," "), "☐", " "), "§", " ")</f>
        <v>Syrup</v>
      </c>
      <c r="Q227" t="str">
        <f>PROPER(TRIM(CLEAN(P227)))</f>
        <v>Syrup</v>
      </c>
      <c r="S227" t="str">
        <f>SUBSTITUTE(E227,"ounce","oz")</f>
        <v/>
      </c>
    </row>
    <row r="228" spans="1:19" x14ac:dyDescent="0.35">
      <c r="A228">
        <v>428305</v>
      </c>
      <c r="B228" s="3" t="s">
        <v>112</v>
      </c>
      <c r="C228" s="4">
        <v>0.57849537037037035</v>
      </c>
      <c r="D228" t="s">
        <v>68</v>
      </c>
      <c r="E228" t="s">
        <v>15</v>
      </c>
      <c r="F228" s="5">
        <f>N228</f>
        <v>45803</v>
      </c>
      <c r="G228" s="6" t="str">
        <f>Q228</f>
        <v>Café Latté</v>
      </c>
      <c r="H228" s="6" t="str">
        <f>S228</f>
        <v>12 oz</v>
      </c>
      <c r="J228" t="str" cm="1">
        <f t="array" ref="J228:L228">_xlfn.TEXTSPLIT(B228,{"++","/"})</f>
        <v>2025</v>
      </c>
      <c r="K228" t="str">
        <v>5</v>
      </c>
      <c r="L228" t="str">
        <v>26</v>
      </c>
      <c r="M228" s="7">
        <f>DATE(J228,K228,L228)</f>
        <v>45803</v>
      </c>
      <c r="N228">
        <f>IF(M228=9999,"???",M228)</f>
        <v>45803</v>
      </c>
      <c r="P228" t="str">
        <f>SUBSTITUTE(SUBSTITUTE(SUBSTITUTE(D228,"©"," "), "☐", " "), "§", " ")</f>
        <v>Café latté</v>
      </c>
      <c r="Q228" t="str">
        <f>PROPER(TRIM(CLEAN(P228)))</f>
        <v>Café Latté</v>
      </c>
      <c r="S228" t="str">
        <f>SUBSTITUTE(E228,"ounce","oz")</f>
        <v>12 oz</v>
      </c>
    </row>
    <row r="229" spans="1:19" x14ac:dyDescent="0.35">
      <c r="A229">
        <v>428305</v>
      </c>
      <c r="B229" s="3" t="s">
        <v>112</v>
      </c>
      <c r="C229" s="4">
        <v>0.57849537037037035</v>
      </c>
      <c r="D229" t="s">
        <v>21</v>
      </c>
      <c r="E229" t="s">
        <v>15</v>
      </c>
      <c r="F229" s="5">
        <f>N229</f>
        <v>45803</v>
      </c>
      <c r="G229" s="6" t="str">
        <f>Q229</f>
        <v>Pourover</v>
      </c>
      <c r="H229" s="6" t="str">
        <f>S229</f>
        <v>12 oz</v>
      </c>
      <c r="J229" t="str" cm="1">
        <f t="array" ref="J229:L229">_xlfn.TEXTSPLIT(B229,{"++","/"})</f>
        <v>2025</v>
      </c>
      <c r="K229" t="str">
        <v>5</v>
      </c>
      <c r="L229" t="str">
        <v>26</v>
      </c>
      <c r="M229" s="7">
        <f>DATE(J229,K229,L229)</f>
        <v>45803</v>
      </c>
      <c r="N229">
        <f>IF(M229=9999,"???",M229)</f>
        <v>45803</v>
      </c>
      <c r="P229" t="str">
        <f>SUBSTITUTE(SUBSTITUTE(SUBSTITUTE(D229,"©"," "), "☐", " "), "§", " ")</f>
        <v>Pourover</v>
      </c>
      <c r="Q229" t="str">
        <f>PROPER(TRIM(CLEAN(P229)))</f>
        <v>Pourover</v>
      </c>
      <c r="S229" t="str">
        <f>SUBSTITUTE(E229,"ounce","oz")</f>
        <v>12 oz</v>
      </c>
    </row>
    <row r="230" spans="1:19" x14ac:dyDescent="0.35">
      <c r="A230">
        <v>428306</v>
      </c>
      <c r="B230" s="3" t="s">
        <v>112</v>
      </c>
      <c r="C230" s="4">
        <v>0.57984953703703712</v>
      </c>
      <c r="D230" t="s">
        <v>52</v>
      </c>
      <c r="E230" t="s">
        <v>15</v>
      </c>
      <c r="F230" s="5">
        <f>N230</f>
        <v>45803</v>
      </c>
      <c r="G230" s="6" t="str">
        <f>Q230</f>
        <v>Frappé</v>
      </c>
      <c r="H230" s="6" t="str">
        <f>S230</f>
        <v>12 oz</v>
      </c>
      <c r="J230" t="str" cm="1">
        <f t="array" ref="J230:L230">_xlfn.TEXTSPLIT(B230,{"++","/"})</f>
        <v>2025</v>
      </c>
      <c r="K230" t="str">
        <v>5</v>
      </c>
      <c r="L230" t="str">
        <v>26</v>
      </c>
      <c r="M230" s="7">
        <f>DATE(J230,K230,L230)</f>
        <v>45803</v>
      </c>
      <c r="N230">
        <f>IF(M230=9999,"???",M230)</f>
        <v>45803</v>
      </c>
      <c r="P230" t="str">
        <f>SUBSTITUTE(SUBSTITUTE(SUBSTITUTE(D230,"©"," "), "☐", " "), "§", " ")</f>
        <v>Frappé</v>
      </c>
      <c r="Q230" t="str">
        <f>PROPER(TRIM(CLEAN(P230)))</f>
        <v>Frappé</v>
      </c>
      <c r="S230" t="str">
        <f>SUBSTITUTE(E230,"ounce","oz")</f>
        <v>12 oz</v>
      </c>
    </row>
    <row r="231" spans="1:19" x14ac:dyDescent="0.35">
      <c r="A231">
        <v>428308</v>
      </c>
      <c r="B231" s="3" t="s">
        <v>112</v>
      </c>
      <c r="C231" s="4">
        <v>0.58371527777777787</v>
      </c>
      <c r="D231" t="s">
        <v>156</v>
      </c>
      <c r="E231" t="s">
        <v>15</v>
      </c>
      <c r="F231" s="5">
        <f>N231</f>
        <v>45803</v>
      </c>
      <c r="G231" s="6" t="str">
        <f>Q231</f>
        <v>Iced Guillermo</v>
      </c>
      <c r="H231" s="6" t="str">
        <f>S231</f>
        <v>12 oz</v>
      </c>
      <c r="J231" t="str" cm="1">
        <f t="array" ref="J231:L231">_xlfn.TEXTSPLIT(B231,{"++","/"})</f>
        <v>2025</v>
      </c>
      <c r="K231" t="str">
        <v>5</v>
      </c>
      <c r="L231" t="str">
        <v>26</v>
      </c>
      <c r="M231" s="7">
        <f>DATE(J231,K231,L231)</f>
        <v>45803</v>
      </c>
      <c r="N231">
        <f>IF(M231=9999,"???",M231)</f>
        <v>45803</v>
      </c>
      <c r="P231" t="str">
        <f>SUBSTITUTE(SUBSTITUTE(SUBSTITUTE(D231,"©"," "), "☐", " "), "§", " ")</f>
        <v xml:space="preserve"> Iced Guillermo</v>
      </c>
      <c r="Q231" t="str">
        <f>PROPER(TRIM(CLEAN(P231)))</f>
        <v>Iced Guillermo</v>
      </c>
      <c r="S231" t="str">
        <f>SUBSTITUTE(E231,"ounce","oz")</f>
        <v>12 oz</v>
      </c>
    </row>
    <row r="232" spans="1:19" x14ac:dyDescent="0.35">
      <c r="A232">
        <v>428308</v>
      </c>
      <c r="B232" s="3" t="s">
        <v>112</v>
      </c>
      <c r="C232" s="4">
        <v>0.58371527777777787</v>
      </c>
      <c r="D232" t="s">
        <v>157</v>
      </c>
      <c r="E232" t="s">
        <v>13</v>
      </c>
      <c r="F232" s="5">
        <f>N232</f>
        <v>45803</v>
      </c>
      <c r="G232" s="6" t="str">
        <f>Q232</f>
        <v>Syrup</v>
      </c>
      <c r="H232" s="6" t="str">
        <f>S232</f>
        <v/>
      </c>
      <c r="J232" t="str" cm="1">
        <f t="array" ref="J232:L232">_xlfn.TEXTSPLIT(B232,{"++","/"})</f>
        <v>2025</v>
      </c>
      <c r="K232" t="str">
        <v>5</v>
      </c>
      <c r="L232" t="str">
        <v>26</v>
      </c>
      <c r="M232" s="7">
        <f>DATE(J232,K232,L232)</f>
        <v>45803</v>
      </c>
      <c r="N232">
        <f>IF(M232=9999,"???",M232)</f>
        <v>45803</v>
      </c>
      <c r="P232" t="str">
        <f>SUBSTITUTE(SUBSTITUTE(SUBSTITUTE(D232,"©"," "), "☐", " "), "§", " ")</f>
        <v xml:space="preserve"> Syrup</v>
      </c>
      <c r="Q232" t="str">
        <f>PROPER(TRIM(CLEAN(P232)))</f>
        <v>Syrup</v>
      </c>
      <c r="S232" t="str">
        <f>SUBSTITUTE(E232,"ounce","oz")</f>
        <v/>
      </c>
    </row>
    <row r="233" spans="1:19" x14ac:dyDescent="0.35">
      <c r="A233">
        <v>428310</v>
      </c>
      <c r="B233" s="3" t="s">
        <v>112</v>
      </c>
      <c r="C233" s="4">
        <v>0.59006944444444454</v>
      </c>
      <c r="D233" t="s">
        <v>65</v>
      </c>
      <c r="E233" t="s">
        <v>15</v>
      </c>
      <c r="F233" s="5">
        <f>N233</f>
        <v>45803</v>
      </c>
      <c r="G233" s="6" t="str">
        <f>Q233</f>
        <v>Cappuccino</v>
      </c>
      <c r="H233" s="6" t="str">
        <f>S233</f>
        <v>12 oz</v>
      </c>
      <c r="J233" t="str" cm="1">
        <f t="array" ref="J233:L233">_xlfn.TEXTSPLIT(B233,{"++","/"})</f>
        <v>2025</v>
      </c>
      <c r="K233" t="str">
        <v>5</v>
      </c>
      <c r="L233" t="str">
        <v>26</v>
      </c>
      <c r="M233" s="7">
        <f>DATE(J233,K233,L233)</f>
        <v>45803</v>
      </c>
      <c r="N233">
        <f>IF(M233=9999,"???",M233)</f>
        <v>45803</v>
      </c>
      <c r="P233" t="str">
        <f>SUBSTITUTE(SUBSTITUTE(SUBSTITUTE(D233,"©"," "), "☐", " "), "§", " ")</f>
        <v>Cappuccino</v>
      </c>
      <c r="Q233" t="str">
        <f>PROPER(TRIM(CLEAN(P233)))</f>
        <v>Cappuccino</v>
      </c>
      <c r="S233" t="str">
        <f>SUBSTITUTE(E233,"ounce","oz")</f>
        <v>12 oz</v>
      </c>
    </row>
    <row r="234" spans="1:19" x14ac:dyDescent="0.35">
      <c r="A234">
        <v>428312</v>
      </c>
      <c r="B234" s="3" t="s">
        <v>112</v>
      </c>
      <c r="C234" s="4">
        <v>0.59195601851851842</v>
      </c>
      <c r="D234" t="s">
        <v>36</v>
      </c>
      <c r="E234" t="s">
        <v>15</v>
      </c>
      <c r="F234" s="5">
        <f>N234</f>
        <v>45803</v>
      </c>
      <c r="G234" s="6" t="str">
        <f>Q234</f>
        <v>Frappé</v>
      </c>
      <c r="H234" s="6" t="str">
        <f>S234</f>
        <v>12 oz</v>
      </c>
      <c r="J234" t="str" cm="1">
        <f t="array" ref="J234:L234">_xlfn.TEXTSPLIT(B234,{"++","/"})</f>
        <v>2025</v>
      </c>
      <c r="K234" t="str">
        <v>5</v>
      </c>
      <c r="L234" t="str">
        <v>26</v>
      </c>
      <c r="M234" s="7">
        <f>DATE(J234,K234,L234)</f>
        <v>45803</v>
      </c>
      <c r="N234">
        <f>IF(M234=9999,"???",M234)</f>
        <v>45803</v>
      </c>
      <c r="P234" t="str">
        <f>SUBSTITUTE(SUBSTITUTE(SUBSTITUTE(D234,"©"," "), "☐", " "), "§", " ")</f>
        <v xml:space="preserve"> Frappé</v>
      </c>
      <c r="Q234" t="str">
        <f>PROPER(TRIM(CLEAN(P234)))</f>
        <v>Frappé</v>
      </c>
      <c r="S234" t="str">
        <f>SUBSTITUTE(E234,"ounce","oz")</f>
        <v>12 oz</v>
      </c>
    </row>
    <row r="235" spans="1:19" x14ac:dyDescent="0.35">
      <c r="A235">
        <v>428314</v>
      </c>
      <c r="B235" s="3" t="s">
        <v>112</v>
      </c>
      <c r="C235" s="4">
        <v>0.59600694444444446</v>
      </c>
      <c r="D235" t="s">
        <v>158</v>
      </c>
      <c r="E235" t="s">
        <v>15</v>
      </c>
      <c r="F235" s="5">
        <f>N235</f>
        <v>45803</v>
      </c>
      <c r="G235" s="6" t="str">
        <f>Q235</f>
        <v>Café Latté</v>
      </c>
      <c r="H235" s="6" t="str">
        <f>S235</f>
        <v>12 oz</v>
      </c>
      <c r="J235" t="str" cm="1">
        <f t="array" ref="J235:L235">_xlfn.TEXTSPLIT(B235,{"++","/"})</f>
        <v>2025</v>
      </c>
      <c r="K235" t="str">
        <v>5</v>
      </c>
      <c r="L235" t="str">
        <v>26</v>
      </c>
      <c r="M235" s="7">
        <f>DATE(J235,K235,L235)</f>
        <v>45803</v>
      </c>
      <c r="N235">
        <f>IF(M235=9999,"???",M235)</f>
        <v>45803</v>
      </c>
      <c r="P235" t="str">
        <f>SUBSTITUTE(SUBSTITUTE(SUBSTITUTE(D235,"©"," "), "☐", " "), "§", " ")</f>
        <v xml:space="preserve">Café latté </v>
      </c>
      <c r="Q235" t="str">
        <f>PROPER(TRIM(CLEAN(P235)))</f>
        <v>Café Latté</v>
      </c>
      <c r="S235" t="str">
        <f>SUBSTITUTE(E235,"ounce","oz")</f>
        <v>12 oz</v>
      </c>
    </row>
    <row r="236" spans="1:19" x14ac:dyDescent="0.35">
      <c r="A236">
        <v>428315</v>
      </c>
      <c r="B236" s="3" t="s">
        <v>112</v>
      </c>
      <c r="C236" s="4">
        <v>0.59702546296296299</v>
      </c>
      <c r="D236" t="s">
        <v>54</v>
      </c>
      <c r="E236" t="s">
        <v>13</v>
      </c>
      <c r="F236" s="5">
        <f>N236</f>
        <v>45803</v>
      </c>
      <c r="G236" s="6" t="str">
        <f>Q236</f>
        <v>Syrup</v>
      </c>
      <c r="H236" s="6" t="str">
        <f>S236</f>
        <v/>
      </c>
      <c r="J236" t="str" cm="1">
        <f t="array" ref="J236:L236">_xlfn.TEXTSPLIT(B236,{"++","/"})</f>
        <v>2025</v>
      </c>
      <c r="K236" t="str">
        <v>5</v>
      </c>
      <c r="L236" t="str">
        <v>26</v>
      </c>
      <c r="M236" s="7">
        <f>DATE(J236,K236,L236)</f>
        <v>45803</v>
      </c>
      <c r="N236">
        <f>IF(M236=9999,"???",M236)</f>
        <v>45803</v>
      </c>
      <c r="P236" t="str">
        <f>SUBSTITUTE(SUBSTITUTE(SUBSTITUTE(D236,"©"," "), "☐", " "), "§", " ")</f>
        <v>Syrup</v>
      </c>
      <c r="Q236" t="str">
        <f>PROPER(TRIM(CLEAN(P236)))</f>
        <v>Syrup</v>
      </c>
      <c r="S236" t="str">
        <f>SUBSTITUTE(E236,"ounce","oz")</f>
        <v/>
      </c>
    </row>
    <row r="237" spans="1:19" x14ac:dyDescent="0.35">
      <c r="A237">
        <v>428317</v>
      </c>
      <c r="B237" s="3" t="s">
        <v>112</v>
      </c>
      <c r="C237" s="4">
        <v>0.60355324074074068</v>
      </c>
      <c r="D237" t="s">
        <v>159</v>
      </c>
      <c r="E237" t="s">
        <v>13</v>
      </c>
      <c r="F237" s="5">
        <f>N237</f>
        <v>45803</v>
      </c>
      <c r="G237" s="6" t="str">
        <f>Q237</f>
        <v>Sticky Bun</v>
      </c>
      <c r="H237" s="6" t="str">
        <f>S237</f>
        <v/>
      </c>
      <c r="J237" t="str" cm="1">
        <f t="array" ref="J237:L237">_xlfn.TEXTSPLIT(B237,{"++","/"})</f>
        <v>2025</v>
      </c>
      <c r="K237" t="str">
        <v>5</v>
      </c>
      <c r="L237" t="str">
        <v>26</v>
      </c>
      <c r="M237" s="7">
        <f>DATE(J237,K237,L237)</f>
        <v>45803</v>
      </c>
      <c r="N237">
        <f>IF(M237=9999,"???",M237)</f>
        <v>45803</v>
      </c>
      <c r="P237" t="str">
        <f>SUBSTITUTE(SUBSTITUTE(SUBSTITUTE(D237,"©"," "), "☐", " "), "§", " ")</f>
        <v xml:space="preserve">   Sticky bun</v>
      </c>
      <c r="Q237" t="str">
        <f>PROPER(TRIM(CLEAN(P237)))</f>
        <v>Sticky Bun</v>
      </c>
      <c r="S237" t="str">
        <f>SUBSTITUTE(E237,"ounce","oz")</f>
        <v/>
      </c>
    </row>
    <row r="238" spans="1:19" x14ac:dyDescent="0.35">
      <c r="A238">
        <v>428318</v>
      </c>
      <c r="B238" s="3" t="s">
        <v>112</v>
      </c>
      <c r="C238" s="4">
        <v>0.60530092592592588</v>
      </c>
      <c r="D238" t="s">
        <v>63</v>
      </c>
      <c r="E238" t="s">
        <v>13</v>
      </c>
      <c r="F238" s="5">
        <f>N238</f>
        <v>45803</v>
      </c>
      <c r="G238" s="6" t="str">
        <f>Q238</f>
        <v>Cookie</v>
      </c>
      <c r="H238" s="6" t="str">
        <f>S238</f>
        <v/>
      </c>
      <c r="J238" t="str" cm="1">
        <f t="array" ref="J238:L238">_xlfn.TEXTSPLIT(B238,{"++","/"})</f>
        <v>2025</v>
      </c>
      <c r="K238" t="str">
        <v>5</v>
      </c>
      <c r="L238" t="str">
        <v>26</v>
      </c>
      <c r="M238" s="7">
        <f>DATE(J238,K238,L238)</f>
        <v>45803</v>
      </c>
      <c r="N238">
        <f>IF(M238=9999,"???",M238)</f>
        <v>45803</v>
      </c>
      <c r="P238" t="str">
        <f>SUBSTITUTE(SUBSTITUTE(SUBSTITUTE(D238,"©"," "), "☐", " "), "§", " ")</f>
        <v>Cookie</v>
      </c>
      <c r="Q238" t="str">
        <f>PROPER(TRIM(CLEAN(P238)))</f>
        <v>Cookie</v>
      </c>
      <c r="S238" t="str">
        <f>SUBSTITUTE(E238,"ounce","oz")</f>
        <v/>
      </c>
    </row>
    <row r="239" spans="1:19" x14ac:dyDescent="0.35">
      <c r="A239">
        <v>428319</v>
      </c>
      <c r="B239" s="3" t="s">
        <v>112</v>
      </c>
      <c r="C239" s="4">
        <v>0.60862268518518525</v>
      </c>
      <c r="D239" t="s">
        <v>59</v>
      </c>
      <c r="E239" t="s">
        <v>15</v>
      </c>
      <c r="F239" s="5">
        <f>N239</f>
        <v>45803</v>
      </c>
      <c r="G239" s="6" t="str">
        <f>Q239</f>
        <v>Pourover</v>
      </c>
      <c r="H239" s="6" t="str">
        <f>S239</f>
        <v>12 oz</v>
      </c>
      <c r="J239" t="str" cm="1">
        <f t="array" ref="J239:L239">_xlfn.TEXTSPLIT(B239,{"++","/"})</f>
        <v>2025</v>
      </c>
      <c r="K239" t="str">
        <v>5</v>
      </c>
      <c r="L239" t="str">
        <v>26</v>
      </c>
      <c r="M239" s="7">
        <f>DATE(J239,K239,L239)</f>
        <v>45803</v>
      </c>
      <c r="N239">
        <f>IF(M239=9999,"???",M239)</f>
        <v>45803</v>
      </c>
      <c r="P239" t="str">
        <f>SUBSTITUTE(SUBSTITUTE(SUBSTITUTE(D239,"©"," "), "☐", " "), "§", " ")</f>
        <v xml:space="preserve"> Pourover</v>
      </c>
      <c r="Q239" t="str">
        <f>PROPER(TRIM(CLEAN(P239)))</f>
        <v>Pourover</v>
      </c>
      <c r="S239" t="str">
        <f>SUBSTITUTE(E239,"ounce","oz")</f>
        <v>12 oz</v>
      </c>
    </row>
    <row r="240" spans="1:19" x14ac:dyDescent="0.35">
      <c r="A240">
        <v>428321</v>
      </c>
      <c r="B240" s="3" t="s">
        <v>112</v>
      </c>
      <c r="C240" s="4">
        <v>0.61015046296296305</v>
      </c>
      <c r="D240" t="s">
        <v>134</v>
      </c>
      <c r="E240" t="s">
        <v>13</v>
      </c>
      <c r="F240" s="5">
        <f>N240</f>
        <v>45803</v>
      </c>
      <c r="G240" s="6" t="str">
        <f>Q240</f>
        <v>Sticky Bun</v>
      </c>
      <c r="H240" s="6" t="str">
        <f>S240</f>
        <v/>
      </c>
      <c r="J240" t="str" cm="1">
        <f t="array" ref="J240:L240">_xlfn.TEXTSPLIT(B240,{"++","/"})</f>
        <v>2025</v>
      </c>
      <c r="K240" t="str">
        <v>5</v>
      </c>
      <c r="L240" t="str">
        <v>26</v>
      </c>
      <c r="M240" s="7">
        <f>DATE(J240,K240,L240)</f>
        <v>45803</v>
      </c>
      <c r="N240">
        <f>IF(M240=9999,"???",M240)</f>
        <v>45803</v>
      </c>
      <c r="P240" t="str">
        <f>SUBSTITUTE(SUBSTITUTE(SUBSTITUTE(D240,"©"," "), "☐", " "), "§", " ")</f>
        <v>Sticky bun</v>
      </c>
      <c r="Q240" t="str">
        <f>PROPER(TRIM(CLEAN(P240)))</f>
        <v>Sticky Bun</v>
      </c>
      <c r="S240" t="str">
        <f>SUBSTITUTE(E240,"ounce","oz")</f>
        <v/>
      </c>
    </row>
    <row r="241" spans="1:19" x14ac:dyDescent="0.35">
      <c r="A241">
        <v>428323</v>
      </c>
      <c r="B241" s="3" t="s">
        <v>112</v>
      </c>
      <c r="C241" s="4">
        <v>0.61218750000000011</v>
      </c>
      <c r="D241" t="s">
        <v>47</v>
      </c>
      <c r="E241" t="s">
        <v>15</v>
      </c>
      <c r="F241" s="5">
        <f>N241</f>
        <v>45803</v>
      </c>
      <c r="G241" s="6" t="str">
        <f>Q241</f>
        <v>Café Latté</v>
      </c>
      <c r="H241" s="6" t="str">
        <f>S241</f>
        <v>12 oz</v>
      </c>
      <c r="J241" t="str" cm="1">
        <f t="array" ref="J241:L241">_xlfn.TEXTSPLIT(B241,{"++","/"})</f>
        <v>2025</v>
      </c>
      <c r="K241" t="str">
        <v>5</v>
      </c>
      <c r="L241" t="str">
        <v>26</v>
      </c>
      <c r="M241" s="7">
        <f>DATE(J241,K241,L241)</f>
        <v>45803</v>
      </c>
      <c r="N241">
        <f>IF(M241=9999,"???",M241)</f>
        <v>45803</v>
      </c>
      <c r="P241" t="str">
        <f>SUBSTITUTE(SUBSTITUTE(SUBSTITUTE(D241,"©"," "), "☐", " "), "§", " ")</f>
        <v xml:space="preserve">Café latté </v>
      </c>
      <c r="Q241" t="str">
        <f>PROPER(TRIM(CLEAN(P241)))</f>
        <v>Café Latté</v>
      </c>
      <c r="S241" t="str">
        <f>SUBSTITUTE(E241,"ounce","oz")</f>
        <v>12 oz</v>
      </c>
    </row>
    <row r="242" spans="1:19" x14ac:dyDescent="0.35">
      <c r="A242">
        <v>428325</v>
      </c>
      <c r="B242" s="3" t="s">
        <v>112</v>
      </c>
      <c r="C242" s="4">
        <v>0.61494212962962957</v>
      </c>
      <c r="D242" t="s">
        <v>160</v>
      </c>
      <c r="E242" t="s">
        <v>15</v>
      </c>
      <c r="F242" s="5">
        <f>N242</f>
        <v>45803</v>
      </c>
      <c r="G242" s="6" t="str">
        <f>Q242</f>
        <v>Iced Tea</v>
      </c>
      <c r="H242" s="6" t="str">
        <f>S242</f>
        <v>12 oz</v>
      </c>
      <c r="J242" t="str" cm="1">
        <f t="array" ref="J242:L242">_xlfn.TEXTSPLIT(B242,{"++","/"})</f>
        <v>2025</v>
      </c>
      <c r="K242" t="str">
        <v>5</v>
      </c>
      <c r="L242" t="str">
        <v>26</v>
      </c>
      <c r="M242" s="7">
        <f>DATE(J242,K242,L242)</f>
        <v>45803</v>
      </c>
      <c r="N242">
        <f>IF(M242=9999,"???",M242)</f>
        <v>45803</v>
      </c>
      <c r="P242" t="str">
        <f>SUBSTITUTE(SUBSTITUTE(SUBSTITUTE(D242,"©"," "), "☐", " "), "§", " ")</f>
        <v>Iced tea</v>
      </c>
      <c r="Q242" t="str">
        <f>PROPER(TRIM(CLEAN(P242)))</f>
        <v>Iced Tea</v>
      </c>
      <c r="S242" t="str">
        <f>SUBSTITUTE(E242,"ounce","oz")</f>
        <v>12 oz</v>
      </c>
    </row>
    <row r="243" spans="1:19" x14ac:dyDescent="0.35">
      <c r="A243">
        <v>428327</v>
      </c>
      <c r="B243" s="3" t="s">
        <v>16</v>
      </c>
      <c r="C243" s="4">
        <v>0.63348379629629625</v>
      </c>
      <c r="D243" t="s">
        <v>63</v>
      </c>
      <c r="E243" t="s">
        <v>13</v>
      </c>
      <c r="F243" s="5" t="str">
        <f>N243</f>
        <v>???</v>
      </c>
      <c r="G243" s="6" t="str">
        <f>Q243</f>
        <v>Cookie</v>
      </c>
      <c r="H243" s="6" t="str">
        <f>S243</f>
        <v/>
      </c>
      <c r="J243" t="str" cm="1">
        <f t="array" ref="J243:L243">_xlfn.TEXTSPLIT(B243,{"++","/"})</f>
        <v>1927</v>
      </c>
      <c r="K243" t="str">
        <v>5</v>
      </c>
      <c r="L243" t="str">
        <v>17</v>
      </c>
      <c r="M243" s="7">
        <f>DATE(J243,K243,L243)</f>
        <v>9999</v>
      </c>
      <c r="N243" t="str">
        <f>IF(M243=9999,"???",M243)</f>
        <v>???</v>
      </c>
      <c r="P243" t="str">
        <f>SUBSTITUTE(SUBSTITUTE(SUBSTITUTE(D243,"©"," "), "☐", " "), "§", " ")</f>
        <v>Cookie</v>
      </c>
      <c r="Q243" t="str">
        <f>PROPER(TRIM(CLEAN(P243)))</f>
        <v>Cookie</v>
      </c>
      <c r="S243" t="str">
        <f>SUBSTITUTE(E243,"ounce","oz")</f>
        <v/>
      </c>
    </row>
    <row r="244" spans="1:19" x14ac:dyDescent="0.35">
      <c r="A244">
        <v>428328</v>
      </c>
      <c r="B244" s="3" t="s">
        <v>112</v>
      </c>
      <c r="C244" s="4">
        <v>0.63607638888888896</v>
      </c>
      <c r="D244" t="s">
        <v>161</v>
      </c>
      <c r="E244" t="s">
        <v>13</v>
      </c>
      <c r="F244" s="5">
        <f>N244</f>
        <v>45803</v>
      </c>
      <c r="G244" s="6" t="str">
        <f>Q244</f>
        <v>Syrup</v>
      </c>
      <c r="H244" s="6" t="str">
        <f>S244</f>
        <v/>
      </c>
      <c r="J244" t="str" cm="1">
        <f t="array" ref="J244:L244">_xlfn.TEXTSPLIT(B244,{"++","/"})</f>
        <v>2025</v>
      </c>
      <c r="K244" t="str">
        <v>5</v>
      </c>
      <c r="L244" t="str">
        <v>26</v>
      </c>
      <c r="M244" s="7">
        <f>DATE(J244,K244,L244)</f>
        <v>45803</v>
      </c>
      <c r="N244">
        <f>IF(M244=9999,"???",M244)</f>
        <v>45803</v>
      </c>
      <c r="P244" t="str">
        <f>SUBSTITUTE(SUBSTITUTE(SUBSTITUTE(D244,"©"," "), "☐", " "), "§", " ")</f>
        <v xml:space="preserve"> Syrup </v>
      </c>
      <c r="Q244" t="str">
        <f>PROPER(TRIM(CLEAN(P244)))</f>
        <v>Syrup</v>
      </c>
      <c r="S244" t="str">
        <f>SUBSTITUTE(E244,"ounce","oz")</f>
        <v/>
      </c>
    </row>
    <row r="245" spans="1:19" x14ac:dyDescent="0.35">
      <c r="A245">
        <v>428330</v>
      </c>
      <c r="B245" s="3" t="s">
        <v>112</v>
      </c>
      <c r="C245" s="4">
        <v>0.64393518518518511</v>
      </c>
      <c r="D245" t="s">
        <v>162</v>
      </c>
      <c r="E245" t="s">
        <v>15</v>
      </c>
      <c r="F245" s="5">
        <f>N245</f>
        <v>45803</v>
      </c>
      <c r="G245" s="6" t="str">
        <f>Q245</f>
        <v>French Press</v>
      </c>
      <c r="H245" s="6" t="str">
        <f>S245</f>
        <v>12 oz</v>
      </c>
      <c r="J245" t="str" cm="1">
        <f t="array" ref="J245:L245">_xlfn.TEXTSPLIT(B245,{"++","/"})</f>
        <v>2025</v>
      </c>
      <c r="K245" t="str">
        <v>5</v>
      </c>
      <c r="L245" t="str">
        <v>26</v>
      </c>
      <c r="M245" s="7">
        <f>DATE(J245,K245,L245)</f>
        <v>45803</v>
      </c>
      <c r="N245">
        <f>IF(M245=9999,"???",M245)</f>
        <v>45803</v>
      </c>
      <c r="P245" t="str">
        <f>SUBSTITUTE(SUBSTITUTE(SUBSTITUTE(D245,"©"," "), "☐", " "), "§", " ")</f>
        <v xml:space="preserve">   French press</v>
      </c>
      <c r="Q245" t="str">
        <f>PROPER(TRIM(CLEAN(P245)))</f>
        <v>French Press</v>
      </c>
      <c r="S245" t="str">
        <f>SUBSTITUTE(E245,"ounce","oz")</f>
        <v>12 oz</v>
      </c>
    </row>
    <row r="246" spans="1:19" x14ac:dyDescent="0.35">
      <c r="A246">
        <v>428331</v>
      </c>
      <c r="B246" s="3" t="s">
        <v>112</v>
      </c>
      <c r="C246" s="4">
        <v>0.64770833333333333</v>
      </c>
      <c r="D246" t="s">
        <v>163</v>
      </c>
      <c r="E246" t="s">
        <v>15</v>
      </c>
      <c r="F246" s="5">
        <f>N246</f>
        <v>45803</v>
      </c>
      <c r="G246" s="6" t="str">
        <f>Q246</f>
        <v>Café Latté</v>
      </c>
      <c r="H246" s="6" t="str">
        <f>S246</f>
        <v>12 oz</v>
      </c>
      <c r="J246" t="str" cm="1">
        <f t="array" ref="J246:L246">_xlfn.TEXTSPLIT(B246,{"++","/"})</f>
        <v>2025</v>
      </c>
      <c r="K246" t="str">
        <v>5</v>
      </c>
      <c r="L246" t="str">
        <v>26</v>
      </c>
      <c r="M246" s="7">
        <f>DATE(J246,K246,L246)</f>
        <v>45803</v>
      </c>
      <c r="N246">
        <f>IF(M246=9999,"???",M246)</f>
        <v>45803</v>
      </c>
      <c r="P246" t="str">
        <f>SUBSTITUTE(SUBSTITUTE(SUBSTITUTE(D246,"©"," "), "☐", " "), "§", " ")</f>
        <v xml:space="preserve"> Café latté</v>
      </c>
      <c r="Q246" t="str">
        <f>PROPER(TRIM(CLEAN(P246)))</f>
        <v>Café Latté</v>
      </c>
      <c r="S246" t="str">
        <f>SUBSTITUTE(E246,"ounce","oz")</f>
        <v>12 oz</v>
      </c>
    </row>
    <row r="247" spans="1:19" x14ac:dyDescent="0.35">
      <c r="A247">
        <v>428333</v>
      </c>
      <c r="B247" s="3" t="s">
        <v>112</v>
      </c>
      <c r="C247" s="4">
        <v>0.64921296296296305</v>
      </c>
      <c r="D247" t="s">
        <v>98</v>
      </c>
      <c r="E247" t="s">
        <v>15</v>
      </c>
      <c r="F247" s="5">
        <f>N247</f>
        <v>45803</v>
      </c>
      <c r="G247" s="6" t="str">
        <f>Q247</f>
        <v>Iced Tea</v>
      </c>
      <c r="H247" s="6" t="str">
        <f>S247</f>
        <v>12 oz</v>
      </c>
      <c r="J247" t="str" cm="1">
        <f t="array" ref="J247:L247">_xlfn.TEXTSPLIT(B247,{"++","/"})</f>
        <v>2025</v>
      </c>
      <c r="K247" t="str">
        <v>5</v>
      </c>
      <c r="L247" t="str">
        <v>26</v>
      </c>
      <c r="M247" s="7">
        <f>DATE(J247,K247,L247)</f>
        <v>45803</v>
      </c>
      <c r="N247">
        <f>IF(M247=9999,"???",M247)</f>
        <v>45803</v>
      </c>
      <c r="P247" t="str">
        <f>SUBSTITUTE(SUBSTITUTE(SUBSTITUTE(D247,"©"," "), "☐", " "), "§", " ")</f>
        <v>Iced tea</v>
      </c>
      <c r="Q247" t="str">
        <f>PROPER(TRIM(CLEAN(P247)))</f>
        <v>Iced Tea</v>
      </c>
      <c r="S247" t="str">
        <f>SUBSTITUTE(E247,"ounce","oz")</f>
        <v>12 oz</v>
      </c>
    </row>
    <row r="248" spans="1:19" x14ac:dyDescent="0.35">
      <c r="A248">
        <v>428335</v>
      </c>
      <c r="B248" s="3" t="s">
        <v>112</v>
      </c>
      <c r="C248" s="4">
        <v>0.65314814814814826</v>
      </c>
      <c r="D248" t="s">
        <v>164</v>
      </c>
      <c r="E248" t="s">
        <v>15</v>
      </c>
      <c r="F248" s="5">
        <f>N248</f>
        <v>45803</v>
      </c>
      <c r="G248" s="6" t="str">
        <f>Q248</f>
        <v>Iced Guillermo</v>
      </c>
      <c r="H248" s="6" t="str">
        <f>S248</f>
        <v>12 oz</v>
      </c>
      <c r="J248" t="str" cm="1">
        <f t="array" ref="J248:L248">_xlfn.TEXTSPLIT(B248,{"++","/"})</f>
        <v>2025</v>
      </c>
      <c r="K248" t="str">
        <v>5</v>
      </c>
      <c r="L248" t="str">
        <v>26</v>
      </c>
      <c r="M248" s="7">
        <f>DATE(J248,K248,L248)</f>
        <v>45803</v>
      </c>
      <c r="N248">
        <f>IF(M248=9999,"???",M248)</f>
        <v>45803</v>
      </c>
      <c r="P248" t="str">
        <f>SUBSTITUTE(SUBSTITUTE(SUBSTITUTE(D248,"©"," "), "☐", " "), "§", " ")</f>
        <v>Iced Guillermo</v>
      </c>
      <c r="Q248" t="str">
        <f>PROPER(TRIM(CLEAN(P248)))</f>
        <v>Iced Guillermo</v>
      </c>
      <c r="S248" t="str">
        <f>SUBSTITUTE(E248,"ounce","oz")</f>
        <v>12 oz</v>
      </c>
    </row>
    <row r="249" spans="1:19" x14ac:dyDescent="0.35">
      <c r="A249">
        <v>428337</v>
      </c>
      <c r="B249" s="3" t="s">
        <v>112</v>
      </c>
      <c r="C249" s="4">
        <v>0.65555555555555545</v>
      </c>
      <c r="D249" t="s">
        <v>63</v>
      </c>
      <c r="E249" t="s">
        <v>13</v>
      </c>
      <c r="F249" s="5">
        <f>N249</f>
        <v>45803</v>
      </c>
      <c r="G249" s="6" t="str">
        <f>Q249</f>
        <v>Cookie</v>
      </c>
      <c r="H249" s="6" t="str">
        <f>S249</f>
        <v/>
      </c>
      <c r="J249" t="str" cm="1">
        <f t="array" ref="J249:L249">_xlfn.TEXTSPLIT(B249,{"++","/"})</f>
        <v>2025</v>
      </c>
      <c r="K249" t="str">
        <v>5</v>
      </c>
      <c r="L249" t="str">
        <v>26</v>
      </c>
      <c r="M249" s="7">
        <f>DATE(J249,K249,L249)</f>
        <v>45803</v>
      </c>
      <c r="N249">
        <f>IF(M249=9999,"???",M249)</f>
        <v>45803</v>
      </c>
      <c r="P249" t="str">
        <f>SUBSTITUTE(SUBSTITUTE(SUBSTITUTE(D249,"©"," "), "☐", " "), "§", " ")</f>
        <v>Cookie</v>
      </c>
      <c r="Q249" t="str">
        <f>PROPER(TRIM(CLEAN(P249)))</f>
        <v>Cookie</v>
      </c>
      <c r="S249" t="str">
        <f>SUBSTITUTE(E249,"ounce","oz")</f>
        <v/>
      </c>
    </row>
    <row r="250" spans="1:19" x14ac:dyDescent="0.35">
      <c r="A250">
        <v>428337</v>
      </c>
      <c r="B250" s="3" t="s">
        <v>112</v>
      </c>
      <c r="C250" s="4">
        <v>0.65555555555555545</v>
      </c>
      <c r="D250" t="s">
        <v>80</v>
      </c>
      <c r="E250" t="s">
        <v>15</v>
      </c>
      <c r="F250" s="5">
        <f>N250</f>
        <v>45803</v>
      </c>
      <c r="G250" s="6" t="str">
        <f>Q250</f>
        <v>Café Latté</v>
      </c>
      <c r="H250" s="6" t="str">
        <f>S250</f>
        <v>12 oz</v>
      </c>
      <c r="J250" t="str" cm="1">
        <f t="array" ref="J250:L250">_xlfn.TEXTSPLIT(B250,{"++","/"})</f>
        <v>2025</v>
      </c>
      <c r="K250" t="str">
        <v>5</v>
      </c>
      <c r="L250" t="str">
        <v>26</v>
      </c>
      <c r="M250" s="7">
        <f>DATE(J250,K250,L250)</f>
        <v>45803</v>
      </c>
      <c r="N250">
        <f>IF(M250=9999,"???",M250)</f>
        <v>45803</v>
      </c>
      <c r="P250" t="str">
        <f>SUBSTITUTE(SUBSTITUTE(SUBSTITUTE(D250,"©"," "), "☐", " "), "§", " ")</f>
        <v xml:space="preserve"> Café latté</v>
      </c>
      <c r="Q250" t="str">
        <f>PROPER(TRIM(CLEAN(P250)))</f>
        <v>Café Latté</v>
      </c>
      <c r="S250" t="str">
        <f>SUBSTITUTE(E250,"ounce","oz")</f>
        <v>12 oz</v>
      </c>
    </row>
    <row r="251" spans="1:19" x14ac:dyDescent="0.35">
      <c r="A251">
        <v>428337</v>
      </c>
      <c r="B251" s="3" t="s">
        <v>112</v>
      </c>
      <c r="C251" s="4">
        <v>0.65555555555555545</v>
      </c>
      <c r="D251" t="s">
        <v>165</v>
      </c>
      <c r="E251" t="s">
        <v>15</v>
      </c>
      <c r="F251" s="5">
        <f>N251</f>
        <v>45803</v>
      </c>
      <c r="G251" s="6" t="str">
        <f>Q251</f>
        <v>Iced Guillermo</v>
      </c>
      <c r="H251" s="6" t="str">
        <f>S251</f>
        <v>12 oz</v>
      </c>
      <c r="J251" t="str" cm="1">
        <f t="array" ref="J251:L251">_xlfn.TEXTSPLIT(B251,{"++","/"})</f>
        <v>2025</v>
      </c>
      <c r="K251" t="str">
        <v>5</v>
      </c>
      <c r="L251" t="str">
        <v>26</v>
      </c>
      <c r="M251" s="7">
        <f>DATE(J251,K251,L251)</f>
        <v>45803</v>
      </c>
      <c r="N251">
        <f>IF(M251=9999,"???",M251)</f>
        <v>45803</v>
      </c>
      <c r="P251" t="str">
        <f>SUBSTITUTE(SUBSTITUTE(SUBSTITUTE(D251,"©"," "), "☐", " "), "§", " ")</f>
        <v xml:space="preserve"> Iced Guillermo</v>
      </c>
      <c r="Q251" t="str">
        <f>PROPER(TRIM(CLEAN(P251)))</f>
        <v>Iced Guillermo</v>
      </c>
      <c r="S251" t="str">
        <f>SUBSTITUTE(E251,"ounce","oz")</f>
        <v>12 oz</v>
      </c>
    </row>
    <row r="252" spans="1:19" x14ac:dyDescent="0.35">
      <c r="A252">
        <v>428339</v>
      </c>
      <c r="B252" s="3" t="s">
        <v>112</v>
      </c>
      <c r="C252" s="4">
        <v>0.65893518518518523</v>
      </c>
      <c r="D252" t="s">
        <v>21</v>
      </c>
      <c r="E252" t="s">
        <v>29</v>
      </c>
      <c r="F252" s="5">
        <f>N252</f>
        <v>45803</v>
      </c>
      <c r="G252" s="6" t="str">
        <f>Q252</f>
        <v>Pourover</v>
      </c>
      <c r="H252" s="6" t="str">
        <f>S252</f>
        <v>12 oz</v>
      </c>
      <c r="J252" t="str" cm="1">
        <f t="array" ref="J252:L252">_xlfn.TEXTSPLIT(B252,{"++","/"})</f>
        <v>2025</v>
      </c>
      <c r="K252" t="str">
        <v>5</v>
      </c>
      <c r="L252" t="str">
        <v>26</v>
      </c>
      <c r="M252" s="7">
        <f>DATE(J252,K252,L252)</f>
        <v>45803</v>
      </c>
      <c r="N252">
        <f>IF(M252=9999,"???",M252)</f>
        <v>45803</v>
      </c>
      <c r="P252" t="str">
        <f>SUBSTITUTE(SUBSTITUTE(SUBSTITUTE(D252,"©"," "), "☐", " "), "§", " ")</f>
        <v>Pourover</v>
      </c>
      <c r="Q252" t="str">
        <f>PROPER(TRIM(CLEAN(P252)))</f>
        <v>Pourover</v>
      </c>
      <c r="S252" t="str">
        <f>SUBSTITUTE(E252,"ounce","oz")</f>
        <v>12 oz</v>
      </c>
    </row>
    <row r="253" spans="1:19" x14ac:dyDescent="0.35">
      <c r="A253">
        <v>428341</v>
      </c>
      <c r="B253" s="3" t="s">
        <v>112</v>
      </c>
      <c r="C253" s="4">
        <v>0.67107638888888888</v>
      </c>
      <c r="D253" t="s">
        <v>166</v>
      </c>
      <c r="E253" t="s">
        <v>24</v>
      </c>
      <c r="F253" s="5">
        <f>N253</f>
        <v>45803</v>
      </c>
      <c r="G253" s="6" t="str">
        <f>Q253</f>
        <v>Turkish Coffee</v>
      </c>
      <c r="H253" s="6" t="str">
        <f>S253</f>
        <v>3 oz</v>
      </c>
      <c r="J253" t="str" cm="1">
        <f t="array" ref="J253:L253">_xlfn.TEXTSPLIT(B253,{"++","/"})</f>
        <v>2025</v>
      </c>
      <c r="K253" t="str">
        <v>5</v>
      </c>
      <c r="L253" t="str">
        <v>26</v>
      </c>
      <c r="M253" s="7">
        <f>DATE(J253,K253,L253)</f>
        <v>45803</v>
      </c>
      <c r="N253">
        <f>IF(M253=9999,"???",M253)</f>
        <v>45803</v>
      </c>
      <c r="P253" t="str">
        <f>SUBSTITUTE(SUBSTITUTE(SUBSTITUTE(D253,"©"," "), "☐", " "), "§", " ")</f>
        <v xml:space="preserve"> Turkish coffee</v>
      </c>
      <c r="Q253" t="str">
        <f>PROPER(TRIM(CLEAN(P253)))</f>
        <v>Turkish Coffee</v>
      </c>
      <c r="S253" t="str">
        <f>SUBSTITUTE(E253,"ounce","oz")</f>
        <v>3 oz</v>
      </c>
    </row>
    <row r="254" spans="1:19" x14ac:dyDescent="0.35">
      <c r="A254">
        <v>428342</v>
      </c>
      <c r="B254" s="3" t="s">
        <v>112</v>
      </c>
      <c r="C254" s="4">
        <v>0.67142361111111115</v>
      </c>
      <c r="D254" t="s">
        <v>36</v>
      </c>
      <c r="E254" t="s">
        <v>15</v>
      </c>
      <c r="F254" s="5">
        <f>N254</f>
        <v>45803</v>
      </c>
      <c r="G254" s="6" t="str">
        <f>Q254</f>
        <v>Frappé</v>
      </c>
      <c r="H254" s="6" t="str">
        <f>S254</f>
        <v>12 oz</v>
      </c>
      <c r="J254" t="str" cm="1">
        <f t="array" ref="J254:L254">_xlfn.TEXTSPLIT(B254,{"++","/"})</f>
        <v>2025</v>
      </c>
      <c r="K254" t="str">
        <v>5</v>
      </c>
      <c r="L254" t="str">
        <v>26</v>
      </c>
      <c r="M254" s="7">
        <f>DATE(J254,K254,L254)</f>
        <v>45803</v>
      </c>
      <c r="N254">
        <f>IF(M254=9999,"???",M254)</f>
        <v>45803</v>
      </c>
      <c r="P254" t="str">
        <f>SUBSTITUTE(SUBSTITUTE(SUBSTITUTE(D254,"©"," "), "☐", " "), "§", " ")</f>
        <v xml:space="preserve"> Frappé</v>
      </c>
      <c r="Q254" t="str">
        <f>PROPER(TRIM(CLEAN(P254)))</f>
        <v>Frappé</v>
      </c>
      <c r="S254" t="str">
        <f>SUBSTITUTE(E254,"ounce","oz")</f>
        <v>12 oz</v>
      </c>
    </row>
    <row r="255" spans="1:19" x14ac:dyDescent="0.35">
      <c r="A255">
        <v>428344</v>
      </c>
      <c r="B255" s="3" t="s">
        <v>112</v>
      </c>
      <c r="C255" s="4">
        <v>0.67512731481481492</v>
      </c>
      <c r="D255" t="s">
        <v>167</v>
      </c>
      <c r="E255" t="s">
        <v>15</v>
      </c>
      <c r="F255" s="5">
        <f>N255</f>
        <v>45803</v>
      </c>
      <c r="G255" s="6" t="str">
        <f>Q255</f>
        <v>Iced Guillermo</v>
      </c>
      <c r="H255" s="6" t="str">
        <f>S255</f>
        <v>12 oz</v>
      </c>
      <c r="J255" t="str" cm="1">
        <f t="array" ref="J255:L255">_xlfn.TEXTSPLIT(B255,{"++","/"})</f>
        <v>2025</v>
      </c>
      <c r="K255" t="str">
        <v>5</v>
      </c>
      <c r="L255" t="str">
        <v>26</v>
      </c>
      <c r="M255" s="7">
        <f>DATE(J255,K255,L255)</f>
        <v>45803</v>
      </c>
      <c r="N255">
        <f>IF(M255=9999,"???",M255)</f>
        <v>45803</v>
      </c>
      <c r="P255" t="str">
        <f>SUBSTITUTE(SUBSTITUTE(SUBSTITUTE(D255,"©"," "), "☐", " "), "§", " ")</f>
        <v xml:space="preserve">  Iced Guillermo</v>
      </c>
      <c r="Q255" t="str">
        <f>PROPER(TRIM(CLEAN(P255)))</f>
        <v>Iced Guillermo</v>
      </c>
      <c r="S255" t="str">
        <f>SUBSTITUTE(E255,"ounce","oz")</f>
        <v>12 oz</v>
      </c>
    </row>
    <row r="256" spans="1:19" x14ac:dyDescent="0.35">
      <c r="A256">
        <v>428346</v>
      </c>
      <c r="B256" s="3" t="s">
        <v>112</v>
      </c>
      <c r="C256" s="4">
        <v>0.70028935185185182</v>
      </c>
      <c r="D256" t="s">
        <v>168</v>
      </c>
      <c r="E256" t="s">
        <v>15</v>
      </c>
      <c r="F256" s="5">
        <f>N256</f>
        <v>45803</v>
      </c>
      <c r="G256" s="6" t="str">
        <f>Q256</f>
        <v>Cappuccino</v>
      </c>
      <c r="H256" s="6" t="str">
        <f>S256</f>
        <v>12 oz</v>
      </c>
      <c r="J256" t="str" cm="1">
        <f t="array" ref="J256:L256">_xlfn.TEXTSPLIT(B256,{"++","/"})</f>
        <v>2025</v>
      </c>
      <c r="K256" t="str">
        <v>5</v>
      </c>
      <c r="L256" t="str">
        <v>26</v>
      </c>
      <c r="M256" s="7">
        <f>DATE(J256,K256,L256)</f>
        <v>45803</v>
      </c>
      <c r="N256">
        <f>IF(M256=9999,"???",M256)</f>
        <v>45803</v>
      </c>
      <c r="P256" t="str">
        <f>SUBSTITUTE(SUBSTITUTE(SUBSTITUTE(D256,"©"," "), "☐", " "), "§", " ")</f>
        <v xml:space="preserve"> Cappuccino</v>
      </c>
      <c r="Q256" t="str">
        <f>PROPER(TRIM(CLEAN(P256)))</f>
        <v>Cappuccino</v>
      </c>
      <c r="S256" t="str">
        <f>SUBSTITUTE(E256,"ounce","oz")</f>
        <v>12 oz</v>
      </c>
    </row>
    <row r="257" spans="1:19" x14ac:dyDescent="0.35">
      <c r="A257">
        <v>428348</v>
      </c>
      <c r="B257" s="3" t="s">
        <v>112</v>
      </c>
      <c r="C257" s="4">
        <v>0.7045717592592593</v>
      </c>
      <c r="D257" t="s">
        <v>169</v>
      </c>
      <c r="E257" t="s">
        <v>24</v>
      </c>
      <c r="F257" s="5">
        <f>N257</f>
        <v>45803</v>
      </c>
      <c r="G257" s="6" t="str">
        <f>Q257</f>
        <v>Turkish Coffee</v>
      </c>
      <c r="H257" s="6" t="str">
        <f>S257</f>
        <v>3 oz</v>
      </c>
      <c r="J257" t="str" cm="1">
        <f t="array" ref="J257:L257">_xlfn.TEXTSPLIT(B257,{"++","/"})</f>
        <v>2025</v>
      </c>
      <c r="K257" t="str">
        <v>5</v>
      </c>
      <c r="L257" t="str">
        <v>26</v>
      </c>
      <c r="M257" s="7">
        <f>DATE(J257,K257,L257)</f>
        <v>45803</v>
      </c>
      <c r="N257">
        <f>IF(M257=9999,"???",M257)</f>
        <v>45803</v>
      </c>
      <c r="P257" t="str">
        <f>SUBSTITUTE(SUBSTITUTE(SUBSTITUTE(D257,"©"," "), "☐", " "), "§", " ")</f>
        <v xml:space="preserve"> Turkish coffee</v>
      </c>
      <c r="Q257" t="str">
        <f>PROPER(TRIM(CLEAN(P257)))</f>
        <v>Turkish Coffee</v>
      </c>
      <c r="S257" t="str">
        <f>SUBSTITUTE(E257,"ounce","oz")</f>
        <v>3 oz</v>
      </c>
    </row>
    <row r="258" spans="1:19" x14ac:dyDescent="0.35">
      <c r="A258">
        <v>428350</v>
      </c>
      <c r="B258" s="3" t="s">
        <v>112</v>
      </c>
      <c r="C258" s="4">
        <v>0.71038194444444436</v>
      </c>
      <c r="D258" t="s">
        <v>39</v>
      </c>
      <c r="E258" t="s">
        <v>15</v>
      </c>
      <c r="F258" s="5">
        <f>N258</f>
        <v>45803</v>
      </c>
      <c r="G258" s="6" t="str">
        <f>Q258</f>
        <v>Frappé</v>
      </c>
      <c r="H258" s="6" t="str">
        <f>S258</f>
        <v>12 oz</v>
      </c>
      <c r="J258" t="str" cm="1">
        <f t="array" ref="J258:L258">_xlfn.TEXTSPLIT(B258,{"++","/"})</f>
        <v>2025</v>
      </c>
      <c r="K258" t="str">
        <v>5</v>
      </c>
      <c r="L258" t="str">
        <v>26</v>
      </c>
      <c r="M258" s="7">
        <f>DATE(J258,K258,L258)</f>
        <v>45803</v>
      </c>
      <c r="N258">
        <f>IF(M258=9999,"???",M258)</f>
        <v>45803</v>
      </c>
      <c r="P258" t="str">
        <f>SUBSTITUTE(SUBSTITUTE(SUBSTITUTE(D258,"©"," "), "☐", " "), "§", " ")</f>
        <v xml:space="preserve">   Frappé</v>
      </c>
      <c r="Q258" t="str">
        <f>PROPER(TRIM(CLEAN(P258)))</f>
        <v>Frappé</v>
      </c>
      <c r="S258" t="str">
        <f>SUBSTITUTE(E258,"ounce","oz")</f>
        <v>12 oz</v>
      </c>
    </row>
    <row r="259" spans="1:19" x14ac:dyDescent="0.35">
      <c r="A259">
        <v>428351</v>
      </c>
      <c r="B259" s="3" t="s">
        <v>112</v>
      </c>
      <c r="C259" s="4">
        <v>0.71203703703703702</v>
      </c>
      <c r="D259" t="s">
        <v>170</v>
      </c>
      <c r="E259" t="s">
        <v>15</v>
      </c>
      <c r="F259" s="5">
        <f>N259</f>
        <v>45803</v>
      </c>
      <c r="G259" s="6" t="str">
        <f>Q259</f>
        <v>Aeropress</v>
      </c>
      <c r="H259" s="6" t="str">
        <f>S259</f>
        <v>12 oz</v>
      </c>
      <c r="J259" t="str" cm="1">
        <f t="array" ref="J259:L259">_xlfn.TEXTSPLIT(B259,{"++","/"})</f>
        <v>2025</v>
      </c>
      <c r="K259" t="str">
        <v>5</v>
      </c>
      <c r="L259" t="str">
        <v>26</v>
      </c>
      <c r="M259" s="7">
        <f>DATE(J259,K259,L259)</f>
        <v>45803</v>
      </c>
      <c r="N259">
        <f>IF(M259=9999,"???",M259)</f>
        <v>45803</v>
      </c>
      <c r="P259" t="str">
        <f>SUBSTITUTE(SUBSTITUTE(SUBSTITUTE(D259,"©"," "), "☐", " "), "§", " ")</f>
        <v xml:space="preserve">  Aeropress</v>
      </c>
      <c r="Q259" t="str">
        <f>PROPER(TRIM(CLEAN(P259)))</f>
        <v>Aeropress</v>
      </c>
      <c r="S259" t="str">
        <f>SUBSTITUTE(E259,"ounce","oz")</f>
        <v>12 oz</v>
      </c>
    </row>
    <row r="260" spans="1:19" x14ac:dyDescent="0.35">
      <c r="A260">
        <v>428352</v>
      </c>
      <c r="B260" s="3" t="s">
        <v>112</v>
      </c>
      <c r="C260" s="4">
        <v>0.71254629629629629</v>
      </c>
      <c r="D260" t="s">
        <v>49</v>
      </c>
      <c r="E260" t="s">
        <v>24</v>
      </c>
      <c r="F260" s="5">
        <f>N260</f>
        <v>45803</v>
      </c>
      <c r="G260" s="6" t="str">
        <f>Q260</f>
        <v>Turkish Coffee</v>
      </c>
      <c r="H260" s="6" t="str">
        <f>S260</f>
        <v>3 oz</v>
      </c>
      <c r="J260" t="str" cm="1">
        <f t="array" ref="J260:L260">_xlfn.TEXTSPLIT(B260,{"++","/"})</f>
        <v>2025</v>
      </c>
      <c r="K260" t="str">
        <v>5</v>
      </c>
      <c r="L260" t="str">
        <v>26</v>
      </c>
      <c r="M260" s="7">
        <f>DATE(J260,K260,L260)</f>
        <v>45803</v>
      </c>
      <c r="N260">
        <f>IF(M260=9999,"???",M260)</f>
        <v>45803</v>
      </c>
      <c r="P260" t="str">
        <f>SUBSTITUTE(SUBSTITUTE(SUBSTITUTE(D260,"©"," "), "☐", " "), "§", " ")</f>
        <v>Turkish coffee</v>
      </c>
      <c r="Q260" t="str">
        <f>PROPER(TRIM(CLEAN(P260)))</f>
        <v>Turkish Coffee</v>
      </c>
      <c r="S260" t="str">
        <f>SUBSTITUTE(E260,"ounce","oz")</f>
        <v>3 oz</v>
      </c>
    </row>
    <row r="261" spans="1:19" x14ac:dyDescent="0.35">
      <c r="A261">
        <v>428354</v>
      </c>
      <c r="B261" s="3" t="s">
        <v>112</v>
      </c>
      <c r="C261" s="4">
        <v>0.7402199074074074</v>
      </c>
      <c r="D261" t="s">
        <v>171</v>
      </c>
      <c r="E261" t="s">
        <v>15</v>
      </c>
      <c r="F261" s="5">
        <f>N261</f>
        <v>45803</v>
      </c>
      <c r="G261" s="6" t="str">
        <f>Q261</f>
        <v>Pourover</v>
      </c>
      <c r="H261" s="6" t="str">
        <f>S261</f>
        <v>12 oz</v>
      </c>
      <c r="J261" t="str" cm="1">
        <f t="array" ref="J261:L261">_xlfn.TEXTSPLIT(B261,{"++","/"})</f>
        <v>2025</v>
      </c>
      <c r="K261" t="str">
        <v>5</v>
      </c>
      <c r="L261" t="str">
        <v>26</v>
      </c>
      <c r="M261" s="7">
        <f>DATE(J261,K261,L261)</f>
        <v>45803</v>
      </c>
      <c r="N261">
        <f>IF(M261=9999,"???",M261)</f>
        <v>45803</v>
      </c>
      <c r="P261" t="str">
        <f>SUBSTITUTE(SUBSTITUTE(SUBSTITUTE(D261,"©"," "), "☐", " "), "§", " ")</f>
        <v xml:space="preserve">   Pourover </v>
      </c>
      <c r="Q261" t="str">
        <f>PROPER(TRIM(CLEAN(P261)))</f>
        <v>Pourover</v>
      </c>
      <c r="S261" t="str">
        <f>SUBSTITUTE(E261,"ounce","oz")</f>
        <v>12 oz</v>
      </c>
    </row>
    <row r="262" spans="1:19" x14ac:dyDescent="0.35">
      <c r="A262">
        <v>428355</v>
      </c>
      <c r="B262" s="3" t="s">
        <v>112</v>
      </c>
      <c r="C262" s="4">
        <v>0.74530092592592601</v>
      </c>
      <c r="D262" t="s">
        <v>54</v>
      </c>
      <c r="E262" t="s">
        <v>13</v>
      </c>
      <c r="F262" s="5">
        <f>N262</f>
        <v>45803</v>
      </c>
      <c r="G262" s="6" t="str">
        <f>Q262</f>
        <v>Syrup</v>
      </c>
      <c r="H262" s="6" t="str">
        <f>S262</f>
        <v/>
      </c>
      <c r="J262" t="str" cm="1">
        <f t="array" ref="J262:L262">_xlfn.TEXTSPLIT(B262,{"++","/"})</f>
        <v>2025</v>
      </c>
      <c r="K262" t="str">
        <v>5</v>
      </c>
      <c r="L262" t="str">
        <v>26</v>
      </c>
      <c r="M262" s="7">
        <f>DATE(J262,K262,L262)</f>
        <v>45803</v>
      </c>
      <c r="N262">
        <f>IF(M262=9999,"???",M262)</f>
        <v>45803</v>
      </c>
      <c r="P262" t="str">
        <f>SUBSTITUTE(SUBSTITUTE(SUBSTITUTE(D262,"©"," "), "☐", " "), "§", " ")</f>
        <v>Syrup</v>
      </c>
      <c r="Q262" t="str">
        <f>PROPER(TRIM(CLEAN(P262)))</f>
        <v>Syrup</v>
      </c>
      <c r="S262" t="str">
        <f>SUBSTITUTE(E262,"ounce","oz")</f>
        <v/>
      </c>
    </row>
    <row r="263" spans="1:19" x14ac:dyDescent="0.35">
      <c r="A263">
        <v>428357</v>
      </c>
      <c r="B263" s="3" t="s">
        <v>112</v>
      </c>
      <c r="C263" s="4">
        <v>0.74711805555555566</v>
      </c>
      <c r="D263" t="s">
        <v>91</v>
      </c>
      <c r="E263" t="s">
        <v>15</v>
      </c>
      <c r="F263" s="5">
        <f>N263</f>
        <v>45803</v>
      </c>
      <c r="G263" s="6" t="str">
        <f>Q263</f>
        <v>Café Latté</v>
      </c>
      <c r="H263" s="6" t="str">
        <f>S263</f>
        <v>12 oz</v>
      </c>
      <c r="J263" t="str" cm="1">
        <f t="array" ref="J263:L263">_xlfn.TEXTSPLIT(B263,{"++","/"})</f>
        <v>2025</v>
      </c>
      <c r="K263" t="str">
        <v>5</v>
      </c>
      <c r="L263" t="str">
        <v>26</v>
      </c>
      <c r="M263" s="7">
        <f>DATE(J263,K263,L263)</f>
        <v>45803</v>
      </c>
      <c r="N263">
        <f>IF(M263=9999,"???",M263)</f>
        <v>45803</v>
      </c>
      <c r="P263" t="str">
        <f>SUBSTITUTE(SUBSTITUTE(SUBSTITUTE(D263,"©"," "), "☐", " "), "§", " ")</f>
        <v>Café latté</v>
      </c>
      <c r="Q263" t="str">
        <f>PROPER(TRIM(CLEAN(P263)))</f>
        <v>Café Latté</v>
      </c>
      <c r="S263" t="str">
        <f>SUBSTITUTE(E263,"ounce","oz")</f>
        <v>12 oz</v>
      </c>
    </row>
    <row r="264" spans="1:19" x14ac:dyDescent="0.35">
      <c r="A264">
        <v>428359</v>
      </c>
      <c r="B264" s="3" t="s">
        <v>112</v>
      </c>
      <c r="C264" s="4">
        <v>0.75689814814814804</v>
      </c>
      <c r="D264" t="s">
        <v>172</v>
      </c>
      <c r="E264" t="s">
        <v>13</v>
      </c>
      <c r="F264" s="5">
        <f>N264</f>
        <v>45803</v>
      </c>
      <c r="G264" s="6" t="str">
        <f>Q264</f>
        <v>Extra Shot</v>
      </c>
      <c r="H264" s="6" t="str">
        <f>S264</f>
        <v/>
      </c>
      <c r="J264" t="str" cm="1">
        <f t="array" ref="J264:L264">_xlfn.TEXTSPLIT(B264,{"++","/"})</f>
        <v>2025</v>
      </c>
      <c r="K264" t="str">
        <v>5</v>
      </c>
      <c r="L264" t="str">
        <v>26</v>
      </c>
      <c r="M264" s="7">
        <f>DATE(J264,K264,L264)</f>
        <v>45803</v>
      </c>
      <c r="N264">
        <f>IF(M264=9999,"???",M264)</f>
        <v>45803</v>
      </c>
      <c r="P264" t="str">
        <f>SUBSTITUTE(SUBSTITUTE(SUBSTITUTE(D264,"©"," "), "☐", " "), "§", " ")</f>
        <v>Extra shot</v>
      </c>
      <c r="Q264" t="str">
        <f>PROPER(TRIM(CLEAN(P264)))</f>
        <v>Extra Shot</v>
      </c>
      <c r="S264" t="str">
        <f>SUBSTITUTE(E264,"ounce","oz")</f>
        <v/>
      </c>
    </row>
    <row r="265" spans="1:19" x14ac:dyDescent="0.35">
      <c r="A265">
        <v>428360</v>
      </c>
      <c r="B265" s="3" t="s">
        <v>112</v>
      </c>
      <c r="C265" s="4">
        <v>0.77021990740740742</v>
      </c>
      <c r="D265" t="s">
        <v>142</v>
      </c>
      <c r="E265" t="s">
        <v>15</v>
      </c>
      <c r="F265" s="5">
        <f>N265</f>
        <v>45803</v>
      </c>
      <c r="G265" s="6" t="str">
        <f>Q265</f>
        <v>Frappé</v>
      </c>
      <c r="H265" s="6" t="str">
        <f>S265</f>
        <v>12 oz</v>
      </c>
      <c r="J265" t="str" cm="1">
        <f t="array" ref="J265:L265">_xlfn.TEXTSPLIT(B265,{"++","/"})</f>
        <v>2025</v>
      </c>
      <c r="K265" t="str">
        <v>5</v>
      </c>
      <c r="L265" t="str">
        <v>26</v>
      </c>
      <c r="M265" s="7">
        <f>DATE(J265,K265,L265)</f>
        <v>45803</v>
      </c>
      <c r="N265">
        <f>IF(M265=9999,"???",M265)</f>
        <v>45803</v>
      </c>
      <c r="P265" t="str">
        <f>SUBSTITUTE(SUBSTITUTE(SUBSTITUTE(D265,"©"," "), "☐", " "), "§", " ")</f>
        <v xml:space="preserve"> Frappé</v>
      </c>
      <c r="Q265" t="str">
        <f>PROPER(TRIM(CLEAN(P265)))</f>
        <v>Frappé</v>
      </c>
      <c r="S265" t="str">
        <f>SUBSTITUTE(E265,"ounce","oz")</f>
        <v>12 oz</v>
      </c>
    </row>
    <row r="266" spans="1:19" x14ac:dyDescent="0.35">
      <c r="A266">
        <v>428361</v>
      </c>
      <c r="B266" s="3" t="s">
        <v>112</v>
      </c>
      <c r="C266" s="4">
        <v>0.77579861111111104</v>
      </c>
      <c r="D266" t="s">
        <v>173</v>
      </c>
      <c r="E266" t="s">
        <v>15</v>
      </c>
      <c r="F266" s="5">
        <f>N266</f>
        <v>45803</v>
      </c>
      <c r="G266" s="6" t="str">
        <f>Q266</f>
        <v>Coconut Milk Smoothie</v>
      </c>
      <c r="H266" s="6" t="str">
        <f>S266</f>
        <v>12 oz</v>
      </c>
      <c r="J266" t="str" cm="1">
        <f t="array" ref="J266:L266">_xlfn.TEXTSPLIT(B266,{"++","/"})</f>
        <v>2025</v>
      </c>
      <c r="K266" t="str">
        <v>5</v>
      </c>
      <c r="L266" t="str">
        <v>26</v>
      </c>
      <c r="M266" s="7">
        <f>DATE(J266,K266,L266)</f>
        <v>45803</v>
      </c>
      <c r="N266">
        <f>IF(M266=9999,"???",M266)</f>
        <v>45803</v>
      </c>
      <c r="P266" t="str">
        <f>SUBSTITUTE(SUBSTITUTE(SUBSTITUTE(D266,"©"," "), "☐", " "), "§", " ")</f>
        <v>Coconut milk smoothie</v>
      </c>
      <c r="Q266" t="str">
        <f>PROPER(TRIM(CLEAN(P266)))</f>
        <v>Coconut Milk Smoothie</v>
      </c>
      <c r="S266" t="str">
        <f>SUBSTITUTE(E266,"ounce","oz")</f>
        <v>12 oz</v>
      </c>
    </row>
    <row r="267" spans="1:19" x14ac:dyDescent="0.35">
      <c r="A267">
        <v>428363</v>
      </c>
      <c r="B267" s="3" t="s">
        <v>112</v>
      </c>
      <c r="C267" s="4">
        <v>0.79034722222222231</v>
      </c>
      <c r="D267" t="s">
        <v>172</v>
      </c>
      <c r="E267" t="s">
        <v>13</v>
      </c>
      <c r="F267" s="5">
        <f>N267</f>
        <v>45803</v>
      </c>
      <c r="G267" s="6" t="str">
        <f>Q267</f>
        <v>Extra Shot</v>
      </c>
      <c r="H267" s="6" t="str">
        <f>S267</f>
        <v/>
      </c>
      <c r="J267" t="str" cm="1">
        <f t="array" ref="J267:L267">_xlfn.TEXTSPLIT(B267,{"++","/"})</f>
        <v>2025</v>
      </c>
      <c r="K267" t="str">
        <v>5</v>
      </c>
      <c r="L267" t="str">
        <v>26</v>
      </c>
      <c r="M267" s="7">
        <f>DATE(J267,K267,L267)</f>
        <v>45803</v>
      </c>
      <c r="N267">
        <f>IF(M267=9999,"???",M267)</f>
        <v>45803</v>
      </c>
      <c r="P267" t="str">
        <f>SUBSTITUTE(SUBSTITUTE(SUBSTITUTE(D267,"©"," "), "☐", " "), "§", " ")</f>
        <v>Extra shot</v>
      </c>
      <c r="Q267" t="str">
        <f>PROPER(TRIM(CLEAN(P267)))</f>
        <v>Extra Shot</v>
      </c>
      <c r="S267" t="str">
        <f>SUBSTITUTE(E267,"ounce","oz")</f>
        <v/>
      </c>
    </row>
    <row r="268" spans="1:19" x14ac:dyDescent="0.35">
      <c r="A268">
        <v>428364</v>
      </c>
      <c r="B268" s="3" t="s">
        <v>112</v>
      </c>
      <c r="C268" s="4">
        <v>0.79251157407407402</v>
      </c>
      <c r="D268" t="s">
        <v>174</v>
      </c>
      <c r="E268" t="s">
        <v>13</v>
      </c>
      <c r="F268" s="5">
        <f>N268</f>
        <v>45803</v>
      </c>
      <c r="G268" s="6" t="str">
        <f>Q268</f>
        <v>Rugelach</v>
      </c>
      <c r="H268" s="6" t="str">
        <f>S268</f>
        <v/>
      </c>
      <c r="J268" t="str" cm="1">
        <f t="array" ref="J268:L268">_xlfn.TEXTSPLIT(B268,{"++","/"})</f>
        <v>2025</v>
      </c>
      <c r="K268" t="str">
        <v>5</v>
      </c>
      <c r="L268" t="str">
        <v>26</v>
      </c>
      <c r="M268" s="7">
        <f>DATE(J268,K268,L268)</f>
        <v>45803</v>
      </c>
      <c r="N268">
        <f>IF(M268=9999,"???",M268)</f>
        <v>45803</v>
      </c>
      <c r="P268" t="str">
        <f>SUBSTITUTE(SUBSTITUTE(SUBSTITUTE(D268,"©"," "), "☐", " "), "§", " ")</f>
        <v>Rugelach</v>
      </c>
      <c r="Q268" t="str">
        <f>PROPER(TRIM(CLEAN(P268)))</f>
        <v>Rugelach</v>
      </c>
      <c r="S268" t="str">
        <f>SUBSTITUTE(E268,"ounce","oz")</f>
        <v/>
      </c>
    </row>
    <row r="269" spans="1:19" x14ac:dyDescent="0.35">
      <c r="A269">
        <v>428364</v>
      </c>
      <c r="B269" s="3" t="s">
        <v>112</v>
      </c>
      <c r="C269" s="4">
        <v>0.79251157407407402</v>
      </c>
      <c r="D269" t="s">
        <v>175</v>
      </c>
      <c r="E269" t="s">
        <v>15</v>
      </c>
      <c r="F269" s="5">
        <f>N269</f>
        <v>45803</v>
      </c>
      <c r="G269" s="6" t="str">
        <f>Q269</f>
        <v>House Blend</v>
      </c>
      <c r="H269" s="6" t="str">
        <f>S269</f>
        <v>12 oz</v>
      </c>
      <c r="J269" t="str" cm="1">
        <f t="array" ref="J269:L269">_xlfn.TEXTSPLIT(B269,{"++","/"})</f>
        <v>2025</v>
      </c>
      <c r="K269" t="str">
        <v>5</v>
      </c>
      <c r="L269" t="str">
        <v>26</v>
      </c>
      <c r="M269" s="7">
        <f>DATE(J269,K269,L269)</f>
        <v>45803</v>
      </c>
      <c r="N269">
        <f>IF(M269=9999,"???",M269)</f>
        <v>45803</v>
      </c>
      <c r="P269" t="str">
        <f>SUBSTITUTE(SUBSTITUTE(SUBSTITUTE(D269,"©"," "), "☐", " "), "§", " ")</f>
        <v>House blend</v>
      </c>
      <c r="Q269" t="str">
        <f>PROPER(TRIM(CLEAN(P269)))</f>
        <v>House Blend</v>
      </c>
      <c r="S269" t="str">
        <f>SUBSTITUTE(E269,"ounce","oz")</f>
        <v>12 oz</v>
      </c>
    </row>
    <row r="270" spans="1:19" x14ac:dyDescent="0.35">
      <c r="A270">
        <v>428365</v>
      </c>
      <c r="B270" s="3" t="s">
        <v>112</v>
      </c>
      <c r="C270" s="4">
        <v>0.79408564814814819</v>
      </c>
      <c r="D270" t="s">
        <v>176</v>
      </c>
      <c r="E270" t="s">
        <v>15</v>
      </c>
      <c r="F270" s="5">
        <f>N270</f>
        <v>45803</v>
      </c>
      <c r="G270" s="6" t="str">
        <f>Q270</f>
        <v>Café Latté</v>
      </c>
      <c r="H270" s="6" t="str">
        <f>S270</f>
        <v>12 oz</v>
      </c>
      <c r="J270" t="str" cm="1">
        <f t="array" ref="J270:L270">_xlfn.TEXTSPLIT(B270,{"++","/"})</f>
        <v>2025</v>
      </c>
      <c r="K270" t="str">
        <v>5</v>
      </c>
      <c r="L270" t="str">
        <v>26</v>
      </c>
      <c r="M270" s="7">
        <f>DATE(J270,K270,L270)</f>
        <v>45803</v>
      </c>
      <c r="N270">
        <f>IF(M270=9999,"???",M270)</f>
        <v>45803</v>
      </c>
      <c r="P270" t="str">
        <f>SUBSTITUTE(SUBSTITUTE(SUBSTITUTE(D270,"©"," "), "☐", " "), "§", " ")</f>
        <v xml:space="preserve"> Café latté </v>
      </c>
      <c r="Q270" t="str">
        <f>PROPER(TRIM(CLEAN(P270)))</f>
        <v>Café Latté</v>
      </c>
      <c r="S270" t="str">
        <f>SUBSTITUTE(E270,"ounce","oz")</f>
        <v>12 oz</v>
      </c>
    </row>
    <row r="271" spans="1:19" x14ac:dyDescent="0.35">
      <c r="A271">
        <v>428366</v>
      </c>
      <c r="B271" s="3" t="s">
        <v>112</v>
      </c>
      <c r="C271" s="4">
        <v>0.79599537037037038</v>
      </c>
      <c r="D271" t="s">
        <v>177</v>
      </c>
      <c r="E271" t="s">
        <v>13</v>
      </c>
      <c r="F271" s="5">
        <f>N271</f>
        <v>45803</v>
      </c>
      <c r="G271" s="6" t="str">
        <f>Q271</f>
        <v>Extra Shot</v>
      </c>
      <c r="H271" s="6" t="str">
        <f>S271</f>
        <v/>
      </c>
      <c r="J271" t="str" cm="1">
        <f t="array" ref="J271:L271">_xlfn.TEXTSPLIT(B271,{"++","/"})</f>
        <v>2025</v>
      </c>
      <c r="K271" t="str">
        <v>5</v>
      </c>
      <c r="L271" t="str">
        <v>26</v>
      </c>
      <c r="M271" s="7">
        <f>DATE(J271,K271,L271)</f>
        <v>45803</v>
      </c>
      <c r="N271">
        <f>IF(M271=9999,"???",M271)</f>
        <v>45803</v>
      </c>
      <c r="P271" t="str">
        <f>SUBSTITUTE(SUBSTITUTE(SUBSTITUTE(D271,"©"," "), "☐", " "), "§", " ")</f>
        <v xml:space="preserve"> Extra shot</v>
      </c>
      <c r="Q271" t="str">
        <f>PROPER(TRIM(CLEAN(P271)))</f>
        <v>Extra Shot</v>
      </c>
      <c r="S271" t="str">
        <f>SUBSTITUTE(E271,"ounce","oz")</f>
        <v/>
      </c>
    </row>
    <row r="272" spans="1:19" x14ac:dyDescent="0.35">
      <c r="A272">
        <v>428368</v>
      </c>
      <c r="B272" s="3" t="s">
        <v>112</v>
      </c>
      <c r="C272" s="4">
        <v>0.83553240740740731</v>
      </c>
      <c r="D272" t="s">
        <v>178</v>
      </c>
      <c r="E272" t="s">
        <v>13</v>
      </c>
      <c r="F272" s="5">
        <f>N272</f>
        <v>45803</v>
      </c>
      <c r="G272" s="6" t="str">
        <f>Q272</f>
        <v>Donut</v>
      </c>
      <c r="H272" s="6" t="str">
        <f>S272</f>
        <v/>
      </c>
      <c r="J272" t="str" cm="1">
        <f t="array" ref="J272:L272">_xlfn.TEXTSPLIT(B272,{"++","/"})</f>
        <v>2025</v>
      </c>
      <c r="K272" t="str">
        <v>5</v>
      </c>
      <c r="L272" t="str">
        <v>26</v>
      </c>
      <c r="M272" s="7">
        <f>DATE(J272,K272,L272)</f>
        <v>45803</v>
      </c>
      <c r="N272">
        <f>IF(M272=9999,"???",M272)</f>
        <v>45803</v>
      </c>
      <c r="P272" t="str">
        <f>SUBSTITUTE(SUBSTITUTE(SUBSTITUTE(D272,"©"," "), "☐", " "), "§", " ")</f>
        <v xml:space="preserve">   Donut</v>
      </c>
      <c r="Q272" t="str">
        <f>PROPER(TRIM(CLEAN(P272)))</f>
        <v>Donut</v>
      </c>
      <c r="S272" t="str">
        <f>SUBSTITUTE(E272,"ounce","oz")</f>
        <v/>
      </c>
    </row>
    <row r="273" spans="1:19" x14ac:dyDescent="0.35">
      <c r="A273">
        <v>428369</v>
      </c>
      <c r="B273" s="3" t="s">
        <v>112</v>
      </c>
      <c r="C273" s="4">
        <v>0.8530092592592593</v>
      </c>
      <c r="D273" t="s">
        <v>179</v>
      </c>
      <c r="E273" t="s">
        <v>15</v>
      </c>
      <c r="F273" s="5">
        <f>N273</f>
        <v>45803</v>
      </c>
      <c r="G273" s="6" t="str">
        <f>Q273</f>
        <v>Café Latté</v>
      </c>
      <c r="H273" s="6" t="str">
        <f>S273</f>
        <v>12 oz</v>
      </c>
      <c r="J273" t="str" cm="1">
        <f t="array" ref="J273:L273">_xlfn.TEXTSPLIT(B273,{"++","/"})</f>
        <v>2025</v>
      </c>
      <c r="K273" t="str">
        <v>5</v>
      </c>
      <c r="L273" t="str">
        <v>26</v>
      </c>
      <c r="M273" s="7">
        <f>DATE(J273,K273,L273)</f>
        <v>45803</v>
      </c>
      <c r="N273">
        <f>IF(M273=9999,"???",M273)</f>
        <v>45803</v>
      </c>
      <c r="P273" t="str">
        <f>SUBSTITUTE(SUBSTITUTE(SUBSTITUTE(D273,"©"," "), "☐", " "), "§", " ")</f>
        <v xml:space="preserve">  Café latté</v>
      </c>
      <c r="Q273" t="str">
        <f>PROPER(TRIM(CLEAN(P273)))</f>
        <v>Café Latté</v>
      </c>
      <c r="S273" t="str">
        <f>SUBSTITUTE(E273,"ounce","oz")</f>
        <v>12 oz</v>
      </c>
    </row>
    <row r="274" spans="1:19" x14ac:dyDescent="0.35">
      <c r="A274">
        <v>428369</v>
      </c>
      <c r="B274" s="3" t="s">
        <v>112</v>
      </c>
      <c r="C274" s="4">
        <v>0.8530092592592593</v>
      </c>
      <c r="D274" t="s">
        <v>180</v>
      </c>
      <c r="E274" t="s">
        <v>15</v>
      </c>
      <c r="F274" s="5">
        <f>N274</f>
        <v>45803</v>
      </c>
      <c r="G274" s="6" t="str">
        <f>Q274</f>
        <v>Frappé</v>
      </c>
      <c r="H274" s="6" t="str">
        <f>S274</f>
        <v>12 oz</v>
      </c>
      <c r="J274" t="str" cm="1">
        <f t="array" ref="J274:L274">_xlfn.TEXTSPLIT(B274,{"++","/"})</f>
        <v>2025</v>
      </c>
      <c r="K274" t="str">
        <v>5</v>
      </c>
      <c r="L274" t="str">
        <v>26</v>
      </c>
      <c r="M274" s="7">
        <f>DATE(J274,K274,L274)</f>
        <v>45803</v>
      </c>
      <c r="N274">
        <f>IF(M274=9999,"???",M274)</f>
        <v>45803</v>
      </c>
      <c r="P274" t="str">
        <f>SUBSTITUTE(SUBSTITUTE(SUBSTITUTE(D274,"©"," "), "☐", " "), "§", " ")</f>
        <v xml:space="preserve">Frappé </v>
      </c>
      <c r="Q274" t="str">
        <f>PROPER(TRIM(CLEAN(P274)))</f>
        <v>Frappé</v>
      </c>
      <c r="S274" t="str">
        <f>SUBSTITUTE(E274,"ounce","oz")</f>
        <v>12 oz</v>
      </c>
    </row>
    <row r="275" spans="1:19" x14ac:dyDescent="0.35">
      <c r="A275">
        <v>428371</v>
      </c>
      <c r="B275" s="3" t="s">
        <v>181</v>
      </c>
      <c r="C275" s="4">
        <v>0.33372685185185191</v>
      </c>
      <c r="D275" t="s">
        <v>57</v>
      </c>
      <c r="E275" t="s">
        <v>15</v>
      </c>
      <c r="F275" s="5">
        <f>N275</f>
        <v>45804</v>
      </c>
      <c r="G275" s="6" t="str">
        <f>Q275</f>
        <v>Rooibos Latté</v>
      </c>
      <c r="H275" s="6" t="str">
        <f>S275</f>
        <v>12 oz</v>
      </c>
      <c r="J275" t="str" cm="1">
        <f t="array" ref="J275:L275">_xlfn.TEXTSPLIT(B275,{"++","/"})</f>
        <v>2025</v>
      </c>
      <c r="K275" t="str">
        <v>5</v>
      </c>
      <c r="L275" t="str">
        <v>27</v>
      </c>
      <c r="M275" s="7">
        <f>DATE(J275,K275,L275)</f>
        <v>45804</v>
      </c>
      <c r="N275">
        <f>IF(M275=9999,"???",M275)</f>
        <v>45804</v>
      </c>
      <c r="P275" t="str">
        <f>SUBSTITUTE(SUBSTITUTE(SUBSTITUTE(D275,"©"," "), "☐", " "), "§", " ")</f>
        <v>Rooibos latté</v>
      </c>
      <c r="Q275" t="str">
        <f>PROPER(TRIM(CLEAN(P275)))</f>
        <v>Rooibos Latté</v>
      </c>
      <c r="S275" t="str">
        <f>SUBSTITUTE(E275,"ounce","oz")</f>
        <v>12 oz</v>
      </c>
    </row>
    <row r="276" spans="1:19" x14ac:dyDescent="0.35">
      <c r="A276">
        <v>428373</v>
      </c>
      <c r="B276" s="3" t="s">
        <v>181</v>
      </c>
      <c r="C276" s="4">
        <v>0.33491898148148147</v>
      </c>
      <c r="D276" t="s">
        <v>22</v>
      </c>
      <c r="E276" t="s">
        <v>15</v>
      </c>
      <c r="F276" s="5">
        <f>N276</f>
        <v>45804</v>
      </c>
      <c r="G276" s="6" t="str">
        <f>Q276</f>
        <v>French Press</v>
      </c>
      <c r="H276" s="6" t="str">
        <f>S276</f>
        <v>12 oz</v>
      </c>
      <c r="J276" t="str" cm="1">
        <f t="array" ref="J276:L276">_xlfn.TEXTSPLIT(B276,{"++","/"})</f>
        <v>2025</v>
      </c>
      <c r="K276" t="str">
        <v>5</v>
      </c>
      <c r="L276" t="str">
        <v>27</v>
      </c>
      <c r="M276" s="7">
        <f>DATE(J276,K276,L276)</f>
        <v>45804</v>
      </c>
      <c r="N276">
        <f>IF(M276=9999,"???",M276)</f>
        <v>45804</v>
      </c>
      <c r="P276" t="str">
        <f>SUBSTITUTE(SUBSTITUTE(SUBSTITUTE(D276,"©"," "), "☐", " "), "§", " ")</f>
        <v xml:space="preserve"> French press</v>
      </c>
      <c r="Q276" t="str">
        <f>PROPER(TRIM(CLEAN(P276)))</f>
        <v>French Press</v>
      </c>
      <c r="S276" t="str">
        <f>SUBSTITUTE(E276,"ounce","oz")</f>
        <v>12 oz</v>
      </c>
    </row>
    <row r="277" spans="1:19" x14ac:dyDescent="0.35">
      <c r="A277">
        <v>428373</v>
      </c>
      <c r="B277" s="3" t="s">
        <v>181</v>
      </c>
      <c r="C277" s="4">
        <v>0.33491898148148147</v>
      </c>
      <c r="D277" t="s">
        <v>131</v>
      </c>
      <c r="E277" t="s">
        <v>76</v>
      </c>
      <c r="F277" s="5">
        <f>N277</f>
        <v>45804</v>
      </c>
      <c r="G277" s="6" t="str">
        <f>Q277</f>
        <v>Moroccan Tea</v>
      </c>
      <c r="H277" s="6" t="str">
        <f>S277</f>
        <v>10 oz</v>
      </c>
      <c r="J277" t="str" cm="1">
        <f t="array" ref="J277:L277">_xlfn.TEXTSPLIT(B277,{"++","/"})</f>
        <v>2025</v>
      </c>
      <c r="K277" t="str">
        <v>5</v>
      </c>
      <c r="L277" t="str">
        <v>27</v>
      </c>
      <c r="M277" s="7">
        <f>DATE(J277,K277,L277)</f>
        <v>45804</v>
      </c>
      <c r="N277">
        <f>IF(M277=9999,"???",M277)</f>
        <v>45804</v>
      </c>
      <c r="P277" t="str">
        <f>SUBSTITUTE(SUBSTITUTE(SUBSTITUTE(D277,"©"," "), "☐", " "), "§", " ")</f>
        <v>Moroccan tea</v>
      </c>
      <c r="Q277" t="str">
        <f>PROPER(TRIM(CLEAN(P277)))</f>
        <v>Moroccan Tea</v>
      </c>
      <c r="S277" t="str">
        <f>SUBSTITUTE(E277,"ounce","oz")</f>
        <v>10 oz</v>
      </c>
    </row>
    <row r="278" spans="1:19" x14ac:dyDescent="0.35">
      <c r="A278">
        <v>428375</v>
      </c>
      <c r="B278" s="3" t="s">
        <v>16</v>
      </c>
      <c r="C278" s="4">
        <v>0.33831018518518507</v>
      </c>
      <c r="D278" t="s">
        <v>182</v>
      </c>
      <c r="E278" t="s">
        <v>13</v>
      </c>
      <c r="F278" s="5" t="str">
        <f>N278</f>
        <v>???</v>
      </c>
      <c r="G278" s="6" t="str">
        <f>Q278</f>
        <v>Cookie</v>
      </c>
      <c r="H278" s="6" t="str">
        <f>S278</f>
        <v/>
      </c>
      <c r="J278" t="str" cm="1">
        <f t="array" ref="J278:L278">_xlfn.TEXTSPLIT(B278,{"++","/"})</f>
        <v>1927</v>
      </c>
      <c r="K278" t="str">
        <v>5</v>
      </c>
      <c r="L278" t="str">
        <v>17</v>
      </c>
      <c r="M278" s="7">
        <f>DATE(J278,K278,L278)</f>
        <v>9999</v>
      </c>
      <c r="N278" t="str">
        <f>IF(M278=9999,"???",M278)</f>
        <v>???</v>
      </c>
      <c r="P278" t="str">
        <f>SUBSTITUTE(SUBSTITUTE(SUBSTITUTE(D278,"©"," "), "☐", " "), "§", " ")</f>
        <v xml:space="preserve">Cookie </v>
      </c>
      <c r="Q278" t="str">
        <f>PROPER(TRIM(CLEAN(P278)))</f>
        <v>Cookie</v>
      </c>
      <c r="S278" t="str">
        <f>SUBSTITUTE(E278,"ounce","oz")</f>
        <v/>
      </c>
    </row>
    <row r="279" spans="1:19" x14ac:dyDescent="0.35">
      <c r="A279">
        <v>428375</v>
      </c>
      <c r="B279" s="3" t="s">
        <v>181</v>
      </c>
      <c r="C279" s="4">
        <v>0.33831018518518507</v>
      </c>
      <c r="D279" t="s">
        <v>183</v>
      </c>
      <c r="E279" t="s">
        <v>15</v>
      </c>
      <c r="F279" s="5">
        <f>N279</f>
        <v>45804</v>
      </c>
      <c r="G279" s="6" t="str">
        <f>Q279</f>
        <v>Café Cubano</v>
      </c>
      <c r="H279" s="6" t="str">
        <f>S279</f>
        <v>12 oz</v>
      </c>
      <c r="J279" t="str" cm="1">
        <f t="array" ref="J279:L279">_xlfn.TEXTSPLIT(B279,{"++","/"})</f>
        <v>2025</v>
      </c>
      <c r="K279" t="str">
        <v>5</v>
      </c>
      <c r="L279" t="str">
        <v>27</v>
      </c>
      <c r="M279" s="7">
        <f>DATE(J279,K279,L279)</f>
        <v>45804</v>
      </c>
      <c r="N279">
        <f>IF(M279=9999,"???",M279)</f>
        <v>45804</v>
      </c>
      <c r="P279" t="str">
        <f>SUBSTITUTE(SUBSTITUTE(SUBSTITUTE(D279,"©"," "), "☐", " "), "§", " ")</f>
        <v xml:space="preserve">Café Cubano </v>
      </c>
      <c r="Q279" t="str">
        <f>PROPER(TRIM(CLEAN(P279)))</f>
        <v>Café Cubano</v>
      </c>
      <c r="S279" t="str">
        <f>SUBSTITUTE(E279,"ounce","oz")</f>
        <v>12 oz</v>
      </c>
    </row>
    <row r="280" spans="1:19" x14ac:dyDescent="0.35">
      <c r="A280">
        <v>428376</v>
      </c>
      <c r="B280" s="3" t="s">
        <v>181</v>
      </c>
      <c r="C280" s="4">
        <v>0.34111111111111114</v>
      </c>
      <c r="D280" t="s">
        <v>134</v>
      </c>
      <c r="E280" t="s">
        <v>13</v>
      </c>
      <c r="F280" s="5">
        <f>N280</f>
        <v>45804</v>
      </c>
      <c r="G280" s="6" t="str">
        <f>Q280</f>
        <v>Sticky Bun</v>
      </c>
      <c r="H280" s="6" t="str">
        <f>S280</f>
        <v/>
      </c>
      <c r="J280" t="str" cm="1">
        <f t="array" ref="J280:L280">_xlfn.TEXTSPLIT(B280,{"++","/"})</f>
        <v>2025</v>
      </c>
      <c r="K280" t="str">
        <v>5</v>
      </c>
      <c r="L280" t="str">
        <v>27</v>
      </c>
      <c r="M280" s="7">
        <f>DATE(J280,K280,L280)</f>
        <v>45804</v>
      </c>
      <c r="N280">
        <f>IF(M280=9999,"???",M280)</f>
        <v>45804</v>
      </c>
      <c r="P280" t="str">
        <f>SUBSTITUTE(SUBSTITUTE(SUBSTITUTE(D280,"©"," "), "☐", " "), "§", " ")</f>
        <v>Sticky bun</v>
      </c>
      <c r="Q280" t="str">
        <f>PROPER(TRIM(CLEAN(P280)))</f>
        <v>Sticky Bun</v>
      </c>
      <c r="S280" t="str">
        <f>SUBSTITUTE(E280,"ounce","oz")</f>
        <v/>
      </c>
    </row>
    <row r="281" spans="1:19" x14ac:dyDescent="0.35">
      <c r="A281">
        <v>428376</v>
      </c>
      <c r="B281" s="3" t="s">
        <v>181</v>
      </c>
      <c r="C281" s="4">
        <v>0.34111111111111114</v>
      </c>
      <c r="D281" t="s">
        <v>21</v>
      </c>
      <c r="E281" t="s">
        <v>15</v>
      </c>
      <c r="F281" s="5">
        <f>N281</f>
        <v>45804</v>
      </c>
      <c r="G281" s="6" t="str">
        <f>Q281</f>
        <v>Pourover</v>
      </c>
      <c r="H281" s="6" t="str">
        <f>S281</f>
        <v>12 oz</v>
      </c>
      <c r="J281" t="str" cm="1">
        <f t="array" ref="J281:L281">_xlfn.TEXTSPLIT(B281,{"++","/"})</f>
        <v>2025</v>
      </c>
      <c r="K281" t="str">
        <v>5</v>
      </c>
      <c r="L281" t="str">
        <v>27</v>
      </c>
      <c r="M281" s="7">
        <f>DATE(J281,K281,L281)</f>
        <v>45804</v>
      </c>
      <c r="N281">
        <f>IF(M281=9999,"???",M281)</f>
        <v>45804</v>
      </c>
      <c r="P281" t="str">
        <f>SUBSTITUTE(SUBSTITUTE(SUBSTITUTE(D281,"©"," "), "☐", " "), "§", " ")</f>
        <v>Pourover</v>
      </c>
      <c r="Q281" t="str">
        <f>PROPER(TRIM(CLEAN(P281)))</f>
        <v>Pourover</v>
      </c>
      <c r="S281" t="str">
        <f>SUBSTITUTE(E281,"ounce","oz")</f>
        <v>12 oz</v>
      </c>
    </row>
    <row r="282" spans="1:19" x14ac:dyDescent="0.35">
      <c r="A282">
        <v>428376</v>
      </c>
      <c r="B282" s="3" t="s">
        <v>181</v>
      </c>
      <c r="C282" s="4">
        <v>0.34111111111111114</v>
      </c>
      <c r="D282" t="s">
        <v>54</v>
      </c>
      <c r="E282" t="s">
        <v>13</v>
      </c>
      <c r="F282" s="5">
        <f>N282</f>
        <v>45804</v>
      </c>
      <c r="G282" s="6" t="str">
        <f>Q282</f>
        <v>Syrup</v>
      </c>
      <c r="H282" s="6" t="str">
        <f>S282</f>
        <v/>
      </c>
      <c r="J282" t="str" cm="1">
        <f t="array" ref="J282:L282">_xlfn.TEXTSPLIT(B282,{"++","/"})</f>
        <v>2025</v>
      </c>
      <c r="K282" t="str">
        <v>5</v>
      </c>
      <c r="L282" t="str">
        <v>27</v>
      </c>
      <c r="M282" s="7">
        <f>DATE(J282,K282,L282)</f>
        <v>45804</v>
      </c>
      <c r="N282">
        <f>IF(M282=9999,"???",M282)</f>
        <v>45804</v>
      </c>
      <c r="P282" t="str">
        <f>SUBSTITUTE(SUBSTITUTE(SUBSTITUTE(D282,"©"," "), "☐", " "), "§", " ")</f>
        <v>Syrup</v>
      </c>
      <c r="Q282" t="str">
        <f>PROPER(TRIM(CLEAN(P282)))</f>
        <v>Syrup</v>
      </c>
      <c r="S282" t="str">
        <f>SUBSTITUTE(E282,"ounce","oz")</f>
        <v/>
      </c>
    </row>
    <row r="283" spans="1:19" x14ac:dyDescent="0.35">
      <c r="A283">
        <v>428377</v>
      </c>
      <c r="B283" s="3" t="s">
        <v>181</v>
      </c>
      <c r="C283" s="4">
        <v>0.34114583333333326</v>
      </c>
      <c r="D283" t="s">
        <v>153</v>
      </c>
      <c r="E283" t="s">
        <v>15</v>
      </c>
      <c r="F283" s="5">
        <f>N283</f>
        <v>45804</v>
      </c>
      <c r="G283" s="6" t="str">
        <f>Q283</f>
        <v>Aeropress</v>
      </c>
      <c r="H283" s="6" t="str">
        <f>S283</f>
        <v>12 oz</v>
      </c>
      <c r="J283" t="str" cm="1">
        <f t="array" ref="J283:L283">_xlfn.TEXTSPLIT(B283,{"++","/"})</f>
        <v>2025</v>
      </c>
      <c r="K283" t="str">
        <v>5</v>
      </c>
      <c r="L283" t="str">
        <v>27</v>
      </c>
      <c r="M283" s="7">
        <f>DATE(J283,K283,L283)</f>
        <v>45804</v>
      </c>
      <c r="N283">
        <f>IF(M283=9999,"???",M283)</f>
        <v>45804</v>
      </c>
      <c r="P283" t="str">
        <f>SUBSTITUTE(SUBSTITUTE(SUBSTITUTE(D283,"©"," "), "☐", " "), "§", " ")</f>
        <v>Aeropress</v>
      </c>
      <c r="Q283" t="str">
        <f>PROPER(TRIM(CLEAN(P283)))</f>
        <v>Aeropress</v>
      </c>
      <c r="S283" t="str">
        <f>SUBSTITUTE(E283,"ounce","oz")</f>
        <v>12 oz</v>
      </c>
    </row>
    <row r="284" spans="1:19" x14ac:dyDescent="0.35">
      <c r="A284">
        <v>428378</v>
      </c>
      <c r="B284" s="3" t="s">
        <v>181</v>
      </c>
      <c r="C284" s="4">
        <v>0.34278935185185189</v>
      </c>
      <c r="D284" t="s">
        <v>184</v>
      </c>
      <c r="E284" t="s">
        <v>13</v>
      </c>
      <c r="F284" s="5">
        <f>N284</f>
        <v>45804</v>
      </c>
      <c r="G284" s="6" t="str">
        <f>Q284</f>
        <v>Scone With Clotted Cream And Jam</v>
      </c>
      <c r="H284" s="6" t="str">
        <f>S284</f>
        <v/>
      </c>
      <c r="J284" t="str" cm="1">
        <f t="array" ref="J284:L284">_xlfn.TEXTSPLIT(B284,{"++","/"})</f>
        <v>2025</v>
      </c>
      <c r="K284" t="str">
        <v>5</v>
      </c>
      <c r="L284" t="str">
        <v>27</v>
      </c>
      <c r="M284" s="7">
        <f>DATE(J284,K284,L284)</f>
        <v>45804</v>
      </c>
      <c r="N284">
        <f>IF(M284=9999,"???",M284)</f>
        <v>45804</v>
      </c>
      <c r="P284" t="str">
        <f>SUBSTITUTE(SUBSTITUTE(SUBSTITUTE(D284,"©"," "), "☐", " "), "§", " ")</f>
        <v xml:space="preserve"> Scone with clotted cream and jam </v>
      </c>
      <c r="Q284" t="str">
        <f>PROPER(TRIM(CLEAN(P284)))</f>
        <v>Scone With Clotted Cream And Jam</v>
      </c>
      <c r="S284" t="str">
        <f>SUBSTITUTE(E284,"ounce","oz")</f>
        <v/>
      </c>
    </row>
    <row r="285" spans="1:19" x14ac:dyDescent="0.35">
      <c r="A285">
        <v>428378</v>
      </c>
      <c r="B285" s="3" t="s">
        <v>181</v>
      </c>
      <c r="C285" s="4">
        <v>0.34278935185185189</v>
      </c>
      <c r="D285" t="s">
        <v>25</v>
      </c>
      <c r="E285" t="s">
        <v>15</v>
      </c>
      <c r="F285" s="5">
        <f>N285</f>
        <v>45804</v>
      </c>
      <c r="G285" s="6" t="str">
        <f>Q285</f>
        <v>French Press</v>
      </c>
      <c r="H285" s="6" t="str">
        <f>S285</f>
        <v>12 oz</v>
      </c>
      <c r="J285" t="str" cm="1">
        <f t="array" ref="J285:L285">_xlfn.TEXTSPLIT(B285,{"++","/"})</f>
        <v>2025</v>
      </c>
      <c r="K285" t="str">
        <v>5</v>
      </c>
      <c r="L285" t="str">
        <v>27</v>
      </c>
      <c r="M285" s="7">
        <f>DATE(J285,K285,L285)</f>
        <v>45804</v>
      </c>
      <c r="N285">
        <f>IF(M285=9999,"???",M285)</f>
        <v>45804</v>
      </c>
      <c r="P285" t="str">
        <f>SUBSTITUTE(SUBSTITUTE(SUBSTITUTE(D285,"©"," "), "☐", " "), "§", " ")</f>
        <v>French press</v>
      </c>
      <c r="Q285" t="str">
        <f>PROPER(TRIM(CLEAN(P285)))</f>
        <v>French Press</v>
      </c>
      <c r="S285" t="str">
        <f>SUBSTITUTE(E285,"ounce","oz")</f>
        <v>12 oz</v>
      </c>
    </row>
    <row r="286" spans="1:19" x14ac:dyDescent="0.35">
      <c r="A286">
        <v>428379</v>
      </c>
      <c r="B286" s="3" t="s">
        <v>181</v>
      </c>
      <c r="C286" s="4">
        <v>0.34410879629629632</v>
      </c>
      <c r="D286" t="s">
        <v>185</v>
      </c>
      <c r="E286" t="s">
        <v>13</v>
      </c>
      <c r="F286" s="5">
        <f>N286</f>
        <v>45804</v>
      </c>
      <c r="G286" s="6" t="str">
        <f>Q286</f>
        <v>Syrup</v>
      </c>
      <c r="H286" s="6" t="str">
        <f>S286</f>
        <v/>
      </c>
      <c r="J286" t="str" cm="1">
        <f t="array" ref="J286:L286">_xlfn.TEXTSPLIT(B286,{"++","/"})</f>
        <v>2025</v>
      </c>
      <c r="K286" t="str">
        <v>5</v>
      </c>
      <c r="L286" t="str">
        <v>27</v>
      </c>
      <c r="M286" s="7">
        <f>DATE(J286,K286,L286)</f>
        <v>45804</v>
      </c>
      <c r="N286">
        <f>IF(M286=9999,"???",M286)</f>
        <v>45804</v>
      </c>
      <c r="P286" t="str">
        <f>SUBSTITUTE(SUBSTITUTE(SUBSTITUTE(D286,"©"," "), "☐", " "), "§", " ")</f>
        <v xml:space="preserve"> Syrup</v>
      </c>
      <c r="Q286" t="str">
        <f>PROPER(TRIM(CLEAN(P286)))</f>
        <v>Syrup</v>
      </c>
      <c r="S286" t="str">
        <f>SUBSTITUTE(E286,"ounce","oz")</f>
        <v/>
      </c>
    </row>
    <row r="287" spans="1:19" x14ac:dyDescent="0.35">
      <c r="A287">
        <v>428380</v>
      </c>
      <c r="B287" s="3" t="s">
        <v>181</v>
      </c>
      <c r="C287" s="4">
        <v>0.35141203703703705</v>
      </c>
      <c r="D287" t="s">
        <v>21</v>
      </c>
      <c r="E287" t="s">
        <v>15</v>
      </c>
      <c r="F287" s="5">
        <f>N287</f>
        <v>45804</v>
      </c>
      <c r="G287" s="6" t="str">
        <f>Q287</f>
        <v>Pourover</v>
      </c>
      <c r="H287" s="6" t="str">
        <f>S287</f>
        <v>12 oz</v>
      </c>
      <c r="J287" t="str" cm="1">
        <f t="array" ref="J287:L287">_xlfn.TEXTSPLIT(B287,{"++","/"})</f>
        <v>2025</v>
      </c>
      <c r="K287" t="str">
        <v>5</v>
      </c>
      <c r="L287" t="str">
        <v>27</v>
      </c>
      <c r="M287" s="7">
        <f>DATE(J287,K287,L287)</f>
        <v>45804</v>
      </c>
      <c r="N287">
        <f>IF(M287=9999,"???",M287)</f>
        <v>45804</v>
      </c>
      <c r="P287" t="str">
        <f>SUBSTITUTE(SUBSTITUTE(SUBSTITUTE(D287,"©"," "), "☐", " "), "§", " ")</f>
        <v>Pourover</v>
      </c>
      <c r="Q287" t="str">
        <f>PROPER(TRIM(CLEAN(P287)))</f>
        <v>Pourover</v>
      </c>
      <c r="S287" t="str">
        <f>SUBSTITUTE(E287,"ounce","oz")</f>
        <v>12 oz</v>
      </c>
    </row>
    <row r="288" spans="1:19" x14ac:dyDescent="0.35">
      <c r="A288">
        <v>428382</v>
      </c>
      <c r="B288" s="3" t="s">
        <v>181</v>
      </c>
      <c r="C288" s="4">
        <v>0.35810185185185195</v>
      </c>
      <c r="D288" t="s">
        <v>36</v>
      </c>
      <c r="E288" t="s">
        <v>15</v>
      </c>
      <c r="F288" s="5">
        <f>N288</f>
        <v>45804</v>
      </c>
      <c r="G288" s="6" t="str">
        <f>Q288</f>
        <v>Frappé</v>
      </c>
      <c r="H288" s="6" t="str">
        <f>S288</f>
        <v>12 oz</v>
      </c>
      <c r="J288" t="str" cm="1">
        <f t="array" ref="J288:L288">_xlfn.TEXTSPLIT(B288,{"++","/"})</f>
        <v>2025</v>
      </c>
      <c r="K288" t="str">
        <v>5</v>
      </c>
      <c r="L288" t="str">
        <v>27</v>
      </c>
      <c r="M288" s="7">
        <f>DATE(J288,K288,L288)</f>
        <v>45804</v>
      </c>
      <c r="N288">
        <f>IF(M288=9999,"???",M288)</f>
        <v>45804</v>
      </c>
      <c r="P288" t="str">
        <f>SUBSTITUTE(SUBSTITUTE(SUBSTITUTE(D288,"©"," "), "☐", " "), "§", " ")</f>
        <v xml:space="preserve"> Frappé</v>
      </c>
      <c r="Q288" t="str">
        <f>PROPER(TRIM(CLEAN(P288)))</f>
        <v>Frappé</v>
      </c>
      <c r="S288" t="str">
        <f>SUBSTITUTE(E288,"ounce","oz")</f>
        <v>12 oz</v>
      </c>
    </row>
    <row r="289" spans="1:19" x14ac:dyDescent="0.35">
      <c r="A289">
        <v>428384</v>
      </c>
      <c r="B289" s="3" t="s">
        <v>181</v>
      </c>
      <c r="C289" s="4">
        <v>0.36390046296296297</v>
      </c>
      <c r="D289" t="s">
        <v>25</v>
      </c>
      <c r="E289" t="s">
        <v>15</v>
      </c>
      <c r="F289" s="5">
        <f>N289</f>
        <v>45804</v>
      </c>
      <c r="G289" s="6" t="str">
        <f>Q289</f>
        <v>French Press</v>
      </c>
      <c r="H289" s="6" t="str">
        <f>S289</f>
        <v>12 oz</v>
      </c>
      <c r="J289" t="str" cm="1">
        <f t="array" ref="J289:L289">_xlfn.TEXTSPLIT(B289,{"++","/"})</f>
        <v>2025</v>
      </c>
      <c r="K289" t="str">
        <v>5</v>
      </c>
      <c r="L289" t="str">
        <v>27</v>
      </c>
      <c r="M289" s="7">
        <f>DATE(J289,K289,L289)</f>
        <v>45804</v>
      </c>
      <c r="N289">
        <f>IF(M289=9999,"???",M289)</f>
        <v>45804</v>
      </c>
      <c r="P289" t="str">
        <f>SUBSTITUTE(SUBSTITUTE(SUBSTITUTE(D289,"©"," "), "☐", " "), "§", " ")</f>
        <v>French press</v>
      </c>
      <c r="Q289" t="str">
        <f>PROPER(TRIM(CLEAN(P289)))</f>
        <v>French Press</v>
      </c>
      <c r="S289" t="str">
        <f>SUBSTITUTE(E289,"ounce","oz")</f>
        <v>12 oz</v>
      </c>
    </row>
    <row r="290" spans="1:19" x14ac:dyDescent="0.35">
      <c r="A290">
        <v>428385</v>
      </c>
      <c r="B290" s="3" t="s">
        <v>181</v>
      </c>
      <c r="C290" s="4">
        <v>0.36418981481481483</v>
      </c>
      <c r="D290" t="s">
        <v>125</v>
      </c>
      <c r="E290" t="s">
        <v>15</v>
      </c>
      <c r="F290" s="5">
        <f>N290</f>
        <v>45804</v>
      </c>
      <c r="G290" s="6" t="str">
        <f>Q290</f>
        <v>French Press</v>
      </c>
      <c r="H290" s="6" t="str">
        <f>S290</f>
        <v>12 oz</v>
      </c>
      <c r="J290" t="str" cm="1">
        <f t="array" ref="J290:L290">_xlfn.TEXTSPLIT(B290,{"++","/"})</f>
        <v>2025</v>
      </c>
      <c r="K290" t="str">
        <v>5</v>
      </c>
      <c r="L290" t="str">
        <v>27</v>
      </c>
      <c r="M290" s="7">
        <f>DATE(J290,K290,L290)</f>
        <v>45804</v>
      </c>
      <c r="N290">
        <f>IF(M290=9999,"???",M290)</f>
        <v>45804</v>
      </c>
      <c r="P290" t="str">
        <f>SUBSTITUTE(SUBSTITUTE(SUBSTITUTE(D290,"©"," "), "☐", " "), "§", " ")</f>
        <v xml:space="preserve">  French press</v>
      </c>
      <c r="Q290" t="str">
        <f>PROPER(TRIM(CLEAN(P290)))</f>
        <v>French Press</v>
      </c>
      <c r="S290" t="str">
        <f>SUBSTITUTE(E290,"ounce","oz")</f>
        <v>12 oz</v>
      </c>
    </row>
    <row r="291" spans="1:19" x14ac:dyDescent="0.35">
      <c r="A291">
        <v>428386</v>
      </c>
      <c r="B291" s="3" t="s">
        <v>181</v>
      </c>
      <c r="C291" s="4">
        <v>0.36743055555555548</v>
      </c>
      <c r="D291" t="s">
        <v>18</v>
      </c>
      <c r="E291" t="s">
        <v>15</v>
      </c>
      <c r="F291" s="5">
        <f>N291</f>
        <v>45804</v>
      </c>
      <c r="G291" s="6" t="str">
        <f>Q291</f>
        <v>French Press</v>
      </c>
      <c r="H291" s="6" t="str">
        <f>S291</f>
        <v>12 oz</v>
      </c>
      <c r="J291" t="str" cm="1">
        <f t="array" ref="J291:L291">_xlfn.TEXTSPLIT(B291,{"++","/"})</f>
        <v>2025</v>
      </c>
      <c r="K291" t="str">
        <v>5</v>
      </c>
      <c r="L291" t="str">
        <v>27</v>
      </c>
      <c r="M291" s="7">
        <f>DATE(J291,K291,L291)</f>
        <v>45804</v>
      </c>
      <c r="N291">
        <f>IF(M291=9999,"???",M291)</f>
        <v>45804</v>
      </c>
      <c r="P291" t="str">
        <f>SUBSTITUTE(SUBSTITUTE(SUBSTITUTE(D291,"©"," "), "☐", " "), "§", " ")</f>
        <v>French press</v>
      </c>
      <c r="Q291" t="str">
        <f>PROPER(TRIM(CLEAN(P291)))</f>
        <v>French Press</v>
      </c>
      <c r="S291" t="str">
        <f>SUBSTITUTE(E291,"ounce","oz")</f>
        <v>12 oz</v>
      </c>
    </row>
    <row r="292" spans="1:19" x14ac:dyDescent="0.35">
      <c r="A292">
        <v>428388</v>
      </c>
      <c r="B292" s="3" t="s">
        <v>181</v>
      </c>
      <c r="C292" s="4">
        <v>0.36928240740740748</v>
      </c>
      <c r="D292" t="s">
        <v>32</v>
      </c>
      <c r="E292" t="s">
        <v>13</v>
      </c>
      <c r="F292" s="5">
        <f>N292</f>
        <v>45804</v>
      </c>
      <c r="G292" s="6" t="str">
        <f>Q292</f>
        <v>Sticky Bun</v>
      </c>
      <c r="H292" s="6" t="str">
        <f>S292</f>
        <v/>
      </c>
      <c r="J292" t="str" cm="1">
        <f t="array" ref="J292:L292">_xlfn.TEXTSPLIT(B292,{"++","/"})</f>
        <v>2025</v>
      </c>
      <c r="K292" t="str">
        <v>5</v>
      </c>
      <c r="L292" t="str">
        <v>27</v>
      </c>
      <c r="M292" s="7">
        <f>DATE(J292,K292,L292)</f>
        <v>45804</v>
      </c>
      <c r="N292">
        <f>IF(M292=9999,"???",M292)</f>
        <v>45804</v>
      </c>
      <c r="P292" t="str">
        <f>SUBSTITUTE(SUBSTITUTE(SUBSTITUTE(D292,"©"," "), "☐", " "), "§", " ")</f>
        <v>Sticky bun</v>
      </c>
      <c r="Q292" t="str">
        <f>PROPER(TRIM(CLEAN(P292)))</f>
        <v>Sticky Bun</v>
      </c>
      <c r="S292" t="str">
        <f>SUBSTITUTE(E292,"ounce","oz")</f>
        <v/>
      </c>
    </row>
    <row r="293" spans="1:19" x14ac:dyDescent="0.35">
      <c r="A293">
        <v>428388</v>
      </c>
      <c r="B293" s="3" t="s">
        <v>181</v>
      </c>
      <c r="C293" s="4">
        <v>0.36928240740740748</v>
      </c>
      <c r="D293" t="s">
        <v>17</v>
      </c>
      <c r="E293" t="s">
        <v>15</v>
      </c>
      <c r="F293" s="5">
        <f>N293</f>
        <v>45804</v>
      </c>
      <c r="G293" s="6" t="str">
        <f>Q293</f>
        <v>French Press</v>
      </c>
      <c r="H293" s="6" t="str">
        <f>S293</f>
        <v>12 oz</v>
      </c>
      <c r="J293" t="str" cm="1">
        <f t="array" ref="J293:L293">_xlfn.TEXTSPLIT(B293,{"++","/"})</f>
        <v>2025</v>
      </c>
      <c r="K293" t="str">
        <v>5</v>
      </c>
      <c r="L293" t="str">
        <v>27</v>
      </c>
      <c r="M293" s="7">
        <f>DATE(J293,K293,L293)</f>
        <v>45804</v>
      </c>
      <c r="N293">
        <f>IF(M293=9999,"???",M293)</f>
        <v>45804</v>
      </c>
      <c r="P293" t="str">
        <f>SUBSTITUTE(SUBSTITUTE(SUBSTITUTE(D293,"©"," "), "☐", " "), "§", " ")</f>
        <v xml:space="preserve"> French press</v>
      </c>
      <c r="Q293" t="str">
        <f>PROPER(TRIM(CLEAN(P293)))</f>
        <v>French Press</v>
      </c>
      <c r="S293" t="str">
        <f>SUBSTITUTE(E293,"ounce","oz")</f>
        <v>12 oz</v>
      </c>
    </row>
    <row r="294" spans="1:19" x14ac:dyDescent="0.35">
      <c r="A294">
        <v>428389</v>
      </c>
      <c r="B294" s="3" t="s">
        <v>181</v>
      </c>
      <c r="C294" s="4">
        <v>0.36930555555555555</v>
      </c>
      <c r="D294" t="s">
        <v>38</v>
      </c>
      <c r="E294" t="s">
        <v>15</v>
      </c>
      <c r="F294" s="5">
        <f>N294</f>
        <v>45804</v>
      </c>
      <c r="G294" s="6" t="str">
        <f>Q294</f>
        <v>French Press</v>
      </c>
      <c r="H294" s="6" t="str">
        <f>S294</f>
        <v>12 oz</v>
      </c>
      <c r="J294" t="str" cm="1">
        <f t="array" ref="J294:L294">_xlfn.TEXTSPLIT(B294,{"++","/"})</f>
        <v>2025</v>
      </c>
      <c r="K294" t="str">
        <v>5</v>
      </c>
      <c r="L294" t="str">
        <v>27</v>
      </c>
      <c r="M294" s="7">
        <f>DATE(J294,K294,L294)</f>
        <v>45804</v>
      </c>
      <c r="N294">
        <f>IF(M294=9999,"???",M294)</f>
        <v>45804</v>
      </c>
      <c r="P294" t="str">
        <f>SUBSTITUTE(SUBSTITUTE(SUBSTITUTE(D294,"©"," "), "☐", " "), "§", " ")</f>
        <v xml:space="preserve"> French press</v>
      </c>
      <c r="Q294" t="str">
        <f>PROPER(TRIM(CLEAN(P294)))</f>
        <v>French Press</v>
      </c>
      <c r="S294" t="str">
        <f>SUBSTITUTE(E294,"ounce","oz")</f>
        <v>12 oz</v>
      </c>
    </row>
    <row r="295" spans="1:19" x14ac:dyDescent="0.35">
      <c r="A295">
        <v>428391</v>
      </c>
      <c r="B295" s="3" t="s">
        <v>181</v>
      </c>
      <c r="C295" s="4">
        <v>0.37146990740740748</v>
      </c>
      <c r="D295" t="s">
        <v>186</v>
      </c>
      <c r="E295" t="s">
        <v>13</v>
      </c>
      <c r="F295" s="5">
        <f>N295</f>
        <v>45804</v>
      </c>
      <c r="G295" s="6" t="str">
        <f>Q295</f>
        <v>Cinnamon Roll</v>
      </c>
      <c r="H295" s="6" t="str">
        <f>S295</f>
        <v/>
      </c>
      <c r="J295" t="str" cm="1">
        <f t="array" ref="J295:L295">_xlfn.TEXTSPLIT(B295,{"++","/"})</f>
        <v>2025</v>
      </c>
      <c r="K295" t="str">
        <v>5</v>
      </c>
      <c r="L295" t="str">
        <v>27</v>
      </c>
      <c r="M295" s="7">
        <f>DATE(J295,K295,L295)</f>
        <v>45804</v>
      </c>
      <c r="N295">
        <f>IF(M295=9999,"???",M295)</f>
        <v>45804</v>
      </c>
      <c r="P295" t="str">
        <f>SUBSTITUTE(SUBSTITUTE(SUBSTITUTE(D295,"©"," "), "☐", " "), "§", " ")</f>
        <v xml:space="preserve"> Cinnamon roll</v>
      </c>
      <c r="Q295" t="str">
        <f>PROPER(TRIM(CLEAN(P295)))</f>
        <v>Cinnamon Roll</v>
      </c>
      <c r="S295" t="str">
        <f>SUBSTITUTE(E295,"ounce","oz")</f>
        <v/>
      </c>
    </row>
    <row r="296" spans="1:19" x14ac:dyDescent="0.35">
      <c r="A296">
        <v>428392</v>
      </c>
      <c r="B296" s="3" t="s">
        <v>181</v>
      </c>
      <c r="C296" s="4">
        <v>0.37351851851851858</v>
      </c>
      <c r="D296" t="s">
        <v>187</v>
      </c>
      <c r="E296" t="s">
        <v>13</v>
      </c>
      <c r="F296" s="5">
        <f>N296</f>
        <v>45804</v>
      </c>
      <c r="G296" s="6" t="str">
        <f>Q296</f>
        <v>Pizza Pocket</v>
      </c>
      <c r="H296" s="6" t="str">
        <f>S296</f>
        <v/>
      </c>
      <c r="J296" t="str" cm="1">
        <f t="array" ref="J296:L296">_xlfn.TEXTSPLIT(B296,{"++","/"})</f>
        <v>2025</v>
      </c>
      <c r="K296" t="str">
        <v>5</v>
      </c>
      <c r="L296" t="str">
        <v>27</v>
      </c>
      <c r="M296" s="7">
        <f>DATE(J296,K296,L296)</f>
        <v>45804</v>
      </c>
      <c r="N296">
        <f>IF(M296=9999,"???",M296)</f>
        <v>45804</v>
      </c>
      <c r="P296" t="str">
        <f>SUBSTITUTE(SUBSTITUTE(SUBSTITUTE(D296,"©"," "), "☐", " "), "§", " ")</f>
        <v xml:space="preserve"> Pizza pocket</v>
      </c>
      <c r="Q296" t="str">
        <f>PROPER(TRIM(CLEAN(P296)))</f>
        <v>Pizza Pocket</v>
      </c>
      <c r="S296" t="str">
        <f>SUBSTITUTE(E296,"ounce","oz")</f>
        <v/>
      </c>
    </row>
    <row r="297" spans="1:19" x14ac:dyDescent="0.35">
      <c r="A297">
        <v>428392</v>
      </c>
      <c r="B297" s="3" t="s">
        <v>181</v>
      </c>
      <c r="C297" s="4">
        <v>0.37351851851851858</v>
      </c>
      <c r="D297" t="s">
        <v>91</v>
      </c>
      <c r="E297" t="s">
        <v>15</v>
      </c>
      <c r="F297" s="5">
        <f>N297</f>
        <v>45804</v>
      </c>
      <c r="G297" s="6" t="str">
        <f>Q297</f>
        <v>Café Latté</v>
      </c>
      <c r="H297" s="6" t="str">
        <f>S297</f>
        <v>12 oz</v>
      </c>
      <c r="J297" t="str" cm="1">
        <f t="array" ref="J297:L297">_xlfn.TEXTSPLIT(B297,{"++","/"})</f>
        <v>2025</v>
      </c>
      <c r="K297" t="str">
        <v>5</v>
      </c>
      <c r="L297" t="str">
        <v>27</v>
      </c>
      <c r="M297" s="7">
        <f>DATE(J297,K297,L297)</f>
        <v>45804</v>
      </c>
      <c r="N297">
        <f>IF(M297=9999,"???",M297)</f>
        <v>45804</v>
      </c>
      <c r="P297" t="str">
        <f>SUBSTITUTE(SUBSTITUTE(SUBSTITUTE(D297,"©"," "), "☐", " "), "§", " ")</f>
        <v>Café latté</v>
      </c>
      <c r="Q297" t="str">
        <f>PROPER(TRIM(CLEAN(P297)))</f>
        <v>Café Latté</v>
      </c>
      <c r="S297" t="str">
        <f>SUBSTITUTE(E297,"ounce","oz")</f>
        <v>12 oz</v>
      </c>
    </row>
    <row r="298" spans="1:19" x14ac:dyDescent="0.35">
      <c r="A298">
        <v>428392</v>
      </c>
      <c r="B298" s="3" t="s">
        <v>181</v>
      </c>
      <c r="C298" s="4">
        <v>0.37351851851851858</v>
      </c>
      <c r="D298" t="s">
        <v>25</v>
      </c>
      <c r="E298" t="s">
        <v>15</v>
      </c>
      <c r="F298" s="5">
        <f>N298</f>
        <v>45804</v>
      </c>
      <c r="G298" s="6" t="str">
        <f>Q298</f>
        <v>French Press</v>
      </c>
      <c r="H298" s="6" t="str">
        <f>S298</f>
        <v>12 oz</v>
      </c>
      <c r="J298" t="str" cm="1">
        <f t="array" ref="J298:L298">_xlfn.TEXTSPLIT(B298,{"++","/"})</f>
        <v>2025</v>
      </c>
      <c r="K298" t="str">
        <v>5</v>
      </c>
      <c r="L298" t="str">
        <v>27</v>
      </c>
      <c r="M298" s="7">
        <f>DATE(J298,K298,L298)</f>
        <v>45804</v>
      </c>
      <c r="N298">
        <f>IF(M298=9999,"???",M298)</f>
        <v>45804</v>
      </c>
      <c r="P298" t="str">
        <f>SUBSTITUTE(SUBSTITUTE(SUBSTITUTE(D298,"©"," "), "☐", " "), "§", " ")</f>
        <v>French press</v>
      </c>
      <c r="Q298" t="str">
        <f>PROPER(TRIM(CLEAN(P298)))</f>
        <v>French Press</v>
      </c>
      <c r="S298" t="str">
        <f>SUBSTITUTE(E298,"ounce","oz")</f>
        <v>12 oz</v>
      </c>
    </row>
    <row r="299" spans="1:19" x14ac:dyDescent="0.35">
      <c r="A299">
        <v>428394</v>
      </c>
      <c r="B299" s="3" t="s">
        <v>181</v>
      </c>
      <c r="C299" s="4">
        <v>0.38151620370370365</v>
      </c>
      <c r="D299" t="s">
        <v>65</v>
      </c>
      <c r="E299" t="s">
        <v>15</v>
      </c>
      <c r="F299" s="5">
        <f>N299</f>
        <v>45804</v>
      </c>
      <c r="G299" s="6" t="str">
        <f>Q299</f>
        <v>Cappuccino</v>
      </c>
      <c r="H299" s="6" t="str">
        <f>S299</f>
        <v>12 oz</v>
      </c>
      <c r="J299" t="str" cm="1">
        <f t="array" ref="J299:L299">_xlfn.TEXTSPLIT(B299,{"++","/"})</f>
        <v>2025</v>
      </c>
      <c r="K299" t="str">
        <v>5</v>
      </c>
      <c r="L299" t="str">
        <v>27</v>
      </c>
      <c r="M299" s="7">
        <f>DATE(J299,K299,L299)</f>
        <v>45804</v>
      </c>
      <c r="N299">
        <f>IF(M299=9999,"???",M299)</f>
        <v>45804</v>
      </c>
      <c r="P299" t="str">
        <f>SUBSTITUTE(SUBSTITUTE(SUBSTITUTE(D299,"©"," "), "☐", " "), "§", " ")</f>
        <v>Cappuccino</v>
      </c>
      <c r="Q299" t="str">
        <f>PROPER(TRIM(CLEAN(P299)))</f>
        <v>Cappuccino</v>
      </c>
      <c r="S299" t="str">
        <f>SUBSTITUTE(E299,"ounce","oz")</f>
        <v>12 oz</v>
      </c>
    </row>
    <row r="300" spans="1:19" x14ac:dyDescent="0.35">
      <c r="A300">
        <v>428395</v>
      </c>
      <c r="B300" s="3" t="s">
        <v>181</v>
      </c>
      <c r="C300" s="4">
        <v>0.38415509259259251</v>
      </c>
      <c r="D300" t="s">
        <v>188</v>
      </c>
      <c r="E300" t="s">
        <v>24</v>
      </c>
      <c r="F300" s="5">
        <f>N300</f>
        <v>45804</v>
      </c>
      <c r="G300" s="6" t="str">
        <f>Q300</f>
        <v>Turkish Coffee</v>
      </c>
      <c r="H300" s="6" t="str">
        <f>S300</f>
        <v>3 oz</v>
      </c>
      <c r="J300" t="str" cm="1">
        <f t="array" ref="J300:L300">_xlfn.TEXTSPLIT(B300,{"++","/"})</f>
        <v>2025</v>
      </c>
      <c r="K300" t="str">
        <v>5</v>
      </c>
      <c r="L300" t="str">
        <v>27</v>
      </c>
      <c r="M300" s="7">
        <f>DATE(J300,K300,L300)</f>
        <v>45804</v>
      </c>
      <c r="N300">
        <f>IF(M300=9999,"???",M300)</f>
        <v>45804</v>
      </c>
      <c r="P300" t="str">
        <f>SUBSTITUTE(SUBSTITUTE(SUBSTITUTE(D300,"©"," "), "☐", " "), "§", " ")</f>
        <v xml:space="preserve"> Turkish coffee</v>
      </c>
      <c r="Q300" t="str">
        <f>PROPER(TRIM(CLEAN(P300)))</f>
        <v>Turkish Coffee</v>
      </c>
      <c r="S300" t="str">
        <f>SUBSTITUTE(E300,"ounce","oz")</f>
        <v>3 oz</v>
      </c>
    </row>
    <row r="301" spans="1:19" x14ac:dyDescent="0.35">
      <c r="A301">
        <v>428396</v>
      </c>
      <c r="B301" s="3" t="s">
        <v>181</v>
      </c>
      <c r="C301" s="4">
        <v>0.38520833333333337</v>
      </c>
      <c r="D301" t="s">
        <v>189</v>
      </c>
      <c r="E301" t="s">
        <v>13</v>
      </c>
      <c r="F301" s="5">
        <f>N301</f>
        <v>45804</v>
      </c>
      <c r="G301" s="6" t="str">
        <f>Q301</f>
        <v>Toastie</v>
      </c>
      <c r="H301" s="6" t="str">
        <f>S301</f>
        <v/>
      </c>
      <c r="J301" t="str" cm="1">
        <f t="array" ref="J301:L301">_xlfn.TEXTSPLIT(B301,{"++","/"})</f>
        <v>2025</v>
      </c>
      <c r="K301" t="str">
        <v>5</v>
      </c>
      <c r="L301" t="str">
        <v>27</v>
      </c>
      <c r="M301" s="7">
        <f>DATE(J301,K301,L301)</f>
        <v>45804</v>
      </c>
      <c r="N301">
        <f>IF(M301=9999,"???",M301)</f>
        <v>45804</v>
      </c>
      <c r="P301" t="str">
        <f>SUBSTITUTE(SUBSTITUTE(SUBSTITUTE(D301,"©"," "), "☐", " "), "§", " ")</f>
        <v>Toastie</v>
      </c>
      <c r="Q301" t="str">
        <f>PROPER(TRIM(CLEAN(P301)))</f>
        <v>Toastie</v>
      </c>
      <c r="S301" t="str">
        <f>SUBSTITUTE(E301,"ounce","oz")</f>
        <v/>
      </c>
    </row>
    <row r="302" spans="1:19" x14ac:dyDescent="0.35">
      <c r="A302">
        <v>428397</v>
      </c>
      <c r="B302" s="3" t="s">
        <v>181</v>
      </c>
      <c r="C302" s="4">
        <v>0.38528935185185187</v>
      </c>
      <c r="D302" t="s">
        <v>31</v>
      </c>
      <c r="E302" t="s">
        <v>15</v>
      </c>
      <c r="F302" s="5">
        <f>N302</f>
        <v>45804</v>
      </c>
      <c r="G302" s="6" t="str">
        <f>Q302</f>
        <v>French Press</v>
      </c>
      <c r="H302" s="6" t="str">
        <f>S302</f>
        <v>12 oz</v>
      </c>
      <c r="J302" t="str" cm="1">
        <f t="array" ref="J302:L302">_xlfn.TEXTSPLIT(B302,{"++","/"})</f>
        <v>2025</v>
      </c>
      <c r="K302" t="str">
        <v>5</v>
      </c>
      <c r="L302" t="str">
        <v>27</v>
      </c>
      <c r="M302" s="7">
        <f>DATE(J302,K302,L302)</f>
        <v>45804</v>
      </c>
      <c r="N302">
        <f>IF(M302=9999,"???",M302)</f>
        <v>45804</v>
      </c>
      <c r="P302" t="str">
        <f>SUBSTITUTE(SUBSTITUTE(SUBSTITUTE(D302,"©"," "), "☐", " "), "§", " ")</f>
        <v>French press</v>
      </c>
      <c r="Q302" t="str">
        <f>PROPER(TRIM(CLEAN(P302)))</f>
        <v>French Press</v>
      </c>
      <c r="S302" t="str">
        <f>SUBSTITUTE(E302,"ounce","oz")</f>
        <v>12 oz</v>
      </c>
    </row>
    <row r="303" spans="1:19" x14ac:dyDescent="0.35">
      <c r="A303">
        <v>428398</v>
      </c>
      <c r="B303" s="3" t="s">
        <v>181</v>
      </c>
      <c r="C303" s="4">
        <v>0.3872337962962964</v>
      </c>
      <c r="D303" t="s">
        <v>190</v>
      </c>
      <c r="E303" t="s">
        <v>13</v>
      </c>
      <c r="F303" s="5">
        <f>N303</f>
        <v>45804</v>
      </c>
      <c r="G303" s="6" t="str">
        <f>Q303</f>
        <v>Pizza Pocket</v>
      </c>
      <c r="H303" s="6" t="str">
        <f>S303</f>
        <v/>
      </c>
      <c r="J303" t="str" cm="1">
        <f t="array" ref="J303:L303">_xlfn.TEXTSPLIT(B303,{"++","/"})</f>
        <v>2025</v>
      </c>
      <c r="K303" t="str">
        <v>5</v>
      </c>
      <c r="L303" t="str">
        <v>27</v>
      </c>
      <c r="M303" s="7">
        <f>DATE(J303,K303,L303)</f>
        <v>45804</v>
      </c>
      <c r="N303">
        <f>IF(M303=9999,"???",M303)</f>
        <v>45804</v>
      </c>
      <c r="P303" t="str">
        <f>SUBSTITUTE(SUBSTITUTE(SUBSTITUTE(D303,"©"," "), "☐", " "), "§", " ")</f>
        <v>Pizza pocket</v>
      </c>
      <c r="Q303" t="str">
        <f>PROPER(TRIM(CLEAN(P303)))</f>
        <v>Pizza Pocket</v>
      </c>
      <c r="S303" t="str">
        <f>SUBSTITUTE(E303,"ounce","oz")</f>
        <v/>
      </c>
    </row>
    <row r="304" spans="1:19" x14ac:dyDescent="0.35">
      <c r="A304">
        <v>428399</v>
      </c>
      <c r="B304" s="3" t="s">
        <v>181</v>
      </c>
      <c r="C304" s="4">
        <v>0.38737268518518508</v>
      </c>
      <c r="D304" t="s">
        <v>191</v>
      </c>
      <c r="E304" t="s">
        <v>13</v>
      </c>
      <c r="F304" s="5">
        <f>N304</f>
        <v>45804</v>
      </c>
      <c r="G304" s="6" t="str">
        <f>Q304</f>
        <v>Sticky Bun</v>
      </c>
      <c r="H304" s="6" t="str">
        <f>S304</f>
        <v/>
      </c>
      <c r="J304" t="str" cm="1">
        <f t="array" ref="J304:L304">_xlfn.TEXTSPLIT(B304,{"++","/"})</f>
        <v>2025</v>
      </c>
      <c r="K304" t="str">
        <v>5</v>
      </c>
      <c r="L304" t="str">
        <v>27</v>
      </c>
      <c r="M304" s="7">
        <f>DATE(J304,K304,L304)</f>
        <v>45804</v>
      </c>
      <c r="N304">
        <f>IF(M304=9999,"???",M304)</f>
        <v>45804</v>
      </c>
      <c r="P304" t="str">
        <f>SUBSTITUTE(SUBSTITUTE(SUBSTITUTE(D304,"©"," "), "☐", " "), "§", " ")</f>
        <v xml:space="preserve"> Sticky bun</v>
      </c>
      <c r="Q304" t="str">
        <f>PROPER(TRIM(CLEAN(P304)))</f>
        <v>Sticky Bun</v>
      </c>
      <c r="S304" t="str">
        <f>SUBSTITUTE(E304,"ounce","oz")</f>
        <v/>
      </c>
    </row>
    <row r="305" spans="1:19" x14ac:dyDescent="0.35">
      <c r="A305">
        <v>428399</v>
      </c>
      <c r="B305" s="3" t="s">
        <v>181</v>
      </c>
      <c r="C305" s="4">
        <v>0.38737268518518508</v>
      </c>
      <c r="D305" t="s">
        <v>142</v>
      </c>
      <c r="E305" t="s">
        <v>15</v>
      </c>
      <c r="F305" s="5">
        <f>N305</f>
        <v>45804</v>
      </c>
      <c r="G305" s="6" t="str">
        <f>Q305</f>
        <v>Frappé</v>
      </c>
      <c r="H305" s="6" t="str">
        <f>S305</f>
        <v>12 oz</v>
      </c>
      <c r="J305" t="str" cm="1">
        <f t="array" ref="J305:L305">_xlfn.TEXTSPLIT(B305,{"++","/"})</f>
        <v>2025</v>
      </c>
      <c r="K305" t="str">
        <v>5</v>
      </c>
      <c r="L305" t="str">
        <v>27</v>
      </c>
      <c r="M305" s="7">
        <f>DATE(J305,K305,L305)</f>
        <v>45804</v>
      </c>
      <c r="N305">
        <f>IF(M305=9999,"???",M305)</f>
        <v>45804</v>
      </c>
      <c r="P305" t="str">
        <f>SUBSTITUTE(SUBSTITUTE(SUBSTITUTE(D305,"©"," "), "☐", " "), "§", " ")</f>
        <v xml:space="preserve"> Frappé</v>
      </c>
      <c r="Q305" t="str">
        <f>PROPER(TRIM(CLEAN(P305)))</f>
        <v>Frappé</v>
      </c>
      <c r="S305" t="str">
        <f>SUBSTITUTE(E305,"ounce","oz")</f>
        <v>12 oz</v>
      </c>
    </row>
    <row r="306" spans="1:19" x14ac:dyDescent="0.35">
      <c r="A306">
        <v>428400</v>
      </c>
      <c r="B306" s="3" t="s">
        <v>181</v>
      </c>
      <c r="C306" s="4">
        <v>0.38793981481481477</v>
      </c>
      <c r="D306" t="s">
        <v>192</v>
      </c>
      <c r="E306" t="s">
        <v>76</v>
      </c>
      <c r="F306" s="5">
        <f>N306</f>
        <v>45804</v>
      </c>
      <c r="G306" s="6" t="str">
        <f>Q306</f>
        <v>Moroccan Tea</v>
      </c>
      <c r="H306" s="6" t="str">
        <f>S306</f>
        <v>10 oz</v>
      </c>
      <c r="J306" t="str" cm="1">
        <f t="array" ref="J306:L306">_xlfn.TEXTSPLIT(B306,{"++","/"})</f>
        <v>2025</v>
      </c>
      <c r="K306" t="str">
        <v>5</v>
      </c>
      <c r="L306" t="str">
        <v>27</v>
      </c>
      <c r="M306" s="7">
        <f>DATE(J306,K306,L306)</f>
        <v>45804</v>
      </c>
      <c r="N306">
        <f>IF(M306=9999,"???",M306)</f>
        <v>45804</v>
      </c>
      <c r="P306" t="str">
        <f>SUBSTITUTE(SUBSTITUTE(SUBSTITUTE(D306,"©"," "), "☐", " "), "§", " ")</f>
        <v xml:space="preserve"> Moroccan tea </v>
      </c>
      <c r="Q306" t="str">
        <f>PROPER(TRIM(CLEAN(P306)))</f>
        <v>Moroccan Tea</v>
      </c>
      <c r="S306" t="str">
        <f>SUBSTITUTE(E306,"ounce","oz")</f>
        <v>10 oz</v>
      </c>
    </row>
    <row r="307" spans="1:19" x14ac:dyDescent="0.35">
      <c r="A307">
        <v>428401</v>
      </c>
      <c r="B307" s="3" t="s">
        <v>181</v>
      </c>
      <c r="C307" s="4">
        <v>0.38862268518518528</v>
      </c>
      <c r="D307" t="s">
        <v>65</v>
      </c>
      <c r="E307" t="s">
        <v>15</v>
      </c>
      <c r="F307" s="5">
        <f>N307</f>
        <v>45804</v>
      </c>
      <c r="G307" s="6" t="str">
        <f>Q307</f>
        <v>Cappuccino</v>
      </c>
      <c r="H307" s="6" t="str">
        <f>S307</f>
        <v>12 oz</v>
      </c>
      <c r="J307" t="str" cm="1">
        <f t="array" ref="J307:L307">_xlfn.TEXTSPLIT(B307,{"++","/"})</f>
        <v>2025</v>
      </c>
      <c r="K307" t="str">
        <v>5</v>
      </c>
      <c r="L307" t="str">
        <v>27</v>
      </c>
      <c r="M307" s="7">
        <f>DATE(J307,K307,L307)</f>
        <v>45804</v>
      </c>
      <c r="N307">
        <f>IF(M307=9999,"???",M307)</f>
        <v>45804</v>
      </c>
      <c r="P307" t="str">
        <f>SUBSTITUTE(SUBSTITUTE(SUBSTITUTE(D307,"©"," "), "☐", " "), "§", " ")</f>
        <v>Cappuccino</v>
      </c>
      <c r="Q307" t="str">
        <f>PROPER(TRIM(CLEAN(P307)))</f>
        <v>Cappuccino</v>
      </c>
      <c r="S307" t="str">
        <f>SUBSTITUTE(E307,"ounce","oz")</f>
        <v>12 oz</v>
      </c>
    </row>
    <row r="308" spans="1:19" x14ac:dyDescent="0.35">
      <c r="A308">
        <v>428402</v>
      </c>
      <c r="B308" s="3" t="s">
        <v>181</v>
      </c>
      <c r="C308" s="4">
        <v>0.38954861111111105</v>
      </c>
      <c r="D308" t="s">
        <v>193</v>
      </c>
      <c r="E308" t="s">
        <v>29</v>
      </c>
      <c r="F308" s="5">
        <f>N308</f>
        <v>45804</v>
      </c>
      <c r="G308" s="6" t="str">
        <f>Q308</f>
        <v>Pourover</v>
      </c>
      <c r="H308" s="6" t="str">
        <f>S308</f>
        <v>12 oz</v>
      </c>
      <c r="J308" t="str" cm="1">
        <f t="array" ref="J308:L308">_xlfn.TEXTSPLIT(B308,{"++","/"})</f>
        <v>2025</v>
      </c>
      <c r="K308" t="str">
        <v>5</v>
      </c>
      <c r="L308" t="str">
        <v>27</v>
      </c>
      <c r="M308" s="7">
        <f>DATE(J308,K308,L308)</f>
        <v>45804</v>
      </c>
      <c r="N308">
        <f>IF(M308=9999,"???",M308)</f>
        <v>45804</v>
      </c>
      <c r="P308" t="str">
        <f>SUBSTITUTE(SUBSTITUTE(SUBSTITUTE(D308,"©"," "), "☐", " "), "§", " ")</f>
        <v xml:space="preserve"> Pourover</v>
      </c>
      <c r="Q308" t="str">
        <f>PROPER(TRIM(CLEAN(P308)))</f>
        <v>Pourover</v>
      </c>
      <c r="S308" t="str">
        <f>SUBSTITUTE(E308,"ounce","oz")</f>
        <v>12 oz</v>
      </c>
    </row>
    <row r="309" spans="1:19" x14ac:dyDescent="0.35">
      <c r="A309">
        <v>428403</v>
      </c>
      <c r="B309" s="3" t="s">
        <v>181</v>
      </c>
      <c r="C309" s="4">
        <v>0.3912268518518518</v>
      </c>
      <c r="D309" t="s">
        <v>102</v>
      </c>
      <c r="E309" t="s">
        <v>13</v>
      </c>
      <c r="F309" s="5">
        <f>N309</f>
        <v>45804</v>
      </c>
      <c r="G309" s="6" t="str">
        <f>Q309</f>
        <v>Cinnamon Roll</v>
      </c>
      <c r="H309" s="6" t="str">
        <f>S309</f>
        <v/>
      </c>
      <c r="J309" t="str" cm="1">
        <f t="array" ref="J309:L309">_xlfn.TEXTSPLIT(B309,{"++","/"})</f>
        <v>2025</v>
      </c>
      <c r="K309" t="str">
        <v>5</v>
      </c>
      <c r="L309" t="str">
        <v>27</v>
      </c>
      <c r="M309" s="7">
        <f>DATE(J309,K309,L309)</f>
        <v>45804</v>
      </c>
      <c r="N309">
        <f>IF(M309=9999,"???",M309)</f>
        <v>45804</v>
      </c>
      <c r="P309" t="str">
        <f>SUBSTITUTE(SUBSTITUTE(SUBSTITUTE(D309,"©"," "), "☐", " "), "§", " ")</f>
        <v>Cinnamon roll</v>
      </c>
      <c r="Q309" t="str">
        <f>PROPER(TRIM(CLEAN(P309)))</f>
        <v>Cinnamon Roll</v>
      </c>
      <c r="S309" t="str">
        <f>SUBSTITUTE(E309,"ounce","oz")</f>
        <v/>
      </c>
    </row>
    <row r="310" spans="1:19" x14ac:dyDescent="0.35">
      <c r="A310">
        <v>428404</v>
      </c>
      <c r="B310" s="3" t="s">
        <v>181</v>
      </c>
      <c r="C310" s="4">
        <v>0.39130787037037029</v>
      </c>
      <c r="D310" t="s">
        <v>134</v>
      </c>
      <c r="E310" t="s">
        <v>13</v>
      </c>
      <c r="F310" s="5">
        <f>N310</f>
        <v>45804</v>
      </c>
      <c r="G310" s="6" t="str">
        <f>Q310</f>
        <v>Sticky Bun</v>
      </c>
      <c r="H310" s="6" t="str">
        <f>S310</f>
        <v/>
      </c>
      <c r="J310" t="str" cm="1">
        <f t="array" ref="J310:L310">_xlfn.TEXTSPLIT(B310,{"++","/"})</f>
        <v>2025</v>
      </c>
      <c r="K310" t="str">
        <v>5</v>
      </c>
      <c r="L310" t="str">
        <v>27</v>
      </c>
      <c r="M310" s="7">
        <f>DATE(J310,K310,L310)</f>
        <v>45804</v>
      </c>
      <c r="N310">
        <f>IF(M310=9999,"???",M310)</f>
        <v>45804</v>
      </c>
      <c r="P310" t="str">
        <f>SUBSTITUTE(SUBSTITUTE(SUBSTITUTE(D310,"©"," "), "☐", " "), "§", " ")</f>
        <v>Sticky bun</v>
      </c>
      <c r="Q310" t="str">
        <f>PROPER(TRIM(CLEAN(P310)))</f>
        <v>Sticky Bun</v>
      </c>
      <c r="S310" t="str">
        <f>SUBSTITUTE(E310,"ounce","oz")</f>
        <v/>
      </c>
    </row>
    <row r="311" spans="1:19" x14ac:dyDescent="0.35">
      <c r="A311">
        <v>428404</v>
      </c>
      <c r="B311" s="3" t="s">
        <v>181</v>
      </c>
      <c r="C311" s="4">
        <v>0.39130787037037029</v>
      </c>
      <c r="D311" t="s">
        <v>54</v>
      </c>
      <c r="E311" t="s">
        <v>13</v>
      </c>
      <c r="F311" s="5">
        <f>N311</f>
        <v>45804</v>
      </c>
      <c r="G311" s="6" t="str">
        <f>Q311</f>
        <v>Syrup</v>
      </c>
      <c r="H311" s="6" t="str">
        <f>S311</f>
        <v/>
      </c>
      <c r="J311" t="str" cm="1">
        <f t="array" ref="J311:L311">_xlfn.TEXTSPLIT(B311,{"++","/"})</f>
        <v>2025</v>
      </c>
      <c r="K311" t="str">
        <v>5</v>
      </c>
      <c r="L311" t="str">
        <v>27</v>
      </c>
      <c r="M311" s="7">
        <f>DATE(J311,K311,L311)</f>
        <v>45804</v>
      </c>
      <c r="N311">
        <f>IF(M311=9999,"???",M311)</f>
        <v>45804</v>
      </c>
      <c r="P311" t="str">
        <f>SUBSTITUTE(SUBSTITUTE(SUBSTITUTE(D311,"©"," "), "☐", " "), "§", " ")</f>
        <v>Syrup</v>
      </c>
      <c r="Q311" t="str">
        <f>PROPER(TRIM(CLEAN(P311)))</f>
        <v>Syrup</v>
      </c>
      <c r="S311" t="str">
        <f>SUBSTITUTE(E311,"ounce","oz")</f>
        <v/>
      </c>
    </row>
    <row r="312" spans="1:19" x14ac:dyDescent="0.35">
      <c r="A312">
        <v>428406</v>
      </c>
      <c r="B312" s="3" t="s">
        <v>181</v>
      </c>
      <c r="C312" s="4">
        <v>0.39221064814814821</v>
      </c>
      <c r="D312" t="s">
        <v>194</v>
      </c>
      <c r="E312" t="s">
        <v>15</v>
      </c>
      <c r="F312" s="5">
        <f>N312</f>
        <v>45804</v>
      </c>
      <c r="G312" s="6" t="str">
        <f>Q312</f>
        <v>Drip Coffee</v>
      </c>
      <c r="H312" s="6" t="str">
        <f>S312</f>
        <v>12 oz</v>
      </c>
      <c r="J312" t="str" cm="1">
        <f t="array" ref="J312:L312">_xlfn.TEXTSPLIT(B312,{"++","/"})</f>
        <v>2025</v>
      </c>
      <c r="K312" t="str">
        <v>5</v>
      </c>
      <c r="L312" t="str">
        <v>27</v>
      </c>
      <c r="M312" s="7">
        <f>DATE(J312,K312,L312)</f>
        <v>45804</v>
      </c>
      <c r="N312">
        <f>IF(M312=9999,"???",M312)</f>
        <v>45804</v>
      </c>
      <c r="P312" t="str">
        <f>SUBSTITUTE(SUBSTITUTE(SUBSTITUTE(D312,"©"," "), "☐", " "), "§", " ")</f>
        <v xml:space="preserve">Drip coffee </v>
      </c>
      <c r="Q312" t="str">
        <f>PROPER(TRIM(CLEAN(P312)))</f>
        <v>Drip Coffee</v>
      </c>
      <c r="S312" t="str">
        <f>SUBSTITUTE(E312,"ounce","oz")</f>
        <v>12 oz</v>
      </c>
    </row>
    <row r="313" spans="1:19" x14ac:dyDescent="0.35">
      <c r="A313">
        <v>428408</v>
      </c>
      <c r="B313" s="3" t="s">
        <v>181</v>
      </c>
      <c r="C313" s="4">
        <v>0.39291666666666658</v>
      </c>
      <c r="D313" t="s">
        <v>52</v>
      </c>
      <c r="E313" t="s">
        <v>15</v>
      </c>
      <c r="F313" s="5">
        <f>N313</f>
        <v>45804</v>
      </c>
      <c r="G313" s="6" t="str">
        <f>Q313</f>
        <v>Frappé</v>
      </c>
      <c r="H313" s="6" t="str">
        <f>S313</f>
        <v>12 oz</v>
      </c>
      <c r="J313" t="str" cm="1">
        <f t="array" ref="J313:L313">_xlfn.TEXTSPLIT(B313,{"++","/"})</f>
        <v>2025</v>
      </c>
      <c r="K313" t="str">
        <v>5</v>
      </c>
      <c r="L313" t="str">
        <v>27</v>
      </c>
      <c r="M313" s="7">
        <f>DATE(J313,K313,L313)</f>
        <v>45804</v>
      </c>
      <c r="N313">
        <f>IF(M313=9999,"???",M313)</f>
        <v>45804</v>
      </c>
      <c r="P313" t="str">
        <f>SUBSTITUTE(SUBSTITUTE(SUBSTITUTE(D313,"©"," "), "☐", " "), "§", " ")</f>
        <v>Frappé</v>
      </c>
      <c r="Q313" t="str">
        <f>PROPER(TRIM(CLEAN(P313)))</f>
        <v>Frappé</v>
      </c>
      <c r="S313" t="str">
        <f>SUBSTITUTE(E313,"ounce","oz")</f>
        <v>12 oz</v>
      </c>
    </row>
    <row r="314" spans="1:19" x14ac:dyDescent="0.35">
      <c r="A314">
        <v>428409</v>
      </c>
      <c r="B314" s="3" t="s">
        <v>181</v>
      </c>
      <c r="C314" s="4">
        <v>0.39378472222222216</v>
      </c>
      <c r="D314" t="s">
        <v>195</v>
      </c>
      <c r="E314" t="s">
        <v>15</v>
      </c>
      <c r="F314" s="5">
        <f>N314</f>
        <v>45804</v>
      </c>
      <c r="G314" s="6" t="str">
        <f>Q314</f>
        <v>Soda Water With Fruit Slice</v>
      </c>
      <c r="H314" s="6" t="str">
        <f>S314</f>
        <v>12 oz</v>
      </c>
      <c r="J314" t="str" cm="1">
        <f t="array" ref="J314:L314">_xlfn.TEXTSPLIT(B314,{"++","/"})</f>
        <v>2025</v>
      </c>
      <c r="K314" t="str">
        <v>5</v>
      </c>
      <c r="L314" t="str">
        <v>27</v>
      </c>
      <c r="M314" s="7">
        <f>DATE(J314,K314,L314)</f>
        <v>45804</v>
      </c>
      <c r="N314">
        <f>IF(M314=9999,"???",M314)</f>
        <v>45804</v>
      </c>
      <c r="P314" t="str">
        <f>SUBSTITUTE(SUBSTITUTE(SUBSTITUTE(D314,"©"," "), "☐", " "), "§", " ")</f>
        <v>Soda water with fruit slice</v>
      </c>
      <c r="Q314" t="str">
        <f>PROPER(TRIM(CLEAN(P314)))</f>
        <v>Soda Water With Fruit Slice</v>
      </c>
      <c r="S314" t="str">
        <f>SUBSTITUTE(E314,"ounce","oz")</f>
        <v>12 oz</v>
      </c>
    </row>
    <row r="315" spans="1:19" x14ac:dyDescent="0.35">
      <c r="A315">
        <v>428411</v>
      </c>
      <c r="B315" s="3" t="s">
        <v>181</v>
      </c>
      <c r="C315" s="4">
        <v>0.39684027777777775</v>
      </c>
      <c r="D315" t="s">
        <v>196</v>
      </c>
      <c r="E315" t="s">
        <v>76</v>
      </c>
      <c r="F315" s="5">
        <f>N315</f>
        <v>45804</v>
      </c>
      <c r="G315" s="6" t="str">
        <f>Q315</f>
        <v>Moroccan Tea</v>
      </c>
      <c r="H315" s="6" t="str">
        <f>S315</f>
        <v>10 oz</v>
      </c>
      <c r="J315" t="str" cm="1">
        <f t="array" ref="J315:L315">_xlfn.TEXTSPLIT(B315,{"++","/"})</f>
        <v>2025</v>
      </c>
      <c r="K315" t="str">
        <v>5</v>
      </c>
      <c r="L315" t="str">
        <v>27</v>
      </c>
      <c r="M315" s="7">
        <f>DATE(J315,K315,L315)</f>
        <v>45804</v>
      </c>
      <c r="N315">
        <f>IF(M315=9999,"???",M315)</f>
        <v>45804</v>
      </c>
      <c r="P315" t="str">
        <f>SUBSTITUTE(SUBSTITUTE(SUBSTITUTE(D315,"©"," "), "☐", " "), "§", " ")</f>
        <v>Moroccan tea</v>
      </c>
      <c r="Q315" t="str">
        <f>PROPER(TRIM(CLEAN(P315)))</f>
        <v>Moroccan Tea</v>
      </c>
      <c r="S315" t="str">
        <f>SUBSTITUTE(E315,"ounce","oz")</f>
        <v>10 oz</v>
      </c>
    </row>
    <row r="316" spans="1:19" x14ac:dyDescent="0.35">
      <c r="A316">
        <v>428412</v>
      </c>
      <c r="B316" s="3" t="s">
        <v>181</v>
      </c>
      <c r="C316" s="4">
        <v>0.39850694444444446</v>
      </c>
      <c r="D316" t="s">
        <v>21</v>
      </c>
      <c r="E316" t="s">
        <v>15</v>
      </c>
      <c r="F316" s="5">
        <f>N316</f>
        <v>45804</v>
      </c>
      <c r="G316" s="6" t="str">
        <f>Q316</f>
        <v>Pourover</v>
      </c>
      <c r="H316" s="6" t="str">
        <f>S316</f>
        <v>12 oz</v>
      </c>
      <c r="J316" t="str" cm="1">
        <f t="array" ref="J316:L316">_xlfn.TEXTSPLIT(B316,{"++","/"})</f>
        <v>2025</v>
      </c>
      <c r="K316" t="str">
        <v>5</v>
      </c>
      <c r="L316" t="str">
        <v>27</v>
      </c>
      <c r="M316" s="7">
        <f>DATE(J316,K316,L316)</f>
        <v>45804</v>
      </c>
      <c r="N316">
        <f>IF(M316=9999,"???",M316)</f>
        <v>45804</v>
      </c>
      <c r="P316" t="str">
        <f>SUBSTITUTE(SUBSTITUTE(SUBSTITUTE(D316,"©"," "), "☐", " "), "§", " ")</f>
        <v>Pourover</v>
      </c>
      <c r="Q316" t="str">
        <f>PROPER(TRIM(CLEAN(P316)))</f>
        <v>Pourover</v>
      </c>
      <c r="S316" t="str">
        <f>SUBSTITUTE(E316,"ounce","oz")</f>
        <v>12 oz</v>
      </c>
    </row>
    <row r="317" spans="1:19" x14ac:dyDescent="0.35">
      <c r="A317">
        <v>428413</v>
      </c>
      <c r="B317" s="3" t="s">
        <v>181</v>
      </c>
      <c r="C317" s="4">
        <v>0.39907407407407414</v>
      </c>
      <c r="D317" t="s">
        <v>197</v>
      </c>
      <c r="E317" t="s">
        <v>24</v>
      </c>
      <c r="F317" s="5">
        <f>N317</f>
        <v>45804</v>
      </c>
      <c r="G317" s="6" t="str">
        <f>Q317</f>
        <v>Turkish Coffee</v>
      </c>
      <c r="H317" s="6" t="str">
        <f>S317</f>
        <v>3 oz</v>
      </c>
      <c r="J317" t="str" cm="1">
        <f t="array" ref="J317:L317">_xlfn.TEXTSPLIT(B317,{"++","/"})</f>
        <v>2025</v>
      </c>
      <c r="K317" t="str">
        <v>5</v>
      </c>
      <c r="L317" t="str">
        <v>27</v>
      </c>
      <c r="M317" s="7">
        <f>DATE(J317,K317,L317)</f>
        <v>45804</v>
      </c>
      <c r="N317">
        <f>IF(M317=9999,"???",M317)</f>
        <v>45804</v>
      </c>
      <c r="P317" t="str">
        <f>SUBSTITUTE(SUBSTITUTE(SUBSTITUTE(D317,"©"," "), "☐", " "), "§", " ")</f>
        <v xml:space="preserve">   Turkish coffee</v>
      </c>
      <c r="Q317" t="str">
        <f>PROPER(TRIM(CLEAN(P317)))</f>
        <v>Turkish Coffee</v>
      </c>
      <c r="S317" t="str">
        <f>SUBSTITUTE(E317,"ounce","oz")</f>
        <v>3 oz</v>
      </c>
    </row>
    <row r="318" spans="1:19" x14ac:dyDescent="0.35">
      <c r="A318">
        <v>428415</v>
      </c>
      <c r="B318" s="3" t="s">
        <v>181</v>
      </c>
      <c r="C318" s="4">
        <v>0.40237268518518521</v>
      </c>
      <c r="D318" t="s">
        <v>52</v>
      </c>
      <c r="E318" t="s">
        <v>15</v>
      </c>
      <c r="F318" s="5">
        <f>N318</f>
        <v>45804</v>
      </c>
      <c r="G318" s="6" t="str">
        <f>Q318</f>
        <v>Frappé</v>
      </c>
      <c r="H318" s="6" t="str">
        <f>S318</f>
        <v>12 oz</v>
      </c>
      <c r="J318" t="str" cm="1">
        <f t="array" ref="J318:L318">_xlfn.TEXTSPLIT(B318,{"++","/"})</f>
        <v>2025</v>
      </c>
      <c r="K318" t="str">
        <v>5</v>
      </c>
      <c r="L318" t="str">
        <v>27</v>
      </c>
      <c r="M318" s="7">
        <f>DATE(J318,K318,L318)</f>
        <v>45804</v>
      </c>
      <c r="N318">
        <f>IF(M318=9999,"???",M318)</f>
        <v>45804</v>
      </c>
      <c r="P318" t="str">
        <f>SUBSTITUTE(SUBSTITUTE(SUBSTITUTE(D318,"©"," "), "☐", " "), "§", " ")</f>
        <v>Frappé</v>
      </c>
      <c r="Q318" t="str">
        <f>PROPER(TRIM(CLEAN(P318)))</f>
        <v>Frappé</v>
      </c>
      <c r="S318" t="str">
        <f>SUBSTITUTE(E318,"ounce","oz")</f>
        <v>12 oz</v>
      </c>
    </row>
    <row r="319" spans="1:19" x14ac:dyDescent="0.35">
      <c r="A319">
        <v>428416</v>
      </c>
      <c r="B319" s="3" t="s">
        <v>181</v>
      </c>
      <c r="C319" s="4">
        <v>0.40472222222222221</v>
      </c>
      <c r="D319" t="s">
        <v>60</v>
      </c>
      <c r="E319" t="s">
        <v>13</v>
      </c>
      <c r="F319" s="5">
        <f>N319</f>
        <v>45804</v>
      </c>
      <c r="G319" s="6" t="str">
        <f>Q319</f>
        <v>Extra Shot</v>
      </c>
      <c r="H319" s="6" t="str">
        <f>S319</f>
        <v/>
      </c>
      <c r="J319" t="str" cm="1">
        <f t="array" ref="J319:L319">_xlfn.TEXTSPLIT(B319,{"++","/"})</f>
        <v>2025</v>
      </c>
      <c r="K319" t="str">
        <v>5</v>
      </c>
      <c r="L319" t="str">
        <v>27</v>
      </c>
      <c r="M319" s="7">
        <f>DATE(J319,K319,L319)</f>
        <v>45804</v>
      </c>
      <c r="N319">
        <f>IF(M319=9999,"???",M319)</f>
        <v>45804</v>
      </c>
      <c r="P319" t="str">
        <f>SUBSTITUTE(SUBSTITUTE(SUBSTITUTE(D319,"©"," "), "☐", " "), "§", " ")</f>
        <v>Extra shot</v>
      </c>
      <c r="Q319" t="str">
        <f>PROPER(TRIM(CLEAN(P319)))</f>
        <v>Extra Shot</v>
      </c>
      <c r="S319" t="str">
        <f>SUBSTITUTE(E319,"ounce","oz")</f>
        <v/>
      </c>
    </row>
    <row r="320" spans="1:19" x14ac:dyDescent="0.35">
      <c r="A320">
        <v>428418</v>
      </c>
      <c r="B320" s="3" t="s">
        <v>181</v>
      </c>
      <c r="C320" s="4">
        <v>0.40606481481481471</v>
      </c>
      <c r="D320" t="s">
        <v>198</v>
      </c>
      <c r="E320" t="s">
        <v>13</v>
      </c>
      <c r="F320" s="5">
        <f>N320</f>
        <v>45804</v>
      </c>
      <c r="G320" s="6" t="str">
        <f>Q320</f>
        <v>Extra Shot</v>
      </c>
      <c r="H320" s="6" t="str">
        <f>S320</f>
        <v/>
      </c>
      <c r="J320" t="str" cm="1">
        <f t="array" ref="J320:L320">_xlfn.TEXTSPLIT(B320,{"++","/"})</f>
        <v>2025</v>
      </c>
      <c r="K320" t="str">
        <v>5</v>
      </c>
      <c r="L320" t="str">
        <v>27</v>
      </c>
      <c r="M320" s="7">
        <f>DATE(J320,K320,L320)</f>
        <v>45804</v>
      </c>
      <c r="N320">
        <f>IF(M320=9999,"???",M320)</f>
        <v>45804</v>
      </c>
      <c r="P320" t="str">
        <f>SUBSTITUTE(SUBSTITUTE(SUBSTITUTE(D320,"©"," "), "☐", " "), "§", " ")</f>
        <v xml:space="preserve">Extra shot </v>
      </c>
      <c r="Q320" t="str">
        <f>PROPER(TRIM(CLEAN(P320)))</f>
        <v>Extra Shot</v>
      </c>
      <c r="S320" t="str">
        <f>SUBSTITUTE(E320,"ounce","oz")</f>
        <v/>
      </c>
    </row>
    <row r="321" spans="1:19" x14ac:dyDescent="0.35">
      <c r="A321">
        <v>428418</v>
      </c>
      <c r="B321" s="3" t="s">
        <v>181</v>
      </c>
      <c r="C321" s="4">
        <v>0.40606481481481471</v>
      </c>
      <c r="D321" t="s">
        <v>21</v>
      </c>
      <c r="E321" t="s">
        <v>15</v>
      </c>
      <c r="F321" s="5">
        <f>N321</f>
        <v>45804</v>
      </c>
      <c r="G321" s="6" t="str">
        <f>Q321</f>
        <v>Pourover</v>
      </c>
      <c r="H321" s="6" t="str">
        <f>S321</f>
        <v>12 oz</v>
      </c>
      <c r="J321" t="str" cm="1">
        <f t="array" ref="J321:L321">_xlfn.TEXTSPLIT(B321,{"++","/"})</f>
        <v>2025</v>
      </c>
      <c r="K321" t="str">
        <v>5</v>
      </c>
      <c r="L321" t="str">
        <v>27</v>
      </c>
      <c r="M321" s="7">
        <f>DATE(J321,K321,L321)</f>
        <v>45804</v>
      </c>
      <c r="N321">
        <f>IF(M321=9999,"???",M321)</f>
        <v>45804</v>
      </c>
      <c r="P321" t="str">
        <f>SUBSTITUTE(SUBSTITUTE(SUBSTITUTE(D321,"©"," "), "☐", " "), "§", " ")</f>
        <v>Pourover</v>
      </c>
      <c r="Q321" t="str">
        <f>PROPER(TRIM(CLEAN(P321)))</f>
        <v>Pourover</v>
      </c>
      <c r="S321" t="str">
        <f>SUBSTITUTE(E321,"ounce","oz")</f>
        <v>12 oz</v>
      </c>
    </row>
    <row r="322" spans="1:19" x14ac:dyDescent="0.35">
      <c r="A322">
        <v>428420</v>
      </c>
      <c r="B322" s="3" t="s">
        <v>181</v>
      </c>
      <c r="C322" s="4">
        <v>0.40780092592592587</v>
      </c>
      <c r="D322" t="s">
        <v>199</v>
      </c>
      <c r="E322" t="s">
        <v>29</v>
      </c>
      <c r="F322" s="5">
        <f>N322</f>
        <v>45804</v>
      </c>
      <c r="G322" s="6" t="str">
        <f>Q322</f>
        <v>Drip Coffee</v>
      </c>
      <c r="H322" s="6" t="str">
        <f>S322</f>
        <v>12 oz</v>
      </c>
      <c r="J322" t="str" cm="1">
        <f t="array" ref="J322:L322">_xlfn.TEXTSPLIT(B322,{"++","/"})</f>
        <v>2025</v>
      </c>
      <c r="K322" t="str">
        <v>5</v>
      </c>
      <c r="L322" t="str">
        <v>27</v>
      </c>
      <c r="M322" s="7">
        <f>DATE(J322,K322,L322)</f>
        <v>45804</v>
      </c>
      <c r="N322">
        <f>IF(M322=9999,"???",M322)</f>
        <v>45804</v>
      </c>
      <c r="P322" t="str">
        <f>SUBSTITUTE(SUBSTITUTE(SUBSTITUTE(D322,"©"," "), "☐", " "), "§", " ")</f>
        <v xml:space="preserve"> Drip coffee</v>
      </c>
      <c r="Q322" t="str">
        <f>PROPER(TRIM(CLEAN(P322)))</f>
        <v>Drip Coffee</v>
      </c>
      <c r="S322" t="str">
        <f>SUBSTITUTE(E322,"ounce","oz")</f>
        <v>12 oz</v>
      </c>
    </row>
    <row r="323" spans="1:19" x14ac:dyDescent="0.35">
      <c r="A323">
        <v>428422</v>
      </c>
      <c r="B323" s="3" t="s">
        <v>181</v>
      </c>
      <c r="C323" s="4">
        <v>0.40954861111111107</v>
      </c>
      <c r="D323" t="s">
        <v>32</v>
      </c>
      <c r="E323" t="s">
        <v>13</v>
      </c>
      <c r="F323" s="5">
        <f>N323</f>
        <v>45804</v>
      </c>
      <c r="G323" s="6" t="str">
        <f>Q323</f>
        <v>Sticky Bun</v>
      </c>
      <c r="H323" s="6" t="str">
        <f>S323</f>
        <v/>
      </c>
      <c r="J323" t="str" cm="1">
        <f t="array" ref="J323:L323">_xlfn.TEXTSPLIT(B323,{"++","/"})</f>
        <v>2025</v>
      </c>
      <c r="K323" t="str">
        <v>5</v>
      </c>
      <c r="L323" t="str">
        <v>27</v>
      </c>
      <c r="M323" s="7">
        <f>DATE(J323,K323,L323)</f>
        <v>45804</v>
      </c>
      <c r="N323">
        <f>IF(M323=9999,"???",M323)</f>
        <v>45804</v>
      </c>
      <c r="P323" t="str">
        <f>SUBSTITUTE(SUBSTITUTE(SUBSTITUTE(D323,"©"," "), "☐", " "), "§", " ")</f>
        <v>Sticky bun</v>
      </c>
      <c r="Q323" t="str">
        <f>PROPER(TRIM(CLEAN(P323)))</f>
        <v>Sticky Bun</v>
      </c>
      <c r="S323" t="str">
        <f>SUBSTITUTE(E323,"ounce","oz")</f>
        <v/>
      </c>
    </row>
    <row r="324" spans="1:19" x14ac:dyDescent="0.35">
      <c r="A324">
        <v>428423</v>
      </c>
      <c r="B324" s="3" t="s">
        <v>181</v>
      </c>
      <c r="C324" s="4">
        <v>0.41188657407407403</v>
      </c>
      <c r="D324" t="s">
        <v>52</v>
      </c>
      <c r="E324" t="s">
        <v>15</v>
      </c>
      <c r="F324" s="5">
        <f>N324</f>
        <v>45804</v>
      </c>
      <c r="G324" s="6" t="str">
        <f>Q324</f>
        <v>Frappé</v>
      </c>
      <c r="H324" s="6" t="str">
        <f>S324</f>
        <v>12 oz</v>
      </c>
      <c r="J324" t="str" cm="1">
        <f t="array" ref="J324:L324">_xlfn.TEXTSPLIT(B324,{"++","/"})</f>
        <v>2025</v>
      </c>
      <c r="K324" t="str">
        <v>5</v>
      </c>
      <c r="L324" t="str">
        <v>27</v>
      </c>
      <c r="M324" s="7">
        <f>DATE(J324,K324,L324)</f>
        <v>45804</v>
      </c>
      <c r="N324">
        <f>IF(M324=9999,"???",M324)</f>
        <v>45804</v>
      </c>
      <c r="P324" t="str">
        <f>SUBSTITUTE(SUBSTITUTE(SUBSTITUTE(D324,"©"," "), "☐", " "), "§", " ")</f>
        <v>Frappé</v>
      </c>
      <c r="Q324" t="str">
        <f>PROPER(TRIM(CLEAN(P324)))</f>
        <v>Frappé</v>
      </c>
      <c r="S324" t="str">
        <f>SUBSTITUTE(E324,"ounce","oz")</f>
        <v>12 oz</v>
      </c>
    </row>
    <row r="325" spans="1:19" x14ac:dyDescent="0.35">
      <c r="A325">
        <v>428425</v>
      </c>
      <c r="B325" s="3" t="s">
        <v>181</v>
      </c>
      <c r="C325" s="4">
        <v>0.41724537037037046</v>
      </c>
      <c r="D325" t="s">
        <v>142</v>
      </c>
      <c r="E325" t="s">
        <v>15</v>
      </c>
      <c r="F325" s="5">
        <f>N325</f>
        <v>45804</v>
      </c>
      <c r="G325" s="6" t="str">
        <f>Q325</f>
        <v>Frappé</v>
      </c>
      <c r="H325" s="6" t="str">
        <f>S325</f>
        <v>12 oz</v>
      </c>
      <c r="J325" t="str" cm="1">
        <f t="array" ref="J325:L325">_xlfn.TEXTSPLIT(B325,{"++","/"})</f>
        <v>2025</v>
      </c>
      <c r="K325" t="str">
        <v>5</v>
      </c>
      <c r="L325" t="str">
        <v>27</v>
      </c>
      <c r="M325" s="7">
        <f>DATE(J325,K325,L325)</f>
        <v>45804</v>
      </c>
      <c r="N325">
        <f>IF(M325=9999,"???",M325)</f>
        <v>45804</v>
      </c>
      <c r="P325" t="str">
        <f>SUBSTITUTE(SUBSTITUTE(SUBSTITUTE(D325,"©"," "), "☐", " "), "§", " ")</f>
        <v xml:space="preserve"> Frappé</v>
      </c>
      <c r="Q325" t="str">
        <f>PROPER(TRIM(CLEAN(P325)))</f>
        <v>Frappé</v>
      </c>
      <c r="S325" t="str">
        <f>SUBSTITUTE(E325,"ounce","oz")</f>
        <v>12 oz</v>
      </c>
    </row>
    <row r="326" spans="1:19" x14ac:dyDescent="0.35">
      <c r="A326">
        <v>428427</v>
      </c>
      <c r="B326" s="3" t="s">
        <v>181</v>
      </c>
      <c r="C326" s="4">
        <v>0.41774305555555546</v>
      </c>
      <c r="D326" t="s">
        <v>200</v>
      </c>
      <c r="E326" t="s">
        <v>29</v>
      </c>
      <c r="F326" s="5">
        <f>N326</f>
        <v>45804</v>
      </c>
      <c r="G326" s="6" t="str">
        <f>Q326</f>
        <v>Café Latté</v>
      </c>
      <c r="H326" s="6" t="str">
        <f>S326</f>
        <v>12 oz</v>
      </c>
      <c r="J326" t="str" cm="1">
        <f t="array" ref="J326:L326">_xlfn.TEXTSPLIT(B326,{"++","/"})</f>
        <v>2025</v>
      </c>
      <c r="K326" t="str">
        <v>5</v>
      </c>
      <c r="L326" t="str">
        <v>27</v>
      </c>
      <c r="M326" s="7">
        <f>DATE(J326,K326,L326)</f>
        <v>45804</v>
      </c>
      <c r="N326">
        <f>IF(M326=9999,"???",M326)</f>
        <v>45804</v>
      </c>
      <c r="P326" t="str">
        <f>SUBSTITUTE(SUBSTITUTE(SUBSTITUTE(D326,"©"," "), "☐", " "), "§", " ")</f>
        <v>Café latté</v>
      </c>
      <c r="Q326" t="str">
        <f>PROPER(TRIM(CLEAN(P326)))</f>
        <v>Café Latté</v>
      </c>
      <c r="S326" t="str">
        <f>SUBSTITUTE(E326,"ounce","oz")</f>
        <v>12 oz</v>
      </c>
    </row>
    <row r="327" spans="1:19" x14ac:dyDescent="0.35">
      <c r="A327">
        <v>428428</v>
      </c>
      <c r="B327" s="3" t="s">
        <v>181</v>
      </c>
      <c r="C327" s="4">
        <v>0.41826388888888899</v>
      </c>
      <c r="D327" t="s">
        <v>36</v>
      </c>
      <c r="E327" t="s">
        <v>15</v>
      </c>
      <c r="F327" s="5">
        <f>N327</f>
        <v>45804</v>
      </c>
      <c r="G327" s="6" t="str">
        <f>Q327</f>
        <v>Frappé</v>
      </c>
      <c r="H327" s="6" t="str">
        <f>S327</f>
        <v>12 oz</v>
      </c>
      <c r="J327" t="str" cm="1">
        <f t="array" ref="J327:L327">_xlfn.TEXTSPLIT(B327,{"++","/"})</f>
        <v>2025</v>
      </c>
      <c r="K327" t="str">
        <v>5</v>
      </c>
      <c r="L327" t="str">
        <v>27</v>
      </c>
      <c r="M327" s="7">
        <f>DATE(J327,K327,L327)</f>
        <v>45804</v>
      </c>
      <c r="N327">
        <f>IF(M327=9999,"???",M327)</f>
        <v>45804</v>
      </c>
      <c r="P327" t="str">
        <f>SUBSTITUTE(SUBSTITUTE(SUBSTITUTE(D327,"©"," "), "☐", " "), "§", " ")</f>
        <v xml:space="preserve"> Frappé</v>
      </c>
      <c r="Q327" t="str">
        <f>PROPER(TRIM(CLEAN(P327)))</f>
        <v>Frappé</v>
      </c>
      <c r="S327" t="str">
        <f>SUBSTITUTE(E327,"ounce","oz")</f>
        <v>12 oz</v>
      </c>
    </row>
    <row r="328" spans="1:19" x14ac:dyDescent="0.35">
      <c r="A328">
        <v>428429</v>
      </c>
      <c r="B328" s="3" t="s">
        <v>181</v>
      </c>
      <c r="C328" s="4">
        <v>0.41987268518518528</v>
      </c>
      <c r="D328" t="s">
        <v>201</v>
      </c>
      <c r="E328" t="s">
        <v>13</v>
      </c>
      <c r="F328" s="5">
        <f>N328</f>
        <v>45804</v>
      </c>
      <c r="G328" s="6" t="str">
        <f>Q328</f>
        <v>Cinnamon Roll</v>
      </c>
      <c r="H328" s="6" t="str">
        <f>S328</f>
        <v/>
      </c>
      <c r="J328" t="str" cm="1">
        <f t="array" ref="J328:L328">_xlfn.TEXTSPLIT(B328,{"++","/"})</f>
        <v>2025</v>
      </c>
      <c r="K328" t="str">
        <v>5</v>
      </c>
      <c r="L328" t="str">
        <v>27</v>
      </c>
      <c r="M328" s="7">
        <f>DATE(J328,K328,L328)</f>
        <v>45804</v>
      </c>
      <c r="N328">
        <f>IF(M328=9999,"???",M328)</f>
        <v>45804</v>
      </c>
      <c r="P328" t="str">
        <f>SUBSTITUTE(SUBSTITUTE(SUBSTITUTE(D328,"©"," "), "☐", " "), "§", " ")</f>
        <v xml:space="preserve">   Cinnamon roll</v>
      </c>
      <c r="Q328" t="str">
        <f>PROPER(TRIM(CLEAN(P328)))</f>
        <v>Cinnamon Roll</v>
      </c>
      <c r="S328" t="str">
        <f>SUBSTITUTE(E328,"ounce","oz")</f>
        <v/>
      </c>
    </row>
    <row r="329" spans="1:19" x14ac:dyDescent="0.35">
      <c r="A329">
        <v>428429</v>
      </c>
      <c r="B329" s="3" t="s">
        <v>181</v>
      </c>
      <c r="C329" s="4">
        <v>0.41987268518518528</v>
      </c>
      <c r="D329" t="s">
        <v>165</v>
      </c>
      <c r="E329" t="s">
        <v>15</v>
      </c>
      <c r="F329" s="5">
        <f>N329</f>
        <v>45804</v>
      </c>
      <c r="G329" s="6" t="str">
        <f>Q329</f>
        <v>Iced Guillermo</v>
      </c>
      <c r="H329" s="6" t="str">
        <f>S329</f>
        <v>12 oz</v>
      </c>
      <c r="J329" t="str" cm="1">
        <f t="array" ref="J329:L329">_xlfn.TEXTSPLIT(B329,{"++","/"})</f>
        <v>2025</v>
      </c>
      <c r="K329" t="str">
        <v>5</v>
      </c>
      <c r="L329" t="str">
        <v>27</v>
      </c>
      <c r="M329" s="7">
        <f>DATE(J329,K329,L329)</f>
        <v>45804</v>
      </c>
      <c r="N329">
        <f>IF(M329=9999,"???",M329)</f>
        <v>45804</v>
      </c>
      <c r="P329" t="str">
        <f>SUBSTITUTE(SUBSTITUTE(SUBSTITUTE(D329,"©"," "), "☐", " "), "§", " ")</f>
        <v xml:space="preserve"> Iced Guillermo</v>
      </c>
      <c r="Q329" t="str">
        <f>PROPER(TRIM(CLEAN(P329)))</f>
        <v>Iced Guillermo</v>
      </c>
      <c r="S329" t="str">
        <f>SUBSTITUTE(E329,"ounce","oz")</f>
        <v>12 oz</v>
      </c>
    </row>
    <row r="330" spans="1:19" x14ac:dyDescent="0.35">
      <c r="A330">
        <v>428431</v>
      </c>
      <c r="B330" s="3" t="s">
        <v>181</v>
      </c>
      <c r="C330" s="4">
        <v>0.42540509259259252</v>
      </c>
      <c r="D330" t="s">
        <v>43</v>
      </c>
      <c r="E330" t="s">
        <v>15</v>
      </c>
      <c r="F330" s="5">
        <f>N330</f>
        <v>45804</v>
      </c>
      <c r="G330" s="6" t="str">
        <f>Q330</f>
        <v>French Press</v>
      </c>
      <c r="H330" s="6" t="str">
        <f>S330</f>
        <v>12 oz</v>
      </c>
      <c r="J330" t="str" cm="1">
        <f t="array" ref="J330:L330">_xlfn.TEXTSPLIT(B330,{"++","/"})</f>
        <v>2025</v>
      </c>
      <c r="K330" t="str">
        <v>5</v>
      </c>
      <c r="L330" t="str">
        <v>27</v>
      </c>
      <c r="M330" s="7">
        <f>DATE(J330,K330,L330)</f>
        <v>45804</v>
      </c>
      <c r="N330">
        <f>IF(M330=9999,"???",M330)</f>
        <v>45804</v>
      </c>
      <c r="P330" t="str">
        <f>SUBSTITUTE(SUBSTITUTE(SUBSTITUTE(D330,"©"," "), "☐", " "), "§", " ")</f>
        <v xml:space="preserve"> French press</v>
      </c>
      <c r="Q330" t="str">
        <f>PROPER(TRIM(CLEAN(P330)))</f>
        <v>French Press</v>
      </c>
      <c r="S330" t="str">
        <f>SUBSTITUTE(E330,"ounce","oz")</f>
        <v>12 oz</v>
      </c>
    </row>
    <row r="331" spans="1:19" x14ac:dyDescent="0.35">
      <c r="A331">
        <v>428432</v>
      </c>
      <c r="B331" s="3" t="s">
        <v>181</v>
      </c>
      <c r="C331" s="4">
        <v>0.42549768518518527</v>
      </c>
      <c r="D331" t="s">
        <v>202</v>
      </c>
      <c r="E331" t="s">
        <v>15</v>
      </c>
      <c r="F331" s="5">
        <f>N331</f>
        <v>45804</v>
      </c>
      <c r="G331" s="6" t="str">
        <f>Q331</f>
        <v>Café Latté</v>
      </c>
      <c r="H331" s="6" t="str">
        <f>S331</f>
        <v>12 oz</v>
      </c>
      <c r="J331" t="str" cm="1">
        <f t="array" ref="J331:L331">_xlfn.TEXTSPLIT(B331,{"++","/"})</f>
        <v>2025</v>
      </c>
      <c r="K331" t="str">
        <v>5</v>
      </c>
      <c r="L331" t="str">
        <v>27</v>
      </c>
      <c r="M331" s="7">
        <f>DATE(J331,K331,L331)</f>
        <v>45804</v>
      </c>
      <c r="N331">
        <f>IF(M331=9999,"???",M331)</f>
        <v>45804</v>
      </c>
      <c r="P331" t="str">
        <f>SUBSTITUTE(SUBSTITUTE(SUBSTITUTE(D331,"©"," "), "☐", " "), "§", " ")</f>
        <v xml:space="preserve"> Café latté</v>
      </c>
      <c r="Q331" t="str">
        <f>PROPER(TRIM(CLEAN(P331)))</f>
        <v>Café Latté</v>
      </c>
      <c r="S331" t="str">
        <f>SUBSTITUTE(E331,"ounce","oz")</f>
        <v>12 oz</v>
      </c>
    </row>
    <row r="332" spans="1:19" x14ac:dyDescent="0.35">
      <c r="A332">
        <v>428432</v>
      </c>
      <c r="B332" s="3" t="s">
        <v>181</v>
      </c>
      <c r="C332" s="4">
        <v>0.42549768518518527</v>
      </c>
      <c r="D332" t="s">
        <v>203</v>
      </c>
      <c r="E332" t="s">
        <v>15</v>
      </c>
      <c r="F332" s="5">
        <f>N332</f>
        <v>45804</v>
      </c>
      <c r="G332" s="6" t="str">
        <f>Q332</f>
        <v>Drip Coffee</v>
      </c>
      <c r="H332" s="6" t="str">
        <f>S332</f>
        <v>12 oz</v>
      </c>
      <c r="J332" t="str" cm="1">
        <f t="array" ref="J332:L332">_xlfn.TEXTSPLIT(B332,{"++","/"})</f>
        <v>2025</v>
      </c>
      <c r="K332" t="str">
        <v>5</v>
      </c>
      <c r="L332" t="str">
        <v>27</v>
      </c>
      <c r="M332" s="7">
        <f>DATE(J332,K332,L332)</f>
        <v>45804</v>
      </c>
      <c r="N332">
        <f>IF(M332=9999,"???",M332)</f>
        <v>45804</v>
      </c>
      <c r="P332" t="str">
        <f>SUBSTITUTE(SUBSTITUTE(SUBSTITUTE(D332,"©"," "), "☐", " "), "§", " ")</f>
        <v xml:space="preserve"> Drip coffee</v>
      </c>
      <c r="Q332" t="str">
        <f>PROPER(TRIM(CLEAN(P332)))</f>
        <v>Drip Coffee</v>
      </c>
      <c r="S332" t="str">
        <f>SUBSTITUTE(E332,"ounce","oz")</f>
        <v>12 oz</v>
      </c>
    </row>
    <row r="333" spans="1:19" x14ac:dyDescent="0.35">
      <c r="A333">
        <v>428433</v>
      </c>
      <c r="B333" s="3" t="s">
        <v>181</v>
      </c>
      <c r="C333" s="4">
        <v>0.42628472222222213</v>
      </c>
      <c r="D333" t="s">
        <v>25</v>
      </c>
      <c r="E333" t="s">
        <v>15</v>
      </c>
      <c r="F333" s="5">
        <f>N333</f>
        <v>45804</v>
      </c>
      <c r="G333" s="6" t="str">
        <f>Q333</f>
        <v>French Press</v>
      </c>
      <c r="H333" s="6" t="str">
        <f>S333</f>
        <v>12 oz</v>
      </c>
      <c r="J333" t="str" cm="1">
        <f t="array" ref="J333:L333">_xlfn.TEXTSPLIT(B333,{"++","/"})</f>
        <v>2025</v>
      </c>
      <c r="K333" t="str">
        <v>5</v>
      </c>
      <c r="L333" t="str">
        <v>27</v>
      </c>
      <c r="M333" s="7">
        <f>DATE(J333,K333,L333)</f>
        <v>45804</v>
      </c>
      <c r="N333">
        <f>IF(M333=9999,"???",M333)</f>
        <v>45804</v>
      </c>
      <c r="P333" t="str">
        <f>SUBSTITUTE(SUBSTITUTE(SUBSTITUTE(D333,"©"," "), "☐", " "), "§", " ")</f>
        <v>French press</v>
      </c>
      <c r="Q333" t="str">
        <f>PROPER(TRIM(CLEAN(P333)))</f>
        <v>French Press</v>
      </c>
      <c r="S333" t="str">
        <f>SUBSTITUTE(E333,"ounce","oz")</f>
        <v>12 oz</v>
      </c>
    </row>
    <row r="334" spans="1:19" x14ac:dyDescent="0.35">
      <c r="A334">
        <v>428435</v>
      </c>
      <c r="B334" s="3" t="s">
        <v>181</v>
      </c>
      <c r="C334" s="4">
        <v>0.42738425925925916</v>
      </c>
      <c r="D334" t="s">
        <v>204</v>
      </c>
      <c r="E334" t="s">
        <v>15</v>
      </c>
      <c r="F334" s="5">
        <f>N334</f>
        <v>45804</v>
      </c>
      <c r="G334" s="6" t="str">
        <f>Q334</f>
        <v>Café Cubano</v>
      </c>
      <c r="H334" s="6" t="str">
        <f>S334</f>
        <v>12 oz</v>
      </c>
      <c r="J334" t="str" cm="1">
        <f t="array" ref="J334:L334">_xlfn.TEXTSPLIT(B334,{"++","/"})</f>
        <v>2025</v>
      </c>
      <c r="K334" t="str">
        <v>5</v>
      </c>
      <c r="L334" t="str">
        <v>27</v>
      </c>
      <c r="M334" s="7">
        <f>DATE(J334,K334,L334)</f>
        <v>45804</v>
      </c>
      <c r="N334">
        <f>IF(M334=9999,"???",M334)</f>
        <v>45804</v>
      </c>
      <c r="P334" t="str">
        <f>SUBSTITUTE(SUBSTITUTE(SUBSTITUTE(D334,"©"," "), "☐", " "), "§", " ")</f>
        <v xml:space="preserve">   Café Cubano</v>
      </c>
      <c r="Q334" t="str">
        <f>PROPER(TRIM(CLEAN(P334)))</f>
        <v>Café Cubano</v>
      </c>
      <c r="S334" t="str">
        <f>SUBSTITUTE(E334,"ounce","oz")</f>
        <v>12 oz</v>
      </c>
    </row>
    <row r="335" spans="1:19" x14ac:dyDescent="0.35">
      <c r="A335">
        <v>428437</v>
      </c>
      <c r="B335" s="3" t="s">
        <v>181</v>
      </c>
      <c r="C335" s="4">
        <v>0.42918981481481477</v>
      </c>
      <c r="D335" t="s">
        <v>66</v>
      </c>
      <c r="E335" t="s">
        <v>15</v>
      </c>
      <c r="F335" s="5">
        <f>N335</f>
        <v>45804</v>
      </c>
      <c r="G335" s="6" t="str">
        <f>Q335</f>
        <v>Drip Coffee</v>
      </c>
      <c r="H335" s="6" t="str">
        <f>S335</f>
        <v>12 oz</v>
      </c>
      <c r="J335" t="str" cm="1">
        <f t="array" ref="J335:L335">_xlfn.TEXTSPLIT(B335,{"++","/"})</f>
        <v>2025</v>
      </c>
      <c r="K335" t="str">
        <v>5</v>
      </c>
      <c r="L335" t="str">
        <v>27</v>
      </c>
      <c r="M335" s="7">
        <f>DATE(J335,K335,L335)</f>
        <v>45804</v>
      </c>
      <c r="N335">
        <f>IF(M335=9999,"???",M335)</f>
        <v>45804</v>
      </c>
      <c r="P335" t="str">
        <f>SUBSTITUTE(SUBSTITUTE(SUBSTITUTE(D335,"©"," "), "☐", " "), "§", " ")</f>
        <v>Drip coffee</v>
      </c>
      <c r="Q335" t="str">
        <f>PROPER(TRIM(CLEAN(P335)))</f>
        <v>Drip Coffee</v>
      </c>
      <c r="S335" t="str">
        <f>SUBSTITUTE(E335,"ounce","oz")</f>
        <v>12 oz</v>
      </c>
    </row>
    <row r="336" spans="1:19" x14ac:dyDescent="0.35">
      <c r="A336">
        <v>428438</v>
      </c>
      <c r="B336" s="3" t="s">
        <v>181</v>
      </c>
      <c r="C336" s="4">
        <v>0.4302083333333333</v>
      </c>
      <c r="D336" t="s">
        <v>205</v>
      </c>
      <c r="E336" t="s">
        <v>13</v>
      </c>
      <c r="F336" s="5">
        <f>N336</f>
        <v>45804</v>
      </c>
      <c r="G336" s="6" t="str">
        <f>Q336</f>
        <v>Scone With Clotted Cream And Jam</v>
      </c>
      <c r="H336" s="6" t="str">
        <f>S336</f>
        <v/>
      </c>
      <c r="J336" t="str" cm="1">
        <f t="array" ref="J336:L336">_xlfn.TEXTSPLIT(B336,{"++","/"})</f>
        <v>2025</v>
      </c>
      <c r="K336" t="str">
        <v>5</v>
      </c>
      <c r="L336" t="str">
        <v>27</v>
      </c>
      <c r="M336" s="7">
        <f>DATE(J336,K336,L336)</f>
        <v>45804</v>
      </c>
      <c r="N336">
        <f>IF(M336=9999,"???",M336)</f>
        <v>45804</v>
      </c>
      <c r="P336" t="str">
        <f>SUBSTITUTE(SUBSTITUTE(SUBSTITUTE(D336,"©"," "), "☐", " "), "§", " ")</f>
        <v xml:space="preserve"> Scone with clotted cream and jam</v>
      </c>
      <c r="Q336" t="str">
        <f>PROPER(TRIM(CLEAN(P336)))</f>
        <v>Scone With Clotted Cream And Jam</v>
      </c>
      <c r="S336" t="str">
        <f>SUBSTITUTE(E336,"ounce","oz")</f>
        <v/>
      </c>
    </row>
    <row r="337" spans="1:19" x14ac:dyDescent="0.35">
      <c r="A337">
        <v>428439</v>
      </c>
      <c r="B337" s="3" t="s">
        <v>181</v>
      </c>
      <c r="C337" s="4">
        <v>0.43138888888888882</v>
      </c>
      <c r="D337" t="s">
        <v>52</v>
      </c>
      <c r="E337" t="s">
        <v>15</v>
      </c>
      <c r="F337" s="5">
        <f>N337</f>
        <v>45804</v>
      </c>
      <c r="G337" s="6" t="str">
        <f>Q337</f>
        <v>Frappé</v>
      </c>
      <c r="H337" s="6" t="str">
        <f>S337</f>
        <v>12 oz</v>
      </c>
      <c r="J337" t="str" cm="1">
        <f t="array" ref="J337:L337">_xlfn.TEXTSPLIT(B337,{"++","/"})</f>
        <v>2025</v>
      </c>
      <c r="K337" t="str">
        <v>5</v>
      </c>
      <c r="L337" t="str">
        <v>27</v>
      </c>
      <c r="M337" s="7">
        <f>DATE(J337,K337,L337)</f>
        <v>45804</v>
      </c>
      <c r="N337">
        <f>IF(M337=9999,"???",M337)</f>
        <v>45804</v>
      </c>
      <c r="P337" t="str">
        <f>SUBSTITUTE(SUBSTITUTE(SUBSTITUTE(D337,"©"," "), "☐", " "), "§", " ")</f>
        <v>Frappé</v>
      </c>
      <c r="Q337" t="str">
        <f>PROPER(TRIM(CLEAN(P337)))</f>
        <v>Frappé</v>
      </c>
      <c r="S337" t="str">
        <f>SUBSTITUTE(E337,"ounce","oz")</f>
        <v>12 oz</v>
      </c>
    </row>
    <row r="338" spans="1:19" x14ac:dyDescent="0.35">
      <c r="A338">
        <v>428440</v>
      </c>
      <c r="B338" s="3" t="s">
        <v>181</v>
      </c>
      <c r="C338" s="4">
        <v>0.43244212962962969</v>
      </c>
      <c r="D338" t="s">
        <v>206</v>
      </c>
      <c r="E338" t="s">
        <v>15</v>
      </c>
      <c r="F338" s="5">
        <f>N338</f>
        <v>45804</v>
      </c>
      <c r="G338" s="6" t="str">
        <f>Q338</f>
        <v>French Press</v>
      </c>
      <c r="H338" s="6" t="str">
        <f>S338</f>
        <v>12 oz</v>
      </c>
      <c r="J338" t="str" cm="1">
        <f t="array" ref="J338:L338">_xlfn.TEXTSPLIT(B338,{"++","/"})</f>
        <v>2025</v>
      </c>
      <c r="K338" t="str">
        <v>5</v>
      </c>
      <c r="L338" t="str">
        <v>27</v>
      </c>
      <c r="M338" s="7">
        <f>DATE(J338,K338,L338)</f>
        <v>45804</v>
      </c>
      <c r="N338">
        <f>IF(M338=9999,"???",M338)</f>
        <v>45804</v>
      </c>
      <c r="P338" t="str">
        <f>SUBSTITUTE(SUBSTITUTE(SUBSTITUTE(D338,"©"," "), "☐", " "), "§", " ")</f>
        <v xml:space="preserve">   French press</v>
      </c>
      <c r="Q338" t="str">
        <f>PROPER(TRIM(CLEAN(P338)))</f>
        <v>French Press</v>
      </c>
      <c r="S338" t="str">
        <f>SUBSTITUTE(E338,"ounce","oz")</f>
        <v>12 oz</v>
      </c>
    </row>
    <row r="339" spans="1:19" x14ac:dyDescent="0.35">
      <c r="A339">
        <v>428442</v>
      </c>
      <c r="B339" s="3" t="s">
        <v>181</v>
      </c>
      <c r="C339" s="4">
        <v>0.43416666666666659</v>
      </c>
      <c r="D339" t="s">
        <v>207</v>
      </c>
      <c r="E339" t="s">
        <v>15</v>
      </c>
      <c r="F339" s="5">
        <f>N339</f>
        <v>45804</v>
      </c>
      <c r="G339" s="6" t="str">
        <f>Q339</f>
        <v>Iced Tea</v>
      </c>
      <c r="H339" s="6" t="str">
        <f>S339</f>
        <v>12 oz</v>
      </c>
      <c r="J339" t="str" cm="1">
        <f t="array" ref="J339:L339">_xlfn.TEXTSPLIT(B339,{"++","/"})</f>
        <v>2025</v>
      </c>
      <c r="K339" t="str">
        <v>5</v>
      </c>
      <c r="L339" t="str">
        <v>27</v>
      </c>
      <c r="M339" s="7">
        <f>DATE(J339,K339,L339)</f>
        <v>45804</v>
      </c>
      <c r="N339">
        <f>IF(M339=9999,"???",M339)</f>
        <v>45804</v>
      </c>
      <c r="P339" t="str">
        <f>SUBSTITUTE(SUBSTITUTE(SUBSTITUTE(D339,"©"," "), "☐", " "), "§", " ")</f>
        <v xml:space="preserve">   Iced tea</v>
      </c>
      <c r="Q339" t="str">
        <f>PROPER(TRIM(CLEAN(P339)))</f>
        <v>Iced Tea</v>
      </c>
      <c r="S339" t="str">
        <f>SUBSTITUTE(E339,"ounce","oz")</f>
        <v>12 oz</v>
      </c>
    </row>
    <row r="340" spans="1:19" x14ac:dyDescent="0.35">
      <c r="A340">
        <v>428443</v>
      </c>
      <c r="B340" s="3" t="s">
        <v>181</v>
      </c>
      <c r="C340" s="4">
        <v>0.43537037037037041</v>
      </c>
      <c r="D340" t="s">
        <v>21</v>
      </c>
      <c r="E340" t="s">
        <v>15</v>
      </c>
      <c r="F340" s="5">
        <f>N340</f>
        <v>45804</v>
      </c>
      <c r="G340" s="6" t="str">
        <f>Q340</f>
        <v>Pourover</v>
      </c>
      <c r="H340" s="6" t="str">
        <f>S340</f>
        <v>12 oz</v>
      </c>
      <c r="J340" t="str" cm="1">
        <f t="array" ref="J340:L340">_xlfn.TEXTSPLIT(B340,{"++","/"})</f>
        <v>2025</v>
      </c>
      <c r="K340" t="str">
        <v>5</v>
      </c>
      <c r="L340" t="str">
        <v>27</v>
      </c>
      <c r="M340" s="7">
        <f>DATE(J340,K340,L340)</f>
        <v>45804</v>
      </c>
      <c r="N340">
        <f>IF(M340=9999,"???",M340)</f>
        <v>45804</v>
      </c>
      <c r="P340" t="str">
        <f>SUBSTITUTE(SUBSTITUTE(SUBSTITUTE(D340,"©"," "), "☐", " "), "§", " ")</f>
        <v>Pourover</v>
      </c>
      <c r="Q340" t="str">
        <f>PROPER(TRIM(CLEAN(P340)))</f>
        <v>Pourover</v>
      </c>
      <c r="S340" t="str">
        <f>SUBSTITUTE(E340,"ounce","oz")</f>
        <v>12 oz</v>
      </c>
    </row>
    <row r="341" spans="1:19" x14ac:dyDescent="0.35">
      <c r="A341">
        <v>428444</v>
      </c>
      <c r="B341" s="3" t="s">
        <v>181</v>
      </c>
      <c r="C341" s="4">
        <v>0.43804398148148138</v>
      </c>
      <c r="D341" t="s">
        <v>21</v>
      </c>
      <c r="E341" t="s">
        <v>15</v>
      </c>
      <c r="F341" s="5">
        <f>N341</f>
        <v>45804</v>
      </c>
      <c r="G341" s="6" t="str">
        <f>Q341</f>
        <v>Pourover</v>
      </c>
      <c r="H341" s="6" t="str">
        <f>S341</f>
        <v>12 oz</v>
      </c>
      <c r="J341" t="str" cm="1">
        <f t="array" ref="J341:L341">_xlfn.TEXTSPLIT(B341,{"++","/"})</f>
        <v>2025</v>
      </c>
      <c r="K341" t="str">
        <v>5</v>
      </c>
      <c r="L341" t="str">
        <v>27</v>
      </c>
      <c r="M341" s="7">
        <f>DATE(J341,K341,L341)</f>
        <v>45804</v>
      </c>
      <c r="N341">
        <f>IF(M341=9999,"???",M341)</f>
        <v>45804</v>
      </c>
      <c r="P341" t="str">
        <f>SUBSTITUTE(SUBSTITUTE(SUBSTITUTE(D341,"©"," "), "☐", " "), "§", " ")</f>
        <v>Pourover</v>
      </c>
      <c r="Q341" t="str">
        <f>PROPER(TRIM(CLEAN(P341)))</f>
        <v>Pourover</v>
      </c>
      <c r="S341" t="str">
        <f>SUBSTITUTE(E341,"ounce","oz")</f>
        <v>12 oz</v>
      </c>
    </row>
    <row r="342" spans="1:19" x14ac:dyDescent="0.35">
      <c r="A342">
        <v>428445</v>
      </c>
      <c r="B342" s="3" t="s">
        <v>181</v>
      </c>
      <c r="C342" s="4">
        <v>0.43825231481481475</v>
      </c>
      <c r="D342" t="s">
        <v>208</v>
      </c>
      <c r="E342" t="s">
        <v>15</v>
      </c>
      <c r="F342" s="5">
        <f>N342</f>
        <v>45804</v>
      </c>
      <c r="G342" s="6" t="str">
        <f>Q342</f>
        <v>Café Latté</v>
      </c>
      <c r="H342" s="6" t="str">
        <f>S342</f>
        <v>12 oz</v>
      </c>
      <c r="J342" t="str" cm="1">
        <f t="array" ref="J342:L342">_xlfn.TEXTSPLIT(B342,{"++","/"})</f>
        <v>2025</v>
      </c>
      <c r="K342" t="str">
        <v>5</v>
      </c>
      <c r="L342" t="str">
        <v>27</v>
      </c>
      <c r="M342" s="7">
        <f>DATE(J342,K342,L342)</f>
        <v>45804</v>
      </c>
      <c r="N342">
        <f>IF(M342=9999,"???",M342)</f>
        <v>45804</v>
      </c>
      <c r="P342" t="str">
        <f>SUBSTITUTE(SUBSTITUTE(SUBSTITUTE(D342,"©"," "), "☐", " "), "§", " ")</f>
        <v xml:space="preserve">   Café latté</v>
      </c>
      <c r="Q342" t="str">
        <f>PROPER(TRIM(CLEAN(P342)))</f>
        <v>Café Latté</v>
      </c>
      <c r="S342" t="str">
        <f>SUBSTITUTE(E342,"ounce","oz")</f>
        <v>12 oz</v>
      </c>
    </row>
    <row r="343" spans="1:19" x14ac:dyDescent="0.35">
      <c r="A343">
        <v>428446</v>
      </c>
      <c r="B343" s="3" t="s">
        <v>181</v>
      </c>
      <c r="C343" s="4">
        <v>0.44027777777777777</v>
      </c>
      <c r="D343" t="s">
        <v>209</v>
      </c>
      <c r="E343" t="s">
        <v>13</v>
      </c>
      <c r="F343" s="5">
        <f>N343</f>
        <v>45804</v>
      </c>
      <c r="G343" s="6" t="str">
        <f>Q343</f>
        <v>Croissant</v>
      </c>
      <c r="H343" s="6" t="str">
        <f>S343</f>
        <v/>
      </c>
      <c r="J343" t="str" cm="1">
        <f t="array" ref="J343:L343">_xlfn.TEXTSPLIT(B343,{"++","/"})</f>
        <v>2025</v>
      </c>
      <c r="K343" t="str">
        <v>5</v>
      </c>
      <c r="L343" t="str">
        <v>27</v>
      </c>
      <c r="M343" s="7">
        <f>DATE(J343,K343,L343)</f>
        <v>45804</v>
      </c>
      <c r="N343">
        <f>IF(M343=9999,"???",M343)</f>
        <v>45804</v>
      </c>
      <c r="P343" t="str">
        <f>SUBSTITUTE(SUBSTITUTE(SUBSTITUTE(D343,"©"," "), "☐", " "), "§", " ")</f>
        <v xml:space="preserve"> Croissant</v>
      </c>
      <c r="Q343" t="str">
        <f>PROPER(TRIM(CLEAN(P343)))</f>
        <v>Croissant</v>
      </c>
      <c r="S343" t="str">
        <f>SUBSTITUTE(E343,"ounce","oz")</f>
        <v/>
      </c>
    </row>
    <row r="344" spans="1:19" x14ac:dyDescent="0.35">
      <c r="A344">
        <v>428446</v>
      </c>
      <c r="B344" s="3" t="s">
        <v>181</v>
      </c>
      <c r="C344" s="4">
        <v>0.44027777777777777</v>
      </c>
      <c r="D344" t="s">
        <v>210</v>
      </c>
      <c r="E344" t="s">
        <v>15</v>
      </c>
      <c r="F344" s="5">
        <f>N344</f>
        <v>45804</v>
      </c>
      <c r="G344" s="6" t="str">
        <f>Q344</f>
        <v>French Press</v>
      </c>
      <c r="H344" s="6" t="str">
        <f>S344</f>
        <v>12 oz</v>
      </c>
      <c r="J344" t="str" cm="1">
        <f t="array" ref="J344:L344">_xlfn.TEXTSPLIT(B344,{"++","/"})</f>
        <v>2025</v>
      </c>
      <c r="K344" t="str">
        <v>5</v>
      </c>
      <c r="L344" t="str">
        <v>27</v>
      </c>
      <c r="M344" s="7">
        <f>DATE(J344,K344,L344)</f>
        <v>45804</v>
      </c>
      <c r="N344">
        <f>IF(M344=9999,"???",M344)</f>
        <v>45804</v>
      </c>
      <c r="P344" t="str">
        <f>SUBSTITUTE(SUBSTITUTE(SUBSTITUTE(D344,"©"," "), "☐", " "), "§", " ")</f>
        <v xml:space="preserve">   French press</v>
      </c>
      <c r="Q344" t="str">
        <f>PROPER(TRIM(CLEAN(P344)))</f>
        <v>French Press</v>
      </c>
      <c r="S344" t="str">
        <f>SUBSTITUTE(E344,"ounce","oz")</f>
        <v>12 oz</v>
      </c>
    </row>
    <row r="345" spans="1:19" x14ac:dyDescent="0.35">
      <c r="A345">
        <v>428447</v>
      </c>
      <c r="B345" s="3" t="s">
        <v>181</v>
      </c>
      <c r="C345" s="4">
        <v>0.44075231481481492</v>
      </c>
      <c r="D345" t="s">
        <v>49</v>
      </c>
      <c r="E345" t="s">
        <v>24</v>
      </c>
      <c r="F345" s="5">
        <f>N345</f>
        <v>45804</v>
      </c>
      <c r="G345" s="6" t="str">
        <f>Q345</f>
        <v>Turkish Coffee</v>
      </c>
      <c r="H345" s="6" t="str">
        <f>S345</f>
        <v>3 oz</v>
      </c>
      <c r="J345" t="str" cm="1">
        <f t="array" ref="J345:L345">_xlfn.TEXTSPLIT(B345,{"++","/"})</f>
        <v>2025</v>
      </c>
      <c r="K345" t="str">
        <v>5</v>
      </c>
      <c r="L345" t="str">
        <v>27</v>
      </c>
      <c r="M345" s="7">
        <f>DATE(J345,K345,L345)</f>
        <v>45804</v>
      </c>
      <c r="N345">
        <f>IF(M345=9999,"???",M345)</f>
        <v>45804</v>
      </c>
      <c r="P345" t="str">
        <f>SUBSTITUTE(SUBSTITUTE(SUBSTITUTE(D345,"©"," "), "☐", " "), "§", " ")</f>
        <v>Turkish coffee</v>
      </c>
      <c r="Q345" t="str">
        <f>PROPER(TRIM(CLEAN(P345)))</f>
        <v>Turkish Coffee</v>
      </c>
      <c r="S345" t="str">
        <f>SUBSTITUTE(E345,"ounce","oz")</f>
        <v>3 oz</v>
      </c>
    </row>
    <row r="346" spans="1:19" x14ac:dyDescent="0.35">
      <c r="A346">
        <v>428449</v>
      </c>
      <c r="B346" s="3" t="s">
        <v>181</v>
      </c>
      <c r="C346" s="4">
        <v>0.44226851851851845</v>
      </c>
      <c r="D346" t="s">
        <v>102</v>
      </c>
      <c r="E346" t="s">
        <v>13</v>
      </c>
      <c r="F346" s="5">
        <f>N346</f>
        <v>45804</v>
      </c>
      <c r="G346" s="6" t="str">
        <f>Q346</f>
        <v>Cinnamon Roll</v>
      </c>
      <c r="H346" s="6" t="str">
        <f>S346</f>
        <v/>
      </c>
      <c r="J346" t="str" cm="1">
        <f t="array" ref="J346:L346">_xlfn.TEXTSPLIT(B346,{"++","/"})</f>
        <v>2025</v>
      </c>
      <c r="K346" t="str">
        <v>5</v>
      </c>
      <c r="L346" t="str">
        <v>27</v>
      </c>
      <c r="M346" s="7">
        <f>DATE(J346,K346,L346)</f>
        <v>45804</v>
      </c>
      <c r="N346">
        <f>IF(M346=9999,"???",M346)</f>
        <v>45804</v>
      </c>
      <c r="P346" t="str">
        <f>SUBSTITUTE(SUBSTITUTE(SUBSTITUTE(D346,"©"," "), "☐", " "), "§", " ")</f>
        <v>Cinnamon roll</v>
      </c>
      <c r="Q346" t="str">
        <f>PROPER(TRIM(CLEAN(P346)))</f>
        <v>Cinnamon Roll</v>
      </c>
      <c r="S346" t="str">
        <f>SUBSTITUTE(E346,"ounce","oz")</f>
        <v/>
      </c>
    </row>
    <row r="347" spans="1:19" x14ac:dyDescent="0.35">
      <c r="A347">
        <v>428449</v>
      </c>
      <c r="B347" s="3" t="s">
        <v>181</v>
      </c>
      <c r="C347" s="4">
        <v>0.44226851851851845</v>
      </c>
      <c r="D347" t="s">
        <v>211</v>
      </c>
      <c r="E347" t="s">
        <v>15</v>
      </c>
      <c r="F347" s="5">
        <f>N347</f>
        <v>45804</v>
      </c>
      <c r="G347" s="6" t="str">
        <f>Q347</f>
        <v>House Blend</v>
      </c>
      <c r="H347" s="6" t="str">
        <f>S347</f>
        <v>12 oz</v>
      </c>
      <c r="J347" t="str" cm="1">
        <f t="array" ref="J347:L347">_xlfn.TEXTSPLIT(B347,{"++","/"})</f>
        <v>2025</v>
      </c>
      <c r="K347" t="str">
        <v>5</v>
      </c>
      <c r="L347" t="str">
        <v>27</v>
      </c>
      <c r="M347" s="7">
        <f>DATE(J347,K347,L347)</f>
        <v>45804</v>
      </c>
      <c r="N347">
        <f>IF(M347=9999,"???",M347)</f>
        <v>45804</v>
      </c>
      <c r="P347" t="str">
        <f>SUBSTITUTE(SUBSTITUTE(SUBSTITUTE(D347,"©"," "), "☐", " "), "§", " ")</f>
        <v>House blend</v>
      </c>
      <c r="Q347" t="str">
        <f>PROPER(TRIM(CLEAN(P347)))</f>
        <v>House Blend</v>
      </c>
      <c r="S347" t="str">
        <f>SUBSTITUTE(E347,"ounce","oz")</f>
        <v>12 oz</v>
      </c>
    </row>
    <row r="348" spans="1:19" x14ac:dyDescent="0.35">
      <c r="A348">
        <v>428450</v>
      </c>
      <c r="B348" s="3" t="s">
        <v>181</v>
      </c>
      <c r="C348" s="4">
        <v>0.44325231481481486</v>
      </c>
      <c r="D348" t="s">
        <v>36</v>
      </c>
      <c r="E348" t="s">
        <v>15</v>
      </c>
      <c r="F348" s="5">
        <f>N348</f>
        <v>45804</v>
      </c>
      <c r="G348" s="6" t="str">
        <f>Q348</f>
        <v>Frappé</v>
      </c>
      <c r="H348" s="6" t="str">
        <f>S348</f>
        <v>12 oz</v>
      </c>
      <c r="J348" t="str" cm="1">
        <f t="array" ref="J348:L348">_xlfn.TEXTSPLIT(B348,{"++","/"})</f>
        <v>2025</v>
      </c>
      <c r="K348" t="str">
        <v>5</v>
      </c>
      <c r="L348" t="str">
        <v>27</v>
      </c>
      <c r="M348" s="7">
        <f>DATE(J348,K348,L348)</f>
        <v>45804</v>
      </c>
      <c r="N348">
        <f>IF(M348=9999,"???",M348)</f>
        <v>45804</v>
      </c>
      <c r="P348" t="str">
        <f>SUBSTITUTE(SUBSTITUTE(SUBSTITUTE(D348,"©"," "), "☐", " "), "§", " ")</f>
        <v xml:space="preserve"> Frappé</v>
      </c>
      <c r="Q348" t="str">
        <f>PROPER(TRIM(CLEAN(P348)))</f>
        <v>Frappé</v>
      </c>
      <c r="S348" t="str">
        <f>SUBSTITUTE(E348,"ounce","oz")</f>
        <v>12 oz</v>
      </c>
    </row>
    <row r="349" spans="1:19" x14ac:dyDescent="0.35">
      <c r="A349">
        <v>428451</v>
      </c>
      <c r="B349" s="3" t="s">
        <v>181</v>
      </c>
      <c r="C349" s="4">
        <v>0.443888888888889</v>
      </c>
      <c r="D349" t="s">
        <v>212</v>
      </c>
      <c r="E349" t="s">
        <v>15</v>
      </c>
      <c r="F349" s="5">
        <f>N349</f>
        <v>45804</v>
      </c>
      <c r="G349" s="6" t="str">
        <f>Q349</f>
        <v>French Press</v>
      </c>
      <c r="H349" s="6" t="str">
        <f>S349</f>
        <v>12 oz</v>
      </c>
      <c r="J349" t="str" cm="1">
        <f t="array" ref="J349:L349">_xlfn.TEXTSPLIT(B349,{"++","/"})</f>
        <v>2025</v>
      </c>
      <c r="K349" t="str">
        <v>5</v>
      </c>
      <c r="L349" t="str">
        <v>27</v>
      </c>
      <c r="M349" s="7">
        <f>DATE(J349,K349,L349)</f>
        <v>45804</v>
      </c>
      <c r="N349">
        <f>IF(M349=9999,"???",M349)</f>
        <v>45804</v>
      </c>
      <c r="P349" t="str">
        <f>SUBSTITUTE(SUBSTITUTE(SUBSTITUTE(D349,"©"," "), "☐", " "), "§", " ")</f>
        <v xml:space="preserve"> French press</v>
      </c>
      <c r="Q349" t="str">
        <f>PROPER(TRIM(CLEAN(P349)))</f>
        <v>French Press</v>
      </c>
      <c r="S349" t="str">
        <f>SUBSTITUTE(E349,"ounce","oz")</f>
        <v>12 oz</v>
      </c>
    </row>
    <row r="350" spans="1:19" x14ac:dyDescent="0.35">
      <c r="A350">
        <v>428453</v>
      </c>
      <c r="B350" s="3" t="s">
        <v>181</v>
      </c>
      <c r="C350" s="4">
        <v>0.44885416666666678</v>
      </c>
      <c r="D350" t="s">
        <v>213</v>
      </c>
      <c r="E350" t="s">
        <v>15</v>
      </c>
      <c r="F350" s="5">
        <f>N350</f>
        <v>45804</v>
      </c>
      <c r="G350" s="6" t="str">
        <f>Q350</f>
        <v>Café Cubano</v>
      </c>
      <c r="H350" s="6" t="str">
        <f>S350</f>
        <v>12 oz</v>
      </c>
      <c r="J350" t="str" cm="1">
        <f t="array" ref="J350:L350">_xlfn.TEXTSPLIT(B350,{"++","/"})</f>
        <v>2025</v>
      </c>
      <c r="K350" t="str">
        <v>5</v>
      </c>
      <c r="L350" t="str">
        <v>27</v>
      </c>
      <c r="M350" s="7">
        <f>DATE(J350,K350,L350)</f>
        <v>45804</v>
      </c>
      <c r="N350">
        <f>IF(M350=9999,"???",M350)</f>
        <v>45804</v>
      </c>
      <c r="P350" t="str">
        <f>SUBSTITUTE(SUBSTITUTE(SUBSTITUTE(D350,"©"," "), "☐", " "), "§", " ")</f>
        <v xml:space="preserve"> Café Cubano </v>
      </c>
      <c r="Q350" t="str">
        <f>PROPER(TRIM(CLEAN(P350)))</f>
        <v>Café Cubano</v>
      </c>
      <c r="S350" t="str">
        <f>SUBSTITUTE(E350,"ounce","oz")</f>
        <v>12 oz</v>
      </c>
    </row>
    <row r="351" spans="1:19" x14ac:dyDescent="0.35">
      <c r="A351">
        <v>428455</v>
      </c>
      <c r="B351" s="3" t="s">
        <v>181</v>
      </c>
      <c r="C351" s="4">
        <v>0.44956018518518515</v>
      </c>
      <c r="D351" t="s">
        <v>214</v>
      </c>
      <c r="E351" t="s">
        <v>15</v>
      </c>
      <c r="F351" s="5">
        <f>N351</f>
        <v>45804</v>
      </c>
      <c r="G351" s="6" t="str">
        <f>Q351</f>
        <v>Frappé</v>
      </c>
      <c r="H351" s="6" t="str">
        <f>S351</f>
        <v>12 oz</v>
      </c>
      <c r="J351" t="str" cm="1">
        <f t="array" ref="J351:L351">_xlfn.TEXTSPLIT(B351,{"++","/"})</f>
        <v>2025</v>
      </c>
      <c r="K351" t="str">
        <v>5</v>
      </c>
      <c r="L351" t="str">
        <v>27</v>
      </c>
      <c r="M351" s="7">
        <f>DATE(J351,K351,L351)</f>
        <v>45804</v>
      </c>
      <c r="N351">
        <f>IF(M351=9999,"???",M351)</f>
        <v>45804</v>
      </c>
      <c r="P351" t="str">
        <f>SUBSTITUTE(SUBSTITUTE(SUBSTITUTE(D351,"©"," "), "☐", " "), "§", " ")</f>
        <v xml:space="preserve">   Frappé</v>
      </c>
      <c r="Q351" t="str">
        <f>PROPER(TRIM(CLEAN(P351)))</f>
        <v>Frappé</v>
      </c>
      <c r="S351" t="str">
        <f>SUBSTITUTE(E351,"ounce","oz")</f>
        <v>12 oz</v>
      </c>
    </row>
    <row r="352" spans="1:19" x14ac:dyDescent="0.35">
      <c r="A352">
        <v>428456</v>
      </c>
      <c r="B352" s="3" t="s">
        <v>181</v>
      </c>
      <c r="C352" s="4">
        <v>0.45091435185185191</v>
      </c>
      <c r="D352" t="s">
        <v>79</v>
      </c>
      <c r="E352" t="s">
        <v>15</v>
      </c>
      <c r="F352" s="5">
        <f>N352</f>
        <v>45804</v>
      </c>
      <c r="G352" s="6" t="str">
        <f>Q352</f>
        <v>Frappé</v>
      </c>
      <c r="H352" s="6" t="str">
        <f>S352</f>
        <v>12 oz</v>
      </c>
      <c r="J352" t="str" cm="1">
        <f t="array" ref="J352:L352">_xlfn.TEXTSPLIT(B352,{"++","/"})</f>
        <v>2025</v>
      </c>
      <c r="K352" t="str">
        <v>5</v>
      </c>
      <c r="L352" t="str">
        <v>27</v>
      </c>
      <c r="M352" s="7">
        <f>DATE(J352,K352,L352)</f>
        <v>45804</v>
      </c>
      <c r="N352">
        <f>IF(M352=9999,"???",M352)</f>
        <v>45804</v>
      </c>
      <c r="P352" t="str">
        <f>SUBSTITUTE(SUBSTITUTE(SUBSTITUTE(D352,"©"," "), "☐", " "), "§", " ")</f>
        <v xml:space="preserve"> Frappé</v>
      </c>
      <c r="Q352" t="str">
        <f>PROPER(TRIM(CLEAN(P352)))</f>
        <v>Frappé</v>
      </c>
      <c r="S352" t="str">
        <f>SUBSTITUTE(E352,"ounce","oz")</f>
        <v>12 oz</v>
      </c>
    </row>
    <row r="353" spans="1:19" x14ac:dyDescent="0.35">
      <c r="A353">
        <v>428457</v>
      </c>
      <c r="B353" s="3" t="s">
        <v>181</v>
      </c>
      <c r="C353" s="4">
        <v>0.45143518518518522</v>
      </c>
      <c r="D353" t="s">
        <v>54</v>
      </c>
      <c r="E353" t="s">
        <v>13</v>
      </c>
      <c r="F353" s="5">
        <f>N353</f>
        <v>45804</v>
      </c>
      <c r="G353" s="6" t="str">
        <f>Q353</f>
        <v>Syrup</v>
      </c>
      <c r="H353" s="6" t="str">
        <f>S353</f>
        <v/>
      </c>
      <c r="J353" t="str" cm="1">
        <f t="array" ref="J353:L353">_xlfn.TEXTSPLIT(B353,{"++","/"})</f>
        <v>2025</v>
      </c>
      <c r="K353" t="str">
        <v>5</v>
      </c>
      <c r="L353" t="str">
        <v>27</v>
      </c>
      <c r="M353" s="7">
        <f>DATE(J353,K353,L353)</f>
        <v>45804</v>
      </c>
      <c r="N353">
        <f>IF(M353=9999,"???",M353)</f>
        <v>45804</v>
      </c>
      <c r="P353" t="str">
        <f>SUBSTITUTE(SUBSTITUTE(SUBSTITUTE(D353,"©"," "), "☐", " "), "§", " ")</f>
        <v>Syrup</v>
      </c>
      <c r="Q353" t="str">
        <f>PROPER(TRIM(CLEAN(P353)))</f>
        <v>Syrup</v>
      </c>
      <c r="S353" t="str">
        <f>SUBSTITUTE(E353,"ounce","oz")</f>
        <v/>
      </c>
    </row>
    <row r="354" spans="1:19" x14ac:dyDescent="0.35">
      <c r="A354">
        <v>428459</v>
      </c>
      <c r="B354" s="3" t="s">
        <v>181</v>
      </c>
      <c r="C354" s="4">
        <v>0.45407407407407407</v>
      </c>
      <c r="D354" t="s">
        <v>21</v>
      </c>
      <c r="E354" t="s">
        <v>15</v>
      </c>
      <c r="F354" s="5">
        <f>N354</f>
        <v>45804</v>
      </c>
      <c r="G354" s="6" t="str">
        <f>Q354</f>
        <v>Pourover</v>
      </c>
      <c r="H354" s="6" t="str">
        <f>S354</f>
        <v>12 oz</v>
      </c>
      <c r="J354" t="str" cm="1">
        <f t="array" ref="J354:L354">_xlfn.TEXTSPLIT(B354,{"++","/"})</f>
        <v>2025</v>
      </c>
      <c r="K354" t="str">
        <v>5</v>
      </c>
      <c r="L354" t="str">
        <v>27</v>
      </c>
      <c r="M354" s="7">
        <f>DATE(J354,K354,L354)</f>
        <v>45804</v>
      </c>
      <c r="N354">
        <f>IF(M354=9999,"???",M354)</f>
        <v>45804</v>
      </c>
      <c r="P354" t="str">
        <f>SUBSTITUTE(SUBSTITUTE(SUBSTITUTE(D354,"©"," "), "☐", " "), "§", " ")</f>
        <v>Pourover</v>
      </c>
      <c r="Q354" t="str">
        <f>PROPER(TRIM(CLEAN(P354)))</f>
        <v>Pourover</v>
      </c>
      <c r="S354" t="str">
        <f>SUBSTITUTE(E354,"ounce","oz")</f>
        <v>12 oz</v>
      </c>
    </row>
    <row r="355" spans="1:19" x14ac:dyDescent="0.35">
      <c r="A355">
        <v>428461</v>
      </c>
      <c r="B355" s="3" t="s">
        <v>181</v>
      </c>
      <c r="C355" s="4">
        <v>0.45446759259259251</v>
      </c>
      <c r="D355" t="s">
        <v>21</v>
      </c>
      <c r="E355" t="s">
        <v>15</v>
      </c>
      <c r="F355" s="5">
        <f>N355</f>
        <v>45804</v>
      </c>
      <c r="G355" s="6" t="str">
        <f>Q355</f>
        <v>Pourover</v>
      </c>
      <c r="H355" s="6" t="str">
        <f>S355</f>
        <v>12 oz</v>
      </c>
      <c r="J355" t="str" cm="1">
        <f t="array" ref="J355:L355">_xlfn.TEXTSPLIT(B355,{"++","/"})</f>
        <v>2025</v>
      </c>
      <c r="K355" t="str">
        <v>5</v>
      </c>
      <c r="L355" t="str">
        <v>27</v>
      </c>
      <c r="M355" s="7">
        <f>DATE(J355,K355,L355)</f>
        <v>45804</v>
      </c>
      <c r="N355">
        <f>IF(M355=9999,"???",M355)</f>
        <v>45804</v>
      </c>
      <c r="P355" t="str">
        <f>SUBSTITUTE(SUBSTITUTE(SUBSTITUTE(D355,"©"," "), "☐", " "), "§", " ")</f>
        <v>Pourover</v>
      </c>
      <c r="Q355" t="str">
        <f>PROPER(TRIM(CLEAN(P355)))</f>
        <v>Pourover</v>
      </c>
      <c r="S355" t="str">
        <f>SUBSTITUTE(E355,"ounce","oz")</f>
        <v>12 oz</v>
      </c>
    </row>
    <row r="356" spans="1:19" x14ac:dyDescent="0.35">
      <c r="A356">
        <v>428462</v>
      </c>
      <c r="B356" s="3" t="s">
        <v>181</v>
      </c>
      <c r="C356" s="4">
        <v>0.46348379629629632</v>
      </c>
      <c r="D356" t="s">
        <v>80</v>
      </c>
      <c r="E356" t="s">
        <v>15</v>
      </c>
      <c r="F356" s="5">
        <f>N356</f>
        <v>45804</v>
      </c>
      <c r="G356" s="6" t="str">
        <f>Q356</f>
        <v>Café Latté</v>
      </c>
      <c r="H356" s="6" t="str">
        <f>S356</f>
        <v>12 oz</v>
      </c>
      <c r="J356" t="str" cm="1">
        <f t="array" ref="J356:L356">_xlfn.TEXTSPLIT(B356,{"++","/"})</f>
        <v>2025</v>
      </c>
      <c r="K356" t="str">
        <v>5</v>
      </c>
      <c r="L356" t="str">
        <v>27</v>
      </c>
      <c r="M356" s="7">
        <f>DATE(J356,K356,L356)</f>
        <v>45804</v>
      </c>
      <c r="N356">
        <f>IF(M356=9999,"???",M356)</f>
        <v>45804</v>
      </c>
      <c r="P356" t="str">
        <f>SUBSTITUTE(SUBSTITUTE(SUBSTITUTE(D356,"©"," "), "☐", " "), "§", " ")</f>
        <v xml:space="preserve"> Café latté</v>
      </c>
      <c r="Q356" t="str">
        <f>PROPER(TRIM(CLEAN(P356)))</f>
        <v>Café Latté</v>
      </c>
      <c r="S356" t="str">
        <f>SUBSTITUTE(E356,"ounce","oz")</f>
        <v>12 oz</v>
      </c>
    </row>
    <row r="357" spans="1:19" x14ac:dyDescent="0.35">
      <c r="A357">
        <v>428463</v>
      </c>
      <c r="B357" s="3" t="s">
        <v>16</v>
      </c>
      <c r="C357" s="4">
        <v>0.46365740740740735</v>
      </c>
      <c r="D357" t="s">
        <v>89</v>
      </c>
      <c r="E357" t="s">
        <v>13</v>
      </c>
      <c r="F357" s="5" t="str">
        <f>N357</f>
        <v>???</v>
      </c>
      <c r="G357" s="6" t="str">
        <f>Q357</f>
        <v>Cinnamon Roll</v>
      </c>
      <c r="H357" s="6" t="str">
        <f>S357</f>
        <v/>
      </c>
      <c r="J357" t="str" cm="1">
        <f t="array" ref="J357:L357">_xlfn.TEXTSPLIT(B357,{"++","/"})</f>
        <v>1927</v>
      </c>
      <c r="K357" t="str">
        <v>5</v>
      </c>
      <c r="L357" t="str">
        <v>17</v>
      </c>
      <c r="M357" s="7">
        <f>DATE(J357,K357,L357)</f>
        <v>9999</v>
      </c>
      <c r="N357" t="str">
        <f>IF(M357=9999,"???",M357)</f>
        <v>???</v>
      </c>
      <c r="P357" t="str">
        <f>SUBSTITUTE(SUBSTITUTE(SUBSTITUTE(D357,"©"," "), "☐", " "), "§", " ")</f>
        <v>Cinnamon roll</v>
      </c>
      <c r="Q357" t="str">
        <f>PROPER(TRIM(CLEAN(P357)))</f>
        <v>Cinnamon Roll</v>
      </c>
      <c r="S357" t="str">
        <f>SUBSTITUTE(E357,"ounce","oz")</f>
        <v/>
      </c>
    </row>
    <row r="358" spans="1:19" x14ac:dyDescent="0.35">
      <c r="A358">
        <v>428464</v>
      </c>
      <c r="B358" s="3" t="s">
        <v>181</v>
      </c>
      <c r="C358" s="4">
        <v>0.46508101851851857</v>
      </c>
      <c r="D358" t="s">
        <v>142</v>
      </c>
      <c r="E358" t="s">
        <v>15</v>
      </c>
      <c r="F358" s="5">
        <f>N358</f>
        <v>45804</v>
      </c>
      <c r="G358" s="6" t="str">
        <f>Q358</f>
        <v>Frappé</v>
      </c>
      <c r="H358" s="6" t="str">
        <f>S358</f>
        <v>12 oz</v>
      </c>
      <c r="J358" t="str" cm="1">
        <f t="array" ref="J358:L358">_xlfn.TEXTSPLIT(B358,{"++","/"})</f>
        <v>2025</v>
      </c>
      <c r="K358" t="str">
        <v>5</v>
      </c>
      <c r="L358" t="str">
        <v>27</v>
      </c>
      <c r="M358" s="7">
        <f>DATE(J358,K358,L358)</f>
        <v>45804</v>
      </c>
      <c r="N358">
        <f>IF(M358=9999,"???",M358)</f>
        <v>45804</v>
      </c>
      <c r="P358" t="str">
        <f>SUBSTITUTE(SUBSTITUTE(SUBSTITUTE(D358,"©"," "), "☐", " "), "§", " ")</f>
        <v xml:space="preserve"> Frappé</v>
      </c>
      <c r="Q358" t="str">
        <f>PROPER(TRIM(CLEAN(P358)))</f>
        <v>Frappé</v>
      </c>
      <c r="S358" t="str">
        <f>SUBSTITUTE(E358,"ounce","oz")</f>
        <v>12 oz</v>
      </c>
    </row>
    <row r="359" spans="1:19" x14ac:dyDescent="0.35">
      <c r="A359">
        <v>428465</v>
      </c>
      <c r="B359" s="3" t="s">
        <v>181</v>
      </c>
      <c r="C359" s="4">
        <v>0.46570601851851845</v>
      </c>
      <c r="D359" t="s">
        <v>52</v>
      </c>
      <c r="E359" t="s">
        <v>15</v>
      </c>
      <c r="F359" s="5">
        <f>N359</f>
        <v>45804</v>
      </c>
      <c r="G359" s="6" t="str">
        <f>Q359</f>
        <v>Frappé</v>
      </c>
      <c r="H359" s="6" t="str">
        <f>S359</f>
        <v>12 oz</v>
      </c>
      <c r="J359" t="str" cm="1">
        <f t="array" ref="J359:L359">_xlfn.TEXTSPLIT(B359,{"++","/"})</f>
        <v>2025</v>
      </c>
      <c r="K359" t="str">
        <v>5</v>
      </c>
      <c r="L359" t="str">
        <v>27</v>
      </c>
      <c r="M359" s="7">
        <f>DATE(J359,K359,L359)</f>
        <v>45804</v>
      </c>
      <c r="N359">
        <f>IF(M359=9999,"???",M359)</f>
        <v>45804</v>
      </c>
      <c r="P359" t="str">
        <f>SUBSTITUTE(SUBSTITUTE(SUBSTITUTE(D359,"©"," "), "☐", " "), "§", " ")</f>
        <v>Frappé</v>
      </c>
      <c r="Q359" t="str">
        <f>PROPER(TRIM(CLEAN(P359)))</f>
        <v>Frappé</v>
      </c>
      <c r="S359" t="str">
        <f>SUBSTITUTE(E359,"ounce","oz")</f>
        <v>12 oz</v>
      </c>
    </row>
    <row r="360" spans="1:19" x14ac:dyDescent="0.35">
      <c r="A360">
        <v>428466</v>
      </c>
      <c r="B360" s="3" t="s">
        <v>181</v>
      </c>
      <c r="C360" s="4">
        <v>0.46597222222222223</v>
      </c>
      <c r="D360" t="s">
        <v>215</v>
      </c>
      <c r="E360" t="s">
        <v>76</v>
      </c>
      <c r="F360" s="5">
        <f>N360</f>
        <v>45804</v>
      </c>
      <c r="G360" s="6" t="str">
        <f>Q360</f>
        <v>Moroccan Tea</v>
      </c>
      <c r="H360" s="6" t="str">
        <f>S360</f>
        <v>10 oz</v>
      </c>
      <c r="J360" t="str" cm="1">
        <f t="array" ref="J360:L360">_xlfn.TEXTSPLIT(B360,{"++","/"})</f>
        <v>2025</v>
      </c>
      <c r="K360" t="str">
        <v>5</v>
      </c>
      <c r="L360" t="str">
        <v>27</v>
      </c>
      <c r="M360" s="7">
        <f>DATE(J360,K360,L360)</f>
        <v>45804</v>
      </c>
      <c r="N360">
        <f>IF(M360=9999,"???",M360)</f>
        <v>45804</v>
      </c>
      <c r="P360" t="str">
        <f>SUBSTITUTE(SUBSTITUTE(SUBSTITUTE(D360,"©"," "), "☐", " "), "§", " ")</f>
        <v xml:space="preserve">   Moroccan tea</v>
      </c>
      <c r="Q360" t="str">
        <f>PROPER(TRIM(CLEAN(P360)))</f>
        <v>Moroccan Tea</v>
      </c>
      <c r="S360" t="str">
        <f>SUBSTITUTE(E360,"ounce","oz")</f>
        <v>10 oz</v>
      </c>
    </row>
    <row r="361" spans="1:19" x14ac:dyDescent="0.35">
      <c r="A361">
        <v>428468</v>
      </c>
      <c r="B361" s="3" t="s">
        <v>181</v>
      </c>
      <c r="C361" s="4">
        <v>0.46668981481481486</v>
      </c>
      <c r="D361" t="s">
        <v>125</v>
      </c>
      <c r="E361" t="s">
        <v>15</v>
      </c>
      <c r="F361" s="5">
        <f>N361</f>
        <v>45804</v>
      </c>
      <c r="G361" s="6" t="str">
        <f>Q361</f>
        <v>French Press</v>
      </c>
      <c r="H361" s="6" t="str">
        <f>S361</f>
        <v>12 oz</v>
      </c>
      <c r="J361" t="str" cm="1">
        <f t="array" ref="J361:L361">_xlfn.TEXTSPLIT(B361,{"++","/"})</f>
        <v>2025</v>
      </c>
      <c r="K361" t="str">
        <v>5</v>
      </c>
      <c r="L361" t="str">
        <v>27</v>
      </c>
      <c r="M361" s="7">
        <f>DATE(J361,K361,L361)</f>
        <v>45804</v>
      </c>
      <c r="N361">
        <f>IF(M361=9999,"???",M361)</f>
        <v>45804</v>
      </c>
      <c r="P361" t="str">
        <f>SUBSTITUTE(SUBSTITUTE(SUBSTITUTE(D361,"©"," "), "☐", " "), "§", " ")</f>
        <v xml:space="preserve">  French press</v>
      </c>
      <c r="Q361" t="str">
        <f>PROPER(TRIM(CLEAN(P361)))</f>
        <v>French Press</v>
      </c>
      <c r="S361" t="str">
        <f>SUBSTITUTE(E361,"ounce","oz")</f>
        <v>12 oz</v>
      </c>
    </row>
    <row r="362" spans="1:19" x14ac:dyDescent="0.35">
      <c r="A362">
        <v>428469</v>
      </c>
      <c r="B362" s="3" t="s">
        <v>181</v>
      </c>
      <c r="C362" s="4">
        <v>0.46947916666666667</v>
      </c>
      <c r="D362" t="s">
        <v>216</v>
      </c>
      <c r="E362" t="s">
        <v>15</v>
      </c>
      <c r="F362" s="5">
        <f>N362</f>
        <v>45804</v>
      </c>
      <c r="G362" s="6" t="str">
        <f>Q362</f>
        <v>Drip Coffee</v>
      </c>
      <c r="H362" s="6" t="str">
        <f>S362</f>
        <v>12 oz</v>
      </c>
      <c r="J362" t="str" cm="1">
        <f t="array" ref="J362:L362">_xlfn.TEXTSPLIT(B362,{"++","/"})</f>
        <v>2025</v>
      </c>
      <c r="K362" t="str">
        <v>5</v>
      </c>
      <c r="L362" t="str">
        <v>27</v>
      </c>
      <c r="M362" s="7">
        <f>DATE(J362,K362,L362)</f>
        <v>45804</v>
      </c>
      <c r="N362">
        <f>IF(M362=9999,"???",M362)</f>
        <v>45804</v>
      </c>
      <c r="P362" t="str">
        <f>SUBSTITUTE(SUBSTITUTE(SUBSTITUTE(D362,"©"," "), "☐", " "), "§", " ")</f>
        <v>Drip coffee</v>
      </c>
      <c r="Q362" t="str">
        <f>PROPER(TRIM(CLEAN(P362)))</f>
        <v>Drip Coffee</v>
      </c>
      <c r="S362" t="str">
        <f>SUBSTITUTE(E362,"ounce","oz")</f>
        <v>12 oz</v>
      </c>
    </row>
    <row r="363" spans="1:19" x14ac:dyDescent="0.35">
      <c r="A363">
        <v>428470</v>
      </c>
      <c r="B363" s="3" t="s">
        <v>181</v>
      </c>
      <c r="C363" s="4">
        <v>0.46968750000000004</v>
      </c>
      <c r="D363" t="s">
        <v>21</v>
      </c>
      <c r="E363" t="s">
        <v>15</v>
      </c>
      <c r="F363" s="5">
        <f>N363</f>
        <v>45804</v>
      </c>
      <c r="G363" s="6" t="str">
        <f>Q363</f>
        <v>Pourover</v>
      </c>
      <c r="H363" s="6" t="str">
        <f>S363</f>
        <v>12 oz</v>
      </c>
      <c r="J363" t="str" cm="1">
        <f t="array" ref="J363:L363">_xlfn.TEXTSPLIT(B363,{"++","/"})</f>
        <v>2025</v>
      </c>
      <c r="K363" t="str">
        <v>5</v>
      </c>
      <c r="L363" t="str">
        <v>27</v>
      </c>
      <c r="M363" s="7">
        <f>DATE(J363,K363,L363)</f>
        <v>45804</v>
      </c>
      <c r="N363">
        <f>IF(M363=9999,"???",M363)</f>
        <v>45804</v>
      </c>
      <c r="P363" t="str">
        <f>SUBSTITUTE(SUBSTITUTE(SUBSTITUTE(D363,"©"," "), "☐", " "), "§", " ")</f>
        <v>Pourover</v>
      </c>
      <c r="Q363" t="str">
        <f>PROPER(TRIM(CLEAN(P363)))</f>
        <v>Pourover</v>
      </c>
      <c r="S363" t="str">
        <f>SUBSTITUTE(E363,"ounce","oz")</f>
        <v>12 oz</v>
      </c>
    </row>
    <row r="364" spans="1:19" x14ac:dyDescent="0.35">
      <c r="A364">
        <v>428472</v>
      </c>
      <c r="B364" s="3" t="s">
        <v>181</v>
      </c>
      <c r="C364" s="4">
        <v>0.47050925925925924</v>
      </c>
      <c r="D364" t="s">
        <v>52</v>
      </c>
      <c r="E364" t="s">
        <v>15</v>
      </c>
      <c r="F364" s="5">
        <f>N364</f>
        <v>45804</v>
      </c>
      <c r="G364" s="6" t="str">
        <f>Q364</f>
        <v>Frappé</v>
      </c>
      <c r="H364" s="6" t="str">
        <f>S364</f>
        <v>12 oz</v>
      </c>
      <c r="J364" t="str" cm="1">
        <f t="array" ref="J364:L364">_xlfn.TEXTSPLIT(B364,{"++","/"})</f>
        <v>2025</v>
      </c>
      <c r="K364" t="str">
        <v>5</v>
      </c>
      <c r="L364" t="str">
        <v>27</v>
      </c>
      <c r="M364" s="7">
        <f>DATE(J364,K364,L364)</f>
        <v>45804</v>
      </c>
      <c r="N364">
        <f>IF(M364=9999,"???",M364)</f>
        <v>45804</v>
      </c>
      <c r="P364" t="str">
        <f>SUBSTITUTE(SUBSTITUTE(SUBSTITUTE(D364,"©"," "), "☐", " "), "§", " ")</f>
        <v>Frappé</v>
      </c>
      <c r="Q364" t="str">
        <f>PROPER(TRIM(CLEAN(P364)))</f>
        <v>Frappé</v>
      </c>
      <c r="S364" t="str">
        <f>SUBSTITUTE(E364,"ounce","oz")</f>
        <v>12 oz</v>
      </c>
    </row>
    <row r="365" spans="1:19" x14ac:dyDescent="0.35">
      <c r="A365">
        <v>428474</v>
      </c>
      <c r="B365" s="3" t="s">
        <v>181</v>
      </c>
      <c r="C365" s="4">
        <v>0.47328703703703701</v>
      </c>
      <c r="D365" t="s">
        <v>65</v>
      </c>
      <c r="E365" t="s">
        <v>15</v>
      </c>
      <c r="F365" s="5">
        <f>N365</f>
        <v>45804</v>
      </c>
      <c r="G365" s="6" t="str">
        <f>Q365</f>
        <v>Cappuccino</v>
      </c>
      <c r="H365" s="6" t="str">
        <f>S365</f>
        <v>12 oz</v>
      </c>
      <c r="J365" t="str" cm="1">
        <f t="array" ref="J365:L365">_xlfn.TEXTSPLIT(B365,{"++","/"})</f>
        <v>2025</v>
      </c>
      <c r="K365" t="str">
        <v>5</v>
      </c>
      <c r="L365" t="str">
        <v>27</v>
      </c>
      <c r="M365" s="7">
        <f>DATE(J365,K365,L365)</f>
        <v>45804</v>
      </c>
      <c r="N365">
        <f>IF(M365=9999,"???",M365)</f>
        <v>45804</v>
      </c>
      <c r="P365" t="str">
        <f>SUBSTITUTE(SUBSTITUTE(SUBSTITUTE(D365,"©"," "), "☐", " "), "§", " ")</f>
        <v>Cappuccino</v>
      </c>
      <c r="Q365" t="str">
        <f>PROPER(TRIM(CLEAN(P365)))</f>
        <v>Cappuccino</v>
      </c>
      <c r="S365" t="str">
        <f>SUBSTITUTE(E365,"ounce","oz")</f>
        <v>12 oz</v>
      </c>
    </row>
    <row r="366" spans="1:19" x14ac:dyDescent="0.35">
      <c r="A366">
        <v>428475</v>
      </c>
      <c r="B366" s="3" t="s">
        <v>181</v>
      </c>
      <c r="C366" s="4">
        <v>0.47539351851851852</v>
      </c>
      <c r="D366" t="s">
        <v>52</v>
      </c>
      <c r="E366" t="s">
        <v>15</v>
      </c>
      <c r="F366" s="5">
        <f>N366</f>
        <v>45804</v>
      </c>
      <c r="G366" s="6" t="str">
        <f>Q366</f>
        <v>Frappé</v>
      </c>
      <c r="H366" s="6" t="str">
        <f>S366</f>
        <v>12 oz</v>
      </c>
      <c r="J366" t="str" cm="1">
        <f t="array" ref="J366:L366">_xlfn.TEXTSPLIT(B366,{"++","/"})</f>
        <v>2025</v>
      </c>
      <c r="K366" t="str">
        <v>5</v>
      </c>
      <c r="L366" t="str">
        <v>27</v>
      </c>
      <c r="M366" s="7">
        <f>DATE(J366,K366,L366)</f>
        <v>45804</v>
      </c>
      <c r="N366">
        <f>IF(M366=9999,"???",M366)</f>
        <v>45804</v>
      </c>
      <c r="P366" t="str">
        <f>SUBSTITUTE(SUBSTITUTE(SUBSTITUTE(D366,"©"," "), "☐", " "), "§", " ")</f>
        <v>Frappé</v>
      </c>
      <c r="Q366" t="str">
        <f>PROPER(TRIM(CLEAN(P366)))</f>
        <v>Frappé</v>
      </c>
      <c r="S366" t="str">
        <f>SUBSTITUTE(E366,"ounce","oz")</f>
        <v>12 oz</v>
      </c>
    </row>
    <row r="367" spans="1:19" x14ac:dyDescent="0.35">
      <c r="A367">
        <v>428477</v>
      </c>
      <c r="B367" s="3" t="s">
        <v>181</v>
      </c>
      <c r="C367" s="4">
        <v>0.47675925925925933</v>
      </c>
      <c r="D367" t="s">
        <v>217</v>
      </c>
      <c r="E367" t="s">
        <v>13</v>
      </c>
      <c r="F367" s="5">
        <f>N367</f>
        <v>45804</v>
      </c>
      <c r="G367" s="6" t="str">
        <f>Q367</f>
        <v>Extra Shot</v>
      </c>
      <c r="H367" s="6" t="str">
        <f>S367</f>
        <v/>
      </c>
      <c r="J367" t="str" cm="1">
        <f t="array" ref="J367:L367">_xlfn.TEXTSPLIT(B367,{"++","/"})</f>
        <v>2025</v>
      </c>
      <c r="K367" t="str">
        <v>5</v>
      </c>
      <c r="L367" t="str">
        <v>27</v>
      </c>
      <c r="M367" s="7">
        <f>DATE(J367,K367,L367)</f>
        <v>45804</v>
      </c>
      <c r="N367">
        <f>IF(M367=9999,"???",M367)</f>
        <v>45804</v>
      </c>
      <c r="P367" t="str">
        <f>SUBSTITUTE(SUBSTITUTE(SUBSTITUTE(D367,"©"," "), "☐", " "), "§", " ")</f>
        <v xml:space="preserve"> Extra shot</v>
      </c>
      <c r="Q367" t="str">
        <f>PROPER(TRIM(CLEAN(P367)))</f>
        <v>Extra Shot</v>
      </c>
      <c r="S367" t="str">
        <f>SUBSTITUTE(E367,"ounce","oz")</f>
        <v/>
      </c>
    </row>
    <row r="368" spans="1:19" x14ac:dyDescent="0.35">
      <c r="A368">
        <v>428477</v>
      </c>
      <c r="B368" s="3" t="s">
        <v>181</v>
      </c>
      <c r="C368" s="4">
        <v>0.47675925925925933</v>
      </c>
      <c r="D368" t="s">
        <v>44</v>
      </c>
      <c r="E368" t="s">
        <v>15</v>
      </c>
      <c r="F368" s="5">
        <f>N368</f>
        <v>45804</v>
      </c>
      <c r="G368" s="6" t="str">
        <f>Q368</f>
        <v>Pourover</v>
      </c>
      <c r="H368" s="6" t="str">
        <f>S368</f>
        <v>12 oz</v>
      </c>
      <c r="J368" t="str" cm="1">
        <f t="array" ref="J368:L368">_xlfn.TEXTSPLIT(B368,{"++","/"})</f>
        <v>2025</v>
      </c>
      <c r="K368" t="str">
        <v>5</v>
      </c>
      <c r="L368" t="str">
        <v>27</v>
      </c>
      <c r="M368" s="7">
        <f>DATE(J368,K368,L368)</f>
        <v>45804</v>
      </c>
      <c r="N368">
        <f>IF(M368=9999,"???",M368)</f>
        <v>45804</v>
      </c>
      <c r="P368" t="str">
        <f>SUBSTITUTE(SUBSTITUTE(SUBSTITUTE(D368,"©"," "), "☐", " "), "§", " ")</f>
        <v xml:space="preserve">Pourover </v>
      </c>
      <c r="Q368" t="str">
        <f>PROPER(TRIM(CLEAN(P368)))</f>
        <v>Pourover</v>
      </c>
      <c r="S368" t="str">
        <f>SUBSTITUTE(E368,"ounce","oz")</f>
        <v>12 oz</v>
      </c>
    </row>
    <row r="369" spans="1:19" x14ac:dyDescent="0.35">
      <c r="A369">
        <v>428479</v>
      </c>
      <c r="B369" s="3" t="s">
        <v>181</v>
      </c>
      <c r="C369" s="4">
        <v>0.4812037037037038</v>
      </c>
      <c r="D369" t="s">
        <v>142</v>
      </c>
      <c r="E369" t="s">
        <v>15</v>
      </c>
      <c r="F369" s="5">
        <f>N369</f>
        <v>45804</v>
      </c>
      <c r="G369" s="6" t="str">
        <f>Q369</f>
        <v>Frappé</v>
      </c>
      <c r="H369" s="6" t="str">
        <f>S369</f>
        <v>12 oz</v>
      </c>
      <c r="J369" t="str" cm="1">
        <f t="array" ref="J369:L369">_xlfn.TEXTSPLIT(B369,{"++","/"})</f>
        <v>2025</v>
      </c>
      <c r="K369" t="str">
        <v>5</v>
      </c>
      <c r="L369" t="str">
        <v>27</v>
      </c>
      <c r="M369" s="7">
        <f>DATE(J369,K369,L369)</f>
        <v>45804</v>
      </c>
      <c r="N369">
        <f>IF(M369=9999,"???",M369)</f>
        <v>45804</v>
      </c>
      <c r="P369" t="str">
        <f>SUBSTITUTE(SUBSTITUTE(SUBSTITUTE(D369,"©"," "), "☐", " "), "§", " ")</f>
        <v xml:space="preserve"> Frappé</v>
      </c>
      <c r="Q369" t="str">
        <f>PROPER(TRIM(CLEAN(P369)))</f>
        <v>Frappé</v>
      </c>
      <c r="S369" t="str">
        <f>SUBSTITUTE(E369,"ounce","oz")</f>
        <v>12 oz</v>
      </c>
    </row>
    <row r="370" spans="1:19" x14ac:dyDescent="0.35">
      <c r="A370">
        <v>428480</v>
      </c>
      <c r="B370" s="3" t="s">
        <v>181</v>
      </c>
      <c r="C370" s="4">
        <v>0.48531250000000004</v>
      </c>
      <c r="D370" t="s">
        <v>48</v>
      </c>
      <c r="E370" t="s">
        <v>13</v>
      </c>
      <c r="F370" s="5">
        <f>N370</f>
        <v>45804</v>
      </c>
      <c r="G370" s="6" t="str">
        <f>Q370</f>
        <v>Syrup</v>
      </c>
      <c r="H370" s="6" t="str">
        <f>S370</f>
        <v/>
      </c>
      <c r="J370" t="str" cm="1">
        <f t="array" ref="J370:L370">_xlfn.TEXTSPLIT(B370,{"++","/"})</f>
        <v>2025</v>
      </c>
      <c r="K370" t="str">
        <v>5</v>
      </c>
      <c r="L370" t="str">
        <v>27</v>
      </c>
      <c r="M370" s="7">
        <f>DATE(J370,K370,L370)</f>
        <v>45804</v>
      </c>
      <c r="N370">
        <f>IF(M370=9999,"???",M370)</f>
        <v>45804</v>
      </c>
      <c r="P370" t="str">
        <f>SUBSTITUTE(SUBSTITUTE(SUBSTITUTE(D370,"©"," "), "☐", " "), "§", " ")</f>
        <v xml:space="preserve">Syrup </v>
      </c>
      <c r="Q370" t="str">
        <f>PROPER(TRIM(CLEAN(P370)))</f>
        <v>Syrup</v>
      </c>
      <c r="S370" t="str">
        <f>SUBSTITUTE(E370,"ounce","oz")</f>
        <v/>
      </c>
    </row>
    <row r="371" spans="1:19" x14ac:dyDescent="0.35">
      <c r="A371">
        <v>428481</v>
      </c>
      <c r="B371" s="3" t="s">
        <v>181</v>
      </c>
      <c r="C371" s="4">
        <v>0.48613425925925924</v>
      </c>
      <c r="D371" t="s">
        <v>218</v>
      </c>
      <c r="E371" t="s">
        <v>15</v>
      </c>
      <c r="F371" s="5">
        <f>N371</f>
        <v>45804</v>
      </c>
      <c r="G371" s="6" t="str">
        <f>Q371</f>
        <v>Drip Coffee</v>
      </c>
      <c r="H371" s="6" t="str">
        <f>S371</f>
        <v>12 oz</v>
      </c>
      <c r="J371" t="str" cm="1">
        <f t="array" ref="J371:L371">_xlfn.TEXTSPLIT(B371,{"++","/"})</f>
        <v>2025</v>
      </c>
      <c r="K371" t="str">
        <v>5</v>
      </c>
      <c r="L371" t="str">
        <v>27</v>
      </c>
      <c r="M371" s="7">
        <f>DATE(J371,K371,L371)</f>
        <v>45804</v>
      </c>
      <c r="N371">
        <f>IF(M371=9999,"???",M371)</f>
        <v>45804</v>
      </c>
      <c r="P371" t="str">
        <f>SUBSTITUTE(SUBSTITUTE(SUBSTITUTE(D371,"©"," "), "☐", " "), "§", " ")</f>
        <v xml:space="preserve">   Drip coffee</v>
      </c>
      <c r="Q371" t="str">
        <f>PROPER(TRIM(CLEAN(P371)))</f>
        <v>Drip Coffee</v>
      </c>
      <c r="S371" t="str">
        <f>SUBSTITUTE(E371,"ounce","oz")</f>
        <v>12 oz</v>
      </c>
    </row>
    <row r="372" spans="1:19" x14ac:dyDescent="0.35">
      <c r="A372">
        <v>428482</v>
      </c>
      <c r="B372" s="3" t="s">
        <v>181</v>
      </c>
      <c r="C372" s="4">
        <v>0.4869444444444444</v>
      </c>
      <c r="D372" t="s">
        <v>219</v>
      </c>
      <c r="E372" t="s">
        <v>15</v>
      </c>
      <c r="F372" s="5">
        <f>N372</f>
        <v>45804</v>
      </c>
      <c r="G372" s="6" t="str">
        <f>Q372</f>
        <v>Café Latté</v>
      </c>
      <c r="H372" s="6" t="str">
        <f>S372</f>
        <v>12 oz</v>
      </c>
      <c r="J372" t="str" cm="1">
        <f t="array" ref="J372:L372">_xlfn.TEXTSPLIT(B372,{"++","/"})</f>
        <v>2025</v>
      </c>
      <c r="K372" t="str">
        <v>5</v>
      </c>
      <c r="L372" t="str">
        <v>27</v>
      </c>
      <c r="M372" s="7">
        <f>DATE(J372,K372,L372)</f>
        <v>45804</v>
      </c>
      <c r="N372">
        <f>IF(M372=9999,"???",M372)</f>
        <v>45804</v>
      </c>
      <c r="P372" t="str">
        <f>SUBSTITUTE(SUBSTITUTE(SUBSTITUTE(D372,"©"," "), "☐", " "), "§", " ")</f>
        <v xml:space="preserve">   Café latté</v>
      </c>
      <c r="Q372" t="str">
        <f>PROPER(TRIM(CLEAN(P372)))</f>
        <v>Café Latté</v>
      </c>
      <c r="S372" t="str">
        <f>SUBSTITUTE(E372,"ounce","oz")</f>
        <v>12 oz</v>
      </c>
    </row>
    <row r="373" spans="1:19" x14ac:dyDescent="0.35">
      <c r="A373">
        <v>428484</v>
      </c>
      <c r="B373" s="3" t="s">
        <v>181</v>
      </c>
      <c r="C373" s="4">
        <v>0.48873842592592598</v>
      </c>
      <c r="D373" t="s">
        <v>220</v>
      </c>
      <c r="E373" t="s">
        <v>15</v>
      </c>
      <c r="F373" s="5">
        <f>N373</f>
        <v>45804</v>
      </c>
      <c r="G373" s="6" t="str">
        <f>Q373</f>
        <v>French Press</v>
      </c>
      <c r="H373" s="6" t="str">
        <f>S373</f>
        <v>12 oz</v>
      </c>
      <c r="J373" t="str" cm="1">
        <f t="array" ref="J373:L373">_xlfn.TEXTSPLIT(B373,{"++","/"})</f>
        <v>2025</v>
      </c>
      <c r="K373" t="str">
        <v>5</v>
      </c>
      <c r="L373" t="str">
        <v>27</v>
      </c>
      <c r="M373" s="7">
        <f>DATE(J373,K373,L373)</f>
        <v>45804</v>
      </c>
      <c r="N373">
        <f>IF(M373=9999,"???",M373)</f>
        <v>45804</v>
      </c>
      <c r="P373" t="str">
        <f>SUBSTITUTE(SUBSTITUTE(SUBSTITUTE(D373,"©"," "), "☐", " "), "§", " ")</f>
        <v xml:space="preserve">   French press</v>
      </c>
      <c r="Q373" t="str">
        <f>PROPER(TRIM(CLEAN(P373)))</f>
        <v>French Press</v>
      </c>
      <c r="S373" t="str">
        <f>SUBSTITUTE(E373,"ounce","oz")</f>
        <v>12 oz</v>
      </c>
    </row>
    <row r="374" spans="1:19" x14ac:dyDescent="0.35">
      <c r="A374">
        <v>428486</v>
      </c>
      <c r="B374" s="3" t="s">
        <v>181</v>
      </c>
      <c r="C374" s="4">
        <v>0.49069444444444454</v>
      </c>
      <c r="D374" t="s">
        <v>52</v>
      </c>
      <c r="E374" t="s">
        <v>15</v>
      </c>
      <c r="F374" s="5">
        <f>N374</f>
        <v>45804</v>
      </c>
      <c r="G374" s="6" t="str">
        <f>Q374</f>
        <v>Frappé</v>
      </c>
      <c r="H374" s="6" t="str">
        <f>S374</f>
        <v>12 oz</v>
      </c>
      <c r="J374" t="str" cm="1">
        <f t="array" ref="J374:L374">_xlfn.TEXTSPLIT(B374,{"++","/"})</f>
        <v>2025</v>
      </c>
      <c r="K374" t="str">
        <v>5</v>
      </c>
      <c r="L374" t="str">
        <v>27</v>
      </c>
      <c r="M374" s="7">
        <f>DATE(J374,K374,L374)</f>
        <v>45804</v>
      </c>
      <c r="N374">
        <f>IF(M374=9999,"???",M374)</f>
        <v>45804</v>
      </c>
      <c r="P374" t="str">
        <f>SUBSTITUTE(SUBSTITUTE(SUBSTITUTE(D374,"©"," "), "☐", " "), "§", " ")</f>
        <v>Frappé</v>
      </c>
      <c r="Q374" t="str">
        <f>PROPER(TRIM(CLEAN(P374)))</f>
        <v>Frappé</v>
      </c>
      <c r="S374" t="str">
        <f>SUBSTITUTE(E374,"ounce","oz")</f>
        <v>12 oz</v>
      </c>
    </row>
    <row r="375" spans="1:19" x14ac:dyDescent="0.35">
      <c r="A375">
        <v>428487</v>
      </c>
      <c r="B375" s="3" t="s">
        <v>181</v>
      </c>
      <c r="C375" s="4">
        <v>0.4915624999999999</v>
      </c>
      <c r="D375" t="s">
        <v>221</v>
      </c>
      <c r="E375" t="s">
        <v>24</v>
      </c>
      <c r="F375" s="5">
        <f>N375</f>
        <v>45804</v>
      </c>
      <c r="G375" s="6" t="str">
        <f>Q375</f>
        <v>Turkish Coffee</v>
      </c>
      <c r="H375" s="6" t="str">
        <f>S375</f>
        <v>3 oz</v>
      </c>
      <c r="J375" t="str" cm="1">
        <f t="array" ref="J375:L375">_xlfn.TEXTSPLIT(B375,{"++","/"})</f>
        <v>2025</v>
      </c>
      <c r="K375" t="str">
        <v>5</v>
      </c>
      <c r="L375" t="str">
        <v>27</v>
      </c>
      <c r="M375" s="7">
        <f>DATE(J375,K375,L375)</f>
        <v>45804</v>
      </c>
      <c r="N375">
        <f>IF(M375=9999,"???",M375)</f>
        <v>45804</v>
      </c>
      <c r="P375" t="str">
        <f>SUBSTITUTE(SUBSTITUTE(SUBSTITUTE(D375,"©"," "), "☐", " "), "§", " ")</f>
        <v xml:space="preserve">   Turkish coffee</v>
      </c>
      <c r="Q375" t="str">
        <f>PROPER(TRIM(CLEAN(P375)))</f>
        <v>Turkish Coffee</v>
      </c>
      <c r="S375" t="str">
        <f>SUBSTITUTE(E375,"ounce","oz")</f>
        <v>3 oz</v>
      </c>
    </row>
    <row r="376" spans="1:19" x14ac:dyDescent="0.35">
      <c r="A376">
        <v>428488</v>
      </c>
      <c r="B376" s="3" t="s">
        <v>181</v>
      </c>
      <c r="C376" s="4">
        <v>0.49304398148148154</v>
      </c>
      <c r="D376" t="s">
        <v>59</v>
      </c>
      <c r="E376" t="s">
        <v>15</v>
      </c>
      <c r="F376" s="5">
        <f>N376</f>
        <v>45804</v>
      </c>
      <c r="G376" s="6" t="str">
        <f>Q376</f>
        <v>Pourover</v>
      </c>
      <c r="H376" s="6" t="str">
        <f>S376</f>
        <v>12 oz</v>
      </c>
      <c r="J376" t="str" cm="1">
        <f t="array" ref="J376:L376">_xlfn.TEXTSPLIT(B376,{"++","/"})</f>
        <v>2025</v>
      </c>
      <c r="K376" t="str">
        <v>5</v>
      </c>
      <c r="L376" t="str">
        <v>27</v>
      </c>
      <c r="M376" s="7">
        <f>DATE(J376,K376,L376)</f>
        <v>45804</v>
      </c>
      <c r="N376">
        <f>IF(M376=9999,"???",M376)</f>
        <v>45804</v>
      </c>
      <c r="P376" t="str">
        <f>SUBSTITUTE(SUBSTITUTE(SUBSTITUTE(D376,"©"," "), "☐", " "), "§", " ")</f>
        <v xml:space="preserve"> Pourover</v>
      </c>
      <c r="Q376" t="str">
        <f>PROPER(TRIM(CLEAN(P376)))</f>
        <v>Pourover</v>
      </c>
      <c r="S376" t="str">
        <f>SUBSTITUTE(E376,"ounce","oz")</f>
        <v>12 oz</v>
      </c>
    </row>
    <row r="377" spans="1:19" x14ac:dyDescent="0.35">
      <c r="A377">
        <v>428489</v>
      </c>
      <c r="B377" s="3" t="s">
        <v>181</v>
      </c>
      <c r="C377" s="4">
        <v>0.4936342592592593</v>
      </c>
      <c r="D377" t="s">
        <v>79</v>
      </c>
      <c r="E377" t="s">
        <v>15</v>
      </c>
      <c r="F377" s="5">
        <f>N377</f>
        <v>45804</v>
      </c>
      <c r="G377" s="6" t="str">
        <f>Q377</f>
        <v>Frappé</v>
      </c>
      <c r="H377" s="6" t="str">
        <f>S377</f>
        <v>12 oz</v>
      </c>
      <c r="J377" t="str" cm="1">
        <f t="array" ref="J377:L377">_xlfn.TEXTSPLIT(B377,{"++","/"})</f>
        <v>2025</v>
      </c>
      <c r="K377" t="str">
        <v>5</v>
      </c>
      <c r="L377" t="str">
        <v>27</v>
      </c>
      <c r="M377" s="7">
        <f>DATE(J377,K377,L377)</f>
        <v>45804</v>
      </c>
      <c r="N377">
        <f>IF(M377=9999,"???",M377)</f>
        <v>45804</v>
      </c>
      <c r="P377" t="str">
        <f>SUBSTITUTE(SUBSTITUTE(SUBSTITUTE(D377,"©"," "), "☐", " "), "§", " ")</f>
        <v xml:space="preserve"> Frappé</v>
      </c>
      <c r="Q377" t="str">
        <f>PROPER(TRIM(CLEAN(P377)))</f>
        <v>Frappé</v>
      </c>
      <c r="S377" t="str">
        <f>SUBSTITUTE(E377,"ounce","oz")</f>
        <v>12 oz</v>
      </c>
    </row>
    <row r="378" spans="1:19" x14ac:dyDescent="0.35">
      <c r="A378">
        <v>428490</v>
      </c>
      <c r="B378" s="3" t="s">
        <v>181</v>
      </c>
      <c r="C378" s="4">
        <v>0.49694444444444441</v>
      </c>
      <c r="D378" t="s">
        <v>36</v>
      </c>
      <c r="E378" t="s">
        <v>29</v>
      </c>
      <c r="F378" s="5">
        <f>N378</f>
        <v>45804</v>
      </c>
      <c r="G378" s="6" t="str">
        <f>Q378</f>
        <v>Frappé</v>
      </c>
      <c r="H378" s="6" t="str">
        <f>S378</f>
        <v>12 oz</v>
      </c>
      <c r="J378" t="str" cm="1">
        <f t="array" ref="J378:L378">_xlfn.TEXTSPLIT(B378,{"++","/"})</f>
        <v>2025</v>
      </c>
      <c r="K378" t="str">
        <v>5</v>
      </c>
      <c r="L378" t="str">
        <v>27</v>
      </c>
      <c r="M378" s="7">
        <f>DATE(J378,K378,L378)</f>
        <v>45804</v>
      </c>
      <c r="N378">
        <f>IF(M378=9999,"???",M378)</f>
        <v>45804</v>
      </c>
      <c r="P378" t="str">
        <f>SUBSTITUTE(SUBSTITUTE(SUBSTITUTE(D378,"©"," "), "☐", " "), "§", " ")</f>
        <v xml:space="preserve"> Frappé</v>
      </c>
      <c r="Q378" t="str">
        <f>PROPER(TRIM(CLEAN(P378)))</f>
        <v>Frappé</v>
      </c>
      <c r="S378" t="str">
        <f>SUBSTITUTE(E378,"ounce","oz")</f>
        <v>12 oz</v>
      </c>
    </row>
    <row r="379" spans="1:19" x14ac:dyDescent="0.35">
      <c r="A379">
        <v>428491</v>
      </c>
      <c r="B379" s="3" t="s">
        <v>181</v>
      </c>
      <c r="C379" s="4">
        <v>0.49731481481481477</v>
      </c>
      <c r="D379" t="s">
        <v>222</v>
      </c>
      <c r="E379" t="s">
        <v>15</v>
      </c>
      <c r="F379" s="5">
        <f>N379</f>
        <v>45804</v>
      </c>
      <c r="G379" s="6" t="str">
        <f>Q379</f>
        <v>Pourover</v>
      </c>
      <c r="H379" s="6" t="str">
        <f>S379</f>
        <v>12 oz</v>
      </c>
      <c r="J379" t="str" cm="1">
        <f t="array" ref="J379:L379">_xlfn.TEXTSPLIT(B379,{"++","/"})</f>
        <v>2025</v>
      </c>
      <c r="K379" t="str">
        <v>5</v>
      </c>
      <c r="L379" t="str">
        <v>27</v>
      </c>
      <c r="M379" s="7">
        <f>DATE(J379,K379,L379)</f>
        <v>45804</v>
      </c>
      <c r="N379">
        <f>IF(M379=9999,"???",M379)</f>
        <v>45804</v>
      </c>
      <c r="P379" t="str">
        <f>SUBSTITUTE(SUBSTITUTE(SUBSTITUTE(D379,"©"," "), "☐", " "), "§", " ")</f>
        <v xml:space="preserve"> Pourover</v>
      </c>
      <c r="Q379" t="str">
        <f>PROPER(TRIM(CLEAN(P379)))</f>
        <v>Pourover</v>
      </c>
      <c r="S379" t="str">
        <f>SUBSTITUTE(E379,"ounce","oz")</f>
        <v>12 oz</v>
      </c>
    </row>
    <row r="380" spans="1:19" x14ac:dyDescent="0.35">
      <c r="A380">
        <v>428492</v>
      </c>
      <c r="B380" s="3" t="s">
        <v>181</v>
      </c>
      <c r="C380" s="4">
        <v>0.5028703703703703</v>
      </c>
      <c r="D380" t="s">
        <v>87</v>
      </c>
      <c r="E380" t="s">
        <v>15</v>
      </c>
      <c r="F380" s="5">
        <f>N380</f>
        <v>45804</v>
      </c>
      <c r="G380" s="6" t="str">
        <f>Q380</f>
        <v>Frappé</v>
      </c>
      <c r="H380" s="6" t="str">
        <f>S380</f>
        <v>12 oz</v>
      </c>
      <c r="J380" t="str" cm="1">
        <f t="array" ref="J380:L380">_xlfn.TEXTSPLIT(B380,{"++","/"})</f>
        <v>2025</v>
      </c>
      <c r="K380" t="str">
        <v>5</v>
      </c>
      <c r="L380" t="str">
        <v>27</v>
      </c>
      <c r="M380" s="7">
        <f>DATE(J380,K380,L380)</f>
        <v>45804</v>
      </c>
      <c r="N380">
        <f>IF(M380=9999,"???",M380)</f>
        <v>45804</v>
      </c>
      <c r="P380" t="str">
        <f>SUBSTITUTE(SUBSTITUTE(SUBSTITUTE(D380,"©"," "), "☐", " "), "§", " ")</f>
        <v xml:space="preserve">  Frappé</v>
      </c>
      <c r="Q380" t="str">
        <f>PROPER(TRIM(CLEAN(P380)))</f>
        <v>Frappé</v>
      </c>
      <c r="S380" t="str">
        <f>SUBSTITUTE(E380,"ounce","oz")</f>
        <v>12 oz</v>
      </c>
    </row>
    <row r="381" spans="1:19" x14ac:dyDescent="0.35">
      <c r="A381">
        <v>428493</v>
      </c>
      <c r="B381" s="3" t="s">
        <v>181</v>
      </c>
      <c r="C381" s="4">
        <v>0.50462962962962954</v>
      </c>
      <c r="D381" t="s">
        <v>52</v>
      </c>
      <c r="E381" t="s">
        <v>15</v>
      </c>
      <c r="F381" s="5">
        <f>N381</f>
        <v>45804</v>
      </c>
      <c r="G381" s="6" t="str">
        <f>Q381</f>
        <v>Frappé</v>
      </c>
      <c r="H381" s="6" t="str">
        <f>S381</f>
        <v>12 oz</v>
      </c>
      <c r="J381" t="str" cm="1">
        <f t="array" ref="J381:L381">_xlfn.TEXTSPLIT(B381,{"++","/"})</f>
        <v>2025</v>
      </c>
      <c r="K381" t="str">
        <v>5</v>
      </c>
      <c r="L381" t="str">
        <v>27</v>
      </c>
      <c r="M381" s="7">
        <f>DATE(J381,K381,L381)</f>
        <v>45804</v>
      </c>
      <c r="N381">
        <f>IF(M381=9999,"???",M381)</f>
        <v>45804</v>
      </c>
      <c r="P381" t="str">
        <f>SUBSTITUTE(SUBSTITUTE(SUBSTITUTE(D381,"©"," "), "☐", " "), "§", " ")</f>
        <v>Frappé</v>
      </c>
      <c r="Q381" t="str">
        <f>PROPER(TRIM(CLEAN(P381)))</f>
        <v>Frappé</v>
      </c>
      <c r="S381" t="str">
        <f>SUBSTITUTE(E381,"ounce","oz")</f>
        <v>12 oz</v>
      </c>
    </row>
    <row r="382" spans="1:19" x14ac:dyDescent="0.35">
      <c r="A382">
        <v>428495</v>
      </c>
      <c r="B382" s="3" t="s">
        <v>181</v>
      </c>
      <c r="C382" s="4">
        <v>0.50732638888888881</v>
      </c>
      <c r="D382" t="s">
        <v>223</v>
      </c>
      <c r="E382" t="s">
        <v>13</v>
      </c>
      <c r="F382" s="5">
        <f>N382</f>
        <v>45804</v>
      </c>
      <c r="G382" s="6" t="str">
        <f>Q382</f>
        <v>Croissant</v>
      </c>
      <c r="H382" s="6" t="str">
        <f>S382</f>
        <v/>
      </c>
      <c r="J382" t="str" cm="1">
        <f t="array" ref="J382:L382">_xlfn.TEXTSPLIT(B382,{"++","/"})</f>
        <v>2025</v>
      </c>
      <c r="K382" t="str">
        <v>5</v>
      </c>
      <c r="L382" t="str">
        <v>27</v>
      </c>
      <c r="M382" s="7">
        <f>DATE(J382,K382,L382)</f>
        <v>45804</v>
      </c>
      <c r="N382">
        <f>IF(M382=9999,"???",M382)</f>
        <v>45804</v>
      </c>
      <c r="P382" t="str">
        <f>SUBSTITUTE(SUBSTITUTE(SUBSTITUTE(D382,"©"," "), "☐", " "), "§", " ")</f>
        <v xml:space="preserve">   Croissant</v>
      </c>
      <c r="Q382" t="str">
        <f>PROPER(TRIM(CLEAN(P382)))</f>
        <v>Croissant</v>
      </c>
      <c r="S382" t="str">
        <f>SUBSTITUTE(E382,"ounce","oz")</f>
        <v/>
      </c>
    </row>
    <row r="383" spans="1:19" x14ac:dyDescent="0.35">
      <c r="A383">
        <v>428496</v>
      </c>
      <c r="B383" s="3" t="s">
        <v>181</v>
      </c>
      <c r="C383" s="4">
        <v>0.50790509259259253</v>
      </c>
      <c r="D383" t="s">
        <v>143</v>
      </c>
      <c r="E383" t="s">
        <v>13</v>
      </c>
      <c r="F383" s="5">
        <f>N383</f>
        <v>45804</v>
      </c>
      <c r="G383" s="6" t="str">
        <f>Q383</f>
        <v>Extra Shot</v>
      </c>
      <c r="H383" s="6" t="str">
        <f>S383</f>
        <v/>
      </c>
      <c r="J383" t="str" cm="1">
        <f t="array" ref="J383:L383">_xlfn.TEXTSPLIT(B383,{"++","/"})</f>
        <v>2025</v>
      </c>
      <c r="K383" t="str">
        <v>5</v>
      </c>
      <c r="L383" t="str">
        <v>27</v>
      </c>
      <c r="M383" s="7">
        <f>DATE(J383,K383,L383)</f>
        <v>45804</v>
      </c>
      <c r="N383">
        <f>IF(M383=9999,"???",M383)</f>
        <v>45804</v>
      </c>
      <c r="P383" t="str">
        <f>SUBSTITUTE(SUBSTITUTE(SUBSTITUTE(D383,"©"," "), "☐", " "), "§", " ")</f>
        <v>Extra shot</v>
      </c>
      <c r="Q383" t="str">
        <f>PROPER(TRIM(CLEAN(P383)))</f>
        <v>Extra Shot</v>
      </c>
      <c r="S383" t="str">
        <f>SUBSTITUTE(E383,"ounce","oz")</f>
        <v/>
      </c>
    </row>
    <row r="384" spans="1:19" x14ac:dyDescent="0.35">
      <c r="A384">
        <v>428497</v>
      </c>
      <c r="B384" s="3" t="s">
        <v>181</v>
      </c>
      <c r="C384" s="4">
        <v>0.51062500000000011</v>
      </c>
      <c r="D384" t="s">
        <v>224</v>
      </c>
      <c r="E384" t="s">
        <v>15</v>
      </c>
      <c r="F384" s="5">
        <f>N384</f>
        <v>45804</v>
      </c>
      <c r="G384" s="6" t="str">
        <f>Q384</f>
        <v>Frappé</v>
      </c>
      <c r="H384" s="6" t="str">
        <f>S384</f>
        <v>12 oz</v>
      </c>
      <c r="J384" t="str" cm="1">
        <f t="array" ref="J384:L384">_xlfn.TEXTSPLIT(B384,{"++","/"})</f>
        <v>2025</v>
      </c>
      <c r="K384" t="str">
        <v>5</v>
      </c>
      <c r="L384" t="str">
        <v>27</v>
      </c>
      <c r="M384" s="7">
        <f>DATE(J384,K384,L384)</f>
        <v>45804</v>
      </c>
      <c r="N384">
        <f>IF(M384=9999,"???",M384)</f>
        <v>45804</v>
      </c>
      <c r="P384" t="str">
        <f>SUBSTITUTE(SUBSTITUTE(SUBSTITUTE(D384,"©"," "), "☐", " "), "§", " ")</f>
        <v xml:space="preserve">   Frappé </v>
      </c>
      <c r="Q384" t="str">
        <f>PROPER(TRIM(CLEAN(P384)))</f>
        <v>Frappé</v>
      </c>
      <c r="S384" t="str">
        <f>SUBSTITUTE(E384,"ounce","oz")</f>
        <v>12 oz</v>
      </c>
    </row>
    <row r="385" spans="1:19" x14ac:dyDescent="0.35">
      <c r="A385">
        <v>428498</v>
      </c>
      <c r="B385" s="3" t="s">
        <v>181</v>
      </c>
      <c r="C385" s="4">
        <v>0.51124999999999998</v>
      </c>
      <c r="D385" t="s">
        <v>79</v>
      </c>
      <c r="E385" t="s">
        <v>15</v>
      </c>
      <c r="F385" s="5">
        <f>N385</f>
        <v>45804</v>
      </c>
      <c r="G385" s="6" t="str">
        <f>Q385</f>
        <v>Frappé</v>
      </c>
      <c r="H385" s="6" t="str">
        <f>S385</f>
        <v>12 oz</v>
      </c>
      <c r="J385" t="str" cm="1">
        <f t="array" ref="J385:L385">_xlfn.TEXTSPLIT(B385,{"++","/"})</f>
        <v>2025</v>
      </c>
      <c r="K385" t="str">
        <v>5</v>
      </c>
      <c r="L385" t="str">
        <v>27</v>
      </c>
      <c r="M385" s="7">
        <f>DATE(J385,K385,L385)</f>
        <v>45804</v>
      </c>
      <c r="N385">
        <f>IF(M385=9999,"???",M385)</f>
        <v>45804</v>
      </c>
      <c r="P385" t="str">
        <f>SUBSTITUTE(SUBSTITUTE(SUBSTITUTE(D385,"©"," "), "☐", " "), "§", " ")</f>
        <v xml:space="preserve"> Frappé</v>
      </c>
      <c r="Q385" t="str">
        <f>PROPER(TRIM(CLEAN(P385)))</f>
        <v>Frappé</v>
      </c>
      <c r="S385" t="str">
        <f>SUBSTITUTE(E385,"ounce","oz")</f>
        <v>12 oz</v>
      </c>
    </row>
    <row r="386" spans="1:19" x14ac:dyDescent="0.35">
      <c r="A386">
        <v>428500</v>
      </c>
      <c r="B386" s="3" t="s">
        <v>181</v>
      </c>
      <c r="C386" s="4">
        <v>0.5144791666666666</v>
      </c>
      <c r="D386" t="s">
        <v>225</v>
      </c>
      <c r="E386" t="s">
        <v>13</v>
      </c>
      <c r="F386" s="5">
        <f>N386</f>
        <v>45804</v>
      </c>
      <c r="G386" s="6" t="str">
        <f>Q386</f>
        <v>Drip Coffee Refill</v>
      </c>
      <c r="H386" s="6" t="str">
        <f>S386</f>
        <v/>
      </c>
      <c r="J386" t="str" cm="1">
        <f t="array" ref="J386:L386">_xlfn.TEXTSPLIT(B386,{"++","/"})</f>
        <v>2025</v>
      </c>
      <c r="K386" t="str">
        <v>5</v>
      </c>
      <c r="L386" t="str">
        <v>27</v>
      </c>
      <c r="M386" s="7">
        <f>DATE(J386,K386,L386)</f>
        <v>45804</v>
      </c>
      <c r="N386">
        <f>IF(M386=9999,"???",M386)</f>
        <v>45804</v>
      </c>
      <c r="P386" t="str">
        <f>SUBSTITUTE(SUBSTITUTE(SUBSTITUTE(D386,"©"," "), "☐", " "), "§", " ")</f>
        <v xml:space="preserve">   Drip coffee refill</v>
      </c>
      <c r="Q386" t="str">
        <f>PROPER(TRIM(CLEAN(P386)))</f>
        <v>Drip Coffee Refill</v>
      </c>
      <c r="S386" t="str">
        <f>SUBSTITUTE(E386,"ounce","oz")</f>
        <v/>
      </c>
    </row>
    <row r="387" spans="1:19" x14ac:dyDescent="0.35">
      <c r="A387">
        <v>428501</v>
      </c>
      <c r="B387" s="3" t="s">
        <v>181</v>
      </c>
      <c r="C387" s="4">
        <v>0.51456018518518509</v>
      </c>
      <c r="D387" t="s">
        <v>68</v>
      </c>
      <c r="E387" t="s">
        <v>15</v>
      </c>
      <c r="F387" s="5">
        <f>N387</f>
        <v>45804</v>
      </c>
      <c r="G387" s="6" t="str">
        <f>Q387</f>
        <v>Café Latté</v>
      </c>
      <c r="H387" s="6" t="str">
        <f>S387</f>
        <v>12 oz</v>
      </c>
      <c r="J387" t="str" cm="1">
        <f t="array" ref="J387:L387">_xlfn.TEXTSPLIT(B387,{"++","/"})</f>
        <v>2025</v>
      </c>
      <c r="K387" t="str">
        <v>5</v>
      </c>
      <c r="L387" t="str">
        <v>27</v>
      </c>
      <c r="M387" s="7">
        <f>DATE(J387,K387,L387)</f>
        <v>45804</v>
      </c>
      <c r="N387">
        <f>IF(M387=9999,"???",M387)</f>
        <v>45804</v>
      </c>
      <c r="P387" t="str">
        <f>SUBSTITUTE(SUBSTITUTE(SUBSTITUTE(D387,"©"," "), "☐", " "), "§", " ")</f>
        <v>Café latté</v>
      </c>
      <c r="Q387" t="str">
        <f>PROPER(TRIM(CLEAN(P387)))</f>
        <v>Café Latté</v>
      </c>
      <c r="S387" t="str">
        <f>SUBSTITUTE(E387,"ounce","oz")</f>
        <v>12 oz</v>
      </c>
    </row>
    <row r="388" spans="1:19" x14ac:dyDescent="0.35">
      <c r="A388">
        <v>428502</v>
      </c>
      <c r="B388" s="3" t="s">
        <v>181</v>
      </c>
      <c r="C388" s="4">
        <v>0.51535879629629622</v>
      </c>
      <c r="D388" t="s">
        <v>226</v>
      </c>
      <c r="E388" t="s">
        <v>13</v>
      </c>
      <c r="F388" s="5">
        <f>N388</f>
        <v>45804</v>
      </c>
      <c r="G388" s="6" t="str">
        <f>Q388</f>
        <v>Reusable Travel Mug</v>
      </c>
      <c r="H388" s="6" t="str">
        <f>S388</f>
        <v/>
      </c>
      <c r="J388" t="str" cm="1">
        <f t="array" ref="J388:L388">_xlfn.TEXTSPLIT(B388,{"++","/"})</f>
        <v>2025</v>
      </c>
      <c r="K388" t="str">
        <v>5</v>
      </c>
      <c r="L388" t="str">
        <v>27</v>
      </c>
      <c r="M388" s="7">
        <f>DATE(J388,K388,L388)</f>
        <v>45804</v>
      </c>
      <c r="N388">
        <f>IF(M388=9999,"???",M388)</f>
        <v>45804</v>
      </c>
      <c r="P388" t="str">
        <f>SUBSTITUTE(SUBSTITUTE(SUBSTITUTE(D388,"©"," "), "☐", " "), "§", " ")</f>
        <v>Reusable travel mug</v>
      </c>
      <c r="Q388" t="str">
        <f>PROPER(TRIM(CLEAN(P388)))</f>
        <v>Reusable Travel Mug</v>
      </c>
      <c r="S388" t="str">
        <f>SUBSTITUTE(E388,"ounce","oz")</f>
        <v/>
      </c>
    </row>
    <row r="389" spans="1:19" x14ac:dyDescent="0.35">
      <c r="A389">
        <v>428503</v>
      </c>
      <c r="B389" s="3" t="s">
        <v>181</v>
      </c>
      <c r="C389" s="4">
        <v>0.51671296296296299</v>
      </c>
      <c r="D389" t="s">
        <v>52</v>
      </c>
      <c r="E389" t="s">
        <v>15</v>
      </c>
      <c r="F389" s="5">
        <f>N389</f>
        <v>45804</v>
      </c>
      <c r="G389" s="6" t="str">
        <f>Q389</f>
        <v>Frappé</v>
      </c>
      <c r="H389" s="6" t="str">
        <f>S389</f>
        <v>12 oz</v>
      </c>
      <c r="J389" t="str" cm="1">
        <f t="array" ref="J389:L389">_xlfn.TEXTSPLIT(B389,{"++","/"})</f>
        <v>2025</v>
      </c>
      <c r="K389" t="str">
        <v>5</v>
      </c>
      <c r="L389" t="str">
        <v>27</v>
      </c>
      <c r="M389" s="7">
        <f>DATE(J389,K389,L389)</f>
        <v>45804</v>
      </c>
      <c r="N389">
        <f>IF(M389=9999,"???",M389)</f>
        <v>45804</v>
      </c>
      <c r="P389" t="str">
        <f>SUBSTITUTE(SUBSTITUTE(SUBSTITUTE(D389,"©"," "), "☐", " "), "§", " ")</f>
        <v>Frappé</v>
      </c>
      <c r="Q389" t="str">
        <f>PROPER(TRIM(CLEAN(P389)))</f>
        <v>Frappé</v>
      </c>
      <c r="S389" t="str">
        <f>SUBSTITUTE(E389,"ounce","oz")</f>
        <v>12 oz</v>
      </c>
    </row>
    <row r="390" spans="1:19" x14ac:dyDescent="0.35">
      <c r="A390">
        <v>428505</v>
      </c>
      <c r="B390" s="3" t="s">
        <v>181</v>
      </c>
      <c r="C390" s="4">
        <v>0.517974537037037</v>
      </c>
      <c r="D390" t="s">
        <v>190</v>
      </c>
      <c r="E390" t="s">
        <v>13</v>
      </c>
      <c r="F390" s="5">
        <f>N390</f>
        <v>45804</v>
      </c>
      <c r="G390" s="6" t="str">
        <f>Q390</f>
        <v>Pizza Pocket</v>
      </c>
      <c r="H390" s="6" t="str">
        <f>S390</f>
        <v/>
      </c>
      <c r="J390" t="str" cm="1">
        <f t="array" ref="J390:L390">_xlfn.TEXTSPLIT(B390,{"++","/"})</f>
        <v>2025</v>
      </c>
      <c r="K390" t="str">
        <v>5</v>
      </c>
      <c r="L390" t="str">
        <v>27</v>
      </c>
      <c r="M390" s="7">
        <f>DATE(J390,K390,L390)</f>
        <v>45804</v>
      </c>
      <c r="N390">
        <f>IF(M390=9999,"???",M390)</f>
        <v>45804</v>
      </c>
      <c r="P390" t="str">
        <f>SUBSTITUTE(SUBSTITUTE(SUBSTITUTE(D390,"©"," "), "☐", " "), "§", " ")</f>
        <v>Pizza pocket</v>
      </c>
      <c r="Q390" t="str">
        <f>PROPER(TRIM(CLEAN(P390)))</f>
        <v>Pizza Pocket</v>
      </c>
      <c r="S390" t="str">
        <f>SUBSTITUTE(E390,"ounce","oz")</f>
        <v/>
      </c>
    </row>
    <row r="391" spans="1:19" x14ac:dyDescent="0.35">
      <c r="A391">
        <v>428506</v>
      </c>
      <c r="B391" s="3" t="s">
        <v>181</v>
      </c>
      <c r="C391" s="4">
        <v>0.52109953703703704</v>
      </c>
      <c r="D391" t="s">
        <v>74</v>
      </c>
      <c r="E391" t="s">
        <v>15</v>
      </c>
      <c r="F391" s="5">
        <f>N391</f>
        <v>45804</v>
      </c>
      <c r="G391" s="6" t="str">
        <f>Q391</f>
        <v>Single-Origin</v>
      </c>
      <c r="H391" s="6" t="str">
        <f>S391</f>
        <v>12 oz</v>
      </c>
      <c r="J391" t="str" cm="1">
        <f t="array" ref="J391:L391">_xlfn.TEXTSPLIT(B391,{"++","/"})</f>
        <v>2025</v>
      </c>
      <c r="K391" t="str">
        <v>5</v>
      </c>
      <c r="L391" t="str">
        <v>27</v>
      </c>
      <c r="M391" s="7">
        <f>DATE(J391,K391,L391)</f>
        <v>45804</v>
      </c>
      <c r="N391">
        <f>IF(M391=9999,"???",M391)</f>
        <v>45804</v>
      </c>
      <c r="P391" t="str">
        <f>SUBSTITUTE(SUBSTITUTE(SUBSTITUTE(D391,"©"," "), "☐", " "), "§", " ")</f>
        <v>Single-origin</v>
      </c>
      <c r="Q391" t="str">
        <f>PROPER(TRIM(CLEAN(P391)))</f>
        <v>Single-Origin</v>
      </c>
      <c r="S391" t="str">
        <f>SUBSTITUTE(E391,"ounce","oz")</f>
        <v>12 oz</v>
      </c>
    </row>
    <row r="392" spans="1:19" x14ac:dyDescent="0.35">
      <c r="A392">
        <v>428506</v>
      </c>
      <c r="B392" s="3" t="s">
        <v>181</v>
      </c>
      <c r="C392" s="4">
        <v>0.52109953703703704</v>
      </c>
      <c r="D392" t="s">
        <v>64</v>
      </c>
      <c r="E392" t="s">
        <v>15</v>
      </c>
      <c r="F392" s="5">
        <f>N392</f>
        <v>45804</v>
      </c>
      <c r="G392" s="6" t="str">
        <f>Q392</f>
        <v>Iced Guillermo</v>
      </c>
      <c r="H392" s="6" t="str">
        <f>S392</f>
        <v>12 oz</v>
      </c>
      <c r="J392" t="str" cm="1">
        <f t="array" ref="J392:L392">_xlfn.TEXTSPLIT(B392,{"++","/"})</f>
        <v>2025</v>
      </c>
      <c r="K392" t="str">
        <v>5</v>
      </c>
      <c r="L392" t="str">
        <v>27</v>
      </c>
      <c r="M392" s="7">
        <f>DATE(J392,K392,L392)</f>
        <v>45804</v>
      </c>
      <c r="N392">
        <f>IF(M392=9999,"???",M392)</f>
        <v>45804</v>
      </c>
      <c r="P392" t="str">
        <f>SUBSTITUTE(SUBSTITUTE(SUBSTITUTE(D392,"©"," "), "☐", " "), "§", " ")</f>
        <v>Iced Guillermo</v>
      </c>
      <c r="Q392" t="str">
        <f>PROPER(TRIM(CLEAN(P392)))</f>
        <v>Iced Guillermo</v>
      </c>
      <c r="S392" t="str">
        <f>SUBSTITUTE(E392,"ounce","oz")</f>
        <v>12 oz</v>
      </c>
    </row>
    <row r="393" spans="1:19" x14ac:dyDescent="0.35">
      <c r="A393">
        <v>428508</v>
      </c>
      <c r="B393" s="3" t="s">
        <v>181</v>
      </c>
      <c r="C393" s="4">
        <v>0.52814814814814826</v>
      </c>
      <c r="D393" t="s">
        <v>52</v>
      </c>
      <c r="E393" t="s">
        <v>29</v>
      </c>
      <c r="F393" s="5">
        <f>N393</f>
        <v>45804</v>
      </c>
      <c r="G393" s="6" t="str">
        <f>Q393</f>
        <v>Frappé</v>
      </c>
      <c r="H393" s="6" t="str">
        <f>S393</f>
        <v>12 oz</v>
      </c>
      <c r="J393" t="str" cm="1">
        <f t="array" ref="J393:L393">_xlfn.TEXTSPLIT(B393,{"++","/"})</f>
        <v>2025</v>
      </c>
      <c r="K393" t="str">
        <v>5</v>
      </c>
      <c r="L393" t="str">
        <v>27</v>
      </c>
      <c r="M393" s="7">
        <f>DATE(J393,K393,L393)</f>
        <v>45804</v>
      </c>
      <c r="N393">
        <f>IF(M393=9999,"???",M393)</f>
        <v>45804</v>
      </c>
      <c r="P393" t="str">
        <f>SUBSTITUTE(SUBSTITUTE(SUBSTITUTE(D393,"©"," "), "☐", " "), "§", " ")</f>
        <v>Frappé</v>
      </c>
      <c r="Q393" t="str">
        <f>PROPER(TRIM(CLEAN(P393)))</f>
        <v>Frappé</v>
      </c>
      <c r="S393" t="str">
        <f>SUBSTITUTE(E393,"ounce","oz")</f>
        <v>12 oz</v>
      </c>
    </row>
    <row r="394" spans="1:19" x14ac:dyDescent="0.35">
      <c r="A394">
        <v>428509</v>
      </c>
      <c r="B394" s="3" t="s">
        <v>181</v>
      </c>
      <c r="C394" s="4">
        <v>0.52915509259259252</v>
      </c>
      <c r="D394" t="s">
        <v>135</v>
      </c>
      <c r="E394" t="s">
        <v>15</v>
      </c>
      <c r="F394" s="5">
        <f>N394</f>
        <v>45804</v>
      </c>
      <c r="G394" s="6" t="str">
        <f>Q394</f>
        <v>Single-Origin</v>
      </c>
      <c r="H394" s="6" t="str">
        <f>S394</f>
        <v>12 oz</v>
      </c>
      <c r="J394" t="str" cm="1">
        <f t="array" ref="J394:L394">_xlfn.TEXTSPLIT(B394,{"++","/"})</f>
        <v>2025</v>
      </c>
      <c r="K394" t="str">
        <v>5</v>
      </c>
      <c r="L394" t="str">
        <v>27</v>
      </c>
      <c r="M394" s="7">
        <f>DATE(J394,K394,L394)</f>
        <v>45804</v>
      </c>
      <c r="N394">
        <f>IF(M394=9999,"???",M394)</f>
        <v>45804</v>
      </c>
      <c r="P394" t="str">
        <f>SUBSTITUTE(SUBSTITUTE(SUBSTITUTE(D394,"©"," "), "☐", " "), "§", " ")</f>
        <v xml:space="preserve"> Single-origin</v>
      </c>
      <c r="Q394" t="str">
        <f>PROPER(TRIM(CLEAN(P394)))</f>
        <v>Single-Origin</v>
      </c>
      <c r="S394" t="str">
        <f>SUBSTITUTE(E394,"ounce","oz")</f>
        <v>12 oz</v>
      </c>
    </row>
    <row r="395" spans="1:19" x14ac:dyDescent="0.35">
      <c r="A395">
        <v>428510</v>
      </c>
      <c r="B395" s="3" t="s">
        <v>181</v>
      </c>
      <c r="C395" s="4">
        <v>0.53164351851851843</v>
      </c>
      <c r="D395" t="s">
        <v>49</v>
      </c>
      <c r="E395" t="s">
        <v>24</v>
      </c>
      <c r="F395" s="5">
        <f>N395</f>
        <v>45804</v>
      </c>
      <c r="G395" s="6" t="str">
        <f>Q395</f>
        <v>Turkish Coffee</v>
      </c>
      <c r="H395" s="6" t="str">
        <f>S395</f>
        <v>3 oz</v>
      </c>
      <c r="J395" t="str" cm="1">
        <f t="array" ref="J395:L395">_xlfn.TEXTSPLIT(B395,{"++","/"})</f>
        <v>2025</v>
      </c>
      <c r="K395" t="str">
        <v>5</v>
      </c>
      <c r="L395" t="str">
        <v>27</v>
      </c>
      <c r="M395" s="7">
        <f>DATE(J395,K395,L395)</f>
        <v>45804</v>
      </c>
      <c r="N395">
        <f>IF(M395=9999,"???",M395)</f>
        <v>45804</v>
      </c>
      <c r="P395" t="str">
        <f>SUBSTITUTE(SUBSTITUTE(SUBSTITUTE(D395,"©"," "), "☐", " "), "§", " ")</f>
        <v>Turkish coffee</v>
      </c>
      <c r="Q395" t="str">
        <f>PROPER(TRIM(CLEAN(P395)))</f>
        <v>Turkish Coffee</v>
      </c>
      <c r="S395" t="str">
        <f>SUBSTITUTE(E395,"ounce","oz")</f>
        <v>3 oz</v>
      </c>
    </row>
    <row r="396" spans="1:19" x14ac:dyDescent="0.35">
      <c r="A396">
        <v>428512</v>
      </c>
      <c r="B396" s="3" t="s">
        <v>181</v>
      </c>
      <c r="C396" s="4">
        <v>0.53583333333333338</v>
      </c>
      <c r="D396" t="s">
        <v>94</v>
      </c>
      <c r="E396" t="s">
        <v>15</v>
      </c>
      <c r="F396" s="5">
        <f>N396</f>
        <v>45804</v>
      </c>
      <c r="G396" s="6" t="str">
        <f>Q396</f>
        <v>Fruity Fizzy</v>
      </c>
      <c r="H396" s="6" t="str">
        <f>S396</f>
        <v>12 oz</v>
      </c>
      <c r="J396" t="str" cm="1">
        <f t="array" ref="J396:L396">_xlfn.TEXTSPLIT(B396,{"++","/"})</f>
        <v>2025</v>
      </c>
      <c r="K396" t="str">
        <v>5</v>
      </c>
      <c r="L396" t="str">
        <v>27</v>
      </c>
      <c r="M396" s="7">
        <f>DATE(J396,K396,L396)</f>
        <v>45804</v>
      </c>
      <c r="N396">
        <f>IF(M396=9999,"???",M396)</f>
        <v>45804</v>
      </c>
      <c r="P396" t="str">
        <f>SUBSTITUTE(SUBSTITUTE(SUBSTITUTE(D396,"©"," "), "☐", " "), "§", " ")</f>
        <v>Fruity fizzy</v>
      </c>
      <c r="Q396" t="str">
        <f>PROPER(TRIM(CLEAN(P396)))</f>
        <v>Fruity Fizzy</v>
      </c>
      <c r="S396" t="str">
        <f>SUBSTITUTE(E396,"ounce","oz")</f>
        <v>12 oz</v>
      </c>
    </row>
    <row r="397" spans="1:19" x14ac:dyDescent="0.35">
      <c r="A397">
        <v>428514</v>
      </c>
      <c r="B397" s="3" t="s">
        <v>181</v>
      </c>
      <c r="C397" s="4">
        <v>0.54126157407407405</v>
      </c>
      <c r="D397" t="s">
        <v>94</v>
      </c>
      <c r="E397" t="s">
        <v>15</v>
      </c>
      <c r="F397" s="5">
        <f>N397</f>
        <v>45804</v>
      </c>
      <c r="G397" s="6" t="str">
        <f>Q397</f>
        <v>Fruity Fizzy</v>
      </c>
      <c r="H397" s="6" t="str">
        <f>S397</f>
        <v>12 oz</v>
      </c>
      <c r="J397" t="str" cm="1">
        <f t="array" ref="J397:L397">_xlfn.TEXTSPLIT(B397,{"++","/"})</f>
        <v>2025</v>
      </c>
      <c r="K397" t="str">
        <v>5</v>
      </c>
      <c r="L397" t="str">
        <v>27</v>
      </c>
      <c r="M397" s="7">
        <f>DATE(J397,K397,L397)</f>
        <v>45804</v>
      </c>
      <c r="N397">
        <f>IF(M397=9999,"???",M397)</f>
        <v>45804</v>
      </c>
      <c r="P397" t="str">
        <f>SUBSTITUTE(SUBSTITUTE(SUBSTITUTE(D397,"©"," "), "☐", " "), "§", " ")</f>
        <v>Fruity fizzy</v>
      </c>
      <c r="Q397" t="str">
        <f>PROPER(TRIM(CLEAN(P397)))</f>
        <v>Fruity Fizzy</v>
      </c>
      <c r="S397" t="str">
        <f>SUBSTITUTE(E397,"ounce","oz")</f>
        <v>12 oz</v>
      </c>
    </row>
    <row r="398" spans="1:19" x14ac:dyDescent="0.35">
      <c r="A398">
        <v>428515</v>
      </c>
      <c r="B398" s="3" t="s">
        <v>181</v>
      </c>
      <c r="C398" s="4">
        <v>0.54326388888888899</v>
      </c>
      <c r="D398" t="s">
        <v>54</v>
      </c>
      <c r="E398" t="s">
        <v>13</v>
      </c>
      <c r="F398" s="5">
        <f>N398</f>
        <v>45804</v>
      </c>
      <c r="G398" s="6" t="str">
        <f>Q398</f>
        <v>Syrup</v>
      </c>
      <c r="H398" s="6" t="str">
        <f>S398</f>
        <v/>
      </c>
      <c r="J398" t="str" cm="1">
        <f t="array" ref="J398:L398">_xlfn.TEXTSPLIT(B398,{"++","/"})</f>
        <v>2025</v>
      </c>
      <c r="K398" t="str">
        <v>5</v>
      </c>
      <c r="L398" t="str">
        <v>27</v>
      </c>
      <c r="M398" s="7">
        <f>DATE(J398,K398,L398)</f>
        <v>45804</v>
      </c>
      <c r="N398">
        <f>IF(M398=9999,"???",M398)</f>
        <v>45804</v>
      </c>
      <c r="P398" t="str">
        <f>SUBSTITUTE(SUBSTITUTE(SUBSTITUTE(D398,"©"," "), "☐", " "), "§", " ")</f>
        <v>Syrup</v>
      </c>
      <c r="Q398" t="str">
        <f>PROPER(TRIM(CLEAN(P398)))</f>
        <v>Syrup</v>
      </c>
      <c r="S398" t="str">
        <f>SUBSTITUTE(E398,"ounce","oz")</f>
        <v/>
      </c>
    </row>
    <row r="399" spans="1:19" x14ac:dyDescent="0.35">
      <c r="A399">
        <v>428517</v>
      </c>
      <c r="B399" s="3" t="s">
        <v>181</v>
      </c>
      <c r="C399" s="4">
        <v>0.54656250000000006</v>
      </c>
      <c r="D399" t="s">
        <v>79</v>
      </c>
      <c r="E399" t="s">
        <v>15</v>
      </c>
      <c r="F399" s="5">
        <f>N399</f>
        <v>45804</v>
      </c>
      <c r="G399" s="6" t="str">
        <f>Q399</f>
        <v>Frappé</v>
      </c>
      <c r="H399" s="6" t="str">
        <f>S399</f>
        <v>12 oz</v>
      </c>
      <c r="J399" t="str" cm="1">
        <f t="array" ref="J399:L399">_xlfn.TEXTSPLIT(B399,{"++","/"})</f>
        <v>2025</v>
      </c>
      <c r="K399" t="str">
        <v>5</v>
      </c>
      <c r="L399" t="str">
        <v>27</v>
      </c>
      <c r="M399" s="7">
        <f>DATE(J399,K399,L399)</f>
        <v>45804</v>
      </c>
      <c r="N399">
        <f>IF(M399=9999,"???",M399)</f>
        <v>45804</v>
      </c>
      <c r="P399" t="str">
        <f>SUBSTITUTE(SUBSTITUTE(SUBSTITUTE(D399,"©"," "), "☐", " "), "§", " ")</f>
        <v xml:space="preserve"> Frappé</v>
      </c>
      <c r="Q399" t="str">
        <f>PROPER(TRIM(CLEAN(P399)))</f>
        <v>Frappé</v>
      </c>
      <c r="S399" t="str">
        <f>SUBSTITUTE(E399,"ounce","oz")</f>
        <v>12 oz</v>
      </c>
    </row>
    <row r="400" spans="1:19" x14ac:dyDescent="0.35">
      <c r="A400">
        <v>428519</v>
      </c>
      <c r="B400" s="3" t="s">
        <v>181</v>
      </c>
      <c r="C400" s="4">
        <v>0.54770833333333324</v>
      </c>
      <c r="D400" t="s">
        <v>227</v>
      </c>
      <c r="E400" t="s">
        <v>29</v>
      </c>
      <c r="F400" s="5">
        <f>N400</f>
        <v>45804</v>
      </c>
      <c r="G400" s="6" t="str">
        <f>Q400</f>
        <v>Frappé</v>
      </c>
      <c r="H400" s="6" t="str">
        <f>S400</f>
        <v>12 oz</v>
      </c>
      <c r="J400" t="str" cm="1">
        <f t="array" ref="J400:L400">_xlfn.TEXTSPLIT(B400,{"++","/"})</f>
        <v>2025</v>
      </c>
      <c r="K400" t="str">
        <v>5</v>
      </c>
      <c r="L400" t="str">
        <v>27</v>
      </c>
      <c r="M400" s="7">
        <f>DATE(J400,K400,L400)</f>
        <v>45804</v>
      </c>
      <c r="N400">
        <f>IF(M400=9999,"???",M400)</f>
        <v>45804</v>
      </c>
      <c r="P400" t="str">
        <f>SUBSTITUTE(SUBSTITUTE(SUBSTITUTE(D400,"©"," "), "☐", " "), "§", " ")</f>
        <v xml:space="preserve">  Frappé</v>
      </c>
      <c r="Q400" t="str">
        <f>PROPER(TRIM(CLEAN(P400)))</f>
        <v>Frappé</v>
      </c>
      <c r="S400" t="str">
        <f>SUBSTITUTE(E400,"ounce","oz")</f>
        <v>12 oz</v>
      </c>
    </row>
    <row r="401" spans="1:19" x14ac:dyDescent="0.35">
      <c r="A401">
        <v>428521</v>
      </c>
      <c r="B401" s="3" t="s">
        <v>181</v>
      </c>
      <c r="C401" s="4">
        <v>0.55226851851851855</v>
      </c>
      <c r="D401" t="s">
        <v>228</v>
      </c>
      <c r="E401" t="s">
        <v>15</v>
      </c>
      <c r="F401" s="5">
        <f>N401</f>
        <v>45804</v>
      </c>
      <c r="G401" s="6" t="str">
        <f>Q401</f>
        <v>Iced Tea</v>
      </c>
      <c r="H401" s="6" t="str">
        <f>S401</f>
        <v>12 oz</v>
      </c>
      <c r="J401" t="str" cm="1">
        <f t="array" ref="J401:L401">_xlfn.TEXTSPLIT(B401,{"++","/"})</f>
        <v>2025</v>
      </c>
      <c r="K401" t="str">
        <v>5</v>
      </c>
      <c r="L401" t="str">
        <v>27</v>
      </c>
      <c r="M401" s="7">
        <f>DATE(J401,K401,L401)</f>
        <v>45804</v>
      </c>
      <c r="N401">
        <f>IF(M401=9999,"???",M401)</f>
        <v>45804</v>
      </c>
      <c r="P401" t="str">
        <f>SUBSTITUTE(SUBSTITUTE(SUBSTITUTE(D401,"©"," "), "☐", " "), "§", " ")</f>
        <v xml:space="preserve"> Iced tea</v>
      </c>
      <c r="Q401" t="str">
        <f>PROPER(TRIM(CLEAN(P401)))</f>
        <v>Iced Tea</v>
      </c>
      <c r="S401" t="str">
        <f>SUBSTITUTE(E401,"ounce","oz")</f>
        <v>12 oz</v>
      </c>
    </row>
    <row r="402" spans="1:19" x14ac:dyDescent="0.35">
      <c r="A402">
        <v>428522</v>
      </c>
      <c r="B402" s="3" t="s">
        <v>181</v>
      </c>
      <c r="C402" s="4">
        <v>0.55284722222222227</v>
      </c>
      <c r="D402" t="s">
        <v>229</v>
      </c>
      <c r="E402" t="s">
        <v>15</v>
      </c>
      <c r="F402" s="5">
        <f>N402</f>
        <v>45804</v>
      </c>
      <c r="G402" s="6" t="str">
        <f>Q402</f>
        <v>House Blend</v>
      </c>
      <c r="H402" s="6" t="str">
        <f>S402</f>
        <v>12 oz</v>
      </c>
      <c r="J402" t="str" cm="1">
        <f t="array" ref="J402:L402">_xlfn.TEXTSPLIT(B402,{"++","/"})</f>
        <v>2025</v>
      </c>
      <c r="K402" t="str">
        <v>5</v>
      </c>
      <c r="L402" t="str">
        <v>27</v>
      </c>
      <c r="M402" s="7">
        <f>DATE(J402,K402,L402)</f>
        <v>45804</v>
      </c>
      <c r="N402">
        <f>IF(M402=9999,"???",M402)</f>
        <v>45804</v>
      </c>
      <c r="P402" t="str">
        <f>SUBSTITUTE(SUBSTITUTE(SUBSTITUTE(D402,"©"," "), "☐", " "), "§", " ")</f>
        <v xml:space="preserve">   House blend</v>
      </c>
      <c r="Q402" t="str">
        <f>PROPER(TRIM(CLEAN(P402)))</f>
        <v>House Blend</v>
      </c>
      <c r="S402" t="str">
        <f>SUBSTITUTE(E402,"ounce","oz")</f>
        <v>12 oz</v>
      </c>
    </row>
    <row r="403" spans="1:19" x14ac:dyDescent="0.35">
      <c r="A403">
        <v>428524</v>
      </c>
      <c r="B403" s="3" t="s">
        <v>181</v>
      </c>
      <c r="C403" s="4">
        <v>0.55959490740740736</v>
      </c>
      <c r="D403" t="s">
        <v>52</v>
      </c>
      <c r="E403" t="s">
        <v>15</v>
      </c>
      <c r="F403" s="5">
        <f>N403</f>
        <v>45804</v>
      </c>
      <c r="G403" s="6" t="str">
        <f>Q403</f>
        <v>Frappé</v>
      </c>
      <c r="H403" s="6" t="str">
        <f>S403</f>
        <v>12 oz</v>
      </c>
      <c r="J403" t="str" cm="1">
        <f t="array" ref="J403:L403">_xlfn.TEXTSPLIT(B403,{"++","/"})</f>
        <v>2025</v>
      </c>
      <c r="K403" t="str">
        <v>5</v>
      </c>
      <c r="L403" t="str">
        <v>27</v>
      </c>
      <c r="M403" s="7">
        <f>DATE(J403,K403,L403)</f>
        <v>45804</v>
      </c>
      <c r="N403">
        <f>IF(M403=9999,"???",M403)</f>
        <v>45804</v>
      </c>
      <c r="P403" t="str">
        <f>SUBSTITUTE(SUBSTITUTE(SUBSTITUTE(D403,"©"," "), "☐", " "), "§", " ")</f>
        <v>Frappé</v>
      </c>
      <c r="Q403" t="str">
        <f>PROPER(TRIM(CLEAN(P403)))</f>
        <v>Frappé</v>
      </c>
      <c r="S403" t="str">
        <f>SUBSTITUTE(E403,"ounce","oz")</f>
        <v>12 oz</v>
      </c>
    </row>
    <row r="404" spans="1:19" x14ac:dyDescent="0.35">
      <c r="A404">
        <v>428526</v>
      </c>
      <c r="B404" s="3" t="s">
        <v>181</v>
      </c>
      <c r="C404" s="4">
        <v>0.56016203703703704</v>
      </c>
      <c r="D404" t="s">
        <v>25</v>
      </c>
      <c r="E404" t="s">
        <v>15</v>
      </c>
      <c r="F404" s="5">
        <f>N404</f>
        <v>45804</v>
      </c>
      <c r="G404" s="6" t="str">
        <f>Q404</f>
        <v>French Press</v>
      </c>
      <c r="H404" s="6" t="str">
        <f>S404</f>
        <v>12 oz</v>
      </c>
      <c r="J404" t="str" cm="1">
        <f t="array" ref="J404:L404">_xlfn.TEXTSPLIT(B404,{"++","/"})</f>
        <v>2025</v>
      </c>
      <c r="K404" t="str">
        <v>5</v>
      </c>
      <c r="L404" t="str">
        <v>27</v>
      </c>
      <c r="M404" s="7">
        <f>DATE(J404,K404,L404)</f>
        <v>45804</v>
      </c>
      <c r="N404">
        <f>IF(M404=9999,"???",M404)</f>
        <v>45804</v>
      </c>
      <c r="P404" t="str">
        <f>SUBSTITUTE(SUBSTITUTE(SUBSTITUTE(D404,"©"," "), "☐", " "), "§", " ")</f>
        <v>French press</v>
      </c>
      <c r="Q404" t="str">
        <f>PROPER(TRIM(CLEAN(P404)))</f>
        <v>French Press</v>
      </c>
      <c r="S404" t="str">
        <f>SUBSTITUTE(E404,"ounce","oz")</f>
        <v>12 oz</v>
      </c>
    </row>
    <row r="405" spans="1:19" x14ac:dyDescent="0.35">
      <c r="A405">
        <v>428527</v>
      </c>
      <c r="B405" s="3" t="s">
        <v>181</v>
      </c>
      <c r="C405" s="4">
        <v>0.56037037037037041</v>
      </c>
      <c r="D405" t="s">
        <v>230</v>
      </c>
      <c r="E405" t="s">
        <v>15</v>
      </c>
      <c r="F405" s="5">
        <f>N405</f>
        <v>45804</v>
      </c>
      <c r="G405" s="6" t="str">
        <f>Q405</f>
        <v>Café Cubano</v>
      </c>
      <c r="H405" s="6" t="str">
        <f>S405</f>
        <v>12 oz</v>
      </c>
      <c r="J405" t="str" cm="1">
        <f t="array" ref="J405:L405">_xlfn.TEXTSPLIT(B405,{"++","/"})</f>
        <v>2025</v>
      </c>
      <c r="K405" t="str">
        <v>5</v>
      </c>
      <c r="L405" t="str">
        <v>27</v>
      </c>
      <c r="M405" s="7">
        <f>DATE(J405,K405,L405)</f>
        <v>45804</v>
      </c>
      <c r="N405">
        <f>IF(M405=9999,"???",M405)</f>
        <v>45804</v>
      </c>
      <c r="P405" t="str">
        <f>SUBSTITUTE(SUBSTITUTE(SUBSTITUTE(D405,"©"," "), "☐", " "), "§", " ")</f>
        <v xml:space="preserve"> Café Cubano</v>
      </c>
      <c r="Q405" t="str">
        <f>PROPER(TRIM(CLEAN(P405)))</f>
        <v>Café Cubano</v>
      </c>
      <c r="S405" t="str">
        <f>SUBSTITUTE(E405,"ounce","oz")</f>
        <v>12 oz</v>
      </c>
    </row>
    <row r="406" spans="1:19" x14ac:dyDescent="0.35">
      <c r="A406">
        <v>428528</v>
      </c>
      <c r="B406" s="3" t="s">
        <v>181</v>
      </c>
      <c r="C406" s="4">
        <v>0.5616550925925925</v>
      </c>
      <c r="D406" t="s">
        <v>222</v>
      </c>
      <c r="E406" t="s">
        <v>15</v>
      </c>
      <c r="F406" s="5">
        <f>N406</f>
        <v>45804</v>
      </c>
      <c r="G406" s="6" t="str">
        <f>Q406</f>
        <v>Pourover</v>
      </c>
      <c r="H406" s="6" t="str">
        <f>S406</f>
        <v>12 oz</v>
      </c>
      <c r="J406" t="str" cm="1">
        <f t="array" ref="J406:L406">_xlfn.TEXTSPLIT(B406,{"++","/"})</f>
        <v>2025</v>
      </c>
      <c r="K406" t="str">
        <v>5</v>
      </c>
      <c r="L406" t="str">
        <v>27</v>
      </c>
      <c r="M406" s="7">
        <f>DATE(J406,K406,L406)</f>
        <v>45804</v>
      </c>
      <c r="N406">
        <f>IF(M406=9999,"???",M406)</f>
        <v>45804</v>
      </c>
      <c r="P406" t="str">
        <f>SUBSTITUTE(SUBSTITUTE(SUBSTITUTE(D406,"©"," "), "☐", " "), "§", " ")</f>
        <v xml:space="preserve"> Pourover</v>
      </c>
      <c r="Q406" t="str">
        <f>PROPER(TRIM(CLEAN(P406)))</f>
        <v>Pourover</v>
      </c>
      <c r="S406" t="str">
        <f>SUBSTITUTE(E406,"ounce","oz")</f>
        <v>12 oz</v>
      </c>
    </row>
    <row r="407" spans="1:19" x14ac:dyDescent="0.35">
      <c r="A407">
        <v>428530</v>
      </c>
      <c r="B407" s="3" t="s">
        <v>181</v>
      </c>
      <c r="C407" s="4">
        <v>0.56633101851851841</v>
      </c>
      <c r="D407" t="s">
        <v>31</v>
      </c>
      <c r="E407" t="s">
        <v>15</v>
      </c>
      <c r="F407" s="5">
        <f>N407</f>
        <v>45804</v>
      </c>
      <c r="G407" s="6" t="str">
        <f>Q407</f>
        <v>French Press</v>
      </c>
      <c r="H407" s="6" t="str">
        <f>S407</f>
        <v>12 oz</v>
      </c>
      <c r="J407" t="str" cm="1">
        <f t="array" ref="J407:L407">_xlfn.TEXTSPLIT(B407,{"++","/"})</f>
        <v>2025</v>
      </c>
      <c r="K407" t="str">
        <v>5</v>
      </c>
      <c r="L407" t="str">
        <v>27</v>
      </c>
      <c r="M407" s="7">
        <f>DATE(J407,K407,L407)</f>
        <v>45804</v>
      </c>
      <c r="N407">
        <f>IF(M407=9999,"???",M407)</f>
        <v>45804</v>
      </c>
      <c r="P407" t="str">
        <f>SUBSTITUTE(SUBSTITUTE(SUBSTITUTE(D407,"©"," "), "☐", " "), "§", " ")</f>
        <v>French press</v>
      </c>
      <c r="Q407" t="str">
        <f>PROPER(TRIM(CLEAN(P407)))</f>
        <v>French Press</v>
      </c>
      <c r="S407" t="str">
        <f>SUBSTITUTE(E407,"ounce","oz")</f>
        <v>12 oz</v>
      </c>
    </row>
    <row r="408" spans="1:19" x14ac:dyDescent="0.35">
      <c r="A408">
        <v>428531</v>
      </c>
      <c r="B408" s="3" t="s">
        <v>181</v>
      </c>
      <c r="C408" s="4">
        <v>0.57280092592592591</v>
      </c>
      <c r="D408" t="s">
        <v>101</v>
      </c>
      <c r="E408" t="s">
        <v>13</v>
      </c>
      <c r="F408" s="5">
        <f>N408</f>
        <v>45804</v>
      </c>
      <c r="G408" s="6" t="str">
        <f>Q408</f>
        <v>Syrup</v>
      </c>
      <c r="H408" s="6" t="str">
        <f>S408</f>
        <v/>
      </c>
      <c r="J408" t="str" cm="1">
        <f t="array" ref="J408:L408">_xlfn.TEXTSPLIT(B408,{"++","/"})</f>
        <v>2025</v>
      </c>
      <c r="K408" t="str">
        <v>5</v>
      </c>
      <c r="L408" t="str">
        <v>27</v>
      </c>
      <c r="M408" s="7">
        <f>DATE(J408,K408,L408)</f>
        <v>45804</v>
      </c>
      <c r="N408">
        <f>IF(M408=9999,"???",M408)</f>
        <v>45804</v>
      </c>
      <c r="P408" t="str">
        <f>SUBSTITUTE(SUBSTITUTE(SUBSTITUTE(D408,"©"," "), "☐", " "), "§", " ")</f>
        <v xml:space="preserve">Syrup </v>
      </c>
      <c r="Q408" t="str">
        <f>PROPER(TRIM(CLEAN(P408)))</f>
        <v>Syrup</v>
      </c>
      <c r="S408" t="str">
        <f>SUBSTITUTE(E408,"ounce","oz")</f>
        <v/>
      </c>
    </row>
    <row r="409" spans="1:19" x14ac:dyDescent="0.35">
      <c r="A409">
        <v>428533</v>
      </c>
      <c r="B409" s="3" t="s">
        <v>181</v>
      </c>
      <c r="C409" s="4">
        <v>0.57826388888888891</v>
      </c>
      <c r="D409" t="s">
        <v>231</v>
      </c>
      <c r="E409" t="s">
        <v>15</v>
      </c>
      <c r="F409" s="5">
        <f>N409</f>
        <v>45804</v>
      </c>
      <c r="G409" s="6" t="str">
        <f>Q409</f>
        <v>Fruity Fizzy</v>
      </c>
      <c r="H409" s="6" t="str">
        <f>S409</f>
        <v>12 oz</v>
      </c>
      <c r="J409" t="str" cm="1">
        <f t="array" ref="J409:L409">_xlfn.TEXTSPLIT(B409,{"++","/"})</f>
        <v>2025</v>
      </c>
      <c r="K409" t="str">
        <v>5</v>
      </c>
      <c r="L409" t="str">
        <v>27</v>
      </c>
      <c r="M409" s="7">
        <f>DATE(J409,K409,L409)</f>
        <v>45804</v>
      </c>
      <c r="N409">
        <f>IF(M409=9999,"???",M409)</f>
        <v>45804</v>
      </c>
      <c r="P409" t="str">
        <f>SUBSTITUTE(SUBSTITUTE(SUBSTITUTE(D409,"©"," "), "☐", " "), "§", " ")</f>
        <v xml:space="preserve"> Fruity fizzy</v>
      </c>
      <c r="Q409" t="str">
        <f>PROPER(TRIM(CLEAN(P409)))</f>
        <v>Fruity Fizzy</v>
      </c>
      <c r="S409" t="str">
        <f>SUBSTITUTE(E409,"ounce","oz")</f>
        <v>12 oz</v>
      </c>
    </row>
    <row r="410" spans="1:19" x14ac:dyDescent="0.35">
      <c r="A410">
        <v>428535</v>
      </c>
      <c r="B410" s="3" t="s">
        <v>181</v>
      </c>
      <c r="C410" s="4">
        <v>0.58421296296296288</v>
      </c>
      <c r="D410" t="s">
        <v>52</v>
      </c>
      <c r="E410" t="s">
        <v>15</v>
      </c>
      <c r="F410" s="5">
        <f>N410</f>
        <v>45804</v>
      </c>
      <c r="G410" s="6" t="str">
        <f>Q410</f>
        <v>Frappé</v>
      </c>
      <c r="H410" s="6" t="str">
        <f>S410</f>
        <v>12 oz</v>
      </c>
      <c r="J410" t="str" cm="1">
        <f t="array" ref="J410:L410">_xlfn.TEXTSPLIT(B410,{"++","/"})</f>
        <v>2025</v>
      </c>
      <c r="K410" t="str">
        <v>5</v>
      </c>
      <c r="L410" t="str">
        <v>27</v>
      </c>
      <c r="M410" s="7">
        <f>DATE(J410,K410,L410)</f>
        <v>45804</v>
      </c>
      <c r="N410">
        <f>IF(M410=9999,"???",M410)</f>
        <v>45804</v>
      </c>
      <c r="P410" t="str">
        <f>SUBSTITUTE(SUBSTITUTE(SUBSTITUTE(D410,"©"," "), "☐", " "), "§", " ")</f>
        <v>Frappé</v>
      </c>
      <c r="Q410" t="str">
        <f>PROPER(TRIM(CLEAN(P410)))</f>
        <v>Frappé</v>
      </c>
      <c r="S410" t="str">
        <f>SUBSTITUTE(E410,"ounce","oz")</f>
        <v>12 oz</v>
      </c>
    </row>
    <row r="411" spans="1:19" x14ac:dyDescent="0.35">
      <c r="A411">
        <v>428537</v>
      </c>
      <c r="B411" s="3" t="s">
        <v>181</v>
      </c>
      <c r="C411" s="4">
        <v>0.59726851851851848</v>
      </c>
      <c r="D411" t="s">
        <v>232</v>
      </c>
      <c r="E411" t="s">
        <v>13</v>
      </c>
      <c r="F411" s="5">
        <f>N411</f>
        <v>45804</v>
      </c>
      <c r="G411" s="6" t="str">
        <f>Q411</f>
        <v>Drip Coffee Refill</v>
      </c>
      <c r="H411" s="6" t="str">
        <f>S411</f>
        <v/>
      </c>
      <c r="J411" t="str" cm="1">
        <f t="array" ref="J411:L411">_xlfn.TEXTSPLIT(B411,{"++","/"})</f>
        <v>2025</v>
      </c>
      <c r="K411" t="str">
        <v>5</v>
      </c>
      <c r="L411" t="str">
        <v>27</v>
      </c>
      <c r="M411" s="7">
        <f>DATE(J411,K411,L411)</f>
        <v>45804</v>
      </c>
      <c r="N411">
        <f>IF(M411=9999,"???",M411)</f>
        <v>45804</v>
      </c>
      <c r="P411" t="str">
        <f>SUBSTITUTE(SUBSTITUTE(SUBSTITUTE(D411,"©"," "), "☐", " "), "§", " ")</f>
        <v>Drip coffee refill</v>
      </c>
      <c r="Q411" t="str">
        <f>PROPER(TRIM(CLEAN(P411)))</f>
        <v>Drip Coffee Refill</v>
      </c>
      <c r="S411" t="str">
        <f>SUBSTITUTE(E411,"ounce","oz")</f>
        <v/>
      </c>
    </row>
    <row r="412" spans="1:19" x14ac:dyDescent="0.35">
      <c r="A412">
        <v>428538</v>
      </c>
      <c r="B412" s="3" t="s">
        <v>181</v>
      </c>
      <c r="C412" s="4">
        <v>0.59872685185185182</v>
      </c>
      <c r="D412" t="s">
        <v>233</v>
      </c>
      <c r="E412" t="s">
        <v>76</v>
      </c>
      <c r="F412" s="5">
        <f>N412</f>
        <v>45804</v>
      </c>
      <c r="G412" s="6" t="str">
        <f>Q412</f>
        <v>Moroccan Tea</v>
      </c>
      <c r="H412" s="6" t="str">
        <f>S412</f>
        <v>10 oz</v>
      </c>
      <c r="J412" t="str" cm="1">
        <f t="array" ref="J412:L412">_xlfn.TEXTSPLIT(B412,{"++","/"})</f>
        <v>2025</v>
      </c>
      <c r="K412" t="str">
        <v>5</v>
      </c>
      <c r="L412" t="str">
        <v>27</v>
      </c>
      <c r="M412" s="7">
        <f>DATE(J412,K412,L412)</f>
        <v>45804</v>
      </c>
      <c r="N412">
        <f>IF(M412=9999,"???",M412)</f>
        <v>45804</v>
      </c>
      <c r="P412" t="str">
        <f>SUBSTITUTE(SUBSTITUTE(SUBSTITUTE(D412,"©"," "), "☐", " "), "§", " ")</f>
        <v xml:space="preserve"> Moroccan tea</v>
      </c>
      <c r="Q412" t="str">
        <f>PROPER(TRIM(CLEAN(P412)))</f>
        <v>Moroccan Tea</v>
      </c>
      <c r="S412" t="str">
        <f>SUBSTITUTE(E412,"ounce","oz")</f>
        <v>10 oz</v>
      </c>
    </row>
    <row r="413" spans="1:19" x14ac:dyDescent="0.35">
      <c r="A413">
        <v>428540</v>
      </c>
      <c r="B413" s="3" t="s">
        <v>181</v>
      </c>
      <c r="C413" s="4">
        <v>0.60708333333333342</v>
      </c>
      <c r="D413" t="s">
        <v>234</v>
      </c>
      <c r="E413" t="s">
        <v>29</v>
      </c>
      <c r="F413" s="5">
        <f>N413</f>
        <v>45804</v>
      </c>
      <c r="G413" s="6" t="str">
        <f>Q413</f>
        <v>Single-Origin</v>
      </c>
      <c r="H413" s="6" t="str">
        <f>S413</f>
        <v>12 oz</v>
      </c>
      <c r="J413" t="str" cm="1">
        <f t="array" ref="J413:L413">_xlfn.TEXTSPLIT(B413,{"++","/"})</f>
        <v>2025</v>
      </c>
      <c r="K413" t="str">
        <v>5</v>
      </c>
      <c r="L413" t="str">
        <v>27</v>
      </c>
      <c r="M413" s="7">
        <f>DATE(J413,K413,L413)</f>
        <v>45804</v>
      </c>
      <c r="N413">
        <f>IF(M413=9999,"???",M413)</f>
        <v>45804</v>
      </c>
      <c r="P413" t="str">
        <f>SUBSTITUTE(SUBSTITUTE(SUBSTITUTE(D413,"©"," "), "☐", " "), "§", " ")</f>
        <v xml:space="preserve"> Single-origin</v>
      </c>
      <c r="Q413" t="str">
        <f>PROPER(TRIM(CLEAN(P413)))</f>
        <v>Single-Origin</v>
      </c>
      <c r="S413" t="str">
        <f>SUBSTITUTE(E413,"ounce","oz")</f>
        <v>12 oz</v>
      </c>
    </row>
    <row r="414" spans="1:19" x14ac:dyDescent="0.35">
      <c r="A414">
        <v>428542</v>
      </c>
      <c r="B414" s="3" t="s">
        <v>181</v>
      </c>
      <c r="C414" s="4">
        <v>0.60908564814814814</v>
      </c>
      <c r="D414" t="s">
        <v>235</v>
      </c>
      <c r="E414" t="s">
        <v>76</v>
      </c>
      <c r="F414" s="5">
        <f>N414</f>
        <v>45804</v>
      </c>
      <c r="G414" s="6" t="str">
        <f>Q414</f>
        <v>Moroccan Tea</v>
      </c>
      <c r="H414" s="6" t="str">
        <f>S414</f>
        <v>10 oz</v>
      </c>
      <c r="J414" t="str" cm="1">
        <f t="array" ref="J414:L414">_xlfn.TEXTSPLIT(B414,{"++","/"})</f>
        <v>2025</v>
      </c>
      <c r="K414" t="str">
        <v>5</v>
      </c>
      <c r="L414" t="str">
        <v>27</v>
      </c>
      <c r="M414" s="7">
        <f>DATE(J414,K414,L414)</f>
        <v>45804</v>
      </c>
      <c r="N414">
        <f>IF(M414=9999,"???",M414)</f>
        <v>45804</v>
      </c>
      <c r="P414" t="str">
        <f>SUBSTITUTE(SUBSTITUTE(SUBSTITUTE(D414,"©"," "), "☐", " "), "§", " ")</f>
        <v>Moroccan tea</v>
      </c>
      <c r="Q414" t="str">
        <f>PROPER(TRIM(CLEAN(P414)))</f>
        <v>Moroccan Tea</v>
      </c>
      <c r="S414" t="str">
        <f>SUBSTITUTE(E414,"ounce","oz")</f>
        <v>10 oz</v>
      </c>
    </row>
    <row r="415" spans="1:19" x14ac:dyDescent="0.35">
      <c r="A415">
        <v>428543</v>
      </c>
      <c r="B415" s="3" t="s">
        <v>181</v>
      </c>
      <c r="C415" s="4">
        <v>0.61407407407407399</v>
      </c>
      <c r="D415" t="s">
        <v>236</v>
      </c>
      <c r="E415" t="s">
        <v>13</v>
      </c>
      <c r="F415" s="5">
        <f>N415</f>
        <v>45804</v>
      </c>
      <c r="G415" s="6" t="str">
        <f>Q415</f>
        <v>Sticky Bun</v>
      </c>
      <c r="H415" s="6" t="str">
        <f>S415</f>
        <v/>
      </c>
      <c r="J415" t="str" cm="1">
        <f t="array" ref="J415:L415">_xlfn.TEXTSPLIT(B415,{"++","/"})</f>
        <v>2025</v>
      </c>
      <c r="K415" t="str">
        <v>5</v>
      </c>
      <c r="L415" t="str">
        <v>27</v>
      </c>
      <c r="M415" s="7">
        <f>DATE(J415,K415,L415)</f>
        <v>45804</v>
      </c>
      <c r="N415">
        <f>IF(M415=9999,"???",M415)</f>
        <v>45804</v>
      </c>
      <c r="P415" t="str">
        <f>SUBSTITUTE(SUBSTITUTE(SUBSTITUTE(D415,"©"," "), "☐", " "), "§", " ")</f>
        <v xml:space="preserve"> Sticky bun</v>
      </c>
      <c r="Q415" t="str">
        <f>PROPER(TRIM(CLEAN(P415)))</f>
        <v>Sticky Bun</v>
      </c>
      <c r="S415" t="str">
        <f>SUBSTITUTE(E415,"ounce","oz")</f>
        <v/>
      </c>
    </row>
    <row r="416" spans="1:19" x14ac:dyDescent="0.35">
      <c r="A416">
        <v>428544</v>
      </c>
      <c r="B416" s="3" t="s">
        <v>181</v>
      </c>
      <c r="C416" s="4">
        <v>0.61542824074074076</v>
      </c>
      <c r="D416" t="s">
        <v>237</v>
      </c>
      <c r="E416" t="s">
        <v>15</v>
      </c>
      <c r="F416" s="5">
        <f>N416</f>
        <v>45804</v>
      </c>
      <c r="G416" s="6" t="str">
        <f>Q416</f>
        <v>Aeropress</v>
      </c>
      <c r="H416" s="6" t="str">
        <f>S416</f>
        <v>12 oz</v>
      </c>
      <c r="J416" t="str" cm="1">
        <f t="array" ref="J416:L416">_xlfn.TEXTSPLIT(B416,{"++","/"})</f>
        <v>2025</v>
      </c>
      <c r="K416" t="str">
        <v>5</v>
      </c>
      <c r="L416" t="str">
        <v>27</v>
      </c>
      <c r="M416" s="7">
        <f>DATE(J416,K416,L416)</f>
        <v>45804</v>
      </c>
      <c r="N416">
        <f>IF(M416=9999,"???",M416)</f>
        <v>45804</v>
      </c>
      <c r="P416" t="str">
        <f>SUBSTITUTE(SUBSTITUTE(SUBSTITUTE(D416,"©"," "), "☐", " "), "§", " ")</f>
        <v xml:space="preserve">  Aeropress</v>
      </c>
      <c r="Q416" t="str">
        <f>PROPER(TRIM(CLEAN(P416)))</f>
        <v>Aeropress</v>
      </c>
      <c r="S416" t="str">
        <f>SUBSTITUTE(E416,"ounce","oz")</f>
        <v>12 oz</v>
      </c>
    </row>
    <row r="417" spans="1:19" x14ac:dyDescent="0.35">
      <c r="A417">
        <v>428546</v>
      </c>
      <c r="B417" s="3" t="s">
        <v>181</v>
      </c>
      <c r="C417" s="4">
        <v>0.61721064814814808</v>
      </c>
      <c r="D417" t="s">
        <v>98</v>
      </c>
      <c r="E417" t="s">
        <v>15</v>
      </c>
      <c r="F417" s="5">
        <f>N417</f>
        <v>45804</v>
      </c>
      <c r="G417" s="6" t="str">
        <f>Q417</f>
        <v>Iced Tea</v>
      </c>
      <c r="H417" s="6" t="str">
        <f>S417</f>
        <v>12 oz</v>
      </c>
      <c r="J417" t="str" cm="1">
        <f t="array" ref="J417:L417">_xlfn.TEXTSPLIT(B417,{"++","/"})</f>
        <v>2025</v>
      </c>
      <c r="K417" t="str">
        <v>5</v>
      </c>
      <c r="L417" t="str">
        <v>27</v>
      </c>
      <c r="M417" s="7">
        <f>DATE(J417,K417,L417)</f>
        <v>45804</v>
      </c>
      <c r="N417">
        <f>IF(M417=9999,"???",M417)</f>
        <v>45804</v>
      </c>
      <c r="P417" t="str">
        <f>SUBSTITUTE(SUBSTITUTE(SUBSTITUTE(D417,"©"," "), "☐", " "), "§", " ")</f>
        <v>Iced tea</v>
      </c>
      <c r="Q417" t="str">
        <f>PROPER(TRIM(CLEAN(P417)))</f>
        <v>Iced Tea</v>
      </c>
      <c r="S417" t="str">
        <f>SUBSTITUTE(E417,"ounce","oz")</f>
        <v>12 oz</v>
      </c>
    </row>
    <row r="418" spans="1:19" x14ac:dyDescent="0.35">
      <c r="A418">
        <v>428548</v>
      </c>
      <c r="B418" s="3" t="s">
        <v>181</v>
      </c>
      <c r="C418" s="4">
        <v>0.61883101851851863</v>
      </c>
      <c r="D418" t="s">
        <v>238</v>
      </c>
      <c r="E418" t="s">
        <v>15</v>
      </c>
      <c r="F418" s="5">
        <f>N418</f>
        <v>45804</v>
      </c>
      <c r="G418" s="6" t="str">
        <f>Q418</f>
        <v>Café Cubano</v>
      </c>
      <c r="H418" s="6" t="str">
        <f>S418</f>
        <v>12 oz</v>
      </c>
      <c r="J418" t="str" cm="1">
        <f t="array" ref="J418:L418">_xlfn.TEXTSPLIT(B418,{"++","/"})</f>
        <v>2025</v>
      </c>
      <c r="K418" t="str">
        <v>5</v>
      </c>
      <c r="L418" t="str">
        <v>27</v>
      </c>
      <c r="M418" s="7">
        <f>DATE(J418,K418,L418)</f>
        <v>45804</v>
      </c>
      <c r="N418">
        <f>IF(M418=9999,"???",M418)</f>
        <v>45804</v>
      </c>
      <c r="P418" t="str">
        <f>SUBSTITUTE(SUBSTITUTE(SUBSTITUTE(D418,"©"," "), "☐", " "), "§", " ")</f>
        <v>Café Cubano</v>
      </c>
      <c r="Q418" t="str">
        <f>PROPER(TRIM(CLEAN(P418)))</f>
        <v>Café Cubano</v>
      </c>
      <c r="S418" t="str">
        <f>SUBSTITUTE(E418,"ounce","oz")</f>
        <v>12 oz</v>
      </c>
    </row>
    <row r="419" spans="1:19" x14ac:dyDescent="0.35">
      <c r="A419">
        <v>428550</v>
      </c>
      <c r="B419" s="3" t="s">
        <v>181</v>
      </c>
      <c r="C419" s="4">
        <v>0.62149305555555556</v>
      </c>
      <c r="D419" t="s">
        <v>200</v>
      </c>
      <c r="E419" t="s">
        <v>15</v>
      </c>
      <c r="F419" s="5">
        <f>N419</f>
        <v>45804</v>
      </c>
      <c r="G419" s="6" t="str">
        <f>Q419</f>
        <v>Café Latté</v>
      </c>
      <c r="H419" s="6" t="str">
        <f>S419</f>
        <v>12 oz</v>
      </c>
      <c r="J419" t="str" cm="1">
        <f t="array" ref="J419:L419">_xlfn.TEXTSPLIT(B419,{"++","/"})</f>
        <v>2025</v>
      </c>
      <c r="K419" t="str">
        <v>5</v>
      </c>
      <c r="L419" t="str">
        <v>27</v>
      </c>
      <c r="M419" s="7">
        <f>DATE(J419,K419,L419)</f>
        <v>45804</v>
      </c>
      <c r="N419">
        <f>IF(M419=9999,"???",M419)</f>
        <v>45804</v>
      </c>
      <c r="P419" t="str">
        <f>SUBSTITUTE(SUBSTITUTE(SUBSTITUTE(D419,"©"," "), "☐", " "), "§", " ")</f>
        <v>Café latté</v>
      </c>
      <c r="Q419" t="str">
        <f>PROPER(TRIM(CLEAN(P419)))</f>
        <v>Café Latté</v>
      </c>
      <c r="S419" t="str">
        <f>SUBSTITUTE(E419,"ounce","oz")</f>
        <v>12 oz</v>
      </c>
    </row>
    <row r="420" spans="1:19" x14ac:dyDescent="0.35">
      <c r="A420">
        <v>428552</v>
      </c>
      <c r="B420" s="3" t="s">
        <v>181</v>
      </c>
      <c r="C420" s="4">
        <v>0.62391203703703701</v>
      </c>
      <c r="D420" t="s">
        <v>239</v>
      </c>
      <c r="E420" t="s">
        <v>15</v>
      </c>
      <c r="F420" s="5">
        <f>N420</f>
        <v>45804</v>
      </c>
      <c r="G420" s="6" t="str">
        <f>Q420</f>
        <v>House Blend</v>
      </c>
      <c r="H420" s="6" t="str">
        <f>S420</f>
        <v>12 oz</v>
      </c>
      <c r="J420" t="str" cm="1">
        <f t="array" ref="J420:L420">_xlfn.TEXTSPLIT(B420,{"++","/"})</f>
        <v>2025</v>
      </c>
      <c r="K420" t="str">
        <v>5</v>
      </c>
      <c r="L420" t="str">
        <v>27</v>
      </c>
      <c r="M420" s="7">
        <f>DATE(J420,K420,L420)</f>
        <v>45804</v>
      </c>
      <c r="N420">
        <f>IF(M420=9999,"???",M420)</f>
        <v>45804</v>
      </c>
      <c r="P420" t="str">
        <f>SUBSTITUTE(SUBSTITUTE(SUBSTITUTE(D420,"©"," "), "☐", " "), "§", " ")</f>
        <v xml:space="preserve"> House blend</v>
      </c>
      <c r="Q420" t="str">
        <f>PROPER(TRIM(CLEAN(P420)))</f>
        <v>House Blend</v>
      </c>
      <c r="S420" t="str">
        <f>SUBSTITUTE(E420,"ounce","oz")</f>
        <v>12 oz</v>
      </c>
    </row>
    <row r="421" spans="1:19" x14ac:dyDescent="0.35">
      <c r="A421">
        <v>428553</v>
      </c>
      <c r="B421" s="3" t="s">
        <v>181</v>
      </c>
      <c r="C421" s="4">
        <v>0.62398148148148147</v>
      </c>
      <c r="D421" t="s">
        <v>64</v>
      </c>
      <c r="E421" t="s">
        <v>15</v>
      </c>
      <c r="F421" s="5">
        <f>N421</f>
        <v>45804</v>
      </c>
      <c r="G421" s="6" t="str">
        <f>Q421</f>
        <v>Iced Guillermo</v>
      </c>
      <c r="H421" s="6" t="str">
        <f>S421</f>
        <v>12 oz</v>
      </c>
      <c r="J421" t="str" cm="1">
        <f t="array" ref="J421:L421">_xlfn.TEXTSPLIT(B421,{"++","/"})</f>
        <v>2025</v>
      </c>
      <c r="K421" t="str">
        <v>5</v>
      </c>
      <c r="L421" t="str">
        <v>27</v>
      </c>
      <c r="M421" s="7">
        <f>DATE(J421,K421,L421)</f>
        <v>45804</v>
      </c>
      <c r="N421">
        <f>IF(M421=9999,"???",M421)</f>
        <v>45804</v>
      </c>
      <c r="P421" t="str">
        <f>SUBSTITUTE(SUBSTITUTE(SUBSTITUTE(D421,"©"," "), "☐", " "), "§", " ")</f>
        <v>Iced Guillermo</v>
      </c>
      <c r="Q421" t="str">
        <f>PROPER(TRIM(CLEAN(P421)))</f>
        <v>Iced Guillermo</v>
      </c>
      <c r="S421" t="str">
        <f>SUBSTITUTE(E421,"ounce","oz")</f>
        <v>12 oz</v>
      </c>
    </row>
    <row r="422" spans="1:19" x14ac:dyDescent="0.35">
      <c r="A422">
        <v>428555</v>
      </c>
      <c r="B422" s="3" t="s">
        <v>181</v>
      </c>
      <c r="C422" s="4">
        <v>0.62843749999999998</v>
      </c>
      <c r="D422" t="s">
        <v>84</v>
      </c>
      <c r="E422" t="s">
        <v>15</v>
      </c>
      <c r="F422" s="5">
        <f>N422</f>
        <v>45804</v>
      </c>
      <c r="G422" s="6" t="str">
        <f>Q422</f>
        <v>Pourover</v>
      </c>
      <c r="H422" s="6" t="str">
        <f>S422</f>
        <v>12 oz</v>
      </c>
      <c r="J422" t="str" cm="1">
        <f t="array" ref="J422:L422">_xlfn.TEXTSPLIT(B422,{"++","/"})</f>
        <v>2025</v>
      </c>
      <c r="K422" t="str">
        <v>5</v>
      </c>
      <c r="L422" t="str">
        <v>27</v>
      </c>
      <c r="M422" s="7">
        <f>DATE(J422,K422,L422)</f>
        <v>45804</v>
      </c>
      <c r="N422">
        <f>IF(M422=9999,"???",M422)</f>
        <v>45804</v>
      </c>
      <c r="P422" t="str">
        <f>SUBSTITUTE(SUBSTITUTE(SUBSTITUTE(D422,"©"," "), "☐", " "), "§", " ")</f>
        <v xml:space="preserve">  Pourover</v>
      </c>
      <c r="Q422" t="str">
        <f>PROPER(TRIM(CLEAN(P422)))</f>
        <v>Pourover</v>
      </c>
      <c r="S422" t="str">
        <f>SUBSTITUTE(E422,"ounce","oz")</f>
        <v>12 oz</v>
      </c>
    </row>
    <row r="423" spans="1:19" x14ac:dyDescent="0.35">
      <c r="A423">
        <v>428557</v>
      </c>
      <c r="B423" s="3" t="s">
        <v>181</v>
      </c>
      <c r="C423" s="4">
        <v>0.63123842592592583</v>
      </c>
      <c r="D423" t="s">
        <v>21</v>
      </c>
      <c r="E423" t="s">
        <v>15</v>
      </c>
      <c r="F423" s="5">
        <f>N423</f>
        <v>45804</v>
      </c>
      <c r="G423" s="6" t="str">
        <f>Q423</f>
        <v>Pourover</v>
      </c>
      <c r="H423" s="6" t="str">
        <f>S423</f>
        <v>12 oz</v>
      </c>
      <c r="J423" t="str" cm="1">
        <f t="array" ref="J423:L423">_xlfn.TEXTSPLIT(B423,{"++","/"})</f>
        <v>2025</v>
      </c>
      <c r="K423" t="str">
        <v>5</v>
      </c>
      <c r="L423" t="str">
        <v>27</v>
      </c>
      <c r="M423" s="7">
        <f>DATE(J423,K423,L423)</f>
        <v>45804</v>
      </c>
      <c r="N423">
        <f>IF(M423=9999,"???",M423)</f>
        <v>45804</v>
      </c>
      <c r="P423" t="str">
        <f>SUBSTITUTE(SUBSTITUTE(SUBSTITUTE(D423,"©"," "), "☐", " "), "§", " ")</f>
        <v>Pourover</v>
      </c>
      <c r="Q423" t="str">
        <f>PROPER(TRIM(CLEAN(P423)))</f>
        <v>Pourover</v>
      </c>
      <c r="S423" t="str">
        <f>SUBSTITUTE(E423,"ounce","oz")</f>
        <v>12 oz</v>
      </c>
    </row>
    <row r="424" spans="1:19" x14ac:dyDescent="0.35">
      <c r="A424">
        <v>428558</v>
      </c>
      <c r="B424" s="3" t="s">
        <v>181</v>
      </c>
      <c r="C424" s="4">
        <v>0.63197916666666676</v>
      </c>
      <c r="D424" t="s">
        <v>77</v>
      </c>
      <c r="E424" t="s">
        <v>13</v>
      </c>
      <c r="F424" s="5">
        <f>N424</f>
        <v>45804</v>
      </c>
      <c r="G424" s="6" t="str">
        <f>Q424</f>
        <v>Sticky Bun</v>
      </c>
      <c r="H424" s="6" t="str">
        <f>S424</f>
        <v/>
      </c>
      <c r="J424" t="str" cm="1">
        <f t="array" ref="J424:L424">_xlfn.TEXTSPLIT(B424,{"++","/"})</f>
        <v>2025</v>
      </c>
      <c r="K424" t="str">
        <v>5</v>
      </c>
      <c r="L424" t="str">
        <v>27</v>
      </c>
      <c r="M424" s="7">
        <f>DATE(J424,K424,L424)</f>
        <v>45804</v>
      </c>
      <c r="N424">
        <f>IF(M424=9999,"???",M424)</f>
        <v>45804</v>
      </c>
      <c r="P424" t="str">
        <f>SUBSTITUTE(SUBSTITUTE(SUBSTITUTE(D424,"©"," "), "☐", " "), "§", " ")</f>
        <v xml:space="preserve">   Sticky bun</v>
      </c>
      <c r="Q424" t="str">
        <f>PROPER(TRIM(CLEAN(P424)))</f>
        <v>Sticky Bun</v>
      </c>
      <c r="S424" t="str">
        <f>SUBSTITUTE(E424,"ounce","oz")</f>
        <v/>
      </c>
    </row>
    <row r="425" spans="1:19" x14ac:dyDescent="0.35">
      <c r="A425">
        <v>428559</v>
      </c>
      <c r="B425" s="3" t="s">
        <v>181</v>
      </c>
      <c r="C425" s="4">
        <v>0.63255787037037048</v>
      </c>
      <c r="D425" t="s">
        <v>240</v>
      </c>
      <c r="E425" t="s">
        <v>141</v>
      </c>
      <c r="F425" s="5">
        <f>N425</f>
        <v>45804</v>
      </c>
      <c r="G425" s="6" t="str">
        <f>Q425</f>
        <v>Espresso</v>
      </c>
      <c r="H425" s="6" t="str">
        <f>S425</f>
        <v>Espresso (1 oz)</v>
      </c>
      <c r="J425" t="str" cm="1">
        <f t="array" ref="J425:L425">_xlfn.TEXTSPLIT(B425,{"++","/"})</f>
        <v>2025</v>
      </c>
      <c r="K425" t="str">
        <v>5</v>
      </c>
      <c r="L425" t="str">
        <v>27</v>
      </c>
      <c r="M425" s="7">
        <f>DATE(J425,K425,L425)</f>
        <v>45804</v>
      </c>
      <c r="N425">
        <f>IF(M425=9999,"???",M425)</f>
        <v>45804</v>
      </c>
      <c r="P425" t="str">
        <f>SUBSTITUTE(SUBSTITUTE(SUBSTITUTE(D425,"©"," "), "☐", " "), "§", " ")</f>
        <v xml:space="preserve">   Espresso</v>
      </c>
      <c r="Q425" t="str">
        <f>PROPER(TRIM(CLEAN(P425)))</f>
        <v>Espresso</v>
      </c>
      <c r="S425" t="str">
        <f>SUBSTITUTE(E425,"ounce","oz")</f>
        <v>Espresso (1 oz)</v>
      </c>
    </row>
    <row r="426" spans="1:19" x14ac:dyDescent="0.35">
      <c r="A426">
        <v>428561</v>
      </c>
      <c r="B426" s="3" t="s">
        <v>181</v>
      </c>
      <c r="C426" s="4">
        <v>0.63938657407407407</v>
      </c>
      <c r="D426" t="s">
        <v>241</v>
      </c>
      <c r="E426" t="s">
        <v>15</v>
      </c>
      <c r="F426" s="5">
        <f>N426</f>
        <v>45804</v>
      </c>
      <c r="G426" s="6" t="str">
        <f>Q426</f>
        <v>Single-Origin</v>
      </c>
      <c r="H426" s="6" t="str">
        <f>S426</f>
        <v>12 oz</v>
      </c>
      <c r="J426" t="str" cm="1">
        <f t="array" ref="J426:L426">_xlfn.TEXTSPLIT(B426,{"++","/"})</f>
        <v>2025</v>
      </c>
      <c r="K426" t="str">
        <v>5</v>
      </c>
      <c r="L426" t="str">
        <v>27</v>
      </c>
      <c r="M426" s="7">
        <f>DATE(J426,K426,L426)</f>
        <v>45804</v>
      </c>
      <c r="N426">
        <f>IF(M426=9999,"???",M426)</f>
        <v>45804</v>
      </c>
      <c r="P426" t="str">
        <f>SUBSTITUTE(SUBSTITUTE(SUBSTITUTE(D426,"©"," "), "☐", " "), "§", " ")</f>
        <v xml:space="preserve"> Single-origin</v>
      </c>
      <c r="Q426" t="str">
        <f>PROPER(TRIM(CLEAN(P426)))</f>
        <v>Single-Origin</v>
      </c>
      <c r="S426" t="str">
        <f>SUBSTITUTE(E426,"ounce","oz")</f>
        <v>12 oz</v>
      </c>
    </row>
    <row r="427" spans="1:19" x14ac:dyDescent="0.35">
      <c r="A427">
        <v>428562</v>
      </c>
      <c r="B427" s="3" t="s">
        <v>181</v>
      </c>
      <c r="C427" s="4">
        <v>0.64461805555555562</v>
      </c>
      <c r="D427" t="s">
        <v>54</v>
      </c>
      <c r="E427" t="s">
        <v>13</v>
      </c>
      <c r="F427" s="5">
        <f>N427</f>
        <v>45804</v>
      </c>
      <c r="G427" s="6" t="str">
        <f>Q427</f>
        <v>Syrup</v>
      </c>
      <c r="H427" s="6" t="str">
        <f>S427</f>
        <v/>
      </c>
      <c r="J427" t="str" cm="1">
        <f t="array" ref="J427:L427">_xlfn.TEXTSPLIT(B427,{"++","/"})</f>
        <v>2025</v>
      </c>
      <c r="K427" t="str">
        <v>5</v>
      </c>
      <c r="L427" t="str">
        <v>27</v>
      </c>
      <c r="M427" s="7">
        <f>DATE(J427,K427,L427)</f>
        <v>45804</v>
      </c>
      <c r="N427">
        <f>IF(M427=9999,"???",M427)</f>
        <v>45804</v>
      </c>
      <c r="P427" t="str">
        <f>SUBSTITUTE(SUBSTITUTE(SUBSTITUTE(D427,"©"," "), "☐", " "), "§", " ")</f>
        <v>Syrup</v>
      </c>
      <c r="Q427" t="str">
        <f>PROPER(TRIM(CLEAN(P427)))</f>
        <v>Syrup</v>
      </c>
      <c r="S427" t="str">
        <f>SUBSTITUTE(E427,"ounce","oz")</f>
        <v/>
      </c>
    </row>
    <row r="428" spans="1:19" x14ac:dyDescent="0.35">
      <c r="A428">
        <v>428564</v>
      </c>
      <c r="B428" s="3" t="s">
        <v>181</v>
      </c>
      <c r="C428" s="4">
        <v>0.65296296296296297</v>
      </c>
      <c r="D428" t="s">
        <v>52</v>
      </c>
      <c r="E428" t="s">
        <v>15</v>
      </c>
      <c r="F428" s="5">
        <f>N428</f>
        <v>45804</v>
      </c>
      <c r="G428" s="6" t="str">
        <f>Q428</f>
        <v>Frappé</v>
      </c>
      <c r="H428" s="6" t="str">
        <f>S428</f>
        <v>12 oz</v>
      </c>
      <c r="J428" t="str" cm="1">
        <f t="array" ref="J428:L428">_xlfn.TEXTSPLIT(B428,{"++","/"})</f>
        <v>2025</v>
      </c>
      <c r="K428" t="str">
        <v>5</v>
      </c>
      <c r="L428" t="str">
        <v>27</v>
      </c>
      <c r="M428" s="7">
        <f>DATE(J428,K428,L428)</f>
        <v>45804</v>
      </c>
      <c r="N428">
        <f>IF(M428=9999,"???",M428)</f>
        <v>45804</v>
      </c>
      <c r="P428" t="str">
        <f>SUBSTITUTE(SUBSTITUTE(SUBSTITUTE(D428,"©"," "), "☐", " "), "§", " ")</f>
        <v>Frappé</v>
      </c>
      <c r="Q428" t="str">
        <f>PROPER(TRIM(CLEAN(P428)))</f>
        <v>Frappé</v>
      </c>
      <c r="S428" t="str">
        <f>SUBSTITUTE(E428,"ounce","oz")</f>
        <v>12 oz</v>
      </c>
    </row>
    <row r="429" spans="1:19" x14ac:dyDescent="0.35">
      <c r="A429">
        <v>428566</v>
      </c>
      <c r="B429" s="3" t="s">
        <v>181</v>
      </c>
      <c r="C429" s="4">
        <v>0.66401620370370362</v>
      </c>
      <c r="D429" t="s">
        <v>98</v>
      </c>
      <c r="E429" t="s">
        <v>15</v>
      </c>
      <c r="F429" s="5">
        <f>N429</f>
        <v>45804</v>
      </c>
      <c r="G429" s="6" t="str">
        <f>Q429</f>
        <v>Iced Tea</v>
      </c>
      <c r="H429" s="6" t="str">
        <f>S429</f>
        <v>12 oz</v>
      </c>
      <c r="J429" t="str" cm="1">
        <f t="array" ref="J429:L429">_xlfn.TEXTSPLIT(B429,{"++","/"})</f>
        <v>2025</v>
      </c>
      <c r="K429" t="str">
        <v>5</v>
      </c>
      <c r="L429" t="str">
        <v>27</v>
      </c>
      <c r="M429" s="7">
        <f>DATE(J429,K429,L429)</f>
        <v>45804</v>
      </c>
      <c r="N429">
        <f>IF(M429=9999,"???",M429)</f>
        <v>45804</v>
      </c>
      <c r="P429" t="str">
        <f>SUBSTITUTE(SUBSTITUTE(SUBSTITUTE(D429,"©"," "), "☐", " "), "§", " ")</f>
        <v>Iced tea</v>
      </c>
      <c r="Q429" t="str">
        <f>PROPER(TRIM(CLEAN(P429)))</f>
        <v>Iced Tea</v>
      </c>
      <c r="S429" t="str">
        <f>SUBSTITUTE(E429,"ounce","oz")</f>
        <v>12 oz</v>
      </c>
    </row>
    <row r="430" spans="1:19" x14ac:dyDescent="0.35">
      <c r="A430">
        <v>428568</v>
      </c>
      <c r="B430" s="3" t="s">
        <v>181</v>
      </c>
      <c r="C430" s="4">
        <v>0.67606481481481473</v>
      </c>
      <c r="D430" t="s">
        <v>36</v>
      </c>
      <c r="E430" t="s">
        <v>29</v>
      </c>
      <c r="F430" s="5">
        <f>N430</f>
        <v>45804</v>
      </c>
      <c r="G430" s="6" t="str">
        <f>Q430</f>
        <v>Frappé</v>
      </c>
      <c r="H430" s="6" t="str">
        <f>S430</f>
        <v>12 oz</v>
      </c>
      <c r="J430" t="str" cm="1">
        <f t="array" ref="J430:L430">_xlfn.TEXTSPLIT(B430,{"++","/"})</f>
        <v>2025</v>
      </c>
      <c r="K430" t="str">
        <v>5</v>
      </c>
      <c r="L430" t="str">
        <v>27</v>
      </c>
      <c r="M430" s="7">
        <f>DATE(J430,K430,L430)</f>
        <v>45804</v>
      </c>
      <c r="N430">
        <f>IF(M430=9999,"???",M430)</f>
        <v>45804</v>
      </c>
      <c r="P430" t="str">
        <f>SUBSTITUTE(SUBSTITUTE(SUBSTITUTE(D430,"©"," "), "☐", " "), "§", " ")</f>
        <v xml:space="preserve"> Frappé</v>
      </c>
      <c r="Q430" t="str">
        <f>PROPER(TRIM(CLEAN(P430)))</f>
        <v>Frappé</v>
      </c>
      <c r="S430" t="str">
        <f>SUBSTITUTE(E430,"ounce","oz")</f>
        <v>12 oz</v>
      </c>
    </row>
    <row r="431" spans="1:19" x14ac:dyDescent="0.35">
      <c r="A431">
        <v>428569</v>
      </c>
      <c r="B431" s="3" t="s">
        <v>181</v>
      </c>
      <c r="C431" s="4">
        <v>0.68106481481481485</v>
      </c>
      <c r="D431" t="s">
        <v>54</v>
      </c>
      <c r="E431" t="s">
        <v>13</v>
      </c>
      <c r="F431" s="5">
        <f>N431</f>
        <v>45804</v>
      </c>
      <c r="G431" s="6" t="str">
        <f>Q431</f>
        <v>Syrup</v>
      </c>
      <c r="H431" s="6" t="str">
        <f>S431</f>
        <v/>
      </c>
      <c r="J431" t="str" cm="1">
        <f t="array" ref="J431:L431">_xlfn.TEXTSPLIT(B431,{"++","/"})</f>
        <v>2025</v>
      </c>
      <c r="K431" t="str">
        <v>5</v>
      </c>
      <c r="L431" t="str">
        <v>27</v>
      </c>
      <c r="M431" s="7">
        <f>DATE(J431,K431,L431)</f>
        <v>45804</v>
      </c>
      <c r="N431">
        <f>IF(M431=9999,"???",M431)</f>
        <v>45804</v>
      </c>
      <c r="P431" t="str">
        <f>SUBSTITUTE(SUBSTITUTE(SUBSTITUTE(D431,"©"," "), "☐", " "), "§", " ")</f>
        <v>Syrup</v>
      </c>
      <c r="Q431" t="str">
        <f>PROPER(TRIM(CLEAN(P431)))</f>
        <v>Syrup</v>
      </c>
      <c r="S431" t="str">
        <f>SUBSTITUTE(E431,"ounce","oz")</f>
        <v/>
      </c>
    </row>
    <row r="432" spans="1:19" x14ac:dyDescent="0.35">
      <c r="A432">
        <v>428570</v>
      </c>
      <c r="B432" s="3" t="s">
        <v>181</v>
      </c>
      <c r="C432" s="4">
        <v>0.69648148148148148</v>
      </c>
      <c r="D432" t="s">
        <v>157</v>
      </c>
      <c r="E432" t="s">
        <v>13</v>
      </c>
      <c r="F432" s="5">
        <f>N432</f>
        <v>45804</v>
      </c>
      <c r="G432" s="6" t="str">
        <f>Q432</f>
        <v>Syrup</v>
      </c>
      <c r="H432" s="6" t="str">
        <f>S432</f>
        <v/>
      </c>
      <c r="J432" t="str" cm="1">
        <f t="array" ref="J432:L432">_xlfn.TEXTSPLIT(B432,{"++","/"})</f>
        <v>2025</v>
      </c>
      <c r="K432" t="str">
        <v>5</v>
      </c>
      <c r="L432" t="str">
        <v>27</v>
      </c>
      <c r="M432" s="7">
        <f>DATE(J432,K432,L432)</f>
        <v>45804</v>
      </c>
      <c r="N432">
        <f>IF(M432=9999,"???",M432)</f>
        <v>45804</v>
      </c>
      <c r="P432" t="str">
        <f>SUBSTITUTE(SUBSTITUTE(SUBSTITUTE(D432,"©"," "), "☐", " "), "§", " ")</f>
        <v xml:space="preserve"> Syrup</v>
      </c>
      <c r="Q432" t="str">
        <f>PROPER(TRIM(CLEAN(P432)))</f>
        <v>Syrup</v>
      </c>
      <c r="S432" t="str">
        <f>SUBSTITUTE(E432,"ounce","oz")</f>
        <v/>
      </c>
    </row>
    <row r="433" spans="1:19" x14ac:dyDescent="0.35">
      <c r="A433">
        <v>428571</v>
      </c>
      <c r="B433" s="3" t="s">
        <v>181</v>
      </c>
      <c r="C433" s="4">
        <v>0.69832175925925921</v>
      </c>
      <c r="D433" t="s">
        <v>52</v>
      </c>
      <c r="E433" t="s">
        <v>15</v>
      </c>
      <c r="F433" s="5">
        <f>N433</f>
        <v>45804</v>
      </c>
      <c r="G433" s="6" t="str">
        <f>Q433</f>
        <v>Frappé</v>
      </c>
      <c r="H433" s="6" t="str">
        <f>S433</f>
        <v>12 oz</v>
      </c>
      <c r="J433" t="str" cm="1">
        <f t="array" ref="J433:L433">_xlfn.TEXTSPLIT(B433,{"++","/"})</f>
        <v>2025</v>
      </c>
      <c r="K433" t="str">
        <v>5</v>
      </c>
      <c r="L433" t="str">
        <v>27</v>
      </c>
      <c r="M433" s="7">
        <f>DATE(J433,K433,L433)</f>
        <v>45804</v>
      </c>
      <c r="N433">
        <f>IF(M433=9999,"???",M433)</f>
        <v>45804</v>
      </c>
      <c r="P433" t="str">
        <f>SUBSTITUTE(SUBSTITUTE(SUBSTITUTE(D433,"©"," "), "☐", " "), "§", " ")</f>
        <v>Frappé</v>
      </c>
      <c r="Q433" t="str">
        <f>PROPER(TRIM(CLEAN(P433)))</f>
        <v>Frappé</v>
      </c>
      <c r="S433" t="str">
        <f>SUBSTITUTE(E433,"ounce","oz")</f>
        <v>12 oz</v>
      </c>
    </row>
    <row r="434" spans="1:19" x14ac:dyDescent="0.35">
      <c r="A434">
        <v>428573</v>
      </c>
      <c r="B434" s="3" t="s">
        <v>181</v>
      </c>
      <c r="C434" s="4">
        <v>0.70962962962962961</v>
      </c>
      <c r="D434" t="s">
        <v>242</v>
      </c>
      <c r="E434" t="s">
        <v>13</v>
      </c>
      <c r="F434" s="5">
        <f>N434</f>
        <v>45804</v>
      </c>
      <c r="G434" s="6" t="str">
        <f>Q434</f>
        <v>Cinnamon Roll</v>
      </c>
      <c r="H434" s="6" t="str">
        <f>S434</f>
        <v/>
      </c>
      <c r="J434" t="str" cm="1">
        <f t="array" ref="J434:L434">_xlfn.TEXTSPLIT(B434,{"++","/"})</f>
        <v>2025</v>
      </c>
      <c r="K434" t="str">
        <v>5</v>
      </c>
      <c r="L434" t="str">
        <v>27</v>
      </c>
      <c r="M434" s="7">
        <f>DATE(J434,K434,L434)</f>
        <v>45804</v>
      </c>
      <c r="N434">
        <f>IF(M434=9999,"???",M434)</f>
        <v>45804</v>
      </c>
      <c r="P434" t="str">
        <f>SUBSTITUTE(SUBSTITUTE(SUBSTITUTE(D434,"©"," "), "☐", " "), "§", " ")</f>
        <v xml:space="preserve">Cinnamon roll </v>
      </c>
      <c r="Q434" t="str">
        <f>PROPER(TRIM(CLEAN(P434)))</f>
        <v>Cinnamon Roll</v>
      </c>
      <c r="S434" t="str">
        <f>SUBSTITUTE(E434,"ounce","oz")</f>
        <v/>
      </c>
    </row>
    <row r="435" spans="1:19" x14ac:dyDescent="0.35">
      <c r="A435">
        <v>428574</v>
      </c>
      <c r="B435" s="3" t="s">
        <v>181</v>
      </c>
      <c r="C435" s="4">
        <v>0.71459490740740739</v>
      </c>
      <c r="D435" t="s">
        <v>243</v>
      </c>
      <c r="E435" t="s">
        <v>15</v>
      </c>
      <c r="F435" s="5">
        <f>N435</f>
        <v>45804</v>
      </c>
      <c r="G435" s="6" t="str">
        <f>Q435</f>
        <v>French Press</v>
      </c>
      <c r="H435" s="6" t="str">
        <f>S435</f>
        <v>12 oz</v>
      </c>
      <c r="J435" t="str" cm="1">
        <f t="array" ref="J435:L435">_xlfn.TEXTSPLIT(B435,{"++","/"})</f>
        <v>2025</v>
      </c>
      <c r="K435" t="str">
        <v>5</v>
      </c>
      <c r="L435" t="str">
        <v>27</v>
      </c>
      <c r="M435" s="7">
        <f>DATE(J435,K435,L435)</f>
        <v>45804</v>
      </c>
      <c r="N435">
        <f>IF(M435=9999,"???",M435)</f>
        <v>45804</v>
      </c>
      <c r="P435" t="str">
        <f>SUBSTITUTE(SUBSTITUTE(SUBSTITUTE(D435,"©"," "), "☐", " "), "§", " ")</f>
        <v xml:space="preserve">  French press</v>
      </c>
      <c r="Q435" t="str">
        <f>PROPER(TRIM(CLEAN(P435)))</f>
        <v>French Press</v>
      </c>
      <c r="S435" t="str">
        <f>SUBSTITUTE(E435,"ounce","oz")</f>
        <v>12 oz</v>
      </c>
    </row>
    <row r="436" spans="1:19" x14ac:dyDescent="0.35">
      <c r="A436">
        <v>428575</v>
      </c>
      <c r="B436" s="3" t="s">
        <v>181</v>
      </c>
      <c r="C436" s="4">
        <v>0.71520833333333322</v>
      </c>
      <c r="D436" t="s">
        <v>59</v>
      </c>
      <c r="E436" t="s">
        <v>15</v>
      </c>
      <c r="F436" s="5">
        <f>N436</f>
        <v>45804</v>
      </c>
      <c r="G436" s="6" t="str">
        <f>Q436</f>
        <v>Pourover</v>
      </c>
      <c r="H436" s="6" t="str">
        <f>S436</f>
        <v>12 oz</v>
      </c>
      <c r="J436" t="str" cm="1">
        <f t="array" ref="J436:L436">_xlfn.TEXTSPLIT(B436,{"++","/"})</f>
        <v>2025</v>
      </c>
      <c r="K436" t="str">
        <v>5</v>
      </c>
      <c r="L436" t="str">
        <v>27</v>
      </c>
      <c r="M436" s="7">
        <f>DATE(J436,K436,L436)</f>
        <v>45804</v>
      </c>
      <c r="N436">
        <f>IF(M436=9999,"???",M436)</f>
        <v>45804</v>
      </c>
      <c r="P436" t="str">
        <f>SUBSTITUTE(SUBSTITUTE(SUBSTITUTE(D436,"©"," "), "☐", " "), "§", " ")</f>
        <v xml:space="preserve"> Pourover</v>
      </c>
      <c r="Q436" t="str">
        <f>PROPER(TRIM(CLEAN(P436)))</f>
        <v>Pourover</v>
      </c>
      <c r="S436" t="str">
        <f>SUBSTITUTE(E436,"ounce","oz")</f>
        <v>12 oz</v>
      </c>
    </row>
    <row r="437" spans="1:19" x14ac:dyDescent="0.35">
      <c r="A437">
        <v>428577</v>
      </c>
      <c r="B437" s="3" t="s">
        <v>181</v>
      </c>
      <c r="C437" s="4">
        <v>0.71950231481481475</v>
      </c>
      <c r="D437" t="s">
        <v>200</v>
      </c>
      <c r="E437" t="s">
        <v>15</v>
      </c>
      <c r="F437" s="5">
        <f>N437</f>
        <v>45804</v>
      </c>
      <c r="G437" s="6" t="str">
        <f>Q437</f>
        <v>Café Latté</v>
      </c>
      <c r="H437" s="6" t="str">
        <f>S437</f>
        <v>12 oz</v>
      </c>
      <c r="J437" t="str" cm="1">
        <f t="array" ref="J437:L437">_xlfn.TEXTSPLIT(B437,{"++","/"})</f>
        <v>2025</v>
      </c>
      <c r="K437" t="str">
        <v>5</v>
      </c>
      <c r="L437" t="str">
        <v>27</v>
      </c>
      <c r="M437" s="7">
        <f>DATE(J437,K437,L437)</f>
        <v>45804</v>
      </c>
      <c r="N437">
        <f>IF(M437=9999,"???",M437)</f>
        <v>45804</v>
      </c>
      <c r="P437" t="str">
        <f>SUBSTITUTE(SUBSTITUTE(SUBSTITUTE(D437,"©"," "), "☐", " "), "§", " ")</f>
        <v>Café latté</v>
      </c>
      <c r="Q437" t="str">
        <f>PROPER(TRIM(CLEAN(P437)))</f>
        <v>Café Latté</v>
      </c>
      <c r="S437" t="str">
        <f>SUBSTITUTE(E437,"ounce","oz")</f>
        <v>12 oz</v>
      </c>
    </row>
    <row r="438" spans="1:19" x14ac:dyDescent="0.35">
      <c r="A438">
        <v>428579</v>
      </c>
      <c r="B438" s="3" t="s">
        <v>181</v>
      </c>
      <c r="C438" s="4">
        <v>0.73356481481481484</v>
      </c>
      <c r="D438" t="s">
        <v>244</v>
      </c>
      <c r="E438" t="s">
        <v>13</v>
      </c>
      <c r="F438" s="5">
        <f>N438</f>
        <v>45804</v>
      </c>
      <c r="G438" s="6" t="str">
        <f>Q438</f>
        <v>Cinnamon Roll</v>
      </c>
      <c r="H438" s="6" t="str">
        <f>S438</f>
        <v/>
      </c>
      <c r="J438" t="str" cm="1">
        <f t="array" ref="J438:L438">_xlfn.TEXTSPLIT(B438,{"++","/"})</f>
        <v>2025</v>
      </c>
      <c r="K438" t="str">
        <v>5</v>
      </c>
      <c r="L438" t="str">
        <v>27</v>
      </c>
      <c r="M438" s="7">
        <f>DATE(J438,K438,L438)</f>
        <v>45804</v>
      </c>
      <c r="N438">
        <f>IF(M438=9999,"???",M438)</f>
        <v>45804</v>
      </c>
      <c r="P438" t="str">
        <f>SUBSTITUTE(SUBSTITUTE(SUBSTITUTE(D438,"©"," "), "☐", " "), "§", " ")</f>
        <v xml:space="preserve"> Cinnamon roll </v>
      </c>
      <c r="Q438" t="str">
        <f>PROPER(TRIM(CLEAN(P438)))</f>
        <v>Cinnamon Roll</v>
      </c>
      <c r="S438" t="str">
        <f>SUBSTITUTE(E438,"ounce","oz")</f>
        <v/>
      </c>
    </row>
    <row r="439" spans="1:19" x14ac:dyDescent="0.35">
      <c r="A439">
        <v>428580</v>
      </c>
      <c r="B439" s="3" t="s">
        <v>181</v>
      </c>
      <c r="C439" s="4">
        <v>0.73567129629629635</v>
      </c>
      <c r="D439" t="s">
        <v>245</v>
      </c>
      <c r="E439" t="s">
        <v>13</v>
      </c>
      <c r="F439" s="5">
        <f>N439</f>
        <v>45804</v>
      </c>
      <c r="G439" s="6" t="str">
        <f>Q439</f>
        <v>Reusable Travel Mug</v>
      </c>
      <c r="H439" s="6" t="str">
        <f>S439</f>
        <v/>
      </c>
      <c r="J439" t="str" cm="1">
        <f t="array" ref="J439:L439">_xlfn.TEXTSPLIT(B439,{"++","/"})</f>
        <v>2025</v>
      </c>
      <c r="K439" t="str">
        <v>5</v>
      </c>
      <c r="L439" t="str">
        <v>27</v>
      </c>
      <c r="M439" s="7">
        <f>DATE(J439,K439,L439)</f>
        <v>45804</v>
      </c>
      <c r="N439">
        <f>IF(M439=9999,"???",M439)</f>
        <v>45804</v>
      </c>
      <c r="P439" t="str">
        <f>SUBSTITUTE(SUBSTITUTE(SUBSTITUTE(D439,"©"," "), "☐", " "), "§", " ")</f>
        <v xml:space="preserve"> Reusable travel mug</v>
      </c>
      <c r="Q439" t="str">
        <f>PROPER(TRIM(CLEAN(P439)))</f>
        <v>Reusable Travel Mug</v>
      </c>
      <c r="S439" t="str">
        <f>SUBSTITUTE(E439,"ounce","oz")</f>
        <v/>
      </c>
    </row>
    <row r="440" spans="1:19" x14ac:dyDescent="0.35">
      <c r="A440">
        <v>428582</v>
      </c>
      <c r="B440" s="3" t="s">
        <v>181</v>
      </c>
      <c r="C440" s="4">
        <v>0.74908564814814804</v>
      </c>
      <c r="D440" t="s">
        <v>68</v>
      </c>
      <c r="E440" t="s">
        <v>15</v>
      </c>
      <c r="F440" s="5">
        <f>N440</f>
        <v>45804</v>
      </c>
      <c r="G440" s="6" t="str">
        <f>Q440</f>
        <v>Café Latté</v>
      </c>
      <c r="H440" s="6" t="str">
        <f>S440</f>
        <v>12 oz</v>
      </c>
      <c r="J440" t="str" cm="1">
        <f t="array" ref="J440:L440">_xlfn.TEXTSPLIT(B440,{"++","/"})</f>
        <v>2025</v>
      </c>
      <c r="K440" t="str">
        <v>5</v>
      </c>
      <c r="L440" t="str">
        <v>27</v>
      </c>
      <c r="M440" s="7">
        <f>DATE(J440,K440,L440)</f>
        <v>45804</v>
      </c>
      <c r="N440">
        <f>IF(M440=9999,"???",M440)</f>
        <v>45804</v>
      </c>
      <c r="P440" t="str">
        <f>SUBSTITUTE(SUBSTITUTE(SUBSTITUTE(D440,"©"," "), "☐", " "), "§", " ")</f>
        <v>Café latté</v>
      </c>
      <c r="Q440" t="str">
        <f>PROPER(TRIM(CLEAN(P440)))</f>
        <v>Café Latté</v>
      </c>
      <c r="S440" t="str">
        <f>SUBSTITUTE(E440,"ounce","oz")</f>
        <v>12 oz</v>
      </c>
    </row>
    <row r="441" spans="1:19" x14ac:dyDescent="0.35">
      <c r="A441">
        <v>428583</v>
      </c>
      <c r="B441" s="3" t="s">
        <v>181</v>
      </c>
      <c r="C441" s="4">
        <v>0.75078703703703709</v>
      </c>
      <c r="D441" t="s">
        <v>246</v>
      </c>
      <c r="E441" t="s">
        <v>15</v>
      </c>
      <c r="F441" s="5">
        <f>N441</f>
        <v>45804</v>
      </c>
      <c r="G441" s="6" t="str">
        <f>Q441</f>
        <v>Iced Tea</v>
      </c>
      <c r="H441" s="6" t="str">
        <f>S441</f>
        <v>12 oz</v>
      </c>
      <c r="J441" t="str" cm="1">
        <f t="array" ref="J441:L441">_xlfn.TEXTSPLIT(B441,{"++","/"})</f>
        <v>2025</v>
      </c>
      <c r="K441" t="str">
        <v>5</v>
      </c>
      <c r="L441" t="str">
        <v>27</v>
      </c>
      <c r="M441" s="7">
        <f>DATE(J441,K441,L441)</f>
        <v>45804</v>
      </c>
      <c r="N441">
        <f>IF(M441=9999,"???",M441)</f>
        <v>45804</v>
      </c>
      <c r="P441" t="str">
        <f>SUBSTITUTE(SUBSTITUTE(SUBSTITUTE(D441,"©"," "), "☐", " "), "§", " ")</f>
        <v xml:space="preserve"> Iced tea</v>
      </c>
      <c r="Q441" t="str">
        <f>PROPER(TRIM(CLEAN(P441)))</f>
        <v>Iced Tea</v>
      </c>
      <c r="S441" t="str">
        <f>SUBSTITUTE(E441,"ounce","oz")</f>
        <v>12 oz</v>
      </c>
    </row>
    <row r="442" spans="1:19" x14ac:dyDescent="0.35">
      <c r="A442">
        <v>428585</v>
      </c>
      <c r="B442" s="3" t="s">
        <v>181</v>
      </c>
      <c r="C442" s="4">
        <v>0.78690972222222233</v>
      </c>
      <c r="D442" t="s">
        <v>68</v>
      </c>
      <c r="E442" t="s">
        <v>15</v>
      </c>
      <c r="F442" s="5">
        <f>N442</f>
        <v>45804</v>
      </c>
      <c r="G442" s="6" t="str">
        <f>Q442</f>
        <v>Café Latté</v>
      </c>
      <c r="H442" s="6" t="str">
        <f>S442</f>
        <v>12 oz</v>
      </c>
      <c r="J442" t="str" cm="1">
        <f t="array" ref="J442:L442">_xlfn.TEXTSPLIT(B442,{"++","/"})</f>
        <v>2025</v>
      </c>
      <c r="K442" t="str">
        <v>5</v>
      </c>
      <c r="L442" t="str">
        <v>27</v>
      </c>
      <c r="M442" s="7">
        <f>DATE(J442,K442,L442)</f>
        <v>45804</v>
      </c>
      <c r="N442">
        <f>IF(M442=9999,"???",M442)</f>
        <v>45804</v>
      </c>
      <c r="P442" t="str">
        <f>SUBSTITUTE(SUBSTITUTE(SUBSTITUTE(D442,"©"," "), "☐", " "), "§", " ")</f>
        <v>Café latté</v>
      </c>
      <c r="Q442" t="str">
        <f>PROPER(TRIM(CLEAN(P442)))</f>
        <v>Café Latté</v>
      </c>
      <c r="S442" t="str">
        <f>SUBSTITUTE(E442,"ounce","oz")</f>
        <v>12 oz</v>
      </c>
    </row>
    <row r="443" spans="1:19" x14ac:dyDescent="0.35">
      <c r="A443">
        <v>428585</v>
      </c>
      <c r="B443" s="3" t="s">
        <v>181</v>
      </c>
      <c r="C443" s="4">
        <v>0.78690972222222233</v>
      </c>
      <c r="D443" t="s">
        <v>18</v>
      </c>
      <c r="E443" t="s">
        <v>15</v>
      </c>
      <c r="F443" s="5">
        <f>N443</f>
        <v>45804</v>
      </c>
      <c r="G443" s="6" t="str">
        <f>Q443</f>
        <v>French Press</v>
      </c>
      <c r="H443" s="6" t="str">
        <f>S443</f>
        <v>12 oz</v>
      </c>
      <c r="J443" t="str" cm="1">
        <f t="array" ref="J443:L443">_xlfn.TEXTSPLIT(B443,{"++","/"})</f>
        <v>2025</v>
      </c>
      <c r="K443" t="str">
        <v>5</v>
      </c>
      <c r="L443" t="str">
        <v>27</v>
      </c>
      <c r="M443" s="7">
        <f>DATE(J443,K443,L443)</f>
        <v>45804</v>
      </c>
      <c r="N443">
        <f>IF(M443=9999,"???",M443)</f>
        <v>45804</v>
      </c>
      <c r="P443" t="str">
        <f>SUBSTITUTE(SUBSTITUTE(SUBSTITUTE(D443,"©"," "), "☐", " "), "§", " ")</f>
        <v>French press</v>
      </c>
      <c r="Q443" t="str">
        <f>PROPER(TRIM(CLEAN(P443)))</f>
        <v>French Press</v>
      </c>
      <c r="S443" t="str">
        <f>SUBSTITUTE(E443,"ounce","oz")</f>
        <v>12 oz</v>
      </c>
    </row>
    <row r="444" spans="1:19" x14ac:dyDescent="0.35">
      <c r="A444">
        <v>428586</v>
      </c>
      <c r="B444" s="3" t="s">
        <v>181</v>
      </c>
      <c r="C444" s="4">
        <v>0.78934027777777782</v>
      </c>
      <c r="D444" t="s">
        <v>247</v>
      </c>
      <c r="E444" t="s">
        <v>13</v>
      </c>
      <c r="F444" s="5">
        <f>N444</f>
        <v>45804</v>
      </c>
      <c r="G444" s="6" t="str">
        <f>Q444</f>
        <v>Extra Shot</v>
      </c>
      <c r="H444" s="6" t="str">
        <f>S444</f>
        <v/>
      </c>
      <c r="J444" t="str" cm="1">
        <f t="array" ref="J444:L444">_xlfn.TEXTSPLIT(B444,{"++","/"})</f>
        <v>2025</v>
      </c>
      <c r="K444" t="str">
        <v>5</v>
      </c>
      <c r="L444" t="str">
        <v>27</v>
      </c>
      <c r="M444" s="7">
        <f>DATE(J444,K444,L444)</f>
        <v>45804</v>
      </c>
      <c r="N444">
        <f>IF(M444=9999,"???",M444)</f>
        <v>45804</v>
      </c>
      <c r="P444" t="str">
        <f>SUBSTITUTE(SUBSTITUTE(SUBSTITUTE(D444,"©"," "), "☐", " "), "§", " ")</f>
        <v xml:space="preserve">   Extra shot</v>
      </c>
      <c r="Q444" t="str">
        <f>PROPER(TRIM(CLEAN(P444)))</f>
        <v>Extra Shot</v>
      </c>
      <c r="S444" t="str">
        <f>SUBSTITUTE(E444,"ounce","oz")</f>
        <v/>
      </c>
    </row>
    <row r="445" spans="1:19" x14ac:dyDescent="0.35">
      <c r="A445">
        <v>428587</v>
      </c>
      <c r="B445" s="3" t="s">
        <v>181</v>
      </c>
      <c r="C445" s="4">
        <v>0.78957175925925926</v>
      </c>
      <c r="D445" t="s">
        <v>38</v>
      </c>
      <c r="E445" t="s">
        <v>15</v>
      </c>
      <c r="F445" s="5">
        <f>N445</f>
        <v>45804</v>
      </c>
      <c r="G445" s="6" t="str">
        <f>Q445</f>
        <v>French Press</v>
      </c>
      <c r="H445" s="6" t="str">
        <f>S445</f>
        <v>12 oz</v>
      </c>
      <c r="J445" t="str" cm="1">
        <f t="array" ref="J445:L445">_xlfn.TEXTSPLIT(B445,{"++","/"})</f>
        <v>2025</v>
      </c>
      <c r="K445" t="str">
        <v>5</v>
      </c>
      <c r="L445" t="str">
        <v>27</v>
      </c>
      <c r="M445" s="7">
        <f>DATE(J445,K445,L445)</f>
        <v>45804</v>
      </c>
      <c r="N445">
        <f>IF(M445=9999,"???",M445)</f>
        <v>45804</v>
      </c>
      <c r="P445" t="str">
        <f>SUBSTITUTE(SUBSTITUTE(SUBSTITUTE(D445,"©"," "), "☐", " "), "§", " ")</f>
        <v xml:space="preserve"> French press</v>
      </c>
      <c r="Q445" t="str">
        <f>PROPER(TRIM(CLEAN(P445)))</f>
        <v>French Press</v>
      </c>
      <c r="S445" t="str">
        <f>SUBSTITUTE(E445,"ounce","oz")</f>
        <v>12 oz</v>
      </c>
    </row>
    <row r="446" spans="1:19" x14ac:dyDescent="0.35">
      <c r="A446">
        <v>428589</v>
      </c>
      <c r="B446" s="3" t="s">
        <v>181</v>
      </c>
      <c r="C446" s="4">
        <v>0.79478009259259252</v>
      </c>
      <c r="D446" t="s">
        <v>248</v>
      </c>
      <c r="E446" t="s">
        <v>15</v>
      </c>
      <c r="F446" s="5">
        <f>N446</f>
        <v>45804</v>
      </c>
      <c r="G446" s="6" t="str">
        <f>Q446</f>
        <v>Café Latté</v>
      </c>
      <c r="H446" s="6" t="str">
        <f>S446</f>
        <v>12 oz</v>
      </c>
      <c r="J446" t="str" cm="1">
        <f t="array" ref="J446:L446">_xlfn.TEXTSPLIT(B446,{"++","/"})</f>
        <v>2025</v>
      </c>
      <c r="K446" t="str">
        <v>5</v>
      </c>
      <c r="L446" t="str">
        <v>27</v>
      </c>
      <c r="M446" s="7">
        <f>DATE(J446,K446,L446)</f>
        <v>45804</v>
      </c>
      <c r="N446">
        <f>IF(M446=9999,"???",M446)</f>
        <v>45804</v>
      </c>
      <c r="P446" t="str">
        <f>SUBSTITUTE(SUBSTITUTE(SUBSTITUTE(D446,"©"," "), "☐", " "), "§", " ")</f>
        <v xml:space="preserve">  Café latté</v>
      </c>
      <c r="Q446" t="str">
        <f>PROPER(TRIM(CLEAN(P446)))</f>
        <v>Café Latté</v>
      </c>
      <c r="S446" t="str">
        <f>SUBSTITUTE(E446,"ounce","oz")</f>
        <v>12 oz</v>
      </c>
    </row>
    <row r="447" spans="1:19" x14ac:dyDescent="0.35">
      <c r="A447">
        <v>428591</v>
      </c>
      <c r="B447" s="3" t="s">
        <v>181</v>
      </c>
      <c r="C447" s="4">
        <v>0.82726851851851846</v>
      </c>
      <c r="D447" t="s">
        <v>249</v>
      </c>
      <c r="E447" t="s">
        <v>15</v>
      </c>
      <c r="F447" s="5">
        <f>N447</f>
        <v>45804</v>
      </c>
      <c r="G447" s="6" t="str">
        <f>Q447</f>
        <v>French Press</v>
      </c>
      <c r="H447" s="6" t="str">
        <f>S447</f>
        <v>12 oz</v>
      </c>
      <c r="J447" t="str" cm="1">
        <f t="array" ref="J447:L447">_xlfn.TEXTSPLIT(B447,{"++","/"})</f>
        <v>2025</v>
      </c>
      <c r="K447" t="str">
        <v>5</v>
      </c>
      <c r="L447" t="str">
        <v>27</v>
      </c>
      <c r="M447" s="7">
        <f>DATE(J447,K447,L447)</f>
        <v>45804</v>
      </c>
      <c r="N447">
        <f>IF(M447=9999,"???",M447)</f>
        <v>45804</v>
      </c>
      <c r="P447" t="str">
        <f>SUBSTITUTE(SUBSTITUTE(SUBSTITUTE(D447,"©"," "), "☐", " "), "§", " ")</f>
        <v xml:space="preserve">   French press</v>
      </c>
      <c r="Q447" t="str">
        <f>PROPER(TRIM(CLEAN(P447)))</f>
        <v>French Press</v>
      </c>
      <c r="S447" t="str">
        <f>SUBSTITUTE(E447,"ounce","oz")</f>
        <v>12 oz</v>
      </c>
    </row>
    <row r="448" spans="1:19" x14ac:dyDescent="0.35">
      <c r="A448">
        <v>428592</v>
      </c>
      <c r="B448" s="3" t="s">
        <v>181</v>
      </c>
      <c r="C448" s="4">
        <v>0.82836805555555548</v>
      </c>
      <c r="D448" t="s">
        <v>169</v>
      </c>
      <c r="E448" t="s">
        <v>24</v>
      </c>
      <c r="F448" s="5">
        <f>N448</f>
        <v>45804</v>
      </c>
      <c r="G448" s="6" t="str">
        <f>Q448</f>
        <v>Turkish Coffee</v>
      </c>
      <c r="H448" s="6" t="str">
        <f>S448</f>
        <v>3 oz</v>
      </c>
      <c r="J448" t="str" cm="1">
        <f t="array" ref="J448:L448">_xlfn.TEXTSPLIT(B448,{"++","/"})</f>
        <v>2025</v>
      </c>
      <c r="K448" t="str">
        <v>5</v>
      </c>
      <c r="L448" t="str">
        <v>27</v>
      </c>
      <c r="M448" s="7">
        <f>DATE(J448,K448,L448)</f>
        <v>45804</v>
      </c>
      <c r="N448">
        <f>IF(M448=9999,"???",M448)</f>
        <v>45804</v>
      </c>
      <c r="P448" t="str">
        <f>SUBSTITUTE(SUBSTITUTE(SUBSTITUTE(D448,"©"," "), "☐", " "), "§", " ")</f>
        <v xml:space="preserve"> Turkish coffee</v>
      </c>
      <c r="Q448" t="str">
        <f>PROPER(TRIM(CLEAN(P448)))</f>
        <v>Turkish Coffee</v>
      </c>
      <c r="S448" t="str">
        <f>SUBSTITUTE(E448,"ounce","oz")</f>
        <v>3 oz</v>
      </c>
    </row>
    <row r="449" spans="1:19" x14ac:dyDescent="0.35">
      <c r="A449">
        <v>428593</v>
      </c>
      <c r="B449" s="3" t="s">
        <v>181</v>
      </c>
      <c r="C449" s="4">
        <v>0.83699074074074065</v>
      </c>
      <c r="D449" t="s">
        <v>250</v>
      </c>
      <c r="E449" t="s">
        <v>15</v>
      </c>
      <c r="F449" s="5">
        <f>N449</f>
        <v>45804</v>
      </c>
      <c r="G449" s="6" t="str">
        <f>Q449</f>
        <v>Coconut Milk Smoothie</v>
      </c>
      <c r="H449" s="6" t="str">
        <f>S449</f>
        <v>12 oz</v>
      </c>
      <c r="J449" t="str" cm="1">
        <f t="array" ref="J449:L449">_xlfn.TEXTSPLIT(B449,{"++","/"})</f>
        <v>2025</v>
      </c>
      <c r="K449" t="str">
        <v>5</v>
      </c>
      <c r="L449" t="str">
        <v>27</v>
      </c>
      <c r="M449" s="7">
        <f>DATE(J449,K449,L449)</f>
        <v>45804</v>
      </c>
      <c r="N449">
        <f>IF(M449=9999,"???",M449)</f>
        <v>45804</v>
      </c>
      <c r="P449" t="str">
        <f>SUBSTITUTE(SUBSTITUTE(SUBSTITUTE(D449,"©"," "), "☐", " "), "§", " ")</f>
        <v>Coconut milk smoothie</v>
      </c>
      <c r="Q449" t="str">
        <f>PROPER(TRIM(CLEAN(P449)))</f>
        <v>Coconut Milk Smoothie</v>
      </c>
      <c r="S449" t="str">
        <f>SUBSTITUTE(E449,"ounce","oz")</f>
        <v>12 oz</v>
      </c>
    </row>
    <row r="450" spans="1:19" x14ac:dyDescent="0.35">
      <c r="A450">
        <v>428595</v>
      </c>
      <c r="B450" s="3" t="s">
        <v>181</v>
      </c>
      <c r="C450" s="4">
        <v>0.89687500000000009</v>
      </c>
      <c r="D450" t="s">
        <v>18</v>
      </c>
      <c r="E450" t="s">
        <v>15</v>
      </c>
      <c r="F450" s="5">
        <f>N450</f>
        <v>45804</v>
      </c>
      <c r="G450" s="6" t="str">
        <f>Q450</f>
        <v>French Press</v>
      </c>
      <c r="H450" s="6" t="str">
        <f>S450</f>
        <v>12 oz</v>
      </c>
      <c r="J450" t="str" cm="1">
        <f t="array" ref="J450:L450">_xlfn.TEXTSPLIT(B450,{"++","/"})</f>
        <v>2025</v>
      </c>
      <c r="K450" t="str">
        <v>5</v>
      </c>
      <c r="L450" t="str">
        <v>27</v>
      </c>
      <c r="M450" s="7">
        <f>DATE(J450,K450,L450)</f>
        <v>45804</v>
      </c>
      <c r="N450">
        <f>IF(M450=9999,"???",M450)</f>
        <v>45804</v>
      </c>
      <c r="P450" t="str">
        <f>SUBSTITUTE(SUBSTITUTE(SUBSTITUTE(D450,"©"," "), "☐", " "), "§", " ")</f>
        <v>French press</v>
      </c>
      <c r="Q450" t="str">
        <f>PROPER(TRIM(CLEAN(P450)))</f>
        <v>French Press</v>
      </c>
      <c r="S450" t="str">
        <f>SUBSTITUTE(E450,"ounce","oz")</f>
        <v>12 oz</v>
      </c>
    </row>
    <row r="451" spans="1:19" x14ac:dyDescent="0.35">
      <c r="A451">
        <v>428596</v>
      </c>
      <c r="B451" s="3" t="s">
        <v>251</v>
      </c>
      <c r="C451" s="4">
        <v>0.37321759259259268</v>
      </c>
      <c r="D451" t="s">
        <v>122</v>
      </c>
      <c r="E451" t="s">
        <v>15</v>
      </c>
      <c r="F451" s="5">
        <f>N451</f>
        <v>45805</v>
      </c>
      <c r="G451" s="6" t="str">
        <f>Q451</f>
        <v>French Press</v>
      </c>
      <c r="H451" s="6" t="str">
        <f>S451</f>
        <v>12 oz</v>
      </c>
      <c r="J451" t="str" cm="1">
        <f t="array" ref="J451:L451">_xlfn.TEXTSPLIT(B451,{"++","/"})</f>
        <v>2025</v>
      </c>
      <c r="K451" t="str">
        <v>5</v>
      </c>
      <c r="L451" t="str">
        <v>28</v>
      </c>
      <c r="M451" s="7">
        <f>DATE(J451,K451,L451)</f>
        <v>45805</v>
      </c>
      <c r="N451">
        <f>IF(M451=9999,"???",M451)</f>
        <v>45805</v>
      </c>
      <c r="P451" t="str">
        <f>SUBSTITUTE(SUBSTITUTE(SUBSTITUTE(D451,"©"," "), "☐", " "), "§", " ")</f>
        <v xml:space="preserve">   French press</v>
      </c>
      <c r="Q451" t="str">
        <f>PROPER(TRIM(CLEAN(P451)))</f>
        <v>French Press</v>
      </c>
      <c r="S451" t="str">
        <f>SUBSTITUTE(E451,"ounce","oz")</f>
        <v>12 oz</v>
      </c>
    </row>
    <row r="452" spans="1:19" x14ac:dyDescent="0.35">
      <c r="A452">
        <v>428597</v>
      </c>
      <c r="B452" s="3" t="s">
        <v>251</v>
      </c>
      <c r="C452" s="4">
        <v>0.37504629629629638</v>
      </c>
      <c r="D452" t="s">
        <v>88</v>
      </c>
      <c r="E452" t="s">
        <v>46</v>
      </c>
      <c r="F452" s="5">
        <f>N452</f>
        <v>45805</v>
      </c>
      <c r="G452" s="6" t="str">
        <f>Q452</f>
        <v>Turkish Coffee</v>
      </c>
      <c r="H452" s="6" t="str">
        <f>S452</f>
        <v>Turkish Coffee (3 oz)</v>
      </c>
      <c r="J452" t="str" cm="1">
        <f t="array" ref="J452:L452">_xlfn.TEXTSPLIT(B452,{"++","/"})</f>
        <v>2025</v>
      </c>
      <c r="K452" t="str">
        <v>5</v>
      </c>
      <c r="L452" t="str">
        <v>28</v>
      </c>
      <c r="M452" s="7">
        <f>DATE(J452,K452,L452)</f>
        <v>45805</v>
      </c>
      <c r="N452">
        <f>IF(M452=9999,"???",M452)</f>
        <v>45805</v>
      </c>
      <c r="P452" t="str">
        <f>SUBSTITUTE(SUBSTITUTE(SUBSTITUTE(D452,"©"," "), "☐", " "), "§", " ")</f>
        <v>Turkish coffee</v>
      </c>
      <c r="Q452" t="str">
        <f>PROPER(TRIM(CLEAN(P452)))</f>
        <v>Turkish Coffee</v>
      </c>
      <c r="S452" t="str">
        <f>SUBSTITUTE(E452,"ounce","oz")</f>
        <v>Turkish Coffee (3 oz)</v>
      </c>
    </row>
    <row r="453" spans="1:19" x14ac:dyDescent="0.35">
      <c r="A453">
        <v>428598</v>
      </c>
      <c r="B453" s="3" t="s">
        <v>251</v>
      </c>
      <c r="C453" s="4">
        <v>0.37577546296296305</v>
      </c>
      <c r="D453" t="s">
        <v>252</v>
      </c>
      <c r="E453" t="s">
        <v>13</v>
      </c>
      <c r="F453" s="5">
        <f>N453</f>
        <v>45805</v>
      </c>
      <c r="G453" s="6" t="str">
        <f>Q453</f>
        <v>Drip Coffee Refill</v>
      </c>
      <c r="H453" s="6" t="str">
        <f>S453</f>
        <v/>
      </c>
      <c r="J453" t="str" cm="1">
        <f t="array" ref="J453:L453">_xlfn.TEXTSPLIT(B453,{"++","/"})</f>
        <v>2025</v>
      </c>
      <c r="K453" t="str">
        <v>5</v>
      </c>
      <c r="L453" t="str">
        <v>28</v>
      </c>
      <c r="M453" s="7">
        <f>DATE(J453,K453,L453)</f>
        <v>45805</v>
      </c>
      <c r="N453">
        <f>IF(M453=9999,"???",M453)</f>
        <v>45805</v>
      </c>
      <c r="P453" t="str">
        <f>SUBSTITUTE(SUBSTITUTE(SUBSTITUTE(D453,"©"," "), "☐", " "), "§", " ")</f>
        <v xml:space="preserve"> Drip coffee refill</v>
      </c>
      <c r="Q453" t="str">
        <f>PROPER(TRIM(CLEAN(P453)))</f>
        <v>Drip Coffee Refill</v>
      </c>
      <c r="S453" t="str">
        <f>SUBSTITUTE(E453,"ounce","oz")</f>
        <v/>
      </c>
    </row>
    <row r="454" spans="1:19" x14ac:dyDescent="0.35">
      <c r="A454">
        <v>428599</v>
      </c>
      <c r="B454" s="3" t="s">
        <v>251</v>
      </c>
      <c r="C454" s="4">
        <v>0.37712962962962959</v>
      </c>
      <c r="D454" t="s">
        <v>19</v>
      </c>
      <c r="E454" t="s">
        <v>13</v>
      </c>
      <c r="F454" s="5">
        <f>N454</f>
        <v>45805</v>
      </c>
      <c r="G454" s="6" t="str">
        <f>Q454</f>
        <v>Scone With Clotted Cream And Jam</v>
      </c>
      <c r="H454" s="6" t="str">
        <f>S454</f>
        <v/>
      </c>
      <c r="J454" t="str" cm="1">
        <f t="array" ref="J454:L454">_xlfn.TEXTSPLIT(B454,{"++","/"})</f>
        <v>2025</v>
      </c>
      <c r="K454" t="str">
        <v>5</v>
      </c>
      <c r="L454" t="str">
        <v>28</v>
      </c>
      <c r="M454" s="7">
        <f>DATE(J454,K454,L454)</f>
        <v>45805</v>
      </c>
      <c r="N454">
        <f>IF(M454=9999,"???",M454)</f>
        <v>45805</v>
      </c>
      <c r="P454" t="str">
        <f>SUBSTITUTE(SUBSTITUTE(SUBSTITUTE(D454,"©"," "), "☐", " "), "§", " ")</f>
        <v>Scone with clotted cream and jam</v>
      </c>
      <c r="Q454" t="str">
        <f>PROPER(TRIM(CLEAN(P454)))</f>
        <v>Scone With Clotted Cream And Jam</v>
      </c>
      <c r="S454" t="str">
        <f>SUBSTITUTE(E454,"ounce","oz")</f>
        <v/>
      </c>
    </row>
    <row r="455" spans="1:19" x14ac:dyDescent="0.35">
      <c r="A455">
        <v>428599</v>
      </c>
      <c r="B455" s="3" t="s">
        <v>251</v>
      </c>
      <c r="C455" s="4">
        <v>0.37712962962962959</v>
      </c>
      <c r="D455" t="s">
        <v>253</v>
      </c>
      <c r="E455" t="s">
        <v>15</v>
      </c>
      <c r="F455" s="5">
        <f>N455</f>
        <v>45805</v>
      </c>
      <c r="G455" s="6" t="str">
        <f>Q455</f>
        <v>Drip Coffee</v>
      </c>
      <c r="H455" s="6" t="str">
        <f>S455</f>
        <v>12 oz</v>
      </c>
      <c r="J455" t="str" cm="1">
        <f t="array" ref="J455:L455">_xlfn.TEXTSPLIT(B455,{"++","/"})</f>
        <v>2025</v>
      </c>
      <c r="K455" t="str">
        <v>5</v>
      </c>
      <c r="L455" t="str">
        <v>28</v>
      </c>
      <c r="M455" s="7">
        <f>DATE(J455,K455,L455)</f>
        <v>45805</v>
      </c>
      <c r="N455">
        <f>IF(M455=9999,"???",M455)</f>
        <v>45805</v>
      </c>
      <c r="P455" t="str">
        <f>SUBSTITUTE(SUBSTITUTE(SUBSTITUTE(D455,"©"," "), "☐", " "), "§", " ")</f>
        <v xml:space="preserve"> Drip coffee</v>
      </c>
      <c r="Q455" t="str">
        <f>PROPER(TRIM(CLEAN(P455)))</f>
        <v>Drip Coffee</v>
      </c>
      <c r="S455" t="str">
        <f>SUBSTITUTE(E455,"ounce","oz")</f>
        <v>12 oz</v>
      </c>
    </row>
    <row r="456" spans="1:19" x14ac:dyDescent="0.35">
      <c r="A456">
        <v>428600</v>
      </c>
      <c r="B456" s="3" t="s">
        <v>251</v>
      </c>
      <c r="C456" s="4">
        <v>0.37760416666666674</v>
      </c>
      <c r="D456" t="s">
        <v>254</v>
      </c>
      <c r="E456" t="s">
        <v>13</v>
      </c>
      <c r="F456" s="5">
        <f>N456</f>
        <v>45805</v>
      </c>
      <c r="G456" s="6" t="str">
        <f>Q456</f>
        <v>Scone With Clotted Cream And Jam</v>
      </c>
      <c r="H456" s="6" t="str">
        <f>S456</f>
        <v/>
      </c>
      <c r="J456" t="str" cm="1">
        <f t="array" ref="J456:L456">_xlfn.TEXTSPLIT(B456,{"++","/"})</f>
        <v>2025</v>
      </c>
      <c r="K456" t="str">
        <v>5</v>
      </c>
      <c r="L456" t="str">
        <v>28</v>
      </c>
      <c r="M456" s="7">
        <f>DATE(J456,K456,L456)</f>
        <v>45805</v>
      </c>
      <c r="N456">
        <f>IF(M456=9999,"???",M456)</f>
        <v>45805</v>
      </c>
      <c r="P456" t="str">
        <f>SUBSTITUTE(SUBSTITUTE(SUBSTITUTE(D456,"©"," "), "☐", " "), "§", " ")</f>
        <v>Scone with clotted cream and jam</v>
      </c>
      <c r="Q456" t="str">
        <f>PROPER(TRIM(CLEAN(P456)))</f>
        <v>Scone With Clotted Cream And Jam</v>
      </c>
      <c r="S456" t="str">
        <f>SUBSTITUTE(E456,"ounce","oz")</f>
        <v/>
      </c>
    </row>
    <row r="457" spans="1:19" x14ac:dyDescent="0.35">
      <c r="A457">
        <v>428601</v>
      </c>
      <c r="B457" s="3" t="s">
        <v>251</v>
      </c>
      <c r="C457" s="4">
        <v>0.37820601851851854</v>
      </c>
      <c r="D457" t="s">
        <v>52</v>
      </c>
      <c r="E457" t="s">
        <v>15</v>
      </c>
      <c r="F457" s="5">
        <f>N457</f>
        <v>45805</v>
      </c>
      <c r="G457" s="6" t="str">
        <f>Q457</f>
        <v>Frappé</v>
      </c>
      <c r="H457" s="6" t="str">
        <f>S457</f>
        <v>12 oz</v>
      </c>
      <c r="J457" t="str" cm="1">
        <f t="array" ref="J457:L457">_xlfn.TEXTSPLIT(B457,{"++","/"})</f>
        <v>2025</v>
      </c>
      <c r="K457" t="str">
        <v>5</v>
      </c>
      <c r="L457" t="str">
        <v>28</v>
      </c>
      <c r="M457" s="7">
        <f>DATE(J457,K457,L457)</f>
        <v>45805</v>
      </c>
      <c r="N457">
        <f>IF(M457=9999,"???",M457)</f>
        <v>45805</v>
      </c>
      <c r="P457" t="str">
        <f>SUBSTITUTE(SUBSTITUTE(SUBSTITUTE(D457,"©"," "), "☐", " "), "§", " ")</f>
        <v>Frappé</v>
      </c>
      <c r="Q457" t="str">
        <f>PROPER(TRIM(CLEAN(P457)))</f>
        <v>Frappé</v>
      </c>
      <c r="S457" t="str">
        <f>SUBSTITUTE(E457,"ounce","oz")</f>
        <v>12 oz</v>
      </c>
    </row>
    <row r="458" spans="1:19" x14ac:dyDescent="0.35">
      <c r="A458">
        <v>428603</v>
      </c>
      <c r="B458" s="3" t="s">
        <v>251</v>
      </c>
      <c r="C458" s="4">
        <v>0.37988425925925928</v>
      </c>
      <c r="D458" t="s">
        <v>59</v>
      </c>
      <c r="E458" t="s">
        <v>15</v>
      </c>
      <c r="F458" s="5">
        <f>N458</f>
        <v>45805</v>
      </c>
      <c r="G458" s="6" t="str">
        <f>Q458</f>
        <v>Pourover</v>
      </c>
      <c r="H458" s="6" t="str">
        <f>S458</f>
        <v>12 oz</v>
      </c>
      <c r="J458" t="str" cm="1">
        <f t="array" ref="J458:L458">_xlfn.TEXTSPLIT(B458,{"++","/"})</f>
        <v>2025</v>
      </c>
      <c r="K458" t="str">
        <v>5</v>
      </c>
      <c r="L458" t="str">
        <v>28</v>
      </c>
      <c r="M458" s="7">
        <f>DATE(J458,K458,L458)</f>
        <v>45805</v>
      </c>
      <c r="N458">
        <f>IF(M458=9999,"???",M458)</f>
        <v>45805</v>
      </c>
      <c r="P458" t="str">
        <f>SUBSTITUTE(SUBSTITUTE(SUBSTITUTE(D458,"©"," "), "☐", " "), "§", " ")</f>
        <v xml:space="preserve"> Pourover</v>
      </c>
      <c r="Q458" t="str">
        <f>PROPER(TRIM(CLEAN(P458)))</f>
        <v>Pourover</v>
      </c>
      <c r="S458" t="str">
        <f>SUBSTITUTE(E458,"ounce","oz")</f>
        <v>12 oz</v>
      </c>
    </row>
    <row r="459" spans="1:19" x14ac:dyDescent="0.35">
      <c r="A459">
        <v>428605</v>
      </c>
      <c r="B459" s="3" t="s">
        <v>251</v>
      </c>
      <c r="C459" s="4">
        <v>0.3815856481481481</v>
      </c>
      <c r="D459" t="s">
        <v>19</v>
      </c>
      <c r="E459" t="s">
        <v>13</v>
      </c>
      <c r="F459" s="5">
        <f>N459</f>
        <v>45805</v>
      </c>
      <c r="G459" s="6" t="str">
        <f>Q459</f>
        <v>Scone With Clotted Cream And Jam</v>
      </c>
      <c r="H459" s="6" t="str">
        <f>S459</f>
        <v/>
      </c>
      <c r="J459" t="str" cm="1">
        <f t="array" ref="J459:L459">_xlfn.TEXTSPLIT(B459,{"++","/"})</f>
        <v>2025</v>
      </c>
      <c r="K459" t="str">
        <v>5</v>
      </c>
      <c r="L459" t="str">
        <v>28</v>
      </c>
      <c r="M459" s="7">
        <f>DATE(J459,K459,L459)</f>
        <v>45805</v>
      </c>
      <c r="N459">
        <f>IF(M459=9999,"???",M459)</f>
        <v>45805</v>
      </c>
      <c r="P459" t="str">
        <f>SUBSTITUTE(SUBSTITUTE(SUBSTITUTE(D459,"©"," "), "☐", " "), "§", " ")</f>
        <v>Scone with clotted cream and jam</v>
      </c>
      <c r="Q459" t="str">
        <f>PROPER(TRIM(CLEAN(P459)))</f>
        <v>Scone With Clotted Cream And Jam</v>
      </c>
      <c r="S459" t="str">
        <f>SUBSTITUTE(E459,"ounce","oz")</f>
        <v/>
      </c>
    </row>
    <row r="460" spans="1:19" x14ac:dyDescent="0.35">
      <c r="A460">
        <v>428606</v>
      </c>
      <c r="B460" s="3" t="s">
        <v>16</v>
      </c>
      <c r="C460" s="4">
        <v>0.3839583333333334</v>
      </c>
      <c r="D460" t="s">
        <v>255</v>
      </c>
      <c r="E460" t="s">
        <v>13</v>
      </c>
      <c r="F460" s="5" t="str">
        <f>N460</f>
        <v>???</v>
      </c>
      <c r="G460" s="6" t="str">
        <f>Q460</f>
        <v>Donut</v>
      </c>
      <c r="H460" s="6" t="str">
        <f>S460</f>
        <v/>
      </c>
      <c r="J460" t="str" cm="1">
        <f t="array" ref="J460:L460">_xlfn.TEXTSPLIT(B460,{"++","/"})</f>
        <v>1927</v>
      </c>
      <c r="K460" t="str">
        <v>5</v>
      </c>
      <c r="L460" t="str">
        <v>17</v>
      </c>
      <c r="M460" s="7">
        <f>DATE(J460,K460,L460)</f>
        <v>9999</v>
      </c>
      <c r="N460" t="str">
        <f>IF(M460=9999,"???",M460)</f>
        <v>???</v>
      </c>
      <c r="P460" t="str">
        <f>SUBSTITUTE(SUBSTITUTE(SUBSTITUTE(D460,"©"," "), "☐", " "), "§", " ")</f>
        <v xml:space="preserve"> Donut</v>
      </c>
      <c r="Q460" t="str">
        <f>PROPER(TRIM(CLEAN(P460)))</f>
        <v>Donut</v>
      </c>
      <c r="S460" t="str">
        <f>SUBSTITUTE(E460,"ounce","oz")</f>
        <v/>
      </c>
    </row>
    <row r="461" spans="1:19" x14ac:dyDescent="0.35">
      <c r="A461">
        <v>428606</v>
      </c>
      <c r="B461" s="3" t="s">
        <v>251</v>
      </c>
      <c r="C461" s="4">
        <v>0.3839583333333334</v>
      </c>
      <c r="D461" t="s">
        <v>256</v>
      </c>
      <c r="E461" t="s">
        <v>15</v>
      </c>
      <c r="F461" s="5">
        <f>N461</f>
        <v>45805</v>
      </c>
      <c r="G461" s="6" t="str">
        <f>Q461</f>
        <v>Single-Origin</v>
      </c>
      <c r="H461" s="6" t="str">
        <f>S461</f>
        <v>12 oz</v>
      </c>
      <c r="J461" t="str" cm="1">
        <f t="array" ref="J461:L461">_xlfn.TEXTSPLIT(B461,{"++","/"})</f>
        <v>2025</v>
      </c>
      <c r="K461" t="str">
        <v>5</v>
      </c>
      <c r="L461" t="str">
        <v>28</v>
      </c>
      <c r="M461" s="7">
        <f>DATE(J461,K461,L461)</f>
        <v>45805</v>
      </c>
      <c r="N461">
        <f>IF(M461=9999,"???",M461)</f>
        <v>45805</v>
      </c>
      <c r="P461" t="str">
        <f>SUBSTITUTE(SUBSTITUTE(SUBSTITUTE(D461,"©"," "), "☐", " "), "§", " ")</f>
        <v xml:space="preserve">Single-origin </v>
      </c>
      <c r="Q461" t="str">
        <f>PROPER(TRIM(CLEAN(P461)))</f>
        <v>Single-Origin</v>
      </c>
      <c r="S461" t="str">
        <f>SUBSTITUTE(E461,"ounce","oz")</f>
        <v>12 oz</v>
      </c>
    </row>
    <row r="462" spans="1:19" x14ac:dyDescent="0.35">
      <c r="A462">
        <v>428607</v>
      </c>
      <c r="B462" s="3" t="s">
        <v>251</v>
      </c>
      <c r="C462" s="4">
        <v>0.38565972222222222</v>
      </c>
      <c r="D462" t="s">
        <v>238</v>
      </c>
      <c r="E462" t="s">
        <v>15</v>
      </c>
      <c r="F462" s="5">
        <f>N462</f>
        <v>45805</v>
      </c>
      <c r="G462" s="6" t="str">
        <f>Q462</f>
        <v>Café Cubano</v>
      </c>
      <c r="H462" s="6" t="str">
        <f>S462</f>
        <v>12 oz</v>
      </c>
      <c r="J462" t="str" cm="1">
        <f t="array" ref="J462:L462">_xlfn.TEXTSPLIT(B462,{"++","/"})</f>
        <v>2025</v>
      </c>
      <c r="K462" t="str">
        <v>5</v>
      </c>
      <c r="L462" t="str">
        <v>28</v>
      </c>
      <c r="M462" s="7">
        <f>DATE(J462,K462,L462)</f>
        <v>45805</v>
      </c>
      <c r="N462">
        <f>IF(M462=9999,"???",M462)</f>
        <v>45805</v>
      </c>
      <c r="P462" t="str">
        <f>SUBSTITUTE(SUBSTITUTE(SUBSTITUTE(D462,"©"," "), "☐", " "), "§", " ")</f>
        <v>Café Cubano</v>
      </c>
      <c r="Q462" t="str">
        <f>PROPER(TRIM(CLEAN(P462)))</f>
        <v>Café Cubano</v>
      </c>
      <c r="S462" t="str">
        <f>SUBSTITUTE(E462,"ounce","oz")</f>
        <v>12 oz</v>
      </c>
    </row>
    <row r="463" spans="1:19" x14ac:dyDescent="0.35">
      <c r="A463">
        <v>428607</v>
      </c>
      <c r="B463" s="3" t="s">
        <v>251</v>
      </c>
      <c r="C463" s="4">
        <v>0.38565972222222222</v>
      </c>
      <c r="D463" t="s">
        <v>18</v>
      </c>
      <c r="E463" t="s">
        <v>15</v>
      </c>
      <c r="F463" s="5">
        <f>N463</f>
        <v>45805</v>
      </c>
      <c r="G463" s="6" t="str">
        <f>Q463</f>
        <v>French Press</v>
      </c>
      <c r="H463" s="6" t="str">
        <f>S463</f>
        <v>12 oz</v>
      </c>
      <c r="J463" t="str" cm="1">
        <f t="array" ref="J463:L463">_xlfn.TEXTSPLIT(B463,{"++","/"})</f>
        <v>2025</v>
      </c>
      <c r="K463" t="str">
        <v>5</v>
      </c>
      <c r="L463" t="str">
        <v>28</v>
      </c>
      <c r="M463" s="7">
        <f>DATE(J463,K463,L463)</f>
        <v>45805</v>
      </c>
      <c r="N463">
        <f>IF(M463=9999,"???",M463)</f>
        <v>45805</v>
      </c>
      <c r="P463" t="str">
        <f>SUBSTITUTE(SUBSTITUTE(SUBSTITUTE(D463,"©"," "), "☐", " "), "§", " ")</f>
        <v>French press</v>
      </c>
      <c r="Q463" t="str">
        <f>PROPER(TRIM(CLEAN(P463)))</f>
        <v>French Press</v>
      </c>
      <c r="S463" t="str">
        <f>SUBSTITUTE(E463,"ounce","oz")</f>
        <v>12 oz</v>
      </c>
    </row>
    <row r="464" spans="1:19" x14ac:dyDescent="0.35">
      <c r="A464">
        <v>428608</v>
      </c>
      <c r="B464" s="3" t="s">
        <v>251</v>
      </c>
      <c r="C464" s="4">
        <v>0.38645833333333335</v>
      </c>
      <c r="D464" t="s">
        <v>31</v>
      </c>
      <c r="E464" t="s">
        <v>15</v>
      </c>
      <c r="F464" s="5">
        <f>N464</f>
        <v>45805</v>
      </c>
      <c r="G464" s="6" t="str">
        <f>Q464</f>
        <v>French Press</v>
      </c>
      <c r="H464" s="6" t="str">
        <f>S464</f>
        <v>12 oz</v>
      </c>
      <c r="J464" t="str" cm="1">
        <f t="array" ref="J464:L464">_xlfn.TEXTSPLIT(B464,{"++","/"})</f>
        <v>2025</v>
      </c>
      <c r="K464" t="str">
        <v>5</v>
      </c>
      <c r="L464" t="str">
        <v>28</v>
      </c>
      <c r="M464" s="7">
        <f>DATE(J464,K464,L464)</f>
        <v>45805</v>
      </c>
      <c r="N464">
        <f>IF(M464=9999,"???",M464)</f>
        <v>45805</v>
      </c>
      <c r="P464" t="str">
        <f>SUBSTITUTE(SUBSTITUTE(SUBSTITUTE(D464,"©"," "), "☐", " "), "§", " ")</f>
        <v>French press</v>
      </c>
      <c r="Q464" t="str">
        <f>PROPER(TRIM(CLEAN(P464)))</f>
        <v>French Press</v>
      </c>
      <c r="S464" t="str">
        <f>SUBSTITUTE(E464,"ounce","oz")</f>
        <v>12 oz</v>
      </c>
    </row>
    <row r="465" spans="1:19" x14ac:dyDescent="0.35">
      <c r="A465">
        <v>428610</v>
      </c>
      <c r="B465" s="3" t="s">
        <v>251</v>
      </c>
      <c r="C465" s="4">
        <v>0.38821759259259259</v>
      </c>
      <c r="D465" t="s">
        <v>214</v>
      </c>
      <c r="E465" t="s">
        <v>15</v>
      </c>
      <c r="F465" s="5">
        <f>N465</f>
        <v>45805</v>
      </c>
      <c r="G465" s="6" t="str">
        <f>Q465</f>
        <v>Frappé</v>
      </c>
      <c r="H465" s="6" t="str">
        <f>S465</f>
        <v>12 oz</v>
      </c>
      <c r="J465" t="str" cm="1">
        <f t="array" ref="J465:L465">_xlfn.TEXTSPLIT(B465,{"++","/"})</f>
        <v>2025</v>
      </c>
      <c r="K465" t="str">
        <v>5</v>
      </c>
      <c r="L465" t="str">
        <v>28</v>
      </c>
      <c r="M465" s="7">
        <f>DATE(J465,K465,L465)</f>
        <v>45805</v>
      </c>
      <c r="N465">
        <f>IF(M465=9999,"???",M465)</f>
        <v>45805</v>
      </c>
      <c r="P465" t="str">
        <f>SUBSTITUTE(SUBSTITUTE(SUBSTITUTE(D465,"©"," "), "☐", " "), "§", " ")</f>
        <v xml:space="preserve">   Frappé</v>
      </c>
      <c r="Q465" t="str">
        <f>PROPER(TRIM(CLEAN(P465)))</f>
        <v>Frappé</v>
      </c>
      <c r="S465" t="str">
        <f>SUBSTITUTE(E465,"ounce","oz")</f>
        <v>12 oz</v>
      </c>
    </row>
    <row r="466" spans="1:19" x14ac:dyDescent="0.35">
      <c r="A466">
        <v>428612</v>
      </c>
      <c r="B466" s="3" t="s">
        <v>251</v>
      </c>
      <c r="C466" s="4">
        <v>0.39226851851851863</v>
      </c>
      <c r="D466" t="s">
        <v>106</v>
      </c>
      <c r="E466" t="s">
        <v>15</v>
      </c>
      <c r="F466" s="5">
        <f>N466</f>
        <v>45805</v>
      </c>
      <c r="G466" s="6" t="str">
        <f>Q466</f>
        <v>Iced Guillermo</v>
      </c>
      <c r="H466" s="6" t="str">
        <f>S466</f>
        <v>12 oz</v>
      </c>
      <c r="J466" t="str" cm="1">
        <f t="array" ref="J466:L466">_xlfn.TEXTSPLIT(B466,{"++","/"})</f>
        <v>2025</v>
      </c>
      <c r="K466" t="str">
        <v>5</v>
      </c>
      <c r="L466" t="str">
        <v>28</v>
      </c>
      <c r="M466" s="7">
        <f>DATE(J466,K466,L466)</f>
        <v>45805</v>
      </c>
      <c r="N466">
        <f>IF(M466=9999,"???",M466)</f>
        <v>45805</v>
      </c>
      <c r="P466" t="str">
        <f>SUBSTITUTE(SUBSTITUTE(SUBSTITUTE(D466,"©"," "), "☐", " "), "§", " ")</f>
        <v>Iced Guillermo</v>
      </c>
      <c r="Q466" t="str">
        <f>PROPER(TRIM(CLEAN(P466)))</f>
        <v>Iced Guillermo</v>
      </c>
      <c r="S466" t="str">
        <f>SUBSTITUTE(E466,"ounce","oz")</f>
        <v>12 oz</v>
      </c>
    </row>
    <row r="467" spans="1:19" x14ac:dyDescent="0.35">
      <c r="A467">
        <v>428613</v>
      </c>
      <c r="B467" s="3" t="s">
        <v>251</v>
      </c>
      <c r="C467" s="4">
        <v>0.39346064814814818</v>
      </c>
      <c r="D467" t="s">
        <v>257</v>
      </c>
      <c r="E467" t="s">
        <v>24</v>
      </c>
      <c r="F467" s="5">
        <f>N467</f>
        <v>45805</v>
      </c>
      <c r="G467" s="6" t="str">
        <f>Q467</f>
        <v>Turkish Coffee</v>
      </c>
      <c r="H467" s="6" t="str">
        <f>S467</f>
        <v>3 oz</v>
      </c>
      <c r="J467" t="str" cm="1">
        <f t="array" ref="J467:L467">_xlfn.TEXTSPLIT(B467,{"++","/"})</f>
        <v>2025</v>
      </c>
      <c r="K467" t="str">
        <v>5</v>
      </c>
      <c r="L467" t="str">
        <v>28</v>
      </c>
      <c r="M467" s="7">
        <f>DATE(J467,K467,L467)</f>
        <v>45805</v>
      </c>
      <c r="N467">
        <f>IF(M467=9999,"???",M467)</f>
        <v>45805</v>
      </c>
      <c r="P467" t="str">
        <f>SUBSTITUTE(SUBSTITUTE(SUBSTITUTE(D467,"©"," "), "☐", " "), "§", " ")</f>
        <v xml:space="preserve">   Turkish coffee</v>
      </c>
      <c r="Q467" t="str">
        <f>PROPER(TRIM(CLEAN(P467)))</f>
        <v>Turkish Coffee</v>
      </c>
      <c r="S467" t="str">
        <f>SUBSTITUTE(E467,"ounce","oz")</f>
        <v>3 oz</v>
      </c>
    </row>
    <row r="468" spans="1:19" x14ac:dyDescent="0.35">
      <c r="A468">
        <v>428614</v>
      </c>
      <c r="B468" s="3" t="s">
        <v>251</v>
      </c>
      <c r="C468" s="4">
        <v>0.39512731481481489</v>
      </c>
      <c r="D468" t="s">
        <v>258</v>
      </c>
      <c r="E468" t="s">
        <v>13</v>
      </c>
      <c r="F468" s="5">
        <f>N468</f>
        <v>45805</v>
      </c>
      <c r="G468" s="6" t="str">
        <f>Q468</f>
        <v>Sticky Bun</v>
      </c>
      <c r="H468" s="6" t="str">
        <f>S468</f>
        <v/>
      </c>
      <c r="J468" t="str" cm="1">
        <f t="array" ref="J468:L468">_xlfn.TEXTSPLIT(B468,{"++","/"})</f>
        <v>2025</v>
      </c>
      <c r="K468" t="str">
        <v>5</v>
      </c>
      <c r="L468" t="str">
        <v>28</v>
      </c>
      <c r="M468" s="7">
        <f>DATE(J468,K468,L468)</f>
        <v>45805</v>
      </c>
      <c r="N468">
        <f>IF(M468=9999,"???",M468)</f>
        <v>45805</v>
      </c>
      <c r="P468" t="str">
        <f>SUBSTITUTE(SUBSTITUTE(SUBSTITUTE(D468,"©"," "), "☐", " "), "§", " ")</f>
        <v xml:space="preserve">   Sticky bun</v>
      </c>
      <c r="Q468" t="str">
        <f>PROPER(TRIM(CLEAN(P468)))</f>
        <v>Sticky Bun</v>
      </c>
      <c r="S468" t="str">
        <f>SUBSTITUTE(E468,"ounce","oz")</f>
        <v/>
      </c>
    </row>
    <row r="469" spans="1:19" x14ac:dyDescent="0.35">
      <c r="A469">
        <v>428616</v>
      </c>
      <c r="B469" s="3" t="s">
        <v>251</v>
      </c>
      <c r="C469" s="4">
        <v>0.39655092592592589</v>
      </c>
      <c r="D469" t="s">
        <v>30</v>
      </c>
      <c r="E469" t="s">
        <v>13</v>
      </c>
      <c r="F469" s="5">
        <f>N469</f>
        <v>45805</v>
      </c>
      <c r="G469" s="6" t="str">
        <f>Q469</f>
        <v>Scone With Clotted Cream And Jam</v>
      </c>
      <c r="H469" s="6" t="str">
        <f>S469</f>
        <v/>
      </c>
      <c r="J469" t="str" cm="1">
        <f t="array" ref="J469:L469">_xlfn.TEXTSPLIT(B469,{"++","/"})</f>
        <v>2025</v>
      </c>
      <c r="K469" t="str">
        <v>5</v>
      </c>
      <c r="L469" t="str">
        <v>28</v>
      </c>
      <c r="M469" s="7">
        <f>DATE(J469,K469,L469)</f>
        <v>45805</v>
      </c>
      <c r="N469">
        <f>IF(M469=9999,"???",M469)</f>
        <v>45805</v>
      </c>
      <c r="P469" t="str">
        <f>SUBSTITUTE(SUBSTITUTE(SUBSTITUTE(D469,"©"," "), "☐", " "), "§", " ")</f>
        <v>Scone with clotted cream and jam</v>
      </c>
      <c r="Q469" t="str">
        <f>PROPER(TRIM(CLEAN(P469)))</f>
        <v>Scone With Clotted Cream And Jam</v>
      </c>
      <c r="S469" t="str">
        <f>SUBSTITUTE(E469,"ounce","oz")</f>
        <v/>
      </c>
    </row>
    <row r="470" spans="1:19" x14ac:dyDescent="0.35">
      <c r="A470">
        <v>428617</v>
      </c>
      <c r="B470" s="3" t="s">
        <v>251</v>
      </c>
      <c r="C470" s="4">
        <v>0.3981365740740741</v>
      </c>
      <c r="D470" t="s">
        <v>126</v>
      </c>
      <c r="E470" t="s">
        <v>13</v>
      </c>
      <c r="F470" s="5">
        <f>N470</f>
        <v>45805</v>
      </c>
      <c r="G470" s="6" t="str">
        <f>Q470</f>
        <v>Sticky Bun</v>
      </c>
      <c r="H470" s="6" t="str">
        <f>S470</f>
        <v/>
      </c>
      <c r="J470" t="str" cm="1">
        <f t="array" ref="J470:L470">_xlfn.TEXTSPLIT(B470,{"++","/"})</f>
        <v>2025</v>
      </c>
      <c r="K470" t="str">
        <v>5</v>
      </c>
      <c r="L470" t="str">
        <v>28</v>
      </c>
      <c r="M470" s="7">
        <f>DATE(J470,K470,L470)</f>
        <v>45805</v>
      </c>
      <c r="N470">
        <f>IF(M470=9999,"???",M470)</f>
        <v>45805</v>
      </c>
      <c r="P470" t="str">
        <f>SUBSTITUTE(SUBSTITUTE(SUBSTITUTE(D470,"©"," "), "☐", " "), "§", " ")</f>
        <v>Sticky bun</v>
      </c>
      <c r="Q470" t="str">
        <f>PROPER(TRIM(CLEAN(P470)))</f>
        <v>Sticky Bun</v>
      </c>
      <c r="S470" t="str">
        <f>SUBSTITUTE(E470,"ounce","oz")</f>
        <v/>
      </c>
    </row>
    <row r="471" spans="1:19" x14ac:dyDescent="0.35">
      <c r="A471">
        <v>428617</v>
      </c>
      <c r="B471" s="3" t="s">
        <v>251</v>
      </c>
      <c r="C471" s="4">
        <v>0.3981365740740741</v>
      </c>
      <c r="D471" t="s">
        <v>259</v>
      </c>
      <c r="E471" t="s">
        <v>15</v>
      </c>
      <c r="F471" s="5">
        <f>N471</f>
        <v>45805</v>
      </c>
      <c r="G471" s="6" t="str">
        <f>Q471</f>
        <v>Soda Water With Fruit Slice</v>
      </c>
      <c r="H471" s="6" t="str">
        <f>S471</f>
        <v>12 oz</v>
      </c>
      <c r="J471" t="str" cm="1">
        <f t="array" ref="J471:L471">_xlfn.TEXTSPLIT(B471,{"++","/"})</f>
        <v>2025</v>
      </c>
      <c r="K471" t="str">
        <v>5</v>
      </c>
      <c r="L471" t="str">
        <v>28</v>
      </c>
      <c r="M471" s="7">
        <f>DATE(J471,K471,L471)</f>
        <v>45805</v>
      </c>
      <c r="N471">
        <f>IF(M471=9999,"???",M471)</f>
        <v>45805</v>
      </c>
      <c r="P471" t="str">
        <f>SUBSTITUTE(SUBSTITUTE(SUBSTITUTE(D471,"©"," "), "☐", " "), "§", " ")</f>
        <v xml:space="preserve">   Soda water with fruit slice</v>
      </c>
      <c r="Q471" t="str">
        <f>PROPER(TRIM(CLEAN(P471)))</f>
        <v>Soda Water With Fruit Slice</v>
      </c>
      <c r="S471" t="str">
        <f>SUBSTITUTE(E471,"ounce","oz")</f>
        <v>12 oz</v>
      </c>
    </row>
    <row r="472" spans="1:19" x14ac:dyDescent="0.35">
      <c r="A472">
        <v>428618</v>
      </c>
      <c r="B472" s="3" t="s">
        <v>251</v>
      </c>
      <c r="C472" s="4">
        <v>0.39892361111111119</v>
      </c>
      <c r="D472" t="s">
        <v>195</v>
      </c>
      <c r="E472" t="s">
        <v>15</v>
      </c>
      <c r="F472" s="5">
        <f>N472</f>
        <v>45805</v>
      </c>
      <c r="G472" s="6" t="str">
        <f>Q472</f>
        <v>Soda Water With Fruit Slice</v>
      </c>
      <c r="H472" s="6" t="str">
        <f>S472</f>
        <v>12 oz</v>
      </c>
      <c r="J472" t="str" cm="1">
        <f t="array" ref="J472:L472">_xlfn.TEXTSPLIT(B472,{"++","/"})</f>
        <v>2025</v>
      </c>
      <c r="K472" t="str">
        <v>5</v>
      </c>
      <c r="L472" t="str">
        <v>28</v>
      </c>
      <c r="M472" s="7">
        <f>DATE(J472,K472,L472)</f>
        <v>45805</v>
      </c>
      <c r="N472">
        <f>IF(M472=9999,"???",M472)</f>
        <v>45805</v>
      </c>
      <c r="P472" t="str">
        <f>SUBSTITUTE(SUBSTITUTE(SUBSTITUTE(D472,"©"," "), "☐", " "), "§", " ")</f>
        <v>Soda water with fruit slice</v>
      </c>
      <c r="Q472" t="str">
        <f>PROPER(TRIM(CLEAN(P472)))</f>
        <v>Soda Water With Fruit Slice</v>
      </c>
      <c r="S472" t="str">
        <f>SUBSTITUTE(E472,"ounce","oz")</f>
        <v>12 oz</v>
      </c>
    </row>
    <row r="473" spans="1:19" x14ac:dyDescent="0.35">
      <c r="A473">
        <v>428620</v>
      </c>
      <c r="B473" s="3" t="s">
        <v>251</v>
      </c>
      <c r="C473" s="4">
        <v>0.40265046296296303</v>
      </c>
      <c r="D473" t="s">
        <v>28</v>
      </c>
      <c r="E473" t="s">
        <v>13</v>
      </c>
      <c r="F473" s="5">
        <f>N473</f>
        <v>45805</v>
      </c>
      <c r="G473" s="6" t="str">
        <f>Q473</f>
        <v>Cinnamon Roll</v>
      </c>
      <c r="H473" s="6" t="str">
        <f>S473</f>
        <v/>
      </c>
      <c r="J473" t="str" cm="1">
        <f t="array" ref="J473:L473">_xlfn.TEXTSPLIT(B473,{"++","/"})</f>
        <v>2025</v>
      </c>
      <c r="K473" t="str">
        <v>5</v>
      </c>
      <c r="L473" t="str">
        <v>28</v>
      </c>
      <c r="M473" s="7">
        <f>DATE(J473,K473,L473)</f>
        <v>45805</v>
      </c>
      <c r="N473">
        <f>IF(M473=9999,"???",M473)</f>
        <v>45805</v>
      </c>
      <c r="P473" t="str">
        <f>SUBSTITUTE(SUBSTITUTE(SUBSTITUTE(D473,"©"," "), "☐", " "), "§", " ")</f>
        <v>Cinnamon roll</v>
      </c>
      <c r="Q473" t="str">
        <f>PROPER(TRIM(CLEAN(P473)))</f>
        <v>Cinnamon Roll</v>
      </c>
      <c r="S473" t="str">
        <f>SUBSTITUTE(E473,"ounce","oz")</f>
        <v/>
      </c>
    </row>
    <row r="474" spans="1:19" x14ac:dyDescent="0.35">
      <c r="A474">
        <v>428620</v>
      </c>
      <c r="B474" s="3" t="s">
        <v>251</v>
      </c>
      <c r="C474" s="4">
        <v>0.40265046296296303</v>
      </c>
      <c r="D474" t="s">
        <v>260</v>
      </c>
      <c r="E474" t="s">
        <v>15</v>
      </c>
      <c r="F474" s="5">
        <f>N474</f>
        <v>45805</v>
      </c>
      <c r="G474" s="6" t="str">
        <f>Q474</f>
        <v>French Press</v>
      </c>
      <c r="H474" s="6" t="str">
        <f>S474</f>
        <v>12 oz</v>
      </c>
      <c r="J474" t="str" cm="1">
        <f t="array" ref="J474:L474">_xlfn.TEXTSPLIT(B474,{"++","/"})</f>
        <v>2025</v>
      </c>
      <c r="K474" t="str">
        <v>5</v>
      </c>
      <c r="L474" t="str">
        <v>28</v>
      </c>
      <c r="M474" s="7">
        <f>DATE(J474,K474,L474)</f>
        <v>45805</v>
      </c>
      <c r="N474">
        <f>IF(M474=9999,"???",M474)</f>
        <v>45805</v>
      </c>
      <c r="P474" t="str">
        <f>SUBSTITUTE(SUBSTITUTE(SUBSTITUTE(D474,"©"," "), "☐", " "), "§", " ")</f>
        <v xml:space="preserve">French press </v>
      </c>
      <c r="Q474" t="str">
        <f>PROPER(TRIM(CLEAN(P474)))</f>
        <v>French Press</v>
      </c>
      <c r="S474" t="str">
        <f>SUBSTITUTE(E474,"ounce","oz")</f>
        <v>12 oz</v>
      </c>
    </row>
    <row r="475" spans="1:19" x14ac:dyDescent="0.35">
      <c r="A475">
        <v>428621</v>
      </c>
      <c r="B475" s="3" t="s">
        <v>251</v>
      </c>
      <c r="C475" s="4">
        <v>0.40318287037037037</v>
      </c>
      <c r="D475" t="s">
        <v>25</v>
      </c>
      <c r="E475" t="s">
        <v>15</v>
      </c>
      <c r="F475" s="5">
        <f>N475</f>
        <v>45805</v>
      </c>
      <c r="G475" s="6" t="str">
        <f>Q475</f>
        <v>French Press</v>
      </c>
      <c r="H475" s="6" t="str">
        <f>S475</f>
        <v>12 oz</v>
      </c>
      <c r="J475" t="str" cm="1">
        <f t="array" ref="J475:L475">_xlfn.TEXTSPLIT(B475,{"++","/"})</f>
        <v>2025</v>
      </c>
      <c r="K475" t="str">
        <v>5</v>
      </c>
      <c r="L475" t="str">
        <v>28</v>
      </c>
      <c r="M475" s="7">
        <f>DATE(J475,K475,L475)</f>
        <v>45805</v>
      </c>
      <c r="N475">
        <f>IF(M475=9999,"???",M475)</f>
        <v>45805</v>
      </c>
      <c r="P475" t="str">
        <f>SUBSTITUTE(SUBSTITUTE(SUBSTITUTE(D475,"©"," "), "☐", " "), "§", " ")</f>
        <v>French press</v>
      </c>
      <c r="Q475" t="str">
        <f>PROPER(TRIM(CLEAN(P475)))</f>
        <v>French Press</v>
      </c>
      <c r="S475" t="str">
        <f>SUBSTITUTE(E475,"ounce","oz")</f>
        <v>12 oz</v>
      </c>
    </row>
    <row r="476" spans="1:19" x14ac:dyDescent="0.35">
      <c r="A476">
        <v>428623</v>
      </c>
      <c r="B476" s="3" t="s">
        <v>251</v>
      </c>
      <c r="C476" s="4">
        <v>0.40392361111111108</v>
      </c>
      <c r="D476" t="s">
        <v>261</v>
      </c>
      <c r="E476" t="s">
        <v>13</v>
      </c>
      <c r="F476" s="5">
        <f>N476</f>
        <v>45805</v>
      </c>
      <c r="G476" s="6" t="str">
        <f>Q476</f>
        <v>Scone With Clotted Cream And Jam</v>
      </c>
      <c r="H476" s="6" t="str">
        <f>S476</f>
        <v/>
      </c>
      <c r="J476" t="str" cm="1">
        <f t="array" ref="J476:L476">_xlfn.TEXTSPLIT(B476,{"++","/"})</f>
        <v>2025</v>
      </c>
      <c r="K476" t="str">
        <v>5</v>
      </c>
      <c r="L476" t="str">
        <v>28</v>
      </c>
      <c r="M476" s="7">
        <f>DATE(J476,K476,L476)</f>
        <v>45805</v>
      </c>
      <c r="N476">
        <f>IF(M476=9999,"???",M476)</f>
        <v>45805</v>
      </c>
      <c r="P476" t="str">
        <f>SUBSTITUTE(SUBSTITUTE(SUBSTITUTE(D476,"©"," "), "☐", " "), "§", " ")</f>
        <v xml:space="preserve"> Scone with clotted cream and jam</v>
      </c>
      <c r="Q476" t="str">
        <f>PROPER(TRIM(CLEAN(P476)))</f>
        <v>Scone With Clotted Cream And Jam</v>
      </c>
      <c r="S476" t="str">
        <f>SUBSTITUTE(E476,"ounce","oz")</f>
        <v/>
      </c>
    </row>
    <row r="477" spans="1:19" x14ac:dyDescent="0.35">
      <c r="A477">
        <v>428625</v>
      </c>
      <c r="B477" s="3" t="s">
        <v>251</v>
      </c>
      <c r="C477" s="4">
        <v>0.40604166666666663</v>
      </c>
      <c r="D477" t="s">
        <v>205</v>
      </c>
      <c r="E477" t="s">
        <v>13</v>
      </c>
      <c r="F477" s="5">
        <f>N477</f>
        <v>45805</v>
      </c>
      <c r="G477" s="6" t="str">
        <f>Q477</f>
        <v>Scone With Clotted Cream And Jam</v>
      </c>
      <c r="H477" s="6" t="str">
        <f>S477</f>
        <v/>
      </c>
      <c r="J477" t="str" cm="1">
        <f t="array" ref="J477:L477">_xlfn.TEXTSPLIT(B477,{"++","/"})</f>
        <v>2025</v>
      </c>
      <c r="K477" t="str">
        <v>5</v>
      </c>
      <c r="L477" t="str">
        <v>28</v>
      </c>
      <c r="M477" s="7">
        <f>DATE(J477,K477,L477)</f>
        <v>45805</v>
      </c>
      <c r="N477">
        <f>IF(M477=9999,"???",M477)</f>
        <v>45805</v>
      </c>
      <c r="P477" t="str">
        <f>SUBSTITUTE(SUBSTITUTE(SUBSTITUTE(D477,"©"," "), "☐", " "), "§", " ")</f>
        <v xml:space="preserve"> Scone with clotted cream and jam</v>
      </c>
      <c r="Q477" t="str">
        <f>PROPER(TRIM(CLEAN(P477)))</f>
        <v>Scone With Clotted Cream And Jam</v>
      </c>
      <c r="S477" t="str">
        <f>SUBSTITUTE(E477,"ounce","oz")</f>
        <v/>
      </c>
    </row>
    <row r="478" spans="1:19" x14ac:dyDescent="0.35">
      <c r="A478">
        <v>428625</v>
      </c>
      <c r="B478" s="3" t="s">
        <v>251</v>
      </c>
      <c r="C478" s="4">
        <v>0.40604166666666663</v>
      </c>
      <c r="D478" t="s">
        <v>232</v>
      </c>
      <c r="E478" t="s">
        <v>13</v>
      </c>
      <c r="F478" s="5">
        <f>N478</f>
        <v>45805</v>
      </c>
      <c r="G478" s="6" t="str">
        <f>Q478</f>
        <v>Drip Coffee Refill</v>
      </c>
      <c r="H478" s="6" t="str">
        <f>S478</f>
        <v/>
      </c>
      <c r="J478" t="str" cm="1">
        <f t="array" ref="J478:L478">_xlfn.TEXTSPLIT(B478,{"++","/"})</f>
        <v>2025</v>
      </c>
      <c r="K478" t="str">
        <v>5</v>
      </c>
      <c r="L478" t="str">
        <v>28</v>
      </c>
      <c r="M478" s="7">
        <f>DATE(J478,K478,L478)</f>
        <v>45805</v>
      </c>
      <c r="N478">
        <f>IF(M478=9999,"???",M478)</f>
        <v>45805</v>
      </c>
      <c r="P478" t="str">
        <f>SUBSTITUTE(SUBSTITUTE(SUBSTITUTE(D478,"©"," "), "☐", " "), "§", " ")</f>
        <v>Drip coffee refill</v>
      </c>
      <c r="Q478" t="str">
        <f>PROPER(TRIM(CLEAN(P478)))</f>
        <v>Drip Coffee Refill</v>
      </c>
      <c r="S478" t="str">
        <f>SUBSTITUTE(E478,"ounce","oz")</f>
        <v/>
      </c>
    </row>
    <row r="479" spans="1:19" x14ac:dyDescent="0.35">
      <c r="A479">
        <v>428626</v>
      </c>
      <c r="B479" s="3" t="s">
        <v>251</v>
      </c>
      <c r="C479" s="4">
        <v>0.40673611111111119</v>
      </c>
      <c r="D479" t="s">
        <v>262</v>
      </c>
      <c r="E479" t="s">
        <v>29</v>
      </c>
      <c r="F479" s="5">
        <f>N479</f>
        <v>45805</v>
      </c>
      <c r="G479" s="6" t="str">
        <f>Q479</f>
        <v>Pourover</v>
      </c>
      <c r="H479" s="6" t="str">
        <f>S479</f>
        <v>12 oz</v>
      </c>
      <c r="J479" t="str" cm="1">
        <f t="array" ref="J479:L479">_xlfn.TEXTSPLIT(B479,{"++","/"})</f>
        <v>2025</v>
      </c>
      <c r="K479" t="str">
        <v>5</v>
      </c>
      <c r="L479" t="str">
        <v>28</v>
      </c>
      <c r="M479" s="7">
        <f>DATE(J479,K479,L479)</f>
        <v>45805</v>
      </c>
      <c r="N479">
        <f>IF(M479=9999,"???",M479)</f>
        <v>45805</v>
      </c>
      <c r="P479" t="str">
        <f>SUBSTITUTE(SUBSTITUTE(SUBSTITUTE(D479,"©"," "), "☐", " "), "§", " ")</f>
        <v xml:space="preserve"> Pourover </v>
      </c>
      <c r="Q479" t="str">
        <f>PROPER(TRIM(CLEAN(P479)))</f>
        <v>Pourover</v>
      </c>
      <c r="S479" t="str">
        <f>SUBSTITUTE(E479,"ounce","oz")</f>
        <v>12 oz</v>
      </c>
    </row>
    <row r="480" spans="1:19" x14ac:dyDescent="0.35">
      <c r="A480">
        <v>428628</v>
      </c>
      <c r="B480" s="3" t="s">
        <v>251</v>
      </c>
      <c r="C480" s="4">
        <v>0.40798611111111116</v>
      </c>
      <c r="D480" t="s">
        <v>238</v>
      </c>
      <c r="E480" t="s">
        <v>15</v>
      </c>
      <c r="F480" s="5">
        <f>N480</f>
        <v>45805</v>
      </c>
      <c r="G480" s="6" t="str">
        <f>Q480</f>
        <v>Café Cubano</v>
      </c>
      <c r="H480" s="6" t="str">
        <f>S480</f>
        <v>12 oz</v>
      </c>
      <c r="J480" t="str" cm="1">
        <f t="array" ref="J480:L480">_xlfn.TEXTSPLIT(B480,{"++","/"})</f>
        <v>2025</v>
      </c>
      <c r="K480" t="str">
        <v>5</v>
      </c>
      <c r="L480" t="str">
        <v>28</v>
      </c>
      <c r="M480" s="7">
        <f>DATE(J480,K480,L480)</f>
        <v>45805</v>
      </c>
      <c r="N480">
        <f>IF(M480=9999,"???",M480)</f>
        <v>45805</v>
      </c>
      <c r="P480" t="str">
        <f>SUBSTITUTE(SUBSTITUTE(SUBSTITUTE(D480,"©"," "), "☐", " "), "§", " ")</f>
        <v>Café Cubano</v>
      </c>
      <c r="Q480" t="str">
        <f>PROPER(TRIM(CLEAN(P480)))</f>
        <v>Café Cubano</v>
      </c>
      <c r="S480" t="str">
        <f>SUBSTITUTE(E480,"ounce","oz")</f>
        <v>12 oz</v>
      </c>
    </row>
    <row r="481" spans="1:19" x14ac:dyDescent="0.35">
      <c r="A481">
        <v>428630</v>
      </c>
      <c r="B481" s="3" t="s">
        <v>251</v>
      </c>
      <c r="C481" s="4">
        <v>0.4089004629629629</v>
      </c>
      <c r="D481" t="s">
        <v>258</v>
      </c>
      <c r="E481" t="s">
        <v>13</v>
      </c>
      <c r="F481" s="5">
        <f>N481</f>
        <v>45805</v>
      </c>
      <c r="G481" s="6" t="str">
        <f>Q481</f>
        <v>Sticky Bun</v>
      </c>
      <c r="H481" s="6" t="str">
        <f>S481</f>
        <v/>
      </c>
      <c r="J481" t="str" cm="1">
        <f t="array" ref="J481:L481">_xlfn.TEXTSPLIT(B481,{"++","/"})</f>
        <v>2025</v>
      </c>
      <c r="K481" t="str">
        <v>5</v>
      </c>
      <c r="L481" t="str">
        <v>28</v>
      </c>
      <c r="M481" s="7">
        <f>DATE(J481,K481,L481)</f>
        <v>45805</v>
      </c>
      <c r="N481">
        <f>IF(M481=9999,"???",M481)</f>
        <v>45805</v>
      </c>
      <c r="P481" t="str">
        <f>SUBSTITUTE(SUBSTITUTE(SUBSTITUTE(D481,"©"," "), "☐", " "), "§", " ")</f>
        <v xml:space="preserve">   Sticky bun</v>
      </c>
      <c r="Q481" t="str">
        <f>PROPER(TRIM(CLEAN(P481)))</f>
        <v>Sticky Bun</v>
      </c>
      <c r="S481" t="str">
        <f>SUBSTITUTE(E481,"ounce","oz")</f>
        <v/>
      </c>
    </row>
    <row r="482" spans="1:19" x14ac:dyDescent="0.35">
      <c r="A482">
        <v>428631</v>
      </c>
      <c r="B482" s="3" t="s">
        <v>251</v>
      </c>
      <c r="C482" s="4">
        <v>0.40916666666666668</v>
      </c>
      <c r="D482" t="s">
        <v>31</v>
      </c>
      <c r="E482" t="s">
        <v>15</v>
      </c>
      <c r="F482" s="5">
        <f>N482</f>
        <v>45805</v>
      </c>
      <c r="G482" s="6" t="str">
        <f>Q482</f>
        <v>French Press</v>
      </c>
      <c r="H482" s="6" t="str">
        <f>S482</f>
        <v>12 oz</v>
      </c>
      <c r="J482" t="str" cm="1">
        <f t="array" ref="J482:L482">_xlfn.TEXTSPLIT(B482,{"++","/"})</f>
        <v>2025</v>
      </c>
      <c r="K482" t="str">
        <v>5</v>
      </c>
      <c r="L482" t="str">
        <v>28</v>
      </c>
      <c r="M482" s="7">
        <f>DATE(J482,K482,L482)</f>
        <v>45805</v>
      </c>
      <c r="N482">
        <f>IF(M482=9999,"???",M482)</f>
        <v>45805</v>
      </c>
      <c r="P482" t="str">
        <f>SUBSTITUTE(SUBSTITUTE(SUBSTITUTE(D482,"©"," "), "☐", " "), "§", " ")</f>
        <v>French press</v>
      </c>
      <c r="Q482" t="str">
        <f>PROPER(TRIM(CLEAN(P482)))</f>
        <v>French Press</v>
      </c>
      <c r="S482" t="str">
        <f>SUBSTITUTE(E482,"ounce","oz")</f>
        <v>12 oz</v>
      </c>
    </row>
    <row r="483" spans="1:19" x14ac:dyDescent="0.35">
      <c r="A483">
        <v>428632</v>
      </c>
      <c r="B483" s="3" t="s">
        <v>251</v>
      </c>
      <c r="C483" s="4">
        <v>0.41037037037037027</v>
      </c>
      <c r="D483" t="s">
        <v>23</v>
      </c>
      <c r="E483" t="s">
        <v>24</v>
      </c>
      <c r="F483" s="5">
        <f>N483</f>
        <v>45805</v>
      </c>
      <c r="G483" s="6" t="str">
        <f>Q483</f>
        <v>Turkish Coffee</v>
      </c>
      <c r="H483" s="6" t="str">
        <f>S483</f>
        <v>3 oz</v>
      </c>
      <c r="J483" t="str" cm="1">
        <f t="array" ref="J483:L483">_xlfn.TEXTSPLIT(B483,{"++","/"})</f>
        <v>2025</v>
      </c>
      <c r="K483" t="str">
        <v>5</v>
      </c>
      <c r="L483" t="str">
        <v>28</v>
      </c>
      <c r="M483" s="7">
        <f>DATE(J483,K483,L483)</f>
        <v>45805</v>
      </c>
      <c r="N483">
        <f>IF(M483=9999,"???",M483)</f>
        <v>45805</v>
      </c>
      <c r="P483" t="str">
        <f>SUBSTITUTE(SUBSTITUTE(SUBSTITUTE(D483,"©"," "), "☐", " "), "§", " ")</f>
        <v>Turkish coffee</v>
      </c>
      <c r="Q483" t="str">
        <f>PROPER(TRIM(CLEAN(P483)))</f>
        <v>Turkish Coffee</v>
      </c>
      <c r="S483" t="str">
        <f>SUBSTITUTE(E483,"ounce","oz")</f>
        <v>3 oz</v>
      </c>
    </row>
    <row r="484" spans="1:19" x14ac:dyDescent="0.35">
      <c r="A484">
        <v>428634</v>
      </c>
      <c r="B484" s="3" t="s">
        <v>251</v>
      </c>
      <c r="C484" s="4">
        <v>0.41158564814814813</v>
      </c>
      <c r="D484" t="s">
        <v>254</v>
      </c>
      <c r="E484" t="s">
        <v>13</v>
      </c>
      <c r="F484" s="5">
        <f>N484</f>
        <v>45805</v>
      </c>
      <c r="G484" s="6" t="str">
        <f>Q484</f>
        <v>Scone With Clotted Cream And Jam</v>
      </c>
      <c r="H484" s="6" t="str">
        <f>S484</f>
        <v/>
      </c>
      <c r="J484" t="str" cm="1">
        <f t="array" ref="J484:L484">_xlfn.TEXTSPLIT(B484,{"++","/"})</f>
        <v>2025</v>
      </c>
      <c r="K484" t="str">
        <v>5</v>
      </c>
      <c r="L484" t="str">
        <v>28</v>
      </c>
      <c r="M484" s="7">
        <f>DATE(J484,K484,L484)</f>
        <v>45805</v>
      </c>
      <c r="N484">
        <f>IF(M484=9999,"???",M484)</f>
        <v>45805</v>
      </c>
      <c r="P484" t="str">
        <f>SUBSTITUTE(SUBSTITUTE(SUBSTITUTE(D484,"©"," "), "☐", " "), "§", " ")</f>
        <v>Scone with clotted cream and jam</v>
      </c>
      <c r="Q484" t="str">
        <f>PROPER(TRIM(CLEAN(P484)))</f>
        <v>Scone With Clotted Cream And Jam</v>
      </c>
      <c r="S484" t="str">
        <f>SUBSTITUTE(E484,"ounce","oz")</f>
        <v/>
      </c>
    </row>
    <row r="485" spans="1:19" x14ac:dyDescent="0.35">
      <c r="A485">
        <v>428635</v>
      </c>
      <c r="B485" s="3" t="s">
        <v>251</v>
      </c>
      <c r="C485" s="4">
        <v>0.4120138888888889</v>
      </c>
      <c r="D485" t="s">
        <v>263</v>
      </c>
      <c r="E485" t="s">
        <v>13</v>
      </c>
      <c r="F485" s="5">
        <f>N485</f>
        <v>45805</v>
      </c>
      <c r="G485" s="6" t="str">
        <f>Q485</f>
        <v>Sticky Bun</v>
      </c>
      <c r="H485" s="6" t="str">
        <f>S485</f>
        <v/>
      </c>
      <c r="J485" t="str" cm="1">
        <f t="array" ref="J485:L485">_xlfn.TEXTSPLIT(B485,{"++","/"})</f>
        <v>2025</v>
      </c>
      <c r="K485" t="str">
        <v>5</v>
      </c>
      <c r="L485" t="str">
        <v>28</v>
      </c>
      <c r="M485" s="7">
        <f>DATE(J485,K485,L485)</f>
        <v>45805</v>
      </c>
      <c r="N485">
        <f>IF(M485=9999,"???",M485)</f>
        <v>45805</v>
      </c>
      <c r="P485" t="str">
        <f>SUBSTITUTE(SUBSTITUTE(SUBSTITUTE(D485,"©"," "), "☐", " "), "§", " ")</f>
        <v xml:space="preserve">   Sticky bun</v>
      </c>
      <c r="Q485" t="str">
        <f>PROPER(TRIM(CLEAN(P485)))</f>
        <v>Sticky Bun</v>
      </c>
      <c r="S485" t="str">
        <f>SUBSTITUTE(E485,"ounce","oz")</f>
        <v/>
      </c>
    </row>
    <row r="486" spans="1:19" x14ac:dyDescent="0.35">
      <c r="A486">
        <v>428635</v>
      </c>
      <c r="B486" s="3" t="s">
        <v>251</v>
      </c>
      <c r="C486" s="4">
        <v>0.4120138888888889</v>
      </c>
      <c r="D486" t="s">
        <v>79</v>
      </c>
      <c r="E486" t="s">
        <v>15</v>
      </c>
      <c r="F486" s="5">
        <f>N486</f>
        <v>45805</v>
      </c>
      <c r="G486" s="6" t="str">
        <f>Q486</f>
        <v>Frappé</v>
      </c>
      <c r="H486" s="6" t="str">
        <f>S486</f>
        <v>12 oz</v>
      </c>
      <c r="J486" t="str" cm="1">
        <f t="array" ref="J486:L486">_xlfn.TEXTSPLIT(B486,{"++","/"})</f>
        <v>2025</v>
      </c>
      <c r="K486" t="str">
        <v>5</v>
      </c>
      <c r="L486" t="str">
        <v>28</v>
      </c>
      <c r="M486" s="7">
        <f>DATE(J486,K486,L486)</f>
        <v>45805</v>
      </c>
      <c r="N486">
        <f>IF(M486=9999,"???",M486)</f>
        <v>45805</v>
      </c>
      <c r="P486" t="str">
        <f>SUBSTITUTE(SUBSTITUTE(SUBSTITUTE(D486,"©"," "), "☐", " "), "§", " ")</f>
        <v xml:space="preserve"> Frappé</v>
      </c>
      <c r="Q486" t="str">
        <f>PROPER(TRIM(CLEAN(P486)))</f>
        <v>Frappé</v>
      </c>
      <c r="S486" t="str">
        <f>SUBSTITUTE(E486,"ounce","oz")</f>
        <v>12 oz</v>
      </c>
    </row>
    <row r="487" spans="1:19" x14ac:dyDescent="0.35">
      <c r="A487">
        <v>428635</v>
      </c>
      <c r="B487" s="3" t="s">
        <v>251</v>
      </c>
      <c r="C487" s="4">
        <v>0.4120138888888889</v>
      </c>
      <c r="D487" t="s">
        <v>264</v>
      </c>
      <c r="E487" t="s">
        <v>15</v>
      </c>
      <c r="F487" s="5">
        <f>N487</f>
        <v>45805</v>
      </c>
      <c r="G487" s="6" t="str">
        <f>Q487</f>
        <v>Pourover</v>
      </c>
      <c r="H487" s="6" t="str">
        <f>S487</f>
        <v>12 oz</v>
      </c>
      <c r="J487" t="str" cm="1">
        <f t="array" ref="J487:L487">_xlfn.TEXTSPLIT(B487,{"++","/"})</f>
        <v>2025</v>
      </c>
      <c r="K487" t="str">
        <v>5</v>
      </c>
      <c r="L487" t="str">
        <v>28</v>
      </c>
      <c r="M487" s="7">
        <f>DATE(J487,K487,L487)</f>
        <v>45805</v>
      </c>
      <c r="N487">
        <f>IF(M487=9999,"???",M487)</f>
        <v>45805</v>
      </c>
      <c r="P487" t="str">
        <f>SUBSTITUTE(SUBSTITUTE(SUBSTITUTE(D487,"©"," "), "☐", " "), "§", " ")</f>
        <v xml:space="preserve">   Pourover</v>
      </c>
      <c r="Q487" t="str">
        <f>PROPER(TRIM(CLEAN(P487)))</f>
        <v>Pourover</v>
      </c>
      <c r="S487" t="str">
        <f>SUBSTITUTE(E487,"ounce","oz")</f>
        <v>12 oz</v>
      </c>
    </row>
    <row r="488" spans="1:19" x14ac:dyDescent="0.35">
      <c r="A488">
        <v>428637</v>
      </c>
      <c r="B488" s="3" t="s">
        <v>251</v>
      </c>
      <c r="C488" s="4">
        <v>0.41645833333333337</v>
      </c>
      <c r="D488" t="s">
        <v>25</v>
      </c>
      <c r="E488" t="s">
        <v>15</v>
      </c>
      <c r="F488" s="5">
        <f>N488</f>
        <v>45805</v>
      </c>
      <c r="G488" s="6" t="str">
        <f>Q488</f>
        <v>French Press</v>
      </c>
      <c r="H488" s="6" t="str">
        <f>S488</f>
        <v>12 oz</v>
      </c>
      <c r="J488" t="str" cm="1">
        <f t="array" ref="J488:L488">_xlfn.TEXTSPLIT(B488,{"++","/"})</f>
        <v>2025</v>
      </c>
      <c r="K488" t="str">
        <v>5</v>
      </c>
      <c r="L488" t="str">
        <v>28</v>
      </c>
      <c r="M488" s="7">
        <f>DATE(J488,K488,L488)</f>
        <v>45805</v>
      </c>
      <c r="N488">
        <f>IF(M488=9999,"???",M488)</f>
        <v>45805</v>
      </c>
      <c r="P488" t="str">
        <f>SUBSTITUTE(SUBSTITUTE(SUBSTITUTE(D488,"©"," "), "☐", " "), "§", " ")</f>
        <v>French press</v>
      </c>
      <c r="Q488" t="str">
        <f>PROPER(TRIM(CLEAN(P488)))</f>
        <v>French Press</v>
      </c>
      <c r="S488" t="str">
        <f>SUBSTITUTE(E488,"ounce","oz")</f>
        <v>12 oz</v>
      </c>
    </row>
    <row r="489" spans="1:19" x14ac:dyDescent="0.35">
      <c r="A489">
        <v>428639</v>
      </c>
      <c r="B489" s="3" t="s">
        <v>251</v>
      </c>
      <c r="C489" s="4">
        <v>0.42002314814814823</v>
      </c>
      <c r="D489" t="s">
        <v>236</v>
      </c>
      <c r="E489" t="s">
        <v>13</v>
      </c>
      <c r="F489" s="5">
        <f>N489</f>
        <v>45805</v>
      </c>
      <c r="G489" s="6" t="str">
        <f>Q489</f>
        <v>Sticky Bun</v>
      </c>
      <c r="H489" s="6" t="str">
        <f>S489</f>
        <v/>
      </c>
      <c r="J489" t="str" cm="1">
        <f t="array" ref="J489:L489">_xlfn.TEXTSPLIT(B489,{"++","/"})</f>
        <v>2025</v>
      </c>
      <c r="K489" t="str">
        <v>5</v>
      </c>
      <c r="L489" t="str">
        <v>28</v>
      </c>
      <c r="M489" s="7">
        <f>DATE(J489,K489,L489)</f>
        <v>45805</v>
      </c>
      <c r="N489">
        <f>IF(M489=9999,"???",M489)</f>
        <v>45805</v>
      </c>
      <c r="P489" t="str">
        <f>SUBSTITUTE(SUBSTITUTE(SUBSTITUTE(D489,"©"," "), "☐", " "), "§", " ")</f>
        <v xml:space="preserve"> Sticky bun</v>
      </c>
      <c r="Q489" t="str">
        <f>PROPER(TRIM(CLEAN(P489)))</f>
        <v>Sticky Bun</v>
      </c>
      <c r="S489" t="str">
        <f>SUBSTITUTE(E489,"ounce","oz")</f>
        <v/>
      </c>
    </row>
    <row r="490" spans="1:19" x14ac:dyDescent="0.35">
      <c r="A490">
        <v>428640</v>
      </c>
      <c r="B490" s="3" t="s">
        <v>251</v>
      </c>
      <c r="C490" s="4">
        <v>0.4209722222222223</v>
      </c>
      <c r="D490" t="s">
        <v>65</v>
      </c>
      <c r="E490" t="s">
        <v>15</v>
      </c>
      <c r="F490" s="5">
        <f>N490</f>
        <v>45805</v>
      </c>
      <c r="G490" s="6" t="str">
        <f>Q490</f>
        <v>Cappuccino</v>
      </c>
      <c r="H490" s="6" t="str">
        <f>S490</f>
        <v>12 oz</v>
      </c>
      <c r="J490" t="str" cm="1">
        <f t="array" ref="J490:L490">_xlfn.TEXTSPLIT(B490,{"++","/"})</f>
        <v>2025</v>
      </c>
      <c r="K490" t="str">
        <v>5</v>
      </c>
      <c r="L490" t="str">
        <v>28</v>
      </c>
      <c r="M490" s="7">
        <f>DATE(J490,K490,L490)</f>
        <v>45805</v>
      </c>
      <c r="N490">
        <f>IF(M490=9999,"???",M490)</f>
        <v>45805</v>
      </c>
      <c r="P490" t="str">
        <f>SUBSTITUTE(SUBSTITUTE(SUBSTITUTE(D490,"©"," "), "☐", " "), "§", " ")</f>
        <v>Cappuccino</v>
      </c>
      <c r="Q490" t="str">
        <f>PROPER(TRIM(CLEAN(P490)))</f>
        <v>Cappuccino</v>
      </c>
      <c r="S490" t="str">
        <f>SUBSTITUTE(E490,"ounce","oz")</f>
        <v>12 oz</v>
      </c>
    </row>
    <row r="491" spans="1:19" x14ac:dyDescent="0.35">
      <c r="A491">
        <v>428642</v>
      </c>
      <c r="B491" s="3" t="s">
        <v>251</v>
      </c>
      <c r="C491" s="4">
        <v>0.42172453703703705</v>
      </c>
      <c r="D491" t="s">
        <v>236</v>
      </c>
      <c r="E491" t="s">
        <v>13</v>
      </c>
      <c r="F491" s="5">
        <f>N491</f>
        <v>45805</v>
      </c>
      <c r="G491" s="6" t="str">
        <f>Q491</f>
        <v>Sticky Bun</v>
      </c>
      <c r="H491" s="6" t="str">
        <f>S491</f>
        <v/>
      </c>
      <c r="J491" t="str" cm="1">
        <f t="array" ref="J491:L491">_xlfn.TEXTSPLIT(B491,{"++","/"})</f>
        <v>2025</v>
      </c>
      <c r="K491" t="str">
        <v>5</v>
      </c>
      <c r="L491" t="str">
        <v>28</v>
      </c>
      <c r="M491" s="7">
        <f>DATE(J491,K491,L491)</f>
        <v>45805</v>
      </c>
      <c r="N491">
        <f>IF(M491=9999,"???",M491)</f>
        <v>45805</v>
      </c>
      <c r="P491" t="str">
        <f>SUBSTITUTE(SUBSTITUTE(SUBSTITUTE(D491,"©"," "), "☐", " "), "§", " ")</f>
        <v xml:space="preserve"> Sticky bun</v>
      </c>
      <c r="Q491" t="str">
        <f>PROPER(TRIM(CLEAN(P491)))</f>
        <v>Sticky Bun</v>
      </c>
      <c r="S491" t="str">
        <f>SUBSTITUTE(E491,"ounce","oz")</f>
        <v/>
      </c>
    </row>
    <row r="492" spans="1:19" x14ac:dyDescent="0.35">
      <c r="A492">
        <v>428643</v>
      </c>
      <c r="B492" s="3" t="s">
        <v>251</v>
      </c>
      <c r="C492" s="4">
        <v>0.4250694444444445</v>
      </c>
      <c r="D492" t="s">
        <v>79</v>
      </c>
      <c r="E492" t="s">
        <v>15</v>
      </c>
      <c r="F492" s="5">
        <f>N492</f>
        <v>45805</v>
      </c>
      <c r="G492" s="6" t="str">
        <f>Q492</f>
        <v>Frappé</v>
      </c>
      <c r="H492" s="6" t="str">
        <f>S492</f>
        <v>12 oz</v>
      </c>
      <c r="J492" t="str" cm="1">
        <f t="array" ref="J492:L492">_xlfn.TEXTSPLIT(B492,{"++","/"})</f>
        <v>2025</v>
      </c>
      <c r="K492" t="str">
        <v>5</v>
      </c>
      <c r="L492" t="str">
        <v>28</v>
      </c>
      <c r="M492" s="7">
        <f>DATE(J492,K492,L492)</f>
        <v>45805</v>
      </c>
      <c r="N492">
        <f>IF(M492=9999,"???",M492)</f>
        <v>45805</v>
      </c>
      <c r="P492" t="str">
        <f>SUBSTITUTE(SUBSTITUTE(SUBSTITUTE(D492,"©"," "), "☐", " "), "§", " ")</f>
        <v xml:space="preserve"> Frappé</v>
      </c>
      <c r="Q492" t="str">
        <f>PROPER(TRIM(CLEAN(P492)))</f>
        <v>Frappé</v>
      </c>
      <c r="S492" t="str">
        <f>SUBSTITUTE(E492,"ounce","oz")</f>
        <v>12 oz</v>
      </c>
    </row>
    <row r="493" spans="1:19" x14ac:dyDescent="0.35">
      <c r="A493">
        <v>428644</v>
      </c>
      <c r="B493" s="3" t="s">
        <v>251</v>
      </c>
      <c r="C493" s="4">
        <v>0.42569444444444438</v>
      </c>
      <c r="D493" t="s">
        <v>54</v>
      </c>
      <c r="E493" t="s">
        <v>13</v>
      </c>
      <c r="F493" s="5">
        <f>N493</f>
        <v>45805</v>
      </c>
      <c r="G493" s="6" t="str">
        <f>Q493</f>
        <v>Syrup</v>
      </c>
      <c r="H493" s="6" t="str">
        <f>S493</f>
        <v/>
      </c>
      <c r="J493" t="str" cm="1">
        <f t="array" ref="J493:L493">_xlfn.TEXTSPLIT(B493,{"++","/"})</f>
        <v>2025</v>
      </c>
      <c r="K493" t="str">
        <v>5</v>
      </c>
      <c r="L493" t="str">
        <v>28</v>
      </c>
      <c r="M493" s="7">
        <f>DATE(J493,K493,L493)</f>
        <v>45805</v>
      </c>
      <c r="N493">
        <f>IF(M493=9999,"???",M493)</f>
        <v>45805</v>
      </c>
      <c r="P493" t="str">
        <f>SUBSTITUTE(SUBSTITUTE(SUBSTITUTE(D493,"©"," "), "☐", " "), "§", " ")</f>
        <v>Syrup</v>
      </c>
      <c r="Q493" t="str">
        <f>PROPER(TRIM(CLEAN(P493)))</f>
        <v>Syrup</v>
      </c>
      <c r="S493" t="str">
        <f>SUBSTITUTE(E493,"ounce","oz")</f>
        <v/>
      </c>
    </row>
    <row r="494" spans="1:19" x14ac:dyDescent="0.35">
      <c r="A494">
        <v>428645</v>
      </c>
      <c r="B494" s="3" t="s">
        <v>251</v>
      </c>
      <c r="C494" s="4">
        <v>0.42995370370370378</v>
      </c>
      <c r="D494" t="s">
        <v>21</v>
      </c>
      <c r="E494" t="s">
        <v>15</v>
      </c>
      <c r="F494" s="5">
        <f>N494</f>
        <v>45805</v>
      </c>
      <c r="G494" s="6" t="str">
        <f>Q494</f>
        <v>Pourover</v>
      </c>
      <c r="H494" s="6" t="str">
        <f>S494</f>
        <v>12 oz</v>
      </c>
      <c r="J494" t="str" cm="1">
        <f t="array" ref="J494:L494">_xlfn.TEXTSPLIT(B494,{"++","/"})</f>
        <v>2025</v>
      </c>
      <c r="K494" t="str">
        <v>5</v>
      </c>
      <c r="L494" t="str">
        <v>28</v>
      </c>
      <c r="M494" s="7">
        <f>DATE(J494,K494,L494)</f>
        <v>45805</v>
      </c>
      <c r="N494">
        <f>IF(M494=9999,"???",M494)</f>
        <v>45805</v>
      </c>
      <c r="P494" t="str">
        <f>SUBSTITUTE(SUBSTITUTE(SUBSTITUTE(D494,"©"," "), "☐", " "), "§", " ")</f>
        <v>Pourover</v>
      </c>
      <c r="Q494" t="str">
        <f>PROPER(TRIM(CLEAN(P494)))</f>
        <v>Pourover</v>
      </c>
      <c r="S494" t="str">
        <f>SUBSTITUTE(E494,"ounce","oz")</f>
        <v>12 oz</v>
      </c>
    </row>
    <row r="495" spans="1:19" x14ac:dyDescent="0.35">
      <c r="A495">
        <v>428646</v>
      </c>
      <c r="B495" s="3" t="s">
        <v>251</v>
      </c>
      <c r="C495" s="4">
        <v>0.43226851851851844</v>
      </c>
      <c r="D495" t="s">
        <v>265</v>
      </c>
      <c r="E495" t="s">
        <v>13</v>
      </c>
      <c r="F495" s="5">
        <f>N495</f>
        <v>45805</v>
      </c>
      <c r="G495" s="6" t="str">
        <f>Q495</f>
        <v>Cinnamon Roll</v>
      </c>
      <c r="H495" s="6" t="str">
        <f>S495</f>
        <v/>
      </c>
      <c r="J495" t="str" cm="1">
        <f t="array" ref="J495:L495">_xlfn.TEXTSPLIT(B495,{"++","/"})</f>
        <v>2025</v>
      </c>
      <c r="K495" t="str">
        <v>5</v>
      </c>
      <c r="L495" t="str">
        <v>28</v>
      </c>
      <c r="M495" s="7">
        <f>DATE(J495,K495,L495)</f>
        <v>45805</v>
      </c>
      <c r="N495">
        <f>IF(M495=9999,"???",M495)</f>
        <v>45805</v>
      </c>
      <c r="P495" t="str">
        <f>SUBSTITUTE(SUBSTITUTE(SUBSTITUTE(D495,"©"," "), "☐", " "), "§", " ")</f>
        <v xml:space="preserve">Cinnamon roll </v>
      </c>
      <c r="Q495" t="str">
        <f>PROPER(TRIM(CLEAN(P495)))</f>
        <v>Cinnamon Roll</v>
      </c>
      <c r="S495" t="str">
        <f>SUBSTITUTE(E495,"ounce","oz")</f>
        <v/>
      </c>
    </row>
    <row r="496" spans="1:19" x14ac:dyDescent="0.35">
      <c r="A496">
        <v>428646</v>
      </c>
      <c r="B496" s="3" t="s">
        <v>251</v>
      </c>
      <c r="C496" s="4">
        <v>0.43226851851851844</v>
      </c>
      <c r="D496" t="s">
        <v>266</v>
      </c>
      <c r="E496" t="s">
        <v>15</v>
      </c>
      <c r="F496" s="5">
        <f>N496</f>
        <v>45805</v>
      </c>
      <c r="G496" s="6" t="str">
        <f>Q496</f>
        <v>Drip Coffee</v>
      </c>
      <c r="H496" s="6" t="str">
        <f>S496</f>
        <v>12 oz</v>
      </c>
      <c r="J496" t="str" cm="1">
        <f t="array" ref="J496:L496">_xlfn.TEXTSPLIT(B496,{"++","/"})</f>
        <v>2025</v>
      </c>
      <c r="K496" t="str">
        <v>5</v>
      </c>
      <c r="L496" t="str">
        <v>28</v>
      </c>
      <c r="M496" s="7">
        <f>DATE(J496,K496,L496)</f>
        <v>45805</v>
      </c>
      <c r="N496">
        <f>IF(M496=9999,"???",M496)</f>
        <v>45805</v>
      </c>
      <c r="P496" t="str">
        <f>SUBSTITUTE(SUBSTITUTE(SUBSTITUTE(D496,"©"," "), "☐", " "), "§", " ")</f>
        <v>Drip coffee</v>
      </c>
      <c r="Q496" t="str">
        <f>PROPER(TRIM(CLEAN(P496)))</f>
        <v>Drip Coffee</v>
      </c>
      <c r="S496" t="str">
        <f>SUBSTITUTE(E496,"ounce","oz")</f>
        <v>12 oz</v>
      </c>
    </row>
    <row r="497" spans="1:19" x14ac:dyDescent="0.35">
      <c r="A497">
        <v>428646</v>
      </c>
      <c r="B497" s="3" t="s">
        <v>251</v>
      </c>
      <c r="C497" s="4">
        <v>0.43226851851851844</v>
      </c>
      <c r="D497" t="s">
        <v>54</v>
      </c>
      <c r="E497" t="s">
        <v>13</v>
      </c>
      <c r="F497" s="5">
        <f>N497</f>
        <v>45805</v>
      </c>
      <c r="G497" s="6" t="str">
        <f>Q497</f>
        <v>Syrup</v>
      </c>
      <c r="H497" s="6" t="str">
        <f>S497</f>
        <v/>
      </c>
      <c r="J497" t="str" cm="1">
        <f t="array" ref="J497:L497">_xlfn.TEXTSPLIT(B497,{"++","/"})</f>
        <v>2025</v>
      </c>
      <c r="K497" t="str">
        <v>5</v>
      </c>
      <c r="L497" t="str">
        <v>28</v>
      </c>
      <c r="M497" s="7">
        <f>DATE(J497,K497,L497)</f>
        <v>45805</v>
      </c>
      <c r="N497">
        <f>IF(M497=9999,"???",M497)</f>
        <v>45805</v>
      </c>
      <c r="P497" t="str">
        <f>SUBSTITUTE(SUBSTITUTE(SUBSTITUTE(D497,"©"," "), "☐", " "), "§", " ")</f>
        <v>Syrup</v>
      </c>
      <c r="Q497" t="str">
        <f>PROPER(TRIM(CLEAN(P497)))</f>
        <v>Syrup</v>
      </c>
      <c r="S497" t="str">
        <f>SUBSTITUTE(E497,"ounce","oz")</f>
        <v/>
      </c>
    </row>
    <row r="498" spans="1:19" x14ac:dyDescent="0.35">
      <c r="A498">
        <v>428648</v>
      </c>
      <c r="B498" s="3" t="s">
        <v>251</v>
      </c>
      <c r="C498" s="4">
        <v>0.43666666666666676</v>
      </c>
      <c r="D498" t="s">
        <v>254</v>
      </c>
      <c r="E498" t="s">
        <v>13</v>
      </c>
      <c r="F498" s="5">
        <f>N498</f>
        <v>45805</v>
      </c>
      <c r="G498" s="6" t="str">
        <f>Q498</f>
        <v>Scone With Clotted Cream And Jam</v>
      </c>
      <c r="H498" s="6" t="str">
        <f>S498</f>
        <v/>
      </c>
      <c r="J498" t="str" cm="1">
        <f t="array" ref="J498:L498">_xlfn.TEXTSPLIT(B498,{"++","/"})</f>
        <v>2025</v>
      </c>
      <c r="K498" t="str">
        <v>5</v>
      </c>
      <c r="L498" t="str">
        <v>28</v>
      </c>
      <c r="M498" s="7">
        <f>DATE(J498,K498,L498)</f>
        <v>45805</v>
      </c>
      <c r="N498">
        <f>IF(M498=9999,"???",M498)</f>
        <v>45805</v>
      </c>
      <c r="P498" t="str">
        <f>SUBSTITUTE(SUBSTITUTE(SUBSTITUTE(D498,"©"," "), "☐", " "), "§", " ")</f>
        <v>Scone with clotted cream and jam</v>
      </c>
      <c r="Q498" t="str">
        <f>PROPER(TRIM(CLEAN(P498)))</f>
        <v>Scone With Clotted Cream And Jam</v>
      </c>
      <c r="S498" t="str">
        <f>SUBSTITUTE(E498,"ounce","oz")</f>
        <v/>
      </c>
    </row>
    <row r="499" spans="1:19" x14ac:dyDescent="0.35">
      <c r="A499">
        <v>428650</v>
      </c>
      <c r="B499" s="3" t="s">
        <v>251</v>
      </c>
      <c r="C499" s="4">
        <v>0.44101851851851848</v>
      </c>
      <c r="D499" t="s">
        <v>267</v>
      </c>
      <c r="E499" t="s">
        <v>15</v>
      </c>
      <c r="F499" s="5">
        <f>N499</f>
        <v>45805</v>
      </c>
      <c r="G499" s="6" t="str">
        <f>Q499</f>
        <v>Iced Guillermo</v>
      </c>
      <c r="H499" s="6" t="str">
        <f>S499</f>
        <v>12 oz</v>
      </c>
      <c r="J499" t="str" cm="1">
        <f t="array" ref="J499:L499">_xlfn.TEXTSPLIT(B499,{"++","/"})</f>
        <v>2025</v>
      </c>
      <c r="K499" t="str">
        <v>5</v>
      </c>
      <c r="L499" t="str">
        <v>28</v>
      </c>
      <c r="M499" s="7">
        <f>DATE(J499,K499,L499)</f>
        <v>45805</v>
      </c>
      <c r="N499">
        <f>IF(M499=9999,"???",M499)</f>
        <v>45805</v>
      </c>
      <c r="P499" t="str">
        <f>SUBSTITUTE(SUBSTITUTE(SUBSTITUTE(D499,"©"," "), "☐", " "), "§", " ")</f>
        <v xml:space="preserve"> Iced Guillermo</v>
      </c>
      <c r="Q499" t="str">
        <f>PROPER(TRIM(CLEAN(P499)))</f>
        <v>Iced Guillermo</v>
      </c>
      <c r="S499" t="str">
        <f>SUBSTITUTE(E499,"ounce","oz")</f>
        <v>12 oz</v>
      </c>
    </row>
    <row r="500" spans="1:19" x14ac:dyDescent="0.35">
      <c r="A500">
        <v>428651</v>
      </c>
      <c r="B500" s="3" t="s">
        <v>251</v>
      </c>
      <c r="C500" s="4">
        <v>0.44362268518518522</v>
      </c>
      <c r="D500" t="s">
        <v>268</v>
      </c>
      <c r="E500" t="s">
        <v>76</v>
      </c>
      <c r="F500" s="5">
        <f>N500</f>
        <v>45805</v>
      </c>
      <c r="G500" s="6" t="str">
        <f>Q500</f>
        <v>Foamed Vanilla Milk</v>
      </c>
      <c r="H500" s="6" t="str">
        <f>S500</f>
        <v>10 oz</v>
      </c>
      <c r="J500" t="str" cm="1">
        <f t="array" ref="J500:L500">_xlfn.TEXTSPLIT(B500,{"++","/"})</f>
        <v>2025</v>
      </c>
      <c r="K500" t="str">
        <v>5</v>
      </c>
      <c r="L500" t="str">
        <v>28</v>
      </c>
      <c r="M500" s="7">
        <f>DATE(J500,K500,L500)</f>
        <v>45805</v>
      </c>
      <c r="N500">
        <f>IF(M500=9999,"???",M500)</f>
        <v>45805</v>
      </c>
      <c r="P500" t="str">
        <f>SUBSTITUTE(SUBSTITUTE(SUBSTITUTE(D500,"©"," "), "☐", " "), "§", " ")</f>
        <v xml:space="preserve"> Foamed vanilla milk</v>
      </c>
      <c r="Q500" t="str">
        <f>PROPER(TRIM(CLEAN(P500)))</f>
        <v>Foamed Vanilla Milk</v>
      </c>
      <c r="S500" t="str">
        <f>SUBSTITUTE(E500,"ounce","oz")</f>
        <v>10 oz</v>
      </c>
    </row>
    <row r="501" spans="1:19" x14ac:dyDescent="0.35">
      <c r="A501">
        <v>428651</v>
      </c>
      <c r="B501" s="3" t="s">
        <v>251</v>
      </c>
      <c r="C501" s="4">
        <v>0.44362268518518522</v>
      </c>
      <c r="D501" t="s">
        <v>269</v>
      </c>
      <c r="E501" t="s">
        <v>15</v>
      </c>
      <c r="F501" s="5">
        <f>N501</f>
        <v>45805</v>
      </c>
      <c r="G501" s="6" t="str">
        <f>Q501</f>
        <v>Rooibos Latté</v>
      </c>
      <c r="H501" s="6" t="str">
        <f>S501</f>
        <v>12 oz</v>
      </c>
      <c r="J501" t="str" cm="1">
        <f t="array" ref="J501:L501">_xlfn.TEXTSPLIT(B501,{"++","/"})</f>
        <v>2025</v>
      </c>
      <c r="K501" t="str">
        <v>5</v>
      </c>
      <c r="L501" t="str">
        <v>28</v>
      </c>
      <c r="M501" s="7">
        <f>DATE(J501,K501,L501)</f>
        <v>45805</v>
      </c>
      <c r="N501">
        <f>IF(M501=9999,"???",M501)</f>
        <v>45805</v>
      </c>
      <c r="P501" t="str">
        <f>SUBSTITUTE(SUBSTITUTE(SUBSTITUTE(D501,"©"," "), "☐", " "), "§", " ")</f>
        <v xml:space="preserve">  Rooibos latté</v>
      </c>
      <c r="Q501" t="str">
        <f>PROPER(TRIM(CLEAN(P501)))</f>
        <v>Rooibos Latté</v>
      </c>
      <c r="S501" t="str">
        <f>SUBSTITUTE(E501,"ounce","oz")</f>
        <v>12 oz</v>
      </c>
    </row>
    <row r="502" spans="1:19" x14ac:dyDescent="0.35">
      <c r="A502">
        <v>428652</v>
      </c>
      <c r="B502" s="3" t="s">
        <v>251</v>
      </c>
      <c r="C502" s="4">
        <v>0.44511574074074067</v>
      </c>
      <c r="D502" t="s">
        <v>107</v>
      </c>
      <c r="E502" t="s">
        <v>15</v>
      </c>
      <c r="F502" s="5">
        <f>N502</f>
        <v>45805</v>
      </c>
      <c r="G502" s="6" t="str">
        <f>Q502</f>
        <v>Café Cubano</v>
      </c>
      <c r="H502" s="6" t="str">
        <f>S502</f>
        <v>12 oz</v>
      </c>
      <c r="J502" t="str" cm="1">
        <f t="array" ref="J502:L502">_xlfn.TEXTSPLIT(B502,{"++","/"})</f>
        <v>2025</v>
      </c>
      <c r="K502" t="str">
        <v>5</v>
      </c>
      <c r="L502" t="str">
        <v>28</v>
      </c>
      <c r="M502" s="7">
        <f>DATE(J502,K502,L502)</f>
        <v>45805</v>
      </c>
      <c r="N502">
        <f>IF(M502=9999,"???",M502)</f>
        <v>45805</v>
      </c>
      <c r="P502" t="str">
        <f>SUBSTITUTE(SUBSTITUTE(SUBSTITUTE(D502,"©"," "), "☐", " "), "§", " ")</f>
        <v>Café Cubano</v>
      </c>
      <c r="Q502" t="str">
        <f>PROPER(TRIM(CLEAN(P502)))</f>
        <v>Café Cubano</v>
      </c>
      <c r="S502" t="str">
        <f>SUBSTITUTE(E502,"ounce","oz")</f>
        <v>12 oz</v>
      </c>
    </row>
    <row r="503" spans="1:19" x14ac:dyDescent="0.35">
      <c r="A503">
        <v>428653</v>
      </c>
      <c r="B503" s="3" t="s">
        <v>251</v>
      </c>
      <c r="C503" s="4">
        <v>0.44518518518518513</v>
      </c>
      <c r="D503" t="s">
        <v>270</v>
      </c>
      <c r="E503" t="s">
        <v>13</v>
      </c>
      <c r="F503" s="5">
        <f>N503</f>
        <v>45805</v>
      </c>
      <c r="G503" s="6" t="str">
        <f>Q503</f>
        <v>Scone With Clotted Cream And Jam</v>
      </c>
      <c r="H503" s="6" t="str">
        <f>S503</f>
        <v/>
      </c>
      <c r="J503" t="str" cm="1">
        <f t="array" ref="J503:L503">_xlfn.TEXTSPLIT(B503,{"++","/"})</f>
        <v>2025</v>
      </c>
      <c r="K503" t="str">
        <v>5</v>
      </c>
      <c r="L503" t="str">
        <v>28</v>
      </c>
      <c r="M503" s="7">
        <f>DATE(J503,K503,L503)</f>
        <v>45805</v>
      </c>
      <c r="N503">
        <f>IF(M503=9999,"???",M503)</f>
        <v>45805</v>
      </c>
      <c r="P503" t="str">
        <f>SUBSTITUTE(SUBSTITUTE(SUBSTITUTE(D503,"©"," "), "☐", " "), "§", " ")</f>
        <v xml:space="preserve">   Scone with clotted cream and jam</v>
      </c>
      <c r="Q503" t="str">
        <f>PROPER(TRIM(CLEAN(P503)))</f>
        <v>Scone With Clotted Cream And Jam</v>
      </c>
      <c r="S503" t="str">
        <f>SUBSTITUTE(E503,"ounce","oz")</f>
        <v/>
      </c>
    </row>
    <row r="504" spans="1:19" x14ac:dyDescent="0.35">
      <c r="A504">
        <v>428654</v>
      </c>
      <c r="B504" s="3" t="s">
        <v>251</v>
      </c>
      <c r="C504" s="4">
        <v>0.44663194444444443</v>
      </c>
      <c r="D504" t="s">
        <v>271</v>
      </c>
      <c r="E504" t="s">
        <v>13</v>
      </c>
      <c r="F504" s="5">
        <f>N504</f>
        <v>45805</v>
      </c>
      <c r="G504" s="6" t="str">
        <f>Q504</f>
        <v>Candy Bar</v>
      </c>
      <c r="H504" s="6" t="str">
        <f>S504</f>
        <v/>
      </c>
      <c r="J504" t="str" cm="1">
        <f t="array" ref="J504:L504">_xlfn.TEXTSPLIT(B504,{"++","/"})</f>
        <v>2025</v>
      </c>
      <c r="K504" t="str">
        <v>5</v>
      </c>
      <c r="L504" t="str">
        <v>28</v>
      </c>
      <c r="M504" s="7">
        <f>DATE(J504,K504,L504)</f>
        <v>45805</v>
      </c>
      <c r="N504">
        <f>IF(M504=9999,"???",M504)</f>
        <v>45805</v>
      </c>
      <c r="P504" t="str">
        <f>SUBSTITUTE(SUBSTITUTE(SUBSTITUTE(D504,"©"," "), "☐", " "), "§", " ")</f>
        <v xml:space="preserve"> Candy bar</v>
      </c>
      <c r="Q504" t="str">
        <f>PROPER(TRIM(CLEAN(P504)))</f>
        <v>Candy Bar</v>
      </c>
      <c r="S504" t="str">
        <f>SUBSTITUTE(E504,"ounce","oz")</f>
        <v/>
      </c>
    </row>
    <row r="505" spans="1:19" x14ac:dyDescent="0.35">
      <c r="A505">
        <v>428654</v>
      </c>
      <c r="B505" s="3" t="s">
        <v>251</v>
      </c>
      <c r="C505" s="4">
        <v>0.44663194444444443</v>
      </c>
      <c r="D505" t="s">
        <v>19</v>
      </c>
      <c r="E505" t="s">
        <v>13</v>
      </c>
      <c r="F505" s="5">
        <f>N505</f>
        <v>45805</v>
      </c>
      <c r="G505" s="6" t="str">
        <f>Q505</f>
        <v>Scone With Clotted Cream And Jam</v>
      </c>
      <c r="H505" s="6" t="str">
        <f>S505</f>
        <v/>
      </c>
      <c r="J505" t="str" cm="1">
        <f t="array" ref="J505:L505">_xlfn.TEXTSPLIT(B505,{"++","/"})</f>
        <v>2025</v>
      </c>
      <c r="K505" t="str">
        <v>5</v>
      </c>
      <c r="L505" t="str">
        <v>28</v>
      </c>
      <c r="M505" s="7">
        <f>DATE(J505,K505,L505)</f>
        <v>45805</v>
      </c>
      <c r="N505">
        <f>IF(M505=9999,"???",M505)</f>
        <v>45805</v>
      </c>
      <c r="P505" t="str">
        <f>SUBSTITUTE(SUBSTITUTE(SUBSTITUTE(D505,"©"," "), "☐", " "), "§", " ")</f>
        <v>Scone with clotted cream and jam</v>
      </c>
      <c r="Q505" t="str">
        <f>PROPER(TRIM(CLEAN(P505)))</f>
        <v>Scone With Clotted Cream And Jam</v>
      </c>
      <c r="S505" t="str">
        <f>SUBSTITUTE(E505,"ounce","oz")</f>
        <v/>
      </c>
    </row>
    <row r="506" spans="1:19" x14ac:dyDescent="0.35">
      <c r="A506">
        <v>428654</v>
      </c>
      <c r="B506" s="3" t="s">
        <v>251</v>
      </c>
      <c r="C506" s="4">
        <v>0.44663194444444443</v>
      </c>
      <c r="D506" t="s">
        <v>272</v>
      </c>
      <c r="E506" t="s">
        <v>15</v>
      </c>
      <c r="F506" s="5">
        <f>N506</f>
        <v>45805</v>
      </c>
      <c r="G506" s="6" t="str">
        <f>Q506</f>
        <v>Iced Tea</v>
      </c>
      <c r="H506" s="6" t="str">
        <f>S506</f>
        <v>12 oz</v>
      </c>
      <c r="J506" t="str" cm="1">
        <f t="array" ref="J506:L506">_xlfn.TEXTSPLIT(B506,{"++","/"})</f>
        <v>2025</v>
      </c>
      <c r="K506" t="str">
        <v>5</v>
      </c>
      <c r="L506" t="str">
        <v>28</v>
      </c>
      <c r="M506" s="7">
        <f>DATE(J506,K506,L506)</f>
        <v>45805</v>
      </c>
      <c r="N506">
        <f>IF(M506=9999,"???",M506)</f>
        <v>45805</v>
      </c>
      <c r="P506" t="str">
        <f>SUBSTITUTE(SUBSTITUTE(SUBSTITUTE(D506,"©"," "), "☐", " "), "§", " ")</f>
        <v xml:space="preserve">   Iced tea</v>
      </c>
      <c r="Q506" t="str">
        <f>PROPER(TRIM(CLEAN(P506)))</f>
        <v>Iced Tea</v>
      </c>
      <c r="S506" t="str">
        <f>SUBSTITUTE(E506,"ounce","oz")</f>
        <v>12 oz</v>
      </c>
    </row>
    <row r="507" spans="1:19" x14ac:dyDescent="0.35">
      <c r="A507">
        <v>428656</v>
      </c>
      <c r="B507" s="3" t="s">
        <v>251</v>
      </c>
      <c r="C507" s="4">
        <v>0.45322916666666657</v>
      </c>
      <c r="D507" t="s">
        <v>64</v>
      </c>
      <c r="E507" t="s">
        <v>29</v>
      </c>
      <c r="F507" s="5">
        <f>N507</f>
        <v>45805</v>
      </c>
      <c r="G507" s="6" t="str">
        <f>Q507</f>
        <v>Iced Guillermo</v>
      </c>
      <c r="H507" s="6" t="str">
        <f>S507</f>
        <v>12 oz</v>
      </c>
      <c r="J507" t="str" cm="1">
        <f t="array" ref="J507:L507">_xlfn.TEXTSPLIT(B507,{"++","/"})</f>
        <v>2025</v>
      </c>
      <c r="K507" t="str">
        <v>5</v>
      </c>
      <c r="L507" t="str">
        <v>28</v>
      </c>
      <c r="M507" s="7">
        <f>DATE(J507,K507,L507)</f>
        <v>45805</v>
      </c>
      <c r="N507">
        <f>IF(M507=9999,"???",M507)</f>
        <v>45805</v>
      </c>
      <c r="P507" t="str">
        <f>SUBSTITUTE(SUBSTITUTE(SUBSTITUTE(D507,"©"," "), "☐", " "), "§", " ")</f>
        <v>Iced Guillermo</v>
      </c>
      <c r="Q507" t="str">
        <f>PROPER(TRIM(CLEAN(P507)))</f>
        <v>Iced Guillermo</v>
      </c>
      <c r="S507" t="str">
        <f>SUBSTITUTE(E507,"ounce","oz")</f>
        <v>12 oz</v>
      </c>
    </row>
    <row r="508" spans="1:19" x14ac:dyDescent="0.35">
      <c r="A508">
        <v>428658</v>
      </c>
      <c r="B508" s="3" t="s">
        <v>251</v>
      </c>
      <c r="C508" s="4">
        <v>0.45438657407407401</v>
      </c>
      <c r="D508" t="s">
        <v>273</v>
      </c>
      <c r="E508" t="s">
        <v>15</v>
      </c>
      <c r="F508" s="5">
        <f>N508</f>
        <v>45805</v>
      </c>
      <c r="G508" s="6" t="str">
        <f>Q508</f>
        <v>Café Cubano</v>
      </c>
      <c r="H508" s="6" t="str">
        <f>S508</f>
        <v>12 oz</v>
      </c>
      <c r="J508" t="str" cm="1">
        <f t="array" ref="J508:L508">_xlfn.TEXTSPLIT(B508,{"++","/"})</f>
        <v>2025</v>
      </c>
      <c r="K508" t="str">
        <v>5</v>
      </c>
      <c r="L508" t="str">
        <v>28</v>
      </c>
      <c r="M508" s="7">
        <f>DATE(J508,K508,L508)</f>
        <v>45805</v>
      </c>
      <c r="N508">
        <f>IF(M508=9999,"???",M508)</f>
        <v>45805</v>
      </c>
      <c r="P508" t="str">
        <f>SUBSTITUTE(SUBSTITUTE(SUBSTITUTE(D508,"©"," "), "☐", " "), "§", " ")</f>
        <v xml:space="preserve">   Café Cubano</v>
      </c>
      <c r="Q508" t="str">
        <f>PROPER(TRIM(CLEAN(P508)))</f>
        <v>Café Cubano</v>
      </c>
      <c r="S508" t="str">
        <f>SUBSTITUTE(E508,"ounce","oz")</f>
        <v>12 oz</v>
      </c>
    </row>
    <row r="509" spans="1:19" x14ac:dyDescent="0.35">
      <c r="A509">
        <v>428660</v>
      </c>
      <c r="B509" s="3" t="s">
        <v>251</v>
      </c>
      <c r="C509" s="4">
        <v>0.45605324074074072</v>
      </c>
      <c r="D509" t="s">
        <v>39</v>
      </c>
      <c r="E509" t="s">
        <v>15</v>
      </c>
      <c r="F509" s="5">
        <f>N509</f>
        <v>45805</v>
      </c>
      <c r="G509" s="6" t="str">
        <f>Q509</f>
        <v>Frappé</v>
      </c>
      <c r="H509" s="6" t="str">
        <f>S509</f>
        <v>12 oz</v>
      </c>
      <c r="J509" t="str" cm="1">
        <f t="array" ref="J509:L509">_xlfn.TEXTSPLIT(B509,{"++","/"})</f>
        <v>2025</v>
      </c>
      <c r="K509" t="str">
        <v>5</v>
      </c>
      <c r="L509" t="str">
        <v>28</v>
      </c>
      <c r="M509" s="7">
        <f>DATE(J509,K509,L509)</f>
        <v>45805</v>
      </c>
      <c r="N509">
        <f>IF(M509=9999,"???",M509)</f>
        <v>45805</v>
      </c>
      <c r="P509" t="str">
        <f>SUBSTITUTE(SUBSTITUTE(SUBSTITUTE(D509,"©"," "), "☐", " "), "§", " ")</f>
        <v xml:space="preserve">   Frappé</v>
      </c>
      <c r="Q509" t="str">
        <f>PROPER(TRIM(CLEAN(P509)))</f>
        <v>Frappé</v>
      </c>
      <c r="S509" t="str">
        <f>SUBSTITUTE(E509,"ounce","oz")</f>
        <v>12 oz</v>
      </c>
    </row>
    <row r="510" spans="1:19" x14ac:dyDescent="0.35">
      <c r="A510">
        <v>428661</v>
      </c>
      <c r="B510" s="3" t="s">
        <v>251</v>
      </c>
      <c r="C510" s="4">
        <v>0.45758101851851851</v>
      </c>
      <c r="D510" t="s">
        <v>31</v>
      </c>
      <c r="E510" t="s">
        <v>15</v>
      </c>
      <c r="F510" s="5">
        <f>N510</f>
        <v>45805</v>
      </c>
      <c r="G510" s="6" t="str">
        <f>Q510</f>
        <v>French Press</v>
      </c>
      <c r="H510" s="6" t="str">
        <f>S510</f>
        <v>12 oz</v>
      </c>
      <c r="J510" t="str" cm="1">
        <f t="array" ref="J510:L510">_xlfn.TEXTSPLIT(B510,{"++","/"})</f>
        <v>2025</v>
      </c>
      <c r="K510" t="str">
        <v>5</v>
      </c>
      <c r="L510" t="str">
        <v>28</v>
      </c>
      <c r="M510" s="7">
        <f>DATE(J510,K510,L510)</f>
        <v>45805</v>
      </c>
      <c r="N510">
        <f>IF(M510=9999,"???",M510)</f>
        <v>45805</v>
      </c>
      <c r="P510" t="str">
        <f>SUBSTITUTE(SUBSTITUTE(SUBSTITUTE(D510,"©"," "), "☐", " "), "§", " ")</f>
        <v>French press</v>
      </c>
      <c r="Q510" t="str">
        <f>PROPER(TRIM(CLEAN(P510)))</f>
        <v>French Press</v>
      </c>
      <c r="S510" t="str">
        <f>SUBSTITUTE(E510,"ounce","oz")</f>
        <v>12 oz</v>
      </c>
    </row>
    <row r="511" spans="1:19" x14ac:dyDescent="0.35">
      <c r="A511">
        <v>428663</v>
      </c>
      <c r="B511" s="3" t="s">
        <v>251</v>
      </c>
      <c r="C511" s="4">
        <v>0.46212962962962956</v>
      </c>
      <c r="D511" t="s">
        <v>172</v>
      </c>
      <c r="E511" t="s">
        <v>13</v>
      </c>
      <c r="F511" s="5">
        <f>N511</f>
        <v>45805</v>
      </c>
      <c r="G511" s="6" t="str">
        <f>Q511</f>
        <v>Extra Shot</v>
      </c>
      <c r="H511" s="6" t="str">
        <f>S511</f>
        <v/>
      </c>
      <c r="J511" t="str" cm="1">
        <f t="array" ref="J511:L511">_xlfn.TEXTSPLIT(B511,{"++","/"})</f>
        <v>2025</v>
      </c>
      <c r="K511" t="str">
        <v>5</v>
      </c>
      <c r="L511" t="str">
        <v>28</v>
      </c>
      <c r="M511" s="7">
        <f>DATE(J511,K511,L511)</f>
        <v>45805</v>
      </c>
      <c r="N511">
        <f>IF(M511=9999,"???",M511)</f>
        <v>45805</v>
      </c>
      <c r="P511" t="str">
        <f>SUBSTITUTE(SUBSTITUTE(SUBSTITUTE(D511,"©"," "), "☐", " "), "§", " ")</f>
        <v>Extra shot</v>
      </c>
      <c r="Q511" t="str">
        <f>PROPER(TRIM(CLEAN(P511)))</f>
        <v>Extra Shot</v>
      </c>
      <c r="S511" t="str">
        <f>SUBSTITUTE(E511,"ounce","oz")</f>
        <v/>
      </c>
    </row>
    <row r="512" spans="1:19" x14ac:dyDescent="0.35">
      <c r="A512">
        <v>428664</v>
      </c>
      <c r="B512" s="3" t="s">
        <v>251</v>
      </c>
      <c r="C512" s="4">
        <v>0.46500000000000008</v>
      </c>
      <c r="D512" t="s">
        <v>40</v>
      </c>
      <c r="E512" t="s">
        <v>35</v>
      </c>
      <c r="F512" s="5">
        <f>N512</f>
        <v>45805</v>
      </c>
      <c r="G512" s="6" t="str">
        <f>Q512</f>
        <v>Espresso</v>
      </c>
      <c r="H512" s="6" t="str">
        <f>S512</f>
        <v>1 oz</v>
      </c>
      <c r="J512" t="str" cm="1">
        <f t="array" ref="J512:L512">_xlfn.TEXTSPLIT(B512,{"++","/"})</f>
        <v>2025</v>
      </c>
      <c r="K512" t="str">
        <v>5</v>
      </c>
      <c r="L512" t="str">
        <v>28</v>
      </c>
      <c r="M512" s="7">
        <f>DATE(J512,K512,L512)</f>
        <v>45805</v>
      </c>
      <c r="N512">
        <f>IF(M512=9999,"???",M512)</f>
        <v>45805</v>
      </c>
      <c r="P512" t="str">
        <f>SUBSTITUTE(SUBSTITUTE(SUBSTITUTE(D512,"©"," "), "☐", " "), "§", " ")</f>
        <v>Espresso</v>
      </c>
      <c r="Q512" t="str">
        <f>PROPER(TRIM(CLEAN(P512)))</f>
        <v>Espresso</v>
      </c>
      <c r="S512" t="str">
        <f>SUBSTITUTE(E512,"ounce","oz")</f>
        <v>1 oz</v>
      </c>
    </row>
    <row r="513" spans="1:19" x14ac:dyDescent="0.35">
      <c r="A513">
        <v>428665</v>
      </c>
      <c r="B513" s="3" t="s">
        <v>251</v>
      </c>
      <c r="C513" s="4">
        <v>0.46524305555555556</v>
      </c>
      <c r="D513" t="s">
        <v>274</v>
      </c>
      <c r="E513" t="s">
        <v>15</v>
      </c>
      <c r="F513" s="5">
        <f>N513</f>
        <v>45805</v>
      </c>
      <c r="G513" s="6" t="str">
        <f>Q513</f>
        <v>Pourover</v>
      </c>
      <c r="H513" s="6" t="str">
        <f>S513</f>
        <v>12 oz</v>
      </c>
      <c r="J513" t="str" cm="1">
        <f t="array" ref="J513:L513">_xlfn.TEXTSPLIT(B513,{"++","/"})</f>
        <v>2025</v>
      </c>
      <c r="K513" t="str">
        <v>5</v>
      </c>
      <c r="L513" t="str">
        <v>28</v>
      </c>
      <c r="M513" s="7">
        <f>DATE(J513,K513,L513)</f>
        <v>45805</v>
      </c>
      <c r="N513">
        <f>IF(M513=9999,"???",M513)</f>
        <v>45805</v>
      </c>
      <c r="P513" t="str">
        <f>SUBSTITUTE(SUBSTITUTE(SUBSTITUTE(D513,"©"," "), "☐", " "), "§", " ")</f>
        <v xml:space="preserve">Pourover </v>
      </c>
      <c r="Q513" t="str">
        <f>PROPER(TRIM(CLEAN(P513)))</f>
        <v>Pourover</v>
      </c>
      <c r="S513" t="str">
        <f>SUBSTITUTE(E513,"ounce","oz")</f>
        <v>12 oz</v>
      </c>
    </row>
    <row r="514" spans="1:19" x14ac:dyDescent="0.35">
      <c r="A514">
        <v>428667</v>
      </c>
      <c r="B514" s="3" t="s">
        <v>251</v>
      </c>
      <c r="C514" s="4">
        <v>0.46616898148148156</v>
      </c>
      <c r="D514" t="s">
        <v>21</v>
      </c>
      <c r="E514" t="s">
        <v>29</v>
      </c>
      <c r="F514" s="5">
        <f>N514</f>
        <v>45805</v>
      </c>
      <c r="G514" s="6" t="str">
        <f>Q514</f>
        <v>Pourover</v>
      </c>
      <c r="H514" s="6" t="str">
        <f>S514</f>
        <v>12 oz</v>
      </c>
      <c r="J514" t="str" cm="1">
        <f t="array" ref="J514:L514">_xlfn.TEXTSPLIT(B514,{"++","/"})</f>
        <v>2025</v>
      </c>
      <c r="K514" t="str">
        <v>5</v>
      </c>
      <c r="L514" t="str">
        <v>28</v>
      </c>
      <c r="M514" s="7">
        <f>DATE(J514,K514,L514)</f>
        <v>45805</v>
      </c>
      <c r="N514">
        <f>IF(M514=9999,"???",M514)</f>
        <v>45805</v>
      </c>
      <c r="P514" t="str">
        <f>SUBSTITUTE(SUBSTITUTE(SUBSTITUTE(D514,"©"," "), "☐", " "), "§", " ")</f>
        <v>Pourover</v>
      </c>
      <c r="Q514" t="str">
        <f>PROPER(TRIM(CLEAN(P514)))</f>
        <v>Pourover</v>
      </c>
      <c r="S514" t="str">
        <f>SUBSTITUTE(E514,"ounce","oz")</f>
        <v>12 oz</v>
      </c>
    </row>
    <row r="515" spans="1:19" x14ac:dyDescent="0.35">
      <c r="A515">
        <v>428668</v>
      </c>
      <c r="B515" s="3" t="s">
        <v>251</v>
      </c>
      <c r="C515" s="4">
        <v>0.4699537037037036</v>
      </c>
      <c r="D515" t="s">
        <v>54</v>
      </c>
      <c r="E515" t="s">
        <v>13</v>
      </c>
      <c r="F515" s="5">
        <f>N515</f>
        <v>45805</v>
      </c>
      <c r="G515" s="6" t="str">
        <f>Q515</f>
        <v>Syrup</v>
      </c>
      <c r="H515" s="6" t="str">
        <f>S515</f>
        <v/>
      </c>
      <c r="J515" t="str" cm="1">
        <f t="array" ref="J515:L515">_xlfn.TEXTSPLIT(B515,{"++","/"})</f>
        <v>2025</v>
      </c>
      <c r="K515" t="str">
        <v>5</v>
      </c>
      <c r="L515" t="str">
        <v>28</v>
      </c>
      <c r="M515" s="7">
        <f>DATE(J515,K515,L515)</f>
        <v>45805</v>
      </c>
      <c r="N515">
        <f>IF(M515=9999,"???",M515)</f>
        <v>45805</v>
      </c>
      <c r="P515" t="str">
        <f>SUBSTITUTE(SUBSTITUTE(SUBSTITUTE(D515,"©"," "), "☐", " "), "§", " ")</f>
        <v>Syrup</v>
      </c>
      <c r="Q515" t="str">
        <f>PROPER(TRIM(CLEAN(P515)))</f>
        <v>Syrup</v>
      </c>
      <c r="S515" t="str">
        <f>SUBSTITUTE(E515,"ounce","oz")</f>
        <v/>
      </c>
    </row>
    <row r="516" spans="1:19" x14ac:dyDescent="0.35">
      <c r="A516">
        <v>428670</v>
      </c>
      <c r="B516" s="3" t="s">
        <v>251</v>
      </c>
      <c r="C516" s="4">
        <v>0.47158564814814818</v>
      </c>
      <c r="D516" t="s">
        <v>125</v>
      </c>
      <c r="E516" t="s">
        <v>15</v>
      </c>
      <c r="F516" s="5">
        <f>N516</f>
        <v>45805</v>
      </c>
      <c r="G516" s="6" t="str">
        <f>Q516</f>
        <v>French Press</v>
      </c>
      <c r="H516" s="6" t="str">
        <f>S516</f>
        <v>12 oz</v>
      </c>
      <c r="J516" t="str" cm="1">
        <f t="array" ref="J516:L516">_xlfn.TEXTSPLIT(B516,{"++","/"})</f>
        <v>2025</v>
      </c>
      <c r="K516" t="str">
        <v>5</v>
      </c>
      <c r="L516" t="str">
        <v>28</v>
      </c>
      <c r="M516" s="7">
        <f>DATE(J516,K516,L516)</f>
        <v>45805</v>
      </c>
      <c r="N516">
        <f>IF(M516=9999,"???",M516)</f>
        <v>45805</v>
      </c>
      <c r="P516" t="str">
        <f>SUBSTITUTE(SUBSTITUTE(SUBSTITUTE(D516,"©"," "), "☐", " "), "§", " ")</f>
        <v xml:space="preserve">  French press</v>
      </c>
      <c r="Q516" t="str">
        <f>PROPER(TRIM(CLEAN(P516)))</f>
        <v>French Press</v>
      </c>
      <c r="S516" t="str">
        <f>SUBSTITUTE(E516,"ounce","oz")</f>
        <v>12 oz</v>
      </c>
    </row>
    <row r="517" spans="1:19" x14ac:dyDescent="0.35">
      <c r="A517">
        <v>428672</v>
      </c>
      <c r="B517" s="3" t="s">
        <v>251</v>
      </c>
      <c r="C517" s="4">
        <v>0.47657407407407404</v>
      </c>
      <c r="D517" t="s">
        <v>275</v>
      </c>
      <c r="E517" t="s">
        <v>13</v>
      </c>
      <c r="F517" s="5">
        <f>N517</f>
        <v>45805</v>
      </c>
      <c r="G517" s="6" t="str">
        <f>Q517</f>
        <v>Drip Coffee Refill</v>
      </c>
      <c r="H517" s="6" t="str">
        <f>S517</f>
        <v/>
      </c>
      <c r="J517" t="str" cm="1">
        <f t="array" ref="J517:L517">_xlfn.TEXTSPLIT(B517,{"++","/"})</f>
        <v>2025</v>
      </c>
      <c r="K517" t="str">
        <v>5</v>
      </c>
      <c r="L517" t="str">
        <v>28</v>
      </c>
      <c r="M517" s="7">
        <f>DATE(J517,K517,L517)</f>
        <v>45805</v>
      </c>
      <c r="N517">
        <f>IF(M517=9999,"???",M517)</f>
        <v>45805</v>
      </c>
      <c r="P517" t="str">
        <f>SUBSTITUTE(SUBSTITUTE(SUBSTITUTE(D517,"©"," "), "☐", " "), "§", " ")</f>
        <v xml:space="preserve">Drip coffee refill </v>
      </c>
      <c r="Q517" t="str">
        <f>PROPER(TRIM(CLEAN(P517)))</f>
        <v>Drip Coffee Refill</v>
      </c>
      <c r="S517" t="str">
        <f>SUBSTITUTE(E517,"ounce","oz")</f>
        <v/>
      </c>
    </row>
    <row r="518" spans="1:19" x14ac:dyDescent="0.35">
      <c r="A518">
        <v>428674</v>
      </c>
      <c r="B518" s="3" t="s">
        <v>251</v>
      </c>
      <c r="C518" s="4">
        <v>0.47791666666666677</v>
      </c>
      <c r="D518" t="s">
        <v>52</v>
      </c>
      <c r="E518" t="s">
        <v>15</v>
      </c>
      <c r="F518" s="5">
        <f>N518</f>
        <v>45805</v>
      </c>
      <c r="G518" s="6" t="str">
        <f>Q518</f>
        <v>Frappé</v>
      </c>
      <c r="H518" s="6" t="str">
        <f>S518</f>
        <v>12 oz</v>
      </c>
      <c r="J518" t="str" cm="1">
        <f t="array" ref="J518:L518">_xlfn.TEXTSPLIT(B518,{"++","/"})</f>
        <v>2025</v>
      </c>
      <c r="K518" t="str">
        <v>5</v>
      </c>
      <c r="L518" t="str">
        <v>28</v>
      </c>
      <c r="M518" s="7">
        <f>DATE(J518,K518,L518)</f>
        <v>45805</v>
      </c>
      <c r="N518">
        <f>IF(M518=9999,"???",M518)</f>
        <v>45805</v>
      </c>
      <c r="P518" t="str">
        <f>SUBSTITUTE(SUBSTITUTE(SUBSTITUTE(D518,"©"," "), "☐", " "), "§", " ")</f>
        <v>Frappé</v>
      </c>
      <c r="Q518" t="str">
        <f>PROPER(TRIM(CLEAN(P518)))</f>
        <v>Frappé</v>
      </c>
      <c r="S518" t="str">
        <f>SUBSTITUTE(E518,"ounce","oz")</f>
        <v>12 oz</v>
      </c>
    </row>
    <row r="519" spans="1:19" x14ac:dyDescent="0.35">
      <c r="A519">
        <v>428676</v>
      </c>
      <c r="B519" s="3" t="s">
        <v>251</v>
      </c>
      <c r="C519" s="4">
        <v>0.48850694444444454</v>
      </c>
      <c r="D519" t="s">
        <v>222</v>
      </c>
      <c r="E519" t="s">
        <v>15</v>
      </c>
      <c r="F519" s="5">
        <f>N519</f>
        <v>45805</v>
      </c>
      <c r="G519" s="6" t="str">
        <f>Q519</f>
        <v>Pourover</v>
      </c>
      <c r="H519" s="6" t="str">
        <f>S519</f>
        <v>12 oz</v>
      </c>
      <c r="J519" t="str" cm="1">
        <f t="array" ref="J519:L519">_xlfn.TEXTSPLIT(B519,{"++","/"})</f>
        <v>2025</v>
      </c>
      <c r="K519" t="str">
        <v>5</v>
      </c>
      <c r="L519" t="str">
        <v>28</v>
      </c>
      <c r="M519" s="7">
        <f>DATE(J519,K519,L519)</f>
        <v>45805</v>
      </c>
      <c r="N519">
        <f>IF(M519=9999,"???",M519)</f>
        <v>45805</v>
      </c>
      <c r="P519" t="str">
        <f>SUBSTITUTE(SUBSTITUTE(SUBSTITUTE(D519,"©"," "), "☐", " "), "§", " ")</f>
        <v xml:space="preserve"> Pourover</v>
      </c>
      <c r="Q519" t="str">
        <f>PROPER(TRIM(CLEAN(P519)))</f>
        <v>Pourover</v>
      </c>
      <c r="S519" t="str">
        <f>SUBSTITUTE(E519,"ounce","oz")</f>
        <v>12 oz</v>
      </c>
    </row>
    <row r="520" spans="1:19" x14ac:dyDescent="0.35">
      <c r="A520">
        <v>428678</v>
      </c>
      <c r="B520" s="3" t="s">
        <v>251</v>
      </c>
      <c r="C520" s="4">
        <v>0.49003472222222233</v>
      </c>
      <c r="D520" t="s">
        <v>106</v>
      </c>
      <c r="E520" t="s">
        <v>15</v>
      </c>
      <c r="F520" s="5">
        <f>N520</f>
        <v>45805</v>
      </c>
      <c r="G520" s="6" t="str">
        <f>Q520</f>
        <v>Iced Guillermo</v>
      </c>
      <c r="H520" s="6" t="str">
        <f>S520</f>
        <v>12 oz</v>
      </c>
      <c r="J520" t="str" cm="1">
        <f t="array" ref="J520:L520">_xlfn.TEXTSPLIT(B520,{"++","/"})</f>
        <v>2025</v>
      </c>
      <c r="K520" t="str">
        <v>5</v>
      </c>
      <c r="L520" t="str">
        <v>28</v>
      </c>
      <c r="M520" s="7">
        <f>DATE(J520,K520,L520)</f>
        <v>45805</v>
      </c>
      <c r="N520">
        <f>IF(M520=9999,"???",M520)</f>
        <v>45805</v>
      </c>
      <c r="P520" t="str">
        <f>SUBSTITUTE(SUBSTITUTE(SUBSTITUTE(D520,"©"," "), "☐", " "), "§", " ")</f>
        <v>Iced Guillermo</v>
      </c>
      <c r="Q520" t="str">
        <f>PROPER(TRIM(CLEAN(P520)))</f>
        <v>Iced Guillermo</v>
      </c>
      <c r="S520" t="str">
        <f>SUBSTITUTE(E520,"ounce","oz")</f>
        <v>12 oz</v>
      </c>
    </row>
    <row r="521" spans="1:19" x14ac:dyDescent="0.35">
      <c r="A521">
        <v>428680</v>
      </c>
      <c r="B521" s="3" t="s">
        <v>251</v>
      </c>
      <c r="C521" s="4">
        <v>0.49968750000000006</v>
      </c>
      <c r="D521" t="s">
        <v>21</v>
      </c>
      <c r="E521" t="s">
        <v>15</v>
      </c>
      <c r="F521" s="5">
        <f>N521</f>
        <v>45805</v>
      </c>
      <c r="G521" s="6" t="str">
        <f>Q521</f>
        <v>Pourover</v>
      </c>
      <c r="H521" s="6" t="str">
        <f>S521</f>
        <v>12 oz</v>
      </c>
      <c r="J521" t="str" cm="1">
        <f t="array" ref="J521:L521">_xlfn.TEXTSPLIT(B521,{"++","/"})</f>
        <v>2025</v>
      </c>
      <c r="K521" t="str">
        <v>5</v>
      </c>
      <c r="L521" t="str">
        <v>28</v>
      </c>
      <c r="M521" s="7">
        <f>DATE(J521,K521,L521)</f>
        <v>45805</v>
      </c>
      <c r="N521">
        <f>IF(M521=9999,"???",M521)</f>
        <v>45805</v>
      </c>
      <c r="P521" t="str">
        <f>SUBSTITUTE(SUBSTITUTE(SUBSTITUTE(D521,"©"," "), "☐", " "), "§", " ")</f>
        <v>Pourover</v>
      </c>
      <c r="Q521" t="str">
        <f>PROPER(TRIM(CLEAN(P521)))</f>
        <v>Pourover</v>
      </c>
      <c r="S521" t="str">
        <f>SUBSTITUTE(E521,"ounce","oz")</f>
        <v>12 oz</v>
      </c>
    </row>
    <row r="522" spans="1:19" x14ac:dyDescent="0.35">
      <c r="A522">
        <v>428681</v>
      </c>
      <c r="B522" s="3" t="s">
        <v>251</v>
      </c>
      <c r="C522" s="4">
        <v>0.50168981481481478</v>
      </c>
      <c r="D522" t="s">
        <v>25</v>
      </c>
      <c r="E522" t="s">
        <v>15</v>
      </c>
      <c r="F522" s="5">
        <f>N522</f>
        <v>45805</v>
      </c>
      <c r="G522" s="6" t="str">
        <f>Q522</f>
        <v>French Press</v>
      </c>
      <c r="H522" s="6" t="str">
        <f>S522</f>
        <v>12 oz</v>
      </c>
      <c r="J522" t="str" cm="1">
        <f t="array" ref="J522:L522">_xlfn.TEXTSPLIT(B522,{"++","/"})</f>
        <v>2025</v>
      </c>
      <c r="K522" t="str">
        <v>5</v>
      </c>
      <c r="L522" t="str">
        <v>28</v>
      </c>
      <c r="M522" s="7">
        <f>DATE(J522,K522,L522)</f>
        <v>45805</v>
      </c>
      <c r="N522">
        <f>IF(M522=9999,"???",M522)</f>
        <v>45805</v>
      </c>
      <c r="P522" t="str">
        <f>SUBSTITUTE(SUBSTITUTE(SUBSTITUTE(D522,"©"," "), "☐", " "), "§", " ")</f>
        <v>French press</v>
      </c>
      <c r="Q522" t="str">
        <f>PROPER(TRIM(CLEAN(P522)))</f>
        <v>French Press</v>
      </c>
      <c r="S522" t="str">
        <f>SUBSTITUTE(E522,"ounce","oz")</f>
        <v>12 oz</v>
      </c>
    </row>
    <row r="523" spans="1:19" x14ac:dyDescent="0.35">
      <c r="A523">
        <v>428682</v>
      </c>
      <c r="B523" s="3" t="s">
        <v>251</v>
      </c>
      <c r="C523" s="4">
        <v>0.50300925925925921</v>
      </c>
      <c r="D523" t="s">
        <v>276</v>
      </c>
      <c r="E523" t="s">
        <v>13</v>
      </c>
      <c r="F523" s="5">
        <f>N523</f>
        <v>45805</v>
      </c>
      <c r="G523" s="6" t="str">
        <f>Q523</f>
        <v>Syrup</v>
      </c>
      <c r="H523" s="6" t="str">
        <f>S523</f>
        <v/>
      </c>
      <c r="J523" t="str" cm="1">
        <f t="array" ref="J523:L523">_xlfn.TEXTSPLIT(B523,{"++","/"})</f>
        <v>2025</v>
      </c>
      <c r="K523" t="str">
        <v>5</v>
      </c>
      <c r="L523" t="str">
        <v>28</v>
      </c>
      <c r="M523" s="7">
        <f>DATE(J523,K523,L523)</f>
        <v>45805</v>
      </c>
      <c r="N523">
        <f>IF(M523=9999,"???",M523)</f>
        <v>45805</v>
      </c>
      <c r="P523" t="str">
        <f>SUBSTITUTE(SUBSTITUTE(SUBSTITUTE(D523,"©"," "), "☐", " "), "§", " ")</f>
        <v xml:space="preserve">   Syrup</v>
      </c>
      <c r="Q523" t="str">
        <f>PROPER(TRIM(CLEAN(P523)))</f>
        <v>Syrup</v>
      </c>
      <c r="S523" t="str">
        <f>SUBSTITUTE(E523,"ounce","oz")</f>
        <v/>
      </c>
    </row>
    <row r="524" spans="1:19" x14ac:dyDescent="0.35">
      <c r="A524">
        <v>428684</v>
      </c>
      <c r="B524" s="3" t="s">
        <v>251</v>
      </c>
      <c r="C524" s="4">
        <v>0.50518518518518518</v>
      </c>
      <c r="D524" t="s">
        <v>21</v>
      </c>
      <c r="E524" t="s">
        <v>15</v>
      </c>
      <c r="F524" s="5">
        <f>N524</f>
        <v>45805</v>
      </c>
      <c r="G524" s="6" t="str">
        <f>Q524</f>
        <v>Pourover</v>
      </c>
      <c r="H524" s="6" t="str">
        <f>S524</f>
        <v>12 oz</v>
      </c>
      <c r="J524" t="str" cm="1">
        <f t="array" ref="J524:L524">_xlfn.TEXTSPLIT(B524,{"++","/"})</f>
        <v>2025</v>
      </c>
      <c r="K524" t="str">
        <v>5</v>
      </c>
      <c r="L524" t="str">
        <v>28</v>
      </c>
      <c r="M524" s="7">
        <f>DATE(J524,K524,L524)</f>
        <v>45805</v>
      </c>
      <c r="N524">
        <f>IF(M524=9999,"???",M524)</f>
        <v>45805</v>
      </c>
      <c r="P524" t="str">
        <f>SUBSTITUTE(SUBSTITUTE(SUBSTITUTE(D524,"©"," "), "☐", " "), "§", " ")</f>
        <v>Pourover</v>
      </c>
      <c r="Q524" t="str">
        <f>PROPER(TRIM(CLEAN(P524)))</f>
        <v>Pourover</v>
      </c>
      <c r="S524" t="str">
        <f>SUBSTITUTE(E524,"ounce","oz")</f>
        <v>12 oz</v>
      </c>
    </row>
    <row r="525" spans="1:19" x14ac:dyDescent="0.35">
      <c r="A525">
        <v>428686</v>
      </c>
      <c r="B525" s="3" t="s">
        <v>251</v>
      </c>
      <c r="C525" s="4">
        <v>0.50589120370370377</v>
      </c>
      <c r="D525" t="s">
        <v>25</v>
      </c>
      <c r="E525" t="s">
        <v>15</v>
      </c>
      <c r="F525" s="5">
        <f>N525</f>
        <v>45805</v>
      </c>
      <c r="G525" s="6" t="str">
        <f>Q525</f>
        <v>French Press</v>
      </c>
      <c r="H525" s="6" t="str">
        <f>S525</f>
        <v>12 oz</v>
      </c>
      <c r="J525" t="str" cm="1">
        <f t="array" ref="J525:L525">_xlfn.TEXTSPLIT(B525,{"++","/"})</f>
        <v>2025</v>
      </c>
      <c r="K525" t="str">
        <v>5</v>
      </c>
      <c r="L525" t="str">
        <v>28</v>
      </c>
      <c r="M525" s="7">
        <f>DATE(J525,K525,L525)</f>
        <v>45805</v>
      </c>
      <c r="N525">
        <f>IF(M525=9999,"???",M525)</f>
        <v>45805</v>
      </c>
      <c r="P525" t="str">
        <f>SUBSTITUTE(SUBSTITUTE(SUBSTITUTE(D525,"©"," "), "☐", " "), "§", " ")</f>
        <v>French press</v>
      </c>
      <c r="Q525" t="str">
        <f>PROPER(TRIM(CLEAN(P525)))</f>
        <v>French Press</v>
      </c>
      <c r="S525" t="str">
        <f>SUBSTITUTE(E525,"ounce","oz")</f>
        <v>12 oz</v>
      </c>
    </row>
    <row r="526" spans="1:19" x14ac:dyDescent="0.35">
      <c r="A526">
        <v>428688</v>
      </c>
      <c r="B526" s="3" t="s">
        <v>251</v>
      </c>
      <c r="C526" s="4">
        <v>0.50621527777777775</v>
      </c>
      <c r="D526" t="s">
        <v>52</v>
      </c>
      <c r="E526" t="s">
        <v>15</v>
      </c>
      <c r="F526" s="5">
        <f>N526</f>
        <v>45805</v>
      </c>
      <c r="G526" s="6" t="str">
        <f>Q526</f>
        <v>Frappé</v>
      </c>
      <c r="H526" s="6" t="str">
        <f>S526</f>
        <v>12 oz</v>
      </c>
      <c r="J526" t="str" cm="1">
        <f t="array" ref="J526:L526">_xlfn.TEXTSPLIT(B526,{"++","/"})</f>
        <v>2025</v>
      </c>
      <c r="K526" t="str">
        <v>5</v>
      </c>
      <c r="L526" t="str">
        <v>28</v>
      </c>
      <c r="M526" s="7">
        <f>DATE(J526,K526,L526)</f>
        <v>45805</v>
      </c>
      <c r="N526">
        <f>IF(M526=9999,"???",M526)</f>
        <v>45805</v>
      </c>
      <c r="P526" t="str">
        <f>SUBSTITUTE(SUBSTITUTE(SUBSTITUTE(D526,"©"," "), "☐", " "), "§", " ")</f>
        <v>Frappé</v>
      </c>
      <c r="Q526" t="str">
        <f>PROPER(TRIM(CLEAN(P526)))</f>
        <v>Frappé</v>
      </c>
      <c r="S526" t="str">
        <f>SUBSTITUTE(E526,"ounce","oz")</f>
        <v>12 oz</v>
      </c>
    </row>
    <row r="527" spans="1:19" x14ac:dyDescent="0.35">
      <c r="A527">
        <v>428690</v>
      </c>
      <c r="B527" s="3" t="s">
        <v>251</v>
      </c>
      <c r="C527" s="4">
        <v>0.51835648148148139</v>
      </c>
      <c r="D527" t="s">
        <v>277</v>
      </c>
      <c r="E527" t="s">
        <v>15</v>
      </c>
      <c r="F527" s="5">
        <f>N527</f>
        <v>45805</v>
      </c>
      <c r="G527" s="6" t="str">
        <f>Q527</f>
        <v>Drip Coffee</v>
      </c>
      <c r="H527" s="6" t="str">
        <f>S527</f>
        <v>12 oz</v>
      </c>
      <c r="J527" t="str" cm="1">
        <f t="array" ref="J527:L527">_xlfn.TEXTSPLIT(B527,{"++","/"})</f>
        <v>2025</v>
      </c>
      <c r="K527" t="str">
        <v>5</v>
      </c>
      <c r="L527" t="str">
        <v>28</v>
      </c>
      <c r="M527" s="7">
        <f>DATE(J527,K527,L527)</f>
        <v>45805</v>
      </c>
      <c r="N527">
        <f>IF(M527=9999,"???",M527)</f>
        <v>45805</v>
      </c>
      <c r="P527" t="str">
        <f>SUBSTITUTE(SUBSTITUTE(SUBSTITUTE(D527,"©"," "), "☐", " "), "§", " ")</f>
        <v xml:space="preserve">  Drip coffee</v>
      </c>
      <c r="Q527" t="str">
        <f>PROPER(TRIM(CLEAN(P527)))</f>
        <v>Drip Coffee</v>
      </c>
      <c r="S527" t="str">
        <f>SUBSTITUTE(E527,"ounce","oz")</f>
        <v>12 oz</v>
      </c>
    </row>
    <row r="528" spans="1:19" x14ac:dyDescent="0.35">
      <c r="A528">
        <v>428692</v>
      </c>
      <c r="B528" s="3" t="s">
        <v>251</v>
      </c>
      <c r="C528" s="4">
        <v>0.52092592592592601</v>
      </c>
      <c r="D528" t="s">
        <v>278</v>
      </c>
      <c r="E528" t="s">
        <v>15</v>
      </c>
      <c r="F528" s="5">
        <f>N528</f>
        <v>45805</v>
      </c>
      <c r="G528" s="6" t="str">
        <f>Q528</f>
        <v>Coconut Milk Smoothie</v>
      </c>
      <c r="H528" s="6" t="str">
        <f>S528</f>
        <v>12 oz</v>
      </c>
      <c r="J528" t="str" cm="1">
        <f t="array" ref="J528:L528">_xlfn.TEXTSPLIT(B528,{"++","/"})</f>
        <v>2025</v>
      </c>
      <c r="K528" t="str">
        <v>5</v>
      </c>
      <c r="L528" t="str">
        <v>28</v>
      </c>
      <c r="M528" s="7">
        <f>DATE(J528,K528,L528)</f>
        <v>45805</v>
      </c>
      <c r="N528">
        <f>IF(M528=9999,"???",M528)</f>
        <v>45805</v>
      </c>
      <c r="P528" t="str">
        <f>SUBSTITUTE(SUBSTITUTE(SUBSTITUTE(D528,"©"," "), "☐", " "), "§", " ")</f>
        <v xml:space="preserve"> Coconut milk smoothie</v>
      </c>
      <c r="Q528" t="str">
        <f>PROPER(TRIM(CLEAN(P528)))</f>
        <v>Coconut Milk Smoothie</v>
      </c>
      <c r="S528" t="str">
        <f>SUBSTITUTE(E528,"ounce","oz")</f>
        <v>12 oz</v>
      </c>
    </row>
    <row r="529" spans="1:19" x14ac:dyDescent="0.35">
      <c r="A529">
        <v>428693</v>
      </c>
      <c r="B529" s="3" t="s">
        <v>251</v>
      </c>
      <c r="C529" s="4">
        <v>0.52124999999999999</v>
      </c>
      <c r="D529" t="s">
        <v>25</v>
      </c>
      <c r="E529" t="s">
        <v>15</v>
      </c>
      <c r="F529" s="5">
        <f>N529</f>
        <v>45805</v>
      </c>
      <c r="G529" s="6" t="str">
        <f>Q529</f>
        <v>French Press</v>
      </c>
      <c r="H529" s="6" t="str">
        <f>S529</f>
        <v>12 oz</v>
      </c>
      <c r="J529" t="str" cm="1">
        <f t="array" ref="J529:L529">_xlfn.TEXTSPLIT(B529,{"++","/"})</f>
        <v>2025</v>
      </c>
      <c r="K529" t="str">
        <v>5</v>
      </c>
      <c r="L529" t="str">
        <v>28</v>
      </c>
      <c r="M529" s="7">
        <f>DATE(J529,K529,L529)</f>
        <v>45805</v>
      </c>
      <c r="N529">
        <f>IF(M529=9999,"???",M529)</f>
        <v>45805</v>
      </c>
      <c r="P529" t="str">
        <f>SUBSTITUTE(SUBSTITUTE(SUBSTITUTE(D529,"©"," "), "☐", " "), "§", " ")</f>
        <v>French press</v>
      </c>
      <c r="Q529" t="str">
        <f>PROPER(TRIM(CLEAN(P529)))</f>
        <v>French Press</v>
      </c>
      <c r="S529" t="str">
        <f>SUBSTITUTE(E529,"ounce","oz")</f>
        <v>12 oz</v>
      </c>
    </row>
    <row r="530" spans="1:19" x14ac:dyDescent="0.35">
      <c r="A530">
        <v>428695</v>
      </c>
      <c r="B530" s="3" t="s">
        <v>251</v>
      </c>
      <c r="C530" s="4">
        <v>0.52410879629629625</v>
      </c>
      <c r="D530" t="s">
        <v>279</v>
      </c>
      <c r="E530" t="s">
        <v>15</v>
      </c>
      <c r="F530" s="5">
        <f>N530</f>
        <v>45805</v>
      </c>
      <c r="G530" s="6" t="str">
        <f>Q530</f>
        <v>Drip Coffee</v>
      </c>
      <c r="H530" s="6" t="str">
        <f>S530</f>
        <v>12 oz</v>
      </c>
      <c r="J530" t="str" cm="1">
        <f t="array" ref="J530:L530">_xlfn.TEXTSPLIT(B530,{"++","/"})</f>
        <v>2025</v>
      </c>
      <c r="K530" t="str">
        <v>5</v>
      </c>
      <c r="L530" t="str">
        <v>28</v>
      </c>
      <c r="M530" s="7">
        <f>DATE(J530,K530,L530)</f>
        <v>45805</v>
      </c>
      <c r="N530">
        <f>IF(M530=9999,"???",M530)</f>
        <v>45805</v>
      </c>
      <c r="P530" t="str">
        <f>SUBSTITUTE(SUBSTITUTE(SUBSTITUTE(D530,"©"," "), "☐", " "), "§", " ")</f>
        <v xml:space="preserve">   Drip coffee</v>
      </c>
      <c r="Q530" t="str">
        <f>PROPER(TRIM(CLEAN(P530)))</f>
        <v>Drip Coffee</v>
      </c>
      <c r="S530" t="str">
        <f>SUBSTITUTE(E530,"ounce","oz")</f>
        <v>12 oz</v>
      </c>
    </row>
    <row r="531" spans="1:19" x14ac:dyDescent="0.35">
      <c r="A531">
        <v>428697</v>
      </c>
      <c r="B531" s="3" t="s">
        <v>251</v>
      </c>
      <c r="C531" s="4">
        <v>0.52636574074074072</v>
      </c>
      <c r="D531" t="s">
        <v>134</v>
      </c>
      <c r="E531" t="s">
        <v>13</v>
      </c>
      <c r="F531" s="5">
        <f>N531</f>
        <v>45805</v>
      </c>
      <c r="G531" s="6" t="str">
        <f>Q531</f>
        <v>Sticky Bun</v>
      </c>
      <c r="H531" s="6" t="str">
        <f>S531</f>
        <v/>
      </c>
      <c r="J531" t="str" cm="1">
        <f t="array" ref="J531:L531">_xlfn.TEXTSPLIT(B531,{"++","/"})</f>
        <v>2025</v>
      </c>
      <c r="K531" t="str">
        <v>5</v>
      </c>
      <c r="L531" t="str">
        <v>28</v>
      </c>
      <c r="M531" s="7">
        <f>DATE(J531,K531,L531)</f>
        <v>45805</v>
      </c>
      <c r="N531">
        <f>IF(M531=9999,"???",M531)</f>
        <v>45805</v>
      </c>
      <c r="P531" t="str">
        <f>SUBSTITUTE(SUBSTITUTE(SUBSTITUTE(D531,"©"," "), "☐", " "), "§", " ")</f>
        <v>Sticky bun</v>
      </c>
      <c r="Q531" t="str">
        <f>PROPER(TRIM(CLEAN(P531)))</f>
        <v>Sticky Bun</v>
      </c>
      <c r="S531" t="str">
        <f>SUBSTITUTE(E531,"ounce","oz")</f>
        <v/>
      </c>
    </row>
    <row r="532" spans="1:19" x14ac:dyDescent="0.35">
      <c r="A532">
        <v>428698</v>
      </c>
      <c r="B532" s="3" t="s">
        <v>251</v>
      </c>
      <c r="C532" s="4">
        <v>0.52863425925925922</v>
      </c>
      <c r="D532" t="s">
        <v>280</v>
      </c>
      <c r="E532" t="s">
        <v>29</v>
      </c>
      <c r="F532" s="5">
        <f>N532</f>
        <v>45805</v>
      </c>
      <c r="G532" s="6" t="str">
        <f>Q532</f>
        <v>Café Latté</v>
      </c>
      <c r="H532" s="6" t="str">
        <f>S532</f>
        <v>12 oz</v>
      </c>
      <c r="J532" t="str" cm="1">
        <f t="array" ref="J532:L532">_xlfn.TEXTSPLIT(B532,{"++","/"})</f>
        <v>2025</v>
      </c>
      <c r="K532" t="str">
        <v>5</v>
      </c>
      <c r="L532" t="str">
        <v>28</v>
      </c>
      <c r="M532" s="7">
        <f>DATE(J532,K532,L532)</f>
        <v>45805</v>
      </c>
      <c r="N532">
        <f>IF(M532=9999,"???",M532)</f>
        <v>45805</v>
      </c>
      <c r="P532" t="str">
        <f>SUBSTITUTE(SUBSTITUTE(SUBSTITUTE(D532,"©"," "), "☐", " "), "§", " ")</f>
        <v xml:space="preserve">   Café latté</v>
      </c>
      <c r="Q532" t="str">
        <f>PROPER(TRIM(CLEAN(P532)))</f>
        <v>Café Latté</v>
      </c>
      <c r="S532" t="str">
        <f>SUBSTITUTE(E532,"ounce","oz")</f>
        <v>12 oz</v>
      </c>
    </row>
    <row r="533" spans="1:19" x14ac:dyDescent="0.35">
      <c r="A533">
        <v>428699</v>
      </c>
      <c r="B533" s="3" t="s">
        <v>251</v>
      </c>
      <c r="C533" s="4">
        <v>0.53274305555555546</v>
      </c>
      <c r="D533" t="s">
        <v>105</v>
      </c>
      <c r="E533" t="s">
        <v>15</v>
      </c>
      <c r="F533" s="5">
        <f>N533</f>
        <v>45805</v>
      </c>
      <c r="G533" s="6" t="str">
        <f>Q533</f>
        <v>Rooibos Latté</v>
      </c>
      <c r="H533" s="6" t="str">
        <f>S533</f>
        <v>12 oz</v>
      </c>
      <c r="J533" t="str" cm="1">
        <f t="array" ref="J533:L533">_xlfn.TEXTSPLIT(B533,{"++","/"})</f>
        <v>2025</v>
      </c>
      <c r="K533" t="str">
        <v>5</v>
      </c>
      <c r="L533" t="str">
        <v>28</v>
      </c>
      <c r="M533" s="7">
        <f>DATE(J533,K533,L533)</f>
        <v>45805</v>
      </c>
      <c r="N533">
        <f>IF(M533=9999,"???",M533)</f>
        <v>45805</v>
      </c>
      <c r="P533" t="str">
        <f>SUBSTITUTE(SUBSTITUTE(SUBSTITUTE(D533,"©"," "), "☐", " "), "§", " ")</f>
        <v xml:space="preserve">   Rooibos latté</v>
      </c>
      <c r="Q533" t="str">
        <f>PROPER(TRIM(CLEAN(P533)))</f>
        <v>Rooibos Latté</v>
      </c>
      <c r="S533" t="str">
        <f>SUBSTITUTE(E533,"ounce","oz")</f>
        <v>12 oz</v>
      </c>
    </row>
    <row r="534" spans="1:19" x14ac:dyDescent="0.35">
      <c r="A534">
        <v>428700</v>
      </c>
      <c r="B534" s="3" t="s">
        <v>251</v>
      </c>
      <c r="C534" s="4">
        <v>0.53578703703703701</v>
      </c>
      <c r="D534" t="s">
        <v>281</v>
      </c>
      <c r="E534" t="s">
        <v>15</v>
      </c>
      <c r="F534" s="5">
        <f>N534</f>
        <v>45805</v>
      </c>
      <c r="G534" s="6" t="str">
        <f>Q534</f>
        <v>Drip Coffee</v>
      </c>
      <c r="H534" s="6" t="str">
        <f>S534</f>
        <v>12 oz</v>
      </c>
      <c r="J534" t="str" cm="1">
        <f t="array" ref="J534:L534">_xlfn.TEXTSPLIT(B534,{"++","/"})</f>
        <v>2025</v>
      </c>
      <c r="K534" t="str">
        <v>5</v>
      </c>
      <c r="L534" t="str">
        <v>28</v>
      </c>
      <c r="M534" s="7">
        <f>DATE(J534,K534,L534)</f>
        <v>45805</v>
      </c>
      <c r="N534">
        <f>IF(M534=9999,"???",M534)</f>
        <v>45805</v>
      </c>
      <c r="P534" t="str">
        <f>SUBSTITUTE(SUBSTITUTE(SUBSTITUTE(D534,"©"," "), "☐", " "), "§", " ")</f>
        <v xml:space="preserve"> Drip coffee </v>
      </c>
      <c r="Q534" t="str">
        <f>PROPER(TRIM(CLEAN(P534)))</f>
        <v>Drip Coffee</v>
      </c>
      <c r="S534" t="str">
        <f>SUBSTITUTE(E534,"ounce","oz")</f>
        <v>12 oz</v>
      </c>
    </row>
    <row r="535" spans="1:19" x14ac:dyDescent="0.35">
      <c r="A535">
        <v>428701</v>
      </c>
      <c r="B535" s="3" t="s">
        <v>251</v>
      </c>
      <c r="C535" s="4">
        <v>0.5364930555555556</v>
      </c>
      <c r="D535" t="s">
        <v>68</v>
      </c>
      <c r="E535" t="s">
        <v>15</v>
      </c>
      <c r="F535" s="5">
        <f>N535</f>
        <v>45805</v>
      </c>
      <c r="G535" s="6" t="str">
        <f>Q535</f>
        <v>Café Latté</v>
      </c>
      <c r="H535" s="6" t="str">
        <f>S535</f>
        <v>12 oz</v>
      </c>
      <c r="J535" t="str" cm="1">
        <f t="array" ref="J535:L535">_xlfn.TEXTSPLIT(B535,{"++","/"})</f>
        <v>2025</v>
      </c>
      <c r="K535" t="str">
        <v>5</v>
      </c>
      <c r="L535" t="str">
        <v>28</v>
      </c>
      <c r="M535" s="7">
        <f>DATE(J535,K535,L535)</f>
        <v>45805</v>
      </c>
      <c r="N535">
        <f>IF(M535=9999,"???",M535)</f>
        <v>45805</v>
      </c>
      <c r="P535" t="str">
        <f>SUBSTITUTE(SUBSTITUTE(SUBSTITUTE(D535,"©"," "), "☐", " "), "§", " ")</f>
        <v>Café latté</v>
      </c>
      <c r="Q535" t="str">
        <f>PROPER(TRIM(CLEAN(P535)))</f>
        <v>Café Latté</v>
      </c>
      <c r="S535" t="str">
        <f>SUBSTITUTE(E535,"ounce","oz")</f>
        <v>12 oz</v>
      </c>
    </row>
    <row r="536" spans="1:19" x14ac:dyDescent="0.35">
      <c r="A536">
        <v>428703</v>
      </c>
      <c r="B536" s="3" t="s">
        <v>251</v>
      </c>
      <c r="C536" s="4">
        <v>0.54555555555555557</v>
      </c>
      <c r="D536" t="s">
        <v>282</v>
      </c>
      <c r="E536" t="s">
        <v>13</v>
      </c>
      <c r="F536" s="5">
        <f>N536</f>
        <v>45805</v>
      </c>
      <c r="G536" s="6" t="str">
        <f>Q536</f>
        <v>Drip Coffee Refill</v>
      </c>
      <c r="H536" s="6" t="str">
        <f>S536</f>
        <v/>
      </c>
      <c r="J536" t="str" cm="1">
        <f t="array" ref="J536:L536">_xlfn.TEXTSPLIT(B536,{"++","/"})</f>
        <v>2025</v>
      </c>
      <c r="K536" t="str">
        <v>5</v>
      </c>
      <c r="L536" t="str">
        <v>28</v>
      </c>
      <c r="M536" s="7">
        <f>DATE(J536,K536,L536)</f>
        <v>45805</v>
      </c>
      <c r="N536">
        <f>IF(M536=9999,"???",M536)</f>
        <v>45805</v>
      </c>
      <c r="P536" t="str">
        <f>SUBSTITUTE(SUBSTITUTE(SUBSTITUTE(D536,"©"," "), "☐", " "), "§", " ")</f>
        <v xml:space="preserve"> Drip coffee refill</v>
      </c>
      <c r="Q536" t="str">
        <f>PROPER(TRIM(CLEAN(P536)))</f>
        <v>Drip Coffee Refill</v>
      </c>
      <c r="S536" t="str">
        <f>SUBSTITUTE(E536,"ounce","oz")</f>
        <v/>
      </c>
    </row>
    <row r="537" spans="1:19" x14ac:dyDescent="0.35">
      <c r="A537">
        <v>428704</v>
      </c>
      <c r="B537" s="3" t="s">
        <v>251</v>
      </c>
      <c r="C537" s="4">
        <v>0.54704861111111103</v>
      </c>
      <c r="D537" t="s">
        <v>283</v>
      </c>
      <c r="E537" t="s">
        <v>13</v>
      </c>
      <c r="F537" s="5">
        <f>N537</f>
        <v>45805</v>
      </c>
      <c r="G537" s="6" t="str">
        <f>Q537</f>
        <v>Drip Coffee Refill</v>
      </c>
      <c r="H537" s="6" t="str">
        <f>S537</f>
        <v/>
      </c>
      <c r="J537" t="str" cm="1">
        <f t="array" ref="J537:L537">_xlfn.TEXTSPLIT(B537,{"++","/"})</f>
        <v>2025</v>
      </c>
      <c r="K537" t="str">
        <v>5</v>
      </c>
      <c r="L537" t="str">
        <v>28</v>
      </c>
      <c r="M537" s="7">
        <f>DATE(J537,K537,L537)</f>
        <v>45805</v>
      </c>
      <c r="N537">
        <f>IF(M537=9999,"???",M537)</f>
        <v>45805</v>
      </c>
      <c r="P537" t="str">
        <f>SUBSTITUTE(SUBSTITUTE(SUBSTITUTE(D537,"©"," "), "☐", " "), "§", " ")</f>
        <v>Drip coffee refill</v>
      </c>
      <c r="Q537" t="str">
        <f>PROPER(TRIM(CLEAN(P537)))</f>
        <v>Drip Coffee Refill</v>
      </c>
      <c r="S537" t="str">
        <f>SUBSTITUTE(E537,"ounce","oz")</f>
        <v/>
      </c>
    </row>
    <row r="538" spans="1:19" x14ac:dyDescent="0.35">
      <c r="A538">
        <v>428705</v>
      </c>
      <c r="B538" s="3" t="s">
        <v>251</v>
      </c>
      <c r="C538" s="4">
        <v>0.54989583333333325</v>
      </c>
      <c r="D538" t="s">
        <v>284</v>
      </c>
      <c r="E538" t="s">
        <v>15</v>
      </c>
      <c r="F538" s="5">
        <f>N538</f>
        <v>45805</v>
      </c>
      <c r="G538" s="6" t="str">
        <f>Q538</f>
        <v>Pourover</v>
      </c>
      <c r="H538" s="6" t="str">
        <f>S538</f>
        <v>12 oz</v>
      </c>
      <c r="J538" t="str" cm="1">
        <f t="array" ref="J538:L538">_xlfn.TEXTSPLIT(B538,{"++","/"})</f>
        <v>2025</v>
      </c>
      <c r="K538" t="str">
        <v>5</v>
      </c>
      <c r="L538" t="str">
        <v>28</v>
      </c>
      <c r="M538" s="7">
        <f>DATE(J538,K538,L538)</f>
        <v>45805</v>
      </c>
      <c r="N538">
        <f>IF(M538=9999,"???",M538)</f>
        <v>45805</v>
      </c>
      <c r="P538" t="str">
        <f>SUBSTITUTE(SUBSTITUTE(SUBSTITUTE(D538,"©"," "), "☐", " "), "§", " ")</f>
        <v xml:space="preserve"> Pourover </v>
      </c>
      <c r="Q538" t="str">
        <f>PROPER(TRIM(CLEAN(P538)))</f>
        <v>Pourover</v>
      </c>
      <c r="S538" t="str">
        <f>SUBSTITUTE(E538,"ounce","oz")</f>
        <v>12 oz</v>
      </c>
    </row>
    <row r="539" spans="1:19" x14ac:dyDescent="0.35">
      <c r="A539">
        <v>428706</v>
      </c>
      <c r="B539" s="3" t="s">
        <v>251</v>
      </c>
      <c r="C539" s="4">
        <v>0.55618055555555546</v>
      </c>
      <c r="D539" t="s">
        <v>52</v>
      </c>
      <c r="E539" t="s">
        <v>15</v>
      </c>
      <c r="F539" s="5">
        <f>N539</f>
        <v>45805</v>
      </c>
      <c r="G539" s="6" t="str">
        <f>Q539</f>
        <v>Frappé</v>
      </c>
      <c r="H539" s="6" t="str">
        <f>S539</f>
        <v>12 oz</v>
      </c>
      <c r="J539" t="str" cm="1">
        <f t="array" ref="J539:L539">_xlfn.TEXTSPLIT(B539,{"++","/"})</f>
        <v>2025</v>
      </c>
      <c r="K539" t="str">
        <v>5</v>
      </c>
      <c r="L539" t="str">
        <v>28</v>
      </c>
      <c r="M539" s="7">
        <f>DATE(J539,K539,L539)</f>
        <v>45805</v>
      </c>
      <c r="N539">
        <f>IF(M539=9999,"???",M539)</f>
        <v>45805</v>
      </c>
      <c r="P539" t="str">
        <f>SUBSTITUTE(SUBSTITUTE(SUBSTITUTE(D539,"©"," "), "☐", " "), "§", " ")</f>
        <v>Frappé</v>
      </c>
      <c r="Q539" t="str">
        <f>PROPER(TRIM(CLEAN(P539)))</f>
        <v>Frappé</v>
      </c>
      <c r="S539" t="str">
        <f>SUBSTITUTE(E539,"ounce","oz")</f>
        <v>12 oz</v>
      </c>
    </row>
    <row r="540" spans="1:19" x14ac:dyDescent="0.35">
      <c r="A540">
        <v>428707</v>
      </c>
      <c r="B540" s="3" t="s">
        <v>251</v>
      </c>
      <c r="C540" s="4">
        <v>0.55680555555555555</v>
      </c>
      <c r="D540" t="s">
        <v>21</v>
      </c>
      <c r="E540" t="s">
        <v>15</v>
      </c>
      <c r="F540" s="5">
        <f>N540</f>
        <v>45805</v>
      </c>
      <c r="G540" s="6" t="str">
        <f>Q540</f>
        <v>Pourover</v>
      </c>
      <c r="H540" s="6" t="str">
        <f>S540</f>
        <v>12 oz</v>
      </c>
      <c r="J540" t="str" cm="1">
        <f t="array" ref="J540:L540">_xlfn.TEXTSPLIT(B540,{"++","/"})</f>
        <v>2025</v>
      </c>
      <c r="K540" t="str">
        <v>5</v>
      </c>
      <c r="L540" t="str">
        <v>28</v>
      </c>
      <c r="M540" s="7">
        <f>DATE(J540,K540,L540)</f>
        <v>45805</v>
      </c>
      <c r="N540">
        <f>IF(M540=9999,"???",M540)</f>
        <v>45805</v>
      </c>
      <c r="P540" t="str">
        <f>SUBSTITUTE(SUBSTITUTE(SUBSTITUTE(D540,"©"," "), "☐", " "), "§", " ")</f>
        <v>Pourover</v>
      </c>
      <c r="Q540" t="str">
        <f>PROPER(TRIM(CLEAN(P540)))</f>
        <v>Pourover</v>
      </c>
      <c r="S540" t="str">
        <f>SUBSTITUTE(E540,"ounce","oz")</f>
        <v>12 oz</v>
      </c>
    </row>
    <row r="541" spans="1:19" x14ac:dyDescent="0.35">
      <c r="A541">
        <v>428709</v>
      </c>
      <c r="B541" s="3" t="s">
        <v>251</v>
      </c>
      <c r="C541" s="4">
        <v>0.56278935185185186</v>
      </c>
      <c r="D541" t="s">
        <v>21</v>
      </c>
      <c r="E541" t="s">
        <v>15</v>
      </c>
      <c r="F541" s="5">
        <f>N541</f>
        <v>45805</v>
      </c>
      <c r="G541" s="6" t="str">
        <f>Q541</f>
        <v>Pourover</v>
      </c>
      <c r="H541" s="6" t="str">
        <f>S541</f>
        <v>12 oz</v>
      </c>
      <c r="J541" t="str" cm="1">
        <f t="array" ref="J541:L541">_xlfn.TEXTSPLIT(B541,{"++","/"})</f>
        <v>2025</v>
      </c>
      <c r="K541" t="str">
        <v>5</v>
      </c>
      <c r="L541" t="str">
        <v>28</v>
      </c>
      <c r="M541" s="7">
        <f>DATE(J541,K541,L541)</f>
        <v>45805</v>
      </c>
      <c r="N541">
        <f>IF(M541=9999,"???",M541)</f>
        <v>45805</v>
      </c>
      <c r="P541" t="str">
        <f>SUBSTITUTE(SUBSTITUTE(SUBSTITUTE(D541,"©"," "), "☐", " "), "§", " ")</f>
        <v>Pourover</v>
      </c>
      <c r="Q541" t="str">
        <f>PROPER(TRIM(CLEAN(P541)))</f>
        <v>Pourover</v>
      </c>
      <c r="S541" t="str">
        <f>SUBSTITUTE(E541,"ounce","oz")</f>
        <v>12 oz</v>
      </c>
    </row>
    <row r="542" spans="1:19" x14ac:dyDescent="0.35">
      <c r="A542">
        <v>428710</v>
      </c>
      <c r="B542" s="3" t="s">
        <v>251</v>
      </c>
      <c r="C542" s="4">
        <v>0.56548611111111113</v>
      </c>
      <c r="D542" t="s">
        <v>208</v>
      </c>
      <c r="E542" t="s">
        <v>15</v>
      </c>
      <c r="F542" s="5">
        <f>N542</f>
        <v>45805</v>
      </c>
      <c r="G542" s="6" t="str">
        <f>Q542</f>
        <v>Café Latté</v>
      </c>
      <c r="H542" s="6" t="str">
        <f>S542</f>
        <v>12 oz</v>
      </c>
      <c r="J542" t="str" cm="1">
        <f t="array" ref="J542:L542">_xlfn.TEXTSPLIT(B542,{"++","/"})</f>
        <v>2025</v>
      </c>
      <c r="K542" t="str">
        <v>5</v>
      </c>
      <c r="L542" t="str">
        <v>28</v>
      </c>
      <c r="M542" s="7">
        <f>DATE(J542,K542,L542)</f>
        <v>45805</v>
      </c>
      <c r="N542">
        <f>IF(M542=9999,"???",M542)</f>
        <v>45805</v>
      </c>
      <c r="P542" t="str">
        <f>SUBSTITUTE(SUBSTITUTE(SUBSTITUTE(D542,"©"," "), "☐", " "), "§", " ")</f>
        <v xml:space="preserve">   Café latté</v>
      </c>
      <c r="Q542" t="str">
        <f>PROPER(TRIM(CLEAN(P542)))</f>
        <v>Café Latté</v>
      </c>
      <c r="S542" t="str">
        <f>SUBSTITUTE(E542,"ounce","oz")</f>
        <v>12 oz</v>
      </c>
    </row>
    <row r="543" spans="1:19" x14ac:dyDescent="0.35">
      <c r="A543">
        <v>428712</v>
      </c>
      <c r="B543" s="3" t="s">
        <v>251</v>
      </c>
      <c r="C543" s="4">
        <v>0.57259259259259254</v>
      </c>
      <c r="D543" t="s">
        <v>23</v>
      </c>
      <c r="E543" t="s">
        <v>24</v>
      </c>
      <c r="F543" s="5">
        <f>N543</f>
        <v>45805</v>
      </c>
      <c r="G543" s="6" t="str">
        <f>Q543</f>
        <v>Turkish Coffee</v>
      </c>
      <c r="H543" s="6" t="str">
        <f>S543</f>
        <v>3 oz</v>
      </c>
      <c r="J543" t="str" cm="1">
        <f t="array" ref="J543:L543">_xlfn.TEXTSPLIT(B543,{"++","/"})</f>
        <v>2025</v>
      </c>
      <c r="K543" t="str">
        <v>5</v>
      </c>
      <c r="L543" t="str">
        <v>28</v>
      </c>
      <c r="M543" s="7">
        <f>DATE(J543,K543,L543)</f>
        <v>45805</v>
      </c>
      <c r="N543">
        <f>IF(M543=9999,"???",M543)</f>
        <v>45805</v>
      </c>
      <c r="P543" t="str">
        <f>SUBSTITUTE(SUBSTITUTE(SUBSTITUTE(D543,"©"," "), "☐", " "), "§", " ")</f>
        <v>Turkish coffee</v>
      </c>
      <c r="Q543" t="str">
        <f>PROPER(TRIM(CLEAN(P543)))</f>
        <v>Turkish Coffee</v>
      </c>
      <c r="S543" t="str">
        <f>SUBSTITUTE(E543,"ounce","oz")</f>
        <v>3 oz</v>
      </c>
    </row>
    <row r="544" spans="1:19" x14ac:dyDescent="0.35">
      <c r="A544">
        <v>428714</v>
      </c>
      <c r="B544" s="3" t="s">
        <v>251</v>
      </c>
      <c r="C544" s="4">
        <v>0.57631944444444438</v>
      </c>
      <c r="D544" t="s">
        <v>66</v>
      </c>
      <c r="E544" t="s">
        <v>15</v>
      </c>
      <c r="F544" s="5">
        <f>N544</f>
        <v>45805</v>
      </c>
      <c r="G544" s="6" t="str">
        <f>Q544</f>
        <v>Drip Coffee</v>
      </c>
      <c r="H544" s="6" t="str">
        <f>S544</f>
        <v>12 oz</v>
      </c>
      <c r="J544" t="str" cm="1">
        <f t="array" ref="J544:L544">_xlfn.TEXTSPLIT(B544,{"++","/"})</f>
        <v>2025</v>
      </c>
      <c r="K544" t="str">
        <v>5</v>
      </c>
      <c r="L544" t="str">
        <v>28</v>
      </c>
      <c r="M544" s="7">
        <f>DATE(J544,K544,L544)</f>
        <v>45805</v>
      </c>
      <c r="N544">
        <f>IF(M544=9999,"???",M544)</f>
        <v>45805</v>
      </c>
      <c r="P544" t="str">
        <f>SUBSTITUTE(SUBSTITUTE(SUBSTITUTE(D544,"©"," "), "☐", " "), "§", " ")</f>
        <v>Drip coffee</v>
      </c>
      <c r="Q544" t="str">
        <f>PROPER(TRIM(CLEAN(P544)))</f>
        <v>Drip Coffee</v>
      </c>
      <c r="S544" t="str">
        <f>SUBSTITUTE(E544,"ounce","oz")</f>
        <v>12 oz</v>
      </c>
    </row>
    <row r="545" spans="1:19" x14ac:dyDescent="0.35">
      <c r="A545">
        <v>428716</v>
      </c>
      <c r="B545" s="3" t="s">
        <v>251</v>
      </c>
      <c r="C545" s="4">
        <v>0.57961805555555546</v>
      </c>
      <c r="D545" t="s">
        <v>62</v>
      </c>
      <c r="E545" t="s">
        <v>15</v>
      </c>
      <c r="F545" s="5">
        <f>N545</f>
        <v>45805</v>
      </c>
      <c r="G545" s="6" t="str">
        <f>Q545</f>
        <v>French Press</v>
      </c>
      <c r="H545" s="6" t="str">
        <f>S545</f>
        <v>12 oz</v>
      </c>
      <c r="J545" t="str" cm="1">
        <f t="array" ref="J545:L545">_xlfn.TEXTSPLIT(B545,{"++","/"})</f>
        <v>2025</v>
      </c>
      <c r="K545" t="str">
        <v>5</v>
      </c>
      <c r="L545" t="str">
        <v>28</v>
      </c>
      <c r="M545" s="7">
        <f>DATE(J545,K545,L545)</f>
        <v>45805</v>
      </c>
      <c r="N545">
        <f>IF(M545=9999,"???",M545)</f>
        <v>45805</v>
      </c>
      <c r="P545" t="str">
        <f>SUBSTITUTE(SUBSTITUTE(SUBSTITUTE(D545,"©"," "), "☐", " "), "§", " ")</f>
        <v xml:space="preserve"> French press</v>
      </c>
      <c r="Q545" t="str">
        <f>PROPER(TRIM(CLEAN(P545)))</f>
        <v>French Press</v>
      </c>
      <c r="S545" t="str">
        <f>SUBSTITUTE(E545,"ounce","oz")</f>
        <v>12 oz</v>
      </c>
    </row>
    <row r="546" spans="1:19" x14ac:dyDescent="0.35">
      <c r="A546">
        <v>428718</v>
      </c>
      <c r="B546" s="3" t="s">
        <v>251</v>
      </c>
      <c r="C546" s="4">
        <v>0.58722222222222231</v>
      </c>
      <c r="D546" t="s">
        <v>285</v>
      </c>
      <c r="E546" t="s">
        <v>15</v>
      </c>
      <c r="F546" s="5">
        <f>N546</f>
        <v>45805</v>
      </c>
      <c r="G546" s="6" t="str">
        <f>Q546</f>
        <v>Cappuccino</v>
      </c>
      <c r="H546" s="6" t="str">
        <f>S546</f>
        <v>12 oz</v>
      </c>
      <c r="J546" t="str" cm="1">
        <f t="array" ref="J546:L546">_xlfn.TEXTSPLIT(B546,{"++","/"})</f>
        <v>2025</v>
      </c>
      <c r="K546" t="str">
        <v>5</v>
      </c>
      <c r="L546" t="str">
        <v>28</v>
      </c>
      <c r="M546" s="7">
        <f>DATE(J546,K546,L546)</f>
        <v>45805</v>
      </c>
      <c r="N546">
        <f>IF(M546=9999,"???",M546)</f>
        <v>45805</v>
      </c>
      <c r="P546" t="str">
        <f>SUBSTITUTE(SUBSTITUTE(SUBSTITUTE(D546,"©"," "), "☐", " "), "§", " ")</f>
        <v xml:space="preserve">  Cappuccino</v>
      </c>
      <c r="Q546" t="str">
        <f>PROPER(TRIM(CLEAN(P546)))</f>
        <v>Cappuccino</v>
      </c>
      <c r="S546" t="str">
        <f>SUBSTITUTE(E546,"ounce","oz")</f>
        <v>12 oz</v>
      </c>
    </row>
    <row r="547" spans="1:19" x14ac:dyDescent="0.35">
      <c r="A547">
        <v>428719</v>
      </c>
      <c r="B547" s="3" t="s">
        <v>251</v>
      </c>
      <c r="C547" s="4">
        <v>0.58885416666666668</v>
      </c>
      <c r="D547" t="s">
        <v>106</v>
      </c>
      <c r="E547" t="s">
        <v>15</v>
      </c>
      <c r="F547" s="5">
        <f>N547</f>
        <v>45805</v>
      </c>
      <c r="G547" s="6" t="str">
        <f>Q547</f>
        <v>Iced Guillermo</v>
      </c>
      <c r="H547" s="6" t="str">
        <f>S547</f>
        <v>12 oz</v>
      </c>
      <c r="J547" t="str" cm="1">
        <f t="array" ref="J547:L547">_xlfn.TEXTSPLIT(B547,{"++","/"})</f>
        <v>2025</v>
      </c>
      <c r="K547" t="str">
        <v>5</v>
      </c>
      <c r="L547" t="str">
        <v>28</v>
      </c>
      <c r="M547" s="7">
        <f>DATE(J547,K547,L547)</f>
        <v>45805</v>
      </c>
      <c r="N547">
        <f>IF(M547=9999,"???",M547)</f>
        <v>45805</v>
      </c>
      <c r="P547" t="str">
        <f>SUBSTITUTE(SUBSTITUTE(SUBSTITUTE(D547,"©"," "), "☐", " "), "§", " ")</f>
        <v>Iced Guillermo</v>
      </c>
      <c r="Q547" t="str">
        <f>PROPER(TRIM(CLEAN(P547)))</f>
        <v>Iced Guillermo</v>
      </c>
      <c r="S547" t="str">
        <f>SUBSTITUTE(E547,"ounce","oz")</f>
        <v>12 oz</v>
      </c>
    </row>
    <row r="548" spans="1:19" x14ac:dyDescent="0.35">
      <c r="A548">
        <v>428721</v>
      </c>
      <c r="B548" s="3" t="s">
        <v>251</v>
      </c>
      <c r="C548" s="4">
        <v>0.59641203703703694</v>
      </c>
      <c r="D548" t="s">
        <v>52</v>
      </c>
      <c r="E548" t="s">
        <v>15</v>
      </c>
      <c r="F548" s="5">
        <f>N548</f>
        <v>45805</v>
      </c>
      <c r="G548" s="6" t="str">
        <f>Q548</f>
        <v>Frappé</v>
      </c>
      <c r="H548" s="6" t="str">
        <f>S548</f>
        <v>12 oz</v>
      </c>
      <c r="J548" t="str" cm="1">
        <f t="array" ref="J548:L548">_xlfn.TEXTSPLIT(B548,{"++","/"})</f>
        <v>2025</v>
      </c>
      <c r="K548" t="str">
        <v>5</v>
      </c>
      <c r="L548" t="str">
        <v>28</v>
      </c>
      <c r="M548" s="7">
        <f>DATE(J548,K548,L548)</f>
        <v>45805</v>
      </c>
      <c r="N548">
        <f>IF(M548=9999,"???",M548)</f>
        <v>45805</v>
      </c>
      <c r="P548" t="str">
        <f>SUBSTITUTE(SUBSTITUTE(SUBSTITUTE(D548,"©"," "), "☐", " "), "§", " ")</f>
        <v>Frappé</v>
      </c>
      <c r="Q548" t="str">
        <f>PROPER(TRIM(CLEAN(P548)))</f>
        <v>Frappé</v>
      </c>
      <c r="S548" t="str">
        <f>SUBSTITUTE(E548,"ounce","oz")</f>
        <v>12 oz</v>
      </c>
    </row>
    <row r="549" spans="1:19" x14ac:dyDescent="0.35">
      <c r="A549">
        <v>428722</v>
      </c>
      <c r="B549" s="3" t="s">
        <v>251</v>
      </c>
      <c r="C549" s="4">
        <v>0.60949074074074083</v>
      </c>
      <c r="D549" t="s">
        <v>54</v>
      </c>
      <c r="E549" t="s">
        <v>13</v>
      </c>
      <c r="F549" s="5">
        <f>N549</f>
        <v>45805</v>
      </c>
      <c r="G549" s="6" t="str">
        <f>Q549</f>
        <v>Syrup</v>
      </c>
      <c r="H549" s="6" t="str">
        <f>S549</f>
        <v/>
      </c>
      <c r="J549" t="str" cm="1">
        <f t="array" ref="J549:L549">_xlfn.TEXTSPLIT(B549,{"++","/"})</f>
        <v>2025</v>
      </c>
      <c r="K549" t="str">
        <v>5</v>
      </c>
      <c r="L549" t="str">
        <v>28</v>
      </c>
      <c r="M549" s="7">
        <f>DATE(J549,K549,L549)</f>
        <v>45805</v>
      </c>
      <c r="N549">
        <f>IF(M549=9999,"???",M549)</f>
        <v>45805</v>
      </c>
      <c r="P549" t="str">
        <f>SUBSTITUTE(SUBSTITUTE(SUBSTITUTE(D549,"©"," "), "☐", " "), "§", " ")</f>
        <v>Syrup</v>
      </c>
      <c r="Q549" t="str">
        <f>PROPER(TRIM(CLEAN(P549)))</f>
        <v>Syrup</v>
      </c>
      <c r="S549" t="str">
        <f>SUBSTITUTE(E549,"ounce","oz")</f>
        <v/>
      </c>
    </row>
    <row r="550" spans="1:19" x14ac:dyDescent="0.35">
      <c r="A550">
        <v>428723</v>
      </c>
      <c r="B550" s="3" t="s">
        <v>251</v>
      </c>
      <c r="C550" s="4">
        <v>0.61001157407407414</v>
      </c>
      <c r="D550" t="s">
        <v>286</v>
      </c>
      <c r="E550" t="s">
        <v>13</v>
      </c>
      <c r="F550" s="5">
        <f>N550</f>
        <v>45805</v>
      </c>
      <c r="G550" s="6" t="str">
        <f>Q550</f>
        <v>Syrup</v>
      </c>
      <c r="H550" s="6" t="str">
        <f>S550</f>
        <v/>
      </c>
      <c r="J550" t="str" cm="1">
        <f t="array" ref="J550:L550">_xlfn.TEXTSPLIT(B550,{"++","/"})</f>
        <v>2025</v>
      </c>
      <c r="K550" t="str">
        <v>5</v>
      </c>
      <c r="L550" t="str">
        <v>28</v>
      </c>
      <c r="M550" s="7">
        <f>DATE(J550,K550,L550)</f>
        <v>45805</v>
      </c>
      <c r="N550">
        <f>IF(M550=9999,"???",M550)</f>
        <v>45805</v>
      </c>
      <c r="P550" t="str">
        <f>SUBSTITUTE(SUBSTITUTE(SUBSTITUTE(D550,"©"," "), "☐", " "), "§", " ")</f>
        <v xml:space="preserve">   Syrup </v>
      </c>
      <c r="Q550" t="str">
        <f>PROPER(TRIM(CLEAN(P550)))</f>
        <v>Syrup</v>
      </c>
      <c r="S550" t="str">
        <f>SUBSTITUTE(E550,"ounce","oz")</f>
        <v/>
      </c>
    </row>
    <row r="551" spans="1:19" x14ac:dyDescent="0.35">
      <c r="A551">
        <v>428725</v>
      </c>
      <c r="B551" s="3" t="s">
        <v>251</v>
      </c>
      <c r="C551" s="4">
        <v>0.61776620370370372</v>
      </c>
      <c r="D551" t="s">
        <v>25</v>
      </c>
      <c r="E551" t="s">
        <v>15</v>
      </c>
      <c r="F551" s="5">
        <f>N551</f>
        <v>45805</v>
      </c>
      <c r="G551" s="6" t="str">
        <f>Q551</f>
        <v>French Press</v>
      </c>
      <c r="H551" s="6" t="str">
        <f>S551</f>
        <v>12 oz</v>
      </c>
      <c r="J551" t="str" cm="1">
        <f t="array" ref="J551:L551">_xlfn.TEXTSPLIT(B551,{"++","/"})</f>
        <v>2025</v>
      </c>
      <c r="K551" t="str">
        <v>5</v>
      </c>
      <c r="L551" t="str">
        <v>28</v>
      </c>
      <c r="M551" s="7">
        <f>DATE(J551,K551,L551)</f>
        <v>45805</v>
      </c>
      <c r="N551">
        <f>IF(M551=9999,"???",M551)</f>
        <v>45805</v>
      </c>
      <c r="P551" t="str">
        <f>SUBSTITUTE(SUBSTITUTE(SUBSTITUTE(D551,"©"," "), "☐", " "), "§", " ")</f>
        <v>French press</v>
      </c>
      <c r="Q551" t="str">
        <f>PROPER(TRIM(CLEAN(P551)))</f>
        <v>French Press</v>
      </c>
      <c r="S551" t="str">
        <f>SUBSTITUTE(E551,"ounce","oz")</f>
        <v>12 oz</v>
      </c>
    </row>
    <row r="552" spans="1:19" x14ac:dyDescent="0.35">
      <c r="A552">
        <v>428726</v>
      </c>
      <c r="B552" s="3" t="s">
        <v>251</v>
      </c>
      <c r="C552" s="4">
        <v>0.61894675925925924</v>
      </c>
      <c r="D552" t="s">
        <v>21</v>
      </c>
      <c r="E552" t="s">
        <v>15</v>
      </c>
      <c r="F552" s="5">
        <f>N552</f>
        <v>45805</v>
      </c>
      <c r="G552" s="6" t="str">
        <f>Q552</f>
        <v>Pourover</v>
      </c>
      <c r="H552" s="6" t="str">
        <f>S552</f>
        <v>12 oz</v>
      </c>
      <c r="J552" t="str" cm="1">
        <f t="array" ref="J552:L552">_xlfn.TEXTSPLIT(B552,{"++","/"})</f>
        <v>2025</v>
      </c>
      <c r="K552" t="str">
        <v>5</v>
      </c>
      <c r="L552" t="str">
        <v>28</v>
      </c>
      <c r="M552" s="7">
        <f>DATE(J552,K552,L552)</f>
        <v>45805</v>
      </c>
      <c r="N552">
        <f>IF(M552=9999,"???",M552)</f>
        <v>45805</v>
      </c>
      <c r="P552" t="str">
        <f>SUBSTITUTE(SUBSTITUTE(SUBSTITUTE(D552,"©"," "), "☐", " "), "§", " ")</f>
        <v>Pourover</v>
      </c>
      <c r="Q552" t="str">
        <f>PROPER(TRIM(CLEAN(P552)))</f>
        <v>Pourover</v>
      </c>
      <c r="S552" t="str">
        <f>SUBSTITUTE(E552,"ounce","oz")</f>
        <v>12 oz</v>
      </c>
    </row>
    <row r="553" spans="1:19" x14ac:dyDescent="0.35">
      <c r="A553">
        <v>428728</v>
      </c>
      <c r="B553" s="3" t="s">
        <v>251</v>
      </c>
      <c r="C553" s="4">
        <v>0.62048611111111107</v>
      </c>
      <c r="D553" t="s">
        <v>65</v>
      </c>
      <c r="E553" t="s">
        <v>15</v>
      </c>
      <c r="F553" s="5">
        <f>N553</f>
        <v>45805</v>
      </c>
      <c r="G553" s="6" t="str">
        <f>Q553</f>
        <v>Cappuccino</v>
      </c>
      <c r="H553" s="6" t="str">
        <f>S553</f>
        <v>12 oz</v>
      </c>
      <c r="J553" t="str" cm="1">
        <f t="array" ref="J553:L553">_xlfn.TEXTSPLIT(B553,{"++","/"})</f>
        <v>2025</v>
      </c>
      <c r="K553" t="str">
        <v>5</v>
      </c>
      <c r="L553" t="str">
        <v>28</v>
      </c>
      <c r="M553" s="7">
        <f>DATE(J553,K553,L553)</f>
        <v>45805</v>
      </c>
      <c r="N553">
        <f>IF(M553=9999,"???",M553)</f>
        <v>45805</v>
      </c>
      <c r="P553" t="str">
        <f>SUBSTITUTE(SUBSTITUTE(SUBSTITUTE(D553,"©"," "), "☐", " "), "§", " ")</f>
        <v>Cappuccino</v>
      </c>
      <c r="Q553" t="str">
        <f>PROPER(TRIM(CLEAN(P553)))</f>
        <v>Cappuccino</v>
      </c>
      <c r="S553" t="str">
        <f>SUBSTITUTE(E553,"ounce","oz")</f>
        <v>12 oz</v>
      </c>
    </row>
    <row r="554" spans="1:19" x14ac:dyDescent="0.35">
      <c r="A554">
        <v>428730</v>
      </c>
      <c r="B554" s="3" t="s">
        <v>251</v>
      </c>
      <c r="C554" s="4">
        <v>0.62943287037037043</v>
      </c>
      <c r="D554" t="s">
        <v>68</v>
      </c>
      <c r="E554" t="s">
        <v>15</v>
      </c>
      <c r="F554" s="5">
        <f>N554</f>
        <v>45805</v>
      </c>
      <c r="G554" s="6" t="str">
        <f>Q554</f>
        <v>Café Latté</v>
      </c>
      <c r="H554" s="6" t="str">
        <f>S554</f>
        <v>12 oz</v>
      </c>
      <c r="J554" t="str" cm="1">
        <f t="array" ref="J554:L554">_xlfn.TEXTSPLIT(B554,{"++","/"})</f>
        <v>2025</v>
      </c>
      <c r="K554" t="str">
        <v>5</v>
      </c>
      <c r="L554" t="str">
        <v>28</v>
      </c>
      <c r="M554" s="7">
        <f>DATE(J554,K554,L554)</f>
        <v>45805</v>
      </c>
      <c r="N554">
        <f>IF(M554=9999,"???",M554)</f>
        <v>45805</v>
      </c>
      <c r="P554" t="str">
        <f>SUBSTITUTE(SUBSTITUTE(SUBSTITUTE(D554,"©"," "), "☐", " "), "§", " ")</f>
        <v>Café latté</v>
      </c>
      <c r="Q554" t="str">
        <f>PROPER(TRIM(CLEAN(P554)))</f>
        <v>Café Latté</v>
      </c>
      <c r="S554" t="str">
        <f>SUBSTITUTE(E554,"ounce","oz")</f>
        <v>12 oz</v>
      </c>
    </row>
    <row r="555" spans="1:19" x14ac:dyDescent="0.35">
      <c r="A555">
        <v>428732</v>
      </c>
      <c r="B555" s="3" t="s">
        <v>251</v>
      </c>
      <c r="C555" s="4">
        <v>0.63781249999999989</v>
      </c>
      <c r="D555" t="s">
        <v>52</v>
      </c>
      <c r="E555" t="s">
        <v>15</v>
      </c>
      <c r="F555" s="5">
        <f>N555</f>
        <v>45805</v>
      </c>
      <c r="G555" s="6" t="str">
        <f>Q555</f>
        <v>Frappé</v>
      </c>
      <c r="H555" s="6" t="str">
        <f>S555</f>
        <v>12 oz</v>
      </c>
      <c r="J555" t="str" cm="1">
        <f t="array" ref="J555:L555">_xlfn.TEXTSPLIT(B555,{"++","/"})</f>
        <v>2025</v>
      </c>
      <c r="K555" t="str">
        <v>5</v>
      </c>
      <c r="L555" t="str">
        <v>28</v>
      </c>
      <c r="M555" s="7">
        <f>DATE(J555,K555,L555)</f>
        <v>45805</v>
      </c>
      <c r="N555">
        <f>IF(M555=9999,"???",M555)</f>
        <v>45805</v>
      </c>
      <c r="P555" t="str">
        <f>SUBSTITUTE(SUBSTITUTE(SUBSTITUTE(D555,"©"," "), "☐", " "), "§", " ")</f>
        <v>Frappé</v>
      </c>
      <c r="Q555" t="str">
        <f>PROPER(TRIM(CLEAN(P555)))</f>
        <v>Frappé</v>
      </c>
      <c r="S555" t="str">
        <f>SUBSTITUTE(E555,"ounce","oz")</f>
        <v>12 oz</v>
      </c>
    </row>
    <row r="556" spans="1:19" x14ac:dyDescent="0.35">
      <c r="A556">
        <v>428734</v>
      </c>
      <c r="B556" s="3" t="s">
        <v>251</v>
      </c>
      <c r="C556" s="4">
        <v>0.64096064814814824</v>
      </c>
      <c r="D556" t="s">
        <v>287</v>
      </c>
      <c r="E556" t="s">
        <v>13</v>
      </c>
      <c r="F556" s="5">
        <f>N556</f>
        <v>45805</v>
      </c>
      <c r="G556" s="6" t="str">
        <f>Q556</f>
        <v>Apricot Danish</v>
      </c>
      <c r="H556" s="6" t="str">
        <f>S556</f>
        <v/>
      </c>
      <c r="J556" t="str" cm="1">
        <f t="array" ref="J556:L556">_xlfn.TEXTSPLIT(B556,{"++","/"})</f>
        <v>2025</v>
      </c>
      <c r="K556" t="str">
        <v>5</v>
      </c>
      <c r="L556" t="str">
        <v>28</v>
      </c>
      <c r="M556" s="7">
        <f>DATE(J556,K556,L556)</f>
        <v>45805</v>
      </c>
      <c r="N556">
        <f>IF(M556=9999,"???",M556)</f>
        <v>45805</v>
      </c>
      <c r="P556" t="str">
        <f>SUBSTITUTE(SUBSTITUTE(SUBSTITUTE(D556,"©"," "), "☐", " "), "§", " ")</f>
        <v xml:space="preserve"> Apricot danish</v>
      </c>
      <c r="Q556" t="str">
        <f>PROPER(TRIM(CLEAN(P556)))</f>
        <v>Apricot Danish</v>
      </c>
      <c r="S556" t="str">
        <f>SUBSTITUTE(E556,"ounce","oz")</f>
        <v/>
      </c>
    </row>
    <row r="557" spans="1:19" x14ac:dyDescent="0.35">
      <c r="A557">
        <v>428735</v>
      </c>
      <c r="B557" s="3" t="s">
        <v>251</v>
      </c>
      <c r="C557" s="4">
        <v>0.64172453703703702</v>
      </c>
      <c r="D557" t="s">
        <v>52</v>
      </c>
      <c r="E557" t="s">
        <v>15</v>
      </c>
      <c r="F557" s="5">
        <f>N557</f>
        <v>45805</v>
      </c>
      <c r="G557" s="6" t="str">
        <f>Q557</f>
        <v>Frappé</v>
      </c>
      <c r="H557" s="6" t="str">
        <f>S557</f>
        <v>12 oz</v>
      </c>
      <c r="J557" t="str" cm="1">
        <f t="array" ref="J557:L557">_xlfn.TEXTSPLIT(B557,{"++","/"})</f>
        <v>2025</v>
      </c>
      <c r="K557" t="str">
        <v>5</v>
      </c>
      <c r="L557" t="str">
        <v>28</v>
      </c>
      <c r="M557" s="7">
        <f>DATE(J557,K557,L557)</f>
        <v>45805</v>
      </c>
      <c r="N557">
        <f>IF(M557=9999,"???",M557)</f>
        <v>45805</v>
      </c>
      <c r="P557" t="str">
        <f>SUBSTITUTE(SUBSTITUTE(SUBSTITUTE(D557,"©"," "), "☐", " "), "§", " ")</f>
        <v>Frappé</v>
      </c>
      <c r="Q557" t="str">
        <f>PROPER(TRIM(CLEAN(P557)))</f>
        <v>Frappé</v>
      </c>
      <c r="S557" t="str">
        <f>SUBSTITUTE(E557,"ounce","oz")</f>
        <v>12 oz</v>
      </c>
    </row>
    <row r="558" spans="1:19" x14ac:dyDescent="0.35">
      <c r="A558">
        <v>428736</v>
      </c>
      <c r="B558" s="3" t="s">
        <v>251</v>
      </c>
      <c r="C558" s="4">
        <v>0.64281250000000001</v>
      </c>
      <c r="D558" t="s">
        <v>160</v>
      </c>
      <c r="E558" t="s">
        <v>15</v>
      </c>
      <c r="F558" s="5">
        <f>N558</f>
        <v>45805</v>
      </c>
      <c r="G558" s="6" t="str">
        <f>Q558</f>
        <v>Iced Tea</v>
      </c>
      <c r="H558" s="6" t="str">
        <f>S558</f>
        <v>12 oz</v>
      </c>
      <c r="J558" t="str" cm="1">
        <f t="array" ref="J558:L558">_xlfn.TEXTSPLIT(B558,{"++","/"})</f>
        <v>2025</v>
      </c>
      <c r="K558" t="str">
        <v>5</v>
      </c>
      <c r="L558" t="str">
        <v>28</v>
      </c>
      <c r="M558" s="7">
        <f>DATE(J558,K558,L558)</f>
        <v>45805</v>
      </c>
      <c r="N558">
        <f>IF(M558=9999,"???",M558)</f>
        <v>45805</v>
      </c>
      <c r="P558" t="str">
        <f>SUBSTITUTE(SUBSTITUTE(SUBSTITUTE(D558,"©"," "), "☐", " "), "§", " ")</f>
        <v>Iced tea</v>
      </c>
      <c r="Q558" t="str">
        <f>PROPER(TRIM(CLEAN(P558)))</f>
        <v>Iced Tea</v>
      </c>
      <c r="S558" t="str">
        <f>SUBSTITUTE(E558,"ounce","oz")</f>
        <v>12 oz</v>
      </c>
    </row>
    <row r="559" spans="1:19" x14ac:dyDescent="0.35">
      <c r="A559">
        <v>428737</v>
      </c>
      <c r="B559" s="3" t="s">
        <v>251</v>
      </c>
      <c r="C559" s="4">
        <v>0.64601851851851855</v>
      </c>
      <c r="D559" t="s">
        <v>64</v>
      </c>
      <c r="E559" t="s">
        <v>15</v>
      </c>
      <c r="F559" s="5">
        <f>N559</f>
        <v>45805</v>
      </c>
      <c r="G559" s="6" t="str">
        <f>Q559</f>
        <v>Iced Guillermo</v>
      </c>
      <c r="H559" s="6" t="str">
        <f>S559</f>
        <v>12 oz</v>
      </c>
      <c r="J559" t="str" cm="1">
        <f t="array" ref="J559:L559">_xlfn.TEXTSPLIT(B559,{"++","/"})</f>
        <v>2025</v>
      </c>
      <c r="K559" t="str">
        <v>5</v>
      </c>
      <c r="L559" t="str">
        <v>28</v>
      </c>
      <c r="M559" s="7">
        <f>DATE(J559,K559,L559)</f>
        <v>45805</v>
      </c>
      <c r="N559">
        <f>IF(M559=9999,"???",M559)</f>
        <v>45805</v>
      </c>
      <c r="P559" t="str">
        <f>SUBSTITUTE(SUBSTITUTE(SUBSTITUTE(D559,"©"," "), "☐", " "), "§", " ")</f>
        <v>Iced Guillermo</v>
      </c>
      <c r="Q559" t="str">
        <f>PROPER(TRIM(CLEAN(P559)))</f>
        <v>Iced Guillermo</v>
      </c>
      <c r="S559" t="str">
        <f>SUBSTITUTE(E559,"ounce","oz")</f>
        <v>12 oz</v>
      </c>
    </row>
    <row r="560" spans="1:19" x14ac:dyDescent="0.35">
      <c r="A560">
        <v>428739</v>
      </c>
      <c r="B560" s="3" t="s">
        <v>251</v>
      </c>
      <c r="C560" s="4">
        <v>0.65465277777777775</v>
      </c>
      <c r="D560" t="s">
        <v>91</v>
      </c>
      <c r="E560" t="s">
        <v>15</v>
      </c>
      <c r="F560" s="5">
        <f>N560</f>
        <v>45805</v>
      </c>
      <c r="G560" s="6" t="str">
        <f>Q560</f>
        <v>Café Latté</v>
      </c>
      <c r="H560" s="6" t="str">
        <f>S560</f>
        <v>12 oz</v>
      </c>
      <c r="J560" t="str" cm="1">
        <f t="array" ref="J560:L560">_xlfn.TEXTSPLIT(B560,{"++","/"})</f>
        <v>2025</v>
      </c>
      <c r="K560" t="str">
        <v>5</v>
      </c>
      <c r="L560" t="str">
        <v>28</v>
      </c>
      <c r="M560" s="7">
        <f>DATE(J560,K560,L560)</f>
        <v>45805</v>
      </c>
      <c r="N560">
        <f>IF(M560=9999,"???",M560)</f>
        <v>45805</v>
      </c>
      <c r="P560" t="str">
        <f>SUBSTITUTE(SUBSTITUTE(SUBSTITUTE(D560,"©"," "), "☐", " "), "§", " ")</f>
        <v>Café latté</v>
      </c>
      <c r="Q560" t="str">
        <f>PROPER(TRIM(CLEAN(P560)))</f>
        <v>Café Latté</v>
      </c>
      <c r="S560" t="str">
        <f>SUBSTITUTE(E560,"ounce","oz")</f>
        <v>12 oz</v>
      </c>
    </row>
    <row r="561" spans="1:19" x14ac:dyDescent="0.35">
      <c r="A561">
        <v>428740</v>
      </c>
      <c r="B561" s="3" t="s">
        <v>251</v>
      </c>
      <c r="C561" s="4">
        <v>0.65516203703703701</v>
      </c>
      <c r="D561" t="s">
        <v>267</v>
      </c>
      <c r="E561" t="s">
        <v>15</v>
      </c>
      <c r="F561" s="5">
        <f>N561</f>
        <v>45805</v>
      </c>
      <c r="G561" s="6" t="str">
        <f>Q561</f>
        <v>Iced Guillermo</v>
      </c>
      <c r="H561" s="6" t="str">
        <f>S561</f>
        <v>12 oz</v>
      </c>
      <c r="J561" t="str" cm="1">
        <f t="array" ref="J561:L561">_xlfn.TEXTSPLIT(B561,{"++","/"})</f>
        <v>2025</v>
      </c>
      <c r="K561" t="str">
        <v>5</v>
      </c>
      <c r="L561" t="str">
        <v>28</v>
      </c>
      <c r="M561" s="7">
        <f>DATE(J561,K561,L561)</f>
        <v>45805</v>
      </c>
      <c r="N561">
        <f>IF(M561=9999,"???",M561)</f>
        <v>45805</v>
      </c>
      <c r="P561" t="str">
        <f>SUBSTITUTE(SUBSTITUTE(SUBSTITUTE(D561,"©"," "), "☐", " "), "§", " ")</f>
        <v xml:space="preserve"> Iced Guillermo</v>
      </c>
      <c r="Q561" t="str">
        <f>PROPER(TRIM(CLEAN(P561)))</f>
        <v>Iced Guillermo</v>
      </c>
      <c r="S561" t="str">
        <f>SUBSTITUTE(E561,"ounce","oz")</f>
        <v>12 oz</v>
      </c>
    </row>
    <row r="562" spans="1:19" x14ac:dyDescent="0.35">
      <c r="A562">
        <v>428742</v>
      </c>
      <c r="B562" s="3" t="s">
        <v>251</v>
      </c>
      <c r="C562" s="4">
        <v>0.6655092592592593</v>
      </c>
      <c r="D562" t="s">
        <v>288</v>
      </c>
      <c r="E562" t="s">
        <v>15</v>
      </c>
      <c r="F562" s="5">
        <f>N562</f>
        <v>45805</v>
      </c>
      <c r="G562" s="6" t="str">
        <f>Q562</f>
        <v>French Press</v>
      </c>
      <c r="H562" s="6" t="str">
        <f>S562</f>
        <v>12 oz</v>
      </c>
      <c r="J562" t="str" cm="1">
        <f t="array" ref="J562:L562">_xlfn.TEXTSPLIT(B562,{"++","/"})</f>
        <v>2025</v>
      </c>
      <c r="K562" t="str">
        <v>5</v>
      </c>
      <c r="L562" t="str">
        <v>28</v>
      </c>
      <c r="M562" s="7">
        <f>DATE(J562,K562,L562)</f>
        <v>45805</v>
      </c>
      <c r="N562">
        <f>IF(M562=9999,"???",M562)</f>
        <v>45805</v>
      </c>
      <c r="P562" t="str">
        <f>SUBSTITUTE(SUBSTITUTE(SUBSTITUTE(D562,"©"," "), "☐", " "), "§", " ")</f>
        <v xml:space="preserve">  French press</v>
      </c>
      <c r="Q562" t="str">
        <f>PROPER(TRIM(CLEAN(P562)))</f>
        <v>French Press</v>
      </c>
      <c r="S562" t="str">
        <f>SUBSTITUTE(E562,"ounce","oz")</f>
        <v>12 oz</v>
      </c>
    </row>
    <row r="563" spans="1:19" x14ac:dyDescent="0.35">
      <c r="A563">
        <v>428744</v>
      </c>
      <c r="B563" s="3" t="s">
        <v>251</v>
      </c>
      <c r="C563" s="4">
        <v>0.66736111111111107</v>
      </c>
      <c r="D563" t="s">
        <v>214</v>
      </c>
      <c r="E563" t="s">
        <v>15</v>
      </c>
      <c r="F563" s="5">
        <f>N563</f>
        <v>45805</v>
      </c>
      <c r="G563" s="6" t="str">
        <f>Q563</f>
        <v>Frappé</v>
      </c>
      <c r="H563" s="6" t="str">
        <f>S563</f>
        <v>12 oz</v>
      </c>
      <c r="J563" t="str" cm="1">
        <f t="array" ref="J563:L563">_xlfn.TEXTSPLIT(B563,{"++","/"})</f>
        <v>2025</v>
      </c>
      <c r="K563" t="str">
        <v>5</v>
      </c>
      <c r="L563" t="str">
        <v>28</v>
      </c>
      <c r="M563" s="7">
        <f>DATE(J563,K563,L563)</f>
        <v>45805</v>
      </c>
      <c r="N563">
        <f>IF(M563=9999,"???",M563)</f>
        <v>45805</v>
      </c>
      <c r="P563" t="str">
        <f>SUBSTITUTE(SUBSTITUTE(SUBSTITUTE(D563,"©"," "), "☐", " "), "§", " ")</f>
        <v xml:space="preserve">   Frappé</v>
      </c>
      <c r="Q563" t="str">
        <f>PROPER(TRIM(CLEAN(P563)))</f>
        <v>Frappé</v>
      </c>
      <c r="S563" t="str">
        <f>SUBSTITUTE(E563,"ounce","oz")</f>
        <v>12 oz</v>
      </c>
    </row>
    <row r="564" spans="1:19" x14ac:dyDescent="0.35">
      <c r="A564">
        <v>428746</v>
      </c>
      <c r="B564" s="3" t="s">
        <v>251</v>
      </c>
      <c r="C564" s="4">
        <v>0.68332175925925931</v>
      </c>
      <c r="D564" t="s">
        <v>21</v>
      </c>
      <c r="E564" t="s">
        <v>15</v>
      </c>
      <c r="F564" s="5">
        <f>N564</f>
        <v>45805</v>
      </c>
      <c r="G564" s="6" t="str">
        <f>Q564</f>
        <v>Pourover</v>
      </c>
      <c r="H564" s="6" t="str">
        <f>S564</f>
        <v>12 oz</v>
      </c>
      <c r="J564" t="str" cm="1">
        <f t="array" ref="J564:L564">_xlfn.TEXTSPLIT(B564,{"++","/"})</f>
        <v>2025</v>
      </c>
      <c r="K564" t="str">
        <v>5</v>
      </c>
      <c r="L564" t="str">
        <v>28</v>
      </c>
      <c r="M564" s="7">
        <f>DATE(J564,K564,L564)</f>
        <v>45805</v>
      </c>
      <c r="N564">
        <f>IF(M564=9999,"???",M564)</f>
        <v>45805</v>
      </c>
      <c r="P564" t="str">
        <f>SUBSTITUTE(SUBSTITUTE(SUBSTITUTE(D564,"©"," "), "☐", " "), "§", " ")</f>
        <v>Pourover</v>
      </c>
      <c r="Q564" t="str">
        <f>PROPER(TRIM(CLEAN(P564)))</f>
        <v>Pourover</v>
      </c>
      <c r="S564" t="str">
        <f>SUBSTITUTE(E564,"ounce","oz")</f>
        <v>12 oz</v>
      </c>
    </row>
    <row r="565" spans="1:19" x14ac:dyDescent="0.35">
      <c r="A565">
        <v>428747</v>
      </c>
      <c r="B565" s="3" t="s">
        <v>251</v>
      </c>
      <c r="C565" s="4">
        <v>0.68552083333333336</v>
      </c>
      <c r="D565" t="s">
        <v>289</v>
      </c>
      <c r="E565" t="s">
        <v>13</v>
      </c>
      <c r="F565" s="5">
        <f>N565</f>
        <v>45805</v>
      </c>
      <c r="G565" s="6" t="str">
        <f>Q565</f>
        <v>Apricot Danish</v>
      </c>
      <c r="H565" s="6" t="str">
        <f>S565</f>
        <v/>
      </c>
      <c r="J565" t="str" cm="1">
        <f t="array" ref="J565:L565">_xlfn.TEXTSPLIT(B565,{"++","/"})</f>
        <v>2025</v>
      </c>
      <c r="K565" t="str">
        <v>5</v>
      </c>
      <c r="L565" t="str">
        <v>28</v>
      </c>
      <c r="M565" s="7">
        <f>DATE(J565,K565,L565)</f>
        <v>45805</v>
      </c>
      <c r="N565">
        <f>IF(M565=9999,"???",M565)</f>
        <v>45805</v>
      </c>
      <c r="P565" t="str">
        <f>SUBSTITUTE(SUBSTITUTE(SUBSTITUTE(D565,"©"," "), "☐", " "), "§", " ")</f>
        <v>Apricot danish</v>
      </c>
      <c r="Q565" t="str">
        <f>PROPER(TRIM(CLEAN(P565)))</f>
        <v>Apricot Danish</v>
      </c>
      <c r="S565" t="str">
        <f>SUBSTITUTE(E565,"ounce","oz")</f>
        <v/>
      </c>
    </row>
    <row r="566" spans="1:19" x14ac:dyDescent="0.35">
      <c r="A566">
        <v>428748</v>
      </c>
      <c r="B566" s="3" t="s">
        <v>251</v>
      </c>
      <c r="C566" s="4">
        <v>0.68886574074074081</v>
      </c>
      <c r="D566" t="s">
        <v>175</v>
      </c>
      <c r="E566" t="s">
        <v>15</v>
      </c>
      <c r="F566" s="5">
        <f>N566</f>
        <v>45805</v>
      </c>
      <c r="G566" s="6" t="str">
        <f>Q566</f>
        <v>House Blend</v>
      </c>
      <c r="H566" s="6" t="str">
        <f>S566</f>
        <v>12 oz</v>
      </c>
      <c r="J566" t="str" cm="1">
        <f t="array" ref="J566:L566">_xlfn.TEXTSPLIT(B566,{"++","/"})</f>
        <v>2025</v>
      </c>
      <c r="K566" t="str">
        <v>5</v>
      </c>
      <c r="L566" t="str">
        <v>28</v>
      </c>
      <c r="M566" s="7">
        <f>DATE(J566,K566,L566)</f>
        <v>45805</v>
      </c>
      <c r="N566">
        <f>IF(M566=9999,"???",M566)</f>
        <v>45805</v>
      </c>
      <c r="P566" t="str">
        <f>SUBSTITUTE(SUBSTITUTE(SUBSTITUTE(D566,"©"," "), "☐", " "), "§", " ")</f>
        <v>House blend</v>
      </c>
      <c r="Q566" t="str">
        <f>PROPER(TRIM(CLEAN(P566)))</f>
        <v>House Blend</v>
      </c>
      <c r="S566" t="str">
        <f>SUBSTITUTE(E566,"ounce","oz")</f>
        <v>12 oz</v>
      </c>
    </row>
    <row r="567" spans="1:19" x14ac:dyDescent="0.35">
      <c r="A567">
        <v>428750</v>
      </c>
      <c r="B567" s="3" t="s">
        <v>251</v>
      </c>
      <c r="C567" s="4">
        <v>0.70356481481481481</v>
      </c>
      <c r="D567" t="s">
        <v>65</v>
      </c>
      <c r="E567" t="s">
        <v>15</v>
      </c>
      <c r="F567" s="5">
        <f>N567</f>
        <v>45805</v>
      </c>
      <c r="G567" s="6" t="str">
        <f>Q567</f>
        <v>Cappuccino</v>
      </c>
      <c r="H567" s="6" t="str">
        <f>S567</f>
        <v>12 oz</v>
      </c>
      <c r="J567" t="str" cm="1">
        <f t="array" ref="J567:L567">_xlfn.TEXTSPLIT(B567,{"++","/"})</f>
        <v>2025</v>
      </c>
      <c r="K567" t="str">
        <v>5</v>
      </c>
      <c r="L567" t="str">
        <v>28</v>
      </c>
      <c r="M567" s="7">
        <f>DATE(J567,K567,L567)</f>
        <v>45805</v>
      </c>
      <c r="N567">
        <f>IF(M567=9999,"???",M567)</f>
        <v>45805</v>
      </c>
      <c r="P567" t="str">
        <f>SUBSTITUTE(SUBSTITUTE(SUBSTITUTE(D567,"©"," "), "☐", " "), "§", " ")</f>
        <v>Cappuccino</v>
      </c>
      <c r="Q567" t="str">
        <f>PROPER(TRIM(CLEAN(P567)))</f>
        <v>Cappuccino</v>
      </c>
      <c r="S567" t="str">
        <f>SUBSTITUTE(E567,"ounce","oz")</f>
        <v>12 oz</v>
      </c>
    </row>
    <row r="568" spans="1:19" x14ac:dyDescent="0.35">
      <c r="A568">
        <v>428751</v>
      </c>
      <c r="B568" s="3" t="s">
        <v>251</v>
      </c>
      <c r="C568" s="4">
        <v>0.70482638888888882</v>
      </c>
      <c r="D568" t="s">
        <v>200</v>
      </c>
      <c r="E568" t="s">
        <v>15</v>
      </c>
      <c r="F568" s="5">
        <f>N568</f>
        <v>45805</v>
      </c>
      <c r="G568" s="6" t="str">
        <f>Q568</f>
        <v>Café Latté</v>
      </c>
      <c r="H568" s="6" t="str">
        <f>S568</f>
        <v>12 oz</v>
      </c>
      <c r="J568" t="str" cm="1">
        <f t="array" ref="J568:L568">_xlfn.TEXTSPLIT(B568,{"++","/"})</f>
        <v>2025</v>
      </c>
      <c r="K568" t="str">
        <v>5</v>
      </c>
      <c r="L568" t="str">
        <v>28</v>
      </c>
      <c r="M568" s="7">
        <f>DATE(J568,K568,L568)</f>
        <v>45805</v>
      </c>
      <c r="N568">
        <f>IF(M568=9999,"???",M568)</f>
        <v>45805</v>
      </c>
      <c r="P568" t="str">
        <f>SUBSTITUTE(SUBSTITUTE(SUBSTITUTE(D568,"©"," "), "☐", " "), "§", " ")</f>
        <v>Café latté</v>
      </c>
      <c r="Q568" t="str">
        <f>PROPER(TRIM(CLEAN(P568)))</f>
        <v>Café Latté</v>
      </c>
      <c r="S568" t="str">
        <f>SUBSTITUTE(E568,"ounce","oz")</f>
        <v>12 oz</v>
      </c>
    </row>
    <row r="569" spans="1:19" x14ac:dyDescent="0.35">
      <c r="A569">
        <v>428753</v>
      </c>
      <c r="B569" s="3" t="s">
        <v>251</v>
      </c>
      <c r="C569" s="4">
        <v>0.72439814814814807</v>
      </c>
      <c r="D569" t="s">
        <v>290</v>
      </c>
      <c r="E569" t="s">
        <v>15</v>
      </c>
      <c r="F569" s="5">
        <f>N569</f>
        <v>45805</v>
      </c>
      <c r="G569" s="6" t="str">
        <f>Q569</f>
        <v>Frappé</v>
      </c>
      <c r="H569" s="6" t="str">
        <f>S569</f>
        <v>12 oz</v>
      </c>
      <c r="J569" t="str" cm="1">
        <f t="array" ref="J569:L569">_xlfn.TEXTSPLIT(B569,{"++","/"})</f>
        <v>2025</v>
      </c>
      <c r="K569" t="str">
        <v>5</v>
      </c>
      <c r="L569" t="str">
        <v>28</v>
      </c>
      <c r="M569" s="7">
        <f>DATE(J569,K569,L569)</f>
        <v>45805</v>
      </c>
      <c r="N569">
        <f>IF(M569=9999,"???",M569)</f>
        <v>45805</v>
      </c>
      <c r="P569" t="str">
        <f>SUBSTITUTE(SUBSTITUTE(SUBSTITUTE(D569,"©"," "), "☐", " "), "§", " ")</f>
        <v xml:space="preserve"> Frappé </v>
      </c>
      <c r="Q569" t="str">
        <f>PROPER(TRIM(CLEAN(P569)))</f>
        <v>Frappé</v>
      </c>
      <c r="S569" t="str">
        <f>SUBSTITUTE(E569,"ounce","oz")</f>
        <v>12 oz</v>
      </c>
    </row>
    <row r="570" spans="1:19" x14ac:dyDescent="0.35">
      <c r="A570">
        <v>428755</v>
      </c>
      <c r="B570" s="3" t="s">
        <v>251</v>
      </c>
      <c r="C570" s="4">
        <v>0.72967592592592601</v>
      </c>
      <c r="D570" t="s">
        <v>291</v>
      </c>
      <c r="E570" t="s">
        <v>13</v>
      </c>
      <c r="F570" s="5">
        <f>N570</f>
        <v>45805</v>
      </c>
      <c r="G570" s="6" t="str">
        <f>Q570</f>
        <v>Reusable Travel Mug</v>
      </c>
      <c r="H570" s="6" t="str">
        <f>S570</f>
        <v/>
      </c>
      <c r="J570" t="str" cm="1">
        <f t="array" ref="J570:L570">_xlfn.TEXTSPLIT(B570,{"++","/"})</f>
        <v>2025</v>
      </c>
      <c r="K570" t="str">
        <v>5</v>
      </c>
      <c r="L570" t="str">
        <v>28</v>
      </c>
      <c r="M570" s="7">
        <f>DATE(J570,K570,L570)</f>
        <v>45805</v>
      </c>
      <c r="N570">
        <f>IF(M570=9999,"???",M570)</f>
        <v>45805</v>
      </c>
      <c r="P570" t="str">
        <f>SUBSTITUTE(SUBSTITUTE(SUBSTITUTE(D570,"©"," "), "☐", " "), "§", " ")</f>
        <v>Reusable travel mug</v>
      </c>
      <c r="Q570" t="str">
        <f>PROPER(TRIM(CLEAN(P570)))</f>
        <v>Reusable Travel Mug</v>
      </c>
      <c r="S570" t="str">
        <f>SUBSTITUTE(E570,"ounce","oz")</f>
        <v/>
      </c>
    </row>
    <row r="571" spans="1:19" x14ac:dyDescent="0.35">
      <c r="A571">
        <v>428756</v>
      </c>
      <c r="B571" s="3" t="s">
        <v>251</v>
      </c>
      <c r="C571" s="4">
        <v>0.732951388888889</v>
      </c>
      <c r="D571" t="s">
        <v>292</v>
      </c>
      <c r="E571" t="s">
        <v>24</v>
      </c>
      <c r="F571" s="5">
        <f>N571</f>
        <v>45805</v>
      </c>
      <c r="G571" s="6" t="str">
        <f>Q571</f>
        <v>Turkish Coffee</v>
      </c>
      <c r="H571" s="6" t="str">
        <f>S571</f>
        <v>3 oz</v>
      </c>
      <c r="J571" t="str" cm="1">
        <f t="array" ref="J571:L571">_xlfn.TEXTSPLIT(B571,{"++","/"})</f>
        <v>2025</v>
      </c>
      <c r="K571" t="str">
        <v>5</v>
      </c>
      <c r="L571" t="str">
        <v>28</v>
      </c>
      <c r="M571" s="7">
        <f>DATE(J571,K571,L571)</f>
        <v>45805</v>
      </c>
      <c r="N571">
        <f>IF(M571=9999,"???",M571)</f>
        <v>45805</v>
      </c>
      <c r="P571" t="str">
        <f>SUBSTITUTE(SUBSTITUTE(SUBSTITUTE(D571,"©"," "), "☐", " "), "§", " ")</f>
        <v xml:space="preserve">Turkish coffee </v>
      </c>
      <c r="Q571" t="str">
        <f>PROPER(TRIM(CLEAN(P571)))</f>
        <v>Turkish Coffee</v>
      </c>
      <c r="S571" t="str">
        <f>SUBSTITUTE(E571,"ounce","oz")</f>
        <v>3 oz</v>
      </c>
    </row>
    <row r="572" spans="1:19" x14ac:dyDescent="0.35">
      <c r="A572">
        <v>428758</v>
      </c>
      <c r="B572" s="3" t="s">
        <v>251</v>
      </c>
      <c r="C572" s="4">
        <v>0.74229166666666657</v>
      </c>
      <c r="D572" t="s">
        <v>21</v>
      </c>
      <c r="E572" t="s">
        <v>15</v>
      </c>
      <c r="F572" s="5">
        <f>N572</f>
        <v>45805</v>
      </c>
      <c r="G572" s="6" t="str">
        <f>Q572</f>
        <v>Pourover</v>
      </c>
      <c r="H572" s="6" t="str">
        <f>S572</f>
        <v>12 oz</v>
      </c>
      <c r="J572" t="str" cm="1">
        <f t="array" ref="J572:L572">_xlfn.TEXTSPLIT(B572,{"++","/"})</f>
        <v>2025</v>
      </c>
      <c r="K572" t="str">
        <v>5</v>
      </c>
      <c r="L572" t="str">
        <v>28</v>
      </c>
      <c r="M572" s="7">
        <f>DATE(J572,K572,L572)</f>
        <v>45805</v>
      </c>
      <c r="N572">
        <f>IF(M572=9999,"???",M572)</f>
        <v>45805</v>
      </c>
      <c r="P572" t="str">
        <f>SUBSTITUTE(SUBSTITUTE(SUBSTITUTE(D572,"©"," "), "☐", " "), "§", " ")</f>
        <v>Pourover</v>
      </c>
      <c r="Q572" t="str">
        <f>PROPER(TRIM(CLEAN(P572)))</f>
        <v>Pourover</v>
      </c>
      <c r="S572" t="str">
        <f>SUBSTITUTE(E572,"ounce","oz")</f>
        <v>12 oz</v>
      </c>
    </row>
    <row r="573" spans="1:19" x14ac:dyDescent="0.35">
      <c r="A573">
        <v>428759</v>
      </c>
      <c r="B573" s="3" t="s">
        <v>251</v>
      </c>
      <c r="C573" s="4">
        <v>0.75570601851851849</v>
      </c>
      <c r="D573" t="s">
        <v>40</v>
      </c>
      <c r="E573" t="s">
        <v>35</v>
      </c>
      <c r="F573" s="5">
        <f>N573</f>
        <v>45805</v>
      </c>
      <c r="G573" s="6" t="str">
        <f>Q573</f>
        <v>Espresso</v>
      </c>
      <c r="H573" s="6" t="str">
        <f>S573</f>
        <v>1 oz</v>
      </c>
      <c r="J573" t="str" cm="1">
        <f t="array" ref="J573:L573">_xlfn.TEXTSPLIT(B573,{"++","/"})</f>
        <v>2025</v>
      </c>
      <c r="K573" t="str">
        <v>5</v>
      </c>
      <c r="L573" t="str">
        <v>28</v>
      </c>
      <c r="M573" s="7">
        <f>DATE(J573,K573,L573)</f>
        <v>45805</v>
      </c>
      <c r="N573">
        <f>IF(M573=9999,"???",M573)</f>
        <v>45805</v>
      </c>
      <c r="P573" t="str">
        <f>SUBSTITUTE(SUBSTITUTE(SUBSTITUTE(D573,"©"," "), "☐", " "), "§", " ")</f>
        <v>Espresso</v>
      </c>
      <c r="Q573" t="str">
        <f>PROPER(TRIM(CLEAN(P573)))</f>
        <v>Espresso</v>
      </c>
      <c r="S573" t="str">
        <f>SUBSTITUTE(E573,"ounce","oz")</f>
        <v>1 oz</v>
      </c>
    </row>
    <row r="574" spans="1:19" x14ac:dyDescent="0.35">
      <c r="A574">
        <v>428761</v>
      </c>
      <c r="B574" s="3" t="s">
        <v>251</v>
      </c>
      <c r="C574" s="4">
        <v>0.78171296296296289</v>
      </c>
      <c r="D574" t="s">
        <v>197</v>
      </c>
      <c r="E574" t="s">
        <v>24</v>
      </c>
      <c r="F574" s="5">
        <f>N574</f>
        <v>45805</v>
      </c>
      <c r="G574" s="6" t="str">
        <f>Q574</f>
        <v>Turkish Coffee</v>
      </c>
      <c r="H574" s="6" t="str">
        <f>S574</f>
        <v>3 oz</v>
      </c>
      <c r="J574" t="str" cm="1">
        <f t="array" ref="J574:L574">_xlfn.TEXTSPLIT(B574,{"++","/"})</f>
        <v>2025</v>
      </c>
      <c r="K574" t="str">
        <v>5</v>
      </c>
      <c r="L574" t="str">
        <v>28</v>
      </c>
      <c r="M574" s="7">
        <f>DATE(J574,K574,L574)</f>
        <v>45805</v>
      </c>
      <c r="N574">
        <f>IF(M574=9999,"???",M574)</f>
        <v>45805</v>
      </c>
      <c r="P574" t="str">
        <f>SUBSTITUTE(SUBSTITUTE(SUBSTITUTE(D574,"©"," "), "☐", " "), "§", " ")</f>
        <v xml:space="preserve">   Turkish coffee</v>
      </c>
      <c r="Q574" t="str">
        <f>PROPER(TRIM(CLEAN(P574)))</f>
        <v>Turkish Coffee</v>
      </c>
      <c r="S574" t="str">
        <f>SUBSTITUTE(E574,"ounce","oz")</f>
        <v>3 oz</v>
      </c>
    </row>
    <row r="575" spans="1:19" x14ac:dyDescent="0.35">
      <c r="A575">
        <v>428763</v>
      </c>
      <c r="B575" s="3" t="s">
        <v>251</v>
      </c>
      <c r="C575" s="4">
        <v>0.7917129629629629</v>
      </c>
      <c r="D575" t="s">
        <v>38</v>
      </c>
      <c r="E575" t="s">
        <v>15</v>
      </c>
      <c r="F575" s="5">
        <f>N575</f>
        <v>45805</v>
      </c>
      <c r="G575" s="6" t="str">
        <f>Q575</f>
        <v>French Press</v>
      </c>
      <c r="H575" s="6" t="str">
        <f>S575</f>
        <v>12 oz</v>
      </c>
      <c r="J575" t="str" cm="1">
        <f t="array" ref="J575:L575">_xlfn.TEXTSPLIT(B575,{"++","/"})</f>
        <v>2025</v>
      </c>
      <c r="K575" t="str">
        <v>5</v>
      </c>
      <c r="L575" t="str">
        <v>28</v>
      </c>
      <c r="M575" s="7">
        <f>DATE(J575,K575,L575)</f>
        <v>45805</v>
      </c>
      <c r="N575">
        <f>IF(M575=9999,"???",M575)</f>
        <v>45805</v>
      </c>
      <c r="P575" t="str">
        <f>SUBSTITUTE(SUBSTITUTE(SUBSTITUTE(D575,"©"," "), "☐", " "), "§", " ")</f>
        <v xml:space="preserve"> French press</v>
      </c>
      <c r="Q575" t="str">
        <f>PROPER(TRIM(CLEAN(P575)))</f>
        <v>French Press</v>
      </c>
      <c r="S575" t="str">
        <f>SUBSTITUTE(E575,"ounce","oz")</f>
        <v>12 oz</v>
      </c>
    </row>
    <row r="576" spans="1:19" x14ac:dyDescent="0.35">
      <c r="A576">
        <v>428765</v>
      </c>
      <c r="B576" s="3" t="s">
        <v>251</v>
      </c>
      <c r="C576" s="4">
        <v>0.83045138888888892</v>
      </c>
      <c r="D576" t="s">
        <v>264</v>
      </c>
      <c r="E576" t="s">
        <v>15</v>
      </c>
      <c r="F576" s="5">
        <f>N576</f>
        <v>45805</v>
      </c>
      <c r="G576" s="6" t="str">
        <f>Q576</f>
        <v>Pourover</v>
      </c>
      <c r="H576" s="6" t="str">
        <f>S576</f>
        <v>12 oz</v>
      </c>
      <c r="J576" t="str" cm="1">
        <f t="array" ref="J576:L576">_xlfn.TEXTSPLIT(B576,{"++","/"})</f>
        <v>2025</v>
      </c>
      <c r="K576" t="str">
        <v>5</v>
      </c>
      <c r="L576" t="str">
        <v>28</v>
      </c>
      <c r="M576" s="7">
        <f>DATE(J576,K576,L576)</f>
        <v>45805</v>
      </c>
      <c r="N576">
        <f>IF(M576=9999,"???",M576)</f>
        <v>45805</v>
      </c>
      <c r="P576" t="str">
        <f>SUBSTITUTE(SUBSTITUTE(SUBSTITUTE(D576,"©"," "), "☐", " "), "§", " ")</f>
        <v xml:space="preserve">   Pourover</v>
      </c>
      <c r="Q576" t="str">
        <f>PROPER(TRIM(CLEAN(P576)))</f>
        <v>Pourover</v>
      </c>
      <c r="S576" t="str">
        <f>SUBSTITUTE(E576,"ounce","oz")</f>
        <v>12 oz</v>
      </c>
    </row>
    <row r="577" spans="1:19" x14ac:dyDescent="0.35">
      <c r="A577">
        <v>428767</v>
      </c>
      <c r="B577" s="3" t="s">
        <v>251</v>
      </c>
      <c r="C577" s="4">
        <v>0.84802083333333322</v>
      </c>
      <c r="D577" t="s">
        <v>21</v>
      </c>
      <c r="E577" t="s">
        <v>15</v>
      </c>
      <c r="F577" s="5">
        <f>N577</f>
        <v>45805</v>
      </c>
      <c r="G577" s="6" t="str">
        <f>Q577</f>
        <v>Pourover</v>
      </c>
      <c r="H577" s="6" t="str">
        <f>S577</f>
        <v>12 oz</v>
      </c>
      <c r="J577" t="str" cm="1">
        <f t="array" ref="J577:L577">_xlfn.TEXTSPLIT(B577,{"++","/"})</f>
        <v>2025</v>
      </c>
      <c r="K577" t="str">
        <v>5</v>
      </c>
      <c r="L577" t="str">
        <v>28</v>
      </c>
      <c r="M577" s="7">
        <f>DATE(J577,K577,L577)</f>
        <v>45805</v>
      </c>
      <c r="N577">
        <f>IF(M577=9999,"???",M577)</f>
        <v>45805</v>
      </c>
      <c r="P577" t="str">
        <f>SUBSTITUTE(SUBSTITUTE(SUBSTITUTE(D577,"©"," "), "☐", " "), "§", " ")</f>
        <v>Pourover</v>
      </c>
      <c r="Q577" t="str">
        <f>PROPER(TRIM(CLEAN(P577)))</f>
        <v>Pourover</v>
      </c>
      <c r="S577" t="str">
        <f>SUBSTITUTE(E577,"ounce","oz")</f>
        <v>12 oz</v>
      </c>
    </row>
    <row r="578" spans="1:19" x14ac:dyDescent="0.35">
      <c r="A578">
        <v>428768</v>
      </c>
      <c r="B578" s="3" t="s">
        <v>251</v>
      </c>
      <c r="C578" s="4">
        <v>0.8692361111111111</v>
      </c>
      <c r="D578" t="s">
        <v>23</v>
      </c>
      <c r="E578" t="s">
        <v>24</v>
      </c>
      <c r="F578" s="5">
        <f>N578</f>
        <v>45805</v>
      </c>
      <c r="G578" s="6" t="str">
        <f>Q578</f>
        <v>Turkish Coffee</v>
      </c>
      <c r="H578" s="6" t="str">
        <f>S578</f>
        <v>3 oz</v>
      </c>
      <c r="J578" t="str" cm="1">
        <f t="array" ref="J578:L578">_xlfn.TEXTSPLIT(B578,{"++","/"})</f>
        <v>2025</v>
      </c>
      <c r="K578" t="str">
        <v>5</v>
      </c>
      <c r="L578" t="str">
        <v>28</v>
      </c>
      <c r="M578" s="7">
        <f>DATE(J578,K578,L578)</f>
        <v>45805</v>
      </c>
      <c r="N578">
        <f>IF(M578=9999,"???",M578)</f>
        <v>45805</v>
      </c>
      <c r="P578" t="str">
        <f>SUBSTITUTE(SUBSTITUTE(SUBSTITUTE(D578,"©"," "), "☐", " "), "§", " ")</f>
        <v>Turkish coffee</v>
      </c>
      <c r="Q578" t="str">
        <f>PROPER(TRIM(CLEAN(P578)))</f>
        <v>Turkish Coffee</v>
      </c>
      <c r="S578" t="str">
        <f>SUBSTITUTE(E578,"ounce","oz")</f>
        <v>3 oz</v>
      </c>
    </row>
    <row r="579" spans="1:19" x14ac:dyDescent="0.35">
      <c r="A579">
        <v>428769</v>
      </c>
      <c r="B579" s="3" t="s">
        <v>16</v>
      </c>
      <c r="C579" s="4">
        <v>0.87596064814814811</v>
      </c>
      <c r="D579" t="s">
        <v>293</v>
      </c>
      <c r="E579" t="s">
        <v>29</v>
      </c>
      <c r="F579" s="5" t="str">
        <f>N579</f>
        <v>???</v>
      </c>
      <c r="G579" s="6" t="str">
        <f>Q579</f>
        <v>Cappuccino</v>
      </c>
      <c r="H579" s="6" t="str">
        <f>S579</f>
        <v>12 oz</v>
      </c>
      <c r="J579" t="str" cm="1">
        <f t="array" ref="J579:L579">_xlfn.TEXTSPLIT(B579,{"++","/"})</f>
        <v>1927</v>
      </c>
      <c r="K579" t="str">
        <v>5</v>
      </c>
      <c r="L579" t="str">
        <v>17</v>
      </c>
      <c r="M579" s="7">
        <f>DATE(J579,K579,L579)</f>
        <v>9999</v>
      </c>
      <c r="N579" t="str">
        <f>IF(M579=9999,"???",M579)</f>
        <v>???</v>
      </c>
      <c r="P579" t="str">
        <f>SUBSTITUTE(SUBSTITUTE(SUBSTITUTE(D579,"©"," "), "☐", " "), "§", " ")</f>
        <v xml:space="preserve">   Cappuccino</v>
      </c>
      <c r="Q579" t="str">
        <f>PROPER(TRIM(CLEAN(P579)))</f>
        <v>Cappuccino</v>
      </c>
      <c r="S579" t="str">
        <f>SUBSTITUTE(E579,"ounce","oz")</f>
        <v>12 oz</v>
      </c>
    </row>
    <row r="580" spans="1:19" x14ac:dyDescent="0.35">
      <c r="A580">
        <v>428771</v>
      </c>
      <c r="B580" s="3" t="s">
        <v>251</v>
      </c>
      <c r="C580" s="4">
        <v>0.89859953703703699</v>
      </c>
      <c r="D580" t="s">
        <v>21</v>
      </c>
      <c r="E580" t="s">
        <v>15</v>
      </c>
      <c r="F580" s="5">
        <f>N580</f>
        <v>45805</v>
      </c>
      <c r="G580" s="6" t="str">
        <f>Q580</f>
        <v>Pourover</v>
      </c>
      <c r="H580" s="6" t="str">
        <f>S580</f>
        <v>12 oz</v>
      </c>
      <c r="J580" t="str" cm="1">
        <f t="array" ref="J580:L580">_xlfn.TEXTSPLIT(B580,{"++","/"})</f>
        <v>2025</v>
      </c>
      <c r="K580" t="str">
        <v>5</v>
      </c>
      <c r="L580" t="str">
        <v>28</v>
      </c>
      <c r="M580" s="7">
        <f>DATE(J580,K580,L580)</f>
        <v>45805</v>
      </c>
      <c r="N580">
        <f>IF(M580=9999,"???",M580)</f>
        <v>45805</v>
      </c>
      <c r="P580" t="str">
        <f>SUBSTITUTE(SUBSTITUTE(SUBSTITUTE(D580,"©"," "), "☐", " "), "§", " ")</f>
        <v>Pourover</v>
      </c>
      <c r="Q580" t="str">
        <f>PROPER(TRIM(CLEAN(P580)))</f>
        <v>Pourover</v>
      </c>
      <c r="S580" t="str">
        <f>SUBSTITUTE(E580,"ounce","oz")</f>
        <v>12 oz</v>
      </c>
    </row>
    <row r="581" spans="1:19" x14ac:dyDescent="0.35">
      <c r="A581">
        <v>428772</v>
      </c>
      <c r="B581" s="3" t="s">
        <v>294</v>
      </c>
      <c r="C581" s="4">
        <v>0.29906250000000001</v>
      </c>
      <c r="D581" t="s">
        <v>210</v>
      </c>
      <c r="E581" t="s">
        <v>15</v>
      </c>
      <c r="F581" s="5">
        <f>N581</f>
        <v>45806</v>
      </c>
      <c r="G581" s="6" t="str">
        <f>Q581</f>
        <v>French Press</v>
      </c>
      <c r="H581" s="6" t="str">
        <f>S581</f>
        <v>12 oz</v>
      </c>
      <c r="J581" t="str" cm="1">
        <f t="array" ref="J581:L581">_xlfn.TEXTSPLIT(B581,{"++","/"})</f>
        <v>2025</v>
      </c>
      <c r="K581" t="str">
        <v>5</v>
      </c>
      <c r="L581" t="str">
        <v>29</v>
      </c>
      <c r="M581" s="7">
        <f>DATE(J581,K581,L581)</f>
        <v>45806</v>
      </c>
      <c r="N581">
        <f>IF(M581=9999,"???",M581)</f>
        <v>45806</v>
      </c>
      <c r="P581" t="str">
        <f>SUBSTITUTE(SUBSTITUTE(SUBSTITUTE(D581,"©"," "), "☐", " "), "§", " ")</f>
        <v xml:space="preserve">   French press</v>
      </c>
      <c r="Q581" t="str">
        <f>PROPER(TRIM(CLEAN(P581)))</f>
        <v>French Press</v>
      </c>
      <c r="S581" t="str">
        <f>SUBSTITUTE(E581,"ounce","oz")</f>
        <v>12 oz</v>
      </c>
    </row>
    <row r="582" spans="1:19" x14ac:dyDescent="0.35">
      <c r="A582">
        <v>428774</v>
      </c>
      <c r="B582" s="3" t="s">
        <v>294</v>
      </c>
      <c r="C582" s="4">
        <v>0.31572916666666662</v>
      </c>
      <c r="D582" t="s">
        <v>92</v>
      </c>
      <c r="E582" t="s">
        <v>15</v>
      </c>
      <c r="F582" s="5">
        <f>N582</f>
        <v>45806</v>
      </c>
      <c r="G582" s="6" t="str">
        <f>Q582</f>
        <v>Café Cubano</v>
      </c>
      <c r="H582" s="6" t="str">
        <f>S582</f>
        <v>12 oz</v>
      </c>
      <c r="J582" t="str" cm="1">
        <f t="array" ref="J582:L582">_xlfn.TEXTSPLIT(B582,{"++","/"})</f>
        <v>2025</v>
      </c>
      <c r="K582" t="str">
        <v>5</v>
      </c>
      <c r="L582" t="str">
        <v>29</v>
      </c>
      <c r="M582" s="7">
        <f>DATE(J582,K582,L582)</f>
        <v>45806</v>
      </c>
      <c r="N582">
        <f>IF(M582=9999,"???",M582)</f>
        <v>45806</v>
      </c>
      <c r="P582" t="str">
        <f>SUBSTITUTE(SUBSTITUTE(SUBSTITUTE(D582,"©"," "), "☐", " "), "§", " ")</f>
        <v>Café Cubano</v>
      </c>
      <c r="Q582" t="str">
        <f>PROPER(TRIM(CLEAN(P582)))</f>
        <v>Café Cubano</v>
      </c>
      <c r="S582" t="str">
        <f>SUBSTITUTE(E582,"ounce","oz")</f>
        <v>12 oz</v>
      </c>
    </row>
    <row r="583" spans="1:19" x14ac:dyDescent="0.35">
      <c r="A583">
        <v>428775</v>
      </c>
      <c r="B583" s="3" t="s">
        <v>294</v>
      </c>
      <c r="C583" s="4">
        <v>0.32300925925925927</v>
      </c>
      <c r="D583" t="s">
        <v>295</v>
      </c>
      <c r="E583" t="s">
        <v>13</v>
      </c>
      <c r="F583" s="5">
        <f>N583</f>
        <v>45806</v>
      </c>
      <c r="G583" s="6" t="str">
        <f>Q583</f>
        <v>Syrup</v>
      </c>
      <c r="H583" s="6" t="str">
        <f>S583</f>
        <v/>
      </c>
      <c r="J583" t="str" cm="1">
        <f t="array" ref="J583:L583">_xlfn.TEXTSPLIT(B583,{"++","/"})</f>
        <v>2025</v>
      </c>
      <c r="K583" t="str">
        <v>5</v>
      </c>
      <c r="L583" t="str">
        <v>29</v>
      </c>
      <c r="M583" s="7">
        <f>DATE(J583,K583,L583)</f>
        <v>45806</v>
      </c>
      <c r="N583">
        <f>IF(M583=9999,"???",M583)</f>
        <v>45806</v>
      </c>
      <c r="P583" t="str">
        <f>SUBSTITUTE(SUBSTITUTE(SUBSTITUTE(D583,"©"," "), "☐", " "), "§", " ")</f>
        <v xml:space="preserve"> Syrup</v>
      </c>
      <c r="Q583" t="str">
        <f>PROPER(TRIM(CLEAN(P583)))</f>
        <v>Syrup</v>
      </c>
      <c r="S583" t="str">
        <f>SUBSTITUTE(E583,"ounce","oz")</f>
        <v/>
      </c>
    </row>
    <row r="584" spans="1:19" x14ac:dyDescent="0.35">
      <c r="A584">
        <v>428776</v>
      </c>
      <c r="B584" s="3" t="s">
        <v>294</v>
      </c>
      <c r="C584" s="4">
        <v>0.3249537037037038</v>
      </c>
      <c r="D584" t="s">
        <v>38</v>
      </c>
      <c r="E584" t="s">
        <v>15</v>
      </c>
      <c r="F584" s="5">
        <f>N584</f>
        <v>45806</v>
      </c>
      <c r="G584" s="6" t="str">
        <f>Q584</f>
        <v>French Press</v>
      </c>
      <c r="H584" s="6" t="str">
        <f>S584</f>
        <v>12 oz</v>
      </c>
      <c r="J584" t="str" cm="1">
        <f t="array" ref="J584:L584">_xlfn.TEXTSPLIT(B584,{"++","/"})</f>
        <v>2025</v>
      </c>
      <c r="K584" t="str">
        <v>5</v>
      </c>
      <c r="L584" t="str">
        <v>29</v>
      </c>
      <c r="M584" s="7">
        <f>DATE(J584,K584,L584)</f>
        <v>45806</v>
      </c>
      <c r="N584">
        <f>IF(M584=9999,"???",M584)</f>
        <v>45806</v>
      </c>
      <c r="P584" t="str">
        <f>SUBSTITUTE(SUBSTITUTE(SUBSTITUTE(D584,"©"," "), "☐", " "), "§", " ")</f>
        <v xml:space="preserve"> French press</v>
      </c>
      <c r="Q584" t="str">
        <f>PROPER(TRIM(CLEAN(P584)))</f>
        <v>French Press</v>
      </c>
      <c r="S584" t="str">
        <f>SUBSTITUTE(E584,"ounce","oz")</f>
        <v>12 oz</v>
      </c>
    </row>
    <row r="585" spans="1:19" x14ac:dyDescent="0.35">
      <c r="A585">
        <v>428777</v>
      </c>
      <c r="B585" s="3" t="s">
        <v>294</v>
      </c>
      <c r="C585" s="4">
        <v>0.32609953703703698</v>
      </c>
      <c r="D585" t="s">
        <v>177</v>
      </c>
      <c r="E585" t="s">
        <v>13</v>
      </c>
      <c r="F585" s="5">
        <f>N585</f>
        <v>45806</v>
      </c>
      <c r="G585" s="6" t="str">
        <f>Q585</f>
        <v>Extra Shot</v>
      </c>
      <c r="H585" s="6" t="str">
        <f>S585</f>
        <v/>
      </c>
      <c r="J585" t="str" cm="1">
        <f t="array" ref="J585:L585">_xlfn.TEXTSPLIT(B585,{"++","/"})</f>
        <v>2025</v>
      </c>
      <c r="K585" t="str">
        <v>5</v>
      </c>
      <c r="L585" t="str">
        <v>29</v>
      </c>
      <c r="M585" s="7">
        <f>DATE(J585,K585,L585)</f>
        <v>45806</v>
      </c>
      <c r="N585">
        <f>IF(M585=9999,"???",M585)</f>
        <v>45806</v>
      </c>
      <c r="P585" t="str">
        <f>SUBSTITUTE(SUBSTITUTE(SUBSTITUTE(D585,"©"," "), "☐", " "), "§", " ")</f>
        <v xml:space="preserve"> Extra shot</v>
      </c>
      <c r="Q585" t="str">
        <f>PROPER(TRIM(CLEAN(P585)))</f>
        <v>Extra Shot</v>
      </c>
      <c r="S585" t="str">
        <f>SUBSTITUTE(E585,"ounce","oz")</f>
        <v/>
      </c>
    </row>
    <row r="586" spans="1:19" x14ac:dyDescent="0.35">
      <c r="A586">
        <v>428779</v>
      </c>
      <c r="B586" s="3" t="s">
        <v>294</v>
      </c>
      <c r="C586" s="4">
        <v>0.33059027777777783</v>
      </c>
      <c r="D586" t="s">
        <v>91</v>
      </c>
      <c r="E586" t="s">
        <v>15</v>
      </c>
      <c r="F586" s="5">
        <f>N586</f>
        <v>45806</v>
      </c>
      <c r="G586" s="6" t="str">
        <f>Q586</f>
        <v>Café Latté</v>
      </c>
      <c r="H586" s="6" t="str">
        <f>S586</f>
        <v>12 oz</v>
      </c>
      <c r="J586" t="str" cm="1">
        <f t="array" ref="J586:L586">_xlfn.TEXTSPLIT(B586,{"++","/"})</f>
        <v>2025</v>
      </c>
      <c r="K586" t="str">
        <v>5</v>
      </c>
      <c r="L586" t="str">
        <v>29</v>
      </c>
      <c r="M586" s="7">
        <f>DATE(J586,K586,L586)</f>
        <v>45806</v>
      </c>
      <c r="N586">
        <f>IF(M586=9999,"???",M586)</f>
        <v>45806</v>
      </c>
      <c r="P586" t="str">
        <f>SUBSTITUTE(SUBSTITUTE(SUBSTITUTE(D586,"©"," "), "☐", " "), "§", " ")</f>
        <v>Café latté</v>
      </c>
      <c r="Q586" t="str">
        <f>PROPER(TRIM(CLEAN(P586)))</f>
        <v>Café Latté</v>
      </c>
      <c r="S586" t="str">
        <f>SUBSTITUTE(E586,"ounce","oz")</f>
        <v>12 oz</v>
      </c>
    </row>
    <row r="587" spans="1:19" x14ac:dyDescent="0.35">
      <c r="A587">
        <v>428780</v>
      </c>
      <c r="B587" s="3" t="s">
        <v>294</v>
      </c>
      <c r="C587" s="4">
        <v>0.33236111111111111</v>
      </c>
      <c r="D587" t="s">
        <v>52</v>
      </c>
      <c r="E587" t="s">
        <v>29</v>
      </c>
      <c r="F587" s="5">
        <f>N587</f>
        <v>45806</v>
      </c>
      <c r="G587" s="6" t="str">
        <f>Q587</f>
        <v>Frappé</v>
      </c>
      <c r="H587" s="6" t="str">
        <f>S587</f>
        <v>12 oz</v>
      </c>
      <c r="J587" t="str" cm="1">
        <f t="array" ref="J587:L587">_xlfn.TEXTSPLIT(B587,{"++","/"})</f>
        <v>2025</v>
      </c>
      <c r="K587" t="str">
        <v>5</v>
      </c>
      <c r="L587" t="str">
        <v>29</v>
      </c>
      <c r="M587" s="7">
        <f>DATE(J587,K587,L587)</f>
        <v>45806</v>
      </c>
      <c r="N587">
        <f>IF(M587=9999,"???",M587)</f>
        <v>45806</v>
      </c>
      <c r="P587" t="str">
        <f>SUBSTITUTE(SUBSTITUTE(SUBSTITUTE(D587,"©"," "), "☐", " "), "§", " ")</f>
        <v>Frappé</v>
      </c>
      <c r="Q587" t="str">
        <f>PROPER(TRIM(CLEAN(P587)))</f>
        <v>Frappé</v>
      </c>
      <c r="S587" t="str">
        <f>SUBSTITUTE(E587,"ounce","oz")</f>
        <v>12 oz</v>
      </c>
    </row>
    <row r="588" spans="1:19" x14ac:dyDescent="0.35">
      <c r="A588">
        <v>428782</v>
      </c>
      <c r="B588" s="3" t="s">
        <v>294</v>
      </c>
      <c r="C588" s="4">
        <v>0.33518518518518525</v>
      </c>
      <c r="D588" t="s">
        <v>88</v>
      </c>
      <c r="E588" t="s">
        <v>24</v>
      </c>
      <c r="F588" s="5">
        <f>N588</f>
        <v>45806</v>
      </c>
      <c r="G588" s="6" t="str">
        <f>Q588</f>
        <v>Turkish Coffee</v>
      </c>
      <c r="H588" s="6" t="str">
        <f>S588</f>
        <v>3 oz</v>
      </c>
      <c r="J588" t="str" cm="1">
        <f t="array" ref="J588:L588">_xlfn.TEXTSPLIT(B588,{"++","/"})</f>
        <v>2025</v>
      </c>
      <c r="K588" t="str">
        <v>5</v>
      </c>
      <c r="L588" t="str">
        <v>29</v>
      </c>
      <c r="M588" s="7">
        <f>DATE(J588,K588,L588)</f>
        <v>45806</v>
      </c>
      <c r="N588">
        <f>IF(M588=9999,"???",M588)</f>
        <v>45806</v>
      </c>
      <c r="P588" t="str">
        <f>SUBSTITUTE(SUBSTITUTE(SUBSTITUTE(D588,"©"," "), "☐", " "), "§", " ")</f>
        <v>Turkish coffee</v>
      </c>
      <c r="Q588" t="str">
        <f>PROPER(TRIM(CLEAN(P588)))</f>
        <v>Turkish Coffee</v>
      </c>
      <c r="S588" t="str">
        <f>SUBSTITUTE(E588,"ounce","oz")</f>
        <v>3 oz</v>
      </c>
    </row>
    <row r="589" spans="1:19" x14ac:dyDescent="0.35">
      <c r="A589">
        <v>428784</v>
      </c>
      <c r="B589" s="3" t="s">
        <v>294</v>
      </c>
      <c r="C589" s="4">
        <v>0.33726851851851847</v>
      </c>
      <c r="D589" t="s">
        <v>296</v>
      </c>
      <c r="E589" t="s">
        <v>15</v>
      </c>
      <c r="F589" s="5">
        <f>N589</f>
        <v>45806</v>
      </c>
      <c r="G589" s="6" t="str">
        <f>Q589</f>
        <v>French Press</v>
      </c>
      <c r="H589" s="6" t="str">
        <f>S589</f>
        <v>12 oz</v>
      </c>
      <c r="J589" t="str" cm="1">
        <f t="array" ref="J589:L589">_xlfn.TEXTSPLIT(B589,{"++","/"})</f>
        <v>2025</v>
      </c>
      <c r="K589" t="str">
        <v>5</v>
      </c>
      <c r="L589" t="str">
        <v>29</v>
      </c>
      <c r="M589" s="7">
        <f>DATE(J589,K589,L589)</f>
        <v>45806</v>
      </c>
      <c r="N589">
        <f>IF(M589=9999,"???",M589)</f>
        <v>45806</v>
      </c>
      <c r="P589" t="str">
        <f>SUBSTITUTE(SUBSTITUTE(SUBSTITUTE(D589,"©"," "), "☐", " "), "§", " ")</f>
        <v xml:space="preserve">French press </v>
      </c>
      <c r="Q589" t="str">
        <f>PROPER(TRIM(CLEAN(P589)))</f>
        <v>French Press</v>
      </c>
      <c r="S589" t="str">
        <f>SUBSTITUTE(E589,"ounce","oz")</f>
        <v>12 oz</v>
      </c>
    </row>
    <row r="590" spans="1:19" x14ac:dyDescent="0.35">
      <c r="A590">
        <v>428785</v>
      </c>
      <c r="B590" s="3" t="s">
        <v>294</v>
      </c>
      <c r="C590" s="4">
        <v>0.33765046296296286</v>
      </c>
      <c r="D590" t="s">
        <v>43</v>
      </c>
      <c r="E590" t="s">
        <v>15</v>
      </c>
      <c r="F590" s="5">
        <f>N590</f>
        <v>45806</v>
      </c>
      <c r="G590" s="6" t="str">
        <f>Q590</f>
        <v>French Press</v>
      </c>
      <c r="H590" s="6" t="str">
        <f>S590</f>
        <v>12 oz</v>
      </c>
      <c r="J590" t="str" cm="1">
        <f t="array" ref="J590:L590">_xlfn.TEXTSPLIT(B590,{"++","/"})</f>
        <v>2025</v>
      </c>
      <c r="K590" t="str">
        <v>5</v>
      </c>
      <c r="L590" t="str">
        <v>29</v>
      </c>
      <c r="M590" s="7">
        <f>DATE(J590,K590,L590)</f>
        <v>45806</v>
      </c>
      <c r="N590">
        <f>IF(M590=9999,"???",M590)</f>
        <v>45806</v>
      </c>
      <c r="P590" t="str">
        <f>SUBSTITUTE(SUBSTITUTE(SUBSTITUTE(D590,"©"," "), "☐", " "), "§", " ")</f>
        <v xml:space="preserve"> French press</v>
      </c>
      <c r="Q590" t="str">
        <f>PROPER(TRIM(CLEAN(P590)))</f>
        <v>French Press</v>
      </c>
      <c r="S590" t="str">
        <f>SUBSTITUTE(E590,"ounce","oz")</f>
        <v>12 oz</v>
      </c>
    </row>
    <row r="591" spans="1:19" x14ac:dyDescent="0.35">
      <c r="A591">
        <v>428787</v>
      </c>
      <c r="B591" s="3" t="s">
        <v>294</v>
      </c>
      <c r="C591" s="4">
        <v>0.34332175925925923</v>
      </c>
      <c r="D591" t="s">
        <v>38</v>
      </c>
      <c r="E591" t="s">
        <v>15</v>
      </c>
      <c r="F591" s="5">
        <f>N591</f>
        <v>45806</v>
      </c>
      <c r="G591" s="6" t="str">
        <f>Q591</f>
        <v>French Press</v>
      </c>
      <c r="H591" s="6" t="str">
        <f>S591</f>
        <v>12 oz</v>
      </c>
      <c r="J591" t="str" cm="1">
        <f t="array" ref="J591:L591">_xlfn.TEXTSPLIT(B591,{"++","/"})</f>
        <v>2025</v>
      </c>
      <c r="K591" t="str">
        <v>5</v>
      </c>
      <c r="L591" t="str">
        <v>29</v>
      </c>
      <c r="M591" s="7">
        <f>DATE(J591,K591,L591)</f>
        <v>45806</v>
      </c>
      <c r="N591">
        <f>IF(M591=9999,"???",M591)</f>
        <v>45806</v>
      </c>
      <c r="P591" t="str">
        <f>SUBSTITUTE(SUBSTITUTE(SUBSTITUTE(D591,"©"," "), "☐", " "), "§", " ")</f>
        <v xml:space="preserve"> French press</v>
      </c>
      <c r="Q591" t="str">
        <f>PROPER(TRIM(CLEAN(P591)))</f>
        <v>French Press</v>
      </c>
      <c r="S591" t="str">
        <f>SUBSTITUTE(E591,"ounce","oz")</f>
        <v>12 oz</v>
      </c>
    </row>
    <row r="592" spans="1:19" x14ac:dyDescent="0.35">
      <c r="A592">
        <v>428788</v>
      </c>
      <c r="B592" s="3" t="s">
        <v>294</v>
      </c>
      <c r="C592" s="4">
        <v>0.34604166666666658</v>
      </c>
      <c r="D592" t="s">
        <v>297</v>
      </c>
      <c r="E592" t="s">
        <v>15</v>
      </c>
      <c r="F592" s="5">
        <f>N592</f>
        <v>45806</v>
      </c>
      <c r="G592" s="6" t="str">
        <f>Q592</f>
        <v>Café Cubano</v>
      </c>
      <c r="H592" s="6" t="str">
        <f>S592</f>
        <v>12 oz</v>
      </c>
      <c r="J592" t="str" cm="1">
        <f t="array" ref="J592:L592">_xlfn.TEXTSPLIT(B592,{"++","/"})</f>
        <v>2025</v>
      </c>
      <c r="K592" t="str">
        <v>5</v>
      </c>
      <c r="L592" t="str">
        <v>29</v>
      </c>
      <c r="M592" s="7">
        <f>DATE(J592,K592,L592)</f>
        <v>45806</v>
      </c>
      <c r="N592">
        <f>IF(M592=9999,"???",M592)</f>
        <v>45806</v>
      </c>
      <c r="P592" t="str">
        <f>SUBSTITUTE(SUBSTITUTE(SUBSTITUTE(D592,"©"," "), "☐", " "), "§", " ")</f>
        <v xml:space="preserve">   Café Cubano</v>
      </c>
      <c r="Q592" t="str">
        <f>PROPER(TRIM(CLEAN(P592)))</f>
        <v>Café Cubano</v>
      </c>
      <c r="S592" t="str">
        <f>SUBSTITUTE(E592,"ounce","oz")</f>
        <v>12 oz</v>
      </c>
    </row>
    <row r="593" spans="1:19" x14ac:dyDescent="0.35">
      <c r="A593">
        <v>428789</v>
      </c>
      <c r="B593" s="3" t="s">
        <v>294</v>
      </c>
      <c r="C593" s="4">
        <v>0.35122685185185176</v>
      </c>
      <c r="D593" t="s">
        <v>298</v>
      </c>
      <c r="E593" t="s">
        <v>15</v>
      </c>
      <c r="F593" s="5">
        <f>N593</f>
        <v>45806</v>
      </c>
      <c r="G593" s="6" t="str">
        <f>Q593</f>
        <v>Pourover</v>
      </c>
      <c r="H593" s="6" t="str">
        <f>S593</f>
        <v>12 oz</v>
      </c>
      <c r="J593" t="str" cm="1">
        <f t="array" ref="J593:L593">_xlfn.TEXTSPLIT(B593,{"++","/"})</f>
        <v>2025</v>
      </c>
      <c r="K593" t="str">
        <v>5</v>
      </c>
      <c r="L593" t="str">
        <v>29</v>
      </c>
      <c r="M593" s="7">
        <f>DATE(J593,K593,L593)</f>
        <v>45806</v>
      </c>
      <c r="N593">
        <f>IF(M593=9999,"???",M593)</f>
        <v>45806</v>
      </c>
      <c r="P593" t="str">
        <f>SUBSTITUTE(SUBSTITUTE(SUBSTITUTE(D593,"©"," "), "☐", " "), "§", " ")</f>
        <v xml:space="preserve">  Pourover</v>
      </c>
      <c r="Q593" t="str">
        <f>PROPER(TRIM(CLEAN(P593)))</f>
        <v>Pourover</v>
      </c>
      <c r="S593" t="str">
        <f>SUBSTITUTE(E593,"ounce","oz")</f>
        <v>12 oz</v>
      </c>
    </row>
    <row r="594" spans="1:19" x14ac:dyDescent="0.35">
      <c r="A594">
        <v>428790</v>
      </c>
      <c r="B594" s="3" t="s">
        <v>294</v>
      </c>
      <c r="C594" s="4">
        <v>0.35296296296296292</v>
      </c>
      <c r="D594" t="s">
        <v>25</v>
      </c>
      <c r="E594" t="s">
        <v>29</v>
      </c>
      <c r="F594" s="5">
        <f>N594</f>
        <v>45806</v>
      </c>
      <c r="G594" s="6" t="str">
        <f>Q594</f>
        <v>French Press</v>
      </c>
      <c r="H594" s="6" t="str">
        <f>S594</f>
        <v>12 oz</v>
      </c>
      <c r="J594" t="str" cm="1">
        <f t="array" ref="J594:L594">_xlfn.TEXTSPLIT(B594,{"++","/"})</f>
        <v>2025</v>
      </c>
      <c r="K594" t="str">
        <v>5</v>
      </c>
      <c r="L594" t="str">
        <v>29</v>
      </c>
      <c r="M594" s="7">
        <f>DATE(J594,K594,L594)</f>
        <v>45806</v>
      </c>
      <c r="N594">
        <f>IF(M594=9999,"???",M594)</f>
        <v>45806</v>
      </c>
      <c r="P594" t="str">
        <f>SUBSTITUTE(SUBSTITUTE(SUBSTITUTE(D594,"©"," "), "☐", " "), "§", " ")</f>
        <v>French press</v>
      </c>
      <c r="Q594" t="str">
        <f>PROPER(TRIM(CLEAN(P594)))</f>
        <v>French Press</v>
      </c>
      <c r="S594" t="str">
        <f>SUBSTITUTE(E594,"ounce","oz")</f>
        <v>12 oz</v>
      </c>
    </row>
    <row r="595" spans="1:19" x14ac:dyDescent="0.35">
      <c r="A595">
        <v>428792</v>
      </c>
      <c r="B595" s="3" t="s">
        <v>294</v>
      </c>
      <c r="C595" s="4">
        <v>0.35579861111111111</v>
      </c>
      <c r="D595" t="s">
        <v>52</v>
      </c>
      <c r="E595" t="s">
        <v>15</v>
      </c>
      <c r="F595" s="5">
        <f>N595</f>
        <v>45806</v>
      </c>
      <c r="G595" s="6" t="str">
        <f>Q595</f>
        <v>Frappé</v>
      </c>
      <c r="H595" s="6" t="str">
        <f>S595</f>
        <v>12 oz</v>
      </c>
      <c r="J595" t="str" cm="1">
        <f t="array" ref="J595:L595">_xlfn.TEXTSPLIT(B595,{"++","/"})</f>
        <v>2025</v>
      </c>
      <c r="K595" t="str">
        <v>5</v>
      </c>
      <c r="L595" t="str">
        <v>29</v>
      </c>
      <c r="M595" s="7">
        <f>DATE(J595,K595,L595)</f>
        <v>45806</v>
      </c>
      <c r="N595">
        <f>IF(M595=9999,"???",M595)</f>
        <v>45806</v>
      </c>
      <c r="P595" t="str">
        <f>SUBSTITUTE(SUBSTITUTE(SUBSTITUTE(D595,"©"," "), "☐", " "), "§", " ")</f>
        <v>Frappé</v>
      </c>
      <c r="Q595" t="str">
        <f>PROPER(TRIM(CLEAN(P595)))</f>
        <v>Frappé</v>
      </c>
      <c r="S595" t="str">
        <f>SUBSTITUTE(E595,"ounce","oz")</f>
        <v>12 oz</v>
      </c>
    </row>
    <row r="596" spans="1:19" x14ac:dyDescent="0.35">
      <c r="A596">
        <v>428794</v>
      </c>
      <c r="B596" s="3" t="s">
        <v>294</v>
      </c>
      <c r="C596" s="4">
        <v>0.36364583333333322</v>
      </c>
      <c r="D596" t="s">
        <v>299</v>
      </c>
      <c r="E596" t="s">
        <v>15</v>
      </c>
      <c r="F596" s="5">
        <f>N596</f>
        <v>45806</v>
      </c>
      <c r="G596" s="6" t="str">
        <f>Q596</f>
        <v>Cappuccino</v>
      </c>
      <c r="H596" s="6" t="str">
        <f>S596</f>
        <v>12 oz</v>
      </c>
      <c r="J596" t="str" cm="1">
        <f t="array" ref="J596:L596">_xlfn.TEXTSPLIT(B596,{"++","/"})</f>
        <v>2025</v>
      </c>
      <c r="K596" t="str">
        <v>5</v>
      </c>
      <c r="L596" t="str">
        <v>29</v>
      </c>
      <c r="M596" s="7">
        <f>DATE(J596,K596,L596)</f>
        <v>45806</v>
      </c>
      <c r="N596">
        <f>IF(M596=9999,"???",M596)</f>
        <v>45806</v>
      </c>
      <c r="P596" t="str">
        <f>SUBSTITUTE(SUBSTITUTE(SUBSTITUTE(D596,"©"," "), "☐", " "), "§", " ")</f>
        <v xml:space="preserve">   Cappuccino</v>
      </c>
      <c r="Q596" t="str">
        <f>PROPER(TRIM(CLEAN(P596)))</f>
        <v>Cappuccino</v>
      </c>
      <c r="S596" t="str">
        <f>SUBSTITUTE(E596,"ounce","oz")</f>
        <v>12 oz</v>
      </c>
    </row>
    <row r="597" spans="1:19" x14ac:dyDescent="0.35">
      <c r="A597">
        <v>428795</v>
      </c>
      <c r="B597" s="3" t="s">
        <v>294</v>
      </c>
      <c r="C597" s="4">
        <v>0.36418981481481483</v>
      </c>
      <c r="D597" t="s">
        <v>68</v>
      </c>
      <c r="E597" t="s">
        <v>15</v>
      </c>
      <c r="F597" s="5">
        <f>N597</f>
        <v>45806</v>
      </c>
      <c r="G597" s="6" t="str">
        <f>Q597</f>
        <v>Café Latté</v>
      </c>
      <c r="H597" s="6" t="str">
        <f>S597</f>
        <v>12 oz</v>
      </c>
      <c r="J597" t="str" cm="1">
        <f t="array" ref="J597:L597">_xlfn.TEXTSPLIT(B597,{"++","/"})</f>
        <v>2025</v>
      </c>
      <c r="K597" t="str">
        <v>5</v>
      </c>
      <c r="L597" t="str">
        <v>29</v>
      </c>
      <c r="M597" s="7">
        <f>DATE(J597,K597,L597)</f>
        <v>45806</v>
      </c>
      <c r="N597">
        <f>IF(M597=9999,"???",M597)</f>
        <v>45806</v>
      </c>
      <c r="P597" t="str">
        <f>SUBSTITUTE(SUBSTITUTE(SUBSTITUTE(D597,"©"," "), "☐", " "), "§", " ")</f>
        <v>Café latté</v>
      </c>
      <c r="Q597" t="str">
        <f>PROPER(TRIM(CLEAN(P597)))</f>
        <v>Café Latté</v>
      </c>
      <c r="S597" t="str">
        <f>SUBSTITUTE(E597,"ounce","oz")</f>
        <v>12 oz</v>
      </c>
    </row>
    <row r="598" spans="1:19" x14ac:dyDescent="0.35">
      <c r="A598">
        <v>428797</v>
      </c>
      <c r="B598" s="3" t="s">
        <v>294</v>
      </c>
      <c r="C598" s="4">
        <v>0.36535879629629631</v>
      </c>
      <c r="D598" t="s">
        <v>72</v>
      </c>
      <c r="E598" t="s">
        <v>15</v>
      </c>
      <c r="F598" s="5">
        <f>N598</f>
        <v>45806</v>
      </c>
      <c r="G598" s="6" t="str">
        <f>Q598</f>
        <v>Café Latté</v>
      </c>
      <c r="H598" s="6" t="str">
        <f>S598</f>
        <v>12 oz</v>
      </c>
      <c r="J598" t="str" cm="1">
        <f t="array" ref="J598:L598">_xlfn.TEXTSPLIT(B598,{"++","/"})</f>
        <v>2025</v>
      </c>
      <c r="K598" t="str">
        <v>5</v>
      </c>
      <c r="L598" t="str">
        <v>29</v>
      </c>
      <c r="M598" s="7">
        <f>DATE(J598,K598,L598)</f>
        <v>45806</v>
      </c>
      <c r="N598">
        <f>IF(M598=9999,"???",M598)</f>
        <v>45806</v>
      </c>
      <c r="P598" t="str">
        <f>SUBSTITUTE(SUBSTITUTE(SUBSTITUTE(D598,"©"," "), "☐", " "), "§", " ")</f>
        <v xml:space="preserve">   Café latté</v>
      </c>
      <c r="Q598" t="str">
        <f>PROPER(TRIM(CLEAN(P598)))</f>
        <v>Café Latté</v>
      </c>
      <c r="S598" t="str">
        <f>SUBSTITUTE(E598,"ounce","oz")</f>
        <v>12 oz</v>
      </c>
    </row>
    <row r="599" spans="1:19" x14ac:dyDescent="0.35">
      <c r="A599">
        <v>428798</v>
      </c>
      <c r="B599" s="3" t="s">
        <v>294</v>
      </c>
      <c r="C599" s="4">
        <v>0.36618055555555551</v>
      </c>
      <c r="D599" t="s">
        <v>300</v>
      </c>
      <c r="E599" t="s">
        <v>15</v>
      </c>
      <c r="F599" s="5">
        <f>N599</f>
        <v>45806</v>
      </c>
      <c r="G599" s="6" t="str">
        <f>Q599</f>
        <v>Drip Coffee</v>
      </c>
      <c r="H599" s="6" t="str">
        <f>S599</f>
        <v>12 oz</v>
      </c>
      <c r="J599" t="str" cm="1">
        <f t="array" ref="J599:L599">_xlfn.TEXTSPLIT(B599,{"++","/"})</f>
        <v>2025</v>
      </c>
      <c r="K599" t="str">
        <v>5</v>
      </c>
      <c r="L599" t="str">
        <v>29</v>
      </c>
      <c r="M599" s="7">
        <f>DATE(J599,K599,L599)</f>
        <v>45806</v>
      </c>
      <c r="N599">
        <f>IF(M599=9999,"???",M599)</f>
        <v>45806</v>
      </c>
      <c r="P599" t="str">
        <f>SUBSTITUTE(SUBSTITUTE(SUBSTITUTE(D599,"©"," "), "☐", " "), "§", " ")</f>
        <v xml:space="preserve"> Drip coffee</v>
      </c>
      <c r="Q599" t="str">
        <f>PROPER(TRIM(CLEAN(P599)))</f>
        <v>Drip Coffee</v>
      </c>
      <c r="S599" t="str">
        <f>SUBSTITUTE(E599,"ounce","oz")</f>
        <v>12 oz</v>
      </c>
    </row>
    <row r="600" spans="1:19" x14ac:dyDescent="0.35">
      <c r="A600">
        <v>428800</v>
      </c>
      <c r="B600" s="3" t="s">
        <v>294</v>
      </c>
      <c r="C600" s="4">
        <v>0.36884259259259267</v>
      </c>
      <c r="D600" t="s">
        <v>301</v>
      </c>
      <c r="E600" t="s">
        <v>15</v>
      </c>
      <c r="F600" s="5">
        <f>N600</f>
        <v>45806</v>
      </c>
      <c r="G600" s="6" t="str">
        <f>Q600</f>
        <v>Café Cubano</v>
      </c>
      <c r="H600" s="6" t="str">
        <f>S600</f>
        <v>12 oz</v>
      </c>
      <c r="J600" t="str" cm="1">
        <f t="array" ref="J600:L600">_xlfn.TEXTSPLIT(B600,{"++","/"})</f>
        <v>2025</v>
      </c>
      <c r="K600" t="str">
        <v>5</v>
      </c>
      <c r="L600" t="str">
        <v>29</v>
      </c>
      <c r="M600" s="7">
        <f>DATE(J600,K600,L600)</f>
        <v>45806</v>
      </c>
      <c r="N600">
        <f>IF(M600=9999,"???",M600)</f>
        <v>45806</v>
      </c>
      <c r="P600" t="str">
        <f>SUBSTITUTE(SUBSTITUTE(SUBSTITUTE(D600,"©"," "), "☐", " "), "§", " ")</f>
        <v xml:space="preserve"> Café Cubano</v>
      </c>
      <c r="Q600" t="str">
        <f>PROPER(TRIM(CLEAN(P600)))</f>
        <v>Café Cubano</v>
      </c>
      <c r="S600" t="str">
        <f>SUBSTITUTE(E600,"ounce","oz")</f>
        <v>12 oz</v>
      </c>
    </row>
    <row r="601" spans="1:19" x14ac:dyDescent="0.35">
      <c r="A601">
        <v>428801</v>
      </c>
      <c r="B601" s="3" t="s">
        <v>294</v>
      </c>
      <c r="C601" s="4">
        <v>0.37049768518518511</v>
      </c>
      <c r="D601" t="s">
        <v>21</v>
      </c>
      <c r="E601" t="s">
        <v>15</v>
      </c>
      <c r="F601" s="5">
        <f>N601</f>
        <v>45806</v>
      </c>
      <c r="G601" s="6" t="str">
        <f>Q601</f>
        <v>Pourover</v>
      </c>
      <c r="H601" s="6" t="str">
        <f>S601</f>
        <v>12 oz</v>
      </c>
      <c r="J601" t="str" cm="1">
        <f t="array" ref="J601:L601">_xlfn.TEXTSPLIT(B601,{"++","/"})</f>
        <v>2025</v>
      </c>
      <c r="K601" t="str">
        <v>5</v>
      </c>
      <c r="L601" t="str">
        <v>29</v>
      </c>
      <c r="M601" s="7">
        <f>DATE(J601,K601,L601)</f>
        <v>45806</v>
      </c>
      <c r="N601">
        <f>IF(M601=9999,"???",M601)</f>
        <v>45806</v>
      </c>
      <c r="P601" t="str">
        <f>SUBSTITUTE(SUBSTITUTE(SUBSTITUTE(D601,"©"," "), "☐", " "), "§", " ")</f>
        <v>Pourover</v>
      </c>
      <c r="Q601" t="str">
        <f>PROPER(TRIM(CLEAN(P601)))</f>
        <v>Pourover</v>
      </c>
      <c r="S601" t="str">
        <f>SUBSTITUTE(E601,"ounce","oz")</f>
        <v>12 oz</v>
      </c>
    </row>
    <row r="602" spans="1:19" x14ac:dyDescent="0.35">
      <c r="A602">
        <v>428803</v>
      </c>
      <c r="B602" s="3" t="s">
        <v>294</v>
      </c>
      <c r="C602" s="4">
        <v>0.37872685185185184</v>
      </c>
      <c r="D602" t="s">
        <v>134</v>
      </c>
      <c r="E602" t="s">
        <v>13</v>
      </c>
      <c r="F602" s="5">
        <f>N602</f>
        <v>45806</v>
      </c>
      <c r="G602" s="6" t="str">
        <f>Q602</f>
        <v>Sticky Bun</v>
      </c>
      <c r="H602" s="6" t="str">
        <f>S602</f>
        <v/>
      </c>
      <c r="J602" t="str" cm="1">
        <f t="array" ref="J602:L602">_xlfn.TEXTSPLIT(B602,{"++","/"})</f>
        <v>2025</v>
      </c>
      <c r="K602" t="str">
        <v>5</v>
      </c>
      <c r="L602" t="str">
        <v>29</v>
      </c>
      <c r="M602" s="7">
        <f>DATE(J602,K602,L602)</f>
        <v>45806</v>
      </c>
      <c r="N602">
        <f>IF(M602=9999,"???",M602)</f>
        <v>45806</v>
      </c>
      <c r="P602" t="str">
        <f>SUBSTITUTE(SUBSTITUTE(SUBSTITUTE(D602,"©"," "), "☐", " "), "§", " ")</f>
        <v>Sticky bun</v>
      </c>
      <c r="Q602" t="str">
        <f>PROPER(TRIM(CLEAN(P602)))</f>
        <v>Sticky Bun</v>
      </c>
      <c r="S602" t="str">
        <f>SUBSTITUTE(E602,"ounce","oz")</f>
        <v/>
      </c>
    </row>
    <row r="603" spans="1:19" x14ac:dyDescent="0.35">
      <c r="A603">
        <v>428803</v>
      </c>
      <c r="B603" s="3" t="s">
        <v>294</v>
      </c>
      <c r="C603" s="4">
        <v>0.37872685185185184</v>
      </c>
      <c r="D603" t="s">
        <v>166</v>
      </c>
      <c r="E603" t="s">
        <v>24</v>
      </c>
      <c r="F603" s="5">
        <f>N603</f>
        <v>45806</v>
      </c>
      <c r="G603" s="6" t="str">
        <f>Q603</f>
        <v>Turkish Coffee</v>
      </c>
      <c r="H603" s="6" t="str">
        <f>S603</f>
        <v>3 oz</v>
      </c>
      <c r="J603" t="str" cm="1">
        <f t="array" ref="J603:L603">_xlfn.TEXTSPLIT(B603,{"++","/"})</f>
        <v>2025</v>
      </c>
      <c r="K603" t="str">
        <v>5</v>
      </c>
      <c r="L603" t="str">
        <v>29</v>
      </c>
      <c r="M603" s="7">
        <f>DATE(J603,K603,L603)</f>
        <v>45806</v>
      </c>
      <c r="N603">
        <f>IF(M603=9999,"???",M603)</f>
        <v>45806</v>
      </c>
      <c r="P603" t="str">
        <f>SUBSTITUTE(SUBSTITUTE(SUBSTITUTE(D603,"©"," "), "☐", " "), "§", " ")</f>
        <v xml:space="preserve"> Turkish coffee</v>
      </c>
      <c r="Q603" t="str">
        <f>PROPER(TRIM(CLEAN(P603)))</f>
        <v>Turkish Coffee</v>
      </c>
      <c r="S603" t="str">
        <f>SUBSTITUTE(E603,"ounce","oz")</f>
        <v>3 oz</v>
      </c>
    </row>
    <row r="604" spans="1:19" x14ac:dyDescent="0.35">
      <c r="A604">
        <v>428804</v>
      </c>
      <c r="B604" s="3" t="s">
        <v>294</v>
      </c>
      <c r="C604" s="4">
        <v>0.37940972222222213</v>
      </c>
      <c r="D604" t="s">
        <v>88</v>
      </c>
      <c r="E604" t="s">
        <v>24</v>
      </c>
      <c r="F604" s="5">
        <f>N604</f>
        <v>45806</v>
      </c>
      <c r="G604" s="6" t="str">
        <f>Q604</f>
        <v>Turkish Coffee</v>
      </c>
      <c r="H604" s="6" t="str">
        <f>S604</f>
        <v>3 oz</v>
      </c>
      <c r="J604" t="str" cm="1">
        <f t="array" ref="J604:L604">_xlfn.TEXTSPLIT(B604,{"++","/"})</f>
        <v>2025</v>
      </c>
      <c r="K604" t="str">
        <v>5</v>
      </c>
      <c r="L604" t="str">
        <v>29</v>
      </c>
      <c r="M604" s="7">
        <f>DATE(J604,K604,L604)</f>
        <v>45806</v>
      </c>
      <c r="N604">
        <f>IF(M604=9999,"???",M604)</f>
        <v>45806</v>
      </c>
      <c r="P604" t="str">
        <f>SUBSTITUTE(SUBSTITUTE(SUBSTITUTE(D604,"©"," "), "☐", " "), "§", " ")</f>
        <v>Turkish coffee</v>
      </c>
      <c r="Q604" t="str">
        <f>PROPER(TRIM(CLEAN(P604)))</f>
        <v>Turkish Coffee</v>
      </c>
      <c r="S604" t="str">
        <f>SUBSTITUTE(E604,"ounce","oz")</f>
        <v>3 oz</v>
      </c>
    </row>
    <row r="605" spans="1:19" x14ac:dyDescent="0.35">
      <c r="A605">
        <v>428805</v>
      </c>
      <c r="B605" s="3" t="s">
        <v>294</v>
      </c>
      <c r="C605" s="4">
        <v>0.3794212962962964</v>
      </c>
      <c r="D605" t="s">
        <v>52</v>
      </c>
      <c r="E605" t="s">
        <v>15</v>
      </c>
      <c r="F605" s="5">
        <f>N605</f>
        <v>45806</v>
      </c>
      <c r="G605" s="6" t="str">
        <f>Q605</f>
        <v>Frappé</v>
      </c>
      <c r="H605" s="6" t="str">
        <f>S605</f>
        <v>12 oz</v>
      </c>
      <c r="J605" t="str" cm="1">
        <f t="array" ref="J605:L605">_xlfn.TEXTSPLIT(B605,{"++","/"})</f>
        <v>2025</v>
      </c>
      <c r="K605" t="str">
        <v>5</v>
      </c>
      <c r="L605" t="str">
        <v>29</v>
      </c>
      <c r="M605" s="7">
        <f>DATE(J605,K605,L605)</f>
        <v>45806</v>
      </c>
      <c r="N605">
        <f>IF(M605=9999,"???",M605)</f>
        <v>45806</v>
      </c>
      <c r="P605" t="str">
        <f>SUBSTITUTE(SUBSTITUTE(SUBSTITUTE(D605,"©"," "), "☐", " "), "§", " ")</f>
        <v>Frappé</v>
      </c>
      <c r="Q605" t="str">
        <f>PROPER(TRIM(CLEAN(P605)))</f>
        <v>Frappé</v>
      </c>
      <c r="S605" t="str">
        <f>SUBSTITUTE(E605,"ounce","oz")</f>
        <v>12 oz</v>
      </c>
    </row>
    <row r="606" spans="1:19" x14ac:dyDescent="0.35">
      <c r="A606">
        <v>428806</v>
      </c>
      <c r="B606" s="3" t="s">
        <v>294</v>
      </c>
      <c r="C606" s="4">
        <v>0.38140046296296304</v>
      </c>
      <c r="D606" t="s">
        <v>119</v>
      </c>
      <c r="E606" t="s">
        <v>15</v>
      </c>
      <c r="F606" s="5">
        <f>N606</f>
        <v>45806</v>
      </c>
      <c r="G606" s="6" t="str">
        <f>Q606</f>
        <v>Café Cubano</v>
      </c>
      <c r="H606" s="6" t="str">
        <f>S606</f>
        <v>12 oz</v>
      </c>
      <c r="J606" t="str" cm="1">
        <f t="array" ref="J606:L606">_xlfn.TEXTSPLIT(B606,{"++","/"})</f>
        <v>2025</v>
      </c>
      <c r="K606" t="str">
        <v>5</v>
      </c>
      <c r="L606" t="str">
        <v>29</v>
      </c>
      <c r="M606" s="7">
        <f>DATE(J606,K606,L606)</f>
        <v>45806</v>
      </c>
      <c r="N606">
        <f>IF(M606=9999,"???",M606)</f>
        <v>45806</v>
      </c>
      <c r="P606" t="str">
        <f>SUBSTITUTE(SUBSTITUTE(SUBSTITUTE(D606,"©"," "), "☐", " "), "§", " ")</f>
        <v xml:space="preserve"> Café Cubano</v>
      </c>
      <c r="Q606" t="str">
        <f>PROPER(TRIM(CLEAN(P606)))</f>
        <v>Café Cubano</v>
      </c>
      <c r="S606" t="str">
        <f>SUBSTITUTE(E606,"ounce","oz")</f>
        <v>12 oz</v>
      </c>
    </row>
    <row r="607" spans="1:19" x14ac:dyDescent="0.35">
      <c r="A607">
        <v>428807</v>
      </c>
      <c r="B607" s="3" t="s">
        <v>294</v>
      </c>
      <c r="C607" s="4">
        <v>0.3859837962962962</v>
      </c>
      <c r="D607" t="s">
        <v>70</v>
      </c>
      <c r="E607" t="s">
        <v>13</v>
      </c>
      <c r="F607" s="5">
        <f>N607</f>
        <v>45806</v>
      </c>
      <c r="G607" s="6" t="str">
        <f>Q607</f>
        <v>Sticky Bun</v>
      </c>
      <c r="H607" s="6" t="str">
        <f>S607</f>
        <v/>
      </c>
      <c r="J607" t="str" cm="1">
        <f t="array" ref="J607:L607">_xlfn.TEXTSPLIT(B607,{"++","/"})</f>
        <v>2025</v>
      </c>
      <c r="K607" t="str">
        <v>5</v>
      </c>
      <c r="L607" t="str">
        <v>29</v>
      </c>
      <c r="M607" s="7">
        <f>DATE(J607,K607,L607)</f>
        <v>45806</v>
      </c>
      <c r="N607">
        <f>IF(M607=9999,"???",M607)</f>
        <v>45806</v>
      </c>
      <c r="P607" t="str">
        <f>SUBSTITUTE(SUBSTITUTE(SUBSTITUTE(D607,"©"," "), "☐", " "), "§", " ")</f>
        <v xml:space="preserve"> Sticky bun</v>
      </c>
      <c r="Q607" t="str">
        <f>PROPER(TRIM(CLEAN(P607)))</f>
        <v>Sticky Bun</v>
      </c>
      <c r="S607" t="str">
        <f>SUBSTITUTE(E607,"ounce","oz")</f>
        <v/>
      </c>
    </row>
    <row r="608" spans="1:19" x14ac:dyDescent="0.35">
      <c r="A608">
        <v>428808</v>
      </c>
      <c r="B608" s="3" t="s">
        <v>294</v>
      </c>
      <c r="C608" s="4">
        <v>0.38708333333333322</v>
      </c>
      <c r="D608" t="s">
        <v>302</v>
      </c>
      <c r="E608" t="s">
        <v>13</v>
      </c>
      <c r="F608" s="5">
        <f>N608</f>
        <v>45806</v>
      </c>
      <c r="G608" s="6" t="str">
        <f>Q608</f>
        <v>Scone With Clotted Cream And Jam</v>
      </c>
      <c r="H608" s="6" t="str">
        <f>S608</f>
        <v/>
      </c>
      <c r="J608" t="str" cm="1">
        <f t="array" ref="J608:L608">_xlfn.TEXTSPLIT(B608,{"++","/"})</f>
        <v>2025</v>
      </c>
      <c r="K608" t="str">
        <v>5</v>
      </c>
      <c r="L608" t="str">
        <v>29</v>
      </c>
      <c r="M608" s="7">
        <f>DATE(J608,K608,L608)</f>
        <v>45806</v>
      </c>
      <c r="N608">
        <f>IF(M608=9999,"???",M608)</f>
        <v>45806</v>
      </c>
      <c r="P608" t="str">
        <f>SUBSTITUTE(SUBSTITUTE(SUBSTITUTE(D608,"©"," "), "☐", " "), "§", " ")</f>
        <v xml:space="preserve">  Scone with clotted cream and jam</v>
      </c>
      <c r="Q608" t="str">
        <f>PROPER(TRIM(CLEAN(P608)))</f>
        <v>Scone With Clotted Cream And Jam</v>
      </c>
      <c r="S608" t="str">
        <f>SUBSTITUTE(E608,"ounce","oz")</f>
        <v/>
      </c>
    </row>
    <row r="609" spans="1:19" x14ac:dyDescent="0.35">
      <c r="A609">
        <v>428809</v>
      </c>
      <c r="B609" s="3" t="s">
        <v>294</v>
      </c>
      <c r="C609" s="4">
        <v>0.39046296296296301</v>
      </c>
      <c r="D609" t="s">
        <v>303</v>
      </c>
      <c r="E609" t="s">
        <v>15</v>
      </c>
      <c r="F609" s="5">
        <f>N609</f>
        <v>45806</v>
      </c>
      <c r="G609" s="6" t="str">
        <f>Q609</f>
        <v>Rooibos Latté</v>
      </c>
      <c r="H609" s="6" t="str">
        <f>S609</f>
        <v>12 oz</v>
      </c>
      <c r="J609" t="str" cm="1">
        <f t="array" ref="J609:L609">_xlfn.TEXTSPLIT(B609,{"++","/"})</f>
        <v>2025</v>
      </c>
      <c r="K609" t="str">
        <v>5</v>
      </c>
      <c r="L609" t="str">
        <v>29</v>
      </c>
      <c r="M609" s="7">
        <f>DATE(J609,K609,L609)</f>
        <v>45806</v>
      </c>
      <c r="N609">
        <f>IF(M609=9999,"???",M609)</f>
        <v>45806</v>
      </c>
      <c r="P609" t="str">
        <f>SUBSTITUTE(SUBSTITUTE(SUBSTITUTE(D609,"©"," "), "☐", " "), "§", " ")</f>
        <v xml:space="preserve"> Rooibos latté</v>
      </c>
      <c r="Q609" t="str">
        <f>PROPER(TRIM(CLEAN(P609)))</f>
        <v>Rooibos Latté</v>
      </c>
      <c r="S609" t="str">
        <f>SUBSTITUTE(E609,"ounce","oz")</f>
        <v>12 oz</v>
      </c>
    </row>
    <row r="610" spans="1:19" x14ac:dyDescent="0.35">
      <c r="A610">
        <v>428810</v>
      </c>
      <c r="B610" s="3" t="s">
        <v>294</v>
      </c>
      <c r="C610" s="4">
        <v>0.39190972222222231</v>
      </c>
      <c r="D610" t="s">
        <v>222</v>
      </c>
      <c r="E610" t="s">
        <v>15</v>
      </c>
      <c r="F610" s="5">
        <f>N610</f>
        <v>45806</v>
      </c>
      <c r="G610" s="6" t="str">
        <f>Q610</f>
        <v>Pourover</v>
      </c>
      <c r="H610" s="6" t="str">
        <f>S610</f>
        <v>12 oz</v>
      </c>
      <c r="J610" t="str" cm="1">
        <f t="array" ref="J610:L610">_xlfn.TEXTSPLIT(B610,{"++","/"})</f>
        <v>2025</v>
      </c>
      <c r="K610" t="str">
        <v>5</v>
      </c>
      <c r="L610" t="str">
        <v>29</v>
      </c>
      <c r="M610" s="7">
        <f>DATE(J610,K610,L610)</f>
        <v>45806</v>
      </c>
      <c r="N610">
        <f>IF(M610=9999,"???",M610)</f>
        <v>45806</v>
      </c>
      <c r="P610" t="str">
        <f>SUBSTITUTE(SUBSTITUTE(SUBSTITUTE(D610,"©"," "), "☐", " "), "§", " ")</f>
        <v xml:space="preserve"> Pourover</v>
      </c>
      <c r="Q610" t="str">
        <f>PROPER(TRIM(CLEAN(P610)))</f>
        <v>Pourover</v>
      </c>
      <c r="S610" t="str">
        <f>SUBSTITUTE(E610,"ounce","oz")</f>
        <v>12 oz</v>
      </c>
    </row>
    <row r="611" spans="1:19" x14ac:dyDescent="0.35">
      <c r="A611">
        <v>428812</v>
      </c>
      <c r="B611" s="3" t="s">
        <v>294</v>
      </c>
      <c r="C611" s="4">
        <v>0.39498842592592598</v>
      </c>
      <c r="D611" t="s">
        <v>148</v>
      </c>
      <c r="E611" t="s">
        <v>13</v>
      </c>
      <c r="F611" s="5">
        <f>N611</f>
        <v>45806</v>
      </c>
      <c r="G611" s="6" t="str">
        <f>Q611</f>
        <v>Scone With Clotted Cream And Jam</v>
      </c>
      <c r="H611" s="6" t="str">
        <f>S611</f>
        <v/>
      </c>
      <c r="J611" t="str" cm="1">
        <f t="array" ref="J611:L611">_xlfn.TEXTSPLIT(B611,{"++","/"})</f>
        <v>2025</v>
      </c>
      <c r="K611" t="str">
        <v>5</v>
      </c>
      <c r="L611" t="str">
        <v>29</v>
      </c>
      <c r="M611" s="7">
        <f>DATE(J611,K611,L611)</f>
        <v>45806</v>
      </c>
      <c r="N611">
        <f>IF(M611=9999,"???",M611)</f>
        <v>45806</v>
      </c>
      <c r="P611" t="str">
        <f>SUBSTITUTE(SUBSTITUTE(SUBSTITUTE(D611,"©"," "), "☐", " "), "§", " ")</f>
        <v xml:space="preserve"> Scone with clotted cream and jam</v>
      </c>
      <c r="Q611" t="str">
        <f>PROPER(TRIM(CLEAN(P611)))</f>
        <v>Scone With Clotted Cream And Jam</v>
      </c>
      <c r="S611" t="str">
        <f>SUBSTITUTE(E611,"ounce","oz")</f>
        <v/>
      </c>
    </row>
    <row r="612" spans="1:19" x14ac:dyDescent="0.35">
      <c r="A612">
        <v>428814</v>
      </c>
      <c r="B612" s="3" t="s">
        <v>294</v>
      </c>
      <c r="C612" s="4">
        <v>0.39635416666666656</v>
      </c>
      <c r="D612" t="s">
        <v>92</v>
      </c>
      <c r="E612" t="s">
        <v>15</v>
      </c>
      <c r="F612" s="5">
        <f>N612</f>
        <v>45806</v>
      </c>
      <c r="G612" s="6" t="str">
        <f>Q612</f>
        <v>Café Cubano</v>
      </c>
      <c r="H612" s="6" t="str">
        <f>S612</f>
        <v>12 oz</v>
      </c>
      <c r="J612" t="str" cm="1">
        <f t="array" ref="J612:L612">_xlfn.TEXTSPLIT(B612,{"++","/"})</f>
        <v>2025</v>
      </c>
      <c r="K612" t="str">
        <v>5</v>
      </c>
      <c r="L612" t="str">
        <v>29</v>
      </c>
      <c r="M612" s="7">
        <f>DATE(J612,K612,L612)</f>
        <v>45806</v>
      </c>
      <c r="N612">
        <f>IF(M612=9999,"???",M612)</f>
        <v>45806</v>
      </c>
      <c r="P612" t="str">
        <f>SUBSTITUTE(SUBSTITUTE(SUBSTITUTE(D612,"©"," "), "☐", " "), "§", " ")</f>
        <v>Café Cubano</v>
      </c>
      <c r="Q612" t="str">
        <f>PROPER(TRIM(CLEAN(P612)))</f>
        <v>Café Cubano</v>
      </c>
      <c r="S612" t="str">
        <f>SUBSTITUTE(E612,"ounce","oz")</f>
        <v>12 oz</v>
      </c>
    </row>
    <row r="613" spans="1:19" x14ac:dyDescent="0.35">
      <c r="A613">
        <v>428816</v>
      </c>
      <c r="B613" s="3" t="s">
        <v>294</v>
      </c>
      <c r="C613" s="4">
        <v>0.39696759259259262</v>
      </c>
      <c r="D613" t="s">
        <v>304</v>
      </c>
      <c r="E613" t="s">
        <v>13</v>
      </c>
      <c r="F613" s="5">
        <f>N613</f>
        <v>45806</v>
      </c>
      <c r="G613" s="6" t="str">
        <f>Q613</f>
        <v>Drip Coffee Refill</v>
      </c>
      <c r="H613" s="6" t="str">
        <f>S613</f>
        <v/>
      </c>
      <c r="J613" t="str" cm="1">
        <f t="array" ref="J613:L613">_xlfn.TEXTSPLIT(B613,{"++","/"})</f>
        <v>2025</v>
      </c>
      <c r="K613" t="str">
        <v>5</v>
      </c>
      <c r="L613" t="str">
        <v>29</v>
      </c>
      <c r="M613" s="7">
        <f>DATE(J613,K613,L613)</f>
        <v>45806</v>
      </c>
      <c r="N613">
        <f>IF(M613=9999,"???",M613)</f>
        <v>45806</v>
      </c>
      <c r="P613" t="str">
        <f>SUBSTITUTE(SUBSTITUTE(SUBSTITUTE(D613,"©"," "), "☐", " "), "§", " ")</f>
        <v xml:space="preserve"> Drip coffee refill</v>
      </c>
      <c r="Q613" t="str">
        <f>PROPER(TRIM(CLEAN(P613)))</f>
        <v>Drip Coffee Refill</v>
      </c>
      <c r="S613" t="str">
        <f>SUBSTITUTE(E613,"ounce","oz")</f>
        <v/>
      </c>
    </row>
    <row r="614" spans="1:19" x14ac:dyDescent="0.35">
      <c r="A614">
        <v>428817</v>
      </c>
      <c r="B614" s="3" t="s">
        <v>294</v>
      </c>
      <c r="C614" s="4">
        <v>0.39739583333333339</v>
      </c>
      <c r="D614" t="s">
        <v>53</v>
      </c>
      <c r="E614" t="s">
        <v>15</v>
      </c>
      <c r="F614" s="5">
        <f>N614</f>
        <v>45806</v>
      </c>
      <c r="G614" s="6" t="str">
        <f>Q614</f>
        <v>French Press</v>
      </c>
      <c r="H614" s="6" t="str">
        <f>S614</f>
        <v>12 oz</v>
      </c>
      <c r="J614" t="str" cm="1">
        <f t="array" ref="J614:L614">_xlfn.TEXTSPLIT(B614,{"++","/"})</f>
        <v>2025</v>
      </c>
      <c r="K614" t="str">
        <v>5</v>
      </c>
      <c r="L614" t="str">
        <v>29</v>
      </c>
      <c r="M614" s="7">
        <f>DATE(J614,K614,L614)</f>
        <v>45806</v>
      </c>
      <c r="N614">
        <f>IF(M614=9999,"???",M614)</f>
        <v>45806</v>
      </c>
      <c r="P614" t="str">
        <f>SUBSTITUTE(SUBSTITUTE(SUBSTITUTE(D614,"©"," "), "☐", " "), "§", " ")</f>
        <v xml:space="preserve">   French press</v>
      </c>
      <c r="Q614" t="str">
        <f>PROPER(TRIM(CLEAN(P614)))</f>
        <v>French Press</v>
      </c>
      <c r="S614" t="str">
        <f>SUBSTITUTE(E614,"ounce","oz")</f>
        <v>12 oz</v>
      </c>
    </row>
    <row r="615" spans="1:19" x14ac:dyDescent="0.35">
      <c r="A615">
        <v>428819</v>
      </c>
      <c r="B615" s="3" t="s">
        <v>294</v>
      </c>
      <c r="C615" s="4">
        <v>0.40136574074074072</v>
      </c>
      <c r="D615" t="s">
        <v>305</v>
      </c>
      <c r="E615" t="s">
        <v>15</v>
      </c>
      <c r="F615" s="5">
        <f>N615</f>
        <v>45806</v>
      </c>
      <c r="G615" s="6" t="str">
        <f>Q615</f>
        <v>Frappé</v>
      </c>
      <c r="H615" s="6" t="str">
        <f>S615</f>
        <v>12 oz</v>
      </c>
      <c r="J615" t="str" cm="1">
        <f t="array" ref="J615:L615">_xlfn.TEXTSPLIT(B615,{"++","/"})</f>
        <v>2025</v>
      </c>
      <c r="K615" t="str">
        <v>5</v>
      </c>
      <c r="L615" t="str">
        <v>29</v>
      </c>
      <c r="M615" s="7">
        <f>DATE(J615,K615,L615)</f>
        <v>45806</v>
      </c>
      <c r="N615">
        <f>IF(M615=9999,"???",M615)</f>
        <v>45806</v>
      </c>
      <c r="P615" t="str">
        <f>SUBSTITUTE(SUBSTITUTE(SUBSTITUTE(D615,"©"," "), "☐", " "), "§", " ")</f>
        <v xml:space="preserve">  Frappé</v>
      </c>
      <c r="Q615" t="str">
        <f>PROPER(TRIM(CLEAN(P615)))</f>
        <v>Frappé</v>
      </c>
      <c r="S615" t="str">
        <f>SUBSTITUTE(E615,"ounce","oz")</f>
        <v>12 oz</v>
      </c>
    </row>
    <row r="616" spans="1:19" x14ac:dyDescent="0.35">
      <c r="A616">
        <v>428820</v>
      </c>
      <c r="B616" s="3" t="s">
        <v>294</v>
      </c>
      <c r="C616" s="4">
        <v>0.40346064814814819</v>
      </c>
      <c r="D616" t="s">
        <v>31</v>
      </c>
      <c r="E616" t="s">
        <v>15</v>
      </c>
      <c r="F616" s="5">
        <f>N616</f>
        <v>45806</v>
      </c>
      <c r="G616" s="6" t="str">
        <f>Q616</f>
        <v>French Press</v>
      </c>
      <c r="H616" s="6" t="str">
        <f>S616</f>
        <v>12 oz</v>
      </c>
      <c r="J616" t="str" cm="1">
        <f t="array" ref="J616:L616">_xlfn.TEXTSPLIT(B616,{"++","/"})</f>
        <v>2025</v>
      </c>
      <c r="K616" t="str">
        <v>5</v>
      </c>
      <c r="L616" t="str">
        <v>29</v>
      </c>
      <c r="M616" s="7">
        <f>DATE(J616,K616,L616)</f>
        <v>45806</v>
      </c>
      <c r="N616">
        <f>IF(M616=9999,"???",M616)</f>
        <v>45806</v>
      </c>
      <c r="P616" t="str">
        <f>SUBSTITUTE(SUBSTITUTE(SUBSTITUTE(D616,"©"," "), "☐", " "), "§", " ")</f>
        <v>French press</v>
      </c>
      <c r="Q616" t="str">
        <f>PROPER(TRIM(CLEAN(P616)))</f>
        <v>French Press</v>
      </c>
      <c r="S616" t="str">
        <f>SUBSTITUTE(E616,"ounce","oz")</f>
        <v>12 oz</v>
      </c>
    </row>
    <row r="617" spans="1:19" x14ac:dyDescent="0.35">
      <c r="A617">
        <v>428822</v>
      </c>
      <c r="B617" s="3" t="s">
        <v>294</v>
      </c>
      <c r="C617" s="4">
        <v>0.40555555555555545</v>
      </c>
      <c r="D617" t="s">
        <v>191</v>
      </c>
      <c r="E617" t="s">
        <v>13</v>
      </c>
      <c r="F617" s="5">
        <f>N617</f>
        <v>45806</v>
      </c>
      <c r="G617" s="6" t="str">
        <f>Q617</f>
        <v>Sticky Bun</v>
      </c>
      <c r="H617" s="6" t="str">
        <f>S617</f>
        <v/>
      </c>
      <c r="J617" t="str" cm="1">
        <f t="array" ref="J617:L617">_xlfn.TEXTSPLIT(B617,{"++","/"})</f>
        <v>2025</v>
      </c>
      <c r="K617" t="str">
        <v>5</v>
      </c>
      <c r="L617" t="str">
        <v>29</v>
      </c>
      <c r="M617" s="7">
        <f>DATE(J617,K617,L617)</f>
        <v>45806</v>
      </c>
      <c r="N617">
        <f>IF(M617=9999,"???",M617)</f>
        <v>45806</v>
      </c>
      <c r="P617" t="str">
        <f>SUBSTITUTE(SUBSTITUTE(SUBSTITUTE(D617,"©"," "), "☐", " "), "§", " ")</f>
        <v xml:space="preserve"> Sticky bun</v>
      </c>
      <c r="Q617" t="str">
        <f>PROPER(TRIM(CLEAN(P617)))</f>
        <v>Sticky Bun</v>
      </c>
      <c r="S617" t="str">
        <f>SUBSTITUTE(E617,"ounce","oz")</f>
        <v/>
      </c>
    </row>
    <row r="618" spans="1:19" x14ac:dyDescent="0.35">
      <c r="A618">
        <v>428822</v>
      </c>
      <c r="B618" s="3" t="s">
        <v>294</v>
      </c>
      <c r="C618" s="4">
        <v>0.40555555555555545</v>
      </c>
      <c r="D618" t="s">
        <v>62</v>
      </c>
      <c r="E618" t="s">
        <v>15</v>
      </c>
      <c r="F618" s="5">
        <f>N618</f>
        <v>45806</v>
      </c>
      <c r="G618" s="6" t="str">
        <f>Q618</f>
        <v>French Press</v>
      </c>
      <c r="H618" s="6" t="str">
        <f>S618</f>
        <v>12 oz</v>
      </c>
      <c r="J618" t="str" cm="1">
        <f t="array" ref="J618:L618">_xlfn.TEXTSPLIT(B618,{"++","/"})</f>
        <v>2025</v>
      </c>
      <c r="K618" t="str">
        <v>5</v>
      </c>
      <c r="L618" t="str">
        <v>29</v>
      </c>
      <c r="M618" s="7">
        <f>DATE(J618,K618,L618)</f>
        <v>45806</v>
      </c>
      <c r="N618">
        <f>IF(M618=9999,"???",M618)</f>
        <v>45806</v>
      </c>
      <c r="P618" t="str">
        <f>SUBSTITUTE(SUBSTITUTE(SUBSTITUTE(D618,"©"," "), "☐", " "), "§", " ")</f>
        <v xml:space="preserve"> French press</v>
      </c>
      <c r="Q618" t="str">
        <f>PROPER(TRIM(CLEAN(P618)))</f>
        <v>French Press</v>
      </c>
      <c r="S618" t="str">
        <f>SUBSTITUTE(E618,"ounce","oz")</f>
        <v>12 oz</v>
      </c>
    </row>
    <row r="619" spans="1:19" x14ac:dyDescent="0.35">
      <c r="A619">
        <v>428824</v>
      </c>
      <c r="B619" s="3" t="s">
        <v>294</v>
      </c>
      <c r="C619" s="4">
        <v>0.40872685185185187</v>
      </c>
      <c r="D619" t="s">
        <v>254</v>
      </c>
      <c r="E619" t="s">
        <v>13</v>
      </c>
      <c r="F619" s="5">
        <f>N619</f>
        <v>45806</v>
      </c>
      <c r="G619" s="6" t="str">
        <f>Q619</f>
        <v>Scone With Clotted Cream And Jam</v>
      </c>
      <c r="H619" s="6" t="str">
        <f>S619</f>
        <v/>
      </c>
      <c r="J619" t="str" cm="1">
        <f t="array" ref="J619:L619">_xlfn.TEXTSPLIT(B619,{"++","/"})</f>
        <v>2025</v>
      </c>
      <c r="K619" t="str">
        <v>5</v>
      </c>
      <c r="L619" t="str">
        <v>29</v>
      </c>
      <c r="M619" s="7">
        <f>DATE(J619,K619,L619)</f>
        <v>45806</v>
      </c>
      <c r="N619">
        <f>IF(M619=9999,"???",M619)</f>
        <v>45806</v>
      </c>
      <c r="P619" t="str">
        <f>SUBSTITUTE(SUBSTITUTE(SUBSTITUTE(D619,"©"," "), "☐", " "), "§", " ")</f>
        <v>Scone with clotted cream and jam</v>
      </c>
      <c r="Q619" t="str">
        <f>PROPER(TRIM(CLEAN(P619)))</f>
        <v>Scone With Clotted Cream And Jam</v>
      </c>
      <c r="S619" t="str">
        <f>SUBSTITUTE(E619,"ounce","oz")</f>
        <v/>
      </c>
    </row>
    <row r="620" spans="1:19" x14ac:dyDescent="0.35">
      <c r="A620">
        <v>428825</v>
      </c>
      <c r="B620" s="3" t="s">
        <v>294</v>
      </c>
      <c r="C620" s="4">
        <v>0.40988425925925931</v>
      </c>
      <c r="D620" t="s">
        <v>18</v>
      </c>
      <c r="E620" t="s">
        <v>15</v>
      </c>
      <c r="F620" s="5">
        <f>N620</f>
        <v>45806</v>
      </c>
      <c r="G620" s="6" t="str">
        <f>Q620</f>
        <v>French Press</v>
      </c>
      <c r="H620" s="6" t="str">
        <f>S620</f>
        <v>12 oz</v>
      </c>
      <c r="J620" t="str" cm="1">
        <f t="array" ref="J620:L620">_xlfn.TEXTSPLIT(B620,{"++","/"})</f>
        <v>2025</v>
      </c>
      <c r="K620" t="str">
        <v>5</v>
      </c>
      <c r="L620" t="str">
        <v>29</v>
      </c>
      <c r="M620" s="7">
        <f>DATE(J620,K620,L620)</f>
        <v>45806</v>
      </c>
      <c r="N620">
        <f>IF(M620=9999,"???",M620)</f>
        <v>45806</v>
      </c>
      <c r="P620" t="str">
        <f>SUBSTITUTE(SUBSTITUTE(SUBSTITUTE(D620,"©"," "), "☐", " "), "§", " ")</f>
        <v>French press</v>
      </c>
      <c r="Q620" t="str">
        <f>PROPER(TRIM(CLEAN(P620)))</f>
        <v>French Press</v>
      </c>
      <c r="S620" t="str">
        <f>SUBSTITUTE(E620,"ounce","oz")</f>
        <v>12 oz</v>
      </c>
    </row>
    <row r="621" spans="1:19" x14ac:dyDescent="0.35">
      <c r="A621">
        <v>428827</v>
      </c>
      <c r="B621" s="3" t="s">
        <v>294</v>
      </c>
      <c r="C621" s="4">
        <v>0.41168981481481493</v>
      </c>
      <c r="D621" t="s">
        <v>52</v>
      </c>
      <c r="E621" t="s">
        <v>15</v>
      </c>
      <c r="F621" s="5">
        <f>N621</f>
        <v>45806</v>
      </c>
      <c r="G621" s="6" t="str">
        <f>Q621</f>
        <v>Frappé</v>
      </c>
      <c r="H621" s="6" t="str">
        <f>S621</f>
        <v>12 oz</v>
      </c>
      <c r="J621" t="str" cm="1">
        <f t="array" ref="J621:L621">_xlfn.TEXTSPLIT(B621,{"++","/"})</f>
        <v>2025</v>
      </c>
      <c r="K621" t="str">
        <v>5</v>
      </c>
      <c r="L621" t="str">
        <v>29</v>
      </c>
      <c r="M621" s="7">
        <f>DATE(J621,K621,L621)</f>
        <v>45806</v>
      </c>
      <c r="N621">
        <f>IF(M621=9999,"???",M621)</f>
        <v>45806</v>
      </c>
      <c r="P621" t="str">
        <f>SUBSTITUTE(SUBSTITUTE(SUBSTITUTE(D621,"©"," "), "☐", " "), "§", " ")</f>
        <v>Frappé</v>
      </c>
      <c r="Q621" t="str">
        <f>PROPER(TRIM(CLEAN(P621)))</f>
        <v>Frappé</v>
      </c>
      <c r="S621" t="str">
        <f>SUBSTITUTE(E621,"ounce","oz")</f>
        <v>12 oz</v>
      </c>
    </row>
    <row r="622" spans="1:19" x14ac:dyDescent="0.35">
      <c r="A622">
        <v>428829</v>
      </c>
      <c r="B622" s="3" t="s">
        <v>294</v>
      </c>
      <c r="C622" s="4">
        <v>0.41803240740740732</v>
      </c>
      <c r="D622" t="s">
        <v>306</v>
      </c>
      <c r="E622" t="s">
        <v>15</v>
      </c>
      <c r="F622" s="5">
        <f>N622</f>
        <v>45806</v>
      </c>
      <c r="G622" s="6" t="str">
        <f>Q622</f>
        <v>French Press</v>
      </c>
      <c r="H622" s="6" t="str">
        <f>S622</f>
        <v>12 oz</v>
      </c>
      <c r="J622" t="str" cm="1">
        <f t="array" ref="J622:L622">_xlfn.TEXTSPLIT(B622,{"++","/"})</f>
        <v>2025</v>
      </c>
      <c r="K622" t="str">
        <v>5</v>
      </c>
      <c r="L622" t="str">
        <v>29</v>
      </c>
      <c r="M622" s="7">
        <f>DATE(J622,K622,L622)</f>
        <v>45806</v>
      </c>
      <c r="N622">
        <f>IF(M622=9999,"???",M622)</f>
        <v>45806</v>
      </c>
      <c r="P622" t="str">
        <f>SUBSTITUTE(SUBSTITUTE(SUBSTITUTE(D622,"©"," "), "☐", " "), "§", " ")</f>
        <v xml:space="preserve"> French press </v>
      </c>
      <c r="Q622" t="str">
        <f>PROPER(TRIM(CLEAN(P622)))</f>
        <v>French Press</v>
      </c>
      <c r="S622" t="str">
        <f>SUBSTITUTE(E622,"ounce","oz")</f>
        <v>12 oz</v>
      </c>
    </row>
    <row r="623" spans="1:19" x14ac:dyDescent="0.35">
      <c r="A623">
        <v>428830</v>
      </c>
      <c r="B623" s="3" t="s">
        <v>294</v>
      </c>
      <c r="C623" s="4">
        <v>0.41827546296296303</v>
      </c>
      <c r="D623" t="s">
        <v>101</v>
      </c>
      <c r="E623" t="s">
        <v>13</v>
      </c>
      <c r="F623" s="5">
        <f>N623</f>
        <v>45806</v>
      </c>
      <c r="G623" s="6" t="str">
        <f>Q623</f>
        <v>Syrup</v>
      </c>
      <c r="H623" s="6" t="str">
        <f>S623</f>
        <v/>
      </c>
      <c r="J623" t="str" cm="1">
        <f t="array" ref="J623:L623">_xlfn.TEXTSPLIT(B623,{"++","/"})</f>
        <v>2025</v>
      </c>
      <c r="K623" t="str">
        <v>5</v>
      </c>
      <c r="L623" t="str">
        <v>29</v>
      </c>
      <c r="M623" s="7">
        <f>DATE(J623,K623,L623)</f>
        <v>45806</v>
      </c>
      <c r="N623">
        <f>IF(M623=9999,"???",M623)</f>
        <v>45806</v>
      </c>
      <c r="P623" t="str">
        <f>SUBSTITUTE(SUBSTITUTE(SUBSTITUTE(D623,"©"," "), "☐", " "), "§", " ")</f>
        <v xml:space="preserve">Syrup </v>
      </c>
      <c r="Q623" t="str">
        <f>PROPER(TRIM(CLEAN(P623)))</f>
        <v>Syrup</v>
      </c>
      <c r="S623" t="str">
        <f>SUBSTITUTE(E623,"ounce","oz")</f>
        <v/>
      </c>
    </row>
    <row r="624" spans="1:19" x14ac:dyDescent="0.35">
      <c r="A624">
        <v>428832</v>
      </c>
      <c r="B624" s="3" t="s">
        <v>294</v>
      </c>
      <c r="C624" s="4">
        <v>0.42006944444444438</v>
      </c>
      <c r="D624" t="s">
        <v>200</v>
      </c>
      <c r="E624" t="s">
        <v>15</v>
      </c>
      <c r="F624" s="5">
        <f>N624</f>
        <v>45806</v>
      </c>
      <c r="G624" s="6" t="str">
        <f>Q624</f>
        <v>Café Latté</v>
      </c>
      <c r="H624" s="6" t="str">
        <f>S624</f>
        <v>12 oz</v>
      </c>
      <c r="J624" t="str" cm="1">
        <f t="array" ref="J624:L624">_xlfn.TEXTSPLIT(B624,{"++","/"})</f>
        <v>2025</v>
      </c>
      <c r="K624" t="str">
        <v>5</v>
      </c>
      <c r="L624" t="str">
        <v>29</v>
      </c>
      <c r="M624" s="7">
        <f>DATE(J624,K624,L624)</f>
        <v>45806</v>
      </c>
      <c r="N624">
        <f>IF(M624=9999,"???",M624)</f>
        <v>45806</v>
      </c>
      <c r="P624" t="str">
        <f>SUBSTITUTE(SUBSTITUTE(SUBSTITUTE(D624,"©"," "), "☐", " "), "§", " ")</f>
        <v>Café latté</v>
      </c>
      <c r="Q624" t="str">
        <f>PROPER(TRIM(CLEAN(P624)))</f>
        <v>Café Latté</v>
      </c>
      <c r="S624" t="str">
        <f>SUBSTITUTE(E624,"ounce","oz")</f>
        <v>12 oz</v>
      </c>
    </row>
    <row r="625" spans="1:19" x14ac:dyDescent="0.35">
      <c r="A625">
        <v>428833</v>
      </c>
      <c r="B625" s="3" t="s">
        <v>294</v>
      </c>
      <c r="C625" s="4">
        <v>0.42113425925925929</v>
      </c>
      <c r="D625" t="s">
        <v>54</v>
      </c>
      <c r="E625" t="s">
        <v>13</v>
      </c>
      <c r="F625" s="5">
        <f>N625</f>
        <v>45806</v>
      </c>
      <c r="G625" s="6" t="str">
        <f>Q625</f>
        <v>Syrup</v>
      </c>
      <c r="H625" s="6" t="str">
        <f>S625</f>
        <v/>
      </c>
      <c r="J625" t="str" cm="1">
        <f t="array" ref="J625:L625">_xlfn.TEXTSPLIT(B625,{"++","/"})</f>
        <v>2025</v>
      </c>
      <c r="K625" t="str">
        <v>5</v>
      </c>
      <c r="L625" t="str">
        <v>29</v>
      </c>
      <c r="M625" s="7">
        <f>DATE(J625,K625,L625)</f>
        <v>45806</v>
      </c>
      <c r="N625">
        <f>IF(M625=9999,"???",M625)</f>
        <v>45806</v>
      </c>
      <c r="P625" t="str">
        <f>SUBSTITUTE(SUBSTITUTE(SUBSTITUTE(D625,"©"," "), "☐", " "), "§", " ")</f>
        <v>Syrup</v>
      </c>
      <c r="Q625" t="str">
        <f>PROPER(TRIM(CLEAN(P625)))</f>
        <v>Syrup</v>
      </c>
      <c r="S625" t="str">
        <f>SUBSTITUTE(E625,"ounce","oz")</f>
        <v/>
      </c>
    </row>
    <row r="626" spans="1:19" x14ac:dyDescent="0.35">
      <c r="A626">
        <v>428834</v>
      </c>
      <c r="B626" s="3" t="s">
        <v>294</v>
      </c>
      <c r="C626" s="4">
        <v>0.42290509259259257</v>
      </c>
      <c r="D626" t="s">
        <v>71</v>
      </c>
      <c r="E626" t="s">
        <v>13</v>
      </c>
      <c r="F626" s="5">
        <f>N626</f>
        <v>45806</v>
      </c>
      <c r="G626" s="6" t="str">
        <f>Q626</f>
        <v>Syrup</v>
      </c>
      <c r="H626" s="6" t="str">
        <f>S626</f>
        <v/>
      </c>
      <c r="J626" t="str" cm="1">
        <f t="array" ref="J626:L626">_xlfn.TEXTSPLIT(B626,{"++","/"})</f>
        <v>2025</v>
      </c>
      <c r="K626" t="str">
        <v>5</v>
      </c>
      <c r="L626" t="str">
        <v>29</v>
      </c>
      <c r="M626" s="7">
        <f>DATE(J626,K626,L626)</f>
        <v>45806</v>
      </c>
      <c r="N626">
        <f>IF(M626=9999,"???",M626)</f>
        <v>45806</v>
      </c>
      <c r="P626" t="str">
        <f>SUBSTITUTE(SUBSTITUTE(SUBSTITUTE(D626,"©"," "), "☐", " "), "§", " ")</f>
        <v xml:space="preserve">   Syrup</v>
      </c>
      <c r="Q626" t="str">
        <f>PROPER(TRIM(CLEAN(P626)))</f>
        <v>Syrup</v>
      </c>
      <c r="S626" t="str">
        <f>SUBSTITUTE(E626,"ounce","oz")</f>
        <v/>
      </c>
    </row>
    <row r="627" spans="1:19" x14ac:dyDescent="0.35">
      <c r="A627">
        <v>428836</v>
      </c>
      <c r="B627" s="3" t="s">
        <v>294</v>
      </c>
      <c r="C627" s="4">
        <v>0.42769675925925932</v>
      </c>
      <c r="D627" t="s">
        <v>52</v>
      </c>
      <c r="E627" t="s">
        <v>15</v>
      </c>
      <c r="F627" s="5">
        <f>N627</f>
        <v>45806</v>
      </c>
      <c r="G627" s="6" t="str">
        <f>Q627</f>
        <v>Frappé</v>
      </c>
      <c r="H627" s="6" t="str">
        <f>S627</f>
        <v>12 oz</v>
      </c>
      <c r="J627" t="str" cm="1">
        <f t="array" ref="J627:L627">_xlfn.TEXTSPLIT(B627,{"++","/"})</f>
        <v>2025</v>
      </c>
      <c r="K627" t="str">
        <v>5</v>
      </c>
      <c r="L627" t="str">
        <v>29</v>
      </c>
      <c r="M627" s="7">
        <f>DATE(J627,K627,L627)</f>
        <v>45806</v>
      </c>
      <c r="N627">
        <f>IF(M627=9999,"???",M627)</f>
        <v>45806</v>
      </c>
      <c r="P627" t="str">
        <f>SUBSTITUTE(SUBSTITUTE(SUBSTITUTE(D627,"©"," "), "☐", " "), "§", " ")</f>
        <v>Frappé</v>
      </c>
      <c r="Q627" t="str">
        <f>PROPER(TRIM(CLEAN(P627)))</f>
        <v>Frappé</v>
      </c>
      <c r="S627" t="str">
        <f>SUBSTITUTE(E627,"ounce","oz")</f>
        <v>12 oz</v>
      </c>
    </row>
    <row r="628" spans="1:19" x14ac:dyDescent="0.35">
      <c r="A628">
        <v>428838</v>
      </c>
      <c r="B628" s="3" t="s">
        <v>294</v>
      </c>
      <c r="C628" s="4">
        <v>0.42959490740740747</v>
      </c>
      <c r="D628" t="s">
        <v>65</v>
      </c>
      <c r="E628" t="s">
        <v>15</v>
      </c>
      <c r="F628" s="5">
        <f>N628</f>
        <v>45806</v>
      </c>
      <c r="G628" s="6" t="str">
        <f>Q628</f>
        <v>Cappuccino</v>
      </c>
      <c r="H628" s="6" t="str">
        <f>S628</f>
        <v>12 oz</v>
      </c>
      <c r="J628" t="str" cm="1">
        <f t="array" ref="J628:L628">_xlfn.TEXTSPLIT(B628,{"++","/"})</f>
        <v>2025</v>
      </c>
      <c r="K628" t="str">
        <v>5</v>
      </c>
      <c r="L628" t="str">
        <v>29</v>
      </c>
      <c r="M628" s="7">
        <f>DATE(J628,K628,L628)</f>
        <v>45806</v>
      </c>
      <c r="N628">
        <f>IF(M628=9999,"???",M628)</f>
        <v>45806</v>
      </c>
      <c r="P628" t="str">
        <f>SUBSTITUTE(SUBSTITUTE(SUBSTITUTE(D628,"©"," "), "☐", " "), "§", " ")</f>
        <v>Cappuccino</v>
      </c>
      <c r="Q628" t="str">
        <f>PROPER(TRIM(CLEAN(P628)))</f>
        <v>Cappuccino</v>
      </c>
      <c r="S628" t="str">
        <f>SUBSTITUTE(E628,"ounce","oz")</f>
        <v>12 oz</v>
      </c>
    </row>
    <row r="629" spans="1:19" x14ac:dyDescent="0.35">
      <c r="A629">
        <v>428840</v>
      </c>
      <c r="B629" s="3" t="s">
        <v>294</v>
      </c>
      <c r="C629" s="4">
        <v>0.4305324074074075</v>
      </c>
      <c r="D629" t="s">
        <v>36</v>
      </c>
      <c r="E629" t="s">
        <v>15</v>
      </c>
      <c r="F629" s="5">
        <f>N629</f>
        <v>45806</v>
      </c>
      <c r="G629" s="6" t="str">
        <f>Q629</f>
        <v>Frappé</v>
      </c>
      <c r="H629" s="6" t="str">
        <f>S629</f>
        <v>12 oz</v>
      </c>
      <c r="J629" t="str" cm="1">
        <f t="array" ref="J629:L629">_xlfn.TEXTSPLIT(B629,{"++","/"})</f>
        <v>2025</v>
      </c>
      <c r="K629" t="str">
        <v>5</v>
      </c>
      <c r="L629" t="str">
        <v>29</v>
      </c>
      <c r="M629" s="7">
        <f>DATE(J629,K629,L629)</f>
        <v>45806</v>
      </c>
      <c r="N629">
        <f>IF(M629=9999,"???",M629)</f>
        <v>45806</v>
      </c>
      <c r="P629" t="str">
        <f>SUBSTITUTE(SUBSTITUTE(SUBSTITUTE(D629,"©"," "), "☐", " "), "§", " ")</f>
        <v xml:space="preserve"> Frappé</v>
      </c>
      <c r="Q629" t="str">
        <f>PROPER(TRIM(CLEAN(P629)))</f>
        <v>Frappé</v>
      </c>
      <c r="S629" t="str">
        <f>SUBSTITUTE(E629,"ounce","oz")</f>
        <v>12 oz</v>
      </c>
    </row>
    <row r="630" spans="1:19" x14ac:dyDescent="0.35">
      <c r="A630">
        <v>428842</v>
      </c>
      <c r="B630" s="3" t="s">
        <v>294</v>
      </c>
      <c r="C630" s="4">
        <v>0.43260416666666668</v>
      </c>
      <c r="D630" t="s">
        <v>52</v>
      </c>
      <c r="E630" t="s">
        <v>15</v>
      </c>
      <c r="F630" s="5">
        <f>N630</f>
        <v>45806</v>
      </c>
      <c r="G630" s="6" t="str">
        <f>Q630</f>
        <v>Frappé</v>
      </c>
      <c r="H630" s="6" t="str">
        <f>S630</f>
        <v>12 oz</v>
      </c>
      <c r="J630" t="str" cm="1">
        <f t="array" ref="J630:L630">_xlfn.TEXTSPLIT(B630,{"++","/"})</f>
        <v>2025</v>
      </c>
      <c r="K630" t="str">
        <v>5</v>
      </c>
      <c r="L630" t="str">
        <v>29</v>
      </c>
      <c r="M630" s="7">
        <f>DATE(J630,K630,L630)</f>
        <v>45806</v>
      </c>
      <c r="N630">
        <f>IF(M630=9999,"???",M630)</f>
        <v>45806</v>
      </c>
      <c r="P630" t="str">
        <f>SUBSTITUTE(SUBSTITUTE(SUBSTITUTE(D630,"©"," "), "☐", " "), "§", " ")</f>
        <v>Frappé</v>
      </c>
      <c r="Q630" t="str">
        <f>PROPER(TRIM(CLEAN(P630)))</f>
        <v>Frappé</v>
      </c>
      <c r="S630" t="str">
        <f>SUBSTITUTE(E630,"ounce","oz")</f>
        <v>12 oz</v>
      </c>
    </row>
    <row r="631" spans="1:19" x14ac:dyDescent="0.35">
      <c r="A631">
        <v>428844</v>
      </c>
      <c r="B631" s="3" t="s">
        <v>294</v>
      </c>
      <c r="C631" s="4">
        <v>0.43413194444444447</v>
      </c>
      <c r="D631" t="s">
        <v>254</v>
      </c>
      <c r="E631" t="s">
        <v>13</v>
      </c>
      <c r="F631" s="5">
        <f>N631</f>
        <v>45806</v>
      </c>
      <c r="G631" s="6" t="str">
        <f>Q631</f>
        <v>Scone With Clotted Cream And Jam</v>
      </c>
      <c r="H631" s="6" t="str">
        <f>S631</f>
        <v/>
      </c>
      <c r="J631" t="str" cm="1">
        <f t="array" ref="J631:L631">_xlfn.TEXTSPLIT(B631,{"++","/"})</f>
        <v>2025</v>
      </c>
      <c r="K631" t="str">
        <v>5</v>
      </c>
      <c r="L631" t="str">
        <v>29</v>
      </c>
      <c r="M631" s="7">
        <f>DATE(J631,K631,L631)</f>
        <v>45806</v>
      </c>
      <c r="N631">
        <f>IF(M631=9999,"???",M631)</f>
        <v>45806</v>
      </c>
      <c r="P631" t="str">
        <f>SUBSTITUTE(SUBSTITUTE(SUBSTITUTE(D631,"©"," "), "☐", " "), "§", " ")</f>
        <v>Scone with clotted cream and jam</v>
      </c>
      <c r="Q631" t="str">
        <f>PROPER(TRIM(CLEAN(P631)))</f>
        <v>Scone With Clotted Cream And Jam</v>
      </c>
      <c r="S631" t="str">
        <f>SUBSTITUTE(E631,"ounce","oz")</f>
        <v/>
      </c>
    </row>
    <row r="632" spans="1:19" x14ac:dyDescent="0.35">
      <c r="A632">
        <v>428845</v>
      </c>
      <c r="B632" s="3" t="s">
        <v>294</v>
      </c>
      <c r="C632" s="4">
        <v>0.44060185185185174</v>
      </c>
      <c r="D632" t="s">
        <v>32</v>
      </c>
      <c r="E632" t="s">
        <v>13</v>
      </c>
      <c r="F632" s="5">
        <f>N632</f>
        <v>45806</v>
      </c>
      <c r="G632" s="6" t="str">
        <f>Q632</f>
        <v>Sticky Bun</v>
      </c>
      <c r="H632" s="6" t="str">
        <f>S632</f>
        <v/>
      </c>
      <c r="J632" t="str" cm="1">
        <f t="array" ref="J632:L632">_xlfn.TEXTSPLIT(B632,{"++","/"})</f>
        <v>2025</v>
      </c>
      <c r="K632" t="str">
        <v>5</v>
      </c>
      <c r="L632" t="str">
        <v>29</v>
      </c>
      <c r="M632" s="7">
        <f>DATE(J632,K632,L632)</f>
        <v>45806</v>
      </c>
      <c r="N632">
        <f>IF(M632=9999,"???",M632)</f>
        <v>45806</v>
      </c>
      <c r="P632" t="str">
        <f>SUBSTITUTE(SUBSTITUTE(SUBSTITUTE(D632,"©"," "), "☐", " "), "§", " ")</f>
        <v>Sticky bun</v>
      </c>
      <c r="Q632" t="str">
        <f>PROPER(TRIM(CLEAN(P632)))</f>
        <v>Sticky Bun</v>
      </c>
      <c r="S632" t="str">
        <f>SUBSTITUTE(E632,"ounce","oz")</f>
        <v/>
      </c>
    </row>
    <row r="633" spans="1:19" x14ac:dyDescent="0.35">
      <c r="A633">
        <v>428845</v>
      </c>
      <c r="B633" s="3" t="s">
        <v>294</v>
      </c>
      <c r="C633" s="4">
        <v>0.44060185185185174</v>
      </c>
      <c r="D633" t="s">
        <v>307</v>
      </c>
      <c r="E633" t="s">
        <v>15</v>
      </c>
      <c r="F633" s="5">
        <f>N633</f>
        <v>45806</v>
      </c>
      <c r="G633" s="6" t="str">
        <f>Q633</f>
        <v>Soda Water With Fruit Slice</v>
      </c>
      <c r="H633" s="6" t="str">
        <f>S633</f>
        <v>12 oz</v>
      </c>
      <c r="J633" t="str" cm="1">
        <f t="array" ref="J633:L633">_xlfn.TEXTSPLIT(B633,{"++","/"})</f>
        <v>2025</v>
      </c>
      <c r="K633" t="str">
        <v>5</v>
      </c>
      <c r="L633" t="str">
        <v>29</v>
      </c>
      <c r="M633" s="7">
        <f>DATE(J633,K633,L633)</f>
        <v>45806</v>
      </c>
      <c r="N633">
        <f>IF(M633=9999,"???",M633)</f>
        <v>45806</v>
      </c>
      <c r="P633" t="str">
        <f>SUBSTITUTE(SUBSTITUTE(SUBSTITUTE(D633,"©"," "), "☐", " "), "§", " ")</f>
        <v xml:space="preserve"> Soda water with fruit slice</v>
      </c>
      <c r="Q633" t="str">
        <f>PROPER(TRIM(CLEAN(P633)))</f>
        <v>Soda Water With Fruit Slice</v>
      </c>
      <c r="S633" t="str">
        <f>SUBSTITUTE(E633,"ounce","oz")</f>
        <v>12 oz</v>
      </c>
    </row>
    <row r="634" spans="1:19" x14ac:dyDescent="0.35">
      <c r="A634">
        <v>428847</v>
      </c>
      <c r="B634" s="3" t="s">
        <v>294</v>
      </c>
      <c r="C634" s="4">
        <v>0.44207175925925934</v>
      </c>
      <c r="D634" t="s">
        <v>66</v>
      </c>
      <c r="E634" t="s">
        <v>15</v>
      </c>
      <c r="F634" s="5">
        <f>N634</f>
        <v>45806</v>
      </c>
      <c r="G634" s="6" t="str">
        <f>Q634</f>
        <v>Drip Coffee</v>
      </c>
      <c r="H634" s="6" t="str">
        <f>S634</f>
        <v>12 oz</v>
      </c>
      <c r="J634" t="str" cm="1">
        <f t="array" ref="J634:L634">_xlfn.TEXTSPLIT(B634,{"++","/"})</f>
        <v>2025</v>
      </c>
      <c r="K634" t="str">
        <v>5</v>
      </c>
      <c r="L634" t="str">
        <v>29</v>
      </c>
      <c r="M634" s="7">
        <f>DATE(J634,K634,L634)</f>
        <v>45806</v>
      </c>
      <c r="N634">
        <f>IF(M634=9999,"???",M634)</f>
        <v>45806</v>
      </c>
      <c r="P634" t="str">
        <f>SUBSTITUTE(SUBSTITUTE(SUBSTITUTE(D634,"©"," "), "☐", " "), "§", " ")</f>
        <v>Drip coffee</v>
      </c>
      <c r="Q634" t="str">
        <f>PROPER(TRIM(CLEAN(P634)))</f>
        <v>Drip Coffee</v>
      </c>
      <c r="S634" t="str">
        <f>SUBSTITUTE(E634,"ounce","oz")</f>
        <v>12 oz</v>
      </c>
    </row>
    <row r="635" spans="1:19" x14ac:dyDescent="0.35">
      <c r="A635">
        <v>428847</v>
      </c>
      <c r="B635" s="3" t="s">
        <v>294</v>
      </c>
      <c r="C635" s="4">
        <v>0.44207175925925934</v>
      </c>
      <c r="D635" t="s">
        <v>21</v>
      </c>
      <c r="E635" t="s">
        <v>15</v>
      </c>
      <c r="F635" s="5">
        <f>N635</f>
        <v>45806</v>
      </c>
      <c r="G635" s="6" t="str">
        <f>Q635</f>
        <v>Pourover</v>
      </c>
      <c r="H635" s="6" t="str">
        <f>S635</f>
        <v>12 oz</v>
      </c>
      <c r="J635" t="str" cm="1">
        <f t="array" ref="J635:L635">_xlfn.TEXTSPLIT(B635,{"++","/"})</f>
        <v>2025</v>
      </c>
      <c r="K635" t="str">
        <v>5</v>
      </c>
      <c r="L635" t="str">
        <v>29</v>
      </c>
      <c r="M635" s="7">
        <f>DATE(J635,K635,L635)</f>
        <v>45806</v>
      </c>
      <c r="N635">
        <f>IF(M635=9999,"???",M635)</f>
        <v>45806</v>
      </c>
      <c r="P635" t="str">
        <f>SUBSTITUTE(SUBSTITUTE(SUBSTITUTE(D635,"©"," "), "☐", " "), "§", " ")</f>
        <v>Pourover</v>
      </c>
      <c r="Q635" t="str">
        <f>PROPER(TRIM(CLEAN(P635)))</f>
        <v>Pourover</v>
      </c>
      <c r="S635" t="str">
        <f>SUBSTITUTE(E635,"ounce","oz")</f>
        <v>12 oz</v>
      </c>
    </row>
    <row r="636" spans="1:19" x14ac:dyDescent="0.35">
      <c r="A636">
        <v>428848</v>
      </c>
      <c r="B636" s="3" t="s">
        <v>294</v>
      </c>
      <c r="C636" s="4">
        <v>0.45271990740740731</v>
      </c>
      <c r="D636" t="s">
        <v>54</v>
      </c>
      <c r="E636" t="s">
        <v>13</v>
      </c>
      <c r="F636" s="5">
        <f>N636</f>
        <v>45806</v>
      </c>
      <c r="G636" s="6" t="str">
        <f>Q636</f>
        <v>Syrup</v>
      </c>
      <c r="H636" s="6" t="str">
        <f>S636</f>
        <v/>
      </c>
      <c r="J636" t="str" cm="1">
        <f t="array" ref="J636:L636">_xlfn.TEXTSPLIT(B636,{"++","/"})</f>
        <v>2025</v>
      </c>
      <c r="K636" t="str">
        <v>5</v>
      </c>
      <c r="L636" t="str">
        <v>29</v>
      </c>
      <c r="M636" s="7">
        <f>DATE(J636,K636,L636)</f>
        <v>45806</v>
      </c>
      <c r="N636">
        <f>IF(M636=9999,"???",M636)</f>
        <v>45806</v>
      </c>
      <c r="P636" t="str">
        <f>SUBSTITUTE(SUBSTITUTE(SUBSTITUTE(D636,"©"," "), "☐", " "), "§", " ")</f>
        <v>Syrup</v>
      </c>
      <c r="Q636" t="str">
        <f>PROPER(TRIM(CLEAN(P636)))</f>
        <v>Syrup</v>
      </c>
      <c r="S636" t="str">
        <f>SUBSTITUTE(E636,"ounce","oz")</f>
        <v/>
      </c>
    </row>
    <row r="637" spans="1:19" x14ac:dyDescent="0.35">
      <c r="A637">
        <v>428850</v>
      </c>
      <c r="B637" s="3" t="s">
        <v>294</v>
      </c>
      <c r="C637" s="4">
        <v>0.45422453703703702</v>
      </c>
      <c r="D637" t="s">
        <v>308</v>
      </c>
      <c r="E637" t="s">
        <v>13</v>
      </c>
      <c r="F637" s="5">
        <f>N637</f>
        <v>45806</v>
      </c>
      <c r="G637" s="6" t="str">
        <f>Q637</f>
        <v>Scone With Clotted Cream And Jam</v>
      </c>
      <c r="H637" s="6" t="str">
        <f>S637</f>
        <v/>
      </c>
      <c r="J637" t="str" cm="1">
        <f t="array" ref="J637:L637">_xlfn.TEXTSPLIT(B637,{"++","/"})</f>
        <v>2025</v>
      </c>
      <c r="K637" t="str">
        <v>5</v>
      </c>
      <c r="L637" t="str">
        <v>29</v>
      </c>
      <c r="M637" s="7">
        <f>DATE(J637,K637,L637)</f>
        <v>45806</v>
      </c>
      <c r="N637">
        <f>IF(M637=9999,"???",M637)</f>
        <v>45806</v>
      </c>
      <c r="P637" t="str">
        <f>SUBSTITUTE(SUBSTITUTE(SUBSTITUTE(D637,"©"," "), "☐", " "), "§", " ")</f>
        <v xml:space="preserve">Scone with clotted cream and jam </v>
      </c>
      <c r="Q637" t="str">
        <f>PROPER(TRIM(CLEAN(P637)))</f>
        <v>Scone With Clotted Cream And Jam</v>
      </c>
      <c r="S637" t="str">
        <f>SUBSTITUTE(E637,"ounce","oz")</f>
        <v/>
      </c>
    </row>
    <row r="638" spans="1:19" x14ac:dyDescent="0.35">
      <c r="A638">
        <v>428851</v>
      </c>
      <c r="B638" s="3" t="s">
        <v>294</v>
      </c>
      <c r="C638" s="4">
        <v>0.45731481481481473</v>
      </c>
      <c r="D638" t="s">
        <v>299</v>
      </c>
      <c r="E638" t="s">
        <v>15</v>
      </c>
      <c r="F638" s="5">
        <f>N638</f>
        <v>45806</v>
      </c>
      <c r="G638" s="6" t="str">
        <f>Q638</f>
        <v>Cappuccino</v>
      </c>
      <c r="H638" s="6" t="str">
        <f>S638</f>
        <v>12 oz</v>
      </c>
      <c r="J638" t="str" cm="1">
        <f t="array" ref="J638:L638">_xlfn.TEXTSPLIT(B638,{"++","/"})</f>
        <v>2025</v>
      </c>
      <c r="K638" t="str">
        <v>5</v>
      </c>
      <c r="L638" t="str">
        <v>29</v>
      </c>
      <c r="M638" s="7">
        <f>DATE(J638,K638,L638)</f>
        <v>45806</v>
      </c>
      <c r="N638">
        <f>IF(M638=9999,"???",M638)</f>
        <v>45806</v>
      </c>
      <c r="P638" t="str">
        <f>SUBSTITUTE(SUBSTITUTE(SUBSTITUTE(D638,"©"," "), "☐", " "), "§", " ")</f>
        <v xml:space="preserve">   Cappuccino</v>
      </c>
      <c r="Q638" t="str">
        <f>PROPER(TRIM(CLEAN(P638)))</f>
        <v>Cappuccino</v>
      </c>
      <c r="S638" t="str">
        <f>SUBSTITUTE(E638,"ounce","oz")</f>
        <v>12 oz</v>
      </c>
    </row>
    <row r="639" spans="1:19" x14ac:dyDescent="0.35">
      <c r="A639">
        <v>428853</v>
      </c>
      <c r="B639" s="3" t="s">
        <v>294</v>
      </c>
      <c r="C639" s="4">
        <v>0.46437499999999998</v>
      </c>
      <c r="D639" t="s">
        <v>52</v>
      </c>
      <c r="E639" t="s">
        <v>15</v>
      </c>
      <c r="F639" s="5">
        <f>N639</f>
        <v>45806</v>
      </c>
      <c r="G639" s="6" t="str">
        <f>Q639</f>
        <v>Frappé</v>
      </c>
      <c r="H639" s="6" t="str">
        <f>S639</f>
        <v>12 oz</v>
      </c>
      <c r="J639" t="str" cm="1">
        <f t="array" ref="J639:L639">_xlfn.TEXTSPLIT(B639,{"++","/"})</f>
        <v>2025</v>
      </c>
      <c r="K639" t="str">
        <v>5</v>
      </c>
      <c r="L639" t="str">
        <v>29</v>
      </c>
      <c r="M639" s="7">
        <f>DATE(J639,K639,L639)</f>
        <v>45806</v>
      </c>
      <c r="N639">
        <f>IF(M639=9999,"???",M639)</f>
        <v>45806</v>
      </c>
      <c r="P639" t="str">
        <f>SUBSTITUTE(SUBSTITUTE(SUBSTITUTE(D639,"©"," "), "☐", " "), "§", " ")</f>
        <v>Frappé</v>
      </c>
      <c r="Q639" t="str">
        <f>PROPER(TRIM(CLEAN(P639)))</f>
        <v>Frappé</v>
      </c>
      <c r="S639" t="str">
        <f>SUBSTITUTE(E639,"ounce","oz")</f>
        <v>12 oz</v>
      </c>
    </row>
    <row r="640" spans="1:19" x14ac:dyDescent="0.35">
      <c r="A640">
        <v>428855</v>
      </c>
      <c r="B640" s="3" t="s">
        <v>294</v>
      </c>
      <c r="C640" s="4">
        <v>0.47329861111111104</v>
      </c>
      <c r="D640" t="s">
        <v>79</v>
      </c>
      <c r="E640" t="s">
        <v>15</v>
      </c>
      <c r="F640" s="5">
        <f>N640</f>
        <v>45806</v>
      </c>
      <c r="G640" s="6" t="str">
        <f>Q640</f>
        <v>Frappé</v>
      </c>
      <c r="H640" s="6" t="str">
        <f>S640</f>
        <v>12 oz</v>
      </c>
      <c r="J640" t="str" cm="1">
        <f t="array" ref="J640:L640">_xlfn.TEXTSPLIT(B640,{"++","/"})</f>
        <v>2025</v>
      </c>
      <c r="K640" t="str">
        <v>5</v>
      </c>
      <c r="L640" t="str">
        <v>29</v>
      </c>
      <c r="M640" s="7">
        <f>DATE(J640,K640,L640)</f>
        <v>45806</v>
      </c>
      <c r="N640">
        <f>IF(M640=9999,"???",M640)</f>
        <v>45806</v>
      </c>
      <c r="P640" t="str">
        <f>SUBSTITUTE(SUBSTITUTE(SUBSTITUTE(D640,"©"," "), "☐", " "), "§", " ")</f>
        <v xml:space="preserve"> Frappé</v>
      </c>
      <c r="Q640" t="str">
        <f>PROPER(TRIM(CLEAN(P640)))</f>
        <v>Frappé</v>
      </c>
      <c r="S640" t="str">
        <f>SUBSTITUTE(E640,"ounce","oz")</f>
        <v>12 oz</v>
      </c>
    </row>
    <row r="641" spans="1:19" x14ac:dyDescent="0.35">
      <c r="A641">
        <v>428857</v>
      </c>
      <c r="B641" s="3" t="s">
        <v>294</v>
      </c>
      <c r="C641" s="4">
        <v>0.48305555555555557</v>
      </c>
      <c r="D641" t="s">
        <v>309</v>
      </c>
      <c r="E641" t="s">
        <v>76</v>
      </c>
      <c r="F641" s="5">
        <f>N641</f>
        <v>45806</v>
      </c>
      <c r="G641" s="6" t="str">
        <f>Q641</f>
        <v>Moroccan Tea</v>
      </c>
      <c r="H641" s="6" t="str">
        <f>S641</f>
        <v>10 oz</v>
      </c>
      <c r="J641" t="str" cm="1">
        <f t="array" ref="J641:L641">_xlfn.TEXTSPLIT(B641,{"++","/"})</f>
        <v>2025</v>
      </c>
      <c r="K641" t="str">
        <v>5</v>
      </c>
      <c r="L641" t="str">
        <v>29</v>
      </c>
      <c r="M641" s="7">
        <f>DATE(J641,K641,L641)</f>
        <v>45806</v>
      </c>
      <c r="N641">
        <f>IF(M641=9999,"???",M641)</f>
        <v>45806</v>
      </c>
      <c r="P641" t="str">
        <f>SUBSTITUTE(SUBSTITUTE(SUBSTITUTE(D641,"©"," "), "☐", " "), "§", " ")</f>
        <v xml:space="preserve">  Moroccan tea</v>
      </c>
      <c r="Q641" t="str">
        <f>PROPER(TRIM(CLEAN(P641)))</f>
        <v>Moroccan Tea</v>
      </c>
      <c r="S641" t="str">
        <f>SUBSTITUTE(E641,"ounce","oz")</f>
        <v>10 oz</v>
      </c>
    </row>
    <row r="642" spans="1:19" x14ac:dyDescent="0.35">
      <c r="A642">
        <v>428859</v>
      </c>
      <c r="B642" s="3" t="s">
        <v>294</v>
      </c>
      <c r="C642" s="4">
        <v>0.48501157407407414</v>
      </c>
      <c r="D642" t="s">
        <v>21</v>
      </c>
      <c r="E642" t="s">
        <v>15</v>
      </c>
      <c r="F642" s="5">
        <f>N642</f>
        <v>45806</v>
      </c>
      <c r="G642" s="6" t="str">
        <f>Q642</f>
        <v>Pourover</v>
      </c>
      <c r="H642" s="6" t="str">
        <f>S642</f>
        <v>12 oz</v>
      </c>
      <c r="J642" t="str" cm="1">
        <f t="array" ref="J642:L642">_xlfn.TEXTSPLIT(B642,{"++","/"})</f>
        <v>2025</v>
      </c>
      <c r="K642" t="str">
        <v>5</v>
      </c>
      <c r="L642" t="str">
        <v>29</v>
      </c>
      <c r="M642" s="7">
        <f>DATE(J642,K642,L642)</f>
        <v>45806</v>
      </c>
      <c r="N642">
        <f>IF(M642=9999,"???",M642)</f>
        <v>45806</v>
      </c>
      <c r="P642" t="str">
        <f>SUBSTITUTE(SUBSTITUTE(SUBSTITUTE(D642,"©"," "), "☐", " "), "§", " ")</f>
        <v>Pourover</v>
      </c>
      <c r="Q642" t="str">
        <f>PROPER(TRIM(CLEAN(P642)))</f>
        <v>Pourover</v>
      </c>
      <c r="S642" t="str">
        <f>SUBSTITUTE(E642,"ounce","oz")</f>
        <v>12 oz</v>
      </c>
    </row>
    <row r="643" spans="1:19" x14ac:dyDescent="0.35">
      <c r="A643">
        <v>428860</v>
      </c>
      <c r="B643" s="3" t="s">
        <v>294</v>
      </c>
      <c r="C643" s="4">
        <v>0.50010416666666657</v>
      </c>
      <c r="D643" t="s">
        <v>298</v>
      </c>
      <c r="E643" t="s">
        <v>15</v>
      </c>
      <c r="F643" s="5">
        <f>N643</f>
        <v>45806</v>
      </c>
      <c r="G643" s="6" t="str">
        <f>Q643</f>
        <v>Pourover</v>
      </c>
      <c r="H643" s="6" t="str">
        <f>S643</f>
        <v>12 oz</v>
      </c>
      <c r="J643" t="str" cm="1">
        <f t="array" ref="J643:L643">_xlfn.TEXTSPLIT(B643,{"++","/"})</f>
        <v>2025</v>
      </c>
      <c r="K643" t="str">
        <v>5</v>
      </c>
      <c r="L643" t="str">
        <v>29</v>
      </c>
      <c r="M643" s="7">
        <f>DATE(J643,K643,L643)</f>
        <v>45806</v>
      </c>
      <c r="N643">
        <f>IF(M643=9999,"???",M643)</f>
        <v>45806</v>
      </c>
      <c r="P643" t="str">
        <f>SUBSTITUTE(SUBSTITUTE(SUBSTITUTE(D643,"©"," "), "☐", " "), "§", " ")</f>
        <v xml:space="preserve">  Pourover</v>
      </c>
      <c r="Q643" t="str">
        <f>PROPER(TRIM(CLEAN(P643)))</f>
        <v>Pourover</v>
      </c>
      <c r="S643" t="str">
        <f>SUBSTITUTE(E643,"ounce","oz")</f>
        <v>12 oz</v>
      </c>
    </row>
    <row r="644" spans="1:19" x14ac:dyDescent="0.35">
      <c r="A644">
        <v>428862</v>
      </c>
      <c r="B644" s="3" t="s">
        <v>294</v>
      </c>
      <c r="C644" s="4">
        <v>0.50177083333333328</v>
      </c>
      <c r="D644" t="s">
        <v>65</v>
      </c>
      <c r="E644" t="s">
        <v>15</v>
      </c>
      <c r="F644" s="5">
        <f>N644</f>
        <v>45806</v>
      </c>
      <c r="G644" s="6" t="str">
        <f>Q644</f>
        <v>Cappuccino</v>
      </c>
      <c r="H644" s="6" t="str">
        <f>S644</f>
        <v>12 oz</v>
      </c>
      <c r="J644" t="str" cm="1">
        <f t="array" ref="J644:L644">_xlfn.TEXTSPLIT(B644,{"++","/"})</f>
        <v>2025</v>
      </c>
      <c r="K644" t="str">
        <v>5</v>
      </c>
      <c r="L644" t="str">
        <v>29</v>
      </c>
      <c r="M644" s="7">
        <f>DATE(J644,K644,L644)</f>
        <v>45806</v>
      </c>
      <c r="N644">
        <f>IF(M644=9999,"???",M644)</f>
        <v>45806</v>
      </c>
      <c r="P644" t="str">
        <f>SUBSTITUTE(SUBSTITUTE(SUBSTITUTE(D644,"©"," "), "☐", " "), "§", " ")</f>
        <v>Cappuccino</v>
      </c>
      <c r="Q644" t="str">
        <f>PROPER(TRIM(CLEAN(P644)))</f>
        <v>Cappuccino</v>
      </c>
      <c r="S644" t="str">
        <f>SUBSTITUTE(E644,"ounce","oz")</f>
        <v>12 oz</v>
      </c>
    </row>
    <row r="645" spans="1:19" x14ac:dyDescent="0.35">
      <c r="A645">
        <v>428863</v>
      </c>
      <c r="B645" s="3" t="s">
        <v>294</v>
      </c>
      <c r="C645" s="4">
        <v>0.50526620370370368</v>
      </c>
      <c r="D645" t="s">
        <v>25</v>
      </c>
      <c r="E645" t="s">
        <v>15</v>
      </c>
      <c r="F645" s="5">
        <f>N645</f>
        <v>45806</v>
      </c>
      <c r="G645" s="6" t="str">
        <f>Q645</f>
        <v>French Press</v>
      </c>
      <c r="H645" s="6" t="str">
        <f>S645</f>
        <v>12 oz</v>
      </c>
      <c r="J645" t="str" cm="1">
        <f t="array" ref="J645:L645">_xlfn.TEXTSPLIT(B645,{"++","/"})</f>
        <v>2025</v>
      </c>
      <c r="K645" t="str">
        <v>5</v>
      </c>
      <c r="L645" t="str">
        <v>29</v>
      </c>
      <c r="M645" s="7">
        <f>DATE(J645,K645,L645)</f>
        <v>45806</v>
      </c>
      <c r="N645">
        <f>IF(M645=9999,"???",M645)</f>
        <v>45806</v>
      </c>
      <c r="P645" t="str">
        <f>SUBSTITUTE(SUBSTITUTE(SUBSTITUTE(D645,"©"," "), "☐", " "), "§", " ")</f>
        <v>French press</v>
      </c>
      <c r="Q645" t="str">
        <f>PROPER(TRIM(CLEAN(P645)))</f>
        <v>French Press</v>
      </c>
      <c r="S645" t="str">
        <f>SUBSTITUTE(E645,"ounce","oz")</f>
        <v>12 oz</v>
      </c>
    </row>
    <row r="646" spans="1:19" x14ac:dyDescent="0.35">
      <c r="A646">
        <v>428865</v>
      </c>
      <c r="B646" s="3" t="s">
        <v>294</v>
      </c>
      <c r="C646" s="4">
        <v>0.51085648148148155</v>
      </c>
      <c r="D646" t="s">
        <v>32</v>
      </c>
      <c r="E646" t="s">
        <v>13</v>
      </c>
      <c r="F646" s="5">
        <f>N646</f>
        <v>45806</v>
      </c>
      <c r="G646" s="6" t="str">
        <f>Q646</f>
        <v>Sticky Bun</v>
      </c>
      <c r="H646" s="6" t="str">
        <f>S646</f>
        <v/>
      </c>
      <c r="J646" t="str" cm="1">
        <f t="array" ref="J646:L646">_xlfn.TEXTSPLIT(B646,{"++","/"})</f>
        <v>2025</v>
      </c>
      <c r="K646" t="str">
        <v>5</v>
      </c>
      <c r="L646" t="str">
        <v>29</v>
      </c>
      <c r="M646" s="7">
        <f>DATE(J646,K646,L646)</f>
        <v>45806</v>
      </c>
      <c r="N646">
        <f>IF(M646=9999,"???",M646)</f>
        <v>45806</v>
      </c>
      <c r="P646" t="str">
        <f>SUBSTITUTE(SUBSTITUTE(SUBSTITUTE(D646,"©"," "), "☐", " "), "§", " ")</f>
        <v>Sticky bun</v>
      </c>
      <c r="Q646" t="str">
        <f>PROPER(TRIM(CLEAN(P646)))</f>
        <v>Sticky Bun</v>
      </c>
      <c r="S646" t="str">
        <f>SUBSTITUTE(E646,"ounce","oz")</f>
        <v/>
      </c>
    </row>
    <row r="647" spans="1:19" x14ac:dyDescent="0.35">
      <c r="A647">
        <v>428866</v>
      </c>
      <c r="B647" s="3" t="s">
        <v>294</v>
      </c>
      <c r="C647" s="4">
        <v>0.51128472222222232</v>
      </c>
      <c r="D647" t="s">
        <v>52</v>
      </c>
      <c r="E647" t="s">
        <v>15</v>
      </c>
      <c r="F647" s="5">
        <f>N647</f>
        <v>45806</v>
      </c>
      <c r="G647" s="6" t="str">
        <f>Q647</f>
        <v>Frappé</v>
      </c>
      <c r="H647" s="6" t="str">
        <f>S647</f>
        <v>12 oz</v>
      </c>
      <c r="J647" t="str" cm="1">
        <f t="array" ref="J647:L647">_xlfn.TEXTSPLIT(B647,{"++","/"})</f>
        <v>2025</v>
      </c>
      <c r="K647" t="str">
        <v>5</v>
      </c>
      <c r="L647" t="str">
        <v>29</v>
      </c>
      <c r="M647" s="7">
        <f>DATE(J647,K647,L647)</f>
        <v>45806</v>
      </c>
      <c r="N647">
        <f>IF(M647=9999,"???",M647)</f>
        <v>45806</v>
      </c>
      <c r="P647" t="str">
        <f>SUBSTITUTE(SUBSTITUTE(SUBSTITUTE(D647,"©"," "), "☐", " "), "§", " ")</f>
        <v>Frappé</v>
      </c>
      <c r="Q647" t="str">
        <f>PROPER(TRIM(CLEAN(P647)))</f>
        <v>Frappé</v>
      </c>
      <c r="S647" t="str">
        <f>SUBSTITUTE(E647,"ounce","oz")</f>
        <v>12 oz</v>
      </c>
    </row>
    <row r="648" spans="1:19" x14ac:dyDescent="0.35">
      <c r="A648">
        <v>428868</v>
      </c>
      <c r="B648" s="3" t="s">
        <v>294</v>
      </c>
      <c r="C648" s="4">
        <v>0.51574074074074083</v>
      </c>
      <c r="D648" t="s">
        <v>18</v>
      </c>
      <c r="E648" t="s">
        <v>15</v>
      </c>
      <c r="F648" s="5">
        <f>N648</f>
        <v>45806</v>
      </c>
      <c r="G648" s="6" t="str">
        <f>Q648</f>
        <v>French Press</v>
      </c>
      <c r="H648" s="6" t="str">
        <f>S648</f>
        <v>12 oz</v>
      </c>
      <c r="J648" t="str" cm="1">
        <f t="array" ref="J648:L648">_xlfn.TEXTSPLIT(B648,{"++","/"})</f>
        <v>2025</v>
      </c>
      <c r="K648" t="str">
        <v>5</v>
      </c>
      <c r="L648" t="str">
        <v>29</v>
      </c>
      <c r="M648" s="7">
        <f>DATE(J648,K648,L648)</f>
        <v>45806</v>
      </c>
      <c r="N648">
        <f>IF(M648=9999,"???",M648)</f>
        <v>45806</v>
      </c>
      <c r="P648" t="str">
        <f>SUBSTITUTE(SUBSTITUTE(SUBSTITUTE(D648,"©"," "), "☐", " "), "§", " ")</f>
        <v>French press</v>
      </c>
      <c r="Q648" t="str">
        <f>PROPER(TRIM(CLEAN(P648)))</f>
        <v>French Press</v>
      </c>
      <c r="S648" t="str">
        <f>SUBSTITUTE(E648,"ounce","oz")</f>
        <v>12 oz</v>
      </c>
    </row>
    <row r="649" spans="1:19" x14ac:dyDescent="0.35">
      <c r="A649">
        <v>428870</v>
      </c>
      <c r="B649" s="3" t="s">
        <v>294</v>
      </c>
      <c r="C649" s="4">
        <v>0.52496527777777779</v>
      </c>
      <c r="D649" t="s">
        <v>310</v>
      </c>
      <c r="E649" t="s">
        <v>15</v>
      </c>
      <c r="F649" s="5">
        <f>N649</f>
        <v>45806</v>
      </c>
      <c r="G649" s="6" t="str">
        <f>Q649</f>
        <v>Iced Guillermo</v>
      </c>
      <c r="H649" s="6" t="str">
        <f>S649</f>
        <v>12 oz</v>
      </c>
      <c r="J649" t="str" cm="1">
        <f t="array" ref="J649:L649">_xlfn.TEXTSPLIT(B649,{"++","/"})</f>
        <v>2025</v>
      </c>
      <c r="K649" t="str">
        <v>5</v>
      </c>
      <c r="L649" t="str">
        <v>29</v>
      </c>
      <c r="M649" s="7">
        <f>DATE(J649,K649,L649)</f>
        <v>45806</v>
      </c>
      <c r="N649">
        <f>IF(M649=9999,"???",M649)</f>
        <v>45806</v>
      </c>
      <c r="P649" t="str">
        <f>SUBSTITUTE(SUBSTITUTE(SUBSTITUTE(D649,"©"," "), "☐", " "), "§", " ")</f>
        <v xml:space="preserve">   Iced Guillermo</v>
      </c>
      <c r="Q649" t="str">
        <f>PROPER(TRIM(CLEAN(P649)))</f>
        <v>Iced Guillermo</v>
      </c>
      <c r="S649" t="str">
        <f>SUBSTITUTE(E649,"ounce","oz")</f>
        <v>12 oz</v>
      </c>
    </row>
    <row r="650" spans="1:19" x14ac:dyDescent="0.35">
      <c r="A650">
        <v>428872</v>
      </c>
      <c r="B650" s="3" t="s">
        <v>294</v>
      </c>
      <c r="C650" s="4">
        <v>0.53019675925925935</v>
      </c>
      <c r="D650" t="s">
        <v>311</v>
      </c>
      <c r="E650" t="s">
        <v>15</v>
      </c>
      <c r="F650" s="5">
        <f>N650</f>
        <v>45806</v>
      </c>
      <c r="G650" s="6" t="str">
        <f>Q650</f>
        <v>Café Cubano</v>
      </c>
      <c r="H650" s="6" t="str">
        <f>S650</f>
        <v>12 oz</v>
      </c>
      <c r="J650" t="str" cm="1">
        <f t="array" ref="J650:L650">_xlfn.TEXTSPLIT(B650,{"++","/"})</f>
        <v>2025</v>
      </c>
      <c r="K650" t="str">
        <v>5</v>
      </c>
      <c r="L650" t="str">
        <v>29</v>
      </c>
      <c r="M650" s="7">
        <f>DATE(J650,K650,L650)</f>
        <v>45806</v>
      </c>
      <c r="N650">
        <f>IF(M650=9999,"???",M650)</f>
        <v>45806</v>
      </c>
      <c r="P650" t="str">
        <f>SUBSTITUTE(SUBSTITUTE(SUBSTITUTE(D650,"©"," "), "☐", " "), "§", " ")</f>
        <v xml:space="preserve"> Café Cubano</v>
      </c>
      <c r="Q650" t="str">
        <f>PROPER(TRIM(CLEAN(P650)))</f>
        <v>Café Cubano</v>
      </c>
      <c r="S650" t="str">
        <f>SUBSTITUTE(E650,"ounce","oz")</f>
        <v>12 oz</v>
      </c>
    </row>
    <row r="651" spans="1:19" x14ac:dyDescent="0.35">
      <c r="A651">
        <v>428874</v>
      </c>
      <c r="B651" s="3" t="s">
        <v>294</v>
      </c>
      <c r="C651" s="4">
        <v>0.53436342592592601</v>
      </c>
      <c r="D651" t="s">
        <v>214</v>
      </c>
      <c r="E651" t="s">
        <v>15</v>
      </c>
      <c r="F651" s="5">
        <f>N651</f>
        <v>45806</v>
      </c>
      <c r="G651" s="6" t="str">
        <f>Q651</f>
        <v>Frappé</v>
      </c>
      <c r="H651" s="6" t="str">
        <f>S651</f>
        <v>12 oz</v>
      </c>
      <c r="J651" t="str" cm="1">
        <f t="array" ref="J651:L651">_xlfn.TEXTSPLIT(B651,{"++","/"})</f>
        <v>2025</v>
      </c>
      <c r="K651" t="str">
        <v>5</v>
      </c>
      <c r="L651" t="str">
        <v>29</v>
      </c>
      <c r="M651" s="7">
        <f>DATE(J651,K651,L651)</f>
        <v>45806</v>
      </c>
      <c r="N651">
        <f>IF(M651=9999,"???",M651)</f>
        <v>45806</v>
      </c>
      <c r="P651" t="str">
        <f>SUBSTITUTE(SUBSTITUTE(SUBSTITUTE(D651,"©"," "), "☐", " "), "§", " ")</f>
        <v xml:space="preserve">   Frappé</v>
      </c>
      <c r="Q651" t="str">
        <f>PROPER(TRIM(CLEAN(P651)))</f>
        <v>Frappé</v>
      </c>
      <c r="S651" t="str">
        <f>SUBSTITUTE(E651,"ounce","oz")</f>
        <v>12 oz</v>
      </c>
    </row>
    <row r="652" spans="1:19" x14ac:dyDescent="0.35">
      <c r="A652">
        <v>428875</v>
      </c>
      <c r="B652" s="3" t="s">
        <v>294</v>
      </c>
      <c r="C652" s="4">
        <v>0.53839120370370375</v>
      </c>
      <c r="D652" t="s">
        <v>168</v>
      </c>
      <c r="E652" t="s">
        <v>15</v>
      </c>
      <c r="F652" s="5">
        <f>N652</f>
        <v>45806</v>
      </c>
      <c r="G652" s="6" t="str">
        <f>Q652</f>
        <v>Cappuccino</v>
      </c>
      <c r="H652" s="6" t="str">
        <f>S652</f>
        <v>12 oz</v>
      </c>
      <c r="J652" t="str" cm="1">
        <f t="array" ref="J652:L652">_xlfn.TEXTSPLIT(B652,{"++","/"})</f>
        <v>2025</v>
      </c>
      <c r="K652" t="str">
        <v>5</v>
      </c>
      <c r="L652" t="str">
        <v>29</v>
      </c>
      <c r="M652" s="7">
        <f>DATE(J652,K652,L652)</f>
        <v>45806</v>
      </c>
      <c r="N652">
        <f>IF(M652=9999,"???",M652)</f>
        <v>45806</v>
      </c>
      <c r="P652" t="str">
        <f>SUBSTITUTE(SUBSTITUTE(SUBSTITUTE(D652,"©"," "), "☐", " "), "§", " ")</f>
        <v xml:space="preserve"> Cappuccino</v>
      </c>
      <c r="Q652" t="str">
        <f>PROPER(TRIM(CLEAN(P652)))</f>
        <v>Cappuccino</v>
      </c>
      <c r="S652" t="str">
        <f>SUBSTITUTE(E652,"ounce","oz")</f>
        <v>12 oz</v>
      </c>
    </row>
    <row r="653" spans="1:19" x14ac:dyDescent="0.35">
      <c r="A653">
        <v>428877</v>
      </c>
      <c r="B653" s="3" t="s">
        <v>294</v>
      </c>
      <c r="C653" s="4">
        <v>0.55907407407407406</v>
      </c>
      <c r="D653" t="s">
        <v>312</v>
      </c>
      <c r="E653" t="s">
        <v>13</v>
      </c>
      <c r="F653" s="5">
        <f>N653</f>
        <v>45806</v>
      </c>
      <c r="G653" s="6" t="str">
        <f>Q653</f>
        <v>Drip Coffee Refill</v>
      </c>
      <c r="H653" s="6" t="str">
        <f>S653</f>
        <v/>
      </c>
      <c r="J653" t="str" cm="1">
        <f t="array" ref="J653:L653">_xlfn.TEXTSPLIT(B653,{"++","/"})</f>
        <v>2025</v>
      </c>
      <c r="K653" t="str">
        <v>5</v>
      </c>
      <c r="L653" t="str">
        <v>29</v>
      </c>
      <c r="M653" s="7">
        <f>DATE(J653,K653,L653)</f>
        <v>45806</v>
      </c>
      <c r="N653">
        <f>IF(M653=9999,"???",M653)</f>
        <v>45806</v>
      </c>
      <c r="P653" t="str">
        <f>SUBSTITUTE(SUBSTITUTE(SUBSTITUTE(D653,"©"," "), "☐", " "), "§", " ")</f>
        <v xml:space="preserve">Drip coffee refill </v>
      </c>
      <c r="Q653" t="str">
        <f>PROPER(TRIM(CLEAN(P653)))</f>
        <v>Drip Coffee Refill</v>
      </c>
      <c r="S653" t="str">
        <f>SUBSTITUTE(E653,"ounce","oz")</f>
        <v/>
      </c>
    </row>
    <row r="654" spans="1:19" x14ac:dyDescent="0.35">
      <c r="A654">
        <v>428879</v>
      </c>
      <c r="B654" s="3" t="s">
        <v>294</v>
      </c>
      <c r="C654" s="4">
        <v>0.5665162037037037</v>
      </c>
      <c r="D654" t="s">
        <v>172</v>
      </c>
      <c r="E654" t="s">
        <v>13</v>
      </c>
      <c r="F654" s="5">
        <f>N654</f>
        <v>45806</v>
      </c>
      <c r="G654" s="6" t="str">
        <f>Q654</f>
        <v>Extra Shot</v>
      </c>
      <c r="H654" s="6" t="str">
        <f>S654</f>
        <v/>
      </c>
      <c r="J654" t="str" cm="1">
        <f t="array" ref="J654:L654">_xlfn.TEXTSPLIT(B654,{"++","/"})</f>
        <v>2025</v>
      </c>
      <c r="K654" t="str">
        <v>5</v>
      </c>
      <c r="L654" t="str">
        <v>29</v>
      </c>
      <c r="M654" s="7">
        <f>DATE(J654,K654,L654)</f>
        <v>45806</v>
      </c>
      <c r="N654">
        <f>IF(M654=9999,"???",M654)</f>
        <v>45806</v>
      </c>
      <c r="P654" t="str">
        <f>SUBSTITUTE(SUBSTITUTE(SUBSTITUTE(D654,"©"," "), "☐", " "), "§", " ")</f>
        <v>Extra shot</v>
      </c>
      <c r="Q654" t="str">
        <f>PROPER(TRIM(CLEAN(P654)))</f>
        <v>Extra Shot</v>
      </c>
      <c r="S654" t="str">
        <f>SUBSTITUTE(E654,"ounce","oz")</f>
        <v/>
      </c>
    </row>
    <row r="655" spans="1:19" x14ac:dyDescent="0.35">
      <c r="A655">
        <v>428880</v>
      </c>
      <c r="B655" s="3" t="s">
        <v>294</v>
      </c>
      <c r="C655" s="4">
        <v>0.56721064814814826</v>
      </c>
      <c r="D655" t="s">
        <v>135</v>
      </c>
      <c r="E655" t="s">
        <v>15</v>
      </c>
      <c r="F655" s="5">
        <f>N655</f>
        <v>45806</v>
      </c>
      <c r="G655" s="6" t="str">
        <f>Q655</f>
        <v>Single-Origin</v>
      </c>
      <c r="H655" s="6" t="str">
        <f>S655</f>
        <v>12 oz</v>
      </c>
      <c r="J655" t="str" cm="1">
        <f t="array" ref="J655:L655">_xlfn.TEXTSPLIT(B655,{"++","/"})</f>
        <v>2025</v>
      </c>
      <c r="K655" t="str">
        <v>5</v>
      </c>
      <c r="L655" t="str">
        <v>29</v>
      </c>
      <c r="M655" s="7">
        <f>DATE(J655,K655,L655)</f>
        <v>45806</v>
      </c>
      <c r="N655">
        <f>IF(M655=9999,"???",M655)</f>
        <v>45806</v>
      </c>
      <c r="P655" t="str">
        <f>SUBSTITUTE(SUBSTITUTE(SUBSTITUTE(D655,"©"," "), "☐", " "), "§", " ")</f>
        <v xml:space="preserve"> Single-origin</v>
      </c>
      <c r="Q655" t="str">
        <f>PROPER(TRIM(CLEAN(P655)))</f>
        <v>Single-Origin</v>
      </c>
      <c r="S655" t="str">
        <f>SUBSTITUTE(E655,"ounce","oz")</f>
        <v>12 oz</v>
      </c>
    </row>
    <row r="656" spans="1:19" x14ac:dyDescent="0.35">
      <c r="A656">
        <v>428882</v>
      </c>
      <c r="B656" s="3" t="s">
        <v>294</v>
      </c>
      <c r="C656" s="4">
        <v>0.56811342592592595</v>
      </c>
      <c r="D656" t="s">
        <v>25</v>
      </c>
      <c r="E656" t="s">
        <v>15</v>
      </c>
      <c r="F656" s="5">
        <f>N656</f>
        <v>45806</v>
      </c>
      <c r="G656" s="6" t="str">
        <f>Q656</f>
        <v>French Press</v>
      </c>
      <c r="H656" s="6" t="str">
        <f>S656</f>
        <v>12 oz</v>
      </c>
      <c r="J656" t="str" cm="1">
        <f t="array" ref="J656:L656">_xlfn.TEXTSPLIT(B656,{"++","/"})</f>
        <v>2025</v>
      </c>
      <c r="K656" t="str">
        <v>5</v>
      </c>
      <c r="L656" t="str">
        <v>29</v>
      </c>
      <c r="M656" s="7">
        <f>DATE(J656,K656,L656)</f>
        <v>45806</v>
      </c>
      <c r="N656">
        <f>IF(M656=9999,"???",M656)</f>
        <v>45806</v>
      </c>
      <c r="P656" t="str">
        <f>SUBSTITUTE(SUBSTITUTE(SUBSTITUTE(D656,"©"," "), "☐", " "), "§", " ")</f>
        <v>French press</v>
      </c>
      <c r="Q656" t="str">
        <f>PROPER(TRIM(CLEAN(P656)))</f>
        <v>French Press</v>
      </c>
      <c r="S656" t="str">
        <f>SUBSTITUTE(E656,"ounce","oz")</f>
        <v>12 oz</v>
      </c>
    </row>
    <row r="657" spans="1:19" x14ac:dyDescent="0.35">
      <c r="A657">
        <v>428883</v>
      </c>
      <c r="B657" s="3" t="s">
        <v>294</v>
      </c>
      <c r="C657" s="4">
        <v>0.57105324074074071</v>
      </c>
      <c r="D657" t="s">
        <v>14</v>
      </c>
      <c r="E657" t="s">
        <v>15</v>
      </c>
      <c r="F657" s="5">
        <f>N657</f>
        <v>45806</v>
      </c>
      <c r="G657" s="6" t="str">
        <f>Q657</f>
        <v>French Press</v>
      </c>
      <c r="H657" s="6" t="str">
        <f>S657</f>
        <v>12 oz</v>
      </c>
      <c r="J657" t="str" cm="1">
        <f t="array" ref="J657:L657">_xlfn.TEXTSPLIT(B657,{"++","/"})</f>
        <v>2025</v>
      </c>
      <c r="K657" t="str">
        <v>5</v>
      </c>
      <c r="L657" t="str">
        <v>29</v>
      </c>
      <c r="M657" s="7">
        <f>DATE(J657,K657,L657)</f>
        <v>45806</v>
      </c>
      <c r="N657">
        <f>IF(M657=9999,"???",M657)</f>
        <v>45806</v>
      </c>
      <c r="P657" t="str">
        <f>SUBSTITUTE(SUBSTITUTE(SUBSTITUTE(D657,"©"," "), "☐", " "), "§", " ")</f>
        <v xml:space="preserve">French press </v>
      </c>
      <c r="Q657" t="str">
        <f>PROPER(TRIM(CLEAN(P657)))</f>
        <v>French Press</v>
      </c>
      <c r="S657" t="str">
        <f>SUBSTITUTE(E657,"ounce","oz")</f>
        <v>12 oz</v>
      </c>
    </row>
    <row r="658" spans="1:19" x14ac:dyDescent="0.35">
      <c r="A658">
        <v>428885</v>
      </c>
      <c r="B658" s="3" t="s">
        <v>294</v>
      </c>
      <c r="C658" s="4">
        <v>0.58398148148148143</v>
      </c>
      <c r="D658" t="s">
        <v>212</v>
      </c>
      <c r="E658" t="s">
        <v>15</v>
      </c>
      <c r="F658" s="5">
        <f>N658</f>
        <v>45806</v>
      </c>
      <c r="G658" s="6" t="str">
        <f>Q658</f>
        <v>French Press</v>
      </c>
      <c r="H658" s="6" t="str">
        <f>S658</f>
        <v>12 oz</v>
      </c>
      <c r="J658" t="str" cm="1">
        <f t="array" ref="J658:L658">_xlfn.TEXTSPLIT(B658,{"++","/"})</f>
        <v>2025</v>
      </c>
      <c r="K658" t="str">
        <v>5</v>
      </c>
      <c r="L658" t="str">
        <v>29</v>
      </c>
      <c r="M658" s="7">
        <f>DATE(J658,K658,L658)</f>
        <v>45806</v>
      </c>
      <c r="N658">
        <f>IF(M658=9999,"???",M658)</f>
        <v>45806</v>
      </c>
      <c r="P658" t="str">
        <f>SUBSTITUTE(SUBSTITUTE(SUBSTITUTE(D658,"©"," "), "☐", " "), "§", " ")</f>
        <v xml:space="preserve"> French press</v>
      </c>
      <c r="Q658" t="str">
        <f>PROPER(TRIM(CLEAN(P658)))</f>
        <v>French Press</v>
      </c>
      <c r="S658" t="str">
        <f>SUBSTITUTE(E658,"ounce","oz")</f>
        <v>12 oz</v>
      </c>
    </row>
    <row r="659" spans="1:19" x14ac:dyDescent="0.35">
      <c r="A659">
        <v>428887</v>
      </c>
      <c r="B659" s="3" t="s">
        <v>294</v>
      </c>
      <c r="C659" s="4">
        <v>0.58987268518518521</v>
      </c>
      <c r="D659" t="s">
        <v>21</v>
      </c>
      <c r="E659" t="s">
        <v>15</v>
      </c>
      <c r="F659" s="5">
        <f>N659</f>
        <v>45806</v>
      </c>
      <c r="G659" s="6" t="str">
        <f>Q659</f>
        <v>Pourover</v>
      </c>
      <c r="H659" s="6" t="str">
        <f>S659</f>
        <v>12 oz</v>
      </c>
      <c r="J659" t="str" cm="1">
        <f t="array" ref="J659:L659">_xlfn.TEXTSPLIT(B659,{"++","/"})</f>
        <v>2025</v>
      </c>
      <c r="K659" t="str">
        <v>5</v>
      </c>
      <c r="L659" t="str">
        <v>29</v>
      </c>
      <c r="M659" s="7">
        <f>DATE(J659,K659,L659)</f>
        <v>45806</v>
      </c>
      <c r="N659">
        <f>IF(M659=9999,"???",M659)</f>
        <v>45806</v>
      </c>
      <c r="P659" t="str">
        <f>SUBSTITUTE(SUBSTITUTE(SUBSTITUTE(D659,"©"," "), "☐", " "), "§", " ")</f>
        <v>Pourover</v>
      </c>
      <c r="Q659" t="str">
        <f>PROPER(TRIM(CLEAN(P659)))</f>
        <v>Pourover</v>
      </c>
      <c r="S659" t="str">
        <f>SUBSTITUTE(E659,"ounce","oz")</f>
        <v>12 oz</v>
      </c>
    </row>
    <row r="660" spans="1:19" x14ac:dyDescent="0.35">
      <c r="A660">
        <v>428888</v>
      </c>
      <c r="B660" s="3" t="s">
        <v>294</v>
      </c>
      <c r="C660" s="4">
        <v>0.59804398148148152</v>
      </c>
      <c r="D660" t="s">
        <v>313</v>
      </c>
      <c r="E660" t="s">
        <v>35</v>
      </c>
      <c r="F660" s="5">
        <f>N660</f>
        <v>45806</v>
      </c>
      <c r="G660" s="6" t="str">
        <f>Q660</f>
        <v>Espresso</v>
      </c>
      <c r="H660" s="6" t="str">
        <f>S660</f>
        <v>1 oz</v>
      </c>
      <c r="J660" t="str" cm="1">
        <f t="array" ref="J660:L660">_xlfn.TEXTSPLIT(B660,{"++","/"})</f>
        <v>2025</v>
      </c>
      <c r="K660" t="str">
        <v>5</v>
      </c>
      <c r="L660" t="str">
        <v>29</v>
      </c>
      <c r="M660" s="7">
        <f>DATE(J660,K660,L660)</f>
        <v>45806</v>
      </c>
      <c r="N660">
        <f>IF(M660=9999,"???",M660)</f>
        <v>45806</v>
      </c>
      <c r="P660" t="str">
        <f>SUBSTITUTE(SUBSTITUTE(SUBSTITUTE(D660,"©"," "), "☐", " "), "§", " ")</f>
        <v xml:space="preserve">Espresso </v>
      </c>
      <c r="Q660" t="str">
        <f>PROPER(TRIM(CLEAN(P660)))</f>
        <v>Espresso</v>
      </c>
      <c r="S660" t="str">
        <f>SUBSTITUTE(E660,"ounce","oz")</f>
        <v>1 oz</v>
      </c>
    </row>
    <row r="661" spans="1:19" x14ac:dyDescent="0.35">
      <c r="A661">
        <v>428889</v>
      </c>
      <c r="B661" s="3" t="s">
        <v>294</v>
      </c>
      <c r="C661" s="4">
        <v>0.59913194444444451</v>
      </c>
      <c r="D661" t="s">
        <v>107</v>
      </c>
      <c r="E661" t="s">
        <v>15</v>
      </c>
      <c r="F661" s="5">
        <f>N661</f>
        <v>45806</v>
      </c>
      <c r="G661" s="6" t="str">
        <f>Q661</f>
        <v>Café Cubano</v>
      </c>
      <c r="H661" s="6" t="str">
        <f>S661</f>
        <v>12 oz</v>
      </c>
      <c r="J661" t="str" cm="1">
        <f t="array" ref="J661:L661">_xlfn.TEXTSPLIT(B661,{"++","/"})</f>
        <v>2025</v>
      </c>
      <c r="K661" t="str">
        <v>5</v>
      </c>
      <c r="L661" t="str">
        <v>29</v>
      </c>
      <c r="M661" s="7">
        <f>DATE(J661,K661,L661)</f>
        <v>45806</v>
      </c>
      <c r="N661">
        <f>IF(M661=9999,"???",M661)</f>
        <v>45806</v>
      </c>
      <c r="P661" t="str">
        <f>SUBSTITUTE(SUBSTITUTE(SUBSTITUTE(D661,"©"," "), "☐", " "), "§", " ")</f>
        <v>Café Cubano</v>
      </c>
      <c r="Q661" t="str">
        <f>PROPER(TRIM(CLEAN(P661)))</f>
        <v>Café Cubano</v>
      </c>
      <c r="S661" t="str">
        <f>SUBSTITUTE(E661,"ounce","oz")</f>
        <v>12 oz</v>
      </c>
    </row>
    <row r="662" spans="1:19" x14ac:dyDescent="0.35">
      <c r="A662">
        <v>428890</v>
      </c>
      <c r="B662" s="3" t="s">
        <v>294</v>
      </c>
      <c r="C662" s="4">
        <v>0.60024305555555557</v>
      </c>
      <c r="D662" t="s">
        <v>74</v>
      </c>
      <c r="E662" t="s">
        <v>15</v>
      </c>
      <c r="F662" s="5">
        <f>N662</f>
        <v>45806</v>
      </c>
      <c r="G662" s="6" t="str">
        <f>Q662</f>
        <v>Single-Origin</v>
      </c>
      <c r="H662" s="6" t="str">
        <f>S662</f>
        <v>12 oz</v>
      </c>
      <c r="J662" t="str" cm="1">
        <f t="array" ref="J662:L662">_xlfn.TEXTSPLIT(B662,{"++","/"})</f>
        <v>2025</v>
      </c>
      <c r="K662" t="str">
        <v>5</v>
      </c>
      <c r="L662" t="str">
        <v>29</v>
      </c>
      <c r="M662" s="7">
        <f>DATE(J662,K662,L662)</f>
        <v>45806</v>
      </c>
      <c r="N662">
        <f>IF(M662=9999,"???",M662)</f>
        <v>45806</v>
      </c>
      <c r="P662" t="str">
        <f>SUBSTITUTE(SUBSTITUTE(SUBSTITUTE(D662,"©"," "), "☐", " "), "§", " ")</f>
        <v>Single-origin</v>
      </c>
      <c r="Q662" t="str">
        <f>PROPER(TRIM(CLEAN(P662)))</f>
        <v>Single-Origin</v>
      </c>
      <c r="S662" t="str">
        <f>SUBSTITUTE(E662,"ounce","oz")</f>
        <v>12 oz</v>
      </c>
    </row>
    <row r="663" spans="1:19" x14ac:dyDescent="0.35">
      <c r="A663">
        <v>428891</v>
      </c>
      <c r="B663" s="3" t="s">
        <v>294</v>
      </c>
      <c r="C663" s="4">
        <v>0.60231481481481475</v>
      </c>
      <c r="D663" t="s">
        <v>79</v>
      </c>
      <c r="E663" t="s">
        <v>15</v>
      </c>
      <c r="F663" s="5">
        <f>N663</f>
        <v>45806</v>
      </c>
      <c r="G663" s="6" t="str">
        <f>Q663</f>
        <v>Frappé</v>
      </c>
      <c r="H663" s="6" t="str">
        <f>S663</f>
        <v>12 oz</v>
      </c>
      <c r="J663" t="str" cm="1">
        <f t="array" ref="J663:L663">_xlfn.TEXTSPLIT(B663,{"++","/"})</f>
        <v>2025</v>
      </c>
      <c r="K663" t="str">
        <v>5</v>
      </c>
      <c r="L663" t="str">
        <v>29</v>
      </c>
      <c r="M663" s="7">
        <f>DATE(J663,K663,L663)</f>
        <v>45806</v>
      </c>
      <c r="N663">
        <f>IF(M663=9999,"???",M663)</f>
        <v>45806</v>
      </c>
      <c r="P663" t="str">
        <f>SUBSTITUTE(SUBSTITUTE(SUBSTITUTE(D663,"©"," "), "☐", " "), "§", " ")</f>
        <v xml:space="preserve"> Frappé</v>
      </c>
      <c r="Q663" t="str">
        <f>PROPER(TRIM(CLEAN(P663)))</f>
        <v>Frappé</v>
      </c>
      <c r="S663" t="str">
        <f>SUBSTITUTE(E663,"ounce","oz")</f>
        <v>12 oz</v>
      </c>
    </row>
    <row r="664" spans="1:19" x14ac:dyDescent="0.35">
      <c r="A664">
        <v>428893</v>
      </c>
      <c r="B664" s="3" t="s">
        <v>294</v>
      </c>
      <c r="C664" s="4">
        <v>0.60428240740740735</v>
      </c>
      <c r="D664" t="s">
        <v>222</v>
      </c>
      <c r="E664" t="s">
        <v>15</v>
      </c>
      <c r="F664" s="5">
        <f>N664</f>
        <v>45806</v>
      </c>
      <c r="G664" s="6" t="str">
        <f>Q664</f>
        <v>Pourover</v>
      </c>
      <c r="H664" s="6" t="str">
        <f>S664</f>
        <v>12 oz</v>
      </c>
      <c r="J664" t="str" cm="1">
        <f t="array" ref="J664:L664">_xlfn.TEXTSPLIT(B664,{"++","/"})</f>
        <v>2025</v>
      </c>
      <c r="K664" t="str">
        <v>5</v>
      </c>
      <c r="L664" t="str">
        <v>29</v>
      </c>
      <c r="M664" s="7">
        <f>DATE(J664,K664,L664)</f>
        <v>45806</v>
      </c>
      <c r="N664">
        <f>IF(M664=9999,"???",M664)</f>
        <v>45806</v>
      </c>
      <c r="P664" t="str">
        <f>SUBSTITUTE(SUBSTITUTE(SUBSTITUTE(D664,"©"," "), "☐", " "), "§", " ")</f>
        <v xml:space="preserve"> Pourover</v>
      </c>
      <c r="Q664" t="str">
        <f>PROPER(TRIM(CLEAN(P664)))</f>
        <v>Pourover</v>
      </c>
      <c r="S664" t="str">
        <f>SUBSTITUTE(E664,"ounce","oz")</f>
        <v>12 oz</v>
      </c>
    </row>
    <row r="665" spans="1:19" x14ac:dyDescent="0.35">
      <c r="A665">
        <v>428894</v>
      </c>
      <c r="B665" s="3" t="s">
        <v>294</v>
      </c>
      <c r="C665" s="4">
        <v>0.6171875</v>
      </c>
      <c r="D665" t="s">
        <v>89</v>
      </c>
      <c r="E665" t="s">
        <v>13</v>
      </c>
      <c r="F665" s="5">
        <f>N665</f>
        <v>45806</v>
      </c>
      <c r="G665" s="6" t="str">
        <f>Q665</f>
        <v>Cinnamon Roll</v>
      </c>
      <c r="H665" s="6" t="str">
        <f>S665</f>
        <v/>
      </c>
      <c r="J665" t="str" cm="1">
        <f t="array" ref="J665:L665">_xlfn.TEXTSPLIT(B665,{"++","/"})</f>
        <v>2025</v>
      </c>
      <c r="K665" t="str">
        <v>5</v>
      </c>
      <c r="L665" t="str">
        <v>29</v>
      </c>
      <c r="M665" s="7">
        <f>DATE(J665,K665,L665)</f>
        <v>45806</v>
      </c>
      <c r="N665">
        <f>IF(M665=9999,"???",M665)</f>
        <v>45806</v>
      </c>
      <c r="P665" t="str">
        <f>SUBSTITUTE(SUBSTITUTE(SUBSTITUTE(D665,"©"," "), "☐", " "), "§", " ")</f>
        <v>Cinnamon roll</v>
      </c>
      <c r="Q665" t="str">
        <f>PROPER(TRIM(CLEAN(P665)))</f>
        <v>Cinnamon Roll</v>
      </c>
      <c r="S665" t="str">
        <f>SUBSTITUTE(E665,"ounce","oz")</f>
        <v/>
      </c>
    </row>
    <row r="666" spans="1:19" x14ac:dyDescent="0.35">
      <c r="A666">
        <v>428894</v>
      </c>
      <c r="B666" s="3" t="s">
        <v>294</v>
      </c>
      <c r="C666" s="4">
        <v>0.6171875</v>
      </c>
      <c r="D666" t="s">
        <v>134</v>
      </c>
      <c r="E666" t="s">
        <v>13</v>
      </c>
      <c r="F666" s="5">
        <f>N666</f>
        <v>45806</v>
      </c>
      <c r="G666" s="6" t="str">
        <f>Q666</f>
        <v>Sticky Bun</v>
      </c>
      <c r="H666" s="6" t="str">
        <f>S666</f>
        <v/>
      </c>
      <c r="J666" t="str" cm="1">
        <f t="array" ref="J666:L666">_xlfn.TEXTSPLIT(B666,{"++","/"})</f>
        <v>2025</v>
      </c>
      <c r="K666" t="str">
        <v>5</v>
      </c>
      <c r="L666" t="str">
        <v>29</v>
      </c>
      <c r="M666" s="7">
        <f>DATE(J666,K666,L666)</f>
        <v>45806</v>
      </c>
      <c r="N666">
        <f>IF(M666=9999,"???",M666)</f>
        <v>45806</v>
      </c>
      <c r="P666" t="str">
        <f>SUBSTITUTE(SUBSTITUTE(SUBSTITUTE(D666,"©"," "), "☐", " "), "§", " ")</f>
        <v>Sticky bun</v>
      </c>
      <c r="Q666" t="str">
        <f>PROPER(TRIM(CLEAN(P666)))</f>
        <v>Sticky Bun</v>
      </c>
      <c r="S666" t="str">
        <f>SUBSTITUTE(E666,"ounce","oz")</f>
        <v/>
      </c>
    </row>
    <row r="667" spans="1:19" x14ac:dyDescent="0.35">
      <c r="A667">
        <v>428894</v>
      </c>
      <c r="B667" s="3" t="s">
        <v>294</v>
      </c>
      <c r="C667" s="4">
        <v>0.6171875</v>
      </c>
      <c r="D667" t="s">
        <v>314</v>
      </c>
      <c r="E667" t="s">
        <v>15</v>
      </c>
      <c r="F667" s="5">
        <f>N667</f>
        <v>45806</v>
      </c>
      <c r="G667" s="6" t="str">
        <f>Q667</f>
        <v>Iced Tea</v>
      </c>
      <c r="H667" s="6" t="str">
        <f>S667</f>
        <v>12 oz</v>
      </c>
      <c r="J667" t="str" cm="1">
        <f t="array" ref="J667:L667">_xlfn.TEXTSPLIT(B667,{"++","/"})</f>
        <v>2025</v>
      </c>
      <c r="K667" t="str">
        <v>5</v>
      </c>
      <c r="L667" t="str">
        <v>29</v>
      </c>
      <c r="M667" s="7">
        <f>DATE(J667,K667,L667)</f>
        <v>45806</v>
      </c>
      <c r="N667">
        <f>IF(M667=9999,"???",M667)</f>
        <v>45806</v>
      </c>
      <c r="P667" t="str">
        <f>SUBSTITUTE(SUBSTITUTE(SUBSTITUTE(D667,"©"," "), "☐", " "), "§", " ")</f>
        <v>Iced tea</v>
      </c>
      <c r="Q667" t="str">
        <f>PROPER(TRIM(CLEAN(P667)))</f>
        <v>Iced Tea</v>
      </c>
      <c r="S667" t="str">
        <f>SUBSTITUTE(E667,"ounce","oz")</f>
        <v>12 oz</v>
      </c>
    </row>
    <row r="668" spans="1:19" x14ac:dyDescent="0.35">
      <c r="A668">
        <v>428895</v>
      </c>
      <c r="B668" s="3" t="s">
        <v>294</v>
      </c>
      <c r="C668" s="4">
        <v>0.618113425925926</v>
      </c>
      <c r="D668" t="s">
        <v>212</v>
      </c>
      <c r="E668" t="s">
        <v>15</v>
      </c>
      <c r="F668" s="5">
        <f>N668</f>
        <v>45806</v>
      </c>
      <c r="G668" s="6" t="str">
        <f>Q668</f>
        <v>French Press</v>
      </c>
      <c r="H668" s="6" t="str">
        <f>S668</f>
        <v>12 oz</v>
      </c>
      <c r="J668" t="str" cm="1">
        <f t="array" ref="J668:L668">_xlfn.TEXTSPLIT(B668,{"++","/"})</f>
        <v>2025</v>
      </c>
      <c r="K668" t="str">
        <v>5</v>
      </c>
      <c r="L668" t="str">
        <v>29</v>
      </c>
      <c r="M668" s="7">
        <f>DATE(J668,K668,L668)</f>
        <v>45806</v>
      </c>
      <c r="N668">
        <f>IF(M668=9999,"???",M668)</f>
        <v>45806</v>
      </c>
      <c r="P668" t="str">
        <f>SUBSTITUTE(SUBSTITUTE(SUBSTITUTE(D668,"©"," "), "☐", " "), "§", " ")</f>
        <v xml:space="preserve"> French press</v>
      </c>
      <c r="Q668" t="str">
        <f>PROPER(TRIM(CLEAN(P668)))</f>
        <v>French Press</v>
      </c>
      <c r="S668" t="str">
        <f>SUBSTITUTE(E668,"ounce","oz")</f>
        <v>12 oz</v>
      </c>
    </row>
    <row r="669" spans="1:19" x14ac:dyDescent="0.35">
      <c r="A669">
        <v>428896</v>
      </c>
      <c r="B669" s="3" t="s">
        <v>294</v>
      </c>
      <c r="C669" s="4">
        <v>0.61957175925925934</v>
      </c>
      <c r="D669" t="s">
        <v>21</v>
      </c>
      <c r="E669" t="s">
        <v>15</v>
      </c>
      <c r="F669" s="5">
        <f>N669</f>
        <v>45806</v>
      </c>
      <c r="G669" s="6" t="str">
        <f>Q669</f>
        <v>Pourover</v>
      </c>
      <c r="H669" s="6" t="str">
        <f>S669</f>
        <v>12 oz</v>
      </c>
      <c r="J669" t="str" cm="1">
        <f t="array" ref="J669:L669">_xlfn.TEXTSPLIT(B669,{"++","/"})</f>
        <v>2025</v>
      </c>
      <c r="K669" t="str">
        <v>5</v>
      </c>
      <c r="L669" t="str">
        <v>29</v>
      </c>
      <c r="M669" s="7">
        <f>DATE(J669,K669,L669)</f>
        <v>45806</v>
      </c>
      <c r="N669">
        <f>IF(M669=9999,"???",M669)</f>
        <v>45806</v>
      </c>
      <c r="P669" t="str">
        <f>SUBSTITUTE(SUBSTITUTE(SUBSTITUTE(D669,"©"," "), "☐", " "), "§", " ")</f>
        <v>Pourover</v>
      </c>
      <c r="Q669" t="str">
        <f>PROPER(TRIM(CLEAN(P669)))</f>
        <v>Pourover</v>
      </c>
      <c r="S669" t="str">
        <f>SUBSTITUTE(E669,"ounce","oz")</f>
        <v>12 oz</v>
      </c>
    </row>
    <row r="670" spans="1:19" x14ac:dyDescent="0.35">
      <c r="A670">
        <v>428897</v>
      </c>
      <c r="B670" s="3" t="s">
        <v>294</v>
      </c>
      <c r="C670" s="4">
        <v>0.62054398148148149</v>
      </c>
      <c r="D670" t="s">
        <v>315</v>
      </c>
      <c r="E670" t="s">
        <v>15</v>
      </c>
      <c r="F670" s="5">
        <f>N670</f>
        <v>45806</v>
      </c>
      <c r="G670" s="6" t="str">
        <f>Q670</f>
        <v>Coconut Milk Smoothie</v>
      </c>
      <c r="H670" s="6" t="str">
        <f>S670</f>
        <v>12 oz</v>
      </c>
      <c r="J670" t="str" cm="1">
        <f t="array" ref="J670:L670">_xlfn.TEXTSPLIT(B670,{"++","/"})</f>
        <v>2025</v>
      </c>
      <c r="K670" t="str">
        <v>5</v>
      </c>
      <c r="L670" t="str">
        <v>29</v>
      </c>
      <c r="M670" s="7">
        <f>DATE(J670,K670,L670)</f>
        <v>45806</v>
      </c>
      <c r="N670">
        <f>IF(M670=9999,"???",M670)</f>
        <v>45806</v>
      </c>
      <c r="P670" t="str">
        <f>SUBSTITUTE(SUBSTITUTE(SUBSTITUTE(D670,"©"," "), "☐", " "), "§", " ")</f>
        <v xml:space="preserve"> Coconut milk smoothie</v>
      </c>
      <c r="Q670" t="str">
        <f>PROPER(TRIM(CLEAN(P670)))</f>
        <v>Coconut Milk Smoothie</v>
      </c>
      <c r="S670" t="str">
        <f>SUBSTITUTE(E670,"ounce","oz")</f>
        <v>12 oz</v>
      </c>
    </row>
    <row r="671" spans="1:19" x14ac:dyDescent="0.35">
      <c r="A671">
        <v>428898</v>
      </c>
      <c r="B671" s="3" t="s">
        <v>294</v>
      </c>
      <c r="C671" s="4">
        <v>0.62118055555555562</v>
      </c>
      <c r="D671" t="s">
        <v>21</v>
      </c>
      <c r="E671" t="s">
        <v>15</v>
      </c>
      <c r="F671" s="5">
        <f>N671</f>
        <v>45806</v>
      </c>
      <c r="G671" s="6" t="str">
        <f>Q671</f>
        <v>Pourover</v>
      </c>
      <c r="H671" s="6" t="str">
        <f>S671</f>
        <v>12 oz</v>
      </c>
      <c r="J671" t="str" cm="1">
        <f t="array" ref="J671:L671">_xlfn.TEXTSPLIT(B671,{"++","/"})</f>
        <v>2025</v>
      </c>
      <c r="K671" t="str">
        <v>5</v>
      </c>
      <c r="L671" t="str">
        <v>29</v>
      </c>
      <c r="M671" s="7">
        <f>DATE(J671,K671,L671)</f>
        <v>45806</v>
      </c>
      <c r="N671">
        <f>IF(M671=9999,"???",M671)</f>
        <v>45806</v>
      </c>
      <c r="P671" t="str">
        <f>SUBSTITUTE(SUBSTITUTE(SUBSTITUTE(D671,"©"," "), "☐", " "), "§", " ")</f>
        <v>Pourover</v>
      </c>
      <c r="Q671" t="str">
        <f>PROPER(TRIM(CLEAN(P671)))</f>
        <v>Pourover</v>
      </c>
      <c r="S671" t="str">
        <f>SUBSTITUTE(E671,"ounce","oz")</f>
        <v>12 oz</v>
      </c>
    </row>
    <row r="672" spans="1:19" x14ac:dyDescent="0.35">
      <c r="A672">
        <v>428900</v>
      </c>
      <c r="B672" s="3" t="s">
        <v>294</v>
      </c>
      <c r="C672" s="4">
        <v>0.62533564814814824</v>
      </c>
      <c r="D672" t="s">
        <v>240</v>
      </c>
      <c r="E672" t="s">
        <v>35</v>
      </c>
      <c r="F672" s="5">
        <f>N672</f>
        <v>45806</v>
      </c>
      <c r="G672" s="6" t="str">
        <f>Q672</f>
        <v>Espresso</v>
      </c>
      <c r="H672" s="6" t="str">
        <f>S672</f>
        <v>1 oz</v>
      </c>
      <c r="J672" t="str" cm="1">
        <f t="array" ref="J672:L672">_xlfn.TEXTSPLIT(B672,{"++","/"})</f>
        <v>2025</v>
      </c>
      <c r="K672" t="str">
        <v>5</v>
      </c>
      <c r="L672" t="str">
        <v>29</v>
      </c>
      <c r="M672" s="7">
        <f>DATE(J672,K672,L672)</f>
        <v>45806</v>
      </c>
      <c r="N672">
        <f>IF(M672=9999,"???",M672)</f>
        <v>45806</v>
      </c>
      <c r="P672" t="str">
        <f>SUBSTITUTE(SUBSTITUTE(SUBSTITUTE(D672,"©"," "), "☐", " "), "§", " ")</f>
        <v xml:space="preserve">   Espresso</v>
      </c>
      <c r="Q672" t="str">
        <f>PROPER(TRIM(CLEAN(P672)))</f>
        <v>Espresso</v>
      </c>
      <c r="S672" t="str">
        <f>SUBSTITUTE(E672,"ounce","oz")</f>
        <v>1 oz</v>
      </c>
    </row>
    <row r="673" spans="1:19" x14ac:dyDescent="0.35">
      <c r="A673">
        <v>428902</v>
      </c>
      <c r="B673" s="3" t="s">
        <v>294</v>
      </c>
      <c r="C673" s="4">
        <v>0.62677083333333328</v>
      </c>
      <c r="D673" t="s">
        <v>18</v>
      </c>
      <c r="E673" t="s">
        <v>15</v>
      </c>
      <c r="F673" s="5">
        <f>N673</f>
        <v>45806</v>
      </c>
      <c r="G673" s="6" t="str">
        <f>Q673</f>
        <v>French Press</v>
      </c>
      <c r="H673" s="6" t="str">
        <f>S673</f>
        <v>12 oz</v>
      </c>
      <c r="J673" t="str" cm="1">
        <f t="array" ref="J673:L673">_xlfn.TEXTSPLIT(B673,{"++","/"})</f>
        <v>2025</v>
      </c>
      <c r="K673" t="str">
        <v>5</v>
      </c>
      <c r="L673" t="str">
        <v>29</v>
      </c>
      <c r="M673" s="7">
        <f>DATE(J673,K673,L673)</f>
        <v>45806</v>
      </c>
      <c r="N673">
        <f>IF(M673=9999,"???",M673)</f>
        <v>45806</v>
      </c>
      <c r="P673" t="str">
        <f>SUBSTITUTE(SUBSTITUTE(SUBSTITUTE(D673,"©"," "), "☐", " "), "§", " ")</f>
        <v>French press</v>
      </c>
      <c r="Q673" t="str">
        <f>PROPER(TRIM(CLEAN(P673)))</f>
        <v>French Press</v>
      </c>
      <c r="S673" t="str">
        <f>SUBSTITUTE(E673,"ounce","oz")</f>
        <v>12 oz</v>
      </c>
    </row>
    <row r="674" spans="1:19" x14ac:dyDescent="0.35">
      <c r="A674">
        <v>428904</v>
      </c>
      <c r="B674" s="3" t="s">
        <v>294</v>
      </c>
      <c r="C674" s="4">
        <v>0.62971064814814826</v>
      </c>
      <c r="D674" t="s">
        <v>178</v>
      </c>
      <c r="E674" t="s">
        <v>13</v>
      </c>
      <c r="F674" s="5">
        <f>N674</f>
        <v>45806</v>
      </c>
      <c r="G674" s="6" t="str">
        <f>Q674</f>
        <v>Donut</v>
      </c>
      <c r="H674" s="6" t="str">
        <f>S674</f>
        <v/>
      </c>
      <c r="J674" t="str" cm="1">
        <f t="array" ref="J674:L674">_xlfn.TEXTSPLIT(B674,{"++","/"})</f>
        <v>2025</v>
      </c>
      <c r="K674" t="str">
        <v>5</v>
      </c>
      <c r="L674" t="str">
        <v>29</v>
      </c>
      <c r="M674" s="7">
        <f>DATE(J674,K674,L674)</f>
        <v>45806</v>
      </c>
      <c r="N674">
        <f>IF(M674=9999,"???",M674)</f>
        <v>45806</v>
      </c>
      <c r="P674" t="str">
        <f>SUBSTITUTE(SUBSTITUTE(SUBSTITUTE(D674,"©"," "), "☐", " "), "§", " ")</f>
        <v xml:space="preserve">   Donut</v>
      </c>
      <c r="Q674" t="str">
        <f>PROPER(TRIM(CLEAN(P674)))</f>
        <v>Donut</v>
      </c>
      <c r="S674" t="str">
        <f>SUBSTITUTE(E674,"ounce","oz")</f>
        <v/>
      </c>
    </row>
    <row r="675" spans="1:19" x14ac:dyDescent="0.35">
      <c r="A675">
        <v>428905</v>
      </c>
      <c r="B675" s="3" t="s">
        <v>294</v>
      </c>
      <c r="C675" s="4">
        <v>0.63174768518518509</v>
      </c>
      <c r="D675" t="s">
        <v>316</v>
      </c>
      <c r="E675" t="s">
        <v>15</v>
      </c>
      <c r="F675" s="5">
        <f>N675</f>
        <v>45806</v>
      </c>
      <c r="G675" s="6" t="str">
        <f>Q675</f>
        <v>Cappuccino</v>
      </c>
      <c r="H675" s="6" t="str">
        <f>S675</f>
        <v>12 oz</v>
      </c>
      <c r="J675" t="str" cm="1">
        <f t="array" ref="J675:L675">_xlfn.TEXTSPLIT(B675,{"++","/"})</f>
        <v>2025</v>
      </c>
      <c r="K675" t="str">
        <v>5</v>
      </c>
      <c r="L675" t="str">
        <v>29</v>
      </c>
      <c r="M675" s="7">
        <f>DATE(J675,K675,L675)</f>
        <v>45806</v>
      </c>
      <c r="N675">
        <f>IF(M675=9999,"???",M675)</f>
        <v>45806</v>
      </c>
      <c r="P675" t="str">
        <f>SUBSTITUTE(SUBSTITUTE(SUBSTITUTE(D675,"©"," "), "☐", " "), "§", " ")</f>
        <v xml:space="preserve">  Cappuccino</v>
      </c>
      <c r="Q675" t="str">
        <f>PROPER(TRIM(CLEAN(P675)))</f>
        <v>Cappuccino</v>
      </c>
      <c r="S675" t="str">
        <f>SUBSTITUTE(E675,"ounce","oz")</f>
        <v>12 oz</v>
      </c>
    </row>
    <row r="676" spans="1:19" x14ac:dyDescent="0.35">
      <c r="A676">
        <v>428907</v>
      </c>
      <c r="B676" s="3" t="s">
        <v>294</v>
      </c>
      <c r="C676" s="4">
        <v>0.63505787037037043</v>
      </c>
      <c r="D676" t="s">
        <v>40</v>
      </c>
      <c r="E676" t="s">
        <v>141</v>
      </c>
      <c r="F676" s="5">
        <f>N676</f>
        <v>45806</v>
      </c>
      <c r="G676" s="6" t="str">
        <f>Q676</f>
        <v>Espresso</v>
      </c>
      <c r="H676" s="6" t="str">
        <f>S676</f>
        <v>Espresso (1 oz)</v>
      </c>
      <c r="J676" t="str" cm="1">
        <f t="array" ref="J676:L676">_xlfn.TEXTSPLIT(B676,{"++","/"})</f>
        <v>2025</v>
      </c>
      <c r="K676" t="str">
        <v>5</v>
      </c>
      <c r="L676" t="str">
        <v>29</v>
      </c>
      <c r="M676" s="7">
        <f>DATE(J676,K676,L676)</f>
        <v>45806</v>
      </c>
      <c r="N676">
        <f>IF(M676=9999,"???",M676)</f>
        <v>45806</v>
      </c>
      <c r="P676" t="str">
        <f>SUBSTITUTE(SUBSTITUTE(SUBSTITUTE(D676,"©"," "), "☐", " "), "§", " ")</f>
        <v>Espresso</v>
      </c>
      <c r="Q676" t="str">
        <f>PROPER(TRIM(CLEAN(P676)))</f>
        <v>Espresso</v>
      </c>
      <c r="S676" t="str">
        <f>SUBSTITUTE(E676,"ounce","oz")</f>
        <v>Espresso (1 oz)</v>
      </c>
    </row>
    <row r="677" spans="1:19" x14ac:dyDescent="0.35">
      <c r="A677">
        <v>428909</v>
      </c>
      <c r="B677" s="3" t="s">
        <v>294</v>
      </c>
      <c r="C677" s="4">
        <v>0.63788194444444435</v>
      </c>
      <c r="D677" t="s">
        <v>296</v>
      </c>
      <c r="E677" t="s">
        <v>15</v>
      </c>
      <c r="F677" s="5">
        <f>N677</f>
        <v>45806</v>
      </c>
      <c r="G677" s="6" t="str">
        <f>Q677</f>
        <v>French Press</v>
      </c>
      <c r="H677" s="6" t="str">
        <f>S677</f>
        <v>12 oz</v>
      </c>
      <c r="J677" t="str" cm="1">
        <f t="array" ref="J677:L677">_xlfn.TEXTSPLIT(B677,{"++","/"})</f>
        <v>2025</v>
      </c>
      <c r="K677" t="str">
        <v>5</v>
      </c>
      <c r="L677" t="str">
        <v>29</v>
      </c>
      <c r="M677" s="7">
        <f>DATE(J677,K677,L677)</f>
        <v>45806</v>
      </c>
      <c r="N677">
        <f>IF(M677=9999,"???",M677)</f>
        <v>45806</v>
      </c>
      <c r="P677" t="str">
        <f>SUBSTITUTE(SUBSTITUTE(SUBSTITUTE(D677,"©"," "), "☐", " "), "§", " ")</f>
        <v xml:space="preserve">French press </v>
      </c>
      <c r="Q677" t="str">
        <f>PROPER(TRIM(CLEAN(P677)))</f>
        <v>French Press</v>
      </c>
      <c r="S677" t="str">
        <f>SUBSTITUTE(E677,"ounce","oz")</f>
        <v>12 oz</v>
      </c>
    </row>
    <row r="678" spans="1:19" x14ac:dyDescent="0.35">
      <c r="A678">
        <v>428911</v>
      </c>
      <c r="B678" s="3" t="s">
        <v>294</v>
      </c>
      <c r="C678" s="4">
        <v>0.63938657407407407</v>
      </c>
      <c r="D678" t="s">
        <v>190</v>
      </c>
      <c r="E678" t="s">
        <v>13</v>
      </c>
      <c r="F678" s="5">
        <f>N678</f>
        <v>45806</v>
      </c>
      <c r="G678" s="6" t="str">
        <f>Q678</f>
        <v>Pizza Pocket</v>
      </c>
      <c r="H678" s="6" t="str">
        <f>S678</f>
        <v/>
      </c>
      <c r="J678" t="str" cm="1">
        <f t="array" ref="J678:L678">_xlfn.TEXTSPLIT(B678,{"++","/"})</f>
        <v>2025</v>
      </c>
      <c r="K678" t="str">
        <v>5</v>
      </c>
      <c r="L678" t="str">
        <v>29</v>
      </c>
      <c r="M678" s="7">
        <f>DATE(J678,K678,L678)</f>
        <v>45806</v>
      </c>
      <c r="N678">
        <f>IF(M678=9999,"???",M678)</f>
        <v>45806</v>
      </c>
      <c r="P678" t="str">
        <f>SUBSTITUTE(SUBSTITUTE(SUBSTITUTE(D678,"©"," "), "☐", " "), "§", " ")</f>
        <v>Pizza pocket</v>
      </c>
      <c r="Q678" t="str">
        <f>PROPER(TRIM(CLEAN(P678)))</f>
        <v>Pizza Pocket</v>
      </c>
      <c r="S678" t="str">
        <f>SUBSTITUTE(E678,"ounce","oz")</f>
        <v/>
      </c>
    </row>
    <row r="679" spans="1:19" x14ac:dyDescent="0.35">
      <c r="A679">
        <v>428913</v>
      </c>
      <c r="B679" s="3" t="s">
        <v>294</v>
      </c>
      <c r="C679" s="4">
        <v>0.64199074074074081</v>
      </c>
      <c r="D679" t="s">
        <v>21</v>
      </c>
      <c r="E679" t="s">
        <v>15</v>
      </c>
      <c r="F679" s="5">
        <f>N679</f>
        <v>45806</v>
      </c>
      <c r="G679" s="6" t="str">
        <f>Q679</f>
        <v>Pourover</v>
      </c>
      <c r="H679" s="6" t="str">
        <f>S679</f>
        <v>12 oz</v>
      </c>
      <c r="J679" t="str" cm="1">
        <f t="array" ref="J679:L679">_xlfn.TEXTSPLIT(B679,{"++","/"})</f>
        <v>2025</v>
      </c>
      <c r="K679" t="str">
        <v>5</v>
      </c>
      <c r="L679" t="str">
        <v>29</v>
      </c>
      <c r="M679" s="7">
        <f>DATE(J679,K679,L679)</f>
        <v>45806</v>
      </c>
      <c r="N679">
        <f>IF(M679=9999,"???",M679)</f>
        <v>45806</v>
      </c>
      <c r="P679" t="str">
        <f>SUBSTITUTE(SUBSTITUTE(SUBSTITUTE(D679,"©"," "), "☐", " "), "§", " ")</f>
        <v>Pourover</v>
      </c>
      <c r="Q679" t="str">
        <f>PROPER(TRIM(CLEAN(P679)))</f>
        <v>Pourover</v>
      </c>
      <c r="S679" t="str">
        <f>SUBSTITUTE(E679,"ounce","oz")</f>
        <v>12 oz</v>
      </c>
    </row>
    <row r="680" spans="1:19" x14ac:dyDescent="0.35">
      <c r="A680">
        <v>428914</v>
      </c>
      <c r="B680" s="3" t="s">
        <v>294</v>
      </c>
      <c r="C680" s="4">
        <v>0.64599537037037047</v>
      </c>
      <c r="D680" t="s">
        <v>157</v>
      </c>
      <c r="E680" t="s">
        <v>13</v>
      </c>
      <c r="F680" s="5">
        <f>N680</f>
        <v>45806</v>
      </c>
      <c r="G680" s="6" t="str">
        <f>Q680</f>
        <v>Syrup</v>
      </c>
      <c r="H680" s="6" t="str">
        <f>S680</f>
        <v/>
      </c>
      <c r="J680" t="str" cm="1">
        <f t="array" ref="J680:L680">_xlfn.TEXTSPLIT(B680,{"++","/"})</f>
        <v>2025</v>
      </c>
      <c r="K680" t="str">
        <v>5</v>
      </c>
      <c r="L680" t="str">
        <v>29</v>
      </c>
      <c r="M680" s="7">
        <f>DATE(J680,K680,L680)</f>
        <v>45806</v>
      </c>
      <c r="N680">
        <f>IF(M680=9999,"???",M680)</f>
        <v>45806</v>
      </c>
      <c r="P680" t="str">
        <f>SUBSTITUTE(SUBSTITUTE(SUBSTITUTE(D680,"©"," "), "☐", " "), "§", " ")</f>
        <v xml:space="preserve"> Syrup</v>
      </c>
      <c r="Q680" t="str">
        <f>PROPER(TRIM(CLEAN(P680)))</f>
        <v>Syrup</v>
      </c>
      <c r="S680" t="str">
        <f>SUBSTITUTE(E680,"ounce","oz")</f>
        <v/>
      </c>
    </row>
    <row r="681" spans="1:19" x14ac:dyDescent="0.35">
      <c r="A681">
        <v>428915</v>
      </c>
      <c r="B681" s="3" t="s">
        <v>294</v>
      </c>
      <c r="C681" s="4">
        <v>0.65201388888888889</v>
      </c>
      <c r="D681" t="s">
        <v>317</v>
      </c>
      <c r="E681" t="s">
        <v>76</v>
      </c>
      <c r="F681" s="5">
        <f>N681</f>
        <v>45806</v>
      </c>
      <c r="G681" s="6" t="str">
        <f>Q681</f>
        <v>Moroccan Tea</v>
      </c>
      <c r="H681" s="6" t="str">
        <f>S681</f>
        <v>10 oz</v>
      </c>
      <c r="J681" t="str" cm="1">
        <f t="array" ref="J681:L681">_xlfn.TEXTSPLIT(B681,{"++","/"})</f>
        <v>2025</v>
      </c>
      <c r="K681" t="str">
        <v>5</v>
      </c>
      <c r="L681" t="str">
        <v>29</v>
      </c>
      <c r="M681" s="7">
        <f>DATE(J681,K681,L681)</f>
        <v>45806</v>
      </c>
      <c r="N681">
        <f>IF(M681=9999,"???",M681)</f>
        <v>45806</v>
      </c>
      <c r="P681" t="str">
        <f>SUBSTITUTE(SUBSTITUTE(SUBSTITUTE(D681,"©"," "), "☐", " "), "§", " ")</f>
        <v xml:space="preserve"> Moroccan tea</v>
      </c>
      <c r="Q681" t="str">
        <f>PROPER(TRIM(CLEAN(P681)))</f>
        <v>Moroccan Tea</v>
      </c>
      <c r="S681" t="str">
        <f>SUBSTITUTE(E681,"ounce","oz")</f>
        <v>10 oz</v>
      </c>
    </row>
    <row r="682" spans="1:19" x14ac:dyDescent="0.35">
      <c r="A682">
        <v>428916</v>
      </c>
      <c r="B682" s="3" t="s">
        <v>294</v>
      </c>
      <c r="C682" s="4">
        <v>0.6528356481481481</v>
      </c>
      <c r="D682" t="s">
        <v>318</v>
      </c>
      <c r="E682" t="s">
        <v>15</v>
      </c>
      <c r="F682" s="5">
        <f>N682</f>
        <v>45806</v>
      </c>
      <c r="G682" s="6" t="str">
        <f>Q682</f>
        <v>Cappuccino</v>
      </c>
      <c r="H682" s="6" t="str">
        <f>S682</f>
        <v>12 oz</v>
      </c>
      <c r="J682" t="str" cm="1">
        <f t="array" ref="J682:L682">_xlfn.TEXTSPLIT(B682,{"++","/"})</f>
        <v>2025</v>
      </c>
      <c r="K682" t="str">
        <v>5</v>
      </c>
      <c r="L682" t="str">
        <v>29</v>
      </c>
      <c r="M682" s="7">
        <f>DATE(J682,K682,L682)</f>
        <v>45806</v>
      </c>
      <c r="N682">
        <f>IF(M682=9999,"???",M682)</f>
        <v>45806</v>
      </c>
      <c r="P682" t="str">
        <f>SUBSTITUTE(SUBSTITUTE(SUBSTITUTE(D682,"©"," "), "☐", " "), "§", " ")</f>
        <v xml:space="preserve">  Cappuccino </v>
      </c>
      <c r="Q682" t="str">
        <f>PROPER(TRIM(CLEAN(P682)))</f>
        <v>Cappuccino</v>
      </c>
      <c r="S682" t="str">
        <f>SUBSTITUTE(E682,"ounce","oz")</f>
        <v>12 oz</v>
      </c>
    </row>
    <row r="683" spans="1:19" x14ac:dyDescent="0.35">
      <c r="A683">
        <v>428918</v>
      </c>
      <c r="B683" s="3" t="s">
        <v>294</v>
      </c>
      <c r="C683" s="4">
        <v>0.65781249999999991</v>
      </c>
      <c r="D683" t="s">
        <v>135</v>
      </c>
      <c r="E683" t="s">
        <v>15</v>
      </c>
      <c r="F683" s="5">
        <f>N683</f>
        <v>45806</v>
      </c>
      <c r="G683" s="6" t="str">
        <f>Q683</f>
        <v>Single-Origin</v>
      </c>
      <c r="H683" s="6" t="str">
        <f>S683</f>
        <v>12 oz</v>
      </c>
      <c r="J683" t="str" cm="1">
        <f t="array" ref="J683:L683">_xlfn.TEXTSPLIT(B683,{"++","/"})</f>
        <v>2025</v>
      </c>
      <c r="K683" t="str">
        <v>5</v>
      </c>
      <c r="L683" t="str">
        <v>29</v>
      </c>
      <c r="M683" s="7">
        <f>DATE(J683,K683,L683)</f>
        <v>45806</v>
      </c>
      <c r="N683">
        <f>IF(M683=9999,"???",M683)</f>
        <v>45806</v>
      </c>
      <c r="P683" t="str">
        <f>SUBSTITUTE(SUBSTITUTE(SUBSTITUTE(D683,"©"," "), "☐", " "), "§", " ")</f>
        <v xml:space="preserve"> Single-origin</v>
      </c>
      <c r="Q683" t="str">
        <f>PROPER(TRIM(CLEAN(P683)))</f>
        <v>Single-Origin</v>
      </c>
      <c r="S683" t="str">
        <f>SUBSTITUTE(E683,"ounce","oz")</f>
        <v>12 oz</v>
      </c>
    </row>
    <row r="684" spans="1:19" x14ac:dyDescent="0.35">
      <c r="A684">
        <v>428919</v>
      </c>
      <c r="B684" s="3" t="s">
        <v>294</v>
      </c>
      <c r="C684" s="4">
        <v>0.66464120370370372</v>
      </c>
      <c r="D684" t="s">
        <v>122</v>
      </c>
      <c r="E684" t="s">
        <v>15</v>
      </c>
      <c r="F684" s="5">
        <f>N684</f>
        <v>45806</v>
      </c>
      <c r="G684" s="6" t="str">
        <f>Q684</f>
        <v>French Press</v>
      </c>
      <c r="H684" s="6" t="str">
        <f>S684</f>
        <v>12 oz</v>
      </c>
      <c r="J684" t="str" cm="1">
        <f t="array" ref="J684:L684">_xlfn.TEXTSPLIT(B684,{"++","/"})</f>
        <v>2025</v>
      </c>
      <c r="K684" t="str">
        <v>5</v>
      </c>
      <c r="L684" t="str">
        <v>29</v>
      </c>
      <c r="M684" s="7">
        <f>DATE(J684,K684,L684)</f>
        <v>45806</v>
      </c>
      <c r="N684">
        <f>IF(M684=9999,"???",M684)</f>
        <v>45806</v>
      </c>
      <c r="P684" t="str">
        <f>SUBSTITUTE(SUBSTITUTE(SUBSTITUTE(D684,"©"," "), "☐", " "), "§", " ")</f>
        <v xml:space="preserve">   French press</v>
      </c>
      <c r="Q684" t="str">
        <f>PROPER(TRIM(CLEAN(P684)))</f>
        <v>French Press</v>
      </c>
      <c r="S684" t="str">
        <f>SUBSTITUTE(E684,"ounce","oz")</f>
        <v>12 oz</v>
      </c>
    </row>
    <row r="685" spans="1:19" x14ac:dyDescent="0.35">
      <c r="A685">
        <v>428921</v>
      </c>
      <c r="B685" s="3" t="s">
        <v>294</v>
      </c>
      <c r="C685" s="4">
        <v>0.67525462962962957</v>
      </c>
      <c r="D685" t="s">
        <v>63</v>
      </c>
      <c r="E685" t="s">
        <v>13</v>
      </c>
      <c r="F685" s="5">
        <f>N685</f>
        <v>45806</v>
      </c>
      <c r="G685" s="6" t="str">
        <f>Q685</f>
        <v>Cookie</v>
      </c>
      <c r="H685" s="6" t="str">
        <f>S685</f>
        <v/>
      </c>
      <c r="J685" t="str" cm="1">
        <f t="array" ref="J685:L685">_xlfn.TEXTSPLIT(B685,{"++","/"})</f>
        <v>2025</v>
      </c>
      <c r="K685" t="str">
        <v>5</v>
      </c>
      <c r="L685" t="str">
        <v>29</v>
      </c>
      <c r="M685" s="7">
        <f>DATE(J685,K685,L685)</f>
        <v>45806</v>
      </c>
      <c r="N685">
        <f>IF(M685=9999,"???",M685)</f>
        <v>45806</v>
      </c>
      <c r="P685" t="str">
        <f>SUBSTITUTE(SUBSTITUTE(SUBSTITUTE(D685,"©"," "), "☐", " "), "§", " ")</f>
        <v>Cookie</v>
      </c>
      <c r="Q685" t="str">
        <f>PROPER(TRIM(CLEAN(P685)))</f>
        <v>Cookie</v>
      </c>
      <c r="S685" t="str">
        <f>SUBSTITUTE(E685,"ounce","oz")</f>
        <v/>
      </c>
    </row>
    <row r="686" spans="1:19" x14ac:dyDescent="0.35">
      <c r="A686">
        <v>428921</v>
      </c>
      <c r="B686" s="3" t="s">
        <v>294</v>
      </c>
      <c r="C686" s="4">
        <v>0.67525462962962957</v>
      </c>
      <c r="D686" t="s">
        <v>319</v>
      </c>
      <c r="E686" t="s">
        <v>13</v>
      </c>
      <c r="F686" s="5">
        <f>N686</f>
        <v>45806</v>
      </c>
      <c r="G686" s="6" t="str">
        <f>Q686</f>
        <v>Syrup</v>
      </c>
      <c r="H686" s="6" t="str">
        <f>S686</f>
        <v/>
      </c>
      <c r="J686" t="str" cm="1">
        <f t="array" ref="J686:L686">_xlfn.TEXTSPLIT(B686,{"++","/"})</f>
        <v>2025</v>
      </c>
      <c r="K686" t="str">
        <v>5</v>
      </c>
      <c r="L686" t="str">
        <v>29</v>
      </c>
      <c r="M686" s="7">
        <f>DATE(J686,K686,L686)</f>
        <v>45806</v>
      </c>
      <c r="N686">
        <f>IF(M686=9999,"???",M686)</f>
        <v>45806</v>
      </c>
      <c r="P686" t="str">
        <f>SUBSTITUTE(SUBSTITUTE(SUBSTITUTE(D686,"©"," "), "☐", " "), "§", " ")</f>
        <v xml:space="preserve">Syrup </v>
      </c>
      <c r="Q686" t="str">
        <f>PROPER(TRIM(CLEAN(P686)))</f>
        <v>Syrup</v>
      </c>
      <c r="S686" t="str">
        <f>SUBSTITUTE(E686,"ounce","oz")</f>
        <v/>
      </c>
    </row>
    <row r="687" spans="1:19" x14ac:dyDescent="0.35">
      <c r="A687">
        <v>428923</v>
      </c>
      <c r="B687" s="3" t="s">
        <v>294</v>
      </c>
      <c r="C687" s="4">
        <v>0.6865972222222223</v>
      </c>
      <c r="D687" t="s">
        <v>65</v>
      </c>
      <c r="E687" t="s">
        <v>15</v>
      </c>
      <c r="F687" s="5">
        <f>N687</f>
        <v>45806</v>
      </c>
      <c r="G687" s="6" t="str">
        <f>Q687</f>
        <v>Cappuccino</v>
      </c>
      <c r="H687" s="6" t="str">
        <f>S687</f>
        <v>12 oz</v>
      </c>
      <c r="J687" t="str" cm="1">
        <f t="array" ref="J687:L687">_xlfn.TEXTSPLIT(B687,{"++","/"})</f>
        <v>2025</v>
      </c>
      <c r="K687" t="str">
        <v>5</v>
      </c>
      <c r="L687" t="str">
        <v>29</v>
      </c>
      <c r="M687" s="7">
        <f>DATE(J687,K687,L687)</f>
        <v>45806</v>
      </c>
      <c r="N687">
        <f>IF(M687=9999,"???",M687)</f>
        <v>45806</v>
      </c>
      <c r="P687" t="str">
        <f>SUBSTITUTE(SUBSTITUTE(SUBSTITUTE(D687,"©"," "), "☐", " "), "§", " ")</f>
        <v>Cappuccino</v>
      </c>
      <c r="Q687" t="str">
        <f>PROPER(TRIM(CLEAN(P687)))</f>
        <v>Cappuccino</v>
      </c>
      <c r="S687" t="str">
        <f>SUBSTITUTE(E687,"ounce","oz")</f>
        <v>12 oz</v>
      </c>
    </row>
    <row r="688" spans="1:19" x14ac:dyDescent="0.35">
      <c r="A688">
        <v>428924</v>
      </c>
      <c r="B688" s="3" t="s">
        <v>294</v>
      </c>
      <c r="C688" s="4">
        <v>0.68748842592592596</v>
      </c>
      <c r="D688" t="s">
        <v>197</v>
      </c>
      <c r="E688" t="s">
        <v>24</v>
      </c>
      <c r="F688" s="5">
        <f>N688</f>
        <v>45806</v>
      </c>
      <c r="G688" s="6" t="str">
        <f>Q688</f>
        <v>Turkish Coffee</v>
      </c>
      <c r="H688" s="6" t="str">
        <f>S688</f>
        <v>3 oz</v>
      </c>
      <c r="J688" t="str" cm="1">
        <f t="array" ref="J688:L688">_xlfn.TEXTSPLIT(B688,{"++","/"})</f>
        <v>2025</v>
      </c>
      <c r="K688" t="str">
        <v>5</v>
      </c>
      <c r="L688" t="str">
        <v>29</v>
      </c>
      <c r="M688" s="7">
        <f>DATE(J688,K688,L688)</f>
        <v>45806</v>
      </c>
      <c r="N688">
        <f>IF(M688=9999,"???",M688)</f>
        <v>45806</v>
      </c>
      <c r="P688" t="str">
        <f>SUBSTITUTE(SUBSTITUTE(SUBSTITUTE(D688,"©"," "), "☐", " "), "§", " ")</f>
        <v xml:space="preserve">   Turkish coffee</v>
      </c>
      <c r="Q688" t="str">
        <f>PROPER(TRIM(CLEAN(P688)))</f>
        <v>Turkish Coffee</v>
      </c>
      <c r="S688" t="str">
        <f>SUBSTITUTE(E688,"ounce","oz")</f>
        <v>3 oz</v>
      </c>
    </row>
    <row r="689" spans="1:19" x14ac:dyDescent="0.35">
      <c r="A689">
        <v>428926</v>
      </c>
      <c r="B689" s="3" t="s">
        <v>294</v>
      </c>
      <c r="C689" s="4">
        <v>0.69383101851851858</v>
      </c>
      <c r="D689" t="s">
        <v>320</v>
      </c>
      <c r="E689" t="s">
        <v>15</v>
      </c>
      <c r="F689" s="5">
        <f>N689</f>
        <v>45806</v>
      </c>
      <c r="G689" s="6" t="str">
        <f>Q689</f>
        <v>Café Latté</v>
      </c>
      <c r="H689" s="6" t="str">
        <f>S689</f>
        <v>12 oz</v>
      </c>
      <c r="J689" t="str" cm="1">
        <f t="array" ref="J689:L689">_xlfn.TEXTSPLIT(B689,{"++","/"})</f>
        <v>2025</v>
      </c>
      <c r="K689" t="str">
        <v>5</v>
      </c>
      <c r="L689" t="str">
        <v>29</v>
      </c>
      <c r="M689" s="7">
        <f>DATE(J689,K689,L689)</f>
        <v>45806</v>
      </c>
      <c r="N689">
        <f>IF(M689=9999,"???",M689)</f>
        <v>45806</v>
      </c>
      <c r="P689" t="str">
        <f>SUBSTITUTE(SUBSTITUTE(SUBSTITUTE(D689,"©"," "), "☐", " "), "§", " ")</f>
        <v xml:space="preserve"> Café latté</v>
      </c>
      <c r="Q689" t="str">
        <f>PROPER(TRIM(CLEAN(P689)))</f>
        <v>Café Latté</v>
      </c>
      <c r="S689" t="str">
        <f>SUBSTITUTE(E689,"ounce","oz")</f>
        <v>12 oz</v>
      </c>
    </row>
    <row r="690" spans="1:19" x14ac:dyDescent="0.35">
      <c r="A690">
        <v>428927</v>
      </c>
      <c r="B690" s="3" t="s">
        <v>294</v>
      </c>
      <c r="C690" s="4">
        <v>0.6964583333333334</v>
      </c>
      <c r="D690" t="s">
        <v>74</v>
      </c>
      <c r="E690" t="s">
        <v>15</v>
      </c>
      <c r="F690" s="5">
        <f>N690</f>
        <v>45806</v>
      </c>
      <c r="G690" s="6" t="str">
        <f>Q690</f>
        <v>Single-Origin</v>
      </c>
      <c r="H690" s="6" t="str">
        <f>S690</f>
        <v>12 oz</v>
      </c>
      <c r="J690" t="str" cm="1">
        <f t="array" ref="J690:L690">_xlfn.TEXTSPLIT(B690,{"++","/"})</f>
        <v>2025</v>
      </c>
      <c r="K690" t="str">
        <v>5</v>
      </c>
      <c r="L690" t="str">
        <v>29</v>
      </c>
      <c r="M690" s="7">
        <f>DATE(J690,K690,L690)</f>
        <v>45806</v>
      </c>
      <c r="N690">
        <f>IF(M690=9999,"???",M690)</f>
        <v>45806</v>
      </c>
      <c r="P690" t="str">
        <f>SUBSTITUTE(SUBSTITUTE(SUBSTITUTE(D690,"©"," "), "☐", " "), "§", " ")</f>
        <v>Single-origin</v>
      </c>
      <c r="Q690" t="str">
        <f>PROPER(TRIM(CLEAN(P690)))</f>
        <v>Single-Origin</v>
      </c>
      <c r="S690" t="str">
        <f>SUBSTITUTE(E690,"ounce","oz")</f>
        <v>12 oz</v>
      </c>
    </row>
    <row r="691" spans="1:19" x14ac:dyDescent="0.35">
      <c r="A691">
        <v>428927</v>
      </c>
      <c r="B691" s="3" t="s">
        <v>294</v>
      </c>
      <c r="C691" s="4">
        <v>0.6964583333333334</v>
      </c>
      <c r="D691" t="s">
        <v>18</v>
      </c>
      <c r="E691" t="s">
        <v>15</v>
      </c>
      <c r="F691" s="5">
        <f>N691</f>
        <v>45806</v>
      </c>
      <c r="G691" s="6" t="str">
        <f>Q691</f>
        <v>French Press</v>
      </c>
      <c r="H691" s="6" t="str">
        <f>S691</f>
        <v>12 oz</v>
      </c>
      <c r="J691" t="str" cm="1">
        <f t="array" ref="J691:L691">_xlfn.TEXTSPLIT(B691,{"++","/"})</f>
        <v>2025</v>
      </c>
      <c r="K691" t="str">
        <v>5</v>
      </c>
      <c r="L691" t="str">
        <v>29</v>
      </c>
      <c r="M691" s="7">
        <f>DATE(J691,K691,L691)</f>
        <v>45806</v>
      </c>
      <c r="N691">
        <f>IF(M691=9999,"???",M691)</f>
        <v>45806</v>
      </c>
      <c r="P691" t="str">
        <f>SUBSTITUTE(SUBSTITUTE(SUBSTITUTE(D691,"©"," "), "☐", " "), "§", " ")</f>
        <v>French press</v>
      </c>
      <c r="Q691" t="str">
        <f>PROPER(TRIM(CLEAN(P691)))</f>
        <v>French Press</v>
      </c>
      <c r="S691" t="str">
        <f>SUBSTITUTE(E691,"ounce","oz")</f>
        <v>12 oz</v>
      </c>
    </row>
    <row r="692" spans="1:19" x14ac:dyDescent="0.35">
      <c r="A692">
        <v>428928</v>
      </c>
      <c r="B692" s="3" t="s">
        <v>294</v>
      </c>
      <c r="C692" s="4">
        <v>0.69958333333333322</v>
      </c>
      <c r="D692" t="s">
        <v>295</v>
      </c>
      <c r="E692" t="s">
        <v>13</v>
      </c>
      <c r="F692" s="5">
        <f>N692</f>
        <v>45806</v>
      </c>
      <c r="G692" s="6" t="str">
        <f>Q692</f>
        <v>Syrup</v>
      </c>
      <c r="H692" s="6" t="str">
        <f>S692</f>
        <v/>
      </c>
      <c r="J692" t="str" cm="1">
        <f t="array" ref="J692:L692">_xlfn.TEXTSPLIT(B692,{"++","/"})</f>
        <v>2025</v>
      </c>
      <c r="K692" t="str">
        <v>5</v>
      </c>
      <c r="L692" t="str">
        <v>29</v>
      </c>
      <c r="M692" s="7">
        <f>DATE(J692,K692,L692)</f>
        <v>45806</v>
      </c>
      <c r="N692">
        <f>IF(M692=9999,"???",M692)</f>
        <v>45806</v>
      </c>
      <c r="P692" t="str">
        <f>SUBSTITUTE(SUBSTITUTE(SUBSTITUTE(D692,"©"," "), "☐", " "), "§", " ")</f>
        <v xml:space="preserve"> Syrup</v>
      </c>
      <c r="Q692" t="str">
        <f>PROPER(TRIM(CLEAN(P692)))</f>
        <v>Syrup</v>
      </c>
      <c r="S692" t="str">
        <f>SUBSTITUTE(E692,"ounce","oz")</f>
        <v/>
      </c>
    </row>
    <row r="693" spans="1:19" x14ac:dyDescent="0.35">
      <c r="A693">
        <v>428929</v>
      </c>
      <c r="B693" s="3" t="s">
        <v>294</v>
      </c>
      <c r="C693" s="4">
        <v>0.70118055555555547</v>
      </c>
      <c r="D693" t="s">
        <v>232</v>
      </c>
      <c r="E693" t="s">
        <v>13</v>
      </c>
      <c r="F693" s="5">
        <f>N693</f>
        <v>45806</v>
      </c>
      <c r="G693" s="6" t="str">
        <f>Q693</f>
        <v>Drip Coffee Refill</v>
      </c>
      <c r="H693" s="6" t="str">
        <f>S693</f>
        <v/>
      </c>
      <c r="J693" t="str" cm="1">
        <f t="array" ref="J693:L693">_xlfn.TEXTSPLIT(B693,{"++","/"})</f>
        <v>2025</v>
      </c>
      <c r="K693" t="str">
        <v>5</v>
      </c>
      <c r="L693" t="str">
        <v>29</v>
      </c>
      <c r="M693" s="7">
        <f>DATE(J693,K693,L693)</f>
        <v>45806</v>
      </c>
      <c r="N693">
        <f>IF(M693=9999,"???",M693)</f>
        <v>45806</v>
      </c>
      <c r="P693" t="str">
        <f>SUBSTITUTE(SUBSTITUTE(SUBSTITUTE(D693,"©"," "), "☐", " "), "§", " ")</f>
        <v>Drip coffee refill</v>
      </c>
      <c r="Q693" t="str">
        <f>PROPER(TRIM(CLEAN(P693)))</f>
        <v>Drip Coffee Refill</v>
      </c>
      <c r="S693" t="str">
        <f>SUBSTITUTE(E693,"ounce","oz")</f>
        <v/>
      </c>
    </row>
    <row r="694" spans="1:19" x14ac:dyDescent="0.35">
      <c r="A694">
        <v>428931</v>
      </c>
      <c r="B694" s="3" t="s">
        <v>294</v>
      </c>
      <c r="C694" s="4">
        <v>0.73853009259259261</v>
      </c>
      <c r="D694" t="s">
        <v>142</v>
      </c>
      <c r="E694" t="s">
        <v>15</v>
      </c>
      <c r="F694" s="5">
        <f>N694</f>
        <v>45806</v>
      </c>
      <c r="G694" s="6" t="str">
        <f>Q694</f>
        <v>Frappé</v>
      </c>
      <c r="H694" s="6" t="str">
        <f>S694</f>
        <v>12 oz</v>
      </c>
      <c r="J694" t="str" cm="1">
        <f t="array" ref="J694:L694">_xlfn.TEXTSPLIT(B694,{"++","/"})</f>
        <v>2025</v>
      </c>
      <c r="K694" t="str">
        <v>5</v>
      </c>
      <c r="L694" t="str">
        <v>29</v>
      </c>
      <c r="M694" s="7">
        <f>DATE(J694,K694,L694)</f>
        <v>45806</v>
      </c>
      <c r="N694">
        <f>IF(M694=9999,"???",M694)</f>
        <v>45806</v>
      </c>
      <c r="P694" t="str">
        <f>SUBSTITUTE(SUBSTITUTE(SUBSTITUTE(D694,"©"," "), "☐", " "), "§", " ")</f>
        <v xml:space="preserve"> Frappé</v>
      </c>
      <c r="Q694" t="str">
        <f>PROPER(TRIM(CLEAN(P694)))</f>
        <v>Frappé</v>
      </c>
      <c r="S694" t="str">
        <f>SUBSTITUTE(E694,"ounce","oz")</f>
        <v>12 oz</v>
      </c>
    </row>
    <row r="695" spans="1:19" x14ac:dyDescent="0.35">
      <c r="A695">
        <v>428933</v>
      </c>
      <c r="B695" s="3" t="s">
        <v>294</v>
      </c>
      <c r="C695" s="4">
        <v>0.75221064814814809</v>
      </c>
      <c r="D695" t="s">
        <v>21</v>
      </c>
      <c r="E695" t="s">
        <v>15</v>
      </c>
      <c r="F695" s="5">
        <f>N695</f>
        <v>45806</v>
      </c>
      <c r="G695" s="6" t="str">
        <f>Q695</f>
        <v>Pourover</v>
      </c>
      <c r="H695" s="6" t="str">
        <f>S695</f>
        <v>12 oz</v>
      </c>
      <c r="J695" t="str" cm="1">
        <f t="array" ref="J695:L695">_xlfn.TEXTSPLIT(B695,{"++","/"})</f>
        <v>2025</v>
      </c>
      <c r="K695" t="str">
        <v>5</v>
      </c>
      <c r="L695" t="str">
        <v>29</v>
      </c>
      <c r="M695" s="7">
        <f>DATE(J695,K695,L695)</f>
        <v>45806</v>
      </c>
      <c r="N695">
        <f>IF(M695=9999,"???",M695)</f>
        <v>45806</v>
      </c>
      <c r="P695" t="str">
        <f>SUBSTITUTE(SUBSTITUTE(SUBSTITUTE(D695,"©"," "), "☐", " "), "§", " ")</f>
        <v>Pourover</v>
      </c>
      <c r="Q695" t="str">
        <f>PROPER(TRIM(CLEAN(P695)))</f>
        <v>Pourover</v>
      </c>
      <c r="S695" t="str">
        <f>SUBSTITUTE(E695,"ounce","oz")</f>
        <v>12 oz</v>
      </c>
    </row>
    <row r="696" spans="1:19" x14ac:dyDescent="0.35">
      <c r="A696">
        <v>428934</v>
      </c>
      <c r="B696" s="3" t="s">
        <v>294</v>
      </c>
      <c r="C696" s="4">
        <v>0.76670138888888895</v>
      </c>
      <c r="D696" t="s">
        <v>321</v>
      </c>
      <c r="E696" t="s">
        <v>15</v>
      </c>
      <c r="F696" s="5">
        <f>N696</f>
        <v>45806</v>
      </c>
      <c r="G696" s="6" t="str">
        <f>Q696</f>
        <v>Single-Origin</v>
      </c>
      <c r="H696" s="6" t="str">
        <f>S696</f>
        <v>12 oz</v>
      </c>
      <c r="J696" t="str" cm="1">
        <f t="array" ref="J696:L696">_xlfn.TEXTSPLIT(B696,{"++","/"})</f>
        <v>2025</v>
      </c>
      <c r="K696" t="str">
        <v>5</v>
      </c>
      <c r="L696" t="str">
        <v>29</v>
      </c>
      <c r="M696" s="7">
        <f>DATE(J696,K696,L696)</f>
        <v>45806</v>
      </c>
      <c r="N696">
        <f>IF(M696=9999,"???",M696)</f>
        <v>45806</v>
      </c>
      <c r="P696" t="str">
        <f>SUBSTITUTE(SUBSTITUTE(SUBSTITUTE(D696,"©"," "), "☐", " "), "§", " ")</f>
        <v xml:space="preserve">Single-origin </v>
      </c>
      <c r="Q696" t="str">
        <f>PROPER(TRIM(CLEAN(P696)))</f>
        <v>Single-Origin</v>
      </c>
      <c r="S696" t="str">
        <f>SUBSTITUTE(E696,"ounce","oz")</f>
        <v>12 oz</v>
      </c>
    </row>
    <row r="697" spans="1:19" x14ac:dyDescent="0.35">
      <c r="A697">
        <v>428935</v>
      </c>
      <c r="B697" s="3" t="s">
        <v>294</v>
      </c>
      <c r="C697" s="4">
        <v>0.76730324074074074</v>
      </c>
      <c r="D697" t="s">
        <v>153</v>
      </c>
      <c r="E697" t="s">
        <v>15</v>
      </c>
      <c r="F697" s="5">
        <f>N697</f>
        <v>45806</v>
      </c>
      <c r="G697" s="6" t="str">
        <f>Q697</f>
        <v>Aeropress</v>
      </c>
      <c r="H697" s="6" t="str">
        <f>S697</f>
        <v>12 oz</v>
      </c>
      <c r="J697" t="str" cm="1">
        <f t="array" ref="J697:L697">_xlfn.TEXTSPLIT(B697,{"++","/"})</f>
        <v>2025</v>
      </c>
      <c r="K697" t="str">
        <v>5</v>
      </c>
      <c r="L697" t="str">
        <v>29</v>
      </c>
      <c r="M697" s="7">
        <f>DATE(J697,K697,L697)</f>
        <v>45806</v>
      </c>
      <c r="N697">
        <f>IF(M697=9999,"???",M697)</f>
        <v>45806</v>
      </c>
      <c r="P697" t="str">
        <f>SUBSTITUTE(SUBSTITUTE(SUBSTITUTE(D697,"©"," "), "☐", " "), "§", " ")</f>
        <v>Aeropress</v>
      </c>
      <c r="Q697" t="str">
        <f>PROPER(TRIM(CLEAN(P697)))</f>
        <v>Aeropress</v>
      </c>
      <c r="S697" t="str">
        <f>SUBSTITUTE(E697,"ounce","oz")</f>
        <v>12 oz</v>
      </c>
    </row>
    <row r="698" spans="1:19" x14ac:dyDescent="0.35">
      <c r="A698">
        <v>428937</v>
      </c>
      <c r="B698" s="3" t="s">
        <v>294</v>
      </c>
      <c r="C698" s="4">
        <v>0.77059027777777778</v>
      </c>
      <c r="D698" t="s">
        <v>68</v>
      </c>
      <c r="E698" t="s">
        <v>15</v>
      </c>
      <c r="F698" s="5">
        <f>N698</f>
        <v>45806</v>
      </c>
      <c r="G698" s="6" t="str">
        <f>Q698</f>
        <v>Café Latté</v>
      </c>
      <c r="H698" s="6" t="str">
        <f>S698</f>
        <v>12 oz</v>
      </c>
      <c r="J698" t="str" cm="1">
        <f t="array" ref="J698:L698">_xlfn.TEXTSPLIT(B698,{"++","/"})</f>
        <v>2025</v>
      </c>
      <c r="K698" t="str">
        <v>5</v>
      </c>
      <c r="L698" t="str">
        <v>29</v>
      </c>
      <c r="M698" s="7">
        <f>DATE(J698,K698,L698)</f>
        <v>45806</v>
      </c>
      <c r="N698">
        <f>IF(M698=9999,"???",M698)</f>
        <v>45806</v>
      </c>
      <c r="P698" t="str">
        <f>SUBSTITUTE(SUBSTITUTE(SUBSTITUTE(D698,"©"," "), "☐", " "), "§", " ")</f>
        <v>Café latté</v>
      </c>
      <c r="Q698" t="str">
        <f>PROPER(TRIM(CLEAN(P698)))</f>
        <v>Café Latté</v>
      </c>
      <c r="S698" t="str">
        <f>SUBSTITUTE(E698,"ounce","oz")</f>
        <v>12 oz</v>
      </c>
    </row>
    <row r="699" spans="1:19" x14ac:dyDescent="0.35">
      <c r="A699">
        <v>428939</v>
      </c>
      <c r="B699" s="3" t="s">
        <v>294</v>
      </c>
      <c r="C699" s="4">
        <v>0.83817129629629639</v>
      </c>
      <c r="D699" t="s">
        <v>182</v>
      </c>
      <c r="E699" t="s">
        <v>13</v>
      </c>
      <c r="F699" s="5">
        <f>N699</f>
        <v>45806</v>
      </c>
      <c r="G699" s="6" t="str">
        <f>Q699</f>
        <v>Cookie</v>
      </c>
      <c r="H699" s="6" t="str">
        <f>S699</f>
        <v/>
      </c>
      <c r="J699" t="str" cm="1">
        <f t="array" ref="J699:L699">_xlfn.TEXTSPLIT(B699,{"++","/"})</f>
        <v>2025</v>
      </c>
      <c r="K699" t="str">
        <v>5</v>
      </c>
      <c r="L699" t="str">
        <v>29</v>
      </c>
      <c r="M699" s="7">
        <f>DATE(J699,K699,L699)</f>
        <v>45806</v>
      </c>
      <c r="N699">
        <f>IF(M699=9999,"???",M699)</f>
        <v>45806</v>
      </c>
      <c r="P699" t="str">
        <f>SUBSTITUTE(SUBSTITUTE(SUBSTITUTE(D699,"©"," "), "☐", " "), "§", " ")</f>
        <v xml:space="preserve">Cookie </v>
      </c>
      <c r="Q699" t="str">
        <f>PROPER(TRIM(CLEAN(P699)))</f>
        <v>Cookie</v>
      </c>
      <c r="S699" t="str">
        <f>SUBSTITUTE(E699,"ounce","oz")</f>
        <v/>
      </c>
    </row>
    <row r="700" spans="1:19" x14ac:dyDescent="0.35">
      <c r="A700">
        <v>428940</v>
      </c>
      <c r="B700" s="3" t="s">
        <v>294</v>
      </c>
      <c r="C700" s="4">
        <v>0.84165509259259252</v>
      </c>
      <c r="D700" t="s">
        <v>202</v>
      </c>
      <c r="E700" t="s">
        <v>15</v>
      </c>
      <c r="F700" s="5">
        <f>N700</f>
        <v>45806</v>
      </c>
      <c r="G700" s="6" t="str">
        <f>Q700</f>
        <v>Café Latté</v>
      </c>
      <c r="H700" s="6" t="str">
        <f>S700</f>
        <v>12 oz</v>
      </c>
      <c r="J700" t="str" cm="1">
        <f t="array" ref="J700:L700">_xlfn.TEXTSPLIT(B700,{"++","/"})</f>
        <v>2025</v>
      </c>
      <c r="K700" t="str">
        <v>5</v>
      </c>
      <c r="L700" t="str">
        <v>29</v>
      </c>
      <c r="M700" s="7">
        <f>DATE(J700,K700,L700)</f>
        <v>45806</v>
      </c>
      <c r="N700">
        <f>IF(M700=9999,"???",M700)</f>
        <v>45806</v>
      </c>
      <c r="P700" t="str">
        <f>SUBSTITUTE(SUBSTITUTE(SUBSTITUTE(D700,"©"," "), "☐", " "), "§", " ")</f>
        <v xml:space="preserve"> Café latté</v>
      </c>
      <c r="Q700" t="str">
        <f>PROPER(TRIM(CLEAN(P700)))</f>
        <v>Café Latté</v>
      </c>
      <c r="S700" t="str">
        <f>SUBSTITUTE(E700,"ounce","oz")</f>
        <v>12 oz</v>
      </c>
    </row>
    <row r="701" spans="1:19" x14ac:dyDescent="0.35">
      <c r="A701">
        <v>428941</v>
      </c>
      <c r="B701" s="3" t="s">
        <v>294</v>
      </c>
      <c r="C701" s="4">
        <v>0.85127314814814814</v>
      </c>
      <c r="D701" t="s">
        <v>157</v>
      </c>
      <c r="E701" t="s">
        <v>13</v>
      </c>
      <c r="F701" s="5">
        <f>N701</f>
        <v>45806</v>
      </c>
      <c r="G701" s="6" t="str">
        <f>Q701</f>
        <v>Syrup</v>
      </c>
      <c r="H701" s="6" t="str">
        <f>S701</f>
        <v/>
      </c>
      <c r="J701" t="str" cm="1">
        <f t="array" ref="J701:L701">_xlfn.TEXTSPLIT(B701,{"++","/"})</f>
        <v>2025</v>
      </c>
      <c r="K701" t="str">
        <v>5</v>
      </c>
      <c r="L701" t="str">
        <v>29</v>
      </c>
      <c r="M701" s="7">
        <f>DATE(J701,K701,L701)</f>
        <v>45806</v>
      </c>
      <c r="N701">
        <f>IF(M701=9999,"???",M701)</f>
        <v>45806</v>
      </c>
      <c r="P701" t="str">
        <f>SUBSTITUTE(SUBSTITUTE(SUBSTITUTE(D701,"©"," "), "☐", " "), "§", " ")</f>
        <v xml:space="preserve"> Syrup</v>
      </c>
      <c r="Q701" t="str">
        <f>PROPER(TRIM(CLEAN(P701)))</f>
        <v>Syrup</v>
      </c>
      <c r="S701" t="str">
        <f>SUBSTITUTE(E701,"ounce","oz")</f>
        <v/>
      </c>
    </row>
    <row r="702" spans="1:19" x14ac:dyDescent="0.35">
      <c r="A702">
        <v>428943</v>
      </c>
      <c r="B702" s="3" t="s">
        <v>322</v>
      </c>
      <c r="C702" s="4">
        <v>0.29159722222222229</v>
      </c>
      <c r="D702" t="s">
        <v>323</v>
      </c>
      <c r="E702" t="s">
        <v>13</v>
      </c>
      <c r="F702" s="5">
        <f>N702</f>
        <v>45807</v>
      </c>
      <c r="G702" s="6" t="str">
        <f>Q702</f>
        <v>Scone With Clotted Cream And Jam</v>
      </c>
      <c r="H702" s="6" t="str">
        <f>S702</f>
        <v/>
      </c>
      <c r="J702" t="str" cm="1">
        <f t="array" ref="J702:L702">_xlfn.TEXTSPLIT(B702,{"++","/"})</f>
        <v>2025</v>
      </c>
      <c r="K702" t="str">
        <v>5</v>
      </c>
      <c r="L702" t="str">
        <v>30</v>
      </c>
      <c r="M702" s="7">
        <f>DATE(J702,K702,L702)</f>
        <v>45807</v>
      </c>
      <c r="N702">
        <f>IF(M702=9999,"???",M702)</f>
        <v>45807</v>
      </c>
      <c r="P702" t="str">
        <f>SUBSTITUTE(SUBSTITUTE(SUBSTITUTE(D702,"©"," "), "☐", " "), "§", " ")</f>
        <v xml:space="preserve">   Scone with clotted cream and jam</v>
      </c>
      <c r="Q702" t="str">
        <f>PROPER(TRIM(CLEAN(P702)))</f>
        <v>Scone With Clotted Cream And Jam</v>
      </c>
      <c r="S702" t="str">
        <f>SUBSTITUTE(E702,"ounce","oz")</f>
        <v/>
      </c>
    </row>
    <row r="703" spans="1:19" x14ac:dyDescent="0.35">
      <c r="A703">
        <v>428944</v>
      </c>
      <c r="B703" s="3" t="s">
        <v>322</v>
      </c>
      <c r="C703" s="4">
        <v>0.29795138888888895</v>
      </c>
      <c r="D703" t="s">
        <v>31</v>
      </c>
      <c r="E703" t="s">
        <v>15</v>
      </c>
      <c r="F703" s="5">
        <f>N703</f>
        <v>45807</v>
      </c>
      <c r="G703" s="6" t="str">
        <f>Q703</f>
        <v>French Press</v>
      </c>
      <c r="H703" s="6" t="str">
        <f>S703</f>
        <v>12 oz</v>
      </c>
      <c r="J703" t="str" cm="1">
        <f t="array" ref="J703:L703">_xlfn.TEXTSPLIT(B703,{"++","/"})</f>
        <v>2025</v>
      </c>
      <c r="K703" t="str">
        <v>5</v>
      </c>
      <c r="L703" t="str">
        <v>30</v>
      </c>
      <c r="M703" s="7">
        <f>DATE(J703,K703,L703)</f>
        <v>45807</v>
      </c>
      <c r="N703">
        <f>IF(M703=9999,"???",M703)</f>
        <v>45807</v>
      </c>
      <c r="P703" t="str">
        <f>SUBSTITUTE(SUBSTITUTE(SUBSTITUTE(D703,"©"," "), "☐", " "), "§", " ")</f>
        <v>French press</v>
      </c>
      <c r="Q703" t="str">
        <f>PROPER(TRIM(CLEAN(P703)))</f>
        <v>French Press</v>
      </c>
      <c r="S703" t="str">
        <f>SUBSTITUTE(E703,"ounce","oz")</f>
        <v>12 oz</v>
      </c>
    </row>
    <row r="704" spans="1:19" x14ac:dyDescent="0.35">
      <c r="A704">
        <v>428945</v>
      </c>
      <c r="B704" s="3" t="s">
        <v>322</v>
      </c>
      <c r="C704" s="4">
        <v>0.29815972222222231</v>
      </c>
      <c r="D704" t="s">
        <v>38</v>
      </c>
      <c r="E704" t="s">
        <v>15</v>
      </c>
      <c r="F704" s="5">
        <f>N704</f>
        <v>45807</v>
      </c>
      <c r="G704" s="6" t="str">
        <f>Q704</f>
        <v>French Press</v>
      </c>
      <c r="H704" s="6" t="str">
        <f>S704</f>
        <v>12 oz</v>
      </c>
      <c r="J704" t="str" cm="1">
        <f t="array" ref="J704:L704">_xlfn.TEXTSPLIT(B704,{"++","/"})</f>
        <v>2025</v>
      </c>
      <c r="K704" t="str">
        <v>5</v>
      </c>
      <c r="L704" t="str">
        <v>30</v>
      </c>
      <c r="M704" s="7">
        <f>DATE(J704,K704,L704)</f>
        <v>45807</v>
      </c>
      <c r="N704">
        <f>IF(M704=9999,"???",M704)</f>
        <v>45807</v>
      </c>
      <c r="P704" t="str">
        <f>SUBSTITUTE(SUBSTITUTE(SUBSTITUTE(D704,"©"," "), "☐", " "), "§", " ")</f>
        <v xml:space="preserve"> French press</v>
      </c>
      <c r="Q704" t="str">
        <f>PROPER(TRIM(CLEAN(P704)))</f>
        <v>French Press</v>
      </c>
      <c r="S704" t="str">
        <f>SUBSTITUTE(E704,"ounce","oz")</f>
        <v>12 oz</v>
      </c>
    </row>
    <row r="705" spans="1:19" x14ac:dyDescent="0.35">
      <c r="A705">
        <v>428946</v>
      </c>
      <c r="B705" s="3" t="s">
        <v>322</v>
      </c>
      <c r="C705" s="4">
        <v>0.30232638888888896</v>
      </c>
      <c r="D705" t="s">
        <v>324</v>
      </c>
      <c r="E705" t="s">
        <v>24</v>
      </c>
      <c r="F705" s="5">
        <f>N705</f>
        <v>45807</v>
      </c>
      <c r="G705" s="6" t="str">
        <f>Q705</f>
        <v>Turkish Coffee</v>
      </c>
      <c r="H705" s="6" t="str">
        <f>S705</f>
        <v>3 oz</v>
      </c>
      <c r="J705" t="str" cm="1">
        <f t="array" ref="J705:L705">_xlfn.TEXTSPLIT(B705,{"++","/"})</f>
        <v>2025</v>
      </c>
      <c r="K705" t="str">
        <v>5</v>
      </c>
      <c r="L705" t="str">
        <v>30</v>
      </c>
      <c r="M705" s="7">
        <f>DATE(J705,K705,L705)</f>
        <v>45807</v>
      </c>
      <c r="N705">
        <f>IF(M705=9999,"???",M705)</f>
        <v>45807</v>
      </c>
      <c r="P705" t="str">
        <f>SUBSTITUTE(SUBSTITUTE(SUBSTITUTE(D705,"©"," "), "☐", " "), "§", " ")</f>
        <v xml:space="preserve">   Turkish coffee</v>
      </c>
      <c r="Q705" t="str">
        <f>PROPER(TRIM(CLEAN(P705)))</f>
        <v>Turkish Coffee</v>
      </c>
      <c r="S705" t="str">
        <f>SUBSTITUTE(E705,"ounce","oz")</f>
        <v>3 oz</v>
      </c>
    </row>
    <row r="706" spans="1:19" x14ac:dyDescent="0.35">
      <c r="A706">
        <v>428948</v>
      </c>
      <c r="B706" s="3" t="s">
        <v>322</v>
      </c>
      <c r="C706" s="4">
        <v>0.30931712962962954</v>
      </c>
      <c r="D706" t="s">
        <v>325</v>
      </c>
      <c r="E706" t="s">
        <v>15</v>
      </c>
      <c r="F706" s="5">
        <f>N706</f>
        <v>45807</v>
      </c>
      <c r="G706" s="6" t="str">
        <f>Q706</f>
        <v>French Press</v>
      </c>
      <c r="H706" s="6" t="str">
        <f>S706</f>
        <v>12 oz</v>
      </c>
      <c r="J706" t="str" cm="1">
        <f t="array" ref="J706:L706">_xlfn.TEXTSPLIT(B706,{"++","/"})</f>
        <v>2025</v>
      </c>
      <c r="K706" t="str">
        <v>5</v>
      </c>
      <c r="L706" t="str">
        <v>30</v>
      </c>
      <c r="M706" s="7">
        <f>DATE(J706,K706,L706)</f>
        <v>45807</v>
      </c>
      <c r="N706">
        <f>IF(M706=9999,"???",M706)</f>
        <v>45807</v>
      </c>
      <c r="P706" t="str">
        <f>SUBSTITUTE(SUBSTITUTE(SUBSTITUTE(D706,"©"," "), "☐", " "), "§", " ")</f>
        <v xml:space="preserve"> French press </v>
      </c>
      <c r="Q706" t="str">
        <f>PROPER(TRIM(CLEAN(P706)))</f>
        <v>French Press</v>
      </c>
      <c r="S706" t="str">
        <f>SUBSTITUTE(E706,"ounce","oz")</f>
        <v>12 oz</v>
      </c>
    </row>
    <row r="707" spans="1:19" x14ac:dyDescent="0.35">
      <c r="A707">
        <v>428949</v>
      </c>
      <c r="B707" s="3" t="s">
        <v>322</v>
      </c>
      <c r="C707" s="4">
        <v>0.31039351851851849</v>
      </c>
      <c r="D707" t="s">
        <v>295</v>
      </c>
      <c r="E707" t="s">
        <v>13</v>
      </c>
      <c r="F707" s="5">
        <f>N707</f>
        <v>45807</v>
      </c>
      <c r="G707" s="6" t="str">
        <f>Q707</f>
        <v>Syrup</v>
      </c>
      <c r="H707" s="6" t="str">
        <f>S707</f>
        <v/>
      </c>
      <c r="J707" t="str" cm="1">
        <f t="array" ref="J707:L707">_xlfn.TEXTSPLIT(B707,{"++","/"})</f>
        <v>2025</v>
      </c>
      <c r="K707" t="str">
        <v>5</v>
      </c>
      <c r="L707" t="str">
        <v>30</v>
      </c>
      <c r="M707" s="7">
        <f>DATE(J707,K707,L707)</f>
        <v>45807</v>
      </c>
      <c r="N707">
        <f>IF(M707=9999,"???",M707)</f>
        <v>45807</v>
      </c>
      <c r="P707" t="str">
        <f>SUBSTITUTE(SUBSTITUTE(SUBSTITUTE(D707,"©"," "), "☐", " "), "§", " ")</f>
        <v xml:space="preserve"> Syrup</v>
      </c>
      <c r="Q707" t="str">
        <f>PROPER(TRIM(CLEAN(P707)))</f>
        <v>Syrup</v>
      </c>
      <c r="S707" t="str">
        <f>SUBSTITUTE(E707,"ounce","oz")</f>
        <v/>
      </c>
    </row>
    <row r="708" spans="1:19" x14ac:dyDescent="0.35">
      <c r="A708">
        <v>428951</v>
      </c>
      <c r="B708" s="3" t="s">
        <v>322</v>
      </c>
      <c r="C708" s="4">
        <v>0.31416666666666671</v>
      </c>
      <c r="D708" t="s">
        <v>30</v>
      </c>
      <c r="E708" t="s">
        <v>13</v>
      </c>
      <c r="F708" s="5">
        <f>N708</f>
        <v>45807</v>
      </c>
      <c r="G708" s="6" t="str">
        <f>Q708</f>
        <v>Scone With Clotted Cream And Jam</v>
      </c>
      <c r="H708" s="6" t="str">
        <f>S708</f>
        <v/>
      </c>
      <c r="J708" t="str" cm="1">
        <f t="array" ref="J708:L708">_xlfn.TEXTSPLIT(B708,{"++","/"})</f>
        <v>2025</v>
      </c>
      <c r="K708" t="str">
        <v>5</v>
      </c>
      <c r="L708" t="str">
        <v>30</v>
      </c>
      <c r="M708" s="7">
        <f>DATE(J708,K708,L708)</f>
        <v>45807</v>
      </c>
      <c r="N708">
        <f>IF(M708=9999,"???",M708)</f>
        <v>45807</v>
      </c>
      <c r="P708" t="str">
        <f>SUBSTITUTE(SUBSTITUTE(SUBSTITUTE(D708,"©"," "), "☐", " "), "§", " ")</f>
        <v>Scone with clotted cream and jam</v>
      </c>
      <c r="Q708" t="str">
        <f>PROPER(TRIM(CLEAN(P708)))</f>
        <v>Scone With Clotted Cream And Jam</v>
      </c>
      <c r="S708" t="str">
        <f>SUBSTITUTE(E708,"ounce","oz")</f>
        <v/>
      </c>
    </row>
    <row r="709" spans="1:19" x14ac:dyDescent="0.35">
      <c r="A709">
        <v>428952</v>
      </c>
      <c r="B709" s="3" t="s">
        <v>322</v>
      </c>
      <c r="C709" s="4">
        <v>0.31738425925925928</v>
      </c>
      <c r="D709" t="s">
        <v>38</v>
      </c>
      <c r="E709" t="s">
        <v>15</v>
      </c>
      <c r="F709" s="5">
        <f>N709</f>
        <v>45807</v>
      </c>
      <c r="G709" s="6" t="str">
        <f>Q709</f>
        <v>French Press</v>
      </c>
      <c r="H709" s="6" t="str">
        <f>S709</f>
        <v>12 oz</v>
      </c>
      <c r="J709" t="str" cm="1">
        <f t="array" ref="J709:L709">_xlfn.TEXTSPLIT(B709,{"++","/"})</f>
        <v>2025</v>
      </c>
      <c r="K709" t="str">
        <v>5</v>
      </c>
      <c r="L709" t="str">
        <v>30</v>
      </c>
      <c r="M709" s="7">
        <f>DATE(J709,K709,L709)</f>
        <v>45807</v>
      </c>
      <c r="N709">
        <f>IF(M709=9999,"???",M709)</f>
        <v>45807</v>
      </c>
      <c r="P709" t="str">
        <f>SUBSTITUTE(SUBSTITUTE(SUBSTITUTE(D709,"©"," "), "☐", " "), "§", " ")</f>
        <v xml:space="preserve"> French press</v>
      </c>
      <c r="Q709" t="str">
        <f>PROPER(TRIM(CLEAN(P709)))</f>
        <v>French Press</v>
      </c>
      <c r="S709" t="str">
        <f>SUBSTITUTE(E709,"ounce","oz")</f>
        <v>12 oz</v>
      </c>
    </row>
    <row r="710" spans="1:19" x14ac:dyDescent="0.35">
      <c r="A710">
        <v>428954</v>
      </c>
      <c r="B710" s="3" t="s">
        <v>322</v>
      </c>
      <c r="C710" s="4">
        <v>0.32824074074074083</v>
      </c>
      <c r="D710" t="s">
        <v>202</v>
      </c>
      <c r="E710" t="s">
        <v>15</v>
      </c>
      <c r="F710" s="5">
        <f>N710</f>
        <v>45807</v>
      </c>
      <c r="G710" s="6" t="str">
        <f>Q710</f>
        <v>Café Latté</v>
      </c>
      <c r="H710" s="6" t="str">
        <f>S710</f>
        <v>12 oz</v>
      </c>
      <c r="J710" t="str" cm="1">
        <f t="array" ref="J710:L710">_xlfn.TEXTSPLIT(B710,{"++","/"})</f>
        <v>2025</v>
      </c>
      <c r="K710" t="str">
        <v>5</v>
      </c>
      <c r="L710" t="str">
        <v>30</v>
      </c>
      <c r="M710" s="7">
        <f>DATE(J710,K710,L710)</f>
        <v>45807</v>
      </c>
      <c r="N710">
        <f>IF(M710=9999,"???",M710)</f>
        <v>45807</v>
      </c>
      <c r="P710" t="str">
        <f>SUBSTITUTE(SUBSTITUTE(SUBSTITUTE(D710,"©"," "), "☐", " "), "§", " ")</f>
        <v xml:space="preserve"> Café latté</v>
      </c>
      <c r="Q710" t="str">
        <f>PROPER(TRIM(CLEAN(P710)))</f>
        <v>Café Latté</v>
      </c>
      <c r="S710" t="str">
        <f>SUBSTITUTE(E710,"ounce","oz")</f>
        <v>12 oz</v>
      </c>
    </row>
    <row r="711" spans="1:19" x14ac:dyDescent="0.35">
      <c r="A711">
        <v>428955</v>
      </c>
      <c r="B711" s="3" t="s">
        <v>322</v>
      </c>
      <c r="C711" s="4">
        <v>0.33445601851851858</v>
      </c>
      <c r="D711" t="s">
        <v>326</v>
      </c>
      <c r="E711" t="s">
        <v>15</v>
      </c>
      <c r="F711" s="5">
        <f>N711</f>
        <v>45807</v>
      </c>
      <c r="G711" s="6" t="str">
        <f>Q711</f>
        <v>Pourover</v>
      </c>
      <c r="H711" s="6" t="str">
        <f>S711</f>
        <v>12 oz</v>
      </c>
      <c r="J711" t="str" cm="1">
        <f t="array" ref="J711:L711">_xlfn.TEXTSPLIT(B711,{"++","/"})</f>
        <v>2025</v>
      </c>
      <c r="K711" t="str">
        <v>5</v>
      </c>
      <c r="L711" t="str">
        <v>30</v>
      </c>
      <c r="M711" s="7">
        <f>DATE(J711,K711,L711)</f>
        <v>45807</v>
      </c>
      <c r="N711">
        <f>IF(M711=9999,"???",M711)</f>
        <v>45807</v>
      </c>
      <c r="P711" t="str">
        <f>SUBSTITUTE(SUBSTITUTE(SUBSTITUTE(D711,"©"," "), "☐", " "), "§", " ")</f>
        <v xml:space="preserve">  Pourover</v>
      </c>
      <c r="Q711" t="str">
        <f>PROPER(TRIM(CLEAN(P711)))</f>
        <v>Pourover</v>
      </c>
      <c r="S711" t="str">
        <f>SUBSTITUTE(E711,"ounce","oz")</f>
        <v>12 oz</v>
      </c>
    </row>
    <row r="712" spans="1:19" x14ac:dyDescent="0.35">
      <c r="A712">
        <v>428956</v>
      </c>
      <c r="B712" s="3" t="s">
        <v>322</v>
      </c>
      <c r="C712" s="4">
        <v>0.34128472222222217</v>
      </c>
      <c r="D712" t="s">
        <v>327</v>
      </c>
      <c r="E712" t="s">
        <v>15</v>
      </c>
      <c r="F712" s="5">
        <f>N712</f>
        <v>45807</v>
      </c>
      <c r="G712" s="6" t="str">
        <f>Q712</f>
        <v>Coconut Milk Smoothie</v>
      </c>
      <c r="H712" s="6" t="str">
        <f>S712</f>
        <v>12 oz</v>
      </c>
      <c r="J712" t="str" cm="1">
        <f t="array" ref="J712:L712">_xlfn.TEXTSPLIT(B712,{"++","/"})</f>
        <v>2025</v>
      </c>
      <c r="K712" t="str">
        <v>5</v>
      </c>
      <c r="L712" t="str">
        <v>30</v>
      </c>
      <c r="M712" s="7">
        <f>DATE(J712,K712,L712)</f>
        <v>45807</v>
      </c>
      <c r="N712">
        <f>IF(M712=9999,"???",M712)</f>
        <v>45807</v>
      </c>
      <c r="P712" t="str">
        <f>SUBSTITUTE(SUBSTITUTE(SUBSTITUTE(D712,"©"," "), "☐", " "), "§", " ")</f>
        <v xml:space="preserve">   Coconut milk smoothie</v>
      </c>
      <c r="Q712" t="str">
        <f>PROPER(TRIM(CLEAN(P712)))</f>
        <v>Coconut Milk Smoothie</v>
      </c>
      <c r="S712" t="str">
        <f>SUBSTITUTE(E712,"ounce","oz")</f>
        <v>12 oz</v>
      </c>
    </row>
    <row r="713" spans="1:19" x14ac:dyDescent="0.35">
      <c r="A713">
        <v>428958</v>
      </c>
      <c r="B713" s="3" t="s">
        <v>322</v>
      </c>
      <c r="C713" s="4">
        <v>0.34939814814814807</v>
      </c>
      <c r="D713" t="s">
        <v>129</v>
      </c>
      <c r="E713" t="s">
        <v>13</v>
      </c>
      <c r="F713" s="5">
        <f>N713</f>
        <v>45807</v>
      </c>
      <c r="G713" s="6" t="str">
        <f>Q713</f>
        <v>Drip Coffee Refill</v>
      </c>
      <c r="H713" s="6" t="str">
        <f>S713</f>
        <v/>
      </c>
      <c r="J713" t="str" cm="1">
        <f t="array" ref="J713:L713">_xlfn.TEXTSPLIT(B713,{"++","/"})</f>
        <v>2025</v>
      </c>
      <c r="K713" t="str">
        <v>5</v>
      </c>
      <c r="L713" t="str">
        <v>30</v>
      </c>
      <c r="M713" s="7">
        <f>DATE(J713,K713,L713)</f>
        <v>45807</v>
      </c>
      <c r="N713">
        <f>IF(M713=9999,"???",M713)</f>
        <v>45807</v>
      </c>
      <c r="P713" t="str">
        <f>SUBSTITUTE(SUBSTITUTE(SUBSTITUTE(D713,"©"," "), "☐", " "), "§", " ")</f>
        <v>Drip coffee refill</v>
      </c>
      <c r="Q713" t="str">
        <f>PROPER(TRIM(CLEAN(P713)))</f>
        <v>Drip Coffee Refill</v>
      </c>
      <c r="S713" t="str">
        <f>SUBSTITUTE(E713,"ounce","oz")</f>
        <v/>
      </c>
    </row>
    <row r="714" spans="1:19" x14ac:dyDescent="0.35">
      <c r="A714">
        <v>428959</v>
      </c>
      <c r="B714" s="3" t="s">
        <v>322</v>
      </c>
      <c r="C714" s="4">
        <v>0.3515625</v>
      </c>
      <c r="D714" t="s">
        <v>18</v>
      </c>
      <c r="E714" t="s">
        <v>15</v>
      </c>
      <c r="F714" s="5">
        <f>N714</f>
        <v>45807</v>
      </c>
      <c r="G714" s="6" t="str">
        <f>Q714</f>
        <v>French Press</v>
      </c>
      <c r="H714" s="6" t="str">
        <f>S714</f>
        <v>12 oz</v>
      </c>
      <c r="J714" t="str" cm="1">
        <f t="array" ref="J714:L714">_xlfn.TEXTSPLIT(B714,{"++","/"})</f>
        <v>2025</v>
      </c>
      <c r="K714" t="str">
        <v>5</v>
      </c>
      <c r="L714" t="str">
        <v>30</v>
      </c>
      <c r="M714" s="7">
        <f>DATE(J714,K714,L714)</f>
        <v>45807</v>
      </c>
      <c r="N714">
        <f>IF(M714=9999,"???",M714)</f>
        <v>45807</v>
      </c>
      <c r="P714" t="str">
        <f>SUBSTITUTE(SUBSTITUTE(SUBSTITUTE(D714,"©"," "), "☐", " "), "§", " ")</f>
        <v>French press</v>
      </c>
      <c r="Q714" t="str">
        <f>PROPER(TRIM(CLEAN(P714)))</f>
        <v>French Press</v>
      </c>
      <c r="S714" t="str">
        <f>SUBSTITUTE(E714,"ounce","oz")</f>
        <v>12 oz</v>
      </c>
    </row>
    <row r="715" spans="1:19" x14ac:dyDescent="0.35">
      <c r="A715">
        <v>428961</v>
      </c>
      <c r="B715" s="3" t="s">
        <v>322</v>
      </c>
      <c r="C715" s="4">
        <v>0.35260416666666661</v>
      </c>
      <c r="D715" t="s">
        <v>328</v>
      </c>
      <c r="E715" t="s">
        <v>29</v>
      </c>
      <c r="F715" s="5">
        <f>N715</f>
        <v>45807</v>
      </c>
      <c r="G715" s="6" t="str">
        <f>Q715</f>
        <v>Iced Guillermo</v>
      </c>
      <c r="H715" s="6" t="str">
        <f>S715</f>
        <v>12 oz</v>
      </c>
      <c r="J715" t="str" cm="1">
        <f t="array" ref="J715:L715">_xlfn.TEXTSPLIT(B715,{"++","/"})</f>
        <v>2025</v>
      </c>
      <c r="K715" t="str">
        <v>5</v>
      </c>
      <c r="L715" t="str">
        <v>30</v>
      </c>
      <c r="M715" s="7">
        <f>DATE(J715,K715,L715)</f>
        <v>45807</v>
      </c>
      <c r="N715">
        <f>IF(M715=9999,"???",M715)</f>
        <v>45807</v>
      </c>
      <c r="P715" t="str">
        <f>SUBSTITUTE(SUBSTITUTE(SUBSTITUTE(D715,"©"," "), "☐", " "), "§", " ")</f>
        <v xml:space="preserve">  Iced Guillermo</v>
      </c>
      <c r="Q715" t="str">
        <f>PROPER(TRIM(CLEAN(P715)))</f>
        <v>Iced Guillermo</v>
      </c>
      <c r="S715" t="str">
        <f>SUBSTITUTE(E715,"ounce","oz")</f>
        <v>12 oz</v>
      </c>
    </row>
    <row r="716" spans="1:19" x14ac:dyDescent="0.35">
      <c r="A716">
        <v>428962</v>
      </c>
      <c r="B716" s="3" t="s">
        <v>322</v>
      </c>
      <c r="C716" s="4">
        <v>0.35313657407407417</v>
      </c>
      <c r="D716" t="s">
        <v>117</v>
      </c>
      <c r="E716" t="s">
        <v>15</v>
      </c>
      <c r="F716" s="5">
        <f>N716</f>
        <v>45807</v>
      </c>
      <c r="G716" s="6" t="str">
        <f>Q716</f>
        <v>French Press</v>
      </c>
      <c r="H716" s="6" t="str">
        <f>S716</f>
        <v>12 oz</v>
      </c>
      <c r="J716" t="str" cm="1">
        <f t="array" ref="J716:L716">_xlfn.TEXTSPLIT(B716,{"++","/"})</f>
        <v>2025</v>
      </c>
      <c r="K716" t="str">
        <v>5</v>
      </c>
      <c r="L716" t="str">
        <v>30</v>
      </c>
      <c r="M716" s="7">
        <f>DATE(J716,K716,L716)</f>
        <v>45807</v>
      </c>
      <c r="N716">
        <f>IF(M716=9999,"???",M716)</f>
        <v>45807</v>
      </c>
      <c r="P716" t="str">
        <f>SUBSTITUTE(SUBSTITUTE(SUBSTITUTE(D716,"©"," "), "☐", " "), "§", " ")</f>
        <v xml:space="preserve"> French press</v>
      </c>
      <c r="Q716" t="str">
        <f>PROPER(TRIM(CLEAN(P716)))</f>
        <v>French Press</v>
      </c>
      <c r="S716" t="str">
        <f>SUBSTITUTE(E716,"ounce","oz")</f>
        <v>12 oz</v>
      </c>
    </row>
    <row r="717" spans="1:19" x14ac:dyDescent="0.35">
      <c r="A717">
        <v>428963</v>
      </c>
      <c r="B717" s="3" t="s">
        <v>322</v>
      </c>
      <c r="C717" s="4">
        <v>0.35932870370370362</v>
      </c>
      <c r="D717" t="s">
        <v>329</v>
      </c>
      <c r="E717" t="s">
        <v>15</v>
      </c>
      <c r="F717" s="5">
        <f>N717</f>
        <v>45807</v>
      </c>
      <c r="G717" s="6" t="str">
        <f>Q717</f>
        <v>Drip Coffee</v>
      </c>
      <c r="H717" s="6" t="str">
        <f>S717</f>
        <v>12 oz</v>
      </c>
      <c r="J717" t="str" cm="1">
        <f t="array" ref="J717:L717">_xlfn.TEXTSPLIT(B717,{"++","/"})</f>
        <v>2025</v>
      </c>
      <c r="K717" t="str">
        <v>5</v>
      </c>
      <c r="L717" t="str">
        <v>30</v>
      </c>
      <c r="M717" s="7">
        <f>DATE(J717,K717,L717)</f>
        <v>45807</v>
      </c>
      <c r="N717">
        <f>IF(M717=9999,"???",M717)</f>
        <v>45807</v>
      </c>
      <c r="P717" t="str">
        <f>SUBSTITUTE(SUBSTITUTE(SUBSTITUTE(D717,"©"," "), "☐", " "), "§", " ")</f>
        <v xml:space="preserve">   Drip coffee</v>
      </c>
      <c r="Q717" t="str">
        <f>PROPER(TRIM(CLEAN(P717)))</f>
        <v>Drip Coffee</v>
      </c>
      <c r="S717" t="str">
        <f>SUBSTITUTE(E717,"ounce","oz")</f>
        <v>12 oz</v>
      </c>
    </row>
    <row r="718" spans="1:19" x14ac:dyDescent="0.35">
      <c r="A718">
        <v>428964</v>
      </c>
      <c r="B718" s="3" t="s">
        <v>322</v>
      </c>
      <c r="C718" s="4">
        <v>0.36039351851851853</v>
      </c>
      <c r="D718" t="s">
        <v>90</v>
      </c>
      <c r="E718" t="s">
        <v>15</v>
      </c>
      <c r="F718" s="5">
        <f>N718</f>
        <v>45807</v>
      </c>
      <c r="G718" s="6" t="str">
        <f>Q718</f>
        <v>Pourover</v>
      </c>
      <c r="H718" s="6" t="str">
        <f>S718</f>
        <v>12 oz</v>
      </c>
      <c r="J718" t="str" cm="1">
        <f t="array" ref="J718:L718">_xlfn.TEXTSPLIT(B718,{"++","/"})</f>
        <v>2025</v>
      </c>
      <c r="K718" t="str">
        <v>5</v>
      </c>
      <c r="L718" t="str">
        <v>30</v>
      </c>
      <c r="M718" s="7">
        <f>DATE(J718,K718,L718)</f>
        <v>45807</v>
      </c>
      <c r="N718">
        <f>IF(M718=9999,"???",M718)</f>
        <v>45807</v>
      </c>
      <c r="P718" t="str">
        <f>SUBSTITUTE(SUBSTITUTE(SUBSTITUTE(D718,"©"," "), "☐", " "), "§", " ")</f>
        <v xml:space="preserve">   Pourover</v>
      </c>
      <c r="Q718" t="str">
        <f>PROPER(TRIM(CLEAN(P718)))</f>
        <v>Pourover</v>
      </c>
      <c r="S718" t="str">
        <f>SUBSTITUTE(E718,"ounce","oz")</f>
        <v>12 oz</v>
      </c>
    </row>
    <row r="719" spans="1:19" x14ac:dyDescent="0.35">
      <c r="A719">
        <v>428965</v>
      </c>
      <c r="B719" s="3" t="s">
        <v>322</v>
      </c>
      <c r="C719" s="4">
        <v>0.36086805555555546</v>
      </c>
      <c r="D719" t="s">
        <v>88</v>
      </c>
      <c r="E719" t="s">
        <v>24</v>
      </c>
      <c r="F719" s="5">
        <f>N719</f>
        <v>45807</v>
      </c>
      <c r="G719" s="6" t="str">
        <f>Q719</f>
        <v>Turkish Coffee</v>
      </c>
      <c r="H719" s="6" t="str">
        <f>S719</f>
        <v>3 oz</v>
      </c>
      <c r="J719" t="str" cm="1">
        <f t="array" ref="J719:L719">_xlfn.TEXTSPLIT(B719,{"++","/"})</f>
        <v>2025</v>
      </c>
      <c r="K719" t="str">
        <v>5</v>
      </c>
      <c r="L719" t="str">
        <v>30</v>
      </c>
      <c r="M719" s="7">
        <f>DATE(J719,K719,L719)</f>
        <v>45807</v>
      </c>
      <c r="N719">
        <f>IF(M719=9999,"???",M719)</f>
        <v>45807</v>
      </c>
      <c r="P719" t="str">
        <f>SUBSTITUTE(SUBSTITUTE(SUBSTITUTE(D719,"©"," "), "☐", " "), "§", " ")</f>
        <v>Turkish coffee</v>
      </c>
      <c r="Q719" t="str">
        <f>PROPER(TRIM(CLEAN(P719)))</f>
        <v>Turkish Coffee</v>
      </c>
      <c r="S719" t="str">
        <f>SUBSTITUTE(E719,"ounce","oz")</f>
        <v>3 oz</v>
      </c>
    </row>
    <row r="720" spans="1:19" x14ac:dyDescent="0.35">
      <c r="A720">
        <v>428966</v>
      </c>
      <c r="B720" s="3" t="s">
        <v>322</v>
      </c>
      <c r="C720" s="4">
        <v>0.3634722222222222</v>
      </c>
      <c r="D720" t="s">
        <v>266</v>
      </c>
      <c r="E720" t="s">
        <v>15</v>
      </c>
      <c r="F720" s="5">
        <f>N720</f>
        <v>45807</v>
      </c>
      <c r="G720" s="6" t="str">
        <f>Q720</f>
        <v>Drip Coffee</v>
      </c>
      <c r="H720" s="6" t="str">
        <f>S720</f>
        <v>12 oz</v>
      </c>
      <c r="J720" t="str" cm="1">
        <f t="array" ref="J720:L720">_xlfn.TEXTSPLIT(B720,{"++","/"})</f>
        <v>2025</v>
      </c>
      <c r="K720" t="str">
        <v>5</v>
      </c>
      <c r="L720" t="str">
        <v>30</v>
      </c>
      <c r="M720" s="7">
        <f>DATE(J720,K720,L720)</f>
        <v>45807</v>
      </c>
      <c r="N720">
        <f>IF(M720=9999,"???",M720)</f>
        <v>45807</v>
      </c>
      <c r="P720" t="str">
        <f>SUBSTITUTE(SUBSTITUTE(SUBSTITUTE(D720,"©"," "), "☐", " "), "§", " ")</f>
        <v>Drip coffee</v>
      </c>
      <c r="Q720" t="str">
        <f>PROPER(TRIM(CLEAN(P720)))</f>
        <v>Drip Coffee</v>
      </c>
      <c r="S720" t="str">
        <f>SUBSTITUTE(E720,"ounce","oz")</f>
        <v>12 oz</v>
      </c>
    </row>
    <row r="721" spans="1:19" x14ac:dyDescent="0.35">
      <c r="A721">
        <v>428966</v>
      </c>
      <c r="B721" s="3" t="s">
        <v>322</v>
      </c>
      <c r="C721" s="4">
        <v>0.3634722222222222</v>
      </c>
      <c r="D721" t="s">
        <v>54</v>
      </c>
      <c r="E721" t="s">
        <v>13</v>
      </c>
      <c r="F721" s="5">
        <f>N721</f>
        <v>45807</v>
      </c>
      <c r="G721" s="6" t="str">
        <f>Q721</f>
        <v>Syrup</v>
      </c>
      <c r="H721" s="6" t="str">
        <f>S721</f>
        <v/>
      </c>
      <c r="J721" t="str" cm="1">
        <f t="array" ref="J721:L721">_xlfn.TEXTSPLIT(B721,{"++","/"})</f>
        <v>2025</v>
      </c>
      <c r="K721" t="str">
        <v>5</v>
      </c>
      <c r="L721" t="str">
        <v>30</v>
      </c>
      <c r="M721" s="7">
        <f>DATE(J721,K721,L721)</f>
        <v>45807</v>
      </c>
      <c r="N721">
        <f>IF(M721=9999,"???",M721)</f>
        <v>45807</v>
      </c>
      <c r="P721" t="str">
        <f>SUBSTITUTE(SUBSTITUTE(SUBSTITUTE(D721,"©"," "), "☐", " "), "§", " ")</f>
        <v>Syrup</v>
      </c>
      <c r="Q721" t="str">
        <f>PROPER(TRIM(CLEAN(P721)))</f>
        <v>Syrup</v>
      </c>
      <c r="S721" t="str">
        <f>SUBSTITUTE(E721,"ounce","oz")</f>
        <v/>
      </c>
    </row>
    <row r="722" spans="1:19" x14ac:dyDescent="0.35">
      <c r="A722">
        <v>428968</v>
      </c>
      <c r="B722" s="3" t="s">
        <v>322</v>
      </c>
      <c r="C722" s="4">
        <v>0.36678240740740731</v>
      </c>
      <c r="D722" t="s">
        <v>52</v>
      </c>
      <c r="E722" t="s">
        <v>15</v>
      </c>
      <c r="F722" s="5">
        <f>N722</f>
        <v>45807</v>
      </c>
      <c r="G722" s="6" t="str">
        <f>Q722</f>
        <v>Frappé</v>
      </c>
      <c r="H722" s="6" t="str">
        <f>S722</f>
        <v>12 oz</v>
      </c>
      <c r="J722" t="str" cm="1">
        <f t="array" ref="J722:L722">_xlfn.TEXTSPLIT(B722,{"++","/"})</f>
        <v>2025</v>
      </c>
      <c r="K722" t="str">
        <v>5</v>
      </c>
      <c r="L722" t="str">
        <v>30</v>
      </c>
      <c r="M722" s="7">
        <f>DATE(J722,K722,L722)</f>
        <v>45807</v>
      </c>
      <c r="N722">
        <f>IF(M722=9999,"???",M722)</f>
        <v>45807</v>
      </c>
      <c r="P722" t="str">
        <f>SUBSTITUTE(SUBSTITUTE(SUBSTITUTE(D722,"©"," "), "☐", " "), "§", " ")</f>
        <v>Frappé</v>
      </c>
      <c r="Q722" t="str">
        <f>PROPER(TRIM(CLEAN(P722)))</f>
        <v>Frappé</v>
      </c>
      <c r="S722" t="str">
        <f>SUBSTITUTE(E722,"ounce","oz")</f>
        <v>12 oz</v>
      </c>
    </row>
    <row r="723" spans="1:19" x14ac:dyDescent="0.35">
      <c r="A723">
        <v>428970</v>
      </c>
      <c r="B723" s="3" t="s">
        <v>322</v>
      </c>
      <c r="C723" s="4">
        <v>0.3680902777777777</v>
      </c>
      <c r="D723" t="s">
        <v>17</v>
      </c>
      <c r="E723" t="s">
        <v>29</v>
      </c>
      <c r="F723" s="5">
        <f>N723</f>
        <v>45807</v>
      </c>
      <c r="G723" s="6" t="str">
        <f>Q723</f>
        <v>French Press</v>
      </c>
      <c r="H723" s="6" t="str">
        <f>S723</f>
        <v>12 oz</v>
      </c>
      <c r="J723" t="str" cm="1">
        <f t="array" ref="J723:L723">_xlfn.TEXTSPLIT(B723,{"++","/"})</f>
        <v>2025</v>
      </c>
      <c r="K723" t="str">
        <v>5</v>
      </c>
      <c r="L723" t="str">
        <v>30</v>
      </c>
      <c r="M723" s="7">
        <f>DATE(J723,K723,L723)</f>
        <v>45807</v>
      </c>
      <c r="N723">
        <f>IF(M723=9999,"???",M723)</f>
        <v>45807</v>
      </c>
      <c r="P723" t="str">
        <f>SUBSTITUTE(SUBSTITUTE(SUBSTITUTE(D723,"©"," "), "☐", " "), "§", " ")</f>
        <v xml:space="preserve"> French press</v>
      </c>
      <c r="Q723" t="str">
        <f>PROPER(TRIM(CLEAN(P723)))</f>
        <v>French Press</v>
      </c>
      <c r="S723" t="str">
        <f>SUBSTITUTE(E723,"ounce","oz")</f>
        <v>12 oz</v>
      </c>
    </row>
    <row r="724" spans="1:19" x14ac:dyDescent="0.35">
      <c r="A724">
        <v>428971</v>
      </c>
      <c r="B724" s="3" t="s">
        <v>322</v>
      </c>
      <c r="C724" s="4">
        <v>0.37348379629629624</v>
      </c>
      <c r="D724" t="s">
        <v>21</v>
      </c>
      <c r="E724" t="s">
        <v>15</v>
      </c>
      <c r="F724" s="5">
        <f>N724</f>
        <v>45807</v>
      </c>
      <c r="G724" s="6" t="str">
        <f>Q724</f>
        <v>Pourover</v>
      </c>
      <c r="H724" s="6" t="str">
        <f>S724</f>
        <v>12 oz</v>
      </c>
      <c r="J724" t="str" cm="1">
        <f t="array" ref="J724:L724">_xlfn.TEXTSPLIT(B724,{"++","/"})</f>
        <v>2025</v>
      </c>
      <c r="K724" t="str">
        <v>5</v>
      </c>
      <c r="L724" t="str">
        <v>30</v>
      </c>
      <c r="M724" s="7">
        <f>DATE(J724,K724,L724)</f>
        <v>45807</v>
      </c>
      <c r="N724">
        <f>IF(M724=9999,"???",M724)</f>
        <v>45807</v>
      </c>
      <c r="P724" t="str">
        <f>SUBSTITUTE(SUBSTITUTE(SUBSTITUTE(D724,"©"," "), "☐", " "), "§", " ")</f>
        <v>Pourover</v>
      </c>
      <c r="Q724" t="str">
        <f>PROPER(TRIM(CLEAN(P724)))</f>
        <v>Pourover</v>
      </c>
      <c r="S724" t="str">
        <f>SUBSTITUTE(E724,"ounce","oz")</f>
        <v>12 oz</v>
      </c>
    </row>
    <row r="725" spans="1:19" x14ac:dyDescent="0.35">
      <c r="A725">
        <v>428973</v>
      </c>
      <c r="B725" s="3" t="s">
        <v>322</v>
      </c>
      <c r="C725" s="4">
        <v>0.37678240740740732</v>
      </c>
      <c r="D725" t="s">
        <v>31</v>
      </c>
      <c r="E725" t="s">
        <v>15</v>
      </c>
      <c r="F725" s="5">
        <f>N725</f>
        <v>45807</v>
      </c>
      <c r="G725" s="6" t="str">
        <f>Q725</f>
        <v>French Press</v>
      </c>
      <c r="H725" s="6" t="str">
        <f>S725</f>
        <v>12 oz</v>
      </c>
      <c r="J725" t="str" cm="1">
        <f t="array" ref="J725:L725">_xlfn.TEXTSPLIT(B725,{"++","/"})</f>
        <v>2025</v>
      </c>
      <c r="K725" t="str">
        <v>5</v>
      </c>
      <c r="L725" t="str">
        <v>30</v>
      </c>
      <c r="M725" s="7">
        <f>DATE(J725,K725,L725)</f>
        <v>45807</v>
      </c>
      <c r="N725">
        <f>IF(M725=9999,"???",M725)</f>
        <v>45807</v>
      </c>
      <c r="P725" t="str">
        <f>SUBSTITUTE(SUBSTITUTE(SUBSTITUTE(D725,"©"," "), "☐", " "), "§", " ")</f>
        <v>French press</v>
      </c>
      <c r="Q725" t="str">
        <f>PROPER(TRIM(CLEAN(P725)))</f>
        <v>French Press</v>
      </c>
      <c r="S725" t="str">
        <f>SUBSTITUTE(E725,"ounce","oz")</f>
        <v>12 oz</v>
      </c>
    </row>
    <row r="726" spans="1:19" x14ac:dyDescent="0.35">
      <c r="A726">
        <v>428974</v>
      </c>
      <c r="B726" s="3" t="s">
        <v>322</v>
      </c>
      <c r="C726" s="4">
        <v>0.37831018518518511</v>
      </c>
      <c r="D726" t="s">
        <v>38</v>
      </c>
      <c r="E726" t="s">
        <v>15</v>
      </c>
      <c r="F726" s="5">
        <f>N726</f>
        <v>45807</v>
      </c>
      <c r="G726" s="6" t="str">
        <f>Q726</f>
        <v>French Press</v>
      </c>
      <c r="H726" s="6" t="str">
        <f>S726</f>
        <v>12 oz</v>
      </c>
      <c r="J726" t="str" cm="1">
        <f t="array" ref="J726:L726">_xlfn.TEXTSPLIT(B726,{"++","/"})</f>
        <v>2025</v>
      </c>
      <c r="K726" t="str">
        <v>5</v>
      </c>
      <c r="L726" t="str">
        <v>30</v>
      </c>
      <c r="M726" s="7">
        <f>DATE(J726,K726,L726)</f>
        <v>45807</v>
      </c>
      <c r="N726">
        <f>IF(M726=9999,"???",M726)</f>
        <v>45807</v>
      </c>
      <c r="P726" t="str">
        <f>SUBSTITUTE(SUBSTITUTE(SUBSTITUTE(D726,"©"," "), "☐", " "), "§", " ")</f>
        <v xml:space="preserve"> French press</v>
      </c>
      <c r="Q726" t="str">
        <f>PROPER(TRIM(CLEAN(P726)))</f>
        <v>French Press</v>
      </c>
      <c r="S726" t="str">
        <f>SUBSTITUTE(E726,"ounce","oz")</f>
        <v>12 oz</v>
      </c>
    </row>
    <row r="727" spans="1:19" x14ac:dyDescent="0.35">
      <c r="A727">
        <v>428976</v>
      </c>
      <c r="B727" s="3" t="s">
        <v>322</v>
      </c>
      <c r="C727" s="4">
        <v>0.38677083333333329</v>
      </c>
      <c r="D727" t="s">
        <v>136</v>
      </c>
      <c r="E727" t="s">
        <v>15</v>
      </c>
      <c r="F727" s="5">
        <f>N727</f>
        <v>45807</v>
      </c>
      <c r="G727" s="6" t="str">
        <f>Q727</f>
        <v>Cappuccino</v>
      </c>
      <c r="H727" s="6" t="str">
        <f>S727</f>
        <v>12 oz</v>
      </c>
      <c r="J727" t="str" cm="1">
        <f t="array" ref="J727:L727">_xlfn.TEXTSPLIT(B727,{"++","/"})</f>
        <v>2025</v>
      </c>
      <c r="K727" t="str">
        <v>5</v>
      </c>
      <c r="L727" t="str">
        <v>30</v>
      </c>
      <c r="M727" s="7">
        <f>DATE(J727,K727,L727)</f>
        <v>45807</v>
      </c>
      <c r="N727">
        <f>IF(M727=9999,"???",M727)</f>
        <v>45807</v>
      </c>
      <c r="P727" t="str">
        <f>SUBSTITUTE(SUBSTITUTE(SUBSTITUTE(D727,"©"," "), "☐", " "), "§", " ")</f>
        <v xml:space="preserve">   Cappuccino</v>
      </c>
      <c r="Q727" t="str">
        <f>PROPER(TRIM(CLEAN(P727)))</f>
        <v>Cappuccino</v>
      </c>
      <c r="S727" t="str">
        <f>SUBSTITUTE(E727,"ounce","oz")</f>
        <v>12 oz</v>
      </c>
    </row>
    <row r="728" spans="1:19" x14ac:dyDescent="0.35">
      <c r="A728">
        <v>428978</v>
      </c>
      <c r="B728" s="3" t="s">
        <v>322</v>
      </c>
      <c r="C728" s="4">
        <v>0.38740740740740742</v>
      </c>
      <c r="D728" t="s">
        <v>39</v>
      </c>
      <c r="E728" t="s">
        <v>15</v>
      </c>
      <c r="F728" s="5">
        <f>N728</f>
        <v>45807</v>
      </c>
      <c r="G728" s="6" t="str">
        <f>Q728</f>
        <v>Frappé</v>
      </c>
      <c r="H728" s="6" t="str">
        <f>S728</f>
        <v>12 oz</v>
      </c>
      <c r="J728" t="str" cm="1">
        <f t="array" ref="J728:L728">_xlfn.TEXTSPLIT(B728,{"++","/"})</f>
        <v>2025</v>
      </c>
      <c r="K728" t="str">
        <v>5</v>
      </c>
      <c r="L728" t="str">
        <v>30</v>
      </c>
      <c r="M728" s="7">
        <f>DATE(J728,K728,L728)</f>
        <v>45807</v>
      </c>
      <c r="N728">
        <f>IF(M728=9999,"???",M728)</f>
        <v>45807</v>
      </c>
      <c r="P728" t="str">
        <f>SUBSTITUTE(SUBSTITUTE(SUBSTITUTE(D728,"©"," "), "☐", " "), "§", " ")</f>
        <v xml:space="preserve">   Frappé</v>
      </c>
      <c r="Q728" t="str">
        <f>PROPER(TRIM(CLEAN(P728)))</f>
        <v>Frappé</v>
      </c>
      <c r="S728" t="str">
        <f>SUBSTITUTE(E728,"ounce","oz")</f>
        <v>12 oz</v>
      </c>
    </row>
    <row r="729" spans="1:19" x14ac:dyDescent="0.35">
      <c r="A729">
        <v>428980</v>
      </c>
      <c r="B729" s="3" t="s">
        <v>322</v>
      </c>
      <c r="C729" s="4">
        <v>0.38979166666666676</v>
      </c>
      <c r="D729" t="s">
        <v>330</v>
      </c>
      <c r="E729" t="s">
        <v>13</v>
      </c>
      <c r="F729" s="5">
        <f>N729</f>
        <v>45807</v>
      </c>
      <c r="G729" s="6" t="str">
        <f>Q729</f>
        <v>Cinnamon Roll</v>
      </c>
      <c r="H729" s="6" t="str">
        <f>S729</f>
        <v/>
      </c>
      <c r="J729" t="str" cm="1">
        <f t="array" ref="J729:L729">_xlfn.TEXTSPLIT(B729,{"++","/"})</f>
        <v>2025</v>
      </c>
      <c r="K729" t="str">
        <v>5</v>
      </c>
      <c r="L729" t="str">
        <v>30</v>
      </c>
      <c r="M729" s="7">
        <f>DATE(J729,K729,L729)</f>
        <v>45807</v>
      </c>
      <c r="N729">
        <f>IF(M729=9999,"???",M729)</f>
        <v>45807</v>
      </c>
      <c r="P729" t="str">
        <f>SUBSTITUTE(SUBSTITUTE(SUBSTITUTE(D729,"©"," "), "☐", " "), "§", " ")</f>
        <v xml:space="preserve">  Cinnamon roll</v>
      </c>
      <c r="Q729" t="str">
        <f>PROPER(TRIM(CLEAN(P729)))</f>
        <v>Cinnamon Roll</v>
      </c>
      <c r="S729" t="str">
        <f>SUBSTITUTE(E729,"ounce","oz")</f>
        <v/>
      </c>
    </row>
    <row r="730" spans="1:19" x14ac:dyDescent="0.35">
      <c r="A730">
        <v>428981</v>
      </c>
      <c r="B730" s="3" t="s">
        <v>322</v>
      </c>
      <c r="C730" s="4">
        <v>0.39074074074074083</v>
      </c>
      <c r="D730" t="s">
        <v>331</v>
      </c>
      <c r="E730" t="s">
        <v>15</v>
      </c>
      <c r="F730" s="5">
        <f>N730</f>
        <v>45807</v>
      </c>
      <c r="G730" s="6" t="str">
        <f>Q730</f>
        <v>French Press</v>
      </c>
      <c r="H730" s="6" t="str">
        <f>S730</f>
        <v>12 oz</v>
      </c>
      <c r="J730" t="str" cm="1">
        <f t="array" ref="J730:L730">_xlfn.TEXTSPLIT(B730,{"++","/"})</f>
        <v>2025</v>
      </c>
      <c r="K730" t="str">
        <v>5</v>
      </c>
      <c r="L730" t="str">
        <v>30</v>
      </c>
      <c r="M730" s="7">
        <f>DATE(J730,K730,L730)</f>
        <v>45807</v>
      </c>
      <c r="N730">
        <f>IF(M730=9999,"???",M730)</f>
        <v>45807</v>
      </c>
      <c r="P730" t="str">
        <f>SUBSTITUTE(SUBSTITUTE(SUBSTITUTE(D730,"©"," "), "☐", " "), "§", " ")</f>
        <v xml:space="preserve"> French press</v>
      </c>
      <c r="Q730" t="str">
        <f>PROPER(TRIM(CLEAN(P730)))</f>
        <v>French Press</v>
      </c>
      <c r="S730" t="str">
        <f>SUBSTITUTE(E730,"ounce","oz")</f>
        <v>12 oz</v>
      </c>
    </row>
    <row r="731" spans="1:19" x14ac:dyDescent="0.35">
      <c r="A731">
        <v>428983</v>
      </c>
      <c r="B731" s="3" t="s">
        <v>322</v>
      </c>
      <c r="C731" s="4">
        <v>0.39535879629629633</v>
      </c>
      <c r="D731" t="s">
        <v>126</v>
      </c>
      <c r="E731" t="s">
        <v>13</v>
      </c>
      <c r="F731" s="5">
        <f>N731</f>
        <v>45807</v>
      </c>
      <c r="G731" s="6" t="str">
        <f>Q731</f>
        <v>Sticky Bun</v>
      </c>
      <c r="H731" s="6" t="str">
        <f>S731</f>
        <v/>
      </c>
      <c r="J731" t="str" cm="1">
        <f t="array" ref="J731:L731">_xlfn.TEXTSPLIT(B731,{"++","/"})</f>
        <v>2025</v>
      </c>
      <c r="K731" t="str">
        <v>5</v>
      </c>
      <c r="L731" t="str">
        <v>30</v>
      </c>
      <c r="M731" s="7">
        <f>DATE(J731,K731,L731)</f>
        <v>45807</v>
      </c>
      <c r="N731">
        <f>IF(M731=9999,"???",M731)</f>
        <v>45807</v>
      </c>
      <c r="P731" t="str">
        <f>SUBSTITUTE(SUBSTITUTE(SUBSTITUTE(D731,"©"," "), "☐", " "), "§", " ")</f>
        <v>Sticky bun</v>
      </c>
      <c r="Q731" t="str">
        <f>PROPER(TRIM(CLEAN(P731)))</f>
        <v>Sticky Bun</v>
      </c>
      <c r="S731" t="str">
        <f>SUBSTITUTE(E731,"ounce","oz")</f>
        <v/>
      </c>
    </row>
    <row r="732" spans="1:19" x14ac:dyDescent="0.35">
      <c r="A732">
        <v>428983</v>
      </c>
      <c r="B732" s="3" t="s">
        <v>322</v>
      </c>
      <c r="C732" s="4">
        <v>0.39535879629629633</v>
      </c>
      <c r="D732" t="s">
        <v>21</v>
      </c>
      <c r="E732" t="s">
        <v>15</v>
      </c>
      <c r="F732" s="5">
        <f>N732</f>
        <v>45807</v>
      </c>
      <c r="G732" s="6" t="str">
        <f>Q732</f>
        <v>Pourover</v>
      </c>
      <c r="H732" s="6" t="str">
        <f>S732</f>
        <v>12 oz</v>
      </c>
      <c r="J732" t="str" cm="1">
        <f t="array" ref="J732:L732">_xlfn.TEXTSPLIT(B732,{"++","/"})</f>
        <v>2025</v>
      </c>
      <c r="K732" t="str">
        <v>5</v>
      </c>
      <c r="L732" t="str">
        <v>30</v>
      </c>
      <c r="M732" s="7">
        <f>DATE(J732,K732,L732)</f>
        <v>45807</v>
      </c>
      <c r="N732">
        <f>IF(M732=9999,"???",M732)</f>
        <v>45807</v>
      </c>
      <c r="P732" t="str">
        <f>SUBSTITUTE(SUBSTITUTE(SUBSTITUTE(D732,"©"," "), "☐", " "), "§", " ")</f>
        <v>Pourover</v>
      </c>
      <c r="Q732" t="str">
        <f>PROPER(TRIM(CLEAN(P732)))</f>
        <v>Pourover</v>
      </c>
      <c r="S732" t="str">
        <f>SUBSTITUTE(E732,"ounce","oz")</f>
        <v>12 oz</v>
      </c>
    </row>
    <row r="733" spans="1:19" x14ac:dyDescent="0.35">
      <c r="A733">
        <v>428985</v>
      </c>
      <c r="B733" s="3" t="s">
        <v>322</v>
      </c>
      <c r="C733" s="4">
        <v>0.39912037037037029</v>
      </c>
      <c r="D733" t="s">
        <v>325</v>
      </c>
      <c r="E733" t="s">
        <v>15</v>
      </c>
      <c r="F733" s="5">
        <f>N733</f>
        <v>45807</v>
      </c>
      <c r="G733" s="6" t="str">
        <f>Q733</f>
        <v>French Press</v>
      </c>
      <c r="H733" s="6" t="str">
        <f>S733</f>
        <v>12 oz</v>
      </c>
      <c r="J733" t="str" cm="1">
        <f t="array" ref="J733:L733">_xlfn.TEXTSPLIT(B733,{"++","/"})</f>
        <v>2025</v>
      </c>
      <c r="K733" t="str">
        <v>5</v>
      </c>
      <c r="L733" t="str">
        <v>30</v>
      </c>
      <c r="M733" s="7">
        <f>DATE(J733,K733,L733)</f>
        <v>45807</v>
      </c>
      <c r="N733">
        <f>IF(M733=9999,"???",M733)</f>
        <v>45807</v>
      </c>
      <c r="P733" t="str">
        <f>SUBSTITUTE(SUBSTITUTE(SUBSTITUTE(D733,"©"," "), "☐", " "), "§", " ")</f>
        <v xml:space="preserve"> French press </v>
      </c>
      <c r="Q733" t="str">
        <f>PROPER(TRIM(CLEAN(P733)))</f>
        <v>French Press</v>
      </c>
      <c r="S733" t="str">
        <f>SUBSTITUTE(E733,"ounce","oz")</f>
        <v>12 oz</v>
      </c>
    </row>
    <row r="734" spans="1:19" x14ac:dyDescent="0.35">
      <c r="A734">
        <v>428986</v>
      </c>
      <c r="B734" s="3" t="s">
        <v>322</v>
      </c>
      <c r="C734" s="4">
        <v>0.40120370370370373</v>
      </c>
      <c r="D734" t="s">
        <v>332</v>
      </c>
      <c r="E734" t="s">
        <v>15</v>
      </c>
      <c r="F734" s="5">
        <f>N734</f>
        <v>45807</v>
      </c>
      <c r="G734" s="6" t="str">
        <f>Q734</f>
        <v>Frappé</v>
      </c>
      <c r="H734" s="6" t="str">
        <f>S734</f>
        <v>12 oz</v>
      </c>
      <c r="J734" t="str" cm="1">
        <f t="array" ref="J734:L734">_xlfn.TEXTSPLIT(B734,{"++","/"})</f>
        <v>2025</v>
      </c>
      <c r="K734" t="str">
        <v>5</v>
      </c>
      <c r="L734" t="str">
        <v>30</v>
      </c>
      <c r="M734" s="7">
        <f>DATE(J734,K734,L734)</f>
        <v>45807</v>
      </c>
      <c r="N734">
        <f>IF(M734=9999,"???",M734)</f>
        <v>45807</v>
      </c>
      <c r="P734" t="str">
        <f>SUBSTITUTE(SUBSTITUTE(SUBSTITUTE(D734,"©"," "), "☐", " "), "§", " ")</f>
        <v xml:space="preserve">   Frappé </v>
      </c>
      <c r="Q734" t="str">
        <f>PROPER(TRIM(CLEAN(P734)))</f>
        <v>Frappé</v>
      </c>
      <c r="S734" t="str">
        <f>SUBSTITUTE(E734,"ounce","oz")</f>
        <v>12 oz</v>
      </c>
    </row>
    <row r="735" spans="1:19" x14ac:dyDescent="0.35">
      <c r="A735">
        <v>428988</v>
      </c>
      <c r="B735" s="3" t="s">
        <v>322</v>
      </c>
      <c r="C735" s="4">
        <v>0.40265046296296303</v>
      </c>
      <c r="D735" t="s">
        <v>333</v>
      </c>
      <c r="E735" t="s">
        <v>13</v>
      </c>
      <c r="F735" s="5">
        <f>N735</f>
        <v>45807</v>
      </c>
      <c r="G735" s="6" t="str">
        <f>Q735</f>
        <v>Drip Coffee Refill</v>
      </c>
      <c r="H735" s="6" t="str">
        <f>S735</f>
        <v/>
      </c>
      <c r="J735" t="str" cm="1">
        <f t="array" ref="J735:L735">_xlfn.TEXTSPLIT(B735,{"++","/"})</f>
        <v>2025</v>
      </c>
      <c r="K735" t="str">
        <v>5</v>
      </c>
      <c r="L735" t="str">
        <v>30</v>
      </c>
      <c r="M735" s="7">
        <f>DATE(J735,K735,L735)</f>
        <v>45807</v>
      </c>
      <c r="N735">
        <f>IF(M735=9999,"???",M735)</f>
        <v>45807</v>
      </c>
      <c r="P735" t="str">
        <f>SUBSTITUTE(SUBSTITUTE(SUBSTITUTE(D735,"©"," "), "☐", " "), "§", " ")</f>
        <v xml:space="preserve"> Drip coffee refill </v>
      </c>
      <c r="Q735" t="str">
        <f>PROPER(TRIM(CLEAN(P735)))</f>
        <v>Drip Coffee Refill</v>
      </c>
      <c r="S735" t="str">
        <f>SUBSTITUTE(E735,"ounce","oz")</f>
        <v/>
      </c>
    </row>
    <row r="736" spans="1:19" x14ac:dyDescent="0.35">
      <c r="A736">
        <v>428990</v>
      </c>
      <c r="B736" s="3" t="s">
        <v>322</v>
      </c>
      <c r="C736" s="4">
        <v>0.40306712962962954</v>
      </c>
      <c r="D736" t="s">
        <v>66</v>
      </c>
      <c r="E736" t="s">
        <v>15</v>
      </c>
      <c r="F736" s="5">
        <f>N736</f>
        <v>45807</v>
      </c>
      <c r="G736" s="6" t="str">
        <f>Q736</f>
        <v>Drip Coffee</v>
      </c>
      <c r="H736" s="6" t="str">
        <f>S736</f>
        <v>12 oz</v>
      </c>
      <c r="J736" t="str" cm="1">
        <f t="array" ref="J736:L736">_xlfn.TEXTSPLIT(B736,{"++","/"})</f>
        <v>2025</v>
      </c>
      <c r="K736" t="str">
        <v>5</v>
      </c>
      <c r="L736" t="str">
        <v>30</v>
      </c>
      <c r="M736" s="7">
        <f>DATE(J736,K736,L736)</f>
        <v>45807</v>
      </c>
      <c r="N736">
        <f>IF(M736=9999,"???",M736)</f>
        <v>45807</v>
      </c>
      <c r="P736" t="str">
        <f>SUBSTITUTE(SUBSTITUTE(SUBSTITUTE(D736,"©"," "), "☐", " "), "§", " ")</f>
        <v>Drip coffee</v>
      </c>
      <c r="Q736" t="str">
        <f>PROPER(TRIM(CLEAN(P736)))</f>
        <v>Drip Coffee</v>
      </c>
      <c r="S736" t="str">
        <f>SUBSTITUTE(E736,"ounce","oz")</f>
        <v>12 oz</v>
      </c>
    </row>
    <row r="737" spans="1:19" x14ac:dyDescent="0.35">
      <c r="A737">
        <v>428991</v>
      </c>
      <c r="B737" s="3" t="s">
        <v>322</v>
      </c>
      <c r="C737" s="4">
        <v>0.40443287037037035</v>
      </c>
      <c r="D737" t="s">
        <v>91</v>
      </c>
      <c r="E737" t="s">
        <v>15</v>
      </c>
      <c r="F737" s="5">
        <f>N737</f>
        <v>45807</v>
      </c>
      <c r="G737" s="6" t="str">
        <f>Q737</f>
        <v>Café Latté</v>
      </c>
      <c r="H737" s="6" t="str">
        <f>S737</f>
        <v>12 oz</v>
      </c>
      <c r="J737" t="str" cm="1">
        <f t="array" ref="J737:L737">_xlfn.TEXTSPLIT(B737,{"++","/"})</f>
        <v>2025</v>
      </c>
      <c r="K737" t="str">
        <v>5</v>
      </c>
      <c r="L737" t="str">
        <v>30</v>
      </c>
      <c r="M737" s="7">
        <f>DATE(J737,K737,L737)</f>
        <v>45807</v>
      </c>
      <c r="N737">
        <f>IF(M737=9999,"???",M737)</f>
        <v>45807</v>
      </c>
      <c r="P737" t="str">
        <f>SUBSTITUTE(SUBSTITUTE(SUBSTITUTE(D737,"©"," "), "☐", " "), "§", " ")</f>
        <v>Café latté</v>
      </c>
      <c r="Q737" t="str">
        <f>PROPER(TRIM(CLEAN(P737)))</f>
        <v>Café Latté</v>
      </c>
      <c r="S737" t="str">
        <f>SUBSTITUTE(E737,"ounce","oz")</f>
        <v>12 oz</v>
      </c>
    </row>
    <row r="738" spans="1:19" x14ac:dyDescent="0.35">
      <c r="A738">
        <v>428992</v>
      </c>
      <c r="B738" s="3" t="s">
        <v>322</v>
      </c>
      <c r="C738" s="4">
        <v>0.405324074074074</v>
      </c>
      <c r="D738" t="s">
        <v>334</v>
      </c>
      <c r="E738" t="s">
        <v>15</v>
      </c>
      <c r="F738" s="5">
        <f>N738</f>
        <v>45807</v>
      </c>
      <c r="G738" s="6" t="str">
        <f>Q738</f>
        <v>Drip Coffee</v>
      </c>
      <c r="H738" s="6" t="str">
        <f>S738</f>
        <v>12 oz</v>
      </c>
      <c r="J738" t="str" cm="1">
        <f t="array" ref="J738:L738">_xlfn.TEXTSPLIT(B738,{"++","/"})</f>
        <v>2025</v>
      </c>
      <c r="K738" t="str">
        <v>5</v>
      </c>
      <c r="L738" t="str">
        <v>30</v>
      </c>
      <c r="M738" s="7">
        <f>DATE(J738,K738,L738)</f>
        <v>45807</v>
      </c>
      <c r="N738">
        <f>IF(M738=9999,"???",M738)</f>
        <v>45807</v>
      </c>
      <c r="P738" t="str">
        <f>SUBSTITUTE(SUBSTITUTE(SUBSTITUTE(D738,"©"," "), "☐", " "), "§", " ")</f>
        <v xml:space="preserve">Drip coffee </v>
      </c>
      <c r="Q738" t="str">
        <f>PROPER(TRIM(CLEAN(P738)))</f>
        <v>Drip Coffee</v>
      </c>
      <c r="S738" t="str">
        <f>SUBSTITUTE(E738,"ounce","oz")</f>
        <v>12 oz</v>
      </c>
    </row>
    <row r="739" spans="1:19" x14ac:dyDescent="0.35">
      <c r="A739">
        <v>428992</v>
      </c>
      <c r="B739" s="3" t="s">
        <v>322</v>
      </c>
      <c r="C739" s="4">
        <v>0.405324074074074</v>
      </c>
      <c r="D739" t="s">
        <v>54</v>
      </c>
      <c r="E739" t="s">
        <v>13</v>
      </c>
      <c r="F739" s="5">
        <f>N739</f>
        <v>45807</v>
      </c>
      <c r="G739" s="6" t="str">
        <f>Q739</f>
        <v>Syrup</v>
      </c>
      <c r="H739" s="6" t="str">
        <f>S739</f>
        <v/>
      </c>
      <c r="J739" t="str" cm="1">
        <f t="array" ref="J739:L739">_xlfn.TEXTSPLIT(B739,{"++","/"})</f>
        <v>2025</v>
      </c>
      <c r="K739" t="str">
        <v>5</v>
      </c>
      <c r="L739" t="str">
        <v>30</v>
      </c>
      <c r="M739" s="7">
        <f>DATE(J739,K739,L739)</f>
        <v>45807</v>
      </c>
      <c r="N739">
        <f>IF(M739=9999,"???",M739)</f>
        <v>45807</v>
      </c>
      <c r="P739" t="str">
        <f>SUBSTITUTE(SUBSTITUTE(SUBSTITUTE(D739,"©"," "), "☐", " "), "§", " ")</f>
        <v>Syrup</v>
      </c>
      <c r="Q739" t="str">
        <f>PROPER(TRIM(CLEAN(P739)))</f>
        <v>Syrup</v>
      </c>
      <c r="S739" t="str">
        <f>SUBSTITUTE(E739,"ounce","oz")</f>
        <v/>
      </c>
    </row>
    <row r="740" spans="1:19" x14ac:dyDescent="0.35">
      <c r="A740">
        <v>428993</v>
      </c>
      <c r="B740" s="3" t="s">
        <v>322</v>
      </c>
      <c r="C740" s="4">
        <v>0.40846064814814809</v>
      </c>
      <c r="D740" t="s">
        <v>52</v>
      </c>
      <c r="E740" t="s">
        <v>15</v>
      </c>
      <c r="F740" s="5">
        <f>N740</f>
        <v>45807</v>
      </c>
      <c r="G740" s="6" t="str">
        <f>Q740</f>
        <v>Frappé</v>
      </c>
      <c r="H740" s="6" t="str">
        <f>S740</f>
        <v>12 oz</v>
      </c>
      <c r="J740" t="str" cm="1">
        <f t="array" ref="J740:L740">_xlfn.TEXTSPLIT(B740,{"++","/"})</f>
        <v>2025</v>
      </c>
      <c r="K740" t="str">
        <v>5</v>
      </c>
      <c r="L740" t="str">
        <v>30</v>
      </c>
      <c r="M740" s="7">
        <f>DATE(J740,K740,L740)</f>
        <v>45807</v>
      </c>
      <c r="N740">
        <f>IF(M740=9999,"???",M740)</f>
        <v>45807</v>
      </c>
      <c r="P740" t="str">
        <f>SUBSTITUTE(SUBSTITUTE(SUBSTITUTE(D740,"©"," "), "☐", " "), "§", " ")</f>
        <v>Frappé</v>
      </c>
      <c r="Q740" t="str">
        <f>PROPER(TRIM(CLEAN(P740)))</f>
        <v>Frappé</v>
      </c>
      <c r="S740" t="str">
        <f>SUBSTITUTE(E740,"ounce","oz")</f>
        <v>12 oz</v>
      </c>
    </row>
    <row r="741" spans="1:19" x14ac:dyDescent="0.35">
      <c r="A741">
        <v>428994</v>
      </c>
      <c r="B741" s="3" t="s">
        <v>322</v>
      </c>
      <c r="C741" s="4">
        <v>0.40956018518518511</v>
      </c>
      <c r="D741" t="s">
        <v>81</v>
      </c>
      <c r="E741" t="s">
        <v>15</v>
      </c>
      <c r="F741" s="5">
        <f>N741</f>
        <v>45807</v>
      </c>
      <c r="G741" s="6" t="str">
        <f>Q741</f>
        <v>French Press</v>
      </c>
      <c r="H741" s="6" t="str">
        <f>S741</f>
        <v>12 oz</v>
      </c>
      <c r="J741" t="str" cm="1">
        <f t="array" ref="J741:L741">_xlfn.TEXTSPLIT(B741,{"++","/"})</f>
        <v>2025</v>
      </c>
      <c r="K741" t="str">
        <v>5</v>
      </c>
      <c r="L741" t="str">
        <v>30</v>
      </c>
      <c r="M741" s="7">
        <f>DATE(J741,K741,L741)</f>
        <v>45807</v>
      </c>
      <c r="N741">
        <f>IF(M741=9999,"???",M741)</f>
        <v>45807</v>
      </c>
      <c r="P741" t="str">
        <f>SUBSTITUTE(SUBSTITUTE(SUBSTITUTE(D741,"©"," "), "☐", " "), "§", " ")</f>
        <v xml:space="preserve">   French press</v>
      </c>
      <c r="Q741" t="str">
        <f>PROPER(TRIM(CLEAN(P741)))</f>
        <v>French Press</v>
      </c>
      <c r="S741" t="str">
        <f>SUBSTITUTE(E741,"ounce","oz")</f>
        <v>12 oz</v>
      </c>
    </row>
    <row r="742" spans="1:19" x14ac:dyDescent="0.35">
      <c r="A742">
        <v>428995</v>
      </c>
      <c r="B742" s="3" t="s">
        <v>322</v>
      </c>
      <c r="C742" s="4">
        <v>0.41260416666666666</v>
      </c>
      <c r="D742" t="s">
        <v>60</v>
      </c>
      <c r="E742" t="s">
        <v>13</v>
      </c>
      <c r="F742" s="5">
        <f>N742</f>
        <v>45807</v>
      </c>
      <c r="G742" s="6" t="str">
        <f>Q742</f>
        <v>Extra Shot</v>
      </c>
      <c r="H742" s="6" t="str">
        <f>S742</f>
        <v/>
      </c>
      <c r="J742" t="str" cm="1">
        <f t="array" ref="J742:L742">_xlfn.TEXTSPLIT(B742,{"++","/"})</f>
        <v>2025</v>
      </c>
      <c r="K742" t="str">
        <v>5</v>
      </c>
      <c r="L742" t="str">
        <v>30</v>
      </c>
      <c r="M742" s="7">
        <f>DATE(J742,K742,L742)</f>
        <v>45807</v>
      </c>
      <c r="N742">
        <f>IF(M742=9999,"???",M742)</f>
        <v>45807</v>
      </c>
      <c r="P742" t="str">
        <f>SUBSTITUTE(SUBSTITUTE(SUBSTITUTE(D742,"©"," "), "☐", " "), "§", " ")</f>
        <v>Extra shot</v>
      </c>
      <c r="Q742" t="str">
        <f>PROPER(TRIM(CLEAN(P742)))</f>
        <v>Extra Shot</v>
      </c>
      <c r="S742" t="str">
        <f>SUBSTITUTE(E742,"ounce","oz")</f>
        <v/>
      </c>
    </row>
    <row r="743" spans="1:19" x14ac:dyDescent="0.35">
      <c r="A743">
        <v>428997</v>
      </c>
      <c r="B743" s="3" t="s">
        <v>322</v>
      </c>
      <c r="C743" s="4">
        <v>0.41729166666666662</v>
      </c>
      <c r="D743" t="s">
        <v>21</v>
      </c>
      <c r="E743" t="s">
        <v>15</v>
      </c>
      <c r="F743" s="5">
        <f>N743</f>
        <v>45807</v>
      </c>
      <c r="G743" s="6" t="str">
        <f>Q743</f>
        <v>Pourover</v>
      </c>
      <c r="H743" s="6" t="str">
        <f>S743</f>
        <v>12 oz</v>
      </c>
      <c r="J743" t="str" cm="1">
        <f t="array" ref="J743:L743">_xlfn.TEXTSPLIT(B743,{"++","/"})</f>
        <v>2025</v>
      </c>
      <c r="K743" t="str">
        <v>5</v>
      </c>
      <c r="L743" t="str">
        <v>30</v>
      </c>
      <c r="M743" s="7">
        <f>DATE(J743,K743,L743)</f>
        <v>45807</v>
      </c>
      <c r="N743">
        <f>IF(M743=9999,"???",M743)</f>
        <v>45807</v>
      </c>
      <c r="P743" t="str">
        <f>SUBSTITUTE(SUBSTITUTE(SUBSTITUTE(D743,"©"," "), "☐", " "), "§", " ")</f>
        <v>Pourover</v>
      </c>
      <c r="Q743" t="str">
        <f>PROPER(TRIM(CLEAN(P743)))</f>
        <v>Pourover</v>
      </c>
      <c r="S743" t="str">
        <f>SUBSTITUTE(E743,"ounce","oz")</f>
        <v>12 oz</v>
      </c>
    </row>
    <row r="744" spans="1:19" x14ac:dyDescent="0.35">
      <c r="A744">
        <v>428998</v>
      </c>
      <c r="B744" s="3" t="s">
        <v>322</v>
      </c>
      <c r="C744" s="4">
        <v>0.41844907407407406</v>
      </c>
      <c r="D744" t="s">
        <v>106</v>
      </c>
      <c r="E744" t="s">
        <v>15</v>
      </c>
      <c r="F744" s="5">
        <f>N744</f>
        <v>45807</v>
      </c>
      <c r="G744" s="6" t="str">
        <f>Q744</f>
        <v>Iced Guillermo</v>
      </c>
      <c r="H744" s="6" t="str">
        <f>S744</f>
        <v>12 oz</v>
      </c>
      <c r="J744" t="str" cm="1">
        <f t="array" ref="J744:L744">_xlfn.TEXTSPLIT(B744,{"++","/"})</f>
        <v>2025</v>
      </c>
      <c r="K744" t="str">
        <v>5</v>
      </c>
      <c r="L744" t="str">
        <v>30</v>
      </c>
      <c r="M744" s="7">
        <f>DATE(J744,K744,L744)</f>
        <v>45807</v>
      </c>
      <c r="N744">
        <f>IF(M744=9999,"???",M744)</f>
        <v>45807</v>
      </c>
      <c r="P744" t="str">
        <f>SUBSTITUTE(SUBSTITUTE(SUBSTITUTE(D744,"©"," "), "☐", " "), "§", " ")</f>
        <v>Iced Guillermo</v>
      </c>
      <c r="Q744" t="str">
        <f>PROPER(TRIM(CLEAN(P744)))</f>
        <v>Iced Guillermo</v>
      </c>
      <c r="S744" t="str">
        <f>SUBSTITUTE(E744,"ounce","oz")</f>
        <v>12 oz</v>
      </c>
    </row>
    <row r="745" spans="1:19" x14ac:dyDescent="0.35">
      <c r="A745">
        <v>428999</v>
      </c>
      <c r="B745" s="3" t="s">
        <v>322</v>
      </c>
      <c r="C745" s="4">
        <v>0.41893518518518524</v>
      </c>
      <c r="D745" t="s">
        <v>335</v>
      </c>
      <c r="E745" t="s">
        <v>15</v>
      </c>
      <c r="F745" s="5">
        <f>N745</f>
        <v>45807</v>
      </c>
      <c r="G745" s="6" t="str">
        <f>Q745</f>
        <v>Single-Origin</v>
      </c>
      <c r="H745" s="6" t="str">
        <f>S745</f>
        <v>12 oz</v>
      </c>
      <c r="J745" t="str" cm="1">
        <f t="array" ref="J745:L745">_xlfn.TEXTSPLIT(B745,{"++","/"})</f>
        <v>2025</v>
      </c>
      <c r="K745" t="str">
        <v>5</v>
      </c>
      <c r="L745" t="str">
        <v>30</v>
      </c>
      <c r="M745" s="7">
        <f>DATE(J745,K745,L745)</f>
        <v>45807</v>
      </c>
      <c r="N745">
        <f>IF(M745=9999,"???",M745)</f>
        <v>45807</v>
      </c>
      <c r="P745" t="str">
        <f>SUBSTITUTE(SUBSTITUTE(SUBSTITUTE(D745,"©"," "), "☐", " "), "§", " ")</f>
        <v xml:space="preserve">  Single-origin</v>
      </c>
      <c r="Q745" t="str">
        <f>PROPER(TRIM(CLEAN(P745)))</f>
        <v>Single-Origin</v>
      </c>
      <c r="S745" t="str">
        <f>SUBSTITUTE(E745,"ounce","oz")</f>
        <v>12 oz</v>
      </c>
    </row>
    <row r="746" spans="1:19" x14ac:dyDescent="0.35">
      <c r="A746">
        <v>429001</v>
      </c>
      <c r="B746" s="3" t="s">
        <v>322</v>
      </c>
      <c r="C746" s="4">
        <v>0.42648148148148146</v>
      </c>
      <c r="D746" t="s">
        <v>31</v>
      </c>
      <c r="E746" t="s">
        <v>15</v>
      </c>
      <c r="F746" s="5">
        <f>N746</f>
        <v>45807</v>
      </c>
      <c r="G746" s="6" t="str">
        <f>Q746</f>
        <v>French Press</v>
      </c>
      <c r="H746" s="6" t="str">
        <f>S746</f>
        <v>12 oz</v>
      </c>
      <c r="J746" t="str" cm="1">
        <f t="array" ref="J746:L746">_xlfn.TEXTSPLIT(B746,{"++","/"})</f>
        <v>2025</v>
      </c>
      <c r="K746" t="str">
        <v>5</v>
      </c>
      <c r="L746" t="str">
        <v>30</v>
      </c>
      <c r="M746" s="7">
        <f>DATE(J746,K746,L746)</f>
        <v>45807</v>
      </c>
      <c r="N746">
        <f>IF(M746=9999,"???",M746)</f>
        <v>45807</v>
      </c>
      <c r="P746" t="str">
        <f>SUBSTITUTE(SUBSTITUTE(SUBSTITUTE(D746,"©"," "), "☐", " "), "§", " ")</f>
        <v>French press</v>
      </c>
      <c r="Q746" t="str">
        <f>PROPER(TRIM(CLEAN(P746)))</f>
        <v>French Press</v>
      </c>
      <c r="S746" t="str">
        <f>SUBSTITUTE(E746,"ounce","oz")</f>
        <v>12 oz</v>
      </c>
    </row>
    <row r="747" spans="1:19" x14ac:dyDescent="0.35">
      <c r="A747">
        <v>429003</v>
      </c>
      <c r="B747" s="3" t="s">
        <v>322</v>
      </c>
      <c r="C747" s="4">
        <v>0.42797453703703714</v>
      </c>
      <c r="D747" t="s">
        <v>90</v>
      </c>
      <c r="E747" t="s">
        <v>15</v>
      </c>
      <c r="F747" s="5">
        <f>N747</f>
        <v>45807</v>
      </c>
      <c r="G747" s="6" t="str">
        <f>Q747</f>
        <v>Pourover</v>
      </c>
      <c r="H747" s="6" t="str">
        <f>S747</f>
        <v>12 oz</v>
      </c>
      <c r="J747" t="str" cm="1">
        <f t="array" ref="J747:L747">_xlfn.TEXTSPLIT(B747,{"++","/"})</f>
        <v>2025</v>
      </c>
      <c r="K747" t="str">
        <v>5</v>
      </c>
      <c r="L747" t="str">
        <v>30</v>
      </c>
      <c r="M747" s="7">
        <f>DATE(J747,K747,L747)</f>
        <v>45807</v>
      </c>
      <c r="N747">
        <f>IF(M747=9999,"???",M747)</f>
        <v>45807</v>
      </c>
      <c r="P747" t="str">
        <f>SUBSTITUTE(SUBSTITUTE(SUBSTITUTE(D747,"©"," "), "☐", " "), "§", " ")</f>
        <v xml:space="preserve">   Pourover</v>
      </c>
      <c r="Q747" t="str">
        <f>PROPER(TRIM(CLEAN(P747)))</f>
        <v>Pourover</v>
      </c>
      <c r="S747" t="str">
        <f>SUBSTITUTE(E747,"ounce","oz")</f>
        <v>12 oz</v>
      </c>
    </row>
    <row r="748" spans="1:19" x14ac:dyDescent="0.35">
      <c r="A748">
        <v>429004</v>
      </c>
      <c r="B748" s="3" t="s">
        <v>322</v>
      </c>
      <c r="C748" s="4">
        <v>0.4287847222222223</v>
      </c>
      <c r="D748" t="s">
        <v>336</v>
      </c>
      <c r="E748" t="s">
        <v>13</v>
      </c>
      <c r="F748" s="5">
        <f>N748</f>
        <v>45807</v>
      </c>
      <c r="G748" s="6" t="str">
        <f>Q748</f>
        <v>Cinnamon Roll</v>
      </c>
      <c r="H748" s="6" t="str">
        <f>S748</f>
        <v/>
      </c>
      <c r="J748" t="str" cm="1">
        <f t="array" ref="J748:L748">_xlfn.TEXTSPLIT(B748,{"++","/"})</f>
        <v>2025</v>
      </c>
      <c r="K748" t="str">
        <v>5</v>
      </c>
      <c r="L748" t="str">
        <v>30</v>
      </c>
      <c r="M748" s="7">
        <f>DATE(J748,K748,L748)</f>
        <v>45807</v>
      </c>
      <c r="N748">
        <f>IF(M748=9999,"???",M748)</f>
        <v>45807</v>
      </c>
      <c r="P748" t="str">
        <f>SUBSTITUTE(SUBSTITUTE(SUBSTITUTE(D748,"©"," "), "☐", " "), "§", " ")</f>
        <v xml:space="preserve"> Cinnamon roll </v>
      </c>
      <c r="Q748" t="str">
        <f>PROPER(TRIM(CLEAN(P748)))</f>
        <v>Cinnamon Roll</v>
      </c>
      <c r="S748" t="str">
        <f>SUBSTITUTE(E748,"ounce","oz")</f>
        <v/>
      </c>
    </row>
    <row r="749" spans="1:19" x14ac:dyDescent="0.35">
      <c r="A749">
        <v>429005</v>
      </c>
      <c r="B749" s="3" t="s">
        <v>322</v>
      </c>
      <c r="C749" s="4">
        <v>0.42893518518518525</v>
      </c>
      <c r="D749" t="s">
        <v>21</v>
      </c>
      <c r="E749" t="s">
        <v>15</v>
      </c>
      <c r="F749" s="5">
        <f>N749</f>
        <v>45807</v>
      </c>
      <c r="G749" s="6" t="str">
        <f>Q749</f>
        <v>Pourover</v>
      </c>
      <c r="H749" s="6" t="str">
        <f>S749</f>
        <v>12 oz</v>
      </c>
      <c r="J749" t="str" cm="1">
        <f t="array" ref="J749:L749">_xlfn.TEXTSPLIT(B749,{"++","/"})</f>
        <v>2025</v>
      </c>
      <c r="K749" t="str">
        <v>5</v>
      </c>
      <c r="L749" t="str">
        <v>30</v>
      </c>
      <c r="M749" s="7">
        <f>DATE(J749,K749,L749)</f>
        <v>45807</v>
      </c>
      <c r="N749">
        <f>IF(M749=9999,"???",M749)</f>
        <v>45807</v>
      </c>
      <c r="P749" t="str">
        <f>SUBSTITUTE(SUBSTITUTE(SUBSTITUTE(D749,"©"," "), "☐", " "), "§", " ")</f>
        <v>Pourover</v>
      </c>
      <c r="Q749" t="str">
        <f>PROPER(TRIM(CLEAN(P749)))</f>
        <v>Pourover</v>
      </c>
      <c r="S749" t="str">
        <f>SUBSTITUTE(E749,"ounce","oz")</f>
        <v>12 oz</v>
      </c>
    </row>
    <row r="750" spans="1:19" x14ac:dyDescent="0.35">
      <c r="A750">
        <v>429006</v>
      </c>
      <c r="B750" s="3" t="s">
        <v>322</v>
      </c>
      <c r="C750" s="4">
        <v>0.431111111111111</v>
      </c>
      <c r="D750" t="s">
        <v>337</v>
      </c>
      <c r="E750" t="s">
        <v>13</v>
      </c>
      <c r="F750" s="5">
        <f>N750</f>
        <v>45807</v>
      </c>
      <c r="G750" s="6" t="str">
        <f>Q750</f>
        <v>Cookie</v>
      </c>
      <c r="H750" s="6" t="str">
        <f>S750</f>
        <v/>
      </c>
      <c r="J750" t="str" cm="1">
        <f t="array" ref="J750:L750">_xlfn.TEXTSPLIT(B750,{"++","/"})</f>
        <v>2025</v>
      </c>
      <c r="K750" t="str">
        <v>5</v>
      </c>
      <c r="L750" t="str">
        <v>30</v>
      </c>
      <c r="M750" s="7">
        <f>DATE(J750,K750,L750)</f>
        <v>45807</v>
      </c>
      <c r="N750">
        <f>IF(M750=9999,"???",M750)</f>
        <v>45807</v>
      </c>
      <c r="P750" t="str">
        <f>SUBSTITUTE(SUBSTITUTE(SUBSTITUTE(D750,"©"," "), "☐", " "), "§", " ")</f>
        <v xml:space="preserve">  Cookie</v>
      </c>
      <c r="Q750" t="str">
        <f>PROPER(TRIM(CLEAN(P750)))</f>
        <v>Cookie</v>
      </c>
      <c r="S750" t="str">
        <f>SUBSTITUTE(E750,"ounce","oz")</f>
        <v/>
      </c>
    </row>
    <row r="751" spans="1:19" x14ac:dyDescent="0.35">
      <c r="A751">
        <v>429007</v>
      </c>
      <c r="B751" s="3" t="s">
        <v>322</v>
      </c>
      <c r="C751" s="4">
        <v>0.43346064814814822</v>
      </c>
      <c r="D751" t="s">
        <v>63</v>
      </c>
      <c r="E751" t="s">
        <v>13</v>
      </c>
      <c r="F751" s="5">
        <f>N751</f>
        <v>45807</v>
      </c>
      <c r="G751" s="6" t="str">
        <f>Q751</f>
        <v>Cookie</v>
      </c>
      <c r="H751" s="6" t="str">
        <f>S751</f>
        <v/>
      </c>
      <c r="J751" t="str" cm="1">
        <f t="array" ref="J751:L751">_xlfn.TEXTSPLIT(B751,{"++","/"})</f>
        <v>2025</v>
      </c>
      <c r="K751" t="str">
        <v>5</v>
      </c>
      <c r="L751" t="str">
        <v>30</v>
      </c>
      <c r="M751" s="7">
        <f>DATE(J751,K751,L751)</f>
        <v>45807</v>
      </c>
      <c r="N751">
        <f>IF(M751=9999,"???",M751)</f>
        <v>45807</v>
      </c>
      <c r="P751" t="str">
        <f>SUBSTITUTE(SUBSTITUTE(SUBSTITUTE(D751,"©"," "), "☐", " "), "§", " ")</f>
        <v>Cookie</v>
      </c>
      <c r="Q751" t="str">
        <f>PROPER(TRIM(CLEAN(P751)))</f>
        <v>Cookie</v>
      </c>
      <c r="S751" t="str">
        <f>SUBSTITUTE(E751,"ounce","oz")</f>
        <v/>
      </c>
    </row>
    <row r="752" spans="1:19" x14ac:dyDescent="0.35">
      <c r="A752">
        <v>429008</v>
      </c>
      <c r="B752" s="3" t="s">
        <v>322</v>
      </c>
      <c r="C752" s="4">
        <v>0.43564814814814823</v>
      </c>
      <c r="D752" t="s">
        <v>209</v>
      </c>
      <c r="E752" t="s">
        <v>13</v>
      </c>
      <c r="F752" s="5">
        <f>N752</f>
        <v>45807</v>
      </c>
      <c r="G752" s="6" t="str">
        <f>Q752</f>
        <v>Croissant</v>
      </c>
      <c r="H752" s="6" t="str">
        <f>S752</f>
        <v/>
      </c>
      <c r="J752" t="str" cm="1">
        <f t="array" ref="J752:L752">_xlfn.TEXTSPLIT(B752,{"++","/"})</f>
        <v>2025</v>
      </c>
      <c r="K752" t="str">
        <v>5</v>
      </c>
      <c r="L752" t="str">
        <v>30</v>
      </c>
      <c r="M752" s="7">
        <f>DATE(J752,K752,L752)</f>
        <v>45807</v>
      </c>
      <c r="N752">
        <f>IF(M752=9999,"???",M752)</f>
        <v>45807</v>
      </c>
      <c r="P752" t="str">
        <f>SUBSTITUTE(SUBSTITUTE(SUBSTITUTE(D752,"©"," "), "☐", " "), "§", " ")</f>
        <v xml:space="preserve"> Croissant</v>
      </c>
      <c r="Q752" t="str">
        <f>PROPER(TRIM(CLEAN(P752)))</f>
        <v>Croissant</v>
      </c>
      <c r="S752" t="str">
        <f>SUBSTITUTE(E752,"ounce","oz")</f>
        <v/>
      </c>
    </row>
    <row r="753" spans="1:19" x14ac:dyDescent="0.35">
      <c r="A753">
        <v>429009</v>
      </c>
      <c r="B753" s="3" t="s">
        <v>322</v>
      </c>
      <c r="C753" s="4">
        <v>0.43672453703703695</v>
      </c>
      <c r="D753" t="s">
        <v>338</v>
      </c>
      <c r="E753" t="s">
        <v>15</v>
      </c>
      <c r="F753" s="5">
        <f>N753</f>
        <v>45807</v>
      </c>
      <c r="G753" s="6" t="str">
        <f>Q753</f>
        <v>French Press</v>
      </c>
      <c r="H753" s="6" t="str">
        <f>S753</f>
        <v>12 oz</v>
      </c>
      <c r="J753" t="str" cm="1">
        <f t="array" ref="J753:L753">_xlfn.TEXTSPLIT(B753,{"++","/"})</f>
        <v>2025</v>
      </c>
      <c r="K753" t="str">
        <v>5</v>
      </c>
      <c r="L753" t="str">
        <v>30</v>
      </c>
      <c r="M753" s="7">
        <f>DATE(J753,K753,L753)</f>
        <v>45807</v>
      </c>
      <c r="N753">
        <f>IF(M753=9999,"???",M753)</f>
        <v>45807</v>
      </c>
      <c r="P753" t="str">
        <f>SUBSTITUTE(SUBSTITUTE(SUBSTITUTE(D753,"©"," "), "☐", " "), "§", " ")</f>
        <v xml:space="preserve">French press </v>
      </c>
      <c r="Q753" t="str">
        <f>PROPER(TRIM(CLEAN(P753)))</f>
        <v>French Press</v>
      </c>
      <c r="S753" t="str">
        <f>SUBSTITUTE(E753,"ounce","oz")</f>
        <v>12 oz</v>
      </c>
    </row>
    <row r="754" spans="1:19" x14ac:dyDescent="0.35">
      <c r="A754">
        <v>429011</v>
      </c>
      <c r="B754" s="3" t="s">
        <v>322</v>
      </c>
      <c r="C754" s="4">
        <v>0.44307870370370361</v>
      </c>
      <c r="D754" t="s">
        <v>243</v>
      </c>
      <c r="E754" t="s">
        <v>15</v>
      </c>
      <c r="F754" s="5">
        <f>N754</f>
        <v>45807</v>
      </c>
      <c r="G754" s="6" t="str">
        <f>Q754</f>
        <v>French Press</v>
      </c>
      <c r="H754" s="6" t="str">
        <f>S754</f>
        <v>12 oz</v>
      </c>
      <c r="J754" t="str" cm="1">
        <f t="array" ref="J754:L754">_xlfn.TEXTSPLIT(B754,{"++","/"})</f>
        <v>2025</v>
      </c>
      <c r="K754" t="str">
        <v>5</v>
      </c>
      <c r="L754" t="str">
        <v>30</v>
      </c>
      <c r="M754" s="7">
        <f>DATE(J754,K754,L754)</f>
        <v>45807</v>
      </c>
      <c r="N754">
        <f>IF(M754=9999,"???",M754)</f>
        <v>45807</v>
      </c>
      <c r="P754" t="str">
        <f>SUBSTITUTE(SUBSTITUTE(SUBSTITUTE(D754,"©"," "), "☐", " "), "§", " ")</f>
        <v xml:space="preserve">  French press</v>
      </c>
      <c r="Q754" t="str">
        <f>PROPER(TRIM(CLEAN(P754)))</f>
        <v>French Press</v>
      </c>
      <c r="S754" t="str">
        <f>SUBSTITUTE(E754,"ounce","oz")</f>
        <v>12 oz</v>
      </c>
    </row>
    <row r="755" spans="1:19" x14ac:dyDescent="0.35">
      <c r="A755">
        <v>429012</v>
      </c>
      <c r="B755" s="3" t="s">
        <v>322</v>
      </c>
      <c r="C755" s="4">
        <v>0.44861111111111107</v>
      </c>
      <c r="D755" t="s">
        <v>339</v>
      </c>
      <c r="E755" t="s">
        <v>15</v>
      </c>
      <c r="F755" s="5">
        <f>N755</f>
        <v>45807</v>
      </c>
      <c r="G755" s="6" t="str">
        <f>Q755</f>
        <v>Iced Guillermo</v>
      </c>
      <c r="H755" s="6" t="str">
        <f>S755</f>
        <v>12 oz</v>
      </c>
      <c r="J755" t="str" cm="1">
        <f t="array" ref="J755:L755">_xlfn.TEXTSPLIT(B755,{"++","/"})</f>
        <v>2025</v>
      </c>
      <c r="K755" t="str">
        <v>5</v>
      </c>
      <c r="L755" t="str">
        <v>30</v>
      </c>
      <c r="M755" s="7">
        <f>DATE(J755,K755,L755)</f>
        <v>45807</v>
      </c>
      <c r="N755">
        <f>IF(M755=9999,"???",M755)</f>
        <v>45807</v>
      </c>
      <c r="P755" t="str">
        <f>SUBSTITUTE(SUBSTITUTE(SUBSTITUTE(D755,"©"," "), "☐", " "), "§", " ")</f>
        <v xml:space="preserve">   Iced Guillermo </v>
      </c>
      <c r="Q755" t="str">
        <f>PROPER(TRIM(CLEAN(P755)))</f>
        <v>Iced Guillermo</v>
      </c>
      <c r="S755" t="str">
        <f>SUBSTITUTE(E755,"ounce","oz")</f>
        <v>12 oz</v>
      </c>
    </row>
    <row r="756" spans="1:19" x14ac:dyDescent="0.35">
      <c r="A756">
        <v>429013</v>
      </c>
      <c r="B756" s="3" t="s">
        <v>322</v>
      </c>
      <c r="C756" s="4">
        <v>0.45589120370370373</v>
      </c>
      <c r="D756" t="s">
        <v>189</v>
      </c>
      <c r="E756" t="s">
        <v>13</v>
      </c>
      <c r="F756" s="5">
        <f>N756</f>
        <v>45807</v>
      </c>
      <c r="G756" s="6" t="str">
        <f>Q756</f>
        <v>Toastie</v>
      </c>
      <c r="H756" s="6" t="str">
        <f>S756</f>
        <v/>
      </c>
      <c r="J756" t="str" cm="1">
        <f t="array" ref="J756:L756">_xlfn.TEXTSPLIT(B756,{"++","/"})</f>
        <v>2025</v>
      </c>
      <c r="K756" t="str">
        <v>5</v>
      </c>
      <c r="L756" t="str">
        <v>30</v>
      </c>
      <c r="M756" s="7">
        <f>DATE(J756,K756,L756)</f>
        <v>45807</v>
      </c>
      <c r="N756">
        <f>IF(M756=9999,"???",M756)</f>
        <v>45807</v>
      </c>
      <c r="P756" t="str">
        <f>SUBSTITUTE(SUBSTITUTE(SUBSTITUTE(D756,"©"," "), "☐", " "), "§", " ")</f>
        <v>Toastie</v>
      </c>
      <c r="Q756" t="str">
        <f>PROPER(TRIM(CLEAN(P756)))</f>
        <v>Toastie</v>
      </c>
      <c r="S756" t="str">
        <f>SUBSTITUTE(E756,"ounce","oz")</f>
        <v/>
      </c>
    </row>
    <row r="757" spans="1:19" x14ac:dyDescent="0.35">
      <c r="A757">
        <v>429014</v>
      </c>
      <c r="B757" s="3" t="s">
        <v>322</v>
      </c>
      <c r="C757" s="4">
        <v>0.45674768518518527</v>
      </c>
      <c r="D757" t="s">
        <v>21</v>
      </c>
      <c r="E757" t="s">
        <v>15</v>
      </c>
      <c r="F757" s="5">
        <f>N757</f>
        <v>45807</v>
      </c>
      <c r="G757" s="6" t="str">
        <f>Q757</f>
        <v>Pourover</v>
      </c>
      <c r="H757" s="6" t="str">
        <f>S757</f>
        <v>12 oz</v>
      </c>
      <c r="J757" t="str" cm="1">
        <f t="array" ref="J757:L757">_xlfn.TEXTSPLIT(B757,{"++","/"})</f>
        <v>2025</v>
      </c>
      <c r="K757" t="str">
        <v>5</v>
      </c>
      <c r="L757" t="str">
        <v>30</v>
      </c>
      <c r="M757" s="7">
        <f>DATE(J757,K757,L757)</f>
        <v>45807</v>
      </c>
      <c r="N757">
        <f>IF(M757=9999,"???",M757)</f>
        <v>45807</v>
      </c>
      <c r="P757" t="str">
        <f>SUBSTITUTE(SUBSTITUTE(SUBSTITUTE(D757,"©"," "), "☐", " "), "§", " ")</f>
        <v>Pourover</v>
      </c>
      <c r="Q757" t="str">
        <f>PROPER(TRIM(CLEAN(P757)))</f>
        <v>Pourover</v>
      </c>
      <c r="S757" t="str">
        <f>SUBSTITUTE(E757,"ounce","oz")</f>
        <v>12 oz</v>
      </c>
    </row>
    <row r="758" spans="1:19" x14ac:dyDescent="0.35">
      <c r="A758">
        <v>429016</v>
      </c>
      <c r="B758" s="3" t="s">
        <v>322</v>
      </c>
      <c r="C758" s="4">
        <v>0.46253472222222225</v>
      </c>
      <c r="D758" t="s">
        <v>264</v>
      </c>
      <c r="E758" t="s">
        <v>15</v>
      </c>
      <c r="F758" s="5">
        <f>N758</f>
        <v>45807</v>
      </c>
      <c r="G758" s="6" t="str">
        <f>Q758</f>
        <v>Pourover</v>
      </c>
      <c r="H758" s="6" t="str">
        <f>S758</f>
        <v>12 oz</v>
      </c>
      <c r="J758" t="str" cm="1">
        <f t="array" ref="J758:L758">_xlfn.TEXTSPLIT(B758,{"++","/"})</f>
        <v>2025</v>
      </c>
      <c r="K758" t="str">
        <v>5</v>
      </c>
      <c r="L758" t="str">
        <v>30</v>
      </c>
      <c r="M758" s="7">
        <f>DATE(J758,K758,L758)</f>
        <v>45807</v>
      </c>
      <c r="N758">
        <f>IF(M758=9999,"???",M758)</f>
        <v>45807</v>
      </c>
      <c r="P758" t="str">
        <f>SUBSTITUTE(SUBSTITUTE(SUBSTITUTE(D758,"©"," "), "☐", " "), "§", " ")</f>
        <v xml:space="preserve">   Pourover</v>
      </c>
      <c r="Q758" t="str">
        <f>PROPER(TRIM(CLEAN(P758)))</f>
        <v>Pourover</v>
      </c>
      <c r="S758" t="str">
        <f>SUBSTITUTE(E758,"ounce","oz")</f>
        <v>12 oz</v>
      </c>
    </row>
    <row r="759" spans="1:19" x14ac:dyDescent="0.35">
      <c r="A759">
        <v>429017</v>
      </c>
      <c r="B759" s="3" t="s">
        <v>322</v>
      </c>
      <c r="C759" s="4">
        <v>0.46425925925925915</v>
      </c>
      <c r="D759" t="s">
        <v>340</v>
      </c>
      <c r="E759" t="s">
        <v>13</v>
      </c>
      <c r="F759" s="5">
        <f>N759</f>
        <v>45807</v>
      </c>
      <c r="G759" s="6" t="str">
        <f>Q759</f>
        <v>Toastie</v>
      </c>
      <c r="H759" s="6" t="str">
        <f>S759</f>
        <v/>
      </c>
      <c r="J759" t="str" cm="1">
        <f t="array" ref="J759:L759">_xlfn.TEXTSPLIT(B759,{"++","/"})</f>
        <v>2025</v>
      </c>
      <c r="K759" t="str">
        <v>5</v>
      </c>
      <c r="L759" t="str">
        <v>30</v>
      </c>
      <c r="M759" s="7">
        <f>DATE(J759,K759,L759)</f>
        <v>45807</v>
      </c>
      <c r="N759">
        <f>IF(M759=9999,"???",M759)</f>
        <v>45807</v>
      </c>
      <c r="P759" t="str">
        <f>SUBSTITUTE(SUBSTITUTE(SUBSTITUTE(D759,"©"," "), "☐", " "), "§", " ")</f>
        <v xml:space="preserve">   Toastie</v>
      </c>
      <c r="Q759" t="str">
        <f>PROPER(TRIM(CLEAN(P759)))</f>
        <v>Toastie</v>
      </c>
      <c r="S759" t="str">
        <f>SUBSTITUTE(E759,"ounce","oz")</f>
        <v/>
      </c>
    </row>
    <row r="760" spans="1:19" x14ac:dyDescent="0.35">
      <c r="A760">
        <v>429019</v>
      </c>
      <c r="B760" s="3" t="s">
        <v>322</v>
      </c>
      <c r="C760" s="4">
        <v>0.47288194444444454</v>
      </c>
      <c r="D760" t="s">
        <v>341</v>
      </c>
      <c r="E760" t="s">
        <v>13</v>
      </c>
      <c r="F760" s="5">
        <f>N760</f>
        <v>45807</v>
      </c>
      <c r="G760" s="6" t="str">
        <f>Q760</f>
        <v>Chocolate Croissant</v>
      </c>
      <c r="H760" s="6" t="str">
        <f>S760</f>
        <v/>
      </c>
      <c r="J760" t="str" cm="1">
        <f t="array" ref="J760:L760">_xlfn.TEXTSPLIT(B760,{"++","/"})</f>
        <v>2025</v>
      </c>
      <c r="K760" t="str">
        <v>5</v>
      </c>
      <c r="L760" t="str">
        <v>30</v>
      </c>
      <c r="M760" s="7">
        <f>DATE(J760,K760,L760)</f>
        <v>45807</v>
      </c>
      <c r="N760">
        <f>IF(M760=9999,"???",M760)</f>
        <v>45807</v>
      </c>
      <c r="P760" t="str">
        <f>SUBSTITUTE(SUBSTITUTE(SUBSTITUTE(D760,"©"," "), "☐", " "), "§", " ")</f>
        <v xml:space="preserve">   Chocolate croissant</v>
      </c>
      <c r="Q760" t="str">
        <f>PROPER(TRIM(CLEAN(P760)))</f>
        <v>Chocolate Croissant</v>
      </c>
      <c r="S760" t="str">
        <f>SUBSTITUTE(E760,"ounce","oz")</f>
        <v/>
      </c>
    </row>
    <row r="761" spans="1:19" x14ac:dyDescent="0.35">
      <c r="A761">
        <v>429020</v>
      </c>
      <c r="B761" s="3" t="s">
        <v>322</v>
      </c>
      <c r="C761" s="4">
        <v>0.47337962962962954</v>
      </c>
      <c r="D761" t="s">
        <v>52</v>
      </c>
      <c r="E761" t="s">
        <v>15</v>
      </c>
      <c r="F761" s="5">
        <f>N761</f>
        <v>45807</v>
      </c>
      <c r="G761" s="6" t="str">
        <f>Q761</f>
        <v>Frappé</v>
      </c>
      <c r="H761" s="6" t="str">
        <f>S761</f>
        <v>12 oz</v>
      </c>
      <c r="J761" t="str" cm="1">
        <f t="array" ref="J761:L761">_xlfn.TEXTSPLIT(B761,{"++","/"})</f>
        <v>2025</v>
      </c>
      <c r="K761" t="str">
        <v>5</v>
      </c>
      <c r="L761" t="str">
        <v>30</v>
      </c>
      <c r="M761" s="7">
        <f>DATE(J761,K761,L761)</f>
        <v>45807</v>
      </c>
      <c r="N761">
        <f>IF(M761=9999,"???",M761)</f>
        <v>45807</v>
      </c>
      <c r="P761" t="str">
        <f>SUBSTITUTE(SUBSTITUTE(SUBSTITUTE(D761,"©"," "), "☐", " "), "§", " ")</f>
        <v>Frappé</v>
      </c>
      <c r="Q761" t="str">
        <f>PROPER(TRIM(CLEAN(P761)))</f>
        <v>Frappé</v>
      </c>
      <c r="S761" t="str">
        <f>SUBSTITUTE(E761,"ounce","oz")</f>
        <v>12 oz</v>
      </c>
    </row>
    <row r="762" spans="1:19" x14ac:dyDescent="0.35">
      <c r="A762">
        <v>429022</v>
      </c>
      <c r="B762" s="3" t="s">
        <v>322</v>
      </c>
      <c r="C762" s="4">
        <v>0.47685185185185186</v>
      </c>
      <c r="D762" t="s">
        <v>200</v>
      </c>
      <c r="E762" t="s">
        <v>15</v>
      </c>
      <c r="F762" s="5">
        <f>N762</f>
        <v>45807</v>
      </c>
      <c r="G762" s="6" t="str">
        <f>Q762</f>
        <v>Café Latté</v>
      </c>
      <c r="H762" s="6" t="str">
        <f>S762</f>
        <v>12 oz</v>
      </c>
      <c r="J762" t="str" cm="1">
        <f t="array" ref="J762:L762">_xlfn.TEXTSPLIT(B762,{"++","/"})</f>
        <v>2025</v>
      </c>
      <c r="K762" t="str">
        <v>5</v>
      </c>
      <c r="L762" t="str">
        <v>30</v>
      </c>
      <c r="M762" s="7">
        <f>DATE(J762,K762,L762)</f>
        <v>45807</v>
      </c>
      <c r="N762">
        <f>IF(M762=9999,"???",M762)</f>
        <v>45807</v>
      </c>
      <c r="P762" t="str">
        <f>SUBSTITUTE(SUBSTITUTE(SUBSTITUTE(D762,"©"," "), "☐", " "), "§", " ")</f>
        <v>Café latté</v>
      </c>
      <c r="Q762" t="str">
        <f>PROPER(TRIM(CLEAN(P762)))</f>
        <v>Café Latté</v>
      </c>
      <c r="S762" t="str">
        <f>SUBSTITUTE(E762,"ounce","oz")</f>
        <v>12 oz</v>
      </c>
    </row>
    <row r="763" spans="1:19" x14ac:dyDescent="0.35">
      <c r="A763">
        <v>429023</v>
      </c>
      <c r="B763" s="3" t="s">
        <v>322</v>
      </c>
      <c r="C763" s="4">
        <v>0.48</v>
      </c>
      <c r="D763" t="s">
        <v>65</v>
      </c>
      <c r="E763" t="s">
        <v>15</v>
      </c>
      <c r="F763" s="5">
        <f>N763</f>
        <v>45807</v>
      </c>
      <c r="G763" s="6" t="str">
        <f>Q763</f>
        <v>Cappuccino</v>
      </c>
      <c r="H763" s="6" t="str">
        <f>S763</f>
        <v>12 oz</v>
      </c>
      <c r="J763" t="str" cm="1">
        <f t="array" ref="J763:L763">_xlfn.TEXTSPLIT(B763,{"++","/"})</f>
        <v>2025</v>
      </c>
      <c r="K763" t="str">
        <v>5</v>
      </c>
      <c r="L763" t="str">
        <v>30</v>
      </c>
      <c r="M763" s="7">
        <f>DATE(J763,K763,L763)</f>
        <v>45807</v>
      </c>
      <c r="N763">
        <f>IF(M763=9999,"???",M763)</f>
        <v>45807</v>
      </c>
      <c r="P763" t="str">
        <f>SUBSTITUTE(SUBSTITUTE(SUBSTITUTE(D763,"©"," "), "☐", " "), "§", " ")</f>
        <v>Cappuccino</v>
      </c>
      <c r="Q763" t="str">
        <f>PROPER(TRIM(CLEAN(P763)))</f>
        <v>Cappuccino</v>
      </c>
      <c r="S763" t="str">
        <f>SUBSTITUTE(E763,"ounce","oz")</f>
        <v>12 oz</v>
      </c>
    </row>
    <row r="764" spans="1:19" x14ac:dyDescent="0.35">
      <c r="A764">
        <v>429024</v>
      </c>
      <c r="B764" s="3" t="s">
        <v>322</v>
      </c>
      <c r="C764" s="4">
        <v>0.48289351851851858</v>
      </c>
      <c r="D764" t="s">
        <v>232</v>
      </c>
      <c r="E764" t="s">
        <v>13</v>
      </c>
      <c r="F764" s="5">
        <f>N764</f>
        <v>45807</v>
      </c>
      <c r="G764" s="6" t="str">
        <f>Q764</f>
        <v>Drip Coffee Refill</v>
      </c>
      <c r="H764" s="6" t="str">
        <f>S764</f>
        <v/>
      </c>
      <c r="J764" t="str" cm="1">
        <f t="array" ref="J764:L764">_xlfn.TEXTSPLIT(B764,{"++","/"})</f>
        <v>2025</v>
      </c>
      <c r="K764" t="str">
        <v>5</v>
      </c>
      <c r="L764" t="str">
        <v>30</v>
      </c>
      <c r="M764" s="7">
        <f>DATE(J764,K764,L764)</f>
        <v>45807</v>
      </c>
      <c r="N764">
        <f>IF(M764=9999,"???",M764)</f>
        <v>45807</v>
      </c>
      <c r="P764" t="str">
        <f>SUBSTITUTE(SUBSTITUTE(SUBSTITUTE(D764,"©"," "), "☐", " "), "§", " ")</f>
        <v>Drip coffee refill</v>
      </c>
      <c r="Q764" t="str">
        <f>PROPER(TRIM(CLEAN(P764)))</f>
        <v>Drip Coffee Refill</v>
      </c>
      <c r="S764" t="str">
        <f>SUBSTITUTE(E764,"ounce","oz")</f>
        <v/>
      </c>
    </row>
    <row r="765" spans="1:19" x14ac:dyDescent="0.35">
      <c r="A765">
        <v>429026</v>
      </c>
      <c r="B765" s="3" t="s">
        <v>322</v>
      </c>
      <c r="C765" s="4">
        <v>0.49253472222222228</v>
      </c>
      <c r="D765" t="s">
        <v>193</v>
      </c>
      <c r="E765" t="s">
        <v>15</v>
      </c>
      <c r="F765" s="5">
        <f>N765</f>
        <v>45807</v>
      </c>
      <c r="G765" s="6" t="str">
        <f>Q765</f>
        <v>Pourover</v>
      </c>
      <c r="H765" s="6" t="str">
        <f>S765</f>
        <v>12 oz</v>
      </c>
      <c r="J765" t="str" cm="1">
        <f t="array" ref="J765:L765">_xlfn.TEXTSPLIT(B765,{"++","/"})</f>
        <v>2025</v>
      </c>
      <c r="K765" t="str">
        <v>5</v>
      </c>
      <c r="L765" t="str">
        <v>30</v>
      </c>
      <c r="M765" s="7">
        <f>DATE(J765,K765,L765)</f>
        <v>45807</v>
      </c>
      <c r="N765">
        <f>IF(M765=9999,"???",M765)</f>
        <v>45807</v>
      </c>
      <c r="P765" t="str">
        <f>SUBSTITUTE(SUBSTITUTE(SUBSTITUTE(D765,"©"," "), "☐", " "), "§", " ")</f>
        <v xml:space="preserve"> Pourover</v>
      </c>
      <c r="Q765" t="str">
        <f>PROPER(TRIM(CLEAN(P765)))</f>
        <v>Pourover</v>
      </c>
      <c r="S765" t="str">
        <f>SUBSTITUTE(E765,"ounce","oz")</f>
        <v>12 oz</v>
      </c>
    </row>
    <row r="766" spans="1:19" x14ac:dyDescent="0.35">
      <c r="A766">
        <v>429027</v>
      </c>
      <c r="B766" s="3" t="s">
        <v>322</v>
      </c>
      <c r="C766" s="4">
        <v>0.49267361111111119</v>
      </c>
      <c r="D766" t="s">
        <v>342</v>
      </c>
      <c r="E766" t="s">
        <v>13</v>
      </c>
      <c r="F766" s="5">
        <f>N766</f>
        <v>45807</v>
      </c>
      <c r="G766" s="6" t="str">
        <f>Q766</f>
        <v>Sticky Bun</v>
      </c>
      <c r="H766" s="6" t="str">
        <f>S766</f>
        <v/>
      </c>
      <c r="J766" t="str" cm="1">
        <f t="array" ref="J766:L766">_xlfn.TEXTSPLIT(B766,{"++","/"})</f>
        <v>2025</v>
      </c>
      <c r="K766" t="str">
        <v>5</v>
      </c>
      <c r="L766" t="str">
        <v>30</v>
      </c>
      <c r="M766" s="7">
        <f>DATE(J766,K766,L766)</f>
        <v>45807</v>
      </c>
      <c r="N766">
        <f>IF(M766=9999,"???",M766)</f>
        <v>45807</v>
      </c>
      <c r="P766" t="str">
        <f>SUBSTITUTE(SUBSTITUTE(SUBSTITUTE(D766,"©"," "), "☐", " "), "§", " ")</f>
        <v xml:space="preserve">   Sticky bun </v>
      </c>
      <c r="Q766" t="str">
        <f>PROPER(TRIM(CLEAN(P766)))</f>
        <v>Sticky Bun</v>
      </c>
      <c r="S766" t="str">
        <f>SUBSTITUTE(E766,"ounce","oz")</f>
        <v/>
      </c>
    </row>
    <row r="767" spans="1:19" x14ac:dyDescent="0.35">
      <c r="A767">
        <v>429028</v>
      </c>
      <c r="B767" s="3" t="s">
        <v>322</v>
      </c>
      <c r="C767" s="4">
        <v>0.50081018518518516</v>
      </c>
      <c r="D767" t="s">
        <v>68</v>
      </c>
      <c r="E767" t="s">
        <v>15</v>
      </c>
      <c r="F767" s="5">
        <f>N767</f>
        <v>45807</v>
      </c>
      <c r="G767" s="6" t="str">
        <f>Q767</f>
        <v>Café Latté</v>
      </c>
      <c r="H767" s="6" t="str">
        <f>S767</f>
        <v>12 oz</v>
      </c>
      <c r="J767" t="str" cm="1">
        <f t="array" ref="J767:L767">_xlfn.TEXTSPLIT(B767,{"++","/"})</f>
        <v>2025</v>
      </c>
      <c r="K767" t="str">
        <v>5</v>
      </c>
      <c r="L767" t="str">
        <v>30</v>
      </c>
      <c r="M767" s="7">
        <f>DATE(J767,K767,L767)</f>
        <v>45807</v>
      </c>
      <c r="N767">
        <f>IF(M767=9999,"???",M767)</f>
        <v>45807</v>
      </c>
      <c r="P767" t="str">
        <f>SUBSTITUTE(SUBSTITUTE(SUBSTITUTE(D767,"©"," "), "☐", " "), "§", " ")</f>
        <v>Café latté</v>
      </c>
      <c r="Q767" t="str">
        <f>PROPER(TRIM(CLEAN(P767)))</f>
        <v>Café Latté</v>
      </c>
      <c r="S767" t="str">
        <f>SUBSTITUTE(E767,"ounce","oz")</f>
        <v>12 oz</v>
      </c>
    </row>
    <row r="768" spans="1:19" x14ac:dyDescent="0.35">
      <c r="A768">
        <v>429029</v>
      </c>
      <c r="B768" s="3" t="s">
        <v>322</v>
      </c>
      <c r="C768" s="4">
        <v>0.50260416666666674</v>
      </c>
      <c r="D768" t="s">
        <v>25</v>
      </c>
      <c r="E768" t="s">
        <v>15</v>
      </c>
      <c r="F768" s="5">
        <f>N768</f>
        <v>45807</v>
      </c>
      <c r="G768" s="6" t="str">
        <f>Q768</f>
        <v>French Press</v>
      </c>
      <c r="H768" s="6" t="str">
        <f>S768</f>
        <v>12 oz</v>
      </c>
      <c r="J768" t="str" cm="1">
        <f t="array" ref="J768:L768">_xlfn.TEXTSPLIT(B768,{"++","/"})</f>
        <v>2025</v>
      </c>
      <c r="K768" t="str">
        <v>5</v>
      </c>
      <c r="L768" t="str">
        <v>30</v>
      </c>
      <c r="M768" s="7">
        <f>DATE(J768,K768,L768)</f>
        <v>45807</v>
      </c>
      <c r="N768">
        <f>IF(M768=9999,"???",M768)</f>
        <v>45807</v>
      </c>
      <c r="P768" t="str">
        <f>SUBSTITUTE(SUBSTITUTE(SUBSTITUTE(D768,"©"," "), "☐", " "), "§", " ")</f>
        <v>French press</v>
      </c>
      <c r="Q768" t="str">
        <f>PROPER(TRIM(CLEAN(P768)))</f>
        <v>French Press</v>
      </c>
      <c r="S768" t="str">
        <f>SUBSTITUTE(E768,"ounce","oz")</f>
        <v>12 oz</v>
      </c>
    </row>
    <row r="769" spans="1:19" x14ac:dyDescent="0.35">
      <c r="A769">
        <v>429031</v>
      </c>
      <c r="B769" s="3" t="s">
        <v>322</v>
      </c>
      <c r="C769" s="4">
        <v>0.50679398148148147</v>
      </c>
      <c r="D769" t="s">
        <v>266</v>
      </c>
      <c r="E769" t="s">
        <v>15</v>
      </c>
      <c r="F769" s="5">
        <f>N769</f>
        <v>45807</v>
      </c>
      <c r="G769" s="6" t="str">
        <f>Q769</f>
        <v>Drip Coffee</v>
      </c>
      <c r="H769" s="6" t="str">
        <f>S769</f>
        <v>12 oz</v>
      </c>
      <c r="J769" t="str" cm="1">
        <f t="array" ref="J769:L769">_xlfn.TEXTSPLIT(B769,{"++","/"})</f>
        <v>2025</v>
      </c>
      <c r="K769" t="str">
        <v>5</v>
      </c>
      <c r="L769" t="str">
        <v>30</v>
      </c>
      <c r="M769" s="7">
        <f>DATE(J769,K769,L769)</f>
        <v>45807</v>
      </c>
      <c r="N769">
        <f>IF(M769=9999,"???",M769)</f>
        <v>45807</v>
      </c>
      <c r="P769" t="str">
        <f>SUBSTITUTE(SUBSTITUTE(SUBSTITUTE(D769,"©"," "), "☐", " "), "§", " ")</f>
        <v>Drip coffee</v>
      </c>
      <c r="Q769" t="str">
        <f>PROPER(TRIM(CLEAN(P769)))</f>
        <v>Drip Coffee</v>
      </c>
      <c r="S769" t="str">
        <f>SUBSTITUTE(E769,"ounce","oz")</f>
        <v>12 oz</v>
      </c>
    </row>
    <row r="770" spans="1:19" x14ac:dyDescent="0.35">
      <c r="A770">
        <v>429032</v>
      </c>
      <c r="B770" s="3" t="s">
        <v>322</v>
      </c>
      <c r="C770" s="4">
        <v>0.50753472222222218</v>
      </c>
      <c r="D770" t="s">
        <v>90</v>
      </c>
      <c r="E770" t="s">
        <v>15</v>
      </c>
      <c r="F770" s="5">
        <f>N770</f>
        <v>45807</v>
      </c>
      <c r="G770" s="6" t="str">
        <f>Q770</f>
        <v>Pourover</v>
      </c>
      <c r="H770" s="6" t="str">
        <f>S770</f>
        <v>12 oz</v>
      </c>
      <c r="J770" t="str" cm="1">
        <f t="array" ref="J770:L770">_xlfn.TEXTSPLIT(B770,{"++","/"})</f>
        <v>2025</v>
      </c>
      <c r="K770" t="str">
        <v>5</v>
      </c>
      <c r="L770" t="str">
        <v>30</v>
      </c>
      <c r="M770" s="7">
        <f>DATE(J770,K770,L770)</f>
        <v>45807</v>
      </c>
      <c r="N770">
        <f>IF(M770=9999,"???",M770)</f>
        <v>45807</v>
      </c>
      <c r="P770" t="str">
        <f>SUBSTITUTE(SUBSTITUTE(SUBSTITUTE(D770,"©"," "), "☐", " "), "§", " ")</f>
        <v xml:space="preserve">   Pourover</v>
      </c>
      <c r="Q770" t="str">
        <f>PROPER(TRIM(CLEAN(P770)))</f>
        <v>Pourover</v>
      </c>
      <c r="S770" t="str">
        <f>SUBSTITUTE(E770,"ounce","oz")</f>
        <v>12 oz</v>
      </c>
    </row>
    <row r="771" spans="1:19" x14ac:dyDescent="0.35">
      <c r="A771">
        <v>429033</v>
      </c>
      <c r="B771" s="3" t="s">
        <v>322</v>
      </c>
      <c r="C771" s="4">
        <v>0.50946759259259267</v>
      </c>
      <c r="D771" t="s">
        <v>62</v>
      </c>
      <c r="E771" t="s">
        <v>15</v>
      </c>
      <c r="F771" s="5">
        <f>N771</f>
        <v>45807</v>
      </c>
      <c r="G771" s="6" t="str">
        <f>Q771</f>
        <v>French Press</v>
      </c>
      <c r="H771" s="6" t="str">
        <f>S771</f>
        <v>12 oz</v>
      </c>
      <c r="J771" t="str" cm="1">
        <f t="array" ref="J771:L771">_xlfn.TEXTSPLIT(B771,{"++","/"})</f>
        <v>2025</v>
      </c>
      <c r="K771" t="str">
        <v>5</v>
      </c>
      <c r="L771" t="str">
        <v>30</v>
      </c>
      <c r="M771" s="7">
        <f>DATE(J771,K771,L771)</f>
        <v>45807</v>
      </c>
      <c r="N771">
        <f>IF(M771=9999,"???",M771)</f>
        <v>45807</v>
      </c>
      <c r="P771" t="str">
        <f>SUBSTITUTE(SUBSTITUTE(SUBSTITUTE(D771,"©"," "), "☐", " "), "§", " ")</f>
        <v xml:space="preserve"> French press</v>
      </c>
      <c r="Q771" t="str">
        <f>PROPER(TRIM(CLEAN(P771)))</f>
        <v>French Press</v>
      </c>
      <c r="S771" t="str">
        <f>SUBSTITUTE(E771,"ounce","oz")</f>
        <v>12 oz</v>
      </c>
    </row>
    <row r="772" spans="1:19" x14ac:dyDescent="0.35">
      <c r="A772">
        <v>429034</v>
      </c>
      <c r="B772" s="3" t="s">
        <v>322</v>
      </c>
      <c r="C772" s="4">
        <v>0.51159722222222226</v>
      </c>
      <c r="D772" t="s">
        <v>317</v>
      </c>
      <c r="E772" t="s">
        <v>76</v>
      </c>
      <c r="F772" s="5">
        <f>N772</f>
        <v>45807</v>
      </c>
      <c r="G772" s="6" t="str">
        <f>Q772</f>
        <v>Moroccan Tea</v>
      </c>
      <c r="H772" s="6" t="str">
        <f>S772</f>
        <v>10 oz</v>
      </c>
      <c r="J772" t="str" cm="1">
        <f t="array" ref="J772:L772">_xlfn.TEXTSPLIT(B772,{"++","/"})</f>
        <v>2025</v>
      </c>
      <c r="K772" t="str">
        <v>5</v>
      </c>
      <c r="L772" t="str">
        <v>30</v>
      </c>
      <c r="M772" s="7">
        <f>DATE(J772,K772,L772)</f>
        <v>45807</v>
      </c>
      <c r="N772">
        <f>IF(M772=9999,"???",M772)</f>
        <v>45807</v>
      </c>
      <c r="P772" t="str">
        <f>SUBSTITUTE(SUBSTITUTE(SUBSTITUTE(D772,"©"," "), "☐", " "), "§", " ")</f>
        <v xml:space="preserve"> Moroccan tea</v>
      </c>
      <c r="Q772" t="str">
        <f>PROPER(TRIM(CLEAN(P772)))</f>
        <v>Moroccan Tea</v>
      </c>
      <c r="S772" t="str">
        <f>SUBSTITUTE(E772,"ounce","oz")</f>
        <v>10 oz</v>
      </c>
    </row>
    <row r="773" spans="1:19" x14ac:dyDescent="0.35">
      <c r="A773">
        <v>429035</v>
      </c>
      <c r="B773" s="3" t="s">
        <v>322</v>
      </c>
      <c r="C773" s="4">
        <v>0.51673611111111106</v>
      </c>
      <c r="D773" t="s">
        <v>54</v>
      </c>
      <c r="E773" t="s">
        <v>13</v>
      </c>
      <c r="F773" s="5">
        <f>N773</f>
        <v>45807</v>
      </c>
      <c r="G773" s="6" t="str">
        <f>Q773</f>
        <v>Syrup</v>
      </c>
      <c r="H773" s="6" t="str">
        <f>S773</f>
        <v/>
      </c>
      <c r="J773" t="str" cm="1">
        <f t="array" ref="J773:L773">_xlfn.TEXTSPLIT(B773,{"++","/"})</f>
        <v>2025</v>
      </c>
      <c r="K773" t="str">
        <v>5</v>
      </c>
      <c r="L773" t="str">
        <v>30</v>
      </c>
      <c r="M773" s="7">
        <f>DATE(J773,K773,L773)</f>
        <v>45807</v>
      </c>
      <c r="N773">
        <f>IF(M773=9999,"???",M773)</f>
        <v>45807</v>
      </c>
      <c r="P773" t="str">
        <f>SUBSTITUTE(SUBSTITUTE(SUBSTITUTE(D773,"©"," "), "☐", " "), "§", " ")</f>
        <v>Syrup</v>
      </c>
      <c r="Q773" t="str">
        <f>PROPER(TRIM(CLEAN(P773)))</f>
        <v>Syrup</v>
      </c>
      <c r="S773" t="str">
        <f>SUBSTITUTE(E773,"ounce","oz")</f>
        <v/>
      </c>
    </row>
    <row r="774" spans="1:19" x14ac:dyDescent="0.35">
      <c r="A774">
        <v>429037</v>
      </c>
      <c r="B774" s="3" t="s">
        <v>322</v>
      </c>
      <c r="C774" s="4">
        <v>0.52315972222222218</v>
      </c>
      <c r="D774" t="s">
        <v>136</v>
      </c>
      <c r="E774" t="s">
        <v>15</v>
      </c>
      <c r="F774" s="5">
        <f>N774</f>
        <v>45807</v>
      </c>
      <c r="G774" s="6" t="str">
        <f>Q774</f>
        <v>Cappuccino</v>
      </c>
      <c r="H774" s="6" t="str">
        <f>S774</f>
        <v>12 oz</v>
      </c>
      <c r="J774" t="str" cm="1">
        <f t="array" ref="J774:L774">_xlfn.TEXTSPLIT(B774,{"++","/"})</f>
        <v>2025</v>
      </c>
      <c r="K774" t="str">
        <v>5</v>
      </c>
      <c r="L774" t="str">
        <v>30</v>
      </c>
      <c r="M774" s="7">
        <f>DATE(J774,K774,L774)</f>
        <v>45807</v>
      </c>
      <c r="N774">
        <f>IF(M774=9999,"???",M774)</f>
        <v>45807</v>
      </c>
      <c r="P774" t="str">
        <f>SUBSTITUTE(SUBSTITUTE(SUBSTITUTE(D774,"©"," "), "☐", " "), "§", " ")</f>
        <v xml:space="preserve">   Cappuccino</v>
      </c>
      <c r="Q774" t="str">
        <f>PROPER(TRIM(CLEAN(P774)))</f>
        <v>Cappuccino</v>
      </c>
      <c r="S774" t="str">
        <f>SUBSTITUTE(E774,"ounce","oz")</f>
        <v>12 oz</v>
      </c>
    </row>
    <row r="775" spans="1:19" x14ac:dyDescent="0.35">
      <c r="A775">
        <v>429038</v>
      </c>
      <c r="B775" s="3" t="s">
        <v>322</v>
      </c>
      <c r="C775" s="4">
        <v>0.52931712962962973</v>
      </c>
      <c r="D775" t="s">
        <v>21</v>
      </c>
      <c r="E775" t="s">
        <v>15</v>
      </c>
      <c r="F775" s="5">
        <f>N775</f>
        <v>45807</v>
      </c>
      <c r="G775" s="6" t="str">
        <f>Q775</f>
        <v>Pourover</v>
      </c>
      <c r="H775" s="6" t="str">
        <f>S775</f>
        <v>12 oz</v>
      </c>
      <c r="J775" t="str" cm="1">
        <f t="array" ref="J775:L775">_xlfn.TEXTSPLIT(B775,{"++","/"})</f>
        <v>2025</v>
      </c>
      <c r="K775" t="str">
        <v>5</v>
      </c>
      <c r="L775" t="str">
        <v>30</v>
      </c>
      <c r="M775" s="7">
        <f>DATE(J775,K775,L775)</f>
        <v>45807</v>
      </c>
      <c r="N775">
        <f>IF(M775=9999,"???",M775)</f>
        <v>45807</v>
      </c>
      <c r="P775" t="str">
        <f>SUBSTITUTE(SUBSTITUTE(SUBSTITUTE(D775,"©"," "), "☐", " "), "§", " ")</f>
        <v>Pourover</v>
      </c>
      <c r="Q775" t="str">
        <f>PROPER(TRIM(CLEAN(P775)))</f>
        <v>Pourover</v>
      </c>
      <c r="S775" t="str">
        <f>SUBSTITUTE(E775,"ounce","oz")</f>
        <v>12 oz</v>
      </c>
    </row>
    <row r="776" spans="1:19" x14ac:dyDescent="0.35">
      <c r="A776">
        <v>429040</v>
      </c>
      <c r="B776" s="3" t="s">
        <v>322</v>
      </c>
      <c r="C776" s="4">
        <v>0.52986111111111112</v>
      </c>
      <c r="D776" t="s">
        <v>343</v>
      </c>
      <c r="E776" t="s">
        <v>15</v>
      </c>
      <c r="F776" s="5">
        <f>N776</f>
        <v>45807</v>
      </c>
      <c r="G776" s="6" t="str">
        <f>Q776</f>
        <v>Café Cubano</v>
      </c>
      <c r="H776" s="6" t="str">
        <f>S776</f>
        <v>12 oz</v>
      </c>
      <c r="J776" t="str" cm="1">
        <f t="array" ref="J776:L776">_xlfn.TEXTSPLIT(B776,{"++","/"})</f>
        <v>2025</v>
      </c>
      <c r="K776" t="str">
        <v>5</v>
      </c>
      <c r="L776" t="str">
        <v>30</v>
      </c>
      <c r="M776" s="7">
        <f>DATE(J776,K776,L776)</f>
        <v>45807</v>
      </c>
      <c r="N776">
        <f>IF(M776=9999,"???",M776)</f>
        <v>45807</v>
      </c>
      <c r="P776" t="str">
        <f>SUBSTITUTE(SUBSTITUTE(SUBSTITUTE(D776,"©"," "), "☐", " "), "§", " ")</f>
        <v xml:space="preserve"> Café Cubano</v>
      </c>
      <c r="Q776" t="str">
        <f>PROPER(TRIM(CLEAN(P776)))</f>
        <v>Café Cubano</v>
      </c>
      <c r="S776" t="str">
        <f>SUBSTITUTE(E776,"ounce","oz")</f>
        <v>12 oz</v>
      </c>
    </row>
    <row r="777" spans="1:19" x14ac:dyDescent="0.35">
      <c r="A777">
        <v>429041</v>
      </c>
      <c r="B777" s="3" t="s">
        <v>322</v>
      </c>
      <c r="C777" s="4">
        <v>0.53361111111111104</v>
      </c>
      <c r="D777" t="s">
        <v>150</v>
      </c>
      <c r="E777" t="s">
        <v>15</v>
      </c>
      <c r="F777" s="5">
        <f>N777</f>
        <v>45807</v>
      </c>
      <c r="G777" s="6" t="str">
        <f>Q777</f>
        <v>Frappé</v>
      </c>
      <c r="H777" s="6" t="str">
        <f>S777</f>
        <v>12 oz</v>
      </c>
      <c r="J777" t="str" cm="1">
        <f t="array" ref="J777:L777">_xlfn.TEXTSPLIT(B777,{"++","/"})</f>
        <v>2025</v>
      </c>
      <c r="K777" t="str">
        <v>5</v>
      </c>
      <c r="L777" t="str">
        <v>30</v>
      </c>
      <c r="M777" s="7">
        <f>DATE(J777,K777,L777)</f>
        <v>45807</v>
      </c>
      <c r="N777">
        <f>IF(M777=9999,"???",M777)</f>
        <v>45807</v>
      </c>
      <c r="P777" t="str">
        <f>SUBSTITUTE(SUBSTITUTE(SUBSTITUTE(D777,"©"," "), "☐", " "), "§", " ")</f>
        <v xml:space="preserve">   Frappé </v>
      </c>
      <c r="Q777" t="str">
        <f>PROPER(TRIM(CLEAN(P777)))</f>
        <v>Frappé</v>
      </c>
      <c r="S777" t="str">
        <f>SUBSTITUTE(E777,"ounce","oz")</f>
        <v>12 oz</v>
      </c>
    </row>
    <row r="778" spans="1:19" x14ac:dyDescent="0.35">
      <c r="A778">
        <v>429042</v>
      </c>
      <c r="B778" s="3" t="s">
        <v>322</v>
      </c>
      <c r="C778" s="4">
        <v>0.53373842592592591</v>
      </c>
      <c r="D778" t="s">
        <v>65</v>
      </c>
      <c r="E778" t="s">
        <v>15</v>
      </c>
      <c r="F778" s="5">
        <f>N778</f>
        <v>45807</v>
      </c>
      <c r="G778" s="6" t="str">
        <f>Q778</f>
        <v>Cappuccino</v>
      </c>
      <c r="H778" s="6" t="str">
        <f>S778</f>
        <v>12 oz</v>
      </c>
      <c r="J778" t="str" cm="1">
        <f t="array" ref="J778:L778">_xlfn.TEXTSPLIT(B778,{"++","/"})</f>
        <v>2025</v>
      </c>
      <c r="K778" t="str">
        <v>5</v>
      </c>
      <c r="L778" t="str">
        <v>30</v>
      </c>
      <c r="M778" s="7">
        <f>DATE(J778,K778,L778)</f>
        <v>45807</v>
      </c>
      <c r="N778">
        <f>IF(M778=9999,"???",M778)</f>
        <v>45807</v>
      </c>
      <c r="P778" t="str">
        <f>SUBSTITUTE(SUBSTITUTE(SUBSTITUTE(D778,"©"," "), "☐", " "), "§", " ")</f>
        <v>Cappuccino</v>
      </c>
      <c r="Q778" t="str">
        <f>PROPER(TRIM(CLEAN(P778)))</f>
        <v>Cappuccino</v>
      </c>
      <c r="S778" t="str">
        <f>SUBSTITUTE(E778,"ounce","oz")</f>
        <v>12 oz</v>
      </c>
    </row>
    <row r="779" spans="1:19" x14ac:dyDescent="0.35">
      <c r="A779">
        <v>429044</v>
      </c>
      <c r="B779" s="3" t="s">
        <v>322</v>
      </c>
      <c r="C779" s="4">
        <v>0.53543981481481473</v>
      </c>
      <c r="D779" t="s">
        <v>33</v>
      </c>
      <c r="E779" t="s">
        <v>13</v>
      </c>
      <c r="F779" s="5">
        <f>N779</f>
        <v>45807</v>
      </c>
      <c r="G779" s="6" t="str">
        <f>Q779</f>
        <v>Cookie</v>
      </c>
      <c r="H779" s="6" t="str">
        <f>S779</f>
        <v/>
      </c>
      <c r="J779" t="str" cm="1">
        <f t="array" ref="J779:L779">_xlfn.TEXTSPLIT(B779,{"++","/"})</f>
        <v>2025</v>
      </c>
      <c r="K779" t="str">
        <v>5</v>
      </c>
      <c r="L779" t="str">
        <v>30</v>
      </c>
      <c r="M779" s="7">
        <f>DATE(J779,K779,L779)</f>
        <v>45807</v>
      </c>
      <c r="N779">
        <f>IF(M779=9999,"???",M779)</f>
        <v>45807</v>
      </c>
      <c r="P779" t="str">
        <f>SUBSTITUTE(SUBSTITUTE(SUBSTITUTE(D779,"©"," "), "☐", " "), "§", " ")</f>
        <v xml:space="preserve"> Cookie</v>
      </c>
      <c r="Q779" t="str">
        <f>PROPER(TRIM(CLEAN(P779)))</f>
        <v>Cookie</v>
      </c>
      <c r="S779" t="str">
        <f>SUBSTITUTE(E779,"ounce","oz")</f>
        <v/>
      </c>
    </row>
    <row r="780" spans="1:19" x14ac:dyDescent="0.35">
      <c r="A780">
        <v>429045</v>
      </c>
      <c r="B780" s="3" t="s">
        <v>322</v>
      </c>
      <c r="C780" s="4">
        <v>0.54261574074074082</v>
      </c>
      <c r="D780" t="s">
        <v>45</v>
      </c>
      <c r="E780" t="s">
        <v>24</v>
      </c>
      <c r="F780" s="5">
        <f>N780</f>
        <v>45807</v>
      </c>
      <c r="G780" s="6" t="str">
        <f>Q780</f>
        <v>Turkish Coffee</v>
      </c>
      <c r="H780" s="6" t="str">
        <f>S780</f>
        <v>3 oz</v>
      </c>
      <c r="J780" t="str" cm="1">
        <f t="array" ref="J780:L780">_xlfn.TEXTSPLIT(B780,{"++","/"})</f>
        <v>2025</v>
      </c>
      <c r="K780" t="str">
        <v>5</v>
      </c>
      <c r="L780" t="str">
        <v>30</v>
      </c>
      <c r="M780" s="7">
        <f>DATE(J780,K780,L780)</f>
        <v>45807</v>
      </c>
      <c r="N780">
        <f>IF(M780=9999,"???",M780)</f>
        <v>45807</v>
      </c>
      <c r="P780" t="str">
        <f>SUBSTITUTE(SUBSTITUTE(SUBSTITUTE(D780,"©"," "), "☐", " "), "§", " ")</f>
        <v xml:space="preserve"> Turkish coffee</v>
      </c>
      <c r="Q780" t="str">
        <f>PROPER(TRIM(CLEAN(P780)))</f>
        <v>Turkish Coffee</v>
      </c>
      <c r="S780" t="str">
        <f>SUBSTITUTE(E780,"ounce","oz")</f>
        <v>3 oz</v>
      </c>
    </row>
    <row r="781" spans="1:19" x14ac:dyDescent="0.35">
      <c r="A781">
        <v>429047</v>
      </c>
      <c r="B781" s="3" t="s">
        <v>322</v>
      </c>
      <c r="C781" s="4">
        <v>0.55020833333333341</v>
      </c>
      <c r="D781" t="s">
        <v>52</v>
      </c>
      <c r="E781" t="s">
        <v>15</v>
      </c>
      <c r="F781" s="5">
        <f>N781</f>
        <v>45807</v>
      </c>
      <c r="G781" s="6" t="str">
        <f>Q781</f>
        <v>Frappé</v>
      </c>
      <c r="H781" s="6" t="str">
        <f>S781</f>
        <v>12 oz</v>
      </c>
      <c r="J781" t="str" cm="1">
        <f t="array" ref="J781:L781">_xlfn.TEXTSPLIT(B781,{"++","/"})</f>
        <v>2025</v>
      </c>
      <c r="K781" t="str">
        <v>5</v>
      </c>
      <c r="L781" t="str">
        <v>30</v>
      </c>
      <c r="M781" s="7">
        <f>DATE(J781,K781,L781)</f>
        <v>45807</v>
      </c>
      <c r="N781">
        <f>IF(M781=9999,"???",M781)</f>
        <v>45807</v>
      </c>
      <c r="P781" t="str">
        <f>SUBSTITUTE(SUBSTITUTE(SUBSTITUTE(D781,"©"," "), "☐", " "), "§", " ")</f>
        <v>Frappé</v>
      </c>
      <c r="Q781" t="str">
        <f>PROPER(TRIM(CLEAN(P781)))</f>
        <v>Frappé</v>
      </c>
      <c r="S781" t="str">
        <f>SUBSTITUTE(E781,"ounce","oz")</f>
        <v>12 oz</v>
      </c>
    </row>
    <row r="782" spans="1:19" x14ac:dyDescent="0.35">
      <c r="A782">
        <v>429049</v>
      </c>
      <c r="B782" s="3" t="s">
        <v>322</v>
      </c>
      <c r="C782" s="4">
        <v>0.55178240740740736</v>
      </c>
      <c r="D782" t="s">
        <v>344</v>
      </c>
      <c r="E782" t="s">
        <v>15</v>
      </c>
      <c r="F782" s="5">
        <f>N782</f>
        <v>45807</v>
      </c>
      <c r="G782" s="6" t="str">
        <f>Q782</f>
        <v>Frappé</v>
      </c>
      <c r="H782" s="6" t="str">
        <f>S782</f>
        <v>12 oz</v>
      </c>
      <c r="J782" t="str" cm="1">
        <f t="array" ref="J782:L782">_xlfn.TEXTSPLIT(B782,{"++","/"})</f>
        <v>2025</v>
      </c>
      <c r="K782" t="str">
        <v>5</v>
      </c>
      <c r="L782" t="str">
        <v>30</v>
      </c>
      <c r="M782" s="7">
        <f>DATE(J782,K782,L782)</f>
        <v>45807</v>
      </c>
      <c r="N782">
        <f>IF(M782=9999,"???",M782)</f>
        <v>45807</v>
      </c>
      <c r="P782" t="str">
        <f>SUBSTITUTE(SUBSTITUTE(SUBSTITUTE(D782,"©"," "), "☐", " "), "§", " ")</f>
        <v xml:space="preserve">Frappé </v>
      </c>
      <c r="Q782" t="str">
        <f>PROPER(TRIM(CLEAN(P782)))</f>
        <v>Frappé</v>
      </c>
      <c r="S782" t="str">
        <f>SUBSTITUTE(E782,"ounce","oz")</f>
        <v>12 oz</v>
      </c>
    </row>
    <row r="783" spans="1:19" x14ac:dyDescent="0.35">
      <c r="A783">
        <v>429051</v>
      </c>
      <c r="B783" s="3" t="s">
        <v>322</v>
      </c>
      <c r="C783" s="4">
        <v>0.55576388888888895</v>
      </c>
      <c r="D783" t="s">
        <v>211</v>
      </c>
      <c r="E783" t="s">
        <v>15</v>
      </c>
      <c r="F783" s="5">
        <f>N783</f>
        <v>45807</v>
      </c>
      <c r="G783" s="6" t="str">
        <f>Q783</f>
        <v>House Blend</v>
      </c>
      <c r="H783" s="6" t="str">
        <f>S783</f>
        <v>12 oz</v>
      </c>
      <c r="J783" t="str" cm="1">
        <f t="array" ref="J783:L783">_xlfn.TEXTSPLIT(B783,{"++","/"})</f>
        <v>2025</v>
      </c>
      <c r="K783" t="str">
        <v>5</v>
      </c>
      <c r="L783" t="str">
        <v>30</v>
      </c>
      <c r="M783" s="7">
        <f>DATE(J783,K783,L783)</f>
        <v>45807</v>
      </c>
      <c r="N783">
        <f>IF(M783=9999,"???",M783)</f>
        <v>45807</v>
      </c>
      <c r="P783" t="str">
        <f>SUBSTITUTE(SUBSTITUTE(SUBSTITUTE(D783,"©"," "), "☐", " "), "§", " ")</f>
        <v>House blend</v>
      </c>
      <c r="Q783" t="str">
        <f>PROPER(TRIM(CLEAN(P783)))</f>
        <v>House Blend</v>
      </c>
      <c r="S783" t="str">
        <f>SUBSTITUTE(E783,"ounce","oz")</f>
        <v>12 oz</v>
      </c>
    </row>
    <row r="784" spans="1:19" x14ac:dyDescent="0.35">
      <c r="A784">
        <v>429051</v>
      </c>
      <c r="B784" s="3" t="s">
        <v>322</v>
      </c>
      <c r="C784" s="4">
        <v>0.55576388888888895</v>
      </c>
      <c r="D784" t="s">
        <v>18</v>
      </c>
      <c r="E784" t="s">
        <v>15</v>
      </c>
      <c r="F784" s="5">
        <f>N784</f>
        <v>45807</v>
      </c>
      <c r="G784" s="6" t="str">
        <f>Q784</f>
        <v>French Press</v>
      </c>
      <c r="H784" s="6" t="str">
        <f>S784</f>
        <v>12 oz</v>
      </c>
      <c r="J784" t="str" cm="1">
        <f t="array" ref="J784:L784">_xlfn.TEXTSPLIT(B784,{"++","/"})</f>
        <v>2025</v>
      </c>
      <c r="K784" t="str">
        <v>5</v>
      </c>
      <c r="L784" t="str">
        <v>30</v>
      </c>
      <c r="M784" s="7">
        <f>DATE(J784,K784,L784)</f>
        <v>45807</v>
      </c>
      <c r="N784">
        <f>IF(M784=9999,"???",M784)</f>
        <v>45807</v>
      </c>
      <c r="P784" t="str">
        <f>SUBSTITUTE(SUBSTITUTE(SUBSTITUTE(D784,"©"," "), "☐", " "), "§", " ")</f>
        <v>French press</v>
      </c>
      <c r="Q784" t="str">
        <f>PROPER(TRIM(CLEAN(P784)))</f>
        <v>French Press</v>
      </c>
      <c r="S784" t="str">
        <f>SUBSTITUTE(E784,"ounce","oz")</f>
        <v>12 oz</v>
      </c>
    </row>
    <row r="785" spans="1:19" x14ac:dyDescent="0.35">
      <c r="A785">
        <v>429052</v>
      </c>
      <c r="B785" s="3" t="s">
        <v>322</v>
      </c>
      <c r="C785" s="4">
        <v>0.55784722222222216</v>
      </c>
      <c r="D785" t="s">
        <v>63</v>
      </c>
      <c r="E785" t="s">
        <v>13</v>
      </c>
      <c r="F785" s="5">
        <f>N785</f>
        <v>45807</v>
      </c>
      <c r="G785" s="6" t="str">
        <f>Q785</f>
        <v>Cookie</v>
      </c>
      <c r="H785" s="6" t="str">
        <f>S785</f>
        <v/>
      </c>
      <c r="J785" t="str" cm="1">
        <f t="array" ref="J785:L785">_xlfn.TEXTSPLIT(B785,{"++","/"})</f>
        <v>2025</v>
      </c>
      <c r="K785" t="str">
        <v>5</v>
      </c>
      <c r="L785" t="str">
        <v>30</v>
      </c>
      <c r="M785" s="7">
        <f>DATE(J785,K785,L785)</f>
        <v>45807</v>
      </c>
      <c r="N785">
        <f>IF(M785=9999,"???",M785)</f>
        <v>45807</v>
      </c>
      <c r="P785" t="str">
        <f>SUBSTITUTE(SUBSTITUTE(SUBSTITUTE(D785,"©"," "), "☐", " "), "§", " ")</f>
        <v>Cookie</v>
      </c>
      <c r="Q785" t="str">
        <f>PROPER(TRIM(CLEAN(P785)))</f>
        <v>Cookie</v>
      </c>
      <c r="S785" t="str">
        <f>SUBSTITUTE(E785,"ounce","oz")</f>
        <v/>
      </c>
    </row>
    <row r="786" spans="1:19" x14ac:dyDescent="0.35">
      <c r="A786">
        <v>429053</v>
      </c>
      <c r="B786" s="3" t="s">
        <v>322</v>
      </c>
      <c r="C786" s="4">
        <v>0.55881944444444454</v>
      </c>
      <c r="D786" t="s">
        <v>52</v>
      </c>
      <c r="E786" t="s">
        <v>15</v>
      </c>
      <c r="F786" s="5">
        <f>N786</f>
        <v>45807</v>
      </c>
      <c r="G786" s="6" t="str">
        <f>Q786</f>
        <v>Frappé</v>
      </c>
      <c r="H786" s="6" t="str">
        <f>S786</f>
        <v>12 oz</v>
      </c>
      <c r="J786" t="str" cm="1">
        <f t="array" ref="J786:L786">_xlfn.TEXTSPLIT(B786,{"++","/"})</f>
        <v>2025</v>
      </c>
      <c r="K786" t="str">
        <v>5</v>
      </c>
      <c r="L786" t="str">
        <v>30</v>
      </c>
      <c r="M786" s="7">
        <f>DATE(J786,K786,L786)</f>
        <v>45807</v>
      </c>
      <c r="N786">
        <f>IF(M786=9999,"???",M786)</f>
        <v>45807</v>
      </c>
      <c r="P786" t="str">
        <f>SUBSTITUTE(SUBSTITUTE(SUBSTITUTE(D786,"©"," "), "☐", " "), "§", " ")</f>
        <v>Frappé</v>
      </c>
      <c r="Q786" t="str">
        <f>PROPER(TRIM(CLEAN(P786)))</f>
        <v>Frappé</v>
      </c>
      <c r="S786" t="str">
        <f>SUBSTITUTE(E786,"ounce","oz")</f>
        <v>12 oz</v>
      </c>
    </row>
    <row r="787" spans="1:19" x14ac:dyDescent="0.35">
      <c r="A787">
        <v>429055</v>
      </c>
      <c r="B787" s="3" t="s">
        <v>322</v>
      </c>
      <c r="C787" s="4">
        <v>0.5628009259259259</v>
      </c>
      <c r="D787" t="s">
        <v>21</v>
      </c>
      <c r="E787" t="s">
        <v>15</v>
      </c>
      <c r="F787" s="5">
        <f>N787</f>
        <v>45807</v>
      </c>
      <c r="G787" s="6" t="str">
        <f>Q787</f>
        <v>Pourover</v>
      </c>
      <c r="H787" s="6" t="str">
        <f>S787</f>
        <v>12 oz</v>
      </c>
      <c r="J787" t="str" cm="1">
        <f t="array" ref="J787:L787">_xlfn.TEXTSPLIT(B787,{"++","/"})</f>
        <v>2025</v>
      </c>
      <c r="K787" t="str">
        <v>5</v>
      </c>
      <c r="L787" t="str">
        <v>30</v>
      </c>
      <c r="M787" s="7">
        <f>DATE(J787,K787,L787)</f>
        <v>45807</v>
      </c>
      <c r="N787">
        <f>IF(M787=9999,"???",M787)</f>
        <v>45807</v>
      </c>
      <c r="P787" t="str">
        <f>SUBSTITUTE(SUBSTITUTE(SUBSTITUTE(D787,"©"," "), "☐", " "), "§", " ")</f>
        <v>Pourover</v>
      </c>
      <c r="Q787" t="str">
        <f>PROPER(TRIM(CLEAN(P787)))</f>
        <v>Pourover</v>
      </c>
      <c r="S787" t="str">
        <f>SUBSTITUTE(E787,"ounce","oz")</f>
        <v>12 oz</v>
      </c>
    </row>
    <row r="788" spans="1:19" x14ac:dyDescent="0.35">
      <c r="A788">
        <v>429057</v>
      </c>
      <c r="B788" s="3" t="s">
        <v>322</v>
      </c>
      <c r="C788" s="4">
        <v>0.57259259259259254</v>
      </c>
      <c r="D788" t="s">
        <v>32</v>
      </c>
      <c r="E788" t="s">
        <v>13</v>
      </c>
      <c r="F788" s="5">
        <f>N788</f>
        <v>45807</v>
      </c>
      <c r="G788" s="6" t="str">
        <f>Q788</f>
        <v>Sticky Bun</v>
      </c>
      <c r="H788" s="6" t="str">
        <f>S788</f>
        <v/>
      </c>
      <c r="J788" t="str" cm="1">
        <f t="array" ref="J788:L788">_xlfn.TEXTSPLIT(B788,{"++","/"})</f>
        <v>2025</v>
      </c>
      <c r="K788" t="str">
        <v>5</v>
      </c>
      <c r="L788" t="str">
        <v>30</v>
      </c>
      <c r="M788" s="7">
        <f>DATE(J788,K788,L788)</f>
        <v>45807</v>
      </c>
      <c r="N788">
        <f>IF(M788=9999,"???",M788)</f>
        <v>45807</v>
      </c>
      <c r="P788" t="str">
        <f>SUBSTITUTE(SUBSTITUTE(SUBSTITUTE(D788,"©"," "), "☐", " "), "§", " ")</f>
        <v>Sticky bun</v>
      </c>
      <c r="Q788" t="str">
        <f>PROPER(TRIM(CLEAN(P788)))</f>
        <v>Sticky Bun</v>
      </c>
      <c r="S788" t="str">
        <f>SUBSTITUTE(E788,"ounce","oz")</f>
        <v/>
      </c>
    </row>
    <row r="789" spans="1:19" x14ac:dyDescent="0.35">
      <c r="A789">
        <v>429058</v>
      </c>
      <c r="B789" s="3" t="s">
        <v>322</v>
      </c>
      <c r="C789" s="4">
        <v>0.5732638888888888</v>
      </c>
      <c r="D789" t="s">
        <v>54</v>
      </c>
      <c r="E789" t="s">
        <v>13</v>
      </c>
      <c r="F789" s="5">
        <f>N789</f>
        <v>45807</v>
      </c>
      <c r="G789" s="6" t="str">
        <f>Q789</f>
        <v>Syrup</v>
      </c>
      <c r="H789" s="6" t="str">
        <f>S789</f>
        <v/>
      </c>
      <c r="J789" t="str" cm="1">
        <f t="array" ref="J789:L789">_xlfn.TEXTSPLIT(B789,{"++","/"})</f>
        <v>2025</v>
      </c>
      <c r="K789" t="str">
        <v>5</v>
      </c>
      <c r="L789" t="str">
        <v>30</v>
      </c>
      <c r="M789" s="7">
        <f>DATE(J789,K789,L789)</f>
        <v>45807</v>
      </c>
      <c r="N789">
        <f>IF(M789=9999,"???",M789)</f>
        <v>45807</v>
      </c>
      <c r="P789" t="str">
        <f>SUBSTITUTE(SUBSTITUTE(SUBSTITUTE(D789,"©"," "), "☐", " "), "§", " ")</f>
        <v>Syrup</v>
      </c>
      <c r="Q789" t="str">
        <f>PROPER(TRIM(CLEAN(P789)))</f>
        <v>Syrup</v>
      </c>
      <c r="S789" t="str">
        <f>SUBSTITUTE(E789,"ounce","oz")</f>
        <v/>
      </c>
    </row>
    <row r="790" spans="1:19" x14ac:dyDescent="0.35">
      <c r="A790">
        <v>429059</v>
      </c>
      <c r="B790" s="3" t="s">
        <v>322</v>
      </c>
      <c r="C790" s="4">
        <v>0.57373842592592594</v>
      </c>
      <c r="D790" t="s">
        <v>54</v>
      </c>
      <c r="E790" t="s">
        <v>13</v>
      </c>
      <c r="F790" s="5">
        <f>N790</f>
        <v>45807</v>
      </c>
      <c r="G790" s="6" t="str">
        <f>Q790</f>
        <v>Syrup</v>
      </c>
      <c r="H790" s="6" t="str">
        <f>S790</f>
        <v/>
      </c>
      <c r="J790" t="str" cm="1">
        <f t="array" ref="J790:L790">_xlfn.TEXTSPLIT(B790,{"++","/"})</f>
        <v>2025</v>
      </c>
      <c r="K790" t="str">
        <v>5</v>
      </c>
      <c r="L790" t="str">
        <v>30</v>
      </c>
      <c r="M790" s="7">
        <f>DATE(J790,K790,L790)</f>
        <v>45807</v>
      </c>
      <c r="N790">
        <f>IF(M790=9999,"???",M790)</f>
        <v>45807</v>
      </c>
      <c r="P790" t="str">
        <f>SUBSTITUTE(SUBSTITUTE(SUBSTITUTE(D790,"©"," "), "☐", " "), "§", " ")</f>
        <v>Syrup</v>
      </c>
      <c r="Q790" t="str">
        <f>PROPER(TRIM(CLEAN(P790)))</f>
        <v>Syrup</v>
      </c>
      <c r="S790" t="str">
        <f>SUBSTITUTE(E790,"ounce","oz")</f>
        <v/>
      </c>
    </row>
    <row r="791" spans="1:19" x14ac:dyDescent="0.35">
      <c r="A791">
        <v>429061</v>
      </c>
      <c r="B791" s="3" t="s">
        <v>322</v>
      </c>
      <c r="C791" s="4">
        <v>0.57653935185185179</v>
      </c>
      <c r="D791" t="s">
        <v>68</v>
      </c>
      <c r="E791" t="s">
        <v>15</v>
      </c>
      <c r="F791" s="5">
        <f>N791</f>
        <v>45807</v>
      </c>
      <c r="G791" s="6" t="str">
        <f>Q791</f>
        <v>Café Latté</v>
      </c>
      <c r="H791" s="6" t="str">
        <f>S791</f>
        <v>12 oz</v>
      </c>
      <c r="J791" t="str" cm="1">
        <f t="array" ref="J791:L791">_xlfn.TEXTSPLIT(B791,{"++","/"})</f>
        <v>2025</v>
      </c>
      <c r="K791" t="str">
        <v>5</v>
      </c>
      <c r="L791" t="str">
        <v>30</v>
      </c>
      <c r="M791" s="7">
        <f>DATE(J791,K791,L791)</f>
        <v>45807</v>
      </c>
      <c r="N791">
        <f>IF(M791=9999,"???",M791)</f>
        <v>45807</v>
      </c>
      <c r="P791" t="str">
        <f>SUBSTITUTE(SUBSTITUTE(SUBSTITUTE(D791,"©"," "), "☐", " "), "§", " ")</f>
        <v>Café latté</v>
      </c>
      <c r="Q791" t="str">
        <f>PROPER(TRIM(CLEAN(P791)))</f>
        <v>Café Latté</v>
      </c>
      <c r="S791" t="str">
        <f>SUBSTITUTE(E791,"ounce","oz")</f>
        <v>12 oz</v>
      </c>
    </row>
    <row r="792" spans="1:19" x14ac:dyDescent="0.35">
      <c r="A792">
        <v>429063</v>
      </c>
      <c r="B792" s="3" t="s">
        <v>322</v>
      </c>
      <c r="C792" s="4">
        <v>0.58363425925925916</v>
      </c>
      <c r="D792" t="s">
        <v>52</v>
      </c>
      <c r="E792" t="s">
        <v>15</v>
      </c>
      <c r="F792" s="5">
        <f>N792</f>
        <v>45807</v>
      </c>
      <c r="G792" s="6" t="str">
        <f>Q792</f>
        <v>Frappé</v>
      </c>
      <c r="H792" s="6" t="str">
        <f>S792</f>
        <v>12 oz</v>
      </c>
      <c r="J792" t="str" cm="1">
        <f t="array" ref="J792:L792">_xlfn.TEXTSPLIT(B792,{"++","/"})</f>
        <v>2025</v>
      </c>
      <c r="K792" t="str">
        <v>5</v>
      </c>
      <c r="L792" t="str">
        <v>30</v>
      </c>
      <c r="M792" s="7">
        <f>DATE(J792,K792,L792)</f>
        <v>45807</v>
      </c>
      <c r="N792">
        <f>IF(M792=9999,"???",M792)</f>
        <v>45807</v>
      </c>
      <c r="P792" t="str">
        <f>SUBSTITUTE(SUBSTITUTE(SUBSTITUTE(D792,"©"," "), "☐", " "), "§", " ")</f>
        <v>Frappé</v>
      </c>
      <c r="Q792" t="str">
        <f>PROPER(TRIM(CLEAN(P792)))</f>
        <v>Frappé</v>
      </c>
      <c r="S792" t="str">
        <f>SUBSTITUTE(E792,"ounce","oz")</f>
        <v>12 oz</v>
      </c>
    </row>
    <row r="793" spans="1:19" x14ac:dyDescent="0.35">
      <c r="A793">
        <v>429064</v>
      </c>
      <c r="B793" s="3" t="s">
        <v>322</v>
      </c>
      <c r="C793" s="4">
        <v>0.58570601851851856</v>
      </c>
      <c r="D793" t="s">
        <v>318</v>
      </c>
      <c r="E793" t="s">
        <v>15</v>
      </c>
      <c r="F793" s="5">
        <f>N793</f>
        <v>45807</v>
      </c>
      <c r="G793" s="6" t="str">
        <f>Q793</f>
        <v>Cappuccino</v>
      </c>
      <c r="H793" s="6" t="str">
        <f>S793</f>
        <v>12 oz</v>
      </c>
      <c r="J793" t="str" cm="1">
        <f t="array" ref="J793:L793">_xlfn.TEXTSPLIT(B793,{"++","/"})</f>
        <v>2025</v>
      </c>
      <c r="K793" t="str">
        <v>5</v>
      </c>
      <c r="L793" t="str">
        <v>30</v>
      </c>
      <c r="M793" s="7">
        <f>DATE(J793,K793,L793)</f>
        <v>45807</v>
      </c>
      <c r="N793">
        <f>IF(M793=9999,"???",M793)</f>
        <v>45807</v>
      </c>
      <c r="P793" t="str">
        <f>SUBSTITUTE(SUBSTITUTE(SUBSTITUTE(D793,"©"," "), "☐", " "), "§", " ")</f>
        <v xml:space="preserve">  Cappuccino </v>
      </c>
      <c r="Q793" t="str">
        <f>PROPER(TRIM(CLEAN(P793)))</f>
        <v>Cappuccino</v>
      </c>
      <c r="S793" t="str">
        <f>SUBSTITUTE(E793,"ounce","oz")</f>
        <v>12 oz</v>
      </c>
    </row>
    <row r="794" spans="1:19" x14ac:dyDescent="0.35">
      <c r="A794">
        <v>429066</v>
      </c>
      <c r="B794" s="3" t="s">
        <v>322</v>
      </c>
      <c r="C794" s="4">
        <v>0.58784722222222219</v>
      </c>
      <c r="D794" t="s">
        <v>345</v>
      </c>
      <c r="E794" t="s">
        <v>15</v>
      </c>
      <c r="F794" s="5">
        <f>N794</f>
        <v>45807</v>
      </c>
      <c r="G794" s="6" t="str">
        <f>Q794</f>
        <v>Pourover</v>
      </c>
      <c r="H794" s="6" t="str">
        <f>S794</f>
        <v>12 oz</v>
      </c>
      <c r="J794" t="str" cm="1">
        <f t="array" ref="J794:L794">_xlfn.TEXTSPLIT(B794,{"++","/"})</f>
        <v>2025</v>
      </c>
      <c r="K794" t="str">
        <v>5</v>
      </c>
      <c r="L794" t="str">
        <v>30</v>
      </c>
      <c r="M794" s="7">
        <f>DATE(J794,K794,L794)</f>
        <v>45807</v>
      </c>
      <c r="N794">
        <f>IF(M794=9999,"???",M794)</f>
        <v>45807</v>
      </c>
      <c r="P794" t="str">
        <f>SUBSTITUTE(SUBSTITUTE(SUBSTITUTE(D794,"©"," "), "☐", " "), "§", " ")</f>
        <v xml:space="preserve">Pourover </v>
      </c>
      <c r="Q794" t="str">
        <f>PROPER(TRIM(CLEAN(P794)))</f>
        <v>Pourover</v>
      </c>
      <c r="S794" t="str">
        <f>SUBSTITUTE(E794,"ounce","oz")</f>
        <v>12 oz</v>
      </c>
    </row>
    <row r="795" spans="1:19" x14ac:dyDescent="0.35">
      <c r="A795">
        <v>429067</v>
      </c>
      <c r="B795" s="3" t="s">
        <v>322</v>
      </c>
      <c r="C795" s="4">
        <v>0.58959490740740739</v>
      </c>
      <c r="D795" t="s">
        <v>346</v>
      </c>
      <c r="E795" t="s">
        <v>141</v>
      </c>
      <c r="F795" s="5">
        <f>N795</f>
        <v>45807</v>
      </c>
      <c r="G795" s="6" t="str">
        <f>Q795</f>
        <v>Espresso</v>
      </c>
      <c r="H795" s="6" t="str">
        <f>S795</f>
        <v>Espresso (1 oz)</v>
      </c>
      <c r="J795" t="str" cm="1">
        <f t="array" ref="J795:L795">_xlfn.TEXTSPLIT(B795,{"++","/"})</f>
        <v>2025</v>
      </c>
      <c r="K795" t="str">
        <v>5</v>
      </c>
      <c r="L795" t="str">
        <v>30</v>
      </c>
      <c r="M795" s="7">
        <f>DATE(J795,K795,L795)</f>
        <v>45807</v>
      </c>
      <c r="N795">
        <f>IF(M795=9999,"???",M795)</f>
        <v>45807</v>
      </c>
      <c r="P795" t="str">
        <f>SUBSTITUTE(SUBSTITUTE(SUBSTITUTE(D795,"©"," "), "☐", " "), "§", " ")</f>
        <v xml:space="preserve">   Espresso</v>
      </c>
      <c r="Q795" t="str">
        <f>PROPER(TRIM(CLEAN(P795)))</f>
        <v>Espresso</v>
      </c>
      <c r="S795" t="str">
        <f>SUBSTITUTE(E795,"ounce","oz")</f>
        <v>Espresso (1 oz)</v>
      </c>
    </row>
    <row r="796" spans="1:19" x14ac:dyDescent="0.35">
      <c r="A796">
        <v>429068</v>
      </c>
      <c r="B796" s="3" t="s">
        <v>322</v>
      </c>
      <c r="C796" s="4">
        <v>0.59016203703703707</v>
      </c>
      <c r="D796" t="s">
        <v>264</v>
      </c>
      <c r="E796" t="s">
        <v>15</v>
      </c>
      <c r="F796" s="5">
        <f>N796</f>
        <v>45807</v>
      </c>
      <c r="G796" s="6" t="str">
        <f>Q796</f>
        <v>Pourover</v>
      </c>
      <c r="H796" s="6" t="str">
        <f>S796</f>
        <v>12 oz</v>
      </c>
      <c r="J796" t="str" cm="1">
        <f t="array" ref="J796:L796">_xlfn.TEXTSPLIT(B796,{"++","/"})</f>
        <v>2025</v>
      </c>
      <c r="K796" t="str">
        <v>5</v>
      </c>
      <c r="L796" t="str">
        <v>30</v>
      </c>
      <c r="M796" s="7">
        <f>DATE(J796,K796,L796)</f>
        <v>45807</v>
      </c>
      <c r="N796">
        <f>IF(M796=9999,"???",M796)</f>
        <v>45807</v>
      </c>
      <c r="P796" t="str">
        <f>SUBSTITUTE(SUBSTITUTE(SUBSTITUTE(D796,"©"," "), "☐", " "), "§", " ")</f>
        <v xml:space="preserve">   Pourover</v>
      </c>
      <c r="Q796" t="str">
        <f>PROPER(TRIM(CLEAN(P796)))</f>
        <v>Pourover</v>
      </c>
      <c r="S796" t="str">
        <f>SUBSTITUTE(E796,"ounce","oz")</f>
        <v>12 oz</v>
      </c>
    </row>
    <row r="797" spans="1:19" x14ac:dyDescent="0.35">
      <c r="A797">
        <v>429068</v>
      </c>
      <c r="B797" s="3" t="s">
        <v>322</v>
      </c>
      <c r="C797" s="4">
        <v>0.59016203703703707</v>
      </c>
      <c r="D797" t="s">
        <v>157</v>
      </c>
      <c r="E797" t="s">
        <v>13</v>
      </c>
      <c r="F797" s="5">
        <f>N797</f>
        <v>45807</v>
      </c>
      <c r="G797" s="6" t="str">
        <f>Q797</f>
        <v>Syrup</v>
      </c>
      <c r="H797" s="6" t="str">
        <f>S797</f>
        <v/>
      </c>
      <c r="J797" t="str" cm="1">
        <f t="array" ref="J797:L797">_xlfn.TEXTSPLIT(B797,{"++","/"})</f>
        <v>2025</v>
      </c>
      <c r="K797" t="str">
        <v>5</v>
      </c>
      <c r="L797" t="str">
        <v>30</v>
      </c>
      <c r="M797" s="7">
        <f>DATE(J797,K797,L797)</f>
        <v>45807</v>
      </c>
      <c r="N797">
        <f>IF(M797=9999,"???",M797)</f>
        <v>45807</v>
      </c>
      <c r="P797" t="str">
        <f>SUBSTITUTE(SUBSTITUTE(SUBSTITUTE(D797,"©"," "), "☐", " "), "§", " ")</f>
        <v xml:space="preserve"> Syrup</v>
      </c>
      <c r="Q797" t="str">
        <f>PROPER(TRIM(CLEAN(P797)))</f>
        <v>Syrup</v>
      </c>
      <c r="S797" t="str">
        <f>SUBSTITUTE(E797,"ounce","oz")</f>
        <v/>
      </c>
    </row>
    <row r="798" spans="1:19" x14ac:dyDescent="0.35">
      <c r="A798">
        <v>429070</v>
      </c>
      <c r="B798" s="3" t="s">
        <v>322</v>
      </c>
      <c r="C798" s="4">
        <v>0.5928472222222223</v>
      </c>
      <c r="D798" t="s">
        <v>18</v>
      </c>
      <c r="E798" t="s">
        <v>15</v>
      </c>
      <c r="F798" s="5">
        <f>N798</f>
        <v>45807</v>
      </c>
      <c r="G798" s="6" t="str">
        <f>Q798</f>
        <v>French Press</v>
      </c>
      <c r="H798" s="6" t="str">
        <f>S798</f>
        <v>12 oz</v>
      </c>
      <c r="J798" t="str" cm="1">
        <f t="array" ref="J798:L798">_xlfn.TEXTSPLIT(B798,{"++","/"})</f>
        <v>2025</v>
      </c>
      <c r="K798" t="str">
        <v>5</v>
      </c>
      <c r="L798" t="str">
        <v>30</v>
      </c>
      <c r="M798" s="7">
        <f>DATE(J798,K798,L798)</f>
        <v>45807</v>
      </c>
      <c r="N798">
        <f>IF(M798=9999,"???",M798)</f>
        <v>45807</v>
      </c>
      <c r="P798" t="str">
        <f>SUBSTITUTE(SUBSTITUTE(SUBSTITUTE(D798,"©"," "), "☐", " "), "§", " ")</f>
        <v>French press</v>
      </c>
      <c r="Q798" t="str">
        <f>PROPER(TRIM(CLEAN(P798)))</f>
        <v>French Press</v>
      </c>
      <c r="S798" t="str">
        <f>SUBSTITUTE(E798,"ounce","oz")</f>
        <v>12 oz</v>
      </c>
    </row>
    <row r="799" spans="1:19" x14ac:dyDescent="0.35">
      <c r="A799">
        <v>429071</v>
      </c>
      <c r="B799" s="3" t="s">
        <v>322</v>
      </c>
      <c r="C799" s="4">
        <v>0.5971412037037036</v>
      </c>
      <c r="D799" t="s">
        <v>347</v>
      </c>
      <c r="E799" t="s">
        <v>13</v>
      </c>
      <c r="F799" s="5">
        <f>N799</f>
        <v>45807</v>
      </c>
      <c r="G799" s="6" t="str">
        <f>Q799</f>
        <v>Extra Shot</v>
      </c>
      <c r="H799" s="6" t="str">
        <f>S799</f>
        <v/>
      </c>
      <c r="J799" t="str" cm="1">
        <f t="array" ref="J799:L799">_xlfn.TEXTSPLIT(B799,{"++","/"})</f>
        <v>2025</v>
      </c>
      <c r="K799" t="str">
        <v>5</v>
      </c>
      <c r="L799" t="str">
        <v>30</v>
      </c>
      <c r="M799" s="7">
        <f>DATE(J799,K799,L799)</f>
        <v>45807</v>
      </c>
      <c r="N799">
        <f>IF(M799=9999,"???",M799)</f>
        <v>45807</v>
      </c>
      <c r="P799" t="str">
        <f>SUBSTITUTE(SUBSTITUTE(SUBSTITUTE(D799,"©"," "), "☐", " "), "§", " ")</f>
        <v xml:space="preserve">   Extra shot</v>
      </c>
      <c r="Q799" t="str">
        <f>PROPER(TRIM(CLEAN(P799)))</f>
        <v>Extra Shot</v>
      </c>
      <c r="S799" t="str">
        <f>SUBSTITUTE(E799,"ounce","oz")</f>
        <v/>
      </c>
    </row>
    <row r="800" spans="1:19" x14ac:dyDescent="0.35">
      <c r="A800">
        <v>429072</v>
      </c>
      <c r="B800" s="3" t="s">
        <v>322</v>
      </c>
      <c r="C800" s="4">
        <v>0.59810185185185194</v>
      </c>
      <c r="D800" t="s">
        <v>39</v>
      </c>
      <c r="E800" t="s">
        <v>15</v>
      </c>
      <c r="F800" s="5">
        <f>N800</f>
        <v>45807</v>
      </c>
      <c r="G800" s="6" t="str">
        <f>Q800</f>
        <v>Frappé</v>
      </c>
      <c r="H800" s="6" t="str">
        <f>S800</f>
        <v>12 oz</v>
      </c>
      <c r="J800" t="str" cm="1">
        <f t="array" ref="J800:L800">_xlfn.TEXTSPLIT(B800,{"++","/"})</f>
        <v>2025</v>
      </c>
      <c r="K800" t="str">
        <v>5</v>
      </c>
      <c r="L800" t="str">
        <v>30</v>
      </c>
      <c r="M800" s="7">
        <f>DATE(J800,K800,L800)</f>
        <v>45807</v>
      </c>
      <c r="N800">
        <f>IF(M800=9999,"???",M800)</f>
        <v>45807</v>
      </c>
      <c r="P800" t="str">
        <f>SUBSTITUTE(SUBSTITUTE(SUBSTITUTE(D800,"©"," "), "☐", " "), "§", " ")</f>
        <v xml:space="preserve">   Frappé</v>
      </c>
      <c r="Q800" t="str">
        <f>PROPER(TRIM(CLEAN(P800)))</f>
        <v>Frappé</v>
      </c>
      <c r="S800" t="str">
        <f>SUBSTITUTE(E800,"ounce","oz")</f>
        <v>12 oz</v>
      </c>
    </row>
    <row r="801" spans="1:19" x14ac:dyDescent="0.35">
      <c r="A801">
        <v>429074</v>
      </c>
      <c r="B801" s="3" t="s">
        <v>322</v>
      </c>
      <c r="C801" s="4">
        <v>0.60359953703703706</v>
      </c>
      <c r="D801" t="s">
        <v>129</v>
      </c>
      <c r="E801" t="s">
        <v>13</v>
      </c>
      <c r="F801" s="5">
        <f>N801</f>
        <v>45807</v>
      </c>
      <c r="G801" s="6" t="str">
        <f>Q801</f>
        <v>Drip Coffee Refill</v>
      </c>
      <c r="H801" s="6" t="str">
        <f>S801</f>
        <v/>
      </c>
      <c r="J801" t="str" cm="1">
        <f t="array" ref="J801:L801">_xlfn.TEXTSPLIT(B801,{"++","/"})</f>
        <v>2025</v>
      </c>
      <c r="K801" t="str">
        <v>5</v>
      </c>
      <c r="L801" t="str">
        <v>30</v>
      </c>
      <c r="M801" s="7">
        <f>DATE(J801,K801,L801)</f>
        <v>45807</v>
      </c>
      <c r="N801">
        <f>IF(M801=9999,"???",M801)</f>
        <v>45807</v>
      </c>
      <c r="P801" t="str">
        <f>SUBSTITUTE(SUBSTITUTE(SUBSTITUTE(D801,"©"," "), "☐", " "), "§", " ")</f>
        <v>Drip coffee refill</v>
      </c>
      <c r="Q801" t="str">
        <f>PROPER(TRIM(CLEAN(P801)))</f>
        <v>Drip Coffee Refill</v>
      </c>
      <c r="S801" t="str">
        <f>SUBSTITUTE(E801,"ounce","oz")</f>
        <v/>
      </c>
    </row>
    <row r="802" spans="1:19" x14ac:dyDescent="0.35">
      <c r="A802">
        <v>429075</v>
      </c>
      <c r="B802" s="3" t="s">
        <v>322</v>
      </c>
      <c r="C802" s="4">
        <v>0.60392361111111104</v>
      </c>
      <c r="D802" t="s">
        <v>348</v>
      </c>
      <c r="E802" t="s">
        <v>13</v>
      </c>
      <c r="F802" s="5">
        <f>N802</f>
        <v>45807</v>
      </c>
      <c r="G802" s="6" t="str">
        <f>Q802</f>
        <v>Drip Coffee Refill</v>
      </c>
      <c r="H802" s="6" t="str">
        <f>S802</f>
        <v/>
      </c>
      <c r="J802" t="str" cm="1">
        <f t="array" ref="J802:L802">_xlfn.TEXTSPLIT(B802,{"++","/"})</f>
        <v>2025</v>
      </c>
      <c r="K802" t="str">
        <v>5</v>
      </c>
      <c r="L802" t="str">
        <v>30</v>
      </c>
      <c r="M802" s="7">
        <f>DATE(J802,K802,L802)</f>
        <v>45807</v>
      </c>
      <c r="N802">
        <f>IF(M802=9999,"???",M802)</f>
        <v>45807</v>
      </c>
      <c r="P802" t="str">
        <f>SUBSTITUTE(SUBSTITUTE(SUBSTITUTE(D802,"©"," "), "☐", " "), "§", " ")</f>
        <v xml:space="preserve"> Drip coffee refill</v>
      </c>
      <c r="Q802" t="str">
        <f>PROPER(TRIM(CLEAN(P802)))</f>
        <v>Drip Coffee Refill</v>
      </c>
      <c r="S802" t="str">
        <f>SUBSTITUTE(E802,"ounce","oz")</f>
        <v/>
      </c>
    </row>
    <row r="803" spans="1:19" x14ac:dyDescent="0.35">
      <c r="A803">
        <v>429076</v>
      </c>
      <c r="B803" s="3" t="s">
        <v>322</v>
      </c>
      <c r="C803" s="4">
        <v>0.60431712962962969</v>
      </c>
      <c r="D803" t="s">
        <v>110</v>
      </c>
      <c r="E803" t="s">
        <v>15</v>
      </c>
      <c r="F803" s="5">
        <f>N803</f>
        <v>45807</v>
      </c>
      <c r="G803" s="6" t="str">
        <f>Q803</f>
        <v>Mango Lassi</v>
      </c>
      <c r="H803" s="6" t="str">
        <f>S803</f>
        <v>12 oz</v>
      </c>
      <c r="J803" t="str" cm="1">
        <f t="array" ref="J803:L803">_xlfn.TEXTSPLIT(B803,{"++","/"})</f>
        <v>2025</v>
      </c>
      <c r="K803" t="str">
        <v>5</v>
      </c>
      <c r="L803" t="str">
        <v>30</v>
      </c>
      <c r="M803" s="7">
        <f>DATE(J803,K803,L803)</f>
        <v>45807</v>
      </c>
      <c r="N803">
        <f>IF(M803=9999,"???",M803)</f>
        <v>45807</v>
      </c>
      <c r="P803" t="str">
        <f>SUBSTITUTE(SUBSTITUTE(SUBSTITUTE(D803,"©"," "), "☐", " "), "§", " ")</f>
        <v>Mango lassi</v>
      </c>
      <c r="Q803" t="str">
        <f>PROPER(TRIM(CLEAN(P803)))</f>
        <v>Mango Lassi</v>
      </c>
      <c r="S803" t="str">
        <f>SUBSTITUTE(E803,"ounce","oz")</f>
        <v>12 oz</v>
      </c>
    </row>
    <row r="804" spans="1:19" x14ac:dyDescent="0.35">
      <c r="A804">
        <v>429078</v>
      </c>
      <c r="B804" s="3" t="s">
        <v>322</v>
      </c>
      <c r="C804" s="4">
        <v>0.61206018518518523</v>
      </c>
      <c r="D804" t="s">
        <v>38</v>
      </c>
      <c r="E804" t="s">
        <v>15</v>
      </c>
      <c r="F804" s="5">
        <f>N804</f>
        <v>45807</v>
      </c>
      <c r="G804" s="6" t="str">
        <f>Q804</f>
        <v>French Press</v>
      </c>
      <c r="H804" s="6" t="str">
        <f>S804</f>
        <v>12 oz</v>
      </c>
      <c r="J804" t="str" cm="1">
        <f t="array" ref="J804:L804">_xlfn.TEXTSPLIT(B804,{"++","/"})</f>
        <v>2025</v>
      </c>
      <c r="K804" t="str">
        <v>5</v>
      </c>
      <c r="L804" t="str">
        <v>30</v>
      </c>
      <c r="M804" s="7">
        <f>DATE(J804,K804,L804)</f>
        <v>45807</v>
      </c>
      <c r="N804">
        <f>IF(M804=9999,"???",M804)</f>
        <v>45807</v>
      </c>
      <c r="P804" t="str">
        <f>SUBSTITUTE(SUBSTITUTE(SUBSTITUTE(D804,"©"," "), "☐", " "), "§", " ")</f>
        <v xml:space="preserve"> French press</v>
      </c>
      <c r="Q804" t="str">
        <f>PROPER(TRIM(CLEAN(P804)))</f>
        <v>French Press</v>
      </c>
      <c r="S804" t="str">
        <f>SUBSTITUTE(E804,"ounce","oz")</f>
        <v>12 oz</v>
      </c>
    </row>
    <row r="805" spans="1:19" x14ac:dyDescent="0.35">
      <c r="A805">
        <v>429080</v>
      </c>
      <c r="B805" s="3" t="s">
        <v>322</v>
      </c>
      <c r="C805" s="4">
        <v>0.62368055555555557</v>
      </c>
      <c r="D805" t="s">
        <v>18</v>
      </c>
      <c r="E805" t="s">
        <v>15</v>
      </c>
      <c r="F805" s="5">
        <f>N805</f>
        <v>45807</v>
      </c>
      <c r="G805" s="6" t="str">
        <f>Q805</f>
        <v>French Press</v>
      </c>
      <c r="H805" s="6" t="str">
        <f>S805</f>
        <v>12 oz</v>
      </c>
      <c r="J805" t="str" cm="1">
        <f t="array" ref="J805:L805">_xlfn.TEXTSPLIT(B805,{"++","/"})</f>
        <v>2025</v>
      </c>
      <c r="K805" t="str">
        <v>5</v>
      </c>
      <c r="L805" t="str">
        <v>30</v>
      </c>
      <c r="M805" s="7">
        <f>DATE(J805,K805,L805)</f>
        <v>45807</v>
      </c>
      <c r="N805">
        <f>IF(M805=9999,"???",M805)</f>
        <v>45807</v>
      </c>
      <c r="P805" t="str">
        <f>SUBSTITUTE(SUBSTITUTE(SUBSTITUTE(D805,"©"," "), "☐", " "), "§", " ")</f>
        <v>French press</v>
      </c>
      <c r="Q805" t="str">
        <f>PROPER(TRIM(CLEAN(P805)))</f>
        <v>French Press</v>
      </c>
      <c r="S805" t="str">
        <f>SUBSTITUTE(E805,"ounce","oz")</f>
        <v>12 oz</v>
      </c>
    </row>
    <row r="806" spans="1:19" x14ac:dyDescent="0.35">
      <c r="A806">
        <v>429082</v>
      </c>
      <c r="B806" s="3" t="s">
        <v>322</v>
      </c>
      <c r="C806" s="4">
        <v>0.62537037037037035</v>
      </c>
      <c r="D806" t="s">
        <v>52</v>
      </c>
      <c r="E806" t="s">
        <v>15</v>
      </c>
      <c r="F806" s="5">
        <f>N806</f>
        <v>45807</v>
      </c>
      <c r="G806" s="6" t="str">
        <f>Q806</f>
        <v>Frappé</v>
      </c>
      <c r="H806" s="6" t="str">
        <f>S806</f>
        <v>12 oz</v>
      </c>
      <c r="J806" t="str" cm="1">
        <f t="array" ref="J806:L806">_xlfn.TEXTSPLIT(B806,{"++","/"})</f>
        <v>2025</v>
      </c>
      <c r="K806" t="str">
        <v>5</v>
      </c>
      <c r="L806" t="str">
        <v>30</v>
      </c>
      <c r="M806" s="7">
        <f>DATE(J806,K806,L806)</f>
        <v>45807</v>
      </c>
      <c r="N806">
        <f>IF(M806=9999,"???",M806)</f>
        <v>45807</v>
      </c>
      <c r="P806" t="str">
        <f>SUBSTITUTE(SUBSTITUTE(SUBSTITUTE(D806,"©"," "), "☐", " "), "§", " ")</f>
        <v>Frappé</v>
      </c>
      <c r="Q806" t="str">
        <f>PROPER(TRIM(CLEAN(P806)))</f>
        <v>Frappé</v>
      </c>
      <c r="S806" t="str">
        <f>SUBSTITUTE(E806,"ounce","oz")</f>
        <v>12 oz</v>
      </c>
    </row>
    <row r="807" spans="1:19" x14ac:dyDescent="0.35">
      <c r="A807">
        <v>429084</v>
      </c>
      <c r="B807" s="3" t="s">
        <v>322</v>
      </c>
      <c r="C807" s="4">
        <v>0.6284143518518519</v>
      </c>
      <c r="D807" t="s">
        <v>33</v>
      </c>
      <c r="E807" t="s">
        <v>13</v>
      </c>
      <c r="F807" s="5">
        <f>N807</f>
        <v>45807</v>
      </c>
      <c r="G807" s="6" t="str">
        <f>Q807</f>
        <v>Cookie</v>
      </c>
      <c r="H807" s="6" t="str">
        <f>S807</f>
        <v/>
      </c>
      <c r="J807" t="str" cm="1">
        <f t="array" ref="J807:L807">_xlfn.TEXTSPLIT(B807,{"++","/"})</f>
        <v>2025</v>
      </c>
      <c r="K807" t="str">
        <v>5</v>
      </c>
      <c r="L807" t="str">
        <v>30</v>
      </c>
      <c r="M807" s="7">
        <f>DATE(J807,K807,L807)</f>
        <v>45807</v>
      </c>
      <c r="N807">
        <f>IF(M807=9999,"???",M807)</f>
        <v>45807</v>
      </c>
      <c r="P807" t="str">
        <f>SUBSTITUTE(SUBSTITUTE(SUBSTITUTE(D807,"©"," "), "☐", " "), "§", " ")</f>
        <v xml:space="preserve"> Cookie</v>
      </c>
      <c r="Q807" t="str">
        <f>PROPER(TRIM(CLEAN(P807)))</f>
        <v>Cookie</v>
      </c>
      <c r="S807" t="str">
        <f>SUBSTITUTE(E807,"ounce","oz")</f>
        <v/>
      </c>
    </row>
    <row r="808" spans="1:19" x14ac:dyDescent="0.35">
      <c r="A808">
        <v>429086</v>
      </c>
      <c r="B808" s="3" t="s">
        <v>322</v>
      </c>
      <c r="C808" s="4">
        <v>0.6417476851851851</v>
      </c>
      <c r="D808" t="s">
        <v>52</v>
      </c>
      <c r="E808" t="s">
        <v>15</v>
      </c>
      <c r="F808" s="5">
        <f>N808</f>
        <v>45807</v>
      </c>
      <c r="G808" s="6" t="str">
        <f>Q808</f>
        <v>Frappé</v>
      </c>
      <c r="H808" s="6" t="str">
        <f>S808</f>
        <v>12 oz</v>
      </c>
      <c r="J808" t="str" cm="1">
        <f t="array" ref="J808:L808">_xlfn.TEXTSPLIT(B808,{"++","/"})</f>
        <v>2025</v>
      </c>
      <c r="K808" t="str">
        <v>5</v>
      </c>
      <c r="L808" t="str">
        <v>30</v>
      </c>
      <c r="M808" s="7">
        <f>DATE(J808,K808,L808)</f>
        <v>45807</v>
      </c>
      <c r="N808">
        <f>IF(M808=9999,"???",M808)</f>
        <v>45807</v>
      </c>
      <c r="P808" t="str">
        <f>SUBSTITUTE(SUBSTITUTE(SUBSTITUTE(D808,"©"," "), "☐", " "), "§", " ")</f>
        <v>Frappé</v>
      </c>
      <c r="Q808" t="str">
        <f>PROPER(TRIM(CLEAN(P808)))</f>
        <v>Frappé</v>
      </c>
      <c r="S808" t="str">
        <f>SUBSTITUTE(E808,"ounce","oz")</f>
        <v>12 oz</v>
      </c>
    </row>
    <row r="809" spans="1:19" x14ac:dyDescent="0.35">
      <c r="A809">
        <v>429088</v>
      </c>
      <c r="B809" s="3" t="s">
        <v>322</v>
      </c>
      <c r="C809" s="4">
        <v>0.64682870370370371</v>
      </c>
      <c r="D809" t="s">
        <v>68</v>
      </c>
      <c r="E809" t="s">
        <v>15</v>
      </c>
      <c r="F809" s="5">
        <f>N809</f>
        <v>45807</v>
      </c>
      <c r="G809" s="6" t="str">
        <f>Q809</f>
        <v>Café Latté</v>
      </c>
      <c r="H809" s="6" t="str">
        <f>S809</f>
        <v>12 oz</v>
      </c>
      <c r="J809" t="str" cm="1">
        <f t="array" ref="J809:L809">_xlfn.TEXTSPLIT(B809,{"++","/"})</f>
        <v>2025</v>
      </c>
      <c r="K809" t="str">
        <v>5</v>
      </c>
      <c r="L809" t="str">
        <v>30</v>
      </c>
      <c r="M809" s="7">
        <f>DATE(J809,K809,L809)</f>
        <v>45807</v>
      </c>
      <c r="N809">
        <f>IF(M809=9999,"???",M809)</f>
        <v>45807</v>
      </c>
      <c r="P809" t="str">
        <f>SUBSTITUTE(SUBSTITUTE(SUBSTITUTE(D809,"©"," "), "☐", " "), "§", " ")</f>
        <v>Café latté</v>
      </c>
      <c r="Q809" t="str">
        <f>PROPER(TRIM(CLEAN(P809)))</f>
        <v>Café Latté</v>
      </c>
      <c r="S809" t="str">
        <f>SUBSTITUTE(E809,"ounce","oz")</f>
        <v>12 oz</v>
      </c>
    </row>
    <row r="810" spans="1:19" x14ac:dyDescent="0.35">
      <c r="A810">
        <v>429090</v>
      </c>
      <c r="B810" s="3" t="s">
        <v>322</v>
      </c>
      <c r="C810" s="4">
        <v>0.65642361111111103</v>
      </c>
      <c r="D810" t="s">
        <v>349</v>
      </c>
      <c r="E810" t="s">
        <v>13</v>
      </c>
      <c r="F810" s="5">
        <f>N810</f>
        <v>45807</v>
      </c>
      <c r="G810" s="6" t="str">
        <f>Q810</f>
        <v>Drip Coffee Refill</v>
      </c>
      <c r="H810" s="6" t="str">
        <f>S810</f>
        <v/>
      </c>
      <c r="J810" t="str" cm="1">
        <f t="array" ref="J810:L810">_xlfn.TEXTSPLIT(B810,{"++","/"})</f>
        <v>2025</v>
      </c>
      <c r="K810" t="str">
        <v>5</v>
      </c>
      <c r="L810" t="str">
        <v>30</v>
      </c>
      <c r="M810" s="7">
        <f>DATE(J810,K810,L810)</f>
        <v>45807</v>
      </c>
      <c r="N810">
        <f>IF(M810=9999,"???",M810)</f>
        <v>45807</v>
      </c>
      <c r="P810" t="str">
        <f>SUBSTITUTE(SUBSTITUTE(SUBSTITUTE(D810,"©"," "), "☐", " "), "§", " ")</f>
        <v xml:space="preserve"> Drip coffee refill</v>
      </c>
      <c r="Q810" t="str">
        <f>PROPER(TRIM(CLEAN(P810)))</f>
        <v>Drip Coffee Refill</v>
      </c>
      <c r="S810" t="str">
        <f>SUBSTITUTE(E810,"ounce","oz")</f>
        <v/>
      </c>
    </row>
    <row r="811" spans="1:19" x14ac:dyDescent="0.35">
      <c r="A811">
        <v>429091</v>
      </c>
      <c r="B811" s="3" t="s">
        <v>322</v>
      </c>
      <c r="C811" s="4">
        <v>0.65809027777777773</v>
      </c>
      <c r="D811" t="s">
        <v>145</v>
      </c>
      <c r="E811" t="s">
        <v>24</v>
      </c>
      <c r="F811" s="5">
        <f>N811</f>
        <v>45807</v>
      </c>
      <c r="G811" s="6" t="str">
        <f>Q811</f>
        <v>Turkish Coffee</v>
      </c>
      <c r="H811" s="6" t="str">
        <f>S811</f>
        <v>3 oz</v>
      </c>
      <c r="J811" t="str" cm="1">
        <f t="array" ref="J811:L811">_xlfn.TEXTSPLIT(B811,{"++","/"})</f>
        <v>2025</v>
      </c>
      <c r="K811" t="str">
        <v>5</v>
      </c>
      <c r="L811" t="str">
        <v>30</v>
      </c>
      <c r="M811" s="7">
        <f>DATE(J811,K811,L811)</f>
        <v>45807</v>
      </c>
      <c r="N811">
        <f>IF(M811=9999,"???",M811)</f>
        <v>45807</v>
      </c>
      <c r="P811" t="str">
        <f>SUBSTITUTE(SUBSTITUTE(SUBSTITUTE(D811,"©"," "), "☐", " "), "§", " ")</f>
        <v xml:space="preserve"> Turkish coffee</v>
      </c>
      <c r="Q811" t="str">
        <f>PROPER(TRIM(CLEAN(P811)))</f>
        <v>Turkish Coffee</v>
      </c>
      <c r="S811" t="str">
        <f>SUBSTITUTE(E811,"ounce","oz")</f>
        <v>3 oz</v>
      </c>
    </row>
    <row r="812" spans="1:19" x14ac:dyDescent="0.35">
      <c r="A812">
        <v>429092</v>
      </c>
      <c r="B812" s="3" t="s">
        <v>322</v>
      </c>
      <c r="C812" s="4">
        <v>0.65982638888888889</v>
      </c>
      <c r="D812" t="s">
        <v>314</v>
      </c>
      <c r="E812" t="s">
        <v>15</v>
      </c>
      <c r="F812" s="5">
        <f>N812</f>
        <v>45807</v>
      </c>
      <c r="G812" s="6" t="str">
        <f>Q812</f>
        <v>Iced Tea</v>
      </c>
      <c r="H812" s="6" t="str">
        <f>S812</f>
        <v>12 oz</v>
      </c>
      <c r="J812" t="str" cm="1">
        <f t="array" ref="J812:L812">_xlfn.TEXTSPLIT(B812,{"++","/"})</f>
        <v>2025</v>
      </c>
      <c r="K812" t="str">
        <v>5</v>
      </c>
      <c r="L812" t="str">
        <v>30</v>
      </c>
      <c r="M812" s="7">
        <f>DATE(J812,K812,L812)</f>
        <v>45807</v>
      </c>
      <c r="N812">
        <f>IF(M812=9999,"???",M812)</f>
        <v>45807</v>
      </c>
      <c r="P812" t="str">
        <f>SUBSTITUTE(SUBSTITUTE(SUBSTITUTE(D812,"©"," "), "☐", " "), "§", " ")</f>
        <v>Iced tea</v>
      </c>
      <c r="Q812" t="str">
        <f>PROPER(TRIM(CLEAN(P812)))</f>
        <v>Iced Tea</v>
      </c>
      <c r="S812" t="str">
        <f>SUBSTITUTE(E812,"ounce","oz")</f>
        <v>12 oz</v>
      </c>
    </row>
    <row r="813" spans="1:19" x14ac:dyDescent="0.35">
      <c r="A813">
        <v>429094</v>
      </c>
      <c r="B813" s="3" t="s">
        <v>322</v>
      </c>
      <c r="C813" s="4">
        <v>0.66082175925925934</v>
      </c>
      <c r="D813" t="s">
        <v>63</v>
      </c>
      <c r="E813" t="s">
        <v>13</v>
      </c>
      <c r="F813" s="5">
        <f>N813</f>
        <v>45807</v>
      </c>
      <c r="G813" s="6" t="str">
        <f>Q813</f>
        <v>Cookie</v>
      </c>
      <c r="H813" s="6" t="str">
        <f>S813</f>
        <v/>
      </c>
      <c r="J813" t="str" cm="1">
        <f t="array" ref="J813:L813">_xlfn.TEXTSPLIT(B813,{"++","/"})</f>
        <v>2025</v>
      </c>
      <c r="K813" t="str">
        <v>5</v>
      </c>
      <c r="L813" t="str">
        <v>30</v>
      </c>
      <c r="M813" s="7">
        <f>DATE(J813,K813,L813)</f>
        <v>45807</v>
      </c>
      <c r="N813">
        <f>IF(M813=9999,"???",M813)</f>
        <v>45807</v>
      </c>
      <c r="P813" t="str">
        <f>SUBSTITUTE(SUBSTITUTE(SUBSTITUTE(D813,"©"," "), "☐", " "), "§", " ")</f>
        <v>Cookie</v>
      </c>
      <c r="Q813" t="str">
        <f>PROPER(TRIM(CLEAN(P813)))</f>
        <v>Cookie</v>
      </c>
      <c r="S813" t="str">
        <f>SUBSTITUTE(E813,"ounce","oz")</f>
        <v/>
      </c>
    </row>
    <row r="814" spans="1:19" x14ac:dyDescent="0.35">
      <c r="A814">
        <v>429095</v>
      </c>
      <c r="B814" s="3" t="s">
        <v>322</v>
      </c>
      <c r="C814" s="4">
        <v>0.66256944444444454</v>
      </c>
      <c r="D814" t="s">
        <v>311</v>
      </c>
      <c r="E814" t="s">
        <v>15</v>
      </c>
      <c r="F814" s="5">
        <f>N814</f>
        <v>45807</v>
      </c>
      <c r="G814" s="6" t="str">
        <f>Q814</f>
        <v>Café Cubano</v>
      </c>
      <c r="H814" s="6" t="str">
        <f>S814</f>
        <v>12 oz</v>
      </c>
      <c r="J814" t="str" cm="1">
        <f t="array" ref="J814:L814">_xlfn.TEXTSPLIT(B814,{"++","/"})</f>
        <v>2025</v>
      </c>
      <c r="K814" t="str">
        <v>5</v>
      </c>
      <c r="L814" t="str">
        <v>30</v>
      </c>
      <c r="M814" s="7">
        <f>DATE(J814,K814,L814)</f>
        <v>45807</v>
      </c>
      <c r="N814">
        <f>IF(M814=9999,"???",M814)</f>
        <v>45807</v>
      </c>
      <c r="P814" t="str">
        <f>SUBSTITUTE(SUBSTITUTE(SUBSTITUTE(D814,"©"," "), "☐", " "), "§", " ")</f>
        <v xml:space="preserve"> Café Cubano</v>
      </c>
      <c r="Q814" t="str">
        <f>PROPER(TRIM(CLEAN(P814)))</f>
        <v>Café Cubano</v>
      </c>
      <c r="S814" t="str">
        <f>SUBSTITUTE(E814,"ounce","oz")</f>
        <v>12 oz</v>
      </c>
    </row>
    <row r="815" spans="1:19" x14ac:dyDescent="0.35">
      <c r="A815">
        <v>429096</v>
      </c>
      <c r="B815" s="3" t="s">
        <v>322</v>
      </c>
      <c r="C815" s="4">
        <v>0.66621527777777767</v>
      </c>
      <c r="D815" t="s">
        <v>124</v>
      </c>
      <c r="E815" t="s">
        <v>15</v>
      </c>
      <c r="F815" s="5">
        <f>N815</f>
        <v>45807</v>
      </c>
      <c r="G815" s="6" t="str">
        <f>Q815</f>
        <v>Drip Coffee</v>
      </c>
      <c r="H815" s="6" t="str">
        <f>S815</f>
        <v>12 oz</v>
      </c>
      <c r="J815" t="str" cm="1">
        <f t="array" ref="J815:L815">_xlfn.TEXTSPLIT(B815,{"++","/"})</f>
        <v>2025</v>
      </c>
      <c r="K815" t="str">
        <v>5</v>
      </c>
      <c r="L815" t="str">
        <v>30</v>
      </c>
      <c r="M815" s="7">
        <f>DATE(J815,K815,L815)</f>
        <v>45807</v>
      </c>
      <c r="N815">
        <f>IF(M815=9999,"???",M815)</f>
        <v>45807</v>
      </c>
      <c r="P815" t="str">
        <f>SUBSTITUTE(SUBSTITUTE(SUBSTITUTE(D815,"©"," "), "☐", " "), "§", " ")</f>
        <v xml:space="preserve">   Drip coffee</v>
      </c>
      <c r="Q815" t="str">
        <f>PROPER(TRIM(CLEAN(P815)))</f>
        <v>Drip Coffee</v>
      </c>
      <c r="S815" t="str">
        <f>SUBSTITUTE(E815,"ounce","oz")</f>
        <v>12 oz</v>
      </c>
    </row>
    <row r="816" spans="1:19" x14ac:dyDescent="0.35">
      <c r="A816">
        <v>429097</v>
      </c>
      <c r="B816" s="3" t="s">
        <v>322</v>
      </c>
      <c r="C816" s="4">
        <v>0.66715277777777771</v>
      </c>
      <c r="D816" t="s">
        <v>350</v>
      </c>
      <c r="E816" t="s">
        <v>13</v>
      </c>
      <c r="F816" s="5">
        <f>N816</f>
        <v>45807</v>
      </c>
      <c r="G816" s="6" t="str">
        <f>Q816</f>
        <v>Scone With Clotted Cream And Jam</v>
      </c>
      <c r="H816" s="6" t="str">
        <f>S816</f>
        <v/>
      </c>
      <c r="J816" t="str" cm="1">
        <f t="array" ref="J816:L816">_xlfn.TEXTSPLIT(B816,{"++","/"})</f>
        <v>2025</v>
      </c>
      <c r="K816" t="str">
        <v>5</v>
      </c>
      <c r="L816" t="str">
        <v>30</v>
      </c>
      <c r="M816" s="7">
        <f>DATE(J816,K816,L816)</f>
        <v>45807</v>
      </c>
      <c r="N816">
        <f>IF(M816=9999,"???",M816)</f>
        <v>45807</v>
      </c>
      <c r="P816" t="str">
        <f>SUBSTITUTE(SUBSTITUTE(SUBSTITUTE(D816,"©"," "), "☐", " "), "§", " ")</f>
        <v xml:space="preserve"> Scone with clotted cream and jam </v>
      </c>
      <c r="Q816" t="str">
        <f>PROPER(TRIM(CLEAN(P816)))</f>
        <v>Scone With Clotted Cream And Jam</v>
      </c>
      <c r="S816" t="str">
        <f>SUBSTITUTE(E816,"ounce","oz")</f>
        <v/>
      </c>
    </row>
    <row r="817" spans="1:19" x14ac:dyDescent="0.35">
      <c r="A817">
        <v>429098</v>
      </c>
      <c r="B817" s="3" t="s">
        <v>322</v>
      </c>
      <c r="C817" s="4">
        <v>0.66740740740740745</v>
      </c>
      <c r="D817" t="s">
        <v>351</v>
      </c>
      <c r="E817" t="s">
        <v>13</v>
      </c>
      <c r="F817" s="5">
        <f>N817</f>
        <v>45807</v>
      </c>
      <c r="G817" s="6" t="str">
        <f>Q817</f>
        <v>Cinnamon Roll</v>
      </c>
      <c r="H817" s="6" t="str">
        <f>S817</f>
        <v/>
      </c>
      <c r="J817" t="str" cm="1">
        <f t="array" ref="J817:L817">_xlfn.TEXTSPLIT(B817,{"++","/"})</f>
        <v>2025</v>
      </c>
      <c r="K817" t="str">
        <v>5</v>
      </c>
      <c r="L817" t="str">
        <v>30</v>
      </c>
      <c r="M817" s="7">
        <f>DATE(J817,K817,L817)</f>
        <v>45807</v>
      </c>
      <c r="N817">
        <f>IF(M817=9999,"???",M817)</f>
        <v>45807</v>
      </c>
      <c r="P817" t="str">
        <f>SUBSTITUTE(SUBSTITUTE(SUBSTITUTE(D817,"©"," "), "☐", " "), "§", " ")</f>
        <v xml:space="preserve"> Cinnamon roll </v>
      </c>
      <c r="Q817" t="str">
        <f>PROPER(TRIM(CLEAN(P817)))</f>
        <v>Cinnamon Roll</v>
      </c>
      <c r="S817" t="str">
        <f>SUBSTITUTE(E817,"ounce","oz")</f>
        <v/>
      </c>
    </row>
    <row r="818" spans="1:19" x14ac:dyDescent="0.35">
      <c r="A818">
        <v>429099</v>
      </c>
      <c r="B818" s="3" t="s">
        <v>322</v>
      </c>
      <c r="C818" s="4">
        <v>0.66770833333333335</v>
      </c>
      <c r="D818" t="s">
        <v>98</v>
      </c>
      <c r="E818" t="s">
        <v>15</v>
      </c>
      <c r="F818" s="5">
        <f>N818</f>
        <v>45807</v>
      </c>
      <c r="G818" s="6" t="str">
        <f>Q818</f>
        <v>Iced Tea</v>
      </c>
      <c r="H818" s="6" t="str">
        <f>S818</f>
        <v>12 oz</v>
      </c>
      <c r="J818" t="str" cm="1">
        <f t="array" ref="J818:L818">_xlfn.TEXTSPLIT(B818,{"++","/"})</f>
        <v>2025</v>
      </c>
      <c r="K818" t="str">
        <v>5</v>
      </c>
      <c r="L818" t="str">
        <v>30</v>
      </c>
      <c r="M818" s="7">
        <f>DATE(J818,K818,L818)</f>
        <v>45807</v>
      </c>
      <c r="N818">
        <f>IF(M818=9999,"???",M818)</f>
        <v>45807</v>
      </c>
      <c r="P818" t="str">
        <f>SUBSTITUTE(SUBSTITUTE(SUBSTITUTE(D818,"©"," "), "☐", " "), "§", " ")</f>
        <v>Iced tea</v>
      </c>
      <c r="Q818" t="str">
        <f>PROPER(TRIM(CLEAN(P818)))</f>
        <v>Iced Tea</v>
      </c>
      <c r="S818" t="str">
        <f>SUBSTITUTE(E818,"ounce","oz")</f>
        <v>12 oz</v>
      </c>
    </row>
    <row r="819" spans="1:19" x14ac:dyDescent="0.35">
      <c r="A819">
        <v>429100</v>
      </c>
      <c r="B819" s="3" t="s">
        <v>322</v>
      </c>
      <c r="C819" s="4">
        <v>0.67164351851851856</v>
      </c>
      <c r="D819" t="s">
        <v>352</v>
      </c>
      <c r="E819" t="s">
        <v>13</v>
      </c>
      <c r="F819" s="5">
        <f>N819</f>
        <v>45807</v>
      </c>
      <c r="G819" s="6" t="str">
        <f>Q819</f>
        <v>Sticky Bun</v>
      </c>
      <c r="H819" s="6" t="str">
        <f>S819</f>
        <v/>
      </c>
      <c r="J819" t="str" cm="1">
        <f t="array" ref="J819:L819">_xlfn.TEXTSPLIT(B819,{"++","/"})</f>
        <v>2025</v>
      </c>
      <c r="K819" t="str">
        <v>5</v>
      </c>
      <c r="L819" t="str">
        <v>30</v>
      </c>
      <c r="M819" s="7">
        <f>DATE(J819,K819,L819)</f>
        <v>45807</v>
      </c>
      <c r="N819">
        <f>IF(M819=9999,"???",M819)</f>
        <v>45807</v>
      </c>
      <c r="P819" t="str">
        <f>SUBSTITUTE(SUBSTITUTE(SUBSTITUTE(D819,"©"," "), "☐", " "), "§", " ")</f>
        <v xml:space="preserve">   Sticky bun</v>
      </c>
      <c r="Q819" t="str">
        <f>PROPER(TRIM(CLEAN(P819)))</f>
        <v>Sticky Bun</v>
      </c>
      <c r="S819" t="str">
        <f>SUBSTITUTE(E819,"ounce","oz")</f>
        <v/>
      </c>
    </row>
    <row r="820" spans="1:19" x14ac:dyDescent="0.35">
      <c r="A820">
        <v>429102</v>
      </c>
      <c r="B820" s="3" t="s">
        <v>322</v>
      </c>
      <c r="C820" s="4">
        <v>0.68226851851851844</v>
      </c>
      <c r="D820" t="s">
        <v>64</v>
      </c>
      <c r="E820" t="s">
        <v>15</v>
      </c>
      <c r="F820" s="5">
        <f>N820</f>
        <v>45807</v>
      </c>
      <c r="G820" s="6" t="str">
        <f>Q820</f>
        <v>Iced Guillermo</v>
      </c>
      <c r="H820" s="6" t="str">
        <f>S820</f>
        <v>12 oz</v>
      </c>
      <c r="J820" t="str" cm="1">
        <f t="array" ref="J820:L820">_xlfn.TEXTSPLIT(B820,{"++","/"})</f>
        <v>2025</v>
      </c>
      <c r="K820" t="str">
        <v>5</v>
      </c>
      <c r="L820" t="str">
        <v>30</v>
      </c>
      <c r="M820" s="7">
        <f>DATE(J820,K820,L820)</f>
        <v>45807</v>
      </c>
      <c r="N820">
        <f>IF(M820=9999,"???",M820)</f>
        <v>45807</v>
      </c>
      <c r="P820" t="str">
        <f>SUBSTITUTE(SUBSTITUTE(SUBSTITUTE(D820,"©"," "), "☐", " "), "§", " ")</f>
        <v>Iced Guillermo</v>
      </c>
      <c r="Q820" t="str">
        <f>PROPER(TRIM(CLEAN(P820)))</f>
        <v>Iced Guillermo</v>
      </c>
      <c r="S820" t="str">
        <f>SUBSTITUTE(E820,"ounce","oz")</f>
        <v>12 oz</v>
      </c>
    </row>
    <row r="821" spans="1:19" x14ac:dyDescent="0.35">
      <c r="A821">
        <v>429104</v>
      </c>
      <c r="B821" s="3" t="s">
        <v>322</v>
      </c>
      <c r="C821" s="4">
        <v>0.69023148148148139</v>
      </c>
      <c r="D821" t="s">
        <v>353</v>
      </c>
      <c r="E821" t="s">
        <v>13</v>
      </c>
      <c r="F821" s="5">
        <f>N821</f>
        <v>45807</v>
      </c>
      <c r="G821" s="6" t="str">
        <f>Q821</f>
        <v>Sticky Bun</v>
      </c>
      <c r="H821" s="6" t="str">
        <f>S821</f>
        <v/>
      </c>
      <c r="J821" t="str" cm="1">
        <f t="array" ref="J821:L821">_xlfn.TEXTSPLIT(B821,{"++","/"})</f>
        <v>2025</v>
      </c>
      <c r="K821" t="str">
        <v>5</v>
      </c>
      <c r="L821" t="str">
        <v>30</v>
      </c>
      <c r="M821" s="7">
        <f>DATE(J821,K821,L821)</f>
        <v>45807</v>
      </c>
      <c r="N821">
        <f>IF(M821=9999,"???",M821)</f>
        <v>45807</v>
      </c>
      <c r="P821" t="str">
        <f>SUBSTITUTE(SUBSTITUTE(SUBSTITUTE(D821,"©"," "), "☐", " "), "§", " ")</f>
        <v xml:space="preserve"> Sticky bun </v>
      </c>
      <c r="Q821" t="str">
        <f>PROPER(TRIM(CLEAN(P821)))</f>
        <v>Sticky Bun</v>
      </c>
      <c r="S821" t="str">
        <f>SUBSTITUTE(E821,"ounce","oz")</f>
        <v/>
      </c>
    </row>
    <row r="822" spans="1:19" x14ac:dyDescent="0.35">
      <c r="A822">
        <v>429105</v>
      </c>
      <c r="B822" s="3" t="s">
        <v>322</v>
      </c>
      <c r="C822" s="4">
        <v>0.69247685185185182</v>
      </c>
      <c r="D822" t="s">
        <v>314</v>
      </c>
      <c r="E822" t="s">
        <v>15</v>
      </c>
      <c r="F822" s="5">
        <f>N822</f>
        <v>45807</v>
      </c>
      <c r="G822" s="6" t="str">
        <f>Q822</f>
        <v>Iced Tea</v>
      </c>
      <c r="H822" s="6" t="str">
        <f>S822</f>
        <v>12 oz</v>
      </c>
      <c r="J822" t="str" cm="1">
        <f t="array" ref="J822:L822">_xlfn.TEXTSPLIT(B822,{"++","/"})</f>
        <v>2025</v>
      </c>
      <c r="K822" t="str">
        <v>5</v>
      </c>
      <c r="L822" t="str">
        <v>30</v>
      </c>
      <c r="M822" s="7">
        <f>DATE(J822,K822,L822)</f>
        <v>45807</v>
      </c>
      <c r="N822">
        <f>IF(M822=9999,"???",M822)</f>
        <v>45807</v>
      </c>
      <c r="P822" t="str">
        <f>SUBSTITUTE(SUBSTITUTE(SUBSTITUTE(D822,"©"," "), "☐", " "), "§", " ")</f>
        <v>Iced tea</v>
      </c>
      <c r="Q822" t="str">
        <f>PROPER(TRIM(CLEAN(P822)))</f>
        <v>Iced Tea</v>
      </c>
      <c r="S822" t="str">
        <f>SUBSTITUTE(E822,"ounce","oz")</f>
        <v>12 oz</v>
      </c>
    </row>
    <row r="823" spans="1:19" x14ac:dyDescent="0.35">
      <c r="A823">
        <v>429107</v>
      </c>
      <c r="B823" s="3" t="s">
        <v>322</v>
      </c>
      <c r="C823" s="4">
        <v>0.70890046296296294</v>
      </c>
      <c r="D823" t="s">
        <v>21</v>
      </c>
      <c r="E823" t="s">
        <v>15</v>
      </c>
      <c r="F823" s="5">
        <f>N823</f>
        <v>45807</v>
      </c>
      <c r="G823" s="6" t="str">
        <f>Q823</f>
        <v>Pourover</v>
      </c>
      <c r="H823" s="6" t="str">
        <f>S823</f>
        <v>12 oz</v>
      </c>
      <c r="J823" t="str" cm="1">
        <f t="array" ref="J823:L823">_xlfn.TEXTSPLIT(B823,{"++","/"})</f>
        <v>2025</v>
      </c>
      <c r="K823" t="str">
        <v>5</v>
      </c>
      <c r="L823" t="str">
        <v>30</v>
      </c>
      <c r="M823" s="7">
        <f>DATE(J823,K823,L823)</f>
        <v>45807</v>
      </c>
      <c r="N823">
        <f>IF(M823=9999,"???",M823)</f>
        <v>45807</v>
      </c>
      <c r="P823" t="str">
        <f>SUBSTITUTE(SUBSTITUTE(SUBSTITUTE(D823,"©"," "), "☐", " "), "§", " ")</f>
        <v>Pourover</v>
      </c>
      <c r="Q823" t="str">
        <f>PROPER(TRIM(CLEAN(P823)))</f>
        <v>Pourover</v>
      </c>
      <c r="S823" t="str">
        <f>SUBSTITUTE(E823,"ounce","oz")</f>
        <v>12 oz</v>
      </c>
    </row>
    <row r="824" spans="1:19" x14ac:dyDescent="0.35">
      <c r="A824">
        <v>429108</v>
      </c>
      <c r="B824" s="3" t="s">
        <v>322</v>
      </c>
      <c r="C824" s="4">
        <v>0.7195717592592592</v>
      </c>
      <c r="D824" t="s">
        <v>80</v>
      </c>
      <c r="E824" t="s">
        <v>15</v>
      </c>
      <c r="F824" s="5">
        <f>N824</f>
        <v>45807</v>
      </c>
      <c r="G824" s="6" t="str">
        <f>Q824</f>
        <v>Café Latté</v>
      </c>
      <c r="H824" s="6" t="str">
        <f>S824</f>
        <v>12 oz</v>
      </c>
      <c r="J824" t="str" cm="1">
        <f t="array" ref="J824:L824">_xlfn.TEXTSPLIT(B824,{"++","/"})</f>
        <v>2025</v>
      </c>
      <c r="K824" t="str">
        <v>5</v>
      </c>
      <c r="L824" t="str">
        <v>30</v>
      </c>
      <c r="M824" s="7">
        <f>DATE(J824,K824,L824)</f>
        <v>45807</v>
      </c>
      <c r="N824">
        <f>IF(M824=9999,"???",M824)</f>
        <v>45807</v>
      </c>
      <c r="P824" t="str">
        <f>SUBSTITUTE(SUBSTITUTE(SUBSTITUTE(D824,"©"," "), "☐", " "), "§", " ")</f>
        <v xml:space="preserve"> Café latté</v>
      </c>
      <c r="Q824" t="str">
        <f>PROPER(TRIM(CLEAN(P824)))</f>
        <v>Café Latté</v>
      </c>
      <c r="S824" t="str">
        <f>SUBSTITUTE(E824,"ounce","oz")</f>
        <v>12 oz</v>
      </c>
    </row>
    <row r="825" spans="1:19" x14ac:dyDescent="0.35">
      <c r="A825">
        <v>429110</v>
      </c>
      <c r="B825" s="3" t="s">
        <v>322</v>
      </c>
      <c r="C825" s="4">
        <v>0.73133101851851845</v>
      </c>
      <c r="D825" t="s">
        <v>21</v>
      </c>
      <c r="E825" t="s">
        <v>15</v>
      </c>
      <c r="F825" s="5">
        <f>N825</f>
        <v>45807</v>
      </c>
      <c r="G825" s="6" t="str">
        <f>Q825</f>
        <v>Pourover</v>
      </c>
      <c r="H825" s="6" t="str">
        <f>S825</f>
        <v>12 oz</v>
      </c>
      <c r="J825" t="str" cm="1">
        <f t="array" ref="J825:L825">_xlfn.TEXTSPLIT(B825,{"++","/"})</f>
        <v>2025</v>
      </c>
      <c r="K825" t="str">
        <v>5</v>
      </c>
      <c r="L825" t="str">
        <v>30</v>
      </c>
      <c r="M825" s="7">
        <f>DATE(J825,K825,L825)</f>
        <v>45807</v>
      </c>
      <c r="N825">
        <f>IF(M825=9999,"???",M825)</f>
        <v>45807</v>
      </c>
      <c r="P825" t="str">
        <f>SUBSTITUTE(SUBSTITUTE(SUBSTITUTE(D825,"©"," "), "☐", " "), "§", " ")</f>
        <v>Pourover</v>
      </c>
      <c r="Q825" t="str">
        <f>PROPER(TRIM(CLEAN(P825)))</f>
        <v>Pourover</v>
      </c>
      <c r="S825" t="str">
        <f>SUBSTITUTE(E825,"ounce","oz")</f>
        <v>12 oz</v>
      </c>
    </row>
    <row r="826" spans="1:19" x14ac:dyDescent="0.35">
      <c r="A826">
        <v>429111</v>
      </c>
      <c r="B826" s="3" t="s">
        <v>322</v>
      </c>
      <c r="C826" s="4">
        <v>0.73277777777777775</v>
      </c>
      <c r="D826" t="s">
        <v>114</v>
      </c>
      <c r="E826" t="s">
        <v>15</v>
      </c>
      <c r="F826" s="5">
        <f>N826</f>
        <v>45807</v>
      </c>
      <c r="G826" s="6" t="str">
        <f>Q826</f>
        <v>Cappuccino</v>
      </c>
      <c r="H826" s="6" t="str">
        <f>S826</f>
        <v>12 oz</v>
      </c>
      <c r="J826" t="str" cm="1">
        <f t="array" ref="J826:L826">_xlfn.TEXTSPLIT(B826,{"++","/"})</f>
        <v>2025</v>
      </c>
      <c r="K826" t="str">
        <v>5</v>
      </c>
      <c r="L826" t="str">
        <v>30</v>
      </c>
      <c r="M826" s="7">
        <f>DATE(J826,K826,L826)</f>
        <v>45807</v>
      </c>
      <c r="N826">
        <f>IF(M826=9999,"???",M826)</f>
        <v>45807</v>
      </c>
      <c r="P826" t="str">
        <f>SUBSTITUTE(SUBSTITUTE(SUBSTITUTE(D826,"©"," "), "☐", " "), "§", " ")</f>
        <v xml:space="preserve"> Cappuccino</v>
      </c>
      <c r="Q826" t="str">
        <f>PROPER(TRIM(CLEAN(P826)))</f>
        <v>Cappuccino</v>
      </c>
      <c r="S826" t="str">
        <f>SUBSTITUTE(E826,"ounce","oz")</f>
        <v>12 oz</v>
      </c>
    </row>
    <row r="827" spans="1:19" x14ac:dyDescent="0.35">
      <c r="A827">
        <v>429113</v>
      </c>
      <c r="B827" s="3" t="s">
        <v>322</v>
      </c>
      <c r="C827" s="4">
        <v>0.74182870370370368</v>
      </c>
      <c r="D827" t="s">
        <v>68</v>
      </c>
      <c r="E827" t="s">
        <v>15</v>
      </c>
      <c r="F827" s="5">
        <f>N827</f>
        <v>45807</v>
      </c>
      <c r="G827" s="6" t="str">
        <f>Q827</f>
        <v>Café Latté</v>
      </c>
      <c r="H827" s="6" t="str">
        <f>S827</f>
        <v>12 oz</v>
      </c>
      <c r="J827" t="str" cm="1">
        <f t="array" ref="J827:L827">_xlfn.TEXTSPLIT(B827,{"++","/"})</f>
        <v>2025</v>
      </c>
      <c r="K827" t="str">
        <v>5</v>
      </c>
      <c r="L827" t="str">
        <v>30</v>
      </c>
      <c r="M827" s="7">
        <f>DATE(J827,K827,L827)</f>
        <v>45807</v>
      </c>
      <c r="N827">
        <f>IF(M827=9999,"???",M827)</f>
        <v>45807</v>
      </c>
      <c r="P827" t="str">
        <f>SUBSTITUTE(SUBSTITUTE(SUBSTITUTE(D827,"©"," "), "☐", " "), "§", " ")</f>
        <v>Café latté</v>
      </c>
      <c r="Q827" t="str">
        <f>PROPER(TRIM(CLEAN(P827)))</f>
        <v>Café Latté</v>
      </c>
      <c r="S827" t="str">
        <f>SUBSTITUTE(E827,"ounce","oz")</f>
        <v>12 oz</v>
      </c>
    </row>
    <row r="828" spans="1:19" x14ac:dyDescent="0.35">
      <c r="A828">
        <v>429114</v>
      </c>
      <c r="B828" s="3" t="s">
        <v>322</v>
      </c>
      <c r="C828" s="4">
        <v>0.74344907407407401</v>
      </c>
      <c r="D828" t="s">
        <v>21</v>
      </c>
      <c r="E828" t="s">
        <v>15</v>
      </c>
      <c r="F828" s="5">
        <f>N828</f>
        <v>45807</v>
      </c>
      <c r="G828" s="6" t="str">
        <f>Q828</f>
        <v>Pourover</v>
      </c>
      <c r="H828" s="6" t="str">
        <f>S828</f>
        <v>12 oz</v>
      </c>
      <c r="J828" t="str" cm="1">
        <f t="array" ref="J828:L828">_xlfn.TEXTSPLIT(B828,{"++","/"})</f>
        <v>2025</v>
      </c>
      <c r="K828" t="str">
        <v>5</v>
      </c>
      <c r="L828" t="str">
        <v>30</v>
      </c>
      <c r="M828" s="7">
        <f>DATE(J828,K828,L828)</f>
        <v>45807</v>
      </c>
      <c r="N828">
        <f>IF(M828=9999,"???",M828)</f>
        <v>45807</v>
      </c>
      <c r="P828" t="str">
        <f>SUBSTITUTE(SUBSTITUTE(SUBSTITUTE(D828,"©"," "), "☐", " "), "§", " ")</f>
        <v>Pourover</v>
      </c>
      <c r="Q828" t="str">
        <f>PROPER(TRIM(CLEAN(P828)))</f>
        <v>Pourover</v>
      </c>
      <c r="S828" t="str">
        <f>SUBSTITUTE(E828,"ounce","oz")</f>
        <v>12 oz</v>
      </c>
    </row>
    <row r="829" spans="1:19" x14ac:dyDescent="0.35">
      <c r="A829">
        <v>429116</v>
      </c>
      <c r="B829" s="3" t="s">
        <v>322</v>
      </c>
      <c r="C829" s="4">
        <v>0.74605324074074075</v>
      </c>
      <c r="D829" t="s">
        <v>52</v>
      </c>
      <c r="E829" t="s">
        <v>15</v>
      </c>
      <c r="F829" s="5">
        <f>N829</f>
        <v>45807</v>
      </c>
      <c r="G829" s="6" t="str">
        <f>Q829</f>
        <v>Frappé</v>
      </c>
      <c r="H829" s="6" t="str">
        <f>S829</f>
        <v>12 oz</v>
      </c>
      <c r="J829" t="str" cm="1">
        <f t="array" ref="J829:L829">_xlfn.TEXTSPLIT(B829,{"++","/"})</f>
        <v>2025</v>
      </c>
      <c r="K829" t="str">
        <v>5</v>
      </c>
      <c r="L829" t="str">
        <v>30</v>
      </c>
      <c r="M829" s="7">
        <f>DATE(J829,K829,L829)</f>
        <v>45807</v>
      </c>
      <c r="N829">
        <f>IF(M829=9999,"???",M829)</f>
        <v>45807</v>
      </c>
      <c r="P829" t="str">
        <f>SUBSTITUTE(SUBSTITUTE(SUBSTITUTE(D829,"©"," "), "☐", " "), "§", " ")</f>
        <v>Frappé</v>
      </c>
      <c r="Q829" t="str">
        <f>PROPER(TRIM(CLEAN(P829)))</f>
        <v>Frappé</v>
      </c>
      <c r="S829" t="str">
        <f>SUBSTITUTE(E829,"ounce","oz")</f>
        <v>12 oz</v>
      </c>
    </row>
    <row r="830" spans="1:19" x14ac:dyDescent="0.35">
      <c r="A830">
        <v>429118</v>
      </c>
      <c r="B830" s="3" t="s">
        <v>322</v>
      </c>
      <c r="C830" s="4">
        <v>0.75643518518518515</v>
      </c>
      <c r="D830" t="s">
        <v>324</v>
      </c>
      <c r="E830" t="s">
        <v>46</v>
      </c>
      <c r="F830" s="5">
        <f>N830</f>
        <v>45807</v>
      </c>
      <c r="G830" s="6" t="str">
        <f>Q830</f>
        <v>Turkish Coffee</v>
      </c>
      <c r="H830" s="6" t="str">
        <f>S830</f>
        <v>Turkish Coffee (3 oz)</v>
      </c>
      <c r="J830" t="str" cm="1">
        <f t="array" ref="J830:L830">_xlfn.TEXTSPLIT(B830,{"++","/"})</f>
        <v>2025</v>
      </c>
      <c r="K830" t="str">
        <v>5</v>
      </c>
      <c r="L830" t="str">
        <v>30</v>
      </c>
      <c r="M830" s="7">
        <f>DATE(J830,K830,L830)</f>
        <v>45807</v>
      </c>
      <c r="N830">
        <f>IF(M830=9999,"???",M830)</f>
        <v>45807</v>
      </c>
      <c r="P830" t="str">
        <f>SUBSTITUTE(SUBSTITUTE(SUBSTITUTE(D830,"©"," "), "☐", " "), "§", " ")</f>
        <v xml:space="preserve">   Turkish coffee</v>
      </c>
      <c r="Q830" t="str">
        <f>PROPER(TRIM(CLEAN(P830)))</f>
        <v>Turkish Coffee</v>
      </c>
      <c r="S830" t="str">
        <f>SUBSTITUTE(E830,"ounce","oz")</f>
        <v>Turkish Coffee (3 oz)</v>
      </c>
    </row>
    <row r="831" spans="1:19" x14ac:dyDescent="0.35">
      <c r="A831">
        <v>429120</v>
      </c>
      <c r="B831" s="3" t="s">
        <v>322</v>
      </c>
      <c r="C831" s="4">
        <v>0.7654050925925926</v>
      </c>
      <c r="D831" t="s">
        <v>51</v>
      </c>
      <c r="E831" t="s">
        <v>13</v>
      </c>
      <c r="F831" s="5">
        <f>N831</f>
        <v>45807</v>
      </c>
      <c r="G831" s="6" t="str">
        <f>Q831</f>
        <v>Candy Bar</v>
      </c>
      <c r="H831" s="6" t="str">
        <f>S831</f>
        <v/>
      </c>
      <c r="J831" t="str" cm="1">
        <f t="array" ref="J831:L831">_xlfn.TEXTSPLIT(B831,{"++","/"})</f>
        <v>2025</v>
      </c>
      <c r="K831" t="str">
        <v>5</v>
      </c>
      <c r="L831" t="str">
        <v>30</v>
      </c>
      <c r="M831" s="7">
        <f>DATE(J831,K831,L831)</f>
        <v>45807</v>
      </c>
      <c r="N831">
        <f>IF(M831=9999,"???",M831)</f>
        <v>45807</v>
      </c>
      <c r="P831" t="str">
        <f>SUBSTITUTE(SUBSTITUTE(SUBSTITUTE(D831,"©"," "), "☐", " "), "§", " ")</f>
        <v xml:space="preserve">Candy bar </v>
      </c>
      <c r="Q831" t="str">
        <f>PROPER(TRIM(CLEAN(P831)))</f>
        <v>Candy Bar</v>
      </c>
      <c r="S831" t="str">
        <f>SUBSTITUTE(E831,"ounce","oz")</f>
        <v/>
      </c>
    </row>
    <row r="832" spans="1:19" x14ac:dyDescent="0.35">
      <c r="A832">
        <v>429121</v>
      </c>
      <c r="B832" s="3" t="s">
        <v>322</v>
      </c>
      <c r="C832" s="4">
        <v>0.76621527777777776</v>
      </c>
      <c r="D832" t="s">
        <v>214</v>
      </c>
      <c r="E832" t="s">
        <v>15</v>
      </c>
      <c r="F832" s="5">
        <f>N832</f>
        <v>45807</v>
      </c>
      <c r="G832" s="6" t="str">
        <f>Q832</f>
        <v>Frappé</v>
      </c>
      <c r="H832" s="6" t="str">
        <f>S832</f>
        <v>12 oz</v>
      </c>
      <c r="J832" t="str" cm="1">
        <f t="array" ref="J832:L832">_xlfn.TEXTSPLIT(B832,{"++","/"})</f>
        <v>2025</v>
      </c>
      <c r="K832" t="str">
        <v>5</v>
      </c>
      <c r="L832" t="str">
        <v>30</v>
      </c>
      <c r="M832" s="7">
        <f>DATE(J832,K832,L832)</f>
        <v>45807</v>
      </c>
      <c r="N832">
        <f>IF(M832=9999,"???",M832)</f>
        <v>45807</v>
      </c>
      <c r="P832" t="str">
        <f>SUBSTITUTE(SUBSTITUTE(SUBSTITUTE(D832,"©"," "), "☐", " "), "§", " ")</f>
        <v xml:space="preserve">   Frappé</v>
      </c>
      <c r="Q832" t="str">
        <f>PROPER(TRIM(CLEAN(P832)))</f>
        <v>Frappé</v>
      </c>
      <c r="S832" t="str">
        <f>SUBSTITUTE(E832,"ounce","oz")</f>
        <v>12 oz</v>
      </c>
    </row>
    <row r="833" spans="1:19" x14ac:dyDescent="0.35">
      <c r="A833">
        <v>429122</v>
      </c>
      <c r="B833" s="3" t="s">
        <v>322</v>
      </c>
      <c r="C833" s="4">
        <v>0.7667476851851851</v>
      </c>
      <c r="D833" t="s">
        <v>206</v>
      </c>
      <c r="E833" t="s">
        <v>15</v>
      </c>
      <c r="F833" s="5">
        <f>N833</f>
        <v>45807</v>
      </c>
      <c r="G833" s="6" t="str">
        <f>Q833</f>
        <v>French Press</v>
      </c>
      <c r="H833" s="6" t="str">
        <f>S833</f>
        <v>12 oz</v>
      </c>
      <c r="J833" t="str" cm="1">
        <f t="array" ref="J833:L833">_xlfn.TEXTSPLIT(B833,{"++","/"})</f>
        <v>2025</v>
      </c>
      <c r="K833" t="str">
        <v>5</v>
      </c>
      <c r="L833" t="str">
        <v>30</v>
      </c>
      <c r="M833" s="7">
        <f>DATE(J833,K833,L833)</f>
        <v>45807</v>
      </c>
      <c r="N833">
        <f>IF(M833=9999,"???",M833)</f>
        <v>45807</v>
      </c>
      <c r="P833" t="str">
        <f>SUBSTITUTE(SUBSTITUTE(SUBSTITUTE(D833,"©"," "), "☐", " "), "§", " ")</f>
        <v xml:space="preserve">   French press</v>
      </c>
      <c r="Q833" t="str">
        <f>PROPER(TRIM(CLEAN(P833)))</f>
        <v>French Press</v>
      </c>
      <c r="S833" t="str">
        <f>SUBSTITUTE(E833,"ounce","oz")</f>
        <v>12 oz</v>
      </c>
    </row>
    <row r="834" spans="1:19" x14ac:dyDescent="0.35">
      <c r="A834">
        <v>429124</v>
      </c>
      <c r="B834" s="3" t="s">
        <v>322</v>
      </c>
      <c r="C834" s="4">
        <v>0.77971064814814817</v>
      </c>
      <c r="D834" t="s">
        <v>354</v>
      </c>
      <c r="E834" t="s">
        <v>29</v>
      </c>
      <c r="F834" s="5">
        <f>N834</f>
        <v>45807</v>
      </c>
      <c r="G834" s="6" t="str">
        <f>Q834</f>
        <v>Iced Tea</v>
      </c>
      <c r="H834" s="6" t="str">
        <f>S834</f>
        <v>12 oz</v>
      </c>
      <c r="J834" t="str" cm="1">
        <f t="array" ref="J834:L834">_xlfn.TEXTSPLIT(B834,{"++","/"})</f>
        <v>2025</v>
      </c>
      <c r="K834" t="str">
        <v>5</v>
      </c>
      <c r="L834" t="str">
        <v>30</v>
      </c>
      <c r="M834" s="7">
        <f>DATE(J834,K834,L834)</f>
        <v>45807</v>
      </c>
      <c r="N834">
        <f>IF(M834=9999,"???",M834)</f>
        <v>45807</v>
      </c>
      <c r="P834" t="str">
        <f>SUBSTITUTE(SUBSTITUTE(SUBSTITUTE(D834,"©"," "), "☐", " "), "§", " ")</f>
        <v xml:space="preserve">  Iced tea</v>
      </c>
      <c r="Q834" t="str">
        <f>PROPER(TRIM(CLEAN(P834)))</f>
        <v>Iced Tea</v>
      </c>
      <c r="S834" t="str">
        <f>SUBSTITUTE(E834,"ounce","oz")</f>
        <v>12 oz</v>
      </c>
    </row>
    <row r="835" spans="1:19" x14ac:dyDescent="0.35">
      <c r="A835">
        <v>429126</v>
      </c>
      <c r="B835" s="3" t="s">
        <v>322</v>
      </c>
      <c r="C835" s="4">
        <v>0.81630787037037034</v>
      </c>
      <c r="D835" t="s">
        <v>52</v>
      </c>
      <c r="E835" t="s">
        <v>15</v>
      </c>
      <c r="F835" s="5">
        <f>N835</f>
        <v>45807</v>
      </c>
      <c r="G835" s="6" t="str">
        <f>Q835</f>
        <v>Frappé</v>
      </c>
      <c r="H835" s="6" t="str">
        <f>S835</f>
        <v>12 oz</v>
      </c>
      <c r="J835" t="str" cm="1">
        <f t="array" ref="J835:L835">_xlfn.TEXTSPLIT(B835,{"++","/"})</f>
        <v>2025</v>
      </c>
      <c r="K835" t="str">
        <v>5</v>
      </c>
      <c r="L835" t="str">
        <v>30</v>
      </c>
      <c r="M835" s="7">
        <f>DATE(J835,K835,L835)</f>
        <v>45807</v>
      </c>
      <c r="N835">
        <f>IF(M835=9999,"???",M835)</f>
        <v>45807</v>
      </c>
      <c r="P835" t="str">
        <f>SUBSTITUTE(SUBSTITUTE(SUBSTITUTE(D835,"©"," "), "☐", " "), "§", " ")</f>
        <v>Frappé</v>
      </c>
      <c r="Q835" t="str">
        <f>PROPER(TRIM(CLEAN(P835)))</f>
        <v>Frappé</v>
      </c>
      <c r="S835" t="str">
        <f>SUBSTITUTE(E835,"ounce","oz")</f>
        <v>12 oz</v>
      </c>
    </row>
    <row r="836" spans="1:19" x14ac:dyDescent="0.35">
      <c r="A836">
        <v>429128</v>
      </c>
      <c r="B836" s="3" t="s">
        <v>322</v>
      </c>
      <c r="C836" s="4">
        <v>0.83055555555555549</v>
      </c>
      <c r="D836" t="s">
        <v>212</v>
      </c>
      <c r="E836" t="s">
        <v>15</v>
      </c>
      <c r="F836" s="5">
        <f>N836</f>
        <v>45807</v>
      </c>
      <c r="G836" s="6" t="str">
        <f>Q836</f>
        <v>French Press</v>
      </c>
      <c r="H836" s="6" t="str">
        <f>S836</f>
        <v>12 oz</v>
      </c>
      <c r="J836" t="str" cm="1">
        <f t="array" ref="J836:L836">_xlfn.TEXTSPLIT(B836,{"++","/"})</f>
        <v>2025</v>
      </c>
      <c r="K836" t="str">
        <v>5</v>
      </c>
      <c r="L836" t="str">
        <v>30</v>
      </c>
      <c r="M836" s="7">
        <f>DATE(J836,K836,L836)</f>
        <v>45807</v>
      </c>
      <c r="N836">
        <f>IF(M836=9999,"???",M836)</f>
        <v>45807</v>
      </c>
      <c r="P836" t="str">
        <f>SUBSTITUTE(SUBSTITUTE(SUBSTITUTE(D836,"©"," "), "☐", " "), "§", " ")</f>
        <v xml:space="preserve"> French press</v>
      </c>
      <c r="Q836" t="str">
        <f>PROPER(TRIM(CLEAN(P836)))</f>
        <v>French Press</v>
      </c>
      <c r="S836" t="str">
        <f>SUBSTITUTE(E836,"ounce","oz")</f>
        <v>12 oz</v>
      </c>
    </row>
    <row r="837" spans="1:19" x14ac:dyDescent="0.35">
      <c r="A837">
        <v>429130</v>
      </c>
      <c r="B837" s="3" t="s">
        <v>322</v>
      </c>
      <c r="C837" s="4">
        <v>0.83181712962962973</v>
      </c>
      <c r="D837" t="s">
        <v>21</v>
      </c>
      <c r="E837" t="s">
        <v>15</v>
      </c>
      <c r="F837" s="5">
        <f>N837</f>
        <v>45807</v>
      </c>
      <c r="G837" s="6" t="str">
        <f>Q837</f>
        <v>Pourover</v>
      </c>
      <c r="H837" s="6" t="str">
        <f>S837</f>
        <v>12 oz</v>
      </c>
      <c r="J837" t="str" cm="1">
        <f t="array" ref="J837:L837">_xlfn.TEXTSPLIT(B837,{"++","/"})</f>
        <v>2025</v>
      </c>
      <c r="K837" t="str">
        <v>5</v>
      </c>
      <c r="L837" t="str">
        <v>30</v>
      </c>
      <c r="M837" s="7">
        <f>DATE(J837,K837,L837)</f>
        <v>45807</v>
      </c>
      <c r="N837">
        <f>IF(M837=9999,"???",M837)</f>
        <v>45807</v>
      </c>
      <c r="P837" t="str">
        <f>SUBSTITUTE(SUBSTITUTE(SUBSTITUTE(D837,"©"," "), "☐", " "), "§", " ")</f>
        <v>Pourover</v>
      </c>
      <c r="Q837" t="str">
        <f>PROPER(TRIM(CLEAN(P837)))</f>
        <v>Pourover</v>
      </c>
      <c r="S837" t="str">
        <f>SUBSTITUTE(E837,"ounce","oz")</f>
        <v>12 oz</v>
      </c>
    </row>
    <row r="838" spans="1:19" x14ac:dyDescent="0.35">
      <c r="A838">
        <v>429131</v>
      </c>
      <c r="B838" s="3" t="s">
        <v>322</v>
      </c>
      <c r="C838" s="4">
        <v>0.83314814814814819</v>
      </c>
      <c r="D838" t="s">
        <v>91</v>
      </c>
      <c r="E838" t="s">
        <v>15</v>
      </c>
      <c r="F838" s="5">
        <f>N838</f>
        <v>45807</v>
      </c>
      <c r="G838" s="6" t="str">
        <f>Q838</f>
        <v>Café Latté</v>
      </c>
      <c r="H838" s="6" t="str">
        <f>S838</f>
        <v>12 oz</v>
      </c>
      <c r="J838" t="str" cm="1">
        <f t="array" ref="J838:L838">_xlfn.TEXTSPLIT(B838,{"++","/"})</f>
        <v>2025</v>
      </c>
      <c r="K838" t="str">
        <v>5</v>
      </c>
      <c r="L838" t="str">
        <v>30</v>
      </c>
      <c r="M838" s="7">
        <f>DATE(J838,K838,L838)</f>
        <v>45807</v>
      </c>
      <c r="N838">
        <f>IF(M838=9999,"???",M838)</f>
        <v>45807</v>
      </c>
      <c r="P838" t="str">
        <f>SUBSTITUTE(SUBSTITUTE(SUBSTITUTE(D838,"©"," "), "☐", " "), "§", " ")</f>
        <v>Café latté</v>
      </c>
      <c r="Q838" t="str">
        <f>PROPER(TRIM(CLEAN(P838)))</f>
        <v>Café Latté</v>
      </c>
      <c r="S838" t="str">
        <f>SUBSTITUTE(E838,"ounce","oz")</f>
        <v>12 oz</v>
      </c>
    </row>
    <row r="839" spans="1:19" x14ac:dyDescent="0.35">
      <c r="A839">
        <v>429133</v>
      </c>
      <c r="B839" s="3" t="s">
        <v>322</v>
      </c>
      <c r="C839" s="4">
        <v>0.88197916666666676</v>
      </c>
      <c r="D839" t="s">
        <v>21</v>
      </c>
      <c r="E839" t="s">
        <v>15</v>
      </c>
      <c r="F839" s="5">
        <f>N839</f>
        <v>45807</v>
      </c>
      <c r="G839" s="6" t="str">
        <f>Q839</f>
        <v>Pourover</v>
      </c>
      <c r="H839" s="6" t="str">
        <f>S839</f>
        <v>12 oz</v>
      </c>
      <c r="J839" t="str" cm="1">
        <f t="array" ref="J839:L839">_xlfn.TEXTSPLIT(B839,{"++","/"})</f>
        <v>2025</v>
      </c>
      <c r="K839" t="str">
        <v>5</v>
      </c>
      <c r="L839" t="str">
        <v>30</v>
      </c>
      <c r="M839" s="7">
        <f>DATE(J839,K839,L839)</f>
        <v>45807</v>
      </c>
      <c r="N839">
        <f>IF(M839=9999,"???",M839)</f>
        <v>45807</v>
      </c>
      <c r="P839" t="str">
        <f>SUBSTITUTE(SUBSTITUTE(SUBSTITUTE(D839,"©"," "), "☐", " "), "§", " ")</f>
        <v>Pourover</v>
      </c>
      <c r="Q839" t="str">
        <f>PROPER(TRIM(CLEAN(P839)))</f>
        <v>Pourover</v>
      </c>
      <c r="S839" t="str">
        <f>SUBSTITUTE(E839,"ounce","oz")</f>
        <v>12 oz</v>
      </c>
    </row>
    <row r="840" spans="1:19" x14ac:dyDescent="0.35">
      <c r="A840">
        <v>429134</v>
      </c>
      <c r="B840" s="3" t="s">
        <v>355</v>
      </c>
      <c r="C840" s="4">
        <v>0.29181712962962969</v>
      </c>
      <c r="D840" t="s">
        <v>356</v>
      </c>
      <c r="E840" t="s">
        <v>13</v>
      </c>
      <c r="F840" s="5">
        <f>N840</f>
        <v>45808</v>
      </c>
      <c r="G840" s="6" t="str">
        <f>Q840</f>
        <v>Scone With Clotted Cream And Jam (Day Old)</v>
      </c>
      <c r="H840" s="6" t="str">
        <f>S840</f>
        <v/>
      </c>
      <c r="J840" t="str" cm="1">
        <f t="array" ref="J840:L840">_xlfn.TEXTSPLIT(B840,{"++","/"})</f>
        <v>2025</v>
      </c>
      <c r="K840" t="str">
        <v>5</v>
      </c>
      <c r="L840" t="str">
        <v>31</v>
      </c>
      <c r="M840" s="7">
        <f>DATE(J840,K840,L840)</f>
        <v>45808</v>
      </c>
      <c r="N840">
        <f>IF(M840=9999,"???",M840)</f>
        <v>45808</v>
      </c>
      <c r="P840" t="str">
        <f>SUBSTITUTE(SUBSTITUTE(SUBSTITUTE(D840,"©"," "), "☐", " "), "§", " ")</f>
        <v xml:space="preserve"> Scone with clotted cream and jam (day old)</v>
      </c>
      <c r="Q840" t="str">
        <f>PROPER(TRIM(CLEAN(P840)))</f>
        <v>Scone With Clotted Cream And Jam (Day Old)</v>
      </c>
      <c r="S840" t="str">
        <f>SUBSTITUTE(E840,"ounce","oz")</f>
        <v/>
      </c>
    </row>
    <row r="841" spans="1:19" x14ac:dyDescent="0.35">
      <c r="A841">
        <v>429135</v>
      </c>
      <c r="B841" s="3" t="s">
        <v>355</v>
      </c>
      <c r="C841" s="4">
        <v>0.29848379629629629</v>
      </c>
      <c r="D841" t="s">
        <v>357</v>
      </c>
      <c r="E841" t="s">
        <v>15</v>
      </c>
      <c r="F841" s="5">
        <f>N841</f>
        <v>45808</v>
      </c>
      <c r="G841" s="6" t="str">
        <f>Q841</f>
        <v>Frappé</v>
      </c>
      <c r="H841" s="6" t="str">
        <f>S841</f>
        <v>12 oz</v>
      </c>
      <c r="J841" t="str" cm="1">
        <f t="array" ref="J841:L841">_xlfn.TEXTSPLIT(B841,{"++","/"})</f>
        <v>2025</v>
      </c>
      <c r="K841" t="str">
        <v>5</v>
      </c>
      <c r="L841" t="str">
        <v>31</v>
      </c>
      <c r="M841" s="7">
        <f>DATE(J841,K841,L841)</f>
        <v>45808</v>
      </c>
      <c r="N841">
        <f>IF(M841=9999,"???",M841)</f>
        <v>45808</v>
      </c>
      <c r="P841" t="str">
        <f>SUBSTITUTE(SUBSTITUTE(SUBSTITUTE(D841,"©"," "), "☐", " "), "§", " ")</f>
        <v xml:space="preserve"> Frappé </v>
      </c>
      <c r="Q841" t="str">
        <f>PROPER(TRIM(CLEAN(P841)))</f>
        <v>Frappé</v>
      </c>
      <c r="S841" t="str">
        <f>SUBSTITUTE(E841,"ounce","oz")</f>
        <v>12 oz</v>
      </c>
    </row>
    <row r="842" spans="1:19" x14ac:dyDescent="0.35">
      <c r="A842">
        <v>429137</v>
      </c>
      <c r="B842" s="3" t="s">
        <v>355</v>
      </c>
      <c r="C842" s="4">
        <v>0.30319444444444454</v>
      </c>
      <c r="D842" t="s">
        <v>358</v>
      </c>
      <c r="E842" t="s">
        <v>13</v>
      </c>
      <c r="F842" s="5">
        <f>N842</f>
        <v>45808</v>
      </c>
      <c r="G842" s="6" t="str">
        <f>Q842</f>
        <v>Sticky Bun (Day Old)</v>
      </c>
      <c r="H842" s="6" t="str">
        <f>S842</f>
        <v/>
      </c>
      <c r="J842" t="str" cm="1">
        <f t="array" ref="J842:L842">_xlfn.TEXTSPLIT(B842,{"++","/"})</f>
        <v>2025</v>
      </c>
      <c r="K842" t="str">
        <v>5</v>
      </c>
      <c r="L842" t="str">
        <v>31</v>
      </c>
      <c r="M842" s="7">
        <f>DATE(J842,K842,L842)</f>
        <v>45808</v>
      </c>
      <c r="N842">
        <f>IF(M842=9999,"???",M842)</f>
        <v>45808</v>
      </c>
      <c r="P842" t="str">
        <f>SUBSTITUTE(SUBSTITUTE(SUBSTITUTE(D842,"©"," "), "☐", " "), "§", " ")</f>
        <v>Sticky bun (day old)</v>
      </c>
      <c r="Q842" t="str">
        <f>PROPER(TRIM(CLEAN(P842)))</f>
        <v>Sticky Bun (Day Old)</v>
      </c>
      <c r="S842" t="str">
        <f>SUBSTITUTE(E842,"ounce","oz")</f>
        <v/>
      </c>
    </row>
    <row r="843" spans="1:19" x14ac:dyDescent="0.35">
      <c r="A843">
        <v>429138</v>
      </c>
      <c r="B843" s="3" t="s">
        <v>355</v>
      </c>
      <c r="C843" s="4">
        <v>0.30377314814814804</v>
      </c>
      <c r="D843" t="s">
        <v>53</v>
      </c>
      <c r="E843" t="s">
        <v>15</v>
      </c>
      <c r="F843" s="5">
        <f>N843</f>
        <v>45808</v>
      </c>
      <c r="G843" s="6" t="str">
        <f>Q843</f>
        <v>French Press</v>
      </c>
      <c r="H843" s="6" t="str">
        <f>S843</f>
        <v>12 oz</v>
      </c>
      <c r="J843" t="str" cm="1">
        <f t="array" ref="J843:L843">_xlfn.TEXTSPLIT(B843,{"++","/"})</f>
        <v>2025</v>
      </c>
      <c r="K843" t="str">
        <v>5</v>
      </c>
      <c r="L843" t="str">
        <v>31</v>
      </c>
      <c r="M843" s="7">
        <f>DATE(J843,K843,L843)</f>
        <v>45808</v>
      </c>
      <c r="N843">
        <f>IF(M843=9999,"???",M843)</f>
        <v>45808</v>
      </c>
      <c r="P843" t="str">
        <f>SUBSTITUTE(SUBSTITUTE(SUBSTITUTE(D843,"©"," "), "☐", " "), "§", " ")</f>
        <v xml:space="preserve">   French press</v>
      </c>
      <c r="Q843" t="str">
        <f>PROPER(TRIM(CLEAN(P843)))</f>
        <v>French Press</v>
      </c>
      <c r="S843" t="str">
        <f>SUBSTITUTE(E843,"ounce","oz")</f>
        <v>12 oz</v>
      </c>
    </row>
    <row r="844" spans="1:19" x14ac:dyDescent="0.35">
      <c r="A844">
        <v>429140</v>
      </c>
      <c r="B844" s="3" t="s">
        <v>355</v>
      </c>
      <c r="C844" s="4">
        <v>0.30846064814814822</v>
      </c>
      <c r="D844" t="s">
        <v>212</v>
      </c>
      <c r="E844" t="s">
        <v>15</v>
      </c>
      <c r="F844" s="5">
        <f>N844</f>
        <v>45808</v>
      </c>
      <c r="G844" s="6" t="str">
        <f>Q844</f>
        <v>French Press</v>
      </c>
      <c r="H844" s="6" t="str">
        <f>S844</f>
        <v>12 oz</v>
      </c>
      <c r="J844" t="str" cm="1">
        <f t="array" ref="J844:L844">_xlfn.TEXTSPLIT(B844,{"++","/"})</f>
        <v>2025</v>
      </c>
      <c r="K844" t="str">
        <v>5</v>
      </c>
      <c r="L844" t="str">
        <v>31</v>
      </c>
      <c r="M844" s="7">
        <f>DATE(J844,K844,L844)</f>
        <v>45808</v>
      </c>
      <c r="N844">
        <f>IF(M844=9999,"???",M844)</f>
        <v>45808</v>
      </c>
      <c r="P844" t="str">
        <f>SUBSTITUTE(SUBSTITUTE(SUBSTITUTE(D844,"©"," "), "☐", " "), "§", " ")</f>
        <v xml:space="preserve"> French press</v>
      </c>
      <c r="Q844" t="str">
        <f>PROPER(TRIM(CLEAN(P844)))</f>
        <v>French Press</v>
      </c>
      <c r="S844" t="str">
        <f>SUBSTITUTE(E844,"ounce","oz")</f>
        <v>12 oz</v>
      </c>
    </row>
    <row r="845" spans="1:19" x14ac:dyDescent="0.35">
      <c r="A845">
        <v>429140</v>
      </c>
      <c r="B845" s="3" t="s">
        <v>355</v>
      </c>
      <c r="C845" s="4">
        <v>0.30846064814814822</v>
      </c>
      <c r="D845" t="s">
        <v>54</v>
      </c>
      <c r="E845" t="s">
        <v>13</v>
      </c>
      <c r="F845" s="5">
        <f>N845</f>
        <v>45808</v>
      </c>
      <c r="G845" s="6" t="str">
        <f>Q845</f>
        <v>Syrup</v>
      </c>
      <c r="H845" s="6" t="str">
        <f>S845</f>
        <v/>
      </c>
      <c r="J845" t="str" cm="1">
        <f t="array" ref="J845:L845">_xlfn.TEXTSPLIT(B845,{"++","/"})</f>
        <v>2025</v>
      </c>
      <c r="K845" t="str">
        <v>5</v>
      </c>
      <c r="L845" t="str">
        <v>31</v>
      </c>
      <c r="M845" s="7">
        <f>DATE(J845,K845,L845)</f>
        <v>45808</v>
      </c>
      <c r="N845">
        <f>IF(M845=9999,"???",M845)</f>
        <v>45808</v>
      </c>
      <c r="P845" t="str">
        <f>SUBSTITUTE(SUBSTITUTE(SUBSTITUTE(D845,"©"," "), "☐", " "), "§", " ")</f>
        <v>Syrup</v>
      </c>
      <c r="Q845" t="str">
        <f>PROPER(TRIM(CLEAN(P845)))</f>
        <v>Syrup</v>
      </c>
      <c r="S845" t="str">
        <f>SUBSTITUTE(E845,"ounce","oz")</f>
        <v/>
      </c>
    </row>
    <row r="846" spans="1:19" x14ac:dyDescent="0.35">
      <c r="A846">
        <v>429142</v>
      </c>
      <c r="B846" s="3" t="s">
        <v>355</v>
      </c>
      <c r="C846" s="4">
        <v>0.30980324074074073</v>
      </c>
      <c r="D846" t="s">
        <v>359</v>
      </c>
      <c r="E846" t="s">
        <v>46</v>
      </c>
      <c r="F846" s="5">
        <f>N846</f>
        <v>45808</v>
      </c>
      <c r="G846" s="6" t="str">
        <f>Q846</f>
        <v>Turkish Coffee</v>
      </c>
      <c r="H846" s="6" t="str">
        <f>S846</f>
        <v>Turkish Coffee (3 oz)</v>
      </c>
      <c r="J846" t="str" cm="1">
        <f t="array" ref="J846:L846">_xlfn.TEXTSPLIT(B846,{"++","/"})</f>
        <v>2025</v>
      </c>
      <c r="K846" t="str">
        <v>5</v>
      </c>
      <c r="L846" t="str">
        <v>31</v>
      </c>
      <c r="M846" s="7">
        <f>DATE(J846,K846,L846)</f>
        <v>45808</v>
      </c>
      <c r="N846">
        <f>IF(M846=9999,"???",M846)</f>
        <v>45808</v>
      </c>
      <c r="P846" t="str">
        <f>SUBSTITUTE(SUBSTITUTE(SUBSTITUTE(D846,"©"," "), "☐", " "), "§", " ")</f>
        <v xml:space="preserve">  Turkish coffee</v>
      </c>
      <c r="Q846" t="str">
        <f>PROPER(TRIM(CLEAN(P846)))</f>
        <v>Turkish Coffee</v>
      </c>
      <c r="S846" t="str">
        <f>SUBSTITUTE(E846,"ounce","oz")</f>
        <v>Turkish Coffee (3 oz)</v>
      </c>
    </row>
    <row r="847" spans="1:19" x14ac:dyDescent="0.35">
      <c r="A847">
        <v>429144</v>
      </c>
      <c r="B847" s="3" t="s">
        <v>355</v>
      </c>
      <c r="C847" s="4">
        <v>0.33140046296296299</v>
      </c>
      <c r="D847" t="s">
        <v>360</v>
      </c>
      <c r="E847" t="s">
        <v>15</v>
      </c>
      <c r="F847" s="5">
        <f>N847</f>
        <v>45808</v>
      </c>
      <c r="G847" s="6" t="str">
        <f>Q847</f>
        <v>Rooibos Latté</v>
      </c>
      <c r="H847" s="6" t="str">
        <f>S847</f>
        <v>12 oz</v>
      </c>
      <c r="J847" t="str" cm="1">
        <f t="array" ref="J847:L847">_xlfn.TEXTSPLIT(B847,{"++","/"})</f>
        <v>2025</v>
      </c>
      <c r="K847" t="str">
        <v>5</v>
      </c>
      <c r="L847" t="str">
        <v>31</v>
      </c>
      <c r="M847" s="7">
        <f>DATE(J847,K847,L847)</f>
        <v>45808</v>
      </c>
      <c r="N847">
        <f>IF(M847=9999,"???",M847)</f>
        <v>45808</v>
      </c>
      <c r="P847" t="str">
        <f>SUBSTITUTE(SUBSTITUTE(SUBSTITUTE(D847,"©"," "), "☐", " "), "§", " ")</f>
        <v xml:space="preserve"> Rooibos latté</v>
      </c>
      <c r="Q847" t="str">
        <f>PROPER(TRIM(CLEAN(P847)))</f>
        <v>Rooibos Latté</v>
      </c>
      <c r="S847" t="str">
        <f>SUBSTITUTE(E847,"ounce","oz")</f>
        <v>12 oz</v>
      </c>
    </row>
    <row r="848" spans="1:19" x14ac:dyDescent="0.35">
      <c r="A848">
        <v>429146</v>
      </c>
      <c r="B848" s="3" t="s">
        <v>355</v>
      </c>
      <c r="C848" s="4">
        <v>0.33517361111111121</v>
      </c>
      <c r="D848" t="s">
        <v>282</v>
      </c>
      <c r="E848" t="s">
        <v>13</v>
      </c>
      <c r="F848" s="5">
        <f>N848</f>
        <v>45808</v>
      </c>
      <c r="G848" s="6" t="str">
        <f>Q848</f>
        <v>Drip Coffee Refill</v>
      </c>
      <c r="H848" s="6" t="str">
        <f>S848</f>
        <v/>
      </c>
      <c r="J848" t="str" cm="1">
        <f t="array" ref="J848:L848">_xlfn.TEXTSPLIT(B848,{"++","/"})</f>
        <v>2025</v>
      </c>
      <c r="K848" t="str">
        <v>5</v>
      </c>
      <c r="L848" t="str">
        <v>31</v>
      </c>
      <c r="M848" s="7">
        <f>DATE(J848,K848,L848)</f>
        <v>45808</v>
      </c>
      <c r="N848">
        <f>IF(M848=9999,"???",M848)</f>
        <v>45808</v>
      </c>
      <c r="P848" t="str">
        <f>SUBSTITUTE(SUBSTITUTE(SUBSTITUTE(D848,"©"," "), "☐", " "), "§", " ")</f>
        <v xml:space="preserve"> Drip coffee refill</v>
      </c>
      <c r="Q848" t="str">
        <f>PROPER(TRIM(CLEAN(P848)))</f>
        <v>Drip Coffee Refill</v>
      </c>
      <c r="S848" t="str">
        <f>SUBSTITUTE(E848,"ounce","oz")</f>
        <v/>
      </c>
    </row>
    <row r="849" spans="1:19" x14ac:dyDescent="0.35">
      <c r="A849">
        <v>429147</v>
      </c>
      <c r="B849" s="3" t="s">
        <v>355</v>
      </c>
      <c r="C849" s="4">
        <v>0.33685185185185196</v>
      </c>
      <c r="D849" t="s">
        <v>31</v>
      </c>
      <c r="E849" t="s">
        <v>15</v>
      </c>
      <c r="F849" s="5">
        <f>N849</f>
        <v>45808</v>
      </c>
      <c r="G849" s="6" t="str">
        <f>Q849</f>
        <v>French Press</v>
      </c>
      <c r="H849" s="6" t="str">
        <f>S849</f>
        <v>12 oz</v>
      </c>
      <c r="J849" t="str" cm="1">
        <f t="array" ref="J849:L849">_xlfn.TEXTSPLIT(B849,{"++","/"})</f>
        <v>2025</v>
      </c>
      <c r="K849" t="str">
        <v>5</v>
      </c>
      <c r="L849" t="str">
        <v>31</v>
      </c>
      <c r="M849" s="7">
        <f>DATE(J849,K849,L849)</f>
        <v>45808</v>
      </c>
      <c r="N849">
        <f>IF(M849=9999,"???",M849)</f>
        <v>45808</v>
      </c>
      <c r="P849" t="str">
        <f>SUBSTITUTE(SUBSTITUTE(SUBSTITUTE(D849,"©"," "), "☐", " "), "§", " ")</f>
        <v>French press</v>
      </c>
      <c r="Q849" t="str">
        <f>PROPER(TRIM(CLEAN(P849)))</f>
        <v>French Press</v>
      </c>
      <c r="S849" t="str">
        <f>SUBSTITUTE(E849,"ounce","oz")</f>
        <v>12 oz</v>
      </c>
    </row>
    <row r="850" spans="1:19" x14ac:dyDescent="0.35">
      <c r="A850">
        <v>429148</v>
      </c>
      <c r="B850" s="3" t="s">
        <v>355</v>
      </c>
      <c r="C850" s="4">
        <v>0.33892361111111113</v>
      </c>
      <c r="D850" t="s">
        <v>23</v>
      </c>
      <c r="E850" t="s">
        <v>24</v>
      </c>
      <c r="F850" s="5">
        <f>N850</f>
        <v>45808</v>
      </c>
      <c r="G850" s="6" t="str">
        <f>Q850</f>
        <v>Turkish Coffee</v>
      </c>
      <c r="H850" s="6" t="str">
        <f>S850</f>
        <v>3 oz</v>
      </c>
      <c r="J850" t="str" cm="1">
        <f t="array" ref="J850:L850">_xlfn.TEXTSPLIT(B850,{"++","/"})</f>
        <v>2025</v>
      </c>
      <c r="K850" t="str">
        <v>5</v>
      </c>
      <c r="L850" t="str">
        <v>31</v>
      </c>
      <c r="M850" s="7">
        <f>DATE(J850,K850,L850)</f>
        <v>45808</v>
      </c>
      <c r="N850">
        <f>IF(M850=9999,"???",M850)</f>
        <v>45808</v>
      </c>
      <c r="P850" t="str">
        <f>SUBSTITUTE(SUBSTITUTE(SUBSTITUTE(D850,"©"," "), "☐", " "), "§", " ")</f>
        <v>Turkish coffee</v>
      </c>
      <c r="Q850" t="str">
        <f>PROPER(TRIM(CLEAN(P850)))</f>
        <v>Turkish Coffee</v>
      </c>
      <c r="S850" t="str">
        <f>SUBSTITUTE(E850,"ounce","oz")</f>
        <v>3 oz</v>
      </c>
    </row>
    <row r="851" spans="1:19" x14ac:dyDescent="0.35">
      <c r="A851">
        <v>429149</v>
      </c>
      <c r="B851" s="3" t="s">
        <v>355</v>
      </c>
      <c r="C851" s="4">
        <v>0.3405555555555555</v>
      </c>
      <c r="D851" t="s">
        <v>222</v>
      </c>
      <c r="E851" t="s">
        <v>15</v>
      </c>
      <c r="F851" s="5">
        <f>N851</f>
        <v>45808</v>
      </c>
      <c r="G851" s="6" t="str">
        <f>Q851</f>
        <v>Pourover</v>
      </c>
      <c r="H851" s="6" t="str">
        <f>S851</f>
        <v>12 oz</v>
      </c>
      <c r="J851" t="str" cm="1">
        <f t="array" ref="J851:L851">_xlfn.TEXTSPLIT(B851,{"++","/"})</f>
        <v>2025</v>
      </c>
      <c r="K851" t="str">
        <v>5</v>
      </c>
      <c r="L851" t="str">
        <v>31</v>
      </c>
      <c r="M851" s="7">
        <f>DATE(J851,K851,L851)</f>
        <v>45808</v>
      </c>
      <c r="N851">
        <f>IF(M851=9999,"???",M851)</f>
        <v>45808</v>
      </c>
      <c r="P851" t="str">
        <f>SUBSTITUTE(SUBSTITUTE(SUBSTITUTE(D851,"©"," "), "☐", " "), "§", " ")</f>
        <v xml:space="preserve"> Pourover</v>
      </c>
      <c r="Q851" t="str">
        <f>PROPER(TRIM(CLEAN(P851)))</f>
        <v>Pourover</v>
      </c>
      <c r="S851" t="str">
        <f>SUBSTITUTE(E851,"ounce","oz")</f>
        <v>12 oz</v>
      </c>
    </row>
    <row r="852" spans="1:19" x14ac:dyDescent="0.35">
      <c r="A852">
        <v>429150</v>
      </c>
      <c r="B852" s="3" t="s">
        <v>355</v>
      </c>
      <c r="C852" s="4">
        <v>0.34233796296296304</v>
      </c>
      <c r="D852" t="s">
        <v>25</v>
      </c>
      <c r="E852" t="s">
        <v>15</v>
      </c>
      <c r="F852" s="5">
        <f>N852</f>
        <v>45808</v>
      </c>
      <c r="G852" s="6" t="str">
        <f>Q852</f>
        <v>French Press</v>
      </c>
      <c r="H852" s="6" t="str">
        <f>S852</f>
        <v>12 oz</v>
      </c>
      <c r="J852" t="str" cm="1">
        <f t="array" ref="J852:L852">_xlfn.TEXTSPLIT(B852,{"++","/"})</f>
        <v>2025</v>
      </c>
      <c r="K852" t="str">
        <v>5</v>
      </c>
      <c r="L852" t="str">
        <v>31</v>
      </c>
      <c r="M852" s="7">
        <f>DATE(J852,K852,L852)</f>
        <v>45808</v>
      </c>
      <c r="N852">
        <f>IF(M852=9999,"???",M852)</f>
        <v>45808</v>
      </c>
      <c r="P852" t="str">
        <f>SUBSTITUTE(SUBSTITUTE(SUBSTITUTE(D852,"©"," "), "☐", " "), "§", " ")</f>
        <v>French press</v>
      </c>
      <c r="Q852" t="str">
        <f>PROPER(TRIM(CLEAN(P852)))</f>
        <v>French Press</v>
      </c>
      <c r="S852" t="str">
        <f>SUBSTITUTE(E852,"ounce","oz")</f>
        <v>12 oz</v>
      </c>
    </row>
    <row r="853" spans="1:19" x14ac:dyDescent="0.35">
      <c r="A853">
        <v>429152</v>
      </c>
      <c r="B853" s="3" t="s">
        <v>355</v>
      </c>
      <c r="C853" s="4">
        <v>0.34577546296296302</v>
      </c>
      <c r="D853" t="s">
        <v>254</v>
      </c>
      <c r="E853" t="s">
        <v>13</v>
      </c>
      <c r="F853" s="5">
        <f>N853</f>
        <v>45808</v>
      </c>
      <c r="G853" s="6" t="str">
        <f>Q853</f>
        <v>Scone With Clotted Cream And Jam</v>
      </c>
      <c r="H853" s="6" t="str">
        <f>S853</f>
        <v/>
      </c>
      <c r="J853" t="str" cm="1">
        <f t="array" ref="J853:L853">_xlfn.TEXTSPLIT(B853,{"++","/"})</f>
        <v>2025</v>
      </c>
      <c r="K853" t="str">
        <v>5</v>
      </c>
      <c r="L853" t="str">
        <v>31</v>
      </c>
      <c r="M853" s="7">
        <f>DATE(J853,K853,L853)</f>
        <v>45808</v>
      </c>
      <c r="N853">
        <f>IF(M853=9999,"???",M853)</f>
        <v>45808</v>
      </c>
      <c r="P853" t="str">
        <f>SUBSTITUTE(SUBSTITUTE(SUBSTITUTE(D853,"©"," "), "☐", " "), "§", " ")</f>
        <v>Scone with clotted cream and jam</v>
      </c>
      <c r="Q853" t="str">
        <f>PROPER(TRIM(CLEAN(P853)))</f>
        <v>Scone With Clotted Cream And Jam</v>
      </c>
      <c r="S853" t="str">
        <f>SUBSTITUTE(E853,"ounce","oz")</f>
        <v/>
      </c>
    </row>
    <row r="854" spans="1:19" x14ac:dyDescent="0.35">
      <c r="A854">
        <v>429153</v>
      </c>
      <c r="B854" s="3" t="s">
        <v>355</v>
      </c>
      <c r="C854" s="4">
        <v>0.34901620370370368</v>
      </c>
      <c r="D854" t="s">
        <v>107</v>
      </c>
      <c r="E854" t="s">
        <v>15</v>
      </c>
      <c r="F854" s="5">
        <f>N854</f>
        <v>45808</v>
      </c>
      <c r="G854" s="6" t="str">
        <f>Q854</f>
        <v>Café Cubano</v>
      </c>
      <c r="H854" s="6" t="str">
        <f>S854</f>
        <v>12 oz</v>
      </c>
      <c r="J854" t="str" cm="1">
        <f t="array" ref="J854:L854">_xlfn.TEXTSPLIT(B854,{"++","/"})</f>
        <v>2025</v>
      </c>
      <c r="K854" t="str">
        <v>5</v>
      </c>
      <c r="L854" t="str">
        <v>31</v>
      </c>
      <c r="M854" s="7">
        <f>DATE(J854,K854,L854)</f>
        <v>45808</v>
      </c>
      <c r="N854">
        <f>IF(M854=9999,"???",M854)</f>
        <v>45808</v>
      </c>
      <c r="P854" t="str">
        <f>SUBSTITUTE(SUBSTITUTE(SUBSTITUTE(D854,"©"," "), "☐", " "), "§", " ")</f>
        <v>Café Cubano</v>
      </c>
      <c r="Q854" t="str">
        <f>PROPER(TRIM(CLEAN(P854)))</f>
        <v>Café Cubano</v>
      </c>
      <c r="S854" t="str">
        <f>SUBSTITUTE(E854,"ounce","oz")</f>
        <v>12 oz</v>
      </c>
    </row>
    <row r="855" spans="1:19" x14ac:dyDescent="0.35">
      <c r="A855">
        <v>429155</v>
      </c>
      <c r="B855" s="3" t="s">
        <v>355</v>
      </c>
      <c r="C855" s="4">
        <v>0.3536111111111111</v>
      </c>
      <c r="D855" t="s">
        <v>21</v>
      </c>
      <c r="E855" t="s">
        <v>15</v>
      </c>
      <c r="F855" s="5">
        <f>N855</f>
        <v>45808</v>
      </c>
      <c r="G855" s="6" t="str">
        <f>Q855</f>
        <v>Pourover</v>
      </c>
      <c r="H855" s="6" t="str">
        <f>S855</f>
        <v>12 oz</v>
      </c>
      <c r="J855" t="str" cm="1">
        <f t="array" ref="J855:L855">_xlfn.TEXTSPLIT(B855,{"++","/"})</f>
        <v>2025</v>
      </c>
      <c r="K855" t="str">
        <v>5</v>
      </c>
      <c r="L855" t="str">
        <v>31</v>
      </c>
      <c r="M855" s="7">
        <f>DATE(J855,K855,L855)</f>
        <v>45808</v>
      </c>
      <c r="N855">
        <f>IF(M855=9999,"???",M855)</f>
        <v>45808</v>
      </c>
      <c r="P855" t="str">
        <f>SUBSTITUTE(SUBSTITUTE(SUBSTITUTE(D855,"©"," "), "☐", " "), "§", " ")</f>
        <v>Pourover</v>
      </c>
      <c r="Q855" t="str">
        <f>PROPER(TRIM(CLEAN(P855)))</f>
        <v>Pourover</v>
      </c>
      <c r="S855" t="str">
        <f>SUBSTITUTE(E855,"ounce","oz")</f>
        <v>12 oz</v>
      </c>
    </row>
    <row r="856" spans="1:19" x14ac:dyDescent="0.35">
      <c r="A856">
        <v>429157</v>
      </c>
      <c r="B856" s="3" t="s">
        <v>355</v>
      </c>
      <c r="C856" s="4">
        <v>0.35467592592592601</v>
      </c>
      <c r="D856" t="s">
        <v>126</v>
      </c>
      <c r="E856" t="s">
        <v>13</v>
      </c>
      <c r="F856" s="5">
        <f>N856</f>
        <v>45808</v>
      </c>
      <c r="G856" s="6" t="str">
        <f>Q856</f>
        <v>Sticky Bun</v>
      </c>
      <c r="H856" s="6" t="str">
        <f>S856</f>
        <v/>
      </c>
      <c r="J856" t="str" cm="1">
        <f t="array" ref="J856:L856">_xlfn.TEXTSPLIT(B856,{"++","/"})</f>
        <v>2025</v>
      </c>
      <c r="K856" t="str">
        <v>5</v>
      </c>
      <c r="L856" t="str">
        <v>31</v>
      </c>
      <c r="M856" s="7">
        <f>DATE(J856,K856,L856)</f>
        <v>45808</v>
      </c>
      <c r="N856">
        <f>IF(M856=9999,"???",M856)</f>
        <v>45808</v>
      </c>
      <c r="P856" t="str">
        <f>SUBSTITUTE(SUBSTITUTE(SUBSTITUTE(D856,"©"," "), "☐", " "), "§", " ")</f>
        <v>Sticky bun</v>
      </c>
      <c r="Q856" t="str">
        <f>PROPER(TRIM(CLEAN(P856)))</f>
        <v>Sticky Bun</v>
      </c>
      <c r="S856" t="str">
        <f>SUBSTITUTE(E856,"ounce","oz")</f>
        <v/>
      </c>
    </row>
    <row r="857" spans="1:19" x14ac:dyDescent="0.35">
      <c r="A857">
        <v>429157</v>
      </c>
      <c r="B857" s="3" t="s">
        <v>355</v>
      </c>
      <c r="C857" s="4">
        <v>0.35467592592592601</v>
      </c>
      <c r="D857" t="s">
        <v>193</v>
      </c>
      <c r="E857" t="s">
        <v>15</v>
      </c>
      <c r="F857" s="5">
        <f>N857</f>
        <v>45808</v>
      </c>
      <c r="G857" s="6" t="str">
        <f>Q857</f>
        <v>Pourover</v>
      </c>
      <c r="H857" s="6" t="str">
        <f>S857</f>
        <v>12 oz</v>
      </c>
      <c r="J857" t="str" cm="1">
        <f t="array" ref="J857:L857">_xlfn.TEXTSPLIT(B857,{"++","/"})</f>
        <v>2025</v>
      </c>
      <c r="K857" t="str">
        <v>5</v>
      </c>
      <c r="L857" t="str">
        <v>31</v>
      </c>
      <c r="M857" s="7">
        <f>DATE(J857,K857,L857)</f>
        <v>45808</v>
      </c>
      <c r="N857">
        <f>IF(M857=9999,"???",M857)</f>
        <v>45808</v>
      </c>
      <c r="P857" t="str">
        <f>SUBSTITUTE(SUBSTITUTE(SUBSTITUTE(D857,"©"," "), "☐", " "), "§", " ")</f>
        <v xml:space="preserve"> Pourover</v>
      </c>
      <c r="Q857" t="str">
        <f>PROPER(TRIM(CLEAN(P857)))</f>
        <v>Pourover</v>
      </c>
      <c r="S857" t="str">
        <f>SUBSTITUTE(E857,"ounce","oz")</f>
        <v>12 oz</v>
      </c>
    </row>
    <row r="858" spans="1:19" x14ac:dyDescent="0.35">
      <c r="A858">
        <v>429159</v>
      </c>
      <c r="B858" s="3" t="s">
        <v>355</v>
      </c>
      <c r="C858" s="4">
        <v>0.35908564814814814</v>
      </c>
      <c r="D858" t="s">
        <v>267</v>
      </c>
      <c r="E858" t="s">
        <v>15</v>
      </c>
      <c r="F858" s="5">
        <f>N858</f>
        <v>45808</v>
      </c>
      <c r="G858" s="6" t="str">
        <f>Q858</f>
        <v>Iced Guillermo</v>
      </c>
      <c r="H858" s="6" t="str">
        <f>S858</f>
        <v>12 oz</v>
      </c>
      <c r="J858" t="str" cm="1">
        <f t="array" ref="J858:L858">_xlfn.TEXTSPLIT(B858,{"++","/"})</f>
        <v>2025</v>
      </c>
      <c r="K858" t="str">
        <v>5</v>
      </c>
      <c r="L858" t="str">
        <v>31</v>
      </c>
      <c r="M858" s="7">
        <f>DATE(J858,K858,L858)</f>
        <v>45808</v>
      </c>
      <c r="N858">
        <f>IF(M858=9999,"???",M858)</f>
        <v>45808</v>
      </c>
      <c r="P858" t="str">
        <f>SUBSTITUTE(SUBSTITUTE(SUBSTITUTE(D858,"©"," "), "☐", " "), "§", " ")</f>
        <v xml:space="preserve"> Iced Guillermo</v>
      </c>
      <c r="Q858" t="str">
        <f>PROPER(TRIM(CLEAN(P858)))</f>
        <v>Iced Guillermo</v>
      </c>
      <c r="S858" t="str">
        <f>SUBSTITUTE(E858,"ounce","oz")</f>
        <v>12 oz</v>
      </c>
    </row>
    <row r="859" spans="1:19" x14ac:dyDescent="0.35">
      <c r="A859">
        <v>429161</v>
      </c>
      <c r="B859" s="3" t="s">
        <v>355</v>
      </c>
      <c r="C859" s="4">
        <v>0.35954861111111103</v>
      </c>
      <c r="D859" t="s">
        <v>172</v>
      </c>
      <c r="E859" t="s">
        <v>13</v>
      </c>
      <c r="F859" s="5">
        <f>N859</f>
        <v>45808</v>
      </c>
      <c r="G859" s="6" t="str">
        <f>Q859</f>
        <v>Extra Shot</v>
      </c>
      <c r="H859" s="6" t="str">
        <f>S859</f>
        <v/>
      </c>
      <c r="J859" t="str" cm="1">
        <f t="array" ref="J859:L859">_xlfn.TEXTSPLIT(B859,{"++","/"})</f>
        <v>2025</v>
      </c>
      <c r="K859" t="str">
        <v>5</v>
      </c>
      <c r="L859" t="str">
        <v>31</v>
      </c>
      <c r="M859" s="7">
        <f>DATE(J859,K859,L859)</f>
        <v>45808</v>
      </c>
      <c r="N859">
        <f>IF(M859=9999,"???",M859)</f>
        <v>45808</v>
      </c>
      <c r="P859" t="str">
        <f>SUBSTITUTE(SUBSTITUTE(SUBSTITUTE(D859,"©"," "), "☐", " "), "§", " ")</f>
        <v>Extra shot</v>
      </c>
      <c r="Q859" t="str">
        <f>PROPER(TRIM(CLEAN(P859)))</f>
        <v>Extra Shot</v>
      </c>
      <c r="S859" t="str">
        <f>SUBSTITUTE(E859,"ounce","oz")</f>
        <v/>
      </c>
    </row>
    <row r="860" spans="1:19" x14ac:dyDescent="0.35">
      <c r="A860">
        <v>429161</v>
      </c>
      <c r="B860" s="3" t="s">
        <v>355</v>
      </c>
      <c r="C860" s="4">
        <v>0.35954861111111103</v>
      </c>
      <c r="D860" t="s">
        <v>25</v>
      </c>
      <c r="E860" t="s">
        <v>15</v>
      </c>
      <c r="F860" s="5">
        <f>N860</f>
        <v>45808</v>
      </c>
      <c r="G860" s="6" t="str">
        <f>Q860</f>
        <v>French Press</v>
      </c>
      <c r="H860" s="6" t="str">
        <f>S860</f>
        <v>12 oz</v>
      </c>
      <c r="J860" t="str" cm="1">
        <f t="array" ref="J860:L860">_xlfn.TEXTSPLIT(B860,{"++","/"})</f>
        <v>2025</v>
      </c>
      <c r="K860" t="str">
        <v>5</v>
      </c>
      <c r="L860" t="str">
        <v>31</v>
      </c>
      <c r="M860" s="7">
        <f>DATE(J860,K860,L860)</f>
        <v>45808</v>
      </c>
      <c r="N860">
        <f>IF(M860=9999,"???",M860)</f>
        <v>45808</v>
      </c>
      <c r="P860" t="str">
        <f>SUBSTITUTE(SUBSTITUTE(SUBSTITUTE(D860,"©"," "), "☐", " "), "§", " ")</f>
        <v>French press</v>
      </c>
      <c r="Q860" t="str">
        <f>PROPER(TRIM(CLEAN(P860)))</f>
        <v>French Press</v>
      </c>
      <c r="S860" t="str">
        <f>SUBSTITUTE(E860,"ounce","oz")</f>
        <v>12 oz</v>
      </c>
    </row>
    <row r="861" spans="1:19" x14ac:dyDescent="0.35">
      <c r="A861">
        <v>429163</v>
      </c>
      <c r="B861" s="3" t="s">
        <v>355</v>
      </c>
      <c r="C861" s="4">
        <v>0.36109953703703712</v>
      </c>
      <c r="D861" t="s">
        <v>134</v>
      </c>
      <c r="E861" t="s">
        <v>13</v>
      </c>
      <c r="F861" s="5">
        <f>N861</f>
        <v>45808</v>
      </c>
      <c r="G861" s="6" t="str">
        <f>Q861</f>
        <v>Sticky Bun</v>
      </c>
      <c r="H861" s="6" t="str">
        <f>S861</f>
        <v/>
      </c>
      <c r="J861" t="str" cm="1">
        <f t="array" ref="J861:L861">_xlfn.TEXTSPLIT(B861,{"++","/"})</f>
        <v>2025</v>
      </c>
      <c r="K861" t="str">
        <v>5</v>
      </c>
      <c r="L861" t="str">
        <v>31</v>
      </c>
      <c r="M861" s="7">
        <f>DATE(J861,K861,L861)</f>
        <v>45808</v>
      </c>
      <c r="N861">
        <f>IF(M861=9999,"???",M861)</f>
        <v>45808</v>
      </c>
      <c r="P861" t="str">
        <f>SUBSTITUTE(SUBSTITUTE(SUBSTITUTE(D861,"©"," "), "☐", " "), "§", " ")</f>
        <v>Sticky bun</v>
      </c>
      <c r="Q861" t="str">
        <f>PROPER(TRIM(CLEAN(P861)))</f>
        <v>Sticky Bun</v>
      </c>
      <c r="S861" t="str">
        <f>SUBSTITUTE(E861,"ounce","oz")</f>
        <v/>
      </c>
    </row>
    <row r="862" spans="1:19" x14ac:dyDescent="0.35">
      <c r="A862">
        <v>429164</v>
      </c>
      <c r="B862" s="3" t="s">
        <v>355</v>
      </c>
      <c r="C862" s="4">
        <v>0.36290509259259252</v>
      </c>
      <c r="D862" t="s">
        <v>91</v>
      </c>
      <c r="E862" t="s">
        <v>15</v>
      </c>
      <c r="F862" s="5">
        <f>N862</f>
        <v>45808</v>
      </c>
      <c r="G862" s="6" t="str">
        <f>Q862</f>
        <v>Café Latté</v>
      </c>
      <c r="H862" s="6" t="str">
        <f>S862</f>
        <v>12 oz</v>
      </c>
      <c r="J862" t="str" cm="1">
        <f t="array" ref="J862:L862">_xlfn.TEXTSPLIT(B862,{"++","/"})</f>
        <v>2025</v>
      </c>
      <c r="K862" t="str">
        <v>5</v>
      </c>
      <c r="L862" t="str">
        <v>31</v>
      </c>
      <c r="M862" s="7">
        <f>DATE(J862,K862,L862)</f>
        <v>45808</v>
      </c>
      <c r="N862">
        <f>IF(M862=9999,"???",M862)</f>
        <v>45808</v>
      </c>
      <c r="P862" t="str">
        <f>SUBSTITUTE(SUBSTITUTE(SUBSTITUTE(D862,"©"," "), "☐", " "), "§", " ")</f>
        <v>Café latté</v>
      </c>
      <c r="Q862" t="str">
        <f>PROPER(TRIM(CLEAN(P862)))</f>
        <v>Café Latté</v>
      </c>
      <c r="S862" t="str">
        <f>SUBSTITUTE(E862,"ounce","oz")</f>
        <v>12 oz</v>
      </c>
    </row>
    <row r="863" spans="1:19" x14ac:dyDescent="0.35">
      <c r="A863">
        <v>429165</v>
      </c>
      <c r="B863" s="3" t="s">
        <v>355</v>
      </c>
      <c r="C863" s="4">
        <v>0.36363425925925918</v>
      </c>
      <c r="D863" t="s">
        <v>361</v>
      </c>
      <c r="E863" t="s">
        <v>15</v>
      </c>
      <c r="F863" s="5">
        <f>N863</f>
        <v>45808</v>
      </c>
      <c r="G863" s="6" t="str">
        <f>Q863</f>
        <v>Frappé</v>
      </c>
      <c r="H863" s="6" t="str">
        <f>S863</f>
        <v>12 oz</v>
      </c>
      <c r="J863" t="str" cm="1">
        <f t="array" ref="J863:L863">_xlfn.TEXTSPLIT(B863,{"++","/"})</f>
        <v>2025</v>
      </c>
      <c r="K863" t="str">
        <v>5</v>
      </c>
      <c r="L863" t="str">
        <v>31</v>
      </c>
      <c r="M863" s="7">
        <f>DATE(J863,K863,L863)</f>
        <v>45808</v>
      </c>
      <c r="N863">
        <f>IF(M863=9999,"???",M863)</f>
        <v>45808</v>
      </c>
      <c r="P863" t="str">
        <f>SUBSTITUTE(SUBSTITUTE(SUBSTITUTE(D863,"©"," "), "☐", " "), "§", " ")</f>
        <v xml:space="preserve">Frappé </v>
      </c>
      <c r="Q863" t="str">
        <f>PROPER(TRIM(CLEAN(P863)))</f>
        <v>Frappé</v>
      </c>
      <c r="S863" t="str">
        <f>SUBSTITUTE(E863,"ounce","oz")</f>
        <v>12 oz</v>
      </c>
    </row>
    <row r="864" spans="1:19" x14ac:dyDescent="0.35">
      <c r="A864">
        <v>429167</v>
      </c>
      <c r="B864" s="3" t="s">
        <v>355</v>
      </c>
      <c r="C864" s="4">
        <v>0.36444444444444435</v>
      </c>
      <c r="D864" t="s">
        <v>117</v>
      </c>
      <c r="E864" t="s">
        <v>15</v>
      </c>
      <c r="F864" s="5">
        <f>N864</f>
        <v>45808</v>
      </c>
      <c r="G864" s="6" t="str">
        <f>Q864</f>
        <v>French Press</v>
      </c>
      <c r="H864" s="6" t="str">
        <f>S864</f>
        <v>12 oz</v>
      </c>
      <c r="J864" t="str" cm="1">
        <f t="array" ref="J864:L864">_xlfn.TEXTSPLIT(B864,{"++","/"})</f>
        <v>2025</v>
      </c>
      <c r="K864" t="str">
        <v>5</v>
      </c>
      <c r="L864" t="str">
        <v>31</v>
      </c>
      <c r="M864" s="7">
        <f>DATE(J864,K864,L864)</f>
        <v>45808</v>
      </c>
      <c r="N864">
        <f>IF(M864=9999,"???",M864)</f>
        <v>45808</v>
      </c>
      <c r="P864" t="str">
        <f>SUBSTITUTE(SUBSTITUTE(SUBSTITUTE(D864,"©"," "), "☐", " "), "§", " ")</f>
        <v xml:space="preserve"> French press</v>
      </c>
      <c r="Q864" t="str">
        <f>PROPER(TRIM(CLEAN(P864)))</f>
        <v>French Press</v>
      </c>
      <c r="S864" t="str">
        <f>SUBSTITUTE(E864,"ounce","oz")</f>
        <v>12 oz</v>
      </c>
    </row>
    <row r="865" spans="1:19" x14ac:dyDescent="0.35">
      <c r="A865">
        <v>429169</v>
      </c>
      <c r="B865" s="3" t="s">
        <v>355</v>
      </c>
      <c r="C865" s="4">
        <v>0.36572916666666666</v>
      </c>
      <c r="D865" t="s">
        <v>25</v>
      </c>
      <c r="E865" t="s">
        <v>15</v>
      </c>
      <c r="F865" s="5">
        <f>N865</f>
        <v>45808</v>
      </c>
      <c r="G865" s="6" t="str">
        <f>Q865</f>
        <v>French Press</v>
      </c>
      <c r="H865" s="6" t="str">
        <f>S865</f>
        <v>12 oz</v>
      </c>
      <c r="J865" t="str" cm="1">
        <f t="array" ref="J865:L865">_xlfn.TEXTSPLIT(B865,{"++","/"})</f>
        <v>2025</v>
      </c>
      <c r="K865" t="str">
        <v>5</v>
      </c>
      <c r="L865" t="str">
        <v>31</v>
      </c>
      <c r="M865" s="7">
        <f>DATE(J865,K865,L865)</f>
        <v>45808</v>
      </c>
      <c r="N865">
        <f>IF(M865=9999,"???",M865)</f>
        <v>45808</v>
      </c>
      <c r="P865" t="str">
        <f>SUBSTITUTE(SUBSTITUTE(SUBSTITUTE(D865,"©"," "), "☐", " "), "§", " ")</f>
        <v>French press</v>
      </c>
      <c r="Q865" t="str">
        <f>PROPER(TRIM(CLEAN(P865)))</f>
        <v>French Press</v>
      </c>
      <c r="S865" t="str">
        <f>SUBSTITUTE(E865,"ounce","oz")</f>
        <v>12 oz</v>
      </c>
    </row>
    <row r="866" spans="1:19" x14ac:dyDescent="0.35">
      <c r="A866">
        <v>429171</v>
      </c>
      <c r="B866" s="3" t="s">
        <v>355</v>
      </c>
      <c r="C866" s="4">
        <v>0.36834490740740744</v>
      </c>
      <c r="D866" t="s">
        <v>362</v>
      </c>
      <c r="E866" t="s">
        <v>13</v>
      </c>
      <c r="F866" s="5">
        <f>N866</f>
        <v>45808</v>
      </c>
      <c r="G866" s="6" t="str">
        <f>Q866</f>
        <v>Donut</v>
      </c>
      <c r="H866" s="6" t="str">
        <f>S866</f>
        <v/>
      </c>
      <c r="J866" t="str" cm="1">
        <f t="array" ref="J866:L866">_xlfn.TEXTSPLIT(B866,{"++","/"})</f>
        <v>2025</v>
      </c>
      <c r="K866" t="str">
        <v>5</v>
      </c>
      <c r="L866" t="str">
        <v>31</v>
      </c>
      <c r="M866" s="7">
        <f>DATE(J866,K866,L866)</f>
        <v>45808</v>
      </c>
      <c r="N866">
        <f>IF(M866=9999,"???",M866)</f>
        <v>45808</v>
      </c>
      <c r="P866" t="str">
        <f>SUBSTITUTE(SUBSTITUTE(SUBSTITUTE(D866,"©"," "), "☐", " "), "§", " ")</f>
        <v>Donut</v>
      </c>
      <c r="Q866" t="str">
        <f>PROPER(TRIM(CLEAN(P866)))</f>
        <v>Donut</v>
      </c>
      <c r="S866" t="str">
        <f>SUBSTITUTE(E866,"ounce","oz")</f>
        <v/>
      </c>
    </row>
    <row r="867" spans="1:19" x14ac:dyDescent="0.35">
      <c r="A867">
        <v>429172</v>
      </c>
      <c r="B867" s="3" t="s">
        <v>355</v>
      </c>
      <c r="C867" s="4">
        <v>0.37113425925925925</v>
      </c>
      <c r="D867" t="s">
        <v>65</v>
      </c>
      <c r="E867" t="s">
        <v>15</v>
      </c>
      <c r="F867" s="5">
        <f>N867</f>
        <v>45808</v>
      </c>
      <c r="G867" s="6" t="str">
        <f>Q867</f>
        <v>Cappuccino</v>
      </c>
      <c r="H867" s="6" t="str">
        <f>S867</f>
        <v>12 oz</v>
      </c>
      <c r="J867" t="str" cm="1">
        <f t="array" ref="J867:L867">_xlfn.TEXTSPLIT(B867,{"++","/"})</f>
        <v>2025</v>
      </c>
      <c r="K867" t="str">
        <v>5</v>
      </c>
      <c r="L867" t="str">
        <v>31</v>
      </c>
      <c r="M867" s="7">
        <f>DATE(J867,K867,L867)</f>
        <v>45808</v>
      </c>
      <c r="N867">
        <f>IF(M867=9999,"???",M867)</f>
        <v>45808</v>
      </c>
      <c r="P867" t="str">
        <f>SUBSTITUTE(SUBSTITUTE(SUBSTITUTE(D867,"©"," "), "☐", " "), "§", " ")</f>
        <v>Cappuccino</v>
      </c>
      <c r="Q867" t="str">
        <f>PROPER(TRIM(CLEAN(P867)))</f>
        <v>Cappuccino</v>
      </c>
      <c r="S867" t="str">
        <f>SUBSTITUTE(E867,"ounce","oz")</f>
        <v>12 oz</v>
      </c>
    </row>
    <row r="868" spans="1:19" x14ac:dyDescent="0.35">
      <c r="A868">
        <v>429174</v>
      </c>
      <c r="B868" s="3" t="s">
        <v>355</v>
      </c>
      <c r="C868" s="4">
        <v>0.37671296296296286</v>
      </c>
      <c r="D868" t="s">
        <v>25</v>
      </c>
      <c r="E868" t="s">
        <v>15</v>
      </c>
      <c r="F868" s="5">
        <f>N868</f>
        <v>45808</v>
      </c>
      <c r="G868" s="6" t="str">
        <f>Q868</f>
        <v>French Press</v>
      </c>
      <c r="H868" s="6" t="str">
        <f>S868</f>
        <v>12 oz</v>
      </c>
      <c r="J868" t="str" cm="1">
        <f t="array" ref="J868:L868">_xlfn.TEXTSPLIT(B868,{"++","/"})</f>
        <v>2025</v>
      </c>
      <c r="K868" t="str">
        <v>5</v>
      </c>
      <c r="L868" t="str">
        <v>31</v>
      </c>
      <c r="M868" s="7">
        <f>DATE(J868,K868,L868)</f>
        <v>45808</v>
      </c>
      <c r="N868">
        <f>IF(M868=9999,"???",M868)</f>
        <v>45808</v>
      </c>
      <c r="P868" t="str">
        <f>SUBSTITUTE(SUBSTITUTE(SUBSTITUTE(D868,"©"," "), "☐", " "), "§", " ")</f>
        <v>French press</v>
      </c>
      <c r="Q868" t="str">
        <f>PROPER(TRIM(CLEAN(P868)))</f>
        <v>French Press</v>
      </c>
      <c r="S868" t="str">
        <f>SUBSTITUTE(E868,"ounce","oz")</f>
        <v>12 oz</v>
      </c>
    </row>
    <row r="869" spans="1:19" x14ac:dyDescent="0.35">
      <c r="A869">
        <v>429175</v>
      </c>
      <c r="B869" s="3" t="s">
        <v>355</v>
      </c>
      <c r="C869" s="4">
        <v>0.37740740740740741</v>
      </c>
      <c r="D869" t="s">
        <v>14</v>
      </c>
      <c r="E869" t="s">
        <v>29</v>
      </c>
      <c r="F869" s="5">
        <f>N869</f>
        <v>45808</v>
      </c>
      <c r="G869" s="6" t="str">
        <f>Q869</f>
        <v>French Press</v>
      </c>
      <c r="H869" s="6" t="str">
        <f>S869</f>
        <v>12 oz</v>
      </c>
      <c r="J869" t="str" cm="1">
        <f t="array" ref="J869:L869">_xlfn.TEXTSPLIT(B869,{"++","/"})</f>
        <v>2025</v>
      </c>
      <c r="K869" t="str">
        <v>5</v>
      </c>
      <c r="L869" t="str">
        <v>31</v>
      </c>
      <c r="M869" s="7">
        <f>DATE(J869,K869,L869)</f>
        <v>45808</v>
      </c>
      <c r="N869">
        <f>IF(M869=9999,"???",M869)</f>
        <v>45808</v>
      </c>
      <c r="P869" t="str">
        <f>SUBSTITUTE(SUBSTITUTE(SUBSTITUTE(D869,"©"," "), "☐", " "), "§", " ")</f>
        <v xml:space="preserve">French press </v>
      </c>
      <c r="Q869" t="str">
        <f>PROPER(TRIM(CLEAN(P869)))</f>
        <v>French Press</v>
      </c>
      <c r="S869" t="str">
        <f>SUBSTITUTE(E869,"ounce","oz")</f>
        <v>12 oz</v>
      </c>
    </row>
    <row r="870" spans="1:19" x14ac:dyDescent="0.35">
      <c r="A870">
        <v>429177</v>
      </c>
      <c r="B870" s="3" t="s">
        <v>355</v>
      </c>
      <c r="C870" s="4">
        <v>0.37946759259259255</v>
      </c>
      <c r="D870" t="s">
        <v>363</v>
      </c>
      <c r="E870" t="s">
        <v>15</v>
      </c>
      <c r="F870" s="5">
        <f>N870</f>
        <v>45808</v>
      </c>
      <c r="G870" s="6" t="str">
        <f>Q870</f>
        <v>Iced Tea</v>
      </c>
      <c r="H870" s="6" t="str">
        <f>S870</f>
        <v>12 oz</v>
      </c>
      <c r="J870" t="str" cm="1">
        <f t="array" ref="J870:L870">_xlfn.TEXTSPLIT(B870,{"++","/"})</f>
        <v>2025</v>
      </c>
      <c r="K870" t="str">
        <v>5</v>
      </c>
      <c r="L870" t="str">
        <v>31</v>
      </c>
      <c r="M870" s="7">
        <f>DATE(J870,K870,L870)</f>
        <v>45808</v>
      </c>
      <c r="N870">
        <f>IF(M870=9999,"???",M870)</f>
        <v>45808</v>
      </c>
      <c r="P870" t="str">
        <f>SUBSTITUTE(SUBSTITUTE(SUBSTITUTE(D870,"©"," "), "☐", " "), "§", " ")</f>
        <v xml:space="preserve"> Iced tea</v>
      </c>
      <c r="Q870" t="str">
        <f>PROPER(TRIM(CLEAN(P870)))</f>
        <v>Iced Tea</v>
      </c>
      <c r="S870" t="str">
        <f>SUBSTITUTE(E870,"ounce","oz")</f>
        <v>12 oz</v>
      </c>
    </row>
    <row r="871" spans="1:19" x14ac:dyDescent="0.35">
      <c r="A871">
        <v>429179</v>
      </c>
      <c r="B871" s="3" t="s">
        <v>355</v>
      </c>
      <c r="C871" s="4">
        <v>0.38261574074074067</v>
      </c>
      <c r="D871" t="s">
        <v>348</v>
      </c>
      <c r="E871" t="s">
        <v>13</v>
      </c>
      <c r="F871" s="5">
        <f>N871</f>
        <v>45808</v>
      </c>
      <c r="G871" s="6" t="str">
        <f>Q871</f>
        <v>Drip Coffee Refill</v>
      </c>
      <c r="H871" s="6" t="str">
        <f>S871</f>
        <v/>
      </c>
      <c r="J871" t="str" cm="1">
        <f t="array" ref="J871:L871">_xlfn.TEXTSPLIT(B871,{"++","/"})</f>
        <v>2025</v>
      </c>
      <c r="K871" t="str">
        <v>5</v>
      </c>
      <c r="L871" t="str">
        <v>31</v>
      </c>
      <c r="M871" s="7">
        <f>DATE(J871,K871,L871)</f>
        <v>45808</v>
      </c>
      <c r="N871">
        <f>IF(M871=9999,"???",M871)</f>
        <v>45808</v>
      </c>
      <c r="P871" t="str">
        <f>SUBSTITUTE(SUBSTITUTE(SUBSTITUTE(D871,"©"," "), "☐", " "), "§", " ")</f>
        <v xml:space="preserve"> Drip coffee refill</v>
      </c>
      <c r="Q871" t="str">
        <f>PROPER(TRIM(CLEAN(P871)))</f>
        <v>Drip Coffee Refill</v>
      </c>
      <c r="S871" t="str">
        <f>SUBSTITUTE(E871,"ounce","oz")</f>
        <v/>
      </c>
    </row>
    <row r="872" spans="1:19" x14ac:dyDescent="0.35">
      <c r="A872">
        <v>429180</v>
      </c>
      <c r="B872" s="3" t="s">
        <v>355</v>
      </c>
      <c r="C872" s="4">
        <v>0.38334490740740734</v>
      </c>
      <c r="D872" t="s">
        <v>53</v>
      </c>
      <c r="E872" t="s">
        <v>15</v>
      </c>
      <c r="F872" s="5">
        <f>N872</f>
        <v>45808</v>
      </c>
      <c r="G872" s="6" t="str">
        <f>Q872</f>
        <v>French Press</v>
      </c>
      <c r="H872" s="6" t="str">
        <f>S872</f>
        <v>12 oz</v>
      </c>
      <c r="J872" t="str" cm="1">
        <f t="array" ref="J872:L872">_xlfn.TEXTSPLIT(B872,{"++","/"})</f>
        <v>2025</v>
      </c>
      <c r="K872" t="str">
        <v>5</v>
      </c>
      <c r="L872" t="str">
        <v>31</v>
      </c>
      <c r="M872" s="7">
        <f>DATE(J872,K872,L872)</f>
        <v>45808</v>
      </c>
      <c r="N872">
        <f>IF(M872=9999,"???",M872)</f>
        <v>45808</v>
      </c>
      <c r="P872" t="str">
        <f>SUBSTITUTE(SUBSTITUTE(SUBSTITUTE(D872,"©"," "), "☐", " "), "§", " ")</f>
        <v xml:space="preserve">   French press</v>
      </c>
      <c r="Q872" t="str">
        <f>PROPER(TRIM(CLEAN(P872)))</f>
        <v>French Press</v>
      </c>
      <c r="S872" t="str">
        <f>SUBSTITUTE(E872,"ounce","oz")</f>
        <v>12 oz</v>
      </c>
    </row>
    <row r="873" spans="1:19" x14ac:dyDescent="0.35">
      <c r="A873">
        <v>429181</v>
      </c>
      <c r="B873" s="3" t="s">
        <v>355</v>
      </c>
      <c r="C873" s="4">
        <v>0.3865277777777778</v>
      </c>
      <c r="D873" t="s">
        <v>25</v>
      </c>
      <c r="E873" t="s">
        <v>15</v>
      </c>
      <c r="F873" s="5">
        <f>N873</f>
        <v>45808</v>
      </c>
      <c r="G873" s="6" t="str">
        <f>Q873</f>
        <v>French Press</v>
      </c>
      <c r="H873" s="6" t="str">
        <f>S873</f>
        <v>12 oz</v>
      </c>
      <c r="J873" t="str" cm="1">
        <f t="array" ref="J873:L873">_xlfn.TEXTSPLIT(B873,{"++","/"})</f>
        <v>2025</v>
      </c>
      <c r="K873" t="str">
        <v>5</v>
      </c>
      <c r="L873" t="str">
        <v>31</v>
      </c>
      <c r="M873" s="7">
        <f>DATE(J873,K873,L873)</f>
        <v>45808</v>
      </c>
      <c r="N873">
        <f>IF(M873=9999,"???",M873)</f>
        <v>45808</v>
      </c>
      <c r="P873" t="str">
        <f>SUBSTITUTE(SUBSTITUTE(SUBSTITUTE(D873,"©"," "), "☐", " "), "§", " ")</f>
        <v>French press</v>
      </c>
      <c r="Q873" t="str">
        <f>PROPER(TRIM(CLEAN(P873)))</f>
        <v>French Press</v>
      </c>
      <c r="S873" t="str">
        <f>SUBSTITUTE(E873,"ounce","oz")</f>
        <v>12 oz</v>
      </c>
    </row>
    <row r="874" spans="1:19" x14ac:dyDescent="0.35">
      <c r="A874">
        <v>429182</v>
      </c>
      <c r="B874" s="3" t="s">
        <v>355</v>
      </c>
      <c r="C874" s="4">
        <v>0.38856481481481486</v>
      </c>
      <c r="D874" t="s">
        <v>241</v>
      </c>
      <c r="E874" t="s">
        <v>15</v>
      </c>
      <c r="F874" s="5">
        <f>N874</f>
        <v>45808</v>
      </c>
      <c r="G874" s="6" t="str">
        <f>Q874</f>
        <v>Single-Origin</v>
      </c>
      <c r="H874" s="6" t="str">
        <f>S874</f>
        <v>12 oz</v>
      </c>
      <c r="J874" t="str" cm="1">
        <f t="array" ref="J874:L874">_xlfn.TEXTSPLIT(B874,{"++","/"})</f>
        <v>2025</v>
      </c>
      <c r="K874" t="str">
        <v>5</v>
      </c>
      <c r="L874" t="str">
        <v>31</v>
      </c>
      <c r="M874" s="7">
        <f>DATE(J874,K874,L874)</f>
        <v>45808</v>
      </c>
      <c r="N874">
        <f>IF(M874=9999,"???",M874)</f>
        <v>45808</v>
      </c>
      <c r="P874" t="str">
        <f>SUBSTITUTE(SUBSTITUTE(SUBSTITUTE(D874,"©"," "), "☐", " "), "§", " ")</f>
        <v xml:space="preserve"> Single-origin</v>
      </c>
      <c r="Q874" t="str">
        <f>PROPER(TRIM(CLEAN(P874)))</f>
        <v>Single-Origin</v>
      </c>
      <c r="S874" t="str">
        <f>SUBSTITUTE(E874,"ounce","oz")</f>
        <v>12 oz</v>
      </c>
    </row>
    <row r="875" spans="1:19" x14ac:dyDescent="0.35">
      <c r="A875">
        <v>429183</v>
      </c>
      <c r="B875" s="3" t="s">
        <v>355</v>
      </c>
      <c r="C875" s="4">
        <v>0.39223379629629629</v>
      </c>
      <c r="D875" t="s">
        <v>134</v>
      </c>
      <c r="E875" t="s">
        <v>13</v>
      </c>
      <c r="F875" s="5">
        <f>N875</f>
        <v>45808</v>
      </c>
      <c r="G875" s="6" t="str">
        <f>Q875</f>
        <v>Sticky Bun</v>
      </c>
      <c r="H875" s="6" t="str">
        <f>S875</f>
        <v/>
      </c>
      <c r="J875" t="str" cm="1">
        <f t="array" ref="J875:L875">_xlfn.TEXTSPLIT(B875,{"++","/"})</f>
        <v>2025</v>
      </c>
      <c r="K875" t="str">
        <v>5</v>
      </c>
      <c r="L875" t="str">
        <v>31</v>
      </c>
      <c r="M875" s="7">
        <f>DATE(J875,K875,L875)</f>
        <v>45808</v>
      </c>
      <c r="N875">
        <f>IF(M875=9999,"???",M875)</f>
        <v>45808</v>
      </c>
      <c r="P875" t="str">
        <f>SUBSTITUTE(SUBSTITUTE(SUBSTITUTE(D875,"©"," "), "☐", " "), "§", " ")</f>
        <v>Sticky bun</v>
      </c>
      <c r="Q875" t="str">
        <f>PROPER(TRIM(CLEAN(P875)))</f>
        <v>Sticky Bun</v>
      </c>
      <c r="S875" t="str">
        <f>SUBSTITUTE(E875,"ounce","oz")</f>
        <v/>
      </c>
    </row>
    <row r="876" spans="1:19" x14ac:dyDescent="0.35">
      <c r="A876">
        <v>429184</v>
      </c>
      <c r="B876" s="3" t="s">
        <v>355</v>
      </c>
      <c r="C876" s="4">
        <v>0.39292824074074084</v>
      </c>
      <c r="D876" t="s">
        <v>30</v>
      </c>
      <c r="E876" t="s">
        <v>13</v>
      </c>
      <c r="F876" s="5">
        <f>N876</f>
        <v>45808</v>
      </c>
      <c r="G876" s="6" t="str">
        <f>Q876</f>
        <v>Scone With Clotted Cream And Jam</v>
      </c>
      <c r="H876" s="6" t="str">
        <f>S876</f>
        <v/>
      </c>
      <c r="J876" t="str" cm="1">
        <f t="array" ref="J876:L876">_xlfn.TEXTSPLIT(B876,{"++","/"})</f>
        <v>2025</v>
      </c>
      <c r="K876" t="str">
        <v>5</v>
      </c>
      <c r="L876" t="str">
        <v>31</v>
      </c>
      <c r="M876" s="7">
        <f>DATE(J876,K876,L876)</f>
        <v>45808</v>
      </c>
      <c r="N876">
        <f>IF(M876=9999,"???",M876)</f>
        <v>45808</v>
      </c>
      <c r="P876" t="str">
        <f>SUBSTITUTE(SUBSTITUTE(SUBSTITUTE(D876,"©"," "), "☐", " "), "§", " ")</f>
        <v>Scone with clotted cream and jam</v>
      </c>
      <c r="Q876" t="str">
        <f>PROPER(TRIM(CLEAN(P876)))</f>
        <v>Scone With Clotted Cream And Jam</v>
      </c>
      <c r="S876" t="str">
        <f>SUBSTITUTE(E876,"ounce","oz")</f>
        <v/>
      </c>
    </row>
    <row r="877" spans="1:19" x14ac:dyDescent="0.35">
      <c r="A877">
        <v>429185</v>
      </c>
      <c r="B877" s="3" t="s">
        <v>355</v>
      </c>
      <c r="C877" s="4">
        <v>0.39486111111111111</v>
      </c>
      <c r="D877" t="s">
        <v>19</v>
      </c>
      <c r="E877" t="s">
        <v>13</v>
      </c>
      <c r="F877" s="5">
        <f>N877</f>
        <v>45808</v>
      </c>
      <c r="G877" s="6" t="str">
        <f>Q877</f>
        <v>Scone With Clotted Cream And Jam</v>
      </c>
      <c r="H877" s="6" t="str">
        <f>S877</f>
        <v/>
      </c>
      <c r="J877" t="str" cm="1">
        <f t="array" ref="J877:L877">_xlfn.TEXTSPLIT(B877,{"++","/"})</f>
        <v>2025</v>
      </c>
      <c r="K877" t="str">
        <v>5</v>
      </c>
      <c r="L877" t="str">
        <v>31</v>
      </c>
      <c r="M877" s="7">
        <f>DATE(J877,K877,L877)</f>
        <v>45808</v>
      </c>
      <c r="N877">
        <f>IF(M877=9999,"???",M877)</f>
        <v>45808</v>
      </c>
      <c r="P877" t="str">
        <f>SUBSTITUTE(SUBSTITUTE(SUBSTITUTE(D877,"©"," "), "☐", " "), "§", " ")</f>
        <v>Scone with clotted cream and jam</v>
      </c>
      <c r="Q877" t="str">
        <f>PROPER(TRIM(CLEAN(P877)))</f>
        <v>Scone With Clotted Cream And Jam</v>
      </c>
      <c r="S877" t="str">
        <f>SUBSTITUTE(E877,"ounce","oz")</f>
        <v/>
      </c>
    </row>
    <row r="878" spans="1:19" x14ac:dyDescent="0.35">
      <c r="A878">
        <v>429186</v>
      </c>
      <c r="B878" s="3" t="s">
        <v>355</v>
      </c>
      <c r="C878" s="4">
        <v>0.39634259259259252</v>
      </c>
      <c r="D878" t="s">
        <v>43</v>
      </c>
      <c r="E878" t="s">
        <v>15</v>
      </c>
      <c r="F878" s="5">
        <f>N878</f>
        <v>45808</v>
      </c>
      <c r="G878" s="6" t="str">
        <f>Q878</f>
        <v>French Press</v>
      </c>
      <c r="H878" s="6" t="str">
        <f>S878</f>
        <v>12 oz</v>
      </c>
      <c r="J878" t="str" cm="1">
        <f t="array" ref="J878:L878">_xlfn.TEXTSPLIT(B878,{"++","/"})</f>
        <v>2025</v>
      </c>
      <c r="K878" t="str">
        <v>5</v>
      </c>
      <c r="L878" t="str">
        <v>31</v>
      </c>
      <c r="M878" s="7">
        <f>DATE(J878,K878,L878)</f>
        <v>45808</v>
      </c>
      <c r="N878">
        <f>IF(M878=9999,"???",M878)</f>
        <v>45808</v>
      </c>
      <c r="P878" t="str">
        <f>SUBSTITUTE(SUBSTITUTE(SUBSTITUTE(D878,"©"," "), "☐", " "), "§", " ")</f>
        <v xml:space="preserve"> French press</v>
      </c>
      <c r="Q878" t="str">
        <f>PROPER(TRIM(CLEAN(P878)))</f>
        <v>French Press</v>
      </c>
      <c r="S878" t="str">
        <f>SUBSTITUTE(E878,"ounce","oz")</f>
        <v>12 oz</v>
      </c>
    </row>
    <row r="879" spans="1:19" x14ac:dyDescent="0.35">
      <c r="A879">
        <v>429188</v>
      </c>
      <c r="B879" s="3" t="s">
        <v>355</v>
      </c>
      <c r="C879" s="4">
        <v>0.39800925925925923</v>
      </c>
      <c r="D879" t="s">
        <v>364</v>
      </c>
      <c r="E879" t="s">
        <v>15</v>
      </c>
      <c r="F879" s="5">
        <f>N879</f>
        <v>45808</v>
      </c>
      <c r="G879" s="6" t="str">
        <f>Q879</f>
        <v>Iced Guillermo</v>
      </c>
      <c r="H879" s="6" t="str">
        <f>S879</f>
        <v>12 oz</v>
      </c>
      <c r="J879" t="str" cm="1">
        <f t="array" ref="J879:L879">_xlfn.TEXTSPLIT(B879,{"++","/"})</f>
        <v>2025</v>
      </c>
      <c r="K879" t="str">
        <v>5</v>
      </c>
      <c r="L879" t="str">
        <v>31</v>
      </c>
      <c r="M879" s="7">
        <f>DATE(J879,K879,L879)</f>
        <v>45808</v>
      </c>
      <c r="N879">
        <f>IF(M879=9999,"???",M879)</f>
        <v>45808</v>
      </c>
      <c r="P879" t="str">
        <f>SUBSTITUTE(SUBSTITUTE(SUBSTITUTE(D879,"©"," "), "☐", " "), "§", " ")</f>
        <v xml:space="preserve"> Iced Guillermo</v>
      </c>
      <c r="Q879" t="str">
        <f>PROPER(TRIM(CLEAN(P879)))</f>
        <v>Iced Guillermo</v>
      </c>
      <c r="S879" t="str">
        <f>SUBSTITUTE(E879,"ounce","oz")</f>
        <v>12 oz</v>
      </c>
    </row>
    <row r="880" spans="1:19" x14ac:dyDescent="0.35">
      <c r="A880">
        <v>429189</v>
      </c>
      <c r="B880" s="3" t="s">
        <v>355</v>
      </c>
      <c r="C880" s="4">
        <v>0.399861111111111</v>
      </c>
      <c r="D880" t="s">
        <v>214</v>
      </c>
      <c r="E880" t="s">
        <v>15</v>
      </c>
      <c r="F880" s="5">
        <f>N880</f>
        <v>45808</v>
      </c>
      <c r="G880" s="6" t="str">
        <f>Q880</f>
        <v>Frappé</v>
      </c>
      <c r="H880" s="6" t="str">
        <f>S880</f>
        <v>12 oz</v>
      </c>
      <c r="J880" t="str" cm="1">
        <f t="array" ref="J880:L880">_xlfn.TEXTSPLIT(B880,{"++","/"})</f>
        <v>2025</v>
      </c>
      <c r="K880" t="str">
        <v>5</v>
      </c>
      <c r="L880" t="str">
        <v>31</v>
      </c>
      <c r="M880" s="7">
        <f>DATE(J880,K880,L880)</f>
        <v>45808</v>
      </c>
      <c r="N880">
        <f>IF(M880=9999,"???",M880)</f>
        <v>45808</v>
      </c>
      <c r="P880" t="str">
        <f>SUBSTITUTE(SUBSTITUTE(SUBSTITUTE(D880,"©"," "), "☐", " "), "§", " ")</f>
        <v xml:space="preserve">   Frappé</v>
      </c>
      <c r="Q880" t="str">
        <f>PROPER(TRIM(CLEAN(P880)))</f>
        <v>Frappé</v>
      </c>
      <c r="S880" t="str">
        <f>SUBSTITUTE(E880,"ounce","oz")</f>
        <v>12 oz</v>
      </c>
    </row>
    <row r="881" spans="1:19" x14ac:dyDescent="0.35">
      <c r="A881">
        <v>429190</v>
      </c>
      <c r="B881" s="3" t="s">
        <v>355</v>
      </c>
      <c r="C881" s="4">
        <v>0.40225694444444438</v>
      </c>
      <c r="D881" t="s">
        <v>365</v>
      </c>
      <c r="E881" t="s">
        <v>15</v>
      </c>
      <c r="F881" s="5">
        <f>N881</f>
        <v>45808</v>
      </c>
      <c r="G881" s="6" t="str">
        <f>Q881</f>
        <v>Soda Water With Fruit Slice</v>
      </c>
      <c r="H881" s="6" t="str">
        <f>S881</f>
        <v>12 oz</v>
      </c>
      <c r="J881" t="str" cm="1">
        <f t="array" ref="J881:L881">_xlfn.TEXTSPLIT(B881,{"++","/"})</f>
        <v>2025</v>
      </c>
      <c r="K881" t="str">
        <v>5</v>
      </c>
      <c r="L881" t="str">
        <v>31</v>
      </c>
      <c r="M881" s="7">
        <f>DATE(J881,K881,L881)</f>
        <v>45808</v>
      </c>
      <c r="N881">
        <f>IF(M881=9999,"???",M881)</f>
        <v>45808</v>
      </c>
      <c r="P881" t="str">
        <f>SUBSTITUTE(SUBSTITUTE(SUBSTITUTE(D881,"©"," "), "☐", " "), "§", " ")</f>
        <v>Soda water with fruit slice</v>
      </c>
      <c r="Q881" t="str">
        <f>PROPER(TRIM(CLEAN(P881)))</f>
        <v>Soda Water With Fruit Slice</v>
      </c>
      <c r="S881" t="str">
        <f>SUBSTITUTE(E881,"ounce","oz")</f>
        <v>12 oz</v>
      </c>
    </row>
    <row r="882" spans="1:19" x14ac:dyDescent="0.35">
      <c r="A882">
        <v>429192</v>
      </c>
      <c r="B882" s="3" t="s">
        <v>355</v>
      </c>
      <c r="C882" s="4">
        <v>0.40555555555555545</v>
      </c>
      <c r="D882" t="s">
        <v>232</v>
      </c>
      <c r="E882" t="s">
        <v>13</v>
      </c>
      <c r="F882" s="5">
        <f>N882</f>
        <v>45808</v>
      </c>
      <c r="G882" s="6" t="str">
        <f>Q882</f>
        <v>Drip Coffee Refill</v>
      </c>
      <c r="H882" s="6" t="str">
        <f>S882</f>
        <v/>
      </c>
      <c r="J882" t="str" cm="1">
        <f t="array" ref="J882:L882">_xlfn.TEXTSPLIT(B882,{"++","/"})</f>
        <v>2025</v>
      </c>
      <c r="K882" t="str">
        <v>5</v>
      </c>
      <c r="L882" t="str">
        <v>31</v>
      </c>
      <c r="M882" s="7">
        <f>DATE(J882,K882,L882)</f>
        <v>45808</v>
      </c>
      <c r="N882">
        <f>IF(M882=9999,"???",M882)</f>
        <v>45808</v>
      </c>
      <c r="P882" t="str">
        <f>SUBSTITUTE(SUBSTITUTE(SUBSTITUTE(D882,"©"," "), "☐", " "), "§", " ")</f>
        <v>Drip coffee refill</v>
      </c>
      <c r="Q882" t="str">
        <f>PROPER(TRIM(CLEAN(P882)))</f>
        <v>Drip Coffee Refill</v>
      </c>
      <c r="S882" t="str">
        <f>SUBSTITUTE(E882,"ounce","oz")</f>
        <v/>
      </c>
    </row>
    <row r="883" spans="1:19" x14ac:dyDescent="0.35">
      <c r="A883">
        <v>429194</v>
      </c>
      <c r="B883" s="3" t="s">
        <v>355</v>
      </c>
      <c r="C883" s="4">
        <v>0.40681712962962968</v>
      </c>
      <c r="D883" t="s">
        <v>366</v>
      </c>
      <c r="E883" t="s">
        <v>15</v>
      </c>
      <c r="F883" s="5">
        <f>N883</f>
        <v>45808</v>
      </c>
      <c r="G883" s="6" t="str">
        <f>Q883</f>
        <v>Iced Tea</v>
      </c>
      <c r="H883" s="6" t="str">
        <f>S883</f>
        <v>12 oz</v>
      </c>
      <c r="J883" t="str" cm="1">
        <f t="array" ref="J883:L883">_xlfn.TEXTSPLIT(B883,{"++","/"})</f>
        <v>2025</v>
      </c>
      <c r="K883" t="str">
        <v>5</v>
      </c>
      <c r="L883" t="str">
        <v>31</v>
      </c>
      <c r="M883" s="7">
        <f>DATE(J883,K883,L883)</f>
        <v>45808</v>
      </c>
      <c r="N883">
        <f>IF(M883=9999,"???",M883)</f>
        <v>45808</v>
      </c>
      <c r="P883" t="str">
        <f>SUBSTITUTE(SUBSTITUTE(SUBSTITUTE(D883,"©"," "), "☐", " "), "§", " ")</f>
        <v xml:space="preserve">   Iced tea </v>
      </c>
      <c r="Q883" t="str">
        <f>PROPER(TRIM(CLEAN(P883)))</f>
        <v>Iced Tea</v>
      </c>
      <c r="S883" t="str">
        <f>SUBSTITUTE(E883,"ounce","oz")</f>
        <v>12 oz</v>
      </c>
    </row>
    <row r="884" spans="1:19" x14ac:dyDescent="0.35">
      <c r="A884">
        <v>429196</v>
      </c>
      <c r="B884" s="3" t="s">
        <v>355</v>
      </c>
      <c r="C884" s="4">
        <v>0.40927083333333325</v>
      </c>
      <c r="D884" t="s">
        <v>43</v>
      </c>
      <c r="E884" t="s">
        <v>15</v>
      </c>
      <c r="F884" s="5">
        <f>N884</f>
        <v>45808</v>
      </c>
      <c r="G884" s="6" t="str">
        <f>Q884</f>
        <v>French Press</v>
      </c>
      <c r="H884" s="6" t="str">
        <f>S884</f>
        <v>12 oz</v>
      </c>
      <c r="J884" t="str" cm="1">
        <f t="array" ref="J884:L884">_xlfn.TEXTSPLIT(B884,{"++","/"})</f>
        <v>2025</v>
      </c>
      <c r="K884" t="str">
        <v>5</v>
      </c>
      <c r="L884" t="str">
        <v>31</v>
      </c>
      <c r="M884" s="7">
        <f>DATE(J884,K884,L884)</f>
        <v>45808</v>
      </c>
      <c r="N884">
        <f>IF(M884=9999,"???",M884)</f>
        <v>45808</v>
      </c>
      <c r="P884" t="str">
        <f>SUBSTITUTE(SUBSTITUTE(SUBSTITUTE(D884,"©"," "), "☐", " "), "§", " ")</f>
        <v xml:space="preserve"> French press</v>
      </c>
      <c r="Q884" t="str">
        <f>PROPER(TRIM(CLEAN(P884)))</f>
        <v>French Press</v>
      </c>
      <c r="S884" t="str">
        <f>SUBSTITUTE(E884,"ounce","oz")</f>
        <v>12 oz</v>
      </c>
    </row>
    <row r="885" spans="1:19" x14ac:dyDescent="0.35">
      <c r="A885">
        <v>429197</v>
      </c>
      <c r="B885" s="3" t="s">
        <v>355</v>
      </c>
      <c r="C885" s="4">
        <v>0.4113888888888888</v>
      </c>
      <c r="D885" t="s">
        <v>21</v>
      </c>
      <c r="E885" t="s">
        <v>15</v>
      </c>
      <c r="F885" s="5">
        <f>N885</f>
        <v>45808</v>
      </c>
      <c r="G885" s="6" t="str">
        <f>Q885</f>
        <v>Pourover</v>
      </c>
      <c r="H885" s="6" t="str">
        <f>S885</f>
        <v>12 oz</v>
      </c>
      <c r="J885" t="str" cm="1">
        <f t="array" ref="J885:L885">_xlfn.TEXTSPLIT(B885,{"++","/"})</f>
        <v>2025</v>
      </c>
      <c r="K885" t="str">
        <v>5</v>
      </c>
      <c r="L885" t="str">
        <v>31</v>
      </c>
      <c r="M885" s="7">
        <f>DATE(J885,K885,L885)</f>
        <v>45808</v>
      </c>
      <c r="N885">
        <f>IF(M885=9999,"???",M885)</f>
        <v>45808</v>
      </c>
      <c r="P885" t="str">
        <f>SUBSTITUTE(SUBSTITUTE(SUBSTITUTE(D885,"©"," "), "☐", " "), "§", " ")</f>
        <v>Pourover</v>
      </c>
      <c r="Q885" t="str">
        <f>PROPER(TRIM(CLEAN(P885)))</f>
        <v>Pourover</v>
      </c>
      <c r="S885" t="str">
        <f>SUBSTITUTE(E885,"ounce","oz")</f>
        <v>12 oz</v>
      </c>
    </row>
    <row r="886" spans="1:19" x14ac:dyDescent="0.35">
      <c r="A886">
        <v>429197</v>
      </c>
      <c r="B886" s="3" t="s">
        <v>355</v>
      </c>
      <c r="C886" s="4">
        <v>0.4113888888888888</v>
      </c>
      <c r="D886" t="s">
        <v>367</v>
      </c>
      <c r="E886" t="s">
        <v>13</v>
      </c>
      <c r="F886" s="5">
        <f>N886</f>
        <v>45808</v>
      </c>
      <c r="G886" s="6" t="str">
        <f>Q886</f>
        <v>Syrup</v>
      </c>
      <c r="H886" s="6" t="str">
        <f>S886</f>
        <v/>
      </c>
      <c r="J886" t="str" cm="1">
        <f t="array" ref="J886:L886">_xlfn.TEXTSPLIT(B886,{"++","/"})</f>
        <v>2025</v>
      </c>
      <c r="K886" t="str">
        <v>5</v>
      </c>
      <c r="L886" t="str">
        <v>31</v>
      </c>
      <c r="M886" s="7">
        <f>DATE(J886,K886,L886)</f>
        <v>45808</v>
      </c>
      <c r="N886">
        <f>IF(M886=9999,"???",M886)</f>
        <v>45808</v>
      </c>
      <c r="P886" t="str">
        <f>SUBSTITUTE(SUBSTITUTE(SUBSTITUTE(D886,"©"," "), "☐", " "), "§", " ")</f>
        <v xml:space="preserve">  Syrup</v>
      </c>
      <c r="Q886" t="str">
        <f>PROPER(TRIM(CLEAN(P886)))</f>
        <v>Syrup</v>
      </c>
      <c r="S886" t="str">
        <f>SUBSTITUTE(E886,"ounce","oz")</f>
        <v/>
      </c>
    </row>
    <row r="887" spans="1:19" x14ac:dyDescent="0.35">
      <c r="A887">
        <v>429198</v>
      </c>
      <c r="B887" s="3" t="s">
        <v>355</v>
      </c>
      <c r="C887" s="4">
        <v>0.41156250000000005</v>
      </c>
      <c r="D887" t="s">
        <v>82</v>
      </c>
      <c r="E887" t="s">
        <v>13</v>
      </c>
      <c r="F887" s="5">
        <f>N887</f>
        <v>45808</v>
      </c>
      <c r="G887" s="6" t="str">
        <f>Q887</f>
        <v>Sticky Bun</v>
      </c>
      <c r="H887" s="6" t="str">
        <f>S887</f>
        <v/>
      </c>
      <c r="J887" t="str" cm="1">
        <f t="array" ref="J887:L887">_xlfn.TEXTSPLIT(B887,{"++","/"})</f>
        <v>2025</v>
      </c>
      <c r="K887" t="str">
        <v>5</v>
      </c>
      <c r="L887" t="str">
        <v>31</v>
      </c>
      <c r="M887" s="7">
        <f>DATE(J887,K887,L887)</f>
        <v>45808</v>
      </c>
      <c r="N887">
        <f>IF(M887=9999,"???",M887)</f>
        <v>45808</v>
      </c>
      <c r="P887" t="str">
        <f>SUBSTITUTE(SUBSTITUTE(SUBSTITUTE(D887,"©"," "), "☐", " "), "§", " ")</f>
        <v xml:space="preserve"> Sticky bun</v>
      </c>
      <c r="Q887" t="str">
        <f>PROPER(TRIM(CLEAN(P887)))</f>
        <v>Sticky Bun</v>
      </c>
      <c r="S887" t="str">
        <f>SUBSTITUTE(E887,"ounce","oz")</f>
        <v/>
      </c>
    </row>
    <row r="888" spans="1:19" x14ac:dyDescent="0.35">
      <c r="A888">
        <v>429198</v>
      </c>
      <c r="B888" s="3" t="s">
        <v>355</v>
      </c>
      <c r="C888" s="4">
        <v>0.41156250000000005</v>
      </c>
      <c r="D888" t="s">
        <v>345</v>
      </c>
      <c r="E888" t="s">
        <v>15</v>
      </c>
      <c r="F888" s="5">
        <f>N888</f>
        <v>45808</v>
      </c>
      <c r="G888" s="6" t="str">
        <f>Q888</f>
        <v>Pourover</v>
      </c>
      <c r="H888" s="6" t="str">
        <f>S888</f>
        <v>12 oz</v>
      </c>
      <c r="J888" t="str" cm="1">
        <f t="array" ref="J888:L888">_xlfn.TEXTSPLIT(B888,{"++","/"})</f>
        <v>2025</v>
      </c>
      <c r="K888" t="str">
        <v>5</v>
      </c>
      <c r="L888" t="str">
        <v>31</v>
      </c>
      <c r="M888" s="7">
        <f>DATE(J888,K888,L888)</f>
        <v>45808</v>
      </c>
      <c r="N888">
        <f>IF(M888=9999,"???",M888)</f>
        <v>45808</v>
      </c>
      <c r="P888" t="str">
        <f>SUBSTITUTE(SUBSTITUTE(SUBSTITUTE(D888,"©"," "), "☐", " "), "§", " ")</f>
        <v xml:space="preserve">Pourover </v>
      </c>
      <c r="Q888" t="str">
        <f>PROPER(TRIM(CLEAN(P888)))</f>
        <v>Pourover</v>
      </c>
      <c r="S888" t="str">
        <f>SUBSTITUTE(E888,"ounce","oz")</f>
        <v>12 oz</v>
      </c>
    </row>
    <row r="889" spans="1:19" x14ac:dyDescent="0.35">
      <c r="A889">
        <v>429200</v>
      </c>
      <c r="B889" s="3" t="s">
        <v>355</v>
      </c>
      <c r="C889" s="4">
        <v>0.41365740740740731</v>
      </c>
      <c r="D889" t="s">
        <v>52</v>
      </c>
      <c r="E889" t="s">
        <v>15</v>
      </c>
      <c r="F889" s="5">
        <f>N889</f>
        <v>45808</v>
      </c>
      <c r="G889" s="6" t="str">
        <f>Q889</f>
        <v>Frappé</v>
      </c>
      <c r="H889" s="6" t="str">
        <f>S889</f>
        <v>12 oz</v>
      </c>
      <c r="J889" t="str" cm="1">
        <f t="array" ref="J889:L889">_xlfn.TEXTSPLIT(B889,{"++","/"})</f>
        <v>2025</v>
      </c>
      <c r="K889" t="str">
        <v>5</v>
      </c>
      <c r="L889" t="str">
        <v>31</v>
      </c>
      <c r="M889" s="7">
        <f>DATE(J889,K889,L889)</f>
        <v>45808</v>
      </c>
      <c r="N889">
        <f>IF(M889=9999,"???",M889)</f>
        <v>45808</v>
      </c>
      <c r="P889" t="str">
        <f>SUBSTITUTE(SUBSTITUTE(SUBSTITUTE(D889,"©"," "), "☐", " "), "§", " ")</f>
        <v>Frappé</v>
      </c>
      <c r="Q889" t="str">
        <f>PROPER(TRIM(CLEAN(P889)))</f>
        <v>Frappé</v>
      </c>
      <c r="S889" t="str">
        <f>SUBSTITUTE(E889,"ounce","oz")</f>
        <v>12 oz</v>
      </c>
    </row>
    <row r="890" spans="1:19" x14ac:dyDescent="0.35">
      <c r="A890">
        <v>429201</v>
      </c>
      <c r="B890" s="3" t="s">
        <v>355</v>
      </c>
      <c r="C890" s="4">
        <v>0.41368055555555561</v>
      </c>
      <c r="D890" t="s">
        <v>75</v>
      </c>
      <c r="E890" t="s">
        <v>76</v>
      </c>
      <c r="F890" s="5">
        <f>N890</f>
        <v>45808</v>
      </c>
      <c r="G890" s="6" t="str">
        <f>Q890</f>
        <v>Moroccan Tea</v>
      </c>
      <c r="H890" s="6" t="str">
        <f>S890</f>
        <v>10 oz</v>
      </c>
      <c r="J890" t="str" cm="1">
        <f t="array" ref="J890:L890">_xlfn.TEXTSPLIT(B890,{"++","/"})</f>
        <v>2025</v>
      </c>
      <c r="K890" t="str">
        <v>5</v>
      </c>
      <c r="L890" t="str">
        <v>31</v>
      </c>
      <c r="M890" s="7">
        <f>DATE(J890,K890,L890)</f>
        <v>45808</v>
      </c>
      <c r="N890">
        <f>IF(M890=9999,"???",M890)</f>
        <v>45808</v>
      </c>
      <c r="P890" t="str">
        <f>SUBSTITUTE(SUBSTITUTE(SUBSTITUTE(D890,"©"," "), "☐", " "), "§", " ")</f>
        <v xml:space="preserve"> Moroccan tea</v>
      </c>
      <c r="Q890" t="str">
        <f>PROPER(TRIM(CLEAN(P890)))</f>
        <v>Moroccan Tea</v>
      </c>
      <c r="S890" t="str">
        <f>SUBSTITUTE(E890,"ounce","oz")</f>
        <v>10 oz</v>
      </c>
    </row>
    <row r="891" spans="1:19" x14ac:dyDescent="0.35">
      <c r="A891">
        <v>429202</v>
      </c>
      <c r="B891" s="3" t="s">
        <v>355</v>
      </c>
      <c r="C891" s="4">
        <v>0.41432870370370378</v>
      </c>
      <c r="D891" t="s">
        <v>169</v>
      </c>
      <c r="E891" t="s">
        <v>24</v>
      </c>
      <c r="F891" s="5">
        <f>N891</f>
        <v>45808</v>
      </c>
      <c r="G891" s="6" t="str">
        <f>Q891</f>
        <v>Turkish Coffee</v>
      </c>
      <c r="H891" s="6" t="str">
        <f>S891</f>
        <v>3 oz</v>
      </c>
      <c r="J891" t="str" cm="1">
        <f t="array" ref="J891:L891">_xlfn.TEXTSPLIT(B891,{"++","/"})</f>
        <v>2025</v>
      </c>
      <c r="K891" t="str">
        <v>5</v>
      </c>
      <c r="L891" t="str">
        <v>31</v>
      </c>
      <c r="M891" s="7">
        <f>DATE(J891,K891,L891)</f>
        <v>45808</v>
      </c>
      <c r="N891">
        <f>IF(M891=9999,"???",M891)</f>
        <v>45808</v>
      </c>
      <c r="P891" t="str">
        <f>SUBSTITUTE(SUBSTITUTE(SUBSTITUTE(D891,"©"," "), "☐", " "), "§", " ")</f>
        <v xml:space="preserve"> Turkish coffee</v>
      </c>
      <c r="Q891" t="str">
        <f>PROPER(TRIM(CLEAN(P891)))</f>
        <v>Turkish Coffee</v>
      </c>
      <c r="S891" t="str">
        <f>SUBSTITUTE(E891,"ounce","oz")</f>
        <v>3 oz</v>
      </c>
    </row>
    <row r="892" spans="1:19" x14ac:dyDescent="0.35">
      <c r="A892">
        <v>429204</v>
      </c>
      <c r="B892" s="3" t="s">
        <v>355</v>
      </c>
      <c r="C892" s="4">
        <v>0.41635416666666658</v>
      </c>
      <c r="D892" t="s">
        <v>49</v>
      </c>
      <c r="E892" t="s">
        <v>24</v>
      </c>
      <c r="F892" s="5">
        <f>N892</f>
        <v>45808</v>
      </c>
      <c r="G892" s="6" t="str">
        <f>Q892</f>
        <v>Turkish Coffee</v>
      </c>
      <c r="H892" s="6" t="str">
        <f>S892</f>
        <v>3 oz</v>
      </c>
      <c r="J892" t="str" cm="1">
        <f t="array" ref="J892:L892">_xlfn.TEXTSPLIT(B892,{"++","/"})</f>
        <v>2025</v>
      </c>
      <c r="K892" t="str">
        <v>5</v>
      </c>
      <c r="L892" t="str">
        <v>31</v>
      </c>
      <c r="M892" s="7">
        <f>DATE(J892,K892,L892)</f>
        <v>45808</v>
      </c>
      <c r="N892">
        <f>IF(M892=9999,"???",M892)</f>
        <v>45808</v>
      </c>
      <c r="P892" t="str">
        <f>SUBSTITUTE(SUBSTITUTE(SUBSTITUTE(D892,"©"," "), "☐", " "), "§", " ")</f>
        <v>Turkish coffee</v>
      </c>
      <c r="Q892" t="str">
        <f>PROPER(TRIM(CLEAN(P892)))</f>
        <v>Turkish Coffee</v>
      </c>
      <c r="S892" t="str">
        <f>SUBSTITUTE(E892,"ounce","oz")</f>
        <v>3 oz</v>
      </c>
    </row>
    <row r="893" spans="1:19" x14ac:dyDescent="0.35">
      <c r="A893">
        <v>429205</v>
      </c>
      <c r="B893" s="3" t="s">
        <v>355</v>
      </c>
      <c r="C893" s="4">
        <v>0.41759259259259252</v>
      </c>
      <c r="D893" t="s">
        <v>25</v>
      </c>
      <c r="E893" t="s">
        <v>15</v>
      </c>
      <c r="F893" s="5">
        <f>N893</f>
        <v>45808</v>
      </c>
      <c r="G893" s="6" t="str">
        <f>Q893</f>
        <v>French Press</v>
      </c>
      <c r="H893" s="6" t="str">
        <f>S893</f>
        <v>12 oz</v>
      </c>
      <c r="J893" t="str" cm="1">
        <f t="array" ref="J893:L893">_xlfn.TEXTSPLIT(B893,{"++","/"})</f>
        <v>2025</v>
      </c>
      <c r="K893" t="str">
        <v>5</v>
      </c>
      <c r="L893" t="str">
        <v>31</v>
      </c>
      <c r="M893" s="7">
        <f>DATE(J893,K893,L893)</f>
        <v>45808</v>
      </c>
      <c r="N893">
        <f>IF(M893=9999,"???",M893)</f>
        <v>45808</v>
      </c>
      <c r="P893" t="str">
        <f>SUBSTITUTE(SUBSTITUTE(SUBSTITUTE(D893,"©"," "), "☐", " "), "§", " ")</f>
        <v>French press</v>
      </c>
      <c r="Q893" t="str">
        <f>PROPER(TRIM(CLEAN(P893)))</f>
        <v>French Press</v>
      </c>
      <c r="S893" t="str">
        <f>SUBSTITUTE(E893,"ounce","oz")</f>
        <v>12 oz</v>
      </c>
    </row>
    <row r="894" spans="1:19" x14ac:dyDescent="0.35">
      <c r="A894">
        <v>429207</v>
      </c>
      <c r="B894" s="3" t="s">
        <v>355</v>
      </c>
      <c r="C894" s="4">
        <v>0.42285879629629619</v>
      </c>
      <c r="D894" t="s">
        <v>352</v>
      </c>
      <c r="E894" t="s">
        <v>13</v>
      </c>
      <c r="F894" s="5">
        <f>N894</f>
        <v>45808</v>
      </c>
      <c r="G894" s="6" t="str">
        <f>Q894</f>
        <v>Sticky Bun</v>
      </c>
      <c r="H894" s="6" t="str">
        <f>S894</f>
        <v/>
      </c>
      <c r="J894" t="str" cm="1">
        <f t="array" ref="J894:L894">_xlfn.TEXTSPLIT(B894,{"++","/"})</f>
        <v>2025</v>
      </c>
      <c r="K894" t="str">
        <v>5</v>
      </c>
      <c r="L894" t="str">
        <v>31</v>
      </c>
      <c r="M894" s="7">
        <f>DATE(J894,K894,L894)</f>
        <v>45808</v>
      </c>
      <c r="N894">
        <f>IF(M894=9999,"???",M894)</f>
        <v>45808</v>
      </c>
      <c r="P894" t="str">
        <f>SUBSTITUTE(SUBSTITUTE(SUBSTITUTE(D894,"©"," "), "☐", " "), "§", " ")</f>
        <v xml:space="preserve">   Sticky bun</v>
      </c>
      <c r="Q894" t="str">
        <f>PROPER(TRIM(CLEAN(P894)))</f>
        <v>Sticky Bun</v>
      </c>
      <c r="S894" t="str">
        <f>SUBSTITUTE(E894,"ounce","oz")</f>
        <v/>
      </c>
    </row>
    <row r="895" spans="1:19" x14ac:dyDescent="0.35">
      <c r="A895">
        <v>429208</v>
      </c>
      <c r="B895" s="3" t="s">
        <v>355</v>
      </c>
      <c r="C895" s="4">
        <v>0.42447916666666674</v>
      </c>
      <c r="D895" t="s">
        <v>368</v>
      </c>
      <c r="E895" t="s">
        <v>15</v>
      </c>
      <c r="F895" s="5">
        <f>N895</f>
        <v>45808</v>
      </c>
      <c r="G895" s="6" t="str">
        <f>Q895</f>
        <v>Single-Origin</v>
      </c>
      <c r="H895" s="6" t="str">
        <f>S895</f>
        <v>12 oz</v>
      </c>
      <c r="J895" t="str" cm="1">
        <f t="array" ref="J895:L895">_xlfn.TEXTSPLIT(B895,{"++","/"})</f>
        <v>2025</v>
      </c>
      <c r="K895" t="str">
        <v>5</v>
      </c>
      <c r="L895" t="str">
        <v>31</v>
      </c>
      <c r="M895" s="7">
        <f>DATE(J895,K895,L895)</f>
        <v>45808</v>
      </c>
      <c r="N895">
        <f>IF(M895=9999,"???",M895)</f>
        <v>45808</v>
      </c>
      <c r="P895" t="str">
        <f>SUBSTITUTE(SUBSTITUTE(SUBSTITUTE(D895,"©"," "), "☐", " "), "§", " ")</f>
        <v xml:space="preserve"> Single-origin </v>
      </c>
      <c r="Q895" t="str">
        <f>PROPER(TRIM(CLEAN(P895)))</f>
        <v>Single-Origin</v>
      </c>
      <c r="S895" t="str">
        <f>SUBSTITUTE(E895,"ounce","oz")</f>
        <v>12 oz</v>
      </c>
    </row>
    <row r="896" spans="1:19" x14ac:dyDescent="0.35">
      <c r="A896">
        <v>429209</v>
      </c>
      <c r="B896" s="3" t="s">
        <v>355</v>
      </c>
      <c r="C896" s="4">
        <v>0.4250462962962962</v>
      </c>
      <c r="D896" t="s">
        <v>74</v>
      </c>
      <c r="E896" t="s">
        <v>15</v>
      </c>
      <c r="F896" s="5">
        <f>N896</f>
        <v>45808</v>
      </c>
      <c r="G896" s="6" t="str">
        <f>Q896</f>
        <v>Single-Origin</v>
      </c>
      <c r="H896" s="6" t="str">
        <f>S896</f>
        <v>12 oz</v>
      </c>
      <c r="J896" t="str" cm="1">
        <f t="array" ref="J896:L896">_xlfn.TEXTSPLIT(B896,{"++","/"})</f>
        <v>2025</v>
      </c>
      <c r="K896" t="str">
        <v>5</v>
      </c>
      <c r="L896" t="str">
        <v>31</v>
      </c>
      <c r="M896" s="7">
        <f>DATE(J896,K896,L896)</f>
        <v>45808</v>
      </c>
      <c r="N896">
        <f>IF(M896=9999,"???",M896)</f>
        <v>45808</v>
      </c>
      <c r="P896" t="str">
        <f>SUBSTITUTE(SUBSTITUTE(SUBSTITUTE(D896,"©"," "), "☐", " "), "§", " ")</f>
        <v>Single-origin</v>
      </c>
      <c r="Q896" t="str">
        <f>PROPER(TRIM(CLEAN(P896)))</f>
        <v>Single-Origin</v>
      </c>
      <c r="S896" t="str">
        <f>SUBSTITUTE(E896,"ounce","oz")</f>
        <v>12 oz</v>
      </c>
    </row>
    <row r="897" spans="1:19" x14ac:dyDescent="0.35">
      <c r="A897">
        <v>429210</v>
      </c>
      <c r="B897" s="3" t="s">
        <v>355</v>
      </c>
      <c r="C897" s="4">
        <v>0.42548611111111101</v>
      </c>
      <c r="D897" t="s">
        <v>21</v>
      </c>
      <c r="E897" t="s">
        <v>15</v>
      </c>
      <c r="F897" s="5">
        <f>N897</f>
        <v>45808</v>
      </c>
      <c r="G897" s="6" t="str">
        <f>Q897</f>
        <v>Pourover</v>
      </c>
      <c r="H897" s="6" t="str">
        <f>S897</f>
        <v>12 oz</v>
      </c>
      <c r="J897" t="str" cm="1">
        <f t="array" ref="J897:L897">_xlfn.TEXTSPLIT(B897,{"++","/"})</f>
        <v>2025</v>
      </c>
      <c r="K897" t="str">
        <v>5</v>
      </c>
      <c r="L897" t="str">
        <v>31</v>
      </c>
      <c r="M897" s="7">
        <f>DATE(J897,K897,L897)</f>
        <v>45808</v>
      </c>
      <c r="N897">
        <f>IF(M897=9999,"???",M897)</f>
        <v>45808</v>
      </c>
      <c r="P897" t="str">
        <f>SUBSTITUTE(SUBSTITUTE(SUBSTITUTE(D897,"©"," "), "☐", " "), "§", " ")</f>
        <v>Pourover</v>
      </c>
      <c r="Q897" t="str">
        <f>PROPER(TRIM(CLEAN(P897)))</f>
        <v>Pourover</v>
      </c>
      <c r="S897" t="str">
        <f>SUBSTITUTE(E897,"ounce","oz")</f>
        <v>12 oz</v>
      </c>
    </row>
    <row r="898" spans="1:19" x14ac:dyDescent="0.35">
      <c r="A898">
        <v>429211</v>
      </c>
      <c r="B898" s="3" t="s">
        <v>355</v>
      </c>
      <c r="C898" s="4">
        <v>0.42623842592592598</v>
      </c>
      <c r="D898" t="s">
        <v>369</v>
      </c>
      <c r="E898" t="s">
        <v>15</v>
      </c>
      <c r="F898" s="5">
        <f>N898</f>
        <v>45808</v>
      </c>
      <c r="G898" s="6" t="str">
        <f>Q898</f>
        <v>Single-Origin</v>
      </c>
      <c r="H898" s="6" t="str">
        <f>S898</f>
        <v>12 oz</v>
      </c>
      <c r="J898" t="str" cm="1">
        <f t="array" ref="J898:L898">_xlfn.TEXTSPLIT(B898,{"++","/"})</f>
        <v>2025</v>
      </c>
      <c r="K898" t="str">
        <v>5</v>
      </c>
      <c r="L898" t="str">
        <v>31</v>
      </c>
      <c r="M898" s="7">
        <f>DATE(J898,K898,L898)</f>
        <v>45808</v>
      </c>
      <c r="N898">
        <f>IF(M898=9999,"???",M898)</f>
        <v>45808</v>
      </c>
      <c r="P898" t="str">
        <f>SUBSTITUTE(SUBSTITUTE(SUBSTITUTE(D898,"©"," "), "☐", " "), "§", " ")</f>
        <v xml:space="preserve">Single-origin </v>
      </c>
      <c r="Q898" t="str">
        <f>PROPER(TRIM(CLEAN(P898)))</f>
        <v>Single-Origin</v>
      </c>
      <c r="S898" t="str">
        <f>SUBSTITUTE(E898,"ounce","oz")</f>
        <v>12 oz</v>
      </c>
    </row>
    <row r="899" spans="1:19" x14ac:dyDescent="0.35">
      <c r="A899">
        <v>429212</v>
      </c>
      <c r="B899" s="3" t="s">
        <v>355</v>
      </c>
      <c r="C899" s="4">
        <v>0.42715277777777771</v>
      </c>
      <c r="D899" t="s">
        <v>21</v>
      </c>
      <c r="E899" t="s">
        <v>15</v>
      </c>
      <c r="F899" s="5">
        <f>N899</f>
        <v>45808</v>
      </c>
      <c r="G899" s="6" t="str">
        <f>Q899</f>
        <v>Pourover</v>
      </c>
      <c r="H899" s="6" t="str">
        <f>S899</f>
        <v>12 oz</v>
      </c>
      <c r="J899" t="str" cm="1">
        <f t="array" ref="J899:L899">_xlfn.TEXTSPLIT(B899,{"++","/"})</f>
        <v>2025</v>
      </c>
      <c r="K899" t="str">
        <v>5</v>
      </c>
      <c r="L899" t="str">
        <v>31</v>
      </c>
      <c r="M899" s="7">
        <f>DATE(J899,K899,L899)</f>
        <v>45808</v>
      </c>
      <c r="N899">
        <f>IF(M899=9999,"???",M899)</f>
        <v>45808</v>
      </c>
      <c r="P899" t="str">
        <f>SUBSTITUTE(SUBSTITUTE(SUBSTITUTE(D899,"©"," "), "☐", " "), "§", " ")</f>
        <v>Pourover</v>
      </c>
      <c r="Q899" t="str">
        <f>PROPER(TRIM(CLEAN(P899)))</f>
        <v>Pourover</v>
      </c>
      <c r="S899" t="str">
        <f>SUBSTITUTE(E899,"ounce","oz")</f>
        <v>12 oz</v>
      </c>
    </row>
    <row r="900" spans="1:19" x14ac:dyDescent="0.35">
      <c r="A900">
        <v>429213</v>
      </c>
      <c r="B900" s="3" t="s">
        <v>355</v>
      </c>
      <c r="C900" s="4">
        <v>0.42745370370370361</v>
      </c>
      <c r="D900" t="s">
        <v>101</v>
      </c>
      <c r="E900" t="s">
        <v>13</v>
      </c>
      <c r="F900" s="5">
        <f>N900</f>
        <v>45808</v>
      </c>
      <c r="G900" s="6" t="str">
        <f>Q900</f>
        <v>Syrup</v>
      </c>
      <c r="H900" s="6" t="str">
        <f>S900</f>
        <v/>
      </c>
      <c r="J900" t="str" cm="1">
        <f t="array" ref="J900:L900">_xlfn.TEXTSPLIT(B900,{"++","/"})</f>
        <v>2025</v>
      </c>
      <c r="K900" t="str">
        <v>5</v>
      </c>
      <c r="L900" t="str">
        <v>31</v>
      </c>
      <c r="M900" s="7">
        <f>DATE(J900,K900,L900)</f>
        <v>45808</v>
      </c>
      <c r="N900">
        <f>IF(M900=9999,"???",M900)</f>
        <v>45808</v>
      </c>
      <c r="P900" t="str">
        <f>SUBSTITUTE(SUBSTITUTE(SUBSTITUTE(D900,"©"," "), "☐", " "), "§", " ")</f>
        <v xml:space="preserve">Syrup </v>
      </c>
      <c r="Q900" t="str">
        <f>PROPER(TRIM(CLEAN(P900)))</f>
        <v>Syrup</v>
      </c>
      <c r="S900" t="str">
        <f>SUBSTITUTE(E900,"ounce","oz")</f>
        <v/>
      </c>
    </row>
    <row r="901" spans="1:19" x14ac:dyDescent="0.35">
      <c r="A901">
        <v>429214</v>
      </c>
      <c r="B901" s="3" t="s">
        <v>355</v>
      </c>
      <c r="C901" s="4">
        <v>0.43417824074074085</v>
      </c>
      <c r="D901" t="s">
        <v>52</v>
      </c>
      <c r="E901" t="s">
        <v>15</v>
      </c>
      <c r="F901" s="5">
        <f>N901</f>
        <v>45808</v>
      </c>
      <c r="G901" s="6" t="str">
        <f>Q901</f>
        <v>Frappé</v>
      </c>
      <c r="H901" s="6" t="str">
        <f>S901</f>
        <v>12 oz</v>
      </c>
      <c r="J901" t="str" cm="1">
        <f t="array" ref="J901:L901">_xlfn.TEXTSPLIT(B901,{"++","/"})</f>
        <v>2025</v>
      </c>
      <c r="K901" t="str">
        <v>5</v>
      </c>
      <c r="L901" t="str">
        <v>31</v>
      </c>
      <c r="M901" s="7">
        <f>DATE(J901,K901,L901)</f>
        <v>45808</v>
      </c>
      <c r="N901">
        <f>IF(M901=9999,"???",M901)</f>
        <v>45808</v>
      </c>
      <c r="P901" t="str">
        <f>SUBSTITUTE(SUBSTITUTE(SUBSTITUTE(D901,"©"," "), "☐", " "), "§", " ")</f>
        <v>Frappé</v>
      </c>
      <c r="Q901" t="str">
        <f>PROPER(TRIM(CLEAN(P901)))</f>
        <v>Frappé</v>
      </c>
      <c r="S901" t="str">
        <f>SUBSTITUTE(E901,"ounce","oz")</f>
        <v>12 oz</v>
      </c>
    </row>
    <row r="902" spans="1:19" x14ac:dyDescent="0.35">
      <c r="A902">
        <v>429216</v>
      </c>
      <c r="B902" s="3" t="s">
        <v>355</v>
      </c>
      <c r="C902" s="4">
        <v>0.43578703703703714</v>
      </c>
      <c r="D902" t="s">
        <v>370</v>
      </c>
      <c r="E902" t="s">
        <v>15</v>
      </c>
      <c r="F902" s="5">
        <f>N902</f>
        <v>45808</v>
      </c>
      <c r="G902" s="6" t="str">
        <f>Q902</f>
        <v>Aeropress</v>
      </c>
      <c r="H902" s="6" t="str">
        <f>S902</f>
        <v>12 oz</v>
      </c>
      <c r="J902" t="str" cm="1">
        <f t="array" ref="J902:L902">_xlfn.TEXTSPLIT(B902,{"++","/"})</f>
        <v>2025</v>
      </c>
      <c r="K902" t="str">
        <v>5</v>
      </c>
      <c r="L902" t="str">
        <v>31</v>
      </c>
      <c r="M902" s="7">
        <f>DATE(J902,K902,L902)</f>
        <v>45808</v>
      </c>
      <c r="N902">
        <f>IF(M902=9999,"???",M902)</f>
        <v>45808</v>
      </c>
      <c r="P902" t="str">
        <f>SUBSTITUTE(SUBSTITUTE(SUBSTITUTE(D902,"©"," "), "☐", " "), "§", " ")</f>
        <v xml:space="preserve">Aeropress </v>
      </c>
      <c r="Q902" t="str">
        <f>PROPER(TRIM(CLEAN(P902)))</f>
        <v>Aeropress</v>
      </c>
      <c r="S902" t="str">
        <f>SUBSTITUTE(E902,"ounce","oz")</f>
        <v>12 oz</v>
      </c>
    </row>
    <row r="903" spans="1:19" x14ac:dyDescent="0.35">
      <c r="A903">
        <v>429217</v>
      </c>
      <c r="B903" s="3" t="s">
        <v>355</v>
      </c>
      <c r="C903" s="4">
        <v>0.43898148148148142</v>
      </c>
      <c r="D903" t="s">
        <v>145</v>
      </c>
      <c r="E903" t="s">
        <v>24</v>
      </c>
      <c r="F903" s="5">
        <f>N903</f>
        <v>45808</v>
      </c>
      <c r="G903" s="6" t="str">
        <f>Q903</f>
        <v>Turkish Coffee</v>
      </c>
      <c r="H903" s="6" t="str">
        <f>S903</f>
        <v>3 oz</v>
      </c>
      <c r="J903" t="str" cm="1">
        <f t="array" ref="J903:L903">_xlfn.TEXTSPLIT(B903,{"++","/"})</f>
        <v>2025</v>
      </c>
      <c r="K903" t="str">
        <v>5</v>
      </c>
      <c r="L903" t="str">
        <v>31</v>
      </c>
      <c r="M903" s="7">
        <f>DATE(J903,K903,L903)</f>
        <v>45808</v>
      </c>
      <c r="N903">
        <f>IF(M903=9999,"???",M903)</f>
        <v>45808</v>
      </c>
      <c r="P903" t="str">
        <f>SUBSTITUTE(SUBSTITUTE(SUBSTITUTE(D903,"©"," "), "☐", " "), "§", " ")</f>
        <v xml:space="preserve"> Turkish coffee</v>
      </c>
      <c r="Q903" t="str">
        <f>PROPER(TRIM(CLEAN(P903)))</f>
        <v>Turkish Coffee</v>
      </c>
      <c r="S903" t="str">
        <f>SUBSTITUTE(E903,"ounce","oz")</f>
        <v>3 oz</v>
      </c>
    </row>
    <row r="904" spans="1:19" x14ac:dyDescent="0.35">
      <c r="A904">
        <v>429218</v>
      </c>
      <c r="B904" s="3" t="s">
        <v>355</v>
      </c>
      <c r="C904" s="4">
        <v>0.43988425925925934</v>
      </c>
      <c r="D904" t="s">
        <v>208</v>
      </c>
      <c r="E904" t="s">
        <v>15</v>
      </c>
      <c r="F904" s="5">
        <f>N904</f>
        <v>45808</v>
      </c>
      <c r="G904" s="6" t="str">
        <f>Q904</f>
        <v>Café Latté</v>
      </c>
      <c r="H904" s="6" t="str">
        <f>S904</f>
        <v>12 oz</v>
      </c>
      <c r="J904" t="str" cm="1">
        <f t="array" ref="J904:L904">_xlfn.TEXTSPLIT(B904,{"++","/"})</f>
        <v>2025</v>
      </c>
      <c r="K904" t="str">
        <v>5</v>
      </c>
      <c r="L904" t="str">
        <v>31</v>
      </c>
      <c r="M904" s="7">
        <f>DATE(J904,K904,L904)</f>
        <v>45808</v>
      </c>
      <c r="N904">
        <f>IF(M904=9999,"???",M904)</f>
        <v>45808</v>
      </c>
      <c r="P904" t="str">
        <f>SUBSTITUTE(SUBSTITUTE(SUBSTITUTE(D904,"©"," "), "☐", " "), "§", " ")</f>
        <v xml:space="preserve">   Café latté</v>
      </c>
      <c r="Q904" t="str">
        <f>PROPER(TRIM(CLEAN(P904)))</f>
        <v>Café Latté</v>
      </c>
      <c r="S904" t="str">
        <f>SUBSTITUTE(E904,"ounce","oz")</f>
        <v>12 oz</v>
      </c>
    </row>
    <row r="905" spans="1:19" x14ac:dyDescent="0.35">
      <c r="A905">
        <v>429220</v>
      </c>
      <c r="B905" s="3" t="s">
        <v>355</v>
      </c>
      <c r="C905" s="4">
        <v>0.44096064814814806</v>
      </c>
      <c r="D905" t="s">
        <v>371</v>
      </c>
      <c r="E905" t="s">
        <v>15</v>
      </c>
      <c r="F905" s="5">
        <f>N905</f>
        <v>45808</v>
      </c>
      <c r="G905" s="6" t="str">
        <f>Q905</f>
        <v>French Press</v>
      </c>
      <c r="H905" s="6" t="str">
        <f>S905</f>
        <v>12 oz</v>
      </c>
      <c r="J905" t="str" cm="1">
        <f t="array" ref="J905:L905">_xlfn.TEXTSPLIT(B905,{"++","/"})</f>
        <v>2025</v>
      </c>
      <c r="K905" t="str">
        <v>5</v>
      </c>
      <c r="L905" t="str">
        <v>31</v>
      </c>
      <c r="M905" s="7">
        <f>DATE(J905,K905,L905)</f>
        <v>45808</v>
      </c>
      <c r="N905">
        <f>IF(M905=9999,"???",M905)</f>
        <v>45808</v>
      </c>
      <c r="P905" t="str">
        <f>SUBSTITUTE(SUBSTITUTE(SUBSTITUTE(D905,"©"," "), "☐", " "), "§", " ")</f>
        <v xml:space="preserve">  French press </v>
      </c>
      <c r="Q905" t="str">
        <f>PROPER(TRIM(CLEAN(P905)))</f>
        <v>French Press</v>
      </c>
      <c r="S905" t="str">
        <f>SUBSTITUTE(E905,"ounce","oz")</f>
        <v>12 oz</v>
      </c>
    </row>
    <row r="906" spans="1:19" x14ac:dyDescent="0.35">
      <c r="A906">
        <v>429222</v>
      </c>
      <c r="B906" s="3" t="s">
        <v>355</v>
      </c>
      <c r="C906" s="4">
        <v>0.44188657407407406</v>
      </c>
      <c r="D906" t="s">
        <v>238</v>
      </c>
      <c r="E906" t="s">
        <v>15</v>
      </c>
      <c r="F906" s="5">
        <f>N906</f>
        <v>45808</v>
      </c>
      <c r="G906" s="6" t="str">
        <f>Q906</f>
        <v>Café Cubano</v>
      </c>
      <c r="H906" s="6" t="str">
        <f>S906</f>
        <v>12 oz</v>
      </c>
      <c r="J906" t="str" cm="1">
        <f t="array" ref="J906:L906">_xlfn.TEXTSPLIT(B906,{"++","/"})</f>
        <v>2025</v>
      </c>
      <c r="K906" t="str">
        <v>5</v>
      </c>
      <c r="L906" t="str">
        <v>31</v>
      </c>
      <c r="M906" s="7">
        <f>DATE(J906,K906,L906)</f>
        <v>45808</v>
      </c>
      <c r="N906">
        <f>IF(M906=9999,"???",M906)</f>
        <v>45808</v>
      </c>
      <c r="P906" t="str">
        <f>SUBSTITUTE(SUBSTITUTE(SUBSTITUTE(D906,"©"," "), "☐", " "), "§", " ")</f>
        <v>Café Cubano</v>
      </c>
      <c r="Q906" t="str">
        <f>PROPER(TRIM(CLEAN(P906)))</f>
        <v>Café Cubano</v>
      </c>
      <c r="S906" t="str">
        <f>SUBSTITUTE(E906,"ounce","oz")</f>
        <v>12 oz</v>
      </c>
    </row>
    <row r="907" spans="1:19" x14ac:dyDescent="0.35">
      <c r="A907">
        <v>429223</v>
      </c>
      <c r="B907" s="3" t="s">
        <v>355</v>
      </c>
      <c r="C907" s="4">
        <v>0.44718750000000007</v>
      </c>
      <c r="D907" t="s">
        <v>372</v>
      </c>
      <c r="E907" t="s">
        <v>15</v>
      </c>
      <c r="F907" s="5">
        <f>N907</f>
        <v>45808</v>
      </c>
      <c r="G907" s="6" t="str">
        <f>Q907</f>
        <v>Aeropress</v>
      </c>
      <c r="H907" s="6" t="str">
        <f>S907</f>
        <v>12 oz</v>
      </c>
      <c r="J907" t="str" cm="1">
        <f t="array" ref="J907:L907">_xlfn.TEXTSPLIT(B907,{"++","/"})</f>
        <v>2025</v>
      </c>
      <c r="K907" t="str">
        <v>5</v>
      </c>
      <c r="L907" t="str">
        <v>31</v>
      </c>
      <c r="M907" s="7">
        <f>DATE(J907,K907,L907)</f>
        <v>45808</v>
      </c>
      <c r="N907">
        <f>IF(M907=9999,"???",M907)</f>
        <v>45808</v>
      </c>
      <c r="P907" t="str">
        <f>SUBSTITUTE(SUBSTITUTE(SUBSTITUTE(D907,"©"," "), "☐", " "), "§", " ")</f>
        <v xml:space="preserve">Aeropress </v>
      </c>
      <c r="Q907" t="str">
        <f>PROPER(TRIM(CLEAN(P907)))</f>
        <v>Aeropress</v>
      </c>
      <c r="S907" t="str">
        <f>SUBSTITUTE(E907,"ounce","oz")</f>
        <v>12 oz</v>
      </c>
    </row>
    <row r="908" spans="1:19" x14ac:dyDescent="0.35">
      <c r="A908">
        <v>429225</v>
      </c>
      <c r="B908" s="3" t="s">
        <v>355</v>
      </c>
      <c r="C908" s="4">
        <v>0.45057870370370368</v>
      </c>
      <c r="D908" t="s">
        <v>21</v>
      </c>
      <c r="E908" t="s">
        <v>15</v>
      </c>
      <c r="F908" s="5">
        <f>N908</f>
        <v>45808</v>
      </c>
      <c r="G908" s="6" t="str">
        <f>Q908</f>
        <v>Pourover</v>
      </c>
      <c r="H908" s="6" t="str">
        <f>S908</f>
        <v>12 oz</v>
      </c>
      <c r="J908" t="str" cm="1">
        <f t="array" ref="J908:L908">_xlfn.TEXTSPLIT(B908,{"++","/"})</f>
        <v>2025</v>
      </c>
      <c r="K908" t="str">
        <v>5</v>
      </c>
      <c r="L908" t="str">
        <v>31</v>
      </c>
      <c r="M908" s="7">
        <f>DATE(J908,K908,L908)</f>
        <v>45808</v>
      </c>
      <c r="N908">
        <f>IF(M908=9999,"???",M908)</f>
        <v>45808</v>
      </c>
      <c r="P908" t="str">
        <f>SUBSTITUTE(SUBSTITUTE(SUBSTITUTE(D908,"©"," "), "☐", " "), "§", " ")</f>
        <v>Pourover</v>
      </c>
      <c r="Q908" t="str">
        <f>PROPER(TRIM(CLEAN(P908)))</f>
        <v>Pourover</v>
      </c>
      <c r="S908" t="str">
        <f>SUBSTITUTE(E908,"ounce","oz")</f>
        <v>12 oz</v>
      </c>
    </row>
    <row r="909" spans="1:19" x14ac:dyDescent="0.35">
      <c r="A909">
        <v>429227</v>
      </c>
      <c r="B909" s="3" t="s">
        <v>355</v>
      </c>
      <c r="C909" s="4">
        <v>0.45652777777777787</v>
      </c>
      <c r="D909" t="s">
        <v>52</v>
      </c>
      <c r="E909" t="s">
        <v>15</v>
      </c>
      <c r="F909" s="5">
        <f>N909</f>
        <v>45808</v>
      </c>
      <c r="G909" s="6" t="str">
        <f>Q909</f>
        <v>Frappé</v>
      </c>
      <c r="H909" s="6" t="str">
        <f>S909</f>
        <v>12 oz</v>
      </c>
      <c r="J909" t="str" cm="1">
        <f t="array" ref="J909:L909">_xlfn.TEXTSPLIT(B909,{"++","/"})</f>
        <v>2025</v>
      </c>
      <c r="K909" t="str">
        <v>5</v>
      </c>
      <c r="L909" t="str">
        <v>31</v>
      </c>
      <c r="M909" s="7">
        <f>DATE(J909,K909,L909)</f>
        <v>45808</v>
      </c>
      <c r="N909">
        <f>IF(M909=9999,"???",M909)</f>
        <v>45808</v>
      </c>
      <c r="P909" t="str">
        <f>SUBSTITUTE(SUBSTITUTE(SUBSTITUTE(D909,"©"," "), "☐", " "), "§", " ")</f>
        <v>Frappé</v>
      </c>
      <c r="Q909" t="str">
        <f>PROPER(TRIM(CLEAN(P909)))</f>
        <v>Frappé</v>
      </c>
      <c r="S909" t="str">
        <f>SUBSTITUTE(E909,"ounce","oz")</f>
        <v>12 oz</v>
      </c>
    </row>
    <row r="910" spans="1:19" x14ac:dyDescent="0.35">
      <c r="A910">
        <v>429228</v>
      </c>
      <c r="B910" s="3" t="s">
        <v>355</v>
      </c>
      <c r="C910" s="4">
        <v>0.46430555555555553</v>
      </c>
      <c r="D910" t="s">
        <v>142</v>
      </c>
      <c r="E910" t="s">
        <v>15</v>
      </c>
      <c r="F910" s="5">
        <f>N910</f>
        <v>45808</v>
      </c>
      <c r="G910" s="6" t="str">
        <f>Q910</f>
        <v>Frappé</v>
      </c>
      <c r="H910" s="6" t="str">
        <f>S910</f>
        <v>12 oz</v>
      </c>
      <c r="J910" t="str" cm="1">
        <f t="array" ref="J910:L910">_xlfn.TEXTSPLIT(B910,{"++","/"})</f>
        <v>2025</v>
      </c>
      <c r="K910" t="str">
        <v>5</v>
      </c>
      <c r="L910" t="str">
        <v>31</v>
      </c>
      <c r="M910" s="7">
        <f>DATE(J910,K910,L910)</f>
        <v>45808</v>
      </c>
      <c r="N910">
        <f>IF(M910=9999,"???",M910)</f>
        <v>45808</v>
      </c>
      <c r="P910" t="str">
        <f>SUBSTITUTE(SUBSTITUTE(SUBSTITUTE(D910,"©"," "), "☐", " "), "§", " ")</f>
        <v xml:space="preserve"> Frappé</v>
      </c>
      <c r="Q910" t="str">
        <f>PROPER(TRIM(CLEAN(P910)))</f>
        <v>Frappé</v>
      </c>
      <c r="S910" t="str">
        <f>SUBSTITUTE(E910,"ounce","oz")</f>
        <v>12 oz</v>
      </c>
    </row>
    <row r="911" spans="1:19" x14ac:dyDescent="0.35">
      <c r="A911">
        <v>429230</v>
      </c>
      <c r="B911" s="3" t="s">
        <v>355</v>
      </c>
      <c r="C911" s="4">
        <v>0.46738425925925919</v>
      </c>
      <c r="D911" t="s">
        <v>200</v>
      </c>
      <c r="E911" t="s">
        <v>15</v>
      </c>
      <c r="F911" s="5">
        <f>N911</f>
        <v>45808</v>
      </c>
      <c r="G911" s="6" t="str">
        <f>Q911</f>
        <v>Café Latté</v>
      </c>
      <c r="H911" s="6" t="str">
        <f>S911</f>
        <v>12 oz</v>
      </c>
      <c r="J911" t="str" cm="1">
        <f t="array" ref="J911:L911">_xlfn.TEXTSPLIT(B911,{"++","/"})</f>
        <v>2025</v>
      </c>
      <c r="K911" t="str">
        <v>5</v>
      </c>
      <c r="L911" t="str">
        <v>31</v>
      </c>
      <c r="M911" s="7">
        <f>DATE(J911,K911,L911)</f>
        <v>45808</v>
      </c>
      <c r="N911">
        <f>IF(M911=9999,"???",M911)</f>
        <v>45808</v>
      </c>
      <c r="P911" t="str">
        <f>SUBSTITUTE(SUBSTITUTE(SUBSTITUTE(D911,"©"," "), "☐", " "), "§", " ")</f>
        <v>Café latté</v>
      </c>
      <c r="Q911" t="str">
        <f>PROPER(TRIM(CLEAN(P911)))</f>
        <v>Café Latté</v>
      </c>
      <c r="S911" t="str">
        <f>SUBSTITUTE(E911,"ounce","oz")</f>
        <v>12 oz</v>
      </c>
    </row>
    <row r="912" spans="1:19" x14ac:dyDescent="0.35">
      <c r="A912">
        <v>429230</v>
      </c>
      <c r="B912" s="3" t="s">
        <v>355</v>
      </c>
      <c r="C912" s="4">
        <v>0.46738425925925919</v>
      </c>
      <c r="D912" t="s">
        <v>27</v>
      </c>
      <c r="E912" t="s">
        <v>13</v>
      </c>
      <c r="F912" s="5">
        <f>N912</f>
        <v>45808</v>
      </c>
      <c r="G912" s="6" t="str">
        <f>Q912</f>
        <v>Syrup</v>
      </c>
      <c r="H912" s="6" t="str">
        <f>S912</f>
        <v/>
      </c>
      <c r="J912" t="str" cm="1">
        <f t="array" ref="J912:L912">_xlfn.TEXTSPLIT(B912,{"++","/"})</f>
        <v>2025</v>
      </c>
      <c r="K912" t="str">
        <v>5</v>
      </c>
      <c r="L912" t="str">
        <v>31</v>
      </c>
      <c r="M912" s="7">
        <f>DATE(J912,K912,L912)</f>
        <v>45808</v>
      </c>
      <c r="N912">
        <f>IF(M912=9999,"???",M912)</f>
        <v>45808</v>
      </c>
      <c r="P912" t="str">
        <f>SUBSTITUTE(SUBSTITUTE(SUBSTITUTE(D912,"©"," "), "☐", " "), "§", " ")</f>
        <v xml:space="preserve">  Syrup</v>
      </c>
      <c r="Q912" t="str">
        <f>PROPER(TRIM(CLEAN(P912)))</f>
        <v>Syrup</v>
      </c>
      <c r="S912" t="str">
        <f>SUBSTITUTE(E912,"ounce","oz")</f>
        <v/>
      </c>
    </row>
    <row r="913" spans="1:19" x14ac:dyDescent="0.35">
      <c r="A913">
        <v>429231</v>
      </c>
      <c r="B913" s="3" t="s">
        <v>355</v>
      </c>
      <c r="C913" s="4">
        <v>0.4685300925925926</v>
      </c>
      <c r="D913" t="s">
        <v>21</v>
      </c>
      <c r="E913" t="s">
        <v>15</v>
      </c>
      <c r="F913" s="5">
        <f>N913</f>
        <v>45808</v>
      </c>
      <c r="G913" s="6" t="str">
        <f>Q913</f>
        <v>Pourover</v>
      </c>
      <c r="H913" s="6" t="str">
        <f>S913</f>
        <v>12 oz</v>
      </c>
      <c r="J913" t="str" cm="1">
        <f t="array" ref="J913:L913">_xlfn.TEXTSPLIT(B913,{"++","/"})</f>
        <v>2025</v>
      </c>
      <c r="K913" t="str">
        <v>5</v>
      </c>
      <c r="L913" t="str">
        <v>31</v>
      </c>
      <c r="M913" s="7">
        <f>DATE(J913,K913,L913)</f>
        <v>45808</v>
      </c>
      <c r="N913">
        <f>IF(M913=9999,"???",M913)</f>
        <v>45808</v>
      </c>
      <c r="P913" t="str">
        <f>SUBSTITUTE(SUBSTITUTE(SUBSTITUTE(D913,"©"," "), "☐", " "), "§", " ")</f>
        <v>Pourover</v>
      </c>
      <c r="Q913" t="str">
        <f>PROPER(TRIM(CLEAN(P913)))</f>
        <v>Pourover</v>
      </c>
      <c r="S913" t="str">
        <f>SUBSTITUTE(E913,"ounce","oz")</f>
        <v>12 oz</v>
      </c>
    </row>
    <row r="914" spans="1:19" x14ac:dyDescent="0.35">
      <c r="A914">
        <v>429232</v>
      </c>
      <c r="B914" s="3" t="s">
        <v>355</v>
      </c>
      <c r="C914" s="4">
        <v>0.46899305555555548</v>
      </c>
      <c r="D914" t="s">
        <v>243</v>
      </c>
      <c r="E914" t="s">
        <v>15</v>
      </c>
      <c r="F914" s="5">
        <f>N914</f>
        <v>45808</v>
      </c>
      <c r="G914" s="6" t="str">
        <f>Q914</f>
        <v>French Press</v>
      </c>
      <c r="H914" s="6" t="str">
        <f>S914</f>
        <v>12 oz</v>
      </c>
      <c r="J914" t="str" cm="1">
        <f t="array" ref="J914:L914">_xlfn.TEXTSPLIT(B914,{"++","/"})</f>
        <v>2025</v>
      </c>
      <c r="K914" t="str">
        <v>5</v>
      </c>
      <c r="L914" t="str">
        <v>31</v>
      </c>
      <c r="M914" s="7">
        <f>DATE(J914,K914,L914)</f>
        <v>45808</v>
      </c>
      <c r="N914">
        <f>IF(M914=9999,"???",M914)</f>
        <v>45808</v>
      </c>
      <c r="P914" t="str">
        <f>SUBSTITUTE(SUBSTITUTE(SUBSTITUTE(D914,"©"," "), "☐", " "), "§", " ")</f>
        <v xml:space="preserve">  French press</v>
      </c>
      <c r="Q914" t="str">
        <f>PROPER(TRIM(CLEAN(P914)))</f>
        <v>French Press</v>
      </c>
      <c r="S914" t="str">
        <f>SUBSTITUTE(E914,"ounce","oz")</f>
        <v>12 oz</v>
      </c>
    </row>
    <row r="915" spans="1:19" x14ac:dyDescent="0.35">
      <c r="A915">
        <v>429234</v>
      </c>
      <c r="B915" s="3" t="s">
        <v>355</v>
      </c>
      <c r="C915" s="4">
        <v>0.47197916666666662</v>
      </c>
      <c r="D915" t="s">
        <v>217</v>
      </c>
      <c r="E915" t="s">
        <v>13</v>
      </c>
      <c r="F915" s="5">
        <f>N915</f>
        <v>45808</v>
      </c>
      <c r="G915" s="6" t="str">
        <f>Q915</f>
        <v>Extra Shot</v>
      </c>
      <c r="H915" s="6" t="str">
        <f>S915</f>
        <v/>
      </c>
      <c r="J915" t="str" cm="1">
        <f t="array" ref="J915:L915">_xlfn.TEXTSPLIT(B915,{"++","/"})</f>
        <v>2025</v>
      </c>
      <c r="K915" t="str">
        <v>5</v>
      </c>
      <c r="L915" t="str">
        <v>31</v>
      </c>
      <c r="M915" s="7">
        <f>DATE(J915,K915,L915)</f>
        <v>45808</v>
      </c>
      <c r="N915">
        <f>IF(M915=9999,"???",M915)</f>
        <v>45808</v>
      </c>
      <c r="P915" t="str">
        <f>SUBSTITUTE(SUBSTITUTE(SUBSTITUTE(D915,"©"," "), "☐", " "), "§", " ")</f>
        <v xml:space="preserve"> Extra shot</v>
      </c>
      <c r="Q915" t="str">
        <f>PROPER(TRIM(CLEAN(P915)))</f>
        <v>Extra Shot</v>
      </c>
      <c r="S915" t="str">
        <f>SUBSTITUTE(E915,"ounce","oz")</f>
        <v/>
      </c>
    </row>
    <row r="916" spans="1:19" x14ac:dyDescent="0.35">
      <c r="A916">
        <v>429235</v>
      </c>
      <c r="B916" s="3" t="s">
        <v>355</v>
      </c>
      <c r="C916" s="4">
        <v>0.47449074074074082</v>
      </c>
      <c r="D916" t="s">
        <v>212</v>
      </c>
      <c r="E916" t="s">
        <v>15</v>
      </c>
      <c r="F916" s="5">
        <f>N916</f>
        <v>45808</v>
      </c>
      <c r="G916" s="6" t="str">
        <f>Q916</f>
        <v>French Press</v>
      </c>
      <c r="H916" s="6" t="str">
        <f>S916</f>
        <v>12 oz</v>
      </c>
      <c r="J916" t="str" cm="1">
        <f t="array" ref="J916:L916">_xlfn.TEXTSPLIT(B916,{"++","/"})</f>
        <v>2025</v>
      </c>
      <c r="K916" t="str">
        <v>5</v>
      </c>
      <c r="L916" t="str">
        <v>31</v>
      </c>
      <c r="M916" s="7">
        <f>DATE(J916,K916,L916)</f>
        <v>45808</v>
      </c>
      <c r="N916">
        <f>IF(M916=9999,"???",M916)</f>
        <v>45808</v>
      </c>
      <c r="P916" t="str">
        <f>SUBSTITUTE(SUBSTITUTE(SUBSTITUTE(D916,"©"," "), "☐", " "), "§", " ")</f>
        <v xml:space="preserve"> French press</v>
      </c>
      <c r="Q916" t="str">
        <f>PROPER(TRIM(CLEAN(P916)))</f>
        <v>French Press</v>
      </c>
      <c r="S916" t="str">
        <f>SUBSTITUTE(E916,"ounce","oz")</f>
        <v>12 oz</v>
      </c>
    </row>
    <row r="917" spans="1:19" x14ac:dyDescent="0.35">
      <c r="A917">
        <v>429237</v>
      </c>
      <c r="B917" s="3" t="s">
        <v>355</v>
      </c>
      <c r="C917" s="4">
        <v>0.47606481481481477</v>
      </c>
      <c r="D917" t="s">
        <v>52</v>
      </c>
      <c r="E917" t="s">
        <v>15</v>
      </c>
      <c r="F917" s="5">
        <f>N917</f>
        <v>45808</v>
      </c>
      <c r="G917" s="6" t="str">
        <f>Q917</f>
        <v>Frappé</v>
      </c>
      <c r="H917" s="6" t="str">
        <f>S917</f>
        <v>12 oz</v>
      </c>
      <c r="J917" t="str" cm="1">
        <f t="array" ref="J917:L917">_xlfn.TEXTSPLIT(B917,{"++","/"})</f>
        <v>2025</v>
      </c>
      <c r="K917" t="str">
        <v>5</v>
      </c>
      <c r="L917" t="str">
        <v>31</v>
      </c>
      <c r="M917" s="7">
        <f>DATE(J917,K917,L917)</f>
        <v>45808</v>
      </c>
      <c r="N917">
        <f>IF(M917=9999,"???",M917)</f>
        <v>45808</v>
      </c>
      <c r="P917" t="str">
        <f>SUBSTITUTE(SUBSTITUTE(SUBSTITUTE(D917,"©"," "), "☐", " "), "§", " ")</f>
        <v>Frappé</v>
      </c>
      <c r="Q917" t="str">
        <f>PROPER(TRIM(CLEAN(P917)))</f>
        <v>Frappé</v>
      </c>
      <c r="S917" t="str">
        <f>SUBSTITUTE(E917,"ounce","oz")</f>
        <v>12 oz</v>
      </c>
    </row>
    <row r="918" spans="1:19" x14ac:dyDescent="0.35">
      <c r="A918">
        <v>429238</v>
      </c>
      <c r="B918" s="3" t="s">
        <v>355</v>
      </c>
      <c r="C918" s="4">
        <v>0.48584490740740738</v>
      </c>
      <c r="D918" t="s">
        <v>18</v>
      </c>
      <c r="E918" t="s">
        <v>15</v>
      </c>
      <c r="F918" s="5">
        <f>N918</f>
        <v>45808</v>
      </c>
      <c r="G918" s="6" t="str">
        <f>Q918</f>
        <v>French Press</v>
      </c>
      <c r="H918" s="6" t="str">
        <f>S918</f>
        <v>12 oz</v>
      </c>
      <c r="J918" t="str" cm="1">
        <f t="array" ref="J918:L918">_xlfn.TEXTSPLIT(B918,{"++","/"})</f>
        <v>2025</v>
      </c>
      <c r="K918" t="str">
        <v>5</v>
      </c>
      <c r="L918" t="str">
        <v>31</v>
      </c>
      <c r="M918" s="7">
        <f>DATE(J918,K918,L918)</f>
        <v>45808</v>
      </c>
      <c r="N918">
        <f>IF(M918=9999,"???",M918)</f>
        <v>45808</v>
      </c>
      <c r="P918" t="str">
        <f>SUBSTITUTE(SUBSTITUTE(SUBSTITUTE(D918,"©"," "), "☐", " "), "§", " ")</f>
        <v>French press</v>
      </c>
      <c r="Q918" t="str">
        <f>PROPER(TRIM(CLEAN(P918)))</f>
        <v>French Press</v>
      </c>
      <c r="S918" t="str">
        <f>SUBSTITUTE(E918,"ounce","oz")</f>
        <v>12 oz</v>
      </c>
    </row>
    <row r="919" spans="1:19" x14ac:dyDescent="0.35">
      <c r="A919">
        <v>429240</v>
      </c>
      <c r="B919" s="3" t="s">
        <v>355</v>
      </c>
      <c r="C919" s="4">
        <v>0.49159722222222224</v>
      </c>
      <c r="D919" t="s">
        <v>232</v>
      </c>
      <c r="E919" t="s">
        <v>13</v>
      </c>
      <c r="F919" s="5">
        <f>N919</f>
        <v>45808</v>
      </c>
      <c r="G919" s="6" t="str">
        <f>Q919</f>
        <v>Drip Coffee Refill</v>
      </c>
      <c r="H919" s="6" t="str">
        <f>S919</f>
        <v/>
      </c>
      <c r="J919" t="str" cm="1">
        <f t="array" ref="J919:L919">_xlfn.TEXTSPLIT(B919,{"++","/"})</f>
        <v>2025</v>
      </c>
      <c r="K919" t="str">
        <v>5</v>
      </c>
      <c r="L919" t="str">
        <v>31</v>
      </c>
      <c r="M919" s="7">
        <f>DATE(J919,K919,L919)</f>
        <v>45808</v>
      </c>
      <c r="N919">
        <f>IF(M919=9999,"???",M919)</f>
        <v>45808</v>
      </c>
      <c r="P919" t="str">
        <f>SUBSTITUTE(SUBSTITUTE(SUBSTITUTE(D919,"©"," "), "☐", " "), "§", " ")</f>
        <v>Drip coffee refill</v>
      </c>
      <c r="Q919" t="str">
        <f>PROPER(TRIM(CLEAN(P919)))</f>
        <v>Drip Coffee Refill</v>
      </c>
      <c r="S919" t="str">
        <f>SUBSTITUTE(E919,"ounce","oz")</f>
        <v/>
      </c>
    </row>
    <row r="920" spans="1:19" x14ac:dyDescent="0.35">
      <c r="A920">
        <v>429242</v>
      </c>
      <c r="B920" s="3" t="s">
        <v>355</v>
      </c>
      <c r="C920" s="4">
        <v>0.49618055555555562</v>
      </c>
      <c r="D920" t="s">
        <v>373</v>
      </c>
      <c r="E920" t="s">
        <v>15</v>
      </c>
      <c r="F920" s="5">
        <f>N920</f>
        <v>45808</v>
      </c>
      <c r="G920" s="6" t="str">
        <f>Q920</f>
        <v>Coconut Milk Smoothie</v>
      </c>
      <c r="H920" s="6" t="str">
        <f>S920</f>
        <v>12 oz</v>
      </c>
      <c r="J920" t="str" cm="1">
        <f t="array" ref="J920:L920">_xlfn.TEXTSPLIT(B920,{"++","/"})</f>
        <v>2025</v>
      </c>
      <c r="K920" t="str">
        <v>5</v>
      </c>
      <c r="L920" t="str">
        <v>31</v>
      </c>
      <c r="M920" s="7">
        <f>DATE(J920,K920,L920)</f>
        <v>45808</v>
      </c>
      <c r="N920">
        <f>IF(M920=9999,"???",M920)</f>
        <v>45808</v>
      </c>
      <c r="P920" t="str">
        <f>SUBSTITUTE(SUBSTITUTE(SUBSTITUTE(D920,"©"," "), "☐", " "), "§", " ")</f>
        <v xml:space="preserve">   Coconut milk smoothie</v>
      </c>
      <c r="Q920" t="str">
        <f>PROPER(TRIM(CLEAN(P920)))</f>
        <v>Coconut Milk Smoothie</v>
      </c>
      <c r="S920" t="str">
        <f>SUBSTITUTE(E920,"ounce","oz")</f>
        <v>12 oz</v>
      </c>
    </row>
    <row r="921" spans="1:19" x14ac:dyDescent="0.35">
      <c r="A921">
        <v>429243</v>
      </c>
      <c r="B921" s="3" t="s">
        <v>355</v>
      </c>
      <c r="C921" s="4">
        <v>0.50797453703703699</v>
      </c>
      <c r="D921" t="s">
        <v>65</v>
      </c>
      <c r="E921" t="s">
        <v>15</v>
      </c>
      <c r="F921" s="5">
        <f>N921</f>
        <v>45808</v>
      </c>
      <c r="G921" s="6" t="str">
        <f>Q921</f>
        <v>Cappuccino</v>
      </c>
      <c r="H921" s="6" t="str">
        <f>S921</f>
        <v>12 oz</v>
      </c>
      <c r="J921" t="str" cm="1">
        <f t="array" ref="J921:L921">_xlfn.TEXTSPLIT(B921,{"++","/"})</f>
        <v>2025</v>
      </c>
      <c r="K921" t="str">
        <v>5</v>
      </c>
      <c r="L921" t="str">
        <v>31</v>
      </c>
      <c r="M921" s="7">
        <f>DATE(J921,K921,L921)</f>
        <v>45808</v>
      </c>
      <c r="N921">
        <f>IF(M921=9999,"???",M921)</f>
        <v>45808</v>
      </c>
      <c r="P921" t="str">
        <f>SUBSTITUTE(SUBSTITUTE(SUBSTITUTE(D921,"©"," "), "☐", " "), "§", " ")</f>
        <v>Cappuccino</v>
      </c>
      <c r="Q921" t="str">
        <f>PROPER(TRIM(CLEAN(P921)))</f>
        <v>Cappuccino</v>
      </c>
      <c r="S921" t="str">
        <f>SUBSTITUTE(E921,"ounce","oz")</f>
        <v>12 oz</v>
      </c>
    </row>
    <row r="922" spans="1:19" x14ac:dyDescent="0.35">
      <c r="A922">
        <v>429244</v>
      </c>
      <c r="B922" s="3" t="s">
        <v>355</v>
      </c>
      <c r="C922" s="4">
        <v>0.51069444444444434</v>
      </c>
      <c r="D922" t="s">
        <v>305</v>
      </c>
      <c r="E922" t="s">
        <v>15</v>
      </c>
      <c r="F922" s="5">
        <f>N922</f>
        <v>45808</v>
      </c>
      <c r="G922" s="6" t="str">
        <f>Q922</f>
        <v>Frappé</v>
      </c>
      <c r="H922" s="6" t="str">
        <f>S922</f>
        <v>12 oz</v>
      </c>
      <c r="J922" t="str" cm="1">
        <f t="array" ref="J922:L922">_xlfn.TEXTSPLIT(B922,{"++","/"})</f>
        <v>2025</v>
      </c>
      <c r="K922" t="str">
        <v>5</v>
      </c>
      <c r="L922" t="str">
        <v>31</v>
      </c>
      <c r="M922" s="7">
        <f>DATE(J922,K922,L922)</f>
        <v>45808</v>
      </c>
      <c r="N922">
        <f>IF(M922=9999,"???",M922)</f>
        <v>45808</v>
      </c>
      <c r="P922" t="str">
        <f>SUBSTITUTE(SUBSTITUTE(SUBSTITUTE(D922,"©"," "), "☐", " "), "§", " ")</f>
        <v xml:space="preserve">  Frappé</v>
      </c>
      <c r="Q922" t="str">
        <f>PROPER(TRIM(CLEAN(P922)))</f>
        <v>Frappé</v>
      </c>
      <c r="S922" t="str">
        <f>SUBSTITUTE(E922,"ounce","oz")</f>
        <v>12 oz</v>
      </c>
    </row>
    <row r="923" spans="1:19" x14ac:dyDescent="0.35">
      <c r="A923">
        <v>429244</v>
      </c>
      <c r="B923" s="3" t="s">
        <v>355</v>
      </c>
      <c r="C923" s="4">
        <v>0.51069444444444434</v>
      </c>
      <c r="D923" t="s">
        <v>54</v>
      </c>
      <c r="E923" t="s">
        <v>13</v>
      </c>
      <c r="F923" s="5">
        <f>N923</f>
        <v>45808</v>
      </c>
      <c r="G923" s="6" t="str">
        <f>Q923</f>
        <v>Syrup</v>
      </c>
      <c r="H923" s="6" t="str">
        <f>S923</f>
        <v/>
      </c>
      <c r="J923" t="str" cm="1">
        <f t="array" ref="J923:L923">_xlfn.TEXTSPLIT(B923,{"++","/"})</f>
        <v>2025</v>
      </c>
      <c r="K923" t="str">
        <v>5</v>
      </c>
      <c r="L923" t="str">
        <v>31</v>
      </c>
      <c r="M923" s="7">
        <f>DATE(J923,K923,L923)</f>
        <v>45808</v>
      </c>
      <c r="N923">
        <f>IF(M923=9999,"???",M923)</f>
        <v>45808</v>
      </c>
      <c r="P923" t="str">
        <f>SUBSTITUTE(SUBSTITUTE(SUBSTITUTE(D923,"©"," "), "☐", " "), "§", " ")</f>
        <v>Syrup</v>
      </c>
      <c r="Q923" t="str">
        <f>PROPER(TRIM(CLEAN(P923)))</f>
        <v>Syrup</v>
      </c>
      <c r="S923" t="str">
        <f>SUBSTITUTE(E923,"ounce","oz")</f>
        <v/>
      </c>
    </row>
    <row r="924" spans="1:19" x14ac:dyDescent="0.35">
      <c r="A924">
        <v>429246</v>
      </c>
      <c r="B924" s="3" t="s">
        <v>355</v>
      </c>
      <c r="C924" s="4">
        <v>0.51296296296296306</v>
      </c>
      <c r="D924" t="s">
        <v>21</v>
      </c>
      <c r="E924" t="s">
        <v>15</v>
      </c>
      <c r="F924" s="5">
        <f>N924</f>
        <v>45808</v>
      </c>
      <c r="G924" s="6" t="str">
        <f>Q924</f>
        <v>Pourover</v>
      </c>
      <c r="H924" s="6" t="str">
        <f>S924</f>
        <v>12 oz</v>
      </c>
      <c r="J924" t="str" cm="1">
        <f t="array" ref="J924:L924">_xlfn.TEXTSPLIT(B924,{"++","/"})</f>
        <v>2025</v>
      </c>
      <c r="K924" t="str">
        <v>5</v>
      </c>
      <c r="L924" t="str">
        <v>31</v>
      </c>
      <c r="M924" s="7">
        <f>DATE(J924,K924,L924)</f>
        <v>45808</v>
      </c>
      <c r="N924">
        <f>IF(M924=9999,"???",M924)</f>
        <v>45808</v>
      </c>
      <c r="P924" t="str">
        <f>SUBSTITUTE(SUBSTITUTE(SUBSTITUTE(D924,"©"," "), "☐", " "), "§", " ")</f>
        <v>Pourover</v>
      </c>
      <c r="Q924" t="str">
        <f>PROPER(TRIM(CLEAN(P924)))</f>
        <v>Pourover</v>
      </c>
      <c r="S924" t="str">
        <f>SUBSTITUTE(E924,"ounce","oz")</f>
        <v>12 oz</v>
      </c>
    </row>
    <row r="925" spans="1:19" x14ac:dyDescent="0.35">
      <c r="A925">
        <v>429247</v>
      </c>
      <c r="B925" s="3" t="s">
        <v>355</v>
      </c>
      <c r="C925" s="4">
        <v>0.51598379629629632</v>
      </c>
      <c r="D925" t="s">
        <v>258</v>
      </c>
      <c r="E925" t="s">
        <v>13</v>
      </c>
      <c r="F925" s="5">
        <f>N925</f>
        <v>45808</v>
      </c>
      <c r="G925" s="6" t="str">
        <f>Q925</f>
        <v>Sticky Bun</v>
      </c>
      <c r="H925" s="6" t="str">
        <f>S925</f>
        <v/>
      </c>
      <c r="J925" t="str" cm="1">
        <f t="array" ref="J925:L925">_xlfn.TEXTSPLIT(B925,{"++","/"})</f>
        <v>2025</v>
      </c>
      <c r="K925" t="str">
        <v>5</v>
      </c>
      <c r="L925" t="str">
        <v>31</v>
      </c>
      <c r="M925" s="7">
        <f>DATE(J925,K925,L925)</f>
        <v>45808</v>
      </c>
      <c r="N925">
        <f>IF(M925=9999,"???",M925)</f>
        <v>45808</v>
      </c>
      <c r="P925" t="str">
        <f>SUBSTITUTE(SUBSTITUTE(SUBSTITUTE(D925,"©"," "), "☐", " "), "§", " ")</f>
        <v xml:space="preserve">   Sticky bun</v>
      </c>
      <c r="Q925" t="str">
        <f>PROPER(TRIM(CLEAN(P925)))</f>
        <v>Sticky Bun</v>
      </c>
      <c r="S925" t="str">
        <f>SUBSTITUTE(E925,"ounce","oz")</f>
        <v/>
      </c>
    </row>
    <row r="926" spans="1:19" x14ac:dyDescent="0.35">
      <c r="A926">
        <v>429247</v>
      </c>
      <c r="B926" s="3" t="s">
        <v>355</v>
      </c>
      <c r="C926" s="4">
        <v>0.51598379629629632</v>
      </c>
      <c r="D926" t="s">
        <v>180</v>
      </c>
      <c r="E926" t="s">
        <v>15</v>
      </c>
      <c r="F926" s="5">
        <f>N926</f>
        <v>45808</v>
      </c>
      <c r="G926" s="6" t="str">
        <f>Q926</f>
        <v>Frappé</v>
      </c>
      <c r="H926" s="6" t="str">
        <f>S926</f>
        <v>12 oz</v>
      </c>
      <c r="J926" t="str" cm="1">
        <f t="array" ref="J926:L926">_xlfn.TEXTSPLIT(B926,{"++","/"})</f>
        <v>2025</v>
      </c>
      <c r="K926" t="str">
        <v>5</v>
      </c>
      <c r="L926" t="str">
        <v>31</v>
      </c>
      <c r="M926" s="7">
        <f>DATE(J926,K926,L926)</f>
        <v>45808</v>
      </c>
      <c r="N926">
        <f>IF(M926=9999,"???",M926)</f>
        <v>45808</v>
      </c>
      <c r="P926" t="str">
        <f>SUBSTITUTE(SUBSTITUTE(SUBSTITUTE(D926,"©"," "), "☐", " "), "§", " ")</f>
        <v xml:space="preserve">Frappé </v>
      </c>
      <c r="Q926" t="str">
        <f>PROPER(TRIM(CLEAN(P926)))</f>
        <v>Frappé</v>
      </c>
      <c r="S926" t="str">
        <f>SUBSTITUTE(E926,"ounce","oz")</f>
        <v>12 oz</v>
      </c>
    </row>
    <row r="927" spans="1:19" x14ac:dyDescent="0.35">
      <c r="A927">
        <v>429249</v>
      </c>
      <c r="B927" s="3" t="s">
        <v>355</v>
      </c>
      <c r="C927" s="4">
        <v>0.51754629629629623</v>
      </c>
      <c r="D927" t="s">
        <v>62</v>
      </c>
      <c r="E927" t="s">
        <v>15</v>
      </c>
      <c r="F927" s="5">
        <f>N927</f>
        <v>45808</v>
      </c>
      <c r="G927" s="6" t="str">
        <f>Q927</f>
        <v>French Press</v>
      </c>
      <c r="H927" s="6" t="str">
        <f>S927</f>
        <v>12 oz</v>
      </c>
      <c r="J927" t="str" cm="1">
        <f t="array" ref="J927:L927">_xlfn.TEXTSPLIT(B927,{"++","/"})</f>
        <v>2025</v>
      </c>
      <c r="K927" t="str">
        <v>5</v>
      </c>
      <c r="L927" t="str">
        <v>31</v>
      </c>
      <c r="M927" s="7">
        <f>DATE(J927,K927,L927)</f>
        <v>45808</v>
      </c>
      <c r="N927">
        <f>IF(M927=9999,"???",M927)</f>
        <v>45808</v>
      </c>
      <c r="P927" t="str">
        <f>SUBSTITUTE(SUBSTITUTE(SUBSTITUTE(D927,"©"," "), "☐", " "), "§", " ")</f>
        <v xml:space="preserve"> French press</v>
      </c>
      <c r="Q927" t="str">
        <f>PROPER(TRIM(CLEAN(P927)))</f>
        <v>French Press</v>
      </c>
      <c r="S927" t="str">
        <f>SUBSTITUTE(E927,"ounce","oz")</f>
        <v>12 oz</v>
      </c>
    </row>
    <row r="928" spans="1:19" x14ac:dyDescent="0.35">
      <c r="A928">
        <v>429251</v>
      </c>
      <c r="B928" s="3" t="s">
        <v>355</v>
      </c>
      <c r="C928" s="4">
        <v>0.52105324074074066</v>
      </c>
      <c r="D928" t="s">
        <v>84</v>
      </c>
      <c r="E928" t="s">
        <v>15</v>
      </c>
      <c r="F928" s="5">
        <f>N928</f>
        <v>45808</v>
      </c>
      <c r="G928" s="6" t="str">
        <f>Q928</f>
        <v>Pourover</v>
      </c>
      <c r="H928" s="6" t="str">
        <f>S928</f>
        <v>12 oz</v>
      </c>
      <c r="J928" t="str" cm="1">
        <f t="array" ref="J928:L928">_xlfn.TEXTSPLIT(B928,{"++","/"})</f>
        <v>2025</v>
      </c>
      <c r="K928" t="str">
        <v>5</v>
      </c>
      <c r="L928" t="str">
        <v>31</v>
      </c>
      <c r="M928" s="7">
        <f>DATE(J928,K928,L928)</f>
        <v>45808</v>
      </c>
      <c r="N928">
        <f>IF(M928=9999,"???",M928)</f>
        <v>45808</v>
      </c>
      <c r="P928" t="str">
        <f>SUBSTITUTE(SUBSTITUTE(SUBSTITUTE(D928,"©"," "), "☐", " "), "§", " ")</f>
        <v xml:space="preserve">  Pourover</v>
      </c>
      <c r="Q928" t="str">
        <f>PROPER(TRIM(CLEAN(P928)))</f>
        <v>Pourover</v>
      </c>
      <c r="S928" t="str">
        <f>SUBSTITUTE(E928,"ounce","oz")</f>
        <v>12 oz</v>
      </c>
    </row>
    <row r="929" spans="1:19" x14ac:dyDescent="0.35">
      <c r="A929">
        <v>429252</v>
      </c>
      <c r="B929" s="3" t="s">
        <v>355</v>
      </c>
      <c r="C929" s="4">
        <v>0.52820601851851845</v>
      </c>
      <c r="D929" t="s">
        <v>218</v>
      </c>
      <c r="E929" t="s">
        <v>15</v>
      </c>
      <c r="F929" s="5">
        <f>N929</f>
        <v>45808</v>
      </c>
      <c r="G929" s="6" t="str">
        <f>Q929</f>
        <v>Drip Coffee</v>
      </c>
      <c r="H929" s="6" t="str">
        <f>S929</f>
        <v>12 oz</v>
      </c>
      <c r="J929" t="str" cm="1">
        <f t="array" ref="J929:L929">_xlfn.TEXTSPLIT(B929,{"++","/"})</f>
        <v>2025</v>
      </c>
      <c r="K929" t="str">
        <v>5</v>
      </c>
      <c r="L929" t="str">
        <v>31</v>
      </c>
      <c r="M929" s="7">
        <f>DATE(J929,K929,L929)</f>
        <v>45808</v>
      </c>
      <c r="N929">
        <f>IF(M929=9999,"???",M929)</f>
        <v>45808</v>
      </c>
      <c r="P929" t="str">
        <f>SUBSTITUTE(SUBSTITUTE(SUBSTITUTE(D929,"©"," "), "☐", " "), "§", " ")</f>
        <v xml:space="preserve">   Drip coffee</v>
      </c>
      <c r="Q929" t="str">
        <f>PROPER(TRIM(CLEAN(P929)))</f>
        <v>Drip Coffee</v>
      </c>
      <c r="S929" t="str">
        <f>SUBSTITUTE(E929,"ounce","oz")</f>
        <v>12 oz</v>
      </c>
    </row>
    <row r="930" spans="1:19" x14ac:dyDescent="0.35">
      <c r="A930">
        <v>429253</v>
      </c>
      <c r="B930" s="3" t="s">
        <v>355</v>
      </c>
      <c r="C930" s="4">
        <v>0.52940972222222227</v>
      </c>
      <c r="D930" t="s">
        <v>200</v>
      </c>
      <c r="E930" t="s">
        <v>15</v>
      </c>
      <c r="F930" s="5">
        <f>N930</f>
        <v>45808</v>
      </c>
      <c r="G930" s="6" t="str">
        <f>Q930</f>
        <v>Café Latté</v>
      </c>
      <c r="H930" s="6" t="str">
        <f>S930</f>
        <v>12 oz</v>
      </c>
      <c r="J930" t="str" cm="1">
        <f t="array" ref="J930:L930">_xlfn.TEXTSPLIT(B930,{"++","/"})</f>
        <v>2025</v>
      </c>
      <c r="K930" t="str">
        <v>5</v>
      </c>
      <c r="L930" t="str">
        <v>31</v>
      </c>
      <c r="M930" s="7">
        <f>DATE(J930,K930,L930)</f>
        <v>45808</v>
      </c>
      <c r="N930">
        <f>IF(M930=9999,"???",M930)</f>
        <v>45808</v>
      </c>
      <c r="P930" t="str">
        <f>SUBSTITUTE(SUBSTITUTE(SUBSTITUTE(D930,"©"," "), "☐", " "), "§", " ")</f>
        <v>Café latté</v>
      </c>
      <c r="Q930" t="str">
        <f>PROPER(TRIM(CLEAN(P930)))</f>
        <v>Café Latté</v>
      </c>
      <c r="S930" t="str">
        <f>SUBSTITUTE(E930,"ounce","oz")</f>
        <v>12 oz</v>
      </c>
    </row>
    <row r="931" spans="1:19" x14ac:dyDescent="0.35">
      <c r="A931">
        <v>429254</v>
      </c>
      <c r="B931" s="3" t="s">
        <v>355</v>
      </c>
      <c r="C931" s="4">
        <v>0.53120370370370362</v>
      </c>
      <c r="D931" t="s">
        <v>163</v>
      </c>
      <c r="E931" t="s">
        <v>15</v>
      </c>
      <c r="F931" s="5">
        <f>N931</f>
        <v>45808</v>
      </c>
      <c r="G931" s="6" t="str">
        <f>Q931</f>
        <v>Café Latté</v>
      </c>
      <c r="H931" s="6" t="str">
        <f>S931</f>
        <v>12 oz</v>
      </c>
      <c r="J931" t="str" cm="1">
        <f t="array" ref="J931:L931">_xlfn.TEXTSPLIT(B931,{"++","/"})</f>
        <v>2025</v>
      </c>
      <c r="K931" t="str">
        <v>5</v>
      </c>
      <c r="L931" t="str">
        <v>31</v>
      </c>
      <c r="M931" s="7">
        <f>DATE(J931,K931,L931)</f>
        <v>45808</v>
      </c>
      <c r="N931">
        <f>IF(M931=9999,"???",M931)</f>
        <v>45808</v>
      </c>
      <c r="P931" t="str">
        <f>SUBSTITUTE(SUBSTITUTE(SUBSTITUTE(D931,"©"," "), "☐", " "), "§", " ")</f>
        <v xml:space="preserve"> Café latté</v>
      </c>
      <c r="Q931" t="str">
        <f>PROPER(TRIM(CLEAN(P931)))</f>
        <v>Café Latté</v>
      </c>
      <c r="S931" t="str">
        <f>SUBSTITUTE(E931,"ounce","oz")</f>
        <v>12 oz</v>
      </c>
    </row>
    <row r="932" spans="1:19" x14ac:dyDescent="0.35">
      <c r="A932">
        <v>429256</v>
      </c>
      <c r="B932" s="3" t="s">
        <v>355</v>
      </c>
      <c r="C932" s="4">
        <v>0.55288194444444438</v>
      </c>
      <c r="D932" t="s">
        <v>374</v>
      </c>
      <c r="E932" t="s">
        <v>15</v>
      </c>
      <c r="F932" s="5">
        <f>N932</f>
        <v>45808</v>
      </c>
      <c r="G932" s="6" t="str">
        <f>Q932</f>
        <v>Cappuccino</v>
      </c>
      <c r="H932" s="6" t="str">
        <f>S932</f>
        <v>12 oz</v>
      </c>
      <c r="J932" t="str" cm="1">
        <f t="array" ref="J932:L932">_xlfn.TEXTSPLIT(B932,{"++","/"})</f>
        <v>2025</v>
      </c>
      <c r="K932" t="str">
        <v>5</v>
      </c>
      <c r="L932" t="str">
        <v>31</v>
      </c>
      <c r="M932" s="7">
        <f>DATE(J932,K932,L932)</f>
        <v>45808</v>
      </c>
      <c r="N932">
        <f>IF(M932=9999,"???",M932)</f>
        <v>45808</v>
      </c>
      <c r="P932" t="str">
        <f>SUBSTITUTE(SUBSTITUTE(SUBSTITUTE(D932,"©"," "), "☐", " "), "§", " ")</f>
        <v xml:space="preserve"> Cappuccino </v>
      </c>
      <c r="Q932" t="str">
        <f>PROPER(TRIM(CLEAN(P932)))</f>
        <v>Cappuccino</v>
      </c>
      <c r="S932" t="str">
        <f>SUBSTITUTE(E932,"ounce","oz")</f>
        <v>12 oz</v>
      </c>
    </row>
    <row r="933" spans="1:19" x14ac:dyDescent="0.35">
      <c r="A933">
        <v>429257</v>
      </c>
      <c r="B933" s="3" t="s">
        <v>355</v>
      </c>
      <c r="C933" s="4">
        <v>0.5534606481481481</v>
      </c>
      <c r="D933" t="s">
        <v>153</v>
      </c>
      <c r="E933" t="s">
        <v>15</v>
      </c>
      <c r="F933" s="5">
        <f>N933</f>
        <v>45808</v>
      </c>
      <c r="G933" s="6" t="str">
        <f>Q933</f>
        <v>Aeropress</v>
      </c>
      <c r="H933" s="6" t="str">
        <f>S933</f>
        <v>12 oz</v>
      </c>
      <c r="J933" t="str" cm="1">
        <f t="array" ref="J933:L933">_xlfn.TEXTSPLIT(B933,{"++","/"})</f>
        <v>2025</v>
      </c>
      <c r="K933" t="str">
        <v>5</v>
      </c>
      <c r="L933" t="str">
        <v>31</v>
      </c>
      <c r="M933" s="7">
        <f>DATE(J933,K933,L933)</f>
        <v>45808</v>
      </c>
      <c r="N933">
        <f>IF(M933=9999,"???",M933)</f>
        <v>45808</v>
      </c>
      <c r="P933" t="str">
        <f>SUBSTITUTE(SUBSTITUTE(SUBSTITUTE(D933,"©"," "), "☐", " "), "§", " ")</f>
        <v>Aeropress</v>
      </c>
      <c r="Q933" t="str">
        <f>PROPER(TRIM(CLEAN(P933)))</f>
        <v>Aeropress</v>
      </c>
      <c r="S933" t="str">
        <f>SUBSTITUTE(E933,"ounce","oz")</f>
        <v>12 oz</v>
      </c>
    </row>
    <row r="934" spans="1:19" x14ac:dyDescent="0.35">
      <c r="A934">
        <v>429258</v>
      </c>
      <c r="B934" s="3" t="s">
        <v>355</v>
      </c>
      <c r="C934" s="4">
        <v>0.55839120370370376</v>
      </c>
      <c r="D934" t="s">
        <v>21</v>
      </c>
      <c r="E934" t="s">
        <v>15</v>
      </c>
      <c r="F934" s="5">
        <f>N934</f>
        <v>45808</v>
      </c>
      <c r="G934" s="6" t="str">
        <f>Q934</f>
        <v>Pourover</v>
      </c>
      <c r="H934" s="6" t="str">
        <f>S934</f>
        <v>12 oz</v>
      </c>
      <c r="J934" t="str" cm="1">
        <f t="array" ref="J934:L934">_xlfn.TEXTSPLIT(B934,{"++","/"})</f>
        <v>2025</v>
      </c>
      <c r="K934" t="str">
        <v>5</v>
      </c>
      <c r="L934" t="str">
        <v>31</v>
      </c>
      <c r="M934" s="7">
        <f>DATE(J934,K934,L934)</f>
        <v>45808</v>
      </c>
      <c r="N934">
        <f>IF(M934=9999,"???",M934)</f>
        <v>45808</v>
      </c>
      <c r="P934" t="str">
        <f>SUBSTITUTE(SUBSTITUTE(SUBSTITUTE(D934,"©"," "), "☐", " "), "§", " ")</f>
        <v>Pourover</v>
      </c>
      <c r="Q934" t="str">
        <f>PROPER(TRIM(CLEAN(P934)))</f>
        <v>Pourover</v>
      </c>
      <c r="S934" t="str">
        <f>SUBSTITUTE(E934,"ounce","oz")</f>
        <v>12 oz</v>
      </c>
    </row>
    <row r="935" spans="1:19" x14ac:dyDescent="0.35">
      <c r="A935">
        <v>429260</v>
      </c>
      <c r="B935" s="3" t="s">
        <v>355</v>
      </c>
      <c r="C935" s="4">
        <v>0.55931712962962954</v>
      </c>
      <c r="D935" t="s">
        <v>39</v>
      </c>
      <c r="E935" t="s">
        <v>15</v>
      </c>
      <c r="F935" s="5">
        <f>N935</f>
        <v>45808</v>
      </c>
      <c r="G935" s="6" t="str">
        <f>Q935</f>
        <v>Frappé</v>
      </c>
      <c r="H935" s="6" t="str">
        <f>S935</f>
        <v>12 oz</v>
      </c>
      <c r="J935" t="str" cm="1">
        <f t="array" ref="J935:L935">_xlfn.TEXTSPLIT(B935,{"++","/"})</f>
        <v>2025</v>
      </c>
      <c r="K935" t="str">
        <v>5</v>
      </c>
      <c r="L935" t="str">
        <v>31</v>
      </c>
      <c r="M935" s="7">
        <f>DATE(J935,K935,L935)</f>
        <v>45808</v>
      </c>
      <c r="N935">
        <f>IF(M935=9999,"???",M935)</f>
        <v>45808</v>
      </c>
      <c r="P935" t="str">
        <f>SUBSTITUTE(SUBSTITUTE(SUBSTITUTE(D935,"©"," "), "☐", " "), "§", " ")</f>
        <v xml:space="preserve">   Frappé</v>
      </c>
      <c r="Q935" t="str">
        <f>PROPER(TRIM(CLEAN(P935)))</f>
        <v>Frappé</v>
      </c>
      <c r="S935" t="str">
        <f>SUBSTITUTE(E935,"ounce","oz")</f>
        <v>12 oz</v>
      </c>
    </row>
    <row r="936" spans="1:19" x14ac:dyDescent="0.35">
      <c r="A936">
        <v>429261</v>
      </c>
      <c r="B936" s="3" t="s">
        <v>355</v>
      </c>
      <c r="C936" s="4">
        <v>0.55974537037037031</v>
      </c>
      <c r="D936" t="s">
        <v>21</v>
      </c>
      <c r="E936" t="s">
        <v>15</v>
      </c>
      <c r="F936" s="5">
        <f>N936</f>
        <v>45808</v>
      </c>
      <c r="G936" s="6" t="str">
        <f>Q936</f>
        <v>Pourover</v>
      </c>
      <c r="H936" s="6" t="str">
        <f>S936</f>
        <v>12 oz</v>
      </c>
      <c r="J936" t="str" cm="1">
        <f t="array" ref="J936:L936">_xlfn.TEXTSPLIT(B936,{"++","/"})</f>
        <v>2025</v>
      </c>
      <c r="K936" t="str">
        <v>5</v>
      </c>
      <c r="L936" t="str">
        <v>31</v>
      </c>
      <c r="M936" s="7">
        <f>DATE(J936,K936,L936)</f>
        <v>45808</v>
      </c>
      <c r="N936">
        <f>IF(M936=9999,"???",M936)</f>
        <v>45808</v>
      </c>
      <c r="P936" t="str">
        <f>SUBSTITUTE(SUBSTITUTE(SUBSTITUTE(D936,"©"," "), "☐", " "), "§", " ")</f>
        <v>Pourover</v>
      </c>
      <c r="Q936" t="str">
        <f>PROPER(TRIM(CLEAN(P936)))</f>
        <v>Pourover</v>
      </c>
      <c r="S936" t="str">
        <f>SUBSTITUTE(E936,"ounce","oz")</f>
        <v>12 oz</v>
      </c>
    </row>
    <row r="937" spans="1:19" x14ac:dyDescent="0.35">
      <c r="A937">
        <v>429263</v>
      </c>
      <c r="B937" s="3" t="s">
        <v>355</v>
      </c>
      <c r="C937" s="4">
        <v>0.56521990740740735</v>
      </c>
      <c r="D937" t="s">
        <v>52</v>
      </c>
      <c r="E937" t="s">
        <v>15</v>
      </c>
      <c r="F937" s="5">
        <f>N937</f>
        <v>45808</v>
      </c>
      <c r="G937" s="6" t="str">
        <f>Q937</f>
        <v>Frappé</v>
      </c>
      <c r="H937" s="6" t="str">
        <f>S937</f>
        <v>12 oz</v>
      </c>
      <c r="J937" t="str" cm="1">
        <f t="array" ref="J937:L937">_xlfn.TEXTSPLIT(B937,{"++","/"})</f>
        <v>2025</v>
      </c>
      <c r="K937" t="str">
        <v>5</v>
      </c>
      <c r="L937" t="str">
        <v>31</v>
      </c>
      <c r="M937" s="7">
        <f>DATE(J937,K937,L937)</f>
        <v>45808</v>
      </c>
      <c r="N937">
        <f>IF(M937=9999,"???",M937)</f>
        <v>45808</v>
      </c>
      <c r="P937" t="str">
        <f>SUBSTITUTE(SUBSTITUTE(SUBSTITUTE(D937,"©"," "), "☐", " "), "§", " ")</f>
        <v>Frappé</v>
      </c>
      <c r="Q937" t="str">
        <f>PROPER(TRIM(CLEAN(P937)))</f>
        <v>Frappé</v>
      </c>
      <c r="S937" t="str">
        <f>SUBSTITUTE(E937,"ounce","oz")</f>
        <v>12 oz</v>
      </c>
    </row>
    <row r="938" spans="1:19" x14ac:dyDescent="0.35">
      <c r="A938">
        <v>429265</v>
      </c>
      <c r="B938" s="3" t="s">
        <v>355</v>
      </c>
      <c r="C938" s="4">
        <v>0.57269675925925934</v>
      </c>
      <c r="D938" t="s">
        <v>21</v>
      </c>
      <c r="E938" t="s">
        <v>15</v>
      </c>
      <c r="F938" s="5">
        <f>N938</f>
        <v>45808</v>
      </c>
      <c r="G938" s="6" t="str">
        <f>Q938</f>
        <v>Pourover</v>
      </c>
      <c r="H938" s="6" t="str">
        <f>S938</f>
        <v>12 oz</v>
      </c>
      <c r="J938" t="str" cm="1">
        <f t="array" ref="J938:L938">_xlfn.TEXTSPLIT(B938,{"++","/"})</f>
        <v>2025</v>
      </c>
      <c r="K938" t="str">
        <v>5</v>
      </c>
      <c r="L938" t="str">
        <v>31</v>
      </c>
      <c r="M938" s="7">
        <f>DATE(J938,K938,L938)</f>
        <v>45808</v>
      </c>
      <c r="N938">
        <f>IF(M938=9999,"???",M938)</f>
        <v>45808</v>
      </c>
      <c r="P938" t="str">
        <f>SUBSTITUTE(SUBSTITUTE(SUBSTITUTE(D938,"©"," "), "☐", " "), "§", " ")</f>
        <v>Pourover</v>
      </c>
      <c r="Q938" t="str">
        <f>PROPER(TRIM(CLEAN(P938)))</f>
        <v>Pourover</v>
      </c>
      <c r="S938" t="str">
        <f>SUBSTITUTE(E938,"ounce","oz")</f>
        <v>12 oz</v>
      </c>
    </row>
    <row r="939" spans="1:19" x14ac:dyDescent="0.35">
      <c r="A939">
        <v>429266</v>
      </c>
      <c r="B939" s="3" t="s">
        <v>355</v>
      </c>
      <c r="C939" s="4">
        <v>0.5732060185185186</v>
      </c>
      <c r="D939" t="s">
        <v>375</v>
      </c>
      <c r="E939" t="s">
        <v>15</v>
      </c>
      <c r="F939" s="5">
        <f>N939</f>
        <v>45808</v>
      </c>
      <c r="G939" s="6" t="str">
        <f>Q939</f>
        <v>Mango Lassi</v>
      </c>
      <c r="H939" s="6" t="str">
        <f>S939</f>
        <v>12 oz</v>
      </c>
      <c r="J939" t="str" cm="1">
        <f t="array" ref="J939:L939">_xlfn.TEXTSPLIT(B939,{"++","/"})</f>
        <v>2025</v>
      </c>
      <c r="K939" t="str">
        <v>5</v>
      </c>
      <c r="L939" t="str">
        <v>31</v>
      </c>
      <c r="M939" s="7">
        <f>DATE(J939,K939,L939)</f>
        <v>45808</v>
      </c>
      <c r="N939">
        <f>IF(M939=9999,"???",M939)</f>
        <v>45808</v>
      </c>
      <c r="P939" t="str">
        <f>SUBSTITUTE(SUBSTITUTE(SUBSTITUTE(D939,"©"," "), "☐", " "), "§", " ")</f>
        <v xml:space="preserve"> Mango lassi</v>
      </c>
      <c r="Q939" t="str">
        <f>PROPER(TRIM(CLEAN(P939)))</f>
        <v>Mango Lassi</v>
      </c>
      <c r="S939" t="str">
        <f>SUBSTITUTE(E939,"ounce","oz")</f>
        <v>12 oz</v>
      </c>
    </row>
    <row r="940" spans="1:19" x14ac:dyDescent="0.35">
      <c r="A940">
        <v>429268</v>
      </c>
      <c r="B940" s="3" t="s">
        <v>355</v>
      </c>
      <c r="C940" s="4">
        <v>0.57840277777777782</v>
      </c>
      <c r="D940" t="s">
        <v>68</v>
      </c>
      <c r="E940" t="s">
        <v>15</v>
      </c>
      <c r="F940" s="5">
        <f>N940</f>
        <v>45808</v>
      </c>
      <c r="G940" s="6" t="str">
        <f>Q940</f>
        <v>Café Latté</v>
      </c>
      <c r="H940" s="6" t="str">
        <f>S940</f>
        <v>12 oz</v>
      </c>
      <c r="J940" t="str" cm="1">
        <f t="array" ref="J940:L940">_xlfn.TEXTSPLIT(B940,{"++","/"})</f>
        <v>2025</v>
      </c>
      <c r="K940" t="str">
        <v>5</v>
      </c>
      <c r="L940" t="str">
        <v>31</v>
      </c>
      <c r="M940" s="7">
        <f>DATE(J940,K940,L940)</f>
        <v>45808</v>
      </c>
      <c r="N940">
        <f>IF(M940=9999,"???",M940)</f>
        <v>45808</v>
      </c>
      <c r="P940" t="str">
        <f>SUBSTITUTE(SUBSTITUTE(SUBSTITUTE(D940,"©"," "), "☐", " "), "§", " ")</f>
        <v>Café latté</v>
      </c>
      <c r="Q940" t="str">
        <f>PROPER(TRIM(CLEAN(P940)))</f>
        <v>Café Latté</v>
      </c>
      <c r="S940" t="str">
        <f>SUBSTITUTE(E940,"ounce","oz")</f>
        <v>12 oz</v>
      </c>
    </row>
    <row r="941" spans="1:19" x14ac:dyDescent="0.35">
      <c r="A941">
        <v>429270</v>
      </c>
      <c r="B941" s="3" t="s">
        <v>355</v>
      </c>
      <c r="C941" s="4">
        <v>0.58054398148148145</v>
      </c>
      <c r="D941" t="s">
        <v>226</v>
      </c>
      <c r="E941" t="s">
        <v>13</v>
      </c>
      <c r="F941" s="5">
        <f>N941</f>
        <v>45808</v>
      </c>
      <c r="G941" s="6" t="str">
        <f>Q941</f>
        <v>Reusable Travel Mug</v>
      </c>
      <c r="H941" s="6" t="str">
        <f>S941</f>
        <v/>
      </c>
      <c r="J941" t="str" cm="1">
        <f t="array" ref="J941:L941">_xlfn.TEXTSPLIT(B941,{"++","/"})</f>
        <v>2025</v>
      </c>
      <c r="K941" t="str">
        <v>5</v>
      </c>
      <c r="L941" t="str">
        <v>31</v>
      </c>
      <c r="M941" s="7">
        <f>DATE(J941,K941,L941)</f>
        <v>45808</v>
      </c>
      <c r="N941">
        <f>IF(M941=9999,"???",M941)</f>
        <v>45808</v>
      </c>
      <c r="P941" t="str">
        <f>SUBSTITUTE(SUBSTITUTE(SUBSTITUTE(D941,"©"," "), "☐", " "), "§", " ")</f>
        <v>Reusable travel mug</v>
      </c>
      <c r="Q941" t="str">
        <f>PROPER(TRIM(CLEAN(P941)))</f>
        <v>Reusable Travel Mug</v>
      </c>
      <c r="S941" t="str">
        <f>SUBSTITUTE(E941,"ounce","oz")</f>
        <v/>
      </c>
    </row>
    <row r="942" spans="1:19" x14ac:dyDescent="0.35">
      <c r="A942">
        <v>429272</v>
      </c>
      <c r="B942" s="3" t="s">
        <v>355</v>
      </c>
      <c r="C942" s="4">
        <v>0.586863425925926</v>
      </c>
      <c r="D942" t="s">
        <v>21</v>
      </c>
      <c r="E942" t="s">
        <v>15</v>
      </c>
      <c r="F942" s="5">
        <f>N942</f>
        <v>45808</v>
      </c>
      <c r="G942" s="6" t="str">
        <f>Q942</f>
        <v>Pourover</v>
      </c>
      <c r="H942" s="6" t="str">
        <f>S942</f>
        <v>12 oz</v>
      </c>
      <c r="J942" t="str" cm="1">
        <f t="array" ref="J942:L942">_xlfn.TEXTSPLIT(B942,{"++","/"})</f>
        <v>2025</v>
      </c>
      <c r="K942" t="str">
        <v>5</v>
      </c>
      <c r="L942" t="str">
        <v>31</v>
      </c>
      <c r="M942" s="7">
        <f>DATE(J942,K942,L942)</f>
        <v>45808</v>
      </c>
      <c r="N942">
        <f>IF(M942=9999,"???",M942)</f>
        <v>45808</v>
      </c>
      <c r="P942" t="str">
        <f>SUBSTITUTE(SUBSTITUTE(SUBSTITUTE(D942,"©"," "), "☐", " "), "§", " ")</f>
        <v>Pourover</v>
      </c>
      <c r="Q942" t="str">
        <f>PROPER(TRIM(CLEAN(P942)))</f>
        <v>Pourover</v>
      </c>
      <c r="S942" t="str">
        <f>SUBSTITUTE(E942,"ounce","oz")</f>
        <v>12 oz</v>
      </c>
    </row>
    <row r="943" spans="1:19" x14ac:dyDescent="0.35">
      <c r="A943">
        <v>429274</v>
      </c>
      <c r="B943" s="3" t="s">
        <v>355</v>
      </c>
      <c r="C943" s="4">
        <v>0.59214120370370371</v>
      </c>
      <c r="D943" t="s">
        <v>152</v>
      </c>
      <c r="E943" t="s">
        <v>15</v>
      </c>
      <c r="F943" s="5">
        <f>N943</f>
        <v>45808</v>
      </c>
      <c r="G943" s="6" t="str">
        <f>Q943</f>
        <v>Iced Tea</v>
      </c>
      <c r="H943" s="6" t="str">
        <f>S943</f>
        <v>12 oz</v>
      </c>
      <c r="J943" t="str" cm="1">
        <f t="array" ref="J943:L943">_xlfn.TEXTSPLIT(B943,{"++","/"})</f>
        <v>2025</v>
      </c>
      <c r="K943" t="str">
        <v>5</v>
      </c>
      <c r="L943" t="str">
        <v>31</v>
      </c>
      <c r="M943" s="7">
        <f>DATE(J943,K943,L943)</f>
        <v>45808</v>
      </c>
      <c r="N943">
        <f>IF(M943=9999,"???",M943)</f>
        <v>45808</v>
      </c>
      <c r="P943" t="str">
        <f>SUBSTITUTE(SUBSTITUTE(SUBSTITUTE(D943,"©"," "), "☐", " "), "§", " ")</f>
        <v xml:space="preserve">  Iced tea</v>
      </c>
      <c r="Q943" t="str">
        <f>PROPER(TRIM(CLEAN(P943)))</f>
        <v>Iced Tea</v>
      </c>
      <c r="S943" t="str">
        <f>SUBSTITUTE(E943,"ounce","oz")</f>
        <v>12 oz</v>
      </c>
    </row>
    <row r="944" spans="1:19" x14ac:dyDescent="0.35">
      <c r="A944">
        <v>429275</v>
      </c>
      <c r="B944" s="3" t="s">
        <v>355</v>
      </c>
      <c r="C944" s="4">
        <v>0.59274305555555551</v>
      </c>
      <c r="D944" t="s">
        <v>314</v>
      </c>
      <c r="E944" t="s">
        <v>15</v>
      </c>
      <c r="F944" s="5">
        <f>N944</f>
        <v>45808</v>
      </c>
      <c r="G944" s="6" t="str">
        <f>Q944</f>
        <v>Iced Tea</v>
      </c>
      <c r="H944" s="6" t="str">
        <f>S944</f>
        <v>12 oz</v>
      </c>
      <c r="J944" t="str" cm="1">
        <f t="array" ref="J944:L944">_xlfn.TEXTSPLIT(B944,{"++","/"})</f>
        <v>2025</v>
      </c>
      <c r="K944" t="str">
        <v>5</v>
      </c>
      <c r="L944" t="str">
        <v>31</v>
      </c>
      <c r="M944" s="7">
        <f>DATE(J944,K944,L944)</f>
        <v>45808</v>
      </c>
      <c r="N944">
        <f>IF(M944=9999,"???",M944)</f>
        <v>45808</v>
      </c>
      <c r="P944" t="str">
        <f>SUBSTITUTE(SUBSTITUTE(SUBSTITUTE(D944,"©"," "), "☐", " "), "§", " ")</f>
        <v>Iced tea</v>
      </c>
      <c r="Q944" t="str">
        <f>PROPER(TRIM(CLEAN(P944)))</f>
        <v>Iced Tea</v>
      </c>
      <c r="S944" t="str">
        <f>SUBSTITUTE(E944,"ounce","oz")</f>
        <v>12 oz</v>
      </c>
    </row>
    <row r="945" spans="1:19" x14ac:dyDescent="0.35">
      <c r="A945">
        <v>429277</v>
      </c>
      <c r="B945" s="3" t="s">
        <v>355</v>
      </c>
      <c r="C945" s="4">
        <v>0.60050925925925935</v>
      </c>
      <c r="D945" t="s">
        <v>235</v>
      </c>
      <c r="E945" t="s">
        <v>376</v>
      </c>
      <c r="F945" s="5">
        <f>N945</f>
        <v>45808</v>
      </c>
      <c r="G945" s="6" t="str">
        <f>Q945</f>
        <v>Moroccan Tea</v>
      </c>
      <c r="H945" s="6" t="str">
        <f>S945</f>
        <v>Small (10 oz)</v>
      </c>
      <c r="J945" t="str" cm="1">
        <f t="array" ref="J945:L945">_xlfn.TEXTSPLIT(B945,{"++","/"})</f>
        <v>2025</v>
      </c>
      <c r="K945" t="str">
        <v>5</v>
      </c>
      <c r="L945" t="str">
        <v>31</v>
      </c>
      <c r="M945" s="7">
        <f>DATE(J945,K945,L945)</f>
        <v>45808</v>
      </c>
      <c r="N945">
        <f>IF(M945=9999,"???",M945)</f>
        <v>45808</v>
      </c>
      <c r="P945" t="str">
        <f>SUBSTITUTE(SUBSTITUTE(SUBSTITUTE(D945,"©"," "), "☐", " "), "§", " ")</f>
        <v>Moroccan tea</v>
      </c>
      <c r="Q945" t="str">
        <f>PROPER(TRIM(CLEAN(P945)))</f>
        <v>Moroccan Tea</v>
      </c>
      <c r="S945" t="str">
        <f>SUBSTITUTE(E945,"ounce","oz")</f>
        <v>Small (10 oz)</v>
      </c>
    </row>
    <row r="946" spans="1:19" x14ac:dyDescent="0.35">
      <c r="A946">
        <v>429279</v>
      </c>
      <c r="B946" s="3" t="s">
        <v>355</v>
      </c>
      <c r="C946" s="4">
        <v>0.60250000000000004</v>
      </c>
      <c r="D946" t="s">
        <v>377</v>
      </c>
      <c r="E946" t="s">
        <v>13</v>
      </c>
      <c r="F946" s="5">
        <f>N946</f>
        <v>45808</v>
      </c>
      <c r="G946" s="6" t="str">
        <f>Q946</f>
        <v>Pizza Pocket</v>
      </c>
      <c r="H946" s="6" t="str">
        <f>S946</f>
        <v/>
      </c>
      <c r="J946" t="str" cm="1">
        <f t="array" ref="J946:L946">_xlfn.TEXTSPLIT(B946,{"++","/"})</f>
        <v>2025</v>
      </c>
      <c r="K946" t="str">
        <v>5</v>
      </c>
      <c r="L946" t="str">
        <v>31</v>
      </c>
      <c r="M946" s="7">
        <f>DATE(J946,K946,L946)</f>
        <v>45808</v>
      </c>
      <c r="N946">
        <f>IF(M946=9999,"???",M946)</f>
        <v>45808</v>
      </c>
      <c r="P946" t="str">
        <f>SUBSTITUTE(SUBSTITUTE(SUBSTITUTE(D946,"©"," "), "☐", " "), "§", " ")</f>
        <v>Pizza pocket</v>
      </c>
      <c r="Q946" t="str">
        <f>PROPER(TRIM(CLEAN(P946)))</f>
        <v>Pizza Pocket</v>
      </c>
      <c r="S946" t="str">
        <f>SUBSTITUTE(E946,"ounce","oz")</f>
        <v/>
      </c>
    </row>
    <row r="947" spans="1:19" x14ac:dyDescent="0.35">
      <c r="A947">
        <v>429281</v>
      </c>
      <c r="B947" s="3" t="s">
        <v>355</v>
      </c>
      <c r="C947" s="4">
        <v>0.60435185185185181</v>
      </c>
      <c r="D947" t="s">
        <v>158</v>
      </c>
      <c r="E947" t="s">
        <v>15</v>
      </c>
      <c r="F947" s="5">
        <f>N947</f>
        <v>45808</v>
      </c>
      <c r="G947" s="6" t="str">
        <f>Q947</f>
        <v>Café Latté</v>
      </c>
      <c r="H947" s="6" t="str">
        <f>S947</f>
        <v>12 oz</v>
      </c>
      <c r="J947" t="str" cm="1">
        <f t="array" ref="J947:L947">_xlfn.TEXTSPLIT(B947,{"++","/"})</f>
        <v>2025</v>
      </c>
      <c r="K947" t="str">
        <v>5</v>
      </c>
      <c r="L947" t="str">
        <v>31</v>
      </c>
      <c r="M947" s="7">
        <f>DATE(J947,K947,L947)</f>
        <v>45808</v>
      </c>
      <c r="N947">
        <f>IF(M947=9999,"???",M947)</f>
        <v>45808</v>
      </c>
      <c r="P947" t="str">
        <f>SUBSTITUTE(SUBSTITUTE(SUBSTITUTE(D947,"©"," "), "☐", " "), "§", " ")</f>
        <v xml:space="preserve">Café latté </v>
      </c>
      <c r="Q947" t="str">
        <f>PROPER(TRIM(CLEAN(P947)))</f>
        <v>Café Latté</v>
      </c>
      <c r="S947" t="str">
        <f>SUBSTITUTE(E947,"ounce","oz")</f>
        <v>12 oz</v>
      </c>
    </row>
    <row r="948" spans="1:19" x14ac:dyDescent="0.35">
      <c r="A948">
        <v>429282</v>
      </c>
      <c r="B948" s="3" t="s">
        <v>355</v>
      </c>
      <c r="C948" s="4">
        <v>0.60469907407407408</v>
      </c>
      <c r="D948" t="s">
        <v>52</v>
      </c>
      <c r="E948" t="s">
        <v>15</v>
      </c>
      <c r="F948" s="5">
        <f>N948</f>
        <v>45808</v>
      </c>
      <c r="G948" s="6" t="str">
        <f>Q948</f>
        <v>Frappé</v>
      </c>
      <c r="H948" s="6" t="str">
        <f>S948</f>
        <v>12 oz</v>
      </c>
      <c r="J948" t="str" cm="1">
        <f t="array" ref="J948:L948">_xlfn.TEXTSPLIT(B948,{"++","/"})</f>
        <v>2025</v>
      </c>
      <c r="K948" t="str">
        <v>5</v>
      </c>
      <c r="L948" t="str">
        <v>31</v>
      </c>
      <c r="M948" s="7">
        <f>DATE(J948,K948,L948)</f>
        <v>45808</v>
      </c>
      <c r="N948">
        <f>IF(M948=9999,"???",M948)</f>
        <v>45808</v>
      </c>
      <c r="P948" t="str">
        <f>SUBSTITUTE(SUBSTITUTE(SUBSTITUTE(D948,"©"," "), "☐", " "), "§", " ")</f>
        <v>Frappé</v>
      </c>
      <c r="Q948" t="str">
        <f>PROPER(TRIM(CLEAN(P948)))</f>
        <v>Frappé</v>
      </c>
      <c r="S948" t="str">
        <f>SUBSTITUTE(E948,"ounce","oz")</f>
        <v>12 oz</v>
      </c>
    </row>
    <row r="949" spans="1:19" x14ac:dyDescent="0.35">
      <c r="A949">
        <v>429284</v>
      </c>
      <c r="B949" s="3" t="s">
        <v>355</v>
      </c>
      <c r="C949" s="4">
        <v>0.60902777777777772</v>
      </c>
      <c r="D949" t="s">
        <v>378</v>
      </c>
      <c r="E949" t="s">
        <v>15</v>
      </c>
      <c r="F949" s="5">
        <f>N949</f>
        <v>45808</v>
      </c>
      <c r="G949" s="6" t="str">
        <f>Q949</f>
        <v>Iced Tea</v>
      </c>
      <c r="H949" s="6" t="str">
        <f>S949</f>
        <v>12 oz</v>
      </c>
      <c r="J949" t="str" cm="1">
        <f t="array" ref="J949:L949">_xlfn.TEXTSPLIT(B949,{"++","/"})</f>
        <v>2025</v>
      </c>
      <c r="K949" t="str">
        <v>5</v>
      </c>
      <c r="L949" t="str">
        <v>31</v>
      </c>
      <c r="M949" s="7">
        <f>DATE(J949,K949,L949)</f>
        <v>45808</v>
      </c>
      <c r="N949">
        <f>IF(M949=9999,"???",M949)</f>
        <v>45808</v>
      </c>
      <c r="P949" t="str">
        <f>SUBSTITUTE(SUBSTITUTE(SUBSTITUTE(D949,"©"," "), "☐", " "), "§", " ")</f>
        <v xml:space="preserve">   Iced tea</v>
      </c>
      <c r="Q949" t="str">
        <f>PROPER(TRIM(CLEAN(P949)))</f>
        <v>Iced Tea</v>
      </c>
      <c r="S949" t="str">
        <f>SUBSTITUTE(E949,"ounce","oz")</f>
        <v>12 oz</v>
      </c>
    </row>
    <row r="950" spans="1:19" x14ac:dyDescent="0.35">
      <c r="A950">
        <v>429286</v>
      </c>
      <c r="B950" s="3" t="s">
        <v>355</v>
      </c>
      <c r="C950" s="4">
        <v>0.61375000000000002</v>
      </c>
      <c r="D950" t="s">
        <v>91</v>
      </c>
      <c r="E950" t="s">
        <v>15</v>
      </c>
      <c r="F950" s="5">
        <f>N950</f>
        <v>45808</v>
      </c>
      <c r="G950" s="6" t="str">
        <f>Q950</f>
        <v>Café Latté</v>
      </c>
      <c r="H950" s="6" t="str">
        <f>S950</f>
        <v>12 oz</v>
      </c>
      <c r="J950" t="str" cm="1">
        <f t="array" ref="J950:L950">_xlfn.TEXTSPLIT(B950,{"++","/"})</f>
        <v>2025</v>
      </c>
      <c r="K950" t="str">
        <v>5</v>
      </c>
      <c r="L950" t="str">
        <v>31</v>
      </c>
      <c r="M950" s="7">
        <f>DATE(J950,K950,L950)</f>
        <v>45808</v>
      </c>
      <c r="N950">
        <f>IF(M950=9999,"???",M950)</f>
        <v>45808</v>
      </c>
      <c r="P950" t="str">
        <f>SUBSTITUTE(SUBSTITUTE(SUBSTITUTE(D950,"©"," "), "☐", " "), "§", " ")</f>
        <v>Café latté</v>
      </c>
      <c r="Q950" t="str">
        <f>PROPER(TRIM(CLEAN(P950)))</f>
        <v>Café Latté</v>
      </c>
      <c r="S950" t="str">
        <f>SUBSTITUTE(E950,"ounce","oz")</f>
        <v>12 oz</v>
      </c>
    </row>
    <row r="951" spans="1:19" x14ac:dyDescent="0.35">
      <c r="A951">
        <v>429287</v>
      </c>
      <c r="B951" s="3" t="s">
        <v>355</v>
      </c>
      <c r="C951" s="4">
        <v>0.61701388888888897</v>
      </c>
      <c r="D951" t="s">
        <v>65</v>
      </c>
      <c r="E951" t="s">
        <v>15</v>
      </c>
      <c r="F951" s="5">
        <f>N951</f>
        <v>45808</v>
      </c>
      <c r="G951" s="6" t="str">
        <f>Q951</f>
        <v>Cappuccino</v>
      </c>
      <c r="H951" s="6" t="str">
        <f>S951</f>
        <v>12 oz</v>
      </c>
      <c r="J951" t="str" cm="1">
        <f t="array" ref="J951:L951">_xlfn.TEXTSPLIT(B951,{"++","/"})</f>
        <v>2025</v>
      </c>
      <c r="K951" t="str">
        <v>5</v>
      </c>
      <c r="L951" t="str">
        <v>31</v>
      </c>
      <c r="M951" s="7">
        <f>DATE(J951,K951,L951)</f>
        <v>45808</v>
      </c>
      <c r="N951">
        <f>IF(M951=9999,"???",M951)</f>
        <v>45808</v>
      </c>
      <c r="P951" t="str">
        <f>SUBSTITUTE(SUBSTITUTE(SUBSTITUTE(D951,"©"," "), "☐", " "), "§", " ")</f>
        <v>Cappuccino</v>
      </c>
      <c r="Q951" t="str">
        <f>PROPER(TRIM(CLEAN(P951)))</f>
        <v>Cappuccino</v>
      </c>
      <c r="S951" t="str">
        <f>SUBSTITUTE(E951,"ounce","oz")</f>
        <v>12 oz</v>
      </c>
    </row>
    <row r="952" spans="1:19" x14ac:dyDescent="0.35">
      <c r="A952">
        <v>429288</v>
      </c>
      <c r="B952" s="3" t="s">
        <v>355</v>
      </c>
      <c r="C952" s="4">
        <v>0.61925925925925918</v>
      </c>
      <c r="D952" t="s">
        <v>25</v>
      </c>
      <c r="E952" t="s">
        <v>15</v>
      </c>
      <c r="F952" s="5">
        <f>N952</f>
        <v>45808</v>
      </c>
      <c r="G952" s="6" t="str">
        <f>Q952</f>
        <v>French Press</v>
      </c>
      <c r="H952" s="6" t="str">
        <f>S952</f>
        <v>12 oz</v>
      </c>
      <c r="J952" t="str" cm="1">
        <f t="array" ref="J952:L952">_xlfn.TEXTSPLIT(B952,{"++","/"})</f>
        <v>2025</v>
      </c>
      <c r="K952" t="str">
        <v>5</v>
      </c>
      <c r="L952" t="str">
        <v>31</v>
      </c>
      <c r="M952" s="7">
        <f>DATE(J952,K952,L952)</f>
        <v>45808</v>
      </c>
      <c r="N952">
        <f>IF(M952=9999,"???",M952)</f>
        <v>45808</v>
      </c>
      <c r="P952" t="str">
        <f>SUBSTITUTE(SUBSTITUTE(SUBSTITUTE(D952,"©"," "), "☐", " "), "§", " ")</f>
        <v>French press</v>
      </c>
      <c r="Q952" t="str">
        <f>PROPER(TRIM(CLEAN(P952)))</f>
        <v>French Press</v>
      </c>
      <c r="S952" t="str">
        <f>SUBSTITUTE(E952,"ounce","oz")</f>
        <v>12 oz</v>
      </c>
    </row>
    <row r="953" spans="1:19" x14ac:dyDescent="0.35">
      <c r="A953">
        <v>429290</v>
      </c>
      <c r="B953" s="3" t="s">
        <v>355</v>
      </c>
      <c r="C953" s="4">
        <v>0.62473379629629622</v>
      </c>
      <c r="D953" t="s">
        <v>65</v>
      </c>
      <c r="E953" t="s">
        <v>15</v>
      </c>
      <c r="F953" s="5">
        <f>N953</f>
        <v>45808</v>
      </c>
      <c r="G953" s="6" t="str">
        <f>Q953</f>
        <v>Cappuccino</v>
      </c>
      <c r="H953" s="6" t="str">
        <f>S953</f>
        <v>12 oz</v>
      </c>
      <c r="J953" t="str" cm="1">
        <f t="array" ref="J953:L953">_xlfn.TEXTSPLIT(B953,{"++","/"})</f>
        <v>2025</v>
      </c>
      <c r="K953" t="str">
        <v>5</v>
      </c>
      <c r="L953" t="str">
        <v>31</v>
      </c>
      <c r="M953" s="7">
        <f>DATE(J953,K953,L953)</f>
        <v>45808</v>
      </c>
      <c r="N953">
        <f>IF(M953=9999,"???",M953)</f>
        <v>45808</v>
      </c>
      <c r="P953" t="str">
        <f>SUBSTITUTE(SUBSTITUTE(SUBSTITUTE(D953,"©"," "), "☐", " "), "§", " ")</f>
        <v>Cappuccino</v>
      </c>
      <c r="Q953" t="str">
        <f>PROPER(TRIM(CLEAN(P953)))</f>
        <v>Cappuccino</v>
      </c>
      <c r="S953" t="str">
        <f>SUBSTITUTE(E953,"ounce","oz")</f>
        <v>12 oz</v>
      </c>
    </row>
    <row r="954" spans="1:19" x14ac:dyDescent="0.35">
      <c r="A954">
        <v>429291</v>
      </c>
      <c r="B954" s="3" t="s">
        <v>355</v>
      </c>
      <c r="C954" s="4">
        <v>0.62506944444444446</v>
      </c>
      <c r="D954" t="s">
        <v>52</v>
      </c>
      <c r="E954" t="s">
        <v>15</v>
      </c>
      <c r="F954" s="5">
        <f>N954</f>
        <v>45808</v>
      </c>
      <c r="G954" s="6" t="str">
        <f>Q954</f>
        <v>Frappé</v>
      </c>
      <c r="H954" s="6" t="str">
        <f>S954</f>
        <v>12 oz</v>
      </c>
      <c r="J954" t="str" cm="1">
        <f t="array" ref="J954:L954">_xlfn.TEXTSPLIT(B954,{"++","/"})</f>
        <v>2025</v>
      </c>
      <c r="K954" t="str">
        <v>5</v>
      </c>
      <c r="L954" t="str">
        <v>31</v>
      </c>
      <c r="M954" s="7">
        <f>DATE(J954,K954,L954)</f>
        <v>45808</v>
      </c>
      <c r="N954">
        <f>IF(M954=9999,"???",M954)</f>
        <v>45808</v>
      </c>
      <c r="P954" t="str">
        <f>SUBSTITUTE(SUBSTITUTE(SUBSTITUTE(D954,"©"," "), "☐", " "), "§", " ")</f>
        <v>Frappé</v>
      </c>
      <c r="Q954" t="str">
        <f>PROPER(TRIM(CLEAN(P954)))</f>
        <v>Frappé</v>
      </c>
      <c r="S954" t="str">
        <f>SUBSTITUTE(E954,"ounce","oz")</f>
        <v>12 oz</v>
      </c>
    </row>
    <row r="955" spans="1:19" x14ac:dyDescent="0.35">
      <c r="A955">
        <v>429293</v>
      </c>
      <c r="B955" s="3" t="s">
        <v>355</v>
      </c>
      <c r="C955" s="4">
        <v>0.63062499999999999</v>
      </c>
      <c r="D955" t="s">
        <v>79</v>
      </c>
      <c r="E955" t="s">
        <v>15</v>
      </c>
      <c r="F955" s="5">
        <f>N955</f>
        <v>45808</v>
      </c>
      <c r="G955" s="6" t="str">
        <f>Q955</f>
        <v>Frappé</v>
      </c>
      <c r="H955" s="6" t="str">
        <f>S955</f>
        <v>12 oz</v>
      </c>
      <c r="J955" t="str" cm="1">
        <f t="array" ref="J955:L955">_xlfn.TEXTSPLIT(B955,{"++","/"})</f>
        <v>2025</v>
      </c>
      <c r="K955" t="str">
        <v>5</v>
      </c>
      <c r="L955" t="str">
        <v>31</v>
      </c>
      <c r="M955" s="7">
        <f>DATE(J955,K955,L955)</f>
        <v>45808</v>
      </c>
      <c r="N955">
        <f>IF(M955=9999,"???",M955)</f>
        <v>45808</v>
      </c>
      <c r="P955" t="str">
        <f>SUBSTITUTE(SUBSTITUTE(SUBSTITUTE(D955,"©"," "), "☐", " "), "§", " ")</f>
        <v xml:space="preserve"> Frappé</v>
      </c>
      <c r="Q955" t="str">
        <f>PROPER(TRIM(CLEAN(P955)))</f>
        <v>Frappé</v>
      </c>
      <c r="S955" t="str">
        <f>SUBSTITUTE(E955,"ounce","oz")</f>
        <v>12 oz</v>
      </c>
    </row>
    <row r="956" spans="1:19" x14ac:dyDescent="0.35">
      <c r="A956">
        <v>429295</v>
      </c>
      <c r="B956" s="3" t="s">
        <v>355</v>
      </c>
      <c r="C956" s="4">
        <v>0.63609953703703703</v>
      </c>
      <c r="D956" t="s">
        <v>379</v>
      </c>
      <c r="E956" t="s">
        <v>24</v>
      </c>
      <c r="F956" s="5">
        <f>N956</f>
        <v>45808</v>
      </c>
      <c r="G956" s="6" t="str">
        <f>Q956</f>
        <v>Turkish Coffee</v>
      </c>
      <c r="H956" s="6" t="str">
        <f>S956</f>
        <v>3 oz</v>
      </c>
      <c r="J956" t="str" cm="1">
        <f t="array" ref="J956:L956">_xlfn.TEXTSPLIT(B956,{"++","/"})</f>
        <v>2025</v>
      </c>
      <c r="K956" t="str">
        <v>5</v>
      </c>
      <c r="L956" t="str">
        <v>31</v>
      </c>
      <c r="M956" s="7">
        <f>DATE(J956,K956,L956)</f>
        <v>45808</v>
      </c>
      <c r="N956">
        <f>IF(M956=9999,"???",M956)</f>
        <v>45808</v>
      </c>
      <c r="P956" t="str">
        <f>SUBSTITUTE(SUBSTITUTE(SUBSTITUTE(D956,"©"," "), "☐", " "), "§", " ")</f>
        <v xml:space="preserve"> Turkish coffee</v>
      </c>
      <c r="Q956" t="str">
        <f>PROPER(TRIM(CLEAN(P956)))</f>
        <v>Turkish Coffee</v>
      </c>
      <c r="S956" t="str">
        <f>SUBSTITUTE(E956,"ounce","oz")</f>
        <v>3 oz</v>
      </c>
    </row>
    <row r="957" spans="1:19" x14ac:dyDescent="0.35">
      <c r="A957">
        <v>429297</v>
      </c>
      <c r="B957" s="3" t="s">
        <v>355</v>
      </c>
      <c r="C957" s="4">
        <v>0.64052083333333343</v>
      </c>
      <c r="D957" t="s">
        <v>168</v>
      </c>
      <c r="E957" t="s">
        <v>15</v>
      </c>
      <c r="F957" s="5">
        <f>N957</f>
        <v>45808</v>
      </c>
      <c r="G957" s="6" t="str">
        <f>Q957</f>
        <v>Cappuccino</v>
      </c>
      <c r="H957" s="6" t="str">
        <f>S957</f>
        <v>12 oz</v>
      </c>
      <c r="J957" t="str" cm="1">
        <f t="array" ref="J957:L957">_xlfn.TEXTSPLIT(B957,{"++","/"})</f>
        <v>2025</v>
      </c>
      <c r="K957" t="str">
        <v>5</v>
      </c>
      <c r="L957" t="str">
        <v>31</v>
      </c>
      <c r="M957" s="7">
        <f>DATE(J957,K957,L957)</f>
        <v>45808</v>
      </c>
      <c r="N957">
        <f>IF(M957=9999,"???",M957)</f>
        <v>45808</v>
      </c>
      <c r="P957" t="str">
        <f>SUBSTITUTE(SUBSTITUTE(SUBSTITUTE(D957,"©"," "), "☐", " "), "§", " ")</f>
        <v xml:space="preserve"> Cappuccino</v>
      </c>
      <c r="Q957" t="str">
        <f>PROPER(TRIM(CLEAN(P957)))</f>
        <v>Cappuccino</v>
      </c>
      <c r="S957" t="str">
        <f>SUBSTITUTE(E957,"ounce","oz")</f>
        <v>12 oz</v>
      </c>
    </row>
    <row r="958" spans="1:19" x14ac:dyDescent="0.35">
      <c r="A958">
        <v>429299</v>
      </c>
      <c r="B958" s="3" t="s">
        <v>355</v>
      </c>
      <c r="C958" s="4">
        <v>0.64855324074074083</v>
      </c>
      <c r="D958" t="s">
        <v>52</v>
      </c>
      <c r="E958" t="s">
        <v>15</v>
      </c>
      <c r="F958" s="5">
        <f>N958</f>
        <v>45808</v>
      </c>
      <c r="G958" s="6" t="str">
        <f>Q958</f>
        <v>Frappé</v>
      </c>
      <c r="H958" s="6" t="str">
        <f>S958</f>
        <v>12 oz</v>
      </c>
      <c r="J958" t="str" cm="1">
        <f t="array" ref="J958:L958">_xlfn.TEXTSPLIT(B958,{"++","/"})</f>
        <v>2025</v>
      </c>
      <c r="K958" t="str">
        <v>5</v>
      </c>
      <c r="L958" t="str">
        <v>31</v>
      </c>
      <c r="M958" s="7">
        <f>DATE(J958,K958,L958)</f>
        <v>45808</v>
      </c>
      <c r="N958">
        <f>IF(M958=9999,"???",M958)</f>
        <v>45808</v>
      </c>
      <c r="P958" t="str">
        <f>SUBSTITUTE(SUBSTITUTE(SUBSTITUTE(D958,"©"," "), "☐", " "), "§", " ")</f>
        <v>Frappé</v>
      </c>
      <c r="Q958" t="str">
        <f>PROPER(TRIM(CLEAN(P958)))</f>
        <v>Frappé</v>
      </c>
      <c r="S958" t="str">
        <f>SUBSTITUTE(E958,"ounce","oz")</f>
        <v>12 oz</v>
      </c>
    </row>
    <row r="959" spans="1:19" x14ac:dyDescent="0.35">
      <c r="A959">
        <v>429300</v>
      </c>
      <c r="B959" s="3" t="s">
        <v>355</v>
      </c>
      <c r="C959" s="4">
        <v>0.64912037037037029</v>
      </c>
      <c r="D959" t="s">
        <v>31</v>
      </c>
      <c r="E959" t="s">
        <v>15</v>
      </c>
      <c r="F959" s="5">
        <f>N959</f>
        <v>45808</v>
      </c>
      <c r="G959" s="6" t="str">
        <f>Q959</f>
        <v>French Press</v>
      </c>
      <c r="H959" s="6" t="str">
        <f>S959</f>
        <v>12 oz</v>
      </c>
      <c r="J959" t="str" cm="1">
        <f t="array" ref="J959:L959">_xlfn.TEXTSPLIT(B959,{"++","/"})</f>
        <v>2025</v>
      </c>
      <c r="K959" t="str">
        <v>5</v>
      </c>
      <c r="L959" t="str">
        <v>31</v>
      </c>
      <c r="M959" s="7">
        <f>DATE(J959,K959,L959)</f>
        <v>45808</v>
      </c>
      <c r="N959">
        <f>IF(M959=9999,"???",M959)</f>
        <v>45808</v>
      </c>
      <c r="P959" t="str">
        <f>SUBSTITUTE(SUBSTITUTE(SUBSTITUTE(D959,"©"," "), "☐", " "), "§", " ")</f>
        <v>French press</v>
      </c>
      <c r="Q959" t="str">
        <f>PROPER(TRIM(CLEAN(P959)))</f>
        <v>French Press</v>
      </c>
      <c r="S959" t="str">
        <f>SUBSTITUTE(E959,"ounce","oz")</f>
        <v>12 oz</v>
      </c>
    </row>
    <row r="960" spans="1:19" x14ac:dyDescent="0.35">
      <c r="A960">
        <v>429301</v>
      </c>
      <c r="B960" s="3" t="s">
        <v>355</v>
      </c>
      <c r="C960" s="4">
        <v>0.65766203703703696</v>
      </c>
      <c r="D960" t="s">
        <v>40</v>
      </c>
      <c r="E960" t="s">
        <v>141</v>
      </c>
      <c r="F960" s="5">
        <f>N960</f>
        <v>45808</v>
      </c>
      <c r="G960" s="6" t="str">
        <f>Q960</f>
        <v>Espresso</v>
      </c>
      <c r="H960" s="6" t="str">
        <f>S960</f>
        <v>Espresso (1 oz)</v>
      </c>
      <c r="J960" t="str" cm="1">
        <f t="array" ref="J960:L960">_xlfn.TEXTSPLIT(B960,{"++","/"})</f>
        <v>2025</v>
      </c>
      <c r="K960" t="str">
        <v>5</v>
      </c>
      <c r="L960" t="str">
        <v>31</v>
      </c>
      <c r="M960" s="7">
        <f>DATE(J960,K960,L960)</f>
        <v>45808</v>
      </c>
      <c r="N960">
        <f>IF(M960=9999,"???",M960)</f>
        <v>45808</v>
      </c>
      <c r="P960" t="str">
        <f>SUBSTITUTE(SUBSTITUTE(SUBSTITUTE(D960,"©"," "), "☐", " "), "§", " ")</f>
        <v>Espresso</v>
      </c>
      <c r="Q960" t="str">
        <f>PROPER(TRIM(CLEAN(P960)))</f>
        <v>Espresso</v>
      </c>
      <c r="S960" t="str">
        <f>SUBSTITUTE(E960,"ounce","oz")</f>
        <v>Espresso (1 oz)</v>
      </c>
    </row>
    <row r="961" spans="1:19" x14ac:dyDescent="0.35">
      <c r="A961">
        <v>429303</v>
      </c>
      <c r="B961" s="3" t="s">
        <v>355</v>
      </c>
      <c r="C961" s="4">
        <v>0.66652777777777783</v>
      </c>
      <c r="D961" t="s">
        <v>43</v>
      </c>
      <c r="E961" t="s">
        <v>15</v>
      </c>
      <c r="F961" s="5">
        <f>N961</f>
        <v>45808</v>
      </c>
      <c r="G961" s="6" t="str">
        <f>Q961</f>
        <v>French Press</v>
      </c>
      <c r="H961" s="6" t="str">
        <f>S961</f>
        <v>12 oz</v>
      </c>
      <c r="J961" t="str" cm="1">
        <f t="array" ref="J961:L961">_xlfn.TEXTSPLIT(B961,{"++","/"})</f>
        <v>2025</v>
      </c>
      <c r="K961" t="str">
        <v>5</v>
      </c>
      <c r="L961" t="str">
        <v>31</v>
      </c>
      <c r="M961" s="7">
        <f>DATE(J961,K961,L961)</f>
        <v>45808</v>
      </c>
      <c r="N961">
        <f>IF(M961=9999,"???",M961)</f>
        <v>45808</v>
      </c>
      <c r="P961" t="str">
        <f>SUBSTITUTE(SUBSTITUTE(SUBSTITUTE(D961,"©"," "), "☐", " "), "§", " ")</f>
        <v xml:space="preserve"> French press</v>
      </c>
      <c r="Q961" t="str">
        <f>PROPER(TRIM(CLEAN(P961)))</f>
        <v>French Press</v>
      </c>
      <c r="S961" t="str">
        <f>SUBSTITUTE(E961,"ounce","oz")</f>
        <v>12 oz</v>
      </c>
    </row>
    <row r="962" spans="1:19" x14ac:dyDescent="0.35">
      <c r="A962">
        <v>429305</v>
      </c>
      <c r="B962" s="3" t="s">
        <v>355</v>
      </c>
      <c r="C962" s="4">
        <v>0.67996527777777782</v>
      </c>
      <c r="D962" t="s">
        <v>21</v>
      </c>
      <c r="E962" t="s">
        <v>15</v>
      </c>
      <c r="F962" s="5">
        <f>N962</f>
        <v>45808</v>
      </c>
      <c r="G962" s="6" t="str">
        <f>Q962</f>
        <v>Pourover</v>
      </c>
      <c r="H962" s="6" t="str">
        <f>S962</f>
        <v>12 oz</v>
      </c>
      <c r="J962" t="str" cm="1">
        <f t="array" ref="J962:L962">_xlfn.TEXTSPLIT(B962,{"++","/"})</f>
        <v>2025</v>
      </c>
      <c r="K962" t="str">
        <v>5</v>
      </c>
      <c r="L962" t="str">
        <v>31</v>
      </c>
      <c r="M962" s="7">
        <f>DATE(J962,K962,L962)</f>
        <v>45808</v>
      </c>
      <c r="N962">
        <f>IF(M962=9999,"???",M962)</f>
        <v>45808</v>
      </c>
      <c r="P962" t="str">
        <f>SUBSTITUTE(SUBSTITUTE(SUBSTITUTE(D962,"©"," "), "☐", " "), "§", " ")</f>
        <v>Pourover</v>
      </c>
      <c r="Q962" t="str">
        <f>PROPER(TRIM(CLEAN(P962)))</f>
        <v>Pourover</v>
      </c>
      <c r="S962" t="str">
        <f>SUBSTITUTE(E962,"ounce","oz")</f>
        <v>12 oz</v>
      </c>
    </row>
    <row r="963" spans="1:19" x14ac:dyDescent="0.35">
      <c r="A963">
        <v>429306</v>
      </c>
      <c r="B963" s="3" t="s">
        <v>355</v>
      </c>
      <c r="C963" s="4">
        <v>0.68435185185185188</v>
      </c>
      <c r="D963" t="s">
        <v>370</v>
      </c>
      <c r="E963" t="s">
        <v>15</v>
      </c>
      <c r="F963" s="5">
        <f>N963</f>
        <v>45808</v>
      </c>
      <c r="G963" s="6" t="str">
        <f>Q963</f>
        <v>Aeropress</v>
      </c>
      <c r="H963" s="6" t="str">
        <f>S963</f>
        <v>12 oz</v>
      </c>
      <c r="J963" t="str" cm="1">
        <f t="array" ref="J963:L963">_xlfn.TEXTSPLIT(B963,{"++","/"})</f>
        <v>2025</v>
      </c>
      <c r="K963" t="str">
        <v>5</v>
      </c>
      <c r="L963" t="str">
        <v>31</v>
      </c>
      <c r="M963" s="7">
        <f>DATE(J963,K963,L963)</f>
        <v>45808</v>
      </c>
      <c r="N963">
        <f>IF(M963=9999,"???",M963)</f>
        <v>45808</v>
      </c>
      <c r="P963" t="str">
        <f>SUBSTITUTE(SUBSTITUTE(SUBSTITUTE(D963,"©"," "), "☐", " "), "§", " ")</f>
        <v xml:space="preserve">Aeropress </v>
      </c>
      <c r="Q963" t="str">
        <f>PROPER(TRIM(CLEAN(P963)))</f>
        <v>Aeropress</v>
      </c>
      <c r="S963" t="str">
        <f>SUBSTITUTE(E963,"ounce","oz")</f>
        <v>12 oz</v>
      </c>
    </row>
    <row r="964" spans="1:19" x14ac:dyDescent="0.35">
      <c r="A964">
        <v>429308</v>
      </c>
      <c r="B964" s="3" t="s">
        <v>355</v>
      </c>
      <c r="C964" s="4">
        <v>0.68880787037037039</v>
      </c>
      <c r="D964" t="s">
        <v>283</v>
      </c>
      <c r="E964" t="s">
        <v>13</v>
      </c>
      <c r="F964" s="5">
        <f>N964</f>
        <v>45808</v>
      </c>
      <c r="G964" s="6" t="str">
        <f>Q964</f>
        <v>Drip Coffee Refill</v>
      </c>
      <c r="H964" s="6" t="str">
        <f>S964</f>
        <v/>
      </c>
      <c r="J964" t="str" cm="1">
        <f t="array" ref="J964:L964">_xlfn.TEXTSPLIT(B964,{"++","/"})</f>
        <v>2025</v>
      </c>
      <c r="K964" t="str">
        <v>5</v>
      </c>
      <c r="L964" t="str">
        <v>31</v>
      </c>
      <c r="M964" s="7">
        <f>DATE(J964,K964,L964)</f>
        <v>45808</v>
      </c>
      <c r="N964">
        <f>IF(M964=9999,"???",M964)</f>
        <v>45808</v>
      </c>
      <c r="P964" t="str">
        <f>SUBSTITUTE(SUBSTITUTE(SUBSTITUTE(D964,"©"," "), "☐", " "), "§", " ")</f>
        <v>Drip coffee refill</v>
      </c>
      <c r="Q964" t="str">
        <f>PROPER(TRIM(CLEAN(P964)))</f>
        <v>Drip Coffee Refill</v>
      </c>
      <c r="S964" t="str">
        <f>SUBSTITUTE(E964,"ounce","oz")</f>
        <v/>
      </c>
    </row>
    <row r="965" spans="1:19" x14ac:dyDescent="0.35">
      <c r="A965">
        <v>429310</v>
      </c>
      <c r="B965" s="3" t="s">
        <v>355</v>
      </c>
      <c r="C965" s="4">
        <v>0.69126157407407418</v>
      </c>
      <c r="D965" t="s">
        <v>380</v>
      </c>
      <c r="E965" t="s">
        <v>15</v>
      </c>
      <c r="F965" s="5">
        <f>N965</f>
        <v>45808</v>
      </c>
      <c r="G965" s="6" t="str">
        <f>Q965</f>
        <v>Café Latté</v>
      </c>
      <c r="H965" s="6" t="str">
        <f>S965</f>
        <v>12 oz</v>
      </c>
      <c r="J965" t="str" cm="1">
        <f t="array" ref="J965:L965">_xlfn.TEXTSPLIT(B965,{"++","/"})</f>
        <v>2025</v>
      </c>
      <c r="K965" t="str">
        <v>5</v>
      </c>
      <c r="L965" t="str">
        <v>31</v>
      </c>
      <c r="M965" s="7">
        <f>DATE(J965,K965,L965)</f>
        <v>45808</v>
      </c>
      <c r="N965">
        <f>IF(M965=9999,"???",M965)</f>
        <v>45808</v>
      </c>
      <c r="P965" t="str">
        <f>SUBSTITUTE(SUBSTITUTE(SUBSTITUTE(D965,"©"," "), "☐", " "), "§", " ")</f>
        <v xml:space="preserve">   Café latté </v>
      </c>
      <c r="Q965" t="str">
        <f>PROPER(TRIM(CLEAN(P965)))</f>
        <v>Café Latté</v>
      </c>
      <c r="S965" t="str">
        <f>SUBSTITUTE(E965,"ounce","oz")</f>
        <v>12 oz</v>
      </c>
    </row>
    <row r="966" spans="1:19" x14ac:dyDescent="0.35">
      <c r="A966">
        <v>429311</v>
      </c>
      <c r="B966" s="3" t="s">
        <v>355</v>
      </c>
      <c r="C966" s="4">
        <v>0.69226851851851845</v>
      </c>
      <c r="D966" t="s">
        <v>44</v>
      </c>
      <c r="E966" t="s">
        <v>15</v>
      </c>
      <c r="F966" s="5">
        <f>N966</f>
        <v>45808</v>
      </c>
      <c r="G966" s="6" t="str">
        <f>Q966</f>
        <v>Pourover</v>
      </c>
      <c r="H966" s="6" t="str">
        <f>S966</f>
        <v>12 oz</v>
      </c>
      <c r="J966" t="str" cm="1">
        <f t="array" ref="J966:L966">_xlfn.TEXTSPLIT(B966,{"++","/"})</f>
        <v>2025</v>
      </c>
      <c r="K966" t="str">
        <v>5</v>
      </c>
      <c r="L966" t="str">
        <v>31</v>
      </c>
      <c r="M966" s="7">
        <f>DATE(J966,K966,L966)</f>
        <v>45808</v>
      </c>
      <c r="N966">
        <f>IF(M966=9999,"???",M966)</f>
        <v>45808</v>
      </c>
      <c r="P966" t="str">
        <f>SUBSTITUTE(SUBSTITUTE(SUBSTITUTE(D966,"©"," "), "☐", " "), "§", " ")</f>
        <v xml:space="preserve">Pourover </v>
      </c>
      <c r="Q966" t="str">
        <f>PROPER(TRIM(CLEAN(P966)))</f>
        <v>Pourover</v>
      </c>
      <c r="S966" t="str">
        <f>SUBSTITUTE(E966,"ounce","oz")</f>
        <v>12 oz</v>
      </c>
    </row>
    <row r="967" spans="1:19" x14ac:dyDescent="0.35">
      <c r="A967">
        <v>429312</v>
      </c>
      <c r="B967" s="3" t="s">
        <v>355</v>
      </c>
      <c r="C967" s="4">
        <v>0.69402777777777769</v>
      </c>
      <c r="D967" t="s">
        <v>23</v>
      </c>
      <c r="E967" t="s">
        <v>24</v>
      </c>
      <c r="F967" s="5">
        <f>N967</f>
        <v>45808</v>
      </c>
      <c r="G967" s="6" t="str">
        <f>Q967</f>
        <v>Turkish Coffee</v>
      </c>
      <c r="H967" s="6" t="str">
        <f>S967</f>
        <v>3 oz</v>
      </c>
      <c r="J967" t="str" cm="1">
        <f t="array" ref="J967:L967">_xlfn.TEXTSPLIT(B967,{"++","/"})</f>
        <v>2025</v>
      </c>
      <c r="K967" t="str">
        <v>5</v>
      </c>
      <c r="L967" t="str">
        <v>31</v>
      </c>
      <c r="M967" s="7">
        <f>DATE(J967,K967,L967)</f>
        <v>45808</v>
      </c>
      <c r="N967">
        <f>IF(M967=9999,"???",M967)</f>
        <v>45808</v>
      </c>
      <c r="P967" t="str">
        <f>SUBSTITUTE(SUBSTITUTE(SUBSTITUTE(D967,"©"," "), "☐", " "), "§", " ")</f>
        <v>Turkish coffee</v>
      </c>
      <c r="Q967" t="str">
        <f>PROPER(TRIM(CLEAN(P967)))</f>
        <v>Turkish Coffee</v>
      </c>
      <c r="S967" t="str">
        <f>SUBSTITUTE(E967,"ounce","oz")</f>
        <v>3 oz</v>
      </c>
    </row>
    <row r="968" spans="1:19" x14ac:dyDescent="0.35">
      <c r="A968">
        <v>429314</v>
      </c>
      <c r="B968" s="3" t="s">
        <v>355</v>
      </c>
      <c r="C968" s="4">
        <v>0.71017361111111121</v>
      </c>
      <c r="D968" t="s">
        <v>381</v>
      </c>
      <c r="E968" t="s">
        <v>13</v>
      </c>
      <c r="F968" s="5">
        <f>N968</f>
        <v>45808</v>
      </c>
      <c r="G968" s="6" t="str">
        <f>Q968</f>
        <v>Scone With Clotted Cream And Jam</v>
      </c>
      <c r="H968" s="6" t="str">
        <f>S968</f>
        <v/>
      </c>
      <c r="J968" t="str" cm="1">
        <f t="array" ref="J968:L968">_xlfn.TEXTSPLIT(B968,{"++","/"})</f>
        <v>2025</v>
      </c>
      <c r="K968" t="str">
        <v>5</v>
      </c>
      <c r="L968" t="str">
        <v>31</v>
      </c>
      <c r="M968" s="7">
        <f>DATE(J968,K968,L968)</f>
        <v>45808</v>
      </c>
      <c r="N968">
        <f>IF(M968=9999,"???",M968)</f>
        <v>45808</v>
      </c>
      <c r="P968" t="str">
        <f>SUBSTITUTE(SUBSTITUTE(SUBSTITUTE(D968,"©"," "), "☐", " "), "§", " ")</f>
        <v xml:space="preserve"> Scone with clotted cream and jam</v>
      </c>
      <c r="Q968" t="str">
        <f>PROPER(TRIM(CLEAN(P968)))</f>
        <v>Scone With Clotted Cream And Jam</v>
      </c>
      <c r="S968" t="str">
        <f>SUBSTITUTE(E968,"ounce","oz")</f>
        <v/>
      </c>
    </row>
    <row r="969" spans="1:19" x14ac:dyDescent="0.35">
      <c r="A969">
        <v>429315</v>
      </c>
      <c r="B969" s="3" t="s">
        <v>355</v>
      </c>
      <c r="C969" s="4">
        <v>0.72487268518518522</v>
      </c>
      <c r="D969" t="s">
        <v>114</v>
      </c>
      <c r="E969" t="s">
        <v>15</v>
      </c>
      <c r="F969" s="5">
        <f>N969</f>
        <v>45808</v>
      </c>
      <c r="G969" s="6" t="str">
        <f>Q969</f>
        <v>Cappuccino</v>
      </c>
      <c r="H969" s="6" t="str">
        <f>S969</f>
        <v>12 oz</v>
      </c>
      <c r="J969" t="str" cm="1">
        <f t="array" ref="J969:L969">_xlfn.TEXTSPLIT(B969,{"++","/"})</f>
        <v>2025</v>
      </c>
      <c r="K969" t="str">
        <v>5</v>
      </c>
      <c r="L969" t="str">
        <v>31</v>
      </c>
      <c r="M969" s="7">
        <f>DATE(J969,K969,L969)</f>
        <v>45808</v>
      </c>
      <c r="N969">
        <f>IF(M969=9999,"???",M969)</f>
        <v>45808</v>
      </c>
      <c r="P969" t="str">
        <f>SUBSTITUTE(SUBSTITUTE(SUBSTITUTE(D969,"©"," "), "☐", " "), "§", " ")</f>
        <v xml:space="preserve"> Cappuccino</v>
      </c>
      <c r="Q969" t="str">
        <f>PROPER(TRIM(CLEAN(P969)))</f>
        <v>Cappuccino</v>
      </c>
      <c r="S969" t="str">
        <f>SUBSTITUTE(E969,"ounce","oz")</f>
        <v>12 oz</v>
      </c>
    </row>
    <row r="970" spans="1:19" x14ac:dyDescent="0.35">
      <c r="A970">
        <v>429316</v>
      </c>
      <c r="B970" s="3" t="s">
        <v>355</v>
      </c>
      <c r="C970" s="4">
        <v>0.73107638888888893</v>
      </c>
      <c r="D970" t="s">
        <v>54</v>
      </c>
      <c r="E970" t="s">
        <v>13</v>
      </c>
      <c r="F970" s="5">
        <f>N970</f>
        <v>45808</v>
      </c>
      <c r="G970" s="6" t="str">
        <f>Q970</f>
        <v>Syrup</v>
      </c>
      <c r="H970" s="6" t="str">
        <f>S970</f>
        <v/>
      </c>
      <c r="J970" t="str" cm="1">
        <f t="array" ref="J970:L970">_xlfn.TEXTSPLIT(B970,{"++","/"})</f>
        <v>2025</v>
      </c>
      <c r="K970" t="str">
        <v>5</v>
      </c>
      <c r="L970" t="str">
        <v>31</v>
      </c>
      <c r="M970" s="7">
        <f>DATE(J970,K970,L970)</f>
        <v>45808</v>
      </c>
      <c r="N970">
        <f>IF(M970=9999,"???",M970)</f>
        <v>45808</v>
      </c>
      <c r="P970" t="str">
        <f>SUBSTITUTE(SUBSTITUTE(SUBSTITUTE(D970,"©"," "), "☐", " "), "§", " ")</f>
        <v>Syrup</v>
      </c>
      <c r="Q970" t="str">
        <f>PROPER(TRIM(CLEAN(P970)))</f>
        <v>Syrup</v>
      </c>
      <c r="S970" t="str">
        <f>SUBSTITUTE(E970,"ounce","oz")</f>
        <v/>
      </c>
    </row>
    <row r="971" spans="1:19" x14ac:dyDescent="0.35">
      <c r="A971">
        <v>429317</v>
      </c>
      <c r="B971" s="3" t="s">
        <v>355</v>
      </c>
      <c r="C971" s="4">
        <v>0.73173611111111114</v>
      </c>
      <c r="D971" t="s">
        <v>295</v>
      </c>
      <c r="E971" t="s">
        <v>13</v>
      </c>
      <c r="F971" s="5">
        <f>N971</f>
        <v>45808</v>
      </c>
      <c r="G971" s="6" t="str">
        <f>Q971</f>
        <v>Syrup</v>
      </c>
      <c r="H971" s="6" t="str">
        <f>S971</f>
        <v/>
      </c>
      <c r="J971" t="str" cm="1">
        <f t="array" ref="J971:L971">_xlfn.TEXTSPLIT(B971,{"++","/"})</f>
        <v>2025</v>
      </c>
      <c r="K971" t="str">
        <v>5</v>
      </c>
      <c r="L971" t="str">
        <v>31</v>
      </c>
      <c r="M971" s="7">
        <f>DATE(J971,K971,L971)</f>
        <v>45808</v>
      </c>
      <c r="N971">
        <f>IF(M971=9999,"???",M971)</f>
        <v>45808</v>
      </c>
      <c r="P971" t="str">
        <f>SUBSTITUTE(SUBSTITUTE(SUBSTITUTE(D971,"©"," "), "☐", " "), "§", " ")</f>
        <v xml:space="preserve"> Syrup</v>
      </c>
      <c r="Q971" t="str">
        <f>PROPER(TRIM(CLEAN(P971)))</f>
        <v>Syrup</v>
      </c>
      <c r="S971" t="str">
        <f>SUBSTITUTE(E971,"ounce","oz")</f>
        <v/>
      </c>
    </row>
    <row r="972" spans="1:19" x14ac:dyDescent="0.35">
      <c r="A972">
        <v>429319</v>
      </c>
      <c r="B972" s="3" t="s">
        <v>355</v>
      </c>
      <c r="C972" s="4">
        <v>0.7401388888888889</v>
      </c>
      <c r="D972" t="s">
        <v>267</v>
      </c>
      <c r="E972" t="s">
        <v>15</v>
      </c>
      <c r="F972" s="5">
        <f>N972</f>
        <v>45808</v>
      </c>
      <c r="G972" s="6" t="str">
        <f>Q972</f>
        <v>Iced Guillermo</v>
      </c>
      <c r="H972" s="6" t="str">
        <f>S972</f>
        <v>12 oz</v>
      </c>
      <c r="J972" t="str" cm="1">
        <f t="array" ref="J972:L972">_xlfn.TEXTSPLIT(B972,{"++","/"})</f>
        <v>2025</v>
      </c>
      <c r="K972" t="str">
        <v>5</v>
      </c>
      <c r="L972" t="str">
        <v>31</v>
      </c>
      <c r="M972" s="7">
        <f>DATE(J972,K972,L972)</f>
        <v>45808</v>
      </c>
      <c r="N972">
        <f>IF(M972=9999,"???",M972)</f>
        <v>45808</v>
      </c>
      <c r="P972" t="str">
        <f>SUBSTITUTE(SUBSTITUTE(SUBSTITUTE(D972,"©"," "), "☐", " "), "§", " ")</f>
        <v xml:space="preserve"> Iced Guillermo</v>
      </c>
      <c r="Q972" t="str">
        <f>PROPER(TRIM(CLEAN(P972)))</f>
        <v>Iced Guillermo</v>
      </c>
      <c r="S972" t="str">
        <f>SUBSTITUTE(E972,"ounce","oz")</f>
        <v>12 oz</v>
      </c>
    </row>
    <row r="973" spans="1:19" x14ac:dyDescent="0.35">
      <c r="A973">
        <v>429320</v>
      </c>
      <c r="B973" s="3" t="s">
        <v>355</v>
      </c>
      <c r="C973" s="4">
        <v>0.74081018518518515</v>
      </c>
      <c r="D973" t="s">
        <v>36</v>
      </c>
      <c r="E973" t="s">
        <v>15</v>
      </c>
      <c r="F973" s="5">
        <f>N973</f>
        <v>45808</v>
      </c>
      <c r="G973" s="6" t="str">
        <f>Q973</f>
        <v>Frappé</v>
      </c>
      <c r="H973" s="6" t="str">
        <f>S973</f>
        <v>12 oz</v>
      </c>
      <c r="J973" t="str" cm="1">
        <f t="array" ref="J973:L973">_xlfn.TEXTSPLIT(B973,{"++","/"})</f>
        <v>2025</v>
      </c>
      <c r="K973" t="str">
        <v>5</v>
      </c>
      <c r="L973" t="str">
        <v>31</v>
      </c>
      <c r="M973" s="7">
        <f>DATE(J973,K973,L973)</f>
        <v>45808</v>
      </c>
      <c r="N973">
        <f>IF(M973=9999,"???",M973)</f>
        <v>45808</v>
      </c>
      <c r="P973" t="str">
        <f>SUBSTITUTE(SUBSTITUTE(SUBSTITUTE(D973,"©"," "), "☐", " "), "§", " ")</f>
        <v xml:space="preserve"> Frappé</v>
      </c>
      <c r="Q973" t="str">
        <f>PROPER(TRIM(CLEAN(P973)))</f>
        <v>Frappé</v>
      </c>
      <c r="S973" t="str">
        <f>SUBSTITUTE(E973,"ounce","oz")</f>
        <v>12 oz</v>
      </c>
    </row>
    <row r="974" spans="1:19" x14ac:dyDescent="0.35">
      <c r="A974">
        <v>429322</v>
      </c>
      <c r="B974" s="3" t="s">
        <v>355</v>
      </c>
      <c r="C974" s="4">
        <v>0.74873842592592599</v>
      </c>
      <c r="D974" t="s">
        <v>62</v>
      </c>
      <c r="E974" t="s">
        <v>15</v>
      </c>
      <c r="F974" s="5">
        <f>N974</f>
        <v>45808</v>
      </c>
      <c r="G974" s="6" t="str">
        <f>Q974</f>
        <v>French Press</v>
      </c>
      <c r="H974" s="6" t="str">
        <f>S974</f>
        <v>12 oz</v>
      </c>
      <c r="J974" t="str" cm="1">
        <f t="array" ref="J974:L974">_xlfn.TEXTSPLIT(B974,{"++","/"})</f>
        <v>2025</v>
      </c>
      <c r="K974" t="str">
        <v>5</v>
      </c>
      <c r="L974" t="str">
        <v>31</v>
      </c>
      <c r="M974" s="7">
        <f>DATE(J974,K974,L974)</f>
        <v>45808</v>
      </c>
      <c r="N974">
        <f>IF(M974=9999,"???",M974)</f>
        <v>45808</v>
      </c>
      <c r="P974" t="str">
        <f>SUBSTITUTE(SUBSTITUTE(SUBSTITUTE(D974,"©"," "), "☐", " "), "§", " ")</f>
        <v xml:space="preserve"> French press</v>
      </c>
      <c r="Q974" t="str">
        <f>PROPER(TRIM(CLEAN(P974)))</f>
        <v>French Press</v>
      </c>
      <c r="S974" t="str">
        <f>SUBSTITUTE(E974,"ounce","oz")</f>
        <v>12 oz</v>
      </c>
    </row>
    <row r="975" spans="1:19" x14ac:dyDescent="0.35">
      <c r="A975">
        <v>429324</v>
      </c>
      <c r="B975" s="3" t="s">
        <v>355</v>
      </c>
      <c r="C975" s="4">
        <v>0.77179398148148137</v>
      </c>
      <c r="D975" t="s">
        <v>382</v>
      </c>
      <c r="E975" t="s">
        <v>15</v>
      </c>
      <c r="F975" s="5">
        <f>N975</f>
        <v>45808</v>
      </c>
      <c r="G975" s="6" t="str">
        <f>Q975</f>
        <v>Café Latté</v>
      </c>
      <c r="H975" s="6" t="str">
        <f>S975</f>
        <v>12 oz</v>
      </c>
      <c r="J975" t="str" cm="1">
        <f t="array" ref="J975:L975">_xlfn.TEXTSPLIT(B975,{"++","/"})</f>
        <v>2025</v>
      </c>
      <c r="K975" t="str">
        <v>5</v>
      </c>
      <c r="L975" t="str">
        <v>31</v>
      </c>
      <c r="M975" s="7">
        <f>DATE(J975,K975,L975)</f>
        <v>45808</v>
      </c>
      <c r="N975">
        <f>IF(M975=9999,"???",M975)</f>
        <v>45808</v>
      </c>
      <c r="P975" t="str">
        <f>SUBSTITUTE(SUBSTITUTE(SUBSTITUTE(D975,"©"," "), "☐", " "), "§", " ")</f>
        <v xml:space="preserve">  Café latté </v>
      </c>
      <c r="Q975" t="str">
        <f>PROPER(TRIM(CLEAN(P975)))</f>
        <v>Café Latté</v>
      </c>
      <c r="S975" t="str">
        <f>SUBSTITUTE(E975,"ounce","oz")</f>
        <v>12 oz</v>
      </c>
    </row>
    <row r="976" spans="1:19" x14ac:dyDescent="0.35">
      <c r="A976">
        <v>429326</v>
      </c>
      <c r="B976" s="3" t="s">
        <v>355</v>
      </c>
      <c r="C976" s="4">
        <v>0.77581018518518507</v>
      </c>
      <c r="D976" t="s">
        <v>142</v>
      </c>
      <c r="E976" t="s">
        <v>15</v>
      </c>
      <c r="F976" s="5">
        <f>N976</f>
        <v>45808</v>
      </c>
      <c r="G976" s="6" t="str">
        <f>Q976</f>
        <v>Frappé</v>
      </c>
      <c r="H976" s="6" t="str">
        <f>S976</f>
        <v>12 oz</v>
      </c>
      <c r="J976" t="str" cm="1">
        <f t="array" ref="J976:L976">_xlfn.TEXTSPLIT(B976,{"++","/"})</f>
        <v>2025</v>
      </c>
      <c r="K976" t="str">
        <v>5</v>
      </c>
      <c r="L976" t="str">
        <v>31</v>
      </c>
      <c r="M976" s="7">
        <f>DATE(J976,K976,L976)</f>
        <v>45808</v>
      </c>
      <c r="N976">
        <f>IF(M976=9999,"???",M976)</f>
        <v>45808</v>
      </c>
      <c r="P976" t="str">
        <f>SUBSTITUTE(SUBSTITUTE(SUBSTITUTE(D976,"©"," "), "☐", " "), "§", " ")</f>
        <v xml:space="preserve"> Frappé</v>
      </c>
      <c r="Q976" t="str">
        <f>PROPER(TRIM(CLEAN(P976)))</f>
        <v>Frappé</v>
      </c>
      <c r="S976" t="str">
        <f>SUBSTITUTE(E976,"ounce","oz")</f>
        <v>12 oz</v>
      </c>
    </row>
    <row r="977" spans="1:19" x14ac:dyDescent="0.35">
      <c r="A977">
        <v>429328</v>
      </c>
      <c r="B977" s="3" t="s">
        <v>355</v>
      </c>
      <c r="C977" s="4">
        <v>0.77780092592592598</v>
      </c>
      <c r="D977" t="s">
        <v>266</v>
      </c>
      <c r="E977" t="s">
        <v>15</v>
      </c>
      <c r="F977" s="5">
        <f>N977</f>
        <v>45808</v>
      </c>
      <c r="G977" s="6" t="str">
        <f>Q977</f>
        <v>Drip Coffee</v>
      </c>
      <c r="H977" s="6" t="str">
        <f>S977</f>
        <v>12 oz</v>
      </c>
      <c r="J977" t="str" cm="1">
        <f t="array" ref="J977:L977">_xlfn.TEXTSPLIT(B977,{"++","/"})</f>
        <v>2025</v>
      </c>
      <c r="K977" t="str">
        <v>5</v>
      </c>
      <c r="L977" t="str">
        <v>31</v>
      </c>
      <c r="M977" s="7">
        <f>DATE(J977,K977,L977)</f>
        <v>45808</v>
      </c>
      <c r="N977">
        <f>IF(M977=9999,"???",M977)</f>
        <v>45808</v>
      </c>
      <c r="P977" t="str">
        <f>SUBSTITUTE(SUBSTITUTE(SUBSTITUTE(D977,"©"," "), "☐", " "), "§", " ")</f>
        <v>Drip coffee</v>
      </c>
      <c r="Q977" t="str">
        <f>PROPER(TRIM(CLEAN(P977)))</f>
        <v>Drip Coffee</v>
      </c>
      <c r="S977" t="str">
        <f>SUBSTITUTE(E977,"ounce","oz")</f>
        <v>12 oz</v>
      </c>
    </row>
    <row r="978" spans="1:19" x14ac:dyDescent="0.35">
      <c r="A978">
        <v>429330</v>
      </c>
      <c r="B978" s="3" t="s">
        <v>355</v>
      </c>
      <c r="C978" s="4">
        <v>0.78607638888888887</v>
      </c>
      <c r="D978" t="s">
        <v>383</v>
      </c>
      <c r="E978" t="s">
        <v>15</v>
      </c>
      <c r="F978" s="5">
        <f>N978</f>
        <v>45808</v>
      </c>
      <c r="G978" s="6" t="str">
        <f>Q978</f>
        <v>Café Latté</v>
      </c>
      <c r="H978" s="6" t="str">
        <f>S978</f>
        <v>12 oz</v>
      </c>
      <c r="J978" t="str" cm="1">
        <f t="array" ref="J978:L978">_xlfn.TEXTSPLIT(B978,{"++","/"})</f>
        <v>2025</v>
      </c>
      <c r="K978" t="str">
        <v>5</v>
      </c>
      <c r="L978" t="str">
        <v>31</v>
      </c>
      <c r="M978" s="7">
        <f>DATE(J978,K978,L978)</f>
        <v>45808</v>
      </c>
      <c r="N978">
        <f>IF(M978=9999,"???",M978)</f>
        <v>45808</v>
      </c>
      <c r="P978" t="str">
        <f>SUBSTITUTE(SUBSTITUTE(SUBSTITUTE(D978,"©"," "), "☐", " "), "§", " ")</f>
        <v xml:space="preserve">Café latté </v>
      </c>
      <c r="Q978" t="str">
        <f>PROPER(TRIM(CLEAN(P978)))</f>
        <v>Café Latté</v>
      </c>
      <c r="S978" t="str">
        <f>SUBSTITUTE(E978,"ounce","oz")</f>
        <v>12 oz</v>
      </c>
    </row>
    <row r="979" spans="1:19" x14ac:dyDescent="0.35">
      <c r="A979">
        <v>429331</v>
      </c>
      <c r="B979" s="3" t="s">
        <v>355</v>
      </c>
      <c r="C979" s="4">
        <v>0.78673611111111108</v>
      </c>
      <c r="D979" t="s">
        <v>193</v>
      </c>
      <c r="E979" t="s">
        <v>29</v>
      </c>
      <c r="F979" s="5">
        <f>N979</f>
        <v>45808</v>
      </c>
      <c r="G979" s="6" t="str">
        <f>Q979</f>
        <v>Pourover</v>
      </c>
      <c r="H979" s="6" t="str">
        <f>S979</f>
        <v>12 oz</v>
      </c>
      <c r="J979" t="str" cm="1">
        <f t="array" ref="J979:L979">_xlfn.TEXTSPLIT(B979,{"++","/"})</f>
        <v>2025</v>
      </c>
      <c r="K979" t="str">
        <v>5</v>
      </c>
      <c r="L979" t="str">
        <v>31</v>
      </c>
      <c r="M979" s="7">
        <f>DATE(J979,K979,L979)</f>
        <v>45808</v>
      </c>
      <c r="N979">
        <f>IF(M979=9999,"???",M979)</f>
        <v>45808</v>
      </c>
      <c r="P979" t="str">
        <f>SUBSTITUTE(SUBSTITUTE(SUBSTITUTE(D979,"©"," "), "☐", " "), "§", " ")</f>
        <v xml:space="preserve"> Pourover</v>
      </c>
      <c r="Q979" t="str">
        <f>PROPER(TRIM(CLEAN(P979)))</f>
        <v>Pourover</v>
      </c>
      <c r="S979" t="str">
        <f>SUBSTITUTE(E979,"ounce","oz")</f>
        <v>12 oz</v>
      </c>
    </row>
    <row r="980" spans="1:19" x14ac:dyDescent="0.35">
      <c r="A980">
        <v>429332</v>
      </c>
      <c r="B980" s="3" t="s">
        <v>355</v>
      </c>
      <c r="C980" s="4">
        <v>0.78690972222222233</v>
      </c>
      <c r="D980" t="s">
        <v>384</v>
      </c>
      <c r="E980" t="s">
        <v>15</v>
      </c>
      <c r="F980" s="5">
        <f>N980</f>
        <v>45808</v>
      </c>
      <c r="G980" s="6" t="str">
        <f>Q980</f>
        <v>House Blend</v>
      </c>
      <c r="H980" s="6" t="str">
        <f>S980</f>
        <v>12 oz</v>
      </c>
      <c r="J980" t="str" cm="1">
        <f t="array" ref="J980:L980">_xlfn.TEXTSPLIT(B980,{"++","/"})</f>
        <v>2025</v>
      </c>
      <c r="K980" t="str">
        <v>5</v>
      </c>
      <c r="L980" t="str">
        <v>31</v>
      </c>
      <c r="M980" s="7">
        <f>DATE(J980,K980,L980)</f>
        <v>45808</v>
      </c>
      <c r="N980">
        <f>IF(M980=9999,"???",M980)</f>
        <v>45808</v>
      </c>
      <c r="P980" t="str">
        <f>SUBSTITUTE(SUBSTITUTE(SUBSTITUTE(D980,"©"," "), "☐", " "), "§", " ")</f>
        <v xml:space="preserve">House blend </v>
      </c>
      <c r="Q980" t="str">
        <f>PROPER(TRIM(CLEAN(P980)))</f>
        <v>House Blend</v>
      </c>
      <c r="S980" t="str">
        <f>SUBSTITUTE(E980,"ounce","oz")</f>
        <v>12 oz</v>
      </c>
    </row>
    <row r="981" spans="1:19" x14ac:dyDescent="0.35">
      <c r="A981">
        <v>429333</v>
      </c>
      <c r="B981" s="3" t="s">
        <v>355</v>
      </c>
      <c r="C981" s="4">
        <v>0.79349537037037043</v>
      </c>
      <c r="D981" t="s">
        <v>59</v>
      </c>
      <c r="E981" t="s">
        <v>15</v>
      </c>
      <c r="F981" s="5">
        <f>N981</f>
        <v>45808</v>
      </c>
      <c r="G981" s="6" t="str">
        <f>Q981</f>
        <v>Pourover</v>
      </c>
      <c r="H981" s="6" t="str">
        <f>S981</f>
        <v>12 oz</v>
      </c>
      <c r="J981" t="str" cm="1">
        <f t="array" ref="J981:L981">_xlfn.TEXTSPLIT(B981,{"++","/"})</f>
        <v>2025</v>
      </c>
      <c r="K981" t="str">
        <v>5</v>
      </c>
      <c r="L981" t="str">
        <v>31</v>
      </c>
      <c r="M981" s="7">
        <f>DATE(J981,K981,L981)</f>
        <v>45808</v>
      </c>
      <c r="N981">
        <f>IF(M981=9999,"???",M981)</f>
        <v>45808</v>
      </c>
      <c r="P981" t="str">
        <f>SUBSTITUTE(SUBSTITUTE(SUBSTITUTE(D981,"©"," "), "☐", " "), "§", " ")</f>
        <v xml:space="preserve"> Pourover</v>
      </c>
      <c r="Q981" t="str">
        <f>PROPER(TRIM(CLEAN(P981)))</f>
        <v>Pourover</v>
      </c>
      <c r="S981" t="str">
        <f>SUBSTITUTE(E981,"ounce","oz")</f>
        <v>12 oz</v>
      </c>
    </row>
    <row r="982" spans="1:19" x14ac:dyDescent="0.35">
      <c r="A982">
        <v>429334</v>
      </c>
      <c r="B982" s="3" t="s">
        <v>355</v>
      </c>
      <c r="C982" s="4">
        <v>0.79568287037037044</v>
      </c>
      <c r="D982" t="s">
        <v>54</v>
      </c>
      <c r="E982" t="s">
        <v>13</v>
      </c>
      <c r="F982" s="5">
        <f>N982</f>
        <v>45808</v>
      </c>
      <c r="G982" s="6" t="str">
        <f>Q982</f>
        <v>Syrup</v>
      </c>
      <c r="H982" s="6" t="str">
        <f>S982</f>
        <v/>
      </c>
      <c r="J982" t="str" cm="1">
        <f t="array" ref="J982:L982">_xlfn.TEXTSPLIT(B982,{"++","/"})</f>
        <v>2025</v>
      </c>
      <c r="K982" t="str">
        <v>5</v>
      </c>
      <c r="L982" t="str">
        <v>31</v>
      </c>
      <c r="M982" s="7">
        <f>DATE(J982,K982,L982)</f>
        <v>45808</v>
      </c>
      <c r="N982">
        <f>IF(M982=9999,"???",M982)</f>
        <v>45808</v>
      </c>
      <c r="P982" t="str">
        <f>SUBSTITUTE(SUBSTITUTE(SUBSTITUTE(D982,"©"," "), "☐", " "), "§", " ")</f>
        <v>Syrup</v>
      </c>
      <c r="Q982" t="str">
        <f>PROPER(TRIM(CLEAN(P982)))</f>
        <v>Syrup</v>
      </c>
      <c r="S982" t="str">
        <f>SUBSTITUTE(E982,"ounce","oz")</f>
        <v/>
      </c>
    </row>
    <row r="983" spans="1:19" x14ac:dyDescent="0.35">
      <c r="A983">
        <v>429336</v>
      </c>
      <c r="B983" s="3" t="s">
        <v>355</v>
      </c>
      <c r="C983" s="4">
        <v>0.80465277777777788</v>
      </c>
      <c r="D983" t="s">
        <v>21</v>
      </c>
      <c r="E983" t="s">
        <v>29</v>
      </c>
      <c r="F983" s="5">
        <f>N983</f>
        <v>45808</v>
      </c>
      <c r="G983" s="6" t="str">
        <f>Q983</f>
        <v>Pourover</v>
      </c>
      <c r="H983" s="6" t="str">
        <f>S983</f>
        <v>12 oz</v>
      </c>
      <c r="J983" t="str" cm="1">
        <f t="array" ref="J983:L983">_xlfn.TEXTSPLIT(B983,{"++","/"})</f>
        <v>2025</v>
      </c>
      <c r="K983" t="str">
        <v>5</v>
      </c>
      <c r="L983" t="str">
        <v>31</v>
      </c>
      <c r="M983" s="7">
        <f>DATE(J983,K983,L983)</f>
        <v>45808</v>
      </c>
      <c r="N983">
        <f>IF(M983=9999,"???",M983)</f>
        <v>45808</v>
      </c>
      <c r="P983" t="str">
        <f>SUBSTITUTE(SUBSTITUTE(SUBSTITUTE(D983,"©"," "), "☐", " "), "§", " ")</f>
        <v>Pourover</v>
      </c>
      <c r="Q983" t="str">
        <f>PROPER(TRIM(CLEAN(P983)))</f>
        <v>Pourover</v>
      </c>
      <c r="S983" t="str">
        <f>SUBSTITUTE(E983,"ounce","oz")</f>
        <v>12 oz</v>
      </c>
    </row>
    <row r="984" spans="1:19" x14ac:dyDescent="0.35">
      <c r="A984">
        <v>429338</v>
      </c>
      <c r="B984" s="3" t="s">
        <v>355</v>
      </c>
      <c r="C984" s="4">
        <v>0.82901620370370366</v>
      </c>
      <c r="D984" t="s">
        <v>385</v>
      </c>
      <c r="E984" t="s">
        <v>13</v>
      </c>
      <c r="F984" s="5">
        <f>N984</f>
        <v>45808</v>
      </c>
      <c r="G984" s="6" t="str">
        <f>Q984</f>
        <v>Cinnamon Roll</v>
      </c>
      <c r="H984" s="6" t="str">
        <f>S984</f>
        <v/>
      </c>
      <c r="J984" t="str" cm="1">
        <f t="array" ref="J984:L984">_xlfn.TEXTSPLIT(B984,{"++","/"})</f>
        <v>2025</v>
      </c>
      <c r="K984" t="str">
        <v>5</v>
      </c>
      <c r="L984" t="str">
        <v>31</v>
      </c>
      <c r="M984" s="7">
        <f>DATE(J984,K984,L984)</f>
        <v>45808</v>
      </c>
      <c r="N984">
        <f>IF(M984=9999,"???",M984)</f>
        <v>45808</v>
      </c>
      <c r="P984" t="str">
        <f>SUBSTITUTE(SUBSTITUTE(SUBSTITUTE(D984,"©"," "), "☐", " "), "§", " ")</f>
        <v xml:space="preserve"> Cinnamon roll</v>
      </c>
      <c r="Q984" t="str">
        <f>PROPER(TRIM(CLEAN(P984)))</f>
        <v>Cinnamon Roll</v>
      </c>
      <c r="S984" t="str">
        <f>SUBSTITUTE(E984,"ounce","oz")</f>
        <v/>
      </c>
    </row>
    <row r="985" spans="1:19" x14ac:dyDescent="0.35">
      <c r="A985">
        <v>429339</v>
      </c>
      <c r="B985" s="3" t="s">
        <v>355</v>
      </c>
      <c r="C985" s="4">
        <v>0.84187499999999993</v>
      </c>
      <c r="D985" t="s">
        <v>65</v>
      </c>
      <c r="E985" t="s">
        <v>15</v>
      </c>
      <c r="F985" s="5">
        <f>N985</f>
        <v>45808</v>
      </c>
      <c r="G985" s="6" t="str">
        <f>Q985</f>
        <v>Cappuccino</v>
      </c>
      <c r="H985" s="6" t="str">
        <f>S985</f>
        <v>12 oz</v>
      </c>
      <c r="J985" t="str" cm="1">
        <f t="array" ref="J985:L985">_xlfn.TEXTSPLIT(B985,{"++","/"})</f>
        <v>2025</v>
      </c>
      <c r="K985" t="str">
        <v>5</v>
      </c>
      <c r="L985" t="str">
        <v>31</v>
      </c>
      <c r="M985" s="7">
        <f>DATE(J985,K985,L985)</f>
        <v>45808</v>
      </c>
      <c r="N985">
        <f>IF(M985=9999,"???",M985)</f>
        <v>45808</v>
      </c>
      <c r="P985" t="str">
        <f>SUBSTITUTE(SUBSTITUTE(SUBSTITUTE(D985,"©"," "), "☐", " "), "§", " ")</f>
        <v>Cappuccino</v>
      </c>
      <c r="Q985" t="str">
        <f>PROPER(TRIM(CLEAN(P985)))</f>
        <v>Cappuccino</v>
      </c>
      <c r="S985" t="str">
        <f>SUBSTITUTE(E985,"ounce","oz")</f>
        <v>12 oz</v>
      </c>
    </row>
    <row r="986" spans="1:19" x14ac:dyDescent="0.35">
      <c r="A986">
        <v>429340</v>
      </c>
      <c r="B986" s="3" t="s">
        <v>355</v>
      </c>
      <c r="C986" s="4">
        <v>0.8466203703703703</v>
      </c>
      <c r="D986" t="s">
        <v>21</v>
      </c>
      <c r="E986" t="s">
        <v>15</v>
      </c>
      <c r="F986" s="5">
        <f>N986</f>
        <v>45808</v>
      </c>
      <c r="G986" s="6" t="str">
        <f>Q986</f>
        <v>Pourover</v>
      </c>
      <c r="H986" s="6" t="str">
        <f>S986</f>
        <v>12 oz</v>
      </c>
      <c r="J986" t="str" cm="1">
        <f t="array" ref="J986:L986">_xlfn.TEXTSPLIT(B986,{"++","/"})</f>
        <v>2025</v>
      </c>
      <c r="K986" t="str">
        <v>5</v>
      </c>
      <c r="L986" t="str">
        <v>31</v>
      </c>
      <c r="M986" s="7">
        <f>DATE(J986,K986,L986)</f>
        <v>45808</v>
      </c>
      <c r="N986">
        <f>IF(M986=9999,"???",M986)</f>
        <v>45808</v>
      </c>
      <c r="P986" t="str">
        <f>SUBSTITUTE(SUBSTITUTE(SUBSTITUTE(D986,"©"," "), "☐", " "), "§", " ")</f>
        <v>Pourover</v>
      </c>
      <c r="Q986" t="str">
        <f>PROPER(TRIM(CLEAN(P986)))</f>
        <v>Pourover</v>
      </c>
      <c r="S986" t="str">
        <f>SUBSTITUTE(E986,"ounce","oz")</f>
        <v>12 oz</v>
      </c>
    </row>
  </sheetData>
  <mergeCells count="1">
    <mergeCell ref="J1:L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6B75C-DF3E-498A-8FBD-73BB634A397E}">
  <sheetPr codeName="Sheet3"/>
  <dimension ref="A1:N8128"/>
  <sheetViews>
    <sheetView zoomScale="107" zoomScaleNormal="100" workbookViewId="0">
      <selection activeCell="D17" sqref="D17"/>
    </sheetView>
  </sheetViews>
  <sheetFormatPr defaultRowHeight="14.5" x14ac:dyDescent="0.35"/>
  <cols>
    <col min="1" max="1" width="13" bestFit="1" customWidth="1"/>
    <col min="2" max="2" width="10" bestFit="1" customWidth="1"/>
    <col min="3" max="3" width="11.81640625" bestFit="1" customWidth="1"/>
    <col min="4" max="4" width="37.1796875" bestFit="1" customWidth="1"/>
    <col min="5" max="5" width="3.81640625" bestFit="1" customWidth="1"/>
    <col min="6" max="6" width="13.26953125" bestFit="1" customWidth="1"/>
    <col min="7" max="7" width="13.81640625" bestFit="1" customWidth="1"/>
    <col min="8" max="8" width="15.81640625" bestFit="1" customWidth="1"/>
    <col min="9" max="9" width="5.7265625" bestFit="1" customWidth="1"/>
    <col min="10" max="10" width="10" bestFit="1" customWidth="1"/>
    <col min="11" max="11" width="7.81640625" bestFit="1" customWidth="1"/>
    <col min="12" max="12" width="37.1796875" bestFit="1" customWidth="1"/>
    <col min="13" max="13" width="9.54296875" customWidth="1"/>
    <col min="14" max="14" width="16.54296875" bestFit="1" customWidth="1"/>
    <col min="15" max="20" width="9.54296875" customWidth="1"/>
  </cols>
  <sheetData>
    <row r="1" spans="1:14" ht="15" thickBot="1" x14ac:dyDescent="0.4">
      <c r="A1" s="8" t="s">
        <v>389</v>
      </c>
      <c r="B1" s="8" t="s">
        <v>1</v>
      </c>
      <c r="C1" s="8" t="s">
        <v>2</v>
      </c>
      <c r="D1" s="8" t="s">
        <v>3</v>
      </c>
      <c r="E1" s="8" t="s">
        <v>390</v>
      </c>
      <c r="F1" s="8" t="s">
        <v>391</v>
      </c>
      <c r="G1" s="8" t="s">
        <v>392</v>
      </c>
      <c r="H1" s="8" t="s">
        <v>393</v>
      </c>
      <c r="I1" s="8" t="s">
        <v>394</v>
      </c>
      <c r="J1" s="8" t="s">
        <v>395</v>
      </c>
      <c r="K1" s="8" t="s">
        <v>396</v>
      </c>
      <c r="L1" s="9" t="s">
        <v>397</v>
      </c>
      <c r="M1" s="9" t="s">
        <v>398</v>
      </c>
      <c r="N1" s="9" t="s">
        <v>399</v>
      </c>
    </row>
    <row r="2" spans="1:14" x14ac:dyDescent="0.35">
      <c r="A2">
        <v>286679</v>
      </c>
      <c r="B2" s="3">
        <v>45778</v>
      </c>
      <c r="C2" s="4">
        <v>0.90493055555555557</v>
      </c>
      <c r="D2" t="s">
        <v>400</v>
      </c>
      <c r="E2">
        <v>1</v>
      </c>
      <c r="G2" t="s">
        <v>401</v>
      </c>
      <c r="H2" t="s">
        <v>402</v>
      </c>
      <c r="J2" t="s">
        <v>403</v>
      </c>
      <c r="K2">
        <v>1</v>
      </c>
      <c r="L2" t="str">
        <f>_xlfn.CONCAT(D2,F2)</f>
        <v>Community calendar and coupon book</v>
      </c>
      <c r="M2" s="10">
        <f>E2*_xlfn.XLOOKUP(L2,PriceListData!$F$2:$F$97,PriceListData!$E$2:$E$97)</f>
        <v>20</v>
      </c>
      <c r="N2" t="str">
        <f>TEXT(B2,"dddd")</f>
        <v>Thursday</v>
      </c>
    </row>
    <row r="3" spans="1:14" x14ac:dyDescent="0.35">
      <c r="A3">
        <v>286678</v>
      </c>
      <c r="B3" s="3">
        <v>45778</v>
      </c>
      <c r="C3" s="4">
        <v>0.89094907407407409</v>
      </c>
      <c r="D3" t="s">
        <v>404</v>
      </c>
      <c r="E3">
        <v>1</v>
      </c>
      <c r="F3" t="s">
        <v>15</v>
      </c>
      <c r="G3" t="s">
        <v>405</v>
      </c>
      <c r="H3" t="s">
        <v>406</v>
      </c>
      <c r="J3" t="s">
        <v>403</v>
      </c>
      <c r="K3">
        <v>1</v>
      </c>
      <c r="L3" t="str">
        <f>_xlfn.CONCAT(D3,F3)</f>
        <v>Café latté12 oz</v>
      </c>
      <c r="M3" s="10">
        <f>E3*_xlfn.XLOOKUP(L3,PriceListData!$F$2:$F$97,PriceListData!$E$2:$E$97)</f>
        <v>4.25</v>
      </c>
      <c r="N3" t="str">
        <f>TEXT(B3,"dddd")</f>
        <v>Thursday</v>
      </c>
    </row>
    <row r="4" spans="1:14" x14ac:dyDescent="0.35">
      <c r="A4">
        <v>286675</v>
      </c>
      <c r="B4" s="3">
        <v>45778</v>
      </c>
      <c r="C4" s="4">
        <v>0.86714120370370373</v>
      </c>
      <c r="D4" t="s">
        <v>65</v>
      </c>
      <c r="E4">
        <v>1</v>
      </c>
      <c r="F4" t="s">
        <v>15</v>
      </c>
      <c r="G4" t="s">
        <v>405</v>
      </c>
      <c r="H4" t="s">
        <v>406</v>
      </c>
      <c r="J4" t="s">
        <v>403</v>
      </c>
      <c r="K4">
        <v>1</v>
      </c>
      <c r="L4" t="str">
        <f>_xlfn.CONCAT(D4,F4)</f>
        <v>Cappuccino12 oz</v>
      </c>
      <c r="M4" s="10">
        <f>E4*_xlfn.XLOOKUP(L4,PriceListData!$F$2:$F$97,PriceListData!$E$2:$E$97)</f>
        <v>5.5</v>
      </c>
      <c r="N4" t="str">
        <f>TEXT(B4,"dddd")</f>
        <v>Thursday</v>
      </c>
    </row>
    <row r="5" spans="1:14" x14ac:dyDescent="0.35">
      <c r="A5">
        <v>286674</v>
      </c>
      <c r="B5" s="3">
        <v>45778</v>
      </c>
      <c r="C5" s="4">
        <v>0.85454861111111113</v>
      </c>
      <c r="D5" t="s">
        <v>404</v>
      </c>
      <c r="E5">
        <v>1</v>
      </c>
      <c r="F5" t="s">
        <v>15</v>
      </c>
      <c r="G5" t="s">
        <v>405</v>
      </c>
      <c r="H5" t="s">
        <v>406</v>
      </c>
      <c r="J5" t="s">
        <v>403</v>
      </c>
      <c r="K5">
        <v>1</v>
      </c>
      <c r="L5" t="str">
        <f>_xlfn.CONCAT(D5,F5)</f>
        <v>Café latté12 oz</v>
      </c>
      <c r="M5" s="10">
        <f>E5*_xlfn.XLOOKUP(L5,PriceListData!$F$2:$F$97,PriceListData!$E$2:$E$97)</f>
        <v>4.25</v>
      </c>
      <c r="N5" t="str">
        <f>TEXT(B5,"dddd")</f>
        <v>Thursday</v>
      </c>
    </row>
    <row r="6" spans="1:14" x14ac:dyDescent="0.35">
      <c r="A6">
        <v>286673</v>
      </c>
      <c r="B6" s="3">
        <v>45778</v>
      </c>
      <c r="C6" s="4">
        <v>0.84236111111111112</v>
      </c>
      <c r="D6" t="s">
        <v>407</v>
      </c>
      <c r="E6">
        <v>1</v>
      </c>
      <c r="G6" t="s">
        <v>405</v>
      </c>
      <c r="H6" t="s">
        <v>408</v>
      </c>
      <c r="J6" t="s">
        <v>403</v>
      </c>
      <c r="K6">
        <v>1</v>
      </c>
      <c r="L6" t="str">
        <f>_xlfn.CONCAT(D6,F6)</f>
        <v>Drip coffee refill</v>
      </c>
      <c r="M6" s="10">
        <f>E6*_xlfn.XLOOKUP(L6,PriceListData!$F$2:$F$97,PriceListData!$E$2:$E$97)</f>
        <v>1.25</v>
      </c>
      <c r="N6" t="str">
        <f>TEXT(B6,"dddd")</f>
        <v>Thursday</v>
      </c>
    </row>
    <row r="7" spans="1:14" x14ac:dyDescent="0.35">
      <c r="A7">
        <v>286670</v>
      </c>
      <c r="B7" s="3">
        <v>45778</v>
      </c>
      <c r="C7" s="4">
        <v>0.80069444444444449</v>
      </c>
      <c r="D7" t="s">
        <v>409</v>
      </c>
      <c r="E7">
        <v>1</v>
      </c>
      <c r="F7" t="s">
        <v>15</v>
      </c>
      <c r="G7" t="s">
        <v>405</v>
      </c>
      <c r="H7" t="s">
        <v>406</v>
      </c>
      <c r="J7" t="s">
        <v>403</v>
      </c>
      <c r="K7">
        <v>1</v>
      </c>
      <c r="L7" t="str">
        <f>_xlfn.CONCAT(D7,F7)</f>
        <v>Drip coffee12 oz</v>
      </c>
      <c r="M7" s="10">
        <f>E7*_xlfn.XLOOKUP(L7,PriceListData!$F$2:$F$97,PriceListData!$E$2:$E$97)</f>
        <v>2.25</v>
      </c>
      <c r="N7" t="str">
        <f>TEXT(B7,"dddd")</f>
        <v>Thursday</v>
      </c>
    </row>
    <row r="8" spans="1:14" x14ac:dyDescent="0.35">
      <c r="A8">
        <v>286669</v>
      </c>
      <c r="B8" s="3">
        <v>45778</v>
      </c>
      <c r="C8" s="4">
        <v>0.79770833333333335</v>
      </c>
      <c r="D8" t="s">
        <v>410</v>
      </c>
      <c r="E8">
        <v>1</v>
      </c>
      <c r="F8" t="s">
        <v>15</v>
      </c>
      <c r="G8" t="s">
        <v>405</v>
      </c>
      <c r="H8" t="s">
        <v>406</v>
      </c>
      <c r="J8" t="s">
        <v>403</v>
      </c>
      <c r="K8">
        <v>1</v>
      </c>
      <c r="L8" t="str">
        <f>_xlfn.CONCAT(D8,F8)</f>
        <v>Café Cubano12 oz</v>
      </c>
      <c r="M8" s="10">
        <f>E8*_xlfn.XLOOKUP(L8,PriceListData!$F$2:$F$97,PriceListData!$E$2:$E$97)</f>
        <v>7</v>
      </c>
      <c r="N8" t="str">
        <f>TEXT(B8,"dddd")</f>
        <v>Thursday</v>
      </c>
    </row>
    <row r="9" spans="1:14" x14ac:dyDescent="0.35">
      <c r="A9">
        <v>286668</v>
      </c>
      <c r="B9" s="3">
        <v>45778</v>
      </c>
      <c r="C9" s="4">
        <v>0.78148148148148144</v>
      </c>
      <c r="D9" t="s">
        <v>404</v>
      </c>
      <c r="E9">
        <v>1</v>
      </c>
      <c r="F9" t="s">
        <v>15</v>
      </c>
      <c r="G9" t="s">
        <v>405</v>
      </c>
      <c r="H9" t="s">
        <v>406</v>
      </c>
      <c r="J9" t="s">
        <v>403</v>
      </c>
      <c r="K9">
        <v>1</v>
      </c>
      <c r="L9" t="str">
        <f>_xlfn.CONCAT(D9,F9)</f>
        <v>Café latté12 oz</v>
      </c>
      <c r="M9" s="10">
        <f>E9*_xlfn.XLOOKUP(L9,PriceListData!$F$2:$F$97,PriceListData!$E$2:$E$97)</f>
        <v>4.25</v>
      </c>
      <c r="N9" t="str">
        <f>TEXT(B9,"dddd")</f>
        <v>Thursday</v>
      </c>
    </row>
    <row r="10" spans="1:14" x14ac:dyDescent="0.35">
      <c r="A10">
        <v>286666</v>
      </c>
      <c r="B10" s="3">
        <v>45778</v>
      </c>
      <c r="C10" s="4">
        <v>0.77097222222222217</v>
      </c>
      <c r="D10" t="s">
        <v>409</v>
      </c>
      <c r="E10">
        <v>1</v>
      </c>
      <c r="F10" t="s">
        <v>15</v>
      </c>
      <c r="G10" t="s">
        <v>405</v>
      </c>
      <c r="H10" t="s">
        <v>406</v>
      </c>
      <c r="J10" t="s">
        <v>403</v>
      </c>
      <c r="K10">
        <v>1</v>
      </c>
      <c r="L10" t="str">
        <f>_xlfn.CONCAT(D10,F10)</f>
        <v>Drip coffee12 oz</v>
      </c>
      <c r="M10" s="10">
        <f>E10*_xlfn.XLOOKUP(L10,PriceListData!$F$2:$F$97,PriceListData!$E$2:$E$97)</f>
        <v>2.25</v>
      </c>
      <c r="N10" t="str">
        <f>TEXT(B10,"dddd")</f>
        <v>Thursday</v>
      </c>
    </row>
    <row r="11" spans="1:14" x14ac:dyDescent="0.35">
      <c r="A11">
        <v>286665</v>
      </c>
      <c r="B11" s="3">
        <v>45778</v>
      </c>
      <c r="C11" s="4">
        <v>0.76637731481481486</v>
      </c>
      <c r="D11" t="s">
        <v>21</v>
      </c>
      <c r="E11">
        <v>1</v>
      </c>
      <c r="F11" t="s">
        <v>15</v>
      </c>
      <c r="G11" t="s">
        <v>405</v>
      </c>
      <c r="H11" t="s">
        <v>406</v>
      </c>
      <c r="J11" t="s">
        <v>403</v>
      </c>
      <c r="K11">
        <v>1</v>
      </c>
      <c r="L11" t="str">
        <f>_xlfn.CONCAT(D11,F11)</f>
        <v>Pourover12 oz</v>
      </c>
      <c r="M11" s="10">
        <f>E11*_xlfn.XLOOKUP(L11,PriceListData!$F$2:$F$97,PriceListData!$E$2:$E$97)</f>
        <v>3.5</v>
      </c>
      <c r="N11" t="str">
        <f>TEXT(B11,"dddd")</f>
        <v>Thursday</v>
      </c>
    </row>
    <row r="12" spans="1:14" x14ac:dyDescent="0.35">
      <c r="A12">
        <v>286664</v>
      </c>
      <c r="B12" s="3">
        <v>45778</v>
      </c>
      <c r="C12" s="4">
        <v>0.74489583333333331</v>
      </c>
      <c r="D12" t="s">
        <v>411</v>
      </c>
      <c r="E12">
        <v>1</v>
      </c>
      <c r="F12" t="s">
        <v>24</v>
      </c>
      <c r="G12" t="s">
        <v>405</v>
      </c>
      <c r="H12" t="s">
        <v>406</v>
      </c>
      <c r="J12" t="s">
        <v>403</v>
      </c>
      <c r="K12">
        <v>1</v>
      </c>
      <c r="L12" t="str">
        <f>_xlfn.CONCAT(D12,F12)</f>
        <v>Turkish coffee3 oz</v>
      </c>
      <c r="M12" s="10">
        <f>E12*_xlfn.XLOOKUP(L12,PriceListData!$F$2:$F$97,PriceListData!$E$2:$E$97)</f>
        <v>3.75</v>
      </c>
      <c r="N12" t="str">
        <f>TEXT(B12,"dddd")</f>
        <v>Thursday</v>
      </c>
    </row>
    <row r="13" spans="1:14" x14ac:dyDescent="0.35">
      <c r="A13">
        <v>286663</v>
      </c>
      <c r="B13" s="3">
        <v>45778</v>
      </c>
      <c r="C13" s="4">
        <v>0.74288194444444444</v>
      </c>
      <c r="D13" t="s">
        <v>412</v>
      </c>
      <c r="E13">
        <v>1</v>
      </c>
      <c r="F13" t="s">
        <v>15</v>
      </c>
      <c r="G13" t="s">
        <v>413</v>
      </c>
      <c r="H13" t="s">
        <v>414</v>
      </c>
      <c r="J13" t="s">
        <v>403</v>
      </c>
      <c r="K13">
        <v>1</v>
      </c>
      <c r="L13" t="str">
        <f>_xlfn.CONCAT(D13,F13)</f>
        <v>Iced tea12 oz</v>
      </c>
      <c r="M13" s="10">
        <f>E13*_xlfn.XLOOKUP(L13,PriceListData!$F$2:$F$97,PriceListData!$E$2:$E$97)</f>
        <v>4.25</v>
      </c>
      <c r="N13" t="str">
        <f>TEXT(B13,"dddd")</f>
        <v>Thursday</v>
      </c>
    </row>
    <row r="14" spans="1:14" x14ac:dyDescent="0.35">
      <c r="A14">
        <v>286662</v>
      </c>
      <c r="B14" s="3">
        <v>45778</v>
      </c>
      <c r="C14" s="4">
        <v>0.73349537037037038</v>
      </c>
      <c r="D14" t="s">
        <v>54</v>
      </c>
      <c r="E14">
        <v>1</v>
      </c>
      <c r="G14" t="s">
        <v>415</v>
      </c>
      <c r="H14" t="s">
        <v>416</v>
      </c>
      <c r="J14" t="s">
        <v>403</v>
      </c>
      <c r="K14">
        <v>1</v>
      </c>
      <c r="L14" t="str">
        <f>_xlfn.CONCAT(D14,F14)</f>
        <v>Syrup</v>
      </c>
      <c r="M14" s="10">
        <f>E14*_xlfn.XLOOKUP(L14,PriceListData!$F$2:$F$97,PriceListData!$E$2:$E$97)</f>
        <v>0.75</v>
      </c>
      <c r="N14" t="str">
        <f>TEXT(B14,"dddd")</f>
        <v>Thursday</v>
      </c>
    </row>
    <row r="15" spans="1:14" x14ac:dyDescent="0.35">
      <c r="A15">
        <v>286662</v>
      </c>
      <c r="B15" s="3">
        <v>45778</v>
      </c>
      <c r="C15" s="4">
        <v>0.73349537037037038</v>
      </c>
      <c r="D15" t="s">
        <v>21</v>
      </c>
      <c r="E15">
        <v>1</v>
      </c>
      <c r="F15" t="s">
        <v>15</v>
      </c>
      <c r="G15" t="s">
        <v>405</v>
      </c>
      <c r="H15" t="s">
        <v>406</v>
      </c>
      <c r="J15" t="s">
        <v>403</v>
      </c>
      <c r="K15">
        <v>1</v>
      </c>
      <c r="L15" t="str">
        <f>_xlfn.CONCAT(D15,F15)</f>
        <v>Pourover12 oz</v>
      </c>
      <c r="M15" s="10">
        <f>E15*_xlfn.XLOOKUP(L15,PriceListData!$F$2:$F$97,PriceListData!$E$2:$E$97)</f>
        <v>3.5</v>
      </c>
      <c r="N15" t="str">
        <f>TEXT(B15,"dddd")</f>
        <v>Thursday</v>
      </c>
    </row>
    <row r="16" spans="1:14" x14ac:dyDescent="0.35">
      <c r="A16">
        <v>286661</v>
      </c>
      <c r="B16" s="3">
        <v>45778</v>
      </c>
      <c r="C16" s="4">
        <v>0.72885416666666669</v>
      </c>
      <c r="D16" t="s">
        <v>74</v>
      </c>
      <c r="E16">
        <v>1</v>
      </c>
      <c r="F16" t="s">
        <v>15</v>
      </c>
      <c r="G16" t="s">
        <v>417</v>
      </c>
      <c r="H16" t="s">
        <v>418</v>
      </c>
      <c r="J16" t="s">
        <v>403</v>
      </c>
      <c r="K16">
        <v>1</v>
      </c>
      <c r="L16" t="str">
        <f>_xlfn.CONCAT(D16,F16)</f>
        <v>Single-origin12 oz</v>
      </c>
      <c r="M16" s="10">
        <f>E16*_xlfn.XLOOKUP(L16,PriceListData!$F$2:$F$97,PriceListData!$E$2:$E$97)</f>
        <v>14.95</v>
      </c>
      <c r="N16" t="str">
        <f>TEXT(B16,"dddd")</f>
        <v>Thursday</v>
      </c>
    </row>
    <row r="17" spans="1:14" x14ac:dyDescent="0.35">
      <c r="A17">
        <v>286660</v>
      </c>
      <c r="B17" s="3">
        <v>45778</v>
      </c>
      <c r="C17" s="4">
        <v>0.72657407407407404</v>
      </c>
      <c r="D17" t="s">
        <v>65</v>
      </c>
      <c r="E17">
        <v>1</v>
      </c>
      <c r="F17" t="s">
        <v>15</v>
      </c>
      <c r="G17" t="s">
        <v>405</v>
      </c>
      <c r="H17" t="s">
        <v>406</v>
      </c>
      <c r="J17" t="s">
        <v>403</v>
      </c>
      <c r="K17">
        <v>1</v>
      </c>
      <c r="L17" t="str">
        <f>_xlfn.CONCAT(D17,F17)</f>
        <v>Cappuccino12 oz</v>
      </c>
      <c r="M17" s="10">
        <f>E17*_xlfn.XLOOKUP(L17,PriceListData!$F$2:$F$97,PriceListData!$E$2:$E$97)</f>
        <v>5.5</v>
      </c>
      <c r="N17" t="str">
        <f>TEXT(B17,"dddd")</f>
        <v>Thursday</v>
      </c>
    </row>
    <row r="18" spans="1:14" x14ac:dyDescent="0.35">
      <c r="A18">
        <v>286659</v>
      </c>
      <c r="B18" s="3">
        <v>45778</v>
      </c>
      <c r="C18" s="4">
        <v>0.72395833333333337</v>
      </c>
      <c r="D18" t="s">
        <v>54</v>
      </c>
      <c r="E18">
        <v>1</v>
      </c>
      <c r="G18" t="s">
        <v>415</v>
      </c>
      <c r="H18" t="s">
        <v>416</v>
      </c>
      <c r="J18" t="s">
        <v>403</v>
      </c>
      <c r="K18">
        <v>2</v>
      </c>
      <c r="L18" t="str">
        <f>_xlfn.CONCAT(D18,F18)</f>
        <v>Syrup</v>
      </c>
      <c r="M18" s="10">
        <f>E18*_xlfn.XLOOKUP(L18,PriceListData!$F$2:$F$97,PriceListData!$E$2:$E$97)</f>
        <v>0.75</v>
      </c>
      <c r="N18" t="str">
        <f>TEXT(B18,"dddd")</f>
        <v>Thursday</v>
      </c>
    </row>
    <row r="19" spans="1:14" x14ac:dyDescent="0.35">
      <c r="A19">
        <v>286659</v>
      </c>
      <c r="B19" s="3">
        <v>45778</v>
      </c>
      <c r="C19" s="4">
        <v>0.72395833333333337</v>
      </c>
      <c r="D19" t="s">
        <v>21</v>
      </c>
      <c r="E19">
        <v>1</v>
      </c>
      <c r="F19" t="s">
        <v>15</v>
      </c>
      <c r="G19" t="s">
        <v>405</v>
      </c>
      <c r="H19" t="s">
        <v>406</v>
      </c>
      <c r="J19" t="s">
        <v>403</v>
      </c>
      <c r="K19">
        <v>2</v>
      </c>
      <c r="L19" t="str">
        <f>_xlfn.CONCAT(D19,F19)</f>
        <v>Pourover12 oz</v>
      </c>
      <c r="M19" s="10">
        <f>E19*_xlfn.XLOOKUP(L19,PriceListData!$F$2:$F$97,PriceListData!$E$2:$E$97)</f>
        <v>3.5</v>
      </c>
      <c r="N19" t="str">
        <f>TEXT(B19,"dddd")</f>
        <v>Thursday</v>
      </c>
    </row>
    <row r="20" spans="1:14" x14ac:dyDescent="0.35">
      <c r="A20">
        <v>286659</v>
      </c>
      <c r="B20" s="3">
        <v>45778</v>
      </c>
      <c r="C20" s="4">
        <v>0.72395833333333337</v>
      </c>
      <c r="D20" t="s">
        <v>419</v>
      </c>
      <c r="E20">
        <v>1</v>
      </c>
      <c r="G20" t="s">
        <v>415</v>
      </c>
      <c r="H20" t="s">
        <v>416</v>
      </c>
      <c r="J20" t="s">
        <v>403</v>
      </c>
      <c r="K20">
        <v>2</v>
      </c>
      <c r="L20" t="str">
        <f>_xlfn.CONCAT(D20,F20)</f>
        <v>Extra shot</v>
      </c>
      <c r="M20" s="10">
        <f>E20*_xlfn.XLOOKUP(L20,PriceListData!$F$2:$F$97,PriceListData!$E$2:$E$97)</f>
        <v>1</v>
      </c>
      <c r="N20" t="str">
        <f>TEXT(B20,"dddd")</f>
        <v>Thursday</v>
      </c>
    </row>
    <row r="21" spans="1:14" x14ac:dyDescent="0.35">
      <c r="A21">
        <v>286658</v>
      </c>
      <c r="B21" s="3">
        <v>45778</v>
      </c>
      <c r="C21" s="4">
        <v>0.72261574074074075</v>
      </c>
      <c r="D21" t="s">
        <v>21</v>
      </c>
      <c r="E21">
        <v>1</v>
      </c>
      <c r="F21" t="s">
        <v>15</v>
      </c>
      <c r="G21" t="s">
        <v>405</v>
      </c>
      <c r="H21" t="s">
        <v>406</v>
      </c>
      <c r="J21" t="s">
        <v>403</v>
      </c>
      <c r="K21">
        <v>1</v>
      </c>
      <c r="L21" t="str">
        <f>_xlfn.CONCAT(D21,F21)</f>
        <v>Pourover12 oz</v>
      </c>
      <c r="M21" s="10">
        <f>E21*_xlfn.XLOOKUP(L21,PriceListData!$F$2:$F$97,PriceListData!$E$2:$E$97)</f>
        <v>3.5</v>
      </c>
      <c r="N21" t="str">
        <f>TEXT(B21,"dddd")</f>
        <v>Thursday</v>
      </c>
    </row>
    <row r="22" spans="1:14" x14ac:dyDescent="0.35">
      <c r="A22">
        <v>286657</v>
      </c>
      <c r="B22" s="3">
        <v>45778</v>
      </c>
      <c r="C22" s="4">
        <v>0.72023148148148153</v>
      </c>
      <c r="D22" t="s">
        <v>40</v>
      </c>
      <c r="E22">
        <v>1</v>
      </c>
      <c r="F22" t="s">
        <v>35</v>
      </c>
      <c r="G22" t="s">
        <v>405</v>
      </c>
      <c r="H22" t="s">
        <v>406</v>
      </c>
      <c r="J22" t="s">
        <v>403</v>
      </c>
      <c r="K22">
        <v>1</v>
      </c>
      <c r="L22" t="str">
        <f>_xlfn.CONCAT(D22,F22)</f>
        <v>Espresso1 oz</v>
      </c>
      <c r="M22" s="10">
        <f>E22*_xlfn.XLOOKUP(L22,PriceListData!$F$2:$F$97,PriceListData!$E$2:$E$97)</f>
        <v>2.5</v>
      </c>
      <c r="N22" t="str">
        <f>TEXT(B22,"dddd")</f>
        <v>Thursday</v>
      </c>
    </row>
    <row r="23" spans="1:14" x14ac:dyDescent="0.35">
      <c r="A23">
        <v>286656</v>
      </c>
      <c r="B23" s="3">
        <v>45778</v>
      </c>
      <c r="C23" s="4">
        <v>0.71848379629629633</v>
      </c>
      <c r="D23" t="s">
        <v>54</v>
      </c>
      <c r="E23">
        <v>1</v>
      </c>
      <c r="G23" t="s">
        <v>415</v>
      </c>
      <c r="H23" t="s">
        <v>416</v>
      </c>
      <c r="J23" t="s">
        <v>403</v>
      </c>
      <c r="K23">
        <v>2</v>
      </c>
      <c r="L23" t="str">
        <f>_xlfn.CONCAT(D23,F23)</f>
        <v>Syrup</v>
      </c>
      <c r="M23" s="10">
        <f>E23*_xlfn.XLOOKUP(L23,PriceListData!$F$2:$F$97,PriceListData!$E$2:$E$97)</f>
        <v>0.75</v>
      </c>
      <c r="N23" t="str">
        <f>TEXT(B23,"dddd")</f>
        <v>Thursday</v>
      </c>
    </row>
    <row r="24" spans="1:14" x14ac:dyDescent="0.35">
      <c r="A24">
        <v>286656</v>
      </c>
      <c r="B24" s="3">
        <v>45778</v>
      </c>
      <c r="C24" s="4">
        <v>0.71848379629629633</v>
      </c>
      <c r="D24" t="s">
        <v>21</v>
      </c>
      <c r="E24">
        <v>1</v>
      </c>
      <c r="F24" t="s">
        <v>15</v>
      </c>
      <c r="G24" t="s">
        <v>405</v>
      </c>
      <c r="H24" t="s">
        <v>406</v>
      </c>
      <c r="J24" t="s">
        <v>403</v>
      </c>
      <c r="K24">
        <v>2</v>
      </c>
      <c r="L24" t="str">
        <f>_xlfn.CONCAT(D24,F24)</f>
        <v>Pourover12 oz</v>
      </c>
      <c r="M24" s="10">
        <f>E24*_xlfn.XLOOKUP(L24,PriceListData!$F$2:$F$97,PriceListData!$E$2:$E$97)</f>
        <v>3.5</v>
      </c>
      <c r="N24" t="str">
        <f>TEXT(B24,"dddd")</f>
        <v>Thursday</v>
      </c>
    </row>
    <row r="25" spans="1:14" x14ac:dyDescent="0.35">
      <c r="A25">
        <v>286656</v>
      </c>
      <c r="B25" s="3">
        <v>45778</v>
      </c>
      <c r="C25" s="4">
        <v>0.71848379629629633</v>
      </c>
      <c r="D25" t="s">
        <v>419</v>
      </c>
      <c r="E25">
        <v>1</v>
      </c>
      <c r="G25" t="s">
        <v>415</v>
      </c>
      <c r="H25" t="s">
        <v>416</v>
      </c>
      <c r="J25" t="s">
        <v>403</v>
      </c>
      <c r="K25">
        <v>2</v>
      </c>
      <c r="L25" t="str">
        <f>_xlfn.CONCAT(D25,F25)</f>
        <v>Extra shot</v>
      </c>
      <c r="M25" s="10">
        <f>E25*_xlfn.XLOOKUP(L25,PriceListData!$F$2:$F$97,PriceListData!$E$2:$E$97)</f>
        <v>1</v>
      </c>
      <c r="N25" t="str">
        <f>TEXT(B25,"dddd")</f>
        <v>Thursday</v>
      </c>
    </row>
    <row r="26" spans="1:14" x14ac:dyDescent="0.35">
      <c r="A26">
        <v>286655</v>
      </c>
      <c r="B26" s="3">
        <v>45778</v>
      </c>
      <c r="C26" s="4">
        <v>0.71201388888888884</v>
      </c>
      <c r="D26" t="s">
        <v>420</v>
      </c>
      <c r="E26">
        <v>1</v>
      </c>
      <c r="F26" t="s">
        <v>76</v>
      </c>
      <c r="G26" t="s">
        <v>413</v>
      </c>
      <c r="H26" t="s">
        <v>406</v>
      </c>
      <c r="J26" t="s">
        <v>403</v>
      </c>
      <c r="K26">
        <v>1</v>
      </c>
      <c r="L26" t="str">
        <f>_xlfn.CONCAT(D26,F26)</f>
        <v>Moroccan tea10 oz</v>
      </c>
      <c r="M26" s="10">
        <f>E26*_xlfn.XLOOKUP(L26,PriceListData!$F$2:$F$97,PriceListData!$E$2:$E$97)</f>
        <v>3</v>
      </c>
      <c r="N26" t="str">
        <f>TEXT(B26,"dddd")</f>
        <v>Thursday</v>
      </c>
    </row>
    <row r="27" spans="1:14" x14ac:dyDescent="0.35">
      <c r="A27">
        <v>286654</v>
      </c>
      <c r="B27" s="3">
        <v>45778</v>
      </c>
      <c r="C27" s="4">
        <v>0.71099537037037042</v>
      </c>
      <c r="D27" t="s">
        <v>404</v>
      </c>
      <c r="E27">
        <v>1</v>
      </c>
      <c r="F27" t="s">
        <v>15</v>
      </c>
      <c r="G27" t="s">
        <v>405</v>
      </c>
      <c r="H27" t="s">
        <v>406</v>
      </c>
      <c r="J27" t="s">
        <v>403</v>
      </c>
      <c r="K27">
        <v>1</v>
      </c>
      <c r="L27" t="str">
        <f>_xlfn.CONCAT(D27,F27)</f>
        <v>Café latté12 oz</v>
      </c>
      <c r="M27" s="10">
        <f>E27*_xlfn.XLOOKUP(L27,PriceListData!$F$2:$F$97,PriceListData!$E$2:$E$97)</f>
        <v>4.25</v>
      </c>
      <c r="N27" t="str">
        <f>TEXT(B27,"dddd")</f>
        <v>Thursday</v>
      </c>
    </row>
    <row r="28" spans="1:14" x14ac:dyDescent="0.35">
      <c r="A28">
        <v>286653</v>
      </c>
      <c r="B28" s="3">
        <v>45778</v>
      </c>
      <c r="C28" s="4">
        <v>0.70887731481481486</v>
      </c>
      <c r="D28" t="s">
        <v>421</v>
      </c>
      <c r="E28">
        <v>1</v>
      </c>
      <c r="F28" t="s">
        <v>422</v>
      </c>
      <c r="G28" t="s">
        <v>423</v>
      </c>
      <c r="H28" t="s">
        <v>406</v>
      </c>
      <c r="J28" t="s">
        <v>403</v>
      </c>
      <c r="K28">
        <v>1</v>
      </c>
      <c r="L28" t="str">
        <f>_xlfn.CONCAT(D28,F28)</f>
        <v>Hot chocolateRegular (12 oz)</v>
      </c>
      <c r="M28" s="10">
        <f>E28*_xlfn.XLOOKUP(L28,PriceListData!$F$2:$F$97,PriceListData!$E$2:$E$97)</f>
        <v>4.75</v>
      </c>
      <c r="N28" t="str">
        <f>TEXT(B28,"dddd")</f>
        <v>Thursday</v>
      </c>
    </row>
    <row r="29" spans="1:14" x14ac:dyDescent="0.35">
      <c r="A29">
        <v>286653</v>
      </c>
      <c r="B29" s="3">
        <v>45778</v>
      </c>
      <c r="C29" s="4">
        <v>0.70887731481481486</v>
      </c>
      <c r="D29" t="s">
        <v>404</v>
      </c>
      <c r="E29">
        <v>1</v>
      </c>
      <c r="F29" t="s">
        <v>15</v>
      </c>
      <c r="G29" t="s">
        <v>405</v>
      </c>
      <c r="H29" t="s">
        <v>406</v>
      </c>
      <c r="J29" t="s">
        <v>403</v>
      </c>
      <c r="K29">
        <v>1</v>
      </c>
      <c r="L29" t="str">
        <f>_xlfn.CONCAT(D29,F29)</f>
        <v>Café latté12 oz</v>
      </c>
      <c r="M29" s="10">
        <f>E29*_xlfn.XLOOKUP(L29,PriceListData!$F$2:$F$97,PriceListData!$E$2:$E$97)</f>
        <v>4.25</v>
      </c>
      <c r="N29" t="str">
        <f>TEXT(B29,"dddd")</f>
        <v>Thursday</v>
      </c>
    </row>
    <row r="30" spans="1:14" x14ac:dyDescent="0.35">
      <c r="A30">
        <v>286652</v>
      </c>
      <c r="B30" s="3">
        <v>45778</v>
      </c>
      <c r="C30" s="4">
        <v>0.70543981481481477</v>
      </c>
      <c r="D30" t="s">
        <v>52</v>
      </c>
      <c r="E30">
        <v>1</v>
      </c>
      <c r="F30" t="s">
        <v>15</v>
      </c>
      <c r="G30" t="s">
        <v>405</v>
      </c>
      <c r="H30" t="s">
        <v>414</v>
      </c>
      <c r="J30" t="s">
        <v>403</v>
      </c>
      <c r="K30">
        <v>2</v>
      </c>
      <c r="L30" t="str">
        <f>_xlfn.CONCAT(D30,F30)</f>
        <v>Frappé12 oz</v>
      </c>
      <c r="M30" s="10">
        <f>E30*_xlfn.XLOOKUP(L30,PriceListData!$F$2:$F$97,PriceListData!$E$2:$E$97)</f>
        <v>4.75</v>
      </c>
      <c r="N30" t="str">
        <f>TEXT(B30,"dddd")</f>
        <v>Thursday</v>
      </c>
    </row>
    <row r="31" spans="1:14" x14ac:dyDescent="0.35">
      <c r="A31">
        <v>286651</v>
      </c>
      <c r="B31" s="3">
        <v>45778</v>
      </c>
      <c r="C31" s="4">
        <v>0.70425925925925925</v>
      </c>
      <c r="D31" t="s">
        <v>424</v>
      </c>
      <c r="E31">
        <v>1</v>
      </c>
      <c r="F31" t="s">
        <v>15</v>
      </c>
      <c r="G31" t="s">
        <v>423</v>
      </c>
      <c r="H31" t="s">
        <v>414</v>
      </c>
      <c r="J31" t="s">
        <v>403</v>
      </c>
      <c r="K31">
        <v>2</v>
      </c>
      <c r="L31" t="str">
        <f>_xlfn.CONCAT(D31,F31)</f>
        <v>Coconut milk smoothie12 oz</v>
      </c>
      <c r="M31" s="10">
        <f>E31*_xlfn.XLOOKUP(L31,PriceListData!$F$2:$F$97,PriceListData!$E$2:$E$97)</f>
        <v>5.75</v>
      </c>
      <c r="N31" t="str">
        <f>TEXT(B31,"dddd")</f>
        <v>Thursday</v>
      </c>
    </row>
    <row r="32" spans="1:14" x14ac:dyDescent="0.35">
      <c r="A32">
        <v>286650</v>
      </c>
      <c r="B32" s="3">
        <v>45778</v>
      </c>
      <c r="C32" s="4">
        <v>0.70318287037037042</v>
      </c>
      <c r="D32" t="s">
        <v>54</v>
      </c>
      <c r="E32">
        <v>1</v>
      </c>
      <c r="G32" t="s">
        <v>415</v>
      </c>
      <c r="H32" t="s">
        <v>416</v>
      </c>
      <c r="J32" t="s">
        <v>403</v>
      </c>
      <c r="K32">
        <v>1</v>
      </c>
      <c r="L32" t="str">
        <f>_xlfn.CONCAT(D32,F32)</f>
        <v>Syrup</v>
      </c>
      <c r="M32" s="10">
        <f>E32*_xlfn.XLOOKUP(L32,PriceListData!$F$2:$F$97,PriceListData!$E$2:$E$97)</f>
        <v>0.75</v>
      </c>
      <c r="N32" t="str">
        <f>TEXT(B32,"dddd")</f>
        <v>Thursday</v>
      </c>
    </row>
    <row r="33" spans="1:14" x14ac:dyDescent="0.35">
      <c r="A33">
        <v>286650</v>
      </c>
      <c r="B33" s="3">
        <v>45778</v>
      </c>
      <c r="C33" s="4">
        <v>0.70318287037037042</v>
      </c>
      <c r="D33" t="s">
        <v>409</v>
      </c>
      <c r="E33">
        <v>1</v>
      </c>
      <c r="F33" t="s">
        <v>15</v>
      </c>
      <c r="G33" t="s">
        <v>405</v>
      </c>
      <c r="H33" t="s">
        <v>406</v>
      </c>
      <c r="J33" t="s">
        <v>403</v>
      </c>
      <c r="K33">
        <v>1</v>
      </c>
      <c r="L33" t="str">
        <f>_xlfn.CONCAT(D33,F33)</f>
        <v>Drip coffee12 oz</v>
      </c>
      <c r="M33" s="10">
        <f>E33*_xlfn.XLOOKUP(L33,PriceListData!$F$2:$F$97,PriceListData!$E$2:$E$97)</f>
        <v>2.25</v>
      </c>
      <c r="N33" t="str">
        <f>TEXT(B33,"dddd")</f>
        <v>Thursday</v>
      </c>
    </row>
    <row r="34" spans="1:14" x14ac:dyDescent="0.35">
      <c r="A34">
        <v>286649</v>
      </c>
      <c r="B34" s="3">
        <v>45778</v>
      </c>
      <c r="C34" s="4">
        <v>0.70037037037037042</v>
      </c>
      <c r="D34" t="s">
        <v>52</v>
      </c>
      <c r="E34">
        <v>1</v>
      </c>
      <c r="F34" t="s">
        <v>15</v>
      </c>
      <c r="G34" t="s">
        <v>405</v>
      </c>
      <c r="H34" t="s">
        <v>414</v>
      </c>
      <c r="J34" t="s">
        <v>403</v>
      </c>
      <c r="K34">
        <v>2</v>
      </c>
      <c r="L34" t="str">
        <f>_xlfn.CONCAT(D34,F34)</f>
        <v>Frappé12 oz</v>
      </c>
      <c r="M34" s="10">
        <f>E34*_xlfn.XLOOKUP(L34,PriceListData!$F$2:$F$97,PriceListData!$E$2:$E$97)</f>
        <v>4.75</v>
      </c>
      <c r="N34" t="str">
        <f>TEXT(B34,"dddd")</f>
        <v>Thursday</v>
      </c>
    </row>
    <row r="35" spans="1:14" x14ac:dyDescent="0.35">
      <c r="A35">
        <v>286647</v>
      </c>
      <c r="B35" s="3">
        <v>45778</v>
      </c>
      <c r="C35" s="4">
        <v>0.69317129629629626</v>
      </c>
      <c r="D35" t="s">
        <v>65</v>
      </c>
      <c r="E35">
        <v>1</v>
      </c>
      <c r="F35" t="s">
        <v>15</v>
      </c>
      <c r="G35" t="s">
        <v>405</v>
      </c>
      <c r="H35" t="s">
        <v>406</v>
      </c>
      <c r="J35" t="s">
        <v>403</v>
      </c>
      <c r="K35">
        <v>1</v>
      </c>
      <c r="L35" t="str">
        <f>_xlfn.CONCAT(D35,F35)</f>
        <v>Cappuccino12 oz</v>
      </c>
      <c r="M35" s="10">
        <f>E35*_xlfn.XLOOKUP(L35,PriceListData!$F$2:$F$97,PriceListData!$E$2:$E$97)</f>
        <v>5.5</v>
      </c>
      <c r="N35" t="str">
        <f>TEXT(B35,"dddd")</f>
        <v>Thursday</v>
      </c>
    </row>
    <row r="36" spans="1:14" x14ac:dyDescent="0.35">
      <c r="A36">
        <v>286646</v>
      </c>
      <c r="B36" s="3">
        <v>45778</v>
      </c>
      <c r="C36" s="4">
        <v>0.68885416666666666</v>
      </c>
      <c r="D36" t="s">
        <v>54</v>
      </c>
      <c r="E36">
        <v>1</v>
      </c>
      <c r="G36" t="s">
        <v>415</v>
      </c>
      <c r="H36" t="s">
        <v>416</v>
      </c>
      <c r="J36" t="s">
        <v>403</v>
      </c>
      <c r="K36">
        <v>2</v>
      </c>
      <c r="L36" t="str">
        <f>_xlfn.CONCAT(D36,F36)</f>
        <v>Syrup</v>
      </c>
      <c r="M36" s="10">
        <f>E36*_xlfn.XLOOKUP(L36,PriceListData!$F$2:$F$97,PriceListData!$E$2:$E$97)</f>
        <v>0.75</v>
      </c>
      <c r="N36" t="str">
        <f>TEXT(B36,"dddd")</f>
        <v>Thursday</v>
      </c>
    </row>
    <row r="37" spans="1:14" x14ac:dyDescent="0.35">
      <c r="A37">
        <v>286646</v>
      </c>
      <c r="B37" s="3">
        <v>45778</v>
      </c>
      <c r="C37" s="4">
        <v>0.68885416666666666</v>
      </c>
      <c r="D37" t="s">
        <v>21</v>
      </c>
      <c r="E37">
        <v>1</v>
      </c>
      <c r="F37" t="s">
        <v>15</v>
      </c>
      <c r="G37" t="s">
        <v>405</v>
      </c>
      <c r="H37" t="s">
        <v>406</v>
      </c>
      <c r="J37" t="s">
        <v>403</v>
      </c>
      <c r="K37">
        <v>2</v>
      </c>
      <c r="L37" t="str">
        <f>_xlfn.CONCAT(D37,F37)</f>
        <v>Pourover12 oz</v>
      </c>
      <c r="M37" s="10">
        <f>E37*_xlfn.XLOOKUP(L37,PriceListData!$F$2:$F$97,PriceListData!$E$2:$E$97)</f>
        <v>3.5</v>
      </c>
      <c r="N37" t="str">
        <f>TEXT(B37,"dddd")</f>
        <v>Thursday</v>
      </c>
    </row>
    <row r="38" spans="1:14" x14ac:dyDescent="0.35">
      <c r="A38">
        <v>286645</v>
      </c>
      <c r="B38" s="3">
        <v>45778</v>
      </c>
      <c r="C38" s="4">
        <v>0.67895833333333333</v>
      </c>
      <c r="D38" t="s">
        <v>425</v>
      </c>
      <c r="E38">
        <v>1</v>
      </c>
      <c r="F38" t="s">
        <v>15</v>
      </c>
      <c r="G38" t="s">
        <v>405</v>
      </c>
      <c r="H38" t="s">
        <v>414</v>
      </c>
      <c r="J38" t="s">
        <v>403</v>
      </c>
      <c r="K38">
        <v>1</v>
      </c>
      <c r="L38" t="str">
        <f>_xlfn.CONCAT(D38,F38)</f>
        <v>Iced Guillermo12 oz</v>
      </c>
      <c r="M38" s="10">
        <f>E38*_xlfn.XLOOKUP(L38,PriceListData!$F$2:$F$97,PriceListData!$E$2:$E$97)</f>
        <v>3.5</v>
      </c>
      <c r="N38" t="str">
        <f>TEXT(B38,"dddd")</f>
        <v>Thursday</v>
      </c>
    </row>
    <row r="39" spans="1:14" x14ac:dyDescent="0.35">
      <c r="A39">
        <v>286644</v>
      </c>
      <c r="B39" s="3">
        <v>45778</v>
      </c>
      <c r="C39" s="4">
        <v>0.6750694444444445</v>
      </c>
      <c r="D39" t="s">
        <v>426</v>
      </c>
      <c r="E39">
        <v>1</v>
      </c>
      <c r="F39" t="s">
        <v>15</v>
      </c>
      <c r="G39" t="s">
        <v>423</v>
      </c>
      <c r="H39" t="s">
        <v>414</v>
      </c>
      <c r="J39" t="s">
        <v>403</v>
      </c>
      <c r="K39">
        <v>1</v>
      </c>
      <c r="L39" t="str">
        <f>_xlfn.CONCAT(D39,F39)</f>
        <v>Soda water with fruit slice12 oz</v>
      </c>
      <c r="M39" s="10">
        <f>E39*_xlfn.XLOOKUP(L39,PriceListData!$F$2:$F$97,PriceListData!$E$2:$E$97)</f>
        <v>2</v>
      </c>
      <c r="N39" t="str">
        <f>TEXT(B39,"dddd")</f>
        <v>Thursday</v>
      </c>
    </row>
    <row r="40" spans="1:14" x14ac:dyDescent="0.35">
      <c r="A40">
        <v>286644</v>
      </c>
      <c r="B40" s="3">
        <v>45778</v>
      </c>
      <c r="C40" s="4">
        <v>0.6750694444444445</v>
      </c>
      <c r="D40" t="s">
        <v>404</v>
      </c>
      <c r="E40">
        <v>1</v>
      </c>
      <c r="F40" t="s">
        <v>15</v>
      </c>
      <c r="G40" t="s">
        <v>405</v>
      </c>
      <c r="H40" t="s">
        <v>406</v>
      </c>
      <c r="J40" t="s">
        <v>403</v>
      </c>
      <c r="K40">
        <v>1</v>
      </c>
      <c r="L40" t="str">
        <f>_xlfn.CONCAT(D40,F40)</f>
        <v>Café latté12 oz</v>
      </c>
      <c r="M40" s="10">
        <f>E40*_xlfn.XLOOKUP(L40,PriceListData!$F$2:$F$97,PriceListData!$E$2:$E$97)</f>
        <v>4.25</v>
      </c>
      <c r="N40" t="str">
        <f>TEXT(B40,"dddd")</f>
        <v>Thursday</v>
      </c>
    </row>
    <row r="41" spans="1:14" x14ac:dyDescent="0.35">
      <c r="A41">
        <v>286643</v>
      </c>
      <c r="B41" s="3">
        <v>45778</v>
      </c>
      <c r="C41" s="4">
        <v>0.67363425925925924</v>
      </c>
      <c r="D41" t="s">
        <v>21</v>
      </c>
      <c r="E41">
        <v>1</v>
      </c>
      <c r="F41" t="s">
        <v>15</v>
      </c>
      <c r="G41" t="s">
        <v>405</v>
      </c>
      <c r="H41" t="s">
        <v>406</v>
      </c>
      <c r="J41" t="s">
        <v>403</v>
      </c>
      <c r="K41">
        <v>1</v>
      </c>
      <c r="L41" t="str">
        <f>_xlfn.CONCAT(D41,F41)</f>
        <v>Pourover12 oz</v>
      </c>
      <c r="M41" s="10">
        <f>E41*_xlfn.XLOOKUP(L41,PriceListData!$F$2:$F$97,PriceListData!$E$2:$E$97)</f>
        <v>3.5</v>
      </c>
      <c r="N41" t="str">
        <f>TEXT(B41,"dddd")</f>
        <v>Thursday</v>
      </c>
    </row>
    <row r="42" spans="1:14" x14ac:dyDescent="0.35">
      <c r="A42">
        <v>286642</v>
      </c>
      <c r="B42" s="3">
        <v>45778</v>
      </c>
      <c r="C42" s="4">
        <v>0.6733217592592593</v>
      </c>
      <c r="D42" t="s">
        <v>21</v>
      </c>
      <c r="E42">
        <v>1</v>
      </c>
      <c r="F42" t="s">
        <v>15</v>
      </c>
      <c r="G42" t="s">
        <v>405</v>
      </c>
      <c r="H42" t="s">
        <v>406</v>
      </c>
      <c r="J42" t="s">
        <v>403</v>
      </c>
      <c r="K42">
        <v>1</v>
      </c>
      <c r="L42" t="str">
        <f>_xlfn.CONCAT(D42,F42)</f>
        <v>Pourover12 oz</v>
      </c>
      <c r="M42" s="10">
        <f>E42*_xlfn.XLOOKUP(L42,PriceListData!$F$2:$F$97,PriceListData!$E$2:$E$97)</f>
        <v>3.5</v>
      </c>
      <c r="N42" t="str">
        <f>TEXT(B42,"dddd")</f>
        <v>Thursday</v>
      </c>
    </row>
    <row r="43" spans="1:14" x14ac:dyDescent="0.35">
      <c r="A43">
        <v>286641</v>
      </c>
      <c r="B43" s="3">
        <v>45778</v>
      </c>
      <c r="C43" s="4">
        <v>0.67181712962962958</v>
      </c>
      <c r="D43" t="s">
        <v>427</v>
      </c>
      <c r="E43">
        <v>1</v>
      </c>
      <c r="F43" t="s">
        <v>15</v>
      </c>
      <c r="G43" t="s">
        <v>417</v>
      </c>
      <c r="H43" t="s">
        <v>418</v>
      </c>
      <c r="J43" t="s">
        <v>403</v>
      </c>
      <c r="K43">
        <v>2</v>
      </c>
      <c r="L43" t="str">
        <f>_xlfn.CONCAT(D43,F43)</f>
        <v>House blend12 oz</v>
      </c>
      <c r="M43" s="10">
        <f>E43*_xlfn.XLOOKUP(L43,PriceListData!$F$2:$F$97,PriceListData!$E$2:$E$97)</f>
        <v>12.95</v>
      </c>
      <c r="N43" t="str">
        <f>TEXT(B43,"dddd")</f>
        <v>Thursday</v>
      </c>
    </row>
    <row r="44" spans="1:14" x14ac:dyDescent="0.35">
      <c r="A44">
        <v>286640</v>
      </c>
      <c r="B44" s="3">
        <v>45778</v>
      </c>
      <c r="C44" s="4">
        <v>0.664525462962963</v>
      </c>
      <c r="D44" t="s">
        <v>21</v>
      </c>
      <c r="E44">
        <v>1</v>
      </c>
      <c r="F44" t="s">
        <v>15</v>
      </c>
      <c r="G44" t="s">
        <v>405</v>
      </c>
      <c r="H44" t="s">
        <v>406</v>
      </c>
      <c r="J44" t="s">
        <v>403</v>
      </c>
      <c r="K44">
        <v>2</v>
      </c>
      <c r="L44" t="str">
        <f>_xlfn.CONCAT(D44,F44)</f>
        <v>Pourover12 oz</v>
      </c>
      <c r="M44" s="10">
        <f>E44*_xlfn.XLOOKUP(L44,PriceListData!$F$2:$F$97,PriceListData!$E$2:$E$97)</f>
        <v>3.5</v>
      </c>
      <c r="N44" t="str">
        <f>TEXT(B44,"dddd")</f>
        <v>Thursday</v>
      </c>
    </row>
    <row r="45" spans="1:14" x14ac:dyDescent="0.35">
      <c r="A45">
        <v>286639</v>
      </c>
      <c r="B45" s="3">
        <v>45778</v>
      </c>
      <c r="C45" s="4">
        <v>0.66319444444444442</v>
      </c>
      <c r="D45" t="s">
        <v>425</v>
      </c>
      <c r="E45">
        <v>1</v>
      </c>
      <c r="F45" t="s">
        <v>15</v>
      </c>
      <c r="G45" t="s">
        <v>405</v>
      </c>
      <c r="H45" t="s">
        <v>414</v>
      </c>
      <c r="J45" t="s">
        <v>403</v>
      </c>
      <c r="K45">
        <v>1</v>
      </c>
      <c r="L45" t="str">
        <f>_xlfn.CONCAT(D45,F45)</f>
        <v>Iced Guillermo12 oz</v>
      </c>
      <c r="M45" s="10">
        <f>E45*_xlfn.XLOOKUP(L45,PriceListData!$F$2:$F$97,PriceListData!$E$2:$E$97)</f>
        <v>3.5</v>
      </c>
      <c r="N45" t="str">
        <f>TEXT(B45,"dddd")</f>
        <v>Thursday</v>
      </c>
    </row>
    <row r="46" spans="1:14" x14ac:dyDescent="0.35">
      <c r="A46">
        <v>286638</v>
      </c>
      <c r="B46" s="3">
        <v>45778</v>
      </c>
      <c r="C46" s="4">
        <v>0.66172453703703704</v>
      </c>
      <c r="D46" t="s">
        <v>428</v>
      </c>
      <c r="E46">
        <v>1</v>
      </c>
      <c r="F46" t="s">
        <v>15</v>
      </c>
      <c r="G46" t="s">
        <v>413</v>
      </c>
      <c r="H46" t="s">
        <v>406</v>
      </c>
      <c r="J46" t="s">
        <v>403</v>
      </c>
      <c r="K46">
        <v>1</v>
      </c>
      <c r="L46" t="str">
        <f>_xlfn.CONCAT(D46,F46)</f>
        <v>Rooibos latté12 oz</v>
      </c>
      <c r="M46" s="10">
        <f>E46*_xlfn.XLOOKUP(L46,PriceListData!$F$2:$F$97,PriceListData!$E$2:$E$97)</f>
        <v>5.5</v>
      </c>
      <c r="N46" t="str">
        <f>TEXT(B46,"dddd")</f>
        <v>Thursday</v>
      </c>
    </row>
    <row r="47" spans="1:14" x14ac:dyDescent="0.35">
      <c r="A47">
        <v>286637</v>
      </c>
      <c r="B47" s="3">
        <v>45778</v>
      </c>
      <c r="C47" s="4">
        <v>0.66100694444444441</v>
      </c>
      <c r="D47" t="s">
        <v>420</v>
      </c>
      <c r="E47">
        <v>1</v>
      </c>
      <c r="F47" t="s">
        <v>76</v>
      </c>
      <c r="G47" t="s">
        <v>413</v>
      </c>
      <c r="H47" t="s">
        <v>406</v>
      </c>
      <c r="J47" t="s">
        <v>403</v>
      </c>
      <c r="K47">
        <v>1</v>
      </c>
      <c r="L47" t="str">
        <f>_xlfn.CONCAT(D47,F47)</f>
        <v>Moroccan tea10 oz</v>
      </c>
      <c r="M47" s="10">
        <f>E47*_xlfn.XLOOKUP(L47,PriceListData!$F$2:$F$97,PriceListData!$E$2:$E$97)</f>
        <v>3</v>
      </c>
      <c r="N47" t="str">
        <f>TEXT(B47,"dddd")</f>
        <v>Thursday</v>
      </c>
    </row>
    <row r="48" spans="1:14" x14ac:dyDescent="0.35">
      <c r="A48">
        <v>286636</v>
      </c>
      <c r="B48" s="3">
        <v>45778</v>
      </c>
      <c r="C48" s="4">
        <v>0.65962962962962968</v>
      </c>
      <c r="D48" t="s">
        <v>65</v>
      </c>
      <c r="E48">
        <v>1</v>
      </c>
      <c r="F48" t="s">
        <v>15</v>
      </c>
      <c r="G48" t="s">
        <v>405</v>
      </c>
      <c r="H48" t="s">
        <v>406</v>
      </c>
      <c r="J48" t="s">
        <v>403</v>
      </c>
      <c r="K48">
        <v>1</v>
      </c>
      <c r="L48" t="str">
        <f>_xlfn.CONCAT(D48,F48)</f>
        <v>Cappuccino12 oz</v>
      </c>
      <c r="M48" s="10">
        <f>E48*_xlfn.XLOOKUP(L48,PriceListData!$F$2:$F$97,PriceListData!$E$2:$E$97)</f>
        <v>5.5</v>
      </c>
      <c r="N48" t="str">
        <f>TEXT(B48,"dddd")</f>
        <v>Thursday</v>
      </c>
    </row>
    <row r="49" spans="1:14" x14ac:dyDescent="0.35">
      <c r="A49">
        <v>286635</v>
      </c>
      <c r="B49" s="3">
        <v>45778</v>
      </c>
      <c r="C49" s="4">
        <v>0.6534375</v>
      </c>
      <c r="D49" t="s">
        <v>412</v>
      </c>
      <c r="E49">
        <v>1</v>
      </c>
      <c r="F49" t="s">
        <v>15</v>
      </c>
      <c r="G49" t="s">
        <v>413</v>
      </c>
      <c r="H49" t="s">
        <v>414</v>
      </c>
      <c r="J49" t="s">
        <v>403</v>
      </c>
      <c r="K49">
        <v>1</v>
      </c>
      <c r="L49" t="str">
        <f>_xlfn.CONCAT(D49,F49)</f>
        <v>Iced tea12 oz</v>
      </c>
      <c r="M49" s="10">
        <f>E49*_xlfn.XLOOKUP(L49,PriceListData!$F$2:$F$97,PriceListData!$E$2:$E$97)</f>
        <v>4.25</v>
      </c>
      <c r="N49" t="str">
        <f>TEXT(B49,"dddd")</f>
        <v>Thursday</v>
      </c>
    </row>
    <row r="50" spans="1:14" x14ac:dyDescent="0.35">
      <c r="A50">
        <v>286634</v>
      </c>
      <c r="B50" s="3">
        <v>45778</v>
      </c>
      <c r="C50" s="4">
        <v>0.65076388888888892</v>
      </c>
      <c r="D50" t="s">
        <v>404</v>
      </c>
      <c r="E50">
        <v>1</v>
      </c>
      <c r="F50" t="s">
        <v>15</v>
      </c>
      <c r="G50" t="s">
        <v>405</v>
      </c>
      <c r="H50" t="s">
        <v>406</v>
      </c>
      <c r="J50" t="s">
        <v>403</v>
      </c>
      <c r="K50">
        <v>1</v>
      </c>
      <c r="L50" t="str">
        <f>_xlfn.CONCAT(D50,F50)</f>
        <v>Café latté12 oz</v>
      </c>
      <c r="M50" s="10">
        <f>E50*_xlfn.XLOOKUP(L50,PriceListData!$F$2:$F$97,PriceListData!$E$2:$E$97)</f>
        <v>4.25</v>
      </c>
      <c r="N50" t="str">
        <f>TEXT(B50,"dddd")</f>
        <v>Thursday</v>
      </c>
    </row>
    <row r="51" spans="1:14" x14ac:dyDescent="0.35">
      <c r="A51">
        <v>286633</v>
      </c>
      <c r="B51" s="3">
        <v>45778</v>
      </c>
      <c r="C51" s="4">
        <v>0.64621527777777776</v>
      </c>
      <c r="D51" t="s">
        <v>21</v>
      </c>
      <c r="E51">
        <v>1</v>
      </c>
      <c r="F51" t="s">
        <v>15</v>
      </c>
      <c r="G51" t="s">
        <v>405</v>
      </c>
      <c r="H51" t="s">
        <v>406</v>
      </c>
      <c r="J51" t="s">
        <v>403</v>
      </c>
      <c r="K51">
        <v>1</v>
      </c>
      <c r="L51" t="str">
        <f>_xlfn.CONCAT(D51,F51)</f>
        <v>Pourover12 oz</v>
      </c>
      <c r="M51" s="10">
        <f>E51*_xlfn.XLOOKUP(L51,PriceListData!$F$2:$F$97,PriceListData!$E$2:$E$97)</f>
        <v>3.5</v>
      </c>
      <c r="N51" t="str">
        <f>TEXT(B51,"dddd")</f>
        <v>Thursday</v>
      </c>
    </row>
    <row r="52" spans="1:14" x14ac:dyDescent="0.35">
      <c r="A52">
        <v>286633</v>
      </c>
      <c r="B52" s="3">
        <v>45778</v>
      </c>
      <c r="C52" s="4">
        <v>0.64621527777777776</v>
      </c>
      <c r="D52" t="s">
        <v>409</v>
      </c>
      <c r="E52">
        <v>1</v>
      </c>
      <c r="F52" t="s">
        <v>15</v>
      </c>
      <c r="G52" t="s">
        <v>405</v>
      </c>
      <c r="H52" t="s">
        <v>406</v>
      </c>
      <c r="J52" t="s">
        <v>403</v>
      </c>
      <c r="K52">
        <v>1</v>
      </c>
      <c r="L52" t="str">
        <f>_xlfn.CONCAT(D52,F52)</f>
        <v>Drip coffee12 oz</v>
      </c>
      <c r="M52" s="10">
        <f>E52*_xlfn.XLOOKUP(L52,PriceListData!$F$2:$F$97,PriceListData!$E$2:$E$97)</f>
        <v>2.25</v>
      </c>
      <c r="N52" t="str">
        <f>TEXT(B52,"dddd")</f>
        <v>Thursday</v>
      </c>
    </row>
    <row r="53" spans="1:14" x14ac:dyDescent="0.35">
      <c r="A53">
        <v>286631</v>
      </c>
      <c r="B53" s="3">
        <v>45778</v>
      </c>
      <c r="C53" s="4">
        <v>0.64523148148148146</v>
      </c>
      <c r="D53" t="s">
        <v>420</v>
      </c>
      <c r="E53">
        <v>1</v>
      </c>
      <c r="F53" t="s">
        <v>76</v>
      </c>
      <c r="G53" t="s">
        <v>413</v>
      </c>
      <c r="H53" t="s">
        <v>406</v>
      </c>
      <c r="J53" t="s">
        <v>403</v>
      </c>
      <c r="K53">
        <v>1</v>
      </c>
      <c r="L53" t="str">
        <f>_xlfn.CONCAT(D53,F53)</f>
        <v>Moroccan tea10 oz</v>
      </c>
      <c r="M53" s="10">
        <f>E53*_xlfn.XLOOKUP(L53,PriceListData!$F$2:$F$97,PriceListData!$E$2:$E$97)</f>
        <v>3</v>
      </c>
      <c r="N53" t="str">
        <f>TEXT(B53,"dddd")</f>
        <v>Thursday</v>
      </c>
    </row>
    <row r="54" spans="1:14" x14ac:dyDescent="0.35">
      <c r="A54">
        <v>286630</v>
      </c>
      <c r="B54" s="3">
        <v>45778</v>
      </c>
      <c r="C54" s="4">
        <v>0.6440393518518519</v>
      </c>
      <c r="D54" t="s">
        <v>52</v>
      </c>
      <c r="E54">
        <v>3</v>
      </c>
      <c r="F54" t="s">
        <v>15</v>
      </c>
      <c r="G54" t="s">
        <v>405</v>
      </c>
      <c r="H54" t="s">
        <v>414</v>
      </c>
      <c r="J54" t="s">
        <v>403</v>
      </c>
      <c r="K54">
        <v>1</v>
      </c>
      <c r="L54" t="str">
        <f>_xlfn.CONCAT(D54,F54)</f>
        <v>Frappé12 oz</v>
      </c>
      <c r="M54" s="10">
        <f>E54*_xlfn.XLOOKUP(L54,PriceListData!$F$2:$F$97,PriceListData!$E$2:$E$97)</f>
        <v>14.25</v>
      </c>
      <c r="N54" t="str">
        <f>TEXT(B54,"dddd")</f>
        <v>Thursday</v>
      </c>
    </row>
    <row r="55" spans="1:14" x14ac:dyDescent="0.35">
      <c r="A55">
        <v>286629</v>
      </c>
      <c r="B55" s="3">
        <v>45778</v>
      </c>
      <c r="C55" s="4">
        <v>0.64204861111111111</v>
      </c>
      <c r="D55" t="s">
        <v>21</v>
      </c>
      <c r="E55">
        <v>1</v>
      </c>
      <c r="F55" t="s">
        <v>15</v>
      </c>
      <c r="G55" t="s">
        <v>405</v>
      </c>
      <c r="H55" t="s">
        <v>406</v>
      </c>
      <c r="J55" t="s">
        <v>403</v>
      </c>
      <c r="K55">
        <v>2</v>
      </c>
      <c r="L55" t="str">
        <f>_xlfn.CONCAT(D55,F55)</f>
        <v>Pourover12 oz</v>
      </c>
      <c r="M55" s="10">
        <f>E55*_xlfn.XLOOKUP(L55,PriceListData!$F$2:$F$97,PriceListData!$E$2:$E$97)</f>
        <v>3.5</v>
      </c>
      <c r="N55" t="str">
        <f>TEXT(B55,"dddd")</f>
        <v>Thursday</v>
      </c>
    </row>
    <row r="56" spans="1:14" x14ac:dyDescent="0.35">
      <c r="A56">
        <v>286626</v>
      </c>
      <c r="B56" s="3">
        <v>45778</v>
      </c>
      <c r="C56" s="4">
        <v>0.6358449074074074</v>
      </c>
      <c r="D56" t="s">
        <v>52</v>
      </c>
      <c r="E56">
        <v>1</v>
      </c>
      <c r="F56" t="s">
        <v>15</v>
      </c>
      <c r="G56" t="s">
        <v>405</v>
      </c>
      <c r="H56" t="s">
        <v>414</v>
      </c>
      <c r="J56" t="s">
        <v>403</v>
      </c>
      <c r="K56">
        <v>1</v>
      </c>
      <c r="L56" t="str">
        <f>_xlfn.CONCAT(D56,F56)</f>
        <v>Frappé12 oz</v>
      </c>
      <c r="M56" s="10">
        <f>E56*_xlfn.XLOOKUP(L56,PriceListData!$F$2:$F$97,PriceListData!$E$2:$E$97)</f>
        <v>4.75</v>
      </c>
      <c r="N56" t="str">
        <f>TEXT(B56,"dddd")</f>
        <v>Thursday</v>
      </c>
    </row>
    <row r="57" spans="1:14" x14ac:dyDescent="0.35">
      <c r="A57">
        <v>286625</v>
      </c>
      <c r="B57" s="3">
        <v>45778</v>
      </c>
      <c r="C57" s="4">
        <v>0.63336805555555553</v>
      </c>
      <c r="D57" t="s">
        <v>410</v>
      </c>
      <c r="E57">
        <v>1</v>
      </c>
      <c r="F57" t="s">
        <v>15</v>
      </c>
      <c r="G57" t="s">
        <v>405</v>
      </c>
      <c r="H57" t="s">
        <v>406</v>
      </c>
      <c r="J57" t="s">
        <v>403</v>
      </c>
      <c r="K57">
        <v>1</v>
      </c>
      <c r="L57" t="str">
        <f>_xlfn.CONCAT(D57,F57)</f>
        <v>Café Cubano12 oz</v>
      </c>
      <c r="M57" s="10">
        <f>E57*_xlfn.XLOOKUP(L57,PriceListData!$F$2:$F$97,PriceListData!$E$2:$E$97)</f>
        <v>7</v>
      </c>
      <c r="N57" t="str">
        <f>TEXT(B57,"dddd")</f>
        <v>Thursday</v>
      </c>
    </row>
    <row r="58" spans="1:14" x14ac:dyDescent="0.35">
      <c r="A58">
        <v>286624</v>
      </c>
      <c r="B58" s="3">
        <v>45778</v>
      </c>
      <c r="C58" s="4">
        <v>0.63155092592592588</v>
      </c>
      <c r="D58" t="s">
        <v>412</v>
      </c>
      <c r="E58">
        <v>1</v>
      </c>
      <c r="F58" t="s">
        <v>15</v>
      </c>
      <c r="G58" t="s">
        <v>413</v>
      </c>
      <c r="H58" t="s">
        <v>414</v>
      </c>
      <c r="J58" t="s">
        <v>403</v>
      </c>
      <c r="K58">
        <v>1</v>
      </c>
      <c r="L58" t="str">
        <f>_xlfn.CONCAT(D58,F58)</f>
        <v>Iced tea12 oz</v>
      </c>
      <c r="M58" s="10">
        <f>E58*_xlfn.XLOOKUP(L58,PriceListData!$F$2:$F$97,PriceListData!$E$2:$E$97)</f>
        <v>4.25</v>
      </c>
      <c r="N58" t="str">
        <f>TEXT(B58,"dddd")</f>
        <v>Thursday</v>
      </c>
    </row>
    <row r="59" spans="1:14" x14ac:dyDescent="0.35">
      <c r="A59">
        <v>286623</v>
      </c>
      <c r="B59" s="3">
        <v>45778</v>
      </c>
      <c r="C59" s="4">
        <v>0.63056712962962957</v>
      </c>
      <c r="D59" t="s">
        <v>407</v>
      </c>
      <c r="E59">
        <v>1</v>
      </c>
      <c r="G59" t="s">
        <v>405</v>
      </c>
      <c r="H59" t="s">
        <v>408</v>
      </c>
      <c r="J59" t="s">
        <v>403</v>
      </c>
      <c r="K59">
        <v>1</v>
      </c>
      <c r="L59" t="str">
        <f>_xlfn.CONCAT(D59,F59)</f>
        <v>Drip coffee refill</v>
      </c>
      <c r="M59" s="10">
        <f>E59*_xlfn.XLOOKUP(L59,PriceListData!$F$2:$F$97,PriceListData!$E$2:$E$97)</f>
        <v>1.25</v>
      </c>
      <c r="N59" t="str">
        <f>TEXT(B59,"dddd")</f>
        <v>Thursday</v>
      </c>
    </row>
    <row r="60" spans="1:14" x14ac:dyDescent="0.35">
      <c r="A60">
        <v>286622</v>
      </c>
      <c r="B60" s="3">
        <v>45778</v>
      </c>
      <c r="C60" s="4">
        <v>0.62917824074074069</v>
      </c>
      <c r="D60" t="s">
        <v>52</v>
      </c>
      <c r="E60">
        <v>1</v>
      </c>
      <c r="F60" t="s">
        <v>15</v>
      </c>
      <c r="G60" t="s">
        <v>405</v>
      </c>
      <c r="H60" t="s">
        <v>414</v>
      </c>
      <c r="J60" t="s">
        <v>403</v>
      </c>
      <c r="K60">
        <v>1</v>
      </c>
      <c r="L60" t="str">
        <f>_xlfn.CONCAT(D60,F60)</f>
        <v>Frappé12 oz</v>
      </c>
      <c r="M60" s="10">
        <f>E60*_xlfn.XLOOKUP(L60,PriceListData!$F$2:$F$97,PriceListData!$E$2:$E$97)</f>
        <v>4.75</v>
      </c>
      <c r="N60" t="str">
        <f>TEXT(B60,"dddd")</f>
        <v>Thursday</v>
      </c>
    </row>
    <row r="61" spans="1:14" x14ac:dyDescent="0.35">
      <c r="A61">
        <v>286621</v>
      </c>
      <c r="B61" s="3">
        <v>45778</v>
      </c>
      <c r="C61" s="4">
        <v>0.62800925925925921</v>
      </c>
      <c r="D61" t="s">
        <v>21</v>
      </c>
      <c r="E61">
        <v>1</v>
      </c>
      <c r="F61" t="s">
        <v>15</v>
      </c>
      <c r="G61" t="s">
        <v>405</v>
      </c>
      <c r="H61" t="s">
        <v>406</v>
      </c>
      <c r="J61" t="s">
        <v>403</v>
      </c>
      <c r="K61">
        <v>1</v>
      </c>
      <c r="L61" t="str">
        <f>_xlfn.CONCAT(D61,F61)</f>
        <v>Pourover12 oz</v>
      </c>
      <c r="M61" s="10">
        <f>E61*_xlfn.XLOOKUP(L61,PriceListData!$F$2:$F$97,PriceListData!$E$2:$E$97)</f>
        <v>3.5</v>
      </c>
      <c r="N61" t="str">
        <f>TEXT(B61,"dddd")</f>
        <v>Thursday</v>
      </c>
    </row>
    <row r="62" spans="1:14" x14ac:dyDescent="0.35">
      <c r="A62">
        <v>286620</v>
      </c>
      <c r="B62" s="3">
        <v>45778</v>
      </c>
      <c r="C62" s="4">
        <v>0.62416666666666665</v>
      </c>
      <c r="D62" t="s">
        <v>21</v>
      </c>
      <c r="E62">
        <v>1</v>
      </c>
      <c r="F62" t="s">
        <v>15</v>
      </c>
      <c r="G62" t="s">
        <v>405</v>
      </c>
      <c r="H62" t="s">
        <v>406</v>
      </c>
      <c r="J62" t="s">
        <v>403</v>
      </c>
      <c r="K62">
        <v>2</v>
      </c>
      <c r="L62" t="str">
        <f>_xlfn.CONCAT(D62,F62)</f>
        <v>Pourover12 oz</v>
      </c>
      <c r="M62" s="10">
        <f>E62*_xlfn.XLOOKUP(L62,PriceListData!$F$2:$F$97,PriceListData!$E$2:$E$97)</f>
        <v>3.5</v>
      </c>
      <c r="N62" t="str">
        <f>TEXT(B62,"dddd")</f>
        <v>Thursday</v>
      </c>
    </row>
    <row r="63" spans="1:14" x14ac:dyDescent="0.35">
      <c r="A63">
        <v>286618</v>
      </c>
      <c r="B63" s="3">
        <v>45778</v>
      </c>
      <c r="C63" s="4">
        <v>0.61973379629629632</v>
      </c>
      <c r="D63" t="s">
        <v>404</v>
      </c>
      <c r="E63">
        <v>1</v>
      </c>
      <c r="F63" t="s">
        <v>15</v>
      </c>
      <c r="G63" t="s">
        <v>405</v>
      </c>
      <c r="H63" t="s">
        <v>406</v>
      </c>
      <c r="J63" t="s">
        <v>403</v>
      </c>
      <c r="K63">
        <v>1</v>
      </c>
      <c r="L63" t="str">
        <f>_xlfn.CONCAT(D63,F63)</f>
        <v>Café latté12 oz</v>
      </c>
      <c r="M63" s="10">
        <f>E63*_xlfn.XLOOKUP(L63,PriceListData!$F$2:$F$97,PriceListData!$E$2:$E$97)</f>
        <v>4.25</v>
      </c>
      <c r="N63" t="str">
        <f>TEXT(B63,"dddd")</f>
        <v>Thursday</v>
      </c>
    </row>
    <row r="64" spans="1:14" x14ac:dyDescent="0.35">
      <c r="A64">
        <v>286617</v>
      </c>
      <c r="B64" s="3">
        <v>45778</v>
      </c>
      <c r="C64" s="4">
        <v>0.619537037037037</v>
      </c>
      <c r="D64" t="s">
        <v>52</v>
      </c>
      <c r="E64">
        <v>1</v>
      </c>
      <c r="F64" t="s">
        <v>15</v>
      </c>
      <c r="G64" t="s">
        <v>405</v>
      </c>
      <c r="H64" t="s">
        <v>414</v>
      </c>
      <c r="J64" t="s">
        <v>403</v>
      </c>
      <c r="K64">
        <v>2</v>
      </c>
      <c r="L64" t="str">
        <f>_xlfn.CONCAT(D64,F64)</f>
        <v>Frappé12 oz</v>
      </c>
      <c r="M64" s="10">
        <f>E64*_xlfn.XLOOKUP(L64,PriceListData!$F$2:$F$97,PriceListData!$E$2:$E$97)</f>
        <v>4.75</v>
      </c>
      <c r="N64" t="str">
        <f>TEXT(B64,"dddd")</f>
        <v>Thursday</v>
      </c>
    </row>
    <row r="65" spans="1:14" x14ac:dyDescent="0.35">
      <c r="A65">
        <v>286616</v>
      </c>
      <c r="B65" s="3">
        <v>45778</v>
      </c>
      <c r="C65" s="4">
        <v>0.61918981481481483</v>
      </c>
      <c r="D65" t="s">
        <v>412</v>
      </c>
      <c r="E65">
        <v>1</v>
      </c>
      <c r="F65" t="s">
        <v>15</v>
      </c>
      <c r="G65" t="s">
        <v>413</v>
      </c>
      <c r="H65" t="s">
        <v>414</v>
      </c>
      <c r="J65" t="s">
        <v>403</v>
      </c>
      <c r="K65">
        <v>1</v>
      </c>
      <c r="L65" t="str">
        <f>_xlfn.CONCAT(D65,F65)</f>
        <v>Iced tea12 oz</v>
      </c>
      <c r="M65" s="10">
        <f>E65*_xlfn.XLOOKUP(L65,PriceListData!$F$2:$F$97,PriceListData!$E$2:$E$97)</f>
        <v>4.25</v>
      </c>
      <c r="N65" t="str">
        <f>TEXT(B65,"dddd")</f>
        <v>Thursday</v>
      </c>
    </row>
    <row r="66" spans="1:14" x14ac:dyDescent="0.35">
      <c r="A66">
        <v>286615</v>
      </c>
      <c r="B66" s="3">
        <v>45778</v>
      </c>
      <c r="C66" s="4">
        <v>0.61878472222222225</v>
      </c>
      <c r="D66" t="s">
        <v>52</v>
      </c>
      <c r="E66">
        <v>1</v>
      </c>
      <c r="F66" t="s">
        <v>15</v>
      </c>
      <c r="G66" t="s">
        <v>405</v>
      </c>
      <c r="H66" t="s">
        <v>414</v>
      </c>
      <c r="J66" t="s">
        <v>403</v>
      </c>
      <c r="K66">
        <v>1</v>
      </c>
      <c r="L66" t="str">
        <f>_xlfn.CONCAT(D66,F66)</f>
        <v>Frappé12 oz</v>
      </c>
      <c r="M66" s="10">
        <f>E66*_xlfn.XLOOKUP(L66,PriceListData!$F$2:$F$97,PriceListData!$E$2:$E$97)</f>
        <v>4.75</v>
      </c>
      <c r="N66" t="str">
        <f>TEXT(B66,"dddd")</f>
        <v>Thursday</v>
      </c>
    </row>
    <row r="67" spans="1:14" x14ac:dyDescent="0.35">
      <c r="A67">
        <v>286614</v>
      </c>
      <c r="B67" s="3">
        <v>45778</v>
      </c>
      <c r="C67" s="4">
        <v>0.61849537037037039</v>
      </c>
      <c r="D67" t="s">
        <v>52</v>
      </c>
      <c r="E67">
        <v>1</v>
      </c>
      <c r="F67" t="s">
        <v>15</v>
      </c>
      <c r="G67" t="s">
        <v>405</v>
      </c>
      <c r="H67" t="s">
        <v>414</v>
      </c>
      <c r="J67" t="s">
        <v>403</v>
      </c>
      <c r="K67">
        <v>2</v>
      </c>
      <c r="L67" t="str">
        <f>_xlfn.CONCAT(D67,F67)</f>
        <v>Frappé12 oz</v>
      </c>
      <c r="M67" s="10">
        <f>E67*_xlfn.XLOOKUP(L67,PriceListData!$F$2:$F$97,PriceListData!$E$2:$E$97)</f>
        <v>4.75</v>
      </c>
      <c r="N67" t="str">
        <f>TEXT(B67,"dddd")</f>
        <v>Thursday</v>
      </c>
    </row>
    <row r="68" spans="1:14" x14ac:dyDescent="0.35">
      <c r="A68">
        <v>286613</v>
      </c>
      <c r="B68" s="3">
        <v>45778</v>
      </c>
      <c r="C68" s="4">
        <v>0.6182523148148148</v>
      </c>
      <c r="D68" t="s">
        <v>52</v>
      </c>
      <c r="E68">
        <v>1</v>
      </c>
      <c r="F68" t="s">
        <v>15</v>
      </c>
      <c r="G68" t="s">
        <v>405</v>
      </c>
      <c r="H68" t="s">
        <v>414</v>
      </c>
      <c r="J68" t="s">
        <v>403</v>
      </c>
      <c r="K68">
        <v>1</v>
      </c>
      <c r="L68" t="str">
        <f>_xlfn.CONCAT(D68,F68)</f>
        <v>Frappé12 oz</v>
      </c>
      <c r="M68" s="10">
        <f>E68*_xlfn.XLOOKUP(L68,PriceListData!$F$2:$F$97,PriceListData!$E$2:$E$97)</f>
        <v>4.75</v>
      </c>
      <c r="N68" t="str">
        <f>TEXT(B68,"dddd")</f>
        <v>Thursday</v>
      </c>
    </row>
    <row r="69" spans="1:14" x14ac:dyDescent="0.35">
      <c r="A69">
        <v>286612</v>
      </c>
      <c r="B69" s="3">
        <v>45778</v>
      </c>
      <c r="C69" s="4">
        <v>0.61791666666666667</v>
      </c>
      <c r="D69" t="s">
        <v>404</v>
      </c>
      <c r="E69">
        <v>1</v>
      </c>
      <c r="F69" t="s">
        <v>15</v>
      </c>
      <c r="G69" t="s">
        <v>405</v>
      </c>
      <c r="H69" t="s">
        <v>406</v>
      </c>
      <c r="J69" t="s">
        <v>403</v>
      </c>
      <c r="K69">
        <v>1</v>
      </c>
      <c r="L69" t="str">
        <f>_xlfn.CONCAT(D69,F69)</f>
        <v>Café latté12 oz</v>
      </c>
      <c r="M69" s="10">
        <f>E69*_xlfn.XLOOKUP(L69,PriceListData!$F$2:$F$97,PriceListData!$E$2:$E$97)</f>
        <v>4.25</v>
      </c>
      <c r="N69" t="str">
        <f>TEXT(B69,"dddd")</f>
        <v>Thursday</v>
      </c>
    </row>
    <row r="70" spans="1:14" x14ac:dyDescent="0.35">
      <c r="A70">
        <v>286611</v>
      </c>
      <c r="B70" s="3">
        <v>45778</v>
      </c>
      <c r="C70" s="4">
        <v>0.61565972222222221</v>
      </c>
      <c r="D70" t="s">
        <v>21</v>
      </c>
      <c r="E70">
        <v>1</v>
      </c>
      <c r="F70" t="s">
        <v>15</v>
      </c>
      <c r="G70" t="s">
        <v>405</v>
      </c>
      <c r="H70" t="s">
        <v>406</v>
      </c>
      <c r="J70" t="s">
        <v>403</v>
      </c>
      <c r="K70">
        <v>2</v>
      </c>
      <c r="L70" t="str">
        <f>_xlfn.CONCAT(D70,F70)</f>
        <v>Pourover12 oz</v>
      </c>
      <c r="M70" s="10">
        <f>E70*_xlfn.XLOOKUP(L70,PriceListData!$F$2:$F$97,PriceListData!$E$2:$E$97)</f>
        <v>3.5</v>
      </c>
      <c r="N70" t="str">
        <f>TEXT(B70,"dddd")</f>
        <v>Thursday</v>
      </c>
    </row>
    <row r="71" spans="1:14" x14ac:dyDescent="0.35">
      <c r="A71">
        <v>286611</v>
      </c>
      <c r="B71" s="3">
        <v>45778</v>
      </c>
      <c r="C71" s="4">
        <v>0.61565972222222221</v>
      </c>
      <c r="D71" t="s">
        <v>404</v>
      </c>
      <c r="E71">
        <v>1</v>
      </c>
      <c r="F71" t="s">
        <v>15</v>
      </c>
      <c r="G71" t="s">
        <v>405</v>
      </c>
      <c r="H71" t="s">
        <v>406</v>
      </c>
      <c r="J71" t="s">
        <v>403</v>
      </c>
      <c r="K71">
        <v>2</v>
      </c>
      <c r="L71" t="str">
        <f>_xlfn.CONCAT(D71,F71)</f>
        <v>Café latté12 oz</v>
      </c>
      <c r="M71" s="10">
        <f>E71*_xlfn.XLOOKUP(L71,PriceListData!$F$2:$F$97,PriceListData!$E$2:$E$97)</f>
        <v>4.25</v>
      </c>
      <c r="N71" t="str">
        <f>TEXT(B71,"dddd")</f>
        <v>Thursday</v>
      </c>
    </row>
    <row r="72" spans="1:14" x14ac:dyDescent="0.35">
      <c r="A72">
        <v>286610</v>
      </c>
      <c r="B72" s="3">
        <v>45778</v>
      </c>
      <c r="C72" s="4">
        <v>0.61081018518518515</v>
      </c>
      <c r="D72" t="s">
        <v>52</v>
      </c>
      <c r="E72">
        <v>1</v>
      </c>
      <c r="F72" t="s">
        <v>15</v>
      </c>
      <c r="G72" t="s">
        <v>405</v>
      </c>
      <c r="H72" t="s">
        <v>414</v>
      </c>
      <c r="J72" t="s">
        <v>403</v>
      </c>
      <c r="K72">
        <v>1</v>
      </c>
      <c r="L72" t="str">
        <f>_xlfn.CONCAT(D72,F72)</f>
        <v>Frappé12 oz</v>
      </c>
      <c r="M72" s="10">
        <f>E72*_xlfn.XLOOKUP(L72,PriceListData!$F$2:$F$97,PriceListData!$E$2:$E$97)</f>
        <v>4.75</v>
      </c>
      <c r="N72" t="str">
        <f>TEXT(B72,"dddd")</f>
        <v>Thursday</v>
      </c>
    </row>
    <row r="73" spans="1:14" x14ac:dyDescent="0.35">
      <c r="A73">
        <v>286609</v>
      </c>
      <c r="B73" s="3">
        <v>45778</v>
      </c>
      <c r="C73" s="4">
        <v>0.60758101851851853</v>
      </c>
      <c r="D73" t="s">
        <v>52</v>
      </c>
      <c r="E73">
        <v>1</v>
      </c>
      <c r="F73" t="s">
        <v>15</v>
      </c>
      <c r="G73" t="s">
        <v>405</v>
      </c>
      <c r="H73" t="s">
        <v>414</v>
      </c>
      <c r="J73" t="s">
        <v>403</v>
      </c>
      <c r="K73">
        <v>2</v>
      </c>
      <c r="L73" t="str">
        <f>_xlfn.CONCAT(D73,F73)</f>
        <v>Frappé12 oz</v>
      </c>
      <c r="M73" s="10">
        <f>E73*_xlfn.XLOOKUP(L73,PriceListData!$F$2:$F$97,PriceListData!$E$2:$E$97)</f>
        <v>4.75</v>
      </c>
      <c r="N73" t="str">
        <f>TEXT(B73,"dddd")</f>
        <v>Thursday</v>
      </c>
    </row>
    <row r="74" spans="1:14" x14ac:dyDescent="0.35">
      <c r="A74">
        <v>286608</v>
      </c>
      <c r="B74" s="3">
        <v>45778</v>
      </c>
      <c r="C74" s="4">
        <v>0.60635416666666664</v>
      </c>
      <c r="D74" t="s">
        <v>427</v>
      </c>
      <c r="E74">
        <v>1</v>
      </c>
      <c r="F74" t="s">
        <v>15</v>
      </c>
      <c r="G74" t="s">
        <v>417</v>
      </c>
      <c r="H74" t="s">
        <v>418</v>
      </c>
      <c r="J74" t="s">
        <v>403</v>
      </c>
      <c r="K74">
        <v>1</v>
      </c>
      <c r="L74" t="str">
        <f>_xlfn.CONCAT(D74,F74)</f>
        <v>House blend12 oz</v>
      </c>
      <c r="M74" s="10">
        <f>E74*_xlfn.XLOOKUP(L74,PriceListData!$F$2:$F$97,PriceListData!$E$2:$E$97)</f>
        <v>12.95</v>
      </c>
      <c r="N74" t="str">
        <f>TEXT(B74,"dddd")</f>
        <v>Thursday</v>
      </c>
    </row>
    <row r="75" spans="1:14" x14ac:dyDescent="0.35">
      <c r="A75">
        <v>286607</v>
      </c>
      <c r="B75" s="3">
        <v>45778</v>
      </c>
      <c r="C75" s="4">
        <v>0.60576388888888888</v>
      </c>
      <c r="D75" t="s">
        <v>425</v>
      </c>
      <c r="E75">
        <v>1</v>
      </c>
      <c r="F75" t="s">
        <v>15</v>
      </c>
      <c r="G75" t="s">
        <v>405</v>
      </c>
      <c r="H75" t="s">
        <v>414</v>
      </c>
      <c r="J75" t="s">
        <v>403</v>
      </c>
      <c r="K75">
        <v>1</v>
      </c>
      <c r="L75" t="str">
        <f>_xlfn.CONCAT(D75,F75)</f>
        <v>Iced Guillermo12 oz</v>
      </c>
      <c r="M75" s="10">
        <f>E75*_xlfn.XLOOKUP(L75,PriceListData!$F$2:$F$97,PriceListData!$E$2:$E$97)</f>
        <v>3.5</v>
      </c>
      <c r="N75" t="str">
        <f>TEXT(B75,"dddd")</f>
        <v>Thursday</v>
      </c>
    </row>
    <row r="76" spans="1:14" x14ac:dyDescent="0.35">
      <c r="A76">
        <v>286606</v>
      </c>
      <c r="B76" s="3">
        <v>45778</v>
      </c>
      <c r="C76" s="4">
        <v>0.60473379629629631</v>
      </c>
      <c r="D76" t="s">
        <v>404</v>
      </c>
      <c r="E76">
        <v>1</v>
      </c>
      <c r="F76" t="s">
        <v>15</v>
      </c>
      <c r="G76" t="s">
        <v>405</v>
      </c>
      <c r="H76" t="s">
        <v>406</v>
      </c>
      <c r="J76" t="s">
        <v>403</v>
      </c>
      <c r="K76">
        <v>1</v>
      </c>
      <c r="L76" t="str">
        <f>_xlfn.CONCAT(D76,F76)</f>
        <v>Café latté12 oz</v>
      </c>
      <c r="M76" s="10">
        <f>E76*_xlfn.XLOOKUP(L76,PriceListData!$F$2:$F$97,PriceListData!$E$2:$E$97)</f>
        <v>4.25</v>
      </c>
      <c r="N76" t="str">
        <f>TEXT(B76,"dddd")</f>
        <v>Thursday</v>
      </c>
    </row>
    <row r="77" spans="1:14" x14ac:dyDescent="0.35">
      <c r="A77">
        <v>286604</v>
      </c>
      <c r="B77" s="3">
        <v>45778</v>
      </c>
      <c r="C77" s="4">
        <v>0.59738425925925931</v>
      </c>
      <c r="D77" t="s">
        <v>429</v>
      </c>
      <c r="E77">
        <v>1</v>
      </c>
      <c r="F77" t="s">
        <v>76</v>
      </c>
      <c r="G77" t="s">
        <v>423</v>
      </c>
      <c r="H77" t="s">
        <v>406</v>
      </c>
      <c r="J77" t="s">
        <v>403</v>
      </c>
      <c r="K77">
        <v>2</v>
      </c>
      <c r="L77" t="str">
        <f>_xlfn.CONCAT(D77,F77)</f>
        <v>Foamed vanilla milk10 oz</v>
      </c>
      <c r="M77" s="10">
        <f>E77*_xlfn.XLOOKUP(L77,PriceListData!$F$2:$F$97,PriceListData!$E$2:$E$97)</f>
        <v>3</v>
      </c>
      <c r="N77" t="str">
        <f>TEXT(B77,"dddd")</f>
        <v>Thursday</v>
      </c>
    </row>
    <row r="78" spans="1:14" x14ac:dyDescent="0.35">
      <c r="A78">
        <v>286603</v>
      </c>
      <c r="B78" s="3">
        <v>45778</v>
      </c>
      <c r="C78" s="4">
        <v>0.5947337962962963</v>
      </c>
      <c r="D78" t="s">
        <v>65</v>
      </c>
      <c r="E78">
        <v>1</v>
      </c>
      <c r="F78" t="s">
        <v>15</v>
      </c>
      <c r="G78" t="s">
        <v>405</v>
      </c>
      <c r="H78" t="s">
        <v>406</v>
      </c>
      <c r="J78" t="s">
        <v>403</v>
      </c>
      <c r="K78">
        <v>1</v>
      </c>
      <c r="L78" t="str">
        <f>_xlfn.CONCAT(D78,F78)</f>
        <v>Cappuccino12 oz</v>
      </c>
      <c r="M78" s="10">
        <f>E78*_xlfn.XLOOKUP(L78,PriceListData!$F$2:$F$97,PriceListData!$E$2:$E$97)</f>
        <v>5.5</v>
      </c>
      <c r="N78" t="str">
        <f>TEXT(B78,"dddd")</f>
        <v>Thursday</v>
      </c>
    </row>
    <row r="79" spans="1:14" x14ac:dyDescent="0.35">
      <c r="A79">
        <v>286602</v>
      </c>
      <c r="B79" s="3">
        <v>45778</v>
      </c>
      <c r="C79" s="4">
        <v>0.59386574074074072</v>
      </c>
      <c r="D79" t="s">
        <v>425</v>
      </c>
      <c r="E79">
        <v>1</v>
      </c>
      <c r="F79" t="s">
        <v>15</v>
      </c>
      <c r="G79" t="s">
        <v>405</v>
      </c>
      <c r="H79" t="s">
        <v>414</v>
      </c>
      <c r="J79" t="s">
        <v>403</v>
      </c>
      <c r="K79">
        <v>2</v>
      </c>
      <c r="L79" t="str">
        <f>_xlfn.CONCAT(D79,F79)</f>
        <v>Iced Guillermo12 oz</v>
      </c>
      <c r="M79" s="10">
        <f>E79*_xlfn.XLOOKUP(L79,PriceListData!$F$2:$F$97,PriceListData!$E$2:$E$97)</f>
        <v>3.5</v>
      </c>
      <c r="N79" t="str">
        <f>TEXT(B79,"dddd")</f>
        <v>Thursday</v>
      </c>
    </row>
    <row r="80" spans="1:14" x14ac:dyDescent="0.35">
      <c r="A80">
        <v>286601</v>
      </c>
      <c r="B80" s="3">
        <v>45778</v>
      </c>
      <c r="C80" s="4">
        <v>0.59270833333333328</v>
      </c>
      <c r="D80" t="s">
        <v>54</v>
      </c>
      <c r="E80">
        <v>1</v>
      </c>
      <c r="G80" t="s">
        <v>415</v>
      </c>
      <c r="H80" t="s">
        <v>416</v>
      </c>
      <c r="J80" t="s">
        <v>403</v>
      </c>
      <c r="K80">
        <v>1</v>
      </c>
      <c r="L80" t="str">
        <f>_xlfn.CONCAT(D80,F80)</f>
        <v>Syrup</v>
      </c>
      <c r="M80" s="10">
        <f>E80*_xlfn.XLOOKUP(L80,PriceListData!$F$2:$F$97,PriceListData!$E$2:$E$97)</f>
        <v>0.75</v>
      </c>
      <c r="N80" t="str">
        <f>TEXT(B80,"dddd")</f>
        <v>Thursday</v>
      </c>
    </row>
    <row r="81" spans="1:14" x14ac:dyDescent="0.35">
      <c r="A81">
        <v>286601</v>
      </c>
      <c r="B81" s="3">
        <v>45778</v>
      </c>
      <c r="C81" s="4">
        <v>0.59270833333333328</v>
      </c>
      <c r="D81" t="s">
        <v>52</v>
      </c>
      <c r="E81">
        <v>1</v>
      </c>
      <c r="F81" t="s">
        <v>15</v>
      </c>
      <c r="G81" t="s">
        <v>405</v>
      </c>
      <c r="H81" t="s">
        <v>414</v>
      </c>
      <c r="J81" t="s">
        <v>403</v>
      </c>
      <c r="K81">
        <v>1</v>
      </c>
      <c r="L81" t="str">
        <f>_xlfn.CONCAT(D81,F81)</f>
        <v>Frappé12 oz</v>
      </c>
      <c r="M81" s="10">
        <f>E81*_xlfn.XLOOKUP(L81,PriceListData!$F$2:$F$97,PriceListData!$E$2:$E$97)</f>
        <v>4.75</v>
      </c>
      <c r="N81" t="str">
        <f>TEXT(B81,"dddd")</f>
        <v>Thursday</v>
      </c>
    </row>
    <row r="82" spans="1:14" x14ac:dyDescent="0.35">
      <c r="A82">
        <v>286601</v>
      </c>
      <c r="B82" s="3">
        <v>45778</v>
      </c>
      <c r="C82" s="4">
        <v>0.59270833333333328</v>
      </c>
      <c r="D82" t="s">
        <v>404</v>
      </c>
      <c r="E82">
        <v>1</v>
      </c>
      <c r="F82" t="s">
        <v>15</v>
      </c>
      <c r="G82" t="s">
        <v>405</v>
      </c>
      <c r="H82" t="s">
        <v>406</v>
      </c>
      <c r="J82" t="s">
        <v>403</v>
      </c>
      <c r="K82">
        <v>1</v>
      </c>
      <c r="L82" t="str">
        <f>_xlfn.CONCAT(D82,F82)</f>
        <v>Café latté12 oz</v>
      </c>
      <c r="M82" s="10">
        <f>E82*_xlfn.XLOOKUP(L82,PriceListData!$F$2:$F$97,PriceListData!$E$2:$E$97)</f>
        <v>4.25</v>
      </c>
      <c r="N82" t="str">
        <f>TEXT(B82,"dddd")</f>
        <v>Thursday</v>
      </c>
    </row>
    <row r="83" spans="1:14" x14ac:dyDescent="0.35">
      <c r="A83">
        <v>286600</v>
      </c>
      <c r="B83" s="3">
        <v>45778</v>
      </c>
      <c r="C83" s="4">
        <v>0.59142361111111108</v>
      </c>
      <c r="D83" t="s">
        <v>430</v>
      </c>
      <c r="E83">
        <v>1</v>
      </c>
      <c r="F83" t="s">
        <v>76</v>
      </c>
      <c r="G83" t="s">
        <v>405</v>
      </c>
      <c r="H83" t="s">
        <v>414</v>
      </c>
      <c r="J83" t="s">
        <v>403</v>
      </c>
      <c r="K83">
        <v>2</v>
      </c>
      <c r="L83" t="str">
        <f>_xlfn.CONCAT(D83,F83)</f>
        <v>Iced café bombón10 oz</v>
      </c>
      <c r="M83" s="10">
        <f>E83*_xlfn.XLOOKUP(L83,PriceListData!$F$2:$F$97,PriceListData!$E$2:$E$97)</f>
        <v>4.75</v>
      </c>
      <c r="N83" t="str">
        <f>TEXT(B83,"dddd")</f>
        <v>Thursday</v>
      </c>
    </row>
    <row r="84" spans="1:14" x14ac:dyDescent="0.35">
      <c r="A84">
        <v>286599</v>
      </c>
      <c r="B84" s="3">
        <v>45778</v>
      </c>
      <c r="C84" s="4">
        <v>0.58893518518518517</v>
      </c>
      <c r="D84" t="s">
        <v>428</v>
      </c>
      <c r="E84">
        <v>1</v>
      </c>
      <c r="F84" t="s">
        <v>15</v>
      </c>
      <c r="G84" t="s">
        <v>413</v>
      </c>
      <c r="H84" t="s">
        <v>406</v>
      </c>
      <c r="J84" t="s">
        <v>403</v>
      </c>
      <c r="K84">
        <v>2</v>
      </c>
      <c r="L84" t="str">
        <f>_xlfn.CONCAT(D84,F84)</f>
        <v>Rooibos latté12 oz</v>
      </c>
      <c r="M84" s="10">
        <f>E84*_xlfn.XLOOKUP(L84,PriceListData!$F$2:$F$97,PriceListData!$E$2:$E$97)</f>
        <v>5.5</v>
      </c>
      <c r="N84" t="str">
        <f>TEXT(B84,"dddd")</f>
        <v>Thursday</v>
      </c>
    </row>
    <row r="85" spans="1:14" x14ac:dyDescent="0.35">
      <c r="A85">
        <v>286598</v>
      </c>
      <c r="B85" s="3">
        <v>45778</v>
      </c>
      <c r="C85" s="4">
        <v>0.58759259259259256</v>
      </c>
      <c r="D85" t="s">
        <v>431</v>
      </c>
      <c r="E85">
        <v>1</v>
      </c>
      <c r="F85" t="s">
        <v>76</v>
      </c>
      <c r="G85" t="s">
        <v>405</v>
      </c>
      <c r="H85" t="s">
        <v>414</v>
      </c>
      <c r="J85" t="s">
        <v>403</v>
      </c>
      <c r="K85">
        <v>1</v>
      </c>
      <c r="L85" t="str">
        <f>_xlfn.CONCAT(D85,F85)</f>
        <v>Mazagran10 oz</v>
      </c>
      <c r="M85" s="10">
        <f>E85*_xlfn.XLOOKUP(L85,PriceListData!$F$2:$F$97,PriceListData!$E$2:$E$97)</f>
        <v>4</v>
      </c>
      <c r="N85" t="str">
        <f>TEXT(B85,"dddd")</f>
        <v>Thursday</v>
      </c>
    </row>
    <row r="86" spans="1:14" x14ac:dyDescent="0.35">
      <c r="A86">
        <v>286597</v>
      </c>
      <c r="B86" s="3">
        <v>45778</v>
      </c>
      <c r="C86" s="4">
        <v>0.58564814814814814</v>
      </c>
      <c r="D86" t="s">
        <v>412</v>
      </c>
      <c r="E86">
        <v>1</v>
      </c>
      <c r="F86" t="s">
        <v>15</v>
      </c>
      <c r="G86" t="s">
        <v>413</v>
      </c>
      <c r="H86" t="s">
        <v>414</v>
      </c>
      <c r="J86" t="s">
        <v>403</v>
      </c>
      <c r="K86">
        <v>2</v>
      </c>
      <c r="L86" t="str">
        <f>_xlfn.CONCAT(D86,F86)</f>
        <v>Iced tea12 oz</v>
      </c>
      <c r="M86" s="10">
        <f>E86*_xlfn.XLOOKUP(L86,PriceListData!$F$2:$F$97,PriceListData!$E$2:$E$97)</f>
        <v>4.25</v>
      </c>
      <c r="N86" t="str">
        <f>TEXT(B86,"dddd")</f>
        <v>Thursday</v>
      </c>
    </row>
    <row r="87" spans="1:14" x14ac:dyDescent="0.35">
      <c r="A87">
        <v>286596</v>
      </c>
      <c r="B87" s="3">
        <v>45778</v>
      </c>
      <c r="C87" s="4">
        <v>0.57988425925925924</v>
      </c>
      <c r="D87" t="s">
        <v>74</v>
      </c>
      <c r="E87">
        <v>1</v>
      </c>
      <c r="F87" t="s">
        <v>15</v>
      </c>
      <c r="G87" t="s">
        <v>417</v>
      </c>
      <c r="H87" t="s">
        <v>418</v>
      </c>
      <c r="J87" t="s">
        <v>403</v>
      </c>
      <c r="K87">
        <v>1</v>
      </c>
      <c r="L87" t="str">
        <f>_xlfn.CONCAT(D87,F87)</f>
        <v>Single-origin12 oz</v>
      </c>
      <c r="M87" s="10">
        <f>E87*_xlfn.XLOOKUP(L87,PriceListData!$F$2:$F$97,PriceListData!$E$2:$E$97)</f>
        <v>14.95</v>
      </c>
      <c r="N87" t="str">
        <f>TEXT(B87,"dddd")</f>
        <v>Thursday</v>
      </c>
    </row>
    <row r="88" spans="1:14" x14ac:dyDescent="0.35">
      <c r="A88">
        <v>286596</v>
      </c>
      <c r="B88" s="3">
        <v>45778</v>
      </c>
      <c r="C88" s="4">
        <v>0.57988425925925924</v>
      </c>
      <c r="D88" t="s">
        <v>65</v>
      </c>
      <c r="E88">
        <v>1</v>
      </c>
      <c r="F88" t="s">
        <v>15</v>
      </c>
      <c r="G88" t="s">
        <v>405</v>
      </c>
      <c r="H88" t="s">
        <v>406</v>
      </c>
      <c r="J88" t="s">
        <v>403</v>
      </c>
      <c r="K88">
        <v>1</v>
      </c>
      <c r="L88" t="str">
        <f>_xlfn.CONCAT(D88,F88)</f>
        <v>Cappuccino12 oz</v>
      </c>
      <c r="M88" s="10">
        <f>E88*_xlfn.XLOOKUP(L88,PriceListData!$F$2:$F$97,PriceListData!$E$2:$E$97)</f>
        <v>5.5</v>
      </c>
      <c r="N88" t="str">
        <f>TEXT(B88,"dddd")</f>
        <v>Thursday</v>
      </c>
    </row>
    <row r="89" spans="1:14" x14ac:dyDescent="0.35">
      <c r="A89">
        <v>286595</v>
      </c>
      <c r="B89" s="3">
        <v>45778</v>
      </c>
      <c r="C89" s="4">
        <v>0.57831018518518518</v>
      </c>
      <c r="D89" t="s">
        <v>428</v>
      </c>
      <c r="E89">
        <v>1</v>
      </c>
      <c r="F89" t="s">
        <v>15</v>
      </c>
      <c r="G89" t="s">
        <v>413</v>
      </c>
      <c r="H89" t="s">
        <v>406</v>
      </c>
      <c r="J89" t="s">
        <v>403</v>
      </c>
      <c r="K89">
        <v>1</v>
      </c>
      <c r="L89" t="str">
        <f>_xlfn.CONCAT(D89,F89)</f>
        <v>Rooibos latté12 oz</v>
      </c>
      <c r="M89" s="10">
        <f>E89*_xlfn.XLOOKUP(L89,PriceListData!$F$2:$F$97,PriceListData!$E$2:$E$97)</f>
        <v>5.5</v>
      </c>
      <c r="N89" t="str">
        <f>TEXT(B89,"dddd")</f>
        <v>Thursday</v>
      </c>
    </row>
    <row r="90" spans="1:14" x14ac:dyDescent="0.35">
      <c r="A90">
        <v>286592</v>
      </c>
      <c r="B90" s="3">
        <v>45778</v>
      </c>
      <c r="C90" s="4">
        <v>0.57270833333333337</v>
      </c>
      <c r="D90" t="s">
        <v>21</v>
      </c>
      <c r="E90">
        <v>1</v>
      </c>
      <c r="F90" t="s">
        <v>15</v>
      </c>
      <c r="G90" t="s">
        <v>405</v>
      </c>
      <c r="H90" t="s">
        <v>406</v>
      </c>
      <c r="J90" t="s">
        <v>403</v>
      </c>
      <c r="K90">
        <v>1</v>
      </c>
      <c r="L90" t="str">
        <f>_xlfn.CONCAT(D90,F90)</f>
        <v>Pourover12 oz</v>
      </c>
      <c r="M90" s="10">
        <f>E90*_xlfn.XLOOKUP(L90,PriceListData!$F$2:$F$97,PriceListData!$E$2:$E$97)</f>
        <v>3.5</v>
      </c>
      <c r="N90" t="str">
        <f>TEXT(B90,"dddd")</f>
        <v>Thursday</v>
      </c>
    </row>
    <row r="91" spans="1:14" x14ac:dyDescent="0.35">
      <c r="A91">
        <v>286591</v>
      </c>
      <c r="B91" s="3">
        <v>45778</v>
      </c>
      <c r="C91" s="4">
        <v>0.56966435185185182</v>
      </c>
      <c r="D91" t="s">
        <v>54</v>
      </c>
      <c r="E91">
        <v>1</v>
      </c>
      <c r="G91" t="s">
        <v>415</v>
      </c>
      <c r="H91" t="s">
        <v>416</v>
      </c>
      <c r="J91" t="s">
        <v>403</v>
      </c>
      <c r="K91">
        <v>2</v>
      </c>
      <c r="L91" t="str">
        <f>_xlfn.CONCAT(D91,F91)</f>
        <v>Syrup</v>
      </c>
      <c r="M91" s="10">
        <f>E91*_xlfn.XLOOKUP(L91,PriceListData!$F$2:$F$97,PriceListData!$E$2:$E$97)</f>
        <v>0.75</v>
      </c>
      <c r="N91" t="str">
        <f>TEXT(B91,"dddd")</f>
        <v>Thursday</v>
      </c>
    </row>
    <row r="92" spans="1:14" x14ac:dyDescent="0.35">
      <c r="A92">
        <v>286591</v>
      </c>
      <c r="B92" s="3">
        <v>45778</v>
      </c>
      <c r="C92" s="4">
        <v>0.56966435185185182</v>
      </c>
      <c r="D92" t="s">
        <v>52</v>
      </c>
      <c r="E92">
        <v>1</v>
      </c>
      <c r="F92" t="s">
        <v>15</v>
      </c>
      <c r="G92" t="s">
        <v>405</v>
      </c>
      <c r="H92" t="s">
        <v>414</v>
      </c>
      <c r="J92" t="s">
        <v>403</v>
      </c>
      <c r="K92">
        <v>2</v>
      </c>
      <c r="L92" t="str">
        <f>_xlfn.CONCAT(D92,F92)</f>
        <v>Frappé12 oz</v>
      </c>
      <c r="M92" s="10">
        <f>E92*_xlfn.XLOOKUP(L92,PriceListData!$F$2:$F$97,PriceListData!$E$2:$E$97)</f>
        <v>4.75</v>
      </c>
      <c r="N92" t="str">
        <f>TEXT(B92,"dddd")</f>
        <v>Thursday</v>
      </c>
    </row>
    <row r="93" spans="1:14" x14ac:dyDescent="0.35">
      <c r="A93">
        <v>286590</v>
      </c>
      <c r="B93" s="3">
        <v>45778</v>
      </c>
      <c r="C93" s="4">
        <v>0.56763888888888892</v>
      </c>
      <c r="D93" t="s">
        <v>21</v>
      </c>
      <c r="E93">
        <v>1</v>
      </c>
      <c r="F93" t="s">
        <v>15</v>
      </c>
      <c r="G93" t="s">
        <v>405</v>
      </c>
      <c r="H93" t="s">
        <v>406</v>
      </c>
      <c r="J93" t="s">
        <v>403</v>
      </c>
      <c r="K93">
        <v>2</v>
      </c>
      <c r="L93" t="str">
        <f>_xlfn.CONCAT(D93,F93)</f>
        <v>Pourover12 oz</v>
      </c>
      <c r="M93" s="10">
        <f>E93*_xlfn.XLOOKUP(L93,PriceListData!$F$2:$F$97,PriceListData!$E$2:$E$97)</f>
        <v>3.5</v>
      </c>
      <c r="N93" t="str">
        <f>TEXT(B93,"dddd")</f>
        <v>Thursday</v>
      </c>
    </row>
    <row r="94" spans="1:14" x14ac:dyDescent="0.35">
      <c r="A94">
        <v>286589</v>
      </c>
      <c r="B94" s="3">
        <v>45778</v>
      </c>
      <c r="C94" s="4">
        <v>0.56598379629629625</v>
      </c>
      <c r="D94" t="s">
        <v>54</v>
      </c>
      <c r="E94">
        <v>1</v>
      </c>
      <c r="G94" t="s">
        <v>415</v>
      </c>
      <c r="H94" t="s">
        <v>416</v>
      </c>
      <c r="J94" t="s">
        <v>403</v>
      </c>
      <c r="K94">
        <v>1</v>
      </c>
      <c r="L94" t="str">
        <f>_xlfn.CONCAT(D94,F94)</f>
        <v>Syrup</v>
      </c>
      <c r="M94" s="10">
        <f>E94*_xlfn.XLOOKUP(L94,PriceListData!$F$2:$F$97,PriceListData!$E$2:$E$97)</f>
        <v>0.75</v>
      </c>
      <c r="N94" t="str">
        <f>TEXT(B94,"dddd")</f>
        <v>Thursday</v>
      </c>
    </row>
    <row r="95" spans="1:14" x14ac:dyDescent="0.35">
      <c r="A95">
        <v>286589</v>
      </c>
      <c r="B95" s="3">
        <v>45778</v>
      </c>
      <c r="C95" s="4">
        <v>0.56598379629629625</v>
      </c>
      <c r="D95" t="s">
        <v>21</v>
      </c>
      <c r="E95">
        <v>1</v>
      </c>
      <c r="F95" t="s">
        <v>15</v>
      </c>
      <c r="G95" t="s">
        <v>405</v>
      </c>
      <c r="H95" t="s">
        <v>406</v>
      </c>
      <c r="J95" t="s">
        <v>403</v>
      </c>
      <c r="K95">
        <v>1</v>
      </c>
      <c r="L95" t="str">
        <f>_xlfn.CONCAT(D95,F95)</f>
        <v>Pourover12 oz</v>
      </c>
      <c r="M95" s="10">
        <f>E95*_xlfn.XLOOKUP(L95,PriceListData!$F$2:$F$97,PriceListData!$E$2:$E$97)</f>
        <v>3.5</v>
      </c>
      <c r="N95" t="str">
        <f>TEXT(B95,"dddd")</f>
        <v>Thursday</v>
      </c>
    </row>
    <row r="96" spans="1:14" x14ac:dyDescent="0.35">
      <c r="A96">
        <v>286589</v>
      </c>
      <c r="B96" s="3">
        <v>45778</v>
      </c>
      <c r="C96" s="4">
        <v>0.56598379629629625</v>
      </c>
      <c r="D96" t="s">
        <v>424</v>
      </c>
      <c r="E96">
        <v>1</v>
      </c>
      <c r="F96" t="s">
        <v>15</v>
      </c>
      <c r="G96" t="s">
        <v>423</v>
      </c>
      <c r="H96" t="s">
        <v>414</v>
      </c>
      <c r="J96" t="s">
        <v>403</v>
      </c>
      <c r="K96">
        <v>1</v>
      </c>
      <c r="L96" t="str">
        <f>_xlfn.CONCAT(D96,F96)</f>
        <v>Coconut milk smoothie12 oz</v>
      </c>
      <c r="M96" s="10">
        <f>E96*_xlfn.XLOOKUP(L96,PriceListData!$F$2:$F$97,PriceListData!$E$2:$E$97)</f>
        <v>5.75</v>
      </c>
      <c r="N96" t="str">
        <f>TEXT(B96,"dddd")</f>
        <v>Thursday</v>
      </c>
    </row>
    <row r="97" spans="1:14" x14ac:dyDescent="0.35">
      <c r="A97">
        <v>286588</v>
      </c>
      <c r="B97" s="3">
        <v>45778</v>
      </c>
      <c r="C97" s="4">
        <v>0.56513888888888886</v>
      </c>
      <c r="D97" t="s">
        <v>54</v>
      </c>
      <c r="E97">
        <v>1</v>
      </c>
      <c r="G97" t="s">
        <v>415</v>
      </c>
      <c r="H97" t="s">
        <v>416</v>
      </c>
      <c r="J97" t="s">
        <v>403</v>
      </c>
      <c r="K97">
        <v>2</v>
      </c>
      <c r="L97" t="str">
        <f>_xlfn.CONCAT(D97,F97)</f>
        <v>Syrup</v>
      </c>
      <c r="M97" s="10">
        <f>E97*_xlfn.XLOOKUP(L97,PriceListData!$F$2:$F$97,PriceListData!$E$2:$E$97)</f>
        <v>0.75</v>
      </c>
      <c r="N97" t="str">
        <f>TEXT(B97,"dddd")</f>
        <v>Thursday</v>
      </c>
    </row>
    <row r="98" spans="1:14" x14ac:dyDescent="0.35">
      <c r="A98">
        <v>286588</v>
      </c>
      <c r="B98" s="3">
        <v>45778</v>
      </c>
      <c r="C98" s="4">
        <v>0.56513888888888886</v>
      </c>
      <c r="D98" t="s">
        <v>21</v>
      </c>
      <c r="E98">
        <v>1</v>
      </c>
      <c r="F98" t="s">
        <v>15</v>
      </c>
      <c r="G98" t="s">
        <v>405</v>
      </c>
      <c r="H98" t="s">
        <v>406</v>
      </c>
      <c r="J98" t="s">
        <v>403</v>
      </c>
      <c r="K98">
        <v>2</v>
      </c>
      <c r="L98" t="str">
        <f>_xlfn.CONCAT(D98,F98)</f>
        <v>Pourover12 oz</v>
      </c>
      <c r="M98" s="10">
        <f>E98*_xlfn.XLOOKUP(L98,PriceListData!$F$2:$F$97,PriceListData!$E$2:$E$97)</f>
        <v>3.5</v>
      </c>
      <c r="N98" t="str">
        <f>TEXT(B98,"dddd")</f>
        <v>Thursday</v>
      </c>
    </row>
    <row r="99" spans="1:14" x14ac:dyDescent="0.35">
      <c r="A99">
        <v>286587</v>
      </c>
      <c r="B99" s="3">
        <v>45778</v>
      </c>
      <c r="C99" s="4">
        <v>0.56068287037037035</v>
      </c>
      <c r="D99" t="s">
        <v>425</v>
      </c>
      <c r="E99">
        <v>1</v>
      </c>
      <c r="F99" t="s">
        <v>15</v>
      </c>
      <c r="G99" t="s">
        <v>405</v>
      </c>
      <c r="H99" t="s">
        <v>414</v>
      </c>
      <c r="J99" t="s">
        <v>403</v>
      </c>
      <c r="K99">
        <v>1</v>
      </c>
      <c r="L99" t="str">
        <f>_xlfn.CONCAT(D99,F99)</f>
        <v>Iced Guillermo12 oz</v>
      </c>
      <c r="M99" s="10">
        <f>E99*_xlfn.XLOOKUP(L99,PriceListData!$F$2:$F$97,PriceListData!$E$2:$E$97)</f>
        <v>3.5</v>
      </c>
      <c r="N99" t="str">
        <f>TEXT(B99,"dddd")</f>
        <v>Thursday</v>
      </c>
    </row>
    <row r="100" spans="1:14" x14ac:dyDescent="0.35">
      <c r="A100">
        <v>286586</v>
      </c>
      <c r="B100" s="3">
        <v>45778</v>
      </c>
      <c r="C100" s="4">
        <v>0.5602314814814815</v>
      </c>
      <c r="D100" t="s">
        <v>54</v>
      </c>
      <c r="E100">
        <v>2</v>
      </c>
      <c r="G100" t="s">
        <v>415</v>
      </c>
      <c r="H100" t="s">
        <v>416</v>
      </c>
      <c r="J100" t="s">
        <v>403</v>
      </c>
      <c r="K100">
        <v>1</v>
      </c>
      <c r="L100" t="str">
        <f>_xlfn.CONCAT(D100,F100)</f>
        <v>Syrup</v>
      </c>
      <c r="M100" s="10">
        <f>E100*_xlfn.XLOOKUP(L100,PriceListData!$F$2:$F$97,PriceListData!$E$2:$E$97)</f>
        <v>1.5</v>
      </c>
      <c r="N100" t="str">
        <f>TEXT(B100,"dddd")</f>
        <v>Thursday</v>
      </c>
    </row>
    <row r="101" spans="1:14" x14ac:dyDescent="0.35">
      <c r="A101">
        <v>286586</v>
      </c>
      <c r="B101" s="3">
        <v>45778</v>
      </c>
      <c r="C101" s="4">
        <v>0.5602314814814815</v>
      </c>
      <c r="D101" t="s">
        <v>21</v>
      </c>
      <c r="E101">
        <v>2</v>
      </c>
      <c r="F101" t="s">
        <v>15</v>
      </c>
      <c r="G101" t="s">
        <v>405</v>
      </c>
      <c r="H101" t="s">
        <v>406</v>
      </c>
      <c r="J101" t="s">
        <v>403</v>
      </c>
      <c r="K101">
        <v>1</v>
      </c>
      <c r="L101" t="str">
        <f>_xlfn.CONCAT(D101,F101)</f>
        <v>Pourover12 oz</v>
      </c>
      <c r="M101" s="10">
        <f>E101*_xlfn.XLOOKUP(L101,PriceListData!$F$2:$F$97,PriceListData!$E$2:$E$97)</f>
        <v>7</v>
      </c>
      <c r="N101" t="str">
        <f>TEXT(B101,"dddd")</f>
        <v>Thursday</v>
      </c>
    </row>
    <row r="102" spans="1:14" x14ac:dyDescent="0.35">
      <c r="A102">
        <v>286584</v>
      </c>
      <c r="B102" s="3">
        <v>45778</v>
      </c>
      <c r="C102" s="4">
        <v>0.5564930555555555</v>
      </c>
      <c r="D102" t="s">
        <v>153</v>
      </c>
      <c r="E102">
        <v>1</v>
      </c>
      <c r="F102" t="s">
        <v>15</v>
      </c>
      <c r="G102" t="s">
        <v>405</v>
      </c>
      <c r="H102" t="s">
        <v>406</v>
      </c>
      <c r="J102" t="s">
        <v>403</v>
      </c>
      <c r="K102">
        <v>1</v>
      </c>
      <c r="L102" t="str">
        <f>_xlfn.CONCAT(D102,F102)</f>
        <v>Aeropress12 oz</v>
      </c>
      <c r="M102" s="10">
        <f>E102*_xlfn.XLOOKUP(L102,PriceListData!$F$2:$F$97,PriceListData!$E$2:$E$97)</f>
        <v>6</v>
      </c>
      <c r="N102" t="str">
        <f>TEXT(B102,"dddd")</f>
        <v>Thursday</v>
      </c>
    </row>
    <row r="103" spans="1:14" x14ac:dyDescent="0.35">
      <c r="A103">
        <v>286583</v>
      </c>
      <c r="B103" s="3">
        <v>45778</v>
      </c>
      <c r="C103" s="4">
        <v>0.55562500000000004</v>
      </c>
      <c r="D103" t="s">
        <v>410</v>
      </c>
      <c r="E103">
        <v>1</v>
      </c>
      <c r="F103" t="s">
        <v>15</v>
      </c>
      <c r="G103" t="s">
        <v>405</v>
      </c>
      <c r="H103" t="s">
        <v>406</v>
      </c>
      <c r="J103" t="s">
        <v>403</v>
      </c>
      <c r="K103">
        <v>2</v>
      </c>
      <c r="L103" t="str">
        <f>_xlfn.CONCAT(D103,F103)</f>
        <v>Café Cubano12 oz</v>
      </c>
      <c r="M103" s="10">
        <f>E103*_xlfn.XLOOKUP(L103,PriceListData!$F$2:$F$97,PriceListData!$E$2:$E$97)</f>
        <v>7</v>
      </c>
      <c r="N103" t="str">
        <f>TEXT(B103,"dddd")</f>
        <v>Thursday</v>
      </c>
    </row>
    <row r="104" spans="1:14" x14ac:dyDescent="0.35">
      <c r="A104">
        <v>286582</v>
      </c>
      <c r="B104" s="3">
        <v>45778</v>
      </c>
      <c r="C104" s="4">
        <v>0.55372685185185189</v>
      </c>
      <c r="D104" t="s">
        <v>21</v>
      </c>
      <c r="E104">
        <v>1</v>
      </c>
      <c r="F104" t="s">
        <v>15</v>
      </c>
      <c r="G104" t="s">
        <v>405</v>
      </c>
      <c r="H104" t="s">
        <v>406</v>
      </c>
      <c r="J104" t="s">
        <v>403</v>
      </c>
      <c r="K104">
        <v>1</v>
      </c>
      <c r="L104" t="str">
        <f>_xlfn.CONCAT(D104,F104)</f>
        <v>Pourover12 oz</v>
      </c>
      <c r="M104" s="10">
        <f>E104*_xlfn.XLOOKUP(L104,PriceListData!$F$2:$F$97,PriceListData!$E$2:$E$97)</f>
        <v>3.5</v>
      </c>
      <c r="N104" t="str">
        <f>TEXT(B104,"dddd")</f>
        <v>Thursday</v>
      </c>
    </row>
    <row r="105" spans="1:14" x14ac:dyDescent="0.35">
      <c r="A105">
        <v>286581</v>
      </c>
      <c r="B105" s="3">
        <v>45778</v>
      </c>
      <c r="C105" s="4">
        <v>0.54759259259259263</v>
      </c>
      <c r="D105" t="s">
        <v>424</v>
      </c>
      <c r="E105">
        <v>1</v>
      </c>
      <c r="F105" t="s">
        <v>15</v>
      </c>
      <c r="G105" t="s">
        <v>423</v>
      </c>
      <c r="H105" t="s">
        <v>414</v>
      </c>
      <c r="J105" t="s">
        <v>403</v>
      </c>
      <c r="K105">
        <v>1</v>
      </c>
      <c r="L105" t="str">
        <f>_xlfn.CONCAT(D105,F105)</f>
        <v>Coconut milk smoothie12 oz</v>
      </c>
      <c r="M105" s="10">
        <f>E105*_xlfn.XLOOKUP(L105,PriceListData!$F$2:$F$97,PriceListData!$E$2:$E$97)</f>
        <v>5.75</v>
      </c>
      <c r="N105" t="str">
        <f>TEXT(B105,"dddd")</f>
        <v>Thursday</v>
      </c>
    </row>
    <row r="106" spans="1:14" x14ac:dyDescent="0.35">
      <c r="A106">
        <v>286580</v>
      </c>
      <c r="B106" s="3">
        <v>45778</v>
      </c>
      <c r="C106" s="4">
        <v>0.54135416666666669</v>
      </c>
      <c r="D106" t="s">
        <v>425</v>
      </c>
      <c r="E106">
        <v>1</v>
      </c>
      <c r="F106" t="s">
        <v>15</v>
      </c>
      <c r="G106" t="s">
        <v>405</v>
      </c>
      <c r="H106" t="s">
        <v>414</v>
      </c>
      <c r="J106" t="s">
        <v>403</v>
      </c>
      <c r="K106">
        <v>1</v>
      </c>
      <c r="L106" t="str">
        <f>_xlfn.CONCAT(D106,F106)</f>
        <v>Iced Guillermo12 oz</v>
      </c>
      <c r="M106" s="10">
        <f>E106*_xlfn.XLOOKUP(L106,PriceListData!$F$2:$F$97,PriceListData!$E$2:$E$97)</f>
        <v>3.5</v>
      </c>
      <c r="N106" t="str">
        <f>TEXT(B106,"dddd")</f>
        <v>Thursday</v>
      </c>
    </row>
    <row r="107" spans="1:14" x14ac:dyDescent="0.35">
      <c r="A107">
        <v>286578</v>
      </c>
      <c r="B107" s="3">
        <v>45778</v>
      </c>
      <c r="C107" s="4">
        <v>0.53711805555555558</v>
      </c>
      <c r="D107" t="s">
        <v>52</v>
      </c>
      <c r="E107">
        <v>1</v>
      </c>
      <c r="F107" t="s">
        <v>15</v>
      </c>
      <c r="G107" t="s">
        <v>405</v>
      </c>
      <c r="H107" t="s">
        <v>414</v>
      </c>
      <c r="J107" t="s">
        <v>403</v>
      </c>
      <c r="K107">
        <v>1</v>
      </c>
      <c r="L107" t="str">
        <f>_xlfn.CONCAT(D107,F107)</f>
        <v>Frappé12 oz</v>
      </c>
      <c r="M107" s="10">
        <f>E107*_xlfn.XLOOKUP(L107,PriceListData!$F$2:$F$97,PriceListData!$E$2:$E$97)</f>
        <v>4.75</v>
      </c>
      <c r="N107" t="str">
        <f>TEXT(B107,"dddd")</f>
        <v>Thursday</v>
      </c>
    </row>
    <row r="108" spans="1:14" x14ac:dyDescent="0.35">
      <c r="A108">
        <v>286577</v>
      </c>
      <c r="B108" s="3">
        <v>45778</v>
      </c>
      <c r="C108" s="4">
        <v>0.53667824074074078</v>
      </c>
      <c r="D108" t="s">
        <v>420</v>
      </c>
      <c r="E108">
        <v>1</v>
      </c>
      <c r="F108" t="s">
        <v>76</v>
      </c>
      <c r="G108" t="s">
        <v>413</v>
      </c>
      <c r="H108" t="s">
        <v>406</v>
      </c>
      <c r="J108" t="s">
        <v>403</v>
      </c>
      <c r="K108">
        <v>2</v>
      </c>
      <c r="L108" t="str">
        <f>_xlfn.CONCAT(D108,F108)</f>
        <v>Moroccan tea10 oz</v>
      </c>
      <c r="M108" s="10">
        <f>E108*_xlfn.XLOOKUP(L108,PriceListData!$F$2:$F$97,PriceListData!$E$2:$E$97)</f>
        <v>3</v>
      </c>
      <c r="N108" t="str">
        <f>TEXT(B108,"dddd")</f>
        <v>Thursday</v>
      </c>
    </row>
    <row r="109" spans="1:14" x14ac:dyDescent="0.35">
      <c r="A109">
        <v>286576</v>
      </c>
      <c r="B109" s="3">
        <v>45778</v>
      </c>
      <c r="C109" s="4">
        <v>0.53652777777777783</v>
      </c>
      <c r="D109" t="s">
        <v>52</v>
      </c>
      <c r="E109">
        <v>1</v>
      </c>
      <c r="F109" t="s">
        <v>15</v>
      </c>
      <c r="G109" t="s">
        <v>405</v>
      </c>
      <c r="H109" t="s">
        <v>414</v>
      </c>
      <c r="J109" t="s">
        <v>403</v>
      </c>
      <c r="K109">
        <v>1</v>
      </c>
      <c r="L109" t="str">
        <f>_xlfn.CONCAT(D109,F109)</f>
        <v>Frappé12 oz</v>
      </c>
      <c r="M109" s="10">
        <f>E109*_xlfn.XLOOKUP(L109,PriceListData!$F$2:$F$97,PriceListData!$E$2:$E$97)</f>
        <v>4.75</v>
      </c>
      <c r="N109" t="str">
        <f>TEXT(B109,"dddd")</f>
        <v>Thursday</v>
      </c>
    </row>
    <row r="110" spans="1:14" x14ac:dyDescent="0.35">
      <c r="A110">
        <v>286575</v>
      </c>
      <c r="B110" s="3">
        <v>45778</v>
      </c>
      <c r="C110" s="4">
        <v>0.53621527777777778</v>
      </c>
      <c r="D110" t="s">
        <v>424</v>
      </c>
      <c r="E110">
        <v>1</v>
      </c>
      <c r="F110" t="s">
        <v>15</v>
      </c>
      <c r="G110" t="s">
        <v>423</v>
      </c>
      <c r="H110" t="s">
        <v>414</v>
      </c>
      <c r="J110" t="s">
        <v>403</v>
      </c>
      <c r="K110">
        <v>1</v>
      </c>
      <c r="L110" t="str">
        <f>_xlfn.CONCAT(D110,F110)</f>
        <v>Coconut milk smoothie12 oz</v>
      </c>
      <c r="M110" s="10">
        <f>E110*_xlfn.XLOOKUP(L110,PriceListData!$F$2:$F$97,PriceListData!$E$2:$E$97)</f>
        <v>5.75</v>
      </c>
      <c r="N110" t="str">
        <f>TEXT(B110,"dddd")</f>
        <v>Thursday</v>
      </c>
    </row>
    <row r="111" spans="1:14" x14ac:dyDescent="0.35">
      <c r="A111">
        <v>286574</v>
      </c>
      <c r="B111" s="3">
        <v>45778</v>
      </c>
      <c r="C111" s="4">
        <v>0.53582175925925923</v>
      </c>
      <c r="D111" t="s">
        <v>40</v>
      </c>
      <c r="E111">
        <v>1</v>
      </c>
      <c r="F111" t="s">
        <v>35</v>
      </c>
      <c r="G111" t="s">
        <v>405</v>
      </c>
      <c r="H111" t="s">
        <v>406</v>
      </c>
      <c r="J111" t="s">
        <v>403</v>
      </c>
      <c r="K111">
        <v>1</v>
      </c>
      <c r="L111" t="str">
        <f>_xlfn.CONCAT(D111,F111)</f>
        <v>Espresso1 oz</v>
      </c>
      <c r="M111" s="10">
        <f>E111*_xlfn.XLOOKUP(L111,PriceListData!$F$2:$F$97,PriceListData!$E$2:$E$97)</f>
        <v>2.5</v>
      </c>
      <c r="N111" t="str">
        <f>TEXT(B111,"dddd")</f>
        <v>Thursday</v>
      </c>
    </row>
    <row r="112" spans="1:14" x14ac:dyDescent="0.35">
      <c r="A112">
        <v>286573</v>
      </c>
      <c r="B112" s="3">
        <v>45778</v>
      </c>
      <c r="C112" s="4">
        <v>0.53328703703703706</v>
      </c>
      <c r="D112" t="s">
        <v>409</v>
      </c>
      <c r="E112">
        <v>1</v>
      </c>
      <c r="F112" t="s">
        <v>15</v>
      </c>
      <c r="G112" t="s">
        <v>405</v>
      </c>
      <c r="H112" t="s">
        <v>406</v>
      </c>
      <c r="J112" t="s">
        <v>403</v>
      </c>
      <c r="K112">
        <v>1</v>
      </c>
      <c r="L112" t="str">
        <f>_xlfn.CONCAT(D112,F112)</f>
        <v>Drip coffee12 oz</v>
      </c>
      <c r="M112" s="10">
        <f>E112*_xlfn.XLOOKUP(L112,PriceListData!$F$2:$F$97,PriceListData!$E$2:$E$97)</f>
        <v>2.25</v>
      </c>
      <c r="N112" t="str">
        <f>TEXT(B112,"dddd")</f>
        <v>Thursday</v>
      </c>
    </row>
    <row r="113" spans="1:14" x14ac:dyDescent="0.35">
      <c r="A113">
        <v>286572</v>
      </c>
      <c r="B113" s="3">
        <v>45778</v>
      </c>
      <c r="C113" s="4">
        <v>0.53282407407407406</v>
      </c>
      <c r="D113" t="s">
        <v>411</v>
      </c>
      <c r="E113">
        <v>1</v>
      </c>
      <c r="F113" t="s">
        <v>24</v>
      </c>
      <c r="G113" t="s">
        <v>405</v>
      </c>
      <c r="H113" t="s">
        <v>406</v>
      </c>
      <c r="J113" t="s">
        <v>403</v>
      </c>
      <c r="K113">
        <v>2</v>
      </c>
      <c r="L113" t="str">
        <f>_xlfn.CONCAT(D113,F113)</f>
        <v>Turkish coffee3 oz</v>
      </c>
      <c r="M113" s="10">
        <f>E113*_xlfn.XLOOKUP(L113,PriceListData!$F$2:$F$97,PriceListData!$E$2:$E$97)</f>
        <v>3.75</v>
      </c>
      <c r="N113" t="str">
        <f>TEXT(B113,"dddd")</f>
        <v>Thursday</v>
      </c>
    </row>
    <row r="114" spans="1:14" x14ac:dyDescent="0.35">
      <c r="A114">
        <v>286571</v>
      </c>
      <c r="B114" s="3">
        <v>45778</v>
      </c>
      <c r="C114" s="4">
        <v>0.53175925925925926</v>
      </c>
      <c r="D114" t="s">
        <v>404</v>
      </c>
      <c r="E114">
        <v>1</v>
      </c>
      <c r="F114" t="s">
        <v>15</v>
      </c>
      <c r="G114" t="s">
        <v>405</v>
      </c>
      <c r="H114" t="s">
        <v>406</v>
      </c>
      <c r="J114" t="s">
        <v>403</v>
      </c>
      <c r="K114">
        <v>1</v>
      </c>
      <c r="L114" t="str">
        <f>_xlfn.CONCAT(D114,F114)</f>
        <v>Café latté12 oz</v>
      </c>
      <c r="M114" s="10">
        <f>E114*_xlfn.XLOOKUP(L114,PriceListData!$F$2:$F$97,PriceListData!$E$2:$E$97)</f>
        <v>4.25</v>
      </c>
      <c r="N114" t="str">
        <f>TEXT(B114,"dddd")</f>
        <v>Thursday</v>
      </c>
    </row>
    <row r="115" spans="1:14" x14ac:dyDescent="0.35">
      <c r="A115">
        <v>286570</v>
      </c>
      <c r="B115" s="3">
        <v>45778</v>
      </c>
      <c r="C115" s="4">
        <v>0.53040509259259261</v>
      </c>
      <c r="D115" t="s">
        <v>21</v>
      </c>
      <c r="E115">
        <v>1</v>
      </c>
      <c r="F115" t="s">
        <v>15</v>
      </c>
      <c r="G115" t="s">
        <v>405</v>
      </c>
      <c r="H115" t="s">
        <v>406</v>
      </c>
      <c r="J115" t="s">
        <v>403</v>
      </c>
      <c r="K115">
        <v>1</v>
      </c>
      <c r="L115" t="str">
        <f>_xlfn.CONCAT(D115,F115)</f>
        <v>Pourover12 oz</v>
      </c>
      <c r="M115" s="10">
        <f>E115*_xlfn.XLOOKUP(L115,PriceListData!$F$2:$F$97,PriceListData!$E$2:$E$97)</f>
        <v>3.5</v>
      </c>
      <c r="N115" t="str">
        <f>TEXT(B115,"dddd")</f>
        <v>Thursday</v>
      </c>
    </row>
    <row r="116" spans="1:14" x14ac:dyDescent="0.35">
      <c r="A116">
        <v>286570</v>
      </c>
      <c r="B116" s="3">
        <v>45778</v>
      </c>
      <c r="C116" s="4">
        <v>0.53040509259259261</v>
      </c>
      <c r="D116" t="s">
        <v>21</v>
      </c>
      <c r="E116">
        <v>1</v>
      </c>
      <c r="F116" t="s">
        <v>15</v>
      </c>
      <c r="G116" t="s">
        <v>405</v>
      </c>
      <c r="H116" t="s">
        <v>406</v>
      </c>
      <c r="J116" t="s">
        <v>403</v>
      </c>
      <c r="K116">
        <v>1</v>
      </c>
      <c r="L116" t="str">
        <f>_xlfn.CONCAT(D116,F116)</f>
        <v>Pourover12 oz</v>
      </c>
      <c r="M116" s="10">
        <f>E116*_xlfn.XLOOKUP(L116,PriceListData!$F$2:$F$97,PriceListData!$E$2:$E$97)</f>
        <v>3.5</v>
      </c>
      <c r="N116" t="str">
        <f>TEXT(B116,"dddd")</f>
        <v>Thursday</v>
      </c>
    </row>
    <row r="117" spans="1:14" x14ac:dyDescent="0.35">
      <c r="A117">
        <v>286570</v>
      </c>
      <c r="B117" s="3">
        <v>45778</v>
      </c>
      <c r="C117" s="4">
        <v>0.53040509259259261</v>
      </c>
      <c r="D117" t="s">
        <v>409</v>
      </c>
      <c r="E117">
        <v>1</v>
      </c>
      <c r="F117" t="s">
        <v>15</v>
      </c>
      <c r="G117" t="s">
        <v>405</v>
      </c>
      <c r="H117" t="s">
        <v>406</v>
      </c>
      <c r="J117" t="s">
        <v>403</v>
      </c>
      <c r="K117">
        <v>1</v>
      </c>
      <c r="L117" t="str">
        <f>_xlfn.CONCAT(D117,F117)</f>
        <v>Drip coffee12 oz</v>
      </c>
      <c r="M117" s="10">
        <f>E117*_xlfn.XLOOKUP(L117,PriceListData!$F$2:$F$97,PriceListData!$E$2:$E$97)</f>
        <v>2.25</v>
      </c>
      <c r="N117" t="str">
        <f>TEXT(B117,"dddd")</f>
        <v>Thursday</v>
      </c>
    </row>
    <row r="118" spans="1:14" x14ac:dyDescent="0.35">
      <c r="A118">
        <v>286569</v>
      </c>
      <c r="B118" s="3">
        <v>45778</v>
      </c>
      <c r="C118" s="4">
        <v>0.53004629629629629</v>
      </c>
      <c r="D118" t="s">
        <v>52</v>
      </c>
      <c r="E118">
        <v>1</v>
      </c>
      <c r="F118" t="s">
        <v>15</v>
      </c>
      <c r="G118" t="s">
        <v>405</v>
      </c>
      <c r="H118" t="s">
        <v>414</v>
      </c>
      <c r="J118" t="s">
        <v>403</v>
      </c>
      <c r="K118">
        <v>2</v>
      </c>
      <c r="L118" t="str">
        <f>_xlfn.CONCAT(D118,F118)</f>
        <v>Frappé12 oz</v>
      </c>
      <c r="M118" s="10">
        <f>E118*_xlfn.XLOOKUP(L118,PriceListData!$F$2:$F$97,PriceListData!$E$2:$E$97)</f>
        <v>4.75</v>
      </c>
      <c r="N118" t="str">
        <f>TEXT(B118,"dddd")</f>
        <v>Thursday</v>
      </c>
    </row>
    <row r="119" spans="1:14" x14ac:dyDescent="0.35">
      <c r="A119">
        <v>286568</v>
      </c>
      <c r="B119" s="3">
        <v>45778</v>
      </c>
      <c r="C119" s="4">
        <v>0.5286805555555556</v>
      </c>
      <c r="D119" t="s">
        <v>21</v>
      </c>
      <c r="E119">
        <v>1</v>
      </c>
      <c r="F119" t="s">
        <v>15</v>
      </c>
      <c r="G119" t="s">
        <v>405</v>
      </c>
      <c r="H119" t="s">
        <v>406</v>
      </c>
      <c r="J119" t="s">
        <v>403</v>
      </c>
      <c r="K119">
        <v>2</v>
      </c>
      <c r="L119" t="str">
        <f>_xlfn.CONCAT(D119,F119)</f>
        <v>Pourover12 oz</v>
      </c>
      <c r="M119" s="10">
        <f>E119*_xlfn.XLOOKUP(L119,PriceListData!$F$2:$F$97,PriceListData!$E$2:$E$97)</f>
        <v>3.5</v>
      </c>
      <c r="N119" t="str">
        <f>TEXT(B119,"dddd")</f>
        <v>Thursday</v>
      </c>
    </row>
    <row r="120" spans="1:14" x14ac:dyDescent="0.35">
      <c r="A120">
        <v>286567</v>
      </c>
      <c r="B120" s="3">
        <v>45778</v>
      </c>
      <c r="C120" s="4">
        <v>0.52680555555555553</v>
      </c>
      <c r="D120" t="s">
        <v>404</v>
      </c>
      <c r="E120">
        <v>1</v>
      </c>
      <c r="F120" t="s">
        <v>15</v>
      </c>
      <c r="G120" t="s">
        <v>405</v>
      </c>
      <c r="H120" t="s">
        <v>406</v>
      </c>
      <c r="J120" t="s">
        <v>403</v>
      </c>
      <c r="K120">
        <v>1</v>
      </c>
      <c r="L120" t="str">
        <f>_xlfn.CONCAT(D120,F120)</f>
        <v>Café latté12 oz</v>
      </c>
      <c r="M120" s="10">
        <f>E120*_xlfn.XLOOKUP(L120,PriceListData!$F$2:$F$97,PriceListData!$E$2:$E$97)</f>
        <v>4.25</v>
      </c>
      <c r="N120" t="str">
        <f>TEXT(B120,"dddd")</f>
        <v>Thursday</v>
      </c>
    </row>
    <row r="121" spans="1:14" x14ac:dyDescent="0.35">
      <c r="A121">
        <v>286566</v>
      </c>
      <c r="B121" s="3">
        <v>45778</v>
      </c>
      <c r="C121" s="4">
        <v>0.52605324074074078</v>
      </c>
      <c r="D121" t="s">
        <v>411</v>
      </c>
      <c r="E121">
        <v>1</v>
      </c>
      <c r="F121" t="s">
        <v>24</v>
      </c>
      <c r="G121" t="s">
        <v>405</v>
      </c>
      <c r="H121" t="s">
        <v>406</v>
      </c>
      <c r="J121" t="s">
        <v>403</v>
      </c>
      <c r="K121">
        <v>1</v>
      </c>
      <c r="L121" t="str">
        <f>_xlfn.CONCAT(D121,F121)</f>
        <v>Turkish coffee3 oz</v>
      </c>
      <c r="M121" s="10">
        <f>E121*_xlfn.XLOOKUP(L121,PriceListData!$F$2:$F$97,PriceListData!$E$2:$E$97)</f>
        <v>3.75</v>
      </c>
      <c r="N121" t="str">
        <f>TEXT(B121,"dddd")</f>
        <v>Thursday</v>
      </c>
    </row>
    <row r="122" spans="1:14" x14ac:dyDescent="0.35">
      <c r="A122">
        <v>286565</v>
      </c>
      <c r="B122" s="3">
        <v>45778</v>
      </c>
      <c r="C122" s="4">
        <v>0.52071759259259254</v>
      </c>
      <c r="D122" t="s">
        <v>74</v>
      </c>
      <c r="E122">
        <v>2</v>
      </c>
      <c r="F122" t="s">
        <v>15</v>
      </c>
      <c r="G122" t="s">
        <v>417</v>
      </c>
      <c r="H122" t="s">
        <v>418</v>
      </c>
      <c r="J122" t="s">
        <v>403</v>
      </c>
      <c r="K122">
        <v>2</v>
      </c>
      <c r="L122" t="str">
        <f>_xlfn.CONCAT(D122,F122)</f>
        <v>Single-origin12 oz</v>
      </c>
      <c r="M122" s="10">
        <f>E122*_xlfn.XLOOKUP(L122,PriceListData!$F$2:$F$97,PriceListData!$E$2:$E$97)</f>
        <v>29.9</v>
      </c>
      <c r="N122" t="str">
        <f>TEXT(B122,"dddd")</f>
        <v>Thursday</v>
      </c>
    </row>
    <row r="123" spans="1:14" x14ac:dyDescent="0.35">
      <c r="A123">
        <v>286563</v>
      </c>
      <c r="B123" s="3">
        <v>45778</v>
      </c>
      <c r="C123" s="4">
        <v>0.51798611111111115</v>
      </c>
      <c r="D123" t="s">
        <v>404</v>
      </c>
      <c r="E123">
        <v>1</v>
      </c>
      <c r="F123" t="s">
        <v>15</v>
      </c>
      <c r="G123" t="s">
        <v>405</v>
      </c>
      <c r="H123" t="s">
        <v>406</v>
      </c>
      <c r="J123" t="s">
        <v>403</v>
      </c>
      <c r="K123">
        <v>2</v>
      </c>
      <c r="L123" t="str">
        <f>_xlfn.CONCAT(D123,F123)</f>
        <v>Café latté12 oz</v>
      </c>
      <c r="M123" s="10">
        <f>E123*_xlfn.XLOOKUP(L123,PriceListData!$F$2:$F$97,PriceListData!$E$2:$E$97)</f>
        <v>4.25</v>
      </c>
      <c r="N123" t="str">
        <f>TEXT(B123,"dddd")</f>
        <v>Thursday</v>
      </c>
    </row>
    <row r="124" spans="1:14" x14ac:dyDescent="0.35">
      <c r="A124">
        <v>286562</v>
      </c>
      <c r="B124" s="3">
        <v>45778</v>
      </c>
      <c r="C124" s="4">
        <v>0.51217592592592598</v>
      </c>
      <c r="D124" t="s">
        <v>65</v>
      </c>
      <c r="E124">
        <v>1</v>
      </c>
      <c r="F124" t="s">
        <v>15</v>
      </c>
      <c r="G124" t="s">
        <v>405</v>
      </c>
      <c r="H124" t="s">
        <v>406</v>
      </c>
      <c r="J124" t="s">
        <v>403</v>
      </c>
      <c r="K124">
        <v>2</v>
      </c>
      <c r="L124" t="str">
        <f>_xlfn.CONCAT(D124,F124)</f>
        <v>Cappuccino12 oz</v>
      </c>
      <c r="M124" s="10">
        <f>E124*_xlfn.XLOOKUP(L124,PriceListData!$F$2:$F$97,PriceListData!$E$2:$E$97)</f>
        <v>5.5</v>
      </c>
      <c r="N124" t="str">
        <f>TEXT(B124,"dddd")</f>
        <v>Thursday</v>
      </c>
    </row>
    <row r="125" spans="1:14" x14ac:dyDescent="0.35">
      <c r="A125">
        <v>286561</v>
      </c>
      <c r="B125" s="3">
        <v>45778</v>
      </c>
      <c r="C125" s="4">
        <v>0.50774305555555554</v>
      </c>
      <c r="D125" t="s">
        <v>52</v>
      </c>
      <c r="E125">
        <v>1</v>
      </c>
      <c r="F125" t="s">
        <v>15</v>
      </c>
      <c r="G125" t="s">
        <v>405</v>
      </c>
      <c r="H125" t="s">
        <v>414</v>
      </c>
      <c r="J125" t="s">
        <v>403</v>
      </c>
      <c r="K125">
        <v>2</v>
      </c>
      <c r="L125" t="str">
        <f>_xlfn.CONCAT(D125,F125)</f>
        <v>Frappé12 oz</v>
      </c>
      <c r="M125" s="10">
        <f>E125*_xlfn.XLOOKUP(L125,PriceListData!$F$2:$F$97,PriceListData!$E$2:$E$97)</f>
        <v>4.75</v>
      </c>
      <c r="N125" t="str">
        <f>TEXT(B125,"dddd")</f>
        <v>Thursday</v>
      </c>
    </row>
    <row r="126" spans="1:14" x14ac:dyDescent="0.35">
      <c r="A126">
        <v>286560</v>
      </c>
      <c r="B126" s="3">
        <v>45778</v>
      </c>
      <c r="C126" s="4">
        <v>0.50675925925925924</v>
      </c>
      <c r="D126" t="s">
        <v>409</v>
      </c>
      <c r="E126">
        <v>1</v>
      </c>
      <c r="F126" t="s">
        <v>15</v>
      </c>
      <c r="G126" t="s">
        <v>405</v>
      </c>
      <c r="H126" t="s">
        <v>406</v>
      </c>
      <c r="J126" t="s">
        <v>403</v>
      </c>
      <c r="K126">
        <v>2</v>
      </c>
      <c r="L126" t="str">
        <f>_xlfn.CONCAT(D126,F126)</f>
        <v>Drip coffee12 oz</v>
      </c>
      <c r="M126" s="10">
        <f>E126*_xlfn.XLOOKUP(L126,PriceListData!$F$2:$F$97,PriceListData!$E$2:$E$97)</f>
        <v>2.25</v>
      </c>
      <c r="N126" t="str">
        <f>TEXT(B126,"dddd")</f>
        <v>Thursday</v>
      </c>
    </row>
    <row r="127" spans="1:14" x14ac:dyDescent="0.35">
      <c r="A127">
        <v>286559</v>
      </c>
      <c r="B127" s="3">
        <v>45778</v>
      </c>
      <c r="C127" s="4">
        <v>0.50304398148148144</v>
      </c>
      <c r="D127" t="s">
        <v>52</v>
      </c>
      <c r="E127">
        <v>1</v>
      </c>
      <c r="F127" t="s">
        <v>15</v>
      </c>
      <c r="G127" t="s">
        <v>405</v>
      </c>
      <c r="H127" t="s">
        <v>414</v>
      </c>
      <c r="J127" t="s">
        <v>403</v>
      </c>
      <c r="K127">
        <v>1</v>
      </c>
      <c r="L127" t="str">
        <f>_xlfn.CONCAT(D127,F127)</f>
        <v>Frappé12 oz</v>
      </c>
      <c r="M127" s="10">
        <f>E127*_xlfn.XLOOKUP(L127,PriceListData!$F$2:$F$97,PriceListData!$E$2:$E$97)</f>
        <v>4.75</v>
      </c>
      <c r="N127" t="str">
        <f>TEXT(B127,"dddd")</f>
        <v>Thursday</v>
      </c>
    </row>
    <row r="128" spans="1:14" x14ac:dyDescent="0.35">
      <c r="A128">
        <v>286556</v>
      </c>
      <c r="B128" s="3">
        <v>45778</v>
      </c>
      <c r="C128" s="4">
        <v>0.49096064814814816</v>
      </c>
      <c r="D128" t="s">
        <v>425</v>
      </c>
      <c r="E128">
        <v>1</v>
      </c>
      <c r="F128" t="s">
        <v>15</v>
      </c>
      <c r="G128" t="s">
        <v>405</v>
      </c>
      <c r="H128" t="s">
        <v>414</v>
      </c>
      <c r="J128" t="s">
        <v>403</v>
      </c>
      <c r="K128">
        <v>1</v>
      </c>
      <c r="L128" t="str">
        <f>_xlfn.CONCAT(D128,F128)</f>
        <v>Iced Guillermo12 oz</v>
      </c>
      <c r="M128" s="10">
        <f>E128*_xlfn.XLOOKUP(L128,PriceListData!$F$2:$F$97,PriceListData!$E$2:$E$97)</f>
        <v>3.5</v>
      </c>
      <c r="N128" t="str">
        <f>TEXT(B128,"dddd")</f>
        <v>Thursday</v>
      </c>
    </row>
    <row r="129" spans="1:14" x14ac:dyDescent="0.35">
      <c r="A129">
        <v>286555</v>
      </c>
      <c r="B129" s="3">
        <v>45778</v>
      </c>
      <c r="C129" s="4">
        <v>0.49005787037037035</v>
      </c>
      <c r="D129" t="s">
        <v>54</v>
      </c>
      <c r="E129">
        <v>1</v>
      </c>
      <c r="G129" t="s">
        <v>415</v>
      </c>
      <c r="H129" t="s">
        <v>416</v>
      </c>
      <c r="J129" t="s">
        <v>403</v>
      </c>
      <c r="K129">
        <v>1</v>
      </c>
      <c r="L129" t="str">
        <f>_xlfn.CONCAT(D129,F129)</f>
        <v>Syrup</v>
      </c>
      <c r="M129" s="10">
        <f>E129*_xlfn.XLOOKUP(L129,PriceListData!$F$2:$F$97,PriceListData!$E$2:$E$97)</f>
        <v>0.75</v>
      </c>
      <c r="N129" t="str">
        <f>TEXT(B129,"dddd")</f>
        <v>Thursday</v>
      </c>
    </row>
    <row r="130" spans="1:14" x14ac:dyDescent="0.35">
      <c r="A130">
        <v>286555</v>
      </c>
      <c r="B130" s="3">
        <v>45778</v>
      </c>
      <c r="C130" s="4">
        <v>0.49005787037037035</v>
      </c>
      <c r="D130" t="s">
        <v>21</v>
      </c>
      <c r="E130">
        <v>1</v>
      </c>
      <c r="F130" t="s">
        <v>15</v>
      </c>
      <c r="G130" t="s">
        <v>405</v>
      </c>
      <c r="H130" t="s">
        <v>406</v>
      </c>
      <c r="J130" t="s">
        <v>403</v>
      </c>
      <c r="K130">
        <v>1</v>
      </c>
      <c r="L130" t="str">
        <f>_xlfn.CONCAT(D130,F130)</f>
        <v>Pourover12 oz</v>
      </c>
      <c r="M130" s="10">
        <f>E130*_xlfn.XLOOKUP(L130,PriceListData!$F$2:$F$97,PriceListData!$E$2:$E$97)</f>
        <v>3.5</v>
      </c>
      <c r="N130" t="str">
        <f>TEXT(B130,"dddd")</f>
        <v>Thursday</v>
      </c>
    </row>
    <row r="131" spans="1:14" x14ac:dyDescent="0.35">
      <c r="A131">
        <v>286554</v>
      </c>
      <c r="B131" s="3">
        <v>45778</v>
      </c>
      <c r="C131" s="4">
        <v>0.48583333333333334</v>
      </c>
      <c r="D131" t="s">
        <v>52</v>
      </c>
      <c r="E131">
        <v>1</v>
      </c>
      <c r="F131" t="s">
        <v>15</v>
      </c>
      <c r="G131" t="s">
        <v>405</v>
      </c>
      <c r="H131" t="s">
        <v>414</v>
      </c>
      <c r="J131" t="s">
        <v>403</v>
      </c>
      <c r="K131">
        <v>1</v>
      </c>
      <c r="L131" t="str">
        <f>_xlfn.CONCAT(D131,F131)</f>
        <v>Frappé12 oz</v>
      </c>
      <c r="M131" s="10">
        <f>E131*_xlfn.XLOOKUP(L131,PriceListData!$F$2:$F$97,PriceListData!$E$2:$E$97)</f>
        <v>4.75</v>
      </c>
      <c r="N131" t="str">
        <f>TEXT(B131,"dddd")</f>
        <v>Thursday</v>
      </c>
    </row>
    <row r="132" spans="1:14" x14ac:dyDescent="0.35">
      <c r="A132">
        <v>286553</v>
      </c>
      <c r="B132" s="3">
        <v>45778</v>
      </c>
      <c r="C132" s="4">
        <v>0.47525462962962961</v>
      </c>
      <c r="D132" t="s">
        <v>52</v>
      </c>
      <c r="E132">
        <v>1</v>
      </c>
      <c r="F132" t="s">
        <v>15</v>
      </c>
      <c r="G132" t="s">
        <v>405</v>
      </c>
      <c r="H132" t="s">
        <v>414</v>
      </c>
      <c r="J132" t="s">
        <v>403</v>
      </c>
      <c r="K132">
        <v>1</v>
      </c>
      <c r="L132" t="str">
        <f>_xlfn.CONCAT(D132,F132)</f>
        <v>Frappé12 oz</v>
      </c>
      <c r="M132" s="10">
        <f>E132*_xlfn.XLOOKUP(L132,PriceListData!$F$2:$F$97,PriceListData!$E$2:$E$97)</f>
        <v>4.75</v>
      </c>
      <c r="N132" t="str">
        <f>TEXT(B132,"dddd")</f>
        <v>Thursday</v>
      </c>
    </row>
    <row r="133" spans="1:14" x14ac:dyDescent="0.35">
      <c r="A133">
        <v>286552</v>
      </c>
      <c r="B133" s="3">
        <v>45778</v>
      </c>
      <c r="C133" s="4">
        <v>0.47478009259259257</v>
      </c>
      <c r="D133" t="s">
        <v>54</v>
      </c>
      <c r="E133">
        <v>1</v>
      </c>
      <c r="G133" t="s">
        <v>415</v>
      </c>
      <c r="H133" t="s">
        <v>416</v>
      </c>
      <c r="J133" t="s">
        <v>403</v>
      </c>
      <c r="K133">
        <v>1</v>
      </c>
      <c r="L133" t="str">
        <f>_xlfn.CONCAT(D133,F133)</f>
        <v>Syrup</v>
      </c>
      <c r="M133" s="10">
        <f>E133*_xlfn.XLOOKUP(L133,PriceListData!$F$2:$F$97,PriceListData!$E$2:$E$97)</f>
        <v>0.75</v>
      </c>
      <c r="N133" t="str">
        <f>TEXT(B133,"dddd")</f>
        <v>Thursday</v>
      </c>
    </row>
    <row r="134" spans="1:14" x14ac:dyDescent="0.35">
      <c r="A134">
        <v>286552</v>
      </c>
      <c r="B134" s="3">
        <v>45778</v>
      </c>
      <c r="C134" s="4">
        <v>0.47478009259259257</v>
      </c>
      <c r="D134" t="s">
        <v>21</v>
      </c>
      <c r="E134">
        <v>1</v>
      </c>
      <c r="F134" t="s">
        <v>15</v>
      </c>
      <c r="G134" t="s">
        <v>405</v>
      </c>
      <c r="H134" t="s">
        <v>406</v>
      </c>
      <c r="J134" t="s">
        <v>403</v>
      </c>
      <c r="K134">
        <v>1</v>
      </c>
      <c r="L134" t="str">
        <f>_xlfn.CONCAT(D134,F134)</f>
        <v>Pourover12 oz</v>
      </c>
      <c r="M134" s="10">
        <f>E134*_xlfn.XLOOKUP(L134,PriceListData!$F$2:$F$97,PriceListData!$E$2:$E$97)</f>
        <v>3.5</v>
      </c>
      <c r="N134" t="str">
        <f>TEXT(B134,"dddd")</f>
        <v>Thursday</v>
      </c>
    </row>
    <row r="135" spans="1:14" x14ac:dyDescent="0.35">
      <c r="A135">
        <v>286551</v>
      </c>
      <c r="B135" s="3">
        <v>45778</v>
      </c>
      <c r="C135" s="4">
        <v>0.46881944444444446</v>
      </c>
      <c r="D135" t="s">
        <v>21</v>
      </c>
      <c r="E135">
        <v>1</v>
      </c>
      <c r="F135" t="s">
        <v>15</v>
      </c>
      <c r="G135" t="s">
        <v>405</v>
      </c>
      <c r="H135" t="s">
        <v>406</v>
      </c>
      <c r="J135" t="s">
        <v>403</v>
      </c>
      <c r="K135">
        <v>2</v>
      </c>
      <c r="L135" t="str">
        <f>_xlfn.CONCAT(D135,F135)</f>
        <v>Pourover12 oz</v>
      </c>
      <c r="M135" s="10">
        <f>E135*_xlfn.XLOOKUP(L135,PriceListData!$F$2:$F$97,PriceListData!$E$2:$E$97)</f>
        <v>3.5</v>
      </c>
      <c r="N135" t="str">
        <f>TEXT(B135,"dddd")</f>
        <v>Thursday</v>
      </c>
    </row>
    <row r="136" spans="1:14" x14ac:dyDescent="0.35">
      <c r="A136">
        <v>286551</v>
      </c>
      <c r="B136" s="3">
        <v>45778</v>
      </c>
      <c r="C136" s="4">
        <v>0.46881944444444446</v>
      </c>
      <c r="D136" t="s">
        <v>52</v>
      </c>
      <c r="E136">
        <v>1</v>
      </c>
      <c r="F136" t="s">
        <v>15</v>
      </c>
      <c r="G136" t="s">
        <v>405</v>
      </c>
      <c r="H136" t="s">
        <v>414</v>
      </c>
      <c r="J136" t="s">
        <v>403</v>
      </c>
      <c r="K136">
        <v>2</v>
      </c>
      <c r="L136" t="str">
        <f>_xlfn.CONCAT(D136,F136)</f>
        <v>Frappé12 oz</v>
      </c>
      <c r="M136" s="10">
        <f>E136*_xlfn.XLOOKUP(L136,PriceListData!$F$2:$F$97,PriceListData!$E$2:$E$97)</f>
        <v>4.75</v>
      </c>
      <c r="N136" t="str">
        <f>TEXT(B136,"dddd")</f>
        <v>Thursday</v>
      </c>
    </row>
    <row r="137" spans="1:14" x14ac:dyDescent="0.35">
      <c r="A137">
        <v>286550</v>
      </c>
      <c r="B137" s="3">
        <v>45778</v>
      </c>
      <c r="C137" s="4">
        <v>0.46645833333333331</v>
      </c>
      <c r="D137" t="s">
        <v>411</v>
      </c>
      <c r="E137">
        <v>1</v>
      </c>
      <c r="F137" t="s">
        <v>24</v>
      </c>
      <c r="G137" t="s">
        <v>405</v>
      </c>
      <c r="H137" t="s">
        <v>406</v>
      </c>
      <c r="J137" t="s">
        <v>403</v>
      </c>
      <c r="K137">
        <v>2</v>
      </c>
      <c r="L137" t="str">
        <f>_xlfn.CONCAT(D137,F137)</f>
        <v>Turkish coffee3 oz</v>
      </c>
      <c r="M137" s="10">
        <f>E137*_xlfn.XLOOKUP(L137,PriceListData!$F$2:$F$97,PriceListData!$E$2:$E$97)</f>
        <v>3.75</v>
      </c>
      <c r="N137" t="str">
        <f>TEXT(B137,"dddd")</f>
        <v>Thursday</v>
      </c>
    </row>
    <row r="138" spans="1:14" x14ac:dyDescent="0.35">
      <c r="A138">
        <v>286550</v>
      </c>
      <c r="B138" s="3">
        <v>45778</v>
      </c>
      <c r="C138" s="4">
        <v>0.46645833333333331</v>
      </c>
      <c r="D138" t="s">
        <v>419</v>
      </c>
      <c r="E138">
        <v>1</v>
      </c>
      <c r="G138" t="s">
        <v>415</v>
      </c>
      <c r="H138" t="s">
        <v>416</v>
      </c>
      <c r="J138" t="s">
        <v>403</v>
      </c>
      <c r="K138">
        <v>2</v>
      </c>
      <c r="L138" t="str">
        <f>_xlfn.CONCAT(D138,F138)</f>
        <v>Extra shot</v>
      </c>
      <c r="M138" s="10">
        <f>E138*_xlfn.XLOOKUP(L138,PriceListData!$F$2:$F$97,PriceListData!$E$2:$E$97)</f>
        <v>1</v>
      </c>
      <c r="N138" t="str">
        <f>TEXT(B138,"dddd")</f>
        <v>Thursday</v>
      </c>
    </row>
    <row r="139" spans="1:14" x14ac:dyDescent="0.35">
      <c r="A139">
        <v>286548</v>
      </c>
      <c r="B139" s="3">
        <v>45778</v>
      </c>
      <c r="C139" s="4">
        <v>0.46359953703703705</v>
      </c>
      <c r="D139" t="s">
        <v>65</v>
      </c>
      <c r="E139">
        <v>1</v>
      </c>
      <c r="F139" t="s">
        <v>15</v>
      </c>
      <c r="G139" t="s">
        <v>405</v>
      </c>
      <c r="H139" t="s">
        <v>406</v>
      </c>
      <c r="J139" t="s">
        <v>403</v>
      </c>
      <c r="K139">
        <v>1</v>
      </c>
      <c r="L139" t="str">
        <f>_xlfn.CONCAT(D139,F139)</f>
        <v>Cappuccino12 oz</v>
      </c>
      <c r="M139" s="10">
        <f>E139*_xlfn.XLOOKUP(L139,PriceListData!$F$2:$F$97,PriceListData!$E$2:$E$97)</f>
        <v>5.5</v>
      </c>
      <c r="N139" t="str">
        <f>TEXT(B139,"dddd")</f>
        <v>Thursday</v>
      </c>
    </row>
    <row r="140" spans="1:14" x14ac:dyDescent="0.35">
      <c r="A140">
        <v>286547</v>
      </c>
      <c r="B140" s="3">
        <v>45778</v>
      </c>
      <c r="C140" s="4">
        <v>0.46313657407407405</v>
      </c>
      <c r="D140" t="s">
        <v>407</v>
      </c>
      <c r="E140">
        <v>1</v>
      </c>
      <c r="G140" t="s">
        <v>405</v>
      </c>
      <c r="H140" t="s">
        <v>408</v>
      </c>
      <c r="J140" t="s">
        <v>403</v>
      </c>
      <c r="K140">
        <v>1</v>
      </c>
      <c r="L140" t="str">
        <f>_xlfn.CONCAT(D140,F140)</f>
        <v>Drip coffee refill</v>
      </c>
      <c r="M140" s="10">
        <f>E140*_xlfn.XLOOKUP(L140,PriceListData!$F$2:$F$97,PriceListData!$E$2:$E$97)</f>
        <v>1.25</v>
      </c>
      <c r="N140" t="str">
        <f>TEXT(B140,"dddd")</f>
        <v>Thursday</v>
      </c>
    </row>
    <row r="141" spans="1:14" x14ac:dyDescent="0.35">
      <c r="A141">
        <v>286546</v>
      </c>
      <c r="B141" s="3">
        <v>45778</v>
      </c>
      <c r="C141" s="4">
        <v>0.46201388888888889</v>
      </c>
      <c r="D141" t="s">
        <v>52</v>
      </c>
      <c r="E141">
        <v>1</v>
      </c>
      <c r="F141" t="s">
        <v>15</v>
      </c>
      <c r="G141" t="s">
        <v>405</v>
      </c>
      <c r="H141" t="s">
        <v>414</v>
      </c>
      <c r="J141" t="s">
        <v>403</v>
      </c>
      <c r="K141">
        <v>2</v>
      </c>
      <c r="L141" t="str">
        <f>_xlfn.CONCAT(D141,F141)</f>
        <v>Frappé12 oz</v>
      </c>
      <c r="M141" s="10">
        <f>E141*_xlfn.XLOOKUP(L141,PriceListData!$F$2:$F$97,PriceListData!$E$2:$E$97)</f>
        <v>4.75</v>
      </c>
      <c r="N141" t="str">
        <f>TEXT(B141,"dddd")</f>
        <v>Thursday</v>
      </c>
    </row>
    <row r="142" spans="1:14" x14ac:dyDescent="0.35">
      <c r="A142">
        <v>286545</v>
      </c>
      <c r="B142" s="3">
        <v>45778</v>
      </c>
      <c r="C142" s="4">
        <v>0.46188657407407407</v>
      </c>
      <c r="D142" t="s">
        <v>21</v>
      </c>
      <c r="E142">
        <v>1</v>
      </c>
      <c r="F142" t="s">
        <v>15</v>
      </c>
      <c r="G142" t="s">
        <v>405</v>
      </c>
      <c r="H142" t="s">
        <v>406</v>
      </c>
      <c r="J142" t="s">
        <v>403</v>
      </c>
      <c r="K142">
        <v>1</v>
      </c>
      <c r="L142" t="str">
        <f>_xlfn.CONCAT(D142,F142)</f>
        <v>Pourover12 oz</v>
      </c>
      <c r="M142" s="10">
        <f>E142*_xlfn.XLOOKUP(L142,PriceListData!$F$2:$F$97,PriceListData!$E$2:$E$97)</f>
        <v>3.5</v>
      </c>
      <c r="N142" t="str">
        <f>TEXT(B142,"dddd")</f>
        <v>Thursday</v>
      </c>
    </row>
    <row r="143" spans="1:14" x14ac:dyDescent="0.35">
      <c r="A143">
        <v>286543</v>
      </c>
      <c r="B143" s="3">
        <v>45778</v>
      </c>
      <c r="C143" s="4">
        <v>0.45809027777777778</v>
      </c>
      <c r="D143" t="s">
        <v>412</v>
      </c>
      <c r="E143">
        <v>1</v>
      </c>
      <c r="F143" t="s">
        <v>15</v>
      </c>
      <c r="G143" t="s">
        <v>413</v>
      </c>
      <c r="H143" t="s">
        <v>414</v>
      </c>
      <c r="J143" t="s">
        <v>403</v>
      </c>
      <c r="K143">
        <v>2</v>
      </c>
      <c r="L143" t="str">
        <f>_xlfn.CONCAT(D143,F143)</f>
        <v>Iced tea12 oz</v>
      </c>
      <c r="M143" s="10">
        <f>E143*_xlfn.XLOOKUP(L143,PriceListData!$F$2:$F$97,PriceListData!$E$2:$E$97)</f>
        <v>4.25</v>
      </c>
      <c r="N143" t="str">
        <f>TEXT(B143,"dddd")</f>
        <v>Thursday</v>
      </c>
    </row>
    <row r="144" spans="1:14" x14ac:dyDescent="0.35">
      <c r="A144">
        <v>286541</v>
      </c>
      <c r="B144" s="3">
        <v>45778</v>
      </c>
      <c r="C144" s="4">
        <v>0.45640046296296294</v>
      </c>
      <c r="D144" t="s">
        <v>411</v>
      </c>
      <c r="E144">
        <v>1</v>
      </c>
      <c r="F144" t="s">
        <v>24</v>
      </c>
      <c r="G144" t="s">
        <v>405</v>
      </c>
      <c r="H144" t="s">
        <v>406</v>
      </c>
      <c r="J144" t="s">
        <v>403</v>
      </c>
      <c r="K144">
        <v>1</v>
      </c>
      <c r="L144" t="str">
        <f>_xlfn.CONCAT(D144,F144)</f>
        <v>Turkish coffee3 oz</v>
      </c>
      <c r="M144" s="10">
        <f>E144*_xlfn.XLOOKUP(L144,PriceListData!$F$2:$F$97,PriceListData!$E$2:$E$97)</f>
        <v>3.75</v>
      </c>
      <c r="N144" t="str">
        <f>TEXT(B144,"dddd")</f>
        <v>Thursday</v>
      </c>
    </row>
    <row r="145" spans="1:14" x14ac:dyDescent="0.35">
      <c r="A145">
        <v>286541</v>
      </c>
      <c r="B145" s="3">
        <v>45778</v>
      </c>
      <c r="C145" s="4">
        <v>0.45640046296296294</v>
      </c>
      <c r="D145" t="s">
        <v>428</v>
      </c>
      <c r="E145">
        <v>1</v>
      </c>
      <c r="F145" t="s">
        <v>15</v>
      </c>
      <c r="G145" t="s">
        <v>413</v>
      </c>
      <c r="H145" t="s">
        <v>406</v>
      </c>
      <c r="J145" t="s">
        <v>403</v>
      </c>
      <c r="K145">
        <v>1</v>
      </c>
      <c r="L145" t="str">
        <f>_xlfn.CONCAT(D145,F145)</f>
        <v>Rooibos latté12 oz</v>
      </c>
      <c r="M145" s="10">
        <f>E145*_xlfn.XLOOKUP(L145,PriceListData!$F$2:$F$97,PriceListData!$E$2:$E$97)</f>
        <v>5.5</v>
      </c>
      <c r="N145" t="str">
        <f>TEXT(B145,"dddd")</f>
        <v>Thursday</v>
      </c>
    </row>
    <row r="146" spans="1:14" x14ac:dyDescent="0.35">
      <c r="A146">
        <v>286540</v>
      </c>
      <c r="B146" s="3">
        <v>45778</v>
      </c>
      <c r="C146" s="4">
        <v>0.45589120370370373</v>
      </c>
      <c r="D146" t="s">
        <v>52</v>
      </c>
      <c r="E146">
        <v>1</v>
      </c>
      <c r="F146" t="s">
        <v>15</v>
      </c>
      <c r="G146" t="s">
        <v>405</v>
      </c>
      <c r="H146" t="s">
        <v>414</v>
      </c>
      <c r="J146" t="s">
        <v>403</v>
      </c>
      <c r="K146">
        <v>2</v>
      </c>
      <c r="L146" t="str">
        <f>_xlfn.CONCAT(D146,F146)</f>
        <v>Frappé12 oz</v>
      </c>
      <c r="M146" s="10">
        <f>E146*_xlfn.XLOOKUP(L146,PriceListData!$F$2:$F$97,PriceListData!$E$2:$E$97)</f>
        <v>4.75</v>
      </c>
      <c r="N146" t="str">
        <f>TEXT(B146,"dddd")</f>
        <v>Thursday</v>
      </c>
    </row>
    <row r="147" spans="1:14" x14ac:dyDescent="0.35">
      <c r="A147">
        <v>286539</v>
      </c>
      <c r="B147" s="3">
        <v>45778</v>
      </c>
      <c r="C147" s="4">
        <v>0.45519675925925923</v>
      </c>
      <c r="D147" t="s">
        <v>425</v>
      </c>
      <c r="E147">
        <v>1</v>
      </c>
      <c r="F147" t="s">
        <v>15</v>
      </c>
      <c r="G147" t="s">
        <v>405</v>
      </c>
      <c r="H147" t="s">
        <v>414</v>
      </c>
      <c r="J147" t="s">
        <v>403</v>
      </c>
      <c r="K147">
        <v>1</v>
      </c>
      <c r="L147" t="str">
        <f>_xlfn.CONCAT(D147,F147)</f>
        <v>Iced Guillermo12 oz</v>
      </c>
      <c r="M147" s="10">
        <f>E147*_xlfn.XLOOKUP(L147,PriceListData!$F$2:$F$97,PriceListData!$E$2:$E$97)</f>
        <v>3.5</v>
      </c>
      <c r="N147" t="str">
        <f>TEXT(B147,"dddd")</f>
        <v>Thursday</v>
      </c>
    </row>
    <row r="148" spans="1:14" x14ac:dyDescent="0.35">
      <c r="A148">
        <v>286538</v>
      </c>
      <c r="B148" s="3">
        <v>45778</v>
      </c>
      <c r="C148" s="4">
        <v>0.45099537037037035</v>
      </c>
      <c r="D148" t="s">
        <v>21</v>
      </c>
      <c r="E148">
        <v>1</v>
      </c>
      <c r="F148" t="s">
        <v>15</v>
      </c>
      <c r="G148" t="s">
        <v>405</v>
      </c>
      <c r="H148" t="s">
        <v>406</v>
      </c>
      <c r="J148" t="s">
        <v>403</v>
      </c>
      <c r="K148">
        <v>1</v>
      </c>
      <c r="L148" t="str">
        <f>_xlfn.CONCAT(D148,F148)</f>
        <v>Pourover12 oz</v>
      </c>
      <c r="M148" s="10">
        <f>E148*_xlfn.XLOOKUP(L148,PriceListData!$F$2:$F$97,PriceListData!$E$2:$E$97)</f>
        <v>3.5</v>
      </c>
      <c r="N148" t="str">
        <f>TEXT(B148,"dddd")</f>
        <v>Thursday</v>
      </c>
    </row>
    <row r="149" spans="1:14" x14ac:dyDescent="0.35">
      <c r="A149">
        <v>286535</v>
      </c>
      <c r="B149" s="3">
        <v>45778</v>
      </c>
      <c r="C149" s="4">
        <v>0.43578703703703703</v>
      </c>
      <c r="D149" t="s">
        <v>40</v>
      </c>
      <c r="E149">
        <v>1</v>
      </c>
      <c r="F149" t="s">
        <v>35</v>
      </c>
      <c r="G149" t="s">
        <v>405</v>
      </c>
      <c r="H149" t="s">
        <v>406</v>
      </c>
      <c r="J149" t="s">
        <v>403</v>
      </c>
      <c r="K149">
        <v>1</v>
      </c>
      <c r="L149" t="str">
        <f>_xlfn.CONCAT(D149,F149)</f>
        <v>Espresso1 oz</v>
      </c>
      <c r="M149" s="10">
        <f>E149*_xlfn.XLOOKUP(L149,PriceListData!$F$2:$F$97,PriceListData!$E$2:$E$97)</f>
        <v>2.5</v>
      </c>
      <c r="N149" t="str">
        <f>TEXT(B149,"dddd")</f>
        <v>Thursday</v>
      </c>
    </row>
    <row r="150" spans="1:14" x14ac:dyDescent="0.35">
      <c r="A150">
        <v>286534</v>
      </c>
      <c r="B150" s="3">
        <v>45778</v>
      </c>
      <c r="C150" s="4">
        <v>0.43478009259259259</v>
      </c>
      <c r="D150" t="s">
        <v>404</v>
      </c>
      <c r="E150">
        <v>1</v>
      </c>
      <c r="F150" t="s">
        <v>15</v>
      </c>
      <c r="G150" t="s">
        <v>405</v>
      </c>
      <c r="H150" t="s">
        <v>406</v>
      </c>
      <c r="J150" t="s">
        <v>403</v>
      </c>
      <c r="K150">
        <v>1</v>
      </c>
      <c r="L150" t="str">
        <f>_xlfn.CONCAT(D150,F150)</f>
        <v>Café latté12 oz</v>
      </c>
      <c r="M150" s="10">
        <f>E150*_xlfn.XLOOKUP(L150,PriceListData!$F$2:$F$97,PriceListData!$E$2:$E$97)</f>
        <v>4.25</v>
      </c>
      <c r="N150" t="str">
        <f>TEXT(B150,"dddd")</f>
        <v>Thursday</v>
      </c>
    </row>
    <row r="151" spans="1:14" x14ac:dyDescent="0.35">
      <c r="A151">
        <v>286533</v>
      </c>
      <c r="B151" s="3">
        <v>45778</v>
      </c>
      <c r="C151" s="4">
        <v>0.43194444444444446</v>
      </c>
      <c r="D151" t="s">
        <v>21</v>
      </c>
      <c r="E151">
        <v>1</v>
      </c>
      <c r="F151" t="s">
        <v>15</v>
      </c>
      <c r="G151" t="s">
        <v>405</v>
      </c>
      <c r="H151" t="s">
        <v>406</v>
      </c>
      <c r="J151" t="s">
        <v>403</v>
      </c>
      <c r="K151">
        <v>1</v>
      </c>
      <c r="L151" t="str">
        <f>_xlfn.CONCAT(D151,F151)</f>
        <v>Pourover12 oz</v>
      </c>
      <c r="M151" s="10">
        <f>E151*_xlfn.XLOOKUP(L151,PriceListData!$F$2:$F$97,PriceListData!$E$2:$E$97)</f>
        <v>3.5</v>
      </c>
      <c r="N151" t="str">
        <f>TEXT(B151,"dddd")</f>
        <v>Thursday</v>
      </c>
    </row>
    <row r="152" spans="1:14" x14ac:dyDescent="0.35">
      <c r="A152">
        <v>286532</v>
      </c>
      <c r="B152" s="3">
        <v>45778</v>
      </c>
      <c r="C152" s="4">
        <v>0.43052083333333335</v>
      </c>
      <c r="D152" t="s">
        <v>52</v>
      </c>
      <c r="E152">
        <v>1</v>
      </c>
      <c r="F152" t="s">
        <v>15</v>
      </c>
      <c r="G152" t="s">
        <v>405</v>
      </c>
      <c r="H152" t="s">
        <v>414</v>
      </c>
      <c r="J152" t="s">
        <v>403</v>
      </c>
      <c r="K152">
        <v>1</v>
      </c>
      <c r="L152" t="str">
        <f>_xlfn.CONCAT(D152,F152)</f>
        <v>Frappé12 oz</v>
      </c>
      <c r="M152" s="10">
        <f>E152*_xlfn.XLOOKUP(L152,PriceListData!$F$2:$F$97,PriceListData!$E$2:$E$97)</f>
        <v>4.75</v>
      </c>
      <c r="N152" t="str">
        <f>TEXT(B152,"dddd")</f>
        <v>Thursday</v>
      </c>
    </row>
    <row r="153" spans="1:14" x14ac:dyDescent="0.35">
      <c r="A153">
        <v>286530</v>
      </c>
      <c r="B153" s="3">
        <v>45778</v>
      </c>
      <c r="C153" s="4">
        <v>0.42759259259259258</v>
      </c>
      <c r="D153" t="s">
        <v>411</v>
      </c>
      <c r="E153">
        <v>1</v>
      </c>
      <c r="F153" t="s">
        <v>24</v>
      </c>
      <c r="G153" t="s">
        <v>405</v>
      </c>
      <c r="H153" t="s">
        <v>406</v>
      </c>
      <c r="J153" t="s">
        <v>403</v>
      </c>
      <c r="K153">
        <v>2</v>
      </c>
      <c r="L153" t="str">
        <f>_xlfn.CONCAT(D153,F153)</f>
        <v>Turkish coffee3 oz</v>
      </c>
      <c r="M153" s="10">
        <f>E153*_xlfn.XLOOKUP(L153,PriceListData!$F$2:$F$97,PriceListData!$E$2:$E$97)</f>
        <v>3.75</v>
      </c>
      <c r="N153" t="str">
        <f>TEXT(B153,"dddd")</f>
        <v>Thursday</v>
      </c>
    </row>
    <row r="154" spans="1:14" x14ac:dyDescent="0.35">
      <c r="A154">
        <v>286528</v>
      </c>
      <c r="B154" s="3">
        <v>45778</v>
      </c>
      <c r="C154" s="4">
        <v>0.42447916666666669</v>
      </c>
      <c r="D154" t="s">
        <v>21</v>
      </c>
      <c r="E154">
        <v>1</v>
      </c>
      <c r="F154" t="s">
        <v>15</v>
      </c>
      <c r="G154" t="s">
        <v>405</v>
      </c>
      <c r="H154" t="s">
        <v>406</v>
      </c>
      <c r="J154" t="s">
        <v>403</v>
      </c>
      <c r="K154">
        <v>1</v>
      </c>
      <c r="L154" t="str">
        <f>_xlfn.CONCAT(D154,F154)</f>
        <v>Pourover12 oz</v>
      </c>
      <c r="M154" s="10">
        <f>E154*_xlfn.XLOOKUP(L154,PriceListData!$F$2:$F$97,PriceListData!$E$2:$E$97)</f>
        <v>3.5</v>
      </c>
      <c r="N154" t="str">
        <f>TEXT(B154,"dddd")</f>
        <v>Thursday</v>
      </c>
    </row>
    <row r="155" spans="1:14" x14ac:dyDescent="0.35">
      <c r="A155">
        <v>286526</v>
      </c>
      <c r="B155" s="3">
        <v>45778</v>
      </c>
      <c r="C155" s="4">
        <v>0.41667824074074072</v>
      </c>
      <c r="D155" t="s">
        <v>409</v>
      </c>
      <c r="E155">
        <v>1</v>
      </c>
      <c r="F155" t="s">
        <v>15</v>
      </c>
      <c r="G155" t="s">
        <v>405</v>
      </c>
      <c r="H155" t="s">
        <v>406</v>
      </c>
      <c r="J155" t="s">
        <v>403</v>
      </c>
      <c r="K155">
        <v>2</v>
      </c>
      <c r="L155" t="str">
        <f>_xlfn.CONCAT(D155,F155)</f>
        <v>Drip coffee12 oz</v>
      </c>
      <c r="M155" s="10">
        <f>E155*_xlfn.XLOOKUP(L155,PriceListData!$F$2:$F$97,PriceListData!$E$2:$E$97)</f>
        <v>2.25</v>
      </c>
      <c r="N155" t="str">
        <f>TEXT(B155,"dddd")</f>
        <v>Thursday</v>
      </c>
    </row>
    <row r="156" spans="1:14" x14ac:dyDescent="0.35">
      <c r="A156">
        <v>286525</v>
      </c>
      <c r="B156" s="3">
        <v>45778</v>
      </c>
      <c r="C156" s="4">
        <v>0.41508101851851853</v>
      </c>
      <c r="D156" t="s">
        <v>21</v>
      </c>
      <c r="E156">
        <v>1</v>
      </c>
      <c r="F156" t="s">
        <v>15</v>
      </c>
      <c r="G156" t="s">
        <v>405</v>
      </c>
      <c r="H156" t="s">
        <v>406</v>
      </c>
      <c r="J156" t="s">
        <v>403</v>
      </c>
      <c r="K156">
        <v>1</v>
      </c>
      <c r="L156" t="str">
        <f>_xlfn.CONCAT(D156,F156)</f>
        <v>Pourover12 oz</v>
      </c>
      <c r="M156" s="10">
        <f>E156*_xlfn.XLOOKUP(L156,PriceListData!$F$2:$F$97,PriceListData!$E$2:$E$97)</f>
        <v>3.5</v>
      </c>
      <c r="N156" t="str">
        <f>TEXT(B156,"dddd")</f>
        <v>Thursday</v>
      </c>
    </row>
    <row r="157" spans="1:14" x14ac:dyDescent="0.35">
      <c r="A157">
        <v>286524</v>
      </c>
      <c r="B157" s="3">
        <v>45778</v>
      </c>
      <c r="C157" s="4">
        <v>0.4142939814814815</v>
      </c>
      <c r="D157" t="s">
        <v>54</v>
      </c>
      <c r="E157">
        <v>1</v>
      </c>
      <c r="G157" t="s">
        <v>415</v>
      </c>
      <c r="H157" t="s">
        <v>416</v>
      </c>
      <c r="J157" t="s">
        <v>403</v>
      </c>
      <c r="K157">
        <v>2</v>
      </c>
      <c r="L157" t="str">
        <f>_xlfn.CONCAT(D157,F157)</f>
        <v>Syrup</v>
      </c>
      <c r="M157" s="10">
        <f>E157*_xlfn.XLOOKUP(L157,PriceListData!$F$2:$F$97,PriceListData!$E$2:$E$97)</f>
        <v>0.75</v>
      </c>
      <c r="N157" t="str">
        <f>TEXT(B157,"dddd")</f>
        <v>Thursday</v>
      </c>
    </row>
    <row r="158" spans="1:14" x14ac:dyDescent="0.35">
      <c r="A158">
        <v>286524</v>
      </c>
      <c r="B158" s="3">
        <v>45778</v>
      </c>
      <c r="C158" s="4">
        <v>0.4142939814814815</v>
      </c>
      <c r="D158" t="s">
        <v>21</v>
      </c>
      <c r="E158">
        <v>1</v>
      </c>
      <c r="F158" t="s">
        <v>15</v>
      </c>
      <c r="G158" t="s">
        <v>405</v>
      </c>
      <c r="H158" t="s">
        <v>406</v>
      </c>
      <c r="J158" t="s">
        <v>403</v>
      </c>
      <c r="K158">
        <v>2</v>
      </c>
      <c r="L158" t="str">
        <f>_xlfn.CONCAT(D158,F158)</f>
        <v>Pourover12 oz</v>
      </c>
      <c r="M158" s="10">
        <f>E158*_xlfn.XLOOKUP(L158,PriceListData!$F$2:$F$97,PriceListData!$E$2:$E$97)</f>
        <v>3.5</v>
      </c>
      <c r="N158" t="str">
        <f>TEXT(B158,"dddd")</f>
        <v>Thursday</v>
      </c>
    </row>
    <row r="159" spans="1:14" x14ac:dyDescent="0.35">
      <c r="A159">
        <v>286523</v>
      </c>
      <c r="B159" s="3">
        <v>45778</v>
      </c>
      <c r="C159" s="4">
        <v>0.41083333333333333</v>
      </c>
      <c r="D159" t="s">
        <v>411</v>
      </c>
      <c r="E159">
        <v>1</v>
      </c>
      <c r="F159" t="s">
        <v>24</v>
      </c>
      <c r="G159" t="s">
        <v>405</v>
      </c>
      <c r="H159" t="s">
        <v>406</v>
      </c>
      <c r="J159" t="s">
        <v>403</v>
      </c>
      <c r="K159">
        <v>2</v>
      </c>
      <c r="L159" t="str">
        <f>_xlfn.CONCAT(D159,F159)</f>
        <v>Turkish coffee3 oz</v>
      </c>
      <c r="M159" s="10">
        <f>E159*_xlfn.XLOOKUP(L159,PriceListData!$F$2:$F$97,PriceListData!$E$2:$E$97)</f>
        <v>3.75</v>
      </c>
      <c r="N159" t="str">
        <f>TEXT(B159,"dddd")</f>
        <v>Thursday</v>
      </c>
    </row>
    <row r="160" spans="1:14" x14ac:dyDescent="0.35">
      <c r="A160">
        <v>286523</v>
      </c>
      <c r="B160" s="3">
        <v>45778</v>
      </c>
      <c r="C160" s="4">
        <v>0.41083333333333333</v>
      </c>
      <c r="D160" t="s">
        <v>21</v>
      </c>
      <c r="E160">
        <v>1</v>
      </c>
      <c r="F160" t="s">
        <v>15</v>
      </c>
      <c r="G160" t="s">
        <v>405</v>
      </c>
      <c r="H160" t="s">
        <v>406</v>
      </c>
      <c r="J160" t="s">
        <v>403</v>
      </c>
      <c r="K160">
        <v>2</v>
      </c>
      <c r="L160" t="str">
        <f>_xlfn.CONCAT(D160,F160)</f>
        <v>Pourover12 oz</v>
      </c>
      <c r="M160" s="10">
        <f>E160*_xlfn.XLOOKUP(L160,PriceListData!$F$2:$F$97,PriceListData!$E$2:$E$97)</f>
        <v>3.5</v>
      </c>
      <c r="N160" t="str">
        <f>TEXT(B160,"dddd")</f>
        <v>Thursday</v>
      </c>
    </row>
    <row r="161" spans="1:14" x14ac:dyDescent="0.35">
      <c r="A161">
        <v>286522</v>
      </c>
      <c r="B161" s="3">
        <v>45778</v>
      </c>
      <c r="C161" s="4">
        <v>0.40744212962962961</v>
      </c>
      <c r="D161" t="s">
        <v>412</v>
      </c>
      <c r="E161">
        <v>1</v>
      </c>
      <c r="F161" t="s">
        <v>15</v>
      </c>
      <c r="G161" t="s">
        <v>413</v>
      </c>
      <c r="H161" t="s">
        <v>414</v>
      </c>
      <c r="J161" t="s">
        <v>403</v>
      </c>
      <c r="K161">
        <v>2</v>
      </c>
      <c r="L161" t="str">
        <f>_xlfn.CONCAT(D161,F161)</f>
        <v>Iced tea12 oz</v>
      </c>
      <c r="M161" s="10">
        <f>E161*_xlfn.XLOOKUP(L161,PriceListData!$F$2:$F$97,PriceListData!$E$2:$E$97)</f>
        <v>4.25</v>
      </c>
      <c r="N161" t="str">
        <f>TEXT(B161,"dddd")</f>
        <v>Thursday</v>
      </c>
    </row>
    <row r="162" spans="1:14" x14ac:dyDescent="0.35">
      <c r="A162">
        <v>286521</v>
      </c>
      <c r="B162" s="3">
        <v>45778</v>
      </c>
      <c r="C162" s="4">
        <v>0.40682870370370372</v>
      </c>
      <c r="D162" t="s">
        <v>52</v>
      </c>
      <c r="E162">
        <v>1</v>
      </c>
      <c r="F162" t="s">
        <v>15</v>
      </c>
      <c r="G162" t="s">
        <v>405</v>
      </c>
      <c r="H162" t="s">
        <v>414</v>
      </c>
      <c r="J162" t="s">
        <v>403</v>
      </c>
      <c r="K162">
        <v>2</v>
      </c>
      <c r="L162" t="str">
        <f>_xlfn.CONCAT(D162,F162)</f>
        <v>Frappé12 oz</v>
      </c>
      <c r="M162" s="10">
        <f>E162*_xlfn.XLOOKUP(L162,PriceListData!$F$2:$F$97,PriceListData!$E$2:$E$97)</f>
        <v>4.75</v>
      </c>
      <c r="N162" t="str">
        <f>TEXT(B162,"dddd")</f>
        <v>Thursday</v>
      </c>
    </row>
    <row r="163" spans="1:14" x14ac:dyDescent="0.35">
      <c r="A163">
        <v>286520</v>
      </c>
      <c r="B163" s="3">
        <v>45778</v>
      </c>
      <c r="C163" s="4">
        <v>0.40356481481481482</v>
      </c>
      <c r="D163" t="s">
        <v>21</v>
      </c>
      <c r="E163">
        <v>1</v>
      </c>
      <c r="F163" t="s">
        <v>15</v>
      </c>
      <c r="G163" t="s">
        <v>405</v>
      </c>
      <c r="H163" t="s">
        <v>406</v>
      </c>
      <c r="J163" t="s">
        <v>403</v>
      </c>
      <c r="K163">
        <v>1</v>
      </c>
      <c r="L163" t="str">
        <f>_xlfn.CONCAT(D163,F163)</f>
        <v>Pourover12 oz</v>
      </c>
      <c r="M163" s="10">
        <f>E163*_xlfn.XLOOKUP(L163,PriceListData!$F$2:$F$97,PriceListData!$E$2:$E$97)</f>
        <v>3.5</v>
      </c>
      <c r="N163" t="str">
        <f>TEXT(B163,"dddd")</f>
        <v>Thursday</v>
      </c>
    </row>
    <row r="164" spans="1:14" x14ac:dyDescent="0.35">
      <c r="A164">
        <v>286517</v>
      </c>
      <c r="B164" s="3">
        <v>45778</v>
      </c>
      <c r="C164" s="4">
        <v>0.39829861111111109</v>
      </c>
      <c r="D164" t="s">
        <v>411</v>
      </c>
      <c r="E164">
        <v>1</v>
      </c>
      <c r="F164" t="s">
        <v>24</v>
      </c>
      <c r="G164" t="s">
        <v>405</v>
      </c>
      <c r="H164" t="s">
        <v>406</v>
      </c>
      <c r="J164" t="s">
        <v>403</v>
      </c>
      <c r="K164">
        <v>2</v>
      </c>
      <c r="L164" t="str">
        <f>_xlfn.CONCAT(D164,F164)</f>
        <v>Turkish coffee3 oz</v>
      </c>
      <c r="M164" s="10">
        <f>E164*_xlfn.XLOOKUP(L164,PriceListData!$F$2:$F$97,PriceListData!$E$2:$E$97)</f>
        <v>3.75</v>
      </c>
      <c r="N164" t="str">
        <f>TEXT(B164,"dddd")</f>
        <v>Thursday</v>
      </c>
    </row>
    <row r="165" spans="1:14" x14ac:dyDescent="0.35">
      <c r="A165">
        <v>286516</v>
      </c>
      <c r="B165" s="3">
        <v>45778</v>
      </c>
      <c r="C165" s="4">
        <v>0.39775462962962965</v>
      </c>
      <c r="D165" t="s">
        <v>410</v>
      </c>
      <c r="E165">
        <v>1</v>
      </c>
      <c r="F165" t="s">
        <v>15</v>
      </c>
      <c r="G165" t="s">
        <v>405</v>
      </c>
      <c r="H165" t="s">
        <v>406</v>
      </c>
      <c r="J165" t="s">
        <v>403</v>
      </c>
      <c r="K165">
        <v>1</v>
      </c>
      <c r="L165" t="str">
        <f>_xlfn.CONCAT(D165,F165)</f>
        <v>Café Cubano12 oz</v>
      </c>
      <c r="M165" s="10">
        <f>E165*_xlfn.XLOOKUP(L165,PriceListData!$F$2:$F$97,PriceListData!$E$2:$E$97)</f>
        <v>7</v>
      </c>
      <c r="N165" t="str">
        <f>TEXT(B165,"dddd")</f>
        <v>Thursday</v>
      </c>
    </row>
    <row r="166" spans="1:14" x14ac:dyDescent="0.35">
      <c r="A166">
        <v>286514</v>
      </c>
      <c r="B166" s="3">
        <v>45778</v>
      </c>
      <c r="C166" s="4">
        <v>0.39730324074074075</v>
      </c>
      <c r="D166" t="s">
        <v>40</v>
      </c>
      <c r="E166">
        <v>1</v>
      </c>
      <c r="F166" t="s">
        <v>35</v>
      </c>
      <c r="G166" t="s">
        <v>405</v>
      </c>
      <c r="H166" t="s">
        <v>406</v>
      </c>
      <c r="J166" t="s">
        <v>403</v>
      </c>
      <c r="K166">
        <v>1</v>
      </c>
      <c r="L166" t="str">
        <f>_xlfn.CONCAT(D166,F166)</f>
        <v>Espresso1 oz</v>
      </c>
      <c r="M166" s="10">
        <f>E166*_xlfn.XLOOKUP(L166,PriceListData!$F$2:$F$97,PriceListData!$E$2:$E$97)</f>
        <v>2.5</v>
      </c>
      <c r="N166" t="str">
        <f>TEXT(B166,"dddd")</f>
        <v>Thursday</v>
      </c>
    </row>
    <row r="167" spans="1:14" x14ac:dyDescent="0.35">
      <c r="A167">
        <v>286513</v>
      </c>
      <c r="B167" s="3">
        <v>45778</v>
      </c>
      <c r="C167" s="4">
        <v>0.3958564814814815</v>
      </c>
      <c r="D167" t="s">
        <v>411</v>
      </c>
      <c r="E167">
        <v>1</v>
      </c>
      <c r="F167" t="s">
        <v>24</v>
      </c>
      <c r="G167" t="s">
        <v>405</v>
      </c>
      <c r="H167" t="s">
        <v>406</v>
      </c>
      <c r="J167" t="s">
        <v>403</v>
      </c>
      <c r="K167">
        <v>1</v>
      </c>
      <c r="L167" t="str">
        <f>_xlfn.CONCAT(D167,F167)</f>
        <v>Turkish coffee3 oz</v>
      </c>
      <c r="M167" s="10">
        <f>E167*_xlfn.XLOOKUP(L167,PriceListData!$F$2:$F$97,PriceListData!$E$2:$E$97)</f>
        <v>3.75</v>
      </c>
      <c r="N167" t="str">
        <f>TEXT(B167,"dddd")</f>
        <v>Thursday</v>
      </c>
    </row>
    <row r="168" spans="1:14" x14ac:dyDescent="0.35">
      <c r="A168">
        <v>286511</v>
      </c>
      <c r="B168" s="3">
        <v>45778</v>
      </c>
      <c r="C168" s="4">
        <v>0.39520833333333333</v>
      </c>
      <c r="D168" t="s">
        <v>407</v>
      </c>
      <c r="E168">
        <v>1</v>
      </c>
      <c r="G168" t="s">
        <v>405</v>
      </c>
      <c r="H168" t="s">
        <v>408</v>
      </c>
      <c r="J168" t="s">
        <v>403</v>
      </c>
      <c r="K168">
        <v>1</v>
      </c>
      <c r="L168" t="str">
        <f>_xlfn.CONCAT(D168,F168)</f>
        <v>Drip coffee refill</v>
      </c>
      <c r="M168" s="10">
        <f>E168*_xlfn.XLOOKUP(L168,PriceListData!$F$2:$F$97,PriceListData!$E$2:$E$97)</f>
        <v>1.25</v>
      </c>
      <c r="N168" t="str">
        <f>TEXT(B168,"dddd")</f>
        <v>Thursday</v>
      </c>
    </row>
    <row r="169" spans="1:14" x14ac:dyDescent="0.35">
      <c r="A169">
        <v>286509</v>
      </c>
      <c r="B169" s="3">
        <v>45778</v>
      </c>
      <c r="C169" s="4">
        <v>0.38708333333333333</v>
      </c>
      <c r="D169" t="s">
        <v>52</v>
      </c>
      <c r="E169">
        <v>1</v>
      </c>
      <c r="F169" t="s">
        <v>15</v>
      </c>
      <c r="G169" t="s">
        <v>405</v>
      </c>
      <c r="H169" t="s">
        <v>414</v>
      </c>
      <c r="J169" t="s">
        <v>403</v>
      </c>
      <c r="K169">
        <v>1</v>
      </c>
      <c r="L169" t="str">
        <f>_xlfn.CONCAT(D169,F169)</f>
        <v>Frappé12 oz</v>
      </c>
      <c r="M169" s="10">
        <f>E169*_xlfn.XLOOKUP(L169,PriceListData!$F$2:$F$97,PriceListData!$E$2:$E$97)</f>
        <v>4.75</v>
      </c>
      <c r="N169" t="str">
        <f>TEXT(B169,"dddd")</f>
        <v>Thursday</v>
      </c>
    </row>
    <row r="170" spans="1:14" x14ac:dyDescent="0.35">
      <c r="A170">
        <v>286508</v>
      </c>
      <c r="B170" s="3">
        <v>45778</v>
      </c>
      <c r="C170" s="4">
        <v>0.38671296296296298</v>
      </c>
      <c r="D170" t="s">
        <v>52</v>
      </c>
      <c r="E170">
        <v>1</v>
      </c>
      <c r="F170" t="s">
        <v>15</v>
      </c>
      <c r="G170" t="s">
        <v>405</v>
      </c>
      <c r="H170" t="s">
        <v>414</v>
      </c>
      <c r="J170" t="s">
        <v>403</v>
      </c>
      <c r="K170">
        <v>1</v>
      </c>
      <c r="L170" t="str">
        <f>_xlfn.CONCAT(D170,F170)</f>
        <v>Frappé12 oz</v>
      </c>
      <c r="M170" s="10">
        <f>E170*_xlfn.XLOOKUP(L170,PriceListData!$F$2:$F$97,PriceListData!$E$2:$E$97)</f>
        <v>4.75</v>
      </c>
      <c r="N170" t="str">
        <f>TEXT(B170,"dddd")</f>
        <v>Thursday</v>
      </c>
    </row>
    <row r="171" spans="1:14" x14ac:dyDescent="0.35">
      <c r="A171">
        <v>286507</v>
      </c>
      <c r="B171" s="3">
        <v>45778</v>
      </c>
      <c r="C171" s="4">
        <v>0.38619212962962962</v>
      </c>
      <c r="D171" t="s">
        <v>409</v>
      </c>
      <c r="E171">
        <v>1</v>
      </c>
      <c r="F171" t="s">
        <v>15</v>
      </c>
      <c r="G171" t="s">
        <v>405</v>
      </c>
      <c r="H171" t="s">
        <v>406</v>
      </c>
      <c r="J171" t="s">
        <v>403</v>
      </c>
      <c r="K171">
        <v>2</v>
      </c>
      <c r="L171" t="str">
        <f>_xlfn.CONCAT(D171,F171)</f>
        <v>Drip coffee12 oz</v>
      </c>
      <c r="M171" s="10">
        <f>E171*_xlfn.XLOOKUP(L171,PriceListData!$F$2:$F$97,PriceListData!$E$2:$E$97)</f>
        <v>2.25</v>
      </c>
      <c r="N171" t="str">
        <f>TEXT(B171,"dddd")</f>
        <v>Thursday</v>
      </c>
    </row>
    <row r="172" spans="1:14" x14ac:dyDescent="0.35">
      <c r="A172">
        <v>286505</v>
      </c>
      <c r="B172" s="3">
        <v>45778</v>
      </c>
      <c r="C172" s="4">
        <v>0.38288194444444446</v>
      </c>
      <c r="D172" t="s">
        <v>425</v>
      </c>
      <c r="E172">
        <v>2</v>
      </c>
      <c r="F172" t="s">
        <v>15</v>
      </c>
      <c r="G172" t="s">
        <v>405</v>
      </c>
      <c r="H172" t="s">
        <v>414</v>
      </c>
      <c r="J172" t="s">
        <v>403</v>
      </c>
      <c r="K172">
        <v>2</v>
      </c>
      <c r="L172" t="str">
        <f>_xlfn.CONCAT(D172,F172)</f>
        <v>Iced Guillermo12 oz</v>
      </c>
      <c r="M172" s="10">
        <f>E172*_xlfn.XLOOKUP(L172,PriceListData!$F$2:$F$97,PriceListData!$E$2:$E$97)</f>
        <v>7</v>
      </c>
      <c r="N172" t="str">
        <f>TEXT(B172,"dddd")</f>
        <v>Thursday</v>
      </c>
    </row>
    <row r="173" spans="1:14" x14ac:dyDescent="0.35">
      <c r="A173">
        <v>286504</v>
      </c>
      <c r="B173" s="3">
        <v>45778</v>
      </c>
      <c r="C173" s="4">
        <v>0.38049768518518517</v>
      </c>
      <c r="D173" t="s">
        <v>54</v>
      </c>
      <c r="E173">
        <v>1</v>
      </c>
      <c r="G173" t="s">
        <v>415</v>
      </c>
      <c r="H173" t="s">
        <v>416</v>
      </c>
      <c r="J173" t="s">
        <v>403</v>
      </c>
      <c r="K173">
        <v>2</v>
      </c>
      <c r="L173" t="str">
        <f>_xlfn.CONCAT(D173,F173)</f>
        <v>Syrup</v>
      </c>
      <c r="M173" s="10">
        <f>E173*_xlfn.XLOOKUP(L173,PriceListData!$F$2:$F$97,PriceListData!$E$2:$E$97)</f>
        <v>0.75</v>
      </c>
      <c r="N173" t="str">
        <f>TEXT(B173,"dddd")</f>
        <v>Thursday</v>
      </c>
    </row>
    <row r="174" spans="1:14" x14ac:dyDescent="0.35">
      <c r="A174">
        <v>286504</v>
      </c>
      <c r="B174" s="3">
        <v>45778</v>
      </c>
      <c r="C174" s="4">
        <v>0.38049768518518517</v>
      </c>
      <c r="D174" t="s">
        <v>21</v>
      </c>
      <c r="E174">
        <v>1</v>
      </c>
      <c r="F174" t="s">
        <v>15</v>
      </c>
      <c r="G174" t="s">
        <v>405</v>
      </c>
      <c r="H174" t="s">
        <v>406</v>
      </c>
      <c r="J174" t="s">
        <v>403</v>
      </c>
      <c r="K174">
        <v>2</v>
      </c>
      <c r="L174" t="str">
        <f>_xlfn.CONCAT(D174,F174)</f>
        <v>Pourover12 oz</v>
      </c>
      <c r="M174" s="10">
        <f>E174*_xlfn.XLOOKUP(L174,PriceListData!$F$2:$F$97,PriceListData!$E$2:$E$97)</f>
        <v>3.5</v>
      </c>
      <c r="N174" t="str">
        <f>TEXT(B174,"dddd")</f>
        <v>Thursday</v>
      </c>
    </row>
    <row r="175" spans="1:14" x14ac:dyDescent="0.35">
      <c r="A175">
        <v>286503</v>
      </c>
      <c r="B175" s="3">
        <v>45778</v>
      </c>
      <c r="C175" s="4">
        <v>0.37744212962962964</v>
      </c>
      <c r="D175" t="s">
        <v>21</v>
      </c>
      <c r="E175">
        <v>1</v>
      </c>
      <c r="F175" t="s">
        <v>15</v>
      </c>
      <c r="G175" t="s">
        <v>405</v>
      </c>
      <c r="H175" t="s">
        <v>406</v>
      </c>
      <c r="J175" t="s">
        <v>403</v>
      </c>
      <c r="K175">
        <v>2</v>
      </c>
      <c r="L175" t="str">
        <f>_xlfn.CONCAT(D175,F175)</f>
        <v>Pourover12 oz</v>
      </c>
      <c r="M175" s="10">
        <f>E175*_xlfn.XLOOKUP(L175,PriceListData!$F$2:$F$97,PriceListData!$E$2:$E$97)</f>
        <v>3.5</v>
      </c>
      <c r="N175" t="str">
        <f>TEXT(B175,"dddd")</f>
        <v>Thursday</v>
      </c>
    </row>
    <row r="176" spans="1:14" x14ac:dyDescent="0.35">
      <c r="A176">
        <v>286501</v>
      </c>
      <c r="B176" s="3">
        <v>45778</v>
      </c>
      <c r="C176" s="4">
        <v>0.37641203703703702</v>
      </c>
      <c r="D176" t="s">
        <v>65</v>
      </c>
      <c r="E176">
        <v>1</v>
      </c>
      <c r="F176" t="s">
        <v>15</v>
      </c>
      <c r="G176" t="s">
        <v>405</v>
      </c>
      <c r="H176" t="s">
        <v>406</v>
      </c>
      <c r="J176" t="s">
        <v>403</v>
      </c>
      <c r="K176">
        <v>2</v>
      </c>
      <c r="L176" t="str">
        <f>_xlfn.CONCAT(D176,F176)</f>
        <v>Cappuccino12 oz</v>
      </c>
      <c r="M176" s="10">
        <f>E176*_xlfn.XLOOKUP(L176,PriceListData!$F$2:$F$97,PriceListData!$E$2:$E$97)</f>
        <v>5.5</v>
      </c>
      <c r="N176" t="str">
        <f>TEXT(B176,"dddd")</f>
        <v>Thursday</v>
      </c>
    </row>
    <row r="177" spans="1:14" x14ac:dyDescent="0.35">
      <c r="A177">
        <v>286500</v>
      </c>
      <c r="B177" s="3">
        <v>45778</v>
      </c>
      <c r="C177" s="4">
        <v>0.37357638888888889</v>
      </c>
      <c r="D177" t="s">
        <v>411</v>
      </c>
      <c r="E177">
        <v>1</v>
      </c>
      <c r="F177" t="s">
        <v>24</v>
      </c>
      <c r="G177" t="s">
        <v>405</v>
      </c>
      <c r="H177" t="s">
        <v>406</v>
      </c>
      <c r="J177" t="s">
        <v>403</v>
      </c>
      <c r="K177">
        <v>1</v>
      </c>
      <c r="L177" t="str">
        <f>_xlfn.CONCAT(D177,F177)</f>
        <v>Turkish coffee3 oz</v>
      </c>
      <c r="M177" s="10">
        <f>E177*_xlfn.XLOOKUP(L177,PriceListData!$F$2:$F$97,PriceListData!$E$2:$E$97)</f>
        <v>3.75</v>
      </c>
      <c r="N177" t="str">
        <f>TEXT(B177,"dddd")</f>
        <v>Thursday</v>
      </c>
    </row>
    <row r="178" spans="1:14" x14ac:dyDescent="0.35">
      <c r="A178">
        <v>286499</v>
      </c>
      <c r="B178" s="3">
        <v>45778</v>
      </c>
      <c r="C178" s="4">
        <v>0.37306712962962962</v>
      </c>
      <c r="D178" t="s">
        <v>404</v>
      </c>
      <c r="E178">
        <v>1</v>
      </c>
      <c r="F178" t="s">
        <v>15</v>
      </c>
      <c r="G178" t="s">
        <v>405</v>
      </c>
      <c r="H178" t="s">
        <v>406</v>
      </c>
      <c r="J178" t="s">
        <v>403</v>
      </c>
      <c r="K178">
        <v>1</v>
      </c>
      <c r="L178" t="str">
        <f>_xlfn.CONCAT(D178,F178)</f>
        <v>Café latté12 oz</v>
      </c>
      <c r="M178" s="10">
        <f>E178*_xlfn.XLOOKUP(L178,PriceListData!$F$2:$F$97,PriceListData!$E$2:$E$97)</f>
        <v>4.25</v>
      </c>
      <c r="N178" t="str">
        <f>TEXT(B178,"dddd")</f>
        <v>Thursday</v>
      </c>
    </row>
    <row r="179" spans="1:14" x14ac:dyDescent="0.35">
      <c r="A179">
        <v>286498</v>
      </c>
      <c r="B179" s="3">
        <v>45778</v>
      </c>
      <c r="C179" s="4">
        <v>0.37204861111111109</v>
      </c>
      <c r="D179" t="s">
        <v>54</v>
      </c>
      <c r="E179">
        <v>1</v>
      </c>
      <c r="G179" t="s">
        <v>415</v>
      </c>
      <c r="H179" t="s">
        <v>416</v>
      </c>
      <c r="J179" t="s">
        <v>403</v>
      </c>
      <c r="K179">
        <v>2</v>
      </c>
      <c r="L179" t="str">
        <f>_xlfn.CONCAT(D179,F179)</f>
        <v>Syrup</v>
      </c>
      <c r="M179" s="10">
        <f>E179*_xlfn.XLOOKUP(L179,PriceListData!$F$2:$F$97,PriceListData!$E$2:$E$97)</f>
        <v>0.75</v>
      </c>
      <c r="N179" t="str">
        <f>TEXT(B179,"dddd")</f>
        <v>Thursday</v>
      </c>
    </row>
    <row r="180" spans="1:14" x14ac:dyDescent="0.35">
      <c r="A180">
        <v>286498</v>
      </c>
      <c r="B180" s="3">
        <v>45778</v>
      </c>
      <c r="C180" s="4">
        <v>0.37204861111111109</v>
      </c>
      <c r="D180" t="s">
        <v>21</v>
      </c>
      <c r="E180">
        <v>1</v>
      </c>
      <c r="F180" t="s">
        <v>15</v>
      </c>
      <c r="G180" t="s">
        <v>405</v>
      </c>
      <c r="H180" t="s">
        <v>406</v>
      </c>
      <c r="J180" t="s">
        <v>403</v>
      </c>
      <c r="K180">
        <v>2</v>
      </c>
      <c r="L180" t="str">
        <f>_xlfn.CONCAT(D180,F180)</f>
        <v>Pourover12 oz</v>
      </c>
      <c r="M180" s="10">
        <f>E180*_xlfn.XLOOKUP(L180,PriceListData!$F$2:$F$97,PriceListData!$E$2:$E$97)</f>
        <v>3.5</v>
      </c>
      <c r="N180" t="str">
        <f>TEXT(B180,"dddd")</f>
        <v>Thursday</v>
      </c>
    </row>
    <row r="181" spans="1:14" x14ac:dyDescent="0.35">
      <c r="A181">
        <v>286495</v>
      </c>
      <c r="B181" s="3">
        <v>45778</v>
      </c>
      <c r="C181" s="4">
        <v>0.36780092592592595</v>
      </c>
      <c r="D181" t="s">
        <v>52</v>
      </c>
      <c r="E181">
        <v>1</v>
      </c>
      <c r="F181" t="s">
        <v>15</v>
      </c>
      <c r="G181" t="s">
        <v>405</v>
      </c>
      <c r="H181" t="s">
        <v>414</v>
      </c>
      <c r="J181" t="s">
        <v>403</v>
      </c>
      <c r="K181">
        <v>2</v>
      </c>
      <c r="L181" t="str">
        <f>_xlfn.CONCAT(D181,F181)</f>
        <v>Frappé12 oz</v>
      </c>
      <c r="M181" s="10">
        <f>E181*_xlfn.XLOOKUP(L181,PriceListData!$F$2:$F$97,PriceListData!$E$2:$E$97)</f>
        <v>4.75</v>
      </c>
      <c r="N181" t="str">
        <f>TEXT(B181,"dddd")</f>
        <v>Thursday</v>
      </c>
    </row>
    <row r="182" spans="1:14" x14ac:dyDescent="0.35">
      <c r="A182">
        <v>286494</v>
      </c>
      <c r="B182" s="3">
        <v>45778</v>
      </c>
      <c r="C182" s="4">
        <v>0.36678240740740742</v>
      </c>
      <c r="D182" t="s">
        <v>52</v>
      </c>
      <c r="E182">
        <v>1</v>
      </c>
      <c r="F182" t="s">
        <v>15</v>
      </c>
      <c r="G182" t="s">
        <v>405</v>
      </c>
      <c r="H182" t="s">
        <v>414</v>
      </c>
      <c r="J182" t="s">
        <v>403</v>
      </c>
      <c r="K182">
        <v>1</v>
      </c>
      <c r="L182" t="str">
        <f>_xlfn.CONCAT(D182,F182)</f>
        <v>Frappé12 oz</v>
      </c>
      <c r="M182" s="10">
        <f>E182*_xlfn.XLOOKUP(L182,PriceListData!$F$2:$F$97,PriceListData!$E$2:$E$97)</f>
        <v>4.75</v>
      </c>
      <c r="N182" t="str">
        <f>TEXT(B182,"dddd")</f>
        <v>Thursday</v>
      </c>
    </row>
    <row r="183" spans="1:14" x14ac:dyDescent="0.35">
      <c r="A183">
        <v>286492</v>
      </c>
      <c r="B183" s="3">
        <v>45778</v>
      </c>
      <c r="C183" s="4">
        <v>0.35986111111111113</v>
      </c>
      <c r="D183" t="s">
        <v>411</v>
      </c>
      <c r="E183">
        <v>1</v>
      </c>
      <c r="F183" t="s">
        <v>24</v>
      </c>
      <c r="G183" t="s">
        <v>405</v>
      </c>
      <c r="H183" t="s">
        <v>406</v>
      </c>
      <c r="J183" t="s">
        <v>403</v>
      </c>
      <c r="K183">
        <v>1</v>
      </c>
      <c r="L183" t="str">
        <f>_xlfn.CONCAT(D183,F183)</f>
        <v>Turkish coffee3 oz</v>
      </c>
      <c r="M183" s="10">
        <f>E183*_xlfn.XLOOKUP(L183,PriceListData!$F$2:$F$97,PriceListData!$E$2:$E$97)</f>
        <v>3.75</v>
      </c>
      <c r="N183" t="str">
        <f>TEXT(B183,"dddd")</f>
        <v>Thursday</v>
      </c>
    </row>
    <row r="184" spans="1:14" x14ac:dyDescent="0.35">
      <c r="A184">
        <v>286491</v>
      </c>
      <c r="B184" s="3">
        <v>45778</v>
      </c>
      <c r="C184" s="4">
        <v>0.35175925925925927</v>
      </c>
      <c r="D184" t="s">
        <v>428</v>
      </c>
      <c r="E184">
        <v>1</v>
      </c>
      <c r="F184" t="s">
        <v>15</v>
      </c>
      <c r="G184" t="s">
        <v>413</v>
      </c>
      <c r="H184" t="s">
        <v>406</v>
      </c>
      <c r="J184" t="s">
        <v>403</v>
      </c>
      <c r="K184">
        <v>1</v>
      </c>
      <c r="L184" t="str">
        <f>_xlfn.CONCAT(D184,F184)</f>
        <v>Rooibos latté12 oz</v>
      </c>
      <c r="M184" s="10">
        <f>E184*_xlfn.XLOOKUP(L184,PriceListData!$F$2:$F$97,PriceListData!$E$2:$E$97)</f>
        <v>5.5</v>
      </c>
      <c r="N184" t="str">
        <f>TEXT(B184,"dddd")</f>
        <v>Thursday</v>
      </c>
    </row>
    <row r="185" spans="1:14" x14ac:dyDescent="0.35">
      <c r="A185">
        <v>286491</v>
      </c>
      <c r="B185" s="3">
        <v>45778</v>
      </c>
      <c r="C185" s="4">
        <v>0.35175925925925927</v>
      </c>
      <c r="D185" t="s">
        <v>404</v>
      </c>
      <c r="E185">
        <v>1</v>
      </c>
      <c r="F185" t="s">
        <v>15</v>
      </c>
      <c r="G185" t="s">
        <v>405</v>
      </c>
      <c r="H185" t="s">
        <v>406</v>
      </c>
      <c r="J185" t="s">
        <v>403</v>
      </c>
      <c r="K185">
        <v>1</v>
      </c>
      <c r="L185" t="str">
        <f>_xlfn.CONCAT(D185,F185)</f>
        <v>Café latté12 oz</v>
      </c>
      <c r="M185" s="10">
        <f>E185*_xlfn.XLOOKUP(L185,PriceListData!$F$2:$F$97,PriceListData!$E$2:$E$97)</f>
        <v>4.25</v>
      </c>
      <c r="N185" t="str">
        <f>TEXT(B185,"dddd")</f>
        <v>Thursday</v>
      </c>
    </row>
    <row r="186" spans="1:14" x14ac:dyDescent="0.35">
      <c r="A186">
        <v>286488</v>
      </c>
      <c r="B186" s="3">
        <v>45778</v>
      </c>
      <c r="C186" s="4">
        <v>0.34285879629629629</v>
      </c>
      <c r="D186" t="s">
        <v>52</v>
      </c>
      <c r="E186">
        <v>1</v>
      </c>
      <c r="F186" t="s">
        <v>15</v>
      </c>
      <c r="G186" t="s">
        <v>405</v>
      </c>
      <c r="H186" t="s">
        <v>414</v>
      </c>
      <c r="J186" t="s">
        <v>403</v>
      </c>
      <c r="K186">
        <v>2</v>
      </c>
      <c r="L186" t="str">
        <f>_xlfn.CONCAT(D186,F186)</f>
        <v>Frappé12 oz</v>
      </c>
      <c r="M186" s="10">
        <f>E186*_xlfn.XLOOKUP(L186,PriceListData!$F$2:$F$97,PriceListData!$E$2:$E$97)</f>
        <v>4.75</v>
      </c>
      <c r="N186" t="str">
        <f>TEXT(B186,"dddd")</f>
        <v>Thursday</v>
      </c>
    </row>
    <row r="187" spans="1:14" x14ac:dyDescent="0.35">
      <c r="A187">
        <v>286487</v>
      </c>
      <c r="B187" s="3">
        <v>45778</v>
      </c>
      <c r="C187" s="4">
        <v>0.34119212962962964</v>
      </c>
      <c r="D187" t="s">
        <v>424</v>
      </c>
      <c r="E187">
        <v>1</v>
      </c>
      <c r="F187" t="s">
        <v>15</v>
      </c>
      <c r="G187" t="s">
        <v>423</v>
      </c>
      <c r="H187" t="s">
        <v>414</v>
      </c>
      <c r="J187" t="s">
        <v>403</v>
      </c>
      <c r="K187">
        <v>2</v>
      </c>
      <c r="L187" t="str">
        <f>_xlfn.CONCAT(D187,F187)</f>
        <v>Coconut milk smoothie12 oz</v>
      </c>
      <c r="M187" s="10">
        <f>E187*_xlfn.XLOOKUP(L187,PriceListData!$F$2:$F$97,PriceListData!$E$2:$E$97)</f>
        <v>5.75</v>
      </c>
      <c r="N187" t="str">
        <f>TEXT(B187,"dddd")</f>
        <v>Thursday</v>
      </c>
    </row>
    <row r="188" spans="1:14" x14ac:dyDescent="0.35">
      <c r="A188">
        <v>286486</v>
      </c>
      <c r="B188" s="3">
        <v>45778</v>
      </c>
      <c r="C188" s="4">
        <v>0.34</v>
      </c>
      <c r="D188" t="s">
        <v>21</v>
      </c>
      <c r="E188">
        <v>1</v>
      </c>
      <c r="F188" t="s">
        <v>15</v>
      </c>
      <c r="G188" t="s">
        <v>405</v>
      </c>
      <c r="H188" t="s">
        <v>406</v>
      </c>
      <c r="J188" t="s">
        <v>403</v>
      </c>
      <c r="K188">
        <v>2</v>
      </c>
      <c r="L188" t="str">
        <f>_xlfn.CONCAT(D188,F188)</f>
        <v>Pourover12 oz</v>
      </c>
      <c r="M188" s="10">
        <f>E188*_xlfn.XLOOKUP(L188,PriceListData!$F$2:$F$97,PriceListData!$E$2:$E$97)</f>
        <v>3.5</v>
      </c>
      <c r="N188" t="str">
        <f>TEXT(B188,"dddd")</f>
        <v>Thursday</v>
      </c>
    </row>
    <row r="189" spans="1:14" x14ac:dyDescent="0.35">
      <c r="A189">
        <v>286485</v>
      </c>
      <c r="B189" s="3">
        <v>45778</v>
      </c>
      <c r="C189" s="4">
        <v>0.33899305555555553</v>
      </c>
      <c r="D189" t="s">
        <v>52</v>
      </c>
      <c r="E189">
        <v>1</v>
      </c>
      <c r="F189" t="s">
        <v>15</v>
      </c>
      <c r="G189" t="s">
        <v>405</v>
      </c>
      <c r="H189" t="s">
        <v>414</v>
      </c>
      <c r="J189" t="s">
        <v>403</v>
      </c>
      <c r="K189">
        <v>1</v>
      </c>
      <c r="L189" t="str">
        <f>_xlfn.CONCAT(D189,F189)</f>
        <v>Frappé12 oz</v>
      </c>
      <c r="M189" s="10">
        <f>E189*_xlfn.XLOOKUP(L189,PriceListData!$F$2:$F$97,PriceListData!$E$2:$E$97)</f>
        <v>4.75</v>
      </c>
      <c r="N189" t="str">
        <f>TEXT(B189,"dddd")</f>
        <v>Thursday</v>
      </c>
    </row>
    <row r="190" spans="1:14" x14ac:dyDescent="0.35">
      <c r="A190">
        <v>286483</v>
      </c>
      <c r="B190" s="3">
        <v>45778</v>
      </c>
      <c r="C190" s="4">
        <v>0.33565972222222223</v>
      </c>
      <c r="D190" t="s">
        <v>407</v>
      </c>
      <c r="E190">
        <v>1</v>
      </c>
      <c r="G190" t="s">
        <v>405</v>
      </c>
      <c r="H190" t="s">
        <v>408</v>
      </c>
      <c r="J190" t="s">
        <v>403</v>
      </c>
      <c r="K190">
        <v>1</v>
      </c>
      <c r="L190" t="str">
        <f>_xlfn.CONCAT(D190,F190)</f>
        <v>Drip coffee refill</v>
      </c>
      <c r="M190" s="10">
        <f>E190*_xlfn.XLOOKUP(L190,PriceListData!$F$2:$F$97,PriceListData!$E$2:$E$97)</f>
        <v>1.25</v>
      </c>
      <c r="N190" t="str">
        <f>TEXT(B190,"dddd")</f>
        <v>Thursday</v>
      </c>
    </row>
    <row r="191" spans="1:14" x14ac:dyDescent="0.35">
      <c r="A191">
        <v>286482</v>
      </c>
      <c r="B191" s="3">
        <v>45778</v>
      </c>
      <c r="C191" s="4">
        <v>0.33447916666666666</v>
      </c>
      <c r="D191" t="s">
        <v>426</v>
      </c>
      <c r="E191">
        <v>1</v>
      </c>
      <c r="F191" t="s">
        <v>15</v>
      </c>
      <c r="G191" t="s">
        <v>423</v>
      </c>
      <c r="H191" t="s">
        <v>414</v>
      </c>
      <c r="J191" t="s">
        <v>403</v>
      </c>
      <c r="K191">
        <v>1</v>
      </c>
      <c r="L191" t="str">
        <f>_xlfn.CONCAT(D191,F191)</f>
        <v>Soda water with fruit slice12 oz</v>
      </c>
      <c r="M191" s="10">
        <f>E191*_xlfn.XLOOKUP(L191,PriceListData!$F$2:$F$97,PriceListData!$E$2:$E$97)</f>
        <v>2</v>
      </c>
      <c r="N191" t="str">
        <f>TEXT(B191,"dddd")</f>
        <v>Thursday</v>
      </c>
    </row>
    <row r="192" spans="1:14" x14ac:dyDescent="0.35">
      <c r="A192">
        <v>286481</v>
      </c>
      <c r="B192" s="3">
        <v>45778</v>
      </c>
      <c r="C192" s="4">
        <v>0.33143518518518517</v>
      </c>
      <c r="D192" t="s">
        <v>411</v>
      </c>
      <c r="E192">
        <v>1</v>
      </c>
      <c r="F192" t="s">
        <v>24</v>
      </c>
      <c r="G192" t="s">
        <v>405</v>
      </c>
      <c r="H192" t="s">
        <v>406</v>
      </c>
      <c r="J192" t="s">
        <v>403</v>
      </c>
      <c r="K192">
        <v>1</v>
      </c>
      <c r="L192" t="str">
        <f>_xlfn.CONCAT(D192,F192)</f>
        <v>Turkish coffee3 oz</v>
      </c>
      <c r="M192" s="10">
        <f>E192*_xlfn.XLOOKUP(L192,PriceListData!$F$2:$F$97,PriceListData!$E$2:$E$97)</f>
        <v>3.75</v>
      </c>
      <c r="N192" t="str">
        <f>TEXT(B192,"dddd")</f>
        <v>Thursday</v>
      </c>
    </row>
    <row r="193" spans="1:14" x14ac:dyDescent="0.35">
      <c r="A193">
        <v>286480</v>
      </c>
      <c r="B193" s="3">
        <v>45778</v>
      </c>
      <c r="C193" s="4">
        <v>0.32665509259259257</v>
      </c>
      <c r="D193" t="s">
        <v>52</v>
      </c>
      <c r="E193">
        <v>1</v>
      </c>
      <c r="F193" t="s">
        <v>15</v>
      </c>
      <c r="G193" t="s">
        <v>405</v>
      </c>
      <c r="H193" t="s">
        <v>414</v>
      </c>
      <c r="J193" t="s">
        <v>403</v>
      </c>
      <c r="K193">
        <v>1</v>
      </c>
      <c r="L193" t="str">
        <f>_xlfn.CONCAT(D193,F193)</f>
        <v>Frappé12 oz</v>
      </c>
      <c r="M193" s="10">
        <f>E193*_xlfn.XLOOKUP(L193,PriceListData!$F$2:$F$97,PriceListData!$E$2:$E$97)</f>
        <v>4.75</v>
      </c>
      <c r="N193" t="str">
        <f>TEXT(B193,"dddd")</f>
        <v>Thursday</v>
      </c>
    </row>
    <row r="194" spans="1:14" x14ac:dyDescent="0.35">
      <c r="A194">
        <v>286479</v>
      </c>
      <c r="B194" s="3">
        <v>45778</v>
      </c>
      <c r="C194" s="4">
        <v>0.32363425925925926</v>
      </c>
      <c r="D194" t="s">
        <v>54</v>
      </c>
      <c r="E194">
        <v>1</v>
      </c>
      <c r="G194" t="s">
        <v>415</v>
      </c>
      <c r="H194" t="s">
        <v>416</v>
      </c>
      <c r="J194" t="s">
        <v>403</v>
      </c>
      <c r="K194">
        <v>1</v>
      </c>
      <c r="L194" t="str">
        <f>_xlfn.CONCAT(D194,F194)</f>
        <v>Syrup</v>
      </c>
      <c r="M194" s="10">
        <f>E194*_xlfn.XLOOKUP(L194,PriceListData!$F$2:$F$97,PriceListData!$E$2:$E$97)</f>
        <v>0.75</v>
      </c>
      <c r="N194" t="str">
        <f>TEXT(B194,"dddd")</f>
        <v>Thursday</v>
      </c>
    </row>
    <row r="195" spans="1:14" x14ac:dyDescent="0.35">
      <c r="A195">
        <v>286479</v>
      </c>
      <c r="B195" s="3">
        <v>45778</v>
      </c>
      <c r="C195" s="4">
        <v>0.32363425925925926</v>
      </c>
      <c r="D195" t="s">
        <v>21</v>
      </c>
      <c r="E195">
        <v>1</v>
      </c>
      <c r="F195" t="s">
        <v>15</v>
      </c>
      <c r="G195" t="s">
        <v>405</v>
      </c>
      <c r="H195" t="s">
        <v>406</v>
      </c>
      <c r="J195" t="s">
        <v>403</v>
      </c>
      <c r="K195">
        <v>1</v>
      </c>
      <c r="L195" t="str">
        <f>_xlfn.CONCAT(D195,F195)</f>
        <v>Pourover12 oz</v>
      </c>
      <c r="M195" s="10">
        <f>E195*_xlfn.XLOOKUP(L195,PriceListData!$F$2:$F$97,PriceListData!$E$2:$E$97)</f>
        <v>3.5</v>
      </c>
      <c r="N195" t="str">
        <f>TEXT(B195,"dddd")</f>
        <v>Thursday</v>
      </c>
    </row>
    <row r="196" spans="1:14" x14ac:dyDescent="0.35">
      <c r="A196">
        <v>286478</v>
      </c>
      <c r="B196" s="3">
        <v>45778</v>
      </c>
      <c r="C196" s="4">
        <v>0.32313657407407409</v>
      </c>
      <c r="D196" t="s">
        <v>419</v>
      </c>
      <c r="E196">
        <v>1</v>
      </c>
      <c r="G196" t="s">
        <v>415</v>
      </c>
      <c r="H196" t="s">
        <v>416</v>
      </c>
      <c r="J196" t="s">
        <v>403</v>
      </c>
      <c r="K196">
        <v>2</v>
      </c>
      <c r="L196" t="str">
        <f>_xlfn.CONCAT(D196,F196)</f>
        <v>Extra shot</v>
      </c>
      <c r="M196" s="10">
        <f>E196*_xlfn.XLOOKUP(L196,PriceListData!$F$2:$F$97,PriceListData!$E$2:$E$97)</f>
        <v>1</v>
      </c>
      <c r="N196" t="str">
        <f>TEXT(B196,"dddd")</f>
        <v>Thursday</v>
      </c>
    </row>
    <row r="197" spans="1:14" x14ac:dyDescent="0.35">
      <c r="A197">
        <v>286477</v>
      </c>
      <c r="B197" s="3">
        <v>45778</v>
      </c>
      <c r="C197" s="4">
        <v>0.32021990740740741</v>
      </c>
      <c r="D197" t="s">
        <v>54</v>
      </c>
      <c r="E197">
        <v>1</v>
      </c>
      <c r="G197" t="s">
        <v>415</v>
      </c>
      <c r="H197" t="s">
        <v>416</v>
      </c>
      <c r="J197" t="s">
        <v>403</v>
      </c>
      <c r="K197">
        <v>2</v>
      </c>
      <c r="L197" t="str">
        <f>_xlfn.CONCAT(D197,F197)</f>
        <v>Syrup</v>
      </c>
      <c r="M197" s="10">
        <f>E197*_xlfn.XLOOKUP(L197,PriceListData!$F$2:$F$97,PriceListData!$E$2:$E$97)</f>
        <v>0.75</v>
      </c>
      <c r="N197" t="str">
        <f>TEXT(B197,"dddd")</f>
        <v>Thursday</v>
      </c>
    </row>
    <row r="198" spans="1:14" x14ac:dyDescent="0.35">
      <c r="A198">
        <v>286477</v>
      </c>
      <c r="B198" s="3">
        <v>45778</v>
      </c>
      <c r="C198" s="4">
        <v>0.32021990740740741</v>
      </c>
      <c r="D198" t="s">
        <v>21</v>
      </c>
      <c r="E198">
        <v>1</v>
      </c>
      <c r="F198" t="s">
        <v>15</v>
      </c>
      <c r="G198" t="s">
        <v>405</v>
      </c>
      <c r="H198" t="s">
        <v>406</v>
      </c>
      <c r="J198" t="s">
        <v>403</v>
      </c>
      <c r="K198">
        <v>2</v>
      </c>
      <c r="L198" t="str">
        <f>_xlfn.CONCAT(D198,F198)</f>
        <v>Pourover12 oz</v>
      </c>
      <c r="M198" s="10">
        <f>E198*_xlfn.XLOOKUP(L198,PriceListData!$F$2:$F$97,PriceListData!$E$2:$E$97)</f>
        <v>3.5</v>
      </c>
      <c r="N198" t="str">
        <f>TEXT(B198,"dddd")</f>
        <v>Thursday</v>
      </c>
    </row>
    <row r="199" spans="1:14" x14ac:dyDescent="0.35">
      <c r="A199">
        <v>286476</v>
      </c>
      <c r="B199" s="3">
        <v>45778</v>
      </c>
      <c r="C199" s="4">
        <v>0.31952546296296297</v>
      </c>
      <c r="D199" t="s">
        <v>52</v>
      </c>
      <c r="E199">
        <v>1</v>
      </c>
      <c r="F199" t="s">
        <v>15</v>
      </c>
      <c r="G199" t="s">
        <v>405</v>
      </c>
      <c r="H199" t="s">
        <v>414</v>
      </c>
      <c r="J199" t="s">
        <v>403</v>
      </c>
      <c r="K199">
        <v>2</v>
      </c>
      <c r="L199" t="str">
        <f>_xlfn.CONCAT(D199,F199)</f>
        <v>Frappé12 oz</v>
      </c>
      <c r="M199" s="10">
        <f>E199*_xlfn.XLOOKUP(L199,PriceListData!$F$2:$F$97,PriceListData!$E$2:$E$97)</f>
        <v>4.75</v>
      </c>
      <c r="N199" t="str">
        <f>TEXT(B199,"dddd")</f>
        <v>Thursday</v>
      </c>
    </row>
    <row r="200" spans="1:14" x14ac:dyDescent="0.35">
      <c r="A200">
        <v>286473</v>
      </c>
      <c r="B200" s="3">
        <v>45778</v>
      </c>
      <c r="C200" s="4">
        <v>0.30880787037037039</v>
      </c>
      <c r="D200" t="s">
        <v>428</v>
      </c>
      <c r="E200">
        <v>1</v>
      </c>
      <c r="F200" t="s">
        <v>15</v>
      </c>
      <c r="G200" t="s">
        <v>413</v>
      </c>
      <c r="H200" t="s">
        <v>406</v>
      </c>
      <c r="J200" t="s">
        <v>403</v>
      </c>
      <c r="K200">
        <v>1</v>
      </c>
      <c r="L200" t="str">
        <f>_xlfn.CONCAT(D200,F200)</f>
        <v>Rooibos latté12 oz</v>
      </c>
      <c r="M200" s="10">
        <f>E200*_xlfn.XLOOKUP(L200,PriceListData!$F$2:$F$97,PriceListData!$E$2:$E$97)</f>
        <v>5.5</v>
      </c>
      <c r="N200" t="str">
        <f>TEXT(B200,"dddd")</f>
        <v>Thursday</v>
      </c>
    </row>
    <row r="201" spans="1:14" x14ac:dyDescent="0.35">
      <c r="A201">
        <v>286472</v>
      </c>
      <c r="B201" s="3">
        <v>45778</v>
      </c>
      <c r="C201" s="4">
        <v>0.29878472222222224</v>
      </c>
      <c r="D201" t="s">
        <v>419</v>
      </c>
      <c r="E201">
        <v>1</v>
      </c>
      <c r="G201" t="s">
        <v>415</v>
      </c>
      <c r="H201" t="s">
        <v>416</v>
      </c>
      <c r="J201" t="s">
        <v>403</v>
      </c>
      <c r="K201">
        <v>1</v>
      </c>
      <c r="L201" t="str">
        <f>_xlfn.CONCAT(D201,F201)</f>
        <v>Extra shot</v>
      </c>
      <c r="M201" s="10">
        <f>E201*_xlfn.XLOOKUP(L201,PriceListData!$F$2:$F$97,PriceListData!$E$2:$E$97)</f>
        <v>1</v>
      </c>
      <c r="N201" t="str">
        <f>TEXT(B201,"dddd")</f>
        <v>Thursday</v>
      </c>
    </row>
    <row r="202" spans="1:14" x14ac:dyDescent="0.35">
      <c r="A202">
        <v>286472</v>
      </c>
      <c r="B202" s="3">
        <v>45778</v>
      </c>
      <c r="C202" s="4">
        <v>0.29878472222222224</v>
      </c>
      <c r="D202" t="s">
        <v>65</v>
      </c>
      <c r="E202">
        <v>1</v>
      </c>
      <c r="F202" t="s">
        <v>15</v>
      </c>
      <c r="G202" t="s">
        <v>405</v>
      </c>
      <c r="H202" t="s">
        <v>406</v>
      </c>
      <c r="J202" t="s">
        <v>403</v>
      </c>
      <c r="K202">
        <v>1</v>
      </c>
      <c r="L202" t="str">
        <f>_xlfn.CONCAT(D202,F202)</f>
        <v>Cappuccino12 oz</v>
      </c>
      <c r="M202" s="10">
        <f>E202*_xlfn.XLOOKUP(L202,PriceListData!$F$2:$F$97,PriceListData!$E$2:$E$97)</f>
        <v>5.5</v>
      </c>
      <c r="N202" t="str">
        <f>TEXT(B202,"dddd")</f>
        <v>Thursday</v>
      </c>
    </row>
    <row r="203" spans="1:14" x14ac:dyDescent="0.35">
      <c r="A203">
        <v>286471</v>
      </c>
      <c r="B203" s="3">
        <v>45778</v>
      </c>
      <c r="C203" s="4">
        <v>0.7045717592592593</v>
      </c>
      <c r="D203" t="s">
        <v>432</v>
      </c>
      <c r="E203">
        <v>1</v>
      </c>
      <c r="G203" t="s">
        <v>433</v>
      </c>
      <c r="H203" t="s">
        <v>434</v>
      </c>
      <c r="J203" t="s">
        <v>403</v>
      </c>
      <c r="K203">
        <v>1</v>
      </c>
      <c r="L203" t="str">
        <f>_xlfn.CONCAT(D203,F203)</f>
        <v>Candy bar</v>
      </c>
      <c r="M203" s="10">
        <f>E203*_xlfn.XLOOKUP(L203,PriceListData!$F$2:$F$97,PriceListData!$E$2:$E$97)</f>
        <v>2.75</v>
      </c>
      <c r="N203" t="str">
        <f>TEXT(B203,"dddd")</f>
        <v>Thursday</v>
      </c>
    </row>
    <row r="204" spans="1:14" x14ac:dyDescent="0.35">
      <c r="A204">
        <v>286470</v>
      </c>
      <c r="B204" s="3">
        <v>45778</v>
      </c>
      <c r="C204" s="4">
        <v>0.6750694444444445</v>
      </c>
      <c r="D204" t="s">
        <v>174</v>
      </c>
      <c r="E204">
        <v>1</v>
      </c>
      <c r="G204" t="s">
        <v>433</v>
      </c>
      <c r="H204" t="s">
        <v>435</v>
      </c>
      <c r="J204" t="s">
        <v>403</v>
      </c>
      <c r="K204">
        <v>1</v>
      </c>
      <c r="L204" t="str">
        <f>_xlfn.CONCAT(D204,F204)</f>
        <v>Rugelach</v>
      </c>
      <c r="M204" s="10">
        <f>E204*_xlfn.XLOOKUP(L204,PriceListData!$F$2:$F$97,PriceListData!$E$2:$E$97)</f>
        <v>3.75</v>
      </c>
      <c r="N204" t="str">
        <f>TEXT(B204,"dddd")</f>
        <v>Thursday</v>
      </c>
    </row>
    <row r="205" spans="1:14" x14ac:dyDescent="0.35">
      <c r="A205">
        <v>286469</v>
      </c>
      <c r="B205" s="3">
        <v>45778</v>
      </c>
      <c r="C205" s="4">
        <v>0.66172453703703704</v>
      </c>
      <c r="D205" t="s">
        <v>436</v>
      </c>
      <c r="E205">
        <v>1</v>
      </c>
      <c r="G205" t="s">
        <v>433</v>
      </c>
      <c r="H205" t="s">
        <v>435</v>
      </c>
      <c r="J205" t="s">
        <v>403</v>
      </c>
      <c r="K205">
        <v>1</v>
      </c>
      <c r="L205" t="str">
        <f>_xlfn.CONCAT(D205,F205)</f>
        <v>Apricot danish</v>
      </c>
      <c r="M205" s="10">
        <f>E205*_xlfn.XLOOKUP(L205,PriceListData!$F$2:$F$97,PriceListData!$E$2:$E$97)</f>
        <v>3.5</v>
      </c>
      <c r="N205" t="str">
        <f>TEXT(B205,"dddd")</f>
        <v>Thursday</v>
      </c>
    </row>
    <row r="206" spans="1:14" x14ac:dyDescent="0.35">
      <c r="A206">
        <v>286468</v>
      </c>
      <c r="B206" s="3">
        <v>45778</v>
      </c>
      <c r="C206" s="4">
        <v>0.65962962962962968</v>
      </c>
      <c r="D206" t="s">
        <v>436</v>
      </c>
      <c r="E206">
        <v>1</v>
      </c>
      <c r="G206" t="s">
        <v>433</v>
      </c>
      <c r="H206" t="s">
        <v>435</v>
      </c>
      <c r="J206" t="s">
        <v>403</v>
      </c>
      <c r="K206">
        <v>1</v>
      </c>
      <c r="L206" t="str">
        <f>_xlfn.CONCAT(D206,F206)</f>
        <v>Apricot danish</v>
      </c>
      <c r="M206" s="10">
        <f>E206*_xlfn.XLOOKUP(L206,PriceListData!$F$2:$F$97,PriceListData!$E$2:$E$97)</f>
        <v>3.5</v>
      </c>
      <c r="N206" t="str">
        <f>TEXT(B206,"dddd")</f>
        <v>Thursday</v>
      </c>
    </row>
    <row r="207" spans="1:14" x14ac:dyDescent="0.35">
      <c r="A207">
        <v>286467</v>
      </c>
      <c r="B207" s="3">
        <v>45778</v>
      </c>
      <c r="C207" s="4">
        <v>0.64523148148148146</v>
      </c>
      <c r="D207" t="s">
        <v>174</v>
      </c>
      <c r="E207">
        <v>1</v>
      </c>
      <c r="G207" t="s">
        <v>433</v>
      </c>
      <c r="H207" t="s">
        <v>435</v>
      </c>
      <c r="J207" t="s">
        <v>403</v>
      </c>
      <c r="K207">
        <v>1</v>
      </c>
      <c r="L207" t="str">
        <f>_xlfn.CONCAT(D207,F207)</f>
        <v>Rugelach</v>
      </c>
      <c r="M207" s="10">
        <f>E207*_xlfn.XLOOKUP(L207,PriceListData!$F$2:$F$97,PriceListData!$E$2:$E$97)</f>
        <v>3.75</v>
      </c>
      <c r="N207" t="str">
        <f>TEXT(B207,"dddd")</f>
        <v>Thursday</v>
      </c>
    </row>
    <row r="208" spans="1:14" x14ac:dyDescent="0.35">
      <c r="A208">
        <v>286466</v>
      </c>
      <c r="B208" s="3">
        <v>45778</v>
      </c>
      <c r="C208" s="4">
        <v>0.64037037037037037</v>
      </c>
      <c r="D208" t="s">
        <v>174</v>
      </c>
      <c r="E208">
        <v>1</v>
      </c>
      <c r="G208" t="s">
        <v>433</v>
      </c>
      <c r="H208" t="s">
        <v>435</v>
      </c>
      <c r="J208" t="s">
        <v>403</v>
      </c>
      <c r="K208">
        <v>1</v>
      </c>
      <c r="L208" t="str">
        <f>_xlfn.CONCAT(D208,F208)</f>
        <v>Rugelach</v>
      </c>
      <c r="M208" s="10">
        <f>E208*_xlfn.XLOOKUP(L208,PriceListData!$F$2:$F$97,PriceListData!$E$2:$E$97)</f>
        <v>3.75</v>
      </c>
      <c r="N208" t="str">
        <f>TEXT(B208,"dddd")</f>
        <v>Thursday</v>
      </c>
    </row>
    <row r="209" spans="1:14" x14ac:dyDescent="0.35">
      <c r="A209">
        <v>286465</v>
      </c>
      <c r="B209" s="3">
        <v>45778</v>
      </c>
      <c r="C209" s="4">
        <v>0.58759259259259256</v>
      </c>
      <c r="D209" t="s">
        <v>437</v>
      </c>
      <c r="E209">
        <v>1</v>
      </c>
      <c r="G209" t="s">
        <v>433</v>
      </c>
      <c r="H209" t="s">
        <v>435</v>
      </c>
      <c r="J209" t="s">
        <v>403</v>
      </c>
      <c r="K209">
        <v>1</v>
      </c>
      <c r="L209" t="str">
        <f>_xlfn.CONCAT(D209,F209)</f>
        <v>Pizza pocket</v>
      </c>
      <c r="M209" s="10">
        <f>E209*_xlfn.XLOOKUP(L209,PriceListData!$F$2:$F$97,PriceListData!$E$2:$E$97)</f>
        <v>5</v>
      </c>
      <c r="N209" t="str">
        <f>TEXT(B209,"dddd")</f>
        <v>Thursday</v>
      </c>
    </row>
    <row r="210" spans="1:14" x14ac:dyDescent="0.35">
      <c r="A210">
        <v>286464</v>
      </c>
      <c r="B210" s="3">
        <v>45778</v>
      </c>
      <c r="C210" s="4">
        <v>0.5776041666666667</v>
      </c>
      <c r="D210" t="s">
        <v>438</v>
      </c>
      <c r="E210">
        <v>1</v>
      </c>
      <c r="G210" t="s">
        <v>433</v>
      </c>
      <c r="H210" t="s">
        <v>435</v>
      </c>
      <c r="J210" t="s">
        <v>403</v>
      </c>
      <c r="K210">
        <v>1</v>
      </c>
      <c r="L210" t="str">
        <f>_xlfn.CONCAT(D210,F210)</f>
        <v>Cinnamon roll</v>
      </c>
      <c r="M210" s="10">
        <f>E210*_xlfn.XLOOKUP(L210,PriceListData!$F$2:$F$97,PriceListData!$E$2:$E$97)</f>
        <v>3.75</v>
      </c>
      <c r="N210" t="str">
        <f>TEXT(B210,"dddd")</f>
        <v>Thursday</v>
      </c>
    </row>
    <row r="211" spans="1:14" x14ac:dyDescent="0.35">
      <c r="A211">
        <v>286463</v>
      </c>
      <c r="B211" s="3">
        <v>45778</v>
      </c>
      <c r="C211" s="4">
        <v>0.56864583333333329</v>
      </c>
      <c r="D211" t="s">
        <v>439</v>
      </c>
      <c r="E211">
        <v>1</v>
      </c>
      <c r="G211" t="s">
        <v>433</v>
      </c>
      <c r="H211" t="s">
        <v>440</v>
      </c>
      <c r="J211" t="s">
        <v>403</v>
      </c>
      <c r="K211">
        <v>1</v>
      </c>
      <c r="L211" t="str">
        <f>_xlfn.CONCAT(D211,F211)</f>
        <v>Croissant or chocolate croissant (day old)</v>
      </c>
      <c r="M211" s="10">
        <f>E211*_xlfn.XLOOKUP(L211,PriceListData!$F$2:$F$97,PriceListData!$E$2:$E$97)</f>
        <v>4</v>
      </c>
      <c r="N211" t="str">
        <f>TEXT(B211,"dddd")</f>
        <v>Thursday</v>
      </c>
    </row>
    <row r="212" spans="1:14" x14ac:dyDescent="0.35">
      <c r="A212">
        <v>286462</v>
      </c>
      <c r="B212" s="3">
        <v>45778</v>
      </c>
      <c r="C212" s="4">
        <v>0.54584490740740743</v>
      </c>
      <c r="D212" t="s">
        <v>437</v>
      </c>
      <c r="E212">
        <v>1</v>
      </c>
      <c r="G212" t="s">
        <v>433</v>
      </c>
      <c r="H212" t="s">
        <v>435</v>
      </c>
      <c r="J212" t="s">
        <v>403</v>
      </c>
      <c r="K212">
        <v>1</v>
      </c>
      <c r="L212" t="str">
        <f>_xlfn.CONCAT(D212,F212)</f>
        <v>Pizza pocket</v>
      </c>
      <c r="M212" s="10">
        <f>E212*_xlfn.XLOOKUP(L212,PriceListData!$F$2:$F$97,PriceListData!$E$2:$E$97)</f>
        <v>5</v>
      </c>
      <c r="N212" t="str">
        <f>TEXT(B212,"dddd")</f>
        <v>Thursday</v>
      </c>
    </row>
    <row r="213" spans="1:14" x14ac:dyDescent="0.35">
      <c r="A213">
        <v>286461</v>
      </c>
      <c r="B213" s="3">
        <v>45778</v>
      </c>
      <c r="C213" s="4">
        <v>0.54473379629629626</v>
      </c>
      <c r="D213" t="s">
        <v>441</v>
      </c>
      <c r="E213">
        <v>1</v>
      </c>
      <c r="G213" t="s">
        <v>433</v>
      </c>
      <c r="H213" t="s">
        <v>435</v>
      </c>
      <c r="J213" t="s">
        <v>403</v>
      </c>
      <c r="K213">
        <v>1</v>
      </c>
      <c r="L213" t="str">
        <f>_xlfn.CONCAT(D213,F213)</f>
        <v>Sticky bun</v>
      </c>
      <c r="M213" s="10">
        <f>E213*_xlfn.XLOOKUP(L213,PriceListData!$F$2:$F$97,PriceListData!$E$2:$E$97)</f>
        <v>2.75</v>
      </c>
      <c r="N213" t="str">
        <f>TEXT(B213,"dddd")</f>
        <v>Thursday</v>
      </c>
    </row>
    <row r="214" spans="1:14" x14ac:dyDescent="0.35">
      <c r="A214">
        <v>286460</v>
      </c>
      <c r="B214" s="3">
        <v>45778</v>
      </c>
      <c r="C214" s="4">
        <v>0.54440972222222217</v>
      </c>
      <c r="D214" t="s">
        <v>438</v>
      </c>
      <c r="E214">
        <v>1</v>
      </c>
      <c r="G214" t="s">
        <v>433</v>
      </c>
      <c r="H214" t="s">
        <v>435</v>
      </c>
      <c r="J214" t="s">
        <v>442</v>
      </c>
      <c r="K214">
        <v>1</v>
      </c>
      <c r="L214" t="str">
        <f>_xlfn.CONCAT(D214,F214)</f>
        <v>Cinnamon roll</v>
      </c>
      <c r="M214" s="10">
        <f>E214*_xlfn.XLOOKUP(L214,PriceListData!$F$2:$F$97,PriceListData!$E$2:$E$97)</f>
        <v>3.75</v>
      </c>
      <c r="N214" t="str">
        <f>TEXT(B214,"dddd")</f>
        <v>Thursday</v>
      </c>
    </row>
    <row r="215" spans="1:14" x14ac:dyDescent="0.35">
      <c r="A215">
        <v>286459</v>
      </c>
      <c r="B215" s="3">
        <v>45778</v>
      </c>
      <c r="C215" s="4">
        <v>0.54344907407407406</v>
      </c>
      <c r="D215" t="s">
        <v>438</v>
      </c>
      <c r="E215">
        <v>1</v>
      </c>
      <c r="G215" t="s">
        <v>433</v>
      </c>
      <c r="H215" t="s">
        <v>435</v>
      </c>
      <c r="J215" t="s">
        <v>403</v>
      </c>
      <c r="K215">
        <v>1</v>
      </c>
      <c r="L215" t="str">
        <f>_xlfn.CONCAT(D215,F215)</f>
        <v>Cinnamon roll</v>
      </c>
      <c r="M215" s="10">
        <f>E215*_xlfn.XLOOKUP(L215,PriceListData!$F$2:$F$97,PriceListData!$E$2:$E$97)</f>
        <v>3.75</v>
      </c>
      <c r="N215" t="str">
        <f>TEXT(B215,"dddd")</f>
        <v>Thursday</v>
      </c>
    </row>
    <row r="216" spans="1:14" x14ac:dyDescent="0.35">
      <c r="A216">
        <v>286458</v>
      </c>
      <c r="B216" s="3">
        <v>45778</v>
      </c>
      <c r="C216" s="4">
        <v>0.54105324074074079</v>
      </c>
      <c r="D216" t="s">
        <v>441</v>
      </c>
      <c r="E216">
        <v>1</v>
      </c>
      <c r="G216" t="s">
        <v>433</v>
      </c>
      <c r="H216" t="s">
        <v>435</v>
      </c>
      <c r="J216" t="s">
        <v>403</v>
      </c>
      <c r="K216">
        <v>1</v>
      </c>
      <c r="L216" t="str">
        <f>_xlfn.CONCAT(D216,F216)</f>
        <v>Sticky bun</v>
      </c>
      <c r="M216" s="10">
        <f>E216*_xlfn.XLOOKUP(L216,PriceListData!$F$2:$F$97,PriceListData!$E$2:$E$97)</f>
        <v>2.75</v>
      </c>
      <c r="N216" t="str">
        <f>TEXT(B216,"dddd")</f>
        <v>Thursday</v>
      </c>
    </row>
    <row r="217" spans="1:14" x14ac:dyDescent="0.35">
      <c r="A217">
        <v>286457</v>
      </c>
      <c r="B217" s="3">
        <v>45778</v>
      </c>
      <c r="C217" s="4">
        <v>0.53886574074074078</v>
      </c>
      <c r="D217" t="s">
        <v>441</v>
      </c>
      <c r="E217">
        <v>2</v>
      </c>
      <c r="G217" t="s">
        <v>433</v>
      </c>
      <c r="H217" t="s">
        <v>435</v>
      </c>
      <c r="J217" t="s">
        <v>403</v>
      </c>
      <c r="K217">
        <v>1</v>
      </c>
      <c r="L217" t="str">
        <f>_xlfn.CONCAT(D217,F217)</f>
        <v>Sticky bun</v>
      </c>
      <c r="M217" s="10">
        <f>E217*_xlfn.XLOOKUP(L217,PriceListData!$F$2:$F$97,PriceListData!$E$2:$E$97)</f>
        <v>5.5</v>
      </c>
      <c r="N217" t="str">
        <f>TEXT(B217,"dddd")</f>
        <v>Thursday</v>
      </c>
    </row>
    <row r="218" spans="1:14" x14ac:dyDescent="0.35">
      <c r="A218">
        <v>286456</v>
      </c>
      <c r="B218" s="3">
        <v>45778</v>
      </c>
      <c r="C218" s="4">
        <v>0.53328703703703706</v>
      </c>
      <c r="D218" t="s">
        <v>441</v>
      </c>
      <c r="E218">
        <v>1</v>
      </c>
      <c r="G218" t="s">
        <v>433</v>
      </c>
      <c r="H218" t="s">
        <v>435</v>
      </c>
      <c r="J218" t="s">
        <v>403</v>
      </c>
      <c r="K218">
        <v>1</v>
      </c>
      <c r="L218" t="str">
        <f>_xlfn.CONCAT(D218,F218)</f>
        <v>Sticky bun</v>
      </c>
      <c r="M218" s="10">
        <f>E218*_xlfn.XLOOKUP(L218,PriceListData!$F$2:$F$97,PriceListData!$E$2:$E$97)</f>
        <v>2.75</v>
      </c>
      <c r="N218" t="str">
        <f>TEXT(B218,"dddd")</f>
        <v>Thursday</v>
      </c>
    </row>
    <row r="219" spans="1:14" x14ac:dyDescent="0.35">
      <c r="A219">
        <v>286455</v>
      </c>
      <c r="B219" s="3">
        <v>45778</v>
      </c>
      <c r="C219" s="4">
        <v>0.53175925925925926</v>
      </c>
      <c r="D219" t="s">
        <v>438</v>
      </c>
      <c r="E219">
        <v>1</v>
      </c>
      <c r="G219" t="s">
        <v>433</v>
      </c>
      <c r="H219" t="s">
        <v>435</v>
      </c>
      <c r="J219" t="s">
        <v>403</v>
      </c>
      <c r="K219">
        <v>1</v>
      </c>
      <c r="L219" t="str">
        <f>_xlfn.CONCAT(D219,F219)</f>
        <v>Cinnamon roll</v>
      </c>
      <c r="M219" s="10">
        <f>E219*_xlfn.XLOOKUP(L219,PriceListData!$F$2:$F$97,PriceListData!$E$2:$E$97)</f>
        <v>3.75</v>
      </c>
      <c r="N219" t="str">
        <f>TEXT(B219,"dddd")</f>
        <v>Thursday</v>
      </c>
    </row>
    <row r="220" spans="1:14" x14ac:dyDescent="0.35">
      <c r="A220">
        <v>286454</v>
      </c>
      <c r="B220" s="3">
        <v>45778</v>
      </c>
      <c r="C220" s="4">
        <v>0.53040509259259261</v>
      </c>
      <c r="D220" t="s">
        <v>441</v>
      </c>
      <c r="E220">
        <v>2</v>
      </c>
      <c r="G220" t="s">
        <v>433</v>
      </c>
      <c r="H220" t="s">
        <v>435</v>
      </c>
      <c r="J220" t="s">
        <v>403</v>
      </c>
      <c r="K220">
        <v>1</v>
      </c>
      <c r="L220" t="str">
        <f>_xlfn.CONCAT(D220,F220)</f>
        <v>Sticky bun</v>
      </c>
      <c r="M220" s="10">
        <f>E220*_xlfn.XLOOKUP(L220,PriceListData!$F$2:$F$97,PriceListData!$E$2:$E$97)</f>
        <v>5.5</v>
      </c>
      <c r="N220" t="str">
        <f>TEXT(B220,"dddd")</f>
        <v>Thursday</v>
      </c>
    </row>
    <row r="221" spans="1:14" x14ac:dyDescent="0.35">
      <c r="A221">
        <v>286454</v>
      </c>
      <c r="B221" s="3">
        <v>45778</v>
      </c>
      <c r="C221" s="4">
        <v>0.53040509259259261</v>
      </c>
      <c r="D221" t="s">
        <v>441</v>
      </c>
      <c r="E221">
        <v>1</v>
      </c>
      <c r="G221" t="s">
        <v>433</v>
      </c>
      <c r="H221" t="s">
        <v>435</v>
      </c>
      <c r="J221" t="s">
        <v>403</v>
      </c>
      <c r="K221">
        <v>1</v>
      </c>
      <c r="L221" t="str">
        <f>_xlfn.CONCAT(D221,F221)</f>
        <v>Sticky bun</v>
      </c>
      <c r="M221" s="10">
        <f>E221*_xlfn.XLOOKUP(L221,PriceListData!$F$2:$F$97,PriceListData!$E$2:$E$97)</f>
        <v>2.75</v>
      </c>
      <c r="N221" t="str">
        <f>TEXT(B221,"dddd")</f>
        <v>Thursday</v>
      </c>
    </row>
    <row r="222" spans="1:14" x14ac:dyDescent="0.35">
      <c r="A222">
        <v>286453</v>
      </c>
      <c r="B222" s="3">
        <v>45778</v>
      </c>
      <c r="C222" s="4">
        <v>0.52680555555555553</v>
      </c>
      <c r="D222" t="s">
        <v>441</v>
      </c>
      <c r="E222">
        <v>1</v>
      </c>
      <c r="G222" t="s">
        <v>433</v>
      </c>
      <c r="H222" t="s">
        <v>435</v>
      </c>
      <c r="J222" t="s">
        <v>403</v>
      </c>
      <c r="K222">
        <v>1</v>
      </c>
      <c r="L222" t="str">
        <f>_xlfn.CONCAT(D222,F222)</f>
        <v>Sticky bun</v>
      </c>
      <c r="M222" s="10">
        <f>E222*_xlfn.XLOOKUP(L222,PriceListData!$F$2:$F$97,PriceListData!$E$2:$E$97)</f>
        <v>2.75</v>
      </c>
      <c r="N222" t="str">
        <f>TEXT(B222,"dddd")</f>
        <v>Thursday</v>
      </c>
    </row>
    <row r="223" spans="1:14" x14ac:dyDescent="0.35">
      <c r="A223">
        <v>286452</v>
      </c>
      <c r="B223" s="3">
        <v>45778</v>
      </c>
      <c r="C223" s="4">
        <v>0.50184027777777773</v>
      </c>
      <c r="D223" t="s">
        <v>437</v>
      </c>
      <c r="E223">
        <v>1</v>
      </c>
      <c r="G223" t="s">
        <v>433</v>
      </c>
      <c r="H223" t="s">
        <v>435</v>
      </c>
      <c r="J223" t="s">
        <v>403</v>
      </c>
      <c r="K223">
        <v>1</v>
      </c>
      <c r="L223" t="str">
        <f>_xlfn.CONCAT(D223,F223)</f>
        <v>Pizza pocket</v>
      </c>
      <c r="M223" s="10">
        <f>E223*_xlfn.XLOOKUP(L223,PriceListData!$F$2:$F$97,PriceListData!$E$2:$E$97)</f>
        <v>5</v>
      </c>
      <c r="N223" t="str">
        <f>TEXT(B223,"dddd")</f>
        <v>Thursday</v>
      </c>
    </row>
    <row r="224" spans="1:14" x14ac:dyDescent="0.35">
      <c r="A224">
        <v>286451</v>
      </c>
      <c r="B224" s="3">
        <v>45778</v>
      </c>
      <c r="C224" s="4">
        <v>0.49005787037037035</v>
      </c>
      <c r="D224" t="s">
        <v>441</v>
      </c>
      <c r="E224">
        <v>1</v>
      </c>
      <c r="G224" t="s">
        <v>433</v>
      </c>
      <c r="H224" t="s">
        <v>435</v>
      </c>
      <c r="J224" t="s">
        <v>403</v>
      </c>
      <c r="K224">
        <v>1</v>
      </c>
      <c r="L224" t="str">
        <f>_xlfn.CONCAT(D224,F224)</f>
        <v>Sticky bun</v>
      </c>
      <c r="M224" s="10">
        <f>E224*_xlfn.XLOOKUP(L224,PriceListData!$F$2:$F$97,PriceListData!$E$2:$E$97)</f>
        <v>2.75</v>
      </c>
      <c r="N224" t="str">
        <f>TEXT(B224,"dddd")</f>
        <v>Thursday</v>
      </c>
    </row>
    <row r="225" spans="1:14" x14ac:dyDescent="0.35">
      <c r="A225">
        <v>286450</v>
      </c>
      <c r="B225" s="3">
        <v>45778</v>
      </c>
      <c r="C225" s="4">
        <v>0.47525462962962961</v>
      </c>
      <c r="D225" t="s">
        <v>443</v>
      </c>
      <c r="E225">
        <v>1</v>
      </c>
      <c r="G225" t="s">
        <v>433</v>
      </c>
      <c r="H225" t="s">
        <v>435</v>
      </c>
      <c r="J225" t="s">
        <v>403</v>
      </c>
      <c r="K225">
        <v>1</v>
      </c>
      <c r="L225" t="str">
        <f>_xlfn.CONCAT(D225,F225)</f>
        <v>Scone with clotted cream and jam</v>
      </c>
      <c r="M225" s="10">
        <f>E225*_xlfn.XLOOKUP(L225,PriceListData!$F$2:$F$97,PriceListData!$E$2:$E$97)</f>
        <v>5.75</v>
      </c>
      <c r="N225" t="str">
        <f>TEXT(B225,"dddd")</f>
        <v>Thursday</v>
      </c>
    </row>
    <row r="226" spans="1:14" x14ac:dyDescent="0.35">
      <c r="A226">
        <v>286449</v>
      </c>
      <c r="B226" s="3">
        <v>45778</v>
      </c>
      <c r="C226" s="4">
        <v>0.46359953703703705</v>
      </c>
      <c r="D226" t="s">
        <v>443</v>
      </c>
      <c r="E226">
        <v>1</v>
      </c>
      <c r="G226" t="s">
        <v>433</v>
      </c>
      <c r="H226" t="s">
        <v>435</v>
      </c>
      <c r="J226" t="s">
        <v>403</v>
      </c>
      <c r="K226">
        <v>1</v>
      </c>
      <c r="L226" t="str">
        <f>_xlfn.CONCAT(D226,F226)</f>
        <v>Scone with clotted cream and jam</v>
      </c>
      <c r="M226" s="10">
        <f>E226*_xlfn.XLOOKUP(L226,PriceListData!$F$2:$F$97,PriceListData!$E$2:$E$97)</f>
        <v>5.75</v>
      </c>
      <c r="N226" t="str">
        <f>TEXT(B226,"dddd")</f>
        <v>Thursday</v>
      </c>
    </row>
    <row r="227" spans="1:14" x14ac:dyDescent="0.35">
      <c r="A227">
        <v>286448</v>
      </c>
      <c r="B227" s="3">
        <v>45778</v>
      </c>
      <c r="C227" s="4">
        <v>0.45519675925925923</v>
      </c>
      <c r="D227" t="s">
        <v>443</v>
      </c>
      <c r="E227">
        <v>1</v>
      </c>
      <c r="G227" t="s">
        <v>433</v>
      </c>
      <c r="H227" t="s">
        <v>435</v>
      </c>
      <c r="J227" t="s">
        <v>403</v>
      </c>
      <c r="K227">
        <v>1</v>
      </c>
      <c r="L227" t="str">
        <f>_xlfn.CONCAT(D227,F227)</f>
        <v>Scone with clotted cream and jam</v>
      </c>
      <c r="M227" s="10">
        <f>E227*_xlfn.XLOOKUP(L227,PriceListData!$F$2:$F$97,PriceListData!$E$2:$E$97)</f>
        <v>5.75</v>
      </c>
      <c r="N227" t="str">
        <f>TEXT(B227,"dddd")</f>
        <v>Thursday</v>
      </c>
    </row>
    <row r="228" spans="1:14" x14ac:dyDescent="0.35">
      <c r="A228">
        <v>286447</v>
      </c>
      <c r="B228" s="3">
        <v>45778</v>
      </c>
      <c r="C228" s="4">
        <v>0.44527777777777777</v>
      </c>
      <c r="D228" t="s">
        <v>439</v>
      </c>
      <c r="E228">
        <v>1</v>
      </c>
      <c r="G228" t="s">
        <v>433</v>
      </c>
      <c r="H228" t="s">
        <v>440</v>
      </c>
      <c r="J228" t="s">
        <v>403</v>
      </c>
      <c r="K228">
        <v>1</v>
      </c>
      <c r="L228" t="str">
        <f>_xlfn.CONCAT(D228,F228)</f>
        <v>Croissant or chocolate croissant (day old)</v>
      </c>
      <c r="M228" s="10">
        <f>E228*_xlfn.XLOOKUP(L228,PriceListData!$F$2:$F$97,PriceListData!$E$2:$E$97)</f>
        <v>4</v>
      </c>
      <c r="N228" t="str">
        <f>TEXT(B228,"dddd")</f>
        <v>Thursday</v>
      </c>
    </row>
    <row r="229" spans="1:14" x14ac:dyDescent="0.35">
      <c r="A229">
        <v>286446</v>
      </c>
      <c r="B229" s="3">
        <v>45778</v>
      </c>
      <c r="C229" s="4">
        <v>0.43478009259259259</v>
      </c>
      <c r="D229" t="s">
        <v>441</v>
      </c>
      <c r="E229">
        <v>1</v>
      </c>
      <c r="G229" t="s">
        <v>433</v>
      </c>
      <c r="H229" t="s">
        <v>435</v>
      </c>
      <c r="J229" t="s">
        <v>403</v>
      </c>
      <c r="K229">
        <v>1</v>
      </c>
      <c r="L229" t="str">
        <f>_xlfn.CONCAT(D229,F229)</f>
        <v>Sticky bun</v>
      </c>
      <c r="M229" s="10">
        <f>E229*_xlfn.XLOOKUP(L229,PriceListData!$F$2:$F$97,PriceListData!$E$2:$E$97)</f>
        <v>2.75</v>
      </c>
      <c r="N229" t="str">
        <f>TEXT(B229,"dddd")</f>
        <v>Thursday</v>
      </c>
    </row>
    <row r="230" spans="1:14" x14ac:dyDescent="0.35">
      <c r="A230">
        <v>286445</v>
      </c>
      <c r="B230" s="3">
        <v>45778</v>
      </c>
      <c r="C230" s="4">
        <v>0.42759259259259258</v>
      </c>
      <c r="D230" t="s">
        <v>441</v>
      </c>
      <c r="E230">
        <v>1</v>
      </c>
      <c r="G230" t="s">
        <v>433</v>
      </c>
      <c r="H230" t="s">
        <v>435</v>
      </c>
      <c r="J230" t="s">
        <v>403</v>
      </c>
      <c r="K230">
        <v>2</v>
      </c>
      <c r="L230" t="str">
        <f>_xlfn.CONCAT(D230,F230)</f>
        <v>Sticky bun</v>
      </c>
      <c r="M230" s="10">
        <f>E230*_xlfn.XLOOKUP(L230,PriceListData!$F$2:$F$97,PriceListData!$E$2:$E$97)</f>
        <v>2.75</v>
      </c>
      <c r="N230" t="str">
        <f>TEXT(B230,"dddd")</f>
        <v>Thursday</v>
      </c>
    </row>
    <row r="231" spans="1:14" x14ac:dyDescent="0.35">
      <c r="A231">
        <v>286444</v>
      </c>
      <c r="B231" s="3">
        <v>45778</v>
      </c>
      <c r="C231" s="4">
        <v>0.42447916666666669</v>
      </c>
      <c r="D231" t="s">
        <v>441</v>
      </c>
      <c r="E231">
        <v>1</v>
      </c>
      <c r="G231" t="s">
        <v>433</v>
      </c>
      <c r="H231" t="s">
        <v>435</v>
      </c>
      <c r="J231" t="s">
        <v>403</v>
      </c>
      <c r="K231">
        <v>1</v>
      </c>
      <c r="L231" t="str">
        <f>_xlfn.CONCAT(D231,F231)</f>
        <v>Sticky bun</v>
      </c>
      <c r="M231" s="10">
        <f>E231*_xlfn.XLOOKUP(L231,PriceListData!$F$2:$F$97,PriceListData!$E$2:$E$97)</f>
        <v>2.75</v>
      </c>
      <c r="N231" t="str">
        <f>TEXT(B231,"dddd")</f>
        <v>Thursday</v>
      </c>
    </row>
    <row r="232" spans="1:14" x14ac:dyDescent="0.35">
      <c r="A232">
        <v>286443</v>
      </c>
      <c r="B232" s="3">
        <v>45778</v>
      </c>
      <c r="C232" s="4">
        <v>0.4142939814814815</v>
      </c>
      <c r="D232" t="s">
        <v>441</v>
      </c>
      <c r="E232">
        <v>1</v>
      </c>
      <c r="G232" t="s">
        <v>433</v>
      </c>
      <c r="H232" t="s">
        <v>435</v>
      </c>
      <c r="J232" t="s">
        <v>403</v>
      </c>
      <c r="K232">
        <v>2</v>
      </c>
      <c r="L232" t="str">
        <f>_xlfn.CONCAT(D232,F232)</f>
        <v>Sticky bun</v>
      </c>
      <c r="M232" s="10">
        <f>E232*_xlfn.XLOOKUP(L232,PriceListData!$F$2:$F$97,PriceListData!$E$2:$E$97)</f>
        <v>2.75</v>
      </c>
      <c r="N232" t="str">
        <f>TEXT(B232,"dddd")</f>
        <v>Thursday</v>
      </c>
    </row>
    <row r="233" spans="1:14" x14ac:dyDescent="0.35">
      <c r="A233">
        <v>286442</v>
      </c>
      <c r="B233" s="3">
        <v>45778</v>
      </c>
      <c r="C233" s="4">
        <v>0.40744212962962961</v>
      </c>
      <c r="D233" t="s">
        <v>441</v>
      </c>
      <c r="E233">
        <v>1</v>
      </c>
      <c r="G233" t="s">
        <v>433</v>
      </c>
      <c r="H233" t="s">
        <v>435</v>
      </c>
      <c r="J233" t="s">
        <v>403</v>
      </c>
      <c r="K233">
        <v>2</v>
      </c>
      <c r="L233" t="str">
        <f>_xlfn.CONCAT(D233,F233)</f>
        <v>Sticky bun</v>
      </c>
      <c r="M233" s="10">
        <f>E233*_xlfn.XLOOKUP(L233,PriceListData!$F$2:$F$97,PriceListData!$E$2:$E$97)</f>
        <v>2.75</v>
      </c>
      <c r="N233" t="str">
        <f>TEXT(B233,"dddd")</f>
        <v>Thursday</v>
      </c>
    </row>
    <row r="234" spans="1:14" x14ac:dyDescent="0.35">
      <c r="A234">
        <v>286441</v>
      </c>
      <c r="B234" s="3">
        <v>45778</v>
      </c>
      <c r="C234" s="4">
        <v>0.38708333333333333</v>
      </c>
      <c r="D234" t="s">
        <v>443</v>
      </c>
      <c r="E234">
        <v>1</v>
      </c>
      <c r="G234" t="s">
        <v>433</v>
      </c>
      <c r="H234" t="s">
        <v>435</v>
      </c>
      <c r="J234" t="s">
        <v>403</v>
      </c>
      <c r="K234">
        <v>1</v>
      </c>
      <c r="L234" t="str">
        <f>_xlfn.CONCAT(D234,F234)</f>
        <v>Scone with clotted cream and jam</v>
      </c>
      <c r="M234" s="10">
        <f>E234*_xlfn.XLOOKUP(L234,PriceListData!$F$2:$F$97,PriceListData!$E$2:$E$97)</f>
        <v>5.75</v>
      </c>
      <c r="N234" t="str">
        <f>TEXT(B234,"dddd")</f>
        <v>Thursday</v>
      </c>
    </row>
    <row r="235" spans="1:14" x14ac:dyDescent="0.35">
      <c r="A235">
        <v>286440</v>
      </c>
      <c r="B235" s="3">
        <v>45778</v>
      </c>
      <c r="C235" s="4">
        <v>0.38671296296296298</v>
      </c>
      <c r="D235" t="s">
        <v>441</v>
      </c>
      <c r="E235">
        <v>1</v>
      </c>
      <c r="G235" t="s">
        <v>433</v>
      </c>
      <c r="H235" t="s">
        <v>435</v>
      </c>
      <c r="J235" t="s">
        <v>403</v>
      </c>
      <c r="K235">
        <v>1</v>
      </c>
      <c r="L235" t="str">
        <f>_xlfn.CONCAT(D235,F235)</f>
        <v>Sticky bun</v>
      </c>
      <c r="M235" s="10">
        <f>E235*_xlfn.XLOOKUP(L235,PriceListData!$F$2:$F$97,PriceListData!$E$2:$E$97)</f>
        <v>2.75</v>
      </c>
      <c r="N235" t="str">
        <f>TEXT(B235,"dddd")</f>
        <v>Thursday</v>
      </c>
    </row>
    <row r="236" spans="1:14" x14ac:dyDescent="0.35">
      <c r="A236">
        <v>286439</v>
      </c>
      <c r="B236" s="3">
        <v>45778</v>
      </c>
      <c r="C236" s="4">
        <v>0.37700231481481483</v>
      </c>
      <c r="D236" t="s">
        <v>438</v>
      </c>
      <c r="E236">
        <v>1</v>
      </c>
      <c r="G236" t="s">
        <v>433</v>
      </c>
      <c r="H236" t="s">
        <v>435</v>
      </c>
      <c r="J236" t="s">
        <v>403</v>
      </c>
      <c r="K236">
        <v>1</v>
      </c>
      <c r="L236" t="str">
        <f>_xlfn.CONCAT(D236,F236)</f>
        <v>Cinnamon roll</v>
      </c>
      <c r="M236" s="10">
        <f>E236*_xlfn.XLOOKUP(L236,PriceListData!$F$2:$F$97,PriceListData!$E$2:$E$97)</f>
        <v>3.75</v>
      </c>
      <c r="N236" t="str">
        <f>TEXT(B236,"dddd")</f>
        <v>Thursday</v>
      </c>
    </row>
    <row r="237" spans="1:14" x14ac:dyDescent="0.35">
      <c r="A237">
        <v>286438</v>
      </c>
      <c r="B237" s="3">
        <v>45778</v>
      </c>
      <c r="C237" s="4">
        <v>0.37306712962962962</v>
      </c>
      <c r="D237" t="s">
        <v>438</v>
      </c>
      <c r="E237">
        <v>1</v>
      </c>
      <c r="G237" t="s">
        <v>433</v>
      </c>
      <c r="H237" t="s">
        <v>435</v>
      </c>
      <c r="J237" t="s">
        <v>403</v>
      </c>
      <c r="K237">
        <v>1</v>
      </c>
      <c r="L237" t="str">
        <f>_xlfn.CONCAT(D237,F237)</f>
        <v>Cinnamon roll</v>
      </c>
      <c r="M237" s="10">
        <f>E237*_xlfn.XLOOKUP(L237,PriceListData!$F$2:$F$97,PriceListData!$E$2:$E$97)</f>
        <v>3.75</v>
      </c>
      <c r="N237" t="str">
        <f>TEXT(B237,"dddd")</f>
        <v>Thursday</v>
      </c>
    </row>
    <row r="238" spans="1:14" x14ac:dyDescent="0.35">
      <c r="A238">
        <v>286437</v>
      </c>
      <c r="B238" s="3">
        <v>45778</v>
      </c>
      <c r="C238" s="4">
        <v>0.35986111111111113</v>
      </c>
      <c r="D238" t="s">
        <v>441</v>
      </c>
      <c r="E238">
        <v>1</v>
      </c>
      <c r="G238" t="s">
        <v>433</v>
      </c>
      <c r="H238" t="s">
        <v>435</v>
      </c>
      <c r="J238" t="s">
        <v>403</v>
      </c>
      <c r="K238">
        <v>1</v>
      </c>
      <c r="L238" t="str">
        <f>_xlfn.CONCAT(D238,F238)</f>
        <v>Sticky bun</v>
      </c>
      <c r="M238" s="10">
        <f>E238*_xlfn.XLOOKUP(L238,PriceListData!$F$2:$F$97,PriceListData!$E$2:$E$97)</f>
        <v>2.75</v>
      </c>
      <c r="N238" t="str">
        <f>TEXT(B238,"dddd")</f>
        <v>Thursday</v>
      </c>
    </row>
    <row r="239" spans="1:14" x14ac:dyDescent="0.35">
      <c r="A239">
        <v>286436</v>
      </c>
      <c r="B239" s="3">
        <v>45778</v>
      </c>
      <c r="C239" s="4">
        <v>0.34577546296296297</v>
      </c>
      <c r="D239" t="s">
        <v>438</v>
      </c>
      <c r="E239">
        <v>1</v>
      </c>
      <c r="G239" t="s">
        <v>433</v>
      </c>
      <c r="H239" t="s">
        <v>435</v>
      </c>
      <c r="J239" t="s">
        <v>403</v>
      </c>
      <c r="K239">
        <v>1</v>
      </c>
      <c r="L239" t="str">
        <f>_xlfn.CONCAT(D239,F239)</f>
        <v>Cinnamon roll</v>
      </c>
      <c r="M239" s="10">
        <f>E239*_xlfn.XLOOKUP(L239,PriceListData!$F$2:$F$97,PriceListData!$E$2:$E$97)</f>
        <v>3.75</v>
      </c>
      <c r="N239" t="str">
        <f>TEXT(B239,"dddd")</f>
        <v>Thursday</v>
      </c>
    </row>
    <row r="240" spans="1:14" x14ac:dyDescent="0.35">
      <c r="A240">
        <v>286435</v>
      </c>
      <c r="B240" s="3">
        <v>45778</v>
      </c>
      <c r="C240" s="4">
        <v>0.34482638888888889</v>
      </c>
      <c r="D240" t="s">
        <v>444</v>
      </c>
      <c r="E240">
        <v>1</v>
      </c>
      <c r="G240" t="s">
        <v>433</v>
      </c>
      <c r="H240" t="s">
        <v>440</v>
      </c>
      <c r="J240" t="s">
        <v>403</v>
      </c>
      <c r="K240">
        <v>2</v>
      </c>
      <c r="L240" t="str">
        <f>_xlfn.CONCAT(D240,F240)</f>
        <v>Sticky bun (day old)</v>
      </c>
      <c r="M240" s="10">
        <f>E240*_xlfn.XLOOKUP(L240,PriceListData!$F$2:$F$97,PriceListData!$E$2:$E$97)</f>
        <v>2</v>
      </c>
      <c r="N240" t="str">
        <f>TEXT(B240,"dddd")</f>
        <v>Thursday</v>
      </c>
    </row>
    <row r="241" spans="1:14" x14ac:dyDescent="0.35">
      <c r="A241">
        <v>286435</v>
      </c>
      <c r="B241" s="3">
        <v>45778</v>
      </c>
      <c r="C241" s="4">
        <v>0.34482638888888889</v>
      </c>
      <c r="D241" t="s">
        <v>438</v>
      </c>
      <c r="E241">
        <v>1</v>
      </c>
      <c r="G241" t="s">
        <v>433</v>
      </c>
      <c r="H241" t="s">
        <v>435</v>
      </c>
      <c r="J241" t="s">
        <v>403</v>
      </c>
      <c r="K241">
        <v>2</v>
      </c>
      <c r="L241" t="str">
        <f>_xlfn.CONCAT(D241,F241)</f>
        <v>Cinnamon roll</v>
      </c>
      <c r="M241" s="10">
        <f>E241*_xlfn.XLOOKUP(L241,PriceListData!$F$2:$F$97,PriceListData!$E$2:$E$97)</f>
        <v>3.75</v>
      </c>
      <c r="N241" t="str">
        <f>TEXT(B241,"dddd")</f>
        <v>Thursday</v>
      </c>
    </row>
    <row r="242" spans="1:14" x14ac:dyDescent="0.35">
      <c r="A242">
        <v>286434</v>
      </c>
      <c r="B242" s="3">
        <v>45778</v>
      </c>
      <c r="C242" s="4">
        <v>0.33899305555555553</v>
      </c>
      <c r="D242" t="s">
        <v>438</v>
      </c>
      <c r="E242">
        <v>1</v>
      </c>
      <c r="G242" t="s">
        <v>433</v>
      </c>
      <c r="H242" t="s">
        <v>435</v>
      </c>
      <c r="J242" t="s">
        <v>403</v>
      </c>
      <c r="K242">
        <v>1</v>
      </c>
      <c r="L242" t="str">
        <f>_xlfn.CONCAT(D242,F242)</f>
        <v>Cinnamon roll</v>
      </c>
      <c r="M242" s="10">
        <f>E242*_xlfn.XLOOKUP(L242,PriceListData!$F$2:$F$97,PriceListData!$E$2:$E$97)</f>
        <v>3.75</v>
      </c>
      <c r="N242" t="str">
        <f>TEXT(B242,"dddd")</f>
        <v>Thursday</v>
      </c>
    </row>
    <row r="243" spans="1:14" x14ac:dyDescent="0.35">
      <c r="A243">
        <v>286433</v>
      </c>
      <c r="B243" s="3">
        <v>45778</v>
      </c>
      <c r="C243" s="4">
        <v>0.32363425925925926</v>
      </c>
      <c r="D243" t="s">
        <v>444</v>
      </c>
      <c r="E243">
        <v>1</v>
      </c>
      <c r="G243" t="s">
        <v>433</v>
      </c>
      <c r="H243" t="s">
        <v>440</v>
      </c>
      <c r="J243" t="s">
        <v>403</v>
      </c>
      <c r="K243">
        <v>1</v>
      </c>
      <c r="L243" t="str">
        <f>_xlfn.CONCAT(D243,F243)</f>
        <v>Sticky bun (day old)</v>
      </c>
      <c r="M243" s="10">
        <f>E243*_xlfn.XLOOKUP(L243,PriceListData!$F$2:$F$97,PriceListData!$E$2:$E$97)</f>
        <v>2</v>
      </c>
      <c r="N243" t="str">
        <f>TEXT(B243,"dddd")</f>
        <v>Thursday</v>
      </c>
    </row>
    <row r="244" spans="1:14" x14ac:dyDescent="0.35">
      <c r="A244">
        <v>286432</v>
      </c>
      <c r="B244" s="3">
        <v>45778</v>
      </c>
      <c r="C244" s="4">
        <v>0.31542824074074072</v>
      </c>
      <c r="D244" t="s">
        <v>443</v>
      </c>
      <c r="E244">
        <v>1</v>
      </c>
      <c r="G244" t="s">
        <v>433</v>
      </c>
      <c r="H244" t="s">
        <v>435</v>
      </c>
      <c r="J244" t="s">
        <v>403</v>
      </c>
      <c r="K244">
        <v>1</v>
      </c>
      <c r="L244" t="str">
        <f>_xlfn.CONCAT(D244,F244)</f>
        <v>Scone with clotted cream and jam</v>
      </c>
      <c r="M244" s="10">
        <f>E244*_xlfn.XLOOKUP(L244,PriceListData!$F$2:$F$97,PriceListData!$E$2:$E$97)</f>
        <v>5.75</v>
      </c>
      <c r="N244" t="str">
        <f>TEXT(B244,"dddd")</f>
        <v>Thursday</v>
      </c>
    </row>
    <row r="245" spans="1:14" x14ac:dyDescent="0.35">
      <c r="A245">
        <v>286905</v>
      </c>
      <c r="B245" s="3">
        <v>45779</v>
      </c>
      <c r="C245" s="4">
        <v>0.85424768518518523</v>
      </c>
      <c r="D245" t="s">
        <v>412</v>
      </c>
      <c r="E245">
        <v>1</v>
      </c>
      <c r="F245" t="s">
        <v>15</v>
      </c>
      <c r="G245" t="s">
        <v>413</v>
      </c>
      <c r="H245" t="s">
        <v>414</v>
      </c>
      <c r="J245" t="s">
        <v>403</v>
      </c>
      <c r="K245">
        <v>1</v>
      </c>
      <c r="L245" t="str">
        <f>_xlfn.CONCAT(D245,F245)</f>
        <v>Iced tea12 oz</v>
      </c>
      <c r="M245" s="10">
        <f>E245*_xlfn.XLOOKUP(L245,PriceListData!$F$2:$F$97,PriceListData!$E$2:$E$97)</f>
        <v>4.25</v>
      </c>
      <c r="N245" t="str">
        <f>TEXT(B245,"dddd")</f>
        <v>Friday</v>
      </c>
    </row>
    <row r="246" spans="1:14" x14ac:dyDescent="0.35">
      <c r="A246">
        <v>286905</v>
      </c>
      <c r="B246" s="3">
        <v>45779</v>
      </c>
      <c r="C246" s="4">
        <v>0.85424768518518523</v>
      </c>
      <c r="D246" t="s">
        <v>421</v>
      </c>
      <c r="E246">
        <v>1</v>
      </c>
      <c r="F246" t="s">
        <v>422</v>
      </c>
      <c r="G246" t="s">
        <v>423</v>
      </c>
      <c r="H246" t="s">
        <v>406</v>
      </c>
      <c r="J246" t="s">
        <v>403</v>
      </c>
      <c r="K246">
        <v>1</v>
      </c>
      <c r="L246" t="str">
        <f>_xlfn.CONCAT(D246,F246)</f>
        <v>Hot chocolateRegular (12 oz)</v>
      </c>
      <c r="M246" s="10">
        <f>E246*_xlfn.XLOOKUP(L246,PriceListData!$F$2:$F$97,PriceListData!$E$2:$E$97)</f>
        <v>4.75</v>
      </c>
      <c r="N246" t="str">
        <f>TEXT(B246,"dddd")</f>
        <v>Friday</v>
      </c>
    </row>
    <row r="247" spans="1:14" x14ac:dyDescent="0.35">
      <c r="A247">
        <v>286905</v>
      </c>
      <c r="B247" s="3">
        <v>45779</v>
      </c>
      <c r="C247" s="4">
        <v>0.85424768518518523</v>
      </c>
      <c r="D247" t="s">
        <v>410</v>
      </c>
      <c r="E247">
        <v>1</v>
      </c>
      <c r="F247" t="s">
        <v>15</v>
      </c>
      <c r="G247" t="s">
        <v>405</v>
      </c>
      <c r="H247" t="s">
        <v>406</v>
      </c>
      <c r="J247" t="s">
        <v>403</v>
      </c>
      <c r="K247">
        <v>1</v>
      </c>
      <c r="L247" t="str">
        <f>_xlfn.CONCAT(D247,F247)</f>
        <v>Café Cubano12 oz</v>
      </c>
      <c r="M247" s="10">
        <f>E247*_xlfn.XLOOKUP(L247,PriceListData!$F$2:$F$97,PriceListData!$E$2:$E$97)</f>
        <v>7</v>
      </c>
      <c r="N247" t="str">
        <f>TEXT(B247,"dddd")</f>
        <v>Friday</v>
      </c>
    </row>
    <row r="248" spans="1:14" x14ac:dyDescent="0.35">
      <c r="A248">
        <v>286904</v>
      </c>
      <c r="B248" s="3">
        <v>45779</v>
      </c>
      <c r="C248" s="4">
        <v>0.85334490740740743</v>
      </c>
      <c r="D248" t="s">
        <v>21</v>
      </c>
      <c r="E248">
        <v>1</v>
      </c>
      <c r="F248" t="s">
        <v>15</v>
      </c>
      <c r="G248" t="s">
        <v>405</v>
      </c>
      <c r="H248" t="s">
        <v>406</v>
      </c>
      <c r="J248" t="s">
        <v>403</v>
      </c>
      <c r="K248">
        <v>1</v>
      </c>
      <c r="L248" t="str">
        <f>_xlfn.CONCAT(D248,F248)</f>
        <v>Pourover12 oz</v>
      </c>
      <c r="M248" s="10">
        <f>E248*_xlfn.XLOOKUP(L248,PriceListData!$F$2:$F$97,PriceListData!$E$2:$E$97)</f>
        <v>3.5</v>
      </c>
      <c r="N248" t="str">
        <f>TEXT(B248,"dddd")</f>
        <v>Friday</v>
      </c>
    </row>
    <row r="249" spans="1:14" x14ac:dyDescent="0.35">
      <c r="A249">
        <v>286904</v>
      </c>
      <c r="B249" s="3">
        <v>45779</v>
      </c>
      <c r="C249" s="4">
        <v>0.85334490740740743</v>
      </c>
      <c r="D249" t="s">
        <v>445</v>
      </c>
      <c r="E249">
        <v>1</v>
      </c>
      <c r="F249" t="s">
        <v>15</v>
      </c>
      <c r="G249" t="s">
        <v>423</v>
      </c>
      <c r="H249" t="s">
        <v>414</v>
      </c>
      <c r="J249" t="s">
        <v>403</v>
      </c>
      <c r="K249">
        <v>1</v>
      </c>
      <c r="L249" t="str">
        <f>_xlfn.CONCAT(D249,F249)</f>
        <v>Mango lassi12 oz</v>
      </c>
      <c r="M249" s="10">
        <f>E249*_xlfn.XLOOKUP(L249,PriceListData!$F$2:$F$97,PriceListData!$E$2:$E$97)</f>
        <v>5.75</v>
      </c>
      <c r="N249" t="str">
        <f>TEXT(B249,"dddd")</f>
        <v>Friday</v>
      </c>
    </row>
    <row r="250" spans="1:14" x14ac:dyDescent="0.35">
      <c r="A250">
        <v>286904</v>
      </c>
      <c r="B250" s="3">
        <v>45779</v>
      </c>
      <c r="C250" s="4">
        <v>0.85334490740740743</v>
      </c>
      <c r="D250" t="s">
        <v>412</v>
      </c>
      <c r="E250">
        <v>1</v>
      </c>
      <c r="F250" t="s">
        <v>15</v>
      </c>
      <c r="G250" t="s">
        <v>413</v>
      </c>
      <c r="H250" t="s">
        <v>414</v>
      </c>
      <c r="J250" t="s">
        <v>403</v>
      </c>
      <c r="K250">
        <v>1</v>
      </c>
      <c r="L250" t="str">
        <f>_xlfn.CONCAT(D250,F250)</f>
        <v>Iced tea12 oz</v>
      </c>
      <c r="M250" s="10">
        <f>E250*_xlfn.XLOOKUP(L250,PriceListData!$F$2:$F$97,PriceListData!$E$2:$E$97)</f>
        <v>4.25</v>
      </c>
      <c r="N250" t="str">
        <f>TEXT(B250,"dddd")</f>
        <v>Friday</v>
      </c>
    </row>
    <row r="251" spans="1:14" x14ac:dyDescent="0.35">
      <c r="A251">
        <v>286904</v>
      </c>
      <c r="B251" s="3">
        <v>45779</v>
      </c>
      <c r="C251" s="4">
        <v>0.85334490740740743</v>
      </c>
      <c r="D251" t="s">
        <v>421</v>
      </c>
      <c r="E251">
        <v>2</v>
      </c>
      <c r="F251" t="s">
        <v>422</v>
      </c>
      <c r="G251" t="s">
        <v>423</v>
      </c>
      <c r="H251" t="s">
        <v>406</v>
      </c>
      <c r="J251" t="s">
        <v>403</v>
      </c>
      <c r="K251">
        <v>1</v>
      </c>
      <c r="L251" t="str">
        <f>_xlfn.CONCAT(D251,F251)</f>
        <v>Hot chocolateRegular (12 oz)</v>
      </c>
      <c r="M251" s="10">
        <f>E251*_xlfn.XLOOKUP(L251,PriceListData!$F$2:$F$97,PriceListData!$E$2:$E$97)</f>
        <v>9.5</v>
      </c>
      <c r="N251" t="str">
        <f>TEXT(B251,"dddd")</f>
        <v>Friday</v>
      </c>
    </row>
    <row r="252" spans="1:14" x14ac:dyDescent="0.35">
      <c r="A252">
        <v>286904</v>
      </c>
      <c r="B252" s="3">
        <v>45779</v>
      </c>
      <c r="C252" s="4">
        <v>0.85334490740740743</v>
      </c>
      <c r="D252" t="s">
        <v>409</v>
      </c>
      <c r="E252">
        <v>1</v>
      </c>
      <c r="F252" t="s">
        <v>15</v>
      </c>
      <c r="G252" t="s">
        <v>405</v>
      </c>
      <c r="H252" t="s">
        <v>406</v>
      </c>
      <c r="J252" t="s">
        <v>403</v>
      </c>
      <c r="K252">
        <v>1</v>
      </c>
      <c r="L252" t="str">
        <f>_xlfn.CONCAT(D252,F252)</f>
        <v>Drip coffee12 oz</v>
      </c>
      <c r="M252" s="10">
        <f>E252*_xlfn.XLOOKUP(L252,PriceListData!$F$2:$F$97,PriceListData!$E$2:$E$97)</f>
        <v>2.25</v>
      </c>
      <c r="N252" t="str">
        <f>TEXT(B252,"dddd")</f>
        <v>Friday</v>
      </c>
    </row>
    <row r="253" spans="1:14" x14ac:dyDescent="0.35">
      <c r="A253">
        <v>286903</v>
      </c>
      <c r="B253" s="3">
        <v>45779</v>
      </c>
      <c r="C253" s="4">
        <v>0.84826388888888893</v>
      </c>
      <c r="D253" t="s">
        <v>65</v>
      </c>
      <c r="E253">
        <v>1</v>
      </c>
      <c r="F253" t="s">
        <v>15</v>
      </c>
      <c r="G253" t="s">
        <v>405</v>
      </c>
      <c r="H253" t="s">
        <v>406</v>
      </c>
      <c r="J253" t="s">
        <v>403</v>
      </c>
      <c r="K253">
        <v>1</v>
      </c>
      <c r="L253" t="str">
        <f>_xlfn.CONCAT(D253,F253)</f>
        <v>Cappuccino12 oz</v>
      </c>
      <c r="M253" s="10">
        <f>E253*_xlfn.XLOOKUP(L253,PriceListData!$F$2:$F$97,PriceListData!$E$2:$E$97)</f>
        <v>5.5</v>
      </c>
      <c r="N253" t="str">
        <f>TEXT(B253,"dddd")</f>
        <v>Friday</v>
      </c>
    </row>
    <row r="254" spans="1:14" x14ac:dyDescent="0.35">
      <c r="A254">
        <v>286902</v>
      </c>
      <c r="B254" s="3">
        <v>45779</v>
      </c>
      <c r="C254" s="4">
        <v>0.82896990740740739</v>
      </c>
      <c r="D254" t="s">
        <v>52</v>
      </c>
      <c r="E254">
        <v>1</v>
      </c>
      <c r="F254" t="s">
        <v>15</v>
      </c>
      <c r="G254" t="s">
        <v>405</v>
      </c>
      <c r="H254" t="s">
        <v>414</v>
      </c>
      <c r="J254" t="s">
        <v>403</v>
      </c>
      <c r="K254">
        <v>1</v>
      </c>
      <c r="L254" t="str">
        <f>_xlfn.CONCAT(D254,F254)</f>
        <v>Frappé12 oz</v>
      </c>
      <c r="M254" s="10">
        <f>E254*_xlfn.XLOOKUP(L254,PriceListData!$F$2:$F$97,PriceListData!$E$2:$E$97)</f>
        <v>4.75</v>
      </c>
      <c r="N254" t="str">
        <f>TEXT(B254,"dddd")</f>
        <v>Friday</v>
      </c>
    </row>
    <row r="255" spans="1:14" x14ac:dyDescent="0.35">
      <c r="A255">
        <v>286902</v>
      </c>
      <c r="B255" s="3">
        <v>45779</v>
      </c>
      <c r="C255" s="4">
        <v>0.82896990740740739</v>
      </c>
      <c r="D255" t="s">
        <v>404</v>
      </c>
      <c r="E255">
        <v>1</v>
      </c>
      <c r="F255" t="s">
        <v>15</v>
      </c>
      <c r="G255" t="s">
        <v>405</v>
      </c>
      <c r="H255" t="s">
        <v>406</v>
      </c>
      <c r="J255" t="s">
        <v>403</v>
      </c>
      <c r="K255">
        <v>1</v>
      </c>
      <c r="L255" t="str">
        <f>_xlfn.CONCAT(D255,F255)</f>
        <v>Café latté12 oz</v>
      </c>
      <c r="M255" s="10">
        <f>E255*_xlfn.XLOOKUP(L255,PriceListData!$F$2:$F$97,PriceListData!$E$2:$E$97)</f>
        <v>4.25</v>
      </c>
      <c r="N255" t="str">
        <f>TEXT(B255,"dddd")</f>
        <v>Friday</v>
      </c>
    </row>
    <row r="256" spans="1:14" x14ac:dyDescent="0.35">
      <c r="A256">
        <v>286901</v>
      </c>
      <c r="B256" s="3">
        <v>45779</v>
      </c>
      <c r="C256" s="4">
        <v>0.81873842592592594</v>
      </c>
      <c r="D256" t="s">
        <v>74</v>
      </c>
      <c r="E256">
        <v>1</v>
      </c>
      <c r="F256" t="s">
        <v>15</v>
      </c>
      <c r="G256" t="s">
        <v>417</v>
      </c>
      <c r="H256" t="s">
        <v>418</v>
      </c>
      <c r="J256" t="s">
        <v>403</v>
      </c>
      <c r="K256">
        <v>1</v>
      </c>
      <c r="L256" t="str">
        <f>_xlfn.CONCAT(D256,F256)</f>
        <v>Single-origin12 oz</v>
      </c>
      <c r="M256" s="10">
        <f>E256*_xlfn.XLOOKUP(L256,PriceListData!$F$2:$F$97,PriceListData!$E$2:$E$97)</f>
        <v>14.95</v>
      </c>
      <c r="N256" t="str">
        <f>TEXT(B256,"dddd")</f>
        <v>Friday</v>
      </c>
    </row>
    <row r="257" spans="1:14" x14ac:dyDescent="0.35">
      <c r="A257">
        <v>286900</v>
      </c>
      <c r="B257" s="3">
        <v>45779</v>
      </c>
      <c r="C257" s="4">
        <v>0.81614583333333335</v>
      </c>
      <c r="D257" t="s">
        <v>54</v>
      </c>
      <c r="E257">
        <v>1</v>
      </c>
      <c r="G257" t="s">
        <v>415</v>
      </c>
      <c r="H257" t="s">
        <v>416</v>
      </c>
      <c r="J257" t="s">
        <v>403</v>
      </c>
      <c r="K257">
        <v>1</v>
      </c>
      <c r="L257" t="str">
        <f>_xlfn.CONCAT(D257,F257)</f>
        <v>Syrup</v>
      </c>
      <c r="M257" s="10">
        <f>E257*_xlfn.XLOOKUP(L257,PriceListData!$F$2:$F$97,PriceListData!$E$2:$E$97)</f>
        <v>0.75</v>
      </c>
      <c r="N257" t="str">
        <f>TEXT(B257,"dddd")</f>
        <v>Friday</v>
      </c>
    </row>
    <row r="258" spans="1:14" x14ac:dyDescent="0.35">
      <c r="A258">
        <v>286900</v>
      </c>
      <c r="B258" s="3">
        <v>45779</v>
      </c>
      <c r="C258" s="4">
        <v>0.81614583333333335</v>
      </c>
      <c r="D258" t="s">
        <v>21</v>
      </c>
      <c r="E258">
        <v>1</v>
      </c>
      <c r="F258" t="s">
        <v>15</v>
      </c>
      <c r="G258" t="s">
        <v>405</v>
      </c>
      <c r="H258" t="s">
        <v>406</v>
      </c>
      <c r="J258" t="s">
        <v>403</v>
      </c>
      <c r="K258">
        <v>1</v>
      </c>
      <c r="L258" t="str">
        <f>_xlfn.CONCAT(D258,F258)</f>
        <v>Pourover12 oz</v>
      </c>
      <c r="M258" s="10">
        <f>E258*_xlfn.XLOOKUP(L258,PriceListData!$F$2:$F$97,PriceListData!$E$2:$E$97)</f>
        <v>3.5</v>
      </c>
      <c r="N258" t="str">
        <f>TEXT(B258,"dddd")</f>
        <v>Friday</v>
      </c>
    </row>
    <row r="259" spans="1:14" x14ac:dyDescent="0.35">
      <c r="A259">
        <v>286900</v>
      </c>
      <c r="B259" s="3">
        <v>45779</v>
      </c>
      <c r="C259" s="4">
        <v>0.81614583333333335</v>
      </c>
      <c r="D259" t="s">
        <v>21</v>
      </c>
      <c r="E259">
        <v>1</v>
      </c>
      <c r="F259" t="s">
        <v>15</v>
      </c>
      <c r="G259" t="s">
        <v>405</v>
      </c>
      <c r="H259" t="s">
        <v>406</v>
      </c>
      <c r="J259" t="s">
        <v>403</v>
      </c>
      <c r="K259">
        <v>1</v>
      </c>
      <c r="L259" t="str">
        <f>_xlfn.CONCAT(D259,F259)</f>
        <v>Pourover12 oz</v>
      </c>
      <c r="M259" s="10">
        <f>E259*_xlfn.XLOOKUP(L259,PriceListData!$F$2:$F$97,PriceListData!$E$2:$E$97)</f>
        <v>3.5</v>
      </c>
      <c r="N259" t="str">
        <f>TEXT(B259,"dddd")</f>
        <v>Friday</v>
      </c>
    </row>
    <row r="260" spans="1:14" x14ac:dyDescent="0.35">
      <c r="A260">
        <v>286899</v>
      </c>
      <c r="B260" s="3">
        <v>45779</v>
      </c>
      <c r="C260" s="4">
        <v>0.80854166666666671</v>
      </c>
      <c r="D260" t="s">
        <v>412</v>
      </c>
      <c r="E260">
        <v>1</v>
      </c>
      <c r="F260" t="s">
        <v>15</v>
      </c>
      <c r="G260" t="s">
        <v>413</v>
      </c>
      <c r="H260" t="s">
        <v>414</v>
      </c>
      <c r="J260" t="s">
        <v>403</v>
      </c>
      <c r="K260">
        <v>1</v>
      </c>
      <c r="L260" t="str">
        <f>_xlfn.CONCAT(D260,F260)</f>
        <v>Iced tea12 oz</v>
      </c>
      <c r="M260" s="10">
        <f>E260*_xlfn.XLOOKUP(L260,PriceListData!$F$2:$F$97,PriceListData!$E$2:$E$97)</f>
        <v>4.25</v>
      </c>
      <c r="N260" t="str">
        <f>TEXT(B260,"dddd")</f>
        <v>Friday</v>
      </c>
    </row>
    <row r="261" spans="1:14" x14ac:dyDescent="0.35">
      <c r="A261">
        <v>286899</v>
      </c>
      <c r="B261" s="3">
        <v>45779</v>
      </c>
      <c r="C261" s="4">
        <v>0.80854166666666671</v>
      </c>
      <c r="D261" t="s">
        <v>409</v>
      </c>
      <c r="E261">
        <v>1</v>
      </c>
      <c r="F261" t="s">
        <v>15</v>
      </c>
      <c r="G261" t="s">
        <v>405</v>
      </c>
      <c r="H261" t="s">
        <v>406</v>
      </c>
      <c r="J261" t="s">
        <v>403</v>
      </c>
      <c r="K261">
        <v>1</v>
      </c>
      <c r="L261" t="str">
        <f>_xlfn.CONCAT(D261,F261)</f>
        <v>Drip coffee12 oz</v>
      </c>
      <c r="M261" s="10">
        <f>E261*_xlfn.XLOOKUP(L261,PriceListData!$F$2:$F$97,PriceListData!$E$2:$E$97)</f>
        <v>2.25</v>
      </c>
      <c r="N261" t="str">
        <f>TEXT(B261,"dddd")</f>
        <v>Friday</v>
      </c>
    </row>
    <row r="262" spans="1:14" x14ac:dyDescent="0.35">
      <c r="A262">
        <v>286898</v>
      </c>
      <c r="B262" s="3">
        <v>45779</v>
      </c>
      <c r="C262" s="4">
        <v>0.79363425925925923</v>
      </c>
      <c r="D262" t="s">
        <v>412</v>
      </c>
      <c r="E262">
        <v>1</v>
      </c>
      <c r="F262" t="s">
        <v>15</v>
      </c>
      <c r="G262" t="s">
        <v>413</v>
      </c>
      <c r="H262" t="s">
        <v>414</v>
      </c>
      <c r="J262" t="s">
        <v>403</v>
      </c>
      <c r="K262">
        <v>1</v>
      </c>
      <c r="L262" t="str">
        <f>_xlfn.CONCAT(D262,F262)</f>
        <v>Iced tea12 oz</v>
      </c>
      <c r="M262" s="10">
        <f>E262*_xlfn.XLOOKUP(L262,PriceListData!$F$2:$F$97,PriceListData!$E$2:$E$97)</f>
        <v>4.25</v>
      </c>
      <c r="N262" t="str">
        <f>TEXT(B262,"dddd")</f>
        <v>Friday</v>
      </c>
    </row>
    <row r="263" spans="1:14" x14ac:dyDescent="0.35">
      <c r="A263">
        <v>286897</v>
      </c>
      <c r="B263" s="3">
        <v>45779</v>
      </c>
      <c r="C263" s="4">
        <v>0.78052083333333333</v>
      </c>
      <c r="D263" t="s">
        <v>411</v>
      </c>
      <c r="E263">
        <v>1</v>
      </c>
      <c r="F263" t="s">
        <v>24</v>
      </c>
      <c r="G263" t="s">
        <v>405</v>
      </c>
      <c r="H263" t="s">
        <v>406</v>
      </c>
      <c r="J263" t="s">
        <v>403</v>
      </c>
      <c r="K263">
        <v>1</v>
      </c>
      <c r="L263" t="str">
        <f>_xlfn.CONCAT(D263,F263)</f>
        <v>Turkish coffee3 oz</v>
      </c>
      <c r="M263" s="10">
        <f>E263*_xlfn.XLOOKUP(L263,PriceListData!$F$2:$F$97,PriceListData!$E$2:$E$97)</f>
        <v>3.75</v>
      </c>
      <c r="N263" t="str">
        <f>TEXT(B263,"dddd")</f>
        <v>Friday</v>
      </c>
    </row>
    <row r="264" spans="1:14" x14ac:dyDescent="0.35">
      <c r="A264">
        <v>286896</v>
      </c>
      <c r="B264" s="3">
        <v>45779</v>
      </c>
      <c r="C264" s="4">
        <v>0.7678935185185185</v>
      </c>
      <c r="D264" t="s">
        <v>21</v>
      </c>
      <c r="E264">
        <v>1</v>
      </c>
      <c r="F264" t="s">
        <v>15</v>
      </c>
      <c r="G264" t="s">
        <v>405</v>
      </c>
      <c r="H264" t="s">
        <v>406</v>
      </c>
      <c r="J264" t="s">
        <v>403</v>
      </c>
      <c r="K264">
        <v>2</v>
      </c>
      <c r="L264" t="str">
        <f>_xlfn.CONCAT(D264,F264)</f>
        <v>Pourover12 oz</v>
      </c>
      <c r="M264" s="10">
        <f>E264*_xlfn.XLOOKUP(L264,PriceListData!$F$2:$F$97,PriceListData!$E$2:$E$97)</f>
        <v>3.5</v>
      </c>
      <c r="N264" t="str">
        <f>TEXT(B264,"dddd")</f>
        <v>Friday</v>
      </c>
    </row>
    <row r="265" spans="1:14" x14ac:dyDescent="0.35">
      <c r="A265">
        <v>286895</v>
      </c>
      <c r="B265" s="3">
        <v>45779</v>
      </c>
      <c r="C265" s="4">
        <v>0.76350694444444445</v>
      </c>
      <c r="D265" t="s">
        <v>412</v>
      </c>
      <c r="E265">
        <v>1</v>
      </c>
      <c r="F265" t="s">
        <v>15</v>
      </c>
      <c r="G265" t="s">
        <v>413</v>
      </c>
      <c r="H265" t="s">
        <v>414</v>
      </c>
      <c r="J265" t="s">
        <v>403</v>
      </c>
      <c r="K265">
        <v>2</v>
      </c>
      <c r="L265" t="str">
        <f>_xlfn.CONCAT(D265,F265)</f>
        <v>Iced tea12 oz</v>
      </c>
      <c r="M265" s="10">
        <f>E265*_xlfn.XLOOKUP(L265,PriceListData!$F$2:$F$97,PriceListData!$E$2:$E$97)</f>
        <v>4.25</v>
      </c>
      <c r="N265" t="str">
        <f>TEXT(B265,"dddd")</f>
        <v>Friday</v>
      </c>
    </row>
    <row r="266" spans="1:14" x14ac:dyDescent="0.35">
      <c r="A266">
        <v>286893</v>
      </c>
      <c r="B266" s="3">
        <v>45779</v>
      </c>
      <c r="C266" s="4">
        <v>0.74431712962962959</v>
      </c>
      <c r="D266" t="s">
        <v>54</v>
      </c>
      <c r="E266">
        <v>1</v>
      </c>
      <c r="G266" t="s">
        <v>415</v>
      </c>
      <c r="H266" t="s">
        <v>416</v>
      </c>
      <c r="J266" t="s">
        <v>403</v>
      </c>
      <c r="K266">
        <v>1</v>
      </c>
      <c r="L266" t="str">
        <f>_xlfn.CONCAT(D266,F266)</f>
        <v>Syrup</v>
      </c>
      <c r="M266" s="10">
        <f>E266*_xlfn.XLOOKUP(L266,PriceListData!$F$2:$F$97,PriceListData!$E$2:$E$97)</f>
        <v>0.75</v>
      </c>
      <c r="N266" t="str">
        <f>TEXT(B266,"dddd")</f>
        <v>Friday</v>
      </c>
    </row>
    <row r="267" spans="1:14" x14ac:dyDescent="0.35">
      <c r="A267">
        <v>286893</v>
      </c>
      <c r="B267" s="3">
        <v>45779</v>
      </c>
      <c r="C267" s="4">
        <v>0.74431712962962959</v>
      </c>
      <c r="D267" t="s">
        <v>21</v>
      </c>
      <c r="E267">
        <v>1</v>
      </c>
      <c r="F267" t="s">
        <v>15</v>
      </c>
      <c r="G267" t="s">
        <v>405</v>
      </c>
      <c r="H267" t="s">
        <v>406</v>
      </c>
      <c r="J267" t="s">
        <v>403</v>
      </c>
      <c r="K267">
        <v>1</v>
      </c>
      <c r="L267" t="str">
        <f>_xlfn.CONCAT(D267,F267)</f>
        <v>Pourover12 oz</v>
      </c>
      <c r="M267" s="10">
        <f>E267*_xlfn.XLOOKUP(L267,PriceListData!$F$2:$F$97,PriceListData!$E$2:$E$97)</f>
        <v>3.5</v>
      </c>
      <c r="N267" t="str">
        <f>TEXT(B267,"dddd")</f>
        <v>Friday</v>
      </c>
    </row>
    <row r="268" spans="1:14" x14ac:dyDescent="0.35">
      <c r="A268">
        <v>286891</v>
      </c>
      <c r="B268" s="3">
        <v>45779</v>
      </c>
      <c r="C268" s="4">
        <v>0.72341435185185188</v>
      </c>
      <c r="D268" t="s">
        <v>412</v>
      </c>
      <c r="E268">
        <v>1</v>
      </c>
      <c r="F268" t="s">
        <v>15</v>
      </c>
      <c r="G268" t="s">
        <v>413</v>
      </c>
      <c r="H268" t="s">
        <v>414</v>
      </c>
      <c r="J268" t="s">
        <v>403</v>
      </c>
      <c r="K268">
        <v>1</v>
      </c>
      <c r="L268" t="str">
        <f>_xlfn.CONCAT(D268,F268)</f>
        <v>Iced tea12 oz</v>
      </c>
      <c r="M268" s="10">
        <f>E268*_xlfn.XLOOKUP(L268,PriceListData!$F$2:$F$97,PriceListData!$E$2:$E$97)</f>
        <v>4.25</v>
      </c>
      <c r="N268" t="str">
        <f>TEXT(B268,"dddd")</f>
        <v>Friday</v>
      </c>
    </row>
    <row r="269" spans="1:14" x14ac:dyDescent="0.35">
      <c r="A269">
        <v>286890</v>
      </c>
      <c r="B269" s="3">
        <v>45779</v>
      </c>
      <c r="C269" s="4">
        <v>0.71763888888888894</v>
      </c>
      <c r="D269" t="s">
        <v>412</v>
      </c>
      <c r="E269">
        <v>1</v>
      </c>
      <c r="F269" t="s">
        <v>15</v>
      </c>
      <c r="G269" t="s">
        <v>413</v>
      </c>
      <c r="H269" t="s">
        <v>414</v>
      </c>
      <c r="J269" t="s">
        <v>403</v>
      </c>
      <c r="K269">
        <v>2</v>
      </c>
      <c r="L269" t="str">
        <f>_xlfn.CONCAT(D269,F269)</f>
        <v>Iced tea12 oz</v>
      </c>
      <c r="M269" s="10">
        <f>E269*_xlfn.XLOOKUP(L269,PriceListData!$F$2:$F$97,PriceListData!$E$2:$E$97)</f>
        <v>4.25</v>
      </c>
      <c r="N269" t="str">
        <f>TEXT(B269,"dddd")</f>
        <v>Friday</v>
      </c>
    </row>
    <row r="270" spans="1:14" x14ac:dyDescent="0.35">
      <c r="A270">
        <v>286889</v>
      </c>
      <c r="B270" s="3">
        <v>45779</v>
      </c>
      <c r="C270" s="4">
        <v>0.7162384259259259</v>
      </c>
      <c r="D270" t="s">
        <v>412</v>
      </c>
      <c r="E270">
        <v>1</v>
      </c>
      <c r="F270" t="s">
        <v>15</v>
      </c>
      <c r="G270" t="s">
        <v>413</v>
      </c>
      <c r="H270" t="s">
        <v>414</v>
      </c>
      <c r="J270" t="s">
        <v>403</v>
      </c>
      <c r="K270">
        <v>1</v>
      </c>
      <c r="L270" t="str">
        <f>_xlfn.CONCAT(D270,F270)</f>
        <v>Iced tea12 oz</v>
      </c>
      <c r="M270" s="10">
        <f>E270*_xlfn.XLOOKUP(L270,PriceListData!$F$2:$F$97,PriceListData!$E$2:$E$97)</f>
        <v>4.25</v>
      </c>
      <c r="N270" t="str">
        <f>TEXT(B270,"dddd")</f>
        <v>Friday</v>
      </c>
    </row>
    <row r="271" spans="1:14" x14ac:dyDescent="0.35">
      <c r="A271">
        <v>286888</v>
      </c>
      <c r="B271" s="3">
        <v>45779</v>
      </c>
      <c r="C271" s="4">
        <v>0.7099537037037037</v>
      </c>
      <c r="D271" t="s">
        <v>52</v>
      </c>
      <c r="E271">
        <v>1</v>
      </c>
      <c r="F271" t="s">
        <v>15</v>
      </c>
      <c r="G271" t="s">
        <v>405</v>
      </c>
      <c r="H271" t="s">
        <v>414</v>
      </c>
      <c r="J271" t="s">
        <v>403</v>
      </c>
      <c r="K271">
        <v>1</v>
      </c>
      <c r="L271" t="str">
        <f>_xlfn.CONCAT(D271,F271)</f>
        <v>Frappé12 oz</v>
      </c>
      <c r="M271" s="10">
        <f>E271*_xlfn.XLOOKUP(L271,PriceListData!$F$2:$F$97,PriceListData!$E$2:$E$97)</f>
        <v>4.75</v>
      </c>
      <c r="N271" t="str">
        <f>TEXT(B271,"dddd")</f>
        <v>Friday</v>
      </c>
    </row>
    <row r="272" spans="1:14" x14ac:dyDescent="0.35">
      <c r="A272">
        <v>286887</v>
      </c>
      <c r="B272" s="3">
        <v>45779</v>
      </c>
      <c r="C272" s="4">
        <v>0.70715277777777774</v>
      </c>
      <c r="D272" t="s">
        <v>420</v>
      </c>
      <c r="E272">
        <v>1</v>
      </c>
      <c r="F272" t="s">
        <v>76</v>
      </c>
      <c r="G272" t="s">
        <v>413</v>
      </c>
      <c r="H272" t="s">
        <v>406</v>
      </c>
      <c r="J272" t="s">
        <v>403</v>
      </c>
      <c r="K272">
        <v>1</v>
      </c>
      <c r="L272" t="str">
        <f>_xlfn.CONCAT(D272,F272)</f>
        <v>Moroccan tea10 oz</v>
      </c>
      <c r="M272" s="10">
        <f>E272*_xlfn.XLOOKUP(L272,PriceListData!$F$2:$F$97,PriceListData!$E$2:$E$97)</f>
        <v>3</v>
      </c>
      <c r="N272" t="str">
        <f>TEXT(B272,"dddd")</f>
        <v>Friday</v>
      </c>
    </row>
    <row r="273" spans="1:14" x14ac:dyDescent="0.35">
      <c r="A273">
        <v>286886</v>
      </c>
      <c r="B273" s="3">
        <v>45779</v>
      </c>
      <c r="C273" s="4">
        <v>0.69949074074074069</v>
      </c>
      <c r="D273" t="s">
        <v>409</v>
      </c>
      <c r="E273">
        <v>1</v>
      </c>
      <c r="F273" t="s">
        <v>15</v>
      </c>
      <c r="G273" t="s">
        <v>405</v>
      </c>
      <c r="H273" t="s">
        <v>406</v>
      </c>
      <c r="J273" t="s">
        <v>403</v>
      </c>
      <c r="K273">
        <v>1</v>
      </c>
      <c r="L273" t="str">
        <f>_xlfn.CONCAT(D273,F273)</f>
        <v>Drip coffee12 oz</v>
      </c>
      <c r="M273" s="10">
        <f>E273*_xlfn.XLOOKUP(L273,PriceListData!$F$2:$F$97,PriceListData!$E$2:$E$97)</f>
        <v>2.25</v>
      </c>
      <c r="N273" t="str">
        <f>TEXT(B273,"dddd")</f>
        <v>Friday</v>
      </c>
    </row>
    <row r="274" spans="1:14" x14ac:dyDescent="0.35">
      <c r="A274">
        <v>286885</v>
      </c>
      <c r="B274" s="3">
        <v>45779</v>
      </c>
      <c r="C274" s="4">
        <v>0.69028935185185181</v>
      </c>
      <c r="D274" t="s">
        <v>407</v>
      </c>
      <c r="E274">
        <v>1</v>
      </c>
      <c r="G274" t="s">
        <v>405</v>
      </c>
      <c r="H274" t="s">
        <v>408</v>
      </c>
      <c r="J274" t="s">
        <v>403</v>
      </c>
      <c r="K274">
        <v>1</v>
      </c>
      <c r="L274" t="str">
        <f>_xlfn.CONCAT(D274,F274)</f>
        <v>Drip coffee refill</v>
      </c>
      <c r="M274" s="10">
        <f>E274*_xlfn.XLOOKUP(L274,PriceListData!$F$2:$F$97,PriceListData!$E$2:$E$97)</f>
        <v>1.25</v>
      </c>
      <c r="N274" t="str">
        <f>TEXT(B274,"dddd")</f>
        <v>Friday</v>
      </c>
    </row>
    <row r="275" spans="1:14" x14ac:dyDescent="0.35">
      <c r="A275">
        <v>286884</v>
      </c>
      <c r="B275" s="3">
        <v>45779</v>
      </c>
      <c r="C275" s="4">
        <v>0.68871527777777775</v>
      </c>
      <c r="D275" t="s">
        <v>54</v>
      </c>
      <c r="E275">
        <v>1</v>
      </c>
      <c r="G275" t="s">
        <v>415</v>
      </c>
      <c r="H275" t="s">
        <v>416</v>
      </c>
      <c r="J275" t="s">
        <v>403</v>
      </c>
      <c r="K275">
        <v>1</v>
      </c>
      <c r="L275" t="str">
        <f>_xlfn.CONCAT(D275,F275)</f>
        <v>Syrup</v>
      </c>
      <c r="M275" s="10">
        <f>E275*_xlfn.XLOOKUP(L275,PriceListData!$F$2:$F$97,PriceListData!$E$2:$E$97)</f>
        <v>0.75</v>
      </c>
      <c r="N275" t="str">
        <f>TEXT(B275,"dddd")</f>
        <v>Friday</v>
      </c>
    </row>
    <row r="276" spans="1:14" x14ac:dyDescent="0.35">
      <c r="A276">
        <v>286884</v>
      </c>
      <c r="B276" s="3">
        <v>45779</v>
      </c>
      <c r="C276" s="4">
        <v>0.68871527777777775</v>
      </c>
      <c r="D276" t="s">
        <v>21</v>
      </c>
      <c r="E276">
        <v>1</v>
      </c>
      <c r="F276" t="s">
        <v>15</v>
      </c>
      <c r="G276" t="s">
        <v>405</v>
      </c>
      <c r="H276" t="s">
        <v>406</v>
      </c>
      <c r="J276" t="s">
        <v>403</v>
      </c>
      <c r="K276">
        <v>1</v>
      </c>
      <c r="L276" t="str">
        <f>_xlfn.CONCAT(D276,F276)</f>
        <v>Pourover12 oz</v>
      </c>
      <c r="M276" s="10">
        <f>E276*_xlfn.XLOOKUP(L276,PriceListData!$F$2:$F$97,PriceListData!$E$2:$E$97)</f>
        <v>3.5</v>
      </c>
      <c r="N276" t="str">
        <f>TEXT(B276,"dddd")</f>
        <v>Friday</v>
      </c>
    </row>
    <row r="277" spans="1:14" x14ac:dyDescent="0.35">
      <c r="A277">
        <v>286883</v>
      </c>
      <c r="B277" s="3">
        <v>45779</v>
      </c>
      <c r="C277" s="4">
        <v>0.6865162037037037</v>
      </c>
      <c r="D277" t="s">
        <v>52</v>
      </c>
      <c r="E277">
        <v>1</v>
      </c>
      <c r="F277" t="s">
        <v>15</v>
      </c>
      <c r="G277" t="s">
        <v>405</v>
      </c>
      <c r="H277" t="s">
        <v>414</v>
      </c>
      <c r="J277" t="s">
        <v>403</v>
      </c>
      <c r="K277">
        <v>1</v>
      </c>
      <c r="L277" t="str">
        <f>_xlfn.CONCAT(D277,F277)</f>
        <v>Frappé12 oz</v>
      </c>
      <c r="M277" s="10">
        <f>E277*_xlfn.XLOOKUP(L277,PriceListData!$F$2:$F$97,PriceListData!$E$2:$E$97)</f>
        <v>4.75</v>
      </c>
      <c r="N277" t="str">
        <f>TEXT(B277,"dddd")</f>
        <v>Friday</v>
      </c>
    </row>
    <row r="278" spans="1:14" x14ac:dyDescent="0.35">
      <c r="A278">
        <v>286881</v>
      </c>
      <c r="B278" s="3">
        <v>45779</v>
      </c>
      <c r="C278" s="4">
        <v>0.68282407407407408</v>
      </c>
      <c r="D278" t="s">
        <v>21</v>
      </c>
      <c r="E278">
        <v>2</v>
      </c>
      <c r="F278" t="s">
        <v>15</v>
      </c>
      <c r="G278" t="s">
        <v>405</v>
      </c>
      <c r="H278" t="s">
        <v>406</v>
      </c>
      <c r="J278" t="s">
        <v>403</v>
      </c>
      <c r="K278">
        <v>1</v>
      </c>
      <c r="L278" t="str">
        <f>_xlfn.CONCAT(D278,F278)</f>
        <v>Pourover12 oz</v>
      </c>
      <c r="M278" s="10">
        <f>E278*_xlfn.XLOOKUP(L278,PriceListData!$F$2:$F$97,PriceListData!$E$2:$E$97)</f>
        <v>7</v>
      </c>
      <c r="N278" t="str">
        <f>TEXT(B278,"dddd")</f>
        <v>Friday</v>
      </c>
    </row>
    <row r="279" spans="1:14" x14ac:dyDescent="0.35">
      <c r="A279">
        <v>286880</v>
      </c>
      <c r="B279" s="3">
        <v>45779</v>
      </c>
      <c r="C279" s="4">
        <v>0.67776620370370366</v>
      </c>
      <c r="D279" t="s">
        <v>404</v>
      </c>
      <c r="E279">
        <v>1</v>
      </c>
      <c r="F279" t="s">
        <v>15</v>
      </c>
      <c r="G279" t="s">
        <v>405</v>
      </c>
      <c r="H279" t="s">
        <v>406</v>
      </c>
      <c r="J279" t="s">
        <v>403</v>
      </c>
      <c r="K279">
        <v>1</v>
      </c>
      <c r="L279" t="str">
        <f>_xlfn.CONCAT(D279,F279)</f>
        <v>Café latté12 oz</v>
      </c>
      <c r="M279" s="10">
        <f>E279*_xlfn.XLOOKUP(L279,PriceListData!$F$2:$F$97,PriceListData!$E$2:$E$97)</f>
        <v>4.25</v>
      </c>
      <c r="N279" t="str">
        <f>TEXT(B279,"dddd")</f>
        <v>Friday</v>
      </c>
    </row>
    <row r="280" spans="1:14" x14ac:dyDescent="0.35">
      <c r="A280">
        <v>286879</v>
      </c>
      <c r="B280" s="3">
        <v>45779</v>
      </c>
      <c r="C280" s="4">
        <v>0.67680555555555555</v>
      </c>
      <c r="D280" t="s">
        <v>430</v>
      </c>
      <c r="E280">
        <v>1</v>
      </c>
      <c r="F280" t="s">
        <v>76</v>
      </c>
      <c r="G280" t="s">
        <v>405</v>
      </c>
      <c r="H280" t="s">
        <v>414</v>
      </c>
      <c r="J280" t="s">
        <v>403</v>
      </c>
      <c r="K280">
        <v>1</v>
      </c>
      <c r="L280" t="str">
        <f>_xlfn.CONCAT(D280,F280)</f>
        <v>Iced café bombón10 oz</v>
      </c>
      <c r="M280" s="10">
        <f>E280*_xlfn.XLOOKUP(L280,PriceListData!$F$2:$F$97,PriceListData!$E$2:$E$97)</f>
        <v>4.75</v>
      </c>
      <c r="N280" t="str">
        <f>TEXT(B280,"dddd")</f>
        <v>Friday</v>
      </c>
    </row>
    <row r="281" spans="1:14" x14ac:dyDescent="0.35">
      <c r="A281">
        <v>286878</v>
      </c>
      <c r="B281" s="3">
        <v>45779</v>
      </c>
      <c r="C281" s="4">
        <v>0.67629629629629628</v>
      </c>
      <c r="D281" t="s">
        <v>425</v>
      </c>
      <c r="E281">
        <v>1</v>
      </c>
      <c r="F281" t="s">
        <v>15</v>
      </c>
      <c r="G281" t="s">
        <v>405</v>
      </c>
      <c r="H281" t="s">
        <v>414</v>
      </c>
      <c r="J281" t="s">
        <v>403</v>
      </c>
      <c r="K281">
        <v>1</v>
      </c>
      <c r="L281" t="str">
        <f>_xlfn.CONCAT(D281,F281)</f>
        <v>Iced Guillermo12 oz</v>
      </c>
      <c r="M281" s="10">
        <f>E281*_xlfn.XLOOKUP(L281,PriceListData!$F$2:$F$97,PriceListData!$E$2:$E$97)</f>
        <v>3.5</v>
      </c>
      <c r="N281" t="str">
        <f>TEXT(B281,"dddd")</f>
        <v>Friday</v>
      </c>
    </row>
    <row r="282" spans="1:14" x14ac:dyDescent="0.35">
      <c r="A282">
        <v>286876</v>
      </c>
      <c r="B282" s="3">
        <v>45779</v>
      </c>
      <c r="C282" s="4">
        <v>0.67087962962962966</v>
      </c>
      <c r="D282" t="s">
        <v>65</v>
      </c>
      <c r="E282">
        <v>1</v>
      </c>
      <c r="F282" t="s">
        <v>15</v>
      </c>
      <c r="G282" t="s">
        <v>405</v>
      </c>
      <c r="H282" t="s">
        <v>406</v>
      </c>
      <c r="J282" t="s">
        <v>403</v>
      </c>
      <c r="K282">
        <v>2</v>
      </c>
      <c r="L282" t="str">
        <f>_xlfn.CONCAT(D282,F282)</f>
        <v>Cappuccino12 oz</v>
      </c>
      <c r="M282" s="10">
        <f>E282*_xlfn.XLOOKUP(L282,PriceListData!$F$2:$F$97,PriceListData!$E$2:$E$97)</f>
        <v>5.5</v>
      </c>
      <c r="N282" t="str">
        <f>TEXT(B282,"dddd")</f>
        <v>Friday</v>
      </c>
    </row>
    <row r="283" spans="1:14" x14ac:dyDescent="0.35">
      <c r="A283">
        <v>286875</v>
      </c>
      <c r="B283" s="3">
        <v>45779</v>
      </c>
      <c r="C283" s="4">
        <v>0.65802083333333339</v>
      </c>
      <c r="D283" t="s">
        <v>54</v>
      </c>
      <c r="E283">
        <v>1</v>
      </c>
      <c r="G283" t="s">
        <v>415</v>
      </c>
      <c r="H283" t="s">
        <v>416</v>
      </c>
      <c r="J283" t="s">
        <v>403</v>
      </c>
      <c r="K283">
        <v>1</v>
      </c>
      <c r="L283" t="str">
        <f>_xlfn.CONCAT(D283,F283)</f>
        <v>Syrup</v>
      </c>
      <c r="M283" s="10">
        <f>E283*_xlfn.XLOOKUP(L283,PriceListData!$F$2:$F$97,PriceListData!$E$2:$E$97)</f>
        <v>0.75</v>
      </c>
      <c r="N283" t="str">
        <f>TEXT(B283,"dddd")</f>
        <v>Friday</v>
      </c>
    </row>
    <row r="284" spans="1:14" x14ac:dyDescent="0.35">
      <c r="A284">
        <v>286875</v>
      </c>
      <c r="B284" s="3">
        <v>45779</v>
      </c>
      <c r="C284" s="4">
        <v>0.65802083333333339</v>
      </c>
      <c r="D284" t="s">
        <v>52</v>
      </c>
      <c r="E284">
        <v>1</v>
      </c>
      <c r="F284" t="s">
        <v>15</v>
      </c>
      <c r="G284" t="s">
        <v>405</v>
      </c>
      <c r="H284" t="s">
        <v>414</v>
      </c>
      <c r="J284" t="s">
        <v>403</v>
      </c>
      <c r="K284">
        <v>1</v>
      </c>
      <c r="L284" t="str">
        <f>_xlfn.CONCAT(D284,F284)</f>
        <v>Frappé12 oz</v>
      </c>
      <c r="M284" s="10">
        <f>E284*_xlfn.XLOOKUP(L284,PriceListData!$F$2:$F$97,PriceListData!$E$2:$E$97)</f>
        <v>4.75</v>
      </c>
      <c r="N284" t="str">
        <f>TEXT(B284,"dddd")</f>
        <v>Friday</v>
      </c>
    </row>
    <row r="285" spans="1:14" x14ac:dyDescent="0.35">
      <c r="A285">
        <v>286874</v>
      </c>
      <c r="B285" s="3">
        <v>45779</v>
      </c>
      <c r="C285" s="4">
        <v>0.65057870370370374</v>
      </c>
      <c r="D285" t="s">
        <v>65</v>
      </c>
      <c r="E285">
        <v>1</v>
      </c>
      <c r="F285" t="s">
        <v>15</v>
      </c>
      <c r="G285" t="s">
        <v>405</v>
      </c>
      <c r="H285" t="s">
        <v>406</v>
      </c>
      <c r="J285" t="s">
        <v>403</v>
      </c>
      <c r="K285">
        <v>1</v>
      </c>
      <c r="L285" t="str">
        <f>_xlfn.CONCAT(D285,F285)</f>
        <v>Cappuccino12 oz</v>
      </c>
      <c r="M285" s="10">
        <f>E285*_xlfn.XLOOKUP(L285,PriceListData!$F$2:$F$97,PriceListData!$E$2:$E$97)</f>
        <v>5.5</v>
      </c>
      <c r="N285" t="str">
        <f>TEXT(B285,"dddd")</f>
        <v>Friday</v>
      </c>
    </row>
    <row r="286" spans="1:14" x14ac:dyDescent="0.35">
      <c r="A286">
        <v>286873</v>
      </c>
      <c r="B286" s="3">
        <v>45779</v>
      </c>
      <c r="C286" s="4">
        <v>0.65016203703703701</v>
      </c>
      <c r="D286" t="s">
        <v>424</v>
      </c>
      <c r="E286">
        <v>1</v>
      </c>
      <c r="F286" t="s">
        <v>15</v>
      </c>
      <c r="G286" t="s">
        <v>423</v>
      </c>
      <c r="H286" t="s">
        <v>414</v>
      </c>
      <c r="J286" t="s">
        <v>403</v>
      </c>
      <c r="K286">
        <v>1</v>
      </c>
      <c r="L286" t="str">
        <f>_xlfn.CONCAT(D286,F286)</f>
        <v>Coconut milk smoothie12 oz</v>
      </c>
      <c r="M286" s="10">
        <f>E286*_xlfn.XLOOKUP(L286,PriceListData!$F$2:$F$97,PriceListData!$E$2:$E$97)</f>
        <v>5.75</v>
      </c>
      <c r="N286" t="str">
        <f>TEXT(B286,"dddd")</f>
        <v>Friday</v>
      </c>
    </row>
    <row r="287" spans="1:14" x14ac:dyDescent="0.35">
      <c r="A287">
        <v>286872</v>
      </c>
      <c r="B287" s="3">
        <v>45779</v>
      </c>
      <c r="C287" s="4">
        <v>0.64907407407407403</v>
      </c>
      <c r="D287" t="s">
        <v>54</v>
      </c>
      <c r="E287">
        <v>1</v>
      </c>
      <c r="G287" t="s">
        <v>415</v>
      </c>
      <c r="H287" t="s">
        <v>416</v>
      </c>
      <c r="J287" t="s">
        <v>403</v>
      </c>
      <c r="K287">
        <v>1</v>
      </c>
      <c r="L287" t="str">
        <f>_xlfn.CONCAT(D287,F287)</f>
        <v>Syrup</v>
      </c>
      <c r="M287" s="10">
        <f>E287*_xlfn.XLOOKUP(L287,PriceListData!$F$2:$F$97,PriceListData!$E$2:$E$97)</f>
        <v>0.75</v>
      </c>
      <c r="N287" t="str">
        <f>TEXT(B287,"dddd")</f>
        <v>Friday</v>
      </c>
    </row>
    <row r="288" spans="1:14" x14ac:dyDescent="0.35">
      <c r="A288">
        <v>286872</v>
      </c>
      <c r="B288" s="3">
        <v>45779</v>
      </c>
      <c r="C288" s="4">
        <v>0.64907407407407403</v>
      </c>
      <c r="D288" t="s">
        <v>21</v>
      </c>
      <c r="E288">
        <v>1</v>
      </c>
      <c r="F288" t="s">
        <v>15</v>
      </c>
      <c r="G288" t="s">
        <v>405</v>
      </c>
      <c r="H288" t="s">
        <v>406</v>
      </c>
      <c r="J288" t="s">
        <v>403</v>
      </c>
      <c r="K288">
        <v>1</v>
      </c>
      <c r="L288" t="str">
        <f>_xlfn.CONCAT(D288,F288)</f>
        <v>Pourover12 oz</v>
      </c>
      <c r="M288" s="10">
        <f>E288*_xlfn.XLOOKUP(L288,PriceListData!$F$2:$F$97,PriceListData!$E$2:$E$97)</f>
        <v>3.5</v>
      </c>
      <c r="N288" t="str">
        <f>TEXT(B288,"dddd")</f>
        <v>Friday</v>
      </c>
    </row>
    <row r="289" spans="1:14" x14ac:dyDescent="0.35">
      <c r="A289">
        <v>286872</v>
      </c>
      <c r="B289" s="3">
        <v>45779</v>
      </c>
      <c r="C289" s="4">
        <v>0.64907407407407403</v>
      </c>
      <c r="D289" t="s">
        <v>425</v>
      </c>
      <c r="E289">
        <v>1</v>
      </c>
      <c r="F289" t="s">
        <v>15</v>
      </c>
      <c r="G289" t="s">
        <v>405</v>
      </c>
      <c r="H289" t="s">
        <v>414</v>
      </c>
      <c r="J289" t="s">
        <v>403</v>
      </c>
      <c r="K289">
        <v>1</v>
      </c>
      <c r="L289" t="str">
        <f>_xlfn.CONCAT(D289,F289)</f>
        <v>Iced Guillermo12 oz</v>
      </c>
      <c r="M289" s="10">
        <f>E289*_xlfn.XLOOKUP(L289,PriceListData!$F$2:$F$97,PriceListData!$E$2:$E$97)</f>
        <v>3.5</v>
      </c>
      <c r="N289" t="str">
        <f>TEXT(B289,"dddd")</f>
        <v>Friday</v>
      </c>
    </row>
    <row r="290" spans="1:14" x14ac:dyDescent="0.35">
      <c r="A290">
        <v>286871</v>
      </c>
      <c r="B290" s="3">
        <v>45779</v>
      </c>
      <c r="C290" s="4">
        <v>0.63960648148148147</v>
      </c>
      <c r="D290" t="s">
        <v>427</v>
      </c>
      <c r="E290">
        <v>1</v>
      </c>
      <c r="F290" t="s">
        <v>15</v>
      </c>
      <c r="G290" t="s">
        <v>417</v>
      </c>
      <c r="H290" t="s">
        <v>418</v>
      </c>
      <c r="J290" t="s">
        <v>403</v>
      </c>
      <c r="K290">
        <v>1</v>
      </c>
      <c r="L290" t="str">
        <f>_xlfn.CONCAT(D290,F290)</f>
        <v>House blend12 oz</v>
      </c>
      <c r="M290" s="10">
        <f>E290*_xlfn.XLOOKUP(L290,PriceListData!$F$2:$F$97,PriceListData!$E$2:$E$97)</f>
        <v>12.95</v>
      </c>
      <c r="N290" t="str">
        <f>TEXT(B290,"dddd")</f>
        <v>Friday</v>
      </c>
    </row>
    <row r="291" spans="1:14" x14ac:dyDescent="0.35">
      <c r="A291">
        <v>286870</v>
      </c>
      <c r="B291" s="3">
        <v>45779</v>
      </c>
      <c r="C291" s="4">
        <v>0.6375925925925926</v>
      </c>
      <c r="D291" t="s">
        <v>420</v>
      </c>
      <c r="E291">
        <v>1</v>
      </c>
      <c r="F291" t="s">
        <v>76</v>
      </c>
      <c r="G291" t="s">
        <v>413</v>
      </c>
      <c r="H291" t="s">
        <v>406</v>
      </c>
      <c r="J291" t="s">
        <v>403</v>
      </c>
      <c r="K291">
        <v>1</v>
      </c>
      <c r="L291" t="str">
        <f>_xlfn.CONCAT(D291,F291)</f>
        <v>Moroccan tea10 oz</v>
      </c>
      <c r="M291" s="10">
        <f>E291*_xlfn.XLOOKUP(L291,PriceListData!$F$2:$F$97,PriceListData!$E$2:$E$97)</f>
        <v>3</v>
      </c>
      <c r="N291" t="str">
        <f>TEXT(B291,"dddd")</f>
        <v>Friday</v>
      </c>
    </row>
    <row r="292" spans="1:14" x14ac:dyDescent="0.35">
      <c r="A292">
        <v>286869</v>
      </c>
      <c r="B292" s="3">
        <v>45779</v>
      </c>
      <c r="C292" s="4">
        <v>0.63549768518518523</v>
      </c>
      <c r="D292" t="s">
        <v>407</v>
      </c>
      <c r="E292">
        <v>1</v>
      </c>
      <c r="G292" t="s">
        <v>405</v>
      </c>
      <c r="H292" t="s">
        <v>408</v>
      </c>
      <c r="J292" t="s">
        <v>403</v>
      </c>
      <c r="K292">
        <v>1</v>
      </c>
      <c r="L292" t="str">
        <f>_xlfn.CONCAT(D292,F292)</f>
        <v>Drip coffee refill</v>
      </c>
      <c r="M292" s="10">
        <f>E292*_xlfn.XLOOKUP(L292,PriceListData!$F$2:$F$97,PriceListData!$E$2:$E$97)</f>
        <v>1.25</v>
      </c>
      <c r="N292" t="str">
        <f>TEXT(B292,"dddd")</f>
        <v>Friday</v>
      </c>
    </row>
    <row r="293" spans="1:14" x14ac:dyDescent="0.35">
      <c r="A293">
        <v>286868</v>
      </c>
      <c r="B293" s="3">
        <v>45779</v>
      </c>
      <c r="C293" s="4">
        <v>0.63167824074074075</v>
      </c>
      <c r="D293" t="s">
        <v>65</v>
      </c>
      <c r="E293">
        <v>1</v>
      </c>
      <c r="F293" t="s">
        <v>15</v>
      </c>
      <c r="G293" t="s">
        <v>405</v>
      </c>
      <c r="H293" t="s">
        <v>406</v>
      </c>
      <c r="J293" t="s">
        <v>403</v>
      </c>
      <c r="K293">
        <v>2</v>
      </c>
      <c r="L293" t="str">
        <f>_xlfn.CONCAT(D293,F293)</f>
        <v>Cappuccino12 oz</v>
      </c>
      <c r="M293" s="10">
        <f>E293*_xlfn.XLOOKUP(L293,PriceListData!$F$2:$F$97,PriceListData!$E$2:$E$97)</f>
        <v>5.5</v>
      </c>
      <c r="N293" t="str">
        <f>TEXT(B293,"dddd")</f>
        <v>Friday</v>
      </c>
    </row>
    <row r="294" spans="1:14" x14ac:dyDescent="0.35">
      <c r="A294">
        <v>286867</v>
      </c>
      <c r="B294" s="3">
        <v>45779</v>
      </c>
      <c r="C294" s="4">
        <v>0.62966435185185188</v>
      </c>
      <c r="D294" t="s">
        <v>54</v>
      </c>
      <c r="E294">
        <v>1</v>
      </c>
      <c r="G294" t="s">
        <v>415</v>
      </c>
      <c r="H294" t="s">
        <v>416</v>
      </c>
      <c r="J294" t="s">
        <v>403</v>
      </c>
      <c r="K294">
        <v>1</v>
      </c>
      <c r="L294" t="str">
        <f>_xlfn.CONCAT(D294,F294)</f>
        <v>Syrup</v>
      </c>
      <c r="M294" s="10">
        <f>E294*_xlfn.XLOOKUP(L294,PriceListData!$F$2:$F$97,PriceListData!$E$2:$E$97)</f>
        <v>0.75</v>
      </c>
      <c r="N294" t="str">
        <f>TEXT(B294,"dddd")</f>
        <v>Friday</v>
      </c>
    </row>
    <row r="295" spans="1:14" x14ac:dyDescent="0.35">
      <c r="A295">
        <v>286867</v>
      </c>
      <c r="B295" s="3">
        <v>45779</v>
      </c>
      <c r="C295" s="4">
        <v>0.62966435185185188</v>
      </c>
      <c r="D295" t="s">
        <v>21</v>
      </c>
      <c r="E295">
        <v>1</v>
      </c>
      <c r="F295" t="s">
        <v>15</v>
      </c>
      <c r="G295" t="s">
        <v>405</v>
      </c>
      <c r="H295" t="s">
        <v>406</v>
      </c>
      <c r="J295" t="s">
        <v>403</v>
      </c>
      <c r="K295">
        <v>1</v>
      </c>
      <c r="L295" t="str">
        <f>_xlfn.CONCAT(D295,F295)</f>
        <v>Pourover12 oz</v>
      </c>
      <c r="M295" s="10">
        <f>E295*_xlfn.XLOOKUP(L295,PriceListData!$F$2:$F$97,PriceListData!$E$2:$E$97)</f>
        <v>3.5</v>
      </c>
      <c r="N295" t="str">
        <f>TEXT(B295,"dddd")</f>
        <v>Friday</v>
      </c>
    </row>
    <row r="296" spans="1:14" x14ac:dyDescent="0.35">
      <c r="A296">
        <v>286866</v>
      </c>
      <c r="B296" s="3">
        <v>45779</v>
      </c>
      <c r="C296" s="4">
        <v>0.62422453703703706</v>
      </c>
      <c r="D296" t="s">
        <v>409</v>
      </c>
      <c r="E296">
        <v>1</v>
      </c>
      <c r="F296" t="s">
        <v>15</v>
      </c>
      <c r="G296" t="s">
        <v>405</v>
      </c>
      <c r="H296" t="s">
        <v>406</v>
      </c>
      <c r="J296" t="s">
        <v>403</v>
      </c>
      <c r="K296">
        <v>1</v>
      </c>
      <c r="L296" t="str">
        <f>_xlfn.CONCAT(D296,F296)</f>
        <v>Drip coffee12 oz</v>
      </c>
      <c r="M296" s="10">
        <f>E296*_xlfn.XLOOKUP(L296,PriceListData!$F$2:$F$97,PriceListData!$E$2:$E$97)</f>
        <v>2.25</v>
      </c>
      <c r="N296" t="str">
        <f>TEXT(B296,"dddd")</f>
        <v>Friday</v>
      </c>
    </row>
    <row r="297" spans="1:14" x14ac:dyDescent="0.35">
      <c r="A297">
        <v>286865</v>
      </c>
      <c r="B297" s="3">
        <v>45779</v>
      </c>
      <c r="C297" s="4">
        <v>0.61812500000000004</v>
      </c>
      <c r="D297" t="s">
        <v>54</v>
      </c>
      <c r="E297">
        <v>2</v>
      </c>
      <c r="G297" t="s">
        <v>415</v>
      </c>
      <c r="H297" t="s">
        <v>416</v>
      </c>
      <c r="J297" t="s">
        <v>403</v>
      </c>
      <c r="K297">
        <v>1</v>
      </c>
      <c r="L297" t="str">
        <f>_xlfn.CONCAT(D297,F297)</f>
        <v>Syrup</v>
      </c>
      <c r="M297" s="10">
        <f>E297*_xlfn.XLOOKUP(L297,PriceListData!$F$2:$F$97,PriceListData!$E$2:$E$97)</f>
        <v>1.5</v>
      </c>
      <c r="N297" t="str">
        <f>TEXT(B297,"dddd")</f>
        <v>Friday</v>
      </c>
    </row>
    <row r="298" spans="1:14" x14ac:dyDescent="0.35">
      <c r="A298">
        <v>286865</v>
      </c>
      <c r="B298" s="3">
        <v>45779</v>
      </c>
      <c r="C298" s="4">
        <v>0.61812500000000004</v>
      </c>
      <c r="D298" t="s">
        <v>21</v>
      </c>
      <c r="E298">
        <v>2</v>
      </c>
      <c r="F298" t="s">
        <v>15</v>
      </c>
      <c r="G298" t="s">
        <v>405</v>
      </c>
      <c r="H298" t="s">
        <v>406</v>
      </c>
      <c r="J298" t="s">
        <v>403</v>
      </c>
      <c r="K298">
        <v>1</v>
      </c>
      <c r="L298" t="str">
        <f>_xlfn.CONCAT(D298,F298)</f>
        <v>Pourover12 oz</v>
      </c>
      <c r="M298" s="10">
        <f>E298*_xlfn.XLOOKUP(L298,PriceListData!$F$2:$F$97,PriceListData!$E$2:$E$97)</f>
        <v>7</v>
      </c>
      <c r="N298" t="str">
        <f>TEXT(B298,"dddd")</f>
        <v>Friday</v>
      </c>
    </row>
    <row r="299" spans="1:14" x14ac:dyDescent="0.35">
      <c r="A299">
        <v>286864</v>
      </c>
      <c r="B299" s="3">
        <v>45779</v>
      </c>
      <c r="C299" s="4">
        <v>0.61472222222222217</v>
      </c>
      <c r="D299" t="s">
        <v>424</v>
      </c>
      <c r="E299">
        <v>1</v>
      </c>
      <c r="F299" t="s">
        <v>15</v>
      </c>
      <c r="G299" t="s">
        <v>423</v>
      </c>
      <c r="H299" t="s">
        <v>414</v>
      </c>
      <c r="J299" t="s">
        <v>403</v>
      </c>
      <c r="K299">
        <v>1</v>
      </c>
      <c r="L299" t="str">
        <f>_xlfn.CONCAT(D299,F299)</f>
        <v>Coconut milk smoothie12 oz</v>
      </c>
      <c r="M299" s="10">
        <f>E299*_xlfn.XLOOKUP(L299,PriceListData!$F$2:$F$97,PriceListData!$E$2:$E$97)</f>
        <v>5.75</v>
      </c>
      <c r="N299" t="str">
        <f>TEXT(B299,"dddd")</f>
        <v>Friday</v>
      </c>
    </row>
    <row r="300" spans="1:14" x14ac:dyDescent="0.35">
      <c r="A300">
        <v>286863</v>
      </c>
      <c r="B300" s="3">
        <v>45779</v>
      </c>
      <c r="C300" s="4">
        <v>0.61047453703703702</v>
      </c>
      <c r="D300" t="s">
        <v>74</v>
      </c>
      <c r="E300">
        <v>1</v>
      </c>
      <c r="F300" t="s">
        <v>15</v>
      </c>
      <c r="G300" t="s">
        <v>417</v>
      </c>
      <c r="H300" t="s">
        <v>418</v>
      </c>
      <c r="J300" t="s">
        <v>403</v>
      </c>
      <c r="K300">
        <v>2</v>
      </c>
      <c r="L300" t="str">
        <f>_xlfn.CONCAT(D300,F300)</f>
        <v>Single-origin12 oz</v>
      </c>
      <c r="M300" s="10">
        <f>E300*_xlfn.XLOOKUP(L300,PriceListData!$F$2:$F$97,PriceListData!$E$2:$E$97)</f>
        <v>14.95</v>
      </c>
      <c r="N300" t="str">
        <f>TEXT(B300,"dddd")</f>
        <v>Friday</v>
      </c>
    </row>
    <row r="301" spans="1:14" x14ac:dyDescent="0.35">
      <c r="A301">
        <v>286862</v>
      </c>
      <c r="B301" s="3">
        <v>45779</v>
      </c>
      <c r="C301" s="4">
        <v>0.6035300925925926</v>
      </c>
      <c r="D301" t="s">
        <v>21</v>
      </c>
      <c r="E301">
        <v>1</v>
      </c>
      <c r="F301" t="s">
        <v>15</v>
      </c>
      <c r="G301" t="s">
        <v>405</v>
      </c>
      <c r="H301" t="s">
        <v>406</v>
      </c>
      <c r="J301" t="s">
        <v>403</v>
      </c>
      <c r="K301">
        <v>1</v>
      </c>
      <c r="L301" t="str">
        <f>_xlfn.CONCAT(D301,F301)</f>
        <v>Pourover12 oz</v>
      </c>
      <c r="M301" s="10">
        <f>E301*_xlfn.XLOOKUP(L301,PriceListData!$F$2:$F$97,PriceListData!$E$2:$E$97)</f>
        <v>3.5</v>
      </c>
      <c r="N301" t="str">
        <f>TEXT(B301,"dddd")</f>
        <v>Friday</v>
      </c>
    </row>
    <row r="302" spans="1:14" x14ac:dyDescent="0.35">
      <c r="A302">
        <v>286861</v>
      </c>
      <c r="B302" s="3">
        <v>45779</v>
      </c>
      <c r="C302" s="4">
        <v>0.60281249999999997</v>
      </c>
      <c r="D302" t="s">
        <v>409</v>
      </c>
      <c r="E302">
        <v>1</v>
      </c>
      <c r="F302" t="s">
        <v>15</v>
      </c>
      <c r="G302" t="s">
        <v>405</v>
      </c>
      <c r="H302" t="s">
        <v>406</v>
      </c>
      <c r="J302" t="s">
        <v>403</v>
      </c>
      <c r="K302">
        <v>1</v>
      </c>
      <c r="L302" t="str">
        <f>_xlfn.CONCAT(D302,F302)</f>
        <v>Drip coffee12 oz</v>
      </c>
      <c r="M302" s="10">
        <f>E302*_xlfn.XLOOKUP(L302,PriceListData!$F$2:$F$97,PriceListData!$E$2:$E$97)</f>
        <v>2.25</v>
      </c>
      <c r="N302" t="str">
        <f>TEXT(B302,"dddd")</f>
        <v>Friday</v>
      </c>
    </row>
    <row r="303" spans="1:14" x14ac:dyDescent="0.35">
      <c r="A303">
        <v>286860</v>
      </c>
      <c r="B303" s="3">
        <v>45779</v>
      </c>
      <c r="C303" s="4">
        <v>0.60107638888888892</v>
      </c>
      <c r="D303" t="s">
        <v>424</v>
      </c>
      <c r="E303">
        <v>1</v>
      </c>
      <c r="F303" t="s">
        <v>15</v>
      </c>
      <c r="G303" t="s">
        <v>423</v>
      </c>
      <c r="H303" t="s">
        <v>414</v>
      </c>
      <c r="J303" t="s">
        <v>403</v>
      </c>
      <c r="K303">
        <v>1</v>
      </c>
      <c r="L303" t="str">
        <f>_xlfn.CONCAT(D303,F303)</f>
        <v>Coconut milk smoothie12 oz</v>
      </c>
      <c r="M303" s="10">
        <f>E303*_xlfn.XLOOKUP(L303,PriceListData!$F$2:$F$97,PriceListData!$E$2:$E$97)</f>
        <v>5.75</v>
      </c>
      <c r="N303" t="str">
        <f>TEXT(B303,"dddd")</f>
        <v>Friday</v>
      </c>
    </row>
    <row r="304" spans="1:14" x14ac:dyDescent="0.35">
      <c r="A304">
        <v>286859</v>
      </c>
      <c r="B304" s="3">
        <v>45779</v>
      </c>
      <c r="C304" s="4">
        <v>0.60024305555555557</v>
      </c>
      <c r="D304" t="s">
        <v>21</v>
      </c>
      <c r="E304">
        <v>1</v>
      </c>
      <c r="F304" t="s">
        <v>15</v>
      </c>
      <c r="G304" t="s">
        <v>405</v>
      </c>
      <c r="H304" t="s">
        <v>406</v>
      </c>
      <c r="J304" t="s">
        <v>403</v>
      </c>
      <c r="K304">
        <v>1</v>
      </c>
      <c r="L304" t="str">
        <f>_xlfn.CONCAT(D304,F304)</f>
        <v>Pourover12 oz</v>
      </c>
      <c r="M304" s="10">
        <f>E304*_xlfn.XLOOKUP(L304,PriceListData!$F$2:$F$97,PriceListData!$E$2:$E$97)</f>
        <v>3.5</v>
      </c>
      <c r="N304" t="str">
        <f>TEXT(B304,"dddd")</f>
        <v>Friday</v>
      </c>
    </row>
    <row r="305" spans="1:14" x14ac:dyDescent="0.35">
      <c r="A305">
        <v>286858</v>
      </c>
      <c r="B305" s="3">
        <v>45779</v>
      </c>
      <c r="C305" s="4">
        <v>0.5980671296296296</v>
      </c>
      <c r="D305" t="s">
        <v>52</v>
      </c>
      <c r="E305">
        <v>1</v>
      </c>
      <c r="F305" t="s">
        <v>15</v>
      </c>
      <c r="G305" t="s">
        <v>405</v>
      </c>
      <c r="H305" t="s">
        <v>414</v>
      </c>
      <c r="J305" t="s">
        <v>403</v>
      </c>
      <c r="K305">
        <v>1</v>
      </c>
      <c r="L305" t="str">
        <f>_xlfn.CONCAT(D305,F305)</f>
        <v>Frappé12 oz</v>
      </c>
      <c r="M305" s="10">
        <f>E305*_xlfn.XLOOKUP(L305,PriceListData!$F$2:$F$97,PriceListData!$E$2:$E$97)</f>
        <v>4.75</v>
      </c>
      <c r="N305" t="str">
        <f>TEXT(B305,"dddd")</f>
        <v>Friday</v>
      </c>
    </row>
    <row r="306" spans="1:14" x14ac:dyDescent="0.35">
      <c r="A306">
        <v>286857</v>
      </c>
      <c r="B306" s="3">
        <v>45779</v>
      </c>
      <c r="C306" s="4">
        <v>0.59733796296296293</v>
      </c>
      <c r="D306" t="s">
        <v>65</v>
      </c>
      <c r="E306">
        <v>2</v>
      </c>
      <c r="F306" t="s">
        <v>15</v>
      </c>
      <c r="G306" t="s">
        <v>405</v>
      </c>
      <c r="H306" t="s">
        <v>406</v>
      </c>
      <c r="J306" t="s">
        <v>403</v>
      </c>
      <c r="K306">
        <v>1</v>
      </c>
      <c r="L306" t="str">
        <f>_xlfn.CONCAT(D306,F306)</f>
        <v>Cappuccino12 oz</v>
      </c>
      <c r="M306" s="10">
        <f>E306*_xlfn.XLOOKUP(L306,PriceListData!$F$2:$F$97,PriceListData!$E$2:$E$97)</f>
        <v>11</v>
      </c>
      <c r="N306" t="str">
        <f>TEXT(B306,"dddd")</f>
        <v>Friday</v>
      </c>
    </row>
    <row r="307" spans="1:14" x14ac:dyDescent="0.35">
      <c r="A307">
        <v>286856</v>
      </c>
      <c r="B307" s="3">
        <v>45779</v>
      </c>
      <c r="C307" s="4">
        <v>0.59412037037037035</v>
      </c>
      <c r="D307" t="s">
        <v>65</v>
      </c>
      <c r="E307">
        <v>2</v>
      </c>
      <c r="F307" t="s">
        <v>15</v>
      </c>
      <c r="G307" t="s">
        <v>405</v>
      </c>
      <c r="H307" t="s">
        <v>406</v>
      </c>
      <c r="J307" t="s">
        <v>403</v>
      </c>
      <c r="K307">
        <v>1</v>
      </c>
      <c r="L307" t="str">
        <f>_xlfn.CONCAT(D307,F307)</f>
        <v>Cappuccino12 oz</v>
      </c>
      <c r="M307" s="10">
        <f>E307*_xlfn.XLOOKUP(L307,PriceListData!$F$2:$F$97,PriceListData!$E$2:$E$97)</f>
        <v>11</v>
      </c>
      <c r="N307" t="str">
        <f>TEXT(B307,"dddd")</f>
        <v>Friday</v>
      </c>
    </row>
    <row r="308" spans="1:14" x14ac:dyDescent="0.35">
      <c r="A308">
        <v>286855</v>
      </c>
      <c r="B308" s="3">
        <v>45779</v>
      </c>
      <c r="C308" s="4">
        <v>0.59255787037037033</v>
      </c>
      <c r="D308" t="s">
        <v>409</v>
      </c>
      <c r="E308">
        <v>1</v>
      </c>
      <c r="F308" t="s">
        <v>15</v>
      </c>
      <c r="G308" t="s">
        <v>405</v>
      </c>
      <c r="H308" t="s">
        <v>406</v>
      </c>
      <c r="J308" t="s">
        <v>403</v>
      </c>
      <c r="K308">
        <v>1</v>
      </c>
      <c r="L308" t="str">
        <f>_xlfn.CONCAT(D308,F308)</f>
        <v>Drip coffee12 oz</v>
      </c>
      <c r="M308" s="10">
        <f>E308*_xlfn.XLOOKUP(L308,PriceListData!$F$2:$F$97,PriceListData!$E$2:$E$97)</f>
        <v>2.25</v>
      </c>
      <c r="N308" t="str">
        <f>TEXT(B308,"dddd")</f>
        <v>Friday</v>
      </c>
    </row>
    <row r="309" spans="1:14" x14ac:dyDescent="0.35">
      <c r="A309">
        <v>286852</v>
      </c>
      <c r="B309" s="3">
        <v>45779</v>
      </c>
      <c r="C309" s="4">
        <v>0.58989583333333329</v>
      </c>
      <c r="D309" t="s">
        <v>411</v>
      </c>
      <c r="E309">
        <v>1</v>
      </c>
      <c r="F309" t="s">
        <v>24</v>
      </c>
      <c r="G309" t="s">
        <v>405</v>
      </c>
      <c r="H309" t="s">
        <v>406</v>
      </c>
      <c r="J309" t="s">
        <v>403</v>
      </c>
      <c r="K309">
        <v>2</v>
      </c>
      <c r="L309" t="str">
        <f>_xlfn.CONCAT(D309,F309)</f>
        <v>Turkish coffee3 oz</v>
      </c>
      <c r="M309" s="10">
        <f>E309*_xlfn.XLOOKUP(L309,PriceListData!$F$2:$F$97,PriceListData!$E$2:$E$97)</f>
        <v>3.75</v>
      </c>
      <c r="N309" t="str">
        <f>TEXT(B309,"dddd")</f>
        <v>Friday</v>
      </c>
    </row>
    <row r="310" spans="1:14" x14ac:dyDescent="0.35">
      <c r="A310">
        <v>286852</v>
      </c>
      <c r="B310" s="3">
        <v>45779</v>
      </c>
      <c r="C310" s="4">
        <v>0.58989583333333329</v>
      </c>
      <c r="D310" t="s">
        <v>404</v>
      </c>
      <c r="E310">
        <v>1</v>
      </c>
      <c r="F310" t="s">
        <v>15</v>
      </c>
      <c r="G310" t="s">
        <v>405</v>
      </c>
      <c r="H310" t="s">
        <v>406</v>
      </c>
      <c r="J310" t="s">
        <v>403</v>
      </c>
      <c r="K310">
        <v>2</v>
      </c>
      <c r="L310" t="str">
        <f>_xlfn.CONCAT(D310,F310)</f>
        <v>Café latté12 oz</v>
      </c>
      <c r="M310" s="10">
        <f>E310*_xlfn.XLOOKUP(L310,PriceListData!$F$2:$F$97,PriceListData!$E$2:$E$97)</f>
        <v>4.25</v>
      </c>
      <c r="N310" t="str">
        <f>TEXT(B310,"dddd")</f>
        <v>Friday</v>
      </c>
    </row>
    <row r="311" spans="1:14" x14ac:dyDescent="0.35">
      <c r="A311">
        <v>286851</v>
      </c>
      <c r="B311" s="3">
        <v>45779</v>
      </c>
      <c r="C311" s="4">
        <v>0.58986111111111106</v>
      </c>
      <c r="D311" t="s">
        <v>404</v>
      </c>
      <c r="E311">
        <v>1</v>
      </c>
      <c r="F311" t="s">
        <v>15</v>
      </c>
      <c r="G311" t="s">
        <v>405</v>
      </c>
      <c r="H311" t="s">
        <v>406</v>
      </c>
      <c r="J311" t="s">
        <v>403</v>
      </c>
      <c r="K311">
        <v>1</v>
      </c>
      <c r="L311" t="str">
        <f>_xlfn.CONCAT(D311,F311)</f>
        <v>Café latté12 oz</v>
      </c>
      <c r="M311" s="10">
        <f>E311*_xlfn.XLOOKUP(L311,PriceListData!$F$2:$F$97,PriceListData!$E$2:$E$97)</f>
        <v>4.25</v>
      </c>
      <c r="N311" t="str">
        <f>TEXT(B311,"dddd")</f>
        <v>Friday</v>
      </c>
    </row>
    <row r="312" spans="1:14" x14ac:dyDescent="0.35">
      <c r="A312">
        <v>286850</v>
      </c>
      <c r="B312" s="3">
        <v>45779</v>
      </c>
      <c r="C312" s="4">
        <v>0.58788194444444442</v>
      </c>
      <c r="D312" t="s">
        <v>424</v>
      </c>
      <c r="E312">
        <v>1</v>
      </c>
      <c r="F312" t="s">
        <v>15</v>
      </c>
      <c r="G312" t="s">
        <v>423</v>
      </c>
      <c r="H312" t="s">
        <v>414</v>
      </c>
      <c r="J312" t="s">
        <v>403</v>
      </c>
      <c r="K312">
        <v>1</v>
      </c>
      <c r="L312" t="str">
        <f>_xlfn.CONCAT(D312,F312)</f>
        <v>Coconut milk smoothie12 oz</v>
      </c>
      <c r="M312" s="10">
        <f>E312*_xlfn.XLOOKUP(L312,PriceListData!$F$2:$F$97,PriceListData!$E$2:$E$97)</f>
        <v>5.75</v>
      </c>
      <c r="N312" t="str">
        <f>TEXT(B312,"dddd")</f>
        <v>Friday</v>
      </c>
    </row>
    <row r="313" spans="1:14" x14ac:dyDescent="0.35">
      <c r="A313">
        <v>286849</v>
      </c>
      <c r="B313" s="3">
        <v>45779</v>
      </c>
      <c r="C313" s="4">
        <v>0.58207175925925925</v>
      </c>
      <c r="D313" t="s">
        <v>411</v>
      </c>
      <c r="E313">
        <v>2</v>
      </c>
      <c r="F313" t="s">
        <v>24</v>
      </c>
      <c r="G313" t="s">
        <v>405</v>
      </c>
      <c r="H313" t="s">
        <v>406</v>
      </c>
      <c r="J313" t="s">
        <v>403</v>
      </c>
      <c r="K313">
        <v>2</v>
      </c>
      <c r="L313" t="str">
        <f>_xlfn.CONCAT(D313,F313)</f>
        <v>Turkish coffee3 oz</v>
      </c>
      <c r="M313" s="10">
        <f>E313*_xlfn.XLOOKUP(L313,PriceListData!$F$2:$F$97,PriceListData!$E$2:$E$97)</f>
        <v>7.5</v>
      </c>
      <c r="N313" t="str">
        <f>TEXT(B313,"dddd")</f>
        <v>Friday</v>
      </c>
    </row>
    <row r="314" spans="1:14" x14ac:dyDescent="0.35">
      <c r="A314">
        <v>286849</v>
      </c>
      <c r="B314" s="3">
        <v>45779</v>
      </c>
      <c r="C314" s="4">
        <v>0.58207175925925925</v>
      </c>
      <c r="D314" t="s">
        <v>412</v>
      </c>
      <c r="E314">
        <v>1</v>
      </c>
      <c r="F314" t="s">
        <v>15</v>
      </c>
      <c r="G314" t="s">
        <v>413</v>
      </c>
      <c r="H314" t="s">
        <v>414</v>
      </c>
      <c r="J314" t="s">
        <v>403</v>
      </c>
      <c r="K314">
        <v>2</v>
      </c>
      <c r="L314" t="str">
        <f>_xlfn.CONCAT(D314,F314)</f>
        <v>Iced tea12 oz</v>
      </c>
      <c r="M314" s="10">
        <f>E314*_xlfn.XLOOKUP(L314,PriceListData!$F$2:$F$97,PriceListData!$E$2:$E$97)</f>
        <v>4.25</v>
      </c>
      <c r="N314" t="str">
        <f>TEXT(B314,"dddd")</f>
        <v>Friday</v>
      </c>
    </row>
    <row r="315" spans="1:14" x14ac:dyDescent="0.35">
      <c r="A315">
        <v>286849</v>
      </c>
      <c r="B315" s="3">
        <v>45779</v>
      </c>
      <c r="C315" s="4">
        <v>0.58207175925925925</v>
      </c>
      <c r="D315" t="s">
        <v>404</v>
      </c>
      <c r="E315">
        <v>1</v>
      </c>
      <c r="F315" t="s">
        <v>15</v>
      </c>
      <c r="G315" t="s">
        <v>405</v>
      </c>
      <c r="H315" t="s">
        <v>406</v>
      </c>
      <c r="J315" t="s">
        <v>403</v>
      </c>
      <c r="K315">
        <v>2</v>
      </c>
      <c r="L315" t="str">
        <f>_xlfn.CONCAT(D315,F315)</f>
        <v>Café latté12 oz</v>
      </c>
      <c r="M315" s="10">
        <f>E315*_xlfn.XLOOKUP(L315,PriceListData!$F$2:$F$97,PriceListData!$E$2:$E$97)</f>
        <v>4.25</v>
      </c>
      <c r="N315" t="str">
        <f>TEXT(B315,"dddd")</f>
        <v>Friday</v>
      </c>
    </row>
    <row r="316" spans="1:14" x14ac:dyDescent="0.35">
      <c r="A316">
        <v>286848</v>
      </c>
      <c r="B316" s="3">
        <v>45779</v>
      </c>
      <c r="C316" s="4">
        <v>0.57711805555555551</v>
      </c>
      <c r="D316" t="s">
        <v>445</v>
      </c>
      <c r="E316">
        <v>1</v>
      </c>
      <c r="F316" t="s">
        <v>15</v>
      </c>
      <c r="G316" t="s">
        <v>423</v>
      </c>
      <c r="H316" t="s">
        <v>414</v>
      </c>
      <c r="J316" t="s">
        <v>403</v>
      </c>
      <c r="K316">
        <v>1</v>
      </c>
      <c r="L316" t="str">
        <f>_xlfn.CONCAT(D316,F316)</f>
        <v>Mango lassi12 oz</v>
      </c>
      <c r="M316" s="10">
        <f>E316*_xlfn.XLOOKUP(L316,PriceListData!$F$2:$F$97,PriceListData!$E$2:$E$97)</f>
        <v>5.75</v>
      </c>
      <c r="N316" t="str">
        <f>TEXT(B316,"dddd")</f>
        <v>Friday</v>
      </c>
    </row>
    <row r="317" spans="1:14" x14ac:dyDescent="0.35">
      <c r="A317">
        <v>286847</v>
      </c>
      <c r="B317" s="3">
        <v>45779</v>
      </c>
      <c r="C317" s="4">
        <v>0.57418981481481479</v>
      </c>
      <c r="D317" t="s">
        <v>410</v>
      </c>
      <c r="E317">
        <v>1</v>
      </c>
      <c r="F317" t="s">
        <v>15</v>
      </c>
      <c r="G317" t="s">
        <v>405</v>
      </c>
      <c r="H317" t="s">
        <v>406</v>
      </c>
      <c r="J317" t="s">
        <v>403</v>
      </c>
      <c r="K317">
        <v>2</v>
      </c>
      <c r="L317" t="str">
        <f>_xlfn.CONCAT(D317,F317)</f>
        <v>Café Cubano12 oz</v>
      </c>
      <c r="M317" s="10">
        <f>E317*_xlfn.XLOOKUP(L317,PriceListData!$F$2:$F$97,PriceListData!$E$2:$E$97)</f>
        <v>7</v>
      </c>
      <c r="N317" t="str">
        <f>TEXT(B317,"dddd")</f>
        <v>Friday</v>
      </c>
    </row>
    <row r="318" spans="1:14" x14ac:dyDescent="0.35">
      <c r="A318">
        <v>286846</v>
      </c>
      <c r="B318" s="3">
        <v>45779</v>
      </c>
      <c r="C318" s="4">
        <v>0.57158564814814816</v>
      </c>
      <c r="D318" t="s">
        <v>425</v>
      </c>
      <c r="E318">
        <v>2</v>
      </c>
      <c r="F318" t="s">
        <v>15</v>
      </c>
      <c r="G318" t="s">
        <v>405</v>
      </c>
      <c r="H318" t="s">
        <v>414</v>
      </c>
      <c r="J318" t="s">
        <v>403</v>
      </c>
      <c r="K318">
        <v>1</v>
      </c>
      <c r="L318" t="str">
        <f>_xlfn.CONCAT(D318,F318)</f>
        <v>Iced Guillermo12 oz</v>
      </c>
      <c r="M318" s="10">
        <f>E318*_xlfn.XLOOKUP(L318,PriceListData!$F$2:$F$97,PriceListData!$E$2:$E$97)</f>
        <v>7</v>
      </c>
      <c r="N318" t="str">
        <f>TEXT(B318,"dddd")</f>
        <v>Friday</v>
      </c>
    </row>
    <row r="319" spans="1:14" x14ac:dyDescent="0.35">
      <c r="A319">
        <v>286845</v>
      </c>
      <c r="B319" s="3">
        <v>45779</v>
      </c>
      <c r="C319" s="4">
        <v>0.5688657407407407</v>
      </c>
      <c r="D319" t="s">
        <v>21</v>
      </c>
      <c r="E319">
        <v>1</v>
      </c>
      <c r="F319" t="s">
        <v>15</v>
      </c>
      <c r="G319" t="s">
        <v>405</v>
      </c>
      <c r="H319" t="s">
        <v>406</v>
      </c>
      <c r="J319" t="s">
        <v>403</v>
      </c>
      <c r="K319">
        <v>1</v>
      </c>
      <c r="L319" t="str">
        <f>_xlfn.CONCAT(D319,F319)</f>
        <v>Pourover12 oz</v>
      </c>
      <c r="M319" s="10">
        <f>E319*_xlfn.XLOOKUP(L319,PriceListData!$F$2:$F$97,PriceListData!$E$2:$E$97)</f>
        <v>3.5</v>
      </c>
      <c r="N319" t="str">
        <f>TEXT(B319,"dddd")</f>
        <v>Friday</v>
      </c>
    </row>
    <row r="320" spans="1:14" x14ac:dyDescent="0.35">
      <c r="A320">
        <v>286844</v>
      </c>
      <c r="B320" s="3">
        <v>45779</v>
      </c>
      <c r="C320" s="4">
        <v>0.56789351851851855</v>
      </c>
      <c r="D320" t="s">
        <v>425</v>
      </c>
      <c r="E320">
        <v>1</v>
      </c>
      <c r="F320" t="s">
        <v>15</v>
      </c>
      <c r="G320" t="s">
        <v>405</v>
      </c>
      <c r="H320" t="s">
        <v>414</v>
      </c>
      <c r="J320" t="s">
        <v>403</v>
      </c>
      <c r="K320">
        <v>1</v>
      </c>
      <c r="L320" t="str">
        <f>_xlfn.CONCAT(D320,F320)</f>
        <v>Iced Guillermo12 oz</v>
      </c>
      <c r="M320" s="10">
        <f>E320*_xlfn.XLOOKUP(L320,PriceListData!$F$2:$F$97,PriceListData!$E$2:$E$97)</f>
        <v>3.5</v>
      </c>
      <c r="N320" t="str">
        <f>TEXT(B320,"dddd")</f>
        <v>Friday</v>
      </c>
    </row>
    <row r="321" spans="1:14" x14ac:dyDescent="0.35">
      <c r="A321">
        <v>286843</v>
      </c>
      <c r="B321" s="3">
        <v>45779</v>
      </c>
      <c r="C321" s="4">
        <v>0.56407407407407406</v>
      </c>
      <c r="D321" t="s">
        <v>65</v>
      </c>
      <c r="E321">
        <v>1</v>
      </c>
      <c r="F321" t="s">
        <v>15</v>
      </c>
      <c r="G321" t="s">
        <v>405</v>
      </c>
      <c r="H321" t="s">
        <v>406</v>
      </c>
      <c r="J321" t="s">
        <v>403</v>
      </c>
      <c r="K321">
        <v>1</v>
      </c>
      <c r="L321" t="str">
        <f>_xlfn.CONCAT(D321,F321)</f>
        <v>Cappuccino12 oz</v>
      </c>
      <c r="M321" s="10">
        <f>E321*_xlfn.XLOOKUP(L321,PriceListData!$F$2:$F$97,PriceListData!$E$2:$E$97)</f>
        <v>5.5</v>
      </c>
      <c r="N321" t="str">
        <f>TEXT(B321,"dddd")</f>
        <v>Friday</v>
      </c>
    </row>
    <row r="322" spans="1:14" x14ac:dyDescent="0.35">
      <c r="A322">
        <v>286842</v>
      </c>
      <c r="B322" s="3">
        <v>45779</v>
      </c>
      <c r="C322" s="4">
        <v>0.55841435185185184</v>
      </c>
      <c r="D322" t="s">
        <v>21</v>
      </c>
      <c r="E322">
        <v>1</v>
      </c>
      <c r="F322" t="s">
        <v>15</v>
      </c>
      <c r="G322" t="s">
        <v>405</v>
      </c>
      <c r="H322" t="s">
        <v>406</v>
      </c>
      <c r="J322" t="s">
        <v>403</v>
      </c>
      <c r="K322">
        <v>1</v>
      </c>
      <c r="L322" t="str">
        <f>_xlfn.CONCAT(D322,F322)</f>
        <v>Pourover12 oz</v>
      </c>
      <c r="M322" s="10">
        <f>E322*_xlfn.XLOOKUP(L322,PriceListData!$F$2:$F$97,PriceListData!$E$2:$E$97)</f>
        <v>3.5</v>
      </c>
      <c r="N322" t="str">
        <f>TEXT(B322,"dddd")</f>
        <v>Friday</v>
      </c>
    </row>
    <row r="323" spans="1:14" x14ac:dyDescent="0.35">
      <c r="A323">
        <v>286841</v>
      </c>
      <c r="B323" s="3">
        <v>45779</v>
      </c>
      <c r="C323" s="4">
        <v>0.55577546296296299</v>
      </c>
      <c r="D323" t="s">
        <v>21</v>
      </c>
      <c r="E323">
        <v>1</v>
      </c>
      <c r="F323" t="s">
        <v>15</v>
      </c>
      <c r="G323" t="s">
        <v>405</v>
      </c>
      <c r="H323" t="s">
        <v>406</v>
      </c>
      <c r="J323" t="s">
        <v>403</v>
      </c>
      <c r="K323">
        <v>2</v>
      </c>
      <c r="L323" t="str">
        <f>_xlfn.CONCAT(D323,F323)</f>
        <v>Pourover12 oz</v>
      </c>
      <c r="M323" s="10">
        <f>E323*_xlfn.XLOOKUP(L323,PriceListData!$F$2:$F$97,PriceListData!$E$2:$E$97)</f>
        <v>3.5</v>
      </c>
      <c r="N323" t="str">
        <f>TEXT(B323,"dddd")</f>
        <v>Friday</v>
      </c>
    </row>
    <row r="324" spans="1:14" x14ac:dyDescent="0.35">
      <c r="A324">
        <v>286840</v>
      </c>
      <c r="B324" s="3">
        <v>45779</v>
      </c>
      <c r="C324" s="4">
        <v>0.55371527777777774</v>
      </c>
      <c r="D324" t="s">
        <v>21</v>
      </c>
      <c r="E324">
        <v>1</v>
      </c>
      <c r="F324" t="s">
        <v>15</v>
      </c>
      <c r="G324" t="s">
        <v>405</v>
      </c>
      <c r="H324" t="s">
        <v>406</v>
      </c>
      <c r="J324" t="s">
        <v>403</v>
      </c>
      <c r="K324">
        <v>2</v>
      </c>
      <c r="L324" t="str">
        <f>_xlfn.CONCAT(D324,F324)</f>
        <v>Pourover12 oz</v>
      </c>
      <c r="M324" s="10">
        <f>E324*_xlfn.XLOOKUP(L324,PriceListData!$F$2:$F$97,PriceListData!$E$2:$E$97)</f>
        <v>3.5</v>
      </c>
      <c r="N324" t="str">
        <f>TEXT(B324,"dddd")</f>
        <v>Friday</v>
      </c>
    </row>
    <row r="325" spans="1:14" x14ac:dyDescent="0.35">
      <c r="A325">
        <v>286839</v>
      </c>
      <c r="B325" s="3">
        <v>45779</v>
      </c>
      <c r="C325" s="4">
        <v>0.55039351851851848</v>
      </c>
      <c r="D325" t="s">
        <v>52</v>
      </c>
      <c r="E325">
        <v>1</v>
      </c>
      <c r="F325" t="s">
        <v>15</v>
      </c>
      <c r="G325" t="s">
        <v>405</v>
      </c>
      <c r="H325" t="s">
        <v>414</v>
      </c>
      <c r="J325" t="s">
        <v>403</v>
      </c>
      <c r="K325">
        <v>1</v>
      </c>
      <c r="L325" t="str">
        <f>_xlfn.CONCAT(D325,F325)</f>
        <v>Frappé12 oz</v>
      </c>
      <c r="M325" s="10">
        <f>E325*_xlfn.XLOOKUP(L325,PriceListData!$F$2:$F$97,PriceListData!$E$2:$E$97)</f>
        <v>4.75</v>
      </c>
      <c r="N325" t="str">
        <f>TEXT(B325,"dddd")</f>
        <v>Friday</v>
      </c>
    </row>
    <row r="326" spans="1:14" x14ac:dyDescent="0.35">
      <c r="A326">
        <v>286837</v>
      </c>
      <c r="B326" s="3">
        <v>45779</v>
      </c>
      <c r="C326" s="4">
        <v>0.54494212962962962</v>
      </c>
      <c r="D326" t="s">
        <v>54</v>
      </c>
      <c r="E326">
        <v>1</v>
      </c>
      <c r="G326" t="s">
        <v>415</v>
      </c>
      <c r="H326" t="s">
        <v>416</v>
      </c>
      <c r="J326" t="s">
        <v>403</v>
      </c>
      <c r="K326">
        <v>1</v>
      </c>
      <c r="L326" t="str">
        <f>_xlfn.CONCAT(D326,F326)</f>
        <v>Syrup</v>
      </c>
      <c r="M326" s="10">
        <f>E326*_xlfn.XLOOKUP(L326,PriceListData!$F$2:$F$97,PriceListData!$E$2:$E$97)</f>
        <v>0.75</v>
      </c>
      <c r="N326" t="str">
        <f>TEXT(B326,"dddd")</f>
        <v>Friday</v>
      </c>
    </row>
    <row r="327" spans="1:14" x14ac:dyDescent="0.35">
      <c r="A327">
        <v>286837</v>
      </c>
      <c r="B327" s="3">
        <v>45779</v>
      </c>
      <c r="C327" s="4">
        <v>0.54494212962962962</v>
      </c>
      <c r="D327" t="s">
        <v>21</v>
      </c>
      <c r="E327">
        <v>1</v>
      </c>
      <c r="F327" t="s">
        <v>15</v>
      </c>
      <c r="G327" t="s">
        <v>405</v>
      </c>
      <c r="H327" t="s">
        <v>406</v>
      </c>
      <c r="J327" t="s">
        <v>403</v>
      </c>
      <c r="K327">
        <v>1</v>
      </c>
      <c r="L327" t="str">
        <f>_xlfn.CONCAT(D327,F327)</f>
        <v>Pourover12 oz</v>
      </c>
      <c r="M327" s="10">
        <f>E327*_xlfn.XLOOKUP(L327,PriceListData!$F$2:$F$97,PriceListData!$E$2:$E$97)</f>
        <v>3.5</v>
      </c>
      <c r="N327" t="str">
        <f>TEXT(B327,"dddd")</f>
        <v>Friday</v>
      </c>
    </row>
    <row r="328" spans="1:14" x14ac:dyDescent="0.35">
      <c r="A328">
        <v>286836</v>
      </c>
      <c r="B328" s="3">
        <v>45779</v>
      </c>
      <c r="C328" s="4">
        <v>0.54126157407407405</v>
      </c>
      <c r="D328" t="s">
        <v>407</v>
      </c>
      <c r="E328">
        <v>2</v>
      </c>
      <c r="G328" t="s">
        <v>405</v>
      </c>
      <c r="H328" t="s">
        <v>408</v>
      </c>
      <c r="J328" t="s">
        <v>403</v>
      </c>
      <c r="K328">
        <v>1</v>
      </c>
      <c r="L328" t="str">
        <f>_xlfn.CONCAT(D328,F328)</f>
        <v>Drip coffee refill</v>
      </c>
      <c r="M328" s="10">
        <f>E328*_xlfn.XLOOKUP(L328,PriceListData!$F$2:$F$97,PriceListData!$E$2:$E$97)</f>
        <v>2.5</v>
      </c>
      <c r="N328" t="str">
        <f>TEXT(B328,"dddd")</f>
        <v>Friday</v>
      </c>
    </row>
    <row r="329" spans="1:14" x14ac:dyDescent="0.35">
      <c r="A329">
        <v>286835</v>
      </c>
      <c r="B329" s="3">
        <v>45779</v>
      </c>
      <c r="C329" s="4">
        <v>0.53607638888888887</v>
      </c>
      <c r="D329" t="s">
        <v>21</v>
      </c>
      <c r="E329">
        <v>1</v>
      </c>
      <c r="F329" t="s">
        <v>15</v>
      </c>
      <c r="G329" t="s">
        <v>405</v>
      </c>
      <c r="H329" t="s">
        <v>406</v>
      </c>
      <c r="J329" t="s">
        <v>403</v>
      </c>
      <c r="K329">
        <v>1</v>
      </c>
      <c r="L329" t="str">
        <f>_xlfn.CONCAT(D329,F329)</f>
        <v>Pourover12 oz</v>
      </c>
      <c r="M329" s="10">
        <f>E329*_xlfn.XLOOKUP(L329,PriceListData!$F$2:$F$97,PriceListData!$E$2:$E$97)</f>
        <v>3.5</v>
      </c>
      <c r="N329" t="str">
        <f>TEXT(B329,"dddd")</f>
        <v>Friday</v>
      </c>
    </row>
    <row r="330" spans="1:14" x14ac:dyDescent="0.35">
      <c r="A330">
        <v>286835</v>
      </c>
      <c r="B330" s="3">
        <v>45779</v>
      </c>
      <c r="C330" s="4">
        <v>0.53607638888888887</v>
      </c>
      <c r="D330" t="s">
        <v>425</v>
      </c>
      <c r="E330">
        <v>1</v>
      </c>
      <c r="F330" t="s">
        <v>15</v>
      </c>
      <c r="G330" t="s">
        <v>405</v>
      </c>
      <c r="H330" t="s">
        <v>414</v>
      </c>
      <c r="J330" t="s">
        <v>403</v>
      </c>
      <c r="K330">
        <v>1</v>
      </c>
      <c r="L330" t="str">
        <f>_xlfn.CONCAT(D330,F330)</f>
        <v>Iced Guillermo12 oz</v>
      </c>
      <c r="M330" s="10">
        <f>E330*_xlfn.XLOOKUP(L330,PriceListData!$F$2:$F$97,PriceListData!$E$2:$E$97)</f>
        <v>3.5</v>
      </c>
      <c r="N330" t="str">
        <f>TEXT(B330,"dddd")</f>
        <v>Friday</v>
      </c>
    </row>
    <row r="331" spans="1:14" x14ac:dyDescent="0.35">
      <c r="A331">
        <v>286834</v>
      </c>
      <c r="B331" s="3">
        <v>45779</v>
      </c>
      <c r="C331" s="4">
        <v>0.53150462962962963</v>
      </c>
      <c r="D331" t="s">
        <v>404</v>
      </c>
      <c r="E331">
        <v>1</v>
      </c>
      <c r="F331" t="s">
        <v>15</v>
      </c>
      <c r="G331" t="s">
        <v>405</v>
      </c>
      <c r="H331" t="s">
        <v>406</v>
      </c>
      <c r="J331" t="s">
        <v>403</v>
      </c>
      <c r="K331">
        <v>1</v>
      </c>
      <c r="L331" t="str">
        <f>_xlfn.CONCAT(D331,F331)</f>
        <v>Café latté12 oz</v>
      </c>
      <c r="M331" s="10">
        <f>E331*_xlfn.XLOOKUP(L331,PriceListData!$F$2:$F$97,PriceListData!$E$2:$E$97)</f>
        <v>4.25</v>
      </c>
      <c r="N331" t="str">
        <f>TEXT(B331,"dddd")</f>
        <v>Friday</v>
      </c>
    </row>
    <row r="332" spans="1:14" x14ac:dyDescent="0.35">
      <c r="A332">
        <v>286833</v>
      </c>
      <c r="B332" s="3">
        <v>45779</v>
      </c>
      <c r="C332" s="4">
        <v>0.52817129629629633</v>
      </c>
      <c r="D332" t="s">
        <v>425</v>
      </c>
      <c r="E332">
        <v>1</v>
      </c>
      <c r="F332" t="s">
        <v>15</v>
      </c>
      <c r="G332" t="s">
        <v>405</v>
      </c>
      <c r="H332" t="s">
        <v>414</v>
      </c>
      <c r="J332" t="s">
        <v>403</v>
      </c>
      <c r="K332">
        <v>2</v>
      </c>
      <c r="L332" t="str">
        <f>_xlfn.CONCAT(D332,F332)</f>
        <v>Iced Guillermo12 oz</v>
      </c>
      <c r="M332" s="10">
        <f>E332*_xlfn.XLOOKUP(L332,PriceListData!$F$2:$F$97,PriceListData!$E$2:$E$97)</f>
        <v>3.5</v>
      </c>
      <c r="N332" t="str">
        <f>TEXT(B332,"dddd")</f>
        <v>Friday</v>
      </c>
    </row>
    <row r="333" spans="1:14" x14ac:dyDescent="0.35">
      <c r="A333">
        <v>286831</v>
      </c>
      <c r="B333" s="3">
        <v>45779</v>
      </c>
      <c r="C333" s="4">
        <v>0.52190972222222221</v>
      </c>
      <c r="D333" t="s">
        <v>410</v>
      </c>
      <c r="E333">
        <v>1</v>
      </c>
      <c r="F333" t="s">
        <v>15</v>
      </c>
      <c r="G333" t="s">
        <v>405</v>
      </c>
      <c r="H333" t="s">
        <v>406</v>
      </c>
      <c r="J333" t="s">
        <v>403</v>
      </c>
      <c r="K333">
        <v>2</v>
      </c>
      <c r="L333" t="str">
        <f>_xlfn.CONCAT(D333,F333)</f>
        <v>Café Cubano12 oz</v>
      </c>
      <c r="M333" s="10">
        <f>E333*_xlfn.XLOOKUP(L333,PriceListData!$F$2:$F$97,PriceListData!$E$2:$E$97)</f>
        <v>7</v>
      </c>
      <c r="N333" t="str">
        <f>TEXT(B333,"dddd")</f>
        <v>Friday</v>
      </c>
    </row>
    <row r="334" spans="1:14" x14ac:dyDescent="0.35">
      <c r="A334">
        <v>286830</v>
      </c>
      <c r="B334" s="3">
        <v>45779</v>
      </c>
      <c r="C334" s="4">
        <v>0.51981481481481484</v>
      </c>
      <c r="D334" t="s">
        <v>54</v>
      </c>
      <c r="E334">
        <v>1</v>
      </c>
      <c r="G334" t="s">
        <v>415</v>
      </c>
      <c r="H334" t="s">
        <v>416</v>
      </c>
      <c r="J334" t="s">
        <v>403</v>
      </c>
      <c r="K334">
        <v>2</v>
      </c>
      <c r="L334" t="str">
        <f>_xlfn.CONCAT(D334,F334)</f>
        <v>Syrup</v>
      </c>
      <c r="M334" s="10">
        <f>E334*_xlfn.XLOOKUP(L334,PriceListData!$F$2:$F$97,PriceListData!$E$2:$E$97)</f>
        <v>0.75</v>
      </c>
      <c r="N334" t="str">
        <f>TEXT(B334,"dddd")</f>
        <v>Friday</v>
      </c>
    </row>
    <row r="335" spans="1:14" x14ac:dyDescent="0.35">
      <c r="A335">
        <v>286830</v>
      </c>
      <c r="B335" s="3">
        <v>45779</v>
      </c>
      <c r="C335" s="4">
        <v>0.51981481481481484</v>
      </c>
      <c r="D335" t="s">
        <v>21</v>
      </c>
      <c r="E335">
        <v>1</v>
      </c>
      <c r="F335" t="s">
        <v>15</v>
      </c>
      <c r="G335" t="s">
        <v>405</v>
      </c>
      <c r="H335" t="s">
        <v>406</v>
      </c>
      <c r="J335" t="s">
        <v>403</v>
      </c>
      <c r="K335">
        <v>2</v>
      </c>
      <c r="L335" t="str">
        <f>_xlfn.CONCAT(D335,F335)</f>
        <v>Pourover12 oz</v>
      </c>
      <c r="M335" s="10">
        <f>E335*_xlfn.XLOOKUP(L335,PriceListData!$F$2:$F$97,PriceListData!$E$2:$E$97)</f>
        <v>3.5</v>
      </c>
      <c r="N335" t="str">
        <f>TEXT(B335,"dddd")</f>
        <v>Friday</v>
      </c>
    </row>
    <row r="336" spans="1:14" x14ac:dyDescent="0.35">
      <c r="A336">
        <v>286829</v>
      </c>
      <c r="B336" s="3">
        <v>45779</v>
      </c>
      <c r="C336" s="4">
        <v>0.51836805555555554</v>
      </c>
      <c r="D336" t="s">
        <v>410</v>
      </c>
      <c r="E336">
        <v>1</v>
      </c>
      <c r="F336" t="s">
        <v>15</v>
      </c>
      <c r="G336" t="s">
        <v>405</v>
      </c>
      <c r="H336" t="s">
        <v>406</v>
      </c>
      <c r="J336" t="s">
        <v>403</v>
      </c>
      <c r="K336">
        <v>1</v>
      </c>
      <c r="L336" t="str">
        <f>_xlfn.CONCAT(D336,F336)</f>
        <v>Café Cubano12 oz</v>
      </c>
      <c r="M336" s="10">
        <f>E336*_xlfn.XLOOKUP(L336,PriceListData!$F$2:$F$97,PriceListData!$E$2:$E$97)</f>
        <v>7</v>
      </c>
      <c r="N336" t="str">
        <f>TEXT(B336,"dddd")</f>
        <v>Friday</v>
      </c>
    </row>
    <row r="337" spans="1:14" x14ac:dyDescent="0.35">
      <c r="A337">
        <v>286828</v>
      </c>
      <c r="B337" s="3">
        <v>45779</v>
      </c>
      <c r="C337" s="4">
        <v>0.51124999999999998</v>
      </c>
      <c r="D337" t="s">
        <v>40</v>
      </c>
      <c r="E337">
        <v>1</v>
      </c>
      <c r="F337" t="s">
        <v>35</v>
      </c>
      <c r="G337" t="s">
        <v>405</v>
      </c>
      <c r="H337" t="s">
        <v>406</v>
      </c>
      <c r="J337" t="s">
        <v>403</v>
      </c>
      <c r="K337">
        <v>1</v>
      </c>
      <c r="L337" t="str">
        <f>_xlfn.CONCAT(D337,F337)</f>
        <v>Espresso1 oz</v>
      </c>
      <c r="M337" s="10">
        <f>E337*_xlfn.XLOOKUP(L337,PriceListData!$F$2:$F$97,PriceListData!$E$2:$E$97)</f>
        <v>2.5</v>
      </c>
      <c r="N337" t="str">
        <f>TEXT(B337,"dddd")</f>
        <v>Friday</v>
      </c>
    </row>
    <row r="338" spans="1:14" x14ac:dyDescent="0.35">
      <c r="A338">
        <v>286827</v>
      </c>
      <c r="B338" s="3">
        <v>45779</v>
      </c>
      <c r="C338" s="4">
        <v>0.50828703703703704</v>
      </c>
      <c r="D338" t="s">
        <v>411</v>
      </c>
      <c r="E338">
        <v>1</v>
      </c>
      <c r="F338" t="s">
        <v>24</v>
      </c>
      <c r="G338" t="s">
        <v>405</v>
      </c>
      <c r="H338" t="s">
        <v>406</v>
      </c>
      <c r="J338" t="s">
        <v>403</v>
      </c>
      <c r="K338">
        <v>2</v>
      </c>
      <c r="L338" t="str">
        <f>_xlfn.CONCAT(D338,F338)</f>
        <v>Turkish coffee3 oz</v>
      </c>
      <c r="M338" s="10">
        <f>E338*_xlfn.XLOOKUP(L338,PriceListData!$F$2:$F$97,PriceListData!$E$2:$E$97)</f>
        <v>3.75</v>
      </c>
      <c r="N338" t="str">
        <f>TEXT(B338,"dddd")</f>
        <v>Friday</v>
      </c>
    </row>
    <row r="339" spans="1:14" x14ac:dyDescent="0.35">
      <c r="A339">
        <v>286826</v>
      </c>
      <c r="B339" s="3">
        <v>45779</v>
      </c>
      <c r="C339" s="4">
        <v>0.50659722222222225</v>
      </c>
      <c r="D339" t="s">
        <v>74</v>
      </c>
      <c r="E339">
        <v>1</v>
      </c>
      <c r="F339" t="s">
        <v>15</v>
      </c>
      <c r="G339" t="s">
        <v>417</v>
      </c>
      <c r="H339" t="s">
        <v>418</v>
      </c>
      <c r="J339" t="s">
        <v>403</v>
      </c>
      <c r="K339">
        <v>1</v>
      </c>
      <c r="L339" t="str">
        <f>_xlfn.CONCAT(D339,F339)</f>
        <v>Single-origin12 oz</v>
      </c>
      <c r="M339" s="10">
        <f>E339*_xlfn.XLOOKUP(L339,PriceListData!$F$2:$F$97,PriceListData!$E$2:$E$97)</f>
        <v>14.95</v>
      </c>
      <c r="N339" t="str">
        <f>TEXT(B339,"dddd")</f>
        <v>Friday</v>
      </c>
    </row>
    <row r="340" spans="1:14" x14ac:dyDescent="0.35">
      <c r="A340">
        <v>286825</v>
      </c>
      <c r="B340" s="3">
        <v>45779</v>
      </c>
      <c r="C340" s="4">
        <v>0.50555555555555554</v>
      </c>
      <c r="D340" t="s">
        <v>65</v>
      </c>
      <c r="E340">
        <v>1</v>
      </c>
      <c r="F340" t="s">
        <v>15</v>
      </c>
      <c r="G340" t="s">
        <v>405</v>
      </c>
      <c r="H340" t="s">
        <v>406</v>
      </c>
      <c r="J340" t="s">
        <v>403</v>
      </c>
      <c r="K340">
        <v>1</v>
      </c>
      <c r="L340" t="str">
        <f>_xlfn.CONCAT(D340,F340)</f>
        <v>Cappuccino12 oz</v>
      </c>
      <c r="M340" s="10">
        <f>E340*_xlfn.XLOOKUP(L340,PriceListData!$F$2:$F$97,PriceListData!$E$2:$E$97)</f>
        <v>5.5</v>
      </c>
      <c r="N340" t="str">
        <f>TEXT(B340,"dddd")</f>
        <v>Friday</v>
      </c>
    </row>
    <row r="341" spans="1:14" x14ac:dyDescent="0.35">
      <c r="A341">
        <v>286824</v>
      </c>
      <c r="B341" s="3">
        <v>45779</v>
      </c>
      <c r="C341" s="4">
        <v>0.50518518518518518</v>
      </c>
      <c r="D341" t="s">
        <v>404</v>
      </c>
      <c r="E341">
        <v>1</v>
      </c>
      <c r="F341" t="s">
        <v>15</v>
      </c>
      <c r="G341" t="s">
        <v>405</v>
      </c>
      <c r="H341" t="s">
        <v>406</v>
      </c>
      <c r="J341" t="s">
        <v>403</v>
      </c>
      <c r="K341">
        <v>1</v>
      </c>
      <c r="L341" t="str">
        <f>_xlfn.CONCAT(D341,F341)</f>
        <v>Café latté12 oz</v>
      </c>
      <c r="M341" s="10">
        <f>E341*_xlfn.XLOOKUP(L341,PriceListData!$F$2:$F$97,PriceListData!$E$2:$E$97)</f>
        <v>4.25</v>
      </c>
      <c r="N341" t="str">
        <f>TEXT(B341,"dddd")</f>
        <v>Friday</v>
      </c>
    </row>
    <row r="342" spans="1:14" x14ac:dyDescent="0.35">
      <c r="A342">
        <v>286823</v>
      </c>
      <c r="B342" s="3">
        <v>45779</v>
      </c>
      <c r="C342" s="4">
        <v>0.50160879629629629</v>
      </c>
      <c r="D342" t="s">
        <v>419</v>
      </c>
      <c r="E342">
        <v>1</v>
      </c>
      <c r="G342" t="s">
        <v>415</v>
      </c>
      <c r="H342" t="s">
        <v>416</v>
      </c>
      <c r="J342" t="s">
        <v>403</v>
      </c>
      <c r="K342">
        <v>1</v>
      </c>
      <c r="L342" t="str">
        <f>_xlfn.CONCAT(D342,F342)</f>
        <v>Extra shot</v>
      </c>
      <c r="M342" s="10">
        <f>E342*_xlfn.XLOOKUP(L342,PriceListData!$F$2:$F$97,PriceListData!$E$2:$E$97)</f>
        <v>1</v>
      </c>
      <c r="N342" t="str">
        <f>TEXT(B342,"dddd")</f>
        <v>Friday</v>
      </c>
    </row>
    <row r="343" spans="1:14" x14ac:dyDescent="0.35">
      <c r="A343">
        <v>286821</v>
      </c>
      <c r="B343" s="3">
        <v>45779</v>
      </c>
      <c r="C343" s="4">
        <v>0.49553240740740739</v>
      </c>
      <c r="D343" t="s">
        <v>54</v>
      </c>
      <c r="E343">
        <v>1</v>
      </c>
      <c r="G343" t="s">
        <v>415</v>
      </c>
      <c r="H343" t="s">
        <v>416</v>
      </c>
      <c r="J343" t="s">
        <v>403</v>
      </c>
      <c r="K343">
        <v>1</v>
      </c>
      <c r="L343" t="str">
        <f>_xlfn.CONCAT(D343,F343)</f>
        <v>Syrup</v>
      </c>
      <c r="M343" s="10">
        <f>E343*_xlfn.XLOOKUP(L343,PriceListData!$F$2:$F$97,PriceListData!$E$2:$E$97)</f>
        <v>0.75</v>
      </c>
      <c r="N343" t="str">
        <f>TEXT(B343,"dddd")</f>
        <v>Friday</v>
      </c>
    </row>
    <row r="344" spans="1:14" x14ac:dyDescent="0.35">
      <c r="A344">
        <v>286821</v>
      </c>
      <c r="B344" s="3">
        <v>45779</v>
      </c>
      <c r="C344" s="4">
        <v>0.49553240740740739</v>
      </c>
      <c r="D344" t="s">
        <v>21</v>
      </c>
      <c r="E344">
        <v>1</v>
      </c>
      <c r="F344" t="s">
        <v>15</v>
      </c>
      <c r="G344" t="s">
        <v>405</v>
      </c>
      <c r="H344" t="s">
        <v>406</v>
      </c>
      <c r="J344" t="s">
        <v>403</v>
      </c>
      <c r="K344">
        <v>1</v>
      </c>
      <c r="L344" t="str">
        <f>_xlfn.CONCAT(D344,F344)</f>
        <v>Pourover12 oz</v>
      </c>
      <c r="M344" s="10">
        <f>E344*_xlfn.XLOOKUP(L344,PriceListData!$F$2:$F$97,PriceListData!$E$2:$E$97)</f>
        <v>3.5</v>
      </c>
      <c r="N344" t="str">
        <f>TEXT(B344,"dddd")</f>
        <v>Friday</v>
      </c>
    </row>
    <row r="345" spans="1:14" x14ac:dyDescent="0.35">
      <c r="A345">
        <v>286821</v>
      </c>
      <c r="B345" s="3">
        <v>45779</v>
      </c>
      <c r="C345" s="4">
        <v>0.49553240740740739</v>
      </c>
      <c r="D345" t="s">
        <v>421</v>
      </c>
      <c r="E345">
        <v>1</v>
      </c>
      <c r="F345" t="s">
        <v>422</v>
      </c>
      <c r="G345" t="s">
        <v>423</v>
      </c>
      <c r="H345" t="s">
        <v>406</v>
      </c>
      <c r="J345" t="s">
        <v>403</v>
      </c>
      <c r="K345">
        <v>1</v>
      </c>
      <c r="L345" t="str">
        <f>_xlfn.CONCAT(D345,F345)</f>
        <v>Hot chocolateRegular (12 oz)</v>
      </c>
      <c r="M345" s="10">
        <f>E345*_xlfn.XLOOKUP(L345,PriceListData!$F$2:$F$97,PriceListData!$E$2:$E$97)</f>
        <v>4.75</v>
      </c>
      <c r="N345" t="str">
        <f>TEXT(B345,"dddd")</f>
        <v>Friday</v>
      </c>
    </row>
    <row r="346" spans="1:14" x14ac:dyDescent="0.35">
      <c r="A346">
        <v>286820</v>
      </c>
      <c r="B346" s="3">
        <v>45779</v>
      </c>
      <c r="C346" s="4">
        <v>0.49312499999999998</v>
      </c>
      <c r="D346" t="s">
        <v>54</v>
      </c>
      <c r="E346">
        <v>1</v>
      </c>
      <c r="G346" t="s">
        <v>415</v>
      </c>
      <c r="H346" t="s">
        <v>416</v>
      </c>
      <c r="J346" t="s">
        <v>403</v>
      </c>
      <c r="K346">
        <v>1</v>
      </c>
      <c r="L346" t="str">
        <f>_xlfn.CONCAT(D346,F346)</f>
        <v>Syrup</v>
      </c>
      <c r="M346" s="10">
        <f>E346*_xlfn.XLOOKUP(L346,PriceListData!$F$2:$F$97,PriceListData!$E$2:$E$97)</f>
        <v>0.75</v>
      </c>
      <c r="N346" t="str">
        <f>TEXT(B346,"dddd")</f>
        <v>Friday</v>
      </c>
    </row>
    <row r="347" spans="1:14" x14ac:dyDescent="0.35">
      <c r="A347">
        <v>286820</v>
      </c>
      <c r="B347" s="3">
        <v>45779</v>
      </c>
      <c r="C347" s="4">
        <v>0.49312499999999998</v>
      </c>
      <c r="D347" t="s">
        <v>428</v>
      </c>
      <c r="E347">
        <v>1</v>
      </c>
      <c r="F347" t="s">
        <v>15</v>
      </c>
      <c r="G347" t="s">
        <v>413</v>
      </c>
      <c r="H347" t="s">
        <v>406</v>
      </c>
      <c r="J347" t="s">
        <v>403</v>
      </c>
      <c r="K347">
        <v>1</v>
      </c>
      <c r="L347" t="str">
        <f>_xlfn.CONCAT(D347,F347)</f>
        <v>Rooibos latté12 oz</v>
      </c>
      <c r="M347" s="10">
        <f>E347*_xlfn.XLOOKUP(L347,PriceListData!$F$2:$F$97,PriceListData!$E$2:$E$97)</f>
        <v>5.5</v>
      </c>
      <c r="N347" t="str">
        <f>TEXT(B347,"dddd")</f>
        <v>Friday</v>
      </c>
    </row>
    <row r="348" spans="1:14" x14ac:dyDescent="0.35">
      <c r="A348">
        <v>286820</v>
      </c>
      <c r="B348" s="3">
        <v>45779</v>
      </c>
      <c r="C348" s="4">
        <v>0.49312499999999998</v>
      </c>
      <c r="D348" t="s">
        <v>21</v>
      </c>
      <c r="E348">
        <v>1</v>
      </c>
      <c r="F348" t="s">
        <v>15</v>
      </c>
      <c r="G348" t="s">
        <v>405</v>
      </c>
      <c r="H348" t="s">
        <v>406</v>
      </c>
      <c r="J348" t="s">
        <v>403</v>
      </c>
      <c r="K348">
        <v>1</v>
      </c>
      <c r="L348" t="str">
        <f>_xlfn.CONCAT(D348,F348)</f>
        <v>Pourover12 oz</v>
      </c>
      <c r="M348" s="10">
        <f>E348*_xlfn.XLOOKUP(L348,PriceListData!$F$2:$F$97,PriceListData!$E$2:$E$97)</f>
        <v>3.5</v>
      </c>
      <c r="N348" t="str">
        <f>TEXT(B348,"dddd")</f>
        <v>Friday</v>
      </c>
    </row>
    <row r="349" spans="1:14" x14ac:dyDescent="0.35">
      <c r="A349">
        <v>286818</v>
      </c>
      <c r="B349" s="3">
        <v>45779</v>
      </c>
      <c r="C349" s="4">
        <v>0.49099537037037039</v>
      </c>
      <c r="D349" t="s">
        <v>54</v>
      </c>
      <c r="E349">
        <v>1</v>
      </c>
      <c r="G349" t="s">
        <v>415</v>
      </c>
      <c r="H349" t="s">
        <v>416</v>
      </c>
      <c r="J349" t="s">
        <v>403</v>
      </c>
      <c r="K349">
        <v>1</v>
      </c>
      <c r="L349" t="str">
        <f>_xlfn.CONCAT(D349,F349)</f>
        <v>Syrup</v>
      </c>
      <c r="M349" s="10">
        <f>E349*_xlfn.XLOOKUP(L349,PriceListData!$F$2:$F$97,PriceListData!$E$2:$E$97)</f>
        <v>0.75</v>
      </c>
      <c r="N349" t="str">
        <f>TEXT(B349,"dddd")</f>
        <v>Friday</v>
      </c>
    </row>
    <row r="350" spans="1:14" x14ac:dyDescent="0.35">
      <c r="A350">
        <v>286818</v>
      </c>
      <c r="B350" s="3">
        <v>45779</v>
      </c>
      <c r="C350" s="4">
        <v>0.49099537037037039</v>
      </c>
      <c r="D350" t="s">
        <v>21</v>
      </c>
      <c r="E350">
        <v>1</v>
      </c>
      <c r="F350" t="s">
        <v>15</v>
      </c>
      <c r="G350" t="s">
        <v>405</v>
      </c>
      <c r="H350" t="s">
        <v>406</v>
      </c>
      <c r="J350" t="s">
        <v>403</v>
      </c>
      <c r="K350">
        <v>1</v>
      </c>
      <c r="L350" t="str">
        <f>_xlfn.CONCAT(D350,F350)</f>
        <v>Pourover12 oz</v>
      </c>
      <c r="M350" s="10">
        <f>E350*_xlfn.XLOOKUP(L350,PriceListData!$F$2:$F$97,PriceListData!$E$2:$E$97)</f>
        <v>3.5</v>
      </c>
      <c r="N350" t="str">
        <f>TEXT(B350,"dddd")</f>
        <v>Friday</v>
      </c>
    </row>
    <row r="351" spans="1:14" x14ac:dyDescent="0.35">
      <c r="A351">
        <v>286817</v>
      </c>
      <c r="B351" s="3">
        <v>45779</v>
      </c>
      <c r="C351" s="4">
        <v>0.49059027777777775</v>
      </c>
      <c r="D351" t="s">
        <v>409</v>
      </c>
      <c r="E351">
        <v>1</v>
      </c>
      <c r="F351" t="s">
        <v>15</v>
      </c>
      <c r="G351" t="s">
        <v>405</v>
      </c>
      <c r="H351" t="s">
        <v>406</v>
      </c>
      <c r="J351" t="s">
        <v>403</v>
      </c>
      <c r="K351">
        <v>1</v>
      </c>
      <c r="L351" t="str">
        <f>_xlfn.CONCAT(D351,F351)</f>
        <v>Drip coffee12 oz</v>
      </c>
      <c r="M351" s="10">
        <f>E351*_xlfn.XLOOKUP(L351,PriceListData!$F$2:$F$97,PriceListData!$E$2:$E$97)</f>
        <v>2.25</v>
      </c>
      <c r="N351" t="str">
        <f>TEXT(B351,"dddd")</f>
        <v>Friday</v>
      </c>
    </row>
    <row r="352" spans="1:14" x14ac:dyDescent="0.35">
      <c r="A352">
        <v>286815</v>
      </c>
      <c r="B352" s="3">
        <v>45779</v>
      </c>
      <c r="C352" s="4">
        <v>0.48400462962962965</v>
      </c>
      <c r="D352" t="s">
        <v>410</v>
      </c>
      <c r="E352">
        <v>1</v>
      </c>
      <c r="F352" t="s">
        <v>15</v>
      </c>
      <c r="G352" t="s">
        <v>405</v>
      </c>
      <c r="H352" t="s">
        <v>406</v>
      </c>
      <c r="J352" t="s">
        <v>403</v>
      </c>
      <c r="K352">
        <v>2</v>
      </c>
      <c r="L352" t="str">
        <f>_xlfn.CONCAT(D352,F352)</f>
        <v>Café Cubano12 oz</v>
      </c>
      <c r="M352" s="10">
        <f>E352*_xlfn.XLOOKUP(L352,PriceListData!$F$2:$F$97,PriceListData!$E$2:$E$97)</f>
        <v>7</v>
      </c>
      <c r="N352" t="str">
        <f>TEXT(B352,"dddd")</f>
        <v>Friday</v>
      </c>
    </row>
    <row r="353" spans="1:14" x14ac:dyDescent="0.35">
      <c r="A353">
        <v>286814</v>
      </c>
      <c r="B353" s="3">
        <v>45779</v>
      </c>
      <c r="C353" s="4">
        <v>0.47024305555555557</v>
      </c>
      <c r="D353" t="s">
        <v>407</v>
      </c>
      <c r="E353">
        <v>1</v>
      </c>
      <c r="G353" t="s">
        <v>405</v>
      </c>
      <c r="H353" t="s">
        <v>408</v>
      </c>
      <c r="J353" t="s">
        <v>403</v>
      </c>
      <c r="K353">
        <v>1</v>
      </c>
      <c r="L353" t="str">
        <f>_xlfn.CONCAT(D353,F353)</f>
        <v>Drip coffee refill</v>
      </c>
      <c r="M353" s="10">
        <f>E353*_xlfn.XLOOKUP(L353,PriceListData!$F$2:$F$97,PriceListData!$E$2:$E$97)</f>
        <v>1.25</v>
      </c>
      <c r="N353" t="str">
        <f>TEXT(B353,"dddd")</f>
        <v>Friday</v>
      </c>
    </row>
    <row r="354" spans="1:14" x14ac:dyDescent="0.35">
      <c r="A354">
        <v>286813</v>
      </c>
      <c r="B354" s="3">
        <v>45779</v>
      </c>
      <c r="C354" s="4">
        <v>0.46849537037037037</v>
      </c>
      <c r="D354" t="s">
        <v>21</v>
      </c>
      <c r="E354">
        <v>1</v>
      </c>
      <c r="F354" t="s">
        <v>15</v>
      </c>
      <c r="G354" t="s">
        <v>405</v>
      </c>
      <c r="H354" t="s">
        <v>406</v>
      </c>
      <c r="J354" t="s">
        <v>403</v>
      </c>
      <c r="K354">
        <v>1</v>
      </c>
      <c r="L354" t="str">
        <f>_xlfn.CONCAT(D354,F354)</f>
        <v>Pourover12 oz</v>
      </c>
      <c r="M354" s="10">
        <f>E354*_xlfn.XLOOKUP(L354,PriceListData!$F$2:$F$97,PriceListData!$E$2:$E$97)</f>
        <v>3.5</v>
      </c>
      <c r="N354" t="str">
        <f>TEXT(B354,"dddd")</f>
        <v>Friday</v>
      </c>
    </row>
    <row r="355" spans="1:14" x14ac:dyDescent="0.35">
      <c r="A355">
        <v>286810</v>
      </c>
      <c r="B355" s="3">
        <v>45779</v>
      </c>
      <c r="C355" s="4">
        <v>0.46230324074074075</v>
      </c>
      <c r="D355" t="s">
        <v>411</v>
      </c>
      <c r="E355">
        <v>1</v>
      </c>
      <c r="F355" t="s">
        <v>24</v>
      </c>
      <c r="G355" t="s">
        <v>405</v>
      </c>
      <c r="H355" t="s">
        <v>406</v>
      </c>
      <c r="J355" t="s">
        <v>403</v>
      </c>
      <c r="K355">
        <v>1</v>
      </c>
      <c r="L355" t="str">
        <f>_xlfn.CONCAT(D355,F355)</f>
        <v>Turkish coffee3 oz</v>
      </c>
      <c r="M355" s="10">
        <f>E355*_xlfn.XLOOKUP(L355,PriceListData!$F$2:$F$97,PriceListData!$E$2:$E$97)</f>
        <v>3.75</v>
      </c>
      <c r="N355" t="str">
        <f>TEXT(B355,"dddd")</f>
        <v>Friday</v>
      </c>
    </row>
    <row r="356" spans="1:14" x14ac:dyDescent="0.35">
      <c r="A356">
        <v>286808</v>
      </c>
      <c r="B356" s="3">
        <v>45779</v>
      </c>
      <c r="C356" s="4">
        <v>0.46077546296296296</v>
      </c>
      <c r="D356" t="s">
        <v>21</v>
      </c>
      <c r="E356">
        <v>1</v>
      </c>
      <c r="F356" t="s">
        <v>15</v>
      </c>
      <c r="G356" t="s">
        <v>405</v>
      </c>
      <c r="H356" t="s">
        <v>406</v>
      </c>
      <c r="J356" t="s">
        <v>403</v>
      </c>
      <c r="K356">
        <v>2</v>
      </c>
      <c r="L356" t="str">
        <f>_xlfn.CONCAT(D356,F356)</f>
        <v>Pourover12 oz</v>
      </c>
      <c r="M356" s="10">
        <f>E356*_xlfn.XLOOKUP(L356,PriceListData!$F$2:$F$97,PriceListData!$E$2:$E$97)</f>
        <v>3.5</v>
      </c>
      <c r="N356" t="str">
        <f>TEXT(B356,"dddd")</f>
        <v>Friday</v>
      </c>
    </row>
    <row r="357" spans="1:14" x14ac:dyDescent="0.35">
      <c r="A357">
        <v>286808</v>
      </c>
      <c r="B357" s="3">
        <v>45779</v>
      </c>
      <c r="C357" s="4">
        <v>0.46077546296296296</v>
      </c>
      <c r="D357" t="s">
        <v>419</v>
      </c>
      <c r="E357">
        <v>1</v>
      </c>
      <c r="G357" t="s">
        <v>415</v>
      </c>
      <c r="H357" t="s">
        <v>416</v>
      </c>
      <c r="J357" t="s">
        <v>403</v>
      </c>
      <c r="K357">
        <v>2</v>
      </c>
      <c r="L357" t="str">
        <f>_xlfn.CONCAT(D357,F357)</f>
        <v>Extra shot</v>
      </c>
      <c r="M357" s="10">
        <f>E357*_xlfn.XLOOKUP(L357,PriceListData!$F$2:$F$97,PriceListData!$E$2:$E$97)</f>
        <v>1</v>
      </c>
      <c r="N357" t="str">
        <f>TEXT(B357,"dddd")</f>
        <v>Friday</v>
      </c>
    </row>
    <row r="358" spans="1:14" x14ac:dyDescent="0.35">
      <c r="A358">
        <v>286806</v>
      </c>
      <c r="B358" s="3">
        <v>45779</v>
      </c>
      <c r="C358" s="4">
        <v>0.45460648148148147</v>
      </c>
      <c r="D358" t="s">
        <v>407</v>
      </c>
      <c r="E358">
        <v>1</v>
      </c>
      <c r="G358" t="s">
        <v>405</v>
      </c>
      <c r="H358" t="s">
        <v>408</v>
      </c>
      <c r="J358" t="s">
        <v>403</v>
      </c>
      <c r="K358">
        <v>1</v>
      </c>
      <c r="L358" t="str">
        <f>_xlfn.CONCAT(D358,F358)</f>
        <v>Drip coffee refill</v>
      </c>
      <c r="M358" s="10">
        <f>E358*_xlfn.XLOOKUP(L358,PriceListData!$F$2:$F$97,PriceListData!$E$2:$E$97)</f>
        <v>1.25</v>
      </c>
      <c r="N358" t="str">
        <f>TEXT(B358,"dddd")</f>
        <v>Friday</v>
      </c>
    </row>
    <row r="359" spans="1:14" x14ac:dyDescent="0.35">
      <c r="A359">
        <v>286805</v>
      </c>
      <c r="B359" s="3">
        <v>45779</v>
      </c>
      <c r="C359" s="4">
        <v>0.45263888888888887</v>
      </c>
      <c r="D359" t="s">
        <v>446</v>
      </c>
      <c r="E359">
        <v>1</v>
      </c>
      <c r="F359" t="s">
        <v>447</v>
      </c>
      <c r="G359" t="s">
        <v>405</v>
      </c>
      <c r="H359" t="s">
        <v>406</v>
      </c>
      <c r="J359" t="s">
        <v>403</v>
      </c>
      <c r="K359">
        <v>1</v>
      </c>
      <c r="L359" t="str">
        <f>_xlfn.CONCAT(D359,F359)</f>
        <v>Cortado4 oz</v>
      </c>
      <c r="M359" s="10">
        <f>E359*_xlfn.XLOOKUP(L359,PriceListData!$F$2:$F$97,PriceListData!$E$2:$E$97)</f>
        <v>3.75</v>
      </c>
      <c r="N359" t="str">
        <f>TEXT(B359,"dddd")</f>
        <v>Friday</v>
      </c>
    </row>
    <row r="360" spans="1:14" x14ac:dyDescent="0.35">
      <c r="A360">
        <v>286804</v>
      </c>
      <c r="B360" s="3">
        <v>45779</v>
      </c>
      <c r="C360" s="4">
        <v>0.45165509259259257</v>
      </c>
      <c r="D360" t="s">
        <v>409</v>
      </c>
      <c r="E360">
        <v>1</v>
      </c>
      <c r="F360" t="s">
        <v>15</v>
      </c>
      <c r="G360" t="s">
        <v>405</v>
      </c>
      <c r="H360" t="s">
        <v>406</v>
      </c>
      <c r="J360" t="s">
        <v>403</v>
      </c>
      <c r="K360">
        <v>1</v>
      </c>
      <c r="L360" t="str">
        <f>_xlfn.CONCAT(D360,F360)</f>
        <v>Drip coffee12 oz</v>
      </c>
      <c r="M360" s="10">
        <f>E360*_xlfn.XLOOKUP(L360,PriceListData!$F$2:$F$97,PriceListData!$E$2:$E$97)</f>
        <v>2.25</v>
      </c>
      <c r="N360" t="str">
        <f>TEXT(B360,"dddd")</f>
        <v>Friday</v>
      </c>
    </row>
    <row r="361" spans="1:14" x14ac:dyDescent="0.35">
      <c r="A361">
        <v>286801</v>
      </c>
      <c r="B361" s="3">
        <v>45779</v>
      </c>
      <c r="C361" s="4">
        <v>0.43910879629629629</v>
      </c>
      <c r="D361" t="s">
        <v>419</v>
      </c>
      <c r="E361">
        <v>1</v>
      </c>
      <c r="G361" t="s">
        <v>415</v>
      </c>
      <c r="H361" t="s">
        <v>416</v>
      </c>
      <c r="J361" t="s">
        <v>403</v>
      </c>
      <c r="K361">
        <v>1</v>
      </c>
      <c r="L361" t="str">
        <f>_xlfn.CONCAT(D361,F361)</f>
        <v>Extra shot</v>
      </c>
      <c r="M361" s="10">
        <f>E361*_xlfn.XLOOKUP(L361,PriceListData!$F$2:$F$97,PriceListData!$E$2:$E$97)</f>
        <v>1</v>
      </c>
      <c r="N361" t="str">
        <f>TEXT(B361,"dddd")</f>
        <v>Friday</v>
      </c>
    </row>
    <row r="362" spans="1:14" x14ac:dyDescent="0.35">
      <c r="A362">
        <v>286800</v>
      </c>
      <c r="B362" s="3">
        <v>45779</v>
      </c>
      <c r="C362" s="4">
        <v>0.43300925925925926</v>
      </c>
      <c r="D362" t="s">
        <v>428</v>
      </c>
      <c r="E362">
        <v>1</v>
      </c>
      <c r="F362" t="s">
        <v>15</v>
      </c>
      <c r="G362" t="s">
        <v>413</v>
      </c>
      <c r="H362" t="s">
        <v>406</v>
      </c>
      <c r="J362" t="s">
        <v>403</v>
      </c>
      <c r="K362">
        <v>1</v>
      </c>
      <c r="L362" t="str">
        <f>_xlfn.CONCAT(D362,F362)</f>
        <v>Rooibos latté12 oz</v>
      </c>
      <c r="M362" s="10">
        <f>E362*_xlfn.XLOOKUP(L362,PriceListData!$F$2:$F$97,PriceListData!$E$2:$E$97)</f>
        <v>5.5</v>
      </c>
      <c r="N362" t="str">
        <f>TEXT(B362,"dddd")</f>
        <v>Friday</v>
      </c>
    </row>
    <row r="363" spans="1:14" x14ac:dyDescent="0.35">
      <c r="A363">
        <v>286800</v>
      </c>
      <c r="B363" s="3">
        <v>45779</v>
      </c>
      <c r="C363" s="4">
        <v>0.43300925925925926</v>
      </c>
      <c r="D363" t="s">
        <v>419</v>
      </c>
      <c r="E363">
        <v>1</v>
      </c>
      <c r="G363" t="s">
        <v>415</v>
      </c>
      <c r="H363" t="s">
        <v>416</v>
      </c>
      <c r="J363" t="s">
        <v>403</v>
      </c>
      <c r="K363">
        <v>1</v>
      </c>
      <c r="L363" t="str">
        <f>_xlfn.CONCAT(D363,F363)</f>
        <v>Extra shot</v>
      </c>
      <c r="M363" s="10">
        <f>E363*_xlfn.XLOOKUP(L363,PriceListData!$F$2:$F$97,PriceListData!$E$2:$E$97)</f>
        <v>1</v>
      </c>
      <c r="N363" t="str">
        <f>TEXT(B363,"dddd")</f>
        <v>Friday</v>
      </c>
    </row>
    <row r="364" spans="1:14" x14ac:dyDescent="0.35">
      <c r="A364">
        <v>286799</v>
      </c>
      <c r="B364" s="3">
        <v>45779</v>
      </c>
      <c r="C364" s="4">
        <v>0.43262731481481481</v>
      </c>
      <c r="D364" t="s">
        <v>412</v>
      </c>
      <c r="E364">
        <v>1</v>
      </c>
      <c r="F364" t="s">
        <v>15</v>
      </c>
      <c r="G364" t="s">
        <v>413</v>
      </c>
      <c r="H364" t="s">
        <v>414</v>
      </c>
      <c r="J364" t="s">
        <v>403</v>
      </c>
      <c r="K364">
        <v>1</v>
      </c>
      <c r="L364" t="str">
        <f>_xlfn.CONCAT(D364,F364)</f>
        <v>Iced tea12 oz</v>
      </c>
      <c r="M364" s="10">
        <f>E364*_xlfn.XLOOKUP(L364,PriceListData!$F$2:$F$97,PriceListData!$E$2:$E$97)</f>
        <v>4.25</v>
      </c>
      <c r="N364" t="str">
        <f>TEXT(B364,"dddd")</f>
        <v>Friday</v>
      </c>
    </row>
    <row r="365" spans="1:14" x14ac:dyDescent="0.35">
      <c r="A365">
        <v>286798</v>
      </c>
      <c r="B365" s="3">
        <v>45779</v>
      </c>
      <c r="C365" s="4">
        <v>0.42997685185185186</v>
      </c>
      <c r="D365" t="s">
        <v>428</v>
      </c>
      <c r="E365">
        <v>1</v>
      </c>
      <c r="F365" t="s">
        <v>15</v>
      </c>
      <c r="G365" t="s">
        <v>413</v>
      </c>
      <c r="H365" t="s">
        <v>406</v>
      </c>
      <c r="J365" t="s">
        <v>403</v>
      </c>
      <c r="K365">
        <v>1</v>
      </c>
      <c r="L365" t="str">
        <f>_xlfn.CONCAT(D365,F365)</f>
        <v>Rooibos latté12 oz</v>
      </c>
      <c r="M365" s="10">
        <f>E365*_xlfn.XLOOKUP(L365,PriceListData!$F$2:$F$97,PriceListData!$E$2:$E$97)</f>
        <v>5.5</v>
      </c>
      <c r="N365" t="str">
        <f>TEXT(B365,"dddd")</f>
        <v>Friday</v>
      </c>
    </row>
    <row r="366" spans="1:14" x14ac:dyDescent="0.35">
      <c r="A366">
        <v>286797</v>
      </c>
      <c r="B366" s="3">
        <v>45779</v>
      </c>
      <c r="C366" s="4">
        <v>0.42947916666666669</v>
      </c>
      <c r="D366" t="s">
        <v>425</v>
      </c>
      <c r="E366">
        <v>1</v>
      </c>
      <c r="F366" t="s">
        <v>15</v>
      </c>
      <c r="G366" t="s">
        <v>405</v>
      </c>
      <c r="H366" t="s">
        <v>414</v>
      </c>
      <c r="J366" t="s">
        <v>403</v>
      </c>
      <c r="K366">
        <v>1</v>
      </c>
      <c r="L366" t="str">
        <f>_xlfn.CONCAT(D366,F366)</f>
        <v>Iced Guillermo12 oz</v>
      </c>
      <c r="M366" s="10">
        <f>E366*_xlfn.XLOOKUP(L366,PriceListData!$F$2:$F$97,PriceListData!$E$2:$E$97)</f>
        <v>3.5</v>
      </c>
      <c r="N366" t="str">
        <f>TEXT(B366,"dddd")</f>
        <v>Friday</v>
      </c>
    </row>
    <row r="367" spans="1:14" x14ac:dyDescent="0.35">
      <c r="A367">
        <v>286796</v>
      </c>
      <c r="B367" s="3">
        <v>45779</v>
      </c>
      <c r="C367" s="4">
        <v>0.42929398148148146</v>
      </c>
      <c r="D367" t="s">
        <v>52</v>
      </c>
      <c r="E367">
        <v>1</v>
      </c>
      <c r="F367" t="s">
        <v>15</v>
      </c>
      <c r="G367" t="s">
        <v>405</v>
      </c>
      <c r="H367" t="s">
        <v>414</v>
      </c>
      <c r="J367" t="s">
        <v>403</v>
      </c>
      <c r="K367">
        <v>2</v>
      </c>
      <c r="L367" t="str">
        <f>_xlfn.CONCAT(D367,F367)</f>
        <v>Frappé12 oz</v>
      </c>
      <c r="M367" s="10">
        <f>E367*_xlfn.XLOOKUP(L367,PriceListData!$F$2:$F$97,PriceListData!$E$2:$E$97)</f>
        <v>4.75</v>
      </c>
      <c r="N367" t="str">
        <f>TEXT(B367,"dddd")</f>
        <v>Friday</v>
      </c>
    </row>
    <row r="368" spans="1:14" x14ac:dyDescent="0.35">
      <c r="A368">
        <v>286794</v>
      </c>
      <c r="B368" s="3">
        <v>45779</v>
      </c>
      <c r="C368" s="4">
        <v>0.42465277777777777</v>
      </c>
      <c r="D368" t="s">
        <v>54</v>
      </c>
      <c r="E368">
        <v>1</v>
      </c>
      <c r="G368" t="s">
        <v>415</v>
      </c>
      <c r="H368" t="s">
        <v>416</v>
      </c>
      <c r="J368" t="s">
        <v>403</v>
      </c>
      <c r="K368">
        <v>2</v>
      </c>
      <c r="L368" t="str">
        <f>_xlfn.CONCAT(D368,F368)</f>
        <v>Syrup</v>
      </c>
      <c r="M368" s="10">
        <f>E368*_xlfn.XLOOKUP(L368,PriceListData!$F$2:$F$97,PriceListData!$E$2:$E$97)</f>
        <v>0.75</v>
      </c>
      <c r="N368" t="str">
        <f>TEXT(B368,"dddd")</f>
        <v>Friday</v>
      </c>
    </row>
    <row r="369" spans="1:14" x14ac:dyDescent="0.35">
      <c r="A369">
        <v>286794</v>
      </c>
      <c r="B369" s="3">
        <v>45779</v>
      </c>
      <c r="C369" s="4">
        <v>0.42465277777777777</v>
      </c>
      <c r="D369" t="s">
        <v>21</v>
      </c>
      <c r="E369">
        <v>2</v>
      </c>
      <c r="F369" t="s">
        <v>15</v>
      </c>
      <c r="G369" t="s">
        <v>405</v>
      </c>
      <c r="H369" t="s">
        <v>406</v>
      </c>
      <c r="J369" t="s">
        <v>403</v>
      </c>
      <c r="K369">
        <v>2</v>
      </c>
      <c r="L369" t="str">
        <f>_xlfn.CONCAT(D369,F369)</f>
        <v>Pourover12 oz</v>
      </c>
      <c r="M369" s="10">
        <f>E369*_xlfn.XLOOKUP(L369,PriceListData!$F$2:$F$97,PriceListData!$E$2:$E$97)</f>
        <v>7</v>
      </c>
      <c r="N369" t="str">
        <f>TEXT(B369,"dddd")</f>
        <v>Friday</v>
      </c>
    </row>
    <row r="370" spans="1:14" x14ac:dyDescent="0.35">
      <c r="A370">
        <v>286793</v>
      </c>
      <c r="B370" s="3">
        <v>45779</v>
      </c>
      <c r="C370" s="4">
        <v>0.421875</v>
      </c>
      <c r="D370" t="s">
        <v>54</v>
      </c>
      <c r="E370">
        <v>1</v>
      </c>
      <c r="G370" t="s">
        <v>415</v>
      </c>
      <c r="H370" t="s">
        <v>416</v>
      </c>
      <c r="J370" t="s">
        <v>403</v>
      </c>
      <c r="K370">
        <v>2</v>
      </c>
      <c r="L370" t="str">
        <f>_xlfn.CONCAT(D370,F370)</f>
        <v>Syrup</v>
      </c>
      <c r="M370" s="10">
        <f>E370*_xlfn.XLOOKUP(L370,PriceListData!$F$2:$F$97,PriceListData!$E$2:$E$97)</f>
        <v>0.75</v>
      </c>
      <c r="N370" t="str">
        <f>TEXT(B370,"dddd")</f>
        <v>Friday</v>
      </c>
    </row>
    <row r="371" spans="1:14" x14ac:dyDescent="0.35">
      <c r="A371">
        <v>286793</v>
      </c>
      <c r="B371" s="3">
        <v>45779</v>
      </c>
      <c r="C371" s="4">
        <v>0.421875</v>
      </c>
      <c r="D371" t="s">
        <v>21</v>
      </c>
      <c r="E371">
        <v>1</v>
      </c>
      <c r="F371" t="s">
        <v>15</v>
      </c>
      <c r="G371" t="s">
        <v>405</v>
      </c>
      <c r="H371" t="s">
        <v>406</v>
      </c>
      <c r="J371" t="s">
        <v>403</v>
      </c>
      <c r="K371">
        <v>2</v>
      </c>
      <c r="L371" t="str">
        <f>_xlfn.CONCAT(D371,F371)</f>
        <v>Pourover12 oz</v>
      </c>
      <c r="M371" s="10">
        <f>E371*_xlfn.XLOOKUP(L371,PriceListData!$F$2:$F$97,PriceListData!$E$2:$E$97)</f>
        <v>3.5</v>
      </c>
      <c r="N371" t="str">
        <f>TEXT(B371,"dddd")</f>
        <v>Friday</v>
      </c>
    </row>
    <row r="372" spans="1:14" x14ac:dyDescent="0.35">
      <c r="A372">
        <v>286792</v>
      </c>
      <c r="B372" s="3">
        <v>45779</v>
      </c>
      <c r="C372" s="4">
        <v>0.42107638888888888</v>
      </c>
      <c r="D372" t="s">
        <v>65</v>
      </c>
      <c r="E372">
        <v>1</v>
      </c>
      <c r="F372" t="s">
        <v>15</v>
      </c>
      <c r="G372" t="s">
        <v>405</v>
      </c>
      <c r="H372" t="s">
        <v>406</v>
      </c>
      <c r="J372" t="s">
        <v>403</v>
      </c>
      <c r="K372">
        <v>2</v>
      </c>
      <c r="L372" t="str">
        <f>_xlfn.CONCAT(D372,F372)</f>
        <v>Cappuccino12 oz</v>
      </c>
      <c r="M372" s="10">
        <f>E372*_xlfn.XLOOKUP(L372,PriceListData!$F$2:$F$97,PriceListData!$E$2:$E$97)</f>
        <v>5.5</v>
      </c>
      <c r="N372" t="str">
        <f>TEXT(B372,"dddd")</f>
        <v>Friday</v>
      </c>
    </row>
    <row r="373" spans="1:14" x14ac:dyDescent="0.35">
      <c r="A373">
        <v>286791</v>
      </c>
      <c r="B373" s="3">
        <v>45779</v>
      </c>
      <c r="C373" s="4">
        <v>0.41993055555555553</v>
      </c>
      <c r="D373" t="s">
        <v>21</v>
      </c>
      <c r="E373">
        <v>1</v>
      </c>
      <c r="F373" t="s">
        <v>15</v>
      </c>
      <c r="G373" t="s">
        <v>405</v>
      </c>
      <c r="H373" t="s">
        <v>406</v>
      </c>
      <c r="J373" t="s">
        <v>403</v>
      </c>
      <c r="K373">
        <v>1</v>
      </c>
      <c r="L373" t="str">
        <f>_xlfn.CONCAT(D373,F373)</f>
        <v>Pourover12 oz</v>
      </c>
      <c r="M373" s="10">
        <f>E373*_xlfn.XLOOKUP(L373,PriceListData!$F$2:$F$97,PriceListData!$E$2:$E$97)</f>
        <v>3.5</v>
      </c>
      <c r="N373" t="str">
        <f>TEXT(B373,"dddd")</f>
        <v>Friday</v>
      </c>
    </row>
    <row r="374" spans="1:14" x14ac:dyDescent="0.35">
      <c r="A374">
        <v>286790</v>
      </c>
      <c r="B374" s="3">
        <v>45779</v>
      </c>
      <c r="C374" s="4">
        <v>0.41776620370370371</v>
      </c>
      <c r="D374" t="s">
        <v>412</v>
      </c>
      <c r="E374">
        <v>1</v>
      </c>
      <c r="F374" t="s">
        <v>15</v>
      </c>
      <c r="G374" t="s">
        <v>413</v>
      </c>
      <c r="H374" t="s">
        <v>414</v>
      </c>
      <c r="J374" t="s">
        <v>403</v>
      </c>
      <c r="K374">
        <v>1</v>
      </c>
      <c r="L374" t="str">
        <f>_xlfn.CONCAT(D374,F374)</f>
        <v>Iced tea12 oz</v>
      </c>
      <c r="M374" s="10">
        <f>E374*_xlfn.XLOOKUP(L374,PriceListData!$F$2:$F$97,PriceListData!$E$2:$E$97)</f>
        <v>4.25</v>
      </c>
      <c r="N374" t="str">
        <f>TEXT(B374,"dddd")</f>
        <v>Friday</v>
      </c>
    </row>
    <row r="375" spans="1:14" x14ac:dyDescent="0.35">
      <c r="A375">
        <v>286789</v>
      </c>
      <c r="B375" s="3">
        <v>45779</v>
      </c>
      <c r="C375" s="4">
        <v>0.41564814814814816</v>
      </c>
      <c r="D375" t="s">
        <v>52</v>
      </c>
      <c r="E375">
        <v>1</v>
      </c>
      <c r="F375" t="s">
        <v>15</v>
      </c>
      <c r="G375" t="s">
        <v>405</v>
      </c>
      <c r="H375" t="s">
        <v>414</v>
      </c>
      <c r="J375" t="s">
        <v>403</v>
      </c>
      <c r="K375">
        <v>2</v>
      </c>
      <c r="L375" t="str">
        <f>_xlfn.CONCAT(D375,F375)</f>
        <v>Frappé12 oz</v>
      </c>
      <c r="M375" s="10">
        <f>E375*_xlfn.XLOOKUP(L375,PriceListData!$F$2:$F$97,PriceListData!$E$2:$E$97)</f>
        <v>4.75</v>
      </c>
      <c r="N375" t="str">
        <f>TEXT(B375,"dddd")</f>
        <v>Friday</v>
      </c>
    </row>
    <row r="376" spans="1:14" x14ac:dyDescent="0.35">
      <c r="A376">
        <v>286788</v>
      </c>
      <c r="B376" s="3">
        <v>45779</v>
      </c>
      <c r="C376" s="4">
        <v>0.41537037037037039</v>
      </c>
      <c r="D376" t="s">
        <v>411</v>
      </c>
      <c r="E376">
        <v>1</v>
      </c>
      <c r="F376" t="s">
        <v>24</v>
      </c>
      <c r="G376" t="s">
        <v>405</v>
      </c>
      <c r="H376" t="s">
        <v>406</v>
      </c>
      <c r="J376" t="s">
        <v>403</v>
      </c>
      <c r="K376">
        <v>1</v>
      </c>
      <c r="L376" t="str">
        <f>_xlfn.CONCAT(D376,F376)</f>
        <v>Turkish coffee3 oz</v>
      </c>
      <c r="M376" s="10">
        <f>E376*_xlfn.XLOOKUP(L376,PriceListData!$F$2:$F$97,PriceListData!$E$2:$E$97)</f>
        <v>3.75</v>
      </c>
      <c r="N376" t="str">
        <f>TEXT(B376,"dddd")</f>
        <v>Friday</v>
      </c>
    </row>
    <row r="377" spans="1:14" x14ac:dyDescent="0.35">
      <c r="A377">
        <v>286787</v>
      </c>
      <c r="B377" s="3">
        <v>45779</v>
      </c>
      <c r="C377" s="4">
        <v>0.41491898148148149</v>
      </c>
      <c r="D377" t="s">
        <v>21</v>
      </c>
      <c r="E377">
        <v>1</v>
      </c>
      <c r="F377" t="s">
        <v>15</v>
      </c>
      <c r="G377" t="s">
        <v>405</v>
      </c>
      <c r="H377" t="s">
        <v>406</v>
      </c>
      <c r="J377" t="s">
        <v>403</v>
      </c>
      <c r="K377">
        <v>1</v>
      </c>
      <c r="L377" t="str">
        <f>_xlfn.CONCAT(D377,F377)</f>
        <v>Pourover12 oz</v>
      </c>
      <c r="M377" s="10">
        <f>E377*_xlfn.XLOOKUP(L377,PriceListData!$F$2:$F$97,PriceListData!$E$2:$E$97)</f>
        <v>3.5</v>
      </c>
      <c r="N377" t="str">
        <f>TEXT(B377,"dddd")</f>
        <v>Friday</v>
      </c>
    </row>
    <row r="378" spans="1:14" x14ac:dyDescent="0.35">
      <c r="A378">
        <v>286786</v>
      </c>
      <c r="B378" s="3">
        <v>45779</v>
      </c>
      <c r="C378" s="4">
        <v>0.40940972222222222</v>
      </c>
      <c r="D378" t="s">
        <v>425</v>
      </c>
      <c r="E378">
        <v>2</v>
      </c>
      <c r="F378" t="s">
        <v>15</v>
      </c>
      <c r="G378" t="s">
        <v>405</v>
      </c>
      <c r="H378" t="s">
        <v>414</v>
      </c>
      <c r="J378" t="s">
        <v>403</v>
      </c>
      <c r="K378">
        <v>1</v>
      </c>
      <c r="L378" t="str">
        <f>_xlfn.CONCAT(D378,F378)</f>
        <v>Iced Guillermo12 oz</v>
      </c>
      <c r="M378" s="10">
        <f>E378*_xlfn.XLOOKUP(L378,PriceListData!$F$2:$F$97,PriceListData!$E$2:$E$97)</f>
        <v>7</v>
      </c>
      <c r="N378" t="str">
        <f>TEXT(B378,"dddd")</f>
        <v>Friday</v>
      </c>
    </row>
    <row r="379" spans="1:14" x14ac:dyDescent="0.35">
      <c r="A379">
        <v>286785</v>
      </c>
      <c r="B379" s="3">
        <v>45779</v>
      </c>
      <c r="C379" s="4">
        <v>0.40638888888888891</v>
      </c>
      <c r="D379" t="s">
        <v>420</v>
      </c>
      <c r="E379">
        <v>1</v>
      </c>
      <c r="F379" t="s">
        <v>76</v>
      </c>
      <c r="G379" t="s">
        <v>413</v>
      </c>
      <c r="H379" t="s">
        <v>406</v>
      </c>
      <c r="J379" t="s">
        <v>403</v>
      </c>
      <c r="K379">
        <v>1</v>
      </c>
      <c r="L379" t="str">
        <f>_xlfn.CONCAT(D379,F379)</f>
        <v>Moroccan tea10 oz</v>
      </c>
      <c r="M379" s="10">
        <f>E379*_xlfn.XLOOKUP(L379,PriceListData!$F$2:$F$97,PriceListData!$E$2:$E$97)</f>
        <v>3</v>
      </c>
      <c r="N379" t="str">
        <f>TEXT(B379,"dddd")</f>
        <v>Friday</v>
      </c>
    </row>
    <row r="380" spans="1:14" x14ac:dyDescent="0.35">
      <c r="A380">
        <v>286784</v>
      </c>
      <c r="B380" s="3">
        <v>45779</v>
      </c>
      <c r="C380" s="4">
        <v>0.40511574074074075</v>
      </c>
      <c r="D380" t="s">
        <v>21</v>
      </c>
      <c r="E380">
        <v>1</v>
      </c>
      <c r="F380" t="s">
        <v>15</v>
      </c>
      <c r="G380" t="s">
        <v>405</v>
      </c>
      <c r="H380" t="s">
        <v>406</v>
      </c>
      <c r="J380" t="s">
        <v>403</v>
      </c>
      <c r="K380">
        <v>1</v>
      </c>
      <c r="L380" t="str">
        <f>_xlfn.CONCAT(D380,F380)</f>
        <v>Pourover12 oz</v>
      </c>
      <c r="M380" s="10">
        <f>E380*_xlfn.XLOOKUP(L380,PriceListData!$F$2:$F$97,PriceListData!$E$2:$E$97)</f>
        <v>3.5</v>
      </c>
      <c r="N380" t="str">
        <f>TEXT(B380,"dddd")</f>
        <v>Friday</v>
      </c>
    </row>
    <row r="381" spans="1:14" x14ac:dyDescent="0.35">
      <c r="A381">
        <v>286783</v>
      </c>
      <c r="B381" s="3">
        <v>45779</v>
      </c>
      <c r="C381" s="4">
        <v>0.40412037037037035</v>
      </c>
      <c r="D381" t="s">
        <v>52</v>
      </c>
      <c r="E381">
        <v>1</v>
      </c>
      <c r="F381" t="s">
        <v>15</v>
      </c>
      <c r="G381" t="s">
        <v>405</v>
      </c>
      <c r="H381" t="s">
        <v>414</v>
      </c>
      <c r="J381" t="s">
        <v>403</v>
      </c>
      <c r="K381">
        <v>2</v>
      </c>
      <c r="L381" t="str">
        <f>_xlfn.CONCAT(D381,F381)</f>
        <v>Frappé12 oz</v>
      </c>
      <c r="M381" s="10">
        <f>E381*_xlfn.XLOOKUP(L381,PriceListData!$F$2:$F$97,PriceListData!$E$2:$E$97)</f>
        <v>4.75</v>
      </c>
      <c r="N381" t="str">
        <f>TEXT(B381,"dddd")</f>
        <v>Friday</v>
      </c>
    </row>
    <row r="382" spans="1:14" x14ac:dyDescent="0.35">
      <c r="A382">
        <v>286782</v>
      </c>
      <c r="B382" s="3">
        <v>45779</v>
      </c>
      <c r="C382" s="4">
        <v>0.40383101851851849</v>
      </c>
      <c r="D382" t="s">
        <v>21</v>
      </c>
      <c r="E382">
        <v>1</v>
      </c>
      <c r="F382" t="s">
        <v>15</v>
      </c>
      <c r="G382" t="s">
        <v>405</v>
      </c>
      <c r="H382" t="s">
        <v>406</v>
      </c>
      <c r="J382" t="s">
        <v>403</v>
      </c>
      <c r="K382">
        <v>1</v>
      </c>
      <c r="L382" t="str">
        <f>_xlfn.CONCAT(D382,F382)</f>
        <v>Pourover12 oz</v>
      </c>
      <c r="M382" s="10">
        <f>E382*_xlfn.XLOOKUP(L382,PriceListData!$F$2:$F$97,PriceListData!$E$2:$E$97)</f>
        <v>3.5</v>
      </c>
      <c r="N382" t="str">
        <f>TEXT(B382,"dddd")</f>
        <v>Friday</v>
      </c>
    </row>
    <row r="383" spans="1:14" x14ac:dyDescent="0.35">
      <c r="A383">
        <v>286781</v>
      </c>
      <c r="B383" s="3">
        <v>45779</v>
      </c>
      <c r="C383" s="4">
        <v>0.40269675925925924</v>
      </c>
      <c r="D383" t="s">
        <v>404</v>
      </c>
      <c r="E383">
        <v>1</v>
      </c>
      <c r="F383" t="s">
        <v>15</v>
      </c>
      <c r="G383" t="s">
        <v>405</v>
      </c>
      <c r="H383" t="s">
        <v>406</v>
      </c>
      <c r="J383" t="s">
        <v>403</v>
      </c>
      <c r="K383">
        <v>2</v>
      </c>
      <c r="L383" t="str">
        <f>_xlfn.CONCAT(D383,F383)</f>
        <v>Café latté12 oz</v>
      </c>
      <c r="M383" s="10">
        <f>E383*_xlfn.XLOOKUP(L383,PriceListData!$F$2:$F$97,PriceListData!$E$2:$E$97)</f>
        <v>4.25</v>
      </c>
      <c r="N383" t="str">
        <f>TEXT(B383,"dddd")</f>
        <v>Friday</v>
      </c>
    </row>
    <row r="384" spans="1:14" x14ac:dyDescent="0.35">
      <c r="A384">
        <v>286779</v>
      </c>
      <c r="B384" s="3">
        <v>45779</v>
      </c>
      <c r="C384" s="4">
        <v>0.40156249999999999</v>
      </c>
      <c r="D384" t="s">
        <v>425</v>
      </c>
      <c r="E384">
        <v>1</v>
      </c>
      <c r="F384" t="s">
        <v>15</v>
      </c>
      <c r="G384" t="s">
        <v>405</v>
      </c>
      <c r="H384" t="s">
        <v>414</v>
      </c>
      <c r="J384" t="s">
        <v>403</v>
      </c>
      <c r="K384">
        <v>1</v>
      </c>
      <c r="L384" t="str">
        <f>_xlfn.CONCAT(D384,F384)</f>
        <v>Iced Guillermo12 oz</v>
      </c>
      <c r="M384" s="10">
        <f>E384*_xlfn.XLOOKUP(L384,PriceListData!$F$2:$F$97,PriceListData!$E$2:$E$97)</f>
        <v>3.5</v>
      </c>
      <c r="N384" t="str">
        <f>TEXT(B384,"dddd")</f>
        <v>Friday</v>
      </c>
    </row>
    <row r="385" spans="1:14" x14ac:dyDescent="0.35">
      <c r="A385">
        <v>286778</v>
      </c>
      <c r="B385" s="3">
        <v>45779</v>
      </c>
      <c r="C385" s="4">
        <v>0.39987268518518521</v>
      </c>
      <c r="D385" t="s">
        <v>445</v>
      </c>
      <c r="E385">
        <v>2</v>
      </c>
      <c r="F385" t="s">
        <v>15</v>
      </c>
      <c r="G385" t="s">
        <v>423</v>
      </c>
      <c r="H385" t="s">
        <v>414</v>
      </c>
      <c r="J385" t="s">
        <v>403</v>
      </c>
      <c r="K385">
        <v>1</v>
      </c>
      <c r="L385" t="str">
        <f>_xlfn.CONCAT(D385,F385)</f>
        <v>Mango lassi12 oz</v>
      </c>
      <c r="M385" s="10">
        <f>E385*_xlfn.XLOOKUP(L385,PriceListData!$F$2:$F$97,PriceListData!$E$2:$E$97)</f>
        <v>11.5</v>
      </c>
      <c r="N385" t="str">
        <f>TEXT(B385,"dddd")</f>
        <v>Friday</v>
      </c>
    </row>
    <row r="386" spans="1:14" x14ac:dyDescent="0.35">
      <c r="A386">
        <v>286778</v>
      </c>
      <c r="B386" s="3">
        <v>45779</v>
      </c>
      <c r="C386" s="4">
        <v>0.39987268518518521</v>
      </c>
      <c r="D386" t="s">
        <v>153</v>
      </c>
      <c r="E386">
        <v>1</v>
      </c>
      <c r="F386" t="s">
        <v>15</v>
      </c>
      <c r="G386" t="s">
        <v>405</v>
      </c>
      <c r="H386" t="s">
        <v>406</v>
      </c>
      <c r="J386" t="s">
        <v>403</v>
      </c>
      <c r="K386">
        <v>1</v>
      </c>
      <c r="L386" t="str">
        <f>_xlfn.CONCAT(D386,F386)</f>
        <v>Aeropress12 oz</v>
      </c>
      <c r="M386" s="10">
        <f>E386*_xlfn.XLOOKUP(L386,PriceListData!$F$2:$F$97,PriceListData!$E$2:$E$97)</f>
        <v>6</v>
      </c>
      <c r="N386" t="str">
        <f>TEXT(B386,"dddd")</f>
        <v>Friday</v>
      </c>
    </row>
    <row r="387" spans="1:14" x14ac:dyDescent="0.35">
      <c r="A387">
        <v>286776</v>
      </c>
      <c r="B387" s="3">
        <v>45779</v>
      </c>
      <c r="C387" s="4">
        <v>0.39251157407407405</v>
      </c>
      <c r="D387" t="s">
        <v>54</v>
      </c>
      <c r="E387">
        <v>1</v>
      </c>
      <c r="G387" t="s">
        <v>415</v>
      </c>
      <c r="H387" t="s">
        <v>416</v>
      </c>
      <c r="J387" t="s">
        <v>403</v>
      </c>
      <c r="K387">
        <v>1</v>
      </c>
      <c r="L387" t="str">
        <f>_xlfn.CONCAT(D387,F387)</f>
        <v>Syrup</v>
      </c>
      <c r="M387" s="10">
        <f>E387*_xlfn.XLOOKUP(L387,PriceListData!$F$2:$F$97,PriceListData!$E$2:$E$97)</f>
        <v>0.75</v>
      </c>
      <c r="N387" t="str">
        <f>TEXT(B387,"dddd")</f>
        <v>Friday</v>
      </c>
    </row>
    <row r="388" spans="1:14" x14ac:dyDescent="0.35">
      <c r="A388">
        <v>286776</v>
      </c>
      <c r="B388" s="3">
        <v>45779</v>
      </c>
      <c r="C388" s="4">
        <v>0.39251157407407405</v>
      </c>
      <c r="D388" t="s">
        <v>21</v>
      </c>
      <c r="E388">
        <v>1</v>
      </c>
      <c r="F388" t="s">
        <v>15</v>
      </c>
      <c r="G388" t="s">
        <v>405</v>
      </c>
      <c r="H388" t="s">
        <v>406</v>
      </c>
      <c r="J388" t="s">
        <v>403</v>
      </c>
      <c r="K388">
        <v>1</v>
      </c>
      <c r="L388" t="str">
        <f>_xlfn.CONCAT(D388,F388)</f>
        <v>Pourover12 oz</v>
      </c>
      <c r="M388" s="10">
        <f>E388*_xlfn.XLOOKUP(L388,PriceListData!$F$2:$F$97,PriceListData!$E$2:$E$97)</f>
        <v>3.5</v>
      </c>
      <c r="N388" t="str">
        <f>TEXT(B388,"dddd")</f>
        <v>Friday</v>
      </c>
    </row>
    <row r="389" spans="1:14" x14ac:dyDescent="0.35">
      <c r="A389">
        <v>286776</v>
      </c>
      <c r="B389" s="3">
        <v>45779</v>
      </c>
      <c r="C389" s="4">
        <v>0.39251157407407405</v>
      </c>
      <c r="D389" t="s">
        <v>409</v>
      </c>
      <c r="E389">
        <v>1</v>
      </c>
      <c r="F389" t="s">
        <v>15</v>
      </c>
      <c r="G389" t="s">
        <v>405</v>
      </c>
      <c r="H389" t="s">
        <v>406</v>
      </c>
      <c r="J389" t="s">
        <v>403</v>
      </c>
      <c r="K389">
        <v>1</v>
      </c>
      <c r="L389" t="str">
        <f>_xlfn.CONCAT(D389,F389)</f>
        <v>Drip coffee12 oz</v>
      </c>
      <c r="M389" s="10">
        <f>E389*_xlfn.XLOOKUP(L389,PriceListData!$F$2:$F$97,PriceListData!$E$2:$E$97)</f>
        <v>2.25</v>
      </c>
      <c r="N389" t="str">
        <f>TEXT(B389,"dddd")</f>
        <v>Friday</v>
      </c>
    </row>
    <row r="390" spans="1:14" x14ac:dyDescent="0.35">
      <c r="A390">
        <v>286775</v>
      </c>
      <c r="B390" s="3">
        <v>45779</v>
      </c>
      <c r="C390" s="4">
        <v>0.39216435185185183</v>
      </c>
      <c r="D390" t="s">
        <v>21</v>
      </c>
      <c r="E390">
        <v>1</v>
      </c>
      <c r="F390" t="s">
        <v>15</v>
      </c>
      <c r="G390" t="s">
        <v>405</v>
      </c>
      <c r="H390" t="s">
        <v>406</v>
      </c>
      <c r="J390" t="s">
        <v>403</v>
      </c>
      <c r="K390">
        <v>2</v>
      </c>
      <c r="L390" t="str">
        <f>_xlfn.CONCAT(D390,F390)</f>
        <v>Pourover12 oz</v>
      </c>
      <c r="M390" s="10">
        <f>E390*_xlfn.XLOOKUP(L390,PriceListData!$F$2:$F$97,PriceListData!$E$2:$E$97)</f>
        <v>3.5</v>
      </c>
      <c r="N390" t="str">
        <f>TEXT(B390,"dddd")</f>
        <v>Friday</v>
      </c>
    </row>
    <row r="391" spans="1:14" x14ac:dyDescent="0.35">
      <c r="A391">
        <v>286774</v>
      </c>
      <c r="B391" s="3">
        <v>45779</v>
      </c>
      <c r="C391" s="4">
        <v>0.39148148148148149</v>
      </c>
      <c r="D391" t="s">
        <v>65</v>
      </c>
      <c r="E391">
        <v>1</v>
      </c>
      <c r="F391" t="s">
        <v>15</v>
      </c>
      <c r="G391" t="s">
        <v>405</v>
      </c>
      <c r="H391" t="s">
        <v>406</v>
      </c>
      <c r="J391" t="s">
        <v>403</v>
      </c>
      <c r="K391">
        <v>1</v>
      </c>
      <c r="L391" t="str">
        <f>_xlfn.CONCAT(D391,F391)</f>
        <v>Cappuccino12 oz</v>
      </c>
      <c r="M391" s="10">
        <f>E391*_xlfn.XLOOKUP(L391,PriceListData!$F$2:$F$97,PriceListData!$E$2:$E$97)</f>
        <v>5.5</v>
      </c>
      <c r="N391" t="str">
        <f>TEXT(B391,"dddd")</f>
        <v>Friday</v>
      </c>
    </row>
    <row r="392" spans="1:14" x14ac:dyDescent="0.35">
      <c r="A392">
        <v>286772</v>
      </c>
      <c r="B392" s="3">
        <v>45779</v>
      </c>
      <c r="C392" s="4">
        <v>0.38552083333333331</v>
      </c>
      <c r="D392" t="s">
        <v>54</v>
      </c>
      <c r="E392">
        <v>1</v>
      </c>
      <c r="G392" t="s">
        <v>415</v>
      </c>
      <c r="H392" t="s">
        <v>416</v>
      </c>
      <c r="J392" t="s">
        <v>403</v>
      </c>
      <c r="K392">
        <v>1</v>
      </c>
      <c r="L392" t="str">
        <f>_xlfn.CONCAT(D392,F392)</f>
        <v>Syrup</v>
      </c>
      <c r="M392" s="10">
        <f>E392*_xlfn.XLOOKUP(L392,PriceListData!$F$2:$F$97,PriceListData!$E$2:$E$97)</f>
        <v>0.75</v>
      </c>
      <c r="N392" t="str">
        <f>TEXT(B392,"dddd")</f>
        <v>Friday</v>
      </c>
    </row>
    <row r="393" spans="1:14" x14ac:dyDescent="0.35">
      <c r="A393">
        <v>286772</v>
      </c>
      <c r="B393" s="3">
        <v>45779</v>
      </c>
      <c r="C393" s="4">
        <v>0.38552083333333331</v>
      </c>
      <c r="D393" t="s">
        <v>21</v>
      </c>
      <c r="E393">
        <v>1</v>
      </c>
      <c r="F393" t="s">
        <v>15</v>
      </c>
      <c r="G393" t="s">
        <v>405</v>
      </c>
      <c r="H393" t="s">
        <v>406</v>
      </c>
      <c r="J393" t="s">
        <v>403</v>
      </c>
      <c r="K393">
        <v>1</v>
      </c>
      <c r="L393" t="str">
        <f>_xlfn.CONCAT(D393,F393)</f>
        <v>Pourover12 oz</v>
      </c>
      <c r="M393" s="10">
        <f>E393*_xlfn.XLOOKUP(L393,PriceListData!$F$2:$F$97,PriceListData!$E$2:$E$97)</f>
        <v>3.5</v>
      </c>
      <c r="N393" t="str">
        <f>TEXT(B393,"dddd")</f>
        <v>Friday</v>
      </c>
    </row>
    <row r="394" spans="1:14" x14ac:dyDescent="0.35">
      <c r="A394">
        <v>286771</v>
      </c>
      <c r="B394" s="3">
        <v>45779</v>
      </c>
      <c r="C394" s="4">
        <v>0.38430555555555557</v>
      </c>
      <c r="D394" t="s">
        <v>411</v>
      </c>
      <c r="E394">
        <v>1</v>
      </c>
      <c r="F394" t="s">
        <v>24</v>
      </c>
      <c r="G394" t="s">
        <v>405</v>
      </c>
      <c r="H394" t="s">
        <v>406</v>
      </c>
      <c r="J394" t="s">
        <v>403</v>
      </c>
      <c r="K394">
        <v>2</v>
      </c>
      <c r="L394" t="str">
        <f>_xlfn.CONCAT(D394,F394)</f>
        <v>Turkish coffee3 oz</v>
      </c>
      <c r="M394" s="10">
        <f>E394*_xlfn.XLOOKUP(L394,PriceListData!$F$2:$F$97,PriceListData!$E$2:$E$97)</f>
        <v>3.75</v>
      </c>
      <c r="N394" t="str">
        <f>TEXT(B394,"dddd")</f>
        <v>Friday</v>
      </c>
    </row>
    <row r="395" spans="1:14" x14ac:dyDescent="0.35">
      <c r="A395">
        <v>286769</v>
      </c>
      <c r="B395" s="3">
        <v>45779</v>
      </c>
      <c r="C395" s="4">
        <v>0.37979166666666669</v>
      </c>
      <c r="D395" t="s">
        <v>52</v>
      </c>
      <c r="E395">
        <v>1</v>
      </c>
      <c r="F395" t="s">
        <v>15</v>
      </c>
      <c r="G395" t="s">
        <v>405</v>
      </c>
      <c r="H395" t="s">
        <v>414</v>
      </c>
      <c r="J395" t="s">
        <v>403</v>
      </c>
      <c r="K395">
        <v>1</v>
      </c>
      <c r="L395" t="str">
        <f>_xlfn.CONCAT(D395,F395)</f>
        <v>Frappé12 oz</v>
      </c>
      <c r="M395" s="10">
        <f>E395*_xlfn.XLOOKUP(L395,PriceListData!$F$2:$F$97,PriceListData!$E$2:$E$97)</f>
        <v>4.75</v>
      </c>
      <c r="N395" t="str">
        <f>TEXT(B395,"dddd")</f>
        <v>Friday</v>
      </c>
    </row>
    <row r="396" spans="1:14" x14ac:dyDescent="0.35">
      <c r="A396">
        <v>286767</v>
      </c>
      <c r="B396" s="3">
        <v>45779</v>
      </c>
      <c r="C396" s="4">
        <v>0.37641203703703702</v>
      </c>
      <c r="D396" t="s">
        <v>425</v>
      </c>
      <c r="E396">
        <v>1</v>
      </c>
      <c r="F396" t="s">
        <v>15</v>
      </c>
      <c r="G396" t="s">
        <v>405</v>
      </c>
      <c r="H396" t="s">
        <v>414</v>
      </c>
      <c r="J396" t="s">
        <v>403</v>
      </c>
      <c r="K396">
        <v>1</v>
      </c>
      <c r="L396" t="str">
        <f>_xlfn.CONCAT(D396,F396)</f>
        <v>Iced Guillermo12 oz</v>
      </c>
      <c r="M396" s="10">
        <f>E396*_xlfn.XLOOKUP(L396,PriceListData!$F$2:$F$97,PriceListData!$E$2:$E$97)</f>
        <v>3.5</v>
      </c>
      <c r="N396" t="str">
        <f>TEXT(B396,"dddd")</f>
        <v>Friday</v>
      </c>
    </row>
    <row r="397" spans="1:14" x14ac:dyDescent="0.35">
      <c r="A397">
        <v>286765</v>
      </c>
      <c r="B397" s="3">
        <v>45779</v>
      </c>
      <c r="C397" s="4">
        <v>0.3729513888888889</v>
      </c>
      <c r="D397" t="s">
        <v>21</v>
      </c>
      <c r="E397">
        <v>1</v>
      </c>
      <c r="F397" t="s">
        <v>15</v>
      </c>
      <c r="G397" t="s">
        <v>405</v>
      </c>
      <c r="H397" t="s">
        <v>406</v>
      </c>
      <c r="J397" t="s">
        <v>403</v>
      </c>
      <c r="K397">
        <v>1</v>
      </c>
      <c r="L397" t="str">
        <f>_xlfn.CONCAT(D397,F397)</f>
        <v>Pourover12 oz</v>
      </c>
      <c r="M397" s="10">
        <f>E397*_xlfn.XLOOKUP(L397,PriceListData!$F$2:$F$97,PriceListData!$E$2:$E$97)</f>
        <v>3.5</v>
      </c>
      <c r="N397" t="str">
        <f>TEXT(B397,"dddd")</f>
        <v>Friday</v>
      </c>
    </row>
    <row r="398" spans="1:14" x14ac:dyDescent="0.35">
      <c r="A398">
        <v>286763</v>
      </c>
      <c r="B398" s="3">
        <v>45779</v>
      </c>
      <c r="C398" s="4">
        <v>0.36971064814814814</v>
      </c>
      <c r="D398" t="s">
        <v>21</v>
      </c>
      <c r="E398">
        <v>1</v>
      </c>
      <c r="F398" t="s">
        <v>15</v>
      </c>
      <c r="G398" t="s">
        <v>405</v>
      </c>
      <c r="H398" t="s">
        <v>406</v>
      </c>
      <c r="J398" t="s">
        <v>403</v>
      </c>
      <c r="K398">
        <v>2</v>
      </c>
      <c r="L398" t="str">
        <f>_xlfn.CONCAT(D398,F398)</f>
        <v>Pourover12 oz</v>
      </c>
      <c r="M398" s="10">
        <f>E398*_xlfn.XLOOKUP(L398,PriceListData!$F$2:$F$97,PriceListData!$E$2:$E$97)</f>
        <v>3.5</v>
      </c>
      <c r="N398" t="str">
        <f>TEXT(B398,"dddd")</f>
        <v>Friday</v>
      </c>
    </row>
    <row r="399" spans="1:14" x14ac:dyDescent="0.35">
      <c r="A399">
        <v>286762</v>
      </c>
      <c r="B399" s="3">
        <v>45779</v>
      </c>
      <c r="C399" s="4">
        <v>0.36618055555555556</v>
      </c>
      <c r="D399" t="s">
        <v>65</v>
      </c>
      <c r="E399">
        <v>1</v>
      </c>
      <c r="F399" t="s">
        <v>15</v>
      </c>
      <c r="G399" t="s">
        <v>405</v>
      </c>
      <c r="H399" t="s">
        <v>406</v>
      </c>
      <c r="J399" t="s">
        <v>403</v>
      </c>
      <c r="K399">
        <v>1</v>
      </c>
      <c r="L399" t="str">
        <f>_xlfn.CONCAT(D399,F399)</f>
        <v>Cappuccino12 oz</v>
      </c>
      <c r="M399" s="10">
        <f>E399*_xlfn.XLOOKUP(L399,PriceListData!$F$2:$F$97,PriceListData!$E$2:$E$97)</f>
        <v>5.5</v>
      </c>
      <c r="N399" t="str">
        <f>TEXT(B399,"dddd")</f>
        <v>Friday</v>
      </c>
    </row>
    <row r="400" spans="1:14" x14ac:dyDescent="0.35">
      <c r="A400">
        <v>286761</v>
      </c>
      <c r="B400" s="3">
        <v>45779</v>
      </c>
      <c r="C400" s="4">
        <v>0.36570601851851853</v>
      </c>
      <c r="D400" t="s">
        <v>407</v>
      </c>
      <c r="E400">
        <v>1</v>
      </c>
      <c r="G400" t="s">
        <v>405</v>
      </c>
      <c r="H400" t="s">
        <v>408</v>
      </c>
      <c r="J400" t="s">
        <v>403</v>
      </c>
      <c r="K400">
        <v>1</v>
      </c>
      <c r="L400" t="str">
        <f>_xlfn.CONCAT(D400,F400)</f>
        <v>Drip coffee refill</v>
      </c>
      <c r="M400" s="10">
        <f>E400*_xlfn.XLOOKUP(L400,PriceListData!$F$2:$F$97,PriceListData!$E$2:$E$97)</f>
        <v>1.25</v>
      </c>
      <c r="N400" t="str">
        <f>TEXT(B400,"dddd")</f>
        <v>Friday</v>
      </c>
    </row>
    <row r="401" spans="1:14" x14ac:dyDescent="0.35">
      <c r="A401">
        <v>286760</v>
      </c>
      <c r="B401" s="3">
        <v>45779</v>
      </c>
      <c r="C401" s="4">
        <v>0.36236111111111113</v>
      </c>
      <c r="D401" t="s">
        <v>21</v>
      </c>
      <c r="E401">
        <v>1</v>
      </c>
      <c r="F401" t="s">
        <v>15</v>
      </c>
      <c r="G401" t="s">
        <v>405</v>
      </c>
      <c r="H401" t="s">
        <v>406</v>
      </c>
      <c r="J401" t="s">
        <v>403</v>
      </c>
      <c r="K401">
        <v>2</v>
      </c>
      <c r="L401" t="str">
        <f>_xlfn.CONCAT(D401,F401)</f>
        <v>Pourover12 oz</v>
      </c>
      <c r="M401" s="10">
        <f>E401*_xlfn.XLOOKUP(L401,PriceListData!$F$2:$F$97,PriceListData!$E$2:$E$97)</f>
        <v>3.5</v>
      </c>
      <c r="N401" t="str">
        <f>TEXT(B401,"dddd")</f>
        <v>Friday</v>
      </c>
    </row>
    <row r="402" spans="1:14" x14ac:dyDescent="0.35">
      <c r="A402">
        <v>286758</v>
      </c>
      <c r="B402" s="3">
        <v>45779</v>
      </c>
      <c r="C402" s="4">
        <v>0.35496527777777775</v>
      </c>
      <c r="D402" t="s">
        <v>419</v>
      </c>
      <c r="E402">
        <v>1</v>
      </c>
      <c r="G402" t="s">
        <v>415</v>
      </c>
      <c r="H402" t="s">
        <v>416</v>
      </c>
      <c r="J402" t="s">
        <v>403</v>
      </c>
      <c r="K402">
        <v>2</v>
      </c>
      <c r="L402" t="str">
        <f>_xlfn.CONCAT(D402,F402)</f>
        <v>Extra shot</v>
      </c>
      <c r="M402" s="10">
        <f>E402*_xlfn.XLOOKUP(L402,PriceListData!$F$2:$F$97,PriceListData!$E$2:$E$97)</f>
        <v>1</v>
      </c>
      <c r="N402" t="str">
        <f>TEXT(B402,"dddd")</f>
        <v>Friday</v>
      </c>
    </row>
    <row r="403" spans="1:14" x14ac:dyDescent="0.35">
      <c r="A403">
        <v>286758</v>
      </c>
      <c r="B403" s="3">
        <v>45779</v>
      </c>
      <c r="C403" s="4">
        <v>0.35496527777777775</v>
      </c>
      <c r="D403" t="s">
        <v>65</v>
      </c>
      <c r="E403">
        <v>1</v>
      </c>
      <c r="F403" t="s">
        <v>15</v>
      </c>
      <c r="G403" t="s">
        <v>405</v>
      </c>
      <c r="H403" t="s">
        <v>406</v>
      </c>
      <c r="J403" t="s">
        <v>403</v>
      </c>
      <c r="K403">
        <v>2</v>
      </c>
      <c r="L403" t="str">
        <f>_xlfn.CONCAT(D403,F403)</f>
        <v>Cappuccino12 oz</v>
      </c>
      <c r="M403" s="10">
        <f>E403*_xlfn.XLOOKUP(L403,PriceListData!$F$2:$F$97,PriceListData!$E$2:$E$97)</f>
        <v>5.5</v>
      </c>
      <c r="N403" t="str">
        <f>TEXT(B403,"dddd")</f>
        <v>Friday</v>
      </c>
    </row>
    <row r="404" spans="1:14" x14ac:dyDescent="0.35">
      <c r="A404">
        <v>286757</v>
      </c>
      <c r="B404" s="3">
        <v>45779</v>
      </c>
      <c r="C404" s="4">
        <v>0.3523148148148148</v>
      </c>
      <c r="D404" t="s">
        <v>411</v>
      </c>
      <c r="E404">
        <v>1</v>
      </c>
      <c r="F404" t="s">
        <v>24</v>
      </c>
      <c r="G404" t="s">
        <v>405</v>
      </c>
      <c r="H404" t="s">
        <v>406</v>
      </c>
      <c r="J404" t="s">
        <v>403</v>
      </c>
      <c r="K404">
        <v>1</v>
      </c>
      <c r="L404" t="str">
        <f>_xlfn.CONCAT(D404,F404)</f>
        <v>Turkish coffee3 oz</v>
      </c>
      <c r="M404" s="10">
        <f>E404*_xlfn.XLOOKUP(L404,PriceListData!$F$2:$F$97,PriceListData!$E$2:$E$97)</f>
        <v>3.75</v>
      </c>
      <c r="N404" t="str">
        <f>TEXT(B404,"dddd")</f>
        <v>Friday</v>
      </c>
    </row>
    <row r="405" spans="1:14" x14ac:dyDescent="0.35">
      <c r="A405">
        <v>286755</v>
      </c>
      <c r="B405" s="3">
        <v>45779</v>
      </c>
      <c r="C405" s="4">
        <v>0.34673611111111113</v>
      </c>
      <c r="D405" t="s">
        <v>74</v>
      </c>
      <c r="E405">
        <v>1</v>
      </c>
      <c r="F405" t="s">
        <v>15</v>
      </c>
      <c r="G405" t="s">
        <v>417</v>
      </c>
      <c r="H405" t="s">
        <v>418</v>
      </c>
      <c r="J405" t="s">
        <v>403</v>
      </c>
      <c r="K405">
        <v>1</v>
      </c>
      <c r="L405" t="str">
        <f>_xlfn.CONCAT(D405,F405)</f>
        <v>Single-origin12 oz</v>
      </c>
      <c r="M405" s="10">
        <f>E405*_xlfn.XLOOKUP(L405,PriceListData!$F$2:$F$97,PriceListData!$E$2:$E$97)</f>
        <v>14.95</v>
      </c>
      <c r="N405" t="str">
        <f>TEXT(B405,"dddd")</f>
        <v>Friday</v>
      </c>
    </row>
    <row r="406" spans="1:14" x14ac:dyDescent="0.35">
      <c r="A406">
        <v>286754</v>
      </c>
      <c r="B406" s="3">
        <v>45779</v>
      </c>
      <c r="C406" s="4">
        <v>0.3402662037037037</v>
      </c>
      <c r="D406" t="s">
        <v>407</v>
      </c>
      <c r="E406">
        <v>1</v>
      </c>
      <c r="G406" t="s">
        <v>405</v>
      </c>
      <c r="H406" t="s">
        <v>408</v>
      </c>
      <c r="J406" t="s">
        <v>403</v>
      </c>
      <c r="K406">
        <v>1</v>
      </c>
      <c r="L406" t="str">
        <f>_xlfn.CONCAT(D406,F406)</f>
        <v>Drip coffee refill</v>
      </c>
      <c r="M406" s="10">
        <f>E406*_xlfn.XLOOKUP(L406,PriceListData!$F$2:$F$97,PriceListData!$E$2:$E$97)</f>
        <v>1.25</v>
      </c>
      <c r="N406" t="str">
        <f>TEXT(B406,"dddd")</f>
        <v>Friday</v>
      </c>
    </row>
    <row r="407" spans="1:14" x14ac:dyDescent="0.35">
      <c r="A407">
        <v>286753</v>
      </c>
      <c r="B407" s="3">
        <v>45779</v>
      </c>
      <c r="C407" s="4">
        <v>0.3389699074074074</v>
      </c>
      <c r="D407" t="s">
        <v>411</v>
      </c>
      <c r="E407">
        <v>1</v>
      </c>
      <c r="F407" t="s">
        <v>24</v>
      </c>
      <c r="G407" t="s">
        <v>405</v>
      </c>
      <c r="H407" t="s">
        <v>406</v>
      </c>
      <c r="J407" t="s">
        <v>403</v>
      </c>
      <c r="K407">
        <v>1</v>
      </c>
      <c r="L407" t="str">
        <f>_xlfn.CONCAT(D407,F407)</f>
        <v>Turkish coffee3 oz</v>
      </c>
      <c r="M407" s="10">
        <f>E407*_xlfn.XLOOKUP(L407,PriceListData!$F$2:$F$97,PriceListData!$E$2:$E$97)</f>
        <v>3.75</v>
      </c>
      <c r="N407" t="str">
        <f>TEXT(B407,"dddd")</f>
        <v>Friday</v>
      </c>
    </row>
    <row r="408" spans="1:14" x14ac:dyDescent="0.35">
      <c r="A408">
        <v>286752</v>
      </c>
      <c r="B408" s="3">
        <v>45779</v>
      </c>
      <c r="C408" s="4">
        <v>0.33883101851851855</v>
      </c>
      <c r="D408" t="s">
        <v>54</v>
      </c>
      <c r="E408">
        <v>1</v>
      </c>
      <c r="G408" t="s">
        <v>415</v>
      </c>
      <c r="H408" t="s">
        <v>416</v>
      </c>
      <c r="J408" t="s">
        <v>403</v>
      </c>
      <c r="K408">
        <v>2</v>
      </c>
      <c r="L408" t="str">
        <f>_xlfn.CONCAT(D408,F408)</f>
        <v>Syrup</v>
      </c>
      <c r="M408" s="10">
        <f>E408*_xlfn.XLOOKUP(L408,PriceListData!$F$2:$F$97,PriceListData!$E$2:$E$97)</f>
        <v>0.75</v>
      </c>
      <c r="N408" t="str">
        <f>TEXT(B408,"dddd")</f>
        <v>Friday</v>
      </c>
    </row>
    <row r="409" spans="1:14" x14ac:dyDescent="0.35">
      <c r="A409">
        <v>286752</v>
      </c>
      <c r="B409" s="3">
        <v>45779</v>
      </c>
      <c r="C409" s="4">
        <v>0.33883101851851855</v>
      </c>
      <c r="D409" t="s">
        <v>410</v>
      </c>
      <c r="E409">
        <v>1</v>
      </c>
      <c r="F409" t="s">
        <v>15</v>
      </c>
      <c r="G409" t="s">
        <v>405</v>
      </c>
      <c r="H409" t="s">
        <v>406</v>
      </c>
      <c r="J409" t="s">
        <v>403</v>
      </c>
      <c r="K409">
        <v>2</v>
      </c>
      <c r="L409" t="str">
        <f>_xlfn.CONCAT(D409,F409)</f>
        <v>Café Cubano12 oz</v>
      </c>
      <c r="M409" s="10">
        <f>E409*_xlfn.XLOOKUP(L409,PriceListData!$F$2:$F$97,PriceListData!$E$2:$E$97)</f>
        <v>7</v>
      </c>
      <c r="N409" t="str">
        <f>TEXT(B409,"dddd")</f>
        <v>Friday</v>
      </c>
    </row>
    <row r="410" spans="1:14" x14ac:dyDescent="0.35">
      <c r="A410">
        <v>286750</v>
      </c>
      <c r="B410" s="3">
        <v>45779</v>
      </c>
      <c r="C410" s="4">
        <v>0.33666666666666667</v>
      </c>
      <c r="D410" t="s">
        <v>21</v>
      </c>
      <c r="E410">
        <v>1</v>
      </c>
      <c r="F410" t="s">
        <v>15</v>
      </c>
      <c r="G410" t="s">
        <v>405</v>
      </c>
      <c r="H410" t="s">
        <v>406</v>
      </c>
      <c r="J410" t="s">
        <v>403</v>
      </c>
      <c r="K410">
        <v>2</v>
      </c>
      <c r="L410" t="str">
        <f>_xlfn.CONCAT(D410,F410)</f>
        <v>Pourover12 oz</v>
      </c>
      <c r="M410" s="10">
        <f>E410*_xlfn.XLOOKUP(L410,PriceListData!$F$2:$F$97,PriceListData!$E$2:$E$97)</f>
        <v>3.5</v>
      </c>
      <c r="N410" t="str">
        <f>TEXT(B410,"dddd")</f>
        <v>Friday</v>
      </c>
    </row>
    <row r="411" spans="1:14" x14ac:dyDescent="0.35">
      <c r="A411">
        <v>286749</v>
      </c>
      <c r="B411" s="3">
        <v>45779</v>
      </c>
      <c r="C411" s="4">
        <v>0.33622685185185186</v>
      </c>
      <c r="D411" t="s">
        <v>425</v>
      </c>
      <c r="E411">
        <v>1</v>
      </c>
      <c r="F411" t="s">
        <v>15</v>
      </c>
      <c r="G411" t="s">
        <v>405</v>
      </c>
      <c r="H411" t="s">
        <v>414</v>
      </c>
      <c r="J411" t="s">
        <v>403</v>
      </c>
      <c r="K411">
        <v>1</v>
      </c>
      <c r="L411" t="str">
        <f>_xlfn.CONCAT(D411,F411)</f>
        <v>Iced Guillermo12 oz</v>
      </c>
      <c r="M411" s="10">
        <f>E411*_xlfn.XLOOKUP(L411,PriceListData!$F$2:$F$97,PriceListData!$E$2:$E$97)</f>
        <v>3.5</v>
      </c>
      <c r="N411" t="str">
        <f>TEXT(B411,"dddd")</f>
        <v>Friday</v>
      </c>
    </row>
    <row r="412" spans="1:14" x14ac:dyDescent="0.35">
      <c r="A412">
        <v>286746</v>
      </c>
      <c r="B412" s="3">
        <v>45779</v>
      </c>
      <c r="C412" s="4">
        <v>0.3323726851851852</v>
      </c>
      <c r="D412" t="s">
        <v>52</v>
      </c>
      <c r="E412">
        <v>1</v>
      </c>
      <c r="F412" t="s">
        <v>15</v>
      </c>
      <c r="G412" t="s">
        <v>405</v>
      </c>
      <c r="H412" t="s">
        <v>414</v>
      </c>
      <c r="J412" t="s">
        <v>403</v>
      </c>
      <c r="K412">
        <v>2</v>
      </c>
      <c r="L412" t="str">
        <f>_xlfn.CONCAT(D412,F412)</f>
        <v>Frappé12 oz</v>
      </c>
      <c r="M412" s="10">
        <f>E412*_xlfn.XLOOKUP(L412,PriceListData!$F$2:$F$97,PriceListData!$E$2:$E$97)</f>
        <v>4.75</v>
      </c>
      <c r="N412" t="str">
        <f>TEXT(B412,"dddd")</f>
        <v>Friday</v>
      </c>
    </row>
    <row r="413" spans="1:14" x14ac:dyDescent="0.35">
      <c r="A413">
        <v>286745</v>
      </c>
      <c r="B413" s="3">
        <v>45779</v>
      </c>
      <c r="C413" s="4">
        <v>0.33197916666666666</v>
      </c>
      <c r="D413" t="s">
        <v>411</v>
      </c>
      <c r="E413">
        <v>1</v>
      </c>
      <c r="F413" t="s">
        <v>24</v>
      </c>
      <c r="G413" t="s">
        <v>405</v>
      </c>
      <c r="H413" t="s">
        <v>406</v>
      </c>
      <c r="J413" t="s">
        <v>403</v>
      </c>
      <c r="K413">
        <v>1</v>
      </c>
      <c r="L413" t="str">
        <f>_xlfn.CONCAT(D413,F413)</f>
        <v>Turkish coffee3 oz</v>
      </c>
      <c r="M413" s="10">
        <f>E413*_xlfn.XLOOKUP(L413,PriceListData!$F$2:$F$97,PriceListData!$E$2:$E$97)</f>
        <v>3.75</v>
      </c>
      <c r="N413" t="str">
        <f>TEXT(B413,"dddd")</f>
        <v>Friday</v>
      </c>
    </row>
    <row r="414" spans="1:14" x14ac:dyDescent="0.35">
      <c r="A414">
        <v>286745</v>
      </c>
      <c r="B414" s="3">
        <v>45779</v>
      </c>
      <c r="C414" s="4">
        <v>0.33197916666666666</v>
      </c>
      <c r="D414" t="s">
        <v>21</v>
      </c>
      <c r="E414">
        <v>1</v>
      </c>
      <c r="F414" t="s">
        <v>15</v>
      </c>
      <c r="G414" t="s">
        <v>405</v>
      </c>
      <c r="H414" t="s">
        <v>406</v>
      </c>
      <c r="J414" t="s">
        <v>403</v>
      </c>
      <c r="K414">
        <v>1</v>
      </c>
      <c r="L414" t="str">
        <f>_xlfn.CONCAT(D414,F414)</f>
        <v>Pourover12 oz</v>
      </c>
      <c r="M414" s="10">
        <f>E414*_xlfn.XLOOKUP(L414,PriceListData!$F$2:$F$97,PriceListData!$E$2:$E$97)</f>
        <v>3.5</v>
      </c>
      <c r="N414" t="str">
        <f>TEXT(B414,"dddd")</f>
        <v>Friday</v>
      </c>
    </row>
    <row r="415" spans="1:14" x14ac:dyDescent="0.35">
      <c r="A415">
        <v>286744</v>
      </c>
      <c r="B415" s="3">
        <v>45779</v>
      </c>
      <c r="C415" s="4">
        <v>0.33030092592592591</v>
      </c>
      <c r="D415" t="s">
        <v>65</v>
      </c>
      <c r="E415">
        <v>1</v>
      </c>
      <c r="F415" t="s">
        <v>15</v>
      </c>
      <c r="G415" t="s">
        <v>405</v>
      </c>
      <c r="H415" t="s">
        <v>406</v>
      </c>
      <c r="J415" t="s">
        <v>403</v>
      </c>
      <c r="K415">
        <v>2</v>
      </c>
      <c r="L415" t="str">
        <f>_xlfn.CONCAT(D415,F415)</f>
        <v>Cappuccino12 oz</v>
      </c>
      <c r="M415" s="10">
        <f>E415*_xlfn.XLOOKUP(L415,PriceListData!$F$2:$F$97,PriceListData!$E$2:$E$97)</f>
        <v>5.5</v>
      </c>
      <c r="N415" t="str">
        <f>TEXT(B415,"dddd")</f>
        <v>Friday</v>
      </c>
    </row>
    <row r="416" spans="1:14" x14ac:dyDescent="0.35">
      <c r="A416">
        <v>286741</v>
      </c>
      <c r="B416" s="3">
        <v>45779</v>
      </c>
      <c r="C416" s="4">
        <v>0.32903935185185185</v>
      </c>
      <c r="D416" t="s">
        <v>52</v>
      </c>
      <c r="E416">
        <v>1</v>
      </c>
      <c r="F416" t="s">
        <v>15</v>
      </c>
      <c r="G416" t="s">
        <v>405</v>
      </c>
      <c r="H416" t="s">
        <v>414</v>
      </c>
      <c r="J416" t="s">
        <v>403</v>
      </c>
      <c r="K416">
        <v>1</v>
      </c>
      <c r="L416" t="str">
        <f>_xlfn.CONCAT(D416,F416)</f>
        <v>Frappé12 oz</v>
      </c>
      <c r="M416" s="10">
        <f>E416*_xlfn.XLOOKUP(L416,PriceListData!$F$2:$F$97,PriceListData!$E$2:$E$97)</f>
        <v>4.75</v>
      </c>
      <c r="N416" t="str">
        <f>TEXT(B416,"dddd")</f>
        <v>Friday</v>
      </c>
    </row>
    <row r="417" spans="1:14" x14ac:dyDescent="0.35">
      <c r="A417">
        <v>286740</v>
      </c>
      <c r="B417" s="3">
        <v>45779</v>
      </c>
      <c r="C417" s="4">
        <v>0.32738425925925924</v>
      </c>
      <c r="D417" t="s">
        <v>411</v>
      </c>
      <c r="E417">
        <v>1</v>
      </c>
      <c r="F417" t="s">
        <v>24</v>
      </c>
      <c r="G417" t="s">
        <v>405</v>
      </c>
      <c r="H417" t="s">
        <v>406</v>
      </c>
      <c r="J417" t="s">
        <v>403</v>
      </c>
      <c r="K417">
        <v>1</v>
      </c>
      <c r="L417" t="str">
        <f>_xlfn.CONCAT(D417,F417)</f>
        <v>Turkish coffee3 oz</v>
      </c>
      <c r="M417" s="10">
        <f>E417*_xlfn.XLOOKUP(L417,PriceListData!$F$2:$F$97,PriceListData!$E$2:$E$97)</f>
        <v>3.75</v>
      </c>
      <c r="N417" t="str">
        <f>TEXT(B417,"dddd")</f>
        <v>Friday</v>
      </c>
    </row>
    <row r="418" spans="1:14" x14ac:dyDescent="0.35">
      <c r="A418">
        <v>286739</v>
      </c>
      <c r="B418" s="3">
        <v>45779</v>
      </c>
      <c r="C418" s="4">
        <v>0.32606481481481481</v>
      </c>
      <c r="D418" t="s">
        <v>52</v>
      </c>
      <c r="E418">
        <v>1</v>
      </c>
      <c r="F418" t="s">
        <v>15</v>
      </c>
      <c r="G418" t="s">
        <v>405</v>
      </c>
      <c r="H418" t="s">
        <v>414</v>
      </c>
      <c r="J418" t="s">
        <v>403</v>
      </c>
      <c r="K418">
        <v>1</v>
      </c>
      <c r="L418" t="str">
        <f>_xlfn.CONCAT(D418,F418)</f>
        <v>Frappé12 oz</v>
      </c>
      <c r="M418" s="10">
        <f>E418*_xlfn.XLOOKUP(L418,PriceListData!$F$2:$F$97,PriceListData!$E$2:$E$97)</f>
        <v>4.75</v>
      </c>
      <c r="N418" t="str">
        <f>TEXT(B418,"dddd")</f>
        <v>Friday</v>
      </c>
    </row>
    <row r="419" spans="1:14" x14ac:dyDescent="0.35">
      <c r="A419">
        <v>286737</v>
      </c>
      <c r="B419" s="3">
        <v>45779</v>
      </c>
      <c r="C419" s="4">
        <v>0.32114583333333335</v>
      </c>
      <c r="D419" t="s">
        <v>419</v>
      </c>
      <c r="E419">
        <v>1</v>
      </c>
      <c r="G419" t="s">
        <v>415</v>
      </c>
      <c r="H419" t="s">
        <v>416</v>
      </c>
      <c r="J419" t="s">
        <v>403</v>
      </c>
      <c r="K419">
        <v>1</v>
      </c>
      <c r="L419" t="str">
        <f>_xlfn.CONCAT(D419,F419)</f>
        <v>Extra shot</v>
      </c>
      <c r="M419" s="10">
        <f>E419*_xlfn.XLOOKUP(L419,PriceListData!$F$2:$F$97,PriceListData!$E$2:$E$97)</f>
        <v>1</v>
      </c>
      <c r="N419" t="str">
        <f>TEXT(B419,"dddd")</f>
        <v>Friday</v>
      </c>
    </row>
    <row r="420" spans="1:14" x14ac:dyDescent="0.35">
      <c r="A420">
        <v>286735</v>
      </c>
      <c r="B420" s="3">
        <v>45779</v>
      </c>
      <c r="C420" s="4">
        <v>0.31383101851851852</v>
      </c>
      <c r="D420" t="s">
        <v>65</v>
      </c>
      <c r="E420">
        <v>1</v>
      </c>
      <c r="F420" t="s">
        <v>15</v>
      </c>
      <c r="G420" t="s">
        <v>405</v>
      </c>
      <c r="H420" t="s">
        <v>406</v>
      </c>
      <c r="J420" t="s">
        <v>403</v>
      </c>
      <c r="K420">
        <v>1</v>
      </c>
      <c r="L420" t="str">
        <f>_xlfn.CONCAT(D420,F420)</f>
        <v>Cappuccino12 oz</v>
      </c>
      <c r="M420" s="10">
        <f>E420*_xlfn.XLOOKUP(L420,PriceListData!$F$2:$F$97,PriceListData!$E$2:$E$97)</f>
        <v>5.5</v>
      </c>
      <c r="N420" t="str">
        <f>TEXT(B420,"dddd")</f>
        <v>Friday</v>
      </c>
    </row>
    <row r="421" spans="1:14" x14ac:dyDescent="0.35">
      <c r="A421">
        <v>286731</v>
      </c>
      <c r="B421" s="3">
        <v>45779</v>
      </c>
      <c r="C421" s="4">
        <v>0.30236111111111114</v>
      </c>
      <c r="D421" t="s">
        <v>419</v>
      </c>
      <c r="E421">
        <v>1</v>
      </c>
      <c r="G421" t="s">
        <v>415</v>
      </c>
      <c r="H421" t="s">
        <v>416</v>
      </c>
      <c r="J421" t="s">
        <v>403</v>
      </c>
      <c r="K421">
        <v>1</v>
      </c>
      <c r="L421" t="str">
        <f>_xlfn.CONCAT(D421,F421)</f>
        <v>Extra shot</v>
      </c>
      <c r="M421" s="10">
        <f>E421*_xlfn.XLOOKUP(L421,PriceListData!$F$2:$F$97,PriceListData!$E$2:$E$97)</f>
        <v>1</v>
      </c>
      <c r="N421" t="str">
        <f>TEXT(B421,"dddd")</f>
        <v>Friday</v>
      </c>
    </row>
    <row r="422" spans="1:14" x14ac:dyDescent="0.35">
      <c r="A422">
        <v>286731</v>
      </c>
      <c r="B422" s="3">
        <v>45779</v>
      </c>
      <c r="C422" s="4">
        <v>0.30236111111111114</v>
      </c>
      <c r="D422" t="s">
        <v>65</v>
      </c>
      <c r="E422">
        <v>1</v>
      </c>
      <c r="F422" t="s">
        <v>15</v>
      </c>
      <c r="G422" t="s">
        <v>405</v>
      </c>
      <c r="H422" t="s">
        <v>406</v>
      </c>
      <c r="J422" t="s">
        <v>403</v>
      </c>
      <c r="K422">
        <v>1</v>
      </c>
      <c r="L422" t="str">
        <f>_xlfn.CONCAT(D422,F422)</f>
        <v>Cappuccino12 oz</v>
      </c>
      <c r="M422" s="10">
        <f>E422*_xlfn.XLOOKUP(L422,PriceListData!$F$2:$F$97,PriceListData!$E$2:$E$97)</f>
        <v>5.5</v>
      </c>
      <c r="N422" t="str">
        <f>TEXT(B422,"dddd")</f>
        <v>Friday</v>
      </c>
    </row>
    <row r="423" spans="1:14" x14ac:dyDescent="0.35">
      <c r="A423">
        <v>286730</v>
      </c>
      <c r="B423" s="3">
        <v>45779</v>
      </c>
      <c r="C423" s="4">
        <v>0.85741898148148143</v>
      </c>
      <c r="D423" t="s">
        <v>437</v>
      </c>
      <c r="E423">
        <v>1</v>
      </c>
      <c r="G423" t="s">
        <v>433</v>
      </c>
      <c r="H423" t="s">
        <v>435</v>
      </c>
      <c r="J423" t="s">
        <v>403</v>
      </c>
      <c r="K423">
        <v>1</v>
      </c>
      <c r="L423" t="str">
        <f>_xlfn.CONCAT(D423,F423)</f>
        <v>Pizza pocket</v>
      </c>
      <c r="M423" s="10">
        <f>E423*_xlfn.XLOOKUP(L423,PriceListData!$F$2:$F$97,PriceListData!$E$2:$E$97)</f>
        <v>5</v>
      </c>
      <c r="N423" t="str">
        <f>TEXT(B423,"dddd")</f>
        <v>Friday</v>
      </c>
    </row>
    <row r="424" spans="1:14" x14ac:dyDescent="0.35">
      <c r="A424">
        <v>286729</v>
      </c>
      <c r="B424" s="3">
        <v>45779</v>
      </c>
      <c r="C424" s="4">
        <v>0.85424768518518523</v>
      </c>
      <c r="D424" t="s">
        <v>63</v>
      </c>
      <c r="E424">
        <v>1</v>
      </c>
      <c r="G424" t="s">
        <v>433</v>
      </c>
      <c r="H424" t="s">
        <v>435</v>
      </c>
      <c r="J424" t="s">
        <v>403</v>
      </c>
      <c r="K424">
        <v>1</v>
      </c>
      <c r="L424" t="str">
        <f>_xlfn.CONCAT(D424,F424)</f>
        <v>Cookie</v>
      </c>
      <c r="M424" s="10">
        <f>E424*_xlfn.XLOOKUP(L424,PriceListData!$F$2:$F$97,PriceListData!$E$2:$E$97)</f>
        <v>3</v>
      </c>
      <c r="N424" t="str">
        <f>TEXT(B424,"dddd")</f>
        <v>Friday</v>
      </c>
    </row>
    <row r="425" spans="1:14" x14ac:dyDescent="0.35">
      <c r="A425">
        <v>286728</v>
      </c>
      <c r="B425" s="3">
        <v>45779</v>
      </c>
      <c r="C425" s="4">
        <v>0.84826388888888893</v>
      </c>
      <c r="D425" t="s">
        <v>362</v>
      </c>
      <c r="E425">
        <v>1</v>
      </c>
      <c r="G425" t="s">
        <v>433</v>
      </c>
      <c r="H425" t="s">
        <v>435</v>
      </c>
      <c r="J425" t="s">
        <v>403</v>
      </c>
      <c r="K425">
        <v>1</v>
      </c>
      <c r="L425" t="str">
        <f>_xlfn.CONCAT(D425,F425)</f>
        <v>Donut</v>
      </c>
      <c r="M425" s="10">
        <f>E425*_xlfn.XLOOKUP(L425,PriceListData!$F$2:$F$97,PriceListData!$E$2:$E$97)</f>
        <v>3.75</v>
      </c>
      <c r="N425" t="str">
        <f>TEXT(B425,"dddd")</f>
        <v>Friday</v>
      </c>
    </row>
    <row r="426" spans="1:14" x14ac:dyDescent="0.35">
      <c r="A426">
        <v>286727</v>
      </c>
      <c r="B426" s="3">
        <v>45779</v>
      </c>
      <c r="C426" s="4">
        <v>0.82896990740740739</v>
      </c>
      <c r="D426" t="s">
        <v>63</v>
      </c>
      <c r="E426">
        <v>2</v>
      </c>
      <c r="G426" t="s">
        <v>433</v>
      </c>
      <c r="H426" t="s">
        <v>435</v>
      </c>
      <c r="J426" t="s">
        <v>403</v>
      </c>
      <c r="K426">
        <v>1</v>
      </c>
      <c r="L426" t="str">
        <f>_xlfn.CONCAT(D426,F426)</f>
        <v>Cookie</v>
      </c>
      <c r="M426" s="10">
        <f>E426*_xlfn.XLOOKUP(L426,PriceListData!$F$2:$F$97,PriceListData!$E$2:$E$97)</f>
        <v>6</v>
      </c>
      <c r="N426" t="str">
        <f>TEXT(B426,"dddd")</f>
        <v>Friday</v>
      </c>
    </row>
    <row r="427" spans="1:14" x14ac:dyDescent="0.35">
      <c r="A427">
        <v>286726</v>
      </c>
      <c r="B427" s="3">
        <v>45779</v>
      </c>
      <c r="C427" s="4">
        <v>0.68871527777777775</v>
      </c>
      <c r="D427" t="s">
        <v>189</v>
      </c>
      <c r="E427">
        <v>1</v>
      </c>
      <c r="G427" t="s">
        <v>433</v>
      </c>
      <c r="H427" t="s">
        <v>448</v>
      </c>
      <c r="J427" t="s">
        <v>403</v>
      </c>
      <c r="K427">
        <v>1</v>
      </c>
      <c r="L427" t="str">
        <f>_xlfn.CONCAT(D427,F427)</f>
        <v>Toastie</v>
      </c>
      <c r="M427" s="10">
        <f>E427*_xlfn.XLOOKUP(L427,PriceListData!$F$2:$F$97,PriceListData!$E$2:$E$97)</f>
        <v>6.75</v>
      </c>
      <c r="N427" t="str">
        <f>TEXT(B427,"dddd")</f>
        <v>Friday</v>
      </c>
    </row>
    <row r="428" spans="1:14" x14ac:dyDescent="0.35">
      <c r="A428">
        <v>286725</v>
      </c>
      <c r="B428" s="3">
        <v>45779</v>
      </c>
      <c r="C428" s="4">
        <v>0.67680555555555555</v>
      </c>
      <c r="D428" t="s">
        <v>63</v>
      </c>
      <c r="E428">
        <v>1</v>
      </c>
      <c r="G428" t="s">
        <v>433</v>
      </c>
      <c r="H428" t="s">
        <v>435</v>
      </c>
      <c r="J428" t="s">
        <v>403</v>
      </c>
      <c r="K428">
        <v>1</v>
      </c>
      <c r="L428" t="str">
        <f>_xlfn.CONCAT(D428,F428)</f>
        <v>Cookie</v>
      </c>
      <c r="M428" s="10">
        <f>E428*_xlfn.XLOOKUP(L428,PriceListData!$F$2:$F$97,PriceListData!$E$2:$E$97)</f>
        <v>3</v>
      </c>
      <c r="N428" t="str">
        <f>TEXT(B428,"dddd")</f>
        <v>Friday</v>
      </c>
    </row>
    <row r="429" spans="1:14" x14ac:dyDescent="0.35">
      <c r="A429">
        <v>286724</v>
      </c>
      <c r="B429" s="3">
        <v>45779</v>
      </c>
      <c r="C429" s="4">
        <v>0.67592592592592593</v>
      </c>
      <c r="D429" t="s">
        <v>63</v>
      </c>
      <c r="E429">
        <v>1</v>
      </c>
      <c r="G429" t="s">
        <v>433</v>
      </c>
      <c r="H429" t="s">
        <v>435</v>
      </c>
      <c r="J429" t="s">
        <v>403</v>
      </c>
      <c r="K429">
        <v>1</v>
      </c>
      <c r="L429" t="str">
        <f>_xlfn.CONCAT(D429,F429)</f>
        <v>Cookie</v>
      </c>
      <c r="M429" s="10">
        <f>E429*_xlfn.XLOOKUP(L429,PriceListData!$F$2:$F$97,PriceListData!$E$2:$E$97)</f>
        <v>3</v>
      </c>
      <c r="N429" t="str">
        <f>TEXT(B429,"dddd")</f>
        <v>Friday</v>
      </c>
    </row>
    <row r="430" spans="1:14" x14ac:dyDescent="0.35">
      <c r="A430">
        <v>286723</v>
      </c>
      <c r="B430" s="3">
        <v>45779</v>
      </c>
      <c r="C430" s="4">
        <v>0.67281250000000004</v>
      </c>
      <c r="D430" t="s">
        <v>438</v>
      </c>
      <c r="E430">
        <v>1</v>
      </c>
      <c r="G430" t="s">
        <v>433</v>
      </c>
      <c r="H430" t="s">
        <v>435</v>
      </c>
      <c r="J430" t="s">
        <v>403</v>
      </c>
      <c r="K430">
        <v>1</v>
      </c>
      <c r="L430" t="str">
        <f>_xlfn.CONCAT(D430,F430)</f>
        <v>Cinnamon roll</v>
      </c>
      <c r="M430" s="10">
        <f>E430*_xlfn.XLOOKUP(L430,PriceListData!$F$2:$F$97,PriceListData!$E$2:$E$97)</f>
        <v>3.75</v>
      </c>
      <c r="N430" t="str">
        <f>TEXT(B430,"dddd")</f>
        <v>Friday</v>
      </c>
    </row>
    <row r="431" spans="1:14" x14ac:dyDescent="0.35">
      <c r="A431">
        <v>286722</v>
      </c>
      <c r="B431" s="3">
        <v>45779</v>
      </c>
      <c r="C431" s="4">
        <v>0.64624999999999999</v>
      </c>
      <c r="D431" t="s">
        <v>362</v>
      </c>
      <c r="E431">
        <v>1</v>
      </c>
      <c r="G431" t="s">
        <v>433</v>
      </c>
      <c r="H431" t="s">
        <v>435</v>
      </c>
      <c r="J431" t="s">
        <v>403</v>
      </c>
      <c r="K431">
        <v>1</v>
      </c>
      <c r="L431" t="str">
        <f>_xlfn.CONCAT(D431,F431)</f>
        <v>Donut</v>
      </c>
      <c r="M431" s="10">
        <f>E431*_xlfn.XLOOKUP(L431,PriceListData!$F$2:$F$97,PriceListData!$E$2:$E$97)</f>
        <v>3.75</v>
      </c>
      <c r="N431" t="str">
        <f>TEXT(B431,"dddd")</f>
        <v>Friday</v>
      </c>
    </row>
    <row r="432" spans="1:14" x14ac:dyDescent="0.35">
      <c r="A432">
        <v>286721</v>
      </c>
      <c r="B432" s="3">
        <v>45779</v>
      </c>
      <c r="C432" s="4">
        <v>0.63167824074074075</v>
      </c>
      <c r="D432" t="s">
        <v>441</v>
      </c>
      <c r="E432">
        <v>1</v>
      </c>
      <c r="G432" t="s">
        <v>433</v>
      </c>
      <c r="H432" t="s">
        <v>435</v>
      </c>
      <c r="J432" t="s">
        <v>403</v>
      </c>
      <c r="K432">
        <v>2</v>
      </c>
      <c r="L432" t="str">
        <f>_xlfn.CONCAT(D432,F432)</f>
        <v>Sticky bun</v>
      </c>
      <c r="M432" s="10">
        <f>E432*_xlfn.XLOOKUP(L432,PriceListData!$F$2:$F$97,PriceListData!$E$2:$E$97)</f>
        <v>2.75</v>
      </c>
      <c r="N432" t="str">
        <f>TEXT(B432,"dddd")</f>
        <v>Friday</v>
      </c>
    </row>
    <row r="433" spans="1:14" x14ac:dyDescent="0.35">
      <c r="A433">
        <v>286721</v>
      </c>
      <c r="B433" s="3">
        <v>45779</v>
      </c>
      <c r="C433" s="4">
        <v>0.63167824074074075</v>
      </c>
      <c r="D433" t="s">
        <v>438</v>
      </c>
      <c r="E433">
        <v>1</v>
      </c>
      <c r="G433" t="s">
        <v>433</v>
      </c>
      <c r="H433" t="s">
        <v>435</v>
      </c>
      <c r="J433" t="s">
        <v>403</v>
      </c>
      <c r="K433">
        <v>2</v>
      </c>
      <c r="L433" t="str">
        <f>_xlfn.CONCAT(D433,F433)</f>
        <v>Cinnamon roll</v>
      </c>
      <c r="M433" s="10">
        <f>E433*_xlfn.XLOOKUP(L433,PriceListData!$F$2:$F$97,PriceListData!$E$2:$E$97)</f>
        <v>3.75</v>
      </c>
      <c r="N433" t="str">
        <f>TEXT(B433,"dddd")</f>
        <v>Friday</v>
      </c>
    </row>
    <row r="434" spans="1:14" x14ac:dyDescent="0.35">
      <c r="A434">
        <v>286720</v>
      </c>
      <c r="B434" s="3">
        <v>45779</v>
      </c>
      <c r="C434" s="4">
        <v>0.61697916666666663</v>
      </c>
      <c r="D434" t="s">
        <v>437</v>
      </c>
      <c r="E434">
        <v>1</v>
      </c>
      <c r="G434" t="s">
        <v>433</v>
      </c>
      <c r="H434" t="s">
        <v>435</v>
      </c>
      <c r="J434" t="s">
        <v>403</v>
      </c>
      <c r="K434">
        <v>1</v>
      </c>
      <c r="L434" t="str">
        <f>_xlfn.CONCAT(D434,F434)</f>
        <v>Pizza pocket</v>
      </c>
      <c r="M434" s="10">
        <f>E434*_xlfn.XLOOKUP(L434,PriceListData!$F$2:$F$97,PriceListData!$E$2:$E$97)</f>
        <v>5</v>
      </c>
      <c r="N434" t="str">
        <f>TEXT(B434,"dddd")</f>
        <v>Friday</v>
      </c>
    </row>
    <row r="435" spans="1:14" x14ac:dyDescent="0.35">
      <c r="A435">
        <v>286719</v>
      </c>
      <c r="B435" s="3">
        <v>45779</v>
      </c>
      <c r="C435" s="4">
        <v>0.6035300925925926</v>
      </c>
      <c r="D435" t="s">
        <v>441</v>
      </c>
      <c r="E435">
        <v>1</v>
      </c>
      <c r="G435" t="s">
        <v>433</v>
      </c>
      <c r="H435" t="s">
        <v>435</v>
      </c>
      <c r="J435" t="s">
        <v>403</v>
      </c>
      <c r="K435">
        <v>1</v>
      </c>
      <c r="L435" t="str">
        <f>_xlfn.CONCAT(D435,F435)</f>
        <v>Sticky bun</v>
      </c>
      <c r="M435" s="10">
        <f>E435*_xlfn.XLOOKUP(L435,PriceListData!$F$2:$F$97,PriceListData!$E$2:$E$97)</f>
        <v>2.75</v>
      </c>
      <c r="N435" t="str">
        <f>TEXT(B435,"dddd")</f>
        <v>Friday</v>
      </c>
    </row>
    <row r="436" spans="1:14" x14ac:dyDescent="0.35">
      <c r="A436">
        <v>286719</v>
      </c>
      <c r="B436" s="3">
        <v>45779</v>
      </c>
      <c r="C436" s="4">
        <v>0.6035300925925926</v>
      </c>
      <c r="D436" t="s">
        <v>436</v>
      </c>
      <c r="E436">
        <v>1</v>
      </c>
      <c r="G436" t="s">
        <v>433</v>
      </c>
      <c r="H436" t="s">
        <v>435</v>
      </c>
      <c r="J436" t="s">
        <v>403</v>
      </c>
      <c r="K436">
        <v>1</v>
      </c>
      <c r="L436" t="str">
        <f>_xlfn.CONCAT(D436,F436)</f>
        <v>Apricot danish</v>
      </c>
      <c r="M436" s="10">
        <f>E436*_xlfn.XLOOKUP(L436,PriceListData!$F$2:$F$97,PriceListData!$E$2:$E$97)</f>
        <v>3.5</v>
      </c>
      <c r="N436" t="str">
        <f>TEXT(B436,"dddd")</f>
        <v>Friday</v>
      </c>
    </row>
    <row r="437" spans="1:14" x14ac:dyDescent="0.35">
      <c r="A437">
        <v>286718</v>
      </c>
      <c r="B437" s="3">
        <v>45779</v>
      </c>
      <c r="C437" s="4">
        <v>0.60024305555555557</v>
      </c>
      <c r="D437" t="s">
        <v>63</v>
      </c>
      <c r="E437">
        <v>1</v>
      </c>
      <c r="G437" t="s">
        <v>433</v>
      </c>
      <c r="H437" t="s">
        <v>435</v>
      </c>
      <c r="J437" t="s">
        <v>403</v>
      </c>
      <c r="K437">
        <v>1</v>
      </c>
      <c r="L437" t="str">
        <f>_xlfn.CONCAT(D437,F437)</f>
        <v>Cookie</v>
      </c>
      <c r="M437" s="10">
        <f>E437*_xlfn.XLOOKUP(L437,PriceListData!$F$2:$F$97,PriceListData!$E$2:$E$97)</f>
        <v>3</v>
      </c>
      <c r="N437" t="str">
        <f>TEXT(B437,"dddd")</f>
        <v>Friday</v>
      </c>
    </row>
    <row r="438" spans="1:14" x14ac:dyDescent="0.35">
      <c r="A438">
        <v>286717</v>
      </c>
      <c r="B438" s="3">
        <v>45779</v>
      </c>
      <c r="C438" s="4">
        <v>0.5980671296296296</v>
      </c>
      <c r="D438" t="s">
        <v>449</v>
      </c>
      <c r="E438">
        <v>1</v>
      </c>
      <c r="G438" t="s">
        <v>433</v>
      </c>
      <c r="H438" t="s">
        <v>435</v>
      </c>
      <c r="J438" t="s">
        <v>403</v>
      </c>
      <c r="K438">
        <v>1</v>
      </c>
      <c r="L438" t="str">
        <f>_xlfn.CONCAT(D438,F438)</f>
        <v>Chocolate croissant</v>
      </c>
      <c r="M438" s="10">
        <f>E438*_xlfn.XLOOKUP(L438,PriceListData!$F$2:$F$97,PriceListData!$E$2:$E$97)</f>
        <v>5.25</v>
      </c>
      <c r="N438" t="str">
        <f>TEXT(B438,"dddd")</f>
        <v>Friday</v>
      </c>
    </row>
    <row r="439" spans="1:14" x14ac:dyDescent="0.35">
      <c r="A439">
        <v>286716</v>
      </c>
      <c r="B439" s="3">
        <v>45779</v>
      </c>
      <c r="C439" s="4">
        <v>0.58986111111111106</v>
      </c>
      <c r="D439" t="s">
        <v>63</v>
      </c>
      <c r="E439">
        <v>1</v>
      </c>
      <c r="G439" t="s">
        <v>433</v>
      </c>
      <c r="H439" t="s">
        <v>435</v>
      </c>
      <c r="J439" t="s">
        <v>403</v>
      </c>
      <c r="K439">
        <v>1</v>
      </c>
      <c r="L439" t="str">
        <f>_xlfn.CONCAT(D439,F439)</f>
        <v>Cookie</v>
      </c>
      <c r="M439" s="10">
        <f>E439*_xlfn.XLOOKUP(L439,PriceListData!$F$2:$F$97,PriceListData!$E$2:$E$97)</f>
        <v>3</v>
      </c>
      <c r="N439" t="str">
        <f>TEXT(B439,"dddd")</f>
        <v>Friday</v>
      </c>
    </row>
    <row r="440" spans="1:14" x14ac:dyDescent="0.35">
      <c r="A440">
        <v>286715</v>
      </c>
      <c r="B440" s="3">
        <v>45779</v>
      </c>
      <c r="C440" s="4">
        <v>0.58788194444444442</v>
      </c>
      <c r="D440" t="s">
        <v>437</v>
      </c>
      <c r="E440">
        <v>1</v>
      </c>
      <c r="G440" t="s">
        <v>433</v>
      </c>
      <c r="H440" t="s">
        <v>435</v>
      </c>
      <c r="J440" t="s">
        <v>403</v>
      </c>
      <c r="K440">
        <v>1</v>
      </c>
      <c r="L440" t="str">
        <f>_xlfn.CONCAT(D440,F440)</f>
        <v>Pizza pocket</v>
      </c>
      <c r="M440" s="10">
        <f>E440*_xlfn.XLOOKUP(L440,PriceListData!$F$2:$F$97,PriceListData!$E$2:$E$97)</f>
        <v>5</v>
      </c>
      <c r="N440" t="str">
        <f>TEXT(B440,"dddd")</f>
        <v>Friday</v>
      </c>
    </row>
    <row r="441" spans="1:14" x14ac:dyDescent="0.35">
      <c r="A441">
        <v>286714</v>
      </c>
      <c r="B441" s="3">
        <v>45779</v>
      </c>
      <c r="C441" s="4">
        <v>0.57158564814814816</v>
      </c>
      <c r="D441" t="s">
        <v>438</v>
      </c>
      <c r="E441">
        <v>1</v>
      </c>
      <c r="G441" t="s">
        <v>433</v>
      </c>
      <c r="H441" t="s">
        <v>435</v>
      </c>
      <c r="J441" t="s">
        <v>403</v>
      </c>
      <c r="K441">
        <v>1</v>
      </c>
      <c r="L441" t="str">
        <f>_xlfn.CONCAT(D441,F441)</f>
        <v>Cinnamon roll</v>
      </c>
      <c r="M441" s="10">
        <f>E441*_xlfn.XLOOKUP(L441,PriceListData!$F$2:$F$97,PriceListData!$E$2:$E$97)</f>
        <v>3.75</v>
      </c>
      <c r="N441" t="str">
        <f>TEXT(B441,"dddd")</f>
        <v>Friday</v>
      </c>
    </row>
    <row r="442" spans="1:14" x14ac:dyDescent="0.35">
      <c r="A442">
        <v>286713</v>
      </c>
      <c r="B442" s="3">
        <v>45779</v>
      </c>
      <c r="C442" s="4">
        <v>0.5688657407407407</v>
      </c>
      <c r="D442" t="s">
        <v>441</v>
      </c>
      <c r="E442">
        <v>1</v>
      </c>
      <c r="G442" t="s">
        <v>433</v>
      </c>
      <c r="H442" t="s">
        <v>435</v>
      </c>
      <c r="J442" t="s">
        <v>403</v>
      </c>
      <c r="K442">
        <v>1</v>
      </c>
      <c r="L442" t="str">
        <f>_xlfn.CONCAT(D442,F442)</f>
        <v>Sticky bun</v>
      </c>
      <c r="M442" s="10">
        <f>E442*_xlfn.XLOOKUP(L442,PriceListData!$F$2:$F$97,PriceListData!$E$2:$E$97)</f>
        <v>2.75</v>
      </c>
      <c r="N442" t="str">
        <f>TEXT(B442,"dddd")</f>
        <v>Friday</v>
      </c>
    </row>
    <row r="443" spans="1:14" x14ac:dyDescent="0.35">
      <c r="A443">
        <v>286712</v>
      </c>
      <c r="B443" s="3">
        <v>45779</v>
      </c>
      <c r="C443" s="4">
        <v>0.56472222222222224</v>
      </c>
      <c r="D443" t="s">
        <v>441</v>
      </c>
      <c r="E443">
        <v>1</v>
      </c>
      <c r="G443" t="s">
        <v>433</v>
      </c>
      <c r="H443" t="s">
        <v>435</v>
      </c>
      <c r="J443" t="s">
        <v>403</v>
      </c>
      <c r="K443">
        <v>1</v>
      </c>
      <c r="L443" t="str">
        <f>_xlfn.CONCAT(D443,F443)</f>
        <v>Sticky bun</v>
      </c>
      <c r="M443" s="10">
        <f>E443*_xlfn.XLOOKUP(L443,PriceListData!$F$2:$F$97,PriceListData!$E$2:$E$97)</f>
        <v>2.75</v>
      </c>
      <c r="N443" t="str">
        <f>TEXT(B443,"dddd")</f>
        <v>Friday</v>
      </c>
    </row>
    <row r="444" spans="1:14" x14ac:dyDescent="0.35">
      <c r="A444">
        <v>286711</v>
      </c>
      <c r="B444" s="3">
        <v>45779</v>
      </c>
      <c r="C444" s="4">
        <v>0.53607638888888887</v>
      </c>
      <c r="D444" t="s">
        <v>437</v>
      </c>
      <c r="E444">
        <v>1</v>
      </c>
      <c r="G444" t="s">
        <v>433</v>
      </c>
      <c r="H444" t="s">
        <v>435</v>
      </c>
      <c r="J444" t="s">
        <v>403</v>
      </c>
      <c r="K444">
        <v>1</v>
      </c>
      <c r="L444" t="str">
        <f>_xlfn.CONCAT(D444,F444)</f>
        <v>Pizza pocket</v>
      </c>
      <c r="M444" s="10">
        <f>E444*_xlfn.XLOOKUP(L444,PriceListData!$F$2:$F$97,PriceListData!$E$2:$E$97)</f>
        <v>5</v>
      </c>
      <c r="N444" t="str">
        <f>TEXT(B444,"dddd")</f>
        <v>Friday</v>
      </c>
    </row>
    <row r="445" spans="1:14" x14ac:dyDescent="0.35">
      <c r="A445">
        <v>286710</v>
      </c>
      <c r="B445" s="3">
        <v>45779</v>
      </c>
      <c r="C445" s="4">
        <v>0.53150462962962963</v>
      </c>
      <c r="D445" t="s">
        <v>443</v>
      </c>
      <c r="E445">
        <v>1</v>
      </c>
      <c r="G445" t="s">
        <v>433</v>
      </c>
      <c r="H445" t="s">
        <v>435</v>
      </c>
      <c r="J445" t="s">
        <v>403</v>
      </c>
      <c r="K445">
        <v>1</v>
      </c>
      <c r="L445" t="str">
        <f>_xlfn.CONCAT(D445,F445)</f>
        <v>Scone with clotted cream and jam</v>
      </c>
      <c r="M445" s="10">
        <f>E445*_xlfn.XLOOKUP(L445,PriceListData!$F$2:$F$97,PriceListData!$E$2:$E$97)</f>
        <v>5.75</v>
      </c>
      <c r="N445" t="str">
        <f>TEXT(B445,"dddd")</f>
        <v>Friday</v>
      </c>
    </row>
    <row r="446" spans="1:14" x14ac:dyDescent="0.35">
      <c r="A446">
        <v>286709</v>
      </c>
      <c r="B446" s="3">
        <v>45779</v>
      </c>
      <c r="C446" s="4">
        <v>0.52817129629629633</v>
      </c>
      <c r="D446" t="s">
        <v>441</v>
      </c>
      <c r="E446">
        <v>1</v>
      </c>
      <c r="G446" t="s">
        <v>433</v>
      </c>
      <c r="H446" t="s">
        <v>435</v>
      </c>
      <c r="J446" t="s">
        <v>403</v>
      </c>
      <c r="K446">
        <v>2</v>
      </c>
      <c r="L446" t="str">
        <f>_xlfn.CONCAT(D446,F446)</f>
        <v>Sticky bun</v>
      </c>
      <c r="M446" s="10">
        <f>E446*_xlfn.XLOOKUP(L446,PriceListData!$F$2:$F$97,PriceListData!$E$2:$E$97)</f>
        <v>2.75</v>
      </c>
      <c r="N446" t="str">
        <f>TEXT(B446,"dddd")</f>
        <v>Friday</v>
      </c>
    </row>
    <row r="447" spans="1:14" x14ac:dyDescent="0.35">
      <c r="A447">
        <v>286708</v>
      </c>
      <c r="B447" s="3">
        <v>45779</v>
      </c>
      <c r="C447" s="4">
        <v>0.5237384259259259</v>
      </c>
      <c r="D447" t="s">
        <v>441</v>
      </c>
      <c r="E447">
        <v>1</v>
      </c>
      <c r="G447" t="s">
        <v>433</v>
      </c>
      <c r="H447" t="s">
        <v>435</v>
      </c>
      <c r="J447" t="s">
        <v>403</v>
      </c>
      <c r="K447">
        <v>1</v>
      </c>
      <c r="L447" t="str">
        <f>_xlfn.CONCAT(D447,F447)</f>
        <v>Sticky bun</v>
      </c>
      <c r="M447" s="10">
        <f>E447*_xlfn.XLOOKUP(L447,PriceListData!$F$2:$F$97,PriceListData!$E$2:$E$97)</f>
        <v>2.75</v>
      </c>
      <c r="N447" t="str">
        <f>TEXT(B447,"dddd")</f>
        <v>Friday</v>
      </c>
    </row>
    <row r="448" spans="1:14" x14ac:dyDescent="0.35">
      <c r="A448">
        <v>286707</v>
      </c>
      <c r="B448" s="3">
        <v>45779</v>
      </c>
      <c r="C448" s="4">
        <v>0.51749999999999996</v>
      </c>
      <c r="D448" t="s">
        <v>63</v>
      </c>
      <c r="E448">
        <v>1</v>
      </c>
      <c r="G448" t="s">
        <v>433</v>
      </c>
      <c r="H448" t="s">
        <v>435</v>
      </c>
      <c r="J448" t="s">
        <v>403</v>
      </c>
      <c r="K448">
        <v>1</v>
      </c>
      <c r="L448" t="str">
        <f>_xlfn.CONCAT(D448,F448)</f>
        <v>Cookie</v>
      </c>
      <c r="M448" s="10">
        <f>E448*_xlfn.XLOOKUP(L448,PriceListData!$F$2:$F$97,PriceListData!$E$2:$E$97)</f>
        <v>3</v>
      </c>
      <c r="N448" t="str">
        <f>TEXT(B448,"dddd")</f>
        <v>Friday</v>
      </c>
    </row>
    <row r="449" spans="1:14" x14ac:dyDescent="0.35">
      <c r="A449">
        <v>286706</v>
      </c>
      <c r="B449" s="3">
        <v>45779</v>
      </c>
      <c r="C449" s="4">
        <v>0.50518518518518518</v>
      </c>
      <c r="D449" t="s">
        <v>437</v>
      </c>
      <c r="E449">
        <v>1</v>
      </c>
      <c r="G449" t="s">
        <v>433</v>
      </c>
      <c r="H449" t="s">
        <v>435</v>
      </c>
      <c r="J449" t="s">
        <v>403</v>
      </c>
      <c r="K449">
        <v>1</v>
      </c>
      <c r="L449" t="str">
        <f>_xlfn.CONCAT(D449,F449)</f>
        <v>Pizza pocket</v>
      </c>
      <c r="M449" s="10">
        <f>E449*_xlfn.XLOOKUP(L449,PriceListData!$F$2:$F$97,PriceListData!$E$2:$E$97)</f>
        <v>5</v>
      </c>
      <c r="N449" t="str">
        <f>TEXT(B449,"dddd")</f>
        <v>Friday</v>
      </c>
    </row>
    <row r="450" spans="1:14" x14ac:dyDescent="0.35">
      <c r="A450">
        <v>286705</v>
      </c>
      <c r="B450" s="3">
        <v>45779</v>
      </c>
      <c r="C450" s="4">
        <v>0.50160879629629629</v>
      </c>
      <c r="D450" t="s">
        <v>441</v>
      </c>
      <c r="E450">
        <v>1</v>
      </c>
      <c r="G450" t="s">
        <v>433</v>
      </c>
      <c r="H450" t="s">
        <v>435</v>
      </c>
      <c r="J450" t="s">
        <v>403</v>
      </c>
      <c r="K450">
        <v>1</v>
      </c>
      <c r="L450" t="str">
        <f>_xlfn.CONCAT(D450,F450)</f>
        <v>Sticky bun</v>
      </c>
      <c r="M450" s="10">
        <f>E450*_xlfn.XLOOKUP(L450,PriceListData!$F$2:$F$97,PriceListData!$E$2:$E$97)</f>
        <v>2.75</v>
      </c>
      <c r="N450" t="str">
        <f>TEXT(B450,"dddd")</f>
        <v>Friday</v>
      </c>
    </row>
    <row r="451" spans="1:14" x14ac:dyDescent="0.35">
      <c r="A451">
        <v>286704</v>
      </c>
      <c r="B451" s="3">
        <v>45779</v>
      </c>
      <c r="C451" s="4">
        <v>0.49833333333333335</v>
      </c>
      <c r="D451" t="s">
        <v>437</v>
      </c>
      <c r="E451">
        <v>1</v>
      </c>
      <c r="G451" t="s">
        <v>433</v>
      </c>
      <c r="H451" t="s">
        <v>435</v>
      </c>
      <c r="J451" t="s">
        <v>403</v>
      </c>
      <c r="K451">
        <v>1</v>
      </c>
      <c r="L451" t="str">
        <f>_xlfn.CONCAT(D451,F451)</f>
        <v>Pizza pocket</v>
      </c>
      <c r="M451" s="10">
        <f>E451*_xlfn.XLOOKUP(L451,PriceListData!$F$2:$F$97,PriceListData!$E$2:$E$97)</f>
        <v>5</v>
      </c>
      <c r="N451" t="str">
        <f>TEXT(B451,"dddd")</f>
        <v>Friday</v>
      </c>
    </row>
    <row r="452" spans="1:14" x14ac:dyDescent="0.35">
      <c r="A452">
        <v>286703</v>
      </c>
      <c r="B452" s="3">
        <v>45779</v>
      </c>
      <c r="C452" s="4">
        <v>0.49553240740740739</v>
      </c>
      <c r="D452" t="s">
        <v>443</v>
      </c>
      <c r="E452">
        <v>1</v>
      </c>
      <c r="G452" t="s">
        <v>433</v>
      </c>
      <c r="H452" t="s">
        <v>435</v>
      </c>
      <c r="J452" t="s">
        <v>403</v>
      </c>
      <c r="K452">
        <v>1</v>
      </c>
      <c r="L452" t="str">
        <f>_xlfn.CONCAT(D452,F452)</f>
        <v>Scone with clotted cream and jam</v>
      </c>
      <c r="M452" s="10">
        <f>E452*_xlfn.XLOOKUP(L452,PriceListData!$F$2:$F$97,PriceListData!$E$2:$E$97)</f>
        <v>5.75</v>
      </c>
      <c r="N452" t="str">
        <f>TEXT(B452,"dddd")</f>
        <v>Friday</v>
      </c>
    </row>
    <row r="453" spans="1:14" x14ac:dyDescent="0.35">
      <c r="A453">
        <v>286702</v>
      </c>
      <c r="B453" s="3">
        <v>45779</v>
      </c>
      <c r="C453" s="4">
        <v>0.49312499999999998</v>
      </c>
      <c r="D453" t="s">
        <v>449</v>
      </c>
      <c r="E453">
        <v>1</v>
      </c>
      <c r="G453" t="s">
        <v>433</v>
      </c>
      <c r="H453" t="s">
        <v>435</v>
      </c>
      <c r="J453" t="s">
        <v>403</v>
      </c>
      <c r="K453">
        <v>1</v>
      </c>
      <c r="L453" t="str">
        <f>_xlfn.CONCAT(D453,F453)</f>
        <v>Chocolate croissant</v>
      </c>
      <c r="M453" s="10">
        <f>E453*_xlfn.XLOOKUP(L453,PriceListData!$F$2:$F$97,PriceListData!$E$2:$E$97)</f>
        <v>5.25</v>
      </c>
      <c r="N453" t="str">
        <f>TEXT(B453,"dddd")</f>
        <v>Friday</v>
      </c>
    </row>
    <row r="454" spans="1:14" x14ac:dyDescent="0.35">
      <c r="A454">
        <v>286701</v>
      </c>
      <c r="B454" s="3">
        <v>45779</v>
      </c>
      <c r="C454" s="4">
        <v>0.49099537037037039</v>
      </c>
      <c r="D454" t="s">
        <v>441</v>
      </c>
      <c r="E454">
        <v>1</v>
      </c>
      <c r="G454" t="s">
        <v>433</v>
      </c>
      <c r="H454" t="s">
        <v>435</v>
      </c>
      <c r="J454" t="s">
        <v>403</v>
      </c>
      <c r="K454">
        <v>1</v>
      </c>
      <c r="L454" t="str">
        <f>_xlfn.CONCAT(D454,F454)</f>
        <v>Sticky bun</v>
      </c>
      <c r="M454" s="10">
        <f>E454*_xlfn.XLOOKUP(L454,PriceListData!$F$2:$F$97,PriceListData!$E$2:$E$97)</f>
        <v>2.75</v>
      </c>
      <c r="N454" t="str">
        <f>TEXT(B454,"dddd")</f>
        <v>Friday</v>
      </c>
    </row>
    <row r="455" spans="1:14" x14ac:dyDescent="0.35">
      <c r="A455">
        <v>286700</v>
      </c>
      <c r="B455" s="3">
        <v>45779</v>
      </c>
      <c r="C455" s="4">
        <v>0.47559027777777779</v>
      </c>
      <c r="D455" t="s">
        <v>441</v>
      </c>
      <c r="E455">
        <v>1</v>
      </c>
      <c r="G455" t="s">
        <v>433</v>
      </c>
      <c r="H455" t="s">
        <v>435</v>
      </c>
      <c r="J455" t="s">
        <v>403</v>
      </c>
      <c r="K455">
        <v>1</v>
      </c>
      <c r="L455" t="str">
        <f>_xlfn.CONCAT(D455,F455)</f>
        <v>Sticky bun</v>
      </c>
      <c r="M455" s="10">
        <f>E455*_xlfn.XLOOKUP(L455,PriceListData!$F$2:$F$97,PriceListData!$E$2:$E$97)</f>
        <v>2.75</v>
      </c>
      <c r="N455" t="str">
        <f>TEXT(B455,"dddd")</f>
        <v>Friday</v>
      </c>
    </row>
    <row r="456" spans="1:14" x14ac:dyDescent="0.35">
      <c r="A456">
        <v>286699</v>
      </c>
      <c r="B456" s="3">
        <v>45779</v>
      </c>
      <c r="C456" s="4">
        <v>0.46849537037037037</v>
      </c>
      <c r="D456" t="s">
        <v>438</v>
      </c>
      <c r="E456">
        <v>1</v>
      </c>
      <c r="G456" t="s">
        <v>433</v>
      </c>
      <c r="H456" t="s">
        <v>435</v>
      </c>
      <c r="J456" t="s">
        <v>403</v>
      </c>
      <c r="K456">
        <v>1</v>
      </c>
      <c r="L456" t="str">
        <f>_xlfn.CONCAT(D456,F456)</f>
        <v>Cinnamon roll</v>
      </c>
      <c r="M456" s="10">
        <f>E456*_xlfn.XLOOKUP(L456,PriceListData!$F$2:$F$97,PriceListData!$E$2:$E$97)</f>
        <v>3.75</v>
      </c>
      <c r="N456" t="str">
        <f>TEXT(B456,"dddd")</f>
        <v>Friday</v>
      </c>
    </row>
    <row r="457" spans="1:14" x14ac:dyDescent="0.35">
      <c r="A457">
        <v>286698</v>
      </c>
      <c r="B457" s="3">
        <v>45779</v>
      </c>
      <c r="C457" s="4">
        <v>0.44094907407407408</v>
      </c>
      <c r="D457" t="s">
        <v>438</v>
      </c>
      <c r="E457">
        <v>1</v>
      </c>
      <c r="G457" t="s">
        <v>433</v>
      </c>
      <c r="H457" t="s">
        <v>435</v>
      </c>
      <c r="J457" t="s">
        <v>403</v>
      </c>
      <c r="K457">
        <v>1</v>
      </c>
      <c r="L457" t="str">
        <f>_xlfn.CONCAT(D457,F457)</f>
        <v>Cinnamon roll</v>
      </c>
      <c r="M457" s="10">
        <f>E457*_xlfn.XLOOKUP(L457,PriceListData!$F$2:$F$97,PriceListData!$E$2:$E$97)</f>
        <v>3.75</v>
      </c>
      <c r="N457" t="str">
        <f>TEXT(B457,"dddd")</f>
        <v>Friday</v>
      </c>
    </row>
    <row r="458" spans="1:14" x14ac:dyDescent="0.35">
      <c r="A458">
        <v>286697</v>
      </c>
      <c r="B458" s="3">
        <v>45779</v>
      </c>
      <c r="C458" s="4">
        <v>0.44049768518518517</v>
      </c>
      <c r="D458" t="s">
        <v>189</v>
      </c>
      <c r="E458">
        <v>1</v>
      </c>
      <c r="G458" t="s">
        <v>433</v>
      </c>
      <c r="H458" t="s">
        <v>448</v>
      </c>
      <c r="J458" t="s">
        <v>403</v>
      </c>
      <c r="K458">
        <v>1</v>
      </c>
      <c r="L458" t="str">
        <f>_xlfn.CONCAT(D458,F458)</f>
        <v>Toastie</v>
      </c>
      <c r="M458" s="10">
        <f>E458*_xlfn.XLOOKUP(L458,PriceListData!$F$2:$F$97,PriceListData!$E$2:$E$97)</f>
        <v>6.75</v>
      </c>
      <c r="N458" t="str">
        <f>TEXT(B458,"dddd")</f>
        <v>Friday</v>
      </c>
    </row>
    <row r="459" spans="1:14" x14ac:dyDescent="0.35">
      <c r="A459">
        <v>286696</v>
      </c>
      <c r="B459" s="3">
        <v>45779</v>
      </c>
      <c r="C459" s="4">
        <v>0.41993055555555553</v>
      </c>
      <c r="D459" t="s">
        <v>449</v>
      </c>
      <c r="E459">
        <v>1</v>
      </c>
      <c r="G459" t="s">
        <v>433</v>
      </c>
      <c r="H459" t="s">
        <v>435</v>
      </c>
      <c r="J459" t="s">
        <v>403</v>
      </c>
      <c r="K459">
        <v>1</v>
      </c>
      <c r="L459" t="str">
        <f>_xlfn.CONCAT(D459,F459)</f>
        <v>Chocolate croissant</v>
      </c>
      <c r="M459" s="10">
        <f>E459*_xlfn.XLOOKUP(L459,PriceListData!$F$2:$F$97,PriceListData!$E$2:$E$97)</f>
        <v>5.25</v>
      </c>
      <c r="N459" t="str">
        <f>TEXT(B459,"dddd")</f>
        <v>Friday</v>
      </c>
    </row>
    <row r="460" spans="1:14" x14ac:dyDescent="0.35">
      <c r="A460">
        <v>286695</v>
      </c>
      <c r="B460" s="3">
        <v>45779</v>
      </c>
      <c r="C460" s="4">
        <v>0.41491898148148149</v>
      </c>
      <c r="D460" t="s">
        <v>441</v>
      </c>
      <c r="E460">
        <v>1</v>
      </c>
      <c r="G460" t="s">
        <v>433</v>
      </c>
      <c r="H460" t="s">
        <v>435</v>
      </c>
      <c r="J460" t="s">
        <v>403</v>
      </c>
      <c r="K460">
        <v>1</v>
      </c>
      <c r="L460" t="str">
        <f>_xlfn.CONCAT(D460,F460)</f>
        <v>Sticky bun</v>
      </c>
      <c r="M460" s="10">
        <f>E460*_xlfn.XLOOKUP(L460,PriceListData!$F$2:$F$97,PriceListData!$E$2:$E$97)</f>
        <v>2.75</v>
      </c>
      <c r="N460" t="str">
        <f>TEXT(B460,"dddd")</f>
        <v>Friday</v>
      </c>
    </row>
    <row r="461" spans="1:14" x14ac:dyDescent="0.35">
      <c r="A461">
        <v>286694</v>
      </c>
      <c r="B461" s="3">
        <v>45779</v>
      </c>
      <c r="C461" s="4">
        <v>0.41149305555555554</v>
      </c>
      <c r="D461" t="s">
        <v>438</v>
      </c>
      <c r="E461">
        <v>1</v>
      </c>
      <c r="G461" t="s">
        <v>433</v>
      </c>
      <c r="H461" t="s">
        <v>435</v>
      </c>
      <c r="J461" t="s">
        <v>403</v>
      </c>
      <c r="K461">
        <v>2</v>
      </c>
      <c r="L461" t="str">
        <f>_xlfn.CONCAT(D461,F461)</f>
        <v>Cinnamon roll</v>
      </c>
      <c r="M461" s="10">
        <f>E461*_xlfn.XLOOKUP(L461,PriceListData!$F$2:$F$97,PriceListData!$E$2:$E$97)</f>
        <v>3.75</v>
      </c>
      <c r="N461" t="str">
        <f>TEXT(B461,"dddd")</f>
        <v>Friday</v>
      </c>
    </row>
    <row r="462" spans="1:14" x14ac:dyDescent="0.35">
      <c r="A462">
        <v>286693</v>
      </c>
      <c r="B462" s="3">
        <v>45779</v>
      </c>
      <c r="C462" s="4">
        <v>0.40511574074074075</v>
      </c>
      <c r="D462" t="s">
        <v>443</v>
      </c>
      <c r="E462">
        <v>1</v>
      </c>
      <c r="G462" t="s">
        <v>433</v>
      </c>
      <c r="H462" t="s">
        <v>435</v>
      </c>
      <c r="J462" t="s">
        <v>403</v>
      </c>
      <c r="K462">
        <v>1</v>
      </c>
      <c r="L462" t="str">
        <f>_xlfn.CONCAT(D462,F462)</f>
        <v>Scone with clotted cream and jam</v>
      </c>
      <c r="M462" s="10">
        <f>E462*_xlfn.XLOOKUP(L462,PriceListData!$F$2:$F$97,PriceListData!$E$2:$E$97)</f>
        <v>5.75</v>
      </c>
      <c r="N462" t="str">
        <f>TEXT(B462,"dddd")</f>
        <v>Friday</v>
      </c>
    </row>
    <row r="463" spans="1:14" x14ac:dyDescent="0.35">
      <c r="A463">
        <v>286692</v>
      </c>
      <c r="B463" s="3">
        <v>45779</v>
      </c>
      <c r="C463" s="4">
        <v>0.40156249999999999</v>
      </c>
      <c r="D463" t="s">
        <v>450</v>
      </c>
      <c r="E463">
        <v>1</v>
      </c>
      <c r="G463" t="s">
        <v>433</v>
      </c>
      <c r="H463" t="s">
        <v>435</v>
      </c>
      <c r="J463" t="s">
        <v>403</v>
      </c>
      <c r="K463">
        <v>1</v>
      </c>
      <c r="L463" t="str">
        <f>_xlfn.CONCAT(D463,F463)</f>
        <v>Snack cake</v>
      </c>
      <c r="M463" s="10">
        <f>E463*_xlfn.XLOOKUP(L463,PriceListData!$F$2:$F$97,PriceListData!$E$2:$E$97)</f>
        <v>2</v>
      </c>
      <c r="N463" t="str">
        <f>TEXT(B463,"dddd")</f>
        <v>Friday</v>
      </c>
    </row>
    <row r="464" spans="1:14" x14ac:dyDescent="0.35">
      <c r="A464">
        <v>286692</v>
      </c>
      <c r="B464" s="3">
        <v>45779</v>
      </c>
      <c r="C464" s="4">
        <v>0.40156249999999999</v>
      </c>
      <c r="D464" t="s">
        <v>449</v>
      </c>
      <c r="E464">
        <v>1</v>
      </c>
      <c r="G464" t="s">
        <v>433</v>
      </c>
      <c r="H464" t="s">
        <v>435</v>
      </c>
      <c r="J464" t="s">
        <v>403</v>
      </c>
      <c r="K464">
        <v>1</v>
      </c>
      <c r="L464" t="str">
        <f>_xlfn.CONCAT(D464,F464)</f>
        <v>Chocolate croissant</v>
      </c>
      <c r="M464" s="10">
        <f>E464*_xlfn.XLOOKUP(L464,PriceListData!$F$2:$F$97,PriceListData!$E$2:$E$97)</f>
        <v>5.25</v>
      </c>
      <c r="N464" t="str">
        <f>TEXT(B464,"dddd")</f>
        <v>Friday</v>
      </c>
    </row>
    <row r="465" spans="1:14" x14ac:dyDescent="0.35">
      <c r="A465">
        <v>286691</v>
      </c>
      <c r="B465" s="3">
        <v>45779</v>
      </c>
      <c r="C465" s="4">
        <v>0.38552083333333331</v>
      </c>
      <c r="D465" t="s">
        <v>443</v>
      </c>
      <c r="E465">
        <v>2</v>
      </c>
      <c r="G465" t="s">
        <v>433</v>
      </c>
      <c r="H465" t="s">
        <v>435</v>
      </c>
      <c r="J465" t="s">
        <v>403</v>
      </c>
      <c r="K465">
        <v>1</v>
      </c>
      <c r="L465" t="str">
        <f>_xlfn.CONCAT(D465,F465)</f>
        <v>Scone with clotted cream and jam</v>
      </c>
      <c r="M465" s="10">
        <f>E465*_xlfn.XLOOKUP(L465,PriceListData!$F$2:$F$97,PriceListData!$E$2:$E$97)</f>
        <v>11.5</v>
      </c>
      <c r="N465" t="str">
        <f>TEXT(B465,"dddd")</f>
        <v>Friday</v>
      </c>
    </row>
    <row r="466" spans="1:14" x14ac:dyDescent="0.35">
      <c r="A466">
        <v>286690</v>
      </c>
      <c r="B466" s="3">
        <v>45779</v>
      </c>
      <c r="C466" s="4">
        <v>0.3729513888888889</v>
      </c>
      <c r="D466" t="s">
        <v>438</v>
      </c>
      <c r="E466">
        <v>1</v>
      </c>
      <c r="G466" t="s">
        <v>433</v>
      </c>
      <c r="H466" t="s">
        <v>435</v>
      </c>
      <c r="J466" t="s">
        <v>403</v>
      </c>
      <c r="K466">
        <v>1</v>
      </c>
      <c r="L466" t="str">
        <f>_xlfn.CONCAT(D466,F466)</f>
        <v>Cinnamon roll</v>
      </c>
      <c r="M466" s="10">
        <f>E466*_xlfn.XLOOKUP(L466,PriceListData!$F$2:$F$97,PriceListData!$E$2:$E$97)</f>
        <v>3.75</v>
      </c>
      <c r="N466" t="str">
        <f>TEXT(B466,"dddd")</f>
        <v>Friday</v>
      </c>
    </row>
    <row r="467" spans="1:14" x14ac:dyDescent="0.35">
      <c r="A467">
        <v>286689</v>
      </c>
      <c r="B467" s="3">
        <v>45779</v>
      </c>
      <c r="C467" s="4">
        <v>0.37032407407407408</v>
      </c>
      <c r="D467" t="s">
        <v>438</v>
      </c>
      <c r="E467">
        <v>1</v>
      </c>
      <c r="G467" t="s">
        <v>433</v>
      </c>
      <c r="H467" t="s">
        <v>435</v>
      </c>
      <c r="J467" t="s">
        <v>403</v>
      </c>
      <c r="K467">
        <v>2</v>
      </c>
      <c r="L467" t="str">
        <f>_xlfn.CONCAT(D467,F467)</f>
        <v>Cinnamon roll</v>
      </c>
      <c r="M467" s="10">
        <f>E467*_xlfn.XLOOKUP(L467,PriceListData!$F$2:$F$97,PriceListData!$E$2:$E$97)</f>
        <v>3.75</v>
      </c>
      <c r="N467" t="str">
        <f>TEXT(B467,"dddd")</f>
        <v>Friday</v>
      </c>
    </row>
    <row r="468" spans="1:14" x14ac:dyDescent="0.35">
      <c r="A468">
        <v>286688</v>
      </c>
      <c r="B468" s="3">
        <v>45779</v>
      </c>
      <c r="C468" s="4">
        <v>0.36971064814814814</v>
      </c>
      <c r="D468" t="s">
        <v>441</v>
      </c>
      <c r="E468">
        <v>1</v>
      </c>
      <c r="G468" t="s">
        <v>433</v>
      </c>
      <c r="H468" t="s">
        <v>435</v>
      </c>
      <c r="J468" t="s">
        <v>403</v>
      </c>
      <c r="K468">
        <v>2</v>
      </c>
      <c r="L468" t="str">
        <f>_xlfn.CONCAT(D468,F468)</f>
        <v>Sticky bun</v>
      </c>
      <c r="M468" s="10">
        <f>E468*_xlfn.XLOOKUP(L468,PriceListData!$F$2:$F$97,PriceListData!$E$2:$E$97)</f>
        <v>2.75</v>
      </c>
      <c r="N468" t="str">
        <f>TEXT(B468,"dddd")</f>
        <v>Friday</v>
      </c>
    </row>
    <row r="469" spans="1:14" x14ac:dyDescent="0.35">
      <c r="A469">
        <v>286687</v>
      </c>
      <c r="B469" s="3">
        <v>45779</v>
      </c>
      <c r="C469" s="4">
        <v>0.36814814814814817</v>
      </c>
      <c r="D469" t="s">
        <v>441</v>
      </c>
      <c r="E469">
        <v>1</v>
      </c>
      <c r="G469" t="s">
        <v>433</v>
      </c>
      <c r="H469" t="s">
        <v>435</v>
      </c>
      <c r="J469" t="s">
        <v>403</v>
      </c>
      <c r="K469">
        <v>1</v>
      </c>
      <c r="L469" t="str">
        <f>_xlfn.CONCAT(D469,F469)</f>
        <v>Sticky bun</v>
      </c>
      <c r="M469" s="10">
        <f>E469*_xlfn.XLOOKUP(L469,PriceListData!$F$2:$F$97,PriceListData!$E$2:$E$97)</f>
        <v>2.75</v>
      </c>
      <c r="N469" t="str">
        <f>TEXT(B469,"dddd")</f>
        <v>Friday</v>
      </c>
    </row>
    <row r="470" spans="1:14" x14ac:dyDescent="0.35">
      <c r="A470">
        <v>286686</v>
      </c>
      <c r="B470" s="3">
        <v>45779</v>
      </c>
      <c r="C470" s="4">
        <v>0.3523148148148148</v>
      </c>
      <c r="D470" t="s">
        <v>437</v>
      </c>
      <c r="E470">
        <v>1</v>
      </c>
      <c r="G470" t="s">
        <v>433</v>
      </c>
      <c r="H470" t="s">
        <v>435</v>
      </c>
      <c r="J470" t="s">
        <v>403</v>
      </c>
      <c r="K470">
        <v>1</v>
      </c>
      <c r="L470" t="str">
        <f>_xlfn.CONCAT(D470,F470)</f>
        <v>Pizza pocket</v>
      </c>
      <c r="M470" s="10">
        <f>E470*_xlfn.XLOOKUP(L470,PriceListData!$F$2:$F$97,PriceListData!$E$2:$E$97)</f>
        <v>5</v>
      </c>
      <c r="N470" t="str">
        <f>TEXT(B470,"dddd")</f>
        <v>Friday</v>
      </c>
    </row>
    <row r="471" spans="1:14" x14ac:dyDescent="0.35">
      <c r="A471">
        <v>286685</v>
      </c>
      <c r="B471" s="3">
        <v>45779</v>
      </c>
      <c r="C471" s="4">
        <v>0.34673611111111113</v>
      </c>
      <c r="D471" t="s">
        <v>443</v>
      </c>
      <c r="E471">
        <v>1</v>
      </c>
      <c r="G471" t="s">
        <v>433</v>
      </c>
      <c r="H471" t="s">
        <v>435</v>
      </c>
      <c r="J471" t="s">
        <v>403</v>
      </c>
      <c r="K471">
        <v>1</v>
      </c>
      <c r="L471" t="str">
        <f>_xlfn.CONCAT(D471,F471)</f>
        <v>Scone with clotted cream and jam</v>
      </c>
      <c r="M471" s="10">
        <f>E471*_xlfn.XLOOKUP(L471,PriceListData!$F$2:$F$97,PriceListData!$E$2:$E$97)</f>
        <v>5.75</v>
      </c>
      <c r="N471" t="str">
        <f>TEXT(B471,"dddd")</f>
        <v>Friday</v>
      </c>
    </row>
    <row r="472" spans="1:14" x14ac:dyDescent="0.35">
      <c r="A472">
        <v>286684</v>
      </c>
      <c r="B472" s="3">
        <v>45779</v>
      </c>
      <c r="C472" s="4">
        <v>0.33622685185185186</v>
      </c>
      <c r="D472" t="s">
        <v>443</v>
      </c>
      <c r="E472">
        <v>1</v>
      </c>
      <c r="G472" t="s">
        <v>433</v>
      </c>
      <c r="H472" t="s">
        <v>435</v>
      </c>
      <c r="J472" t="s">
        <v>403</v>
      </c>
      <c r="K472">
        <v>1</v>
      </c>
      <c r="L472" t="str">
        <f>_xlfn.CONCAT(D472,F472)</f>
        <v>Scone with clotted cream and jam</v>
      </c>
      <c r="M472" s="10">
        <f>E472*_xlfn.XLOOKUP(L472,PriceListData!$F$2:$F$97,PriceListData!$E$2:$E$97)</f>
        <v>5.75</v>
      </c>
      <c r="N472" t="str">
        <f>TEXT(B472,"dddd")</f>
        <v>Friday</v>
      </c>
    </row>
    <row r="473" spans="1:14" x14ac:dyDescent="0.35">
      <c r="A473">
        <v>286683</v>
      </c>
      <c r="B473" s="3">
        <v>45779</v>
      </c>
      <c r="C473" s="4">
        <v>0.33505787037037038</v>
      </c>
      <c r="D473" t="s">
        <v>443</v>
      </c>
      <c r="E473">
        <v>1</v>
      </c>
      <c r="G473" t="s">
        <v>433</v>
      </c>
      <c r="H473" t="s">
        <v>435</v>
      </c>
      <c r="J473" t="s">
        <v>403</v>
      </c>
      <c r="K473">
        <v>1</v>
      </c>
      <c r="L473" t="str">
        <f>_xlfn.CONCAT(D473,F473)</f>
        <v>Scone with clotted cream and jam</v>
      </c>
      <c r="M473" s="10">
        <f>E473*_xlfn.XLOOKUP(L473,PriceListData!$F$2:$F$97,PriceListData!$E$2:$E$97)</f>
        <v>5.75</v>
      </c>
      <c r="N473" t="str">
        <f>TEXT(B473,"dddd")</f>
        <v>Friday</v>
      </c>
    </row>
    <row r="474" spans="1:14" x14ac:dyDescent="0.35">
      <c r="A474">
        <v>286682</v>
      </c>
      <c r="B474" s="3">
        <v>45779</v>
      </c>
      <c r="C474" s="4">
        <v>0.32606481481481481</v>
      </c>
      <c r="D474" t="s">
        <v>443</v>
      </c>
      <c r="E474">
        <v>1</v>
      </c>
      <c r="G474" t="s">
        <v>433</v>
      </c>
      <c r="H474" t="s">
        <v>435</v>
      </c>
      <c r="J474" t="s">
        <v>403</v>
      </c>
      <c r="K474">
        <v>1</v>
      </c>
      <c r="L474" t="str">
        <f>_xlfn.CONCAT(D474,F474)</f>
        <v>Scone with clotted cream and jam</v>
      </c>
      <c r="M474" s="10">
        <f>E474*_xlfn.XLOOKUP(L474,PriceListData!$F$2:$F$97,PriceListData!$E$2:$E$97)</f>
        <v>5.75</v>
      </c>
      <c r="N474" t="str">
        <f>TEXT(B474,"dddd")</f>
        <v>Friday</v>
      </c>
    </row>
    <row r="475" spans="1:14" x14ac:dyDescent="0.35">
      <c r="A475">
        <v>286681</v>
      </c>
      <c r="B475" s="3">
        <v>45779</v>
      </c>
      <c r="C475" s="4">
        <v>0.32114583333333335</v>
      </c>
      <c r="D475" t="s">
        <v>432</v>
      </c>
      <c r="E475">
        <v>1</v>
      </c>
      <c r="G475" t="s">
        <v>433</v>
      </c>
      <c r="H475" t="s">
        <v>434</v>
      </c>
      <c r="J475" t="s">
        <v>403</v>
      </c>
      <c r="K475">
        <v>1</v>
      </c>
      <c r="L475" t="str">
        <f>_xlfn.CONCAT(D475,F475)</f>
        <v>Candy bar</v>
      </c>
      <c r="M475" s="10">
        <f>E475*_xlfn.XLOOKUP(L475,PriceListData!$F$2:$F$97,PriceListData!$E$2:$E$97)</f>
        <v>2.75</v>
      </c>
      <c r="N475" t="str">
        <f>TEXT(B475,"dddd")</f>
        <v>Friday</v>
      </c>
    </row>
    <row r="476" spans="1:14" x14ac:dyDescent="0.35">
      <c r="A476">
        <v>286680</v>
      </c>
      <c r="B476" s="3">
        <v>45779</v>
      </c>
      <c r="C476" s="4">
        <v>0.31756944444444446</v>
      </c>
      <c r="D476" t="s">
        <v>443</v>
      </c>
      <c r="E476">
        <v>1</v>
      </c>
      <c r="G476" t="s">
        <v>433</v>
      </c>
      <c r="H476" t="s">
        <v>435</v>
      </c>
      <c r="J476" t="s">
        <v>403</v>
      </c>
      <c r="K476">
        <v>1</v>
      </c>
      <c r="L476" t="str">
        <f>_xlfn.CONCAT(D476,F476)</f>
        <v>Scone with clotted cream and jam</v>
      </c>
      <c r="M476" s="10">
        <f>E476*_xlfn.XLOOKUP(L476,PriceListData!$F$2:$F$97,PriceListData!$E$2:$E$97)</f>
        <v>5.75</v>
      </c>
      <c r="N476" t="str">
        <f>TEXT(B476,"dddd")</f>
        <v>Friday</v>
      </c>
    </row>
    <row r="477" spans="1:14" x14ac:dyDescent="0.35">
      <c r="A477">
        <v>287177</v>
      </c>
      <c r="B477" s="3">
        <v>45780</v>
      </c>
      <c r="C477" s="4">
        <v>0.88731481481481478</v>
      </c>
      <c r="D477" t="s">
        <v>420</v>
      </c>
      <c r="E477">
        <v>2</v>
      </c>
      <c r="F477" t="s">
        <v>76</v>
      </c>
      <c r="G477" t="s">
        <v>413</v>
      </c>
      <c r="H477" t="s">
        <v>406</v>
      </c>
      <c r="J477" t="s">
        <v>403</v>
      </c>
      <c r="K477">
        <v>1</v>
      </c>
      <c r="L477" t="str">
        <f>_xlfn.CONCAT(D477,F477)</f>
        <v>Moroccan tea10 oz</v>
      </c>
      <c r="M477" s="10">
        <f>E477*_xlfn.XLOOKUP(L477,PriceListData!$F$2:$F$97,PriceListData!$E$2:$E$97)</f>
        <v>6</v>
      </c>
      <c r="N477" t="str">
        <f>TEXT(B477,"dddd")</f>
        <v>Saturday</v>
      </c>
    </row>
    <row r="478" spans="1:14" x14ac:dyDescent="0.35">
      <c r="A478">
        <v>287177</v>
      </c>
      <c r="B478" s="3">
        <v>45780</v>
      </c>
      <c r="C478" s="4">
        <v>0.88731481481481478</v>
      </c>
      <c r="D478" t="s">
        <v>409</v>
      </c>
      <c r="E478">
        <v>1</v>
      </c>
      <c r="F478" t="s">
        <v>15</v>
      </c>
      <c r="G478" t="s">
        <v>405</v>
      </c>
      <c r="H478" t="s">
        <v>406</v>
      </c>
      <c r="J478" t="s">
        <v>403</v>
      </c>
      <c r="K478">
        <v>1</v>
      </c>
      <c r="L478" t="str">
        <f>_xlfn.CONCAT(D478,F478)</f>
        <v>Drip coffee12 oz</v>
      </c>
      <c r="M478" s="10">
        <f>E478*_xlfn.XLOOKUP(L478,PriceListData!$F$2:$F$97,PriceListData!$E$2:$E$97)</f>
        <v>2.25</v>
      </c>
      <c r="N478" t="str">
        <f>TEXT(B478,"dddd")</f>
        <v>Saturday</v>
      </c>
    </row>
    <row r="479" spans="1:14" x14ac:dyDescent="0.35">
      <c r="A479">
        <v>287175</v>
      </c>
      <c r="B479" s="3">
        <v>45780</v>
      </c>
      <c r="C479" s="4">
        <v>0.86879629629629629</v>
      </c>
      <c r="D479" t="s">
        <v>54</v>
      </c>
      <c r="E479">
        <v>1</v>
      </c>
      <c r="G479" t="s">
        <v>415</v>
      </c>
      <c r="H479" t="s">
        <v>416</v>
      </c>
      <c r="J479" t="s">
        <v>403</v>
      </c>
      <c r="K479">
        <v>1</v>
      </c>
      <c r="L479" t="str">
        <f>_xlfn.CONCAT(D479,F479)</f>
        <v>Syrup</v>
      </c>
      <c r="M479" s="10">
        <f>E479*_xlfn.XLOOKUP(L479,PriceListData!$F$2:$F$97,PriceListData!$E$2:$E$97)</f>
        <v>0.75</v>
      </c>
      <c r="N479" t="str">
        <f>TEXT(B479,"dddd")</f>
        <v>Saturday</v>
      </c>
    </row>
    <row r="480" spans="1:14" x14ac:dyDescent="0.35">
      <c r="A480">
        <v>287175</v>
      </c>
      <c r="B480" s="3">
        <v>45780</v>
      </c>
      <c r="C480" s="4">
        <v>0.86879629629629629</v>
      </c>
      <c r="D480" t="s">
        <v>21</v>
      </c>
      <c r="E480">
        <v>1</v>
      </c>
      <c r="F480" t="s">
        <v>15</v>
      </c>
      <c r="G480" t="s">
        <v>405</v>
      </c>
      <c r="H480" t="s">
        <v>406</v>
      </c>
      <c r="J480" t="s">
        <v>403</v>
      </c>
      <c r="K480">
        <v>1</v>
      </c>
      <c r="L480" t="str">
        <f>_xlfn.CONCAT(D480,F480)</f>
        <v>Pourover12 oz</v>
      </c>
      <c r="M480" s="10">
        <f>E480*_xlfn.XLOOKUP(L480,PriceListData!$F$2:$F$97,PriceListData!$E$2:$E$97)</f>
        <v>3.5</v>
      </c>
      <c r="N480" t="str">
        <f>TEXT(B480,"dddd")</f>
        <v>Saturday</v>
      </c>
    </row>
    <row r="481" spans="1:14" x14ac:dyDescent="0.35">
      <c r="A481">
        <v>287174</v>
      </c>
      <c r="B481" s="3">
        <v>45780</v>
      </c>
      <c r="C481" s="4">
        <v>0.84976851851851853</v>
      </c>
      <c r="D481" t="s">
        <v>421</v>
      </c>
      <c r="E481">
        <v>2</v>
      </c>
      <c r="F481" t="s">
        <v>422</v>
      </c>
      <c r="G481" t="s">
        <v>423</v>
      </c>
      <c r="H481" t="s">
        <v>406</v>
      </c>
      <c r="J481" t="s">
        <v>403</v>
      </c>
      <c r="K481">
        <v>1</v>
      </c>
      <c r="L481" t="str">
        <f>_xlfn.CONCAT(D481,F481)</f>
        <v>Hot chocolateRegular (12 oz)</v>
      </c>
      <c r="M481" s="10">
        <f>E481*_xlfn.XLOOKUP(L481,PriceListData!$F$2:$F$97,PriceListData!$E$2:$E$97)</f>
        <v>9.5</v>
      </c>
      <c r="N481" t="str">
        <f>TEXT(B481,"dddd")</f>
        <v>Saturday</v>
      </c>
    </row>
    <row r="482" spans="1:14" x14ac:dyDescent="0.35">
      <c r="A482">
        <v>287173</v>
      </c>
      <c r="B482" s="3">
        <v>45780</v>
      </c>
      <c r="C482" s="4">
        <v>0.83743055555555557</v>
      </c>
      <c r="D482" t="s">
        <v>65</v>
      </c>
      <c r="E482">
        <v>1</v>
      </c>
      <c r="F482" t="s">
        <v>15</v>
      </c>
      <c r="G482" t="s">
        <v>405</v>
      </c>
      <c r="H482" t="s">
        <v>406</v>
      </c>
      <c r="J482" t="s">
        <v>403</v>
      </c>
      <c r="K482">
        <v>1</v>
      </c>
      <c r="L482" t="str">
        <f>_xlfn.CONCAT(D482,F482)</f>
        <v>Cappuccino12 oz</v>
      </c>
      <c r="M482" s="10">
        <f>E482*_xlfn.XLOOKUP(L482,PriceListData!$F$2:$F$97,PriceListData!$E$2:$E$97)</f>
        <v>5.5</v>
      </c>
      <c r="N482" t="str">
        <f>TEXT(B482,"dddd")</f>
        <v>Saturday</v>
      </c>
    </row>
    <row r="483" spans="1:14" x14ac:dyDescent="0.35">
      <c r="A483">
        <v>287173</v>
      </c>
      <c r="B483" s="3">
        <v>45780</v>
      </c>
      <c r="C483" s="4">
        <v>0.83743055555555557</v>
      </c>
      <c r="D483" t="s">
        <v>404</v>
      </c>
      <c r="E483">
        <v>1</v>
      </c>
      <c r="F483" t="s">
        <v>15</v>
      </c>
      <c r="G483" t="s">
        <v>405</v>
      </c>
      <c r="H483" t="s">
        <v>406</v>
      </c>
      <c r="J483" t="s">
        <v>403</v>
      </c>
      <c r="K483">
        <v>1</v>
      </c>
      <c r="L483" t="str">
        <f>_xlfn.CONCAT(D483,F483)</f>
        <v>Café latté12 oz</v>
      </c>
      <c r="M483" s="10">
        <f>E483*_xlfn.XLOOKUP(L483,PriceListData!$F$2:$F$97,PriceListData!$E$2:$E$97)</f>
        <v>4.25</v>
      </c>
      <c r="N483" t="str">
        <f>TEXT(B483,"dddd")</f>
        <v>Saturday</v>
      </c>
    </row>
    <row r="484" spans="1:14" x14ac:dyDescent="0.35">
      <c r="A484">
        <v>287172</v>
      </c>
      <c r="B484" s="3">
        <v>45780</v>
      </c>
      <c r="C484" s="4">
        <v>0.82089120370370372</v>
      </c>
      <c r="D484" t="s">
        <v>74</v>
      </c>
      <c r="E484">
        <v>1</v>
      </c>
      <c r="F484" t="s">
        <v>15</v>
      </c>
      <c r="G484" t="s">
        <v>417</v>
      </c>
      <c r="H484" t="s">
        <v>418</v>
      </c>
      <c r="J484" t="s">
        <v>403</v>
      </c>
      <c r="K484">
        <v>1</v>
      </c>
      <c r="L484" t="str">
        <f>_xlfn.CONCAT(D484,F484)</f>
        <v>Single-origin12 oz</v>
      </c>
      <c r="M484" s="10">
        <f>E484*_xlfn.XLOOKUP(L484,PriceListData!$F$2:$F$97,PriceListData!$E$2:$E$97)</f>
        <v>14.95</v>
      </c>
      <c r="N484" t="str">
        <f>TEXT(B484,"dddd")</f>
        <v>Saturday</v>
      </c>
    </row>
    <row r="485" spans="1:14" x14ac:dyDescent="0.35">
      <c r="A485">
        <v>287171</v>
      </c>
      <c r="B485" s="3">
        <v>45780</v>
      </c>
      <c r="C485" s="4">
        <v>0.81688657407407406</v>
      </c>
      <c r="D485" t="s">
        <v>409</v>
      </c>
      <c r="E485">
        <v>1</v>
      </c>
      <c r="F485" t="s">
        <v>15</v>
      </c>
      <c r="G485" t="s">
        <v>405</v>
      </c>
      <c r="H485" t="s">
        <v>406</v>
      </c>
      <c r="J485" t="s">
        <v>403</v>
      </c>
      <c r="K485">
        <v>1</v>
      </c>
      <c r="L485" t="str">
        <f>_xlfn.CONCAT(D485,F485)</f>
        <v>Drip coffee12 oz</v>
      </c>
      <c r="M485" s="10">
        <f>E485*_xlfn.XLOOKUP(L485,PriceListData!$F$2:$F$97,PriceListData!$E$2:$E$97)</f>
        <v>2.25</v>
      </c>
      <c r="N485" t="str">
        <f>TEXT(B485,"dddd")</f>
        <v>Saturday</v>
      </c>
    </row>
    <row r="486" spans="1:14" x14ac:dyDescent="0.35">
      <c r="A486">
        <v>287170</v>
      </c>
      <c r="B486" s="3">
        <v>45780</v>
      </c>
      <c r="C486" s="4">
        <v>0.81609953703703708</v>
      </c>
      <c r="D486" t="s">
        <v>445</v>
      </c>
      <c r="E486">
        <v>1</v>
      </c>
      <c r="F486" t="s">
        <v>15</v>
      </c>
      <c r="G486" t="s">
        <v>423</v>
      </c>
      <c r="H486" t="s">
        <v>414</v>
      </c>
      <c r="J486" t="s">
        <v>403</v>
      </c>
      <c r="K486">
        <v>1</v>
      </c>
      <c r="L486" t="str">
        <f>_xlfn.CONCAT(D486,F486)</f>
        <v>Mango lassi12 oz</v>
      </c>
      <c r="M486" s="10">
        <f>E486*_xlfn.XLOOKUP(L486,PriceListData!$F$2:$F$97,PriceListData!$E$2:$E$97)</f>
        <v>5.75</v>
      </c>
      <c r="N486" t="str">
        <f>TEXT(B486,"dddd")</f>
        <v>Saturday</v>
      </c>
    </row>
    <row r="487" spans="1:14" x14ac:dyDescent="0.35">
      <c r="A487">
        <v>287169</v>
      </c>
      <c r="B487" s="3">
        <v>45780</v>
      </c>
      <c r="C487" s="4">
        <v>0.81234953703703705</v>
      </c>
      <c r="D487" t="s">
        <v>54</v>
      </c>
      <c r="E487">
        <v>1</v>
      </c>
      <c r="G487" t="s">
        <v>415</v>
      </c>
      <c r="H487" t="s">
        <v>416</v>
      </c>
      <c r="J487" t="s">
        <v>403</v>
      </c>
      <c r="K487">
        <v>1</v>
      </c>
      <c r="L487" t="str">
        <f>_xlfn.CONCAT(D487,F487)</f>
        <v>Syrup</v>
      </c>
      <c r="M487" s="10">
        <f>E487*_xlfn.XLOOKUP(L487,PriceListData!$F$2:$F$97,PriceListData!$E$2:$E$97)</f>
        <v>0.75</v>
      </c>
      <c r="N487" t="str">
        <f>TEXT(B487,"dddd")</f>
        <v>Saturday</v>
      </c>
    </row>
    <row r="488" spans="1:14" x14ac:dyDescent="0.35">
      <c r="A488">
        <v>287169</v>
      </c>
      <c r="B488" s="3">
        <v>45780</v>
      </c>
      <c r="C488" s="4">
        <v>0.81234953703703705</v>
      </c>
      <c r="D488" t="s">
        <v>21</v>
      </c>
      <c r="E488">
        <v>1</v>
      </c>
      <c r="F488" t="s">
        <v>15</v>
      </c>
      <c r="G488" t="s">
        <v>405</v>
      </c>
      <c r="H488" t="s">
        <v>406</v>
      </c>
      <c r="J488" t="s">
        <v>403</v>
      </c>
      <c r="K488">
        <v>1</v>
      </c>
      <c r="L488" t="str">
        <f>_xlfn.CONCAT(D488,F488)</f>
        <v>Pourover12 oz</v>
      </c>
      <c r="M488" s="10">
        <f>E488*_xlfn.XLOOKUP(L488,PriceListData!$F$2:$F$97,PriceListData!$E$2:$E$97)</f>
        <v>3.5</v>
      </c>
      <c r="N488" t="str">
        <f>TEXT(B488,"dddd")</f>
        <v>Saturday</v>
      </c>
    </row>
    <row r="489" spans="1:14" x14ac:dyDescent="0.35">
      <c r="A489">
        <v>287168</v>
      </c>
      <c r="B489" s="3">
        <v>45780</v>
      </c>
      <c r="C489" s="4">
        <v>0.80795138888888884</v>
      </c>
      <c r="D489" t="s">
        <v>74</v>
      </c>
      <c r="E489">
        <v>3</v>
      </c>
      <c r="F489" t="s">
        <v>15</v>
      </c>
      <c r="G489" t="s">
        <v>417</v>
      </c>
      <c r="H489" t="s">
        <v>418</v>
      </c>
      <c r="J489" t="s">
        <v>403</v>
      </c>
      <c r="K489">
        <v>1</v>
      </c>
      <c r="L489" t="str">
        <f>_xlfn.CONCAT(D489,F489)</f>
        <v>Single-origin12 oz</v>
      </c>
      <c r="M489" s="10">
        <f>E489*_xlfn.XLOOKUP(L489,PriceListData!$F$2:$F$97,PriceListData!$E$2:$E$97)</f>
        <v>44.849999999999994</v>
      </c>
      <c r="N489" t="str">
        <f>TEXT(B489,"dddd")</f>
        <v>Saturday</v>
      </c>
    </row>
    <row r="490" spans="1:14" x14ac:dyDescent="0.35">
      <c r="A490">
        <v>287167</v>
      </c>
      <c r="B490" s="3">
        <v>45780</v>
      </c>
      <c r="C490" s="4">
        <v>0.80650462962962965</v>
      </c>
      <c r="D490" t="s">
        <v>404</v>
      </c>
      <c r="E490">
        <v>1</v>
      </c>
      <c r="F490" t="s">
        <v>15</v>
      </c>
      <c r="G490" t="s">
        <v>405</v>
      </c>
      <c r="H490" t="s">
        <v>406</v>
      </c>
      <c r="J490" t="s">
        <v>403</v>
      </c>
      <c r="K490">
        <v>1</v>
      </c>
      <c r="L490" t="str">
        <f>_xlfn.CONCAT(D490,F490)</f>
        <v>Café latté12 oz</v>
      </c>
      <c r="M490" s="10">
        <f>E490*_xlfn.XLOOKUP(L490,PriceListData!$F$2:$F$97,PriceListData!$E$2:$E$97)</f>
        <v>4.25</v>
      </c>
      <c r="N490" t="str">
        <f>TEXT(B490,"dddd")</f>
        <v>Saturday</v>
      </c>
    </row>
    <row r="491" spans="1:14" x14ac:dyDescent="0.35">
      <c r="A491">
        <v>287166</v>
      </c>
      <c r="B491" s="3">
        <v>45780</v>
      </c>
      <c r="C491" s="4">
        <v>0.79696759259259264</v>
      </c>
      <c r="D491" t="s">
        <v>40</v>
      </c>
      <c r="E491">
        <v>1</v>
      </c>
      <c r="F491" t="s">
        <v>35</v>
      </c>
      <c r="G491" t="s">
        <v>405</v>
      </c>
      <c r="H491" t="s">
        <v>406</v>
      </c>
      <c r="J491" t="s">
        <v>403</v>
      </c>
      <c r="K491">
        <v>1</v>
      </c>
      <c r="L491" t="str">
        <f>_xlfn.CONCAT(D491,F491)</f>
        <v>Espresso1 oz</v>
      </c>
      <c r="M491" s="10">
        <f>E491*_xlfn.XLOOKUP(L491,PriceListData!$F$2:$F$97,PriceListData!$E$2:$E$97)</f>
        <v>2.5</v>
      </c>
      <c r="N491" t="str">
        <f>TEXT(B491,"dddd")</f>
        <v>Saturday</v>
      </c>
    </row>
    <row r="492" spans="1:14" x14ac:dyDescent="0.35">
      <c r="A492">
        <v>287165</v>
      </c>
      <c r="B492" s="3">
        <v>45780</v>
      </c>
      <c r="C492" s="4">
        <v>0.79451388888888885</v>
      </c>
      <c r="D492" t="s">
        <v>411</v>
      </c>
      <c r="E492">
        <v>1</v>
      </c>
      <c r="F492" t="s">
        <v>24</v>
      </c>
      <c r="G492" t="s">
        <v>405</v>
      </c>
      <c r="H492" t="s">
        <v>406</v>
      </c>
      <c r="J492" t="s">
        <v>403</v>
      </c>
      <c r="K492">
        <v>1</v>
      </c>
      <c r="L492" t="str">
        <f>_xlfn.CONCAT(D492,F492)</f>
        <v>Turkish coffee3 oz</v>
      </c>
      <c r="M492" s="10">
        <f>E492*_xlfn.XLOOKUP(L492,PriceListData!$F$2:$F$97,PriceListData!$E$2:$E$97)</f>
        <v>3.75</v>
      </c>
      <c r="N492" t="str">
        <f>TEXT(B492,"dddd")</f>
        <v>Saturday</v>
      </c>
    </row>
    <row r="493" spans="1:14" x14ac:dyDescent="0.35">
      <c r="A493">
        <v>287164</v>
      </c>
      <c r="B493" s="3">
        <v>45780</v>
      </c>
      <c r="C493" s="4">
        <v>0.79121527777777778</v>
      </c>
      <c r="D493" t="s">
        <v>40</v>
      </c>
      <c r="E493">
        <v>1</v>
      </c>
      <c r="F493" t="s">
        <v>35</v>
      </c>
      <c r="G493" t="s">
        <v>405</v>
      </c>
      <c r="H493" t="s">
        <v>406</v>
      </c>
      <c r="J493" t="s">
        <v>403</v>
      </c>
      <c r="K493">
        <v>1</v>
      </c>
      <c r="L493" t="str">
        <f>_xlfn.CONCAT(D493,F493)</f>
        <v>Espresso1 oz</v>
      </c>
      <c r="M493" s="10">
        <f>E493*_xlfn.XLOOKUP(L493,PriceListData!$F$2:$F$97,PriceListData!$E$2:$E$97)</f>
        <v>2.5</v>
      </c>
      <c r="N493" t="str">
        <f>TEXT(B493,"dddd")</f>
        <v>Saturday</v>
      </c>
    </row>
    <row r="494" spans="1:14" x14ac:dyDescent="0.35">
      <c r="A494">
        <v>287163</v>
      </c>
      <c r="B494" s="3">
        <v>45780</v>
      </c>
      <c r="C494" s="4">
        <v>0.79010416666666672</v>
      </c>
      <c r="D494" t="s">
        <v>409</v>
      </c>
      <c r="E494">
        <v>1</v>
      </c>
      <c r="F494" t="s">
        <v>15</v>
      </c>
      <c r="G494" t="s">
        <v>405</v>
      </c>
      <c r="H494" t="s">
        <v>406</v>
      </c>
      <c r="J494" t="s">
        <v>403</v>
      </c>
      <c r="K494">
        <v>1</v>
      </c>
      <c r="L494" t="str">
        <f>_xlfn.CONCAT(D494,F494)</f>
        <v>Drip coffee12 oz</v>
      </c>
      <c r="M494" s="10">
        <f>E494*_xlfn.XLOOKUP(L494,PriceListData!$F$2:$F$97,PriceListData!$E$2:$E$97)</f>
        <v>2.25</v>
      </c>
      <c r="N494" t="str">
        <f>TEXT(B494,"dddd")</f>
        <v>Saturday</v>
      </c>
    </row>
    <row r="495" spans="1:14" x14ac:dyDescent="0.35">
      <c r="A495">
        <v>287162</v>
      </c>
      <c r="B495" s="3">
        <v>45780</v>
      </c>
      <c r="C495" s="4">
        <v>0.76968749999999997</v>
      </c>
      <c r="D495" t="s">
        <v>65</v>
      </c>
      <c r="E495">
        <v>1</v>
      </c>
      <c r="F495" t="s">
        <v>15</v>
      </c>
      <c r="G495" t="s">
        <v>405</v>
      </c>
      <c r="H495" t="s">
        <v>406</v>
      </c>
      <c r="J495" t="s">
        <v>403</v>
      </c>
      <c r="K495">
        <v>2</v>
      </c>
      <c r="L495" t="str">
        <f>_xlfn.CONCAT(D495,F495)</f>
        <v>Cappuccino12 oz</v>
      </c>
      <c r="M495" s="10">
        <f>E495*_xlfn.XLOOKUP(L495,PriceListData!$F$2:$F$97,PriceListData!$E$2:$E$97)</f>
        <v>5.5</v>
      </c>
      <c r="N495" t="str">
        <f>TEXT(B495,"dddd")</f>
        <v>Saturday</v>
      </c>
    </row>
    <row r="496" spans="1:14" x14ac:dyDescent="0.35">
      <c r="A496">
        <v>287161</v>
      </c>
      <c r="B496" s="3">
        <v>45780</v>
      </c>
      <c r="C496" s="4">
        <v>0.76378472222222227</v>
      </c>
      <c r="D496" t="s">
        <v>21</v>
      </c>
      <c r="E496">
        <v>1</v>
      </c>
      <c r="F496" t="s">
        <v>15</v>
      </c>
      <c r="G496" t="s">
        <v>405</v>
      </c>
      <c r="H496" t="s">
        <v>406</v>
      </c>
      <c r="J496" t="s">
        <v>403</v>
      </c>
      <c r="K496">
        <v>1</v>
      </c>
      <c r="L496" t="str">
        <f>_xlfn.CONCAT(D496,F496)</f>
        <v>Pourover12 oz</v>
      </c>
      <c r="M496" s="10">
        <f>E496*_xlfn.XLOOKUP(L496,PriceListData!$F$2:$F$97,PriceListData!$E$2:$E$97)</f>
        <v>3.5</v>
      </c>
      <c r="N496" t="str">
        <f>TEXT(B496,"dddd")</f>
        <v>Saturday</v>
      </c>
    </row>
    <row r="497" spans="1:14" x14ac:dyDescent="0.35">
      <c r="A497">
        <v>287160</v>
      </c>
      <c r="B497" s="3">
        <v>45780</v>
      </c>
      <c r="C497" s="4">
        <v>0.76244212962962965</v>
      </c>
      <c r="D497" t="s">
        <v>21</v>
      </c>
      <c r="E497">
        <v>1</v>
      </c>
      <c r="F497" t="s">
        <v>15</v>
      </c>
      <c r="G497" t="s">
        <v>405</v>
      </c>
      <c r="H497" t="s">
        <v>406</v>
      </c>
      <c r="J497" t="s">
        <v>403</v>
      </c>
      <c r="K497">
        <v>1</v>
      </c>
      <c r="L497" t="str">
        <f>_xlfn.CONCAT(D497,F497)</f>
        <v>Pourover12 oz</v>
      </c>
      <c r="M497" s="10">
        <f>E497*_xlfn.XLOOKUP(L497,PriceListData!$F$2:$F$97,PriceListData!$E$2:$E$97)</f>
        <v>3.5</v>
      </c>
      <c r="N497" t="str">
        <f>TEXT(B497,"dddd")</f>
        <v>Saturday</v>
      </c>
    </row>
    <row r="498" spans="1:14" x14ac:dyDescent="0.35">
      <c r="A498">
        <v>287160</v>
      </c>
      <c r="B498" s="3">
        <v>45780</v>
      </c>
      <c r="C498" s="4">
        <v>0.76244212962962965</v>
      </c>
      <c r="D498" t="s">
        <v>420</v>
      </c>
      <c r="E498">
        <v>1</v>
      </c>
      <c r="F498" t="s">
        <v>76</v>
      </c>
      <c r="G498" t="s">
        <v>413</v>
      </c>
      <c r="H498" t="s">
        <v>406</v>
      </c>
      <c r="J498" t="s">
        <v>403</v>
      </c>
      <c r="K498">
        <v>1</v>
      </c>
      <c r="L498" t="str">
        <f>_xlfn.CONCAT(D498,F498)</f>
        <v>Moroccan tea10 oz</v>
      </c>
      <c r="M498" s="10">
        <f>E498*_xlfn.XLOOKUP(L498,PriceListData!$F$2:$F$97,PriceListData!$E$2:$E$97)</f>
        <v>3</v>
      </c>
      <c r="N498" t="str">
        <f>TEXT(B498,"dddd")</f>
        <v>Saturday</v>
      </c>
    </row>
    <row r="499" spans="1:14" x14ac:dyDescent="0.35">
      <c r="A499">
        <v>287159</v>
      </c>
      <c r="B499" s="3">
        <v>45780</v>
      </c>
      <c r="C499" s="4">
        <v>0.7613078703703704</v>
      </c>
      <c r="D499" t="s">
        <v>54</v>
      </c>
      <c r="E499">
        <v>1</v>
      </c>
      <c r="G499" t="s">
        <v>415</v>
      </c>
      <c r="H499" t="s">
        <v>416</v>
      </c>
      <c r="J499" t="s">
        <v>403</v>
      </c>
      <c r="K499">
        <v>1</v>
      </c>
      <c r="L499" t="str">
        <f>_xlfn.CONCAT(D499,F499)</f>
        <v>Syrup</v>
      </c>
      <c r="M499" s="10">
        <f>E499*_xlfn.XLOOKUP(L499,PriceListData!$F$2:$F$97,PriceListData!$E$2:$E$97)</f>
        <v>0.75</v>
      </c>
      <c r="N499" t="str">
        <f>TEXT(B499,"dddd")</f>
        <v>Saturday</v>
      </c>
    </row>
    <row r="500" spans="1:14" x14ac:dyDescent="0.35">
      <c r="A500">
        <v>287159</v>
      </c>
      <c r="B500" s="3">
        <v>45780</v>
      </c>
      <c r="C500" s="4">
        <v>0.7613078703703704</v>
      </c>
      <c r="D500" t="s">
        <v>21</v>
      </c>
      <c r="E500">
        <v>1</v>
      </c>
      <c r="F500" t="s">
        <v>15</v>
      </c>
      <c r="G500" t="s">
        <v>405</v>
      </c>
      <c r="H500" t="s">
        <v>406</v>
      </c>
      <c r="J500" t="s">
        <v>403</v>
      </c>
      <c r="K500">
        <v>1</v>
      </c>
      <c r="L500" t="str">
        <f>_xlfn.CONCAT(D500,F500)</f>
        <v>Pourover12 oz</v>
      </c>
      <c r="M500" s="10">
        <f>E500*_xlfn.XLOOKUP(L500,PriceListData!$F$2:$F$97,PriceListData!$E$2:$E$97)</f>
        <v>3.5</v>
      </c>
      <c r="N500" t="str">
        <f>TEXT(B500,"dddd")</f>
        <v>Saturday</v>
      </c>
    </row>
    <row r="501" spans="1:14" x14ac:dyDescent="0.35">
      <c r="A501">
        <v>287158</v>
      </c>
      <c r="B501" s="3">
        <v>45780</v>
      </c>
      <c r="C501" s="4">
        <v>0.76078703703703698</v>
      </c>
      <c r="D501" t="s">
        <v>445</v>
      </c>
      <c r="E501">
        <v>1</v>
      </c>
      <c r="F501" t="s">
        <v>15</v>
      </c>
      <c r="G501" t="s">
        <v>423</v>
      </c>
      <c r="H501" t="s">
        <v>414</v>
      </c>
      <c r="J501" t="s">
        <v>403</v>
      </c>
      <c r="K501">
        <v>1</v>
      </c>
      <c r="L501" t="str">
        <f>_xlfn.CONCAT(D501,F501)</f>
        <v>Mango lassi12 oz</v>
      </c>
      <c r="M501" s="10">
        <f>E501*_xlfn.XLOOKUP(L501,PriceListData!$F$2:$F$97,PriceListData!$E$2:$E$97)</f>
        <v>5.75</v>
      </c>
      <c r="N501" t="str">
        <f>TEXT(B501,"dddd")</f>
        <v>Saturday</v>
      </c>
    </row>
    <row r="502" spans="1:14" x14ac:dyDescent="0.35">
      <c r="A502">
        <v>287157</v>
      </c>
      <c r="B502" s="3">
        <v>45780</v>
      </c>
      <c r="C502" s="4">
        <v>0.75971064814814815</v>
      </c>
      <c r="D502" t="s">
        <v>404</v>
      </c>
      <c r="E502">
        <v>1</v>
      </c>
      <c r="F502" t="s">
        <v>15</v>
      </c>
      <c r="G502" t="s">
        <v>405</v>
      </c>
      <c r="H502" t="s">
        <v>406</v>
      </c>
      <c r="J502" t="s">
        <v>403</v>
      </c>
      <c r="K502">
        <v>2</v>
      </c>
      <c r="L502" t="str">
        <f>_xlfn.CONCAT(D502,F502)</f>
        <v>Café latté12 oz</v>
      </c>
      <c r="M502" s="10">
        <f>E502*_xlfn.XLOOKUP(L502,PriceListData!$F$2:$F$97,PriceListData!$E$2:$E$97)</f>
        <v>4.25</v>
      </c>
      <c r="N502" t="str">
        <f>TEXT(B502,"dddd")</f>
        <v>Saturday</v>
      </c>
    </row>
    <row r="503" spans="1:14" x14ac:dyDescent="0.35">
      <c r="A503">
        <v>287156</v>
      </c>
      <c r="B503" s="3">
        <v>45780</v>
      </c>
      <c r="C503" s="4">
        <v>0.75777777777777777</v>
      </c>
      <c r="D503" t="s">
        <v>404</v>
      </c>
      <c r="E503">
        <v>1</v>
      </c>
      <c r="F503" t="s">
        <v>15</v>
      </c>
      <c r="G503" t="s">
        <v>405</v>
      </c>
      <c r="H503" t="s">
        <v>406</v>
      </c>
      <c r="J503" t="s">
        <v>403</v>
      </c>
      <c r="K503">
        <v>1</v>
      </c>
      <c r="L503" t="str">
        <f>_xlfn.CONCAT(D503,F503)</f>
        <v>Café latté12 oz</v>
      </c>
      <c r="M503" s="10">
        <f>E503*_xlfn.XLOOKUP(L503,PriceListData!$F$2:$F$97,PriceListData!$E$2:$E$97)</f>
        <v>4.25</v>
      </c>
      <c r="N503" t="str">
        <f>TEXT(B503,"dddd")</f>
        <v>Saturday</v>
      </c>
    </row>
    <row r="504" spans="1:14" x14ac:dyDescent="0.35">
      <c r="A504">
        <v>287155</v>
      </c>
      <c r="B504" s="3">
        <v>45780</v>
      </c>
      <c r="C504" s="4">
        <v>0.7571296296296296</v>
      </c>
      <c r="D504" t="s">
        <v>54</v>
      </c>
      <c r="E504">
        <v>1</v>
      </c>
      <c r="G504" t="s">
        <v>415</v>
      </c>
      <c r="H504" t="s">
        <v>416</v>
      </c>
      <c r="J504" t="s">
        <v>403</v>
      </c>
      <c r="K504">
        <v>1</v>
      </c>
      <c r="L504" t="str">
        <f>_xlfn.CONCAT(D504,F504)</f>
        <v>Syrup</v>
      </c>
      <c r="M504" s="10">
        <f>E504*_xlfn.XLOOKUP(L504,PriceListData!$F$2:$F$97,PriceListData!$E$2:$E$97)</f>
        <v>0.75</v>
      </c>
      <c r="N504" t="str">
        <f>TEXT(B504,"dddd")</f>
        <v>Saturday</v>
      </c>
    </row>
    <row r="505" spans="1:14" x14ac:dyDescent="0.35">
      <c r="A505">
        <v>287155</v>
      </c>
      <c r="B505" s="3">
        <v>45780</v>
      </c>
      <c r="C505" s="4">
        <v>0.7571296296296296</v>
      </c>
      <c r="D505" t="s">
        <v>21</v>
      </c>
      <c r="E505">
        <v>1</v>
      </c>
      <c r="F505" t="s">
        <v>15</v>
      </c>
      <c r="G505" t="s">
        <v>405</v>
      </c>
      <c r="H505" t="s">
        <v>406</v>
      </c>
      <c r="J505" t="s">
        <v>403</v>
      </c>
      <c r="K505">
        <v>1</v>
      </c>
      <c r="L505" t="str">
        <f>_xlfn.CONCAT(D505,F505)</f>
        <v>Pourover12 oz</v>
      </c>
      <c r="M505" s="10">
        <f>E505*_xlfn.XLOOKUP(L505,PriceListData!$F$2:$F$97,PriceListData!$E$2:$E$97)</f>
        <v>3.5</v>
      </c>
      <c r="N505" t="str">
        <f>TEXT(B505,"dddd")</f>
        <v>Saturday</v>
      </c>
    </row>
    <row r="506" spans="1:14" x14ac:dyDescent="0.35">
      <c r="A506">
        <v>287155</v>
      </c>
      <c r="B506" s="3">
        <v>45780</v>
      </c>
      <c r="C506" s="4">
        <v>0.7571296296296296</v>
      </c>
      <c r="D506" t="s">
        <v>419</v>
      </c>
      <c r="E506">
        <v>1</v>
      </c>
      <c r="G506" t="s">
        <v>415</v>
      </c>
      <c r="H506" t="s">
        <v>416</v>
      </c>
      <c r="J506" t="s">
        <v>403</v>
      </c>
      <c r="K506">
        <v>1</v>
      </c>
      <c r="L506" t="str">
        <f>_xlfn.CONCAT(D506,F506)</f>
        <v>Extra shot</v>
      </c>
      <c r="M506" s="10">
        <f>E506*_xlfn.XLOOKUP(L506,PriceListData!$F$2:$F$97,PriceListData!$E$2:$E$97)</f>
        <v>1</v>
      </c>
      <c r="N506" t="str">
        <f>TEXT(B506,"dddd")</f>
        <v>Saturday</v>
      </c>
    </row>
    <row r="507" spans="1:14" x14ac:dyDescent="0.35">
      <c r="A507">
        <v>287153</v>
      </c>
      <c r="B507" s="3">
        <v>45780</v>
      </c>
      <c r="C507" s="4">
        <v>0.74614583333333329</v>
      </c>
      <c r="D507" t="s">
        <v>65</v>
      </c>
      <c r="E507">
        <v>2</v>
      </c>
      <c r="F507" t="s">
        <v>15</v>
      </c>
      <c r="G507" t="s">
        <v>405</v>
      </c>
      <c r="H507" t="s">
        <v>406</v>
      </c>
      <c r="J507" t="s">
        <v>403</v>
      </c>
      <c r="K507">
        <v>1</v>
      </c>
      <c r="L507" t="str">
        <f>_xlfn.CONCAT(D507,F507)</f>
        <v>Cappuccino12 oz</v>
      </c>
      <c r="M507" s="10">
        <f>E507*_xlfn.XLOOKUP(L507,PriceListData!$F$2:$F$97,PriceListData!$E$2:$E$97)</f>
        <v>11</v>
      </c>
      <c r="N507" t="str">
        <f>TEXT(B507,"dddd")</f>
        <v>Saturday</v>
      </c>
    </row>
    <row r="508" spans="1:14" x14ac:dyDescent="0.35">
      <c r="A508">
        <v>287152</v>
      </c>
      <c r="B508" s="3">
        <v>45780</v>
      </c>
      <c r="C508" s="4">
        <v>0.74430555555555555</v>
      </c>
      <c r="D508" t="s">
        <v>52</v>
      </c>
      <c r="E508">
        <v>1</v>
      </c>
      <c r="F508" t="s">
        <v>15</v>
      </c>
      <c r="G508" t="s">
        <v>405</v>
      </c>
      <c r="H508" t="s">
        <v>414</v>
      </c>
      <c r="J508" t="s">
        <v>403</v>
      </c>
      <c r="K508">
        <v>1</v>
      </c>
      <c r="L508" t="str">
        <f>_xlfn.CONCAT(D508,F508)</f>
        <v>Frappé12 oz</v>
      </c>
      <c r="M508" s="10">
        <f>E508*_xlfn.XLOOKUP(L508,PriceListData!$F$2:$F$97,PriceListData!$E$2:$E$97)</f>
        <v>4.75</v>
      </c>
      <c r="N508" t="str">
        <f>TEXT(B508,"dddd")</f>
        <v>Saturday</v>
      </c>
    </row>
    <row r="509" spans="1:14" x14ac:dyDescent="0.35">
      <c r="A509">
        <v>287152</v>
      </c>
      <c r="B509" s="3">
        <v>45780</v>
      </c>
      <c r="C509" s="4">
        <v>0.74430555555555555</v>
      </c>
      <c r="D509" t="s">
        <v>40</v>
      </c>
      <c r="E509">
        <v>2</v>
      </c>
      <c r="F509" t="s">
        <v>35</v>
      </c>
      <c r="G509" t="s">
        <v>405</v>
      </c>
      <c r="H509" t="s">
        <v>406</v>
      </c>
      <c r="J509" t="s">
        <v>403</v>
      </c>
      <c r="K509">
        <v>1</v>
      </c>
      <c r="L509" t="str">
        <f>_xlfn.CONCAT(D509,F509)</f>
        <v>Espresso1 oz</v>
      </c>
      <c r="M509" s="10">
        <f>E509*_xlfn.XLOOKUP(L509,PriceListData!$F$2:$F$97,PriceListData!$E$2:$E$97)</f>
        <v>5</v>
      </c>
      <c r="N509" t="str">
        <f>TEXT(B509,"dddd")</f>
        <v>Saturday</v>
      </c>
    </row>
    <row r="510" spans="1:14" x14ac:dyDescent="0.35">
      <c r="A510">
        <v>287152</v>
      </c>
      <c r="B510" s="3">
        <v>45780</v>
      </c>
      <c r="C510" s="4">
        <v>0.74430555555555555</v>
      </c>
      <c r="D510" t="s">
        <v>404</v>
      </c>
      <c r="E510">
        <v>1</v>
      </c>
      <c r="F510" t="s">
        <v>15</v>
      </c>
      <c r="G510" t="s">
        <v>405</v>
      </c>
      <c r="H510" t="s">
        <v>406</v>
      </c>
      <c r="J510" t="s">
        <v>403</v>
      </c>
      <c r="K510">
        <v>1</v>
      </c>
      <c r="L510" t="str">
        <f>_xlfn.CONCAT(D510,F510)</f>
        <v>Café latté12 oz</v>
      </c>
      <c r="M510" s="10">
        <f>E510*_xlfn.XLOOKUP(L510,PriceListData!$F$2:$F$97,PriceListData!$E$2:$E$97)</f>
        <v>4.25</v>
      </c>
      <c r="N510" t="str">
        <f>TEXT(B510,"dddd")</f>
        <v>Saturday</v>
      </c>
    </row>
    <row r="511" spans="1:14" x14ac:dyDescent="0.35">
      <c r="A511">
        <v>287151</v>
      </c>
      <c r="B511" s="3">
        <v>45780</v>
      </c>
      <c r="C511" s="4">
        <v>0.73976851851851855</v>
      </c>
      <c r="D511" t="s">
        <v>21</v>
      </c>
      <c r="E511">
        <v>1</v>
      </c>
      <c r="F511" t="s">
        <v>15</v>
      </c>
      <c r="G511" t="s">
        <v>405</v>
      </c>
      <c r="H511" t="s">
        <v>406</v>
      </c>
      <c r="J511" t="s">
        <v>403</v>
      </c>
      <c r="K511">
        <v>1</v>
      </c>
      <c r="L511" t="str">
        <f>_xlfn.CONCAT(D511,F511)</f>
        <v>Pourover12 oz</v>
      </c>
      <c r="M511" s="10">
        <f>E511*_xlfn.XLOOKUP(L511,PriceListData!$F$2:$F$97,PriceListData!$E$2:$E$97)</f>
        <v>3.5</v>
      </c>
      <c r="N511" t="str">
        <f>TEXT(B511,"dddd")</f>
        <v>Saturday</v>
      </c>
    </row>
    <row r="512" spans="1:14" x14ac:dyDescent="0.35">
      <c r="A512">
        <v>287150</v>
      </c>
      <c r="B512" s="3">
        <v>45780</v>
      </c>
      <c r="C512" s="4">
        <v>0.73925925925925928</v>
      </c>
      <c r="D512" t="s">
        <v>430</v>
      </c>
      <c r="E512">
        <v>1</v>
      </c>
      <c r="F512" t="s">
        <v>76</v>
      </c>
      <c r="G512" t="s">
        <v>405</v>
      </c>
      <c r="H512" t="s">
        <v>414</v>
      </c>
      <c r="J512" t="s">
        <v>403</v>
      </c>
      <c r="K512">
        <v>1</v>
      </c>
      <c r="L512" t="str">
        <f>_xlfn.CONCAT(D512,F512)</f>
        <v>Iced café bombón10 oz</v>
      </c>
      <c r="M512" s="10">
        <f>E512*_xlfn.XLOOKUP(L512,PriceListData!$F$2:$F$97,PriceListData!$E$2:$E$97)</f>
        <v>4.75</v>
      </c>
      <c r="N512" t="str">
        <f>TEXT(B512,"dddd")</f>
        <v>Saturday</v>
      </c>
    </row>
    <row r="513" spans="1:14" x14ac:dyDescent="0.35">
      <c r="A513">
        <v>287149</v>
      </c>
      <c r="B513" s="3">
        <v>45780</v>
      </c>
      <c r="C513" s="4">
        <v>0.73859953703703707</v>
      </c>
      <c r="D513" t="s">
        <v>404</v>
      </c>
      <c r="E513">
        <v>2</v>
      </c>
      <c r="F513" t="s">
        <v>15</v>
      </c>
      <c r="G513" t="s">
        <v>405</v>
      </c>
      <c r="H513" t="s">
        <v>406</v>
      </c>
      <c r="J513" t="s">
        <v>403</v>
      </c>
      <c r="K513">
        <v>1</v>
      </c>
      <c r="L513" t="str">
        <f>_xlfn.CONCAT(D513,F513)</f>
        <v>Café latté12 oz</v>
      </c>
      <c r="M513" s="10">
        <f>E513*_xlfn.XLOOKUP(L513,PriceListData!$F$2:$F$97,PriceListData!$E$2:$E$97)</f>
        <v>8.5</v>
      </c>
      <c r="N513" t="str">
        <f>TEXT(B513,"dddd")</f>
        <v>Saturday</v>
      </c>
    </row>
    <row r="514" spans="1:14" x14ac:dyDescent="0.35">
      <c r="A514">
        <v>287148</v>
      </c>
      <c r="B514" s="3">
        <v>45780</v>
      </c>
      <c r="C514" s="4">
        <v>0.73503472222222221</v>
      </c>
      <c r="D514" t="s">
        <v>54</v>
      </c>
      <c r="E514">
        <v>1</v>
      </c>
      <c r="G514" t="s">
        <v>415</v>
      </c>
      <c r="H514" t="s">
        <v>416</v>
      </c>
      <c r="J514" t="s">
        <v>403</v>
      </c>
      <c r="K514">
        <v>2</v>
      </c>
      <c r="L514" t="str">
        <f>_xlfn.CONCAT(D514,F514)</f>
        <v>Syrup</v>
      </c>
      <c r="M514" s="10">
        <f>E514*_xlfn.XLOOKUP(L514,PriceListData!$F$2:$F$97,PriceListData!$E$2:$E$97)</f>
        <v>0.75</v>
      </c>
      <c r="N514" t="str">
        <f>TEXT(B514,"dddd")</f>
        <v>Saturday</v>
      </c>
    </row>
    <row r="515" spans="1:14" x14ac:dyDescent="0.35">
      <c r="A515">
        <v>287148</v>
      </c>
      <c r="B515" s="3">
        <v>45780</v>
      </c>
      <c r="C515" s="4">
        <v>0.73503472222222221</v>
      </c>
      <c r="D515" t="s">
        <v>21</v>
      </c>
      <c r="E515">
        <v>1</v>
      </c>
      <c r="F515" t="s">
        <v>15</v>
      </c>
      <c r="G515" t="s">
        <v>405</v>
      </c>
      <c r="H515" t="s">
        <v>406</v>
      </c>
      <c r="J515" t="s">
        <v>403</v>
      </c>
      <c r="K515">
        <v>2</v>
      </c>
      <c r="L515" t="str">
        <f>_xlfn.CONCAT(D515,F515)</f>
        <v>Pourover12 oz</v>
      </c>
      <c r="M515" s="10">
        <f>E515*_xlfn.XLOOKUP(L515,PriceListData!$F$2:$F$97,PriceListData!$E$2:$E$97)</f>
        <v>3.5</v>
      </c>
      <c r="N515" t="str">
        <f>TEXT(B515,"dddd")</f>
        <v>Saturday</v>
      </c>
    </row>
    <row r="516" spans="1:14" x14ac:dyDescent="0.35">
      <c r="A516">
        <v>287148</v>
      </c>
      <c r="B516" s="3">
        <v>45780</v>
      </c>
      <c r="C516" s="4">
        <v>0.73503472222222221</v>
      </c>
      <c r="D516" t="s">
        <v>404</v>
      </c>
      <c r="E516">
        <v>1</v>
      </c>
      <c r="F516" t="s">
        <v>15</v>
      </c>
      <c r="G516" t="s">
        <v>405</v>
      </c>
      <c r="H516" t="s">
        <v>406</v>
      </c>
      <c r="J516" t="s">
        <v>403</v>
      </c>
      <c r="K516">
        <v>2</v>
      </c>
      <c r="L516" t="str">
        <f>_xlfn.CONCAT(D516,F516)</f>
        <v>Café latté12 oz</v>
      </c>
      <c r="M516" s="10">
        <f>E516*_xlfn.XLOOKUP(L516,PriceListData!$F$2:$F$97,PriceListData!$E$2:$E$97)</f>
        <v>4.25</v>
      </c>
      <c r="N516" t="str">
        <f>TEXT(B516,"dddd")</f>
        <v>Saturday</v>
      </c>
    </row>
    <row r="517" spans="1:14" x14ac:dyDescent="0.35">
      <c r="A517">
        <v>287147</v>
      </c>
      <c r="B517" s="3">
        <v>45780</v>
      </c>
      <c r="C517" s="4">
        <v>0.732025462962963</v>
      </c>
      <c r="D517" t="s">
        <v>54</v>
      </c>
      <c r="E517">
        <v>1</v>
      </c>
      <c r="G517" t="s">
        <v>415</v>
      </c>
      <c r="H517" t="s">
        <v>416</v>
      </c>
      <c r="J517" t="s">
        <v>403</v>
      </c>
      <c r="K517">
        <v>2</v>
      </c>
      <c r="L517" t="str">
        <f>_xlfn.CONCAT(D517,F517)</f>
        <v>Syrup</v>
      </c>
      <c r="M517" s="10">
        <f>E517*_xlfn.XLOOKUP(L517,PriceListData!$F$2:$F$97,PriceListData!$E$2:$E$97)</f>
        <v>0.75</v>
      </c>
      <c r="N517" t="str">
        <f>TEXT(B517,"dddd")</f>
        <v>Saturday</v>
      </c>
    </row>
    <row r="518" spans="1:14" x14ac:dyDescent="0.35">
      <c r="A518">
        <v>287147</v>
      </c>
      <c r="B518" s="3">
        <v>45780</v>
      </c>
      <c r="C518" s="4">
        <v>0.732025462962963</v>
      </c>
      <c r="D518" t="s">
        <v>21</v>
      </c>
      <c r="E518">
        <v>1</v>
      </c>
      <c r="F518" t="s">
        <v>15</v>
      </c>
      <c r="G518" t="s">
        <v>405</v>
      </c>
      <c r="H518" t="s">
        <v>406</v>
      </c>
      <c r="J518" t="s">
        <v>403</v>
      </c>
      <c r="K518">
        <v>2</v>
      </c>
      <c r="L518" t="str">
        <f>_xlfn.CONCAT(D518,F518)</f>
        <v>Pourover12 oz</v>
      </c>
      <c r="M518" s="10">
        <f>E518*_xlfn.XLOOKUP(L518,PriceListData!$F$2:$F$97,PriceListData!$E$2:$E$97)</f>
        <v>3.5</v>
      </c>
      <c r="N518" t="str">
        <f>TEXT(B518,"dddd")</f>
        <v>Saturday</v>
      </c>
    </row>
    <row r="519" spans="1:14" x14ac:dyDescent="0.35">
      <c r="A519">
        <v>287146</v>
      </c>
      <c r="B519" s="3">
        <v>45780</v>
      </c>
      <c r="C519" s="4">
        <v>0.72770833333333329</v>
      </c>
      <c r="D519" t="s">
        <v>411</v>
      </c>
      <c r="E519">
        <v>1</v>
      </c>
      <c r="F519" t="s">
        <v>24</v>
      </c>
      <c r="G519" t="s">
        <v>405</v>
      </c>
      <c r="H519" t="s">
        <v>406</v>
      </c>
      <c r="J519" t="s">
        <v>403</v>
      </c>
      <c r="K519">
        <v>2</v>
      </c>
      <c r="L519" t="str">
        <f>_xlfn.CONCAT(D519,F519)</f>
        <v>Turkish coffee3 oz</v>
      </c>
      <c r="M519" s="10">
        <f>E519*_xlfn.XLOOKUP(L519,PriceListData!$F$2:$F$97,PriceListData!$E$2:$E$97)</f>
        <v>3.75</v>
      </c>
      <c r="N519" t="str">
        <f>TEXT(B519,"dddd")</f>
        <v>Saturday</v>
      </c>
    </row>
    <row r="520" spans="1:14" x14ac:dyDescent="0.35">
      <c r="A520">
        <v>287146</v>
      </c>
      <c r="B520" s="3">
        <v>45780</v>
      </c>
      <c r="C520" s="4">
        <v>0.72770833333333329</v>
      </c>
      <c r="D520" t="s">
        <v>451</v>
      </c>
      <c r="E520">
        <v>1</v>
      </c>
      <c r="F520" t="s">
        <v>15</v>
      </c>
      <c r="G520" t="s">
        <v>423</v>
      </c>
      <c r="H520" t="s">
        <v>414</v>
      </c>
      <c r="J520" t="s">
        <v>403</v>
      </c>
      <c r="K520">
        <v>2</v>
      </c>
      <c r="L520" t="str">
        <f>_xlfn.CONCAT(D520,F520)</f>
        <v>Fruity fizzy12 oz</v>
      </c>
      <c r="M520" s="10">
        <f>E520*_xlfn.XLOOKUP(L520,PriceListData!$F$2:$F$97,PriceListData!$E$2:$E$97)</f>
        <v>2</v>
      </c>
      <c r="N520" t="str">
        <f>TEXT(B520,"dddd")</f>
        <v>Saturday</v>
      </c>
    </row>
    <row r="521" spans="1:14" x14ac:dyDescent="0.35">
      <c r="A521">
        <v>287145</v>
      </c>
      <c r="B521" s="3">
        <v>45780</v>
      </c>
      <c r="C521" s="4">
        <v>0.72423611111111108</v>
      </c>
      <c r="D521" t="s">
        <v>52</v>
      </c>
      <c r="E521">
        <v>1</v>
      </c>
      <c r="F521" t="s">
        <v>15</v>
      </c>
      <c r="G521" t="s">
        <v>405</v>
      </c>
      <c r="H521" t="s">
        <v>414</v>
      </c>
      <c r="J521" t="s">
        <v>403</v>
      </c>
      <c r="K521">
        <v>1</v>
      </c>
      <c r="L521" t="str">
        <f>_xlfn.CONCAT(D521,F521)</f>
        <v>Frappé12 oz</v>
      </c>
      <c r="M521" s="10">
        <f>E521*_xlfn.XLOOKUP(L521,PriceListData!$F$2:$F$97,PriceListData!$E$2:$E$97)</f>
        <v>4.75</v>
      </c>
      <c r="N521" t="str">
        <f>TEXT(B521,"dddd")</f>
        <v>Saturday</v>
      </c>
    </row>
    <row r="522" spans="1:14" x14ac:dyDescent="0.35">
      <c r="A522">
        <v>287144</v>
      </c>
      <c r="B522" s="3">
        <v>45780</v>
      </c>
      <c r="C522" s="4">
        <v>0.72133101851851855</v>
      </c>
      <c r="D522" t="s">
        <v>411</v>
      </c>
      <c r="E522">
        <v>1</v>
      </c>
      <c r="F522" t="s">
        <v>24</v>
      </c>
      <c r="G522" t="s">
        <v>405</v>
      </c>
      <c r="H522" t="s">
        <v>406</v>
      </c>
      <c r="J522" t="s">
        <v>403</v>
      </c>
      <c r="K522">
        <v>1</v>
      </c>
      <c r="L522" t="str">
        <f>_xlfn.CONCAT(D522,F522)</f>
        <v>Turkish coffee3 oz</v>
      </c>
      <c r="M522" s="10">
        <f>E522*_xlfn.XLOOKUP(L522,PriceListData!$F$2:$F$97,PriceListData!$E$2:$E$97)</f>
        <v>3.75</v>
      </c>
      <c r="N522" t="str">
        <f>TEXT(B522,"dddd")</f>
        <v>Saturday</v>
      </c>
    </row>
    <row r="523" spans="1:14" x14ac:dyDescent="0.35">
      <c r="A523">
        <v>287144</v>
      </c>
      <c r="B523" s="3">
        <v>45780</v>
      </c>
      <c r="C523" s="4">
        <v>0.72133101851851855</v>
      </c>
      <c r="D523" t="s">
        <v>404</v>
      </c>
      <c r="E523">
        <v>2</v>
      </c>
      <c r="F523" t="s">
        <v>15</v>
      </c>
      <c r="G523" t="s">
        <v>405</v>
      </c>
      <c r="H523" t="s">
        <v>406</v>
      </c>
      <c r="J523" t="s">
        <v>403</v>
      </c>
      <c r="K523">
        <v>1</v>
      </c>
      <c r="L523" t="str">
        <f>_xlfn.CONCAT(D523,F523)</f>
        <v>Café latté12 oz</v>
      </c>
      <c r="M523" s="10">
        <f>E523*_xlfn.XLOOKUP(L523,PriceListData!$F$2:$F$97,PriceListData!$E$2:$E$97)</f>
        <v>8.5</v>
      </c>
      <c r="N523" t="str">
        <f>TEXT(B523,"dddd")</f>
        <v>Saturday</v>
      </c>
    </row>
    <row r="524" spans="1:14" x14ac:dyDescent="0.35">
      <c r="A524">
        <v>287143</v>
      </c>
      <c r="B524" s="3">
        <v>45780</v>
      </c>
      <c r="C524" s="4">
        <v>0.72024305555555557</v>
      </c>
      <c r="D524" t="s">
        <v>153</v>
      </c>
      <c r="E524">
        <v>1</v>
      </c>
      <c r="F524" t="s">
        <v>15</v>
      </c>
      <c r="G524" t="s">
        <v>405</v>
      </c>
      <c r="H524" t="s">
        <v>406</v>
      </c>
      <c r="J524" t="s">
        <v>403</v>
      </c>
      <c r="K524">
        <v>1</v>
      </c>
      <c r="L524" t="str">
        <f>_xlfn.CONCAT(D524,F524)</f>
        <v>Aeropress12 oz</v>
      </c>
      <c r="M524" s="10">
        <f>E524*_xlfn.XLOOKUP(L524,PriceListData!$F$2:$F$97,PriceListData!$E$2:$E$97)</f>
        <v>6</v>
      </c>
      <c r="N524" t="str">
        <f>TEXT(B524,"dddd")</f>
        <v>Saturday</v>
      </c>
    </row>
    <row r="525" spans="1:14" x14ac:dyDescent="0.35">
      <c r="A525">
        <v>287142</v>
      </c>
      <c r="B525" s="3">
        <v>45780</v>
      </c>
      <c r="C525" s="4">
        <v>0.71993055555555552</v>
      </c>
      <c r="D525" t="s">
        <v>428</v>
      </c>
      <c r="E525">
        <v>1</v>
      </c>
      <c r="F525" t="s">
        <v>15</v>
      </c>
      <c r="G525" t="s">
        <v>413</v>
      </c>
      <c r="H525" t="s">
        <v>406</v>
      </c>
      <c r="J525" t="s">
        <v>403</v>
      </c>
      <c r="K525">
        <v>1</v>
      </c>
      <c r="L525" t="str">
        <f>_xlfn.CONCAT(D525,F525)</f>
        <v>Rooibos latté12 oz</v>
      </c>
      <c r="M525" s="10">
        <f>E525*_xlfn.XLOOKUP(L525,PriceListData!$F$2:$F$97,PriceListData!$E$2:$E$97)</f>
        <v>5.5</v>
      </c>
      <c r="N525" t="str">
        <f>TEXT(B525,"dddd")</f>
        <v>Saturday</v>
      </c>
    </row>
    <row r="526" spans="1:14" x14ac:dyDescent="0.35">
      <c r="A526">
        <v>287140</v>
      </c>
      <c r="B526" s="3">
        <v>45780</v>
      </c>
      <c r="C526" s="4">
        <v>0.7184490740740741</v>
      </c>
      <c r="D526" t="s">
        <v>54</v>
      </c>
      <c r="E526">
        <v>1</v>
      </c>
      <c r="G526" t="s">
        <v>415</v>
      </c>
      <c r="H526" t="s">
        <v>416</v>
      </c>
      <c r="J526" t="s">
        <v>403</v>
      </c>
      <c r="K526">
        <v>1</v>
      </c>
      <c r="L526" t="str">
        <f>_xlfn.CONCAT(D526,F526)</f>
        <v>Syrup</v>
      </c>
      <c r="M526" s="10">
        <f>E526*_xlfn.XLOOKUP(L526,PriceListData!$F$2:$F$97,PriceListData!$E$2:$E$97)</f>
        <v>0.75</v>
      </c>
      <c r="N526" t="str">
        <f>TEXT(B526,"dddd")</f>
        <v>Saturday</v>
      </c>
    </row>
    <row r="527" spans="1:14" x14ac:dyDescent="0.35">
      <c r="A527">
        <v>287140</v>
      </c>
      <c r="B527" s="3">
        <v>45780</v>
      </c>
      <c r="C527" s="4">
        <v>0.7184490740740741</v>
      </c>
      <c r="D527" t="s">
        <v>21</v>
      </c>
      <c r="E527">
        <v>1</v>
      </c>
      <c r="F527" t="s">
        <v>15</v>
      </c>
      <c r="G527" t="s">
        <v>405</v>
      </c>
      <c r="H527" t="s">
        <v>406</v>
      </c>
      <c r="J527" t="s">
        <v>403</v>
      </c>
      <c r="K527">
        <v>1</v>
      </c>
      <c r="L527" t="str">
        <f>_xlfn.CONCAT(D527,F527)</f>
        <v>Pourover12 oz</v>
      </c>
      <c r="M527" s="10">
        <f>E527*_xlfn.XLOOKUP(L527,PriceListData!$F$2:$F$97,PriceListData!$E$2:$E$97)</f>
        <v>3.5</v>
      </c>
      <c r="N527" t="str">
        <f>TEXT(B527,"dddd")</f>
        <v>Saturday</v>
      </c>
    </row>
    <row r="528" spans="1:14" x14ac:dyDescent="0.35">
      <c r="A528">
        <v>287139</v>
      </c>
      <c r="B528" s="3">
        <v>45780</v>
      </c>
      <c r="C528" s="4">
        <v>0.71277777777777773</v>
      </c>
      <c r="D528" t="s">
        <v>52</v>
      </c>
      <c r="E528">
        <v>1</v>
      </c>
      <c r="F528" t="s">
        <v>15</v>
      </c>
      <c r="G528" t="s">
        <v>405</v>
      </c>
      <c r="H528" t="s">
        <v>414</v>
      </c>
      <c r="J528" t="s">
        <v>403</v>
      </c>
      <c r="K528">
        <v>1</v>
      </c>
      <c r="L528" t="str">
        <f>_xlfn.CONCAT(D528,F528)</f>
        <v>Frappé12 oz</v>
      </c>
      <c r="M528" s="10">
        <f>E528*_xlfn.XLOOKUP(L528,PriceListData!$F$2:$F$97,PriceListData!$E$2:$E$97)</f>
        <v>4.75</v>
      </c>
      <c r="N528" t="str">
        <f>TEXT(B528,"dddd")</f>
        <v>Saturday</v>
      </c>
    </row>
    <row r="529" spans="1:14" x14ac:dyDescent="0.35">
      <c r="A529">
        <v>287138</v>
      </c>
      <c r="B529" s="3">
        <v>45780</v>
      </c>
      <c r="C529" s="4">
        <v>0.71243055555555557</v>
      </c>
      <c r="D529" t="s">
        <v>425</v>
      </c>
      <c r="E529">
        <v>1</v>
      </c>
      <c r="F529" t="s">
        <v>15</v>
      </c>
      <c r="G529" t="s">
        <v>405</v>
      </c>
      <c r="H529" t="s">
        <v>414</v>
      </c>
      <c r="J529" t="s">
        <v>403</v>
      </c>
      <c r="K529">
        <v>1</v>
      </c>
      <c r="L529" t="str">
        <f>_xlfn.CONCAT(D529,F529)</f>
        <v>Iced Guillermo12 oz</v>
      </c>
      <c r="M529" s="10">
        <f>E529*_xlfn.XLOOKUP(L529,PriceListData!$F$2:$F$97,PriceListData!$E$2:$E$97)</f>
        <v>3.5</v>
      </c>
      <c r="N529" t="str">
        <f>TEXT(B529,"dddd")</f>
        <v>Saturday</v>
      </c>
    </row>
    <row r="530" spans="1:14" x14ac:dyDescent="0.35">
      <c r="A530">
        <v>287137</v>
      </c>
      <c r="B530" s="3">
        <v>45780</v>
      </c>
      <c r="C530" s="4">
        <v>0.71092592592592596</v>
      </c>
      <c r="D530" t="s">
        <v>54</v>
      </c>
      <c r="E530">
        <v>1</v>
      </c>
      <c r="G530" t="s">
        <v>415</v>
      </c>
      <c r="H530" t="s">
        <v>416</v>
      </c>
      <c r="J530" t="s">
        <v>403</v>
      </c>
      <c r="K530">
        <v>1</v>
      </c>
      <c r="L530" t="str">
        <f>_xlfn.CONCAT(D530,F530)</f>
        <v>Syrup</v>
      </c>
      <c r="M530" s="10">
        <f>E530*_xlfn.XLOOKUP(L530,PriceListData!$F$2:$F$97,PriceListData!$E$2:$E$97)</f>
        <v>0.75</v>
      </c>
      <c r="N530" t="str">
        <f>TEXT(B530,"dddd")</f>
        <v>Saturday</v>
      </c>
    </row>
    <row r="531" spans="1:14" x14ac:dyDescent="0.35">
      <c r="A531">
        <v>287137</v>
      </c>
      <c r="B531" s="3">
        <v>45780</v>
      </c>
      <c r="C531" s="4">
        <v>0.71092592592592596</v>
      </c>
      <c r="D531" t="s">
        <v>21</v>
      </c>
      <c r="E531">
        <v>2</v>
      </c>
      <c r="F531" t="s">
        <v>15</v>
      </c>
      <c r="G531" t="s">
        <v>405</v>
      </c>
      <c r="H531" t="s">
        <v>406</v>
      </c>
      <c r="J531" t="s">
        <v>403</v>
      </c>
      <c r="K531">
        <v>1</v>
      </c>
      <c r="L531" t="str">
        <f>_xlfn.CONCAT(D531,F531)</f>
        <v>Pourover12 oz</v>
      </c>
      <c r="M531" s="10">
        <f>E531*_xlfn.XLOOKUP(L531,PriceListData!$F$2:$F$97,PriceListData!$E$2:$E$97)</f>
        <v>7</v>
      </c>
      <c r="N531" t="str">
        <f>TEXT(B531,"dddd")</f>
        <v>Saturday</v>
      </c>
    </row>
    <row r="532" spans="1:14" x14ac:dyDescent="0.35">
      <c r="A532">
        <v>287136</v>
      </c>
      <c r="B532" s="3">
        <v>45780</v>
      </c>
      <c r="C532" s="4">
        <v>0.70734953703703707</v>
      </c>
      <c r="D532" t="s">
        <v>52</v>
      </c>
      <c r="E532">
        <v>2</v>
      </c>
      <c r="F532" t="s">
        <v>15</v>
      </c>
      <c r="G532" t="s">
        <v>405</v>
      </c>
      <c r="H532" t="s">
        <v>414</v>
      </c>
      <c r="J532" t="s">
        <v>403</v>
      </c>
      <c r="K532">
        <v>1</v>
      </c>
      <c r="L532" t="str">
        <f>_xlfn.CONCAT(D532,F532)</f>
        <v>Frappé12 oz</v>
      </c>
      <c r="M532" s="10">
        <f>E532*_xlfn.XLOOKUP(L532,PriceListData!$F$2:$F$97,PriceListData!$E$2:$E$97)</f>
        <v>9.5</v>
      </c>
      <c r="N532" t="str">
        <f>TEXT(B532,"dddd")</f>
        <v>Saturday</v>
      </c>
    </row>
    <row r="533" spans="1:14" x14ac:dyDescent="0.35">
      <c r="A533">
        <v>287135</v>
      </c>
      <c r="B533" s="3">
        <v>45780</v>
      </c>
      <c r="C533" s="4">
        <v>0.70461805555555557</v>
      </c>
      <c r="D533" t="s">
        <v>412</v>
      </c>
      <c r="E533">
        <v>1</v>
      </c>
      <c r="F533" t="s">
        <v>15</v>
      </c>
      <c r="G533" t="s">
        <v>413</v>
      </c>
      <c r="H533" t="s">
        <v>414</v>
      </c>
      <c r="J533" t="s">
        <v>403</v>
      </c>
      <c r="K533">
        <v>2</v>
      </c>
      <c r="L533" t="str">
        <f>_xlfn.CONCAT(D533,F533)</f>
        <v>Iced tea12 oz</v>
      </c>
      <c r="M533" s="10">
        <f>E533*_xlfn.XLOOKUP(L533,PriceListData!$F$2:$F$97,PriceListData!$E$2:$E$97)</f>
        <v>4.25</v>
      </c>
      <c r="N533" t="str">
        <f>TEXT(B533,"dddd")</f>
        <v>Saturday</v>
      </c>
    </row>
    <row r="534" spans="1:14" x14ac:dyDescent="0.35">
      <c r="A534">
        <v>287134</v>
      </c>
      <c r="B534" s="3">
        <v>45780</v>
      </c>
      <c r="C534" s="4">
        <v>0.70034722222222223</v>
      </c>
      <c r="D534" t="s">
        <v>54</v>
      </c>
      <c r="E534">
        <v>1</v>
      </c>
      <c r="G534" t="s">
        <v>415</v>
      </c>
      <c r="H534" t="s">
        <v>416</v>
      </c>
      <c r="J534" t="s">
        <v>403</v>
      </c>
      <c r="K534">
        <v>1</v>
      </c>
      <c r="L534" t="str">
        <f>_xlfn.CONCAT(D534,F534)</f>
        <v>Syrup</v>
      </c>
      <c r="M534" s="10">
        <f>E534*_xlfn.XLOOKUP(L534,PriceListData!$F$2:$F$97,PriceListData!$E$2:$E$97)</f>
        <v>0.75</v>
      </c>
      <c r="N534" t="str">
        <f>TEXT(B534,"dddd")</f>
        <v>Saturday</v>
      </c>
    </row>
    <row r="535" spans="1:14" x14ac:dyDescent="0.35">
      <c r="A535">
        <v>287134</v>
      </c>
      <c r="B535" s="3">
        <v>45780</v>
      </c>
      <c r="C535" s="4">
        <v>0.70034722222222223</v>
      </c>
      <c r="D535" t="s">
        <v>65</v>
      </c>
      <c r="E535">
        <v>1</v>
      </c>
      <c r="F535" t="s">
        <v>15</v>
      </c>
      <c r="G535" t="s">
        <v>405</v>
      </c>
      <c r="H535" t="s">
        <v>406</v>
      </c>
      <c r="J535" t="s">
        <v>403</v>
      </c>
      <c r="K535">
        <v>1</v>
      </c>
      <c r="L535" t="str">
        <f>_xlfn.CONCAT(D535,F535)</f>
        <v>Cappuccino12 oz</v>
      </c>
      <c r="M535" s="10">
        <f>E535*_xlfn.XLOOKUP(L535,PriceListData!$F$2:$F$97,PriceListData!$E$2:$E$97)</f>
        <v>5.5</v>
      </c>
      <c r="N535" t="str">
        <f>TEXT(B535,"dddd")</f>
        <v>Saturday</v>
      </c>
    </row>
    <row r="536" spans="1:14" x14ac:dyDescent="0.35">
      <c r="A536">
        <v>287133</v>
      </c>
      <c r="B536" s="3">
        <v>45780</v>
      </c>
      <c r="C536" s="4">
        <v>0.69874999999999998</v>
      </c>
      <c r="D536" t="s">
        <v>52</v>
      </c>
      <c r="E536">
        <v>1</v>
      </c>
      <c r="F536" t="s">
        <v>15</v>
      </c>
      <c r="G536" t="s">
        <v>405</v>
      </c>
      <c r="H536" t="s">
        <v>414</v>
      </c>
      <c r="J536" t="s">
        <v>403</v>
      </c>
      <c r="K536">
        <v>1</v>
      </c>
      <c r="L536" t="str">
        <f>_xlfn.CONCAT(D536,F536)</f>
        <v>Frappé12 oz</v>
      </c>
      <c r="M536" s="10">
        <f>E536*_xlfn.XLOOKUP(L536,PriceListData!$F$2:$F$97,PriceListData!$E$2:$E$97)</f>
        <v>4.75</v>
      </c>
      <c r="N536" t="str">
        <f>TEXT(B536,"dddd")</f>
        <v>Saturday</v>
      </c>
    </row>
    <row r="537" spans="1:14" x14ac:dyDescent="0.35">
      <c r="A537">
        <v>287132</v>
      </c>
      <c r="B537" s="3">
        <v>45780</v>
      </c>
      <c r="C537" s="4">
        <v>0.69458333333333333</v>
      </c>
      <c r="D537" t="s">
        <v>420</v>
      </c>
      <c r="E537">
        <v>1</v>
      </c>
      <c r="F537" t="s">
        <v>76</v>
      </c>
      <c r="G537" t="s">
        <v>413</v>
      </c>
      <c r="H537" t="s">
        <v>406</v>
      </c>
      <c r="J537" t="s">
        <v>403</v>
      </c>
      <c r="K537">
        <v>1</v>
      </c>
      <c r="L537" t="str">
        <f>_xlfn.CONCAT(D537,F537)</f>
        <v>Moroccan tea10 oz</v>
      </c>
      <c r="M537" s="10">
        <f>E537*_xlfn.XLOOKUP(L537,PriceListData!$F$2:$F$97,PriceListData!$E$2:$E$97)</f>
        <v>3</v>
      </c>
      <c r="N537" t="str">
        <f>TEXT(B537,"dddd")</f>
        <v>Saturday</v>
      </c>
    </row>
    <row r="538" spans="1:14" x14ac:dyDescent="0.35">
      <c r="A538">
        <v>287131</v>
      </c>
      <c r="B538" s="3">
        <v>45780</v>
      </c>
      <c r="C538" s="4">
        <v>0.68820601851851848</v>
      </c>
      <c r="D538" t="s">
        <v>52</v>
      </c>
      <c r="E538">
        <v>1</v>
      </c>
      <c r="F538" t="s">
        <v>15</v>
      </c>
      <c r="G538" t="s">
        <v>405</v>
      </c>
      <c r="H538" t="s">
        <v>414</v>
      </c>
      <c r="J538" t="s">
        <v>403</v>
      </c>
      <c r="K538">
        <v>1</v>
      </c>
      <c r="L538" t="str">
        <f>_xlfn.CONCAT(D538,F538)</f>
        <v>Frappé12 oz</v>
      </c>
      <c r="M538" s="10">
        <f>E538*_xlfn.XLOOKUP(L538,PriceListData!$F$2:$F$97,PriceListData!$E$2:$E$97)</f>
        <v>4.75</v>
      </c>
      <c r="N538" t="str">
        <f>TEXT(B538,"dddd")</f>
        <v>Saturday</v>
      </c>
    </row>
    <row r="539" spans="1:14" x14ac:dyDescent="0.35">
      <c r="A539">
        <v>287130</v>
      </c>
      <c r="B539" s="3">
        <v>45780</v>
      </c>
      <c r="C539" s="4">
        <v>0.68652777777777774</v>
      </c>
      <c r="D539" t="s">
        <v>430</v>
      </c>
      <c r="E539">
        <v>1</v>
      </c>
      <c r="F539" t="s">
        <v>76</v>
      </c>
      <c r="G539" t="s">
        <v>405</v>
      </c>
      <c r="H539" t="s">
        <v>414</v>
      </c>
      <c r="J539" t="s">
        <v>403</v>
      </c>
      <c r="K539">
        <v>1</v>
      </c>
      <c r="L539" t="str">
        <f>_xlfn.CONCAT(D539,F539)</f>
        <v>Iced café bombón10 oz</v>
      </c>
      <c r="M539" s="10">
        <f>E539*_xlfn.XLOOKUP(L539,PriceListData!$F$2:$F$97,PriceListData!$E$2:$E$97)</f>
        <v>4.75</v>
      </c>
      <c r="N539" t="str">
        <f>TEXT(B539,"dddd")</f>
        <v>Saturday</v>
      </c>
    </row>
    <row r="540" spans="1:14" x14ac:dyDescent="0.35">
      <c r="A540">
        <v>287129</v>
      </c>
      <c r="B540" s="3">
        <v>45780</v>
      </c>
      <c r="C540" s="4">
        <v>0.68604166666666666</v>
      </c>
      <c r="D540" t="s">
        <v>65</v>
      </c>
      <c r="E540">
        <v>1</v>
      </c>
      <c r="F540" t="s">
        <v>15</v>
      </c>
      <c r="G540" t="s">
        <v>405</v>
      </c>
      <c r="H540" t="s">
        <v>406</v>
      </c>
      <c r="J540" t="s">
        <v>403</v>
      </c>
      <c r="K540">
        <v>2</v>
      </c>
      <c r="L540" t="str">
        <f>_xlfn.CONCAT(D540,F540)</f>
        <v>Cappuccino12 oz</v>
      </c>
      <c r="M540" s="10">
        <f>E540*_xlfn.XLOOKUP(L540,PriceListData!$F$2:$F$97,PriceListData!$E$2:$E$97)</f>
        <v>5.5</v>
      </c>
      <c r="N540" t="str">
        <f>TEXT(B540,"dddd")</f>
        <v>Saturday</v>
      </c>
    </row>
    <row r="541" spans="1:14" x14ac:dyDescent="0.35">
      <c r="A541">
        <v>287128</v>
      </c>
      <c r="B541" s="3">
        <v>45780</v>
      </c>
      <c r="C541" s="4">
        <v>0.68589120370370371</v>
      </c>
      <c r="D541" t="s">
        <v>425</v>
      </c>
      <c r="E541">
        <v>2</v>
      </c>
      <c r="F541" t="s">
        <v>15</v>
      </c>
      <c r="G541" t="s">
        <v>405</v>
      </c>
      <c r="H541" t="s">
        <v>414</v>
      </c>
      <c r="J541" t="s">
        <v>403</v>
      </c>
      <c r="K541">
        <v>1</v>
      </c>
      <c r="L541" t="str">
        <f>_xlfn.CONCAT(D541,F541)</f>
        <v>Iced Guillermo12 oz</v>
      </c>
      <c r="M541" s="10">
        <f>E541*_xlfn.XLOOKUP(L541,PriceListData!$F$2:$F$97,PriceListData!$E$2:$E$97)</f>
        <v>7</v>
      </c>
      <c r="N541" t="str">
        <f>TEXT(B541,"dddd")</f>
        <v>Saturday</v>
      </c>
    </row>
    <row r="542" spans="1:14" x14ac:dyDescent="0.35">
      <c r="A542">
        <v>287127</v>
      </c>
      <c r="B542" s="3">
        <v>45780</v>
      </c>
      <c r="C542" s="4">
        <v>0.68521990740740746</v>
      </c>
      <c r="D542" t="s">
        <v>410</v>
      </c>
      <c r="E542">
        <v>1</v>
      </c>
      <c r="F542" t="s">
        <v>15</v>
      </c>
      <c r="G542" t="s">
        <v>405</v>
      </c>
      <c r="H542" t="s">
        <v>406</v>
      </c>
      <c r="J542" t="s">
        <v>403</v>
      </c>
      <c r="K542">
        <v>2</v>
      </c>
      <c r="L542" t="str">
        <f>_xlfn.CONCAT(D542,F542)</f>
        <v>Café Cubano12 oz</v>
      </c>
      <c r="M542" s="10">
        <f>E542*_xlfn.XLOOKUP(L542,PriceListData!$F$2:$F$97,PriceListData!$E$2:$E$97)</f>
        <v>7</v>
      </c>
      <c r="N542" t="str">
        <f>TEXT(B542,"dddd")</f>
        <v>Saturday</v>
      </c>
    </row>
    <row r="543" spans="1:14" x14ac:dyDescent="0.35">
      <c r="A543">
        <v>287126</v>
      </c>
      <c r="B543" s="3">
        <v>45780</v>
      </c>
      <c r="C543" s="4">
        <v>0.68374999999999997</v>
      </c>
      <c r="D543" t="s">
        <v>40</v>
      </c>
      <c r="E543">
        <v>1</v>
      </c>
      <c r="F543" t="s">
        <v>35</v>
      </c>
      <c r="G543" t="s">
        <v>405</v>
      </c>
      <c r="H543" t="s">
        <v>406</v>
      </c>
      <c r="J543" t="s">
        <v>403</v>
      </c>
      <c r="K543">
        <v>2</v>
      </c>
      <c r="L543" t="str">
        <f>_xlfn.CONCAT(D543,F543)</f>
        <v>Espresso1 oz</v>
      </c>
      <c r="M543" s="10">
        <f>E543*_xlfn.XLOOKUP(L543,PriceListData!$F$2:$F$97,PriceListData!$E$2:$E$97)</f>
        <v>2.5</v>
      </c>
      <c r="N543" t="str">
        <f>TEXT(B543,"dddd")</f>
        <v>Saturday</v>
      </c>
    </row>
    <row r="544" spans="1:14" x14ac:dyDescent="0.35">
      <c r="A544">
        <v>287125</v>
      </c>
      <c r="B544" s="3">
        <v>45780</v>
      </c>
      <c r="C544" s="4">
        <v>0.6806712962962963</v>
      </c>
      <c r="D544" t="s">
        <v>452</v>
      </c>
      <c r="E544">
        <v>1</v>
      </c>
      <c r="G544" t="s">
        <v>401</v>
      </c>
      <c r="H544" t="s">
        <v>453</v>
      </c>
      <c r="J544" t="s">
        <v>403</v>
      </c>
      <c r="K544">
        <v>1</v>
      </c>
      <c r="L544" t="str">
        <f>_xlfn.CONCAT(D544,F544)</f>
        <v>Reusable travel mug</v>
      </c>
      <c r="M544" s="10">
        <f>E544*_xlfn.XLOOKUP(L544,PriceListData!$F$2:$F$97,PriceListData!$E$2:$E$97)</f>
        <v>12.75</v>
      </c>
      <c r="N544" t="str">
        <f>TEXT(B544,"dddd")</f>
        <v>Saturday</v>
      </c>
    </row>
    <row r="545" spans="1:14" x14ac:dyDescent="0.35">
      <c r="A545">
        <v>287125</v>
      </c>
      <c r="B545" s="3">
        <v>45780</v>
      </c>
      <c r="C545" s="4">
        <v>0.6806712962962963</v>
      </c>
      <c r="D545" t="s">
        <v>425</v>
      </c>
      <c r="E545">
        <v>1</v>
      </c>
      <c r="F545" t="s">
        <v>15</v>
      </c>
      <c r="G545" t="s">
        <v>405</v>
      </c>
      <c r="H545" t="s">
        <v>414</v>
      </c>
      <c r="J545" t="s">
        <v>403</v>
      </c>
      <c r="K545">
        <v>1</v>
      </c>
      <c r="L545" t="str">
        <f>_xlfn.CONCAT(D545,F545)</f>
        <v>Iced Guillermo12 oz</v>
      </c>
      <c r="M545" s="10">
        <f>E545*_xlfn.XLOOKUP(L545,PriceListData!$F$2:$F$97,PriceListData!$E$2:$E$97)</f>
        <v>3.5</v>
      </c>
      <c r="N545" t="str">
        <f>TEXT(B545,"dddd")</f>
        <v>Saturday</v>
      </c>
    </row>
    <row r="546" spans="1:14" x14ac:dyDescent="0.35">
      <c r="A546">
        <v>287125</v>
      </c>
      <c r="B546" s="3">
        <v>45780</v>
      </c>
      <c r="C546" s="4">
        <v>0.6806712962962963</v>
      </c>
      <c r="D546" t="s">
        <v>400</v>
      </c>
      <c r="E546">
        <v>1</v>
      </c>
      <c r="G546" t="s">
        <v>401</v>
      </c>
      <c r="H546" t="s">
        <v>402</v>
      </c>
      <c r="J546" t="s">
        <v>403</v>
      </c>
      <c r="K546">
        <v>1</v>
      </c>
      <c r="L546" t="str">
        <f>_xlfn.CONCAT(D546,F546)</f>
        <v>Community calendar and coupon book</v>
      </c>
      <c r="M546" s="10">
        <f>E546*_xlfn.XLOOKUP(L546,PriceListData!$F$2:$F$97,PriceListData!$E$2:$E$97)</f>
        <v>20</v>
      </c>
      <c r="N546" t="str">
        <f>TEXT(B546,"dddd")</f>
        <v>Saturday</v>
      </c>
    </row>
    <row r="547" spans="1:14" x14ac:dyDescent="0.35">
      <c r="A547">
        <v>287124</v>
      </c>
      <c r="B547" s="3">
        <v>45780</v>
      </c>
      <c r="C547" s="4">
        <v>0.67586805555555551</v>
      </c>
      <c r="D547" t="s">
        <v>65</v>
      </c>
      <c r="E547">
        <v>2</v>
      </c>
      <c r="F547" t="s">
        <v>15</v>
      </c>
      <c r="G547" t="s">
        <v>405</v>
      </c>
      <c r="H547" t="s">
        <v>406</v>
      </c>
      <c r="J547" t="s">
        <v>403</v>
      </c>
      <c r="K547">
        <v>2</v>
      </c>
      <c r="L547" t="str">
        <f>_xlfn.CONCAT(D547,F547)</f>
        <v>Cappuccino12 oz</v>
      </c>
      <c r="M547" s="10">
        <f>E547*_xlfn.XLOOKUP(L547,PriceListData!$F$2:$F$97,PriceListData!$E$2:$E$97)</f>
        <v>11</v>
      </c>
      <c r="N547" t="str">
        <f>TEXT(B547,"dddd")</f>
        <v>Saturday</v>
      </c>
    </row>
    <row r="548" spans="1:14" x14ac:dyDescent="0.35">
      <c r="A548">
        <v>287123</v>
      </c>
      <c r="B548" s="3">
        <v>45780</v>
      </c>
      <c r="C548" s="4">
        <v>0.67401620370370374</v>
      </c>
      <c r="D548" t="s">
        <v>52</v>
      </c>
      <c r="E548">
        <v>1</v>
      </c>
      <c r="F548" t="s">
        <v>15</v>
      </c>
      <c r="G548" t="s">
        <v>405</v>
      </c>
      <c r="H548" t="s">
        <v>414</v>
      </c>
      <c r="J548" t="s">
        <v>403</v>
      </c>
      <c r="K548">
        <v>2</v>
      </c>
      <c r="L548" t="str">
        <f>_xlfn.CONCAT(D548,F548)</f>
        <v>Frappé12 oz</v>
      </c>
      <c r="M548" s="10">
        <f>E548*_xlfn.XLOOKUP(L548,PriceListData!$F$2:$F$97,PriceListData!$E$2:$E$97)</f>
        <v>4.75</v>
      </c>
      <c r="N548" t="str">
        <f>TEXT(B548,"dddd")</f>
        <v>Saturday</v>
      </c>
    </row>
    <row r="549" spans="1:14" x14ac:dyDescent="0.35">
      <c r="A549">
        <v>287123</v>
      </c>
      <c r="B549" s="3">
        <v>45780</v>
      </c>
      <c r="C549" s="4">
        <v>0.67401620370370374</v>
      </c>
      <c r="D549" t="s">
        <v>65</v>
      </c>
      <c r="E549">
        <v>1</v>
      </c>
      <c r="F549" t="s">
        <v>15</v>
      </c>
      <c r="G549" t="s">
        <v>405</v>
      </c>
      <c r="H549" t="s">
        <v>406</v>
      </c>
      <c r="J549" t="s">
        <v>403</v>
      </c>
      <c r="K549">
        <v>2</v>
      </c>
      <c r="L549" t="str">
        <f>_xlfn.CONCAT(D549,F549)</f>
        <v>Cappuccino12 oz</v>
      </c>
      <c r="M549" s="10">
        <f>E549*_xlfn.XLOOKUP(L549,PriceListData!$F$2:$F$97,PriceListData!$E$2:$E$97)</f>
        <v>5.5</v>
      </c>
      <c r="N549" t="str">
        <f>TEXT(B549,"dddd")</f>
        <v>Saturday</v>
      </c>
    </row>
    <row r="550" spans="1:14" x14ac:dyDescent="0.35">
      <c r="A550">
        <v>287122</v>
      </c>
      <c r="B550" s="3">
        <v>45780</v>
      </c>
      <c r="C550" s="4">
        <v>0.67025462962962967</v>
      </c>
      <c r="D550" t="s">
        <v>427</v>
      </c>
      <c r="E550">
        <v>1</v>
      </c>
      <c r="F550" t="s">
        <v>15</v>
      </c>
      <c r="G550" t="s">
        <v>417</v>
      </c>
      <c r="H550" t="s">
        <v>418</v>
      </c>
      <c r="J550" t="s">
        <v>403</v>
      </c>
      <c r="K550">
        <v>2</v>
      </c>
      <c r="L550" t="str">
        <f>_xlfn.CONCAT(D550,F550)</f>
        <v>House blend12 oz</v>
      </c>
      <c r="M550" s="10">
        <f>E550*_xlfn.XLOOKUP(L550,PriceListData!$F$2:$F$97,PriceListData!$E$2:$E$97)</f>
        <v>12.95</v>
      </c>
      <c r="N550" t="str">
        <f>TEXT(B550,"dddd")</f>
        <v>Saturday</v>
      </c>
    </row>
    <row r="551" spans="1:14" x14ac:dyDescent="0.35">
      <c r="A551">
        <v>287121</v>
      </c>
      <c r="B551" s="3">
        <v>45780</v>
      </c>
      <c r="C551" s="4">
        <v>0.6652893518518519</v>
      </c>
      <c r="D551" t="s">
        <v>65</v>
      </c>
      <c r="E551">
        <v>1</v>
      </c>
      <c r="F551" t="s">
        <v>15</v>
      </c>
      <c r="G551" t="s">
        <v>405</v>
      </c>
      <c r="H551" t="s">
        <v>406</v>
      </c>
      <c r="J551" t="s">
        <v>403</v>
      </c>
      <c r="K551">
        <v>1</v>
      </c>
      <c r="L551" t="str">
        <f>_xlfn.CONCAT(D551,F551)</f>
        <v>Cappuccino12 oz</v>
      </c>
      <c r="M551" s="10">
        <f>E551*_xlfn.XLOOKUP(L551,PriceListData!$F$2:$F$97,PriceListData!$E$2:$E$97)</f>
        <v>5.5</v>
      </c>
      <c r="N551" t="str">
        <f>TEXT(B551,"dddd")</f>
        <v>Saturday</v>
      </c>
    </row>
    <row r="552" spans="1:14" x14ac:dyDescent="0.35">
      <c r="A552">
        <v>287120</v>
      </c>
      <c r="B552" s="3">
        <v>45780</v>
      </c>
      <c r="C552" s="4">
        <v>0.66208333333333336</v>
      </c>
      <c r="D552" t="s">
        <v>421</v>
      </c>
      <c r="E552">
        <v>1</v>
      </c>
      <c r="F552" t="s">
        <v>422</v>
      </c>
      <c r="G552" t="s">
        <v>423</v>
      </c>
      <c r="H552" t="s">
        <v>406</v>
      </c>
      <c r="J552" t="s">
        <v>403</v>
      </c>
      <c r="K552">
        <v>2</v>
      </c>
      <c r="L552" t="str">
        <f>_xlfn.CONCAT(D552,F552)</f>
        <v>Hot chocolateRegular (12 oz)</v>
      </c>
      <c r="M552" s="10">
        <f>E552*_xlfn.XLOOKUP(L552,PriceListData!$F$2:$F$97,PriceListData!$E$2:$E$97)</f>
        <v>4.75</v>
      </c>
      <c r="N552" t="str">
        <f>TEXT(B552,"dddd")</f>
        <v>Saturday</v>
      </c>
    </row>
    <row r="553" spans="1:14" x14ac:dyDescent="0.35">
      <c r="A553">
        <v>287119</v>
      </c>
      <c r="B553" s="3">
        <v>45780</v>
      </c>
      <c r="C553" s="4">
        <v>0.65920138888888891</v>
      </c>
      <c r="D553" t="s">
        <v>65</v>
      </c>
      <c r="E553">
        <v>2</v>
      </c>
      <c r="F553" t="s">
        <v>15</v>
      </c>
      <c r="G553" t="s">
        <v>405</v>
      </c>
      <c r="H553" t="s">
        <v>406</v>
      </c>
      <c r="J553" t="s">
        <v>403</v>
      </c>
      <c r="K553">
        <v>2</v>
      </c>
      <c r="L553" t="str">
        <f>_xlfn.CONCAT(D553,F553)</f>
        <v>Cappuccino12 oz</v>
      </c>
      <c r="M553" s="10">
        <f>E553*_xlfn.XLOOKUP(L553,PriceListData!$F$2:$F$97,PriceListData!$E$2:$E$97)</f>
        <v>11</v>
      </c>
      <c r="N553" t="str">
        <f>TEXT(B553,"dddd")</f>
        <v>Saturday</v>
      </c>
    </row>
    <row r="554" spans="1:14" x14ac:dyDescent="0.35">
      <c r="A554">
        <v>287118</v>
      </c>
      <c r="B554" s="3">
        <v>45780</v>
      </c>
      <c r="C554" s="4">
        <v>0.6587615740740741</v>
      </c>
      <c r="D554" t="s">
        <v>424</v>
      </c>
      <c r="E554">
        <v>1</v>
      </c>
      <c r="F554" t="s">
        <v>15</v>
      </c>
      <c r="G554" t="s">
        <v>423</v>
      </c>
      <c r="H554" t="s">
        <v>414</v>
      </c>
      <c r="J554" t="s">
        <v>403</v>
      </c>
      <c r="K554">
        <v>1</v>
      </c>
      <c r="L554" t="str">
        <f>_xlfn.CONCAT(D554,F554)</f>
        <v>Coconut milk smoothie12 oz</v>
      </c>
      <c r="M554" s="10">
        <f>E554*_xlfn.XLOOKUP(L554,PriceListData!$F$2:$F$97,PriceListData!$E$2:$E$97)</f>
        <v>5.75</v>
      </c>
      <c r="N554" t="str">
        <f>TEXT(B554,"dddd")</f>
        <v>Saturday</v>
      </c>
    </row>
    <row r="555" spans="1:14" x14ac:dyDescent="0.35">
      <c r="A555">
        <v>287117</v>
      </c>
      <c r="B555" s="3">
        <v>45780</v>
      </c>
      <c r="C555" s="4">
        <v>0.65798611111111116</v>
      </c>
      <c r="D555" t="s">
        <v>425</v>
      </c>
      <c r="E555">
        <v>1</v>
      </c>
      <c r="F555" t="s">
        <v>15</v>
      </c>
      <c r="G555" t="s">
        <v>405</v>
      </c>
      <c r="H555" t="s">
        <v>414</v>
      </c>
      <c r="J555" t="s">
        <v>403</v>
      </c>
      <c r="K555">
        <v>1</v>
      </c>
      <c r="L555" t="str">
        <f>_xlfn.CONCAT(D555,F555)</f>
        <v>Iced Guillermo12 oz</v>
      </c>
      <c r="M555" s="10">
        <f>E555*_xlfn.XLOOKUP(L555,PriceListData!$F$2:$F$97,PriceListData!$E$2:$E$97)</f>
        <v>3.5</v>
      </c>
      <c r="N555" t="str">
        <f>TEXT(B555,"dddd")</f>
        <v>Saturday</v>
      </c>
    </row>
    <row r="556" spans="1:14" x14ac:dyDescent="0.35">
      <c r="A556">
        <v>287116</v>
      </c>
      <c r="B556" s="3">
        <v>45780</v>
      </c>
      <c r="C556" s="4">
        <v>0.65288194444444447</v>
      </c>
      <c r="D556" t="s">
        <v>54</v>
      </c>
      <c r="E556">
        <v>1</v>
      </c>
      <c r="G556" t="s">
        <v>415</v>
      </c>
      <c r="H556" t="s">
        <v>416</v>
      </c>
      <c r="J556" t="s">
        <v>403</v>
      </c>
      <c r="K556">
        <v>1</v>
      </c>
      <c r="L556" t="str">
        <f>_xlfn.CONCAT(D556,F556)</f>
        <v>Syrup</v>
      </c>
      <c r="M556" s="10">
        <f>E556*_xlfn.XLOOKUP(L556,PriceListData!$F$2:$F$97,PriceListData!$E$2:$E$97)</f>
        <v>0.75</v>
      </c>
      <c r="N556" t="str">
        <f>TEXT(B556,"dddd")</f>
        <v>Saturday</v>
      </c>
    </row>
    <row r="557" spans="1:14" x14ac:dyDescent="0.35">
      <c r="A557">
        <v>287116</v>
      </c>
      <c r="B557" s="3">
        <v>45780</v>
      </c>
      <c r="C557" s="4">
        <v>0.65288194444444447</v>
      </c>
      <c r="D557" t="s">
        <v>52</v>
      </c>
      <c r="E557">
        <v>1</v>
      </c>
      <c r="F557" t="s">
        <v>15</v>
      </c>
      <c r="G557" t="s">
        <v>405</v>
      </c>
      <c r="H557" t="s">
        <v>414</v>
      </c>
      <c r="J557" t="s">
        <v>403</v>
      </c>
      <c r="K557">
        <v>1</v>
      </c>
      <c r="L557" t="str">
        <f>_xlfn.CONCAT(D557,F557)</f>
        <v>Frappé12 oz</v>
      </c>
      <c r="M557" s="10">
        <f>E557*_xlfn.XLOOKUP(L557,PriceListData!$F$2:$F$97,PriceListData!$E$2:$E$97)</f>
        <v>4.75</v>
      </c>
      <c r="N557" t="str">
        <f>TEXT(B557,"dddd")</f>
        <v>Saturday</v>
      </c>
    </row>
    <row r="558" spans="1:14" x14ac:dyDescent="0.35">
      <c r="A558">
        <v>287116</v>
      </c>
      <c r="B558" s="3">
        <v>45780</v>
      </c>
      <c r="C558" s="4">
        <v>0.65288194444444447</v>
      </c>
      <c r="D558" t="s">
        <v>424</v>
      </c>
      <c r="E558">
        <v>1</v>
      </c>
      <c r="F558" t="s">
        <v>15</v>
      </c>
      <c r="G558" t="s">
        <v>423</v>
      </c>
      <c r="H558" t="s">
        <v>414</v>
      </c>
      <c r="J558" t="s">
        <v>403</v>
      </c>
      <c r="K558">
        <v>1</v>
      </c>
      <c r="L558" t="str">
        <f>_xlfn.CONCAT(D558,F558)</f>
        <v>Coconut milk smoothie12 oz</v>
      </c>
      <c r="M558" s="10">
        <f>E558*_xlfn.XLOOKUP(L558,PriceListData!$F$2:$F$97,PriceListData!$E$2:$E$97)</f>
        <v>5.75</v>
      </c>
      <c r="N558" t="str">
        <f>TEXT(B558,"dddd")</f>
        <v>Saturday</v>
      </c>
    </row>
    <row r="559" spans="1:14" x14ac:dyDescent="0.35">
      <c r="A559">
        <v>287115</v>
      </c>
      <c r="B559" s="3">
        <v>45780</v>
      </c>
      <c r="C559" s="4">
        <v>0.65225694444444449</v>
      </c>
      <c r="D559" t="s">
        <v>153</v>
      </c>
      <c r="E559">
        <v>1</v>
      </c>
      <c r="F559" t="s">
        <v>15</v>
      </c>
      <c r="G559" t="s">
        <v>405</v>
      </c>
      <c r="H559" t="s">
        <v>406</v>
      </c>
      <c r="J559" t="s">
        <v>403</v>
      </c>
      <c r="K559">
        <v>2</v>
      </c>
      <c r="L559" t="str">
        <f>_xlfn.CONCAT(D559,F559)</f>
        <v>Aeropress12 oz</v>
      </c>
      <c r="M559" s="10">
        <f>E559*_xlfn.XLOOKUP(L559,PriceListData!$F$2:$F$97,PriceListData!$E$2:$E$97)</f>
        <v>6</v>
      </c>
      <c r="N559" t="str">
        <f>TEXT(B559,"dddd")</f>
        <v>Saturday</v>
      </c>
    </row>
    <row r="560" spans="1:14" x14ac:dyDescent="0.35">
      <c r="A560">
        <v>287114</v>
      </c>
      <c r="B560" s="3">
        <v>45780</v>
      </c>
      <c r="C560" s="4">
        <v>0.65180555555555553</v>
      </c>
      <c r="D560" t="s">
        <v>420</v>
      </c>
      <c r="E560">
        <v>1</v>
      </c>
      <c r="F560" t="s">
        <v>76</v>
      </c>
      <c r="G560" t="s">
        <v>413</v>
      </c>
      <c r="H560" t="s">
        <v>406</v>
      </c>
      <c r="J560" t="s">
        <v>403</v>
      </c>
      <c r="K560">
        <v>1</v>
      </c>
      <c r="L560" t="str">
        <f>_xlfn.CONCAT(D560,F560)</f>
        <v>Moroccan tea10 oz</v>
      </c>
      <c r="M560" s="10">
        <f>E560*_xlfn.XLOOKUP(L560,PriceListData!$F$2:$F$97,PriceListData!$E$2:$E$97)</f>
        <v>3</v>
      </c>
      <c r="N560" t="str">
        <f>TEXT(B560,"dddd")</f>
        <v>Saturday</v>
      </c>
    </row>
    <row r="561" spans="1:14" x14ac:dyDescent="0.35">
      <c r="A561">
        <v>287113</v>
      </c>
      <c r="B561" s="3">
        <v>45780</v>
      </c>
      <c r="C561" s="4">
        <v>0.65069444444444446</v>
      </c>
      <c r="D561" t="s">
        <v>54</v>
      </c>
      <c r="E561">
        <v>1</v>
      </c>
      <c r="G561" t="s">
        <v>415</v>
      </c>
      <c r="H561" t="s">
        <v>416</v>
      </c>
      <c r="J561" t="s">
        <v>403</v>
      </c>
      <c r="K561">
        <v>2</v>
      </c>
      <c r="L561" t="str">
        <f>_xlfn.CONCAT(D561,F561)</f>
        <v>Syrup</v>
      </c>
      <c r="M561" s="10">
        <f>E561*_xlfn.XLOOKUP(L561,PriceListData!$F$2:$F$97,PriceListData!$E$2:$E$97)</f>
        <v>0.75</v>
      </c>
      <c r="N561" t="str">
        <f>TEXT(B561,"dddd")</f>
        <v>Saturday</v>
      </c>
    </row>
    <row r="562" spans="1:14" x14ac:dyDescent="0.35">
      <c r="A562">
        <v>287113</v>
      </c>
      <c r="B562" s="3">
        <v>45780</v>
      </c>
      <c r="C562" s="4">
        <v>0.65069444444444446</v>
      </c>
      <c r="D562" t="s">
        <v>21</v>
      </c>
      <c r="E562">
        <v>1</v>
      </c>
      <c r="F562" t="s">
        <v>15</v>
      </c>
      <c r="G562" t="s">
        <v>405</v>
      </c>
      <c r="H562" t="s">
        <v>406</v>
      </c>
      <c r="J562" t="s">
        <v>403</v>
      </c>
      <c r="K562">
        <v>2</v>
      </c>
      <c r="L562" t="str">
        <f>_xlfn.CONCAT(D562,F562)</f>
        <v>Pourover12 oz</v>
      </c>
      <c r="M562" s="10">
        <f>E562*_xlfn.XLOOKUP(L562,PriceListData!$F$2:$F$97,PriceListData!$E$2:$E$97)</f>
        <v>3.5</v>
      </c>
      <c r="N562" t="str">
        <f>TEXT(B562,"dddd")</f>
        <v>Saturday</v>
      </c>
    </row>
    <row r="563" spans="1:14" x14ac:dyDescent="0.35">
      <c r="A563">
        <v>287112</v>
      </c>
      <c r="B563" s="3">
        <v>45780</v>
      </c>
      <c r="C563" s="4">
        <v>0.64798611111111115</v>
      </c>
      <c r="D563" t="s">
        <v>52</v>
      </c>
      <c r="E563">
        <v>1</v>
      </c>
      <c r="F563" t="s">
        <v>15</v>
      </c>
      <c r="G563" t="s">
        <v>405</v>
      </c>
      <c r="H563" t="s">
        <v>414</v>
      </c>
      <c r="J563" t="s">
        <v>403</v>
      </c>
      <c r="K563">
        <v>1</v>
      </c>
      <c r="L563" t="str">
        <f>_xlfn.CONCAT(D563,F563)</f>
        <v>Frappé12 oz</v>
      </c>
      <c r="M563" s="10">
        <f>E563*_xlfn.XLOOKUP(L563,PriceListData!$F$2:$F$97,PriceListData!$E$2:$E$97)</f>
        <v>4.75</v>
      </c>
      <c r="N563" t="str">
        <f>TEXT(B563,"dddd")</f>
        <v>Saturday</v>
      </c>
    </row>
    <row r="564" spans="1:14" x14ac:dyDescent="0.35">
      <c r="A564">
        <v>287111</v>
      </c>
      <c r="B564" s="3">
        <v>45780</v>
      </c>
      <c r="C564" s="4">
        <v>0.64011574074074074</v>
      </c>
      <c r="D564" t="s">
        <v>153</v>
      </c>
      <c r="E564">
        <v>1</v>
      </c>
      <c r="F564" t="s">
        <v>15</v>
      </c>
      <c r="G564" t="s">
        <v>405</v>
      </c>
      <c r="H564" t="s">
        <v>406</v>
      </c>
      <c r="J564" t="s">
        <v>403</v>
      </c>
      <c r="K564">
        <v>2</v>
      </c>
      <c r="L564" t="str">
        <f>_xlfn.CONCAT(D564,F564)</f>
        <v>Aeropress12 oz</v>
      </c>
      <c r="M564" s="10">
        <f>E564*_xlfn.XLOOKUP(L564,PriceListData!$F$2:$F$97,PriceListData!$E$2:$E$97)</f>
        <v>6</v>
      </c>
      <c r="N564" t="str">
        <f>TEXT(B564,"dddd")</f>
        <v>Saturday</v>
      </c>
    </row>
    <row r="565" spans="1:14" x14ac:dyDescent="0.35">
      <c r="A565">
        <v>287110</v>
      </c>
      <c r="B565" s="3">
        <v>45780</v>
      </c>
      <c r="C565" s="4">
        <v>0.63658564814814811</v>
      </c>
      <c r="D565" t="s">
        <v>54</v>
      </c>
      <c r="E565">
        <v>1</v>
      </c>
      <c r="G565" t="s">
        <v>415</v>
      </c>
      <c r="H565" t="s">
        <v>416</v>
      </c>
      <c r="J565" t="s">
        <v>403</v>
      </c>
      <c r="K565">
        <v>1</v>
      </c>
      <c r="L565" t="str">
        <f>_xlfn.CONCAT(D565,F565)</f>
        <v>Syrup</v>
      </c>
      <c r="M565" s="10">
        <f>E565*_xlfn.XLOOKUP(L565,PriceListData!$F$2:$F$97,PriceListData!$E$2:$E$97)</f>
        <v>0.75</v>
      </c>
      <c r="N565" t="str">
        <f>TEXT(B565,"dddd")</f>
        <v>Saturday</v>
      </c>
    </row>
    <row r="566" spans="1:14" x14ac:dyDescent="0.35">
      <c r="A566">
        <v>287110</v>
      </c>
      <c r="B566" s="3">
        <v>45780</v>
      </c>
      <c r="C566" s="4">
        <v>0.63658564814814811</v>
      </c>
      <c r="D566" t="s">
        <v>21</v>
      </c>
      <c r="E566">
        <v>1</v>
      </c>
      <c r="F566" t="s">
        <v>15</v>
      </c>
      <c r="G566" t="s">
        <v>405</v>
      </c>
      <c r="H566" t="s">
        <v>406</v>
      </c>
      <c r="J566" t="s">
        <v>403</v>
      </c>
      <c r="K566">
        <v>1</v>
      </c>
      <c r="L566" t="str">
        <f>_xlfn.CONCAT(D566,F566)</f>
        <v>Pourover12 oz</v>
      </c>
      <c r="M566" s="10">
        <f>E566*_xlfn.XLOOKUP(L566,PriceListData!$F$2:$F$97,PriceListData!$E$2:$E$97)</f>
        <v>3.5</v>
      </c>
      <c r="N566" t="str">
        <f>TEXT(B566,"dddd")</f>
        <v>Saturday</v>
      </c>
    </row>
    <row r="567" spans="1:14" x14ac:dyDescent="0.35">
      <c r="A567">
        <v>287109</v>
      </c>
      <c r="B567" s="3">
        <v>45780</v>
      </c>
      <c r="C567" s="4">
        <v>0.63484953703703706</v>
      </c>
      <c r="D567" t="s">
        <v>52</v>
      </c>
      <c r="E567">
        <v>1</v>
      </c>
      <c r="F567" t="s">
        <v>15</v>
      </c>
      <c r="G567" t="s">
        <v>405</v>
      </c>
      <c r="H567" t="s">
        <v>414</v>
      </c>
      <c r="J567" t="s">
        <v>403</v>
      </c>
      <c r="K567">
        <v>1</v>
      </c>
      <c r="L567" t="str">
        <f>_xlfn.CONCAT(D567,F567)</f>
        <v>Frappé12 oz</v>
      </c>
      <c r="M567" s="10">
        <f>E567*_xlfn.XLOOKUP(L567,PriceListData!$F$2:$F$97,PriceListData!$E$2:$E$97)</f>
        <v>4.75</v>
      </c>
      <c r="N567" t="str">
        <f>TEXT(B567,"dddd")</f>
        <v>Saturday</v>
      </c>
    </row>
    <row r="568" spans="1:14" x14ac:dyDescent="0.35">
      <c r="A568">
        <v>287108</v>
      </c>
      <c r="B568" s="3">
        <v>45780</v>
      </c>
      <c r="C568" s="4">
        <v>0.63418981481481485</v>
      </c>
      <c r="D568" t="s">
        <v>21</v>
      </c>
      <c r="E568">
        <v>1</v>
      </c>
      <c r="F568" t="s">
        <v>15</v>
      </c>
      <c r="G568" t="s">
        <v>405</v>
      </c>
      <c r="H568" t="s">
        <v>406</v>
      </c>
      <c r="J568" t="s">
        <v>403</v>
      </c>
      <c r="K568">
        <v>1</v>
      </c>
      <c r="L568" t="str">
        <f>_xlfn.CONCAT(D568,F568)</f>
        <v>Pourover12 oz</v>
      </c>
      <c r="M568" s="10">
        <f>E568*_xlfn.XLOOKUP(L568,PriceListData!$F$2:$F$97,PriceListData!$E$2:$E$97)</f>
        <v>3.5</v>
      </c>
      <c r="N568" t="str">
        <f>TEXT(B568,"dddd")</f>
        <v>Saturday</v>
      </c>
    </row>
    <row r="569" spans="1:14" x14ac:dyDescent="0.35">
      <c r="A569">
        <v>287107</v>
      </c>
      <c r="B569" s="3">
        <v>45780</v>
      </c>
      <c r="C569" s="4">
        <v>0.63042824074074078</v>
      </c>
      <c r="D569" t="s">
        <v>40</v>
      </c>
      <c r="E569">
        <v>1</v>
      </c>
      <c r="F569" t="s">
        <v>35</v>
      </c>
      <c r="G569" t="s">
        <v>405</v>
      </c>
      <c r="H569" t="s">
        <v>406</v>
      </c>
      <c r="J569" t="s">
        <v>403</v>
      </c>
      <c r="K569">
        <v>1</v>
      </c>
      <c r="L569" t="str">
        <f>_xlfn.CONCAT(D569,F569)</f>
        <v>Espresso1 oz</v>
      </c>
      <c r="M569" s="10">
        <f>E569*_xlfn.XLOOKUP(L569,PriceListData!$F$2:$F$97,PriceListData!$E$2:$E$97)</f>
        <v>2.5</v>
      </c>
      <c r="N569" t="str">
        <f>TEXT(B569,"dddd")</f>
        <v>Saturday</v>
      </c>
    </row>
    <row r="570" spans="1:14" x14ac:dyDescent="0.35">
      <c r="A570">
        <v>287105</v>
      </c>
      <c r="B570" s="3">
        <v>45780</v>
      </c>
      <c r="C570" s="4">
        <v>0.62652777777777779</v>
      </c>
      <c r="D570" t="s">
        <v>410</v>
      </c>
      <c r="E570">
        <v>1</v>
      </c>
      <c r="F570" t="s">
        <v>15</v>
      </c>
      <c r="G570" t="s">
        <v>405</v>
      </c>
      <c r="H570" t="s">
        <v>406</v>
      </c>
      <c r="J570" t="s">
        <v>403</v>
      </c>
      <c r="K570">
        <v>1</v>
      </c>
      <c r="L570" t="str">
        <f>_xlfn.CONCAT(D570,F570)</f>
        <v>Café Cubano12 oz</v>
      </c>
      <c r="M570" s="10">
        <f>E570*_xlfn.XLOOKUP(L570,PriceListData!$F$2:$F$97,PriceListData!$E$2:$E$97)</f>
        <v>7</v>
      </c>
      <c r="N570" t="str">
        <f>TEXT(B570,"dddd")</f>
        <v>Saturday</v>
      </c>
    </row>
    <row r="571" spans="1:14" x14ac:dyDescent="0.35">
      <c r="A571">
        <v>287104</v>
      </c>
      <c r="B571" s="3">
        <v>45780</v>
      </c>
      <c r="C571" s="4">
        <v>0.6263657407407407</v>
      </c>
      <c r="D571" t="s">
        <v>428</v>
      </c>
      <c r="E571">
        <v>1</v>
      </c>
      <c r="F571" t="s">
        <v>15</v>
      </c>
      <c r="G571" t="s">
        <v>413</v>
      </c>
      <c r="H571" t="s">
        <v>406</v>
      </c>
      <c r="J571" t="s">
        <v>403</v>
      </c>
      <c r="K571">
        <v>2</v>
      </c>
      <c r="L571" t="str">
        <f>_xlfn.CONCAT(D571,F571)</f>
        <v>Rooibos latté12 oz</v>
      </c>
      <c r="M571" s="10">
        <f>E571*_xlfn.XLOOKUP(L571,PriceListData!$F$2:$F$97,PriceListData!$E$2:$E$97)</f>
        <v>5.5</v>
      </c>
      <c r="N571" t="str">
        <f>TEXT(B571,"dddd")</f>
        <v>Saturday</v>
      </c>
    </row>
    <row r="572" spans="1:14" x14ac:dyDescent="0.35">
      <c r="A572">
        <v>287104</v>
      </c>
      <c r="B572" s="3">
        <v>45780</v>
      </c>
      <c r="C572" s="4">
        <v>0.6263657407407407</v>
      </c>
      <c r="D572" t="s">
        <v>74</v>
      </c>
      <c r="E572">
        <v>2</v>
      </c>
      <c r="F572" t="s">
        <v>15</v>
      </c>
      <c r="G572" t="s">
        <v>417</v>
      </c>
      <c r="H572" t="s">
        <v>418</v>
      </c>
      <c r="J572" t="s">
        <v>403</v>
      </c>
      <c r="K572">
        <v>2</v>
      </c>
      <c r="L572" t="str">
        <f>_xlfn.CONCAT(D572,F572)</f>
        <v>Single-origin12 oz</v>
      </c>
      <c r="M572" s="10">
        <f>E572*_xlfn.XLOOKUP(L572,PriceListData!$F$2:$F$97,PriceListData!$E$2:$E$97)</f>
        <v>29.9</v>
      </c>
      <c r="N572" t="str">
        <f>TEXT(B572,"dddd")</f>
        <v>Saturday</v>
      </c>
    </row>
    <row r="573" spans="1:14" x14ac:dyDescent="0.35">
      <c r="A573">
        <v>287103</v>
      </c>
      <c r="B573" s="3">
        <v>45780</v>
      </c>
      <c r="C573" s="4">
        <v>0.62524305555555559</v>
      </c>
      <c r="D573" t="s">
        <v>52</v>
      </c>
      <c r="E573">
        <v>1</v>
      </c>
      <c r="F573" t="s">
        <v>15</v>
      </c>
      <c r="G573" t="s">
        <v>405</v>
      </c>
      <c r="H573" t="s">
        <v>414</v>
      </c>
      <c r="J573" t="s">
        <v>403</v>
      </c>
      <c r="K573">
        <v>1</v>
      </c>
      <c r="L573" t="str">
        <f>_xlfn.CONCAT(D573,F573)</f>
        <v>Frappé12 oz</v>
      </c>
      <c r="M573" s="10">
        <f>E573*_xlfn.XLOOKUP(L573,PriceListData!$F$2:$F$97,PriceListData!$E$2:$E$97)</f>
        <v>4.75</v>
      </c>
      <c r="N573" t="str">
        <f>TEXT(B573,"dddd")</f>
        <v>Saturday</v>
      </c>
    </row>
    <row r="574" spans="1:14" x14ac:dyDescent="0.35">
      <c r="A574">
        <v>287102</v>
      </c>
      <c r="B574" s="3">
        <v>45780</v>
      </c>
      <c r="C574" s="4">
        <v>0.62430555555555556</v>
      </c>
      <c r="D574" t="s">
        <v>404</v>
      </c>
      <c r="E574">
        <v>1</v>
      </c>
      <c r="F574" t="s">
        <v>15</v>
      </c>
      <c r="G574" t="s">
        <v>405</v>
      </c>
      <c r="H574" t="s">
        <v>406</v>
      </c>
      <c r="J574" t="s">
        <v>403</v>
      </c>
      <c r="K574">
        <v>1</v>
      </c>
      <c r="L574" t="str">
        <f>_xlfn.CONCAT(D574,F574)</f>
        <v>Café latté12 oz</v>
      </c>
      <c r="M574" s="10">
        <f>E574*_xlfn.XLOOKUP(L574,PriceListData!$F$2:$F$97,PriceListData!$E$2:$E$97)</f>
        <v>4.25</v>
      </c>
      <c r="N574" t="str">
        <f>TEXT(B574,"dddd")</f>
        <v>Saturday</v>
      </c>
    </row>
    <row r="575" spans="1:14" x14ac:dyDescent="0.35">
      <c r="A575">
        <v>287101</v>
      </c>
      <c r="B575" s="3">
        <v>45780</v>
      </c>
      <c r="C575" s="4">
        <v>0.62362268518518515</v>
      </c>
      <c r="D575" t="s">
        <v>409</v>
      </c>
      <c r="E575">
        <v>1</v>
      </c>
      <c r="F575" t="s">
        <v>15</v>
      </c>
      <c r="G575" t="s">
        <v>405</v>
      </c>
      <c r="H575" t="s">
        <v>406</v>
      </c>
      <c r="J575" t="s">
        <v>403</v>
      </c>
      <c r="K575">
        <v>1</v>
      </c>
      <c r="L575" t="str">
        <f>_xlfn.CONCAT(D575,F575)</f>
        <v>Drip coffee12 oz</v>
      </c>
      <c r="M575" s="10">
        <f>E575*_xlfn.XLOOKUP(L575,PriceListData!$F$2:$F$97,PriceListData!$E$2:$E$97)</f>
        <v>2.25</v>
      </c>
      <c r="N575" t="str">
        <f>TEXT(B575,"dddd")</f>
        <v>Saturday</v>
      </c>
    </row>
    <row r="576" spans="1:14" x14ac:dyDescent="0.35">
      <c r="A576">
        <v>287100</v>
      </c>
      <c r="B576" s="3">
        <v>45780</v>
      </c>
      <c r="C576" s="4">
        <v>0.62236111111111114</v>
      </c>
      <c r="D576" t="s">
        <v>412</v>
      </c>
      <c r="E576">
        <v>2</v>
      </c>
      <c r="F576" t="s">
        <v>15</v>
      </c>
      <c r="G576" t="s">
        <v>413</v>
      </c>
      <c r="H576" t="s">
        <v>414</v>
      </c>
      <c r="J576" t="s">
        <v>403</v>
      </c>
      <c r="K576">
        <v>1</v>
      </c>
      <c r="L576" t="str">
        <f>_xlfn.CONCAT(D576,F576)</f>
        <v>Iced tea12 oz</v>
      </c>
      <c r="M576" s="10">
        <f>E576*_xlfn.XLOOKUP(L576,PriceListData!$F$2:$F$97,PriceListData!$E$2:$E$97)</f>
        <v>8.5</v>
      </c>
      <c r="N576" t="str">
        <f>TEXT(B576,"dddd")</f>
        <v>Saturday</v>
      </c>
    </row>
    <row r="577" spans="1:14" x14ac:dyDescent="0.35">
      <c r="A577">
        <v>287099</v>
      </c>
      <c r="B577" s="3">
        <v>45780</v>
      </c>
      <c r="C577" s="4">
        <v>0.62034722222222227</v>
      </c>
      <c r="D577" t="s">
        <v>412</v>
      </c>
      <c r="E577">
        <v>1</v>
      </c>
      <c r="F577" t="s">
        <v>15</v>
      </c>
      <c r="G577" t="s">
        <v>413</v>
      </c>
      <c r="H577" t="s">
        <v>414</v>
      </c>
      <c r="J577" t="s">
        <v>403</v>
      </c>
      <c r="K577">
        <v>1</v>
      </c>
      <c r="L577" t="str">
        <f>_xlfn.CONCAT(D577,F577)</f>
        <v>Iced tea12 oz</v>
      </c>
      <c r="M577" s="10">
        <f>E577*_xlfn.XLOOKUP(L577,PriceListData!$F$2:$F$97,PriceListData!$E$2:$E$97)</f>
        <v>4.25</v>
      </c>
      <c r="N577" t="str">
        <f>TEXT(B577,"dddd")</f>
        <v>Saturday</v>
      </c>
    </row>
    <row r="578" spans="1:14" x14ac:dyDescent="0.35">
      <c r="A578">
        <v>287098</v>
      </c>
      <c r="B578" s="3">
        <v>45780</v>
      </c>
      <c r="C578" s="4">
        <v>0.6171875</v>
      </c>
      <c r="D578" t="s">
        <v>65</v>
      </c>
      <c r="E578">
        <v>1</v>
      </c>
      <c r="F578" t="s">
        <v>15</v>
      </c>
      <c r="G578" t="s">
        <v>405</v>
      </c>
      <c r="H578" t="s">
        <v>406</v>
      </c>
      <c r="J578" t="s">
        <v>403</v>
      </c>
      <c r="K578">
        <v>1</v>
      </c>
      <c r="L578" t="str">
        <f>_xlfn.CONCAT(D578,F578)</f>
        <v>Cappuccino12 oz</v>
      </c>
      <c r="M578" s="10">
        <f>E578*_xlfn.XLOOKUP(L578,PriceListData!$F$2:$F$97,PriceListData!$E$2:$E$97)</f>
        <v>5.5</v>
      </c>
      <c r="N578" t="str">
        <f>TEXT(B578,"dddd")</f>
        <v>Saturday</v>
      </c>
    </row>
    <row r="579" spans="1:14" x14ac:dyDescent="0.35">
      <c r="A579">
        <v>287097</v>
      </c>
      <c r="B579" s="3">
        <v>45780</v>
      </c>
      <c r="C579" s="4">
        <v>0.61611111111111116</v>
      </c>
      <c r="D579" t="s">
        <v>65</v>
      </c>
      <c r="E579">
        <v>1</v>
      </c>
      <c r="F579" t="s">
        <v>15</v>
      </c>
      <c r="G579" t="s">
        <v>405</v>
      </c>
      <c r="H579" t="s">
        <v>406</v>
      </c>
      <c r="J579" t="s">
        <v>403</v>
      </c>
      <c r="K579">
        <v>1</v>
      </c>
      <c r="L579" t="str">
        <f>_xlfn.CONCAT(D579,F579)</f>
        <v>Cappuccino12 oz</v>
      </c>
      <c r="M579" s="10">
        <f>E579*_xlfn.XLOOKUP(L579,PriceListData!$F$2:$F$97,PriceListData!$E$2:$E$97)</f>
        <v>5.5</v>
      </c>
      <c r="N579" t="str">
        <f>TEXT(B579,"dddd")</f>
        <v>Saturday</v>
      </c>
    </row>
    <row r="580" spans="1:14" x14ac:dyDescent="0.35">
      <c r="A580">
        <v>287096</v>
      </c>
      <c r="B580" s="3">
        <v>45780</v>
      </c>
      <c r="C580" s="4">
        <v>0.61504629629629626</v>
      </c>
      <c r="D580" t="s">
        <v>425</v>
      </c>
      <c r="E580">
        <v>1</v>
      </c>
      <c r="F580" t="s">
        <v>15</v>
      </c>
      <c r="G580" t="s">
        <v>405</v>
      </c>
      <c r="H580" t="s">
        <v>414</v>
      </c>
      <c r="J580" t="s">
        <v>403</v>
      </c>
      <c r="K580">
        <v>1</v>
      </c>
      <c r="L580" t="str">
        <f>_xlfn.CONCAT(D580,F580)</f>
        <v>Iced Guillermo12 oz</v>
      </c>
      <c r="M580" s="10">
        <f>E580*_xlfn.XLOOKUP(L580,PriceListData!$F$2:$F$97,PriceListData!$E$2:$E$97)</f>
        <v>3.5</v>
      </c>
      <c r="N580" t="str">
        <f>TEXT(B580,"dddd")</f>
        <v>Saturday</v>
      </c>
    </row>
    <row r="581" spans="1:14" x14ac:dyDescent="0.35">
      <c r="A581">
        <v>287095</v>
      </c>
      <c r="B581" s="3">
        <v>45780</v>
      </c>
      <c r="C581" s="4">
        <v>0.61459490740740741</v>
      </c>
      <c r="D581" t="s">
        <v>420</v>
      </c>
      <c r="E581">
        <v>1</v>
      </c>
      <c r="F581" t="s">
        <v>76</v>
      </c>
      <c r="G581" t="s">
        <v>413</v>
      </c>
      <c r="H581" t="s">
        <v>406</v>
      </c>
      <c r="J581" t="s">
        <v>403</v>
      </c>
      <c r="K581">
        <v>1</v>
      </c>
      <c r="L581" t="str">
        <f>_xlfn.CONCAT(D581,F581)</f>
        <v>Moroccan tea10 oz</v>
      </c>
      <c r="M581" s="10">
        <f>E581*_xlfn.XLOOKUP(L581,PriceListData!$F$2:$F$97,PriceListData!$E$2:$E$97)</f>
        <v>3</v>
      </c>
      <c r="N581" t="str">
        <f>TEXT(B581,"dddd")</f>
        <v>Saturday</v>
      </c>
    </row>
    <row r="582" spans="1:14" x14ac:dyDescent="0.35">
      <c r="A582">
        <v>287094</v>
      </c>
      <c r="B582" s="3">
        <v>45780</v>
      </c>
      <c r="C582" s="4">
        <v>0.61428240740740736</v>
      </c>
      <c r="D582" t="s">
        <v>153</v>
      </c>
      <c r="E582">
        <v>1</v>
      </c>
      <c r="F582" t="s">
        <v>15</v>
      </c>
      <c r="G582" t="s">
        <v>405</v>
      </c>
      <c r="H582" t="s">
        <v>406</v>
      </c>
      <c r="J582" t="s">
        <v>403</v>
      </c>
      <c r="K582">
        <v>1</v>
      </c>
      <c r="L582" t="str">
        <f>_xlfn.CONCAT(D582,F582)</f>
        <v>Aeropress12 oz</v>
      </c>
      <c r="M582" s="10">
        <f>E582*_xlfn.XLOOKUP(L582,PriceListData!$F$2:$F$97,PriceListData!$E$2:$E$97)</f>
        <v>6</v>
      </c>
      <c r="N582" t="str">
        <f>TEXT(B582,"dddd")</f>
        <v>Saturday</v>
      </c>
    </row>
    <row r="583" spans="1:14" x14ac:dyDescent="0.35">
      <c r="A583">
        <v>287092</v>
      </c>
      <c r="B583" s="3">
        <v>45780</v>
      </c>
      <c r="C583" s="4">
        <v>0.61028935185185185</v>
      </c>
      <c r="D583" t="s">
        <v>412</v>
      </c>
      <c r="E583">
        <v>1</v>
      </c>
      <c r="F583" t="s">
        <v>15</v>
      </c>
      <c r="G583" t="s">
        <v>413</v>
      </c>
      <c r="H583" t="s">
        <v>414</v>
      </c>
      <c r="J583" t="s">
        <v>403</v>
      </c>
      <c r="K583">
        <v>2</v>
      </c>
      <c r="L583" t="str">
        <f>_xlfn.CONCAT(D583,F583)</f>
        <v>Iced tea12 oz</v>
      </c>
      <c r="M583" s="10">
        <f>E583*_xlfn.XLOOKUP(L583,PriceListData!$F$2:$F$97,PriceListData!$E$2:$E$97)</f>
        <v>4.25</v>
      </c>
      <c r="N583" t="str">
        <f>TEXT(B583,"dddd")</f>
        <v>Saturday</v>
      </c>
    </row>
    <row r="584" spans="1:14" x14ac:dyDescent="0.35">
      <c r="A584">
        <v>287091</v>
      </c>
      <c r="B584" s="3">
        <v>45780</v>
      </c>
      <c r="C584" s="4">
        <v>0.60112268518518519</v>
      </c>
      <c r="D584" t="s">
        <v>411</v>
      </c>
      <c r="E584">
        <v>1</v>
      </c>
      <c r="F584" t="s">
        <v>24</v>
      </c>
      <c r="G584" t="s">
        <v>405</v>
      </c>
      <c r="H584" t="s">
        <v>406</v>
      </c>
      <c r="J584" t="s">
        <v>403</v>
      </c>
      <c r="K584">
        <v>1</v>
      </c>
      <c r="L584" t="str">
        <f>_xlfn.CONCAT(D584,F584)</f>
        <v>Turkish coffee3 oz</v>
      </c>
      <c r="M584" s="10">
        <f>E584*_xlfn.XLOOKUP(L584,PriceListData!$F$2:$F$97,PriceListData!$E$2:$E$97)</f>
        <v>3.75</v>
      </c>
      <c r="N584" t="str">
        <f>TEXT(B584,"dddd")</f>
        <v>Saturday</v>
      </c>
    </row>
    <row r="585" spans="1:14" x14ac:dyDescent="0.35">
      <c r="A585">
        <v>287090</v>
      </c>
      <c r="B585" s="3">
        <v>45780</v>
      </c>
      <c r="C585" s="4">
        <v>0.59568287037037038</v>
      </c>
      <c r="D585" t="s">
        <v>52</v>
      </c>
      <c r="E585">
        <v>1</v>
      </c>
      <c r="F585" t="s">
        <v>15</v>
      </c>
      <c r="G585" t="s">
        <v>405</v>
      </c>
      <c r="H585" t="s">
        <v>414</v>
      </c>
      <c r="J585" t="s">
        <v>403</v>
      </c>
      <c r="K585">
        <v>1</v>
      </c>
      <c r="L585" t="str">
        <f>_xlfn.CONCAT(D585,F585)</f>
        <v>Frappé12 oz</v>
      </c>
      <c r="M585" s="10">
        <f>E585*_xlfn.XLOOKUP(L585,PriceListData!$F$2:$F$97,PriceListData!$E$2:$E$97)</f>
        <v>4.75</v>
      </c>
      <c r="N585" t="str">
        <f>TEXT(B585,"dddd")</f>
        <v>Saturday</v>
      </c>
    </row>
    <row r="586" spans="1:14" x14ac:dyDescent="0.35">
      <c r="A586">
        <v>287089</v>
      </c>
      <c r="B586" s="3">
        <v>45780</v>
      </c>
      <c r="C586" s="4">
        <v>0.59280092592592593</v>
      </c>
      <c r="D586" t="s">
        <v>52</v>
      </c>
      <c r="E586">
        <v>1</v>
      </c>
      <c r="F586" t="s">
        <v>15</v>
      </c>
      <c r="G586" t="s">
        <v>405</v>
      </c>
      <c r="H586" t="s">
        <v>414</v>
      </c>
      <c r="J586" t="s">
        <v>403</v>
      </c>
      <c r="K586">
        <v>2</v>
      </c>
      <c r="L586" t="str">
        <f>_xlfn.CONCAT(D586,F586)</f>
        <v>Frappé12 oz</v>
      </c>
      <c r="M586" s="10">
        <f>E586*_xlfn.XLOOKUP(L586,PriceListData!$F$2:$F$97,PriceListData!$E$2:$E$97)</f>
        <v>4.75</v>
      </c>
      <c r="N586" t="str">
        <f>TEXT(B586,"dddd")</f>
        <v>Saturday</v>
      </c>
    </row>
    <row r="587" spans="1:14" x14ac:dyDescent="0.35">
      <c r="A587">
        <v>287087</v>
      </c>
      <c r="B587" s="3">
        <v>45780</v>
      </c>
      <c r="C587" s="4">
        <v>0.58673611111111112</v>
      </c>
      <c r="D587" t="s">
        <v>21</v>
      </c>
      <c r="E587">
        <v>1</v>
      </c>
      <c r="F587" t="s">
        <v>15</v>
      </c>
      <c r="G587" t="s">
        <v>405</v>
      </c>
      <c r="H587" t="s">
        <v>406</v>
      </c>
      <c r="J587" t="s">
        <v>403</v>
      </c>
      <c r="K587">
        <v>2</v>
      </c>
      <c r="L587" t="str">
        <f>_xlfn.CONCAT(D587,F587)</f>
        <v>Pourover12 oz</v>
      </c>
      <c r="M587" s="10">
        <f>E587*_xlfn.XLOOKUP(L587,PriceListData!$F$2:$F$97,PriceListData!$E$2:$E$97)</f>
        <v>3.5</v>
      </c>
      <c r="N587" t="str">
        <f>TEXT(B587,"dddd")</f>
        <v>Saturday</v>
      </c>
    </row>
    <row r="588" spans="1:14" x14ac:dyDescent="0.35">
      <c r="A588">
        <v>287085</v>
      </c>
      <c r="B588" s="3">
        <v>45780</v>
      </c>
      <c r="C588" s="4">
        <v>0.58199074074074075</v>
      </c>
      <c r="D588" t="s">
        <v>74</v>
      </c>
      <c r="E588">
        <v>1</v>
      </c>
      <c r="F588" t="s">
        <v>15</v>
      </c>
      <c r="G588" t="s">
        <v>417</v>
      </c>
      <c r="H588" t="s">
        <v>418</v>
      </c>
      <c r="J588" t="s">
        <v>403</v>
      </c>
      <c r="K588">
        <v>1</v>
      </c>
      <c r="L588" t="str">
        <f>_xlfn.CONCAT(D588,F588)</f>
        <v>Single-origin12 oz</v>
      </c>
      <c r="M588" s="10">
        <f>E588*_xlfn.XLOOKUP(L588,PriceListData!$F$2:$F$97,PriceListData!$E$2:$E$97)</f>
        <v>14.95</v>
      </c>
      <c r="N588" t="str">
        <f>TEXT(B588,"dddd")</f>
        <v>Saturday</v>
      </c>
    </row>
    <row r="589" spans="1:14" x14ac:dyDescent="0.35">
      <c r="A589">
        <v>287084</v>
      </c>
      <c r="B589" s="3">
        <v>45780</v>
      </c>
      <c r="C589" s="4">
        <v>0.58106481481481487</v>
      </c>
      <c r="D589" t="s">
        <v>409</v>
      </c>
      <c r="E589">
        <v>1</v>
      </c>
      <c r="F589" t="s">
        <v>15</v>
      </c>
      <c r="G589" t="s">
        <v>405</v>
      </c>
      <c r="H589" t="s">
        <v>406</v>
      </c>
      <c r="J589" t="s">
        <v>403</v>
      </c>
      <c r="K589">
        <v>2</v>
      </c>
      <c r="L589" t="str">
        <f>_xlfn.CONCAT(D589,F589)</f>
        <v>Drip coffee12 oz</v>
      </c>
      <c r="M589" s="10">
        <f>E589*_xlfn.XLOOKUP(L589,PriceListData!$F$2:$F$97,PriceListData!$E$2:$E$97)</f>
        <v>2.25</v>
      </c>
      <c r="N589" t="str">
        <f>TEXT(B589,"dddd")</f>
        <v>Saturday</v>
      </c>
    </row>
    <row r="590" spans="1:14" x14ac:dyDescent="0.35">
      <c r="A590">
        <v>287083</v>
      </c>
      <c r="B590" s="3">
        <v>45780</v>
      </c>
      <c r="C590" s="4">
        <v>0.57979166666666671</v>
      </c>
      <c r="D590" t="s">
        <v>52</v>
      </c>
      <c r="E590">
        <v>2</v>
      </c>
      <c r="F590" t="s">
        <v>15</v>
      </c>
      <c r="G590" t="s">
        <v>405</v>
      </c>
      <c r="H590" t="s">
        <v>414</v>
      </c>
      <c r="J590" t="s">
        <v>403</v>
      </c>
      <c r="K590">
        <v>2</v>
      </c>
      <c r="L590" t="str">
        <f>_xlfn.CONCAT(D590,F590)</f>
        <v>Frappé12 oz</v>
      </c>
      <c r="M590" s="10">
        <f>E590*_xlfn.XLOOKUP(L590,PriceListData!$F$2:$F$97,PriceListData!$E$2:$E$97)</f>
        <v>9.5</v>
      </c>
      <c r="N590" t="str">
        <f>TEXT(B590,"dddd")</f>
        <v>Saturday</v>
      </c>
    </row>
    <row r="591" spans="1:14" x14ac:dyDescent="0.35">
      <c r="A591">
        <v>287082</v>
      </c>
      <c r="B591" s="3">
        <v>45780</v>
      </c>
      <c r="C591" s="4">
        <v>0.57835648148148144</v>
      </c>
      <c r="D591" t="s">
        <v>411</v>
      </c>
      <c r="E591">
        <v>1</v>
      </c>
      <c r="F591" t="s">
        <v>24</v>
      </c>
      <c r="G591" t="s">
        <v>405</v>
      </c>
      <c r="H591" t="s">
        <v>406</v>
      </c>
      <c r="J591" t="s">
        <v>403</v>
      </c>
      <c r="K591">
        <v>1</v>
      </c>
      <c r="L591" t="str">
        <f>_xlfn.CONCAT(D591,F591)</f>
        <v>Turkish coffee3 oz</v>
      </c>
      <c r="M591" s="10">
        <f>E591*_xlfn.XLOOKUP(L591,PriceListData!$F$2:$F$97,PriceListData!$E$2:$E$97)</f>
        <v>3.75</v>
      </c>
      <c r="N591" t="str">
        <f>TEXT(B591,"dddd")</f>
        <v>Saturday</v>
      </c>
    </row>
    <row r="592" spans="1:14" x14ac:dyDescent="0.35">
      <c r="A592">
        <v>287080</v>
      </c>
      <c r="B592" s="3">
        <v>45780</v>
      </c>
      <c r="C592" s="4">
        <v>0.57548611111111114</v>
      </c>
      <c r="D592" t="s">
        <v>410</v>
      </c>
      <c r="E592">
        <v>1</v>
      </c>
      <c r="F592" t="s">
        <v>15</v>
      </c>
      <c r="G592" t="s">
        <v>405</v>
      </c>
      <c r="H592" t="s">
        <v>406</v>
      </c>
      <c r="J592" t="s">
        <v>403</v>
      </c>
      <c r="K592">
        <v>1</v>
      </c>
      <c r="L592" t="str">
        <f>_xlfn.CONCAT(D592,F592)</f>
        <v>Café Cubano12 oz</v>
      </c>
      <c r="M592" s="10">
        <f>E592*_xlfn.XLOOKUP(L592,PriceListData!$F$2:$F$97,PriceListData!$E$2:$E$97)</f>
        <v>7</v>
      </c>
      <c r="N592" t="str">
        <f>TEXT(B592,"dddd")</f>
        <v>Saturday</v>
      </c>
    </row>
    <row r="593" spans="1:14" x14ac:dyDescent="0.35">
      <c r="A593">
        <v>287077</v>
      </c>
      <c r="B593" s="3">
        <v>45780</v>
      </c>
      <c r="C593" s="4">
        <v>0.57084490740740745</v>
      </c>
      <c r="D593" t="s">
        <v>52</v>
      </c>
      <c r="E593">
        <v>1</v>
      </c>
      <c r="F593" t="s">
        <v>15</v>
      </c>
      <c r="G593" t="s">
        <v>405</v>
      </c>
      <c r="H593" t="s">
        <v>414</v>
      </c>
      <c r="J593" t="s">
        <v>403</v>
      </c>
      <c r="K593">
        <v>2</v>
      </c>
      <c r="L593" t="str">
        <f>_xlfn.CONCAT(D593,F593)</f>
        <v>Frappé12 oz</v>
      </c>
      <c r="M593" s="10">
        <f>E593*_xlfn.XLOOKUP(L593,PriceListData!$F$2:$F$97,PriceListData!$E$2:$E$97)</f>
        <v>4.75</v>
      </c>
      <c r="N593" t="str">
        <f>TEXT(B593,"dddd")</f>
        <v>Saturday</v>
      </c>
    </row>
    <row r="594" spans="1:14" x14ac:dyDescent="0.35">
      <c r="A594">
        <v>287076</v>
      </c>
      <c r="B594" s="3">
        <v>45780</v>
      </c>
      <c r="C594" s="4">
        <v>0.56625000000000003</v>
      </c>
      <c r="D594" t="s">
        <v>400</v>
      </c>
      <c r="E594">
        <v>1</v>
      </c>
      <c r="G594" t="s">
        <v>401</v>
      </c>
      <c r="H594" t="s">
        <v>402</v>
      </c>
      <c r="J594" t="s">
        <v>403</v>
      </c>
      <c r="K594">
        <v>2</v>
      </c>
      <c r="L594" t="str">
        <f>_xlfn.CONCAT(D594,F594)</f>
        <v>Community calendar and coupon book</v>
      </c>
      <c r="M594" s="10">
        <f>E594*_xlfn.XLOOKUP(L594,PriceListData!$F$2:$F$97,PriceListData!$E$2:$E$97)</f>
        <v>20</v>
      </c>
      <c r="N594" t="str">
        <f>TEXT(B594,"dddd")</f>
        <v>Saturday</v>
      </c>
    </row>
    <row r="595" spans="1:14" x14ac:dyDescent="0.35">
      <c r="A595">
        <v>287075</v>
      </c>
      <c r="B595" s="3">
        <v>45780</v>
      </c>
      <c r="C595" s="4">
        <v>0.56581018518518522</v>
      </c>
      <c r="D595" t="s">
        <v>407</v>
      </c>
      <c r="E595">
        <v>1</v>
      </c>
      <c r="G595" t="s">
        <v>405</v>
      </c>
      <c r="H595" t="s">
        <v>408</v>
      </c>
      <c r="J595" t="s">
        <v>403</v>
      </c>
      <c r="K595">
        <v>1</v>
      </c>
      <c r="L595" t="str">
        <f>_xlfn.CONCAT(D595,F595)</f>
        <v>Drip coffee refill</v>
      </c>
      <c r="M595" s="10">
        <f>E595*_xlfn.XLOOKUP(L595,PriceListData!$F$2:$F$97,PriceListData!$E$2:$E$97)</f>
        <v>1.25</v>
      </c>
      <c r="N595" t="str">
        <f>TEXT(B595,"dddd")</f>
        <v>Saturday</v>
      </c>
    </row>
    <row r="596" spans="1:14" x14ac:dyDescent="0.35">
      <c r="A596">
        <v>287074</v>
      </c>
      <c r="B596" s="3">
        <v>45780</v>
      </c>
      <c r="C596" s="4">
        <v>0.56131944444444448</v>
      </c>
      <c r="D596" t="s">
        <v>428</v>
      </c>
      <c r="E596">
        <v>1</v>
      </c>
      <c r="F596" t="s">
        <v>15</v>
      </c>
      <c r="G596" t="s">
        <v>413</v>
      </c>
      <c r="H596" t="s">
        <v>406</v>
      </c>
      <c r="J596" t="s">
        <v>403</v>
      </c>
      <c r="K596">
        <v>1</v>
      </c>
      <c r="L596" t="str">
        <f>_xlfn.CONCAT(D596,F596)</f>
        <v>Rooibos latté12 oz</v>
      </c>
      <c r="M596" s="10">
        <f>E596*_xlfn.XLOOKUP(L596,PriceListData!$F$2:$F$97,PriceListData!$E$2:$E$97)</f>
        <v>5.5</v>
      </c>
      <c r="N596" t="str">
        <f>TEXT(B596,"dddd")</f>
        <v>Saturday</v>
      </c>
    </row>
    <row r="597" spans="1:14" x14ac:dyDescent="0.35">
      <c r="A597">
        <v>287073</v>
      </c>
      <c r="B597" s="3">
        <v>45780</v>
      </c>
      <c r="C597" s="4">
        <v>0.55950231481481483</v>
      </c>
      <c r="D597" t="s">
        <v>420</v>
      </c>
      <c r="E597">
        <v>1</v>
      </c>
      <c r="F597" t="s">
        <v>76</v>
      </c>
      <c r="G597" t="s">
        <v>413</v>
      </c>
      <c r="H597" t="s">
        <v>406</v>
      </c>
      <c r="J597" t="s">
        <v>403</v>
      </c>
      <c r="K597">
        <v>1</v>
      </c>
      <c r="L597" t="str">
        <f>_xlfn.CONCAT(D597,F597)</f>
        <v>Moroccan tea10 oz</v>
      </c>
      <c r="M597" s="10">
        <f>E597*_xlfn.XLOOKUP(L597,PriceListData!$F$2:$F$97,PriceListData!$E$2:$E$97)</f>
        <v>3</v>
      </c>
      <c r="N597" t="str">
        <f>TEXT(B597,"dddd")</f>
        <v>Saturday</v>
      </c>
    </row>
    <row r="598" spans="1:14" x14ac:dyDescent="0.35">
      <c r="A598">
        <v>287073</v>
      </c>
      <c r="B598" s="3">
        <v>45780</v>
      </c>
      <c r="C598" s="4">
        <v>0.55950231481481483</v>
      </c>
      <c r="D598" t="s">
        <v>425</v>
      </c>
      <c r="E598">
        <v>1</v>
      </c>
      <c r="F598" t="s">
        <v>15</v>
      </c>
      <c r="G598" t="s">
        <v>405</v>
      </c>
      <c r="H598" t="s">
        <v>414</v>
      </c>
      <c r="J598" t="s">
        <v>403</v>
      </c>
      <c r="K598">
        <v>1</v>
      </c>
      <c r="L598" t="str">
        <f>_xlfn.CONCAT(D598,F598)</f>
        <v>Iced Guillermo12 oz</v>
      </c>
      <c r="M598" s="10">
        <f>E598*_xlfn.XLOOKUP(L598,PriceListData!$F$2:$F$97,PriceListData!$E$2:$E$97)</f>
        <v>3.5</v>
      </c>
      <c r="N598" t="str">
        <f>TEXT(B598,"dddd")</f>
        <v>Saturday</v>
      </c>
    </row>
    <row r="599" spans="1:14" x14ac:dyDescent="0.35">
      <c r="A599">
        <v>287073</v>
      </c>
      <c r="B599" s="3">
        <v>45780</v>
      </c>
      <c r="C599" s="4">
        <v>0.55950231481481483</v>
      </c>
      <c r="D599" t="s">
        <v>421</v>
      </c>
      <c r="E599">
        <v>1</v>
      </c>
      <c r="F599" t="s">
        <v>422</v>
      </c>
      <c r="G599" t="s">
        <v>423</v>
      </c>
      <c r="H599" t="s">
        <v>406</v>
      </c>
      <c r="J599" t="s">
        <v>403</v>
      </c>
      <c r="K599">
        <v>1</v>
      </c>
      <c r="L599" t="str">
        <f>_xlfn.CONCAT(D599,F599)</f>
        <v>Hot chocolateRegular (12 oz)</v>
      </c>
      <c r="M599" s="10">
        <f>E599*_xlfn.XLOOKUP(L599,PriceListData!$F$2:$F$97,PriceListData!$E$2:$E$97)</f>
        <v>4.75</v>
      </c>
      <c r="N599" t="str">
        <f>TEXT(B599,"dddd")</f>
        <v>Saturday</v>
      </c>
    </row>
    <row r="600" spans="1:14" x14ac:dyDescent="0.35">
      <c r="A600">
        <v>287071</v>
      </c>
      <c r="B600" s="3">
        <v>45780</v>
      </c>
      <c r="C600" s="4">
        <v>0.55554398148148143</v>
      </c>
      <c r="D600" t="s">
        <v>452</v>
      </c>
      <c r="E600">
        <v>1</v>
      </c>
      <c r="G600" t="s">
        <v>401</v>
      </c>
      <c r="H600" t="s">
        <v>453</v>
      </c>
      <c r="J600" t="s">
        <v>403</v>
      </c>
      <c r="K600">
        <v>1</v>
      </c>
      <c r="L600" t="str">
        <f>_xlfn.CONCAT(D600,F600)</f>
        <v>Reusable travel mug</v>
      </c>
      <c r="M600" s="10">
        <f>E600*_xlfn.XLOOKUP(L600,PriceListData!$F$2:$F$97,PriceListData!$E$2:$E$97)</f>
        <v>12.75</v>
      </c>
      <c r="N600" t="str">
        <f>TEXT(B600,"dddd")</f>
        <v>Saturday</v>
      </c>
    </row>
    <row r="601" spans="1:14" x14ac:dyDescent="0.35">
      <c r="A601">
        <v>287070</v>
      </c>
      <c r="B601" s="3">
        <v>45780</v>
      </c>
      <c r="C601" s="4">
        <v>0.55495370370370367</v>
      </c>
      <c r="D601" t="s">
        <v>21</v>
      </c>
      <c r="E601">
        <v>1</v>
      </c>
      <c r="F601" t="s">
        <v>15</v>
      </c>
      <c r="G601" t="s">
        <v>405</v>
      </c>
      <c r="H601" t="s">
        <v>406</v>
      </c>
      <c r="J601" t="s">
        <v>403</v>
      </c>
      <c r="K601">
        <v>2</v>
      </c>
      <c r="L601" t="str">
        <f>_xlfn.CONCAT(D601,F601)</f>
        <v>Pourover12 oz</v>
      </c>
      <c r="M601" s="10">
        <f>E601*_xlfn.XLOOKUP(L601,PriceListData!$F$2:$F$97,PriceListData!$E$2:$E$97)</f>
        <v>3.5</v>
      </c>
      <c r="N601" t="str">
        <f>TEXT(B601,"dddd")</f>
        <v>Saturday</v>
      </c>
    </row>
    <row r="602" spans="1:14" x14ac:dyDescent="0.35">
      <c r="A602">
        <v>287070</v>
      </c>
      <c r="B602" s="3">
        <v>45780</v>
      </c>
      <c r="C602" s="4">
        <v>0.55495370370370367</v>
      </c>
      <c r="D602" t="s">
        <v>409</v>
      </c>
      <c r="E602">
        <v>1</v>
      </c>
      <c r="F602" t="s">
        <v>15</v>
      </c>
      <c r="G602" t="s">
        <v>405</v>
      </c>
      <c r="H602" t="s">
        <v>406</v>
      </c>
      <c r="J602" t="s">
        <v>403</v>
      </c>
      <c r="K602">
        <v>2</v>
      </c>
      <c r="L602" t="str">
        <f>_xlfn.CONCAT(D602,F602)</f>
        <v>Drip coffee12 oz</v>
      </c>
      <c r="M602" s="10">
        <f>E602*_xlfn.XLOOKUP(L602,PriceListData!$F$2:$F$97,PriceListData!$E$2:$E$97)</f>
        <v>2.25</v>
      </c>
      <c r="N602" t="str">
        <f>TEXT(B602,"dddd")</f>
        <v>Saturday</v>
      </c>
    </row>
    <row r="603" spans="1:14" x14ac:dyDescent="0.35">
      <c r="A603">
        <v>287069</v>
      </c>
      <c r="B603" s="3">
        <v>45780</v>
      </c>
      <c r="C603" s="4">
        <v>0.54984953703703698</v>
      </c>
      <c r="D603" t="s">
        <v>21</v>
      </c>
      <c r="E603">
        <v>1</v>
      </c>
      <c r="F603" t="s">
        <v>15</v>
      </c>
      <c r="G603" t="s">
        <v>405</v>
      </c>
      <c r="H603" t="s">
        <v>406</v>
      </c>
      <c r="J603" t="s">
        <v>403</v>
      </c>
      <c r="K603">
        <v>2</v>
      </c>
      <c r="L603" t="str">
        <f>_xlfn.CONCAT(D603,F603)</f>
        <v>Pourover12 oz</v>
      </c>
      <c r="M603" s="10">
        <f>E603*_xlfn.XLOOKUP(L603,PriceListData!$F$2:$F$97,PriceListData!$E$2:$E$97)</f>
        <v>3.5</v>
      </c>
      <c r="N603" t="str">
        <f>TEXT(B603,"dddd")</f>
        <v>Saturday</v>
      </c>
    </row>
    <row r="604" spans="1:14" x14ac:dyDescent="0.35">
      <c r="A604">
        <v>287068</v>
      </c>
      <c r="B604" s="3">
        <v>45780</v>
      </c>
      <c r="C604" s="4">
        <v>0.5479398148148148</v>
      </c>
      <c r="D604" t="s">
        <v>74</v>
      </c>
      <c r="E604">
        <v>1</v>
      </c>
      <c r="F604" t="s">
        <v>15</v>
      </c>
      <c r="G604" t="s">
        <v>417</v>
      </c>
      <c r="H604" t="s">
        <v>418</v>
      </c>
      <c r="J604" t="s">
        <v>403</v>
      </c>
      <c r="K604">
        <v>1</v>
      </c>
      <c r="L604" t="str">
        <f>_xlfn.CONCAT(D604,F604)</f>
        <v>Single-origin12 oz</v>
      </c>
      <c r="M604" s="10">
        <f>E604*_xlfn.XLOOKUP(L604,PriceListData!$F$2:$F$97,PriceListData!$E$2:$E$97)</f>
        <v>14.95</v>
      </c>
      <c r="N604" t="str">
        <f>TEXT(B604,"dddd")</f>
        <v>Saturday</v>
      </c>
    </row>
    <row r="605" spans="1:14" x14ac:dyDescent="0.35">
      <c r="A605">
        <v>287067</v>
      </c>
      <c r="B605" s="3">
        <v>45780</v>
      </c>
      <c r="C605" s="4">
        <v>0.54703703703703699</v>
      </c>
      <c r="D605" t="s">
        <v>21</v>
      </c>
      <c r="E605">
        <v>1</v>
      </c>
      <c r="F605" t="s">
        <v>15</v>
      </c>
      <c r="G605" t="s">
        <v>405</v>
      </c>
      <c r="H605" t="s">
        <v>406</v>
      </c>
      <c r="J605" t="s">
        <v>403</v>
      </c>
      <c r="K605">
        <v>2</v>
      </c>
      <c r="L605" t="str">
        <f>_xlfn.CONCAT(D605,F605)</f>
        <v>Pourover12 oz</v>
      </c>
      <c r="M605" s="10">
        <f>E605*_xlfn.XLOOKUP(L605,PriceListData!$F$2:$F$97,PriceListData!$E$2:$E$97)</f>
        <v>3.5</v>
      </c>
      <c r="N605" t="str">
        <f>TEXT(B605,"dddd")</f>
        <v>Saturday</v>
      </c>
    </row>
    <row r="606" spans="1:14" x14ac:dyDescent="0.35">
      <c r="A606">
        <v>287065</v>
      </c>
      <c r="B606" s="3">
        <v>45780</v>
      </c>
      <c r="C606" s="4">
        <v>0.54130787037037043</v>
      </c>
      <c r="D606" t="s">
        <v>410</v>
      </c>
      <c r="E606">
        <v>1</v>
      </c>
      <c r="F606" t="s">
        <v>15</v>
      </c>
      <c r="G606" t="s">
        <v>405</v>
      </c>
      <c r="H606" t="s">
        <v>406</v>
      </c>
      <c r="J606" t="s">
        <v>403</v>
      </c>
      <c r="K606">
        <v>2</v>
      </c>
      <c r="L606" t="str">
        <f>_xlfn.CONCAT(D606,F606)</f>
        <v>Café Cubano12 oz</v>
      </c>
      <c r="M606" s="10">
        <f>E606*_xlfn.XLOOKUP(L606,PriceListData!$F$2:$F$97,PriceListData!$E$2:$E$97)</f>
        <v>7</v>
      </c>
      <c r="N606" t="str">
        <f>TEXT(B606,"dddd")</f>
        <v>Saturday</v>
      </c>
    </row>
    <row r="607" spans="1:14" x14ac:dyDescent="0.35">
      <c r="A607">
        <v>287064</v>
      </c>
      <c r="B607" s="3">
        <v>45780</v>
      </c>
      <c r="C607" s="4">
        <v>0.54075231481481478</v>
      </c>
      <c r="D607" t="s">
        <v>425</v>
      </c>
      <c r="E607">
        <v>1</v>
      </c>
      <c r="F607" t="s">
        <v>15</v>
      </c>
      <c r="G607" t="s">
        <v>405</v>
      </c>
      <c r="H607" t="s">
        <v>414</v>
      </c>
      <c r="J607" t="s">
        <v>403</v>
      </c>
      <c r="K607">
        <v>1</v>
      </c>
      <c r="L607" t="str">
        <f>_xlfn.CONCAT(D607,F607)</f>
        <v>Iced Guillermo12 oz</v>
      </c>
      <c r="M607" s="10">
        <f>E607*_xlfn.XLOOKUP(L607,PriceListData!$F$2:$F$97,PriceListData!$E$2:$E$97)</f>
        <v>3.5</v>
      </c>
      <c r="N607" t="str">
        <f>TEXT(B607,"dddd")</f>
        <v>Saturday</v>
      </c>
    </row>
    <row r="608" spans="1:14" x14ac:dyDescent="0.35">
      <c r="A608">
        <v>287064</v>
      </c>
      <c r="B608" s="3">
        <v>45780</v>
      </c>
      <c r="C608" s="4">
        <v>0.54075231481481478</v>
      </c>
      <c r="D608" t="s">
        <v>65</v>
      </c>
      <c r="E608">
        <v>1</v>
      </c>
      <c r="F608" t="s">
        <v>15</v>
      </c>
      <c r="G608" t="s">
        <v>405</v>
      </c>
      <c r="H608" t="s">
        <v>406</v>
      </c>
      <c r="J608" t="s">
        <v>403</v>
      </c>
      <c r="K608">
        <v>1</v>
      </c>
      <c r="L608" t="str">
        <f>_xlfn.CONCAT(D608,F608)</f>
        <v>Cappuccino12 oz</v>
      </c>
      <c r="M608" s="10">
        <f>E608*_xlfn.XLOOKUP(L608,PriceListData!$F$2:$F$97,PriceListData!$E$2:$E$97)</f>
        <v>5.5</v>
      </c>
      <c r="N608" t="str">
        <f>TEXT(B608,"dddd")</f>
        <v>Saturday</v>
      </c>
    </row>
    <row r="609" spans="1:14" x14ac:dyDescent="0.35">
      <c r="A609">
        <v>287063</v>
      </c>
      <c r="B609" s="3">
        <v>45780</v>
      </c>
      <c r="C609" s="4">
        <v>0.53334490740740736</v>
      </c>
      <c r="D609" t="s">
        <v>426</v>
      </c>
      <c r="E609">
        <v>1</v>
      </c>
      <c r="F609" t="s">
        <v>15</v>
      </c>
      <c r="G609" t="s">
        <v>423</v>
      </c>
      <c r="H609" t="s">
        <v>414</v>
      </c>
      <c r="J609" t="s">
        <v>403</v>
      </c>
      <c r="K609">
        <v>2</v>
      </c>
      <c r="L609" t="str">
        <f>_xlfn.CONCAT(D609,F609)</f>
        <v>Soda water with fruit slice12 oz</v>
      </c>
      <c r="M609" s="10">
        <f>E609*_xlfn.XLOOKUP(L609,PriceListData!$F$2:$F$97,PriceListData!$E$2:$E$97)</f>
        <v>2</v>
      </c>
      <c r="N609" t="str">
        <f>TEXT(B609,"dddd")</f>
        <v>Saturday</v>
      </c>
    </row>
    <row r="610" spans="1:14" x14ac:dyDescent="0.35">
      <c r="A610">
        <v>287062</v>
      </c>
      <c r="B610" s="3">
        <v>45780</v>
      </c>
      <c r="C610" s="4">
        <v>0.53226851851851853</v>
      </c>
      <c r="D610" t="s">
        <v>52</v>
      </c>
      <c r="E610">
        <v>1</v>
      </c>
      <c r="F610" t="s">
        <v>15</v>
      </c>
      <c r="G610" t="s">
        <v>405</v>
      </c>
      <c r="H610" t="s">
        <v>414</v>
      </c>
      <c r="J610" t="s">
        <v>403</v>
      </c>
      <c r="K610">
        <v>2</v>
      </c>
      <c r="L610" t="str">
        <f>_xlfn.CONCAT(D610,F610)</f>
        <v>Frappé12 oz</v>
      </c>
      <c r="M610" s="10">
        <f>E610*_xlfn.XLOOKUP(L610,PriceListData!$F$2:$F$97,PriceListData!$E$2:$E$97)</f>
        <v>4.75</v>
      </c>
      <c r="N610" t="str">
        <f>TEXT(B610,"dddd")</f>
        <v>Saturday</v>
      </c>
    </row>
    <row r="611" spans="1:14" x14ac:dyDescent="0.35">
      <c r="A611">
        <v>287061</v>
      </c>
      <c r="B611" s="3">
        <v>45780</v>
      </c>
      <c r="C611" s="4">
        <v>0.52951388888888884</v>
      </c>
      <c r="D611" t="s">
        <v>407</v>
      </c>
      <c r="E611">
        <v>1</v>
      </c>
      <c r="G611" t="s">
        <v>405</v>
      </c>
      <c r="H611" t="s">
        <v>408</v>
      </c>
      <c r="J611" t="s">
        <v>403</v>
      </c>
      <c r="K611">
        <v>1</v>
      </c>
      <c r="L611" t="str">
        <f>_xlfn.CONCAT(D611,F611)</f>
        <v>Drip coffee refill</v>
      </c>
      <c r="M611" s="10">
        <f>E611*_xlfn.XLOOKUP(L611,PriceListData!$F$2:$F$97,PriceListData!$E$2:$E$97)</f>
        <v>1.25</v>
      </c>
      <c r="N611" t="str">
        <f>TEXT(B611,"dddd")</f>
        <v>Saturday</v>
      </c>
    </row>
    <row r="612" spans="1:14" x14ac:dyDescent="0.35">
      <c r="A612">
        <v>287060</v>
      </c>
      <c r="B612" s="3">
        <v>45780</v>
      </c>
      <c r="C612" s="4">
        <v>0.52406249999999999</v>
      </c>
      <c r="D612" t="s">
        <v>40</v>
      </c>
      <c r="E612">
        <v>1</v>
      </c>
      <c r="F612" t="s">
        <v>35</v>
      </c>
      <c r="G612" t="s">
        <v>405</v>
      </c>
      <c r="H612" t="s">
        <v>406</v>
      </c>
      <c r="J612" t="s">
        <v>403</v>
      </c>
      <c r="K612">
        <v>1</v>
      </c>
      <c r="L612" t="str">
        <f>_xlfn.CONCAT(D612,F612)</f>
        <v>Espresso1 oz</v>
      </c>
      <c r="M612" s="10">
        <f>E612*_xlfn.XLOOKUP(L612,PriceListData!$F$2:$F$97,PriceListData!$E$2:$E$97)</f>
        <v>2.5</v>
      </c>
      <c r="N612" t="str">
        <f>TEXT(B612,"dddd")</f>
        <v>Saturday</v>
      </c>
    </row>
    <row r="613" spans="1:14" x14ac:dyDescent="0.35">
      <c r="A613">
        <v>287059</v>
      </c>
      <c r="B613" s="3">
        <v>45780</v>
      </c>
      <c r="C613" s="4">
        <v>0.52188657407407413</v>
      </c>
      <c r="D613" t="s">
        <v>52</v>
      </c>
      <c r="E613">
        <v>1</v>
      </c>
      <c r="F613" t="s">
        <v>15</v>
      </c>
      <c r="G613" t="s">
        <v>405</v>
      </c>
      <c r="H613" t="s">
        <v>414</v>
      </c>
      <c r="J613" t="s">
        <v>403</v>
      </c>
      <c r="K613">
        <v>1</v>
      </c>
      <c r="L613" t="str">
        <f>_xlfn.CONCAT(D613,F613)</f>
        <v>Frappé12 oz</v>
      </c>
      <c r="M613" s="10">
        <f>E613*_xlfn.XLOOKUP(L613,PriceListData!$F$2:$F$97,PriceListData!$E$2:$E$97)</f>
        <v>4.75</v>
      </c>
      <c r="N613" t="str">
        <f>TEXT(B613,"dddd")</f>
        <v>Saturday</v>
      </c>
    </row>
    <row r="614" spans="1:14" x14ac:dyDescent="0.35">
      <c r="A614">
        <v>287058</v>
      </c>
      <c r="B614" s="3">
        <v>45780</v>
      </c>
      <c r="C614" s="4">
        <v>0.52045138888888887</v>
      </c>
      <c r="D614" t="s">
        <v>445</v>
      </c>
      <c r="E614">
        <v>1</v>
      </c>
      <c r="F614" t="s">
        <v>15</v>
      </c>
      <c r="G614" t="s">
        <v>423</v>
      </c>
      <c r="H614" t="s">
        <v>414</v>
      </c>
      <c r="J614" t="s">
        <v>403</v>
      </c>
      <c r="K614">
        <v>1</v>
      </c>
      <c r="L614" t="str">
        <f>_xlfn.CONCAT(D614,F614)</f>
        <v>Mango lassi12 oz</v>
      </c>
      <c r="M614" s="10">
        <f>E614*_xlfn.XLOOKUP(L614,PriceListData!$F$2:$F$97,PriceListData!$E$2:$E$97)</f>
        <v>5.75</v>
      </c>
      <c r="N614" t="str">
        <f>TEXT(B614,"dddd")</f>
        <v>Saturday</v>
      </c>
    </row>
    <row r="615" spans="1:14" x14ac:dyDescent="0.35">
      <c r="A615">
        <v>287057</v>
      </c>
      <c r="B615" s="3">
        <v>45780</v>
      </c>
      <c r="C615" s="4">
        <v>0.52</v>
      </c>
      <c r="D615" t="s">
        <v>410</v>
      </c>
      <c r="E615">
        <v>1</v>
      </c>
      <c r="F615" t="s">
        <v>15</v>
      </c>
      <c r="G615" t="s">
        <v>405</v>
      </c>
      <c r="H615" t="s">
        <v>406</v>
      </c>
      <c r="J615" t="s">
        <v>403</v>
      </c>
      <c r="K615">
        <v>2</v>
      </c>
      <c r="L615" t="str">
        <f>_xlfn.CONCAT(D615,F615)</f>
        <v>Café Cubano12 oz</v>
      </c>
      <c r="M615" s="10">
        <f>E615*_xlfn.XLOOKUP(L615,PriceListData!$F$2:$F$97,PriceListData!$E$2:$E$97)</f>
        <v>7</v>
      </c>
      <c r="N615" t="str">
        <f>TEXT(B615,"dddd")</f>
        <v>Saturday</v>
      </c>
    </row>
    <row r="616" spans="1:14" x14ac:dyDescent="0.35">
      <c r="A616">
        <v>287056</v>
      </c>
      <c r="B616" s="3">
        <v>45780</v>
      </c>
      <c r="C616" s="4">
        <v>0.51947916666666671</v>
      </c>
      <c r="D616" t="s">
        <v>54</v>
      </c>
      <c r="E616">
        <v>1</v>
      </c>
      <c r="G616" t="s">
        <v>415</v>
      </c>
      <c r="H616" t="s">
        <v>416</v>
      </c>
      <c r="J616" t="s">
        <v>403</v>
      </c>
      <c r="K616">
        <v>1</v>
      </c>
      <c r="L616" t="str">
        <f>_xlfn.CONCAT(D616,F616)</f>
        <v>Syrup</v>
      </c>
      <c r="M616" s="10">
        <f>E616*_xlfn.XLOOKUP(L616,PriceListData!$F$2:$F$97,PriceListData!$E$2:$E$97)</f>
        <v>0.75</v>
      </c>
      <c r="N616" t="str">
        <f>TEXT(B616,"dddd")</f>
        <v>Saturday</v>
      </c>
    </row>
    <row r="617" spans="1:14" x14ac:dyDescent="0.35">
      <c r="A617">
        <v>287056</v>
      </c>
      <c r="B617" s="3">
        <v>45780</v>
      </c>
      <c r="C617" s="4">
        <v>0.51947916666666671</v>
      </c>
      <c r="D617" t="s">
        <v>21</v>
      </c>
      <c r="E617">
        <v>1</v>
      </c>
      <c r="F617" t="s">
        <v>15</v>
      </c>
      <c r="G617" t="s">
        <v>405</v>
      </c>
      <c r="H617" t="s">
        <v>406</v>
      </c>
      <c r="J617" t="s">
        <v>403</v>
      </c>
      <c r="K617">
        <v>1</v>
      </c>
      <c r="L617" t="str">
        <f>_xlfn.CONCAT(D617,F617)</f>
        <v>Pourover12 oz</v>
      </c>
      <c r="M617" s="10">
        <f>E617*_xlfn.XLOOKUP(L617,PriceListData!$F$2:$F$97,PriceListData!$E$2:$E$97)</f>
        <v>3.5</v>
      </c>
      <c r="N617" t="str">
        <f>TEXT(B617,"dddd")</f>
        <v>Saturday</v>
      </c>
    </row>
    <row r="618" spans="1:14" x14ac:dyDescent="0.35">
      <c r="A618">
        <v>287056</v>
      </c>
      <c r="B618" s="3">
        <v>45780</v>
      </c>
      <c r="C618" s="4">
        <v>0.51947916666666671</v>
      </c>
      <c r="D618" t="s">
        <v>65</v>
      </c>
      <c r="E618">
        <v>1</v>
      </c>
      <c r="F618" t="s">
        <v>15</v>
      </c>
      <c r="G618" t="s">
        <v>405</v>
      </c>
      <c r="H618" t="s">
        <v>406</v>
      </c>
      <c r="J618" t="s">
        <v>403</v>
      </c>
      <c r="K618">
        <v>1</v>
      </c>
      <c r="L618" t="str">
        <f>_xlfn.CONCAT(D618,F618)</f>
        <v>Cappuccino12 oz</v>
      </c>
      <c r="M618" s="10">
        <f>E618*_xlfn.XLOOKUP(L618,PriceListData!$F$2:$F$97,PriceListData!$E$2:$E$97)</f>
        <v>5.5</v>
      </c>
      <c r="N618" t="str">
        <f>TEXT(B618,"dddd")</f>
        <v>Saturday</v>
      </c>
    </row>
    <row r="619" spans="1:14" x14ac:dyDescent="0.35">
      <c r="A619">
        <v>287055</v>
      </c>
      <c r="B619" s="3">
        <v>45780</v>
      </c>
      <c r="C619" s="4">
        <v>0.5184375</v>
      </c>
      <c r="D619" t="s">
        <v>54</v>
      </c>
      <c r="E619">
        <v>1</v>
      </c>
      <c r="G619" t="s">
        <v>415</v>
      </c>
      <c r="H619" t="s">
        <v>416</v>
      </c>
      <c r="J619" t="s">
        <v>403</v>
      </c>
      <c r="K619">
        <v>1</v>
      </c>
      <c r="L619" t="str">
        <f>_xlfn.CONCAT(D619,F619)</f>
        <v>Syrup</v>
      </c>
      <c r="M619" s="10">
        <f>E619*_xlfn.XLOOKUP(L619,PriceListData!$F$2:$F$97,PriceListData!$E$2:$E$97)</f>
        <v>0.75</v>
      </c>
      <c r="N619" t="str">
        <f>TEXT(B619,"dddd")</f>
        <v>Saturday</v>
      </c>
    </row>
    <row r="620" spans="1:14" x14ac:dyDescent="0.35">
      <c r="A620">
        <v>287055</v>
      </c>
      <c r="B620" s="3">
        <v>45780</v>
      </c>
      <c r="C620" s="4">
        <v>0.5184375</v>
      </c>
      <c r="D620" t="s">
        <v>21</v>
      </c>
      <c r="E620">
        <v>1</v>
      </c>
      <c r="F620" t="s">
        <v>15</v>
      </c>
      <c r="G620" t="s">
        <v>405</v>
      </c>
      <c r="H620" t="s">
        <v>406</v>
      </c>
      <c r="J620" t="s">
        <v>403</v>
      </c>
      <c r="K620">
        <v>1</v>
      </c>
      <c r="L620" t="str">
        <f>_xlfn.CONCAT(D620,F620)</f>
        <v>Pourover12 oz</v>
      </c>
      <c r="M620" s="10">
        <f>E620*_xlfn.XLOOKUP(L620,PriceListData!$F$2:$F$97,PriceListData!$E$2:$E$97)</f>
        <v>3.5</v>
      </c>
      <c r="N620" t="str">
        <f>TEXT(B620,"dddd")</f>
        <v>Saturday</v>
      </c>
    </row>
    <row r="621" spans="1:14" x14ac:dyDescent="0.35">
      <c r="A621">
        <v>287054</v>
      </c>
      <c r="B621" s="3">
        <v>45780</v>
      </c>
      <c r="C621" s="4">
        <v>0.51583333333333337</v>
      </c>
      <c r="D621" t="s">
        <v>52</v>
      </c>
      <c r="E621">
        <v>1</v>
      </c>
      <c r="F621" t="s">
        <v>15</v>
      </c>
      <c r="G621" t="s">
        <v>405</v>
      </c>
      <c r="H621" t="s">
        <v>414</v>
      </c>
      <c r="J621" t="s">
        <v>403</v>
      </c>
      <c r="K621">
        <v>1</v>
      </c>
      <c r="L621" t="str">
        <f>_xlfn.CONCAT(D621,F621)</f>
        <v>Frappé12 oz</v>
      </c>
      <c r="M621" s="10">
        <f>E621*_xlfn.XLOOKUP(L621,PriceListData!$F$2:$F$97,PriceListData!$E$2:$E$97)</f>
        <v>4.75</v>
      </c>
      <c r="N621" t="str">
        <f>TEXT(B621,"dddd")</f>
        <v>Saturday</v>
      </c>
    </row>
    <row r="622" spans="1:14" x14ac:dyDescent="0.35">
      <c r="A622">
        <v>287053</v>
      </c>
      <c r="B622" s="3">
        <v>45780</v>
      </c>
      <c r="C622" s="4">
        <v>0.51538194444444441</v>
      </c>
      <c r="D622" t="s">
        <v>409</v>
      </c>
      <c r="E622">
        <v>1</v>
      </c>
      <c r="F622" t="s">
        <v>15</v>
      </c>
      <c r="G622" t="s">
        <v>405</v>
      </c>
      <c r="H622" t="s">
        <v>406</v>
      </c>
      <c r="J622" t="s">
        <v>403</v>
      </c>
      <c r="K622">
        <v>2</v>
      </c>
      <c r="L622" t="str">
        <f>_xlfn.CONCAT(D622,F622)</f>
        <v>Drip coffee12 oz</v>
      </c>
      <c r="M622" s="10">
        <f>E622*_xlfn.XLOOKUP(L622,PriceListData!$F$2:$F$97,PriceListData!$E$2:$E$97)</f>
        <v>2.25</v>
      </c>
      <c r="N622" t="str">
        <f>TEXT(B622,"dddd")</f>
        <v>Saturday</v>
      </c>
    </row>
    <row r="623" spans="1:14" x14ac:dyDescent="0.35">
      <c r="A623">
        <v>287052</v>
      </c>
      <c r="B623" s="3">
        <v>45780</v>
      </c>
      <c r="C623" s="4">
        <v>0.5148611111111111</v>
      </c>
      <c r="D623" t="s">
        <v>425</v>
      </c>
      <c r="E623">
        <v>1</v>
      </c>
      <c r="F623" t="s">
        <v>15</v>
      </c>
      <c r="G623" t="s">
        <v>405</v>
      </c>
      <c r="H623" t="s">
        <v>414</v>
      </c>
      <c r="J623" t="s">
        <v>403</v>
      </c>
      <c r="K623">
        <v>1</v>
      </c>
      <c r="L623" t="str">
        <f>_xlfn.CONCAT(D623,F623)</f>
        <v>Iced Guillermo12 oz</v>
      </c>
      <c r="M623" s="10">
        <f>E623*_xlfn.XLOOKUP(L623,PriceListData!$F$2:$F$97,PriceListData!$E$2:$E$97)</f>
        <v>3.5</v>
      </c>
      <c r="N623" t="str">
        <f>TEXT(B623,"dddd")</f>
        <v>Saturday</v>
      </c>
    </row>
    <row r="624" spans="1:14" x14ac:dyDescent="0.35">
      <c r="A624">
        <v>287051</v>
      </c>
      <c r="B624" s="3">
        <v>45780</v>
      </c>
      <c r="C624" s="4">
        <v>0.51471064814814815</v>
      </c>
      <c r="D624" t="s">
        <v>428</v>
      </c>
      <c r="E624">
        <v>1</v>
      </c>
      <c r="F624" t="s">
        <v>15</v>
      </c>
      <c r="G624" t="s">
        <v>413</v>
      </c>
      <c r="H624" t="s">
        <v>406</v>
      </c>
      <c r="J624" t="s">
        <v>403</v>
      </c>
      <c r="K624">
        <v>2</v>
      </c>
      <c r="L624" t="str">
        <f>_xlfn.CONCAT(D624,F624)</f>
        <v>Rooibos latté12 oz</v>
      </c>
      <c r="M624" s="10">
        <f>E624*_xlfn.XLOOKUP(L624,PriceListData!$F$2:$F$97,PriceListData!$E$2:$E$97)</f>
        <v>5.5</v>
      </c>
      <c r="N624" t="str">
        <f>TEXT(B624,"dddd")</f>
        <v>Saturday</v>
      </c>
    </row>
    <row r="625" spans="1:14" x14ac:dyDescent="0.35">
      <c r="A625">
        <v>287051</v>
      </c>
      <c r="B625" s="3">
        <v>45780</v>
      </c>
      <c r="C625" s="4">
        <v>0.51471064814814815</v>
      </c>
      <c r="D625" t="s">
        <v>420</v>
      </c>
      <c r="E625">
        <v>1</v>
      </c>
      <c r="F625" t="s">
        <v>76</v>
      </c>
      <c r="G625" t="s">
        <v>413</v>
      </c>
      <c r="H625" t="s">
        <v>406</v>
      </c>
      <c r="J625" t="s">
        <v>403</v>
      </c>
      <c r="K625">
        <v>2</v>
      </c>
      <c r="L625" t="str">
        <f>_xlfn.CONCAT(D625,F625)</f>
        <v>Moroccan tea10 oz</v>
      </c>
      <c r="M625" s="10">
        <f>E625*_xlfn.XLOOKUP(L625,PriceListData!$F$2:$F$97,PriceListData!$E$2:$E$97)</f>
        <v>3</v>
      </c>
      <c r="N625" t="str">
        <f>TEXT(B625,"dddd")</f>
        <v>Saturday</v>
      </c>
    </row>
    <row r="626" spans="1:14" x14ac:dyDescent="0.35">
      <c r="A626">
        <v>287048</v>
      </c>
      <c r="B626" s="3">
        <v>45780</v>
      </c>
      <c r="C626" s="4">
        <v>0.50807870370370367</v>
      </c>
      <c r="D626" t="s">
        <v>430</v>
      </c>
      <c r="E626">
        <v>1</v>
      </c>
      <c r="F626" t="s">
        <v>76</v>
      </c>
      <c r="G626" t="s">
        <v>405</v>
      </c>
      <c r="H626" t="s">
        <v>414</v>
      </c>
      <c r="J626" t="s">
        <v>403</v>
      </c>
      <c r="K626">
        <v>2</v>
      </c>
      <c r="L626" t="str">
        <f>_xlfn.CONCAT(D626,F626)</f>
        <v>Iced café bombón10 oz</v>
      </c>
      <c r="M626" s="10">
        <f>E626*_xlfn.XLOOKUP(L626,PriceListData!$F$2:$F$97,PriceListData!$E$2:$E$97)</f>
        <v>4.75</v>
      </c>
      <c r="N626" t="str">
        <f>TEXT(B626,"dddd")</f>
        <v>Saturday</v>
      </c>
    </row>
    <row r="627" spans="1:14" x14ac:dyDescent="0.35">
      <c r="A627">
        <v>287047</v>
      </c>
      <c r="B627" s="3">
        <v>45780</v>
      </c>
      <c r="C627" s="4">
        <v>0.50731481481481477</v>
      </c>
      <c r="D627" t="s">
        <v>52</v>
      </c>
      <c r="E627">
        <v>1</v>
      </c>
      <c r="F627" t="s">
        <v>15</v>
      </c>
      <c r="G627" t="s">
        <v>405</v>
      </c>
      <c r="H627" t="s">
        <v>414</v>
      </c>
      <c r="J627" t="s">
        <v>403</v>
      </c>
      <c r="K627">
        <v>2</v>
      </c>
      <c r="L627" t="str">
        <f>_xlfn.CONCAT(D627,F627)</f>
        <v>Frappé12 oz</v>
      </c>
      <c r="M627" s="10">
        <f>E627*_xlfn.XLOOKUP(L627,PriceListData!$F$2:$F$97,PriceListData!$E$2:$E$97)</f>
        <v>4.75</v>
      </c>
      <c r="N627" t="str">
        <f>TEXT(B627,"dddd")</f>
        <v>Saturday</v>
      </c>
    </row>
    <row r="628" spans="1:14" x14ac:dyDescent="0.35">
      <c r="A628">
        <v>287045</v>
      </c>
      <c r="B628" s="3">
        <v>45780</v>
      </c>
      <c r="C628" s="4">
        <v>0.50556712962962957</v>
      </c>
      <c r="D628" t="s">
        <v>52</v>
      </c>
      <c r="E628">
        <v>1</v>
      </c>
      <c r="F628" t="s">
        <v>15</v>
      </c>
      <c r="G628" t="s">
        <v>405</v>
      </c>
      <c r="H628" t="s">
        <v>414</v>
      </c>
      <c r="J628" t="s">
        <v>403</v>
      </c>
      <c r="K628">
        <v>2</v>
      </c>
      <c r="L628" t="str">
        <f>_xlfn.CONCAT(D628,F628)</f>
        <v>Frappé12 oz</v>
      </c>
      <c r="M628" s="10">
        <f>E628*_xlfn.XLOOKUP(L628,PriceListData!$F$2:$F$97,PriceListData!$E$2:$E$97)</f>
        <v>4.75</v>
      </c>
      <c r="N628" t="str">
        <f>TEXT(B628,"dddd")</f>
        <v>Saturday</v>
      </c>
    </row>
    <row r="629" spans="1:14" x14ac:dyDescent="0.35">
      <c r="A629">
        <v>287044</v>
      </c>
      <c r="B629" s="3">
        <v>45780</v>
      </c>
      <c r="C629" s="4">
        <v>0.50484953703703705</v>
      </c>
      <c r="D629" t="s">
        <v>425</v>
      </c>
      <c r="E629">
        <v>2</v>
      </c>
      <c r="F629" t="s">
        <v>15</v>
      </c>
      <c r="G629" t="s">
        <v>405</v>
      </c>
      <c r="H629" t="s">
        <v>414</v>
      </c>
      <c r="J629" t="s">
        <v>403</v>
      </c>
      <c r="K629">
        <v>1</v>
      </c>
      <c r="L629" t="str">
        <f>_xlfn.CONCAT(D629,F629)</f>
        <v>Iced Guillermo12 oz</v>
      </c>
      <c r="M629" s="10">
        <f>E629*_xlfn.XLOOKUP(L629,PriceListData!$F$2:$F$97,PriceListData!$E$2:$E$97)</f>
        <v>7</v>
      </c>
      <c r="N629" t="str">
        <f>TEXT(B629,"dddd")</f>
        <v>Saturday</v>
      </c>
    </row>
    <row r="630" spans="1:14" x14ac:dyDescent="0.35">
      <c r="A630">
        <v>287043</v>
      </c>
      <c r="B630" s="3">
        <v>45780</v>
      </c>
      <c r="C630" s="4">
        <v>0.50450231481481478</v>
      </c>
      <c r="D630" t="s">
        <v>424</v>
      </c>
      <c r="E630">
        <v>1</v>
      </c>
      <c r="F630" t="s">
        <v>15</v>
      </c>
      <c r="G630" t="s">
        <v>423</v>
      </c>
      <c r="H630" t="s">
        <v>414</v>
      </c>
      <c r="J630" t="s">
        <v>403</v>
      </c>
      <c r="K630">
        <v>1</v>
      </c>
      <c r="L630" t="str">
        <f>_xlfn.CONCAT(D630,F630)</f>
        <v>Coconut milk smoothie12 oz</v>
      </c>
      <c r="M630" s="10">
        <f>E630*_xlfn.XLOOKUP(L630,PriceListData!$F$2:$F$97,PriceListData!$E$2:$E$97)</f>
        <v>5.75</v>
      </c>
      <c r="N630" t="str">
        <f>TEXT(B630,"dddd")</f>
        <v>Saturday</v>
      </c>
    </row>
    <row r="631" spans="1:14" x14ac:dyDescent="0.35">
      <c r="A631">
        <v>287042</v>
      </c>
      <c r="B631" s="3">
        <v>45780</v>
      </c>
      <c r="C631" s="4">
        <v>0.50100694444444449</v>
      </c>
      <c r="D631" t="s">
        <v>54</v>
      </c>
      <c r="E631">
        <v>1</v>
      </c>
      <c r="G631" t="s">
        <v>415</v>
      </c>
      <c r="H631" t="s">
        <v>416</v>
      </c>
      <c r="J631" t="s">
        <v>403</v>
      </c>
      <c r="K631">
        <v>1</v>
      </c>
      <c r="L631" t="str">
        <f>_xlfn.CONCAT(D631,F631)</f>
        <v>Syrup</v>
      </c>
      <c r="M631" s="10">
        <f>E631*_xlfn.XLOOKUP(L631,PriceListData!$F$2:$F$97,PriceListData!$E$2:$E$97)</f>
        <v>0.75</v>
      </c>
      <c r="N631" t="str">
        <f>TEXT(B631,"dddd")</f>
        <v>Saturday</v>
      </c>
    </row>
    <row r="632" spans="1:14" x14ac:dyDescent="0.35">
      <c r="A632">
        <v>287042</v>
      </c>
      <c r="B632" s="3">
        <v>45780</v>
      </c>
      <c r="C632" s="4">
        <v>0.50100694444444449</v>
      </c>
      <c r="D632" t="s">
        <v>21</v>
      </c>
      <c r="E632">
        <v>1</v>
      </c>
      <c r="F632" t="s">
        <v>15</v>
      </c>
      <c r="G632" t="s">
        <v>405</v>
      </c>
      <c r="H632" t="s">
        <v>406</v>
      </c>
      <c r="J632" t="s">
        <v>403</v>
      </c>
      <c r="K632">
        <v>1</v>
      </c>
      <c r="L632" t="str">
        <f>_xlfn.CONCAT(D632,F632)</f>
        <v>Pourover12 oz</v>
      </c>
      <c r="M632" s="10">
        <f>E632*_xlfn.XLOOKUP(L632,PriceListData!$F$2:$F$97,PriceListData!$E$2:$E$97)</f>
        <v>3.5</v>
      </c>
      <c r="N632" t="str">
        <f>TEXT(B632,"dddd")</f>
        <v>Saturday</v>
      </c>
    </row>
    <row r="633" spans="1:14" x14ac:dyDescent="0.35">
      <c r="A633">
        <v>287041</v>
      </c>
      <c r="B633" s="3">
        <v>45780</v>
      </c>
      <c r="C633" s="4">
        <v>0.50015046296296295</v>
      </c>
      <c r="D633" t="s">
        <v>420</v>
      </c>
      <c r="E633">
        <v>1</v>
      </c>
      <c r="F633" t="s">
        <v>76</v>
      </c>
      <c r="G633" t="s">
        <v>413</v>
      </c>
      <c r="H633" t="s">
        <v>406</v>
      </c>
      <c r="J633" t="s">
        <v>403</v>
      </c>
      <c r="K633">
        <v>1</v>
      </c>
      <c r="L633" t="str">
        <f>_xlfn.CONCAT(D633,F633)</f>
        <v>Moroccan tea10 oz</v>
      </c>
      <c r="M633" s="10">
        <f>E633*_xlfn.XLOOKUP(L633,PriceListData!$F$2:$F$97,PriceListData!$E$2:$E$97)</f>
        <v>3</v>
      </c>
      <c r="N633" t="str">
        <f>TEXT(B633,"dddd")</f>
        <v>Saturday</v>
      </c>
    </row>
    <row r="634" spans="1:14" x14ac:dyDescent="0.35">
      <c r="A634">
        <v>287041</v>
      </c>
      <c r="B634" s="3">
        <v>45780</v>
      </c>
      <c r="C634" s="4">
        <v>0.50015046296296295</v>
      </c>
      <c r="D634" t="s">
        <v>425</v>
      </c>
      <c r="E634">
        <v>1</v>
      </c>
      <c r="F634" t="s">
        <v>15</v>
      </c>
      <c r="G634" t="s">
        <v>405</v>
      </c>
      <c r="H634" t="s">
        <v>414</v>
      </c>
      <c r="J634" t="s">
        <v>403</v>
      </c>
      <c r="K634">
        <v>1</v>
      </c>
      <c r="L634" t="str">
        <f>_xlfn.CONCAT(D634,F634)</f>
        <v>Iced Guillermo12 oz</v>
      </c>
      <c r="M634" s="10">
        <f>E634*_xlfn.XLOOKUP(L634,PriceListData!$F$2:$F$97,PriceListData!$E$2:$E$97)</f>
        <v>3.5</v>
      </c>
      <c r="N634" t="str">
        <f>TEXT(B634,"dddd")</f>
        <v>Saturday</v>
      </c>
    </row>
    <row r="635" spans="1:14" x14ac:dyDescent="0.35">
      <c r="A635">
        <v>287041</v>
      </c>
      <c r="B635" s="3">
        <v>45780</v>
      </c>
      <c r="C635" s="4">
        <v>0.50015046296296295</v>
      </c>
      <c r="D635" t="s">
        <v>409</v>
      </c>
      <c r="E635">
        <v>1</v>
      </c>
      <c r="F635" t="s">
        <v>15</v>
      </c>
      <c r="G635" t="s">
        <v>405</v>
      </c>
      <c r="H635" t="s">
        <v>406</v>
      </c>
      <c r="J635" t="s">
        <v>403</v>
      </c>
      <c r="K635">
        <v>1</v>
      </c>
      <c r="L635" t="str">
        <f>_xlfn.CONCAT(D635,F635)</f>
        <v>Drip coffee12 oz</v>
      </c>
      <c r="M635" s="10">
        <f>E635*_xlfn.XLOOKUP(L635,PriceListData!$F$2:$F$97,PriceListData!$E$2:$E$97)</f>
        <v>2.25</v>
      </c>
      <c r="N635" t="str">
        <f>TEXT(B635,"dddd")</f>
        <v>Saturday</v>
      </c>
    </row>
    <row r="636" spans="1:14" x14ac:dyDescent="0.35">
      <c r="A636">
        <v>287040</v>
      </c>
      <c r="B636" s="3">
        <v>45780</v>
      </c>
      <c r="C636" s="4">
        <v>0.4924884259259259</v>
      </c>
      <c r="D636" t="s">
        <v>54</v>
      </c>
      <c r="E636">
        <v>1</v>
      </c>
      <c r="G636" t="s">
        <v>415</v>
      </c>
      <c r="H636" t="s">
        <v>416</v>
      </c>
      <c r="J636" t="s">
        <v>403</v>
      </c>
      <c r="K636">
        <v>1</v>
      </c>
      <c r="L636" t="str">
        <f>_xlfn.CONCAT(D636,F636)</f>
        <v>Syrup</v>
      </c>
      <c r="M636" s="10">
        <f>E636*_xlfn.XLOOKUP(L636,PriceListData!$F$2:$F$97,PriceListData!$E$2:$E$97)</f>
        <v>0.75</v>
      </c>
      <c r="N636" t="str">
        <f>TEXT(B636,"dddd")</f>
        <v>Saturday</v>
      </c>
    </row>
    <row r="637" spans="1:14" x14ac:dyDescent="0.35">
      <c r="A637">
        <v>287040</v>
      </c>
      <c r="B637" s="3">
        <v>45780</v>
      </c>
      <c r="C637" s="4">
        <v>0.4924884259259259</v>
      </c>
      <c r="D637" t="s">
        <v>21</v>
      </c>
      <c r="E637">
        <v>1</v>
      </c>
      <c r="F637" t="s">
        <v>15</v>
      </c>
      <c r="G637" t="s">
        <v>405</v>
      </c>
      <c r="H637" t="s">
        <v>406</v>
      </c>
      <c r="J637" t="s">
        <v>403</v>
      </c>
      <c r="K637">
        <v>1</v>
      </c>
      <c r="L637" t="str">
        <f>_xlfn.CONCAT(D637,F637)</f>
        <v>Pourover12 oz</v>
      </c>
      <c r="M637" s="10">
        <f>E637*_xlfn.XLOOKUP(L637,PriceListData!$F$2:$F$97,PriceListData!$E$2:$E$97)</f>
        <v>3.5</v>
      </c>
      <c r="N637" t="str">
        <f>TEXT(B637,"dddd")</f>
        <v>Saturday</v>
      </c>
    </row>
    <row r="638" spans="1:14" x14ac:dyDescent="0.35">
      <c r="A638">
        <v>287040</v>
      </c>
      <c r="B638" s="3">
        <v>45780</v>
      </c>
      <c r="C638" s="4">
        <v>0.4924884259259259</v>
      </c>
      <c r="D638" t="s">
        <v>427</v>
      </c>
      <c r="E638">
        <v>1</v>
      </c>
      <c r="F638" t="s">
        <v>15</v>
      </c>
      <c r="G638" t="s">
        <v>417</v>
      </c>
      <c r="H638" t="s">
        <v>418</v>
      </c>
      <c r="J638" t="s">
        <v>403</v>
      </c>
      <c r="K638">
        <v>1</v>
      </c>
      <c r="L638" t="str">
        <f>_xlfn.CONCAT(D638,F638)</f>
        <v>House blend12 oz</v>
      </c>
      <c r="M638" s="10">
        <f>E638*_xlfn.XLOOKUP(L638,PriceListData!$F$2:$F$97,PriceListData!$E$2:$E$97)</f>
        <v>12.95</v>
      </c>
      <c r="N638" t="str">
        <f>TEXT(B638,"dddd")</f>
        <v>Saturday</v>
      </c>
    </row>
    <row r="639" spans="1:14" x14ac:dyDescent="0.35">
      <c r="A639">
        <v>287039</v>
      </c>
      <c r="B639" s="3">
        <v>45780</v>
      </c>
      <c r="C639" s="4">
        <v>0.49118055555555556</v>
      </c>
      <c r="D639" t="s">
        <v>40</v>
      </c>
      <c r="E639">
        <v>2</v>
      </c>
      <c r="F639" t="s">
        <v>35</v>
      </c>
      <c r="G639" t="s">
        <v>405</v>
      </c>
      <c r="H639" t="s">
        <v>406</v>
      </c>
      <c r="J639" t="s">
        <v>403</v>
      </c>
      <c r="K639">
        <v>1</v>
      </c>
      <c r="L639" t="str">
        <f>_xlfn.CONCAT(D639,F639)</f>
        <v>Espresso1 oz</v>
      </c>
      <c r="M639" s="10">
        <f>E639*_xlfn.XLOOKUP(L639,PriceListData!$F$2:$F$97,PriceListData!$E$2:$E$97)</f>
        <v>5</v>
      </c>
      <c r="N639" t="str">
        <f>TEXT(B639,"dddd")</f>
        <v>Saturday</v>
      </c>
    </row>
    <row r="640" spans="1:14" x14ac:dyDescent="0.35">
      <c r="A640">
        <v>287038</v>
      </c>
      <c r="B640" s="3">
        <v>45780</v>
      </c>
      <c r="C640" s="4">
        <v>0.48674768518518519</v>
      </c>
      <c r="D640" t="s">
        <v>52</v>
      </c>
      <c r="E640">
        <v>1</v>
      </c>
      <c r="F640" t="s">
        <v>15</v>
      </c>
      <c r="G640" t="s">
        <v>405</v>
      </c>
      <c r="H640" t="s">
        <v>414</v>
      </c>
      <c r="J640" t="s">
        <v>403</v>
      </c>
      <c r="K640">
        <v>2</v>
      </c>
      <c r="L640" t="str">
        <f>_xlfn.CONCAT(D640,F640)</f>
        <v>Frappé12 oz</v>
      </c>
      <c r="M640" s="10">
        <f>E640*_xlfn.XLOOKUP(L640,PriceListData!$F$2:$F$97,PriceListData!$E$2:$E$97)</f>
        <v>4.75</v>
      </c>
      <c r="N640" t="str">
        <f>TEXT(B640,"dddd")</f>
        <v>Saturday</v>
      </c>
    </row>
    <row r="641" spans="1:14" x14ac:dyDescent="0.35">
      <c r="A641">
        <v>287037</v>
      </c>
      <c r="B641" s="3">
        <v>45780</v>
      </c>
      <c r="C641" s="4">
        <v>0.48273148148148148</v>
      </c>
      <c r="D641" t="s">
        <v>21</v>
      </c>
      <c r="E641">
        <v>1</v>
      </c>
      <c r="F641" t="s">
        <v>15</v>
      </c>
      <c r="G641" t="s">
        <v>405</v>
      </c>
      <c r="H641" t="s">
        <v>406</v>
      </c>
      <c r="J641" t="s">
        <v>403</v>
      </c>
      <c r="K641">
        <v>1</v>
      </c>
      <c r="L641" t="str">
        <f>_xlfn.CONCAT(D641,F641)</f>
        <v>Pourover12 oz</v>
      </c>
      <c r="M641" s="10">
        <f>E641*_xlfn.XLOOKUP(L641,PriceListData!$F$2:$F$97,PriceListData!$E$2:$E$97)</f>
        <v>3.5</v>
      </c>
      <c r="N641" t="str">
        <f>TEXT(B641,"dddd")</f>
        <v>Saturday</v>
      </c>
    </row>
    <row r="642" spans="1:14" x14ac:dyDescent="0.35">
      <c r="A642">
        <v>287036</v>
      </c>
      <c r="B642" s="3">
        <v>45780</v>
      </c>
      <c r="C642" s="4">
        <v>0.48246527777777776</v>
      </c>
      <c r="D642" t="s">
        <v>452</v>
      </c>
      <c r="E642">
        <v>1</v>
      </c>
      <c r="G642" t="s">
        <v>401</v>
      </c>
      <c r="H642" t="s">
        <v>453</v>
      </c>
      <c r="J642" t="s">
        <v>403</v>
      </c>
      <c r="K642">
        <v>2</v>
      </c>
      <c r="L642" t="str">
        <f>_xlfn.CONCAT(D642,F642)</f>
        <v>Reusable travel mug</v>
      </c>
      <c r="M642" s="10">
        <f>E642*_xlfn.XLOOKUP(L642,PriceListData!$F$2:$F$97,PriceListData!$E$2:$E$97)</f>
        <v>12.75</v>
      </c>
      <c r="N642" t="str">
        <f>TEXT(B642,"dddd")</f>
        <v>Saturday</v>
      </c>
    </row>
    <row r="643" spans="1:14" x14ac:dyDescent="0.35">
      <c r="A643">
        <v>287036</v>
      </c>
      <c r="B643" s="3">
        <v>45780</v>
      </c>
      <c r="C643" s="4">
        <v>0.48246527777777776</v>
      </c>
      <c r="D643" t="s">
        <v>21</v>
      </c>
      <c r="E643">
        <v>1</v>
      </c>
      <c r="F643" t="s">
        <v>15</v>
      </c>
      <c r="G643" t="s">
        <v>405</v>
      </c>
      <c r="H643" t="s">
        <v>406</v>
      </c>
      <c r="J643" t="s">
        <v>403</v>
      </c>
      <c r="K643">
        <v>2</v>
      </c>
      <c r="L643" t="str">
        <f>_xlfn.CONCAT(D643,F643)</f>
        <v>Pourover12 oz</v>
      </c>
      <c r="M643" s="10">
        <f>E643*_xlfn.XLOOKUP(L643,PriceListData!$F$2:$F$97,PriceListData!$E$2:$E$97)</f>
        <v>3.5</v>
      </c>
      <c r="N643" t="str">
        <f>TEXT(B643,"dddd")</f>
        <v>Saturday</v>
      </c>
    </row>
    <row r="644" spans="1:14" x14ac:dyDescent="0.35">
      <c r="A644">
        <v>287035</v>
      </c>
      <c r="B644" s="3">
        <v>45780</v>
      </c>
      <c r="C644" s="4">
        <v>0.47899305555555555</v>
      </c>
      <c r="D644" t="s">
        <v>54</v>
      </c>
      <c r="E644">
        <v>1</v>
      </c>
      <c r="G644" t="s">
        <v>415</v>
      </c>
      <c r="H644" t="s">
        <v>416</v>
      </c>
      <c r="J644" t="s">
        <v>403</v>
      </c>
      <c r="K644">
        <v>2</v>
      </c>
      <c r="L644" t="str">
        <f>_xlfn.CONCAT(D644,F644)</f>
        <v>Syrup</v>
      </c>
      <c r="M644" s="10">
        <f>E644*_xlfn.XLOOKUP(L644,PriceListData!$F$2:$F$97,PriceListData!$E$2:$E$97)</f>
        <v>0.75</v>
      </c>
      <c r="N644" t="str">
        <f>TEXT(B644,"dddd")</f>
        <v>Saturday</v>
      </c>
    </row>
    <row r="645" spans="1:14" x14ac:dyDescent="0.35">
      <c r="A645">
        <v>287035</v>
      </c>
      <c r="B645" s="3">
        <v>45780</v>
      </c>
      <c r="C645" s="4">
        <v>0.47899305555555555</v>
      </c>
      <c r="D645" t="s">
        <v>52</v>
      </c>
      <c r="E645">
        <v>1</v>
      </c>
      <c r="F645" t="s">
        <v>15</v>
      </c>
      <c r="G645" t="s">
        <v>405</v>
      </c>
      <c r="H645" t="s">
        <v>414</v>
      </c>
      <c r="J645" t="s">
        <v>403</v>
      </c>
      <c r="K645">
        <v>2</v>
      </c>
      <c r="L645" t="str">
        <f>_xlfn.CONCAT(D645,F645)</f>
        <v>Frappé12 oz</v>
      </c>
      <c r="M645" s="10">
        <f>E645*_xlfn.XLOOKUP(L645,PriceListData!$F$2:$F$97,PriceListData!$E$2:$E$97)</f>
        <v>4.75</v>
      </c>
      <c r="N645" t="str">
        <f>TEXT(B645,"dddd")</f>
        <v>Saturday</v>
      </c>
    </row>
    <row r="646" spans="1:14" x14ac:dyDescent="0.35">
      <c r="A646">
        <v>287034</v>
      </c>
      <c r="B646" s="3">
        <v>45780</v>
      </c>
      <c r="C646" s="4">
        <v>0.47767361111111112</v>
      </c>
      <c r="D646" t="s">
        <v>21</v>
      </c>
      <c r="E646">
        <v>1</v>
      </c>
      <c r="F646" t="s">
        <v>15</v>
      </c>
      <c r="G646" t="s">
        <v>405</v>
      </c>
      <c r="H646" t="s">
        <v>406</v>
      </c>
      <c r="J646" t="s">
        <v>403</v>
      </c>
      <c r="K646">
        <v>2</v>
      </c>
      <c r="L646" t="str">
        <f>_xlfn.CONCAT(D646,F646)</f>
        <v>Pourover12 oz</v>
      </c>
      <c r="M646" s="10">
        <f>E646*_xlfn.XLOOKUP(L646,PriceListData!$F$2:$F$97,PriceListData!$E$2:$E$97)</f>
        <v>3.5</v>
      </c>
      <c r="N646" t="str">
        <f>TEXT(B646,"dddd")</f>
        <v>Saturday</v>
      </c>
    </row>
    <row r="647" spans="1:14" x14ac:dyDescent="0.35">
      <c r="A647">
        <v>287033</v>
      </c>
      <c r="B647" s="3">
        <v>45780</v>
      </c>
      <c r="C647" s="4">
        <v>0.47747685185185185</v>
      </c>
      <c r="D647" t="s">
        <v>428</v>
      </c>
      <c r="E647">
        <v>1</v>
      </c>
      <c r="F647" t="s">
        <v>15</v>
      </c>
      <c r="G647" t="s">
        <v>413</v>
      </c>
      <c r="H647" t="s">
        <v>406</v>
      </c>
      <c r="J647" t="s">
        <v>403</v>
      </c>
      <c r="K647">
        <v>1</v>
      </c>
      <c r="L647" t="str">
        <f>_xlfn.CONCAT(D647,F647)</f>
        <v>Rooibos latté12 oz</v>
      </c>
      <c r="M647" s="10">
        <f>E647*_xlfn.XLOOKUP(L647,PriceListData!$F$2:$F$97,PriceListData!$E$2:$E$97)</f>
        <v>5.5</v>
      </c>
      <c r="N647" t="str">
        <f>TEXT(B647,"dddd")</f>
        <v>Saturday</v>
      </c>
    </row>
    <row r="648" spans="1:14" x14ac:dyDescent="0.35">
      <c r="A648">
        <v>287032</v>
      </c>
      <c r="B648" s="3">
        <v>45780</v>
      </c>
      <c r="C648" s="4">
        <v>0.47702546296296294</v>
      </c>
      <c r="D648" t="s">
        <v>21</v>
      </c>
      <c r="E648">
        <v>1</v>
      </c>
      <c r="F648" t="s">
        <v>15</v>
      </c>
      <c r="G648" t="s">
        <v>405</v>
      </c>
      <c r="H648" t="s">
        <v>406</v>
      </c>
      <c r="J648" t="s">
        <v>403</v>
      </c>
      <c r="K648">
        <v>1</v>
      </c>
      <c r="L648" t="str">
        <f>_xlfn.CONCAT(D648,F648)</f>
        <v>Pourover12 oz</v>
      </c>
      <c r="M648" s="10">
        <f>E648*_xlfn.XLOOKUP(L648,PriceListData!$F$2:$F$97,PriceListData!$E$2:$E$97)</f>
        <v>3.5</v>
      </c>
      <c r="N648" t="str">
        <f>TEXT(B648,"dddd")</f>
        <v>Saturday</v>
      </c>
    </row>
    <row r="649" spans="1:14" x14ac:dyDescent="0.35">
      <c r="A649">
        <v>287032</v>
      </c>
      <c r="B649" s="3">
        <v>45780</v>
      </c>
      <c r="C649" s="4">
        <v>0.47702546296296294</v>
      </c>
      <c r="D649" t="s">
        <v>419</v>
      </c>
      <c r="E649">
        <v>1</v>
      </c>
      <c r="G649" t="s">
        <v>415</v>
      </c>
      <c r="H649" t="s">
        <v>416</v>
      </c>
      <c r="J649" t="s">
        <v>403</v>
      </c>
      <c r="K649">
        <v>1</v>
      </c>
      <c r="L649" t="str">
        <f>_xlfn.CONCAT(D649,F649)</f>
        <v>Extra shot</v>
      </c>
      <c r="M649" s="10">
        <f>E649*_xlfn.XLOOKUP(L649,PriceListData!$F$2:$F$97,PriceListData!$E$2:$E$97)</f>
        <v>1</v>
      </c>
      <c r="N649" t="str">
        <f>TEXT(B649,"dddd")</f>
        <v>Saturday</v>
      </c>
    </row>
    <row r="650" spans="1:14" x14ac:dyDescent="0.35">
      <c r="A650">
        <v>287030</v>
      </c>
      <c r="B650" s="3">
        <v>45780</v>
      </c>
      <c r="C650" s="4">
        <v>0.47491898148148148</v>
      </c>
      <c r="D650" t="s">
        <v>425</v>
      </c>
      <c r="E650">
        <v>1</v>
      </c>
      <c r="F650" t="s">
        <v>15</v>
      </c>
      <c r="G650" t="s">
        <v>405</v>
      </c>
      <c r="H650" t="s">
        <v>414</v>
      </c>
      <c r="J650" t="s">
        <v>403</v>
      </c>
      <c r="K650">
        <v>1</v>
      </c>
      <c r="L650" t="str">
        <f>_xlfn.CONCAT(D650,F650)</f>
        <v>Iced Guillermo12 oz</v>
      </c>
      <c r="M650" s="10">
        <f>E650*_xlfn.XLOOKUP(L650,PriceListData!$F$2:$F$97,PriceListData!$E$2:$E$97)</f>
        <v>3.5</v>
      </c>
      <c r="N650" t="str">
        <f>TEXT(B650,"dddd")</f>
        <v>Saturday</v>
      </c>
    </row>
    <row r="651" spans="1:14" x14ac:dyDescent="0.35">
      <c r="A651">
        <v>287029</v>
      </c>
      <c r="B651" s="3">
        <v>45780</v>
      </c>
      <c r="C651" s="4">
        <v>0.47420138888888891</v>
      </c>
      <c r="D651" t="s">
        <v>425</v>
      </c>
      <c r="E651">
        <v>1</v>
      </c>
      <c r="F651" t="s">
        <v>15</v>
      </c>
      <c r="G651" t="s">
        <v>405</v>
      </c>
      <c r="H651" t="s">
        <v>414</v>
      </c>
      <c r="J651" t="s">
        <v>403</v>
      </c>
      <c r="K651">
        <v>1</v>
      </c>
      <c r="L651" t="str">
        <f>_xlfn.CONCAT(D651,F651)</f>
        <v>Iced Guillermo12 oz</v>
      </c>
      <c r="M651" s="10">
        <f>E651*_xlfn.XLOOKUP(L651,PriceListData!$F$2:$F$97,PriceListData!$E$2:$E$97)</f>
        <v>3.5</v>
      </c>
      <c r="N651" t="str">
        <f>TEXT(B651,"dddd")</f>
        <v>Saturday</v>
      </c>
    </row>
    <row r="652" spans="1:14" x14ac:dyDescent="0.35">
      <c r="A652">
        <v>287028</v>
      </c>
      <c r="B652" s="3">
        <v>45780</v>
      </c>
      <c r="C652" s="4">
        <v>0.47315972222222225</v>
      </c>
      <c r="D652" t="s">
        <v>52</v>
      </c>
      <c r="E652">
        <v>1</v>
      </c>
      <c r="F652" t="s">
        <v>15</v>
      </c>
      <c r="G652" t="s">
        <v>405</v>
      </c>
      <c r="H652" t="s">
        <v>414</v>
      </c>
      <c r="J652" t="s">
        <v>403</v>
      </c>
      <c r="K652">
        <v>2</v>
      </c>
      <c r="L652" t="str">
        <f>_xlfn.CONCAT(D652,F652)</f>
        <v>Frappé12 oz</v>
      </c>
      <c r="M652" s="10">
        <f>E652*_xlfn.XLOOKUP(L652,PriceListData!$F$2:$F$97,PriceListData!$E$2:$E$97)</f>
        <v>4.75</v>
      </c>
      <c r="N652" t="str">
        <f>TEXT(B652,"dddd")</f>
        <v>Saturday</v>
      </c>
    </row>
    <row r="653" spans="1:14" x14ac:dyDescent="0.35">
      <c r="A653">
        <v>287027</v>
      </c>
      <c r="B653" s="3">
        <v>45780</v>
      </c>
      <c r="C653" s="4">
        <v>0.47252314814814816</v>
      </c>
      <c r="D653" t="s">
        <v>419</v>
      </c>
      <c r="E653">
        <v>1</v>
      </c>
      <c r="G653" t="s">
        <v>415</v>
      </c>
      <c r="H653" t="s">
        <v>416</v>
      </c>
      <c r="J653" t="s">
        <v>403</v>
      </c>
      <c r="K653">
        <v>2</v>
      </c>
      <c r="L653" t="str">
        <f>_xlfn.CONCAT(D653,F653)</f>
        <v>Extra shot</v>
      </c>
      <c r="M653" s="10">
        <f>E653*_xlfn.XLOOKUP(L653,PriceListData!$F$2:$F$97,PriceListData!$E$2:$E$97)</f>
        <v>1</v>
      </c>
      <c r="N653" t="str">
        <f>TEXT(B653,"dddd")</f>
        <v>Saturday</v>
      </c>
    </row>
    <row r="654" spans="1:14" x14ac:dyDescent="0.35">
      <c r="A654">
        <v>287026</v>
      </c>
      <c r="B654" s="3">
        <v>45780</v>
      </c>
      <c r="C654" s="4">
        <v>0.47150462962962963</v>
      </c>
      <c r="D654" t="s">
        <v>404</v>
      </c>
      <c r="E654">
        <v>1</v>
      </c>
      <c r="F654" t="s">
        <v>15</v>
      </c>
      <c r="G654" t="s">
        <v>405</v>
      </c>
      <c r="H654" t="s">
        <v>406</v>
      </c>
      <c r="J654" t="s">
        <v>403</v>
      </c>
      <c r="K654">
        <v>1</v>
      </c>
      <c r="L654" t="str">
        <f>_xlfn.CONCAT(D654,F654)</f>
        <v>Café latté12 oz</v>
      </c>
      <c r="M654" s="10">
        <f>E654*_xlfn.XLOOKUP(L654,PriceListData!$F$2:$F$97,PriceListData!$E$2:$E$97)</f>
        <v>4.25</v>
      </c>
      <c r="N654" t="str">
        <f>TEXT(B654,"dddd")</f>
        <v>Saturday</v>
      </c>
    </row>
    <row r="655" spans="1:14" x14ac:dyDescent="0.35">
      <c r="A655">
        <v>287024</v>
      </c>
      <c r="B655" s="3">
        <v>45780</v>
      </c>
      <c r="C655" s="4">
        <v>0.46788194444444442</v>
      </c>
      <c r="D655" t="s">
        <v>407</v>
      </c>
      <c r="E655">
        <v>1</v>
      </c>
      <c r="G655" t="s">
        <v>405</v>
      </c>
      <c r="H655" t="s">
        <v>408</v>
      </c>
      <c r="J655" t="s">
        <v>403</v>
      </c>
      <c r="K655">
        <v>1</v>
      </c>
      <c r="L655" t="str">
        <f>_xlfn.CONCAT(D655,F655)</f>
        <v>Drip coffee refill</v>
      </c>
      <c r="M655" s="10">
        <f>E655*_xlfn.XLOOKUP(L655,PriceListData!$F$2:$F$97,PriceListData!$E$2:$E$97)</f>
        <v>1.25</v>
      </c>
      <c r="N655" t="str">
        <f>TEXT(B655,"dddd")</f>
        <v>Saturday</v>
      </c>
    </row>
    <row r="656" spans="1:14" x14ac:dyDescent="0.35">
      <c r="A656">
        <v>287023</v>
      </c>
      <c r="B656" s="3">
        <v>45780</v>
      </c>
      <c r="C656" s="4">
        <v>0.46710648148148148</v>
      </c>
      <c r="D656" t="s">
        <v>54</v>
      </c>
      <c r="E656">
        <v>1</v>
      </c>
      <c r="G656" t="s">
        <v>415</v>
      </c>
      <c r="H656" t="s">
        <v>416</v>
      </c>
      <c r="J656" t="s">
        <v>403</v>
      </c>
      <c r="K656">
        <v>2</v>
      </c>
      <c r="L656" t="str">
        <f>_xlfn.CONCAT(D656,F656)</f>
        <v>Syrup</v>
      </c>
      <c r="M656" s="10">
        <f>E656*_xlfn.XLOOKUP(L656,PriceListData!$F$2:$F$97,PriceListData!$E$2:$E$97)</f>
        <v>0.75</v>
      </c>
      <c r="N656" t="str">
        <f>TEXT(B656,"dddd")</f>
        <v>Saturday</v>
      </c>
    </row>
    <row r="657" spans="1:14" x14ac:dyDescent="0.35">
      <c r="A657">
        <v>287023</v>
      </c>
      <c r="B657" s="3">
        <v>45780</v>
      </c>
      <c r="C657" s="4">
        <v>0.46710648148148148</v>
      </c>
      <c r="D657" t="s">
        <v>21</v>
      </c>
      <c r="E657">
        <v>1</v>
      </c>
      <c r="F657" t="s">
        <v>15</v>
      </c>
      <c r="G657" t="s">
        <v>405</v>
      </c>
      <c r="H657" t="s">
        <v>406</v>
      </c>
      <c r="J657" t="s">
        <v>403</v>
      </c>
      <c r="K657">
        <v>2</v>
      </c>
      <c r="L657" t="str">
        <f>_xlfn.CONCAT(D657,F657)</f>
        <v>Pourover12 oz</v>
      </c>
      <c r="M657" s="10">
        <f>E657*_xlfn.XLOOKUP(L657,PriceListData!$F$2:$F$97,PriceListData!$E$2:$E$97)</f>
        <v>3.5</v>
      </c>
      <c r="N657" t="str">
        <f>TEXT(B657,"dddd")</f>
        <v>Saturday</v>
      </c>
    </row>
    <row r="658" spans="1:14" x14ac:dyDescent="0.35">
      <c r="A658">
        <v>287023</v>
      </c>
      <c r="B658" s="3">
        <v>45780</v>
      </c>
      <c r="C658" s="4">
        <v>0.46710648148148148</v>
      </c>
      <c r="D658" t="s">
        <v>419</v>
      </c>
      <c r="E658">
        <v>1</v>
      </c>
      <c r="G658" t="s">
        <v>415</v>
      </c>
      <c r="H658" t="s">
        <v>416</v>
      </c>
      <c r="J658" t="s">
        <v>403</v>
      </c>
      <c r="K658">
        <v>2</v>
      </c>
      <c r="L658" t="str">
        <f>_xlfn.CONCAT(D658,F658)</f>
        <v>Extra shot</v>
      </c>
      <c r="M658" s="10">
        <f>E658*_xlfn.XLOOKUP(L658,PriceListData!$F$2:$F$97,PriceListData!$E$2:$E$97)</f>
        <v>1</v>
      </c>
      <c r="N658" t="str">
        <f>TEXT(B658,"dddd")</f>
        <v>Saturday</v>
      </c>
    </row>
    <row r="659" spans="1:14" x14ac:dyDescent="0.35">
      <c r="A659">
        <v>287022</v>
      </c>
      <c r="B659" s="3">
        <v>45780</v>
      </c>
      <c r="C659" s="4">
        <v>0.4664814814814815</v>
      </c>
      <c r="D659" t="s">
        <v>52</v>
      </c>
      <c r="E659">
        <v>1</v>
      </c>
      <c r="F659" t="s">
        <v>15</v>
      </c>
      <c r="G659" t="s">
        <v>405</v>
      </c>
      <c r="H659" t="s">
        <v>414</v>
      </c>
      <c r="J659" t="s">
        <v>403</v>
      </c>
      <c r="K659">
        <v>1</v>
      </c>
      <c r="L659" t="str">
        <f>_xlfn.CONCAT(D659,F659)</f>
        <v>Frappé12 oz</v>
      </c>
      <c r="M659" s="10">
        <f>E659*_xlfn.XLOOKUP(L659,PriceListData!$F$2:$F$97,PriceListData!$E$2:$E$97)</f>
        <v>4.75</v>
      </c>
      <c r="N659" t="str">
        <f>TEXT(B659,"dddd")</f>
        <v>Saturday</v>
      </c>
    </row>
    <row r="660" spans="1:14" x14ac:dyDescent="0.35">
      <c r="A660">
        <v>287021</v>
      </c>
      <c r="B660" s="3">
        <v>45780</v>
      </c>
      <c r="C660" s="4">
        <v>0.46604166666666669</v>
      </c>
      <c r="D660" t="s">
        <v>52</v>
      </c>
      <c r="E660">
        <v>1</v>
      </c>
      <c r="F660" t="s">
        <v>15</v>
      </c>
      <c r="G660" t="s">
        <v>405</v>
      </c>
      <c r="H660" t="s">
        <v>414</v>
      </c>
      <c r="J660" t="s">
        <v>403</v>
      </c>
      <c r="K660">
        <v>1</v>
      </c>
      <c r="L660" t="str">
        <f>_xlfn.CONCAT(D660,F660)</f>
        <v>Frappé12 oz</v>
      </c>
      <c r="M660" s="10">
        <f>E660*_xlfn.XLOOKUP(L660,PriceListData!$F$2:$F$97,PriceListData!$E$2:$E$97)</f>
        <v>4.75</v>
      </c>
      <c r="N660" t="str">
        <f>TEXT(B660,"dddd")</f>
        <v>Saturday</v>
      </c>
    </row>
    <row r="661" spans="1:14" x14ac:dyDescent="0.35">
      <c r="A661">
        <v>287020</v>
      </c>
      <c r="B661" s="3">
        <v>45780</v>
      </c>
      <c r="C661" s="4">
        <v>0.46528935185185183</v>
      </c>
      <c r="D661" t="s">
        <v>420</v>
      </c>
      <c r="E661">
        <v>1</v>
      </c>
      <c r="F661" t="s">
        <v>76</v>
      </c>
      <c r="G661" t="s">
        <v>413</v>
      </c>
      <c r="H661" t="s">
        <v>406</v>
      </c>
      <c r="J661" t="s">
        <v>403</v>
      </c>
      <c r="K661">
        <v>1</v>
      </c>
      <c r="L661" t="str">
        <f>_xlfn.CONCAT(D661,F661)</f>
        <v>Moroccan tea10 oz</v>
      </c>
      <c r="M661" s="10">
        <f>E661*_xlfn.XLOOKUP(L661,PriceListData!$F$2:$F$97,PriceListData!$E$2:$E$97)</f>
        <v>3</v>
      </c>
      <c r="N661" t="str">
        <f>TEXT(B661,"dddd")</f>
        <v>Saturday</v>
      </c>
    </row>
    <row r="662" spans="1:14" x14ac:dyDescent="0.35">
      <c r="A662">
        <v>287019</v>
      </c>
      <c r="B662" s="3">
        <v>45780</v>
      </c>
      <c r="C662" s="4">
        <v>0.46398148148148149</v>
      </c>
      <c r="D662" t="s">
        <v>411</v>
      </c>
      <c r="E662">
        <v>2</v>
      </c>
      <c r="F662" t="s">
        <v>24</v>
      </c>
      <c r="G662" t="s">
        <v>405</v>
      </c>
      <c r="H662" t="s">
        <v>406</v>
      </c>
      <c r="J662" t="s">
        <v>403</v>
      </c>
      <c r="K662">
        <v>1</v>
      </c>
      <c r="L662" t="str">
        <f>_xlfn.CONCAT(D662,F662)</f>
        <v>Turkish coffee3 oz</v>
      </c>
      <c r="M662" s="10">
        <f>E662*_xlfn.XLOOKUP(L662,PriceListData!$F$2:$F$97,PriceListData!$E$2:$E$97)</f>
        <v>7.5</v>
      </c>
      <c r="N662" t="str">
        <f>TEXT(B662,"dddd")</f>
        <v>Saturday</v>
      </c>
    </row>
    <row r="663" spans="1:14" x14ac:dyDescent="0.35">
      <c r="A663">
        <v>287019</v>
      </c>
      <c r="B663" s="3">
        <v>45780</v>
      </c>
      <c r="C663" s="4">
        <v>0.46398148148148149</v>
      </c>
      <c r="D663" t="s">
        <v>52</v>
      </c>
      <c r="E663">
        <v>1</v>
      </c>
      <c r="F663" t="s">
        <v>15</v>
      </c>
      <c r="G663" t="s">
        <v>405</v>
      </c>
      <c r="H663" t="s">
        <v>414</v>
      </c>
      <c r="J663" t="s">
        <v>403</v>
      </c>
      <c r="K663">
        <v>1</v>
      </c>
      <c r="L663" t="str">
        <f>_xlfn.CONCAT(D663,F663)</f>
        <v>Frappé12 oz</v>
      </c>
      <c r="M663" s="10">
        <f>E663*_xlfn.XLOOKUP(L663,PriceListData!$F$2:$F$97,PriceListData!$E$2:$E$97)</f>
        <v>4.75</v>
      </c>
      <c r="N663" t="str">
        <f>TEXT(B663,"dddd")</f>
        <v>Saturday</v>
      </c>
    </row>
    <row r="664" spans="1:14" x14ac:dyDescent="0.35">
      <c r="A664">
        <v>287019</v>
      </c>
      <c r="B664" s="3">
        <v>45780</v>
      </c>
      <c r="C664" s="4">
        <v>0.46398148148148149</v>
      </c>
      <c r="D664" t="s">
        <v>404</v>
      </c>
      <c r="E664">
        <v>1</v>
      </c>
      <c r="F664" t="s">
        <v>15</v>
      </c>
      <c r="G664" t="s">
        <v>405</v>
      </c>
      <c r="H664" t="s">
        <v>406</v>
      </c>
      <c r="J664" t="s">
        <v>403</v>
      </c>
      <c r="K664">
        <v>1</v>
      </c>
      <c r="L664" t="str">
        <f>_xlfn.CONCAT(D664,F664)</f>
        <v>Café latté12 oz</v>
      </c>
      <c r="M664" s="10">
        <f>E664*_xlfn.XLOOKUP(L664,PriceListData!$F$2:$F$97,PriceListData!$E$2:$E$97)</f>
        <v>4.25</v>
      </c>
      <c r="N664" t="str">
        <f>TEXT(B664,"dddd")</f>
        <v>Saturday</v>
      </c>
    </row>
    <row r="665" spans="1:14" x14ac:dyDescent="0.35">
      <c r="A665">
        <v>287017</v>
      </c>
      <c r="B665" s="3">
        <v>45780</v>
      </c>
      <c r="C665" s="4">
        <v>0.46214120370370371</v>
      </c>
      <c r="D665" t="s">
        <v>52</v>
      </c>
      <c r="E665">
        <v>1</v>
      </c>
      <c r="F665" t="s">
        <v>15</v>
      </c>
      <c r="G665" t="s">
        <v>405</v>
      </c>
      <c r="H665" t="s">
        <v>414</v>
      </c>
      <c r="J665" t="s">
        <v>403</v>
      </c>
      <c r="K665">
        <v>2</v>
      </c>
      <c r="L665" t="str">
        <f>_xlfn.CONCAT(D665,F665)</f>
        <v>Frappé12 oz</v>
      </c>
      <c r="M665" s="10">
        <f>E665*_xlfn.XLOOKUP(L665,PriceListData!$F$2:$F$97,PriceListData!$E$2:$E$97)</f>
        <v>4.75</v>
      </c>
      <c r="N665" t="str">
        <f>TEXT(B665,"dddd")</f>
        <v>Saturday</v>
      </c>
    </row>
    <row r="666" spans="1:14" x14ac:dyDescent="0.35">
      <c r="A666">
        <v>287016</v>
      </c>
      <c r="B666" s="3">
        <v>45780</v>
      </c>
      <c r="C666" s="4">
        <v>0.45884259259259258</v>
      </c>
      <c r="D666" t="s">
        <v>52</v>
      </c>
      <c r="E666">
        <v>1</v>
      </c>
      <c r="F666" t="s">
        <v>15</v>
      </c>
      <c r="G666" t="s">
        <v>405</v>
      </c>
      <c r="H666" t="s">
        <v>414</v>
      </c>
      <c r="J666" t="s">
        <v>403</v>
      </c>
      <c r="K666">
        <v>2</v>
      </c>
      <c r="L666" t="str">
        <f>_xlfn.CONCAT(D666,F666)</f>
        <v>Frappé12 oz</v>
      </c>
      <c r="M666" s="10">
        <f>E666*_xlfn.XLOOKUP(L666,PriceListData!$F$2:$F$97,PriceListData!$E$2:$E$97)</f>
        <v>4.75</v>
      </c>
      <c r="N666" t="str">
        <f>TEXT(B666,"dddd")</f>
        <v>Saturday</v>
      </c>
    </row>
    <row r="667" spans="1:14" x14ac:dyDescent="0.35">
      <c r="A667">
        <v>287013</v>
      </c>
      <c r="B667" s="3">
        <v>45780</v>
      </c>
      <c r="C667" s="4">
        <v>0.4572222222222222</v>
      </c>
      <c r="D667" t="s">
        <v>428</v>
      </c>
      <c r="E667">
        <v>1</v>
      </c>
      <c r="F667" t="s">
        <v>15</v>
      </c>
      <c r="G667" t="s">
        <v>413</v>
      </c>
      <c r="H667" t="s">
        <v>406</v>
      </c>
      <c r="J667" t="s">
        <v>403</v>
      </c>
      <c r="K667">
        <v>1</v>
      </c>
      <c r="L667" t="str">
        <f>_xlfn.CONCAT(D667,F667)</f>
        <v>Rooibos latté12 oz</v>
      </c>
      <c r="M667" s="10">
        <f>E667*_xlfn.XLOOKUP(L667,PriceListData!$F$2:$F$97,PriceListData!$E$2:$E$97)</f>
        <v>5.5</v>
      </c>
      <c r="N667" t="str">
        <f>TEXT(B667,"dddd")</f>
        <v>Saturday</v>
      </c>
    </row>
    <row r="668" spans="1:14" x14ac:dyDescent="0.35">
      <c r="A668">
        <v>287013</v>
      </c>
      <c r="B668" s="3">
        <v>45780</v>
      </c>
      <c r="C668" s="4">
        <v>0.4572222222222222</v>
      </c>
      <c r="D668" t="s">
        <v>425</v>
      </c>
      <c r="E668">
        <v>1</v>
      </c>
      <c r="F668" t="s">
        <v>15</v>
      </c>
      <c r="G668" t="s">
        <v>405</v>
      </c>
      <c r="H668" t="s">
        <v>414</v>
      </c>
      <c r="J668" t="s">
        <v>403</v>
      </c>
      <c r="K668">
        <v>1</v>
      </c>
      <c r="L668" t="str">
        <f>_xlfn.CONCAT(D668,F668)</f>
        <v>Iced Guillermo12 oz</v>
      </c>
      <c r="M668" s="10">
        <f>E668*_xlfn.XLOOKUP(L668,PriceListData!$F$2:$F$97,PriceListData!$E$2:$E$97)</f>
        <v>3.5</v>
      </c>
      <c r="N668" t="str">
        <f>TEXT(B668,"dddd")</f>
        <v>Saturday</v>
      </c>
    </row>
    <row r="669" spans="1:14" x14ac:dyDescent="0.35">
      <c r="A669">
        <v>287011</v>
      </c>
      <c r="B669" s="3">
        <v>45780</v>
      </c>
      <c r="C669" s="4">
        <v>0.44891203703703703</v>
      </c>
      <c r="D669" t="s">
        <v>54</v>
      </c>
      <c r="E669">
        <v>1</v>
      </c>
      <c r="G669" t="s">
        <v>415</v>
      </c>
      <c r="H669" t="s">
        <v>416</v>
      </c>
      <c r="J669" t="s">
        <v>403</v>
      </c>
      <c r="K669">
        <v>1</v>
      </c>
      <c r="L669" t="str">
        <f>_xlfn.CONCAT(D669,F669)</f>
        <v>Syrup</v>
      </c>
      <c r="M669" s="10">
        <f>E669*_xlfn.XLOOKUP(L669,PriceListData!$F$2:$F$97,PriceListData!$E$2:$E$97)</f>
        <v>0.75</v>
      </c>
      <c r="N669" t="str">
        <f>TEXT(B669,"dddd")</f>
        <v>Saturday</v>
      </c>
    </row>
    <row r="670" spans="1:14" x14ac:dyDescent="0.35">
      <c r="A670">
        <v>287011</v>
      </c>
      <c r="B670" s="3">
        <v>45780</v>
      </c>
      <c r="C670" s="4">
        <v>0.44891203703703703</v>
      </c>
      <c r="D670" t="s">
        <v>21</v>
      </c>
      <c r="E670">
        <v>1</v>
      </c>
      <c r="F670" t="s">
        <v>15</v>
      </c>
      <c r="G670" t="s">
        <v>405</v>
      </c>
      <c r="H670" t="s">
        <v>406</v>
      </c>
      <c r="J670" t="s">
        <v>403</v>
      </c>
      <c r="K670">
        <v>1</v>
      </c>
      <c r="L670" t="str">
        <f>_xlfn.CONCAT(D670,F670)</f>
        <v>Pourover12 oz</v>
      </c>
      <c r="M670" s="10">
        <f>E670*_xlfn.XLOOKUP(L670,PriceListData!$F$2:$F$97,PriceListData!$E$2:$E$97)</f>
        <v>3.5</v>
      </c>
      <c r="N670" t="str">
        <f>TEXT(B670,"dddd")</f>
        <v>Saturday</v>
      </c>
    </row>
    <row r="671" spans="1:14" x14ac:dyDescent="0.35">
      <c r="A671">
        <v>287010</v>
      </c>
      <c r="B671" s="3">
        <v>45780</v>
      </c>
      <c r="C671" s="4">
        <v>0.44738425925925923</v>
      </c>
      <c r="D671" t="s">
        <v>54</v>
      </c>
      <c r="E671">
        <v>1</v>
      </c>
      <c r="G671" t="s">
        <v>415</v>
      </c>
      <c r="H671" t="s">
        <v>416</v>
      </c>
      <c r="J671" t="s">
        <v>403</v>
      </c>
      <c r="K671">
        <v>1</v>
      </c>
      <c r="L671" t="str">
        <f>_xlfn.CONCAT(D671,F671)</f>
        <v>Syrup</v>
      </c>
      <c r="M671" s="10">
        <f>E671*_xlfn.XLOOKUP(L671,PriceListData!$F$2:$F$97,PriceListData!$E$2:$E$97)</f>
        <v>0.75</v>
      </c>
      <c r="N671" t="str">
        <f>TEXT(B671,"dddd")</f>
        <v>Saturday</v>
      </c>
    </row>
    <row r="672" spans="1:14" x14ac:dyDescent="0.35">
      <c r="A672">
        <v>287010</v>
      </c>
      <c r="B672" s="3">
        <v>45780</v>
      </c>
      <c r="C672" s="4">
        <v>0.44738425925925923</v>
      </c>
      <c r="D672" t="s">
        <v>428</v>
      </c>
      <c r="E672">
        <v>1</v>
      </c>
      <c r="F672" t="s">
        <v>15</v>
      </c>
      <c r="G672" t="s">
        <v>413</v>
      </c>
      <c r="H672" t="s">
        <v>406</v>
      </c>
      <c r="J672" t="s">
        <v>403</v>
      </c>
      <c r="K672">
        <v>1</v>
      </c>
      <c r="L672" t="str">
        <f>_xlfn.CONCAT(D672,F672)</f>
        <v>Rooibos latté12 oz</v>
      </c>
      <c r="M672" s="10">
        <f>E672*_xlfn.XLOOKUP(L672,PriceListData!$F$2:$F$97,PriceListData!$E$2:$E$97)</f>
        <v>5.5</v>
      </c>
      <c r="N672" t="str">
        <f>TEXT(B672,"dddd")</f>
        <v>Saturday</v>
      </c>
    </row>
    <row r="673" spans="1:14" x14ac:dyDescent="0.35">
      <c r="A673">
        <v>287008</v>
      </c>
      <c r="B673" s="3">
        <v>45780</v>
      </c>
      <c r="C673" s="4">
        <v>0.43870370370370371</v>
      </c>
      <c r="D673" t="s">
        <v>65</v>
      </c>
      <c r="E673">
        <v>1</v>
      </c>
      <c r="F673" t="s">
        <v>15</v>
      </c>
      <c r="G673" t="s">
        <v>405</v>
      </c>
      <c r="H673" t="s">
        <v>406</v>
      </c>
      <c r="J673" t="s">
        <v>403</v>
      </c>
      <c r="K673">
        <v>1</v>
      </c>
      <c r="L673" t="str">
        <f>_xlfn.CONCAT(D673,F673)</f>
        <v>Cappuccino12 oz</v>
      </c>
      <c r="M673" s="10">
        <f>E673*_xlfn.XLOOKUP(L673,PriceListData!$F$2:$F$97,PriceListData!$E$2:$E$97)</f>
        <v>5.5</v>
      </c>
      <c r="N673" t="str">
        <f>TEXT(B673,"dddd")</f>
        <v>Saturday</v>
      </c>
    </row>
    <row r="674" spans="1:14" x14ac:dyDescent="0.35">
      <c r="A674">
        <v>287006</v>
      </c>
      <c r="B674" s="3">
        <v>45780</v>
      </c>
      <c r="C674" s="4">
        <v>0.43592592592592594</v>
      </c>
      <c r="D674" t="s">
        <v>21</v>
      </c>
      <c r="E674">
        <v>1</v>
      </c>
      <c r="F674" t="s">
        <v>15</v>
      </c>
      <c r="G674" t="s">
        <v>405</v>
      </c>
      <c r="H674" t="s">
        <v>406</v>
      </c>
      <c r="J674" t="s">
        <v>403</v>
      </c>
      <c r="K674">
        <v>2</v>
      </c>
      <c r="L674" t="str">
        <f>_xlfn.CONCAT(D674,F674)</f>
        <v>Pourover12 oz</v>
      </c>
      <c r="M674" s="10">
        <f>E674*_xlfn.XLOOKUP(L674,PriceListData!$F$2:$F$97,PriceListData!$E$2:$E$97)</f>
        <v>3.5</v>
      </c>
      <c r="N674" t="str">
        <f>TEXT(B674,"dddd")</f>
        <v>Saturday</v>
      </c>
    </row>
    <row r="675" spans="1:14" x14ac:dyDescent="0.35">
      <c r="A675">
        <v>287005</v>
      </c>
      <c r="B675" s="3">
        <v>45780</v>
      </c>
      <c r="C675" s="4">
        <v>0.43023148148148149</v>
      </c>
      <c r="D675" t="s">
        <v>404</v>
      </c>
      <c r="E675">
        <v>1</v>
      </c>
      <c r="F675" t="s">
        <v>15</v>
      </c>
      <c r="G675" t="s">
        <v>405</v>
      </c>
      <c r="H675" t="s">
        <v>406</v>
      </c>
      <c r="J675" t="s">
        <v>403</v>
      </c>
      <c r="K675">
        <v>1</v>
      </c>
      <c r="L675" t="str">
        <f>_xlfn.CONCAT(D675,F675)</f>
        <v>Café latté12 oz</v>
      </c>
      <c r="M675" s="10">
        <f>E675*_xlfn.XLOOKUP(L675,PriceListData!$F$2:$F$97,PriceListData!$E$2:$E$97)</f>
        <v>4.25</v>
      </c>
      <c r="N675" t="str">
        <f>TEXT(B675,"dddd")</f>
        <v>Saturday</v>
      </c>
    </row>
    <row r="676" spans="1:14" x14ac:dyDescent="0.35">
      <c r="A676">
        <v>287004</v>
      </c>
      <c r="B676" s="3">
        <v>45780</v>
      </c>
      <c r="C676" s="4">
        <v>0.42954861111111109</v>
      </c>
      <c r="D676" t="s">
        <v>54</v>
      </c>
      <c r="E676">
        <v>1</v>
      </c>
      <c r="G676" t="s">
        <v>415</v>
      </c>
      <c r="H676" t="s">
        <v>416</v>
      </c>
      <c r="J676" t="s">
        <v>403</v>
      </c>
      <c r="K676">
        <v>2</v>
      </c>
      <c r="L676" t="str">
        <f>_xlfn.CONCAT(D676,F676)</f>
        <v>Syrup</v>
      </c>
      <c r="M676" s="10">
        <f>E676*_xlfn.XLOOKUP(L676,PriceListData!$F$2:$F$97,PriceListData!$E$2:$E$97)</f>
        <v>0.75</v>
      </c>
      <c r="N676" t="str">
        <f>TEXT(B676,"dddd")</f>
        <v>Saturday</v>
      </c>
    </row>
    <row r="677" spans="1:14" x14ac:dyDescent="0.35">
      <c r="A677">
        <v>287004</v>
      </c>
      <c r="B677" s="3">
        <v>45780</v>
      </c>
      <c r="C677" s="4">
        <v>0.42954861111111109</v>
      </c>
      <c r="D677" t="s">
        <v>21</v>
      </c>
      <c r="E677">
        <v>1</v>
      </c>
      <c r="F677" t="s">
        <v>15</v>
      </c>
      <c r="G677" t="s">
        <v>405</v>
      </c>
      <c r="H677" t="s">
        <v>406</v>
      </c>
      <c r="J677" t="s">
        <v>403</v>
      </c>
      <c r="K677">
        <v>2</v>
      </c>
      <c r="L677" t="str">
        <f>_xlfn.CONCAT(D677,F677)</f>
        <v>Pourover12 oz</v>
      </c>
      <c r="M677" s="10">
        <f>E677*_xlfn.XLOOKUP(L677,PriceListData!$F$2:$F$97,PriceListData!$E$2:$E$97)</f>
        <v>3.5</v>
      </c>
      <c r="N677" t="str">
        <f>TEXT(B677,"dddd")</f>
        <v>Saturday</v>
      </c>
    </row>
    <row r="678" spans="1:14" x14ac:dyDescent="0.35">
      <c r="A678">
        <v>287003</v>
      </c>
      <c r="B678" s="3">
        <v>45780</v>
      </c>
      <c r="C678" s="4">
        <v>0.42746527777777776</v>
      </c>
      <c r="D678" t="s">
        <v>407</v>
      </c>
      <c r="E678">
        <v>1</v>
      </c>
      <c r="G678" t="s">
        <v>405</v>
      </c>
      <c r="H678" t="s">
        <v>408</v>
      </c>
      <c r="J678" t="s">
        <v>403</v>
      </c>
      <c r="K678">
        <v>1</v>
      </c>
      <c r="L678" t="str">
        <f>_xlfn.CONCAT(D678,F678)</f>
        <v>Drip coffee refill</v>
      </c>
      <c r="M678" s="10">
        <f>E678*_xlfn.XLOOKUP(L678,PriceListData!$F$2:$F$97,PriceListData!$E$2:$E$97)</f>
        <v>1.25</v>
      </c>
      <c r="N678" t="str">
        <f>TEXT(B678,"dddd")</f>
        <v>Saturday</v>
      </c>
    </row>
    <row r="679" spans="1:14" x14ac:dyDescent="0.35">
      <c r="A679">
        <v>287002</v>
      </c>
      <c r="B679" s="3">
        <v>45780</v>
      </c>
      <c r="C679" s="4">
        <v>0.42517361111111113</v>
      </c>
      <c r="D679" t="s">
        <v>411</v>
      </c>
      <c r="E679">
        <v>1</v>
      </c>
      <c r="F679" t="s">
        <v>24</v>
      </c>
      <c r="G679" t="s">
        <v>405</v>
      </c>
      <c r="H679" t="s">
        <v>406</v>
      </c>
      <c r="J679" t="s">
        <v>403</v>
      </c>
      <c r="K679">
        <v>1</v>
      </c>
      <c r="L679" t="str">
        <f>_xlfn.CONCAT(D679,F679)</f>
        <v>Turkish coffee3 oz</v>
      </c>
      <c r="M679" s="10">
        <f>E679*_xlfn.XLOOKUP(L679,PriceListData!$F$2:$F$97,PriceListData!$E$2:$E$97)</f>
        <v>3.75</v>
      </c>
      <c r="N679" t="str">
        <f>TEXT(B679,"dddd")</f>
        <v>Saturday</v>
      </c>
    </row>
    <row r="680" spans="1:14" x14ac:dyDescent="0.35">
      <c r="A680">
        <v>287001</v>
      </c>
      <c r="B680" s="3">
        <v>45780</v>
      </c>
      <c r="C680" s="4">
        <v>0.42407407407407405</v>
      </c>
      <c r="D680" t="s">
        <v>21</v>
      </c>
      <c r="E680">
        <v>1</v>
      </c>
      <c r="F680" t="s">
        <v>15</v>
      </c>
      <c r="G680" t="s">
        <v>405</v>
      </c>
      <c r="H680" t="s">
        <v>406</v>
      </c>
      <c r="J680" t="s">
        <v>403</v>
      </c>
      <c r="K680">
        <v>1</v>
      </c>
      <c r="L680" t="str">
        <f>_xlfn.CONCAT(D680,F680)</f>
        <v>Pourover12 oz</v>
      </c>
      <c r="M680" s="10">
        <f>E680*_xlfn.XLOOKUP(L680,PriceListData!$F$2:$F$97,PriceListData!$E$2:$E$97)</f>
        <v>3.5</v>
      </c>
      <c r="N680" t="str">
        <f>TEXT(B680,"dddd")</f>
        <v>Saturday</v>
      </c>
    </row>
    <row r="681" spans="1:14" x14ac:dyDescent="0.35">
      <c r="A681">
        <v>287001</v>
      </c>
      <c r="B681" s="3">
        <v>45780</v>
      </c>
      <c r="C681" s="4">
        <v>0.42407407407407405</v>
      </c>
      <c r="D681" t="s">
        <v>420</v>
      </c>
      <c r="E681">
        <v>1</v>
      </c>
      <c r="F681" t="s">
        <v>76</v>
      </c>
      <c r="G681" t="s">
        <v>413</v>
      </c>
      <c r="H681" t="s">
        <v>406</v>
      </c>
      <c r="J681" t="s">
        <v>403</v>
      </c>
      <c r="K681">
        <v>1</v>
      </c>
      <c r="L681" t="str">
        <f>_xlfn.CONCAT(D681,F681)</f>
        <v>Moroccan tea10 oz</v>
      </c>
      <c r="M681" s="10">
        <f>E681*_xlfn.XLOOKUP(L681,PriceListData!$F$2:$F$97,PriceListData!$E$2:$E$97)</f>
        <v>3</v>
      </c>
      <c r="N681" t="str">
        <f>TEXT(B681,"dddd")</f>
        <v>Saturday</v>
      </c>
    </row>
    <row r="682" spans="1:14" x14ac:dyDescent="0.35">
      <c r="A682">
        <v>287001</v>
      </c>
      <c r="B682" s="3">
        <v>45780</v>
      </c>
      <c r="C682" s="4">
        <v>0.42407407407407405</v>
      </c>
      <c r="D682" t="s">
        <v>52</v>
      </c>
      <c r="E682">
        <v>1</v>
      </c>
      <c r="F682" t="s">
        <v>15</v>
      </c>
      <c r="G682" t="s">
        <v>405</v>
      </c>
      <c r="H682" t="s">
        <v>414</v>
      </c>
      <c r="J682" t="s">
        <v>403</v>
      </c>
      <c r="K682">
        <v>1</v>
      </c>
      <c r="L682" t="str">
        <f>_xlfn.CONCAT(D682,F682)</f>
        <v>Frappé12 oz</v>
      </c>
      <c r="M682" s="10">
        <f>E682*_xlfn.XLOOKUP(L682,PriceListData!$F$2:$F$97,PriceListData!$E$2:$E$97)</f>
        <v>4.75</v>
      </c>
      <c r="N682" t="str">
        <f>TEXT(B682,"dddd")</f>
        <v>Saturday</v>
      </c>
    </row>
    <row r="683" spans="1:14" x14ac:dyDescent="0.35">
      <c r="A683">
        <v>287001</v>
      </c>
      <c r="B683" s="3">
        <v>45780</v>
      </c>
      <c r="C683" s="4">
        <v>0.42407407407407405</v>
      </c>
      <c r="D683" t="s">
        <v>419</v>
      </c>
      <c r="E683">
        <v>1</v>
      </c>
      <c r="G683" t="s">
        <v>415</v>
      </c>
      <c r="H683" t="s">
        <v>416</v>
      </c>
      <c r="J683" t="s">
        <v>403</v>
      </c>
      <c r="K683">
        <v>1</v>
      </c>
      <c r="L683" t="str">
        <f>_xlfn.CONCAT(D683,F683)</f>
        <v>Extra shot</v>
      </c>
      <c r="M683" s="10">
        <f>E683*_xlfn.XLOOKUP(L683,PriceListData!$F$2:$F$97,PriceListData!$E$2:$E$97)</f>
        <v>1</v>
      </c>
      <c r="N683" t="str">
        <f>TEXT(B683,"dddd")</f>
        <v>Saturday</v>
      </c>
    </row>
    <row r="684" spans="1:14" x14ac:dyDescent="0.35">
      <c r="A684">
        <v>287000</v>
      </c>
      <c r="B684" s="3">
        <v>45780</v>
      </c>
      <c r="C684" s="4">
        <v>0.42371527777777779</v>
      </c>
      <c r="D684" t="s">
        <v>54</v>
      </c>
      <c r="E684">
        <v>1</v>
      </c>
      <c r="G684" t="s">
        <v>415</v>
      </c>
      <c r="H684" t="s">
        <v>416</v>
      </c>
      <c r="J684" t="s">
        <v>403</v>
      </c>
      <c r="K684">
        <v>2</v>
      </c>
      <c r="L684" t="str">
        <f>_xlfn.CONCAT(D684,F684)</f>
        <v>Syrup</v>
      </c>
      <c r="M684" s="10">
        <f>E684*_xlfn.XLOOKUP(L684,PriceListData!$F$2:$F$97,PriceListData!$E$2:$E$97)</f>
        <v>0.75</v>
      </c>
      <c r="N684" t="str">
        <f>TEXT(B684,"dddd")</f>
        <v>Saturday</v>
      </c>
    </row>
    <row r="685" spans="1:14" x14ac:dyDescent="0.35">
      <c r="A685">
        <v>287000</v>
      </c>
      <c r="B685" s="3">
        <v>45780</v>
      </c>
      <c r="C685" s="4">
        <v>0.42371527777777779</v>
      </c>
      <c r="D685" t="s">
        <v>21</v>
      </c>
      <c r="E685">
        <v>1</v>
      </c>
      <c r="F685" t="s">
        <v>15</v>
      </c>
      <c r="G685" t="s">
        <v>405</v>
      </c>
      <c r="H685" t="s">
        <v>406</v>
      </c>
      <c r="J685" t="s">
        <v>403</v>
      </c>
      <c r="K685">
        <v>2</v>
      </c>
      <c r="L685" t="str">
        <f>_xlfn.CONCAT(D685,F685)</f>
        <v>Pourover12 oz</v>
      </c>
      <c r="M685" s="10">
        <f>E685*_xlfn.XLOOKUP(L685,PriceListData!$F$2:$F$97,PriceListData!$E$2:$E$97)</f>
        <v>3.5</v>
      </c>
      <c r="N685" t="str">
        <f>TEXT(B685,"dddd")</f>
        <v>Saturday</v>
      </c>
    </row>
    <row r="686" spans="1:14" x14ac:dyDescent="0.35">
      <c r="A686">
        <v>286999</v>
      </c>
      <c r="B686" s="3">
        <v>45780</v>
      </c>
      <c r="C686" s="4">
        <v>0.42298611111111112</v>
      </c>
      <c r="D686" t="s">
        <v>65</v>
      </c>
      <c r="E686">
        <v>1</v>
      </c>
      <c r="F686" t="s">
        <v>15</v>
      </c>
      <c r="G686" t="s">
        <v>405</v>
      </c>
      <c r="H686" t="s">
        <v>406</v>
      </c>
      <c r="J686" t="s">
        <v>403</v>
      </c>
      <c r="K686">
        <v>1</v>
      </c>
      <c r="L686" t="str">
        <f>_xlfn.CONCAT(D686,F686)</f>
        <v>Cappuccino12 oz</v>
      </c>
      <c r="M686" s="10">
        <f>E686*_xlfn.XLOOKUP(L686,PriceListData!$F$2:$F$97,PriceListData!$E$2:$E$97)</f>
        <v>5.5</v>
      </c>
      <c r="N686" t="str">
        <f>TEXT(B686,"dddd")</f>
        <v>Saturday</v>
      </c>
    </row>
    <row r="687" spans="1:14" x14ac:dyDescent="0.35">
      <c r="A687">
        <v>286995</v>
      </c>
      <c r="B687" s="3">
        <v>45780</v>
      </c>
      <c r="C687" s="4">
        <v>0.41714120370370372</v>
      </c>
      <c r="D687" t="s">
        <v>21</v>
      </c>
      <c r="E687">
        <v>1</v>
      </c>
      <c r="F687" t="s">
        <v>15</v>
      </c>
      <c r="G687" t="s">
        <v>405</v>
      </c>
      <c r="H687" t="s">
        <v>406</v>
      </c>
      <c r="J687" t="s">
        <v>403</v>
      </c>
      <c r="K687">
        <v>2</v>
      </c>
      <c r="L687" t="str">
        <f>_xlfn.CONCAT(D687,F687)</f>
        <v>Pourover12 oz</v>
      </c>
      <c r="M687" s="10">
        <f>E687*_xlfn.XLOOKUP(L687,PriceListData!$F$2:$F$97,PriceListData!$E$2:$E$97)</f>
        <v>3.5</v>
      </c>
      <c r="N687" t="str">
        <f>TEXT(B687,"dddd")</f>
        <v>Saturday</v>
      </c>
    </row>
    <row r="688" spans="1:14" x14ac:dyDescent="0.35">
      <c r="A688">
        <v>286994</v>
      </c>
      <c r="B688" s="3">
        <v>45780</v>
      </c>
      <c r="C688" s="4">
        <v>0.41645833333333332</v>
      </c>
      <c r="D688" t="s">
        <v>54</v>
      </c>
      <c r="E688">
        <v>1</v>
      </c>
      <c r="G688" t="s">
        <v>415</v>
      </c>
      <c r="H688" t="s">
        <v>416</v>
      </c>
      <c r="J688" t="s">
        <v>403</v>
      </c>
      <c r="K688">
        <v>1</v>
      </c>
      <c r="L688" t="str">
        <f>_xlfn.CONCAT(D688,F688)</f>
        <v>Syrup</v>
      </c>
      <c r="M688" s="10">
        <f>E688*_xlfn.XLOOKUP(L688,PriceListData!$F$2:$F$97,PriceListData!$E$2:$E$97)</f>
        <v>0.75</v>
      </c>
      <c r="N688" t="str">
        <f>TEXT(B688,"dddd")</f>
        <v>Saturday</v>
      </c>
    </row>
    <row r="689" spans="1:14" x14ac:dyDescent="0.35">
      <c r="A689">
        <v>286994</v>
      </c>
      <c r="B689" s="3">
        <v>45780</v>
      </c>
      <c r="C689" s="4">
        <v>0.41645833333333332</v>
      </c>
      <c r="D689" t="s">
        <v>21</v>
      </c>
      <c r="E689">
        <v>1</v>
      </c>
      <c r="F689" t="s">
        <v>15</v>
      </c>
      <c r="G689" t="s">
        <v>405</v>
      </c>
      <c r="H689" t="s">
        <v>406</v>
      </c>
      <c r="J689" t="s">
        <v>403</v>
      </c>
      <c r="K689">
        <v>1</v>
      </c>
      <c r="L689" t="str">
        <f>_xlfn.CONCAT(D689,F689)</f>
        <v>Pourover12 oz</v>
      </c>
      <c r="M689" s="10">
        <f>E689*_xlfn.XLOOKUP(L689,PriceListData!$F$2:$F$97,PriceListData!$E$2:$E$97)</f>
        <v>3.5</v>
      </c>
      <c r="N689" t="str">
        <f>TEXT(B689,"dddd")</f>
        <v>Saturday</v>
      </c>
    </row>
    <row r="690" spans="1:14" x14ac:dyDescent="0.35">
      <c r="A690">
        <v>286993</v>
      </c>
      <c r="B690" s="3">
        <v>45780</v>
      </c>
      <c r="C690" s="4">
        <v>0.4130671296296296</v>
      </c>
      <c r="D690" t="s">
        <v>21</v>
      </c>
      <c r="E690">
        <v>1</v>
      </c>
      <c r="F690" t="s">
        <v>15</v>
      </c>
      <c r="G690" t="s">
        <v>405</v>
      </c>
      <c r="H690" t="s">
        <v>406</v>
      </c>
      <c r="J690" t="s">
        <v>403</v>
      </c>
      <c r="K690">
        <v>1</v>
      </c>
      <c r="L690" t="str">
        <f>_xlfn.CONCAT(D690,F690)</f>
        <v>Pourover12 oz</v>
      </c>
      <c r="M690" s="10">
        <f>E690*_xlfn.XLOOKUP(L690,PriceListData!$F$2:$F$97,PriceListData!$E$2:$E$97)</f>
        <v>3.5</v>
      </c>
      <c r="N690" t="str">
        <f>TEXT(B690,"dddd")</f>
        <v>Saturday</v>
      </c>
    </row>
    <row r="691" spans="1:14" x14ac:dyDescent="0.35">
      <c r="A691">
        <v>286992</v>
      </c>
      <c r="B691" s="3">
        <v>45780</v>
      </c>
      <c r="C691" s="4">
        <v>0.41119212962962964</v>
      </c>
      <c r="D691" t="s">
        <v>404</v>
      </c>
      <c r="E691">
        <v>1</v>
      </c>
      <c r="F691" t="s">
        <v>15</v>
      </c>
      <c r="G691" t="s">
        <v>405</v>
      </c>
      <c r="H691" t="s">
        <v>406</v>
      </c>
      <c r="J691" t="s">
        <v>403</v>
      </c>
      <c r="K691">
        <v>1</v>
      </c>
      <c r="L691" t="str">
        <f>_xlfn.CONCAT(D691,F691)</f>
        <v>Café latté12 oz</v>
      </c>
      <c r="M691" s="10">
        <f>E691*_xlfn.XLOOKUP(L691,PriceListData!$F$2:$F$97,PriceListData!$E$2:$E$97)</f>
        <v>4.25</v>
      </c>
      <c r="N691" t="str">
        <f>TEXT(B691,"dddd")</f>
        <v>Saturday</v>
      </c>
    </row>
    <row r="692" spans="1:14" x14ac:dyDescent="0.35">
      <c r="A692">
        <v>286991</v>
      </c>
      <c r="B692" s="3">
        <v>45780</v>
      </c>
      <c r="C692" s="4">
        <v>0.40915509259259258</v>
      </c>
      <c r="D692" t="s">
        <v>420</v>
      </c>
      <c r="E692">
        <v>1</v>
      </c>
      <c r="F692" t="s">
        <v>76</v>
      </c>
      <c r="G692" t="s">
        <v>413</v>
      </c>
      <c r="H692" t="s">
        <v>406</v>
      </c>
      <c r="J692" t="s">
        <v>403</v>
      </c>
      <c r="K692">
        <v>1</v>
      </c>
      <c r="L692" t="str">
        <f>_xlfn.CONCAT(D692,F692)</f>
        <v>Moroccan tea10 oz</v>
      </c>
      <c r="M692" s="10">
        <f>E692*_xlfn.XLOOKUP(L692,PriceListData!$F$2:$F$97,PriceListData!$E$2:$E$97)</f>
        <v>3</v>
      </c>
      <c r="N692" t="str">
        <f>TEXT(B692,"dddd")</f>
        <v>Saturday</v>
      </c>
    </row>
    <row r="693" spans="1:14" x14ac:dyDescent="0.35">
      <c r="A693">
        <v>286991</v>
      </c>
      <c r="B693" s="3">
        <v>45780</v>
      </c>
      <c r="C693" s="4">
        <v>0.40915509259259258</v>
      </c>
      <c r="D693" t="s">
        <v>424</v>
      </c>
      <c r="E693">
        <v>1</v>
      </c>
      <c r="F693" t="s">
        <v>15</v>
      </c>
      <c r="G693" t="s">
        <v>423</v>
      </c>
      <c r="H693" t="s">
        <v>414</v>
      </c>
      <c r="J693" t="s">
        <v>403</v>
      </c>
      <c r="K693">
        <v>1</v>
      </c>
      <c r="L693" t="str">
        <f>_xlfn.CONCAT(D693,F693)</f>
        <v>Coconut milk smoothie12 oz</v>
      </c>
      <c r="M693" s="10">
        <f>E693*_xlfn.XLOOKUP(L693,PriceListData!$F$2:$F$97,PriceListData!$E$2:$E$97)</f>
        <v>5.75</v>
      </c>
      <c r="N693" t="str">
        <f>TEXT(B693,"dddd")</f>
        <v>Saturday</v>
      </c>
    </row>
    <row r="694" spans="1:14" x14ac:dyDescent="0.35">
      <c r="A694">
        <v>286989</v>
      </c>
      <c r="B694" s="3">
        <v>45780</v>
      </c>
      <c r="C694" s="4">
        <v>0.40803240740740743</v>
      </c>
      <c r="D694" t="s">
        <v>409</v>
      </c>
      <c r="E694">
        <v>1</v>
      </c>
      <c r="F694" t="s">
        <v>15</v>
      </c>
      <c r="G694" t="s">
        <v>405</v>
      </c>
      <c r="H694" t="s">
        <v>406</v>
      </c>
      <c r="J694" t="s">
        <v>403</v>
      </c>
      <c r="K694">
        <v>1</v>
      </c>
      <c r="L694" t="str">
        <f>_xlfn.CONCAT(D694,F694)</f>
        <v>Drip coffee12 oz</v>
      </c>
      <c r="M694" s="10">
        <f>E694*_xlfn.XLOOKUP(L694,PriceListData!$F$2:$F$97,PriceListData!$E$2:$E$97)</f>
        <v>2.25</v>
      </c>
      <c r="N694" t="str">
        <f>TEXT(B694,"dddd")</f>
        <v>Saturday</v>
      </c>
    </row>
    <row r="695" spans="1:14" x14ac:dyDescent="0.35">
      <c r="A695">
        <v>286987</v>
      </c>
      <c r="B695" s="3">
        <v>45780</v>
      </c>
      <c r="C695" s="4">
        <v>0.40195601851851853</v>
      </c>
      <c r="D695" t="s">
        <v>52</v>
      </c>
      <c r="E695">
        <v>1</v>
      </c>
      <c r="F695" t="s">
        <v>15</v>
      </c>
      <c r="G695" t="s">
        <v>405</v>
      </c>
      <c r="H695" t="s">
        <v>414</v>
      </c>
      <c r="J695" t="s">
        <v>403</v>
      </c>
      <c r="K695">
        <v>2</v>
      </c>
      <c r="L695" t="str">
        <f>_xlfn.CONCAT(D695,F695)</f>
        <v>Frappé12 oz</v>
      </c>
      <c r="M695" s="10">
        <f>E695*_xlfn.XLOOKUP(L695,PriceListData!$F$2:$F$97,PriceListData!$E$2:$E$97)</f>
        <v>4.75</v>
      </c>
      <c r="N695" t="str">
        <f>TEXT(B695,"dddd")</f>
        <v>Saturday</v>
      </c>
    </row>
    <row r="696" spans="1:14" x14ac:dyDescent="0.35">
      <c r="A696">
        <v>286986</v>
      </c>
      <c r="B696" s="3">
        <v>45780</v>
      </c>
      <c r="C696" s="4">
        <v>0.40185185185185185</v>
      </c>
      <c r="D696" t="s">
        <v>407</v>
      </c>
      <c r="E696">
        <v>1</v>
      </c>
      <c r="G696" t="s">
        <v>405</v>
      </c>
      <c r="H696" t="s">
        <v>408</v>
      </c>
      <c r="J696" t="s">
        <v>403</v>
      </c>
      <c r="K696">
        <v>1</v>
      </c>
      <c r="L696" t="str">
        <f>_xlfn.CONCAT(D696,F696)</f>
        <v>Drip coffee refill</v>
      </c>
      <c r="M696" s="10">
        <f>E696*_xlfn.XLOOKUP(L696,PriceListData!$F$2:$F$97,PriceListData!$E$2:$E$97)</f>
        <v>1.25</v>
      </c>
      <c r="N696" t="str">
        <f>TEXT(B696,"dddd")</f>
        <v>Saturday</v>
      </c>
    </row>
    <row r="697" spans="1:14" x14ac:dyDescent="0.35">
      <c r="A697">
        <v>286985</v>
      </c>
      <c r="B697" s="3">
        <v>45780</v>
      </c>
      <c r="C697" s="4">
        <v>0.40134259259259258</v>
      </c>
      <c r="D697" t="s">
        <v>420</v>
      </c>
      <c r="E697">
        <v>1</v>
      </c>
      <c r="F697" t="s">
        <v>76</v>
      </c>
      <c r="G697" t="s">
        <v>413</v>
      </c>
      <c r="H697" t="s">
        <v>406</v>
      </c>
      <c r="J697" t="s">
        <v>403</v>
      </c>
      <c r="K697">
        <v>2</v>
      </c>
      <c r="L697" t="str">
        <f>_xlfn.CONCAT(D697,F697)</f>
        <v>Moroccan tea10 oz</v>
      </c>
      <c r="M697" s="10">
        <f>E697*_xlfn.XLOOKUP(L697,PriceListData!$F$2:$F$97,PriceListData!$E$2:$E$97)</f>
        <v>3</v>
      </c>
      <c r="N697" t="str">
        <f>TEXT(B697,"dddd")</f>
        <v>Saturday</v>
      </c>
    </row>
    <row r="698" spans="1:14" x14ac:dyDescent="0.35">
      <c r="A698">
        <v>286984</v>
      </c>
      <c r="B698" s="3">
        <v>45780</v>
      </c>
      <c r="C698" s="4">
        <v>0.39689814814814817</v>
      </c>
      <c r="D698" t="s">
        <v>52</v>
      </c>
      <c r="E698">
        <v>1</v>
      </c>
      <c r="F698" t="s">
        <v>15</v>
      </c>
      <c r="G698" t="s">
        <v>405</v>
      </c>
      <c r="H698" t="s">
        <v>414</v>
      </c>
      <c r="J698" t="s">
        <v>403</v>
      </c>
      <c r="K698">
        <v>1</v>
      </c>
      <c r="L698" t="str">
        <f>_xlfn.CONCAT(D698,F698)</f>
        <v>Frappé12 oz</v>
      </c>
      <c r="M698" s="10">
        <f>E698*_xlfn.XLOOKUP(L698,PriceListData!$F$2:$F$97,PriceListData!$E$2:$E$97)</f>
        <v>4.75</v>
      </c>
      <c r="N698" t="str">
        <f>TEXT(B698,"dddd")</f>
        <v>Saturday</v>
      </c>
    </row>
    <row r="699" spans="1:14" x14ac:dyDescent="0.35">
      <c r="A699">
        <v>286984</v>
      </c>
      <c r="B699" s="3">
        <v>45780</v>
      </c>
      <c r="C699" s="4">
        <v>0.39689814814814817</v>
      </c>
      <c r="D699" t="s">
        <v>419</v>
      </c>
      <c r="E699">
        <v>1</v>
      </c>
      <c r="G699" t="s">
        <v>415</v>
      </c>
      <c r="H699" t="s">
        <v>416</v>
      </c>
      <c r="J699" t="s">
        <v>403</v>
      </c>
      <c r="K699">
        <v>1</v>
      </c>
      <c r="L699" t="str">
        <f>_xlfn.CONCAT(D699,F699)</f>
        <v>Extra shot</v>
      </c>
      <c r="M699" s="10">
        <f>E699*_xlfn.XLOOKUP(L699,PriceListData!$F$2:$F$97,PriceListData!$E$2:$E$97)</f>
        <v>1</v>
      </c>
      <c r="N699" t="str">
        <f>TEXT(B699,"dddd")</f>
        <v>Saturday</v>
      </c>
    </row>
    <row r="700" spans="1:14" x14ac:dyDescent="0.35">
      <c r="A700">
        <v>286984</v>
      </c>
      <c r="B700" s="3">
        <v>45780</v>
      </c>
      <c r="C700" s="4">
        <v>0.39689814814814817</v>
      </c>
      <c r="D700" t="s">
        <v>65</v>
      </c>
      <c r="E700">
        <v>1</v>
      </c>
      <c r="F700" t="s">
        <v>15</v>
      </c>
      <c r="G700" t="s">
        <v>405</v>
      </c>
      <c r="H700" t="s">
        <v>406</v>
      </c>
      <c r="J700" t="s">
        <v>403</v>
      </c>
      <c r="K700">
        <v>1</v>
      </c>
      <c r="L700" t="str">
        <f>_xlfn.CONCAT(D700,F700)</f>
        <v>Cappuccino12 oz</v>
      </c>
      <c r="M700" s="10">
        <f>E700*_xlfn.XLOOKUP(L700,PriceListData!$F$2:$F$97,PriceListData!$E$2:$E$97)</f>
        <v>5.5</v>
      </c>
      <c r="N700" t="str">
        <f>TEXT(B700,"dddd")</f>
        <v>Saturday</v>
      </c>
    </row>
    <row r="701" spans="1:14" x14ac:dyDescent="0.35">
      <c r="A701">
        <v>286983</v>
      </c>
      <c r="B701" s="3">
        <v>45780</v>
      </c>
      <c r="C701" s="4">
        <v>0.39666666666666667</v>
      </c>
      <c r="D701" t="s">
        <v>21</v>
      </c>
      <c r="E701">
        <v>1</v>
      </c>
      <c r="F701" t="s">
        <v>15</v>
      </c>
      <c r="G701" t="s">
        <v>405</v>
      </c>
      <c r="H701" t="s">
        <v>406</v>
      </c>
      <c r="J701" t="s">
        <v>403</v>
      </c>
      <c r="K701">
        <v>2</v>
      </c>
      <c r="L701" t="str">
        <f>_xlfn.CONCAT(D701,F701)</f>
        <v>Pourover12 oz</v>
      </c>
      <c r="M701" s="10">
        <f>E701*_xlfn.XLOOKUP(L701,PriceListData!$F$2:$F$97,PriceListData!$E$2:$E$97)</f>
        <v>3.5</v>
      </c>
      <c r="N701" t="str">
        <f>TEXT(B701,"dddd")</f>
        <v>Saturday</v>
      </c>
    </row>
    <row r="702" spans="1:14" x14ac:dyDescent="0.35">
      <c r="A702">
        <v>286983</v>
      </c>
      <c r="B702" s="3">
        <v>45780</v>
      </c>
      <c r="C702" s="4">
        <v>0.39666666666666667</v>
      </c>
      <c r="D702" t="s">
        <v>74</v>
      </c>
      <c r="E702">
        <v>1</v>
      </c>
      <c r="F702" t="s">
        <v>15</v>
      </c>
      <c r="G702" t="s">
        <v>417</v>
      </c>
      <c r="H702" t="s">
        <v>418</v>
      </c>
      <c r="J702" t="s">
        <v>403</v>
      </c>
      <c r="K702">
        <v>2</v>
      </c>
      <c r="L702" t="str">
        <f>_xlfn.CONCAT(D702,F702)</f>
        <v>Single-origin12 oz</v>
      </c>
      <c r="M702" s="10">
        <f>E702*_xlfn.XLOOKUP(L702,PriceListData!$F$2:$F$97,PriceListData!$E$2:$E$97)</f>
        <v>14.95</v>
      </c>
      <c r="N702" t="str">
        <f>TEXT(B702,"dddd")</f>
        <v>Saturday</v>
      </c>
    </row>
    <row r="703" spans="1:14" x14ac:dyDescent="0.35">
      <c r="A703">
        <v>286982</v>
      </c>
      <c r="B703" s="3">
        <v>45780</v>
      </c>
      <c r="C703" s="4">
        <v>0.39430555555555558</v>
      </c>
      <c r="D703" t="s">
        <v>54</v>
      </c>
      <c r="E703">
        <v>1</v>
      </c>
      <c r="G703" t="s">
        <v>415</v>
      </c>
      <c r="H703" t="s">
        <v>416</v>
      </c>
      <c r="J703" t="s">
        <v>403</v>
      </c>
      <c r="K703">
        <v>1</v>
      </c>
      <c r="L703" t="str">
        <f>_xlfn.CONCAT(D703,F703)</f>
        <v>Syrup</v>
      </c>
      <c r="M703" s="10">
        <f>E703*_xlfn.XLOOKUP(L703,PriceListData!$F$2:$F$97,PriceListData!$E$2:$E$97)</f>
        <v>0.75</v>
      </c>
      <c r="N703" t="str">
        <f>TEXT(B703,"dddd")</f>
        <v>Saturday</v>
      </c>
    </row>
    <row r="704" spans="1:14" x14ac:dyDescent="0.35">
      <c r="A704">
        <v>286982</v>
      </c>
      <c r="B704" s="3">
        <v>45780</v>
      </c>
      <c r="C704" s="4">
        <v>0.39430555555555558</v>
      </c>
      <c r="D704" t="s">
        <v>404</v>
      </c>
      <c r="E704">
        <v>1</v>
      </c>
      <c r="F704" t="s">
        <v>15</v>
      </c>
      <c r="G704" t="s">
        <v>405</v>
      </c>
      <c r="H704" t="s">
        <v>406</v>
      </c>
      <c r="J704" t="s">
        <v>403</v>
      </c>
      <c r="K704">
        <v>1</v>
      </c>
      <c r="L704" t="str">
        <f>_xlfn.CONCAT(D704,F704)</f>
        <v>Café latté12 oz</v>
      </c>
      <c r="M704" s="10">
        <f>E704*_xlfn.XLOOKUP(L704,PriceListData!$F$2:$F$97,PriceListData!$E$2:$E$97)</f>
        <v>4.25</v>
      </c>
      <c r="N704" t="str">
        <f>TEXT(B704,"dddd")</f>
        <v>Saturday</v>
      </c>
    </row>
    <row r="705" spans="1:14" x14ac:dyDescent="0.35">
      <c r="A705">
        <v>286981</v>
      </c>
      <c r="B705" s="3">
        <v>45780</v>
      </c>
      <c r="C705" s="4">
        <v>0.3923726851851852</v>
      </c>
      <c r="D705" t="s">
        <v>52</v>
      </c>
      <c r="E705">
        <v>1</v>
      </c>
      <c r="F705" t="s">
        <v>15</v>
      </c>
      <c r="G705" t="s">
        <v>405</v>
      </c>
      <c r="H705" t="s">
        <v>414</v>
      </c>
      <c r="J705" t="s">
        <v>403</v>
      </c>
      <c r="K705">
        <v>2</v>
      </c>
      <c r="L705" t="str">
        <f>_xlfn.CONCAT(D705,F705)</f>
        <v>Frappé12 oz</v>
      </c>
      <c r="M705" s="10">
        <f>E705*_xlfn.XLOOKUP(L705,PriceListData!$F$2:$F$97,PriceListData!$E$2:$E$97)</f>
        <v>4.75</v>
      </c>
      <c r="N705" t="str">
        <f>TEXT(B705,"dddd")</f>
        <v>Saturday</v>
      </c>
    </row>
    <row r="706" spans="1:14" x14ac:dyDescent="0.35">
      <c r="A706">
        <v>286980</v>
      </c>
      <c r="B706" s="3">
        <v>45780</v>
      </c>
      <c r="C706" s="4">
        <v>0.39212962962962961</v>
      </c>
      <c r="D706" t="s">
        <v>410</v>
      </c>
      <c r="E706">
        <v>1</v>
      </c>
      <c r="F706" t="s">
        <v>15</v>
      </c>
      <c r="G706" t="s">
        <v>405</v>
      </c>
      <c r="H706" t="s">
        <v>406</v>
      </c>
      <c r="J706" t="s">
        <v>403</v>
      </c>
      <c r="K706">
        <v>1</v>
      </c>
      <c r="L706" t="str">
        <f>_xlfn.CONCAT(D706,F706)</f>
        <v>Café Cubano12 oz</v>
      </c>
      <c r="M706" s="10">
        <f>E706*_xlfn.XLOOKUP(L706,PriceListData!$F$2:$F$97,PriceListData!$E$2:$E$97)</f>
        <v>7</v>
      </c>
      <c r="N706" t="str">
        <f>TEXT(B706,"dddd")</f>
        <v>Saturday</v>
      </c>
    </row>
    <row r="707" spans="1:14" x14ac:dyDescent="0.35">
      <c r="A707">
        <v>286979</v>
      </c>
      <c r="B707" s="3">
        <v>45780</v>
      </c>
      <c r="C707" s="4">
        <v>0.3916203703703704</v>
      </c>
      <c r="D707" t="s">
        <v>65</v>
      </c>
      <c r="E707">
        <v>1</v>
      </c>
      <c r="F707" t="s">
        <v>15</v>
      </c>
      <c r="G707" t="s">
        <v>405</v>
      </c>
      <c r="H707" t="s">
        <v>406</v>
      </c>
      <c r="J707" t="s">
        <v>403</v>
      </c>
      <c r="K707">
        <v>2</v>
      </c>
      <c r="L707" t="str">
        <f>_xlfn.CONCAT(D707,F707)</f>
        <v>Cappuccino12 oz</v>
      </c>
      <c r="M707" s="10">
        <f>E707*_xlfn.XLOOKUP(L707,PriceListData!$F$2:$F$97,PriceListData!$E$2:$E$97)</f>
        <v>5.5</v>
      </c>
      <c r="N707" t="str">
        <f>TEXT(B707,"dddd")</f>
        <v>Saturday</v>
      </c>
    </row>
    <row r="708" spans="1:14" x14ac:dyDescent="0.35">
      <c r="A708">
        <v>286978</v>
      </c>
      <c r="B708" s="3">
        <v>45780</v>
      </c>
      <c r="C708" s="4">
        <v>0.39086805555555554</v>
      </c>
      <c r="D708" t="s">
        <v>411</v>
      </c>
      <c r="E708">
        <v>1</v>
      </c>
      <c r="F708" t="s">
        <v>24</v>
      </c>
      <c r="G708" t="s">
        <v>405</v>
      </c>
      <c r="H708" t="s">
        <v>406</v>
      </c>
      <c r="J708" t="s">
        <v>403</v>
      </c>
      <c r="K708">
        <v>1</v>
      </c>
      <c r="L708" t="str">
        <f>_xlfn.CONCAT(D708,F708)</f>
        <v>Turkish coffee3 oz</v>
      </c>
      <c r="M708" s="10">
        <f>E708*_xlfn.XLOOKUP(L708,PriceListData!$F$2:$F$97,PriceListData!$E$2:$E$97)</f>
        <v>3.75</v>
      </c>
      <c r="N708" t="str">
        <f>TEXT(B708,"dddd")</f>
        <v>Saturday</v>
      </c>
    </row>
    <row r="709" spans="1:14" x14ac:dyDescent="0.35">
      <c r="A709">
        <v>286976</v>
      </c>
      <c r="B709" s="3">
        <v>45780</v>
      </c>
      <c r="C709" s="4">
        <v>0.38628472222222221</v>
      </c>
      <c r="D709" t="s">
        <v>52</v>
      </c>
      <c r="E709">
        <v>1</v>
      </c>
      <c r="F709" t="s">
        <v>15</v>
      </c>
      <c r="G709" t="s">
        <v>405</v>
      </c>
      <c r="H709" t="s">
        <v>414</v>
      </c>
      <c r="J709" t="s">
        <v>403</v>
      </c>
      <c r="K709">
        <v>1</v>
      </c>
      <c r="L709" t="str">
        <f>_xlfn.CONCAT(D709,F709)</f>
        <v>Frappé12 oz</v>
      </c>
      <c r="M709" s="10">
        <f>E709*_xlfn.XLOOKUP(L709,PriceListData!$F$2:$F$97,PriceListData!$E$2:$E$97)</f>
        <v>4.75</v>
      </c>
      <c r="N709" t="str">
        <f>TEXT(B709,"dddd")</f>
        <v>Saturday</v>
      </c>
    </row>
    <row r="710" spans="1:14" x14ac:dyDescent="0.35">
      <c r="A710">
        <v>286975</v>
      </c>
      <c r="B710" s="3">
        <v>45780</v>
      </c>
      <c r="C710" s="4">
        <v>0.38540509259259259</v>
      </c>
      <c r="D710" t="s">
        <v>412</v>
      </c>
      <c r="E710">
        <v>1</v>
      </c>
      <c r="F710" t="s">
        <v>15</v>
      </c>
      <c r="G710" t="s">
        <v>413</v>
      </c>
      <c r="H710" t="s">
        <v>414</v>
      </c>
      <c r="J710" t="s">
        <v>403</v>
      </c>
      <c r="K710">
        <v>1</v>
      </c>
      <c r="L710" t="str">
        <f>_xlfn.CONCAT(D710,F710)</f>
        <v>Iced tea12 oz</v>
      </c>
      <c r="M710" s="10">
        <f>E710*_xlfn.XLOOKUP(L710,PriceListData!$F$2:$F$97,PriceListData!$E$2:$E$97)</f>
        <v>4.25</v>
      </c>
      <c r="N710" t="str">
        <f>TEXT(B710,"dddd")</f>
        <v>Saturday</v>
      </c>
    </row>
    <row r="711" spans="1:14" x14ac:dyDescent="0.35">
      <c r="A711">
        <v>286974</v>
      </c>
      <c r="B711" s="3">
        <v>45780</v>
      </c>
      <c r="C711" s="4">
        <v>0.38396990740740738</v>
      </c>
      <c r="D711" t="s">
        <v>52</v>
      </c>
      <c r="E711">
        <v>1</v>
      </c>
      <c r="F711" t="s">
        <v>15</v>
      </c>
      <c r="G711" t="s">
        <v>405</v>
      </c>
      <c r="H711" t="s">
        <v>414</v>
      </c>
      <c r="J711" t="s">
        <v>403</v>
      </c>
      <c r="K711">
        <v>1</v>
      </c>
      <c r="L711" t="str">
        <f>_xlfn.CONCAT(D711,F711)</f>
        <v>Frappé12 oz</v>
      </c>
      <c r="M711" s="10">
        <f>E711*_xlfn.XLOOKUP(L711,PriceListData!$F$2:$F$97,PriceListData!$E$2:$E$97)</f>
        <v>4.75</v>
      </c>
      <c r="N711" t="str">
        <f>TEXT(B711,"dddd")</f>
        <v>Saturday</v>
      </c>
    </row>
    <row r="712" spans="1:14" x14ac:dyDescent="0.35">
      <c r="A712">
        <v>286973</v>
      </c>
      <c r="B712" s="3">
        <v>45780</v>
      </c>
      <c r="C712" s="4">
        <v>0.38274305555555554</v>
      </c>
      <c r="D712" t="s">
        <v>21</v>
      </c>
      <c r="E712">
        <v>1</v>
      </c>
      <c r="F712" t="s">
        <v>15</v>
      </c>
      <c r="G712" t="s">
        <v>405</v>
      </c>
      <c r="H712" t="s">
        <v>406</v>
      </c>
      <c r="J712" t="s">
        <v>403</v>
      </c>
      <c r="K712">
        <v>2</v>
      </c>
      <c r="L712" t="str">
        <f>_xlfn.CONCAT(D712,F712)</f>
        <v>Pourover12 oz</v>
      </c>
      <c r="M712" s="10">
        <f>E712*_xlfn.XLOOKUP(L712,PriceListData!$F$2:$F$97,PriceListData!$E$2:$E$97)</f>
        <v>3.5</v>
      </c>
      <c r="N712" t="str">
        <f>TEXT(B712,"dddd")</f>
        <v>Saturday</v>
      </c>
    </row>
    <row r="713" spans="1:14" x14ac:dyDescent="0.35">
      <c r="A713">
        <v>286972</v>
      </c>
      <c r="B713" s="3">
        <v>45780</v>
      </c>
      <c r="C713" s="4">
        <v>0.38196759259259261</v>
      </c>
      <c r="D713" t="s">
        <v>411</v>
      </c>
      <c r="E713">
        <v>1</v>
      </c>
      <c r="F713" t="s">
        <v>24</v>
      </c>
      <c r="G713" t="s">
        <v>405</v>
      </c>
      <c r="H713" t="s">
        <v>406</v>
      </c>
      <c r="J713" t="s">
        <v>403</v>
      </c>
      <c r="K713">
        <v>2</v>
      </c>
      <c r="L713" t="str">
        <f>_xlfn.CONCAT(D713,F713)</f>
        <v>Turkish coffee3 oz</v>
      </c>
      <c r="M713" s="10">
        <f>E713*_xlfn.XLOOKUP(L713,PriceListData!$F$2:$F$97,PriceListData!$E$2:$E$97)</f>
        <v>3.75</v>
      </c>
      <c r="N713" t="str">
        <f>TEXT(B713,"dddd")</f>
        <v>Saturday</v>
      </c>
    </row>
    <row r="714" spans="1:14" x14ac:dyDescent="0.35">
      <c r="A714">
        <v>286971</v>
      </c>
      <c r="B714" s="3">
        <v>45780</v>
      </c>
      <c r="C714" s="4">
        <v>0.38130787037037039</v>
      </c>
      <c r="D714" t="s">
        <v>427</v>
      </c>
      <c r="E714">
        <v>2</v>
      </c>
      <c r="F714" t="s">
        <v>15</v>
      </c>
      <c r="G714" t="s">
        <v>417</v>
      </c>
      <c r="H714" t="s">
        <v>418</v>
      </c>
      <c r="J714" t="s">
        <v>403</v>
      </c>
      <c r="K714">
        <v>2</v>
      </c>
      <c r="L714" t="str">
        <f>_xlfn.CONCAT(D714,F714)</f>
        <v>House blend12 oz</v>
      </c>
      <c r="M714" s="10">
        <f>E714*_xlfn.XLOOKUP(L714,PriceListData!$F$2:$F$97,PriceListData!$E$2:$E$97)</f>
        <v>25.9</v>
      </c>
      <c r="N714" t="str">
        <f>TEXT(B714,"dddd")</f>
        <v>Saturday</v>
      </c>
    </row>
    <row r="715" spans="1:14" x14ac:dyDescent="0.35">
      <c r="A715">
        <v>286970</v>
      </c>
      <c r="B715" s="3">
        <v>45780</v>
      </c>
      <c r="C715" s="4">
        <v>0.37947916666666665</v>
      </c>
      <c r="D715" t="s">
        <v>54</v>
      </c>
      <c r="E715">
        <v>1</v>
      </c>
      <c r="G715" t="s">
        <v>415</v>
      </c>
      <c r="H715" t="s">
        <v>416</v>
      </c>
      <c r="J715" t="s">
        <v>403</v>
      </c>
      <c r="K715">
        <v>1</v>
      </c>
      <c r="L715" t="str">
        <f>_xlfn.CONCAT(D715,F715)</f>
        <v>Syrup</v>
      </c>
      <c r="M715" s="10">
        <f>E715*_xlfn.XLOOKUP(L715,PriceListData!$F$2:$F$97,PriceListData!$E$2:$E$97)</f>
        <v>0.75</v>
      </c>
      <c r="N715" t="str">
        <f>TEXT(B715,"dddd")</f>
        <v>Saturday</v>
      </c>
    </row>
    <row r="716" spans="1:14" x14ac:dyDescent="0.35">
      <c r="A716">
        <v>286970</v>
      </c>
      <c r="B716" s="3">
        <v>45780</v>
      </c>
      <c r="C716" s="4">
        <v>0.37947916666666665</v>
      </c>
      <c r="D716" t="s">
        <v>21</v>
      </c>
      <c r="E716">
        <v>1</v>
      </c>
      <c r="F716" t="s">
        <v>15</v>
      </c>
      <c r="G716" t="s">
        <v>405</v>
      </c>
      <c r="H716" t="s">
        <v>406</v>
      </c>
      <c r="J716" t="s">
        <v>403</v>
      </c>
      <c r="K716">
        <v>1</v>
      </c>
      <c r="L716" t="str">
        <f>_xlfn.CONCAT(D716,F716)</f>
        <v>Pourover12 oz</v>
      </c>
      <c r="M716" s="10">
        <f>E716*_xlfn.XLOOKUP(L716,PriceListData!$F$2:$F$97,PriceListData!$E$2:$E$97)</f>
        <v>3.5</v>
      </c>
      <c r="N716" t="str">
        <f>TEXT(B716,"dddd")</f>
        <v>Saturday</v>
      </c>
    </row>
    <row r="717" spans="1:14" x14ac:dyDescent="0.35">
      <c r="A717">
        <v>286970</v>
      </c>
      <c r="B717" s="3">
        <v>45780</v>
      </c>
      <c r="C717" s="4">
        <v>0.37947916666666665</v>
      </c>
      <c r="D717" t="s">
        <v>21</v>
      </c>
      <c r="E717">
        <v>1</v>
      </c>
      <c r="F717" t="s">
        <v>15</v>
      </c>
      <c r="G717" t="s">
        <v>405</v>
      </c>
      <c r="H717" t="s">
        <v>406</v>
      </c>
      <c r="J717" t="s">
        <v>403</v>
      </c>
      <c r="K717">
        <v>1</v>
      </c>
      <c r="L717" t="str">
        <f>_xlfn.CONCAT(D717,F717)</f>
        <v>Pourover12 oz</v>
      </c>
      <c r="M717" s="10">
        <f>E717*_xlfn.XLOOKUP(L717,PriceListData!$F$2:$F$97,PriceListData!$E$2:$E$97)</f>
        <v>3.5</v>
      </c>
      <c r="N717" t="str">
        <f>TEXT(B717,"dddd")</f>
        <v>Saturday</v>
      </c>
    </row>
    <row r="718" spans="1:14" x14ac:dyDescent="0.35">
      <c r="A718">
        <v>286970</v>
      </c>
      <c r="B718" s="3">
        <v>45780</v>
      </c>
      <c r="C718" s="4">
        <v>0.37947916666666665</v>
      </c>
      <c r="D718" t="s">
        <v>419</v>
      </c>
      <c r="E718">
        <v>1</v>
      </c>
      <c r="G718" t="s">
        <v>415</v>
      </c>
      <c r="H718" t="s">
        <v>416</v>
      </c>
      <c r="J718" t="s">
        <v>403</v>
      </c>
      <c r="K718">
        <v>1</v>
      </c>
      <c r="L718" t="str">
        <f>_xlfn.CONCAT(D718,F718)</f>
        <v>Extra shot</v>
      </c>
      <c r="M718" s="10">
        <f>E718*_xlfn.XLOOKUP(L718,PriceListData!$F$2:$F$97,PriceListData!$E$2:$E$97)</f>
        <v>1</v>
      </c>
      <c r="N718" t="str">
        <f>TEXT(B718,"dddd")</f>
        <v>Saturday</v>
      </c>
    </row>
    <row r="719" spans="1:14" x14ac:dyDescent="0.35">
      <c r="A719">
        <v>286967</v>
      </c>
      <c r="B719" s="3">
        <v>45780</v>
      </c>
      <c r="C719" s="4">
        <v>0.37268518518518517</v>
      </c>
      <c r="D719" t="s">
        <v>411</v>
      </c>
      <c r="E719">
        <v>1</v>
      </c>
      <c r="F719" t="s">
        <v>24</v>
      </c>
      <c r="G719" t="s">
        <v>405</v>
      </c>
      <c r="H719" t="s">
        <v>406</v>
      </c>
      <c r="J719" t="s">
        <v>403</v>
      </c>
      <c r="K719">
        <v>1</v>
      </c>
      <c r="L719" t="str">
        <f>_xlfn.CONCAT(D719,F719)</f>
        <v>Turkish coffee3 oz</v>
      </c>
      <c r="M719" s="10">
        <f>E719*_xlfn.XLOOKUP(L719,PriceListData!$F$2:$F$97,PriceListData!$E$2:$E$97)</f>
        <v>3.75</v>
      </c>
      <c r="N719" t="str">
        <f>TEXT(B719,"dddd")</f>
        <v>Saturday</v>
      </c>
    </row>
    <row r="720" spans="1:14" x14ac:dyDescent="0.35">
      <c r="A720">
        <v>286966</v>
      </c>
      <c r="B720" s="3">
        <v>45780</v>
      </c>
      <c r="C720" s="4">
        <v>0.3707523148148148</v>
      </c>
      <c r="D720" t="s">
        <v>21</v>
      </c>
      <c r="E720">
        <v>2</v>
      </c>
      <c r="F720" t="s">
        <v>15</v>
      </c>
      <c r="G720" t="s">
        <v>405</v>
      </c>
      <c r="H720" t="s">
        <v>406</v>
      </c>
      <c r="J720" t="s">
        <v>403</v>
      </c>
      <c r="K720">
        <v>1</v>
      </c>
      <c r="L720" t="str">
        <f>_xlfn.CONCAT(D720,F720)</f>
        <v>Pourover12 oz</v>
      </c>
      <c r="M720" s="10">
        <f>E720*_xlfn.XLOOKUP(L720,PriceListData!$F$2:$F$97,PriceListData!$E$2:$E$97)</f>
        <v>7</v>
      </c>
      <c r="N720" t="str">
        <f>TEXT(B720,"dddd")</f>
        <v>Saturday</v>
      </c>
    </row>
    <row r="721" spans="1:14" x14ac:dyDescent="0.35">
      <c r="A721">
        <v>286965</v>
      </c>
      <c r="B721" s="3">
        <v>45780</v>
      </c>
      <c r="C721" s="4">
        <v>0.36859953703703702</v>
      </c>
      <c r="D721" t="s">
        <v>65</v>
      </c>
      <c r="E721">
        <v>1</v>
      </c>
      <c r="F721" t="s">
        <v>15</v>
      </c>
      <c r="G721" t="s">
        <v>405</v>
      </c>
      <c r="H721" t="s">
        <v>406</v>
      </c>
      <c r="J721" t="s">
        <v>403</v>
      </c>
      <c r="K721">
        <v>2</v>
      </c>
      <c r="L721" t="str">
        <f>_xlfn.CONCAT(D721,F721)</f>
        <v>Cappuccino12 oz</v>
      </c>
      <c r="M721" s="10">
        <f>E721*_xlfn.XLOOKUP(L721,PriceListData!$F$2:$F$97,PriceListData!$E$2:$E$97)</f>
        <v>5.5</v>
      </c>
      <c r="N721" t="str">
        <f>TEXT(B721,"dddd")</f>
        <v>Saturday</v>
      </c>
    </row>
    <row r="722" spans="1:14" x14ac:dyDescent="0.35">
      <c r="A722">
        <v>286964</v>
      </c>
      <c r="B722" s="3">
        <v>45780</v>
      </c>
      <c r="C722" s="4">
        <v>0.36778935185185185</v>
      </c>
      <c r="D722" t="s">
        <v>428</v>
      </c>
      <c r="E722">
        <v>1</v>
      </c>
      <c r="F722" t="s">
        <v>15</v>
      </c>
      <c r="G722" t="s">
        <v>413</v>
      </c>
      <c r="H722" t="s">
        <v>406</v>
      </c>
      <c r="J722" t="s">
        <v>403</v>
      </c>
      <c r="K722">
        <v>1</v>
      </c>
      <c r="L722" t="str">
        <f>_xlfn.CONCAT(D722,F722)</f>
        <v>Rooibos latté12 oz</v>
      </c>
      <c r="M722" s="10">
        <f>E722*_xlfn.XLOOKUP(L722,PriceListData!$F$2:$F$97,PriceListData!$E$2:$E$97)</f>
        <v>5.5</v>
      </c>
      <c r="N722" t="str">
        <f>TEXT(B722,"dddd")</f>
        <v>Saturday</v>
      </c>
    </row>
    <row r="723" spans="1:14" x14ac:dyDescent="0.35">
      <c r="A723">
        <v>286963</v>
      </c>
      <c r="B723" s="3">
        <v>45780</v>
      </c>
      <c r="C723" s="4">
        <v>0.36335648148148147</v>
      </c>
      <c r="D723" t="s">
        <v>410</v>
      </c>
      <c r="E723">
        <v>1</v>
      </c>
      <c r="F723" t="s">
        <v>15</v>
      </c>
      <c r="G723" t="s">
        <v>405</v>
      </c>
      <c r="H723" t="s">
        <v>406</v>
      </c>
      <c r="J723" t="s">
        <v>403</v>
      </c>
      <c r="K723">
        <v>1</v>
      </c>
      <c r="L723" t="str">
        <f>_xlfn.CONCAT(D723,F723)</f>
        <v>Café Cubano12 oz</v>
      </c>
      <c r="M723" s="10">
        <f>E723*_xlfn.XLOOKUP(L723,PriceListData!$F$2:$F$97,PriceListData!$E$2:$E$97)</f>
        <v>7</v>
      </c>
      <c r="N723" t="str">
        <f>TEXT(B723,"dddd")</f>
        <v>Saturday</v>
      </c>
    </row>
    <row r="724" spans="1:14" x14ac:dyDescent="0.35">
      <c r="A724">
        <v>286962</v>
      </c>
      <c r="B724" s="3">
        <v>45780</v>
      </c>
      <c r="C724" s="4">
        <v>0.36215277777777777</v>
      </c>
      <c r="D724" t="s">
        <v>54</v>
      </c>
      <c r="E724">
        <v>1</v>
      </c>
      <c r="G724" t="s">
        <v>415</v>
      </c>
      <c r="H724" t="s">
        <v>416</v>
      </c>
      <c r="J724" t="s">
        <v>403</v>
      </c>
      <c r="K724">
        <v>2</v>
      </c>
      <c r="L724" t="str">
        <f>_xlfn.CONCAT(D724,F724)</f>
        <v>Syrup</v>
      </c>
      <c r="M724" s="10">
        <f>E724*_xlfn.XLOOKUP(L724,PriceListData!$F$2:$F$97,PriceListData!$E$2:$E$97)</f>
        <v>0.75</v>
      </c>
      <c r="N724" t="str">
        <f>TEXT(B724,"dddd")</f>
        <v>Saturday</v>
      </c>
    </row>
    <row r="725" spans="1:14" x14ac:dyDescent="0.35">
      <c r="A725">
        <v>286962</v>
      </c>
      <c r="B725" s="3">
        <v>45780</v>
      </c>
      <c r="C725" s="4">
        <v>0.36215277777777777</v>
      </c>
      <c r="D725" t="s">
        <v>21</v>
      </c>
      <c r="E725">
        <v>1</v>
      </c>
      <c r="F725" t="s">
        <v>15</v>
      </c>
      <c r="G725" t="s">
        <v>405</v>
      </c>
      <c r="H725" t="s">
        <v>406</v>
      </c>
      <c r="J725" t="s">
        <v>403</v>
      </c>
      <c r="K725">
        <v>2</v>
      </c>
      <c r="L725" t="str">
        <f>_xlfn.CONCAT(D725,F725)</f>
        <v>Pourover12 oz</v>
      </c>
      <c r="M725" s="10">
        <f>E725*_xlfn.XLOOKUP(L725,PriceListData!$F$2:$F$97,PriceListData!$E$2:$E$97)</f>
        <v>3.5</v>
      </c>
      <c r="N725" t="str">
        <f>TEXT(B725,"dddd")</f>
        <v>Saturday</v>
      </c>
    </row>
    <row r="726" spans="1:14" x14ac:dyDescent="0.35">
      <c r="A726">
        <v>286962</v>
      </c>
      <c r="B726" s="3">
        <v>45780</v>
      </c>
      <c r="C726" s="4">
        <v>0.36215277777777777</v>
      </c>
      <c r="D726" t="s">
        <v>410</v>
      </c>
      <c r="E726">
        <v>1</v>
      </c>
      <c r="F726" t="s">
        <v>15</v>
      </c>
      <c r="G726" t="s">
        <v>405</v>
      </c>
      <c r="H726" t="s">
        <v>406</v>
      </c>
      <c r="J726" t="s">
        <v>403</v>
      </c>
      <c r="K726">
        <v>2</v>
      </c>
      <c r="L726" t="str">
        <f>_xlfn.CONCAT(D726,F726)</f>
        <v>Café Cubano12 oz</v>
      </c>
      <c r="M726" s="10">
        <f>E726*_xlfn.XLOOKUP(L726,PriceListData!$F$2:$F$97,PriceListData!$E$2:$E$97)</f>
        <v>7</v>
      </c>
      <c r="N726" t="str">
        <f>TEXT(B726,"dddd")</f>
        <v>Saturday</v>
      </c>
    </row>
    <row r="727" spans="1:14" x14ac:dyDescent="0.35">
      <c r="A727">
        <v>286961</v>
      </c>
      <c r="B727" s="3">
        <v>45780</v>
      </c>
      <c r="C727" s="4">
        <v>0.36155092592592591</v>
      </c>
      <c r="D727" t="s">
        <v>52</v>
      </c>
      <c r="E727">
        <v>1</v>
      </c>
      <c r="F727" t="s">
        <v>15</v>
      </c>
      <c r="G727" t="s">
        <v>405</v>
      </c>
      <c r="H727" t="s">
        <v>414</v>
      </c>
      <c r="J727" t="s">
        <v>403</v>
      </c>
      <c r="K727">
        <v>2</v>
      </c>
      <c r="L727" t="str">
        <f>_xlfn.CONCAT(D727,F727)</f>
        <v>Frappé12 oz</v>
      </c>
      <c r="M727" s="10">
        <f>E727*_xlfn.XLOOKUP(L727,PriceListData!$F$2:$F$97,PriceListData!$E$2:$E$97)</f>
        <v>4.75</v>
      </c>
      <c r="N727" t="str">
        <f>TEXT(B727,"dddd")</f>
        <v>Saturday</v>
      </c>
    </row>
    <row r="728" spans="1:14" x14ac:dyDescent="0.35">
      <c r="A728">
        <v>286958</v>
      </c>
      <c r="B728" s="3">
        <v>45780</v>
      </c>
      <c r="C728" s="4">
        <v>0.35629629629629628</v>
      </c>
      <c r="D728" t="s">
        <v>404</v>
      </c>
      <c r="E728">
        <v>1</v>
      </c>
      <c r="F728" t="s">
        <v>15</v>
      </c>
      <c r="G728" t="s">
        <v>405</v>
      </c>
      <c r="H728" t="s">
        <v>406</v>
      </c>
      <c r="J728" t="s">
        <v>403</v>
      </c>
      <c r="K728">
        <v>2</v>
      </c>
      <c r="L728" t="str">
        <f>_xlfn.CONCAT(D728,F728)</f>
        <v>Café latté12 oz</v>
      </c>
      <c r="M728" s="10">
        <f>E728*_xlfn.XLOOKUP(L728,PriceListData!$F$2:$F$97,PriceListData!$E$2:$E$97)</f>
        <v>4.25</v>
      </c>
      <c r="N728" t="str">
        <f>TEXT(B728,"dddd")</f>
        <v>Saturday</v>
      </c>
    </row>
    <row r="729" spans="1:14" x14ac:dyDescent="0.35">
      <c r="A729">
        <v>286957</v>
      </c>
      <c r="B729" s="3">
        <v>45780</v>
      </c>
      <c r="C729" s="4">
        <v>0.35576388888888888</v>
      </c>
      <c r="D729" t="s">
        <v>21</v>
      </c>
      <c r="E729">
        <v>1</v>
      </c>
      <c r="F729" t="s">
        <v>15</v>
      </c>
      <c r="G729" t="s">
        <v>405</v>
      </c>
      <c r="H729" t="s">
        <v>406</v>
      </c>
      <c r="J729" t="s">
        <v>403</v>
      </c>
      <c r="K729">
        <v>2</v>
      </c>
      <c r="L729" t="str">
        <f>_xlfn.CONCAT(D729,F729)</f>
        <v>Pourover12 oz</v>
      </c>
      <c r="M729" s="10">
        <f>E729*_xlfn.XLOOKUP(L729,PriceListData!$F$2:$F$97,PriceListData!$E$2:$E$97)</f>
        <v>3.5</v>
      </c>
      <c r="N729" t="str">
        <f>TEXT(B729,"dddd")</f>
        <v>Saturday</v>
      </c>
    </row>
    <row r="730" spans="1:14" x14ac:dyDescent="0.35">
      <c r="A730">
        <v>286957</v>
      </c>
      <c r="B730" s="3">
        <v>45780</v>
      </c>
      <c r="C730" s="4">
        <v>0.35576388888888888</v>
      </c>
      <c r="D730" t="s">
        <v>52</v>
      </c>
      <c r="E730">
        <v>1</v>
      </c>
      <c r="F730" t="s">
        <v>15</v>
      </c>
      <c r="G730" t="s">
        <v>405</v>
      </c>
      <c r="H730" t="s">
        <v>414</v>
      </c>
      <c r="J730" t="s">
        <v>403</v>
      </c>
      <c r="K730">
        <v>2</v>
      </c>
      <c r="L730" t="str">
        <f>_xlfn.CONCAT(D730,F730)</f>
        <v>Frappé12 oz</v>
      </c>
      <c r="M730" s="10">
        <f>E730*_xlfn.XLOOKUP(L730,PriceListData!$F$2:$F$97,PriceListData!$E$2:$E$97)</f>
        <v>4.75</v>
      </c>
      <c r="N730" t="str">
        <f>TEXT(B730,"dddd")</f>
        <v>Saturday</v>
      </c>
    </row>
    <row r="731" spans="1:14" x14ac:dyDescent="0.35">
      <c r="A731">
        <v>286956</v>
      </c>
      <c r="B731" s="3">
        <v>45780</v>
      </c>
      <c r="C731" s="4">
        <v>0.35421296296296295</v>
      </c>
      <c r="D731" t="s">
        <v>410</v>
      </c>
      <c r="E731">
        <v>1</v>
      </c>
      <c r="F731" t="s">
        <v>15</v>
      </c>
      <c r="G731" t="s">
        <v>405</v>
      </c>
      <c r="H731" t="s">
        <v>406</v>
      </c>
      <c r="J731" t="s">
        <v>403</v>
      </c>
      <c r="K731">
        <v>1</v>
      </c>
      <c r="L731" t="str">
        <f>_xlfn.CONCAT(D731,F731)</f>
        <v>Café Cubano12 oz</v>
      </c>
      <c r="M731" s="10">
        <f>E731*_xlfn.XLOOKUP(L731,PriceListData!$F$2:$F$97,PriceListData!$E$2:$E$97)</f>
        <v>7</v>
      </c>
      <c r="N731" t="str">
        <f>TEXT(B731,"dddd")</f>
        <v>Saturday</v>
      </c>
    </row>
    <row r="732" spans="1:14" x14ac:dyDescent="0.35">
      <c r="A732">
        <v>286955</v>
      </c>
      <c r="B732" s="3">
        <v>45780</v>
      </c>
      <c r="C732" s="4">
        <v>0.35241898148148149</v>
      </c>
      <c r="D732" t="s">
        <v>65</v>
      </c>
      <c r="E732">
        <v>1</v>
      </c>
      <c r="F732" t="s">
        <v>15</v>
      </c>
      <c r="G732" t="s">
        <v>405</v>
      </c>
      <c r="H732" t="s">
        <v>406</v>
      </c>
      <c r="J732" t="s">
        <v>403</v>
      </c>
      <c r="K732">
        <v>2</v>
      </c>
      <c r="L732" t="str">
        <f>_xlfn.CONCAT(D732,F732)</f>
        <v>Cappuccino12 oz</v>
      </c>
      <c r="M732" s="10">
        <f>E732*_xlfn.XLOOKUP(L732,PriceListData!$F$2:$F$97,PriceListData!$E$2:$E$97)</f>
        <v>5.5</v>
      </c>
      <c r="N732" t="str">
        <f>TEXT(B732,"dddd")</f>
        <v>Saturday</v>
      </c>
    </row>
    <row r="733" spans="1:14" x14ac:dyDescent="0.35">
      <c r="A733">
        <v>286953</v>
      </c>
      <c r="B733" s="3">
        <v>45780</v>
      </c>
      <c r="C733" s="4">
        <v>0.34945601851851854</v>
      </c>
      <c r="D733" t="s">
        <v>21</v>
      </c>
      <c r="E733">
        <v>1</v>
      </c>
      <c r="F733" t="s">
        <v>15</v>
      </c>
      <c r="G733" t="s">
        <v>405</v>
      </c>
      <c r="H733" t="s">
        <v>406</v>
      </c>
      <c r="J733" t="s">
        <v>403</v>
      </c>
      <c r="K733">
        <v>2</v>
      </c>
      <c r="L733" t="str">
        <f>_xlfn.CONCAT(D733,F733)</f>
        <v>Pourover12 oz</v>
      </c>
      <c r="M733" s="10">
        <f>E733*_xlfn.XLOOKUP(L733,PriceListData!$F$2:$F$97,PriceListData!$E$2:$E$97)</f>
        <v>3.5</v>
      </c>
      <c r="N733" t="str">
        <f>TEXT(B733,"dddd")</f>
        <v>Saturday</v>
      </c>
    </row>
    <row r="734" spans="1:14" x14ac:dyDescent="0.35">
      <c r="A734">
        <v>286952</v>
      </c>
      <c r="B734" s="3">
        <v>45780</v>
      </c>
      <c r="C734" s="4">
        <v>0.34878472222222223</v>
      </c>
      <c r="D734" t="s">
        <v>52</v>
      </c>
      <c r="E734">
        <v>1</v>
      </c>
      <c r="F734" t="s">
        <v>15</v>
      </c>
      <c r="G734" t="s">
        <v>405</v>
      </c>
      <c r="H734" t="s">
        <v>414</v>
      </c>
      <c r="J734" t="s">
        <v>403</v>
      </c>
      <c r="K734">
        <v>1</v>
      </c>
      <c r="L734" t="str">
        <f>_xlfn.CONCAT(D734,F734)</f>
        <v>Frappé12 oz</v>
      </c>
      <c r="M734" s="10">
        <f>E734*_xlfn.XLOOKUP(L734,PriceListData!$F$2:$F$97,PriceListData!$E$2:$E$97)</f>
        <v>4.75</v>
      </c>
      <c r="N734" t="str">
        <f>TEXT(B734,"dddd")</f>
        <v>Saturday</v>
      </c>
    </row>
    <row r="735" spans="1:14" x14ac:dyDescent="0.35">
      <c r="A735">
        <v>286952</v>
      </c>
      <c r="B735" s="3">
        <v>45780</v>
      </c>
      <c r="C735" s="4">
        <v>0.34878472222222223</v>
      </c>
      <c r="D735" t="s">
        <v>419</v>
      </c>
      <c r="E735">
        <v>1</v>
      </c>
      <c r="G735" t="s">
        <v>415</v>
      </c>
      <c r="H735" t="s">
        <v>416</v>
      </c>
      <c r="J735" t="s">
        <v>403</v>
      </c>
      <c r="K735">
        <v>1</v>
      </c>
      <c r="L735" t="str">
        <f>_xlfn.CONCAT(D735,F735)</f>
        <v>Extra shot</v>
      </c>
      <c r="M735" s="10">
        <f>E735*_xlfn.XLOOKUP(L735,PriceListData!$F$2:$F$97,PriceListData!$E$2:$E$97)</f>
        <v>1</v>
      </c>
      <c r="N735" t="str">
        <f>TEXT(B735,"dddd")</f>
        <v>Saturday</v>
      </c>
    </row>
    <row r="736" spans="1:14" x14ac:dyDescent="0.35">
      <c r="A736">
        <v>286949</v>
      </c>
      <c r="B736" s="3">
        <v>45780</v>
      </c>
      <c r="C736" s="4">
        <v>0.34237268518518521</v>
      </c>
      <c r="D736" t="s">
        <v>407</v>
      </c>
      <c r="E736">
        <v>1</v>
      </c>
      <c r="G736" t="s">
        <v>405</v>
      </c>
      <c r="H736" t="s">
        <v>408</v>
      </c>
      <c r="J736" t="s">
        <v>403</v>
      </c>
      <c r="K736">
        <v>1</v>
      </c>
      <c r="L736" t="str">
        <f>_xlfn.CONCAT(D736,F736)</f>
        <v>Drip coffee refill</v>
      </c>
      <c r="M736" s="10">
        <f>E736*_xlfn.XLOOKUP(L736,PriceListData!$F$2:$F$97,PriceListData!$E$2:$E$97)</f>
        <v>1.25</v>
      </c>
      <c r="N736" t="str">
        <f>TEXT(B736,"dddd")</f>
        <v>Saturday</v>
      </c>
    </row>
    <row r="737" spans="1:14" x14ac:dyDescent="0.35">
      <c r="A737">
        <v>286947</v>
      </c>
      <c r="B737" s="3">
        <v>45780</v>
      </c>
      <c r="C737" s="4">
        <v>0.33961805555555558</v>
      </c>
      <c r="D737" t="s">
        <v>52</v>
      </c>
      <c r="E737">
        <v>1</v>
      </c>
      <c r="F737" t="s">
        <v>15</v>
      </c>
      <c r="G737" t="s">
        <v>405</v>
      </c>
      <c r="H737" t="s">
        <v>414</v>
      </c>
      <c r="J737" t="s">
        <v>403</v>
      </c>
      <c r="K737">
        <v>1</v>
      </c>
      <c r="L737" t="str">
        <f>_xlfn.CONCAT(D737,F737)</f>
        <v>Frappé12 oz</v>
      </c>
      <c r="M737" s="10">
        <f>E737*_xlfn.XLOOKUP(L737,PriceListData!$F$2:$F$97,PriceListData!$E$2:$E$97)</f>
        <v>4.75</v>
      </c>
      <c r="N737" t="str">
        <f>TEXT(B737,"dddd")</f>
        <v>Saturday</v>
      </c>
    </row>
    <row r="738" spans="1:14" x14ac:dyDescent="0.35">
      <c r="A738">
        <v>286945</v>
      </c>
      <c r="B738" s="3">
        <v>45780</v>
      </c>
      <c r="C738" s="4">
        <v>0.33380787037037035</v>
      </c>
      <c r="D738" t="s">
        <v>74</v>
      </c>
      <c r="E738">
        <v>1</v>
      </c>
      <c r="F738" t="s">
        <v>15</v>
      </c>
      <c r="G738" t="s">
        <v>417</v>
      </c>
      <c r="H738" t="s">
        <v>418</v>
      </c>
      <c r="J738" t="s">
        <v>403</v>
      </c>
      <c r="K738">
        <v>2</v>
      </c>
      <c r="L738" t="str">
        <f>_xlfn.CONCAT(D738,F738)</f>
        <v>Single-origin12 oz</v>
      </c>
      <c r="M738" s="10">
        <f>E738*_xlfn.XLOOKUP(L738,PriceListData!$F$2:$F$97,PriceListData!$E$2:$E$97)</f>
        <v>14.95</v>
      </c>
      <c r="N738" t="str">
        <f>TEXT(B738,"dddd")</f>
        <v>Saturday</v>
      </c>
    </row>
    <row r="739" spans="1:14" x14ac:dyDescent="0.35">
      <c r="A739">
        <v>286944</v>
      </c>
      <c r="B739" s="3">
        <v>45780</v>
      </c>
      <c r="C739" s="4">
        <v>0.32488425925925923</v>
      </c>
      <c r="D739" t="s">
        <v>445</v>
      </c>
      <c r="E739">
        <v>1</v>
      </c>
      <c r="F739" t="s">
        <v>15</v>
      </c>
      <c r="G739" t="s">
        <v>423</v>
      </c>
      <c r="H739" t="s">
        <v>414</v>
      </c>
      <c r="J739" t="s">
        <v>403</v>
      </c>
      <c r="K739">
        <v>1</v>
      </c>
      <c r="L739" t="str">
        <f>_xlfn.CONCAT(D739,F739)</f>
        <v>Mango lassi12 oz</v>
      </c>
      <c r="M739" s="10">
        <f>E739*_xlfn.XLOOKUP(L739,PriceListData!$F$2:$F$97,PriceListData!$E$2:$E$97)</f>
        <v>5.75</v>
      </c>
      <c r="N739" t="str">
        <f>TEXT(B739,"dddd")</f>
        <v>Saturday</v>
      </c>
    </row>
    <row r="740" spans="1:14" x14ac:dyDescent="0.35">
      <c r="A740">
        <v>286940</v>
      </c>
      <c r="B740" s="3">
        <v>45780</v>
      </c>
      <c r="C740" s="4">
        <v>0.31572916666666667</v>
      </c>
      <c r="D740" t="s">
        <v>419</v>
      </c>
      <c r="E740">
        <v>1</v>
      </c>
      <c r="G740" t="s">
        <v>415</v>
      </c>
      <c r="H740" t="s">
        <v>416</v>
      </c>
      <c r="J740" t="s">
        <v>403</v>
      </c>
      <c r="K740">
        <v>1</v>
      </c>
      <c r="L740" t="str">
        <f>_xlfn.CONCAT(D740,F740)</f>
        <v>Extra shot</v>
      </c>
      <c r="M740" s="10">
        <f>E740*_xlfn.XLOOKUP(L740,PriceListData!$F$2:$F$97,PriceListData!$E$2:$E$97)</f>
        <v>1</v>
      </c>
      <c r="N740" t="str">
        <f>TEXT(B740,"dddd")</f>
        <v>Saturday</v>
      </c>
    </row>
    <row r="741" spans="1:14" x14ac:dyDescent="0.35">
      <c r="A741">
        <v>286938</v>
      </c>
      <c r="B741" s="3">
        <v>45780</v>
      </c>
      <c r="C741" s="4">
        <v>0.31261574074074072</v>
      </c>
      <c r="D741" t="s">
        <v>21</v>
      </c>
      <c r="E741">
        <v>1</v>
      </c>
      <c r="F741" t="s">
        <v>15</v>
      </c>
      <c r="G741" t="s">
        <v>405</v>
      </c>
      <c r="H741" t="s">
        <v>406</v>
      </c>
      <c r="J741" t="s">
        <v>403</v>
      </c>
      <c r="K741">
        <v>1</v>
      </c>
      <c r="L741" t="str">
        <f>_xlfn.CONCAT(D741,F741)</f>
        <v>Pourover12 oz</v>
      </c>
      <c r="M741" s="10">
        <f>E741*_xlfn.XLOOKUP(L741,PriceListData!$F$2:$F$97,PriceListData!$E$2:$E$97)</f>
        <v>3.5</v>
      </c>
      <c r="N741" t="str">
        <f>TEXT(B741,"dddd")</f>
        <v>Saturday</v>
      </c>
    </row>
    <row r="742" spans="1:14" x14ac:dyDescent="0.35">
      <c r="A742">
        <v>286934</v>
      </c>
      <c r="B742" s="3">
        <v>45780</v>
      </c>
      <c r="C742" s="4">
        <v>0.29997685185185186</v>
      </c>
      <c r="D742" t="s">
        <v>21</v>
      </c>
      <c r="E742">
        <v>1</v>
      </c>
      <c r="F742" t="s">
        <v>15</v>
      </c>
      <c r="G742" t="s">
        <v>405</v>
      </c>
      <c r="H742" t="s">
        <v>406</v>
      </c>
      <c r="J742" t="s">
        <v>403</v>
      </c>
      <c r="K742">
        <v>2</v>
      </c>
      <c r="L742" t="str">
        <f>_xlfn.CONCAT(D742,F742)</f>
        <v>Pourover12 oz</v>
      </c>
      <c r="M742" s="10">
        <f>E742*_xlfn.XLOOKUP(L742,PriceListData!$F$2:$F$97,PriceListData!$E$2:$E$97)</f>
        <v>3.5</v>
      </c>
      <c r="N742" t="str">
        <f>TEXT(B742,"dddd")</f>
        <v>Saturday</v>
      </c>
    </row>
    <row r="743" spans="1:14" x14ac:dyDescent="0.35">
      <c r="A743">
        <v>286932</v>
      </c>
      <c r="B743" s="3">
        <v>45780</v>
      </c>
      <c r="C743" s="4">
        <v>0.87780092592592596</v>
      </c>
      <c r="D743" t="s">
        <v>441</v>
      </c>
      <c r="E743">
        <v>1</v>
      </c>
      <c r="G743" t="s">
        <v>433</v>
      </c>
      <c r="H743" t="s">
        <v>435</v>
      </c>
      <c r="J743" t="s">
        <v>403</v>
      </c>
      <c r="K743">
        <v>1</v>
      </c>
      <c r="L743" t="str">
        <f>_xlfn.CONCAT(D743,F743)</f>
        <v>Sticky bun</v>
      </c>
      <c r="M743" s="10">
        <f>E743*_xlfn.XLOOKUP(L743,PriceListData!$F$2:$F$97,PriceListData!$E$2:$E$97)</f>
        <v>2.75</v>
      </c>
      <c r="N743" t="str">
        <f>TEXT(B743,"dddd")</f>
        <v>Saturday</v>
      </c>
    </row>
    <row r="744" spans="1:14" x14ac:dyDescent="0.35">
      <c r="A744">
        <v>286931</v>
      </c>
      <c r="B744" s="3">
        <v>45780</v>
      </c>
      <c r="C744" s="4">
        <v>0.7571296296296296</v>
      </c>
      <c r="D744" t="s">
        <v>63</v>
      </c>
      <c r="E744">
        <v>1</v>
      </c>
      <c r="G744" t="s">
        <v>433</v>
      </c>
      <c r="H744" t="s">
        <v>435</v>
      </c>
      <c r="J744" t="s">
        <v>403</v>
      </c>
      <c r="K744">
        <v>1</v>
      </c>
      <c r="L744" t="str">
        <f>_xlfn.CONCAT(D744,F744)</f>
        <v>Cookie</v>
      </c>
      <c r="M744" s="10">
        <f>E744*_xlfn.XLOOKUP(L744,PriceListData!$F$2:$F$97,PriceListData!$E$2:$E$97)</f>
        <v>3</v>
      </c>
      <c r="N744" t="str">
        <f>TEXT(B744,"dddd")</f>
        <v>Saturday</v>
      </c>
    </row>
    <row r="745" spans="1:14" x14ac:dyDescent="0.35">
      <c r="A745">
        <v>286930</v>
      </c>
      <c r="B745" s="3">
        <v>45780</v>
      </c>
      <c r="C745" s="4">
        <v>0.73859953703703707</v>
      </c>
      <c r="D745" t="s">
        <v>63</v>
      </c>
      <c r="E745">
        <v>1</v>
      </c>
      <c r="G745" t="s">
        <v>433</v>
      </c>
      <c r="H745" t="s">
        <v>435</v>
      </c>
      <c r="J745" t="s">
        <v>403</v>
      </c>
      <c r="K745">
        <v>1</v>
      </c>
      <c r="L745" t="str">
        <f>_xlfn.CONCAT(D745,F745)</f>
        <v>Cookie</v>
      </c>
      <c r="M745" s="10">
        <f>E745*_xlfn.XLOOKUP(L745,PriceListData!$F$2:$F$97,PriceListData!$E$2:$E$97)</f>
        <v>3</v>
      </c>
      <c r="N745" t="str">
        <f>TEXT(B745,"dddd")</f>
        <v>Saturday</v>
      </c>
    </row>
    <row r="746" spans="1:14" x14ac:dyDescent="0.35">
      <c r="A746">
        <v>286929</v>
      </c>
      <c r="B746" s="3">
        <v>45780</v>
      </c>
      <c r="C746" s="4">
        <v>0.62524305555555559</v>
      </c>
      <c r="D746" t="s">
        <v>438</v>
      </c>
      <c r="E746">
        <v>1</v>
      </c>
      <c r="G746" t="s">
        <v>433</v>
      </c>
      <c r="H746" t="s">
        <v>435</v>
      </c>
      <c r="J746" t="s">
        <v>403</v>
      </c>
      <c r="K746">
        <v>1</v>
      </c>
      <c r="L746" t="str">
        <f>_xlfn.CONCAT(D746,F746)</f>
        <v>Cinnamon roll</v>
      </c>
      <c r="M746" s="10">
        <f>E746*_xlfn.XLOOKUP(L746,PriceListData!$F$2:$F$97,PriceListData!$E$2:$E$97)</f>
        <v>3.75</v>
      </c>
      <c r="N746" t="str">
        <f>TEXT(B746,"dddd")</f>
        <v>Saturday</v>
      </c>
    </row>
    <row r="747" spans="1:14" x14ac:dyDescent="0.35">
      <c r="A747">
        <v>286928</v>
      </c>
      <c r="B747" s="3">
        <v>45780</v>
      </c>
      <c r="C747" s="4">
        <v>0.6171875</v>
      </c>
      <c r="D747" t="s">
        <v>441</v>
      </c>
      <c r="E747">
        <v>1</v>
      </c>
      <c r="G747" t="s">
        <v>433</v>
      </c>
      <c r="H747" t="s">
        <v>435</v>
      </c>
      <c r="J747" t="s">
        <v>403</v>
      </c>
      <c r="K747">
        <v>1</v>
      </c>
      <c r="L747" t="str">
        <f>_xlfn.CONCAT(D747,F747)</f>
        <v>Sticky bun</v>
      </c>
      <c r="M747" s="10">
        <f>E747*_xlfn.XLOOKUP(L747,PriceListData!$F$2:$F$97,PriceListData!$E$2:$E$97)</f>
        <v>2.75</v>
      </c>
      <c r="N747" t="str">
        <f>TEXT(B747,"dddd")</f>
        <v>Saturday</v>
      </c>
    </row>
    <row r="748" spans="1:14" x14ac:dyDescent="0.35">
      <c r="A748">
        <v>286927</v>
      </c>
      <c r="B748" s="3">
        <v>45780</v>
      </c>
      <c r="C748" s="4">
        <v>0.60658564814814819</v>
      </c>
      <c r="D748" t="s">
        <v>438</v>
      </c>
      <c r="E748">
        <v>1</v>
      </c>
      <c r="G748" t="s">
        <v>433</v>
      </c>
      <c r="H748" t="s">
        <v>435</v>
      </c>
      <c r="J748" t="s">
        <v>403</v>
      </c>
      <c r="K748">
        <v>1</v>
      </c>
      <c r="L748" t="str">
        <f>_xlfn.CONCAT(D748,F748)</f>
        <v>Cinnamon roll</v>
      </c>
      <c r="M748" s="10">
        <f>E748*_xlfn.XLOOKUP(L748,PriceListData!$F$2:$F$97,PriceListData!$E$2:$E$97)</f>
        <v>3.75</v>
      </c>
      <c r="N748" t="str">
        <f>TEXT(B748,"dddd")</f>
        <v>Saturday</v>
      </c>
    </row>
    <row r="749" spans="1:14" x14ac:dyDescent="0.35">
      <c r="A749">
        <v>286926</v>
      </c>
      <c r="B749" s="3">
        <v>45780</v>
      </c>
      <c r="C749" s="4">
        <v>0.59053240740740742</v>
      </c>
      <c r="D749" t="s">
        <v>443</v>
      </c>
      <c r="E749">
        <v>1</v>
      </c>
      <c r="G749" t="s">
        <v>433</v>
      </c>
      <c r="H749" t="s">
        <v>435</v>
      </c>
      <c r="J749" t="s">
        <v>403</v>
      </c>
      <c r="K749">
        <v>1</v>
      </c>
      <c r="L749" t="str">
        <f>_xlfn.CONCAT(D749,F749)</f>
        <v>Scone with clotted cream and jam</v>
      </c>
      <c r="M749" s="10">
        <f>E749*_xlfn.XLOOKUP(L749,PriceListData!$F$2:$F$97,PriceListData!$E$2:$E$97)</f>
        <v>5.75</v>
      </c>
      <c r="N749" t="str">
        <f>TEXT(B749,"dddd")</f>
        <v>Saturday</v>
      </c>
    </row>
    <row r="750" spans="1:14" x14ac:dyDescent="0.35">
      <c r="A750">
        <v>286925</v>
      </c>
      <c r="B750" s="3">
        <v>45780</v>
      </c>
      <c r="C750" s="4">
        <v>0.5727430555555556</v>
      </c>
      <c r="D750" t="s">
        <v>441</v>
      </c>
      <c r="E750">
        <v>1</v>
      </c>
      <c r="G750" t="s">
        <v>433</v>
      </c>
      <c r="H750" t="s">
        <v>435</v>
      </c>
      <c r="J750" t="s">
        <v>403</v>
      </c>
      <c r="K750">
        <v>1</v>
      </c>
      <c r="L750" t="str">
        <f>_xlfn.CONCAT(D750,F750)</f>
        <v>Sticky bun</v>
      </c>
      <c r="M750" s="10">
        <f>E750*_xlfn.XLOOKUP(L750,PriceListData!$F$2:$F$97,PriceListData!$E$2:$E$97)</f>
        <v>2.75</v>
      </c>
      <c r="N750" t="str">
        <f>TEXT(B750,"dddd")</f>
        <v>Saturday</v>
      </c>
    </row>
    <row r="751" spans="1:14" x14ac:dyDescent="0.35">
      <c r="A751">
        <v>286924</v>
      </c>
      <c r="B751" s="3">
        <v>45780</v>
      </c>
      <c r="C751" s="4">
        <v>0.55950231481481483</v>
      </c>
      <c r="D751" t="s">
        <v>174</v>
      </c>
      <c r="E751">
        <v>1</v>
      </c>
      <c r="G751" t="s">
        <v>433</v>
      </c>
      <c r="H751" t="s">
        <v>435</v>
      </c>
      <c r="J751" t="s">
        <v>403</v>
      </c>
      <c r="K751">
        <v>1</v>
      </c>
      <c r="L751" t="str">
        <f>_xlfn.CONCAT(D751,F751)</f>
        <v>Rugelach</v>
      </c>
      <c r="M751" s="10">
        <f>E751*_xlfn.XLOOKUP(L751,PriceListData!$F$2:$F$97,PriceListData!$E$2:$E$97)</f>
        <v>3.75</v>
      </c>
      <c r="N751" t="str">
        <f>TEXT(B751,"dddd")</f>
        <v>Saturday</v>
      </c>
    </row>
    <row r="752" spans="1:14" x14ac:dyDescent="0.35">
      <c r="A752">
        <v>286923</v>
      </c>
      <c r="B752" s="3">
        <v>45780</v>
      </c>
      <c r="C752" s="4">
        <v>0.54984953703703698</v>
      </c>
      <c r="D752" t="s">
        <v>441</v>
      </c>
      <c r="E752">
        <v>1</v>
      </c>
      <c r="G752" t="s">
        <v>433</v>
      </c>
      <c r="H752" t="s">
        <v>435</v>
      </c>
      <c r="J752" t="s">
        <v>403</v>
      </c>
      <c r="K752">
        <v>2</v>
      </c>
      <c r="L752" t="str">
        <f>_xlfn.CONCAT(D752,F752)</f>
        <v>Sticky bun</v>
      </c>
      <c r="M752" s="10">
        <f>E752*_xlfn.XLOOKUP(L752,PriceListData!$F$2:$F$97,PriceListData!$E$2:$E$97)</f>
        <v>2.75</v>
      </c>
      <c r="N752" t="str">
        <f>TEXT(B752,"dddd")</f>
        <v>Saturday</v>
      </c>
    </row>
    <row r="753" spans="1:14" x14ac:dyDescent="0.35">
      <c r="A753">
        <v>286922</v>
      </c>
      <c r="B753" s="3">
        <v>45780</v>
      </c>
      <c r="C753" s="4">
        <v>0.52457175925925925</v>
      </c>
      <c r="D753" t="s">
        <v>174</v>
      </c>
      <c r="E753">
        <v>1</v>
      </c>
      <c r="G753" t="s">
        <v>433</v>
      </c>
      <c r="H753" t="s">
        <v>435</v>
      </c>
      <c r="J753" t="s">
        <v>403</v>
      </c>
      <c r="K753">
        <v>1</v>
      </c>
      <c r="L753" t="str">
        <f>_xlfn.CONCAT(D753,F753)</f>
        <v>Rugelach</v>
      </c>
      <c r="M753" s="10">
        <f>E753*_xlfn.XLOOKUP(L753,PriceListData!$F$2:$F$97,PriceListData!$E$2:$E$97)</f>
        <v>3.75</v>
      </c>
      <c r="N753" t="str">
        <f>TEXT(B753,"dddd")</f>
        <v>Saturday</v>
      </c>
    </row>
    <row r="754" spans="1:14" x14ac:dyDescent="0.35">
      <c r="A754">
        <v>286921</v>
      </c>
      <c r="B754" s="3">
        <v>45780</v>
      </c>
      <c r="C754" s="4">
        <v>0.51947916666666671</v>
      </c>
      <c r="D754" t="s">
        <v>436</v>
      </c>
      <c r="E754">
        <v>1</v>
      </c>
      <c r="G754" t="s">
        <v>433</v>
      </c>
      <c r="H754" t="s">
        <v>435</v>
      </c>
      <c r="J754" t="s">
        <v>403</v>
      </c>
      <c r="K754">
        <v>1</v>
      </c>
      <c r="L754" t="str">
        <f>_xlfn.CONCAT(D754,F754)</f>
        <v>Apricot danish</v>
      </c>
      <c r="M754" s="10">
        <f>E754*_xlfn.XLOOKUP(L754,PriceListData!$F$2:$F$97,PriceListData!$E$2:$E$97)</f>
        <v>3.5</v>
      </c>
      <c r="N754" t="str">
        <f>TEXT(B754,"dddd")</f>
        <v>Saturday</v>
      </c>
    </row>
    <row r="755" spans="1:14" x14ac:dyDescent="0.35">
      <c r="A755">
        <v>286920</v>
      </c>
      <c r="B755" s="3">
        <v>45780</v>
      </c>
      <c r="C755" s="4">
        <v>0.50618055555555552</v>
      </c>
      <c r="D755" t="s">
        <v>441</v>
      </c>
      <c r="E755">
        <v>2</v>
      </c>
      <c r="G755" t="s">
        <v>433</v>
      </c>
      <c r="H755" t="s">
        <v>435</v>
      </c>
      <c r="J755" t="s">
        <v>403</v>
      </c>
      <c r="K755">
        <v>1</v>
      </c>
      <c r="L755" t="str">
        <f>_xlfn.CONCAT(D755,F755)</f>
        <v>Sticky bun</v>
      </c>
      <c r="M755" s="10">
        <f>E755*_xlfn.XLOOKUP(L755,PriceListData!$F$2:$F$97,PriceListData!$E$2:$E$97)</f>
        <v>5.5</v>
      </c>
      <c r="N755" t="str">
        <f>TEXT(B755,"dddd")</f>
        <v>Saturday</v>
      </c>
    </row>
    <row r="756" spans="1:14" x14ac:dyDescent="0.35">
      <c r="A756">
        <v>286919</v>
      </c>
      <c r="B756" s="3">
        <v>45780</v>
      </c>
      <c r="C756" s="4">
        <v>0.50100694444444449</v>
      </c>
      <c r="D756" t="s">
        <v>443</v>
      </c>
      <c r="E756">
        <v>1</v>
      </c>
      <c r="G756" t="s">
        <v>433</v>
      </c>
      <c r="H756" t="s">
        <v>435</v>
      </c>
      <c r="J756" t="s">
        <v>403</v>
      </c>
      <c r="K756">
        <v>1</v>
      </c>
      <c r="L756" t="str">
        <f>_xlfn.CONCAT(D756,F756)</f>
        <v>Scone with clotted cream and jam</v>
      </c>
      <c r="M756" s="10">
        <f>E756*_xlfn.XLOOKUP(L756,PriceListData!$F$2:$F$97,PriceListData!$E$2:$E$97)</f>
        <v>5.75</v>
      </c>
      <c r="N756" t="str">
        <f>TEXT(B756,"dddd")</f>
        <v>Saturday</v>
      </c>
    </row>
    <row r="757" spans="1:14" x14ac:dyDescent="0.35">
      <c r="A757">
        <v>286918</v>
      </c>
      <c r="B757" s="3">
        <v>45780</v>
      </c>
      <c r="C757" s="4">
        <v>0.47747685185185185</v>
      </c>
      <c r="D757" t="s">
        <v>443</v>
      </c>
      <c r="E757">
        <v>1</v>
      </c>
      <c r="G757" t="s">
        <v>433</v>
      </c>
      <c r="H757" t="s">
        <v>435</v>
      </c>
      <c r="J757" t="s">
        <v>403</v>
      </c>
      <c r="K757">
        <v>1</v>
      </c>
      <c r="L757" t="str">
        <f>_xlfn.CONCAT(D757,F757)</f>
        <v>Scone with clotted cream and jam</v>
      </c>
      <c r="M757" s="10">
        <f>E757*_xlfn.XLOOKUP(L757,PriceListData!$F$2:$F$97,PriceListData!$E$2:$E$97)</f>
        <v>5.75</v>
      </c>
      <c r="N757" t="str">
        <f>TEXT(B757,"dddd")</f>
        <v>Saturday</v>
      </c>
    </row>
    <row r="758" spans="1:14" x14ac:dyDescent="0.35">
      <c r="A758">
        <v>286917</v>
      </c>
      <c r="B758" s="3">
        <v>45780</v>
      </c>
      <c r="C758" s="4">
        <v>0.47015046296296298</v>
      </c>
      <c r="D758" t="s">
        <v>443</v>
      </c>
      <c r="E758">
        <v>1</v>
      </c>
      <c r="G758" t="s">
        <v>433</v>
      </c>
      <c r="H758" t="s">
        <v>435</v>
      </c>
      <c r="J758" t="s">
        <v>403</v>
      </c>
      <c r="K758">
        <v>1</v>
      </c>
      <c r="L758" t="str">
        <f>_xlfn.CONCAT(D758,F758)</f>
        <v>Scone with clotted cream and jam</v>
      </c>
      <c r="M758" s="10">
        <f>E758*_xlfn.XLOOKUP(L758,PriceListData!$F$2:$F$97,PriceListData!$E$2:$E$97)</f>
        <v>5.75</v>
      </c>
      <c r="N758" t="str">
        <f>TEXT(B758,"dddd")</f>
        <v>Saturday</v>
      </c>
    </row>
    <row r="759" spans="1:14" x14ac:dyDescent="0.35">
      <c r="A759">
        <v>286916</v>
      </c>
      <c r="B759" s="3">
        <v>45780</v>
      </c>
      <c r="C759" s="4">
        <v>0.46528935185185183</v>
      </c>
      <c r="D759" t="s">
        <v>443</v>
      </c>
      <c r="E759">
        <v>1</v>
      </c>
      <c r="G759" t="s">
        <v>433</v>
      </c>
      <c r="H759" t="s">
        <v>435</v>
      </c>
      <c r="J759" t="s">
        <v>403</v>
      </c>
      <c r="K759">
        <v>1</v>
      </c>
      <c r="L759" t="str">
        <f>_xlfn.CONCAT(D759,F759)</f>
        <v>Scone with clotted cream and jam</v>
      </c>
      <c r="M759" s="10">
        <f>E759*_xlfn.XLOOKUP(L759,PriceListData!$F$2:$F$97,PriceListData!$E$2:$E$97)</f>
        <v>5.75</v>
      </c>
      <c r="N759" t="str">
        <f>TEXT(B759,"dddd")</f>
        <v>Saturday</v>
      </c>
    </row>
    <row r="760" spans="1:14" x14ac:dyDescent="0.35">
      <c r="A760">
        <v>286915</v>
      </c>
      <c r="B760" s="3">
        <v>45780</v>
      </c>
      <c r="C760" s="4">
        <v>0.44891203703703703</v>
      </c>
      <c r="D760" t="s">
        <v>443</v>
      </c>
      <c r="E760">
        <v>1</v>
      </c>
      <c r="G760" t="s">
        <v>433</v>
      </c>
      <c r="H760" t="s">
        <v>435</v>
      </c>
      <c r="J760" t="s">
        <v>403</v>
      </c>
      <c r="K760">
        <v>1</v>
      </c>
      <c r="L760" t="str">
        <f>_xlfn.CONCAT(D760,F760)</f>
        <v>Scone with clotted cream and jam</v>
      </c>
      <c r="M760" s="10">
        <f>E760*_xlfn.XLOOKUP(L760,PriceListData!$F$2:$F$97,PriceListData!$E$2:$E$97)</f>
        <v>5.75</v>
      </c>
      <c r="N760" t="str">
        <f>TEXT(B760,"dddd")</f>
        <v>Saturday</v>
      </c>
    </row>
    <row r="761" spans="1:14" x14ac:dyDescent="0.35">
      <c r="A761">
        <v>286914</v>
      </c>
      <c r="B761" s="3">
        <v>45780</v>
      </c>
      <c r="C761" s="4">
        <v>0.44738425925925923</v>
      </c>
      <c r="D761" t="s">
        <v>438</v>
      </c>
      <c r="E761">
        <v>1</v>
      </c>
      <c r="G761" t="s">
        <v>433</v>
      </c>
      <c r="H761" t="s">
        <v>435</v>
      </c>
      <c r="J761" t="s">
        <v>403</v>
      </c>
      <c r="K761">
        <v>1</v>
      </c>
      <c r="L761" t="str">
        <f>_xlfn.CONCAT(D761,F761)</f>
        <v>Cinnamon roll</v>
      </c>
      <c r="M761" s="10">
        <f>E761*_xlfn.XLOOKUP(L761,PriceListData!$F$2:$F$97,PriceListData!$E$2:$E$97)</f>
        <v>3.75</v>
      </c>
      <c r="N761" t="str">
        <f>TEXT(B761,"dddd")</f>
        <v>Saturday</v>
      </c>
    </row>
    <row r="762" spans="1:14" x14ac:dyDescent="0.35">
      <c r="A762">
        <v>286913</v>
      </c>
      <c r="B762" s="3">
        <v>45780</v>
      </c>
      <c r="C762" s="4">
        <v>0.4354513888888889</v>
      </c>
      <c r="D762" t="s">
        <v>443</v>
      </c>
      <c r="E762">
        <v>1</v>
      </c>
      <c r="G762" t="s">
        <v>433</v>
      </c>
      <c r="H762" t="s">
        <v>435</v>
      </c>
      <c r="J762" t="s">
        <v>403</v>
      </c>
      <c r="K762">
        <v>1</v>
      </c>
      <c r="L762" t="str">
        <f>_xlfn.CONCAT(D762,F762)</f>
        <v>Scone with clotted cream and jam</v>
      </c>
      <c r="M762" s="10">
        <f>E762*_xlfn.XLOOKUP(L762,PriceListData!$F$2:$F$97,PriceListData!$E$2:$E$97)</f>
        <v>5.75</v>
      </c>
      <c r="N762" t="str">
        <f>TEXT(B762,"dddd")</f>
        <v>Saturday</v>
      </c>
    </row>
    <row r="763" spans="1:14" x14ac:dyDescent="0.35">
      <c r="A763">
        <v>286912</v>
      </c>
      <c r="B763" s="3">
        <v>45780</v>
      </c>
      <c r="C763" s="4">
        <v>0.43059027777777775</v>
      </c>
      <c r="D763" t="s">
        <v>443</v>
      </c>
      <c r="E763">
        <v>1</v>
      </c>
      <c r="G763" t="s">
        <v>433</v>
      </c>
      <c r="H763" t="s">
        <v>435</v>
      </c>
      <c r="J763" t="s">
        <v>403</v>
      </c>
      <c r="K763">
        <v>1</v>
      </c>
      <c r="L763" t="str">
        <f>_xlfn.CONCAT(D763,F763)</f>
        <v>Scone with clotted cream and jam</v>
      </c>
      <c r="M763" s="10">
        <f>E763*_xlfn.XLOOKUP(L763,PriceListData!$F$2:$F$97,PriceListData!$E$2:$E$97)</f>
        <v>5.75</v>
      </c>
      <c r="N763" t="str">
        <f>TEXT(B763,"dddd")</f>
        <v>Saturday</v>
      </c>
    </row>
    <row r="764" spans="1:14" x14ac:dyDescent="0.35">
      <c r="A764">
        <v>286911</v>
      </c>
      <c r="B764" s="3">
        <v>45780</v>
      </c>
      <c r="C764" s="4">
        <v>0.4130671296296296</v>
      </c>
      <c r="D764" t="s">
        <v>441</v>
      </c>
      <c r="E764">
        <v>1</v>
      </c>
      <c r="G764" t="s">
        <v>433</v>
      </c>
      <c r="H764" t="s">
        <v>435</v>
      </c>
      <c r="J764" t="s">
        <v>403</v>
      </c>
      <c r="K764">
        <v>1</v>
      </c>
      <c r="L764" t="str">
        <f>_xlfn.CONCAT(D764,F764)</f>
        <v>Sticky bun</v>
      </c>
      <c r="M764" s="10">
        <f>E764*_xlfn.XLOOKUP(L764,PriceListData!$F$2:$F$97,PriceListData!$E$2:$E$97)</f>
        <v>2.75</v>
      </c>
      <c r="N764" t="str">
        <f>TEXT(B764,"dddd")</f>
        <v>Saturday</v>
      </c>
    </row>
    <row r="765" spans="1:14" x14ac:dyDescent="0.35">
      <c r="A765">
        <v>286910</v>
      </c>
      <c r="B765" s="3">
        <v>45780</v>
      </c>
      <c r="C765" s="4">
        <v>0.41119212962962964</v>
      </c>
      <c r="D765" t="s">
        <v>443</v>
      </c>
      <c r="E765">
        <v>1</v>
      </c>
      <c r="G765" t="s">
        <v>433</v>
      </c>
      <c r="H765" t="s">
        <v>435</v>
      </c>
      <c r="J765" t="s">
        <v>403</v>
      </c>
      <c r="K765">
        <v>1</v>
      </c>
      <c r="L765" t="str">
        <f>_xlfn.CONCAT(D765,F765)</f>
        <v>Scone with clotted cream and jam</v>
      </c>
      <c r="M765" s="10">
        <f>E765*_xlfn.XLOOKUP(L765,PriceListData!$F$2:$F$97,PriceListData!$E$2:$E$97)</f>
        <v>5.75</v>
      </c>
      <c r="N765" t="str">
        <f>TEXT(B765,"dddd")</f>
        <v>Saturday</v>
      </c>
    </row>
    <row r="766" spans="1:14" x14ac:dyDescent="0.35">
      <c r="A766">
        <v>286909</v>
      </c>
      <c r="B766" s="3">
        <v>45780</v>
      </c>
      <c r="C766" s="4">
        <v>0.40309027777777778</v>
      </c>
      <c r="D766" t="s">
        <v>438</v>
      </c>
      <c r="E766">
        <v>1</v>
      </c>
      <c r="G766" t="s">
        <v>433</v>
      </c>
      <c r="H766" t="s">
        <v>435</v>
      </c>
      <c r="J766" t="s">
        <v>403</v>
      </c>
      <c r="K766">
        <v>1</v>
      </c>
      <c r="L766" t="str">
        <f>_xlfn.CONCAT(D766,F766)</f>
        <v>Cinnamon roll</v>
      </c>
      <c r="M766" s="10">
        <f>E766*_xlfn.XLOOKUP(L766,PriceListData!$F$2:$F$97,PriceListData!$E$2:$E$97)</f>
        <v>3.75</v>
      </c>
      <c r="N766" t="str">
        <f>TEXT(B766,"dddd")</f>
        <v>Saturday</v>
      </c>
    </row>
    <row r="767" spans="1:14" x14ac:dyDescent="0.35">
      <c r="A767">
        <v>286908</v>
      </c>
      <c r="B767" s="3">
        <v>45780</v>
      </c>
      <c r="C767" s="4">
        <v>0.38540509259259259</v>
      </c>
      <c r="D767" t="s">
        <v>63</v>
      </c>
      <c r="E767">
        <v>1</v>
      </c>
      <c r="G767" t="s">
        <v>433</v>
      </c>
      <c r="H767" t="s">
        <v>435</v>
      </c>
      <c r="J767" t="s">
        <v>403</v>
      </c>
      <c r="K767">
        <v>1</v>
      </c>
      <c r="L767" t="str">
        <f>_xlfn.CONCAT(D767,F767)</f>
        <v>Cookie</v>
      </c>
      <c r="M767" s="10">
        <f>E767*_xlfn.XLOOKUP(L767,PriceListData!$F$2:$F$97,PriceListData!$E$2:$E$97)</f>
        <v>3</v>
      </c>
      <c r="N767" t="str">
        <f>TEXT(B767,"dddd")</f>
        <v>Saturday</v>
      </c>
    </row>
    <row r="768" spans="1:14" x14ac:dyDescent="0.35">
      <c r="A768">
        <v>286907</v>
      </c>
      <c r="B768" s="3">
        <v>45780</v>
      </c>
      <c r="C768" s="4">
        <v>0.36859953703703702</v>
      </c>
      <c r="D768" t="s">
        <v>438</v>
      </c>
      <c r="E768">
        <v>1</v>
      </c>
      <c r="G768" t="s">
        <v>433</v>
      </c>
      <c r="H768" t="s">
        <v>435</v>
      </c>
      <c r="J768" t="s">
        <v>403</v>
      </c>
      <c r="K768">
        <v>2</v>
      </c>
      <c r="L768" t="str">
        <f>_xlfn.CONCAT(D768,F768)</f>
        <v>Cinnamon roll</v>
      </c>
      <c r="M768" s="10">
        <f>E768*_xlfn.XLOOKUP(L768,PriceListData!$F$2:$F$97,PriceListData!$E$2:$E$97)</f>
        <v>3.75</v>
      </c>
      <c r="N768" t="str">
        <f>TEXT(B768,"dddd")</f>
        <v>Saturday</v>
      </c>
    </row>
    <row r="769" spans="1:14" x14ac:dyDescent="0.35">
      <c r="A769">
        <v>286906</v>
      </c>
      <c r="B769" s="3">
        <v>45780</v>
      </c>
      <c r="C769" s="4">
        <v>0.31483796296296296</v>
      </c>
      <c r="D769" t="s">
        <v>443</v>
      </c>
      <c r="E769">
        <v>1</v>
      </c>
      <c r="G769" t="s">
        <v>433</v>
      </c>
      <c r="H769" t="s">
        <v>435</v>
      </c>
      <c r="J769" t="s">
        <v>403</v>
      </c>
      <c r="K769">
        <v>1</v>
      </c>
      <c r="L769" t="str">
        <f>_xlfn.CONCAT(D769,F769)</f>
        <v>Scone with clotted cream and jam</v>
      </c>
      <c r="M769" s="10">
        <f>E769*_xlfn.XLOOKUP(L769,PriceListData!$F$2:$F$97,PriceListData!$E$2:$E$97)</f>
        <v>5.75</v>
      </c>
      <c r="N769" t="str">
        <f>TEXT(B769,"dddd")</f>
        <v>Saturday</v>
      </c>
    </row>
    <row r="770" spans="1:14" x14ac:dyDescent="0.35">
      <c r="A770">
        <v>287444</v>
      </c>
      <c r="B770" s="3">
        <v>45781</v>
      </c>
      <c r="C770" s="4">
        <v>0.88812500000000005</v>
      </c>
      <c r="D770" t="s">
        <v>421</v>
      </c>
      <c r="E770">
        <v>1</v>
      </c>
      <c r="F770" t="s">
        <v>422</v>
      </c>
      <c r="G770" t="s">
        <v>423</v>
      </c>
      <c r="H770" t="s">
        <v>406</v>
      </c>
      <c r="J770" t="s">
        <v>403</v>
      </c>
      <c r="K770">
        <v>1</v>
      </c>
      <c r="L770" t="str">
        <f>_xlfn.CONCAT(D770,F770)</f>
        <v>Hot chocolateRegular (12 oz)</v>
      </c>
      <c r="M770" s="10">
        <f>E770*_xlfn.XLOOKUP(L770,PriceListData!$F$2:$F$97,PriceListData!$E$2:$E$97)</f>
        <v>4.75</v>
      </c>
      <c r="N770" t="str">
        <f>TEXT(B770,"dddd")</f>
        <v>Sunday</v>
      </c>
    </row>
    <row r="771" spans="1:14" x14ac:dyDescent="0.35">
      <c r="A771">
        <v>287444</v>
      </c>
      <c r="B771" s="3">
        <v>45781</v>
      </c>
      <c r="C771" s="4">
        <v>0.88812500000000005</v>
      </c>
      <c r="D771" t="s">
        <v>427</v>
      </c>
      <c r="E771">
        <v>1</v>
      </c>
      <c r="F771" t="s">
        <v>15</v>
      </c>
      <c r="G771" t="s">
        <v>417</v>
      </c>
      <c r="H771" t="s">
        <v>418</v>
      </c>
      <c r="J771" t="s">
        <v>403</v>
      </c>
      <c r="K771">
        <v>1</v>
      </c>
      <c r="L771" t="str">
        <f>_xlfn.CONCAT(D771,F771)</f>
        <v>House blend12 oz</v>
      </c>
      <c r="M771" s="10">
        <f>E771*_xlfn.XLOOKUP(L771,PriceListData!$F$2:$F$97,PriceListData!$E$2:$E$97)</f>
        <v>12.95</v>
      </c>
      <c r="N771" t="str">
        <f>TEXT(B771,"dddd")</f>
        <v>Sunday</v>
      </c>
    </row>
    <row r="772" spans="1:14" x14ac:dyDescent="0.35">
      <c r="A772">
        <v>287443</v>
      </c>
      <c r="B772" s="3">
        <v>45781</v>
      </c>
      <c r="C772" s="4">
        <v>0.86907407407407411</v>
      </c>
      <c r="D772" t="s">
        <v>54</v>
      </c>
      <c r="E772">
        <v>1</v>
      </c>
      <c r="G772" t="s">
        <v>415</v>
      </c>
      <c r="H772" t="s">
        <v>416</v>
      </c>
      <c r="J772" t="s">
        <v>403</v>
      </c>
      <c r="K772">
        <v>1</v>
      </c>
      <c r="L772" t="str">
        <f>_xlfn.CONCAT(D772,F772)</f>
        <v>Syrup</v>
      </c>
      <c r="M772" s="10">
        <f>E772*_xlfn.XLOOKUP(L772,PriceListData!$F$2:$F$97,PriceListData!$E$2:$E$97)</f>
        <v>0.75</v>
      </c>
      <c r="N772" t="str">
        <f>TEXT(B772,"dddd")</f>
        <v>Sunday</v>
      </c>
    </row>
    <row r="773" spans="1:14" x14ac:dyDescent="0.35">
      <c r="A773">
        <v>287443</v>
      </c>
      <c r="B773" s="3">
        <v>45781</v>
      </c>
      <c r="C773" s="4">
        <v>0.86907407407407411</v>
      </c>
      <c r="D773" t="s">
        <v>21</v>
      </c>
      <c r="E773">
        <v>1</v>
      </c>
      <c r="F773" t="s">
        <v>15</v>
      </c>
      <c r="G773" t="s">
        <v>405</v>
      </c>
      <c r="H773" t="s">
        <v>406</v>
      </c>
      <c r="J773" t="s">
        <v>403</v>
      </c>
      <c r="K773">
        <v>1</v>
      </c>
      <c r="L773" t="str">
        <f>_xlfn.CONCAT(D773,F773)</f>
        <v>Pourover12 oz</v>
      </c>
      <c r="M773" s="10">
        <f>E773*_xlfn.XLOOKUP(L773,PriceListData!$F$2:$F$97,PriceListData!$E$2:$E$97)</f>
        <v>3.5</v>
      </c>
      <c r="N773" t="str">
        <f>TEXT(B773,"dddd")</f>
        <v>Sunday</v>
      </c>
    </row>
    <row r="774" spans="1:14" x14ac:dyDescent="0.35">
      <c r="A774">
        <v>287443</v>
      </c>
      <c r="B774" s="3">
        <v>45781</v>
      </c>
      <c r="C774" s="4">
        <v>0.86907407407407411</v>
      </c>
      <c r="D774" t="s">
        <v>65</v>
      </c>
      <c r="E774">
        <v>2</v>
      </c>
      <c r="F774" t="s">
        <v>15</v>
      </c>
      <c r="G774" t="s">
        <v>405</v>
      </c>
      <c r="H774" t="s">
        <v>406</v>
      </c>
      <c r="J774" t="s">
        <v>403</v>
      </c>
      <c r="K774">
        <v>1</v>
      </c>
      <c r="L774" t="str">
        <f>_xlfn.CONCAT(D774,F774)</f>
        <v>Cappuccino12 oz</v>
      </c>
      <c r="M774" s="10">
        <f>E774*_xlfn.XLOOKUP(L774,PriceListData!$F$2:$F$97,PriceListData!$E$2:$E$97)</f>
        <v>11</v>
      </c>
      <c r="N774" t="str">
        <f>TEXT(B774,"dddd")</f>
        <v>Sunday</v>
      </c>
    </row>
    <row r="775" spans="1:14" x14ac:dyDescent="0.35">
      <c r="A775">
        <v>287441</v>
      </c>
      <c r="B775" s="3">
        <v>45781</v>
      </c>
      <c r="C775" s="4">
        <v>0.84702546296296299</v>
      </c>
      <c r="D775" t="s">
        <v>54</v>
      </c>
      <c r="E775">
        <v>1</v>
      </c>
      <c r="G775" t="s">
        <v>415</v>
      </c>
      <c r="H775" t="s">
        <v>416</v>
      </c>
      <c r="J775" t="s">
        <v>403</v>
      </c>
      <c r="K775">
        <v>1</v>
      </c>
      <c r="L775" t="str">
        <f>_xlfn.CONCAT(D775,F775)</f>
        <v>Syrup</v>
      </c>
      <c r="M775" s="10">
        <f>E775*_xlfn.XLOOKUP(L775,PriceListData!$F$2:$F$97,PriceListData!$E$2:$E$97)</f>
        <v>0.75</v>
      </c>
      <c r="N775" t="str">
        <f>TEXT(B775,"dddd")</f>
        <v>Sunday</v>
      </c>
    </row>
    <row r="776" spans="1:14" x14ac:dyDescent="0.35">
      <c r="A776">
        <v>287441</v>
      </c>
      <c r="B776" s="3">
        <v>45781</v>
      </c>
      <c r="C776" s="4">
        <v>0.84702546296296299</v>
      </c>
      <c r="D776" t="s">
        <v>65</v>
      </c>
      <c r="E776">
        <v>1</v>
      </c>
      <c r="F776" t="s">
        <v>15</v>
      </c>
      <c r="G776" t="s">
        <v>405</v>
      </c>
      <c r="H776" t="s">
        <v>406</v>
      </c>
      <c r="J776" t="s">
        <v>403</v>
      </c>
      <c r="K776">
        <v>1</v>
      </c>
      <c r="L776" t="str">
        <f>_xlfn.CONCAT(D776,F776)</f>
        <v>Cappuccino12 oz</v>
      </c>
      <c r="M776" s="10">
        <f>E776*_xlfn.XLOOKUP(L776,PriceListData!$F$2:$F$97,PriceListData!$E$2:$E$97)</f>
        <v>5.5</v>
      </c>
      <c r="N776" t="str">
        <f>TEXT(B776,"dddd")</f>
        <v>Sunday</v>
      </c>
    </row>
    <row r="777" spans="1:14" x14ac:dyDescent="0.35">
      <c r="A777">
        <v>287440</v>
      </c>
      <c r="B777" s="3">
        <v>45781</v>
      </c>
      <c r="C777" s="4">
        <v>0.8407175925925926</v>
      </c>
      <c r="D777" t="s">
        <v>420</v>
      </c>
      <c r="E777">
        <v>1</v>
      </c>
      <c r="F777" t="s">
        <v>76</v>
      </c>
      <c r="G777" t="s">
        <v>413</v>
      </c>
      <c r="H777" t="s">
        <v>406</v>
      </c>
      <c r="J777" t="s">
        <v>403</v>
      </c>
      <c r="K777">
        <v>1</v>
      </c>
      <c r="L777" t="str">
        <f>_xlfn.CONCAT(D777,F777)</f>
        <v>Moroccan tea10 oz</v>
      </c>
      <c r="M777" s="10">
        <f>E777*_xlfn.XLOOKUP(L777,PriceListData!$F$2:$F$97,PriceListData!$E$2:$E$97)</f>
        <v>3</v>
      </c>
      <c r="N777" t="str">
        <f>TEXT(B777,"dddd")</f>
        <v>Sunday</v>
      </c>
    </row>
    <row r="778" spans="1:14" x14ac:dyDescent="0.35">
      <c r="A778">
        <v>287439</v>
      </c>
      <c r="B778" s="3">
        <v>45781</v>
      </c>
      <c r="C778" s="4">
        <v>0.79119212962962959</v>
      </c>
      <c r="D778" t="s">
        <v>52</v>
      </c>
      <c r="E778">
        <v>1</v>
      </c>
      <c r="F778" t="s">
        <v>15</v>
      </c>
      <c r="G778" t="s">
        <v>405</v>
      </c>
      <c r="H778" t="s">
        <v>414</v>
      </c>
      <c r="J778" t="s">
        <v>403</v>
      </c>
      <c r="K778">
        <v>2</v>
      </c>
      <c r="L778" t="str">
        <f>_xlfn.CONCAT(D778,F778)</f>
        <v>Frappé12 oz</v>
      </c>
      <c r="M778" s="10">
        <f>E778*_xlfn.XLOOKUP(L778,PriceListData!$F$2:$F$97,PriceListData!$E$2:$E$97)</f>
        <v>4.75</v>
      </c>
      <c r="N778" t="str">
        <f>TEXT(B778,"dddd")</f>
        <v>Sunday</v>
      </c>
    </row>
    <row r="779" spans="1:14" x14ac:dyDescent="0.35">
      <c r="A779">
        <v>287438</v>
      </c>
      <c r="B779" s="3">
        <v>45781</v>
      </c>
      <c r="C779" s="4">
        <v>0.77960648148148148</v>
      </c>
      <c r="D779" t="s">
        <v>52</v>
      </c>
      <c r="E779">
        <v>1</v>
      </c>
      <c r="F779" t="s">
        <v>15</v>
      </c>
      <c r="G779" t="s">
        <v>405</v>
      </c>
      <c r="H779" t="s">
        <v>414</v>
      </c>
      <c r="J779" t="s">
        <v>403</v>
      </c>
      <c r="K779">
        <v>1</v>
      </c>
      <c r="L779" t="str">
        <f>_xlfn.CONCAT(D779,F779)</f>
        <v>Frappé12 oz</v>
      </c>
      <c r="M779" s="10">
        <f>E779*_xlfn.XLOOKUP(L779,PriceListData!$F$2:$F$97,PriceListData!$E$2:$E$97)</f>
        <v>4.75</v>
      </c>
      <c r="N779" t="str">
        <f>TEXT(B779,"dddd")</f>
        <v>Sunday</v>
      </c>
    </row>
    <row r="780" spans="1:14" x14ac:dyDescent="0.35">
      <c r="A780">
        <v>287437</v>
      </c>
      <c r="B780" s="3">
        <v>45781</v>
      </c>
      <c r="C780" s="4">
        <v>0.77906249999999999</v>
      </c>
      <c r="D780" t="s">
        <v>54</v>
      </c>
      <c r="E780">
        <v>1</v>
      </c>
      <c r="G780" t="s">
        <v>415</v>
      </c>
      <c r="H780" t="s">
        <v>416</v>
      </c>
      <c r="J780" t="s">
        <v>403</v>
      </c>
      <c r="K780">
        <v>2</v>
      </c>
      <c r="L780" t="str">
        <f>_xlfn.CONCAT(D780,F780)</f>
        <v>Syrup</v>
      </c>
      <c r="M780" s="10">
        <f>E780*_xlfn.XLOOKUP(L780,PriceListData!$F$2:$F$97,PriceListData!$E$2:$E$97)</f>
        <v>0.75</v>
      </c>
      <c r="N780" t="str">
        <f>TEXT(B780,"dddd")</f>
        <v>Sunday</v>
      </c>
    </row>
    <row r="781" spans="1:14" x14ac:dyDescent="0.35">
      <c r="A781">
        <v>287437</v>
      </c>
      <c r="B781" s="3">
        <v>45781</v>
      </c>
      <c r="C781" s="4">
        <v>0.77906249999999999</v>
      </c>
      <c r="D781" t="s">
        <v>21</v>
      </c>
      <c r="E781">
        <v>1</v>
      </c>
      <c r="F781" t="s">
        <v>15</v>
      </c>
      <c r="G781" t="s">
        <v>405</v>
      </c>
      <c r="H781" t="s">
        <v>406</v>
      </c>
      <c r="J781" t="s">
        <v>403</v>
      </c>
      <c r="K781">
        <v>2</v>
      </c>
      <c r="L781" t="str">
        <f>_xlfn.CONCAT(D781,F781)</f>
        <v>Pourover12 oz</v>
      </c>
      <c r="M781" s="10">
        <f>E781*_xlfn.XLOOKUP(L781,PriceListData!$F$2:$F$97,PriceListData!$E$2:$E$97)</f>
        <v>3.5</v>
      </c>
      <c r="N781" t="str">
        <f>TEXT(B781,"dddd")</f>
        <v>Sunday</v>
      </c>
    </row>
    <row r="782" spans="1:14" x14ac:dyDescent="0.35">
      <c r="A782">
        <v>287436</v>
      </c>
      <c r="B782" s="3">
        <v>45781</v>
      </c>
      <c r="C782" s="4">
        <v>0.77521990740740743</v>
      </c>
      <c r="D782" t="s">
        <v>54</v>
      </c>
      <c r="E782">
        <v>1</v>
      </c>
      <c r="G782" t="s">
        <v>415</v>
      </c>
      <c r="H782" t="s">
        <v>416</v>
      </c>
      <c r="J782" t="s">
        <v>403</v>
      </c>
      <c r="K782">
        <v>1</v>
      </c>
      <c r="L782" t="str">
        <f>_xlfn.CONCAT(D782,F782)</f>
        <v>Syrup</v>
      </c>
      <c r="M782" s="10">
        <f>E782*_xlfn.XLOOKUP(L782,PriceListData!$F$2:$F$97,PriceListData!$E$2:$E$97)</f>
        <v>0.75</v>
      </c>
      <c r="N782" t="str">
        <f>TEXT(B782,"dddd")</f>
        <v>Sunday</v>
      </c>
    </row>
    <row r="783" spans="1:14" x14ac:dyDescent="0.35">
      <c r="A783">
        <v>287436</v>
      </c>
      <c r="B783" s="3">
        <v>45781</v>
      </c>
      <c r="C783" s="4">
        <v>0.77521990740740743</v>
      </c>
      <c r="D783" t="s">
        <v>21</v>
      </c>
      <c r="E783">
        <v>1</v>
      </c>
      <c r="F783" t="s">
        <v>15</v>
      </c>
      <c r="G783" t="s">
        <v>405</v>
      </c>
      <c r="H783" t="s">
        <v>406</v>
      </c>
      <c r="J783" t="s">
        <v>403</v>
      </c>
      <c r="K783">
        <v>1</v>
      </c>
      <c r="L783" t="str">
        <f>_xlfn.CONCAT(D783,F783)</f>
        <v>Pourover12 oz</v>
      </c>
      <c r="M783" s="10">
        <f>E783*_xlfn.XLOOKUP(L783,PriceListData!$F$2:$F$97,PriceListData!$E$2:$E$97)</f>
        <v>3.5</v>
      </c>
      <c r="N783" t="str">
        <f>TEXT(B783,"dddd")</f>
        <v>Sunday</v>
      </c>
    </row>
    <row r="784" spans="1:14" x14ac:dyDescent="0.35">
      <c r="A784">
        <v>287434</v>
      </c>
      <c r="B784" s="3">
        <v>45781</v>
      </c>
      <c r="C784" s="4">
        <v>0.76672453703703702</v>
      </c>
      <c r="D784" t="s">
        <v>65</v>
      </c>
      <c r="E784">
        <v>1</v>
      </c>
      <c r="F784" t="s">
        <v>15</v>
      </c>
      <c r="G784" t="s">
        <v>405</v>
      </c>
      <c r="H784" t="s">
        <v>406</v>
      </c>
      <c r="J784" t="s">
        <v>403</v>
      </c>
      <c r="K784">
        <v>1</v>
      </c>
      <c r="L784" t="str">
        <f>_xlfn.CONCAT(D784,F784)</f>
        <v>Cappuccino12 oz</v>
      </c>
      <c r="M784" s="10">
        <f>E784*_xlfn.XLOOKUP(L784,PriceListData!$F$2:$F$97,PriceListData!$E$2:$E$97)</f>
        <v>5.5</v>
      </c>
      <c r="N784" t="str">
        <f>TEXT(B784,"dddd")</f>
        <v>Sunday</v>
      </c>
    </row>
    <row r="785" spans="1:14" x14ac:dyDescent="0.35">
      <c r="A785">
        <v>287432</v>
      </c>
      <c r="B785" s="3">
        <v>45781</v>
      </c>
      <c r="C785" s="4">
        <v>0.75861111111111112</v>
      </c>
      <c r="D785" t="s">
        <v>65</v>
      </c>
      <c r="E785">
        <v>1</v>
      </c>
      <c r="F785" t="s">
        <v>15</v>
      </c>
      <c r="G785" t="s">
        <v>405</v>
      </c>
      <c r="H785" t="s">
        <v>406</v>
      </c>
      <c r="J785" t="s">
        <v>403</v>
      </c>
      <c r="K785">
        <v>2</v>
      </c>
      <c r="L785" t="str">
        <f>_xlfn.CONCAT(D785,F785)</f>
        <v>Cappuccino12 oz</v>
      </c>
      <c r="M785" s="10">
        <f>E785*_xlfn.XLOOKUP(L785,PriceListData!$F$2:$F$97,PriceListData!$E$2:$E$97)</f>
        <v>5.5</v>
      </c>
      <c r="N785" t="str">
        <f>TEXT(B785,"dddd")</f>
        <v>Sunday</v>
      </c>
    </row>
    <row r="786" spans="1:14" x14ac:dyDescent="0.35">
      <c r="A786">
        <v>287431</v>
      </c>
      <c r="B786" s="3">
        <v>45781</v>
      </c>
      <c r="C786" s="4">
        <v>0.74809027777777781</v>
      </c>
      <c r="D786" t="s">
        <v>411</v>
      </c>
      <c r="E786">
        <v>1</v>
      </c>
      <c r="F786" t="s">
        <v>24</v>
      </c>
      <c r="G786" t="s">
        <v>405</v>
      </c>
      <c r="H786" t="s">
        <v>406</v>
      </c>
      <c r="J786" t="s">
        <v>403</v>
      </c>
      <c r="K786">
        <v>1</v>
      </c>
      <c r="L786" t="str">
        <f>_xlfn.CONCAT(D786,F786)</f>
        <v>Turkish coffee3 oz</v>
      </c>
      <c r="M786" s="10">
        <f>E786*_xlfn.XLOOKUP(L786,PriceListData!$F$2:$F$97,PriceListData!$E$2:$E$97)</f>
        <v>3.75</v>
      </c>
      <c r="N786" t="str">
        <f>TEXT(B786,"dddd")</f>
        <v>Sunday</v>
      </c>
    </row>
    <row r="787" spans="1:14" x14ac:dyDescent="0.35">
      <c r="A787">
        <v>287430</v>
      </c>
      <c r="B787" s="3">
        <v>45781</v>
      </c>
      <c r="C787" s="4">
        <v>0.74725694444444446</v>
      </c>
      <c r="D787" t="s">
        <v>452</v>
      </c>
      <c r="E787">
        <v>1</v>
      </c>
      <c r="G787" t="s">
        <v>401</v>
      </c>
      <c r="H787" t="s">
        <v>453</v>
      </c>
      <c r="J787" t="s">
        <v>403</v>
      </c>
      <c r="K787">
        <v>1</v>
      </c>
      <c r="L787" t="str">
        <f>_xlfn.CONCAT(D787,F787)</f>
        <v>Reusable travel mug</v>
      </c>
      <c r="M787" s="10">
        <f>E787*_xlfn.XLOOKUP(L787,PriceListData!$F$2:$F$97,PriceListData!$E$2:$E$97)</f>
        <v>12.75</v>
      </c>
      <c r="N787" t="str">
        <f>TEXT(B787,"dddd")</f>
        <v>Sunday</v>
      </c>
    </row>
    <row r="788" spans="1:14" x14ac:dyDescent="0.35">
      <c r="A788">
        <v>287430</v>
      </c>
      <c r="B788" s="3">
        <v>45781</v>
      </c>
      <c r="C788" s="4">
        <v>0.74725694444444446</v>
      </c>
      <c r="D788" t="s">
        <v>404</v>
      </c>
      <c r="E788">
        <v>1</v>
      </c>
      <c r="F788" t="s">
        <v>15</v>
      </c>
      <c r="G788" t="s">
        <v>405</v>
      </c>
      <c r="H788" t="s">
        <v>406</v>
      </c>
      <c r="J788" t="s">
        <v>403</v>
      </c>
      <c r="K788">
        <v>1</v>
      </c>
      <c r="L788" t="str">
        <f>_xlfn.CONCAT(D788,F788)</f>
        <v>Café latté12 oz</v>
      </c>
      <c r="M788" s="10">
        <f>E788*_xlfn.XLOOKUP(L788,PriceListData!$F$2:$F$97,PriceListData!$E$2:$E$97)</f>
        <v>4.25</v>
      </c>
      <c r="N788" t="str">
        <f>TEXT(B788,"dddd")</f>
        <v>Sunday</v>
      </c>
    </row>
    <row r="789" spans="1:14" x14ac:dyDescent="0.35">
      <c r="A789">
        <v>287430</v>
      </c>
      <c r="B789" s="3">
        <v>45781</v>
      </c>
      <c r="C789" s="4">
        <v>0.74725694444444446</v>
      </c>
      <c r="D789" t="s">
        <v>410</v>
      </c>
      <c r="E789">
        <v>2</v>
      </c>
      <c r="F789" t="s">
        <v>15</v>
      </c>
      <c r="G789" t="s">
        <v>405</v>
      </c>
      <c r="H789" t="s">
        <v>406</v>
      </c>
      <c r="J789" t="s">
        <v>403</v>
      </c>
      <c r="K789">
        <v>1</v>
      </c>
      <c r="L789" t="str">
        <f>_xlfn.CONCAT(D789,F789)</f>
        <v>Café Cubano12 oz</v>
      </c>
      <c r="M789" s="10">
        <f>E789*_xlfn.XLOOKUP(L789,PriceListData!$F$2:$F$97,PriceListData!$E$2:$E$97)</f>
        <v>14</v>
      </c>
      <c r="N789" t="str">
        <f>TEXT(B789,"dddd")</f>
        <v>Sunday</v>
      </c>
    </row>
    <row r="790" spans="1:14" x14ac:dyDescent="0.35">
      <c r="A790">
        <v>287429</v>
      </c>
      <c r="B790" s="3">
        <v>45781</v>
      </c>
      <c r="C790" s="4">
        <v>0.74613425925925925</v>
      </c>
      <c r="D790" t="s">
        <v>40</v>
      </c>
      <c r="E790">
        <v>1</v>
      </c>
      <c r="F790" t="s">
        <v>35</v>
      </c>
      <c r="G790" t="s">
        <v>405</v>
      </c>
      <c r="H790" t="s">
        <v>406</v>
      </c>
      <c r="J790" t="s">
        <v>403</v>
      </c>
      <c r="K790">
        <v>1</v>
      </c>
      <c r="L790" t="str">
        <f>_xlfn.CONCAT(D790,F790)</f>
        <v>Espresso1 oz</v>
      </c>
      <c r="M790" s="10">
        <f>E790*_xlfn.XLOOKUP(L790,PriceListData!$F$2:$F$97,PriceListData!$E$2:$E$97)</f>
        <v>2.5</v>
      </c>
      <c r="N790" t="str">
        <f>TEXT(B790,"dddd")</f>
        <v>Sunday</v>
      </c>
    </row>
    <row r="791" spans="1:14" x14ac:dyDescent="0.35">
      <c r="A791">
        <v>287428</v>
      </c>
      <c r="B791" s="3">
        <v>45781</v>
      </c>
      <c r="C791" s="4">
        <v>0.74565972222222221</v>
      </c>
      <c r="D791" t="s">
        <v>404</v>
      </c>
      <c r="E791">
        <v>2</v>
      </c>
      <c r="F791" t="s">
        <v>15</v>
      </c>
      <c r="G791" t="s">
        <v>405</v>
      </c>
      <c r="H791" t="s">
        <v>406</v>
      </c>
      <c r="J791" t="s">
        <v>403</v>
      </c>
      <c r="K791">
        <v>2</v>
      </c>
      <c r="L791" t="str">
        <f>_xlfn.CONCAT(D791,F791)</f>
        <v>Café latté12 oz</v>
      </c>
      <c r="M791" s="10">
        <f>E791*_xlfn.XLOOKUP(L791,PriceListData!$F$2:$F$97,PriceListData!$E$2:$E$97)</f>
        <v>8.5</v>
      </c>
      <c r="N791" t="str">
        <f>TEXT(B791,"dddd")</f>
        <v>Sunday</v>
      </c>
    </row>
    <row r="792" spans="1:14" x14ac:dyDescent="0.35">
      <c r="A792">
        <v>287427</v>
      </c>
      <c r="B792" s="3">
        <v>45781</v>
      </c>
      <c r="C792" s="4">
        <v>0.74564814814814817</v>
      </c>
      <c r="D792" t="s">
        <v>412</v>
      </c>
      <c r="E792">
        <v>1</v>
      </c>
      <c r="F792" t="s">
        <v>15</v>
      </c>
      <c r="G792" t="s">
        <v>413</v>
      </c>
      <c r="H792" t="s">
        <v>414</v>
      </c>
      <c r="J792" t="s">
        <v>403</v>
      </c>
      <c r="K792">
        <v>1</v>
      </c>
      <c r="L792" t="str">
        <f>_xlfn.CONCAT(D792,F792)</f>
        <v>Iced tea12 oz</v>
      </c>
      <c r="M792" s="10">
        <f>E792*_xlfn.XLOOKUP(L792,PriceListData!$F$2:$F$97,PriceListData!$E$2:$E$97)</f>
        <v>4.25</v>
      </c>
      <c r="N792" t="str">
        <f>TEXT(B792,"dddd")</f>
        <v>Sunday</v>
      </c>
    </row>
    <row r="793" spans="1:14" x14ac:dyDescent="0.35">
      <c r="A793">
        <v>287426</v>
      </c>
      <c r="B793" s="3">
        <v>45781</v>
      </c>
      <c r="C793" s="4">
        <v>0.74388888888888893</v>
      </c>
      <c r="D793" t="s">
        <v>52</v>
      </c>
      <c r="E793">
        <v>1</v>
      </c>
      <c r="F793" t="s">
        <v>15</v>
      </c>
      <c r="G793" t="s">
        <v>405</v>
      </c>
      <c r="H793" t="s">
        <v>414</v>
      </c>
      <c r="J793" t="s">
        <v>403</v>
      </c>
      <c r="K793">
        <v>1</v>
      </c>
      <c r="L793" t="str">
        <f>_xlfn.CONCAT(D793,F793)</f>
        <v>Frappé12 oz</v>
      </c>
      <c r="M793" s="10">
        <f>E793*_xlfn.XLOOKUP(L793,PriceListData!$F$2:$F$97,PriceListData!$E$2:$E$97)</f>
        <v>4.75</v>
      </c>
      <c r="N793" t="str">
        <f>TEXT(B793,"dddd")</f>
        <v>Sunday</v>
      </c>
    </row>
    <row r="794" spans="1:14" x14ac:dyDescent="0.35">
      <c r="A794">
        <v>287424</v>
      </c>
      <c r="B794" s="3">
        <v>45781</v>
      </c>
      <c r="C794" s="4">
        <v>0.73870370370370375</v>
      </c>
      <c r="D794" t="s">
        <v>21</v>
      </c>
      <c r="E794">
        <v>1</v>
      </c>
      <c r="F794" t="s">
        <v>15</v>
      </c>
      <c r="G794" t="s">
        <v>405</v>
      </c>
      <c r="H794" t="s">
        <v>406</v>
      </c>
      <c r="J794" t="s">
        <v>403</v>
      </c>
      <c r="K794">
        <v>2</v>
      </c>
      <c r="L794" t="str">
        <f>_xlfn.CONCAT(D794,F794)</f>
        <v>Pourover12 oz</v>
      </c>
      <c r="M794" s="10">
        <f>E794*_xlfn.XLOOKUP(L794,PriceListData!$F$2:$F$97,PriceListData!$E$2:$E$97)</f>
        <v>3.5</v>
      </c>
      <c r="N794" t="str">
        <f>TEXT(B794,"dddd")</f>
        <v>Sunday</v>
      </c>
    </row>
    <row r="795" spans="1:14" x14ac:dyDescent="0.35">
      <c r="A795">
        <v>287423</v>
      </c>
      <c r="B795" s="3">
        <v>45781</v>
      </c>
      <c r="C795" s="4">
        <v>0.72912037037037036</v>
      </c>
      <c r="D795" t="s">
        <v>412</v>
      </c>
      <c r="E795">
        <v>1</v>
      </c>
      <c r="F795" t="s">
        <v>15</v>
      </c>
      <c r="G795" t="s">
        <v>413</v>
      </c>
      <c r="H795" t="s">
        <v>414</v>
      </c>
      <c r="J795" t="s">
        <v>403</v>
      </c>
      <c r="K795">
        <v>2</v>
      </c>
      <c r="L795" t="str">
        <f>_xlfn.CONCAT(D795,F795)</f>
        <v>Iced tea12 oz</v>
      </c>
      <c r="M795" s="10">
        <f>E795*_xlfn.XLOOKUP(L795,PriceListData!$F$2:$F$97,PriceListData!$E$2:$E$97)</f>
        <v>4.25</v>
      </c>
      <c r="N795" t="str">
        <f>TEXT(B795,"dddd")</f>
        <v>Sunday</v>
      </c>
    </row>
    <row r="796" spans="1:14" x14ac:dyDescent="0.35">
      <c r="A796">
        <v>287422</v>
      </c>
      <c r="B796" s="3">
        <v>45781</v>
      </c>
      <c r="C796" s="4">
        <v>0.7224652777777778</v>
      </c>
      <c r="D796" t="s">
        <v>410</v>
      </c>
      <c r="E796">
        <v>1</v>
      </c>
      <c r="F796" t="s">
        <v>15</v>
      </c>
      <c r="G796" t="s">
        <v>405</v>
      </c>
      <c r="H796" t="s">
        <v>406</v>
      </c>
      <c r="J796" t="s">
        <v>403</v>
      </c>
      <c r="K796">
        <v>2</v>
      </c>
      <c r="L796" t="str">
        <f>_xlfn.CONCAT(D796,F796)</f>
        <v>Café Cubano12 oz</v>
      </c>
      <c r="M796" s="10">
        <f>E796*_xlfn.XLOOKUP(L796,PriceListData!$F$2:$F$97,PriceListData!$E$2:$E$97)</f>
        <v>7</v>
      </c>
      <c r="N796" t="str">
        <f>TEXT(B796,"dddd")</f>
        <v>Sunday</v>
      </c>
    </row>
    <row r="797" spans="1:14" x14ac:dyDescent="0.35">
      <c r="A797">
        <v>287421</v>
      </c>
      <c r="B797" s="3">
        <v>45781</v>
      </c>
      <c r="C797" s="4">
        <v>0.71854166666666663</v>
      </c>
      <c r="D797" t="s">
        <v>54</v>
      </c>
      <c r="E797">
        <v>1</v>
      </c>
      <c r="G797" t="s">
        <v>415</v>
      </c>
      <c r="H797" t="s">
        <v>416</v>
      </c>
      <c r="J797" t="s">
        <v>403</v>
      </c>
      <c r="K797">
        <v>1</v>
      </c>
      <c r="L797" t="str">
        <f>_xlfn.CONCAT(D797,F797)</f>
        <v>Syrup</v>
      </c>
      <c r="M797" s="10">
        <f>E797*_xlfn.XLOOKUP(L797,PriceListData!$F$2:$F$97,PriceListData!$E$2:$E$97)</f>
        <v>0.75</v>
      </c>
      <c r="N797" t="str">
        <f>TEXT(B797,"dddd")</f>
        <v>Sunday</v>
      </c>
    </row>
    <row r="798" spans="1:14" x14ac:dyDescent="0.35">
      <c r="A798">
        <v>287421</v>
      </c>
      <c r="B798" s="3">
        <v>45781</v>
      </c>
      <c r="C798" s="4">
        <v>0.71854166666666663</v>
      </c>
      <c r="D798" t="s">
        <v>428</v>
      </c>
      <c r="E798">
        <v>1</v>
      </c>
      <c r="F798" t="s">
        <v>15</v>
      </c>
      <c r="G798" t="s">
        <v>413</v>
      </c>
      <c r="H798" t="s">
        <v>406</v>
      </c>
      <c r="J798" t="s">
        <v>403</v>
      </c>
      <c r="K798">
        <v>1</v>
      </c>
      <c r="L798" t="str">
        <f>_xlfn.CONCAT(D798,F798)</f>
        <v>Rooibos latté12 oz</v>
      </c>
      <c r="M798" s="10">
        <f>E798*_xlfn.XLOOKUP(L798,PriceListData!$F$2:$F$97,PriceListData!$E$2:$E$97)</f>
        <v>5.5</v>
      </c>
      <c r="N798" t="str">
        <f>TEXT(B798,"dddd")</f>
        <v>Sunday</v>
      </c>
    </row>
    <row r="799" spans="1:14" x14ac:dyDescent="0.35">
      <c r="A799">
        <v>287421</v>
      </c>
      <c r="B799" s="3">
        <v>45781</v>
      </c>
      <c r="C799" s="4">
        <v>0.71854166666666663</v>
      </c>
      <c r="D799" t="s">
        <v>21</v>
      </c>
      <c r="E799">
        <v>1</v>
      </c>
      <c r="F799" t="s">
        <v>15</v>
      </c>
      <c r="G799" t="s">
        <v>405</v>
      </c>
      <c r="H799" t="s">
        <v>406</v>
      </c>
      <c r="J799" t="s">
        <v>403</v>
      </c>
      <c r="K799">
        <v>1</v>
      </c>
      <c r="L799" t="str">
        <f>_xlfn.CONCAT(D799,F799)</f>
        <v>Pourover12 oz</v>
      </c>
      <c r="M799" s="10">
        <f>E799*_xlfn.XLOOKUP(L799,PriceListData!$F$2:$F$97,PriceListData!$E$2:$E$97)</f>
        <v>3.5</v>
      </c>
      <c r="N799" t="str">
        <f>TEXT(B799,"dddd")</f>
        <v>Sunday</v>
      </c>
    </row>
    <row r="800" spans="1:14" x14ac:dyDescent="0.35">
      <c r="A800">
        <v>287420</v>
      </c>
      <c r="B800" s="3">
        <v>45781</v>
      </c>
      <c r="C800" s="4">
        <v>0.71751157407407407</v>
      </c>
      <c r="D800" t="s">
        <v>54</v>
      </c>
      <c r="E800">
        <v>1</v>
      </c>
      <c r="G800" t="s">
        <v>415</v>
      </c>
      <c r="H800" t="s">
        <v>416</v>
      </c>
      <c r="J800" t="s">
        <v>403</v>
      </c>
      <c r="K800">
        <v>1</v>
      </c>
      <c r="L800" t="str">
        <f>_xlfn.CONCAT(D800,F800)</f>
        <v>Syrup</v>
      </c>
      <c r="M800" s="10">
        <f>E800*_xlfn.XLOOKUP(L800,PriceListData!$F$2:$F$97,PriceListData!$E$2:$E$97)</f>
        <v>0.75</v>
      </c>
      <c r="N800" t="str">
        <f>TEXT(B800,"dddd")</f>
        <v>Sunday</v>
      </c>
    </row>
    <row r="801" spans="1:14" x14ac:dyDescent="0.35">
      <c r="A801">
        <v>287420</v>
      </c>
      <c r="B801" s="3">
        <v>45781</v>
      </c>
      <c r="C801" s="4">
        <v>0.71751157407407407</v>
      </c>
      <c r="D801" t="s">
        <v>21</v>
      </c>
      <c r="E801">
        <v>1</v>
      </c>
      <c r="F801" t="s">
        <v>15</v>
      </c>
      <c r="G801" t="s">
        <v>405</v>
      </c>
      <c r="H801" t="s">
        <v>406</v>
      </c>
      <c r="J801" t="s">
        <v>403</v>
      </c>
      <c r="K801">
        <v>1</v>
      </c>
      <c r="L801" t="str">
        <f>_xlfn.CONCAT(D801,F801)</f>
        <v>Pourover12 oz</v>
      </c>
      <c r="M801" s="10">
        <f>E801*_xlfn.XLOOKUP(L801,PriceListData!$F$2:$F$97,PriceListData!$E$2:$E$97)</f>
        <v>3.5</v>
      </c>
      <c r="N801" t="str">
        <f>TEXT(B801,"dddd")</f>
        <v>Sunday</v>
      </c>
    </row>
    <row r="802" spans="1:14" x14ac:dyDescent="0.35">
      <c r="A802">
        <v>287420</v>
      </c>
      <c r="B802" s="3">
        <v>45781</v>
      </c>
      <c r="C802" s="4">
        <v>0.71751157407407407</v>
      </c>
      <c r="D802" t="s">
        <v>424</v>
      </c>
      <c r="E802">
        <v>1</v>
      </c>
      <c r="F802" t="s">
        <v>15</v>
      </c>
      <c r="G802" t="s">
        <v>423</v>
      </c>
      <c r="H802" t="s">
        <v>414</v>
      </c>
      <c r="J802" t="s">
        <v>403</v>
      </c>
      <c r="K802">
        <v>1</v>
      </c>
      <c r="L802" t="str">
        <f>_xlfn.CONCAT(D802,F802)</f>
        <v>Coconut milk smoothie12 oz</v>
      </c>
      <c r="M802" s="10">
        <f>E802*_xlfn.XLOOKUP(L802,PriceListData!$F$2:$F$97,PriceListData!$E$2:$E$97)</f>
        <v>5.75</v>
      </c>
      <c r="N802" t="str">
        <f>TEXT(B802,"dddd")</f>
        <v>Sunday</v>
      </c>
    </row>
    <row r="803" spans="1:14" x14ac:dyDescent="0.35">
      <c r="A803">
        <v>287419</v>
      </c>
      <c r="B803" s="3">
        <v>45781</v>
      </c>
      <c r="C803" s="4">
        <v>0.71545138888888893</v>
      </c>
      <c r="D803" t="s">
        <v>410</v>
      </c>
      <c r="E803">
        <v>1</v>
      </c>
      <c r="F803" t="s">
        <v>15</v>
      </c>
      <c r="G803" t="s">
        <v>405</v>
      </c>
      <c r="H803" t="s">
        <v>406</v>
      </c>
      <c r="J803" t="s">
        <v>403</v>
      </c>
      <c r="K803">
        <v>1</v>
      </c>
      <c r="L803" t="str">
        <f>_xlfn.CONCAT(D803,F803)</f>
        <v>Café Cubano12 oz</v>
      </c>
      <c r="M803" s="10">
        <f>E803*_xlfn.XLOOKUP(L803,PriceListData!$F$2:$F$97,PriceListData!$E$2:$E$97)</f>
        <v>7</v>
      </c>
      <c r="N803" t="str">
        <f>TEXT(B803,"dddd")</f>
        <v>Sunday</v>
      </c>
    </row>
    <row r="804" spans="1:14" x14ac:dyDescent="0.35">
      <c r="A804">
        <v>287418</v>
      </c>
      <c r="B804" s="3">
        <v>45781</v>
      </c>
      <c r="C804" s="4">
        <v>0.71524305555555556</v>
      </c>
      <c r="D804" t="s">
        <v>446</v>
      </c>
      <c r="E804">
        <v>1</v>
      </c>
      <c r="F804" t="s">
        <v>447</v>
      </c>
      <c r="G804" t="s">
        <v>405</v>
      </c>
      <c r="H804" t="s">
        <v>406</v>
      </c>
      <c r="J804" t="s">
        <v>403</v>
      </c>
      <c r="K804">
        <v>2</v>
      </c>
      <c r="L804" t="str">
        <f>_xlfn.CONCAT(D804,F804)</f>
        <v>Cortado4 oz</v>
      </c>
      <c r="M804" s="10">
        <f>E804*_xlfn.XLOOKUP(L804,PriceListData!$F$2:$F$97,PriceListData!$E$2:$E$97)</f>
        <v>3.75</v>
      </c>
      <c r="N804" t="str">
        <f>TEXT(B804,"dddd")</f>
        <v>Sunday</v>
      </c>
    </row>
    <row r="805" spans="1:14" x14ac:dyDescent="0.35">
      <c r="A805">
        <v>287417</v>
      </c>
      <c r="B805" s="3">
        <v>45781</v>
      </c>
      <c r="C805" s="4">
        <v>0.71221064814814816</v>
      </c>
      <c r="D805" t="s">
        <v>21</v>
      </c>
      <c r="E805">
        <v>2</v>
      </c>
      <c r="F805" t="s">
        <v>15</v>
      </c>
      <c r="G805" t="s">
        <v>405</v>
      </c>
      <c r="H805" t="s">
        <v>406</v>
      </c>
      <c r="J805" t="s">
        <v>403</v>
      </c>
      <c r="K805">
        <v>1</v>
      </c>
      <c r="L805" t="str">
        <f>_xlfn.CONCAT(D805,F805)</f>
        <v>Pourover12 oz</v>
      </c>
      <c r="M805" s="10">
        <f>E805*_xlfn.XLOOKUP(L805,PriceListData!$F$2:$F$97,PriceListData!$E$2:$E$97)</f>
        <v>7</v>
      </c>
      <c r="N805" t="str">
        <f>TEXT(B805,"dddd")</f>
        <v>Sunday</v>
      </c>
    </row>
    <row r="806" spans="1:14" x14ac:dyDescent="0.35">
      <c r="A806">
        <v>287417</v>
      </c>
      <c r="B806" s="3">
        <v>45781</v>
      </c>
      <c r="C806" s="4">
        <v>0.71221064814814816</v>
      </c>
      <c r="D806" t="s">
        <v>21</v>
      </c>
      <c r="E806">
        <v>1</v>
      </c>
      <c r="F806" t="s">
        <v>15</v>
      </c>
      <c r="G806" t="s">
        <v>405</v>
      </c>
      <c r="H806" t="s">
        <v>406</v>
      </c>
      <c r="J806" t="s">
        <v>403</v>
      </c>
      <c r="K806">
        <v>1</v>
      </c>
      <c r="L806" t="str">
        <f>_xlfn.CONCAT(D806,F806)</f>
        <v>Pourover12 oz</v>
      </c>
      <c r="M806" s="10">
        <f>E806*_xlfn.XLOOKUP(L806,PriceListData!$F$2:$F$97,PriceListData!$E$2:$E$97)</f>
        <v>3.5</v>
      </c>
      <c r="N806" t="str">
        <f>TEXT(B806,"dddd")</f>
        <v>Sunday</v>
      </c>
    </row>
    <row r="807" spans="1:14" x14ac:dyDescent="0.35">
      <c r="A807">
        <v>287417</v>
      </c>
      <c r="B807" s="3">
        <v>45781</v>
      </c>
      <c r="C807" s="4">
        <v>0.71221064814814816</v>
      </c>
      <c r="D807" t="s">
        <v>419</v>
      </c>
      <c r="E807">
        <v>1</v>
      </c>
      <c r="G807" t="s">
        <v>415</v>
      </c>
      <c r="H807" t="s">
        <v>416</v>
      </c>
      <c r="J807" t="s">
        <v>403</v>
      </c>
      <c r="K807">
        <v>1</v>
      </c>
      <c r="L807" t="str">
        <f>_xlfn.CONCAT(D807,F807)</f>
        <v>Extra shot</v>
      </c>
      <c r="M807" s="10">
        <f>E807*_xlfn.XLOOKUP(L807,PriceListData!$F$2:$F$97,PriceListData!$E$2:$E$97)</f>
        <v>1</v>
      </c>
      <c r="N807" t="str">
        <f>TEXT(B807,"dddd")</f>
        <v>Sunday</v>
      </c>
    </row>
    <row r="808" spans="1:14" x14ac:dyDescent="0.35">
      <c r="A808">
        <v>287416</v>
      </c>
      <c r="B808" s="3">
        <v>45781</v>
      </c>
      <c r="C808" s="4">
        <v>0.70715277777777774</v>
      </c>
      <c r="D808" t="s">
        <v>65</v>
      </c>
      <c r="E808">
        <v>1</v>
      </c>
      <c r="F808" t="s">
        <v>15</v>
      </c>
      <c r="G808" t="s">
        <v>405</v>
      </c>
      <c r="H808" t="s">
        <v>406</v>
      </c>
      <c r="J808" t="s">
        <v>403</v>
      </c>
      <c r="K808">
        <v>2</v>
      </c>
      <c r="L808" t="str">
        <f>_xlfn.CONCAT(D808,F808)</f>
        <v>Cappuccino12 oz</v>
      </c>
      <c r="M808" s="10">
        <f>E808*_xlfn.XLOOKUP(L808,PriceListData!$F$2:$F$97,PriceListData!$E$2:$E$97)</f>
        <v>5.5</v>
      </c>
      <c r="N808" t="str">
        <f>TEXT(B808,"dddd")</f>
        <v>Sunday</v>
      </c>
    </row>
    <row r="809" spans="1:14" x14ac:dyDescent="0.35">
      <c r="A809">
        <v>287415</v>
      </c>
      <c r="B809" s="3">
        <v>45781</v>
      </c>
      <c r="C809" s="4">
        <v>0.70649305555555553</v>
      </c>
      <c r="D809" t="s">
        <v>52</v>
      </c>
      <c r="E809">
        <v>1</v>
      </c>
      <c r="F809" t="s">
        <v>15</v>
      </c>
      <c r="G809" t="s">
        <v>405</v>
      </c>
      <c r="H809" t="s">
        <v>414</v>
      </c>
      <c r="J809" t="s">
        <v>403</v>
      </c>
      <c r="K809">
        <v>2</v>
      </c>
      <c r="L809" t="str">
        <f>_xlfn.CONCAT(D809,F809)</f>
        <v>Frappé12 oz</v>
      </c>
      <c r="M809" s="10">
        <f>E809*_xlfn.XLOOKUP(L809,PriceListData!$F$2:$F$97,PriceListData!$E$2:$E$97)</f>
        <v>4.75</v>
      </c>
      <c r="N809" t="str">
        <f>TEXT(B809,"dddd")</f>
        <v>Sunday</v>
      </c>
    </row>
    <row r="810" spans="1:14" x14ac:dyDescent="0.35">
      <c r="A810">
        <v>287414</v>
      </c>
      <c r="B810" s="3">
        <v>45781</v>
      </c>
      <c r="C810" s="4">
        <v>0.70635416666666662</v>
      </c>
      <c r="D810" t="s">
        <v>54</v>
      </c>
      <c r="E810">
        <v>1</v>
      </c>
      <c r="G810" t="s">
        <v>415</v>
      </c>
      <c r="H810" t="s">
        <v>416</v>
      </c>
      <c r="J810" t="s">
        <v>403</v>
      </c>
      <c r="K810">
        <v>2</v>
      </c>
      <c r="L810" t="str">
        <f>_xlfn.CONCAT(D810,F810)</f>
        <v>Syrup</v>
      </c>
      <c r="M810" s="10">
        <f>E810*_xlfn.XLOOKUP(L810,PriceListData!$F$2:$F$97,PriceListData!$E$2:$E$97)</f>
        <v>0.75</v>
      </c>
      <c r="N810" t="str">
        <f>TEXT(B810,"dddd")</f>
        <v>Sunday</v>
      </c>
    </row>
    <row r="811" spans="1:14" x14ac:dyDescent="0.35">
      <c r="A811">
        <v>287414</v>
      </c>
      <c r="B811" s="3">
        <v>45781</v>
      </c>
      <c r="C811" s="4">
        <v>0.70635416666666662</v>
      </c>
      <c r="D811" t="s">
        <v>21</v>
      </c>
      <c r="E811">
        <v>2</v>
      </c>
      <c r="F811" t="s">
        <v>15</v>
      </c>
      <c r="G811" t="s">
        <v>405</v>
      </c>
      <c r="H811" t="s">
        <v>406</v>
      </c>
      <c r="J811" t="s">
        <v>403</v>
      </c>
      <c r="K811">
        <v>2</v>
      </c>
      <c r="L811" t="str">
        <f>_xlfn.CONCAT(D811,F811)</f>
        <v>Pourover12 oz</v>
      </c>
      <c r="M811" s="10">
        <f>E811*_xlfn.XLOOKUP(L811,PriceListData!$F$2:$F$97,PriceListData!$E$2:$E$97)</f>
        <v>7</v>
      </c>
      <c r="N811" t="str">
        <f>TEXT(B811,"dddd")</f>
        <v>Sunday</v>
      </c>
    </row>
    <row r="812" spans="1:14" x14ac:dyDescent="0.35">
      <c r="A812">
        <v>287414</v>
      </c>
      <c r="B812" s="3">
        <v>45781</v>
      </c>
      <c r="C812" s="4">
        <v>0.70635416666666662</v>
      </c>
      <c r="D812" t="s">
        <v>427</v>
      </c>
      <c r="E812">
        <v>1</v>
      </c>
      <c r="F812" t="s">
        <v>15</v>
      </c>
      <c r="G812" t="s">
        <v>417</v>
      </c>
      <c r="H812" t="s">
        <v>418</v>
      </c>
      <c r="J812" t="s">
        <v>403</v>
      </c>
      <c r="K812">
        <v>2</v>
      </c>
      <c r="L812" t="str">
        <f>_xlfn.CONCAT(D812,F812)</f>
        <v>House blend12 oz</v>
      </c>
      <c r="M812" s="10">
        <f>E812*_xlfn.XLOOKUP(L812,PriceListData!$F$2:$F$97,PriceListData!$E$2:$E$97)</f>
        <v>12.95</v>
      </c>
      <c r="N812" t="str">
        <f>TEXT(B812,"dddd")</f>
        <v>Sunday</v>
      </c>
    </row>
    <row r="813" spans="1:14" x14ac:dyDescent="0.35">
      <c r="A813">
        <v>287413</v>
      </c>
      <c r="B813" s="3">
        <v>45781</v>
      </c>
      <c r="C813" s="4">
        <v>0.6997916666666667</v>
      </c>
      <c r="D813" t="s">
        <v>421</v>
      </c>
      <c r="E813">
        <v>1</v>
      </c>
      <c r="F813" t="s">
        <v>422</v>
      </c>
      <c r="G813" t="s">
        <v>423</v>
      </c>
      <c r="H813" t="s">
        <v>406</v>
      </c>
      <c r="J813" t="s">
        <v>403</v>
      </c>
      <c r="K813">
        <v>1</v>
      </c>
      <c r="L813" t="str">
        <f>_xlfn.CONCAT(D813,F813)</f>
        <v>Hot chocolateRegular (12 oz)</v>
      </c>
      <c r="M813" s="10">
        <f>E813*_xlfn.XLOOKUP(L813,PriceListData!$F$2:$F$97,PriceListData!$E$2:$E$97)</f>
        <v>4.75</v>
      </c>
      <c r="N813" t="str">
        <f>TEXT(B813,"dddd")</f>
        <v>Sunday</v>
      </c>
    </row>
    <row r="814" spans="1:14" x14ac:dyDescent="0.35">
      <c r="A814">
        <v>287412</v>
      </c>
      <c r="B814" s="3">
        <v>45781</v>
      </c>
      <c r="C814" s="4">
        <v>0.69890046296296293</v>
      </c>
      <c r="D814" t="s">
        <v>21</v>
      </c>
      <c r="E814">
        <v>1</v>
      </c>
      <c r="F814" t="s">
        <v>15</v>
      </c>
      <c r="G814" t="s">
        <v>405</v>
      </c>
      <c r="H814" t="s">
        <v>406</v>
      </c>
      <c r="J814" t="s">
        <v>403</v>
      </c>
      <c r="K814">
        <v>1</v>
      </c>
      <c r="L814" t="str">
        <f>_xlfn.CONCAT(D814,F814)</f>
        <v>Pourover12 oz</v>
      </c>
      <c r="M814" s="10">
        <f>E814*_xlfn.XLOOKUP(L814,PriceListData!$F$2:$F$97,PriceListData!$E$2:$E$97)</f>
        <v>3.5</v>
      </c>
      <c r="N814" t="str">
        <f>TEXT(B814,"dddd")</f>
        <v>Sunday</v>
      </c>
    </row>
    <row r="815" spans="1:14" x14ac:dyDescent="0.35">
      <c r="A815">
        <v>287411</v>
      </c>
      <c r="B815" s="3">
        <v>45781</v>
      </c>
      <c r="C815" s="4">
        <v>0.69502314814814814</v>
      </c>
      <c r="D815" t="s">
        <v>65</v>
      </c>
      <c r="E815">
        <v>1</v>
      </c>
      <c r="F815" t="s">
        <v>15</v>
      </c>
      <c r="G815" t="s">
        <v>405</v>
      </c>
      <c r="H815" t="s">
        <v>406</v>
      </c>
      <c r="J815" t="s">
        <v>403</v>
      </c>
      <c r="K815">
        <v>1</v>
      </c>
      <c r="L815" t="str">
        <f>_xlfn.CONCAT(D815,F815)</f>
        <v>Cappuccino12 oz</v>
      </c>
      <c r="M815" s="10">
        <f>E815*_xlfn.XLOOKUP(L815,PriceListData!$F$2:$F$97,PriceListData!$E$2:$E$97)</f>
        <v>5.5</v>
      </c>
      <c r="N815" t="str">
        <f>TEXT(B815,"dddd")</f>
        <v>Sunday</v>
      </c>
    </row>
    <row r="816" spans="1:14" x14ac:dyDescent="0.35">
      <c r="A816">
        <v>287410</v>
      </c>
      <c r="B816" s="3">
        <v>45781</v>
      </c>
      <c r="C816" s="4">
        <v>0.69395833333333334</v>
      </c>
      <c r="D816" t="s">
        <v>54</v>
      </c>
      <c r="E816">
        <v>1</v>
      </c>
      <c r="G816" t="s">
        <v>415</v>
      </c>
      <c r="H816" t="s">
        <v>416</v>
      </c>
      <c r="J816" t="s">
        <v>403</v>
      </c>
      <c r="K816">
        <v>1</v>
      </c>
      <c r="L816" t="str">
        <f>_xlfn.CONCAT(D816,F816)</f>
        <v>Syrup</v>
      </c>
      <c r="M816" s="10">
        <f>E816*_xlfn.XLOOKUP(L816,PriceListData!$F$2:$F$97,PriceListData!$E$2:$E$97)</f>
        <v>0.75</v>
      </c>
      <c r="N816" t="str">
        <f>TEXT(B816,"dddd")</f>
        <v>Sunday</v>
      </c>
    </row>
    <row r="817" spans="1:14" x14ac:dyDescent="0.35">
      <c r="A817">
        <v>287410</v>
      </c>
      <c r="B817" s="3">
        <v>45781</v>
      </c>
      <c r="C817" s="4">
        <v>0.69395833333333334</v>
      </c>
      <c r="D817" t="s">
        <v>21</v>
      </c>
      <c r="E817">
        <v>1</v>
      </c>
      <c r="F817" t="s">
        <v>15</v>
      </c>
      <c r="G817" t="s">
        <v>405</v>
      </c>
      <c r="H817" t="s">
        <v>406</v>
      </c>
      <c r="J817" t="s">
        <v>403</v>
      </c>
      <c r="K817">
        <v>1</v>
      </c>
      <c r="L817" t="str">
        <f>_xlfn.CONCAT(D817,F817)</f>
        <v>Pourover12 oz</v>
      </c>
      <c r="M817" s="10">
        <f>E817*_xlfn.XLOOKUP(L817,PriceListData!$F$2:$F$97,PriceListData!$E$2:$E$97)</f>
        <v>3.5</v>
      </c>
      <c r="N817" t="str">
        <f>TEXT(B817,"dddd")</f>
        <v>Sunday</v>
      </c>
    </row>
    <row r="818" spans="1:14" x14ac:dyDescent="0.35">
      <c r="A818">
        <v>287410</v>
      </c>
      <c r="B818" s="3">
        <v>45781</v>
      </c>
      <c r="C818" s="4">
        <v>0.69395833333333334</v>
      </c>
      <c r="D818" t="s">
        <v>65</v>
      </c>
      <c r="E818">
        <v>1</v>
      </c>
      <c r="F818" t="s">
        <v>15</v>
      </c>
      <c r="G818" t="s">
        <v>405</v>
      </c>
      <c r="H818" t="s">
        <v>406</v>
      </c>
      <c r="J818" t="s">
        <v>403</v>
      </c>
      <c r="K818">
        <v>1</v>
      </c>
      <c r="L818" t="str">
        <f>_xlfn.CONCAT(D818,F818)</f>
        <v>Cappuccino12 oz</v>
      </c>
      <c r="M818" s="10">
        <f>E818*_xlfn.XLOOKUP(L818,PriceListData!$F$2:$F$97,PriceListData!$E$2:$E$97)</f>
        <v>5.5</v>
      </c>
      <c r="N818" t="str">
        <f>TEXT(B818,"dddd")</f>
        <v>Sunday</v>
      </c>
    </row>
    <row r="819" spans="1:14" x14ac:dyDescent="0.35">
      <c r="A819">
        <v>287409</v>
      </c>
      <c r="B819" s="3">
        <v>45781</v>
      </c>
      <c r="C819" s="4">
        <v>0.69231481481481483</v>
      </c>
      <c r="D819" t="s">
        <v>420</v>
      </c>
      <c r="E819">
        <v>1</v>
      </c>
      <c r="F819" t="s">
        <v>76</v>
      </c>
      <c r="G819" t="s">
        <v>413</v>
      </c>
      <c r="H819" t="s">
        <v>406</v>
      </c>
      <c r="J819" t="s">
        <v>403</v>
      </c>
      <c r="K819">
        <v>1</v>
      </c>
      <c r="L819" t="str">
        <f>_xlfn.CONCAT(D819,F819)</f>
        <v>Moroccan tea10 oz</v>
      </c>
      <c r="M819" s="10">
        <f>E819*_xlfn.XLOOKUP(L819,PriceListData!$F$2:$F$97,PriceListData!$E$2:$E$97)</f>
        <v>3</v>
      </c>
      <c r="N819" t="str">
        <f>TEXT(B819,"dddd")</f>
        <v>Sunday</v>
      </c>
    </row>
    <row r="820" spans="1:14" x14ac:dyDescent="0.35">
      <c r="A820">
        <v>287408</v>
      </c>
      <c r="B820" s="3">
        <v>45781</v>
      </c>
      <c r="C820" s="4">
        <v>0.69149305555555551</v>
      </c>
      <c r="D820" t="s">
        <v>411</v>
      </c>
      <c r="E820">
        <v>1</v>
      </c>
      <c r="F820" t="s">
        <v>24</v>
      </c>
      <c r="G820" t="s">
        <v>405</v>
      </c>
      <c r="H820" t="s">
        <v>406</v>
      </c>
      <c r="J820" t="s">
        <v>403</v>
      </c>
      <c r="K820">
        <v>1</v>
      </c>
      <c r="L820" t="str">
        <f>_xlfn.CONCAT(D820,F820)</f>
        <v>Turkish coffee3 oz</v>
      </c>
      <c r="M820" s="10">
        <f>E820*_xlfn.XLOOKUP(L820,PriceListData!$F$2:$F$97,PriceListData!$E$2:$E$97)</f>
        <v>3.75</v>
      </c>
      <c r="N820" t="str">
        <f>TEXT(B820,"dddd")</f>
        <v>Sunday</v>
      </c>
    </row>
    <row r="821" spans="1:14" x14ac:dyDescent="0.35">
      <c r="A821">
        <v>287408</v>
      </c>
      <c r="B821" s="3">
        <v>45781</v>
      </c>
      <c r="C821" s="4">
        <v>0.69149305555555551</v>
      </c>
      <c r="D821" t="s">
        <v>65</v>
      </c>
      <c r="E821">
        <v>2</v>
      </c>
      <c r="F821" t="s">
        <v>15</v>
      </c>
      <c r="G821" t="s">
        <v>405</v>
      </c>
      <c r="H821" t="s">
        <v>406</v>
      </c>
      <c r="J821" t="s">
        <v>403</v>
      </c>
      <c r="K821">
        <v>1</v>
      </c>
      <c r="L821" t="str">
        <f>_xlfn.CONCAT(D821,F821)</f>
        <v>Cappuccino12 oz</v>
      </c>
      <c r="M821" s="10">
        <f>E821*_xlfn.XLOOKUP(L821,PriceListData!$F$2:$F$97,PriceListData!$E$2:$E$97)</f>
        <v>11</v>
      </c>
      <c r="N821" t="str">
        <f>TEXT(B821,"dddd")</f>
        <v>Sunday</v>
      </c>
    </row>
    <row r="822" spans="1:14" x14ac:dyDescent="0.35">
      <c r="A822">
        <v>287407</v>
      </c>
      <c r="B822" s="3">
        <v>45781</v>
      </c>
      <c r="C822" s="4">
        <v>0.68909722222222225</v>
      </c>
      <c r="D822" t="s">
        <v>52</v>
      </c>
      <c r="E822">
        <v>1</v>
      </c>
      <c r="F822" t="s">
        <v>15</v>
      </c>
      <c r="G822" t="s">
        <v>405</v>
      </c>
      <c r="H822" t="s">
        <v>414</v>
      </c>
      <c r="J822" t="s">
        <v>403</v>
      </c>
      <c r="K822">
        <v>2</v>
      </c>
      <c r="L822" t="str">
        <f>_xlfn.CONCAT(D822,F822)</f>
        <v>Frappé12 oz</v>
      </c>
      <c r="M822" s="10">
        <f>E822*_xlfn.XLOOKUP(L822,PriceListData!$F$2:$F$97,PriceListData!$E$2:$E$97)</f>
        <v>4.75</v>
      </c>
      <c r="N822" t="str">
        <f>TEXT(B822,"dddd")</f>
        <v>Sunday</v>
      </c>
    </row>
    <row r="823" spans="1:14" x14ac:dyDescent="0.35">
      <c r="A823">
        <v>287406</v>
      </c>
      <c r="B823" s="3">
        <v>45781</v>
      </c>
      <c r="C823" s="4">
        <v>0.6849305555555556</v>
      </c>
      <c r="D823" t="s">
        <v>407</v>
      </c>
      <c r="E823">
        <v>1</v>
      </c>
      <c r="G823" t="s">
        <v>405</v>
      </c>
      <c r="H823" t="s">
        <v>408</v>
      </c>
      <c r="J823" t="s">
        <v>403</v>
      </c>
      <c r="K823">
        <v>1</v>
      </c>
      <c r="L823" t="str">
        <f>_xlfn.CONCAT(D823,F823)</f>
        <v>Drip coffee refill</v>
      </c>
      <c r="M823" s="10">
        <f>E823*_xlfn.XLOOKUP(L823,PriceListData!$F$2:$F$97,PriceListData!$E$2:$E$97)</f>
        <v>1.25</v>
      </c>
      <c r="N823" t="str">
        <f>TEXT(B823,"dddd")</f>
        <v>Sunday</v>
      </c>
    </row>
    <row r="824" spans="1:14" x14ac:dyDescent="0.35">
      <c r="A824">
        <v>287405</v>
      </c>
      <c r="B824" s="3">
        <v>45781</v>
      </c>
      <c r="C824" s="4">
        <v>0.68442129629629633</v>
      </c>
      <c r="D824" t="s">
        <v>52</v>
      </c>
      <c r="E824">
        <v>1</v>
      </c>
      <c r="F824" t="s">
        <v>15</v>
      </c>
      <c r="G824" t="s">
        <v>405</v>
      </c>
      <c r="H824" t="s">
        <v>414</v>
      </c>
      <c r="J824" t="s">
        <v>403</v>
      </c>
      <c r="K824">
        <v>2</v>
      </c>
      <c r="L824" t="str">
        <f>_xlfn.CONCAT(D824,F824)</f>
        <v>Frappé12 oz</v>
      </c>
      <c r="M824" s="10">
        <f>E824*_xlfn.XLOOKUP(L824,PriceListData!$F$2:$F$97,PriceListData!$E$2:$E$97)</f>
        <v>4.75</v>
      </c>
      <c r="N824" t="str">
        <f>TEXT(B824,"dddd")</f>
        <v>Sunday</v>
      </c>
    </row>
    <row r="825" spans="1:14" x14ac:dyDescent="0.35">
      <c r="A825">
        <v>287405</v>
      </c>
      <c r="B825" s="3">
        <v>45781</v>
      </c>
      <c r="C825" s="4">
        <v>0.68442129629629633</v>
      </c>
      <c r="D825" t="s">
        <v>409</v>
      </c>
      <c r="E825">
        <v>1</v>
      </c>
      <c r="F825" t="s">
        <v>15</v>
      </c>
      <c r="G825" t="s">
        <v>405</v>
      </c>
      <c r="H825" t="s">
        <v>406</v>
      </c>
      <c r="J825" t="s">
        <v>403</v>
      </c>
      <c r="K825">
        <v>2</v>
      </c>
      <c r="L825" t="str">
        <f>_xlfn.CONCAT(D825,F825)</f>
        <v>Drip coffee12 oz</v>
      </c>
      <c r="M825" s="10">
        <f>E825*_xlfn.XLOOKUP(L825,PriceListData!$F$2:$F$97,PriceListData!$E$2:$E$97)</f>
        <v>2.25</v>
      </c>
      <c r="N825" t="str">
        <f>TEXT(B825,"dddd")</f>
        <v>Sunday</v>
      </c>
    </row>
    <row r="826" spans="1:14" x14ac:dyDescent="0.35">
      <c r="A826">
        <v>287404</v>
      </c>
      <c r="B826" s="3">
        <v>45781</v>
      </c>
      <c r="C826" s="4">
        <v>0.68135416666666671</v>
      </c>
      <c r="D826" t="s">
        <v>425</v>
      </c>
      <c r="E826">
        <v>1</v>
      </c>
      <c r="F826" t="s">
        <v>15</v>
      </c>
      <c r="G826" t="s">
        <v>405</v>
      </c>
      <c r="H826" t="s">
        <v>414</v>
      </c>
      <c r="J826" t="s">
        <v>403</v>
      </c>
      <c r="K826">
        <v>1</v>
      </c>
      <c r="L826" t="str">
        <f>_xlfn.CONCAT(D826,F826)</f>
        <v>Iced Guillermo12 oz</v>
      </c>
      <c r="M826" s="10">
        <f>E826*_xlfn.XLOOKUP(L826,PriceListData!$F$2:$F$97,PriceListData!$E$2:$E$97)</f>
        <v>3.5</v>
      </c>
      <c r="N826" t="str">
        <f>TEXT(B826,"dddd")</f>
        <v>Sunday</v>
      </c>
    </row>
    <row r="827" spans="1:14" x14ac:dyDescent="0.35">
      <c r="A827">
        <v>287400</v>
      </c>
      <c r="B827" s="3">
        <v>45781</v>
      </c>
      <c r="C827" s="4">
        <v>0.672337962962963</v>
      </c>
      <c r="D827" t="s">
        <v>21</v>
      </c>
      <c r="E827">
        <v>1</v>
      </c>
      <c r="F827" t="s">
        <v>15</v>
      </c>
      <c r="G827" t="s">
        <v>405</v>
      </c>
      <c r="H827" t="s">
        <v>406</v>
      </c>
      <c r="J827" t="s">
        <v>403</v>
      </c>
      <c r="K827">
        <v>1</v>
      </c>
      <c r="L827" t="str">
        <f>_xlfn.CONCAT(D827,F827)</f>
        <v>Pourover12 oz</v>
      </c>
      <c r="M827" s="10">
        <f>E827*_xlfn.XLOOKUP(L827,PriceListData!$F$2:$F$97,PriceListData!$E$2:$E$97)</f>
        <v>3.5</v>
      </c>
      <c r="N827" t="str">
        <f>TEXT(B827,"dddd")</f>
        <v>Sunday</v>
      </c>
    </row>
    <row r="828" spans="1:14" x14ac:dyDescent="0.35">
      <c r="A828">
        <v>287400</v>
      </c>
      <c r="B828" s="3">
        <v>45781</v>
      </c>
      <c r="C828" s="4">
        <v>0.672337962962963</v>
      </c>
      <c r="D828" t="s">
        <v>404</v>
      </c>
      <c r="E828">
        <v>1</v>
      </c>
      <c r="F828" t="s">
        <v>15</v>
      </c>
      <c r="G828" t="s">
        <v>405</v>
      </c>
      <c r="H828" t="s">
        <v>406</v>
      </c>
      <c r="J828" t="s">
        <v>403</v>
      </c>
      <c r="K828">
        <v>1</v>
      </c>
      <c r="L828" t="str">
        <f>_xlfn.CONCAT(D828,F828)</f>
        <v>Café latté12 oz</v>
      </c>
      <c r="M828" s="10">
        <f>E828*_xlfn.XLOOKUP(L828,PriceListData!$F$2:$F$97,PriceListData!$E$2:$E$97)</f>
        <v>4.25</v>
      </c>
      <c r="N828" t="str">
        <f>TEXT(B828,"dddd")</f>
        <v>Sunday</v>
      </c>
    </row>
    <row r="829" spans="1:14" x14ac:dyDescent="0.35">
      <c r="A829">
        <v>287399</v>
      </c>
      <c r="B829" s="3">
        <v>45781</v>
      </c>
      <c r="C829" s="4">
        <v>0.67008101851851853</v>
      </c>
      <c r="D829" t="s">
        <v>428</v>
      </c>
      <c r="E829">
        <v>2</v>
      </c>
      <c r="F829" t="s">
        <v>15</v>
      </c>
      <c r="G829" t="s">
        <v>413</v>
      </c>
      <c r="H829" t="s">
        <v>406</v>
      </c>
      <c r="J829" t="s">
        <v>403</v>
      </c>
      <c r="K829">
        <v>2</v>
      </c>
      <c r="L829" t="str">
        <f>_xlfn.CONCAT(D829,F829)</f>
        <v>Rooibos latté12 oz</v>
      </c>
      <c r="M829" s="10">
        <f>E829*_xlfn.XLOOKUP(L829,PriceListData!$F$2:$F$97,PriceListData!$E$2:$E$97)</f>
        <v>11</v>
      </c>
      <c r="N829" t="str">
        <f>TEXT(B829,"dddd")</f>
        <v>Sunday</v>
      </c>
    </row>
    <row r="830" spans="1:14" x14ac:dyDescent="0.35">
      <c r="A830">
        <v>287398</v>
      </c>
      <c r="B830" s="3">
        <v>45781</v>
      </c>
      <c r="C830" s="4">
        <v>0.66896990740740736</v>
      </c>
      <c r="D830" t="s">
        <v>404</v>
      </c>
      <c r="E830">
        <v>1</v>
      </c>
      <c r="F830" t="s">
        <v>15</v>
      </c>
      <c r="G830" t="s">
        <v>405</v>
      </c>
      <c r="H830" t="s">
        <v>406</v>
      </c>
      <c r="J830" t="s">
        <v>403</v>
      </c>
      <c r="K830">
        <v>1</v>
      </c>
      <c r="L830" t="str">
        <f>_xlfn.CONCAT(D830,F830)</f>
        <v>Café latté12 oz</v>
      </c>
      <c r="M830" s="10">
        <f>E830*_xlfn.XLOOKUP(L830,PriceListData!$F$2:$F$97,PriceListData!$E$2:$E$97)</f>
        <v>4.25</v>
      </c>
      <c r="N830" t="str">
        <f>TEXT(B830,"dddd")</f>
        <v>Sunday</v>
      </c>
    </row>
    <row r="831" spans="1:14" x14ac:dyDescent="0.35">
      <c r="A831">
        <v>287396</v>
      </c>
      <c r="B831" s="3">
        <v>45781</v>
      </c>
      <c r="C831" s="4">
        <v>0.66372685185185187</v>
      </c>
      <c r="D831" t="s">
        <v>52</v>
      </c>
      <c r="E831">
        <v>1</v>
      </c>
      <c r="F831" t="s">
        <v>15</v>
      </c>
      <c r="G831" t="s">
        <v>405</v>
      </c>
      <c r="H831" t="s">
        <v>414</v>
      </c>
      <c r="J831" t="s">
        <v>403</v>
      </c>
      <c r="K831">
        <v>1</v>
      </c>
      <c r="L831" t="str">
        <f>_xlfn.CONCAT(D831,F831)</f>
        <v>Frappé12 oz</v>
      </c>
      <c r="M831" s="10">
        <f>E831*_xlfn.XLOOKUP(L831,PriceListData!$F$2:$F$97,PriceListData!$E$2:$E$97)</f>
        <v>4.75</v>
      </c>
      <c r="N831" t="str">
        <f>TEXT(B831,"dddd")</f>
        <v>Sunday</v>
      </c>
    </row>
    <row r="832" spans="1:14" x14ac:dyDescent="0.35">
      <c r="A832">
        <v>287396</v>
      </c>
      <c r="B832" s="3">
        <v>45781</v>
      </c>
      <c r="C832" s="4">
        <v>0.66372685185185187</v>
      </c>
      <c r="D832" t="s">
        <v>65</v>
      </c>
      <c r="E832">
        <v>1</v>
      </c>
      <c r="F832" t="s">
        <v>15</v>
      </c>
      <c r="G832" t="s">
        <v>405</v>
      </c>
      <c r="H832" t="s">
        <v>406</v>
      </c>
      <c r="J832" t="s">
        <v>403</v>
      </c>
      <c r="K832">
        <v>1</v>
      </c>
      <c r="L832" t="str">
        <f>_xlfn.CONCAT(D832,F832)</f>
        <v>Cappuccino12 oz</v>
      </c>
      <c r="M832" s="10">
        <f>E832*_xlfn.XLOOKUP(L832,PriceListData!$F$2:$F$97,PriceListData!$E$2:$E$97)</f>
        <v>5.5</v>
      </c>
      <c r="N832" t="str">
        <f>TEXT(B832,"dddd")</f>
        <v>Sunday</v>
      </c>
    </row>
    <row r="833" spans="1:14" x14ac:dyDescent="0.35">
      <c r="A833">
        <v>287395</v>
      </c>
      <c r="B833" s="3">
        <v>45781</v>
      </c>
      <c r="C833" s="4">
        <v>0.66116898148148151</v>
      </c>
      <c r="D833" t="s">
        <v>54</v>
      </c>
      <c r="E833">
        <v>1</v>
      </c>
      <c r="G833" t="s">
        <v>415</v>
      </c>
      <c r="H833" t="s">
        <v>416</v>
      </c>
      <c r="J833" t="s">
        <v>403</v>
      </c>
      <c r="K833">
        <v>1</v>
      </c>
      <c r="L833" t="str">
        <f>_xlfn.CONCAT(D833,F833)</f>
        <v>Syrup</v>
      </c>
      <c r="M833" s="10">
        <f>E833*_xlfn.XLOOKUP(L833,PriceListData!$F$2:$F$97,PriceListData!$E$2:$E$97)</f>
        <v>0.75</v>
      </c>
      <c r="N833" t="str">
        <f>TEXT(B833,"dddd")</f>
        <v>Sunday</v>
      </c>
    </row>
    <row r="834" spans="1:14" x14ac:dyDescent="0.35">
      <c r="A834">
        <v>287395</v>
      </c>
      <c r="B834" s="3">
        <v>45781</v>
      </c>
      <c r="C834" s="4">
        <v>0.66116898148148151</v>
      </c>
      <c r="D834" t="s">
        <v>21</v>
      </c>
      <c r="E834">
        <v>1</v>
      </c>
      <c r="F834" t="s">
        <v>15</v>
      </c>
      <c r="G834" t="s">
        <v>405</v>
      </c>
      <c r="H834" t="s">
        <v>406</v>
      </c>
      <c r="J834" t="s">
        <v>403</v>
      </c>
      <c r="K834">
        <v>1</v>
      </c>
      <c r="L834" t="str">
        <f>_xlfn.CONCAT(D834,F834)</f>
        <v>Pourover12 oz</v>
      </c>
      <c r="M834" s="10">
        <f>E834*_xlfn.XLOOKUP(L834,PriceListData!$F$2:$F$97,PriceListData!$E$2:$E$97)</f>
        <v>3.5</v>
      </c>
      <c r="N834" t="str">
        <f>TEXT(B834,"dddd")</f>
        <v>Sunday</v>
      </c>
    </row>
    <row r="835" spans="1:14" x14ac:dyDescent="0.35">
      <c r="A835">
        <v>287395</v>
      </c>
      <c r="B835" s="3">
        <v>45781</v>
      </c>
      <c r="C835" s="4">
        <v>0.66116898148148151</v>
      </c>
      <c r="D835" t="s">
        <v>421</v>
      </c>
      <c r="E835">
        <v>1</v>
      </c>
      <c r="F835" t="s">
        <v>422</v>
      </c>
      <c r="G835" t="s">
        <v>423</v>
      </c>
      <c r="H835" t="s">
        <v>406</v>
      </c>
      <c r="J835" t="s">
        <v>403</v>
      </c>
      <c r="K835">
        <v>1</v>
      </c>
      <c r="L835" t="str">
        <f>_xlfn.CONCAT(D835,F835)</f>
        <v>Hot chocolateRegular (12 oz)</v>
      </c>
      <c r="M835" s="10">
        <f>E835*_xlfn.XLOOKUP(L835,PriceListData!$F$2:$F$97,PriceListData!$E$2:$E$97)</f>
        <v>4.75</v>
      </c>
      <c r="N835" t="str">
        <f>TEXT(B835,"dddd")</f>
        <v>Sunday</v>
      </c>
    </row>
    <row r="836" spans="1:14" x14ac:dyDescent="0.35">
      <c r="A836">
        <v>287394</v>
      </c>
      <c r="B836" s="3">
        <v>45781</v>
      </c>
      <c r="C836" s="4">
        <v>0.65777777777777779</v>
      </c>
      <c r="D836" t="s">
        <v>420</v>
      </c>
      <c r="E836">
        <v>1</v>
      </c>
      <c r="F836" t="s">
        <v>76</v>
      </c>
      <c r="G836" t="s">
        <v>413</v>
      </c>
      <c r="H836" t="s">
        <v>406</v>
      </c>
      <c r="J836" t="s">
        <v>403</v>
      </c>
      <c r="K836">
        <v>2</v>
      </c>
      <c r="L836" t="str">
        <f>_xlfn.CONCAT(D836,F836)</f>
        <v>Moroccan tea10 oz</v>
      </c>
      <c r="M836" s="10">
        <f>E836*_xlfn.XLOOKUP(L836,PriceListData!$F$2:$F$97,PriceListData!$E$2:$E$97)</f>
        <v>3</v>
      </c>
      <c r="N836" t="str">
        <f>TEXT(B836,"dddd")</f>
        <v>Sunday</v>
      </c>
    </row>
    <row r="837" spans="1:14" x14ac:dyDescent="0.35">
      <c r="A837">
        <v>287394</v>
      </c>
      <c r="B837" s="3">
        <v>45781</v>
      </c>
      <c r="C837" s="4">
        <v>0.65777777777777779</v>
      </c>
      <c r="D837" t="s">
        <v>427</v>
      </c>
      <c r="E837">
        <v>1</v>
      </c>
      <c r="F837" t="s">
        <v>15</v>
      </c>
      <c r="G837" t="s">
        <v>417</v>
      </c>
      <c r="H837" t="s">
        <v>418</v>
      </c>
      <c r="J837" t="s">
        <v>403</v>
      </c>
      <c r="K837">
        <v>2</v>
      </c>
      <c r="L837" t="str">
        <f>_xlfn.CONCAT(D837,F837)</f>
        <v>House blend12 oz</v>
      </c>
      <c r="M837" s="10">
        <f>E837*_xlfn.XLOOKUP(L837,PriceListData!$F$2:$F$97,PriceListData!$E$2:$E$97)</f>
        <v>12.95</v>
      </c>
      <c r="N837" t="str">
        <f>TEXT(B837,"dddd")</f>
        <v>Sunday</v>
      </c>
    </row>
    <row r="838" spans="1:14" x14ac:dyDescent="0.35">
      <c r="A838">
        <v>287393</v>
      </c>
      <c r="B838" s="3">
        <v>45781</v>
      </c>
      <c r="C838" s="4">
        <v>0.65695601851851848</v>
      </c>
      <c r="D838" t="s">
        <v>54</v>
      </c>
      <c r="E838">
        <v>1</v>
      </c>
      <c r="G838" t="s">
        <v>415</v>
      </c>
      <c r="H838" t="s">
        <v>416</v>
      </c>
      <c r="J838" t="s">
        <v>403</v>
      </c>
      <c r="K838">
        <v>1</v>
      </c>
      <c r="L838" t="str">
        <f>_xlfn.CONCAT(D838,F838)</f>
        <v>Syrup</v>
      </c>
      <c r="M838" s="10">
        <f>E838*_xlfn.XLOOKUP(L838,PriceListData!$F$2:$F$97,PriceListData!$E$2:$E$97)</f>
        <v>0.75</v>
      </c>
      <c r="N838" t="str">
        <f>TEXT(B838,"dddd")</f>
        <v>Sunday</v>
      </c>
    </row>
    <row r="839" spans="1:14" x14ac:dyDescent="0.35">
      <c r="A839">
        <v>287393</v>
      </c>
      <c r="B839" s="3">
        <v>45781</v>
      </c>
      <c r="C839" s="4">
        <v>0.65695601851851848</v>
      </c>
      <c r="D839" t="s">
        <v>21</v>
      </c>
      <c r="E839">
        <v>1</v>
      </c>
      <c r="F839" t="s">
        <v>15</v>
      </c>
      <c r="G839" t="s">
        <v>405</v>
      </c>
      <c r="H839" t="s">
        <v>406</v>
      </c>
      <c r="J839" t="s">
        <v>403</v>
      </c>
      <c r="K839">
        <v>1</v>
      </c>
      <c r="L839" t="str">
        <f>_xlfn.CONCAT(D839,F839)</f>
        <v>Pourover12 oz</v>
      </c>
      <c r="M839" s="10">
        <f>E839*_xlfn.XLOOKUP(L839,PriceListData!$F$2:$F$97,PriceListData!$E$2:$E$97)</f>
        <v>3.5</v>
      </c>
      <c r="N839" t="str">
        <f>TEXT(B839,"dddd")</f>
        <v>Sunday</v>
      </c>
    </row>
    <row r="840" spans="1:14" x14ac:dyDescent="0.35">
      <c r="A840">
        <v>287392</v>
      </c>
      <c r="B840" s="3">
        <v>45781</v>
      </c>
      <c r="C840" s="4">
        <v>0.65638888888888891</v>
      </c>
      <c r="D840" t="s">
        <v>411</v>
      </c>
      <c r="E840">
        <v>1</v>
      </c>
      <c r="F840" t="s">
        <v>24</v>
      </c>
      <c r="G840" t="s">
        <v>405</v>
      </c>
      <c r="H840" t="s">
        <v>406</v>
      </c>
      <c r="J840" t="s">
        <v>403</v>
      </c>
      <c r="K840">
        <v>2</v>
      </c>
      <c r="L840" t="str">
        <f>_xlfn.CONCAT(D840,F840)</f>
        <v>Turkish coffee3 oz</v>
      </c>
      <c r="M840" s="10">
        <f>E840*_xlfn.XLOOKUP(L840,PriceListData!$F$2:$F$97,PriceListData!$E$2:$E$97)</f>
        <v>3.75</v>
      </c>
      <c r="N840" t="str">
        <f>TEXT(B840,"dddd")</f>
        <v>Sunday</v>
      </c>
    </row>
    <row r="841" spans="1:14" x14ac:dyDescent="0.35">
      <c r="A841">
        <v>287392</v>
      </c>
      <c r="B841" s="3">
        <v>45781</v>
      </c>
      <c r="C841" s="4">
        <v>0.65638888888888891</v>
      </c>
      <c r="D841" t="s">
        <v>54</v>
      </c>
      <c r="E841">
        <v>1</v>
      </c>
      <c r="G841" t="s">
        <v>415</v>
      </c>
      <c r="H841" t="s">
        <v>416</v>
      </c>
      <c r="J841" t="s">
        <v>403</v>
      </c>
      <c r="K841">
        <v>2</v>
      </c>
      <c r="L841" t="str">
        <f>_xlfn.CONCAT(D841,F841)</f>
        <v>Syrup</v>
      </c>
      <c r="M841" s="10">
        <f>E841*_xlfn.XLOOKUP(L841,PriceListData!$F$2:$F$97,PriceListData!$E$2:$E$97)</f>
        <v>0.75</v>
      </c>
      <c r="N841" t="str">
        <f>TEXT(B841,"dddd")</f>
        <v>Sunday</v>
      </c>
    </row>
    <row r="842" spans="1:14" x14ac:dyDescent="0.35">
      <c r="A842">
        <v>287392</v>
      </c>
      <c r="B842" s="3">
        <v>45781</v>
      </c>
      <c r="C842" s="4">
        <v>0.65638888888888891</v>
      </c>
      <c r="D842" t="s">
        <v>65</v>
      </c>
      <c r="E842">
        <v>1</v>
      </c>
      <c r="F842" t="s">
        <v>15</v>
      </c>
      <c r="G842" t="s">
        <v>405</v>
      </c>
      <c r="H842" t="s">
        <v>406</v>
      </c>
      <c r="J842" t="s">
        <v>403</v>
      </c>
      <c r="K842">
        <v>2</v>
      </c>
      <c r="L842" t="str">
        <f>_xlfn.CONCAT(D842,F842)</f>
        <v>Cappuccino12 oz</v>
      </c>
      <c r="M842" s="10">
        <f>E842*_xlfn.XLOOKUP(L842,PriceListData!$F$2:$F$97,PriceListData!$E$2:$E$97)</f>
        <v>5.5</v>
      </c>
      <c r="N842" t="str">
        <f>TEXT(B842,"dddd")</f>
        <v>Sunday</v>
      </c>
    </row>
    <row r="843" spans="1:14" x14ac:dyDescent="0.35">
      <c r="A843">
        <v>287391</v>
      </c>
      <c r="B843" s="3">
        <v>45781</v>
      </c>
      <c r="C843" s="4">
        <v>0.65560185185185182</v>
      </c>
      <c r="D843" t="s">
        <v>420</v>
      </c>
      <c r="E843">
        <v>1</v>
      </c>
      <c r="F843" t="s">
        <v>76</v>
      </c>
      <c r="G843" t="s">
        <v>413</v>
      </c>
      <c r="H843" t="s">
        <v>406</v>
      </c>
      <c r="J843" t="s">
        <v>403</v>
      </c>
      <c r="K843">
        <v>1</v>
      </c>
      <c r="L843" t="str">
        <f>_xlfn.CONCAT(D843,F843)</f>
        <v>Moroccan tea10 oz</v>
      </c>
      <c r="M843" s="10">
        <f>E843*_xlfn.XLOOKUP(L843,PriceListData!$F$2:$F$97,PriceListData!$E$2:$E$97)</f>
        <v>3</v>
      </c>
      <c r="N843" t="str">
        <f>TEXT(B843,"dddd")</f>
        <v>Sunday</v>
      </c>
    </row>
    <row r="844" spans="1:14" x14ac:dyDescent="0.35">
      <c r="A844">
        <v>287390</v>
      </c>
      <c r="B844" s="3">
        <v>45781</v>
      </c>
      <c r="C844" s="4">
        <v>0.65325231481481483</v>
      </c>
      <c r="D844" t="s">
        <v>411</v>
      </c>
      <c r="E844">
        <v>1</v>
      </c>
      <c r="F844" t="s">
        <v>24</v>
      </c>
      <c r="G844" t="s">
        <v>405</v>
      </c>
      <c r="H844" t="s">
        <v>406</v>
      </c>
      <c r="J844" t="s">
        <v>403</v>
      </c>
      <c r="K844">
        <v>2</v>
      </c>
      <c r="L844" t="str">
        <f>_xlfn.CONCAT(D844,F844)</f>
        <v>Turkish coffee3 oz</v>
      </c>
      <c r="M844" s="10">
        <f>E844*_xlfn.XLOOKUP(L844,PriceListData!$F$2:$F$97,PriceListData!$E$2:$E$97)</f>
        <v>3.75</v>
      </c>
      <c r="N844" t="str">
        <f>TEXT(B844,"dddd")</f>
        <v>Sunday</v>
      </c>
    </row>
    <row r="845" spans="1:14" x14ac:dyDescent="0.35">
      <c r="A845">
        <v>287390</v>
      </c>
      <c r="B845" s="3">
        <v>45781</v>
      </c>
      <c r="C845" s="4">
        <v>0.65325231481481483</v>
      </c>
      <c r="D845" t="s">
        <v>420</v>
      </c>
      <c r="E845">
        <v>1</v>
      </c>
      <c r="F845" t="s">
        <v>76</v>
      </c>
      <c r="G845" t="s">
        <v>413</v>
      </c>
      <c r="H845" t="s">
        <v>406</v>
      </c>
      <c r="J845" t="s">
        <v>403</v>
      </c>
      <c r="K845">
        <v>2</v>
      </c>
      <c r="L845" t="str">
        <f>_xlfn.CONCAT(D845,F845)</f>
        <v>Moroccan tea10 oz</v>
      </c>
      <c r="M845" s="10">
        <f>E845*_xlfn.XLOOKUP(L845,PriceListData!$F$2:$F$97,PriceListData!$E$2:$E$97)</f>
        <v>3</v>
      </c>
      <c r="N845" t="str">
        <f>TEXT(B845,"dddd")</f>
        <v>Sunday</v>
      </c>
    </row>
    <row r="846" spans="1:14" x14ac:dyDescent="0.35">
      <c r="A846">
        <v>287389</v>
      </c>
      <c r="B846" s="3">
        <v>45781</v>
      </c>
      <c r="C846" s="4">
        <v>0.65232638888888894</v>
      </c>
      <c r="D846" t="s">
        <v>74</v>
      </c>
      <c r="E846">
        <v>1</v>
      </c>
      <c r="F846" t="s">
        <v>15</v>
      </c>
      <c r="G846" t="s">
        <v>417</v>
      </c>
      <c r="H846" t="s">
        <v>418</v>
      </c>
      <c r="J846" t="s">
        <v>403</v>
      </c>
      <c r="K846">
        <v>2</v>
      </c>
      <c r="L846" t="str">
        <f>_xlfn.CONCAT(D846,F846)</f>
        <v>Single-origin12 oz</v>
      </c>
      <c r="M846" s="10">
        <f>E846*_xlfn.XLOOKUP(L846,PriceListData!$F$2:$F$97,PriceListData!$E$2:$E$97)</f>
        <v>14.95</v>
      </c>
      <c r="N846" t="str">
        <f>TEXT(B846,"dddd")</f>
        <v>Sunday</v>
      </c>
    </row>
    <row r="847" spans="1:14" x14ac:dyDescent="0.35">
      <c r="A847">
        <v>287388</v>
      </c>
      <c r="B847" s="3">
        <v>45781</v>
      </c>
      <c r="C847" s="4">
        <v>0.65087962962962964</v>
      </c>
      <c r="D847" t="s">
        <v>65</v>
      </c>
      <c r="E847">
        <v>1</v>
      </c>
      <c r="F847" t="s">
        <v>15</v>
      </c>
      <c r="G847" t="s">
        <v>405</v>
      </c>
      <c r="H847" t="s">
        <v>406</v>
      </c>
      <c r="J847" t="s">
        <v>403</v>
      </c>
      <c r="K847">
        <v>1</v>
      </c>
      <c r="L847" t="str">
        <f>_xlfn.CONCAT(D847,F847)</f>
        <v>Cappuccino12 oz</v>
      </c>
      <c r="M847" s="10">
        <f>E847*_xlfn.XLOOKUP(L847,PriceListData!$F$2:$F$97,PriceListData!$E$2:$E$97)</f>
        <v>5.5</v>
      </c>
      <c r="N847" t="str">
        <f>TEXT(B847,"dddd")</f>
        <v>Sunday</v>
      </c>
    </row>
    <row r="848" spans="1:14" x14ac:dyDescent="0.35">
      <c r="A848">
        <v>287387</v>
      </c>
      <c r="B848" s="3">
        <v>45781</v>
      </c>
      <c r="C848" s="4">
        <v>0.64626157407407403</v>
      </c>
      <c r="D848" t="s">
        <v>411</v>
      </c>
      <c r="E848">
        <v>1</v>
      </c>
      <c r="F848" t="s">
        <v>24</v>
      </c>
      <c r="G848" t="s">
        <v>405</v>
      </c>
      <c r="H848" t="s">
        <v>406</v>
      </c>
      <c r="J848" t="s">
        <v>403</v>
      </c>
      <c r="K848">
        <v>2</v>
      </c>
      <c r="L848" t="str">
        <f>_xlfn.CONCAT(D848,F848)</f>
        <v>Turkish coffee3 oz</v>
      </c>
      <c r="M848" s="10">
        <f>E848*_xlfn.XLOOKUP(L848,PriceListData!$F$2:$F$97,PriceListData!$E$2:$E$97)</f>
        <v>3.75</v>
      </c>
      <c r="N848" t="str">
        <f>TEXT(B848,"dddd")</f>
        <v>Sunday</v>
      </c>
    </row>
    <row r="849" spans="1:14" x14ac:dyDescent="0.35">
      <c r="A849">
        <v>287387</v>
      </c>
      <c r="B849" s="3">
        <v>45781</v>
      </c>
      <c r="C849" s="4">
        <v>0.64626157407407403</v>
      </c>
      <c r="D849" t="s">
        <v>427</v>
      </c>
      <c r="E849">
        <v>3</v>
      </c>
      <c r="F849" t="s">
        <v>15</v>
      </c>
      <c r="G849" t="s">
        <v>417</v>
      </c>
      <c r="H849" t="s">
        <v>418</v>
      </c>
      <c r="J849" t="s">
        <v>403</v>
      </c>
      <c r="K849">
        <v>2</v>
      </c>
      <c r="L849" t="str">
        <f>_xlfn.CONCAT(D849,F849)</f>
        <v>House blend12 oz</v>
      </c>
      <c r="M849" s="10">
        <f>E849*_xlfn.XLOOKUP(L849,PriceListData!$F$2:$F$97,PriceListData!$E$2:$E$97)</f>
        <v>38.849999999999994</v>
      </c>
      <c r="N849" t="str">
        <f>TEXT(B849,"dddd")</f>
        <v>Sunday</v>
      </c>
    </row>
    <row r="850" spans="1:14" x14ac:dyDescent="0.35">
      <c r="A850">
        <v>287385</v>
      </c>
      <c r="B850" s="3">
        <v>45781</v>
      </c>
      <c r="C850" s="4">
        <v>0.64148148148148143</v>
      </c>
      <c r="D850" t="s">
        <v>445</v>
      </c>
      <c r="E850">
        <v>1</v>
      </c>
      <c r="F850" t="s">
        <v>15</v>
      </c>
      <c r="G850" t="s">
        <v>423</v>
      </c>
      <c r="H850" t="s">
        <v>414</v>
      </c>
      <c r="J850" t="s">
        <v>403</v>
      </c>
      <c r="K850">
        <v>1</v>
      </c>
      <c r="L850" t="str">
        <f>_xlfn.CONCAT(D850,F850)</f>
        <v>Mango lassi12 oz</v>
      </c>
      <c r="M850" s="10">
        <f>E850*_xlfn.XLOOKUP(L850,PriceListData!$F$2:$F$97,PriceListData!$E$2:$E$97)</f>
        <v>5.75</v>
      </c>
      <c r="N850" t="str">
        <f>TEXT(B850,"dddd")</f>
        <v>Sunday</v>
      </c>
    </row>
    <row r="851" spans="1:14" x14ac:dyDescent="0.35">
      <c r="A851">
        <v>287384</v>
      </c>
      <c r="B851" s="3">
        <v>45781</v>
      </c>
      <c r="C851" s="4">
        <v>0.63983796296296291</v>
      </c>
      <c r="D851" t="s">
        <v>411</v>
      </c>
      <c r="E851">
        <v>2</v>
      </c>
      <c r="F851" t="s">
        <v>24</v>
      </c>
      <c r="G851" t="s">
        <v>405</v>
      </c>
      <c r="H851" t="s">
        <v>406</v>
      </c>
      <c r="J851" t="s">
        <v>403</v>
      </c>
      <c r="K851">
        <v>1</v>
      </c>
      <c r="L851" t="str">
        <f>_xlfn.CONCAT(D851,F851)</f>
        <v>Turkish coffee3 oz</v>
      </c>
      <c r="M851" s="10">
        <f>E851*_xlfn.XLOOKUP(L851,PriceListData!$F$2:$F$97,PriceListData!$E$2:$E$97)</f>
        <v>7.5</v>
      </c>
      <c r="N851" t="str">
        <f>TEXT(B851,"dddd")</f>
        <v>Sunday</v>
      </c>
    </row>
    <row r="852" spans="1:14" x14ac:dyDescent="0.35">
      <c r="A852">
        <v>287383</v>
      </c>
      <c r="B852" s="3">
        <v>45781</v>
      </c>
      <c r="C852" s="4">
        <v>0.63802083333333337</v>
      </c>
      <c r="D852" t="s">
        <v>421</v>
      </c>
      <c r="E852">
        <v>1</v>
      </c>
      <c r="F852" t="s">
        <v>422</v>
      </c>
      <c r="G852" t="s">
        <v>423</v>
      </c>
      <c r="H852" t="s">
        <v>406</v>
      </c>
      <c r="J852" t="s">
        <v>403</v>
      </c>
      <c r="K852">
        <v>1</v>
      </c>
      <c r="L852" t="str">
        <f>_xlfn.CONCAT(D852,F852)</f>
        <v>Hot chocolateRegular (12 oz)</v>
      </c>
      <c r="M852" s="10">
        <f>E852*_xlfn.XLOOKUP(L852,PriceListData!$F$2:$F$97,PriceListData!$E$2:$E$97)</f>
        <v>4.75</v>
      </c>
      <c r="N852" t="str">
        <f>TEXT(B852,"dddd")</f>
        <v>Sunday</v>
      </c>
    </row>
    <row r="853" spans="1:14" x14ac:dyDescent="0.35">
      <c r="A853">
        <v>287382</v>
      </c>
      <c r="B853" s="3">
        <v>45781</v>
      </c>
      <c r="C853" s="4">
        <v>0.63623842592592594</v>
      </c>
      <c r="D853" t="s">
        <v>425</v>
      </c>
      <c r="E853">
        <v>1</v>
      </c>
      <c r="F853" t="s">
        <v>15</v>
      </c>
      <c r="G853" t="s">
        <v>405</v>
      </c>
      <c r="H853" t="s">
        <v>414</v>
      </c>
      <c r="J853" t="s">
        <v>403</v>
      </c>
      <c r="K853">
        <v>1</v>
      </c>
      <c r="L853" t="str">
        <f>_xlfn.CONCAT(D853,F853)</f>
        <v>Iced Guillermo12 oz</v>
      </c>
      <c r="M853" s="10">
        <f>E853*_xlfn.XLOOKUP(L853,PriceListData!$F$2:$F$97,PriceListData!$E$2:$E$97)</f>
        <v>3.5</v>
      </c>
      <c r="N853" t="str">
        <f>TEXT(B853,"dddd")</f>
        <v>Sunday</v>
      </c>
    </row>
    <row r="854" spans="1:14" x14ac:dyDescent="0.35">
      <c r="A854">
        <v>287381</v>
      </c>
      <c r="B854" s="3">
        <v>45781</v>
      </c>
      <c r="C854" s="4">
        <v>0.63500000000000001</v>
      </c>
      <c r="D854" t="s">
        <v>40</v>
      </c>
      <c r="E854">
        <v>1</v>
      </c>
      <c r="F854" t="s">
        <v>35</v>
      </c>
      <c r="G854" t="s">
        <v>405</v>
      </c>
      <c r="H854" t="s">
        <v>406</v>
      </c>
      <c r="J854" t="s">
        <v>403</v>
      </c>
      <c r="K854">
        <v>1</v>
      </c>
      <c r="L854" t="str">
        <f>_xlfn.CONCAT(D854,F854)</f>
        <v>Espresso1 oz</v>
      </c>
      <c r="M854" s="10">
        <f>E854*_xlfn.XLOOKUP(L854,PriceListData!$F$2:$F$97,PriceListData!$E$2:$E$97)</f>
        <v>2.5</v>
      </c>
      <c r="N854" t="str">
        <f>TEXT(B854,"dddd")</f>
        <v>Sunday</v>
      </c>
    </row>
    <row r="855" spans="1:14" x14ac:dyDescent="0.35">
      <c r="A855">
        <v>287380</v>
      </c>
      <c r="B855" s="3">
        <v>45781</v>
      </c>
      <c r="C855" s="4">
        <v>0.63392361111111106</v>
      </c>
      <c r="D855" t="s">
        <v>425</v>
      </c>
      <c r="E855">
        <v>1</v>
      </c>
      <c r="F855" t="s">
        <v>15</v>
      </c>
      <c r="G855" t="s">
        <v>405</v>
      </c>
      <c r="H855" t="s">
        <v>414</v>
      </c>
      <c r="J855" t="s">
        <v>403</v>
      </c>
      <c r="K855">
        <v>1</v>
      </c>
      <c r="L855" t="str">
        <f>_xlfn.CONCAT(D855,F855)</f>
        <v>Iced Guillermo12 oz</v>
      </c>
      <c r="M855" s="10">
        <f>E855*_xlfn.XLOOKUP(L855,PriceListData!$F$2:$F$97,PriceListData!$E$2:$E$97)</f>
        <v>3.5</v>
      </c>
      <c r="N855" t="str">
        <f>TEXT(B855,"dddd")</f>
        <v>Sunday</v>
      </c>
    </row>
    <row r="856" spans="1:14" x14ac:dyDescent="0.35">
      <c r="A856">
        <v>287379</v>
      </c>
      <c r="B856" s="3">
        <v>45781</v>
      </c>
      <c r="C856" s="4">
        <v>0.63186342592592593</v>
      </c>
      <c r="D856" t="s">
        <v>21</v>
      </c>
      <c r="E856">
        <v>2</v>
      </c>
      <c r="F856" t="s">
        <v>15</v>
      </c>
      <c r="G856" t="s">
        <v>405</v>
      </c>
      <c r="H856" t="s">
        <v>406</v>
      </c>
      <c r="J856" t="s">
        <v>403</v>
      </c>
      <c r="K856">
        <v>2</v>
      </c>
      <c r="L856" t="str">
        <f>_xlfn.CONCAT(D856,F856)</f>
        <v>Pourover12 oz</v>
      </c>
      <c r="M856" s="10">
        <f>E856*_xlfn.XLOOKUP(L856,PriceListData!$F$2:$F$97,PriceListData!$E$2:$E$97)</f>
        <v>7</v>
      </c>
      <c r="N856" t="str">
        <f>TEXT(B856,"dddd")</f>
        <v>Sunday</v>
      </c>
    </row>
    <row r="857" spans="1:14" x14ac:dyDescent="0.35">
      <c r="A857">
        <v>287377</v>
      </c>
      <c r="B857" s="3">
        <v>45781</v>
      </c>
      <c r="C857" s="4">
        <v>0.62574074074074071</v>
      </c>
      <c r="D857" t="s">
        <v>65</v>
      </c>
      <c r="E857">
        <v>2</v>
      </c>
      <c r="F857" t="s">
        <v>15</v>
      </c>
      <c r="G857" t="s">
        <v>405</v>
      </c>
      <c r="H857" t="s">
        <v>406</v>
      </c>
      <c r="J857" t="s">
        <v>403</v>
      </c>
      <c r="K857">
        <v>2</v>
      </c>
      <c r="L857" t="str">
        <f>_xlfn.CONCAT(D857,F857)</f>
        <v>Cappuccino12 oz</v>
      </c>
      <c r="M857" s="10">
        <f>E857*_xlfn.XLOOKUP(L857,PriceListData!$F$2:$F$97,PriceListData!$E$2:$E$97)</f>
        <v>11</v>
      </c>
      <c r="N857" t="str">
        <f>TEXT(B857,"dddd")</f>
        <v>Sunday</v>
      </c>
    </row>
    <row r="858" spans="1:14" x14ac:dyDescent="0.35">
      <c r="A858">
        <v>287375</v>
      </c>
      <c r="B858" s="3">
        <v>45781</v>
      </c>
      <c r="C858" s="4">
        <v>0.61430555555555555</v>
      </c>
      <c r="D858" t="s">
        <v>411</v>
      </c>
      <c r="E858">
        <v>1</v>
      </c>
      <c r="F858" t="s">
        <v>24</v>
      </c>
      <c r="G858" t="s">
        <v>405</v>
      </c>
      <c r="H858" t="s">
        <v>406</v>
      </c>
      <c r="J858" t="s">
        <v>403</v>
      </c>
      <c r="K858">
        <v>1</v>
      </c>
      <c r="L858" t="str">
        <f>_xlfn.CONCAT(D858,F858)</f>
        <v>Turkish coffee3 oz</v>
      </c>
      <c r="M858" s="10">
        <f>E858*_xlfn.XLOOKUP(L858,PriceListData!$F$2:$F$97,PriceListData!$E$2:$E$97)</f>
        <v>3.75</v>
      </c>
      <c r="N858" t="str">
        <f>TEXT(B858,"dddd")</f>
        <v>Sunday</v>
      </c>
    </row>
    <row r="859" spans="1:14" x14ac:dyDescent="0.35">
      <c r="A859">
        <v>287374</v>
      </c>
      <c r="B859" s="3">
        <v>45781</v>
      </c>
      <c r="C859" s="4">
        <v>0.6121064814814815</v>
      </c>
      <c r="D859" t="s">
        <v>407</v>
      </c>
      <c r="E859">
        <v>1</v>
      </c>
      <c r="G859" t="s">
        <v>405</v>
      </c>
      <c r="H859" t="s">
        <v>408</v>
      </c>
      <c r="J859" t="s">
        <v>403</v>
      </c>
      <c r="K859">
        <v>1</v>
      </c>
      <c r="L859" t="str">
        <f>_xlfn.CONCAT(D859,F859)</f>
        <v>Drip coffee refill</v>
      </c>
      <c r="M859" s="10">
        <f>E859*_xlfn.XLOOKUP(L859,PriceListData!$F$2:$F$97,PriceListData!$E$2:$E$97)</f>
        <v>1.25</v>
      </c>
      <c r="N859" t="str">
        <f>TEXT(B859,"dddd")</f>
        <v>Sunday</v>
      </c>
    </row>
    <row r="860" spans="1:14" x14ac:dyDescent="0.35">
      <c r="A860">
        <v>287373</v>
      </c>
      <c r="B860" s="3">
        <v>45781</v>
      </c>
      <c r="C860" s="4">
        <v>0.61153935185185182</v>
      </c>
      <c r="D860" t="s">
        <v>425</v>
      </c>
      <c r="E860">
        <v>1</v>
      </c>
      <c r="F860" t="s">
        <v>15</v>
      </c>
      <c r="G860" t="s">
        <v>405</v>
      </c>
      <c r="H860" t="s">
        <v>414</v>
      </c>
      <c r="J860" t="s">
        <v>403</v>
      </c>
      <c r="K860">
        <v>1</v>
      </c>
      <c r="L860" t="str">
        <f>_xlfn.CONCAT(D860,F860)</f>
        <v>Iced Guillermo12 oz</v>
      </c>
      <c r="M860" s="10">
        <f>E860*_xlfn.XLOOKUP(L860,PriceListData!$F$2:$F$97,PriceListData!$E$2:$E$97)</f>
        <v>3.5</v>
      </c>
      <c r="N860" t="str">
        <f>TEXT(B860,"dddd")</f>
        <v>Sunday</v>
      </c>
    </row>
    <row r="861" spans="1:14" x14ac:dyDescent="0.35">
      <c r="A861">
        <v>287372</v>
      </c>
      <c r="B861" s="3">
        <v>45781</v>
      </c>
      <c r="C861" s="4">
        <v>0.61106481481481478</v>
      </c>
      <c r="D861" t="s">
        <v>425</v>
      </c>
      <c r="E861">
        <v>2</v>
      </c>
      <c r="F861" t="s">
        <v>15</v>
      </c>
      <c r="G861" t="s">
        <v>405</v>
      </c>
      <c r="H861" t="s">
        <v>414</v>
      </c>
      <c r="J861" t="s">
        <v>403</v>
      </c>
      <c r="K861">
        <v>1</v>
      </c>
      <c r="L861" t="str">
        <f>_xlfn.CONCAT(D861,F861)</f>
        <v>Iced Guillermo12 oz</v>
      </c>
      <c r="M861" s="10">
        <f>E861*_xlfn.XLOOKUP(L861,PriceListData!$F$2:$F$97,PriceListData!$E$2:$E$97)</f>
        <v>7</v>
      </c>
      <c r="N861" t="str">
        <f>TEXT(B861,"dddd")</f>
        <v>Sunday</v>
      </c>
    </row>
    <row r="862" spans="1:14" x14ac:dyDescent="0.35">
      <c r="A862">
        <v>287371</v>
      </c>
      <c r="B862" s="3">
        <v>45781</v>
      </c>
      <c r="C862" s="4">
        <v>0.6107407407407407</v>
      </c>
      <c r="D862" t="s">
        <v>411</v>
      </c>
      <c r="E862">
        <v>2</v>
      </c>
      <c r="F862" t="s">
        <v>24</v>
      </c>
      <c r="G862" t="s">
        <v>405</v>
      </c>
      <c r="H862" t="s">
        <v>406</v>
      </c>
      <c r="J862" t="s">
        <v>403</v>
      </c>
      <c r="K862">
        <v>2</v>
      </c>
      <c r="L862" t="str">
        <f>_xlfn.CONCAT(D862,F862)</f>
        <v>Turkish coffee3 oz</v>
      </c>
      <c r="M862" s="10">
        <f>E862*_xlfn.XLOOKUP(L862,PriceListData!$F$2:$F$97,PriceListData!$E$2:$E$97)</f>
        <v>7.5</v>
      </c>
      <c r="N862" t="str">
        <f>TEXT(B862,"dddd")</f>
        <v>Sunday</v>
      </c>
    </row>
    <row r="863" spans="1:14" x14ac:dyDescent="0.35">
      <c r="A863">
        <v>287370</v>
      </c>
      <c r="B863" s="3">
        <v>45781</v>
      </c>
      <c r="C863" s="4">
        <v>0.60714120370370372</v>
      </c>
      <c r="D863" t="s">
        <v>407</v>
      </c>
      <c r="E863">
        <v>1</v>
      </c>
      <c r="G863" t="s">
        <v>405</v>
      </c>
      <c r="H863" t="s">
        <v>408</v>
      </c>
      <c r="J863" t="s">
        <v>403</v>
      </c>
      <c r="K863">
        <v>1</v>
      </c>
      <c r="L863" t="str">
        <f>_xlfn.CONCAT(D863,F863)</f>
        <v>Drip coffee refill</v>
      </c>
      <c r="M863" s="10">
        <f>E863*_xlfn.XLOOKUP(L863,PriceListData!$F$2:$F$97,PriceListData!$E$2:$E$97)</f>
        <v>1.25</v>
      </c>
      <c r="N863" t="str">
        <f>TEXT(B863,"dddd")</f>
        <v>Sunday</v>
      </c>
    </row>
    <row r="864" spans="1:14" x14ac:dyDescent="0.35">
      <c r="A864">
        <v>287369</v>
      </c>
      <c r="B864" s="3">
        <v>45781</v>
      </c>
      <c r="C864" s="4">
        <v>0.60240740740740739</v>
      </c>
      <c r="D864" t="s">
        <v>407</v>
      </c>
      <c r="E864">
        <v>1</v>
      </c>
      <c r="G864" t="s">
        <v>405</v>
      </c>
      <c r="H864" t="s">
        <v>408</v>
      </c>
      <c r="J864" t="s">
        <v>403</v>
      </c>
      <c r="K864">
        <v>1</v>
      </c>
      <c r="L864" t="str">
        <f>_xlfn.CONCAT(D864,F864)</f>
        <v>Drip coffee refill</v>
      </c>
      <c r="M864" s="10">
        <f>E864*_xlfn.XLOOKUP(L864,PriceListData!$F$2:$F$97,PriceListData!$E$2:$E$97)</f>
        <v>1.25</v>
      </c>
      <c r="N864" t="str">
        <f>TEXT(B864,"dddd")</f>
        <v>Sunday</v>
      </c>
    </row>
    <row r="865" spans="1:14" x14ac:dyDescent="0.35">
      <c r="A865">
        <v>287367</v>
      </c>
      <c r="B865" s="3">
        <v>45781</v>
      </c>
      <c r="C865" s="4">
        <v>0.60103009259259255</v>
      </c>
      <c r="D865" t="s">
        <v>412</v>
      </c>
      <c r="E865">
        <v>1</v>
      </c>
      <c r="F865" t="s">
        <v>15</v>
      </c>
      <c r="G865" t="s">
        <v>413</v>
      </c>
      <c r="H865" t="s">
        <v>414</v>
      </c>
      <c r="J865" t="s">
        <v>403</v>
      </c>
      <c r="K865">
        <v>1</v>
      </c>
      <c r="L865" t="str">
        <f>_xlfn.CONCAT(D865,F865)</f>
        <v>Iced tea12 oz</v>
      </c>
      <c r="M865" s="10">
        <f>E865*_xlfn.XLOOKUP(L865,PriceListData!$F$2:$F$97,PriceListData!$E$2:$E$97)</f>
        <v>4.25</v>
      </c>
      <c r="N865" t="str">
        <f>TEXT(B865,"dddd")</f>
        <v>Sunday</v>
      </c>
    </row>
    <row r="866" spans="1:14" x14ac:dyDescent="0.35">
      <c r="A866">
        <v>287366</v>
      </c>
      <c r="B866" s="3">
        <v>45781</v>
      </c>
      <c r="C866" s="4">
        <v>0.60077546296296291</v>
      </c>
      <c r="D866" t="s">
        <v>407</v>
      </c>
      <c r="E866">
        <v>1</v>
      </c>
      <c r="G866" t="s">
        <v>405</v>
      </c>
      <c r="H866" t="s">
        <v>408</v>
      </c>
      <c r="J866" t="s">
        <v>403</v>
      </c>
      <c r="K866">
        <v>2</v>
      </c>
      <c r="L866" t="str">
        <f>_xlfn.CONCAT(D866,F866)</f>
        <v>Drip coffee refill</v>
      </c>
      <c r="M866" s="10">
        <f>E866*_xlfn.XLOOKUP(L866,PriceListData!$F$2:$F$97,PriceListData!$E$2:$E$97)</f>
        <v>1.25</v>
      </c>
      <c r="N866" t="str">
        <f>TEXT(B866,"dddd")</f>
        <v>Sunday</v>
      </c>
    </row>
    <row r="867" spans="1:14" x14ac:dyDescent="0.35">
      <c r="A867">
        <v>287365</v>
      </c>
      <c r="B867" s="3">
        <v>45781</v>
      </c>
      <c r="C867" s="4">
        <v>0.59961805555555558</v>
      </c>
      <c r="D867" t="s">
        <v>427</v>
      </c>
      <c r="E867">
        <v>2</v>
      </c>
      <c r="F867" t="s">
        <v>15</v>
      </c>
      <c r="G867" t="s">
        <v>417</v>
      </c>
      <c r="H867" t="s">
        <v>418</v>
      </c>
      <c r="J867" t="s">
        <v>403</v>
      </c>
      <c r="K867">
        <v>1</v>
      </c>
      <c r="L867" t="str">
        <f>_xlfn.CONCAT(D867,F867)</f>
        <v>House blend12 oz</v>
      </c>
      <c r="M867" s="10">
        <f>E867*_xlfn.XLOOKUP(L867,PriceListData!$F$2:$F$97,PriceListData!$E$2:$E$97)</f>
        <v>25.9</v>
      </c>
      <c r="N867" t="str">
        <f>TEXT(B867,"dddd")</f>
        <v>Sunday</v>
      </c>
    </row>
    <row r="868" spans="1:14" x14ac:dyDescent="0.35">
      <c r="A868">
        <v>287364</v>
      </c>
      <c r="B868" s="3">
        <v>45781</v>
      </c>
      <c r="C868" s="4">
        <v>0.59219907407407413</v>
      </c>
      <c r="D868" t="s">
        <v>419</v>
      </c>
      <c r="E868">
        <v>1</v>
      </c>
      <c r="G868" t="s">
        <v>415</v>
      </c>
      <c r="H868" t="s">
        <v>416</v>
      </c>
      <c r="J868" t="s">
        <v>403</v>
      </c>
      <c r="K868">
        <v>1</v>
      </c>
      <c r="L868" t="str">
        <f>_xlfn.CONCAT(D868,F868)</f>
        <v>Extra shot</v>
      </c>
      <c r="M868" s="10">
        <f>E868*_xlfn.XLOOKUP(L868,PriceListData!$F$2:$F$97,PriceListData!$E$2:$E$97)</f>
        <v>1</v>
      </c>
      <c r="N868" t="str">
        <f>TEXT(B868,"dddd")</f>
        <v>Sunday</v>
      </c>
    </row>
    <row r="869" spans="1:14" x14ac:dyDescent="0.35">
      <c r="A869">
        <v>287363</v>
      </c>
      <c r="B869" s="3">
        <v>45781</v>
      </c>
      <c r="C869" s="4">
        <v>0.59089120370370374</v>
      </c>
      <c r="D869" t="s">
        <v>420</v>
      </c>
      <c r="E869">
        <v>1</v>
      </c>
      <c r="F869" t="s">
        <v>76</v>
      </c>
      <c r="G869" t="s">
        <v>413</v>
      </c>
      <c r="H869" t="s">
        <v>406</v>
      </c>
      <c r="J869" t="s">
        <v>403</v>
      </c>
      <c r="K869">
        <v>1</v>
      </c>
      <c r="L869" t="str">
        <f>_xlfn.CONCAT(D869,F869)</f>
        <v>Moroccan tea10 oz</v>
      </c>
      <c r="M869" s="10">
        <f>E869*_xlfn.XLOOKUP(L869,PriceListData!$F$2:$F$97,PriceListData!$E$2:$E$97)</f>
        <v>3</v>
      </c>
      <c r="N869" t="str">
        <f>TEXT(B869,"dddd")</f>
        <v>Sunday</v>
      </c>
    </row>
    <row r="870" spans="1:14" x14ac:dyDescent="0.35">
      <c r="A870">
        <v>287362</v>
      </c>
      <c r="B870" s="3">
        <v>45781</v>
      </c>
      <c r="C870" s="4">
        <v>0.58953703703703708</v>
      </c>
      <c r="D870" t="s">
        <v>412</v>
      </c>
      <c r="E870">
        <v>1</v>
      </c>
      <c r="F870" t="s">
        <v>15</v>
      </c>
      <c r="G870" t="s">
        <v>413</v>
      </c>
      <c r="H870" t="s">
        <v>414</v>
      </c>
      <c r="J870" t="s">
        <v>403</v>
      </c>
      <c r="K870">
        <v>1</v>
      </c>
      <c r="L870" t="str">
        <f>_xlfn.CONCAT(D870,F870)</f>
        <v>Iced tea12 oz</v>
      </c>
      <c r="M870" s="10">
        <f>E870*_xlfn.XLOOKUP(L870,PriceListData!$F$2:$F$97,PriceListData!$E$2:$E$97)</f>
        <v>4.25</v>
      </c>
      <c r="N870" t="str">
        <f>TEXT(B870,"dddd")</f>
        <v>Sunday</v>
      </c>
    </row>
    <row r="871" spans="1:14" x14ac:dyDescent="0.35">
      <c r="A871">
        <v>287361</v>
      </c>
      <c r="B871" s="3">
        <v>45781</v>
      </c>
      <c r="C871" s="4">
        <v>0.58731481481481485</v>
      </c>
      <c r="D871" t="s">
        <v>410</v>
      </c>
      <c r="E871">
        <v>1</v>
      </c>
      <c r="F871" t="s">
        <v>15</v>
      </c>
      <c r="G871" t="s">
        <v>405</v>
      </c>
      <c r="H871" t="s">
        <v>406</v>
      </c>
      <c r="J871" t="s">
        <v>403</v>
      </c>
      <c r="K871">
        <v>2</v>
      </c>
      <c r="L871" t="str">
        <f>_xlfn.CONCAT(D871,F871)</f>
        <v>Café Cubano12 oz</v>
      </c>
      <c r="M871" s="10">
        <f>E871*_xlfn.XLOOKUP(L871,PriceListData!$F$2:$F$97,PriceListData!$E$2:$E$97)</f>
        <v>7</v>
      </c>
      <c r="N871" t="str">
        <f>TEXT(B871,"dddd")</f>
        <v>Sunday</v>
      </c>
    </row>
    <row r="872" spans="1:14" x14ac:dyDescent="0.35">
      <c r="A872">
        <v>287360</v>
      </c>
      <c r="B872" s="3">
        <v>45781</v>
      </c>
      <c r="C872" s="4">
        <v>0.5851736111111111</v>
      </c>
      <c r="D872" t="s">
        <v>21</v>
      </c>
      <c r="E872">
        <v>1</v>
      </c>
      <c r="F872" t="s">
        <v>15</v>
      </c>
      <c r="G872" t="s">
        <v>405</v>
      </c>
      <c r="H872" t="s">
        <v>406</v>
      </c>
      <c r="J872" t="s">
        <v>403</v>
      </c>
      <c r="K872">
        <v>1</v>
      </c>
      <c r="L872" t="str">
        <f>_xlfn.CONCAT(D872,F872)</f>
        <v>Pourover12 oz</v>
      </c>
      <c r="M872" s="10">
        <f>E872*_xlfn.XLOOKUP(L872,PriceListData!$F$2:$F$97,PriceListData!$E$2:$E$97)</f>
        <v>3.5</v>
      </c>
      <c r="N872" t="str">
        <f>TEXT(B872,"dddd")</f>
        <v>Sunday</v>
      </c>
    </row>
    <row r="873" spans="1:14" x14ac:dyDescent="0.35">
      <c r="A873">
        <v>287359</v>
      </c>
      <c r="B873" s="3">
        <v>45781</v>
      </c>
      <c r="C873" s="4">
        <v>0.58403935185185185</v>
      </c>
      <c r="D873" t="s">
        <v>412</v>
      </c>
      <c r="E873">
        <v>1</v>
      </c>
      <c r="F873" t="s">
        <v>15</v>
      </c>
      <c r="G873" t="s">
        <v>413</v>
      </c>
      <c r="H873" t="s">
        <v>414</v>
      </c>
      <c r="J873" t="s">
        <v>403</v>
      </c>
      <c r="K873">
        <v>1</v>
      </c>
      <c r="L873" t="str">
        <f>_xlfn.CONCAT(D873,F873)</f>
        <v>Iced tea12 oz</v>
      </c>
      <c r="M873" s="10">
        <f>E873*_xlfn.XLOOKUP(L873,PriceListData!$F$2:$F$97,PriceListData!$E$2:$E$97)</f>
        <v>4.25</v>
      </c>
      <c r="N873" t="str">
        <f>TEXT(B873,"dddd")</f>
        <v>Sunday</v>
      </c>
    </row>
    <row r="874" spans="1:14" x14ac:dyDescent="0.35">
      <c r="A874">
        <v>287358</v>
      </c>
      <c r="B874" s="3">
        <v>45781</v>
      </c>
      <c r="C874" s="4">
        <v>0.58003472222222219</v>
      </c>
      <c r="D874" t="s">
        <v>54</v>
      </c>
      <c r="E874">
        <v>1</v>
      </c>
      <c r="G874" t="s">
        <v>415</v>
      </c>
      <c r="H874" t="s">
        <v>416</v>
      </c>
      <c r="J874" t="s">
        <v>403</v>
      </c>
      <c r="K874">
        <v>1</v>
      </c>
      <c r="L874" t="str">
        <f>_xlfn.CONCAT(D874,F874)</f>
        <v>Syrup</v>
      </c>
      <c r="M874" s="10">
        <f>E874*_xlfn.XLOOKUP(L874,PriceListData!$F$2:$F$97,PriceListData!$E$2:$E$97)</f>
        <v>0.75</v>
      </c>
      <c r="N874" t="str">
        <f>TEXT(B874,"dddd")</f>
        <v>Sunday</v>
      </c>
    </row>
    <row r="875" spans="1:14" x14ac:dyDescent="0.35">
      <c r="A875">
        <v>287358</v>
      </c>
      <c r="B875" s="3">
        <v>45781</v>
      </c>
      <c r="C875" s="4">
        <v>0.58003472222222219</v>
      </c>
      <c r="D875" t="s">
        <v>428</v>
      </c>
      <c r="E875">
        <v>1</v>
      </c>
      <c r="F875" t="s">
        <v>15</v>
      </c>
      <c r="G875" t="s">
        <v>413</v>
      </c>
      <c r="H875" t="s">
        <v>406</v>
      </c>
      <c r="J875" t="s">
        <v>403</v>
      </c>
      <c r="K875">
        <v>1</v>
      </c>
      <c r="L875" t="str">
        <f>_xlfn.CONCAT(D875,F875)</f>
        <v>Rooibos latté12 oz</v>
      </c>
      <c r="M875" s="10">
        <f>E875*_xlfn.XLOOKUP(L875,PriceListData!$F$2:$F$97,PriceListData!$E$2:$E$97)</f>
        <v>5.5</v>
      </c>
      <c r="N875" t="str">
        <f>TEXT(B875,"dddd")</f>
        <v>Sunday</v>
      </c>
    </row>
    <row r="876" spans="1:14" x14ac:dyDescent="0.35">
      <c r="A876">
        <v>287358</v>
      </c>
      <c r="B876" s="3">
        <v>45781</v>
      </c>
      <c r="C876" s="4">
        <v>0.58003472222222219</v>
      </c>
      <c r="D876" t="s">
        <v>21</v>
      </c>
      <c r="E876">
        <v>1</v>
      </c>
      <c r="F876" t="s">
        <v>15</v>
      </c>
      <c r="G876" t="s">
        <v>405</v>
      </c>
      <c r="H876" t="s">
        <v>406</v>
      </c>
      <c r="J876" t="s">
        <v>403</v>
      </c>
      <c r="K876">
        <v>1</v>
      </c>
      <c r="L876" t="str">
        <f>_xlfn.CONCAT(D876,F876)</f>
        <v>Pourover12 oz</v>
      </c>
      <c r="M876" s="10">
        <f>E876*_xlfn.XLOOKUP(L876,PriceListData!$F$2:$F$97,PriceListData!$E$2:$E$97)</f>
        <v>3.5</v>
      </c>
      <c r="N876" t="str">
        <f>TEXT(B876,"dddd")</f>
        <v>Sunday</v>
      </c>
    </row>
    <row r="877" spans="1:14" x14ac:dyDescent="0.35">
      <c r="A877">
        <v>287358</v>
      </c>
      <c r="B877" s="3">
        <v>45781</v>
      </c>
      <c r="C877" s="4">
        <v>0.58003472222222219</v>
      </c>
      <c r="D877" t="s">
        <v>404</v>
      </c>
      <c r="E877">
        <v>1</v>
      </c>
      <c r="F877" t="s">
        <v>15</v>
      </c>
      <c r="G877" t="s">
        <v>405</v>
      </c>
      <c r="H877" t="s">
        <v>406</v>
      </c>
      <c r="J877" t="s">
        <v>403</v>
      </c>
      <c r="K877">
        <v>1</v>
      </c>
      <c r="L877" t="str">
        <f>_xlfn.CONCAT(D877,F877)</f>
        <v>Café latté12 oz</v>
      </c>
      <c r="M877" s="10">
        <f>E877*_xlfn.XLOOKUP(L877,PriceListData!$F$2:$F$97,PriceListData!$E$2:$E$97)</f>
        <v>4.25</v>
      </c>
      <c r="N877" t="str">
        <f>TEXT(B877,"dddd")</f>
        <v>Sunday</v>
      </c>
    </row>
    <row r="878" spans="1:14" x14ac:dyDescent="0.35">
      <c r="A878">
        <v>287358</v>
      </c>
      <c r="B878" s="3">
        <v>45781</v>
      </c>
      <c r="C878" s="4">
        <v>0.58003472222222219</v>
      </c>
      <c r="D878" t="s">
        <v>410</v>
      </c>
      <c r="E878">
        <v>1</v>
      </c>
      <c r="F878" t="s">
        <v>15</v>
      </c>
      <c r="G878" t="s">
        <v>405</v>
      </c>
      <c r="H878" t="s">
        <v>406</v>
      </c>
      <c r="J878" t="s">
        <v>403</v>
      </c>
      <c r="K878">
        <v>1</v>
      </c>
      <c r="L878" t="str">
        <f>_xlfn.CONCAT(D878,F878)</f>
        <v>Café Cubano12 oz</v>
      </c>
      <c r="M878" s="10">
        <f>E878*_xlfn.XLOOKUP(L878,PriceListData!$F$2:$F$97,PriceListData!$E$2:$E$97)</f>
        <v>7</v>
      </c>
      <c r="N878" t="str">
        <f>TEXT(B878,"dddd")</f>
        <v>Sunday</v>
      </c>
    </row>
    <row r="879" spans="1:14" x14ac:dyDescent="0.35">
      <c r="A879">
        <v>287357</v>
      </c>
      <c r="B879" s="3">
        <v>45781</v>
      </c>
      <c r="C879" s="4">
        <v>0.57606481481481486</v>
      </c>
      <c r="D879" t="s">
        <v>52</v>
      </c>
      <c r="E879">
        <v>1</v>
      </c>
      <c r="F879" t="s">
        <v>15</v>
      </c>
      <c r="G879" t="s">
        <v>405</v>
      </c>
      <c r="H879" t="s">
        <v>414</v>
      </c>
      <c r="J879" t="s">
        <v>403</v>
      </c>
      <c r="K879">
        <v>1</v>
      </c>
      <c r="L879" t="str">
        <f>_xlfn.CONCAT(D879,F879)</f>
        <v>Frappé12 oz</v>
      </c>
      <c r="M879" s="10">
        <f>E879*_xlfn.XLOOKUP(L879,PriceListData!$F$2:$F$97,PriceListData!$E$2:$E$97)</f>
        <v>4.75</v>
      </c>
      <c r="N879" t="str">
        <f>TEXT(B879,"dddd")</f>
        <v>Sunday</v>
      </c>
    </row>
    <row r="880" spans="1:14" x14ac:dyDescent="0.35">
      <c r="A880">
        <v>287356</v>
      </c>
      <c r="B880" s="3">
        <v>45781</v>
      </c>
      <c r="C880" s="4">
        <v>0.57403935185185184</v>
      </c>
      <c r="D880" t="s">
        <v>21</v>
      </c>
      <c r="E880">
        <v>1</v>
      </c>
      <c r="F880" t="s">
        <v>15</v>
      </c>
      <c r="G880" t="s">
        <v>405</v>
      </c>
      <c r="H880" t="s">
        <v>406</v>
      </c>
      <c r="J880" t="s">
        <v>403</v>
      </c>
      <c r="K880">
        <v>1</v>
      </c>
      <c r="L880" t="str">
        <f>_xlfn.CONCAT(D880,F880)</f>
        <v>Pourover12 oz</v>
      </c>
      <c r="M880" s="10">
        <f>E880*_xlfn.XLOOKUP(L880,PriceListData!$F$2:$F$97,PriceListData!$E$2:$E$97)</f>
        <v>3.5</v>
      </c>
      <c r="N880" t="str">
        <f>TEXT(B880,"dddd")</f>
        <v>Sunday</v>
      </c>
    </row>
    <row r="881" spans="1:14" x14ac:dyDescent="0.35">
      <c r="A881">
        <v>287355</v>
      </c>
      <c r="B881" s="3">
        <v>45781</v>
      </c>
      <c r="C881" s="4">
        <v>0.57297453703703705</v>
      </c>
      <c r="D881" t="s">
        <v>54</v>
      </c>
      <c r="E881">
        <v>2</v>
      </c>
      <c r="G881" t="s">
        <v>415</v>
      </c>
      <c r="H881" t="s">
        <v>416</v>
      </c>
      <c r="J881" t="s">
        <v>403</v>
      </c>
      <c r="K881">
        <v>1</v>
      </c>
      <c r="L881" t="str">
        <f>_xlfn.CONCAT(D881,F881)</f>
        <v>Syrup</v>
      </c>
      <c r="M881" s="10">
        <f>E881*_xlfn.XLOOKUP(L881,PriceListData!$F$2:$F$97,PriceListData!$E$2:$E$97)</f>
        <v>1.5</v>
      </c>
      <c r="N881" t="str">
        <f>TEXT(B881,"dddd")</f>
        <v>Sunday</v>
      </c>
    </row>
    <row r="882" spans="1:14" x14ac:dyDescent="0.35">
      <c r="A882">
        <v>287355</v>
      </c>
      <c r="B882" s="3">
        <v>45781</v>
      </c>
      <c r="C882" s="4">
        <v>0.57297453703703705</v>
      </c>
      <c r="D882" t="s">
        <v>21</v>
      </c>
      <c r="E882">
        <v>2</v>
      </c>
      <c r="F882" t="s">
        <v>15</v>
      </c>
      <c r="G882" t="s">
        <v>405</v>
      </c>
      <c r="H882" t="s">
        <v>406</v>
      </c>
      <c r="J882" t="s">
        <v>403</v>
      </c>
      <c r="K882">
        <v>1</v>
      </c>
      <c r="L882" t="str">
        <f>_xlfn.CONCAT(D882,F882)</f>
        <v>Pourover12 oz</v>
      </c>
      <c r="M882" s="10">
        <f>E882*_xlfn.XLOOKUP(L882,PriceListData!$F$2:$F$97,PriceListData!$E$2:$E$97)</f>
        <v>7</v>
      </c>
      <c r="N882" t="str">
        <f>TEXT(B882,"dddd")</f>
        <v>Sunday</v>
      </c>
    </row>
    <row r="883" spans="1:14" x14ac:dyDescent="0.35">
      <c r="A883">
        <v>287354</v>
      </c>
      <c r="B883" s="3">
        <v>45781</v>
      </c>
      <c r="C883" s="4">
        <v>0.56958333333333333</v>
      </c>
      <c r="D883" t="s">
        <v>65</v>
      </c>
      <c r="E883">
        <v>1</v>
      </c>
      <c r="F883" t="s">
        <v>15</v>
      </c>
      <c r="G883" t="s">
        <v>405</v>
      </c>
      <c r="H883" t="s">
        <v>406</v>
      </c>
      <c r="J883" t="s">
        <v>403</v>
      </c>
      <c r="K883">
        <v>1</v>
      </c>
      <c r="L883" t="str">
        <f>_xlfn.CONCAT(D883,F883)</f>
        <v>Cappuccino12 oz</v>
      </c>
      <c r="M883" s="10">
        <f>E883*_xlfn.XLOOKUP(L883,PriceListData!$F$2:$F$97,PriceListData!$E$2:$E$97)</f>
        <v>5.5</v>
      </c>
      <c r="N883" t="str">
        <f>TEXT(B883,"dddd")</f>
        <v>Sunday</v>
      </c>
    </row>
    <row r="884" spans="1:14" x14ac:dyDescent="0.35">
      <c r="A884">
        <v>287354</v>
      </c>
      <c r="B884" s="3">
        <v>45781</v>
      </c>
      <c r="C884" s="4">
        <v>0.56958333333333333</v>
      </c>
      <c r="D884" t="s">
        <v>410</v>
      </c>
      <c r="E884">
        <v>1</v>
      </c>
      <c r="F884" t="s">
        <v>15</v>
      </c>
      <c r="G884" t="s">
        <v>405</v>
      </c>
      <c r="H884" t="s">
        <v>406</v>
      </c>
      <c r="J884" t="s">
        <v>403</v>
      </c>
      <c r="K884">
        <v>1</v>
      </c>
      <c r="L884" t="str">
        <f>_xlfn.CONCAT(D884,F884)</f>
        <v>Café Cubano12 oz</v>
      </c>
      <c r="M884" s="10">
        <f>E884*_xlfn.XLOOKUP(L884,PriceListData!$F$2:$F$97,PriceListData!$E$2:$E$97)</f>
        <v>7</v>
      </c>
      <c r="N884" t="str">
        <f>TEXT(B884,"dddd")</f>
        <v>Sunday</v>
      </c>
    </row>
    <row r="885" spans="1:14" x14ac:dyDescent="0.35">
      <c r="A885">
        <v>287352</v>
      </c>
      <c r="B885" s="3">
        <v>45781</v>
      </c>
      <c r="C885" s="4">
        <v>0.562962962962963</v>
      </c>
      <c r="D885" t="s">
        <v>21</v>
      </c>
      <c r="E885">
        <v>1</v>
      </c>
      <c r="F885" t="s">
        <v>15</v>
      </c>
      <c r="G885" t="s">
        <v>405</v>
      </c>
      <c r="H885" t="s">
        <v>406</v>
      </c>
      <c r="J885" t="s">
        <v>403</v>
      </c>
      <c r="K885">
        <v>1</v>
      </c>
      <c r="L885" t="str">
        <f>_xlfn.CONCAT(D885,F885)</f>
        <v>Pourover12 oz</v>
      </c>
      <c r="M885" s="10">
        <f>E885*_xlfn.XLOOKUP(L885,PriceListData!$F$2:$F$97,PriceListData!$E$2:$E$97)</f>
        <v>3.5</v>
      </c>
      <c r="N885" t="str">
        <f>TEXT(B885,"dddd")</f>
        <v>Sunday</v>
      </c>
    </row>
    <row r="886" spans="1:14" x14ac:dyDescent="0.35">
      <c r="A886">
        <v>287351</v>
      </c>
      <c r="B886" s="3">
        <v>45781</v>
      </c>
      <c r="C886" s="4">
        <v>0.56230324074074078</v>
      </c>
      <c r="D886" t="s">
        <v>404</v>
      </c>
      <c r="E886">
        <v>1</v>
      </c>
      <c r="F886" t="s">
        <v>15</v>
      </c>
      <c r="G886" t="s">
        <v>405</v>
      </c>
      <c r="H886" t="s">
        <v>406</v>
      </c>
      <c r="J886" t="s">
        <v>403</v>
      </c>
      <c r="K886">
        <v>1</v>
      </c>
      <c r="L886" t="str">
        <f>_xlfn.CONCAT(D886,F886)</f>
        <v>Café latté12 oz</v>
      </c>
      <c r="M886" s="10">
        <f>E886*_xlfn.XLOOKUP(L886,PriceListData!$F$2:$F$97,PriceListData!$E$2:$E$97)</f>
        <v>4.25</v>
      </c>
      <c r="N886" t="str">
        <f>TEXT(B886,"dddd")</f>
        <v>Sunday</v>
      </c>
    </row>
    <row r="887" spans="1:14" x14ac:dyDescent="0.35">
      <c r="A887">
        <v>287350</v>
      </c>
      <c r="B887" s="3">
        <v>45781</v>
      </c>
      <c r="C887" s="4">
        <v>0.56019675925925927</v>
      </c>
      <c r="D887" t="s">
        <v>426</v>
      </c>
      <c r="E887">
        <v>1</v>
      </c>
      <c r="F887" t="s">
        <v>15</v>
      </c>
      <c r="G887" t="s">
        <v>423</v>
      </c>
      <c r="H887" t="s">
        <v>414</v>
      </c>
      <c r="J887" t="s">
        <v>403</v>
      </c>
      <c r="K887">
        <v>1</v>
      </c>
      <c r="L887" t="str">
        <f>_xlfn.CONCAT(D887,F887)</f>
        <v>Soda water with fruit slice12 oz</v>
      </c>
      <c r="M887" s="10">
        <f>E887*_xlfn.XLOOKUP(L887,PriceListData!$F$2:$F$97,PriceListData!$E$2:$E$97)</f>
        <v>2</v>
      </c>
      <c r="N887" t="str">
        <f>TEXT(B887,"dddd")</f>
        <v>Sunday</v>
      </c>
    </row>
    <row r="888" spans="1:14" x14ac:dyDescent="0.35">
      <c r="A888">
        <v>287349</v>
      </c>
      <c r="B888" s="3">
        <v>45781</v>
      </c>
      <c r="C888" s="4">
        <v>0.55927083333333338</v>
      </c>
      <c r="D888" t="s">
        <v>411</v>
      </c>
      <c r="E888">
        <v>1</v>
      </c>
      <c r="F888" t="s">
        <v>24</v>
      </c>
      <c r="G888" t="s">
        <v>405</v>
      </c>
      <c r="H888" t="s">
        <v>406</v>
      </c>
      <c r="J888" t="s">
        <v>403</v>
      </c>
      <c r="K888">
        <v>1</v>
      </c>
      <c r="L888" t="str">
        <f>_xlfn.CONCAT(D888,F888)</f>
        <v>Turkish coffee3 oz</v>
      </c>
      <c r="M888" s="10">
        <f>E888*_xlfn.XLOOKUP(L888,PriceListData!$F$2:$F$97,PriceListData!$E$2:$E$97)</f>
        <v>3.75</v>
      </c>
      <c r="N888" t="str">
        <f>TEXT(B888,"dddd")</f>
        <v>Sunday</v>
      </c>
    </row>
    <row r="889" spans="1:14" x14ac:dyDescent="0.35">
      <c r="A889">
        <v>287349</v>
      </c>
      <c r="B889" s="3">
        <v>45781</v>
      </c>
      <c r="C889" s="4">
        <v>0.55927083333333338</v>
      </c>
      <c r="D889" t="s">
        <v>65</v>
      </c>
      <c r="E889">
        <v>1</v>
      </c>
      <c r="F889" t="s">
        <v>15</v>
      </c>
      <c r="G889" t="s">
        <v>405</v>
      </c>
      <c r="H889" t="s">
        <v>406</v>
      </c>
      <c r="J889" t="s">
        <v>403</v>
      </c>
      <c r="K889">
        <v>1</v>
      </c>
      <c r="L889" t="str">
        <f>_xlfn.CONCAT(D889,F889)</f>
        <v>Cappuccino12 oz</v>
      </c>
      <c r="M889" s="10">
        <f>E889*_xlfn.XLOOKUP(L889,PriceListData!$F$2:$F$97,PriceListData!$E$2:$E$97)</f>
        <v>5.5</v>
      </c>
      <c r="N889" t="str">
        <f>TEXT(B889,"dddd")</f>
        <v>Sunday</v>
      </c>
    </row>
    <row r="890" spans="1:14" x14ac:dyDescent="0.35">
      <c r="A890">
        <v>287348</v>
      </c>
      <c r="B890" s="3">
        <v>45781</v>
      </c>
      <c r="C890" s="4">
        <v>0.55768518518518517</v>
      </c>
      <c r="D890" t="s">
        <v>410</v>
      </c>
      <c r="E890">
        <v>1</v>
      </c>
      <c r="F890" t="s">
        <v>15</v>
      </c>
      <c r="G890" t="s">
        <v>405</v>
      </c>
      <c r="H890" t="s">
        <v>406</v>
      </c>
      <c r="J890" t="s">
        <v>403</v>
      </c>
      <c r="K890">
        <v>1</v>
      </c>
      <c r="L890" t="str">
        <f>_xlfn.CONCAT(D890,F890)</f>
        <v>Café Cubano12 oz</v>
      </c>
      <c r="M890" s="10">
        <f>E890*_xlfn.XLOOKUP(L890,PriceListData!$F$2:$F$97,PriceListData!$E$2:$E$97)</f>
        <v>7</v>
      </c>
      <c r="N890" t="str">
        <f>TEXT(B890,"dddd")</f>
        <v>Sunday</v>
      </c>
    </row>
    <row r="891" spans="1:14" x14ac:dyDescent="0.35">
      <c r="A891">
        <v>287347</v>
      </c>
      <c r="B891" s="3">
        <v>45781</v>
      </c>
      <c r="C891" s="4">
        <v>0.557037037037037</v>
      </c>
      <c r="D891" t="s">
        <v>21</v>
      </c>
      <c r="E891">
        <v>1</v>
      </c>
      <c r="F891" t="s">
        <v>15</v>
      </c>
      <c r="G891" t="s">
        <v>405</v>
      </c>
      <c r="H891" t="s">
        <v>406</v>
      </c>
      <c r="J891" t="s">
        <v>403</v>
      </c>
      <c r="K891">
        <v>1</v>
      </c>
      <c r="L891" t="str">
        <f>_xlfn.CONCAT(D891,F891)</f>
        <v>Pourover12 oz</v>
      </c>
      <c r="M891" s="10">
        <f>E891*_xlfn.XLOOKUP(L891,PriceListData!$F$2:$F$97,PriceListData!$E$2:$E$97)</f>
        <v>3.5</v>
      </c>
      <c r="N891" t="str">
        <f>TEXT(B891,"dddd")</f>
        <v>Sunday</v>
      </c>
    </row>
    <row r="892" spans="1:14" x14ac:dyDescent="0.35">
      <c r="A892">
        <v>287347</v>
      </c>
      <c r="B892" s="3">
        <v>45781</v>
      </c>
      <c r="C892" s="4">
        <v>0.557037037037037</v>
      </c>
      <c r="D892" t="s">
        <v>419</v>
      </c>
      <c r="E892">
        <v>1</v>
      </c>
      <c r="G892" t="s">
        <v>415</v>
      </c>
      <c r="H892" t="s">
        <v>416</v>
      </c>
      <c r="J892" t="s">
        <v>403</v>
      </c>
      <c r="K892">
        <v>1</v>
      </c>
      <c r="L892" t="str">
        <f>_xlfn.CONCAT(D892,F892)</f>
        <v>Extra shot</v>
      </c>
      <c r="M892" s="10">
        <f>E892*_xlfn.XLOOKUP(L892,PriceListData!$F$2:$F$97,PriceListData!$E$2:$E$97)</f>
        <v>1</v>
      </c>
      <c r="N892" t="str">
        <f>TEXT(B892,"dddd")</f>
        <v>Sunday</v>
      </c>
    </row>
    <row r="893" spans="1:14" x14ac:dyDescent="0.35">
      <c r="A893">
        <v>287346</v>
      </c>
      <c r="B893" s="3">
        <v>45781</v>
      </c>
      <c r="C893" s="4">
        <v>0.55306712962962967</v>
      </c>
      <c r="D893" t="s">
        <v>424</v>
      </c>
      <c r="E893">
        <v>1</v>
      </c>
      <c r="F893" t="s">
        <v>15</v>
      </c>
      <c r="G893" t="s">
        <v>423</v>
      </c>
      <c r="H893" t="s">
        <v>414</v>
      </c>
      <c r="J893" t="s">
        <v>403</v>
      </c>
      <c r="K893">
        <v>1</v>
      </c>
      <c r="L893" t="str">
        <f>_xlfn.CONCAT(D893,F893)</f>
        <v>Coconut milk smoothie12 oz</v>
      </c>
      <c r="M893" s="10">
        <f>E893*_xlfn.XLOOKUP(L893,PriceListData!$F$2:$F$97,PriceListData!$E$2:$E$97)</f>
        <v>5.75</v>
      </c>
      <c r="N893" t="str">
        <f>TEXT(B893,"dddd")</f>
        <v>Sunday</v>
      </c>
    </row>
    <row r="894" spans="1:14" x14ac:dyDescent="0.35">
      <c r="A894">
        <v>287345</v>
      </c>
      <c r="B894" s="3">
        <v>45781</v>
      </c>
      <c r="C894" s="4">
        <v>0.5509722222222222</v>
      </c>
      <c r="D894" t="s">
        <v>427</v>
      </c>
      <c r="E894">
        <v>1</v>
      </c>
      <c r="F894" t="s">
        <v>15</v>
      </c>
      <c r="G894" t="s">
        <v>417</v>
      </c>
      <c r="H894" t="s">
        <v>418</v>
      </c>
      <c r="J894" t="s">
        <v>403</v>
      </c>
      <c r="K894">
        <v>1</v>
      </c>
      <c r="L894" t="str">
        <f>_xlfn.CONCAT(D894,F894)</f>
        <v>House blend12 oz</v>
      </c>
      <c r="M894" s="10">
        <f>E894*_xlfn.XLOOKUP(L894,PriceListData!$F$2:$F$97,PriceListData!$E$2:$E$97)</f>
        <v>12.95</v>
      </c>
      <c r="N894" t="str">
        <f>TEXT(B894,"dddd")</f>
        <v>Sunday</v>
      </c>
    </row>
    <row r="895" spans="1:14" x14ac:dyDescent="0.35">
      <c r="A895">
        <v>287344</v>
      </c>
      <c r="B895" s="3">
        <v>45781</v>
      </c>
      <c r="C895" s="4">
        <v>0.54979166666666668</v>
      </c>
      <c r="D895" t="s">
        <v>52</v>
      </c>
      <c r="E895">
        <v>1</v>
      </c>
      <c r="F895" t="s">
        <v>15</v>
      </c>
      <c r="G895" t="s">
        <v>405</v>
      </c>
      <c r="H895" t="s">
        <v>414</v>
      </c>
      <c r="J895" t="s">
        <v>403</v>
      </c>
      <c r="K895">
        <v>1</v>
      </c>
      <c r="L895" t="str">
        <f>_xlfn.CONCAT(D895,F895)</f>
        <v>Frappé12 oz</v>
      </c>
      <c r="M895" s="10">
        <f>E895*_xlfn.XLOOKUP(L895,PriceListData!$F$2:$F$97,PriceListData!$E$2:$E$97)</f>
        <v>4.75</v>
      </c>
      <c r="N895" t="str">
        <f>TEXT(B895,"dddd")</f>
        <v>Sunday</v>
      </c>
    </row>
    <row r="896" spans="1:14" x14ac:dyDescent="0.35">
      <c r="A896">
        <v>287343</v>
      </c>
      <c r="B896" s="3">
        <v>45781</v>
      </c>
      <c r="C896" s="4">
        <v>0.54788194444444449</v>
      </c>
      <c r="D896" t="s">
        <v>411</v>
      </c>
      <c r="E896">
        <v>1</v>
      </c>
      <c r="F896" t="s">
        <v>24</v>
      </c>
      <c r="G896" t="s">
        <v>405</v>
      </c>
      <c r="H896" t="s">
        <v>406</v>
      </c>
      <c r="J896" t="s">
        <v>403</v>
      </c>
      <c r="K896">
        <v>1</v>
      </c>
      <c r="L896" t="str">
        <f>_xlfn.CONCAT(D896,F896)</f>
        <v>Turkish coffee3 oz</v>
      </c>
      <c r="M896" s="10">
        <f>E896*_xlfn.XLOOKUP(L896,PriceListData!$F$2:$F$97,PriceListData!$E$2:$E$97)</f>
        <v>3.75</v>
      </c>
      <c r="N896" t="str">
        <f>TEXT(B896,"dddd")</f>
        <v>Sunday</v>
      </c>
    </row>
    <row r="897" spans="1:14" x14ac:dyDescent="0.35">
      <c r="A897">
        <v>287342</v>
      </c>
      <c r="B897" s="3">
        <v>45781</v>
      </c>
      <c r="C897" s="4">
        <v>0.54612268518518514</v>
      </c>
      <c r="D897" t="s">
        <v>40</v>
      </c>
      <c r="E897">
        <v>1</v>
      </c>
      <c r="F897" t="s">
        <v>35</v>
      </c>
      <c r="G897" t="s">
        <v>405</v>
      </c>
      <c r="H897" t="s">
        <v>406</v>
      </c>
      <c r="J897" t="s">
        <v>403</v>
      </c>
      <c r="K897">
        <v>1</v>
      </c>
      <c r="L897" t="str">
        <f>_xlfn.CONCAT(D897,F897)</f>
        <v>Espresso1 oz</v>
      </c>
      <c r="M897" s="10">
        <f>E897*_xlfn.XLOOKUP(L897,PriceListData!$F$2:$F$97,PriceListData!$E$2:$E$97)</f>
        <v>2.5</v>
      </c>
      <c r="N897" t="str">
        <f>TEXT(B897,"dddd")</f>
        <v>Sunday</v>
      </c>
    </row>
    <row r="898" spans="1:14" x14ac:dyDescent="0.35">
      <c r="A898">
        <v>287341</v>
      </c>
      <c r="B898" s="3">
        <v>45781</v>
      </c>
      <c r="C898" s="4">
        <v>0.54386574074074079</v>
      </c>
      <c r="D898" t="s">
        <v>425</v>
      </c>
      <c r="E898">
        <v>1</v>
      </c>
      <c r="F898" t="s">
        <v>15</v>
      </c>
      <c r="G898" t="s">
        <v>405</v>
      </c>
      <c r="H898" t="s">
        <v>414</v>
      </c>
      <c r="J898" t="s">
        <v>403</v>
      </c>
      <c r="K898">
        <v>1</v>
      </c>
      <c r="L898" t="str">
        <f>_xlfn.CONCAT(D898,F898)</f>
        <v>Iced Guillermo12 oz</v>
      </c>
      <c r="M898" s="10">
        <f>E898*_xlfn.XLOOKUP(L898,PriceListData!$F$2:$F$97,PriceListData!$E$2:$E$97)</f>
        <v>3.5</v>
      </c>
      <c r="N898" t="str">
        <f>TEXT(B898,"dddd")</f>
        <v>Sunday</v>
      </c>
    </row>
    <row r="899" spans="1:14" x14ac:dyDescent="0.35">
      <c r="A899">
        <v>287340</v>
      </c>
      <c r="B899" s="3">
        <v>45781</v>
      </c>
      <c r="C899" s="4">
        <v>0.54334490740740737</v>
      </c>
      <c r="D899" t="s">
        <v>65</v>
      </c>
      <c r="E899">
        <v>1</v>
      </c>
      <c r="F899" t="s">
        <v>15</v>
      </c>
      <c r="G899" t="s">
        <v>405</v>
      </c>
      <c r="H899" t="s">
        <v>406</v>
      </c>
      <c r="J899" t="s">
        <v>403</v>
      </c>
      <c r="K899">
        <v>1</v>
      </c>
      <c r="L899" t="str">
        <f>_xlfn.CONCAT(D899,F899)</f>
        <v>Cappuccino12 oz</v>
      </c>
      <c r="M899" s="10">
        <f>E899*_xlfn.XLOOKUP(L899,PriceListData!$F$2:$F$97,PriceListData!$E$2:$E$97)</f>
        <v>5.5</v>
      </c>
      <c r="N899" t="str">
        <f>TEXT(B899,"dddd")</f>
        <v>Sunday</v>
      </c>
    </row>
    <row r="900" spans="1:14" x14ac:dyDescent="0.35">
      <c r="A900">
        <v>287339</v>
      </c>
      <c r="B900" s="3">
        <v>45781</v>
      </c>
      <c r="C900" s="4">
        <v>0.54260416666666667</v>
      </c>
      <c r="D900" t="s">
        <v>409</v>
      </c>
      <c r="E900">
        <v>2</v>
      </c>
      <c r="F900" t="s">
        <v>15</v>
      </c>
      <c r="G900" t="s">
        <v>405</v>
      </c>
      <c r="H900" t="s">
        <v>406</v>
      </c>
      <c r="J900" t="s">
        <v>403</v>
      </c>
      <c r="K900">
        <v>1</v>
      </c>
      <c r="L900" t="str">
        <f>_xlfn.CONCAT(D900,F900)</f>
        <v>Drip coffee12 oz</v>
      </c>
      <c r="M900" s="10">
        <f>E900*_xlfn.XLOOKUP(L900,PriceListData!$F$2:$F$97,PriceListData!$E$2:$E$97)</f>
        <v>4.5</v>
      </c>
      <c r="N900" t="str">
        <f>TEXT(B900,"dddd")</f>
        <v>Sunday</v>
      </c>
    </row>
    <row r="901" spans="1:14" x14ac:dyDescent="0.35">
      <c r="A901">
        <v>287338</v>
      </c>
      <c r="B901" s="3">
        <v>45781</v>
      </c>
      <c r="C901" s="4">
        <v>0.54153935185185187</v>
      </c>
      <c r="D901" t="s">
        <v>153</v>
      </c>
      <c r="E901">
        <v>1</v>
      </c>
      <c r="F901" t="s">
        <v>15</v>
      </c>
      <c r="G901" t="s">
        <v>405</v>
      </c>
      <c r="H901" t="s">
        <v>406</v>
      </c>
      <c r="J901" t="s">
        <v>403</v>
      </c>
      <c r="K901">
        <v>1</v>
      </c>
      <c r="L901" t="str">
        <f>_xlfn.CONCAT(D901,F901)</f>
        <v>Aeropress12 oz</v>
      </c>
      <c r="M901" s="10">
        <f>E901*_xlfn.XLOOKUP(L901,PriceListData!$F$2:$F$97,PriceListData!$E$2:$E$97)</f>
        <v>6</v>
      </c>
      <c r="N901" t="str">
        <f>TEXT(B901,"dddd")</f>
        <v>Sunday</v>
      </c>
    </row>
    <row r="902" spans="1:14" x14ac:dyDescent="0.35">
      <c r="A902">
        <v>287337</v>
      </c>
      <c r="B902" s="3">
        <v>45781</v>
      </c>
      <c r="C902" s="4">
        <v>0.5395833333333333</v>
      </c>
      <c r="D902" t="s">
        <v>411</v>
      </c>
      <c r="E902">
        <v>1</v>
      </c>
      <c r="F902" t="s">
        <v>24</v>
      </c>
      <c r="G902" t="s">
        <v>405</v>
      </c>
      <c r="H902" t="s">
        <v>406</v>
      </c>
      <c r="J902" t="s">
        <v>403</v>
      </c>
      <c r="K902">
        <v>2</v>
      </c>
      <c r="L902" t="str">
        <f>_xlfn.CONCAT(D902,F902)</f>
        <v>Turkish coffee3 oz</v>
      </c>
      <c r="M902" s="10">
        <f>E902*_xlfn.XLOOKUP(L902,PriceListData!$F$2:$F$97,PriceListData!$E$2:$E$97)</f>
        <v>3.75</v>
      </c>
      <c r="N902" t="str">
        <f>TEXT(B902,"dddd")</f>
        <v>Sunday</v>
      </c>
    </row>
    <row r="903" spans="1:14" x14ac:dyDescent="0.35">
      <c r="A903">
        <v>287337</v>
      </c>
      <c r="B903" s="3">
        <v>45781</v>
      </c>
      <c r="C903" s="4">
        <v>0.5395833333333333</v>
      </c>
      <c r="D903" t="s">
        <v>428</v>
      </c>
      <c r="E903">
        <v>1</v>
      </c>
      <c r="F903" t="s">
        <v>15</v>
      </c>
      <c r="G903" t="s">
        <v>413</v>
      </c>
      <c r="H903" t="s">
        <v>406</v>
      </c>
      <c r="J903" t="s">
        <v>403</v>
      </c>
      <c r="K903">
        <v>2</v>
      </c>
      <c r="L903" t="str">
        <f>_xlfn.CONCAT(D903,F903)</f>
        <v>Rooibos latté12 oz</v>
      </c>
      <c r="M903" s="10">
        <f>E903*_xlfn.XLOOKUP(L903,PriceListData!$F$2:$F$97,PriceListData!$E$2:$E$97)</f>
        <v>5.5</v>
      </c>
      <c r="N903" t="str">
        <f>TEXT(B903,"dddd")</f>
        <v>Sunday</v>
      </c>
    </row>
    <row r="904" spans="1:14" x14ac:dyDescent="0.35">
      <c r="A904">
        <v>287337</v>
      </c>
      <c r="B904" s="3">
        <v>45781</v>
      </c>
      <c r="C904" s="4">
        <v>0.5395833333333333</v>
      </c>
      <c r="D904" t="s">
        <v>65</v>
      </c>
      <c r="E904">
        <v>1</v>
      </c>
      <c r="F904" t="s">
        <v>15</v>
      </c>
      <c r="G904" t="s">
        <v>405</v>
      </c>
      <c r="H904" t="s">
        <v>406</v>
      </c>
      <c r="J904" t="s">
        <v>403</v>
      </c>
      <c r="K904">
        <v>2</v>
      </c>
      <c r="L904" t="str">
        <f>_xlfn.CONCAT(D904,F904)</f>
        <v>Cappuccino12 oz</v>
      </c>
      <c r="M904" s="10">
        <f>E904*_xlfn.XLOOKUP(L904,PriceListData!$F$2:$F$97,PriceListData!$E$2:$E$97)</f>
        <v>5.5</v>
      </c>
      <c r="N904" t="str">
        <f>TEXT(B904,"dddd")</f>
        <v>Sunday</v>
      </c>
    </row>
    <row r="905" spans="1:14" x14ac:dyDescent="0.35">
      <c r="A905">
        <v>287336</v>
      </c>
      <c r="B905" s="3">
        <v>45781</v>
      </c>
      <c r="C905" s="4">
        <v>0.53877314814814814</v>
      </c>
      <c r="D905" t="s">
        <v>40</v>
      </c>
      <c r="E905">
        <v>2</v>
      </c>
      <c r="F905" t="s">
        <v>35</v>
      </c>
      <c r="G905" t="s">
        <v>405</v>
      </c>
      <c r="H905" t="s">
        <v>406</v>
      </c>
      <c r="J905" t="s">
        <v>403</v>
      </c>
      <c r="K905">
        <v>1</v>
      </c>
      <c r="L905" t="str">
        <f>_xlfn.CONCAT(D905,F905)</f>
        <v>Espresso1 oz</v>
      </c>
      <c r="M905" s="10">
        <f>E905*_xlfn.XLOOKUP(L905,PriceListData!$F$2:$F$97,PriceListData!$E$2:$E$97)</f>
        <v>5</v>
      </c>
      <c r="N905" t="str">
        <f>TEXT(B905,"dddd")</f>
        <v>Sunday</v>
      </c>
    </row>
    <row r="906" spans="1:14" x14ac:dyDescent="0.35">
      <c r="A906">
        <v>287336</v>
      </c>
      <c r="B906" s="3">
        <v>45781</v>
      </c>
      <c r="C906" s="4">
        <v>0.53877314814814814</v>
      </c>
      <c r="D906" t="s">
        <v>409</v>
      </c>
      <c r="E906">
        <v>1</v>
      </c>
      <c r="F906" t="s">
        <v>15</v>
      </c>
      <c r="G906" t="s">
        <v>405</v>
      </c>
      <c r="H906" t="s">
        <v>406</v>
      </c>
      <c r="J906" t="s">
        <v>403</v>
      </c>
      <c r="K906">
        <v>1</v>
      </c>
      <c r="L906" t="str">
        <f>_xlfn.CONCAT(D906,F906)</f>
        <v>Drip coffee12 oz</v>
      </c>
      <c r="M906" s="10">
        <f>E906*_xlfn.XLOOKUP(L906,PriceListData!$F$2:$F$97,PriceListData!$E$2:$E$97)</f>
        <v>2.25</v>
      </c>
      <c r="N906" t="str">
        <f>TEXT(B906,"dddd")</f>
        <v>Sunday</v>
      </c>
    </row>
    <row r="907" spans="1:14" x14ac:dyDescent="0.35">
      <c r="A907">
        <v>287335</v>
      </c>
      <c r="B907" s="3">
        <v>45781</v>
      </c>
      <c r="C907" s="4">
        <v>0.53710648148148143</v>
      </c>
      <c r="D907" t="s">
        <v>54</v>
      </c>
      <c r="E907">
        <v>1</v>
      </c>
      <c r="G907" t="s">
        <v>415</v>
      </c>
      <c r="H907" t="s">
        <v>416</v>
      </c>
      <c r="J907" t="s">
        <v>403</v>
      </c>
      <c r="K907">
        <v>1</v>
      </c>
      <c r="L907" t="str">
        <f>_xlfn.CONCAT(D907,F907)</f>
        <v>Syrup</v>
      </c>
      <c r="M907" s="10">
        <f>E907*_xlfn.XLOOKUP(L907,PriceListData!$F$2:$F$97,PriceListData!$E$2:$E$97)</f>
        <v>0.75</v>
      </c>
      <c r="N907" t="str">
        <f>TEXT(B907,"dddd")</f>
        <v>Sunday</v>
      </c>
    </row>
    <row r="908" spans="1:14" x14ac:dyDescent="0.35">
      <c r="A908">
        <v>287335</v>
      </c>
      <c r="B908" s="3">
        <v>45781</v>
      </c>
      <c r="C908" s="4">
        <v>0.53710648148148143</v>
      </c>
      <c r="D908" t="s">
        <v>21</v>
      </c>
      <c r="E908">
        <v>1</v>
      </c>
      <c r="F908" t="s">
        <v>15</v>
      </c>
      <c r="G908" t="s">
        <v>405</v>
      </c>
      <c r="H908" t="s">
        <v>406</v>
      </c>
      <c r="J908" t="s">
        <v>403</v>
      </c>
      <c r="K908">
        <v>1</v>
      </c>
      <c r="L908" t="str">
        <f>_xlfn.CONCAT(D908,F908)</f>
        <v>Pourover12 oz</v>
      </c>
      <c r="M908" s="10">
        <f>E908*_xlfn.XLOOKUP(L908,PriceListData!$F$2:$F$97,PriceListData!$E$2:$E$97)</f>
        <v>3.5</v>
      </c>
      <c r="N908" t="str">
        <f>TEXT(B908,"dddd")</f>
        <v>Sunday</v>
      </c>
    </row>
    <row r="909" spans="1:14" x14ac:dyDescent="0.35">
      <c r="A909">
        <v>287334</v>
      </c>
      <c r="B909" s="3">
        <v>45781</v>
      </c>
      <c r="C909" s="4">
        <v>0.53675925925925927</v>
      </c>
      <c r="D909" t="s">
        <v>407</v>
      </c>
      <c r="E909">
        <v>1</v>
      </c>
      <c r="G909" t="s">
        <v>405</v>
      </c>
      <c r="H909" t="s">
        <v>408</v>
      </c>
      <c r="J909" t="s">
        <v>403</v>
      </c>
      <c r="K909">
        <v>2</v>
      </c>
      <c r="L909" t="str">
        <f>_xlfn.CONCAT(D909,F909)</f>
        <v>Drip coffee refill</v>
      </c>
      <c r="M909" s="10">
        <f>E909*_xlfn.XLOOKUP(L909,PriceListData!$F$2:$F$97,PriceListData!$E$2:$E$97)</f>
        <v>1.25</v>
      </c>
      <c r="N909" t="str">
        <f>TEXT(B909,"dddd")</f>
        <v>Sunday</v>
      </c>
    </row>
    <row r="910" spans="1:14" x14ac:dyDescent="0.35">
      <c r="A910">
        <v>287333</v>
      </c>
      <c r="B910" s="3">
        <v>45781</v>
      </c>
      <c r="C910" s="4">
        <v>0.53225694444444449</v>
      </c>
      <c r="D910" t="s">
        <v>74</v>
      </c>
      <c r="E910">
        <v>1</v>
      </c>
      <c r="F910" t="s">
        <v>15</v>
      </c>
      <c r="G910" t="s">
        <v>417</v>
      </c>
      <c r="H910" t="s">
        <v>418</v>
      </c>
      <c r="J910" t="s">
        <v>403</v>
      </c>
      <c r="K910">
        <v>1</v>
      </c>
      <c r="L910" t="str">
        <f>_xlfn.CONCAT(D910,F910)</f>
        <v>Single-origin12 oz</v>
      </c>
      <c r="M910" s="10">
        <f>E910*_xlfn.XLOOKUP(L910,PriceListData!$F$2:$F$97,PriceListData!$E$2:$E$97)</f>
        <v>14.95</v>
      </c>
      <c r="N910" t="str">
        <f>TEXT(B910,"dddd")</f>
        <v>Sunday</v>
      </c>
    </row>
    <row r="911" spans="1:14" x14ac:dyDescent="0.35">
      <c r="A911">
        <v>287332</v>
      </c>
      <c r="B911" s="3">
        <v>45781</v>
      </c>
      <c r="C911" s="4">
        <v>0.53135416666666668</v>
      </c>
      <c r="D911" t="s">
        <v>21</v>
      </c>
      <c r="E911">
        <v>1</v>
      </c>
      <c r="F911" t="s">
        <v>15</v>
      </c>
      <c r="G911" t="s">
        <v>405</v>
      </c>
      <c r="H911" t="s">
        <v>406</v>
      </c>
      <c r="J911" t="s">
        <v>403</v>
      </c>
      <c r="K911">
        <v>2</v>
      </c>
      <c r="L911" t="str">
        <f>_xlfn.CONCAT(D911,F911)</f>
        <v>Pourover12 oz</v>
      </c>
      <c r="M911" s="10">
        <f>E911*_xlfn.XLOOKUP(L911,PriceListData!$F$2:$F$97,PriceListData!$E$2:$E$97)</f>
        <v>3.5</v>
      </c>
      <c r="N911" t="str">
        <f>TEXT(B911,"dddd")</f>
        <v>Sunday</v>
      </c>
    </row>
    <row r="912" spans="1:14" x14ac:dyDescent="0.35">
      <c r="A912">
        <v>287332</v>
      </c>
      <c r="B912" s="3">
        <v>45781</v>
      </c>
      <c r="C912" s="4">
        <v>0.53135416666666668</v>
      </c>
      <c r="D912" t="s">
        <v>419</v>
      </c>
      <c r="E912">
        <v>1</v>
      </c>
      <c r="G912" t="s">
        <v>415</v>
      </c>
      <c r="H912" t="s">
        <v>416</v>
      </c>
      <c r="J912" t="s">
        <v>403</v>
      </c>
      <c r="K912">
        <v>2</v>
      </c>
      <c r="L912" t="str">
        <f>_xlfn.CONCAT(D912,F912)</f>
        <v>Extra shot</v>
      </c>
      <c r="M912" s="10">
        <f>E912*_xlfn.XLOOKUP(L912,PriceListData!$F$2:$F$97,PriceListData!$E$2:$E$97)</f>
        <v>1</v>
      </c>
      <c r="N912" t="str">
        <f>TEXT(B912,"dddd")</f>
        <v>Sunday</v>
      </c>
    </row>
    <row r="913" spans="1:14" x14ac:dyDescent="0.35">
      <c r="A913">
        <v>287331</v>
      </c>
      <c r="B913" s="3">
        <v>45781</v>
      </c>
      <c r="C913" s="4">
        <v>0.52931712962962962</v>
      </c>
      <c r="D913" t="s">
        <v>425</v>
      </c>
      <c r="E913">
        <v>1</v>
      </c>
      <c r="F913" t="s">
        <v>15</v>
      </c>
      <c r="G913" t="s">
        <v>405</v>
      </c>
      <c r="H913" t="s">
        <v>414</v>
      </c>
      <c r="J913" t="s">
        <v>403</v>
      </c>
      <c r="K913">
        <v>1</v>
      </c>
      <c r="L913" t="str">
        <f>_xlfn.CONCAT(D913,F913)</f>
        <v>Iced Guillermo12 oz</v>
      </c>
      <c r="M913" s="10">
        <f>E913*_xlfn.XLOOKUP(L913,PriceListData!$F$2:$F$97,PriceListData!$E$2:$E$97)</f>
        <v>3.5</v>
      </c>
      <c r="N913" t="str">
        <f>TEXT(B913,"dddd")</f>
        <v>Sunday</v>
      </c>
    </row>
    <row r="914" spans="1:14" x14ac:dyDescent="0.35">
      <c r="A914">
        <v>287330</v>
      </c>
      <c r="B914" s="3">
        <v>45781</v>
      </c>
      <c r="C914" s="4">
        <v>0.52850694444444446</v>
      </c>
      <c r="D914" t="s">
        <v>409</v>
      </c>
      <c r="E914">
        <v>1</v>
      </c>
      <c r="F914" t="s">
        <v>15</v>
      </c>
      <c r="G914" t="s">
        <v>405</v>
      </c>
      <c r="H914" t="s">
        <v>406</v>
      </c>
      <c r="J914" t="s">
        <v>403</v>
      </c>
      <c r="K914">
        <v>2</v>
      </c>
      <c r="L914" t="str">
        <f>_xlfn.CONCAT(D914,F914)</f>
        <v>Drip coffee12 oz</v>
      </c>
      <c r="M914" s="10">
        <f>E914*_xlfn.XLOOKUP(L914,PriceListData!$F$2:$F$97,PriceListData!$E$2:$E$97)</f>
        <v>2.25</v>
      </c>
      <c r="N914" t="str">
        <f>TEXT(B914,"dddd")</f>
        <v>Sunday</v>
      </c>
    </row>
    <row r="915" spans="1:14" x14ac:dyDescent="0.35">
      <c r="A915">
        <v>287329</v>
      </c>
      <c r="B915" s="3">
        <v>45781</v>
      </c>
      <c r="C915" s="4">
        <v>0.52001157407407406</v>
      </c>
      <c r="D915" t="s">
        <v>409</v>
      </c>
      <c r="E915">
        <v>1</v>
      </c>
      <c r="F915" t="s">
        <v>15</v>
      </c>
      <c r="G915" t="s">
        <v>405</v>
      </c>
      <c r="H915" t="s">
        <v>406</v>
      </c>
      <c r="J915" t="s">
        <v>403</v>
      </c>
      <c r="K915">
        <v>2</v>
      </c>
      <c r="L915" t="str">
        <f>_xlfn.CONCAT(D915,F915)</f>
        <v>Drip coffee12 oz</v>
      </c>
      <c r="M915" s="10">
        <f>E915*_xlfn.XLOOKUP(L915,PriceListData!$F$2:$F$97,PriceListData!$E$2:$E$97)</f>
        <v>2.25</v>
      </c>
      <c r="N915" t="str">
        <f>TEXT(B915,"dddd")</f>
        <v>Sunday</v>
      </c>
    </row>
    <row r="916" spans="1:14" x14ac:dyDescent="0.35">
      <c r="A916">
        <v>287329</v>
      </c>
      <c r="B916" s="3">
        <v>45781</v>
      </c>
      <c r="C916" s="4">
        <v>0.52001157407407406</v>
      </c>
      <c r="D916" t="s">
        <v>404</v>
      </c>
      <c r="E916">
        <v>1</v>
      </c>
      <c r="F916" t="s">
        <v>15</v>
      </c>
      <c r="G916" t="s">
        <v>405</v>
      </c>
      <c r="H916" t="s">
        <v>406</v>
      </c>
      <c r="J916" t="s">
        <v>403</v>
      </c>
      <c r="K916">
        <v>2</v>
      </c>
      <c r="L916" t="str">
        <f>_xlfn.CONCAT(D916,F916)</f>
        <v>Café latté12 oz</v>
      </c>
      <c r="M916" s="10">
        <f>E916*_xlfn.XLOOKUP(L916,PriceListData!$F$2:$F$97,PriceListData!$E$2:$E$97)</f>
        <v>4.25</v>
      </c>
      <c r="N916" t="str">
        <f>TEXT(B916,"dddd")</f>
        <v>Sunday</v>
      </c>
    </row>
    <row r="917" spans="1:14" x14ac:dyDescent="0.35">
      <c r="A917">
        <v>287328</v>
      </c>
      <c r="B917" s="3">
        <v>45781</v>
      </c>
      <c r="C917" s="4">
        <v>0.51348379629629626</v>
      </c>
      <c r="D917" t="s">
        <v>65</v>
      </c>
      <c r="E917">
        <v>1</v>
      </c>
      <c r="F917" t="s">
        <v>15</v>
      </c>
      <c r="G917" t="s">
        <v>405</v>
      </c>
      <c r="H917" t="s">
        <v>406</v>
      </c>
      <c r="J917" t="s">
        <v>403</v>
      </c>
      <c r="K917">
        <v>2</v>
      </c>
      <c r="L917" t="str">
        <f>_xlfn.CONCAT(D917,F917)</f>
        <v>Cappuccino12 oz</v>
      </c>
      <c r="M917" s="10">
        <f>E917*_xlfn.XLOOKUP(L917,PriceListData!$F$2:$F$97,PriceListData!$E$2:$E$97)</f>
        <v>5.5</v>
      </c>
      <c r="N917" t="str">
        <f>TEXT(B917,"dddd")</f>
        <v>Sunday</v>
      </c>
    </row>
    <row r="918" spans="1:14" x14ac:dyDescent="0.35">
      <c r="A918">
        <v>287327</v>
      </c>
      <c r="B918" s="3">
        <v>45781</v>
      </c>
      <c r="C918" s="4">
        <v>0.51208333333333333</v>
      </c>
      <c r="D918" t="s">
        <v>426</v>
      </c>
      <c r="E918">
        <v>2</v>
      </c>
      <c r="F918" t="s">
        <v>15</v>
      </c>
      <c r="G918" t="s">
        <v>423</v>
      </c>
      <c r="H918" t="s">
        <v>414</v>
      </c>
      <c r="J918" t="s">
        <v>403</v>
      </c>
      <c r="K918">
        <v>2</v>
      </c>
      <c r="L918" t="str">
        <f>_xlfn.CONCAT(D918,F918)</f>
        <v>Soda water with fruit slice12 oz</v>
      </c>
      <c r="M918" s="10">
        <f>E918*_xlfn.XLOOKUP(L918,PriceListData!$F$2:$F$97,PriceListData!$E$2:$E$97)</f>
        <v>4</v>
      </c>
      <c r="N918" t="str">
        <f>TEXT(B918,"dddd")</f>
        <v>Sunday</v>
      </c>
    </row>
    <row r="919" spans="1:14" x14ac:dyDescent="0.35">
      <c r="A919">
        <v>287327</v>
      </c>
      <c r="B919" s="3">
        <v>45781</v>
      </c>
      <c r="C919" s="4">
        <v>0.51208333333333333</v>
      </c>
      <c r="D919" t="s">
        <v>21</v>
      </c>
      <c r="E919">
        <v>1</v>
      </c>
      <c r="F919" t="s">
        <v>15</v>
      </c>
      <c r="G919" t="s">
        <v>405</v>
      </c>
      <c r="H919" t="s">
        <v>406</v>
      </c>
      <c r="J919" t="s">
        <v>403</v>
      </c>
      <c r="K919">
        <v>2</v>
      </c>
      <c r="L919" t="str">
        <f>_xlfn.CONCAT(D919,F919)</f>
        <v>Pourover12 oz</v>
      </c>
      <c r="M919" s="10">
        <f>E919*_xlfn.XLOOKUP(L919,PriceListData!$F$2:$F$97,PriceListData!$E$2:$E$97)</f>
        <v>3.5</v>
      </c>
      <c r="N919" t="str">
        <f>TEXT(B919,"dddd")</f>
        <v>Sunday</v>
      </c>
    </row>
    <row r="920" spans="1:14" x14ac:dyDescent="0.35">
      <c r="A920">
        <v>287327</v>
      </c>
      <c r="B920" s="3">
        <v>45781</v>
      </c>
      <c r="C920" s="4">
        <v>0.51208333333333333</v>
      </c>
      <c r="D920" t="s">
        <v>409</v>
      </c>
      <c r="E920">
        <v>1</v>
      </c>
      <c r="F920" t="s">
        <v>15</v>
      </c>
      <c r="G920" t="s">
        <v>405</v>
      </c>
      <c r="H920" t="s">
        <v>406</v>
      </c>
      <c r="J920" t="s">
        <v>403</v>
      </c>
      <c r="K920">
        <v>2</v>
      </c>
      <c r="L920" t="str">
        <f>_xlfn.CONCAT(D920,F920)</f>
        <v>Drip coffee12 oz</v>
      </c>
      <c r="M920" s="10">
        <f>E920*_xlfn.XLOOKUP(L920,PriceListData!$F$2:$F$97,PriceListData!$E$2:$E$97)</f>
        <v>2.25</v>
      </c>
      <c r="N920" t="str">
        <f>TEXT(B920,"dddd")</f>
        <v>Sunday</v>
      </c>
    </row>
    <row r="921" spans="1:14" x14ac:dyDescent="0.35">
      <c r="A921">
        <v>287325</v>
      </c>
      <c r="B921" s="3">
        <v>45781</v>
      </c>
      <c r="C921" s="4">
        <v>0.50946759259259256</v>
      </c>
      <c r="D921" t="s">
        <v>404</v>
      </c>
      <c r="E921">
        <v>1</v>
      </c>
      <c r="F921" t="s">
        <v>15</v>
      </c>
      <c r="G921" t="s">
        <v>405</v>
      </c>
      <c r="H921" t="s">
        <v>406</v>
      </c>
      <c r="J921" t="s">
        <v>403</v>
      </c>
      <c r="K921">
        <v>2</v>
      </c>
      <c r="L921" t="str">
        <f>_xlfn.CONCAT(D921,F921)</f>
        <v>Café latté12 oz</v>
      </c>
      <c r="M921" s="10">
        <f>E921*_xlfn.XLOOKUP(L921,PriceListData!$F$2:$F$97,PriceListData!$E$2:$E$97)</f>
        <v>4.25</v>
      </c>
      <c r="N921" t="str">
        <f>TEXT(B921,"dddd")</f>
        <v>Sunday</v>
      </c>
    </row>
    <row r="922" spans="1:14" x14ac:dyDescent="0.35">
      <c r="A922">
        <v>287324</v>
      </c>
      <c r="B922" s="3">
        <v>45781</v>
      </c>
      <c r="C922" s="4">
        <v>0.50337962962962968</v>
      </c>
      <c r="D922" t="s">
        <v>446</v>
      </c>
      <c r="E922">
        <v>1</v>
      </c>
      <c r="F922" t="s">
        <v>447</v>
      </c>
      <c r="G922" t="s">
        <v>405</v>
      </c>
      <c r="H922" t="s">
        <v>406</v>
      </c>
      <c r="J922" t="s">
        <v>403</v>
      </c>
      <c r="K922">
        <v>2</v>
      </c>
      <c r="L922" t="str">
        <f>_xlfn.CONCAT(D922,F922)</f>
        <v>Cortado4 oz</v>
      </c>
      <c r="M922" s="10">
        <f>E922*_xlfn.XLOOKUP(L922,PriceListData!$F$2:$F$97,PriceListData!$E$2:$E$97)</f>
        <v>3.75</v>
      </c>
      <c r="N922" t="str">
        <f>TEXT(B922,"dddd")</f>
        <v>Sunday</v>
      </c>
    </row>
    <row r="923" spans="1:14" x14ac:dyDescent="0.35">
      <c r="A923">
        <v>287323</v>
      </c>
      <c r="B923" s="3">
        <v>45781</v>
      </c>
      <c r="C923" s="4">
        <v>0.50298611111111113</v>
      </c>
      <c r="D923" t="s">
        <v>52</v>
      </c>
      <c r="E923">
        <v>1</v>
      </c>
      <c r="F923" t="s">
        <v>15</v>
      </c>
      <c r="G923" t="s">
        <v>405</v>
      </c>
      <c r="H923" t="s">
        <v>414</v>
      </c>
      <c r="J923" t="s">
        <v>403</v>
      </c>
      <c r="K923">
        <v>1</v>
      </c>
      <c r="L923" t="str">
        <f>_xlfn.CONCAT(D923,F923)</f>
        <v>Frappé12 oz</v>
      </c>
      <c r="M923" s="10">
        <f>E923*_xlfn.XLOOKUP(L923,PriceListData!$F$2:$F$97,PriceListData!$E$2:$E$97)</f>
        <v>4.75</v>
      </c>
      <c r="N923" t="str">
        <f>TEXT(B923,"dddd")</f>
        <v>Sunday</v>
      </c>
    </row>
    <row r="924" spans="1:14" x14ac:dyDescent="0.35">
      <c r="A924">
        <v>287323</v>
      </c>
      <c r="B924" s="3">
        <v>45781</v>
      </c>
      <c r="C924" s="4">
        <v>0.50298611111111113</v>
      </c>
      <c r="D924" t="s">
        <v>40</v>
      </c>
      <c r="E924">
        <v>1</v>
      </c>
      <c r="F924" t="s">
        <v>35</v>
      </c>
      <c r="G924" t="s">
        <v>405</v>
      </c>
      <c r="H924" t="s">
        <v>406</v>
      </c>
      <c r="J924" t="s">
        <v>403</v>
      </c>
      <c r="K924">
        <v>1</v>
      </c>
      <c r="L924" t="str">
        <f>_xlfn.CONCAT(D924,F924)</f>
        <v>Espresso1 oz</v>
      </c>
      <c r="M924" s="10">
        <f>E924*_xlfn.XLOOKUP(L924,PriceListData!$F$2:$F$97,PriceListData!$E$2:$E$97)</f>
        <v>2.5</v>
      </c>
      <c r="N924" t="str">
        <f>TEXT(B924,"dddd")</f>
        <v>Sunday</v>
      </c>
    </row>
    <row r="925" spans="1:14" x14ac:dyDescent="0.35">
      <c r="A925">
        <v>287322</v>
      </c>
      <c r="B925" s="3">
        <v>45781</v>
      </c>
      <c r="C925" s="4">
        <v>0.50006944444444446</v>
      </c>
      <c r="D925" t="s">
        <v>54</v>
      </c>
      <c r="E925">
        <v>1</v>
      </c>
      <c r="G925" t="s">
        <v>415</v>
      </c>
      <c r="H925" t="s">
        <v>416</v>
      </c>
      <c r="J925" t="s">
        <v>403</v>
      </c>
      <c r="K925">
        <v>2</v>
      </c>
      <c r="L925" t="str">
        <f>_xlfn.CONCAT(D925,F925)</f>
        <v>Syrup</v>
      </c>
      <c r="M925" s="10">
        <f>E925*_xlfn.XLOOKUP(L925,PriceListData!$F$2:$F$97,PriceListData!$E$2:$E$97)</f>
        <v>0.75</v>
      </c>
      <c r="N925" t="str">
        <f>TEXT(B925,"dddd")</f>
        <v>Sunday</v>
      </c>
    </row>
    <row r="926" spans="1:14" x14ac:dyDescent="0.35">
      <c r="A926">
        <v>287322</v>
      </c>
      <c r="B926" s="3">
        <v>45781</v>
      </c>
      <c r="C926" s="4">
        <v>0.50006944444444446</v>
      </c>
      <c r="D926" t="s">
        <v>21</v>
      </c>
      <c r="E926">
        <v>1</v>
      </c>
      <c r="F926" t="s">
        <v>15</v>
      </c>
      <c r="G926" t="s">
        <v>405</v>
      </c>
      <c r="H926" t="s">
        <v>406</v>
      </c>
      <c r="J926" t="s">
        <v>403</v>
      </c>
      <c r="K926">
        <v>2</v>
      </c>
      <c r="L926" t="str">
        <f>_xlfn.CONCAT(D926,F926)</f>
        <v>Pourover12 oz</v>
      </c>
      <c r="M926" s="10">
        <f>E926*_xlfn.XLOOKUP(L926,PriceListData!$F$2:$F$97,PriceListData!$E$2:$E$97)</f>
        <v>3.5</v>
      </c>
      <c r="N926" t="str">
        <f>TEXT(B926,"dddd")</f>
        <v>Sunday</v>
      </c>
    </row>
    <row r="927" spans="1:14" x14ac:dyDescent="0.35">
      <c r="A927">
        <v>287320</v>
      </c>
      <c r="B927" s="3">
        <v>45781</v>
      </c>
      <c r="C927" s="4">
        <v>0.49333333333333335</v>
      </c>
      <c r="D927" t="s">
        <v>411</v>
      </c>
      <c r="E927">
        <v>1</v>
      </c>
      <c r="F927" t="s">
        <v>24</v>
      </c>
      <c r="G927" t="s">
        <v>405</v>
      </c>
      <c r="H927" t="s">
        <v>406</v>
      </c>
      <c r="J927" t="s">
        <v>403</v>
      </c>
      <c r="K927">
        <v>1</v>
      </c>
      <c r="L927" t="str">
        <f>_xlfn.CONCAT(D927,F927)</f>
        <v>Turkish coffee3 oz</v>
      </c>
      <c r="M927" s="10">
        <f>E927*_xlfn.XLOOKUP(L927,PriceListData!$F$2:$F$97,PriceListData!$E$2:$E$97)</f>
        <v>3.75</v>
      </c>
      <c r="N927" t="str">
        <f>TEXT(B927,"dddd")</f>
        <v>Sunday</v>
      </c>
    </row>
    <row r="928" spans="1:14" x14ac:dyDescent="0.35">
      <c r="A928">
        <v>287320</v>
      </c>
      <c r="B928" s="3">
        <v>45781</v>
      </c>
      <c r="C928" s="4">
        <v>0.49333333333333335</v>
      </c>
      <c r="D928" t="s">
        <v>21</v>
      </c>
      <c r="E928">
        <v>1</v>
      </c>
      <c r="F928" t="s">
        <v>15</v>
      </c>
      <c r="G928" t="s">
        <v>405</v>
      </c>
      <c r="H928" t="s">
        <v>406</v>
      </c>
      <c r="J928" t="s">
        <v>403</v>
      </c>
      <c r="K928">
        <v>1</v>
      </c>
      <c r="L928" t="str">
        <f>_xlfn.CONCAT(D928,F928)</f>
        <v>Pourover12 oz</v>
      </c>
      <c r="M928" s="10">
        <f>E928*_xlfn.XLOOKUP(L928,PriceListData!$F$2:$F$97,PriceListData!$E$2:$E$97)</f>
        <v>3.5</v>
      </c>
      <c r="N928" t="str">
        <f>TEXT(B928,"dddd")</f>
        <v>Sunday</v>
      </c>
    </row>
    <row r="929" spans="1:14" x14ac:dyDescent="0.35">
      <c r="A929">
        <v>287320</v>
      </c>
      <c r="B929" s="3">
        <v>45781</v>
      </c>
      <c r="C929" s="4">
        <v>0.49333333333333335</v>
      </c>
      <c r="D929" t="s">
        <v>74</v>
      </c>
      <c r="E929">
        <v>1</v>
      </c>
      <c r="F929" t="s">
        <v>15</v>
      </c>
      <c r="G929" t="s">
        <v>417</v>
      </c>
      <c r="H929" t="s">
        <v>418</v>
      </c>
      <c r="J929" t="s">
        <v>403</v>
      </c>
      <c r="K929">
        <v>1</v>
      </c>
      <c r="L929" t="str">
        <f>_xlfn.CONCAT(D929,F929)</f>
        <v>Single-origin12 oz</v>
      </c>
      <c r="M929" s="10">
        <f>E929*_xlfn.XLOOKUP(L929,PriceListData!$F$2:$F$97,PriceListData!$E$2:$E$97)</f>
        <v>14.95</v>
      </c>
      <c r="N929" t="str">
        <f>TEXT(B929,"dddd")</f>
        <v>Sunday</v>
      </c>
    </row>
    <row r="930" spans="1:14" x14ac:dyDescent="0.35">
      <c r="A930">
        <v>287319</v>
      </c>
      <c r="B930" s="3">
        <v>45781</v>
      </c>
      <c r="C930" s="4">
        <v>0.49214120370370368</v>
      </c>
      <c r="D930" t="s">
        <v>52</v>
      </c>
      <c r="E930">
        <v>1</v>
      </c>
      <c r="F930" t="s">
        <v>15</v>
      </c>
      <c r="G930" t="s">
        <v>405</v>
      </c>
      <c r="H930" t="s">
        <v>414</v>
      </c>
      <c r="J930" t="s">
        <v>403</v>
      </c>
      <c r="K930">
        <v>1</v>
      </c>
      <c r="L930" t="str">
        <f>_xlfn.CONCAT(D930,F930)</f>
        <v>Frappé12 oz</v>
      </c>
      <c r="M930" s="10">
        <f>E930*_xlfn.XLOOKUP(L930,PriceListData!$F$2:$F$97,PriceListData!$E$2:$E$97)</f>
        <v>4.75</v>
      </c>
      <c r="N930" t="str">
        <f>TEXT(B930,"dddd")</f>
        <v>Sunday</v>
      </c>
    </row>
    <row r="931" spans="1:14" x14ac:dyDescent="0.35">
      <c r="A931">
        <v>287318</v>
      </c>
      <c r="B931" s="3">
        <v>45781</v>
      </c>
      <c r="C931" s="4">
        <v>0.49061342592592594</v>
      </c>
      <c r="D931" t="s">
        <v>428</v>
      </c>
      <c r="E931">
        <v>1</v>
      </c>
      <c r="F931" t="s">
        <v>15</v>
      </c>
      <c r="G931" t="s">
        <v>413</v>
      </c>
      <c r="H931" t="s">
        <v>406</v>
      </c>
      <c r="J931" t="s">
        <v>403</v>
      </c>
      <c r="K931">
        <v>1</v>
      </c>
      <c r="L931" t="str">
        <f>_xlfn.CONCAT(D931,F931)</f>
        <v>Rooibos latté12 oz</v>
      </c>
      <c r="M931" s="10">
        <f>E931*_xlfn.XLOOKUP(L931,PriceListData!$F$2:$F$97,PriceListData!$E$2:$E$97)</f>
        <v>5.5</v>
      </c>
      <c r="N931" t="str">
        <f>TEXT(B931,"dddd")</f>
        <v>Sunday</v>
      </c>
    </row>
    <row r="932" spans="1:14" x14ac:dyDescent="0.35">
      <c r="A932">
        <v>287318</v>
      </c>
      <c r="B932" s="3">
        <v>45781</v>
      </c>
      <c r="C932" s="4">
        <v>0.49061342592592594</v>
      </c>
      <c r="D932" t="s">
        <v>419</v>
      </c>
      <c r="E932">
        <v>1</v>
      </c>
      <c r="G932" t="s">
        <v>415</v>
      </c>
      <c r="H932" t="s">
        <v>416</v>
      </c>
      <c r="J932" t="s">
        <v>403</v>
      </c>
      <c r="K932">
        <v>1</v>
      </c>
      <c r="L932" t="str">
        <f>_xlfn.CONCAT(D932,F932)</f>
        <v>Extra shot</v>
      </c>
      <c r="M932" s="10">
        <f>E932*_xlfn.XLOOKUP(L932,PriceListData!$F$2:$F$97,PriceListData!$E$2:$E$97)</f>
        <v>1</v>
      </c>
      <c r="N932" t="str">
        <f>TEXT(B932,"dddd")</f>
        <v>Sunday</v>
      </c>
    </row>
    <row r="933" spans="1:14" x14ac:dyDescent="0.35">
      <c r="A933">
        <v>287317</v>
      </c>
      <c r="B933" s="3">
        <v>45781</v>
      </c>
      <c r="C933" s="4">
        <v>0.48982638888888891</v>
      </c>
      <c r="D933" t="s">
        <v>21</v>
      </c>
      <c r="E933">
        <v>1</v>
      </c>
      <c r="F933" t="s">
        <v>15</v>
      </c>
      <c r="G933" t="s">
        <v>405</v>
      </c>
      <c r="H933" t="s">
        <v>406</v>
      </c>
      <c r="J933" t="s">
        <v>403</v>
      </c>
      <c r="K933">
        <v>2</v>
      </c>
      <c r="L933" t="str">
        <f>_xlfn.CONCAT(D933,F933)</f>
        <v>Pourover12 oz</v>
      </c>
      <c r="M933" s="10">
        <f>E933*_xlfn.XLOOKUP(L933,PriceListData!$F$2:$F$97,PriceListData!$E$2:$E$97)</f>
        <v>3.5</v>
      </c>
      <c r="N933" t="str">
        <f>TEXT(B933,"dddd")</f>
        <v>Sunday</v>
      </c>
    </row>
    <row r="934" spans="1:14" x14ac:dyDescent="0.35">
      <c r="A934">
        <v>287316</v>
      </c>
      <c r="B934" s="3">
        <v>45781</v>
      </c>
      <c r="C934" s="4">
        <v>0.48964120370370373</v>
      </c>
      <c r="D934" t="s">
        <v>428</v>
      </c>
      <c r="E934">
        <v>1</v>
      </c>
      <c r="F934" t="s">
        <v>15</v>
      </c>
      <c r="G934" t="s">
        <v>413</v>
      </c>
      <c r="H934" t="s">
        <v>406</v>
      </c>
      <c r="J934" t="s">
        <v>403</v>
      </c>
      <c r="K934">
        <v>1</v>
      </c>
      <c r="L934" t="str">
        <f>_xlfn.CONCAT(D934,F934)</f>
        <v>Rooibos latté12 oz</v>
      </c>
      <c r="M934" s="10">
        <f>E934*_xlfn.XLOOKUP(L934,PriceListData!$F$2:$F$97,PriceListData!$E$2:$E$97)</f>
        <v>5.5</v>
      </c>
      <c r="N934" t="str">
        <f>TEXT(B934,"dddd")</f>
        <v>Sunday</v>
      </c>
    </row>
    <row r="935" spans="1:14" x14ac:dyDescent="0.35">
      <c r="A935">
        <v>287315</v>
      </c>
      <c r="B935" s="3">
        <v>45781</v>
      </c>
      <c r="C935" s="4">
        <v>0.48869212962962966</v>
      </c>
      <c r="D935" t="s">
        <v>411</v>
      </c>
      <c r="E935">
        <v>1</v>
      </c>
      <c r="F935" t="s">
        <v>24</v>
      </c>
      <c r="G935" t="s">
        <v>405</v>
      </c>
      <c r="H935" t="s">
        <v>406</v>
      </c>
      <c r="J935" t="s">
        <v>403</v>
      </c>
      <c r="K935">
        <v>1</v>
      </c>
      <c r="L935" t="str">
        <f>_xlfn.CONCAT(D935,F935)</f>
        <v>Turkish coffee3 oz</v>
      </c>
      <c r="M935" s="10">
        <f>E935*_xlfn.XLOOKUP(L935,PriceListData!$F$2:$F$97,PriceListData!$E$2:$E$97)</f>
        <v>3.75</v>
      </c>
      <c r="N935" t="str">
        <f>TEXT(B935,"dddd")</f>
        <v>Sunday</v>
      </c>
    </row>
    <row r="936" spans="1:14" x14ac:dyDescent="0.35">
      <c r="A936">
        <v>287315</v>
      </c>
      <c r="B936" s="3">
        <v>45781</v>
      </c>
      <c r="C936" s="4">
        <v>0.48869212962962966</v>
      </c>
      <c r="D936" t="s">
        <v>21</v>
      </c>
      <c r="E936">
        <v>1</v>
      </c>
      <c r="F936" t="s">
        <v>15</v>
      </c>
      <c r="G936" t="s">
        <v>405</v>
      </c>
      <c r="H936" t="s">
        <v>406</v>
      </c>
      <c r="J936" t="s">
        <v>403</v>
      </c>
      <c r="K936">
        <v>1</v>
      </c>
      <c r="L936" t="str">
        <f>_xlfn.CONCAT(D936,F936)</f>
        <v>Pourover12 oz</v>
      </c>
      <c r="M936" s="10">
        <f>E936*_xlfn.XLOOKUP(L936,PriceListData!$F$2:$F$97,PriceListData!$E$2:$E$97)</f>
        <v>3.5</v>
      </c>
      <c r="N936" t="str">
        <f>TEXT(B936,"dddd")</f>
        <v>Sunday</v>
      </c>
    </row>
    <row r="937" spans="1:14" x14ac:dyDescent="0.35">
      <c r="A937">
        <v>287315</v>
      </c>
      <c r="B937" s="3">
        <v>45781</v>
      </c>
      <c r="C937" s="4">
        <v>0.48869212962962966</v>
      </c>
      <c r="D937" t="s">
        <v>65</v>
      </c>
      <c r="E937">
        <v>1</v>
      </c>
      <c r="F937" t="s">
        <v>15</v>
      </c>
      <c r="G937" t="s">
        <v>405</v>
      </c>
      <c r="H937" t="s">
        <v>406</v>
      </c>
      <c r="J937" t="s">
        <v>403</v>
      </c>
      <c r="K937">
        <v>1</v>
      </c>
      <c r="L937" t="str">
        <f>_xlfn.CONCAT(D937,F937)</f>
        <v>Cappuccino12 oz</v>
      </c>
      <c r="M937" s="10">
        <f>E937*_xlfn.XLOOKUP(L937,PriceListData!$F$2:$F$97,PriceListData!$E$2:$E$97)</f>
        <v>5.5</v>
      </c>
      <c r="N937" t="str">
        <f>TEXT(B937,"dddd")</f>
        <v>Sunday</v>
      </c>
    </row>
    <row r="938" spans="1:14" x14ac:dyDescent="0.35">
      <c r="A938">
        <v>287314</v>
      </c>
      <c r="B938" s="3">
        <v>45781</v>
      </c>
      <c r="C938" s="4">
        <v>0.48653935185185188</v>
      </c>
      <c r="D938" t="s">
        <v>409</v>
      </c>
      <c r="E938">
        <v>1</v>
      </c>
      <c r="F938" t="s">
        <v>15</v>
      </c>
      <c r="G938" t="s">
        <v>405</v>
      </c>
      <c r="H938" t="s">
        <v>406</v>
      </c>
      <c r="J938" t="s">
        <v>403</v>
      </c>
      <c r="K938">
        <v>2</v>
      </c>
      <c r="L938" t="str">
        <f>_xlfn.CONCAT(D938,F938)</f>
        <v>Drip coffee12 oz</v>
      </c>
      <c r="M938" s="10">
        <f>E938*_xlfn.XLOOKUP(L938,PriceListData!$F$2:$F$97,PriceListData!$E$2:$E$97)</f>
        <v>2.25</v>
      </c>
      <c r="N938" t="str">
        <f>TEXT(B938,"dddd")</f>
        <v>Sunday</v>
      </c>
    </row>
    <row r="939" spans="1:14" x14ac:dyDescent="0.35">
      <c r="A939">
        <v>287313</v>
      </c>
      <c r="B939" s="3">
        <v>45781</v>
      </c>
      <c r="C939" s="4">
        <v>0.48438657407407409</v>
      </c>
      <c r="D939" t="s">
        <v>428</v>
      </c>
      <c r="E939">
        <v>1</v>
      </c>
      <c r="F939" t="s">
        <v>15</v>
      </c>
      <c r="G939" t="s">
        <v>413</v>
      </c>
      <c r="H939" t="s">
        <v>406</v>
      </c>
      <c r="J939" t="s">
        <v>403</v>
      </c>
      <c r="K939">
        <v>1</v>
      </c>
      <c r="L939" t="str">
        <f>_xlfn.CONCAT(D939,F939)</f>
        <v>Rooibos latté12 oz</v>
      </c>
      <c r="M939" s="10">
        <f>E939*_xlfn.XLOOKUP(L939,PriceListData!$F$2:$F$97,PriceListData!$E$2:$E$97)</f>
        <v>5.5</v>
      </c>
      <c r="N939" t="str">
        <f>TEXT(B939,"dddd")</f>
        <v>Sunday</v>
      </c>
    </row>
    <row r="940" spans="1:14" x14ac:dyDescent="0.35">
      <c r="A940">
        <v>287313</v>
      </c>
      <c r="B940" s="3">
        <v>45781</v>
      </c>
      <c r="C940" s="4">
        <v>0.48438657407407409</v>
      </c>
      <c r="D940" t="s">
        <v>40</v>
      </c>
      <c r="E940">
        <v>1</v>
      </c>
      <c r="F940" t="s">
        <v>35</v>
      </c>
      <c r="G940" t="s">
        <v>405</v>
      </c>
      <c r="H940" t="s">
        <v>406</v>
      </c>
      <c r="J940" t="s">
        <v>403</v>
      </c>
      <c r="K940">
        <v>1</v>
      </c>
      <c r="L940" t="str">
        <f>_xlfn.CONCAT(D940,F940)</f>
        <v>Espresso1 oz</v>
      </c>
      <c r="M940" s="10">
        <f>E940*_xlfn.XLOOKUP(L940,PriceListData!$F$2:$F$97,PriceListData!$E$2:$E$97)</f>
        <v>2.5</v>
      </c>
      <c r="N940" t="str">
        <f>TEXT(B940,"dddd")</f>
        <v>Sunday</v>
      </c>
    </row>
    <row r="941" spans="1:14" x14ac:dyDescent="0.35">
      <c r="A941">
        <v>287312</v>
      </c>
      <c r="B941" s="3">
        <v>45781</v>
      </c>
      <c r="C941" s="4">
        <v>0.48259259259259257</v>
      </c>
      <c r="D941" t="s">
        <v>412</v>
      </c>
      <c r="E941">
        <v>1</v>
      </c>
      <c r="F941" t="s">
        <v>15</v>
      </c>
      <c r="G941" t="s">
        <v>413</v>
      </c>
      <c r="H941" t="s">
        <v>414</v>
      </c>
      <c r="J941" t="s">
        <v>403</v>
      </c>
      <c r="K941">
        <v>2</v>
      </c>
      <c r="L941" t="str">
        <f>_xlfn.CONCAT(D941,F941)</f>
        <v>Iced tea12 oz</v>
      </c>
      <c r="M941" s="10">
        <f>E941*_xlfn.XLOOKUP(L941,PriceListData!$F$2:$F$97,PriceListData!$E$2:$E$97)</f>
        <v>4.25</v>
      </c>
      <c r="N941" t="str">
        <f>TEXT(B941,"dddd")</f>
        <v>Sunday</v>
      </c>
    </row>
    <row r="942" spans="1:14" x14ac:dyDescent="0.35">
      <c r="A942">
        <v>287312</v>
      </c>
      <c r="B942" s="3">
        <v>45781</v>
      </c>
      <c r="C942" s="4">
        <v>0.48259259259259257</v>
      </c>
      <c r="D942" t="s">
        <v>74</v>
      </c>
      <c r="E942">
        <v>1</v>
      </c>
      <c r="F942" t="s">
        <v>15</v>
      </c>
      <c r="G942" t="s">
        <v>417</v>
      </c>
      <c r="H942" t="s">
        <v>418</v>
      </c>
      <c r="J942" t="s">
        <v>403</v>
      </c>
      <c r="K942">
        <v>2</v>
      </c>
      <c r="L942" t="str">
        <f>_xlfn.CONCAT(D942,F942)</f>
        <v>Single-origin12 oz</v>
      </c>
      <c r="M942" s="10">
        <f>E942*_xlfn.XLOOKUP(L942,PriceListData!$F$2:$F$97,PriceListData!$E$2:$E$97)</f>
        <v>14.95</v>
      </c>
      <c r="N942" t="str">
        <f>TEXT(B942,"dddd")</f>
        <v>Sunday</v>
      </c>
    </row>
    <row r="943" spans="1:14" x14ac:dyDescent="0.35">
      <c r="A943">
        <v>287311</v>
      </c>
      <c r="B943" s="3">
        <v>45781</v>
      </c>
      <c r="C943" s="4">
        <v>0.48053240740740738</v>
      </c>
      <c r="D943" t="s">
        <v>52</v>
      </c>
      <c r="E943">
        <v>1</v>
      </c>
      <c r="F943" t="s">
        <v>15</v>
      </c>
      <c r="G943" t="s">
        <v>405</v>
      </c>
      <c r="H943" t="s">
        <v>414</v>
      </c>
      <c r="J943" t="s">
        <v>403</v>
      </c>
      <c r="K943">
        <v>2</v>
      </c>
      <c r="L943" t="str">
        <f>_xlfn.CONCAT(D943,F943)</f>
        <v>Frappé12 oz</v>
      </c>
      <c r="M943" s="10">
        <f>E943*_xlfn.XLOOKUP(L943,PriceListData!$F$2:$F$97,PriceListData!$E$2:$E$97)</f>
        <v>4.75</v>
      </c>
      <c r="N943" t="str">
        <f>TEXT(B943,"dddd")</f>
        <v>Sunday</v>
      </c>
    </row>
    <row r="944" spans="1:14" x14ac:dyDescent="0.35">
      <c r="A944">
        <v>287310</v>
      </c>
      <c r="B944" s="3">
        <v>45781</v>
      </c>
      <c r="C944" s="4">
        <v>0.48013888888888889</v>
      </c>
      <c r="D944" t="s">
        <v>74</v>
      </c>
      <c r="E944">
        <v>1</v>
      </c>
      <c r="F944" t="s">
        <v>15</v>
      </c>
      <c r="G944" t="s">
        <v>417</v>
      </c>
      <c r="H944" t="s">
        <v>418</v>
      </c>
      <c r="J944" t="s">
        <v>403</v>
      </c>
      <c r="K944">
        <v>2</v>
      </c>
      <c r="L944" t="str">
        <f>_xlfn.CONCAT(D944,F944)</f>
        <v>Single-origin12 oz</v>
      </c>
      <c r="M944" s="10">
        <f>E944*_xlfn.XLOOKUP(L944,PriceListData!$F$2:$F$97,PriceListData!$E$2:$E$97)</f>
        <v>14.95</v>
      </c>
      <c r="N944" t="str">
        <f>TEXT(B944,"dddd")</f>
        <v>Sunday</v>
      </c>
    </row>
    <row r="945" spans="1:14" x14ac:dyDescent="0.35">
      <c r="A945">
        <v>287310</v>
      </c>
      <c r="B945" s="3">
        <v>45781</v>
      </c>
      <c r="C945" s="4">
        <v>0.48013888888888889</v>
      </c>
      <c r="D945" t="s">
        <v>404</v>
      </c>
      <c r="E945">
        <v>1</v>
      </c>
      <c r="F945" t="s">
        <v>15</v>
      </c>
      <c r="G945" t="s">
        <v>405</v>
      </c>
      <c r="H945" t="s">
        <v>406</v>
      </c>
      <c r="J945" t="s">
        <v>403</v>
      </c>
      <c r="K945">
        <v>2</v>
      </c>
      <c r="L945" t="str">
        <f>_xlfn.CONCAT(D945,F945)</f>
        <v>Café latté12 oz</v>
      </c>
      <c r="M945" s="10">
        <f>E945*_xlfn.XLOOKUP(L945,PriceListData!$F$2:$F$97,PriceListData!$E$2:$E$97)</f>
        <v>4.25</v>
      </c>
      <c r="N945" t="str">
        <f>TEXT(B945,"dddd")</f>
        <v>Sunday</v>
      </c>
    </row>
    <row r="946" spans="1:14" x14ac:dyDescent="0.35">
      <c r="A946">
        <v>287308</v>
      </c>
      <c r="B946" s="3">
        <v>45781</v>
      </c>
      <c r="C946" s="4">
        <v>0.47814814814814816</v>
      </c>
      <c r="D946" t="s">
        <v>407</v>
      </c>
      <c r="E946">
        <v>1</v>
      </c>
      <c r="G946" t="s">
        <v>405</v>
      </c>
      <c r="H946" t="s">
        <v>408</v>
      </c>
      <c r="J946" t="s">
        <v>403</v>
      </c>
      <c r="K946">
        <v>1</v>
      </c>
      <c r="L946" t="str">
        <f>_xlfn.CONCAT(D946,F946)</f>
        <v>Drip coffee refill</v>
      </c>
      <c r="M946" s="10">
        <f>E946*_xlfn.XLOOKUP(L946,PriceListData!$F$2:$F$97,PriceListData!$E$2:$E$97)</f>
        <v>1.25</v>
      </c>
      <c r="N946" t="str">
        <f>TEXT(B946,"dddd")</f>
        <v>Sunday</v>
      </c>
    </row>
    <row r="947" spans="1:14" x14ac:dyDescent="0.35">
      <c r="A947">
        <v>287307</v>
      </c>
      <c r="B947" s="3">
        <v>45781</v>
      </c>
      <c r="C947" s="4">
        <v>0.4778472222222222</v>
      </c>
      <c r="D947" t="s">
        <v>452</v>
      </c>
      <c r="E947">
        <v>2</v>
      </c>
      <c r="G947" t="s">
        <v>401</v>
      </c>
      <c r="H947" t="s">
        <v>453</v>
      </c>
      <c r="J947" t="s">
        <v>403</v>
      </c>
      <c r="K947">
        <v>2</v>
      </c>
      <c r="L947" t="str">
        <f>_xlfn.CONCAT(D947,F947)</f>
        <v>Reusable travel mug</v>
      </c>
      <c r="M947" s="10">
        <f>E947*_xlfn.XLOOKUP(L947,PriceListData!$F$2:$F$97,PriceListData!$E$2:$E$97)</f>
        <v>25.5</v>
      </c>
      <c r="N947" t="str">
        <f>TEXT(B947,"dddd")</f>
        <v>Sunday</v>
      </c>
    </row>
    <row r="948" spans="1:14" x14ac:dyDescent="0.35">
      <c r="A948">
        <v>287307</v>
      </c>
      <c r="B948" s="3">
        <v>45781</v>
      </c>
      <c r="C948" s="4">
        <v>0.4778472222222222</v>
      </c>
      <c r="D948" t="s">
        <v>412</v>
      </c>
      <c r="E948">
        <v>2</v>
      </c>
      <c r="F948" t="s">
        <v>15</v>
      </c>
      <c r="G948" t="s">
        <v>413</v>
      </c>
      <c r="H948" t="s">
        <v>414</v>
      </c>
      <c r="J948" t="s">
        <v>403</v>
      </c>
      <c r="K948">
        <v>2</v>
      </c>
      <c r="L948" t="str">
        <f>_xlfn.CONCAT(D948,F948)</f>
        <v>Iced tea12 oz</v>
      </c>
      <c r="M948" s="10">
        <f>E948*_xlfn.XLOOKUP(L948,PriceListData!$F$2:$F$97,PriceListData!$E$2:$E$97)</f>
        <v>8.5</v>
      </c>
      <c r="N948" t="str">
        <f>TEXT(B948,"dddd")</f>
        <v>Sunday</v>
      </c>
    </row>
    <row r="949" spans="1:14" x14ac:dyDescent="0.35">
      <c r="A949">
        <v>287306</v>
      </c>
      <c r="B949" s="3">
        <v>45781</v>
      </c>
      <c r="C949" s="4">
        <v>0.47601851851851851</v>
      </c>
      <c r="D949" t="s">
        <v>428</v>
      </c>
      <c r="E949">
        <v>1</v>
      </c>
      <c r="F949" t="s">
        <v>15</v>
      </c>
      <c r="G949" t="s">
        <v>413</v>
      </c>
      <c r="H949" t="s">
        <v>406</v>
      </c>
      <c r="J949" t="s">
        <v>403</v>
      </c>
      <c r="K949">
        <v>2</v>
      </c>
      <c r="L949" t="str">
        <f>_xlfn.CONCAT(D949,F949)</f>
        <v>Rooibos latté12 oz</v>
      </c>
      <c r="M949" s="10">
        <f>E949*_xlfn.XLOOKUP(L949,PriceListData!$F$2:$F$97,PriceListData!$E$2:$E$97)</f>
        <v>5.5</v>
      </c>
      <c r="N949" t="str">
        <f>TEXT(B949,"dddd")</f>
        <v>Sunday</v>
      </c>
    </row>
    <row r="950" spans="1:14" x14ac:dyDescent="0.35">
      <c r="A950">
        <v>287306</v>
      </c>
      <c r="B950" s="3">
        <v>45781</v>
      </c>
      <c r="C950" s="4">
        <v>0.47601851851851851</v>
      </c>
      <c r="D950" t="s">
        <v>65</v>
      </c>
      <c r="E950">
        <v>1</v>
      </c>
      <c r="F950" t="s">
        <v>15</v>
      </c>
      <c r="G950" t="s">
        <v>405</v>
      </c>
      <c r="H950" t="s">
        <v>406</v>
      </c>
      <c r="J950" t="s">
        <v>403</v>
      </c>
      <c r="K950">
        <v>2</v>
      </c>
      <c r="L950" t="str">
        <f>_xlfn.CONCAT(D950,F950)</f>
        <v>Cappuccino12 oz</v>
      </c>
      <c r="M950" s="10">
        <f>E950*_xlfn.XLOOKUP(L950,PriceListData!$F$2:$F$97,PriceListData!$E$2:$E$97)</f>
        <v>5.5</v>
      </c>
      <c r="N950" t="str">
        <f>TEXT(B950,"dddd")</f>
        <v>Sunday</v>
      </c>
    </row>
    <row r="951" spans="1:14" x14ac:dyDescent="0.35">
      <c r="A951">
        <v>287305</v>
      </c>
      <c r="B951" s="3">
        <v>45781</v>
      </c>
      <c r="C951" s="4">
        <v>0.47335648148148146</v>
      </c>
      <c r="D951" t="s">
        <v>411</v>
      </c>
      <c r="E951">
        <v>1</v>
      </c>
      <c r="F951" t="s">
        <v>24</v>
      </c>
      <c r="G951" t="s">
        <v>405</v>
      </c>
      <c r="H951" t="s">
        <v>406</v>
      </c>
      <c r="J951" t="s">
        <v>403</v>
      </c>
      <c r="K951">
        <v>2</v>
      </c>
      <c r="L951" t="str">
        <f>_xlfn.CONCAT(D951,F951)</f>
        <v>Turkish coffee3 oz</v>
      </c>
      <c r="M951" s="10">
        <f>E951*_xlfn.XLOOKUP(L951,PriceListData!$F$2:$F$97,PriceListData!$E$2:$E$97)</f>
        <v>3.75</v>
      </c>
      <c r="N951" t="str">
        <f>TEXT(B951,"dddd")</f>
        <v>Sunday</v>
      </c>
    </row>
    <row r="952" spans="1:14" x14ac:dyDescent="0.35">
      <c r="A952">
        <v>287304</v>
      </c>
      <c r="B952" s="3">
        <v>45781</v>
      </c>
      <c r="C952" s="4">
        <v>0.47321759259259261</v>
      </c>
      <c r="D952" t="s">
        <v>52</v>
      </c>
      <c r="E952">
        <v>1</v>
      </c>
      <c r="F952" t="s">
        <v>15</v>
      </c>
      <c r="G952" t="s">
        <v>405</v>
      </c>
      <c r="H952" t="s">
        <v>414</v>
      </c>
      <c r="J952" t="s">
        <v>403</v>
      </c>
      <c r="K952">
        <v>1</v>
      </c>
      <c r="L952" t="str">
        <f>_xlfn.CONCAT(D952,F952)</f>
        <v>Frappé12 oz</v>
      </c>
      <c r="M952" s="10">
        <f>E952*_xlfn.XLOOKUP(L952,PriceListData!$F$2:$F$97,PriceListData!$E$2:$E$97)</f>
        <v>4.75</v>
      </c>
      <c r="N952" t="str">
        <f>TEXT(B952,"dddd")</f>
        <v>Sunday</v>
      </c>
    </row>
    <row r="953" spans="1:14" x14ac:dyDescent="0.35">
      <c r="A953">
        <v>287303</v>
      </c>
      <c r="B953" s="3">
        <v>45781</v>
      </c>
      <c r="C953" s="4">
        <v>0.46914351851851854</v>
      </c>
      <c r="D953" t="s">
        <v>407</v>
      </c>
      <c r="E953">
        <v>2</v>
      </c>
      <c r="G953" t="s">
        <v>405</v>
      </c>
      <c r="H953" t="s">
        <v>408</v>
      </c>
      <c r="J953" t="s">
        <v>403</v>
      </c>
      <c r="K953">
        <v>1</v>
      </c>
      <c r="L953" t="str">
        <f>_xlfn.CONCAT(D953,F953)</f>
        <v>Drip coffee refill</v>
      </c>
      <c r="M953" s="10">
        <f>E953*_xlfn.XLOOKUP(L953,PriceListData!$F$2:$F$97,PriceListData!$E$2:$E$97)</f>
        <v>2.5</v>
      </c>
      <c r="N953" t="str">
        <f>TEXT(B953,"dddd")</f>
        <v>Sunday</v>
      </c>
    </row>
    <row r="954" spans="1:14" x14ac:dyDescent="0.35">
      <c r="A954">
        <v>287302</v>
      </c>
      <c r="B954" s="3">
        <v>45781</v>
      </c>
      <c r="C954" s="4">
        <v>0.46795138888888888</v>
      </c>
      <c r="D954" t="s">
        <v>410</v>
      </c>
      <c r="E954">
        <v>1</v>
      </c>
      <c r="F954" t="s">
        <v>15</v>
      </c>
      <c r="G954" t="s">
        <v>405</v>
      </c>
      <c r="H954" t="s">
        <v>406</v>
      </c>
      <c r="J954" t="s">
        <v>403</v>
      </c>
      <c r="K954">
        <v>1</v>
      </c>
      <c r="L954" t="str">
        <f>_xlfn.CONCAT(D954,F954)</f>
        <v>Café Cubano12 oz</v>
      </c>
      <c r="M954" s="10">
        <f>E954*_xlfn.XLOOKUP(L954,PriceListData!$F$2:$F$97,PriceListData!$E$2:$E$97)</f>
        <v>7</v>
      </c>
      <c r="N954" t="str">
        <f>TEXT(B954,"dddd")</f>
        <v>Sunday</v>
      </c>
    </row>
    <row r="955" spans="1:14" x14ac:dyDescent="0.35">
      <c r="A955">
        <v>287301</v>
      </c>
      <c r="B955" s="3">
        <v>45781</v>
      </c>
      <c r="C955" s="4">
        <v>0.46498842592592593</v>
      </c>
      <c r="D955" t="s">
        <v>21</v>
      </c>
      <c r="E955">
        <v>1</v>
      </c>
      <c r="F955" t="s">
        <v>15</v>
      </c>
      <c r="G955" t="s">
        <v>405</v>
      </c>
      <c r="H955" t="s">
        <v>406</v>
      </c>
      <c r="J955" t="s">
        <v>403</v>
      </c>
      <c r="K955">
        <v>1</v>
      </c>
      <c r="L955" t="str">
        <f>_xlfn.CONCAT(D955,F955)</f>
        <v>Pourover12 oz</v>
      </c>
      <c r="M955" s="10">
        <f>E955*_xlfn.XLOOKUP(L955,PriceListData!$F$2:$F$97,PriceListData!$E$2:$E$97)</f>
        <v>3.5</v>
      </c>
      <c r="N955" t="str">
        <f>TEXT(B955,"dddd")</f>
        <v>Sunday</v>
      </c>
    </row>
    <row r="956" spans="1:14" x14ac:dyDescent="0.35">
      <c r="A956">
        <v>287300</v>
      </c>
      <c r="B956" s="3">
        <v>45781</v>
      </c>
      <c r="C956" s="4">
        <v>0.46162037037037035</v>
      </c>
      <c r="D956" t="s">
        <v>54</v>
      </c>
      <c r="E956">
        <v>1</v>
      </c>
      <c r="G956" t="s">
        <v>415</v>
      </c>
      <c r="H956" t="s">
        <v>416</v>
      </c>
      <c r="J956" t="s">
        <v>403</v>
      </c>
      <c r="K956">
        <v>1</v>
      </c>
      <c r="L956" t="str">
        <f>_xlfn.CONCAT(D956,F956)</f>
        <v>Syrup</v>
      </c>
      <c r="M956" s="10">
        <f>E956*_xlfn.XLOOKUP(L956,PriceListData!$F$2:$F$97,PriceListData!$E$2:$E$97)</f>
        <v>0.75</v>
      </c>
      <c r="N956" t="str">
        <f>TEXT(B956,"dddd")</f>
        <v>Sunday</v>
      </c>
    </row>
    <row r="957" spans="1:14" x14ac:dyDescent="0.35">
      <c r="A957">
        <v>287300</v>
      </c>
      <c r="B957" s="3">
        <v>45781</v>
      </c>
      <c r="C957" s="4">
        <v>0.46162037037037035</v>
      </c>
      <c r="D957" t="s">
        <v>21</v>
      </c>
      <c r="E957">
        <v>1</v>
      </c>
      <c r="F957" t="s">
        <v>15</v>
      </c>
      <c r="G957" t="s">
        <v>405</v>
      </c>
      <c r="H957" t="s">
        <v>406</v>
      </c>
      <c r="J957" t="s">
        <v>403</v>
      </c>
      <c r="K957">
        <v>1</v>
      </c>
      <c r="L957" t="str">
        <f>_xlfn.CONCAT(D957,F957)</f>
        <v>Pourover12 oz</v>
      </c>
      <c r="M957" s="10">
        <f>E957*_xlfn.XLOOKUP(L957,PriceListData!$F$2:$F$97,PriceListData!$E$2:$E$97)</f>
        <v>3.5</v>
      </c>
      <c r="N957" t="str">
        <f>TEXT(B957,"dddd")</f>
        <v>Sunday</v>
      </c>
    </row>
    <row r="958" spans="1:14" x14ac:dyDescent="0.35">
      <c r="A958">
        <v>287299</v>
      </c>
      <c r="B958" s="3">
        <v>45781</v>
      </c>
      <c r="C958" s="4">
        <v>0.46055555555555555</v>
      </c>
      <c r="D958" t="s">
        <v>21</v>
      </c>
      <c r="E958">
        <v>1</v>
      </c>
      <c r="F958" t="s">
        <v>15</v>
      </c>
      <c r="G958" t="s">
        <v>405</v>
      </c>
      <c r="H958" t="s">
        <v>406</v>
      </c>
      <c r="J958" t="s">
        <v>403</v>
      </c>
      <c r="K958">
        <v>1</v>
      </c>
      <c r="L958" t="str">
        <f>_xlfn.CONCAT(D958,F958)</f>
        <v>Pourover12 oz</v>
      </c>
      <c r="M958" s="10">
        <f>E958*_xlfn.XLOOKUP(L958,PriceListData!$F$2:$F$97,PriceListData!$E$2:$E$97)</f>
        <v>3.5</v>
      </c>
      <c r="N958" t="str">
        <f>TEXT(B958,"dddd")</f>
        <v>Sunday</v>
      </c>
    </row>
    <row r="959" spans="1:14" x14ac:dyDescent="0.35">
      <c r="A959">
        <v>287298</v>
      </c>
      <c r="B959" s="3">
        <v>45781</v>
      </c>
      <c r="C959" s="4">
        <v>0.45991898148148147</v>
      </c>
      <c r="D959" t="s">
        <v>424</v>
      </c>
      <c r="E959">
        <v>1</v>
      </c>
      <c r="F959" t="s">
        <v>15</v>
      </c>
      <c r="G959" t="s">
        <v>423</v>
      </c>
      <c r="H959" t="s">
        <v>414</v>
      </c>
      <c r="J959" t="s">
        <v>403</v>
      </c>
      <c r="K959">
        <v>1</v>
      </c>
      <c r="L959" t="str">
        <f>_xlfn.CONCAT(D959,F959)</f>
        <v>Coconut milk smoothie12 oz</v>
      </c>
      <c r="M959" s="10">
        <f>E959*_xlfn.XLOOKUP(L959,PriceListData!$F$2:$F$97,PriceListData!$E$2:$E$97)</f>
        <v>5.75</v>
      </c>
      <c r="N959" t="str">
        <f>TEXT(B959,"dddd")</f>
        <v>Sunday</v>
      </c>
    </row>
    <row r="960" spans="1:14" x14ac:dyDescent="0.35">
      <c r="A960">
        <v>287297</v>
      </c>
      <c r="B960" s="3">
        <v>45781</v>
      </c>
      <c r="C960" s="4">
        <v>0.45864583333333331</v>
      </c>
      <c r="D960" t="s">
        <v>74</v>
      </c>
      <c r="E960">
        <v>1</v>
      </c>
      <c r="F960" t="s">
        <v>15</v>
      </c>
      <c r="G960" t="s">
        <v>417</v>
      </c>
      <c r="H960" t="s">
        <v>418</v>
      </c>
      <c r="J960" t="s">
        <v>403</v>
      </c>
      <c r="K960">
        <v>1</v>
      </c>
      <c r="L960" t="str">
        <f>_xlfn.CONCAT(D960,F960)</f>
        <v>Single-origin12 oz</v>
      </c>
      <c r="M960" s="10">
        <f>E960*_xlfn.XLOOKUP(L960,PriceListData!$F$2:$F$97,PriceListData!$E$2:$E$97)</f>
        <v>14.95</v>
      </c>
      <c r="N960" t="str">
        <f>TEXT(B960,"dddd")</f>
        <v>Sunday</v>
      </c>
    </row>
    <row r="961" spans="1:14" x14ac:dyDescent="0.35">
      <c r="A961">
        <v>287296</v>
      </c>
      <c r="B961" s="3">
        <v>45781</v>
      </c>
      <c r="C961" s="4">
        <v>0.45718750000000002</v>
      </c>
      <c r="D961" t="s">
        <v>430</v>
      </c>
      <c r="E961">
        <v>2</v>
      </c>
      <c r="F961" t="s">
        <v>76</v>
      </c>
      <c r="G961" t="s">
        <v>405</v>
      </c>
      <c r="H961" t="s">
        <v>414</v>
      </c>
      <c r="J961" t="s">
        <v>403</v>
      </c>
      <c r="K961">
        <v>1</v>
      </c>
      <c r="L961" t="str">
        <f>_xlfn.CONCAT(D961,F961)</f>
        <v>Iced café bombón10 oz</v>
      </c>
      <c r="M961" s="10">
        <f>E961*_xlfn.XLOOKUP(L961,PriceListData!$F$2:$F$97,PriceListData!$E$2:$E$97)</f>
        <v>9.5</v>
      </c>
      <c r="N961" t="str">
        <f>TEXT(B961,"dddd")</f>
        <v>Sunday</v>
      </c>
    </row>
    <row r="962" spans="1:14" x14ac:dyDescent="0.35">
      <c r="A962">
        <v>287295</v>
      </c>
      <c r="B962" s="3">
        <v>45781</v>
      </c>
      <c r="C962" s="4">
        <v>0.45528935185185188</v>
      </c>
      <c r="D962" t="s">
        <v>428</v>
      </c>
      <c r="E962">
        <v>1</v>
      </c>
      <c r="F962" t="s">
        <v>15</v>
      </c>
      <c r="G962" t="s">
        <v>413</v>
      </c>
      <c r="H962" t="s">
        <v>406</v>
      </c>
      <c r="J962" t="s">
        <v>403</v>
      </c>
      <c r="K962">
        <v>1</v>
      </c>
      <c r="L962" t="str">
        <f>_xlfn.CONCAT(D962,F962)</f>
        <v>Rooibos latté12 oz</v>
      </c>
      <c r="M962" s="10">
        <f>E962*_xlfn.XLOOKUP(L962,PriceListData!$F$2:$F$97,PriceListData!$E$2:$E$97)</f>
        <v>5.5</v>
      </c>
      <c r="N962" t="str">
        <f>TEXT(B962,"dddd")</f>
        <v>Sunday</v>
      </c>
    </row>
    <row r="963" spans="1:14" x14ac:dyDescent="0.35">
      <c r="A963">
        <v>287292</v>
      </c>
      <c r="B963" s="3">
        <v>45781</v>
      </c>
      <c r="C963" s="4">
        <v>0.44796296296296295</v>
      </c>
      <c r="D963" t="s">
        <v>21</v>
      </c>
      <c r="E963">
        <v>1</v>
      </c>
      <c r="F963" t="s">
        <v>15</v>
      </c>
      <c r="G963" t="s">
        <v>405</v>
      </c>
      <c r="H963" t="s">
        <v>406</v>
      </c>
      <c r="J963" t="s">
        <v>403</v>
      </c>
      <c r="K963">
        <v>2</v>
      </c>
      <c r="L963" t="str">
        <f>_xlfn.CONCAT(D963,F963)</f>
        <v>Pourover12 oz</v>
      </c>
      <c r="M963" s="10">
        <f>E963*_xlfn.XLOOKUP(L963,PriceListData!$F$2:$F$97,PriceListData!$E$2:$E$97)</f>
        <v>3.5</v>
      </c>
      <c r="N963" t="str">
        <f>TEXT(B963,"dddd")</f>
        <v>Sunday</v>
      </c>
    </row>
    <row r="964" spans="1:14" x14ac:dyDescent="0.35">
      <c r="A964">
        <v>287291</v>
      </c>
      <c r="B964" s="3">
        <v>45781</v>
      </c>
      <c r="C964" s="4">
        <v>0.44715277777777779</v>
      </c>
      <c r="D964" t="s">
        <v>420</v>
      </c>
      <c r="E964">
        <v>1</v>
      </c>
      <c r="F964" t="s">
        <v>76</v>
      </c>
      <c r="G964" t="s">
        <v>413</v>
      </c>
      <c r="H964" t="s">
        <v>406</v>
      </c>
      <c r="J964" t="s">
        <v>403</v>
      </c>
      <c r="K964">
        <v>2</v>
      </c>
      <c r="L964" t="str">
        <f>_xlfn.CONCAT(D964,F964)</f>
        <v>Moroccan tea10 oz</v>
      </c>
      <c r="M964" s="10">
        <f>E964*_xlfn.XLOOKUP(L964,PriceListData!$F$2:$F$97,PriceListData!$E$2:$E$97)</f>
        <v>3</v>
      </c>
      <c r="N964" t="str">
        <f>TEXT(B964,"dddd")</f>
        <v>Sunday</v>
      </c>
    </row>
    <row r="965" spans="1:14" x14ac:dyDescent="0.35">
      <c r="A965">
        <v>287290</v>
      </c>
      <c r="B965" s="3">
        <v>45781</v>
      </c>
      <c r="C965" s="4">
        <v>0.4425810185185185</v>
      </c>
      <c r="D965" t="s">
        <v>54</v>
      </c>
      <c r="E965">
        <v>1</v>
      </c>
      <c r="G965" t="s">
        <v>415</v>
      </c>
      <c r="H965" t="s">
        <v>416</v>
      </c>
      <c r="J965" t="s">
        <v>403</v>
      </c>
      <c r="K965">
        <v>2</v>
      </c>
      <c r="L965" t="str">
        <f>_xlfn.CONCAT(D965,F965)</f>
        <v>Syrup</v>
      </c>
      <c r="M965" s="10">
        <f>E965*_xlfn.XLOOKUP(L965,PriceListData!$F$2:$F$97,PriceListData!$E$2:$E$97)</f>
        <v>0.75</v>
      </c>
      <c r="N965" t="str">
        <f>TEXT(B965,"dddd")</f>
        <v>Sunday</v>
      </c>
    </row>
    <row r="966" spans="1:14" x14ac:dyDescent="0.35">
      <c r="A966">
        <v>287290</v>
      </c>
      <c r="B966" s="3">
        <v>45781</v>
      </c>
      <c r="C966" s="4">
        <v>0.4425810185185185</v>
      </c>
      <c r="D966" t="s">
        <v>21</v>
      </c>
      <c r="E966">
        <v>1</v>
      </c>
      <c r="F966" t="s">
        <v>15</v>
      </c>
      <c r="G966" t="s">
        <v>405</v>
      </c>
      <c r="H966" t="s">
        <v>406</v>
      </c>
      <c r="J966" t="s">
        <v>403</v>
      </c>
      <c r="K966">
        <v>2</v>
      </c>
      <c r="L966" t="str">
        <f>_xlfn.CONCAT(D966,F966)</f>
        <v>Pourover12 oz</v>
      </c>
      <c r="M966" s="10">
        <f>E966*_xlfn.XLOOKUP(L966,PriceListData!$F$2:$F$97,PriceListData!$E$2:$E$97)</f>
        <v>3.5</v>
      </c>
      <c r="N966" t="str">
        <f>TEXT(B966,"dddd")</f>
        <v>Sunday</v>
      </c>
    </row>
    <row r="967" spans="1:14" x14ac:dyDescent="0.35">
      <c r="A967">
        <v>287290</v>
      </c>
      <c r="B967" s="3">
        <v>45781</v>
      </c>
      <c r="C967" s="4">
        <v>0.4425810185185185</v>
      </c>
      <c r="D967" t="s">
        <v>65</v>
      </c>
      <c r="E967">
        <v>1</v>
      </c>
      <c r="F967" t="s">
        <v>15</v>
      </c>
      <c r="G967" t="s">
        <v>405</v>
      </c>
      <c r="H967" t="s">
        <v>406</v>
      </c>
      <c r="J967" t="s">
        <v>403</v>
      </c>
      <c r="K967">
        <v>2</v>
      </c>
      <c r="L967" t="str">
        <f>_xlfn.CONCAT(D967,F967)</f>
        <v>Cappuccino12 oz</v>
      </c>
      <c r="M967" s="10">
        <f>E967*_xlfn.XLOOKUP(L967,PriceListData!$F$2:$F$97,PriceListData!$E$2:$E$97)</f>
        <v>5.5</v>
      </c>
      <c r="N967" t="str">
        <f>TEXT(B967,"dddd")</f>
        <v>Sunday</v>
      </c>
    </row>
    <row r="968" spans="1:14" x14ac:dyDescent="0.35">
      <c r="A968">
        <v>287288</v>
      </c>
      <c r="B968" s="3">
        <v>45781</v>
      </c>
      <c r="C968" s="4">
        <v>0.43781249999999999</v>
      </c>
      <c r="D968" t="s">
        <v>52</v>
      </c>
      <c r="E968">
        <v>1</v>
      </c>
      <c r="F968" t="s">
        <v>15</v>
      </c>
      <c r="G968" t="s">
        <v>405</v>
      </c>
      <c r="H968" t="s">
        <v>414</v>
      </c>
      <c r="J968" t="s">
        <v>403</v>
      </c>
      <c r="K968">
        <v>1</v>
      </c>
      <c r="L968" t="str">
        <f>_xlfn.CONCAT(D968,F968)</f>
        <v>Frappé12 oz</v>
      </c>
      <c r="M968" s="10">
        <f>E968*_xlfn.XLOOKUP(L968,PriceListData!$F$2:$F$97,PriceListData!$E$2:$E$97)</f>
        <v>4.75</v>
      </c>
      <c r="N968" t="str">
        <f>TEXT(B968,"dddd")</f>
        <v>Sunday</v>
      </c>
    </row>
    <row r="969" spans="1:14" x14ac:dyDescent="0.35">
      <c r="A969">
        <v>287287</v>
      </c>
      <c r="B969" s="3">
        <v>45781</v>
      </c>
      <c r="C969" s="4">
        <v>0.43695601851851851</v>
      </c>
      <c r="D969" t="s">
        <v>65</v>
      </c>
      <c r="E969">
        <v>1</v>
      </c>
      <c r="F969" t="s">
        <v>15</v>
      </c>
      <c r="G969" t="s">
        <v>405</v>
      </c>
      <c r="H969" t="s">
        <v>406</v>
      </c>
      <c r="J969" t="s">
        <v>403</v>
      </c>
      <c r="K969">
        <v>2</v>
      </c>
      <c r="L969" t="str">
        <f>_xlfn.CONCAT(D969,F969)</f>
        <v>Cappuccino12 oz</v>
      </c>
      <c r="M969" s="10">
        <f>E969*_xlfn.XLOOKUP(L969,PriceListData!$F$2:$F$97,PriceListData!$E$2:$E$97)</f>
        <v>5.5</v>
      </c>
      <c r="N969" t="str">
        <f>TEXT(B969,"dddd")</f>
        <v>Sunday</v>
      </c>
    </row>
    <row r="970" spans="1:14" x14ac:dyDescent="0.35">
      <c r="A970">
        <v>287286</v>
      </c>
      <c r="B970" s="3">
        <v>45781</v>
      </c>
      <c r="C970" s="4">
        <v>0.43646990740740743</v>
      </c>
      <c r="D970" t="s">
        <v>65</v>
      </c>
      <c r="E970">
        <v>1</v>
      </c>
      <c r="F970" t="s">
        <v>15</v>
      </c>
      <c r="G970" t="s">
        <v>405</v>
      </c>
      <c r="H970" t="s">
        <v>406</v>
      </c>
      <c r="J970" t="s">
        <v>403</v>
      </c>
      <c r="K970">
        <v>2</v>
      </c>
      <c r="L970" t="str">
        <f>_xlfn.CONCAT(D970,F970)</f>
        <v>Cappuccino12 oz</v>
      </c>
      <c r="M970" s="10">
        <f>E970*_xlfn.XLOOKUP(L970,PriceListData!$F$2:$F$97,PriceListData!$E$2:$E$97)</f>
        <v>5.5</v>
      </c>
      <c r="N970" t="str">
        <f>TEXT(B970,"dddd")</f>
        <v>Sunday</v>
      </c>
    </row>
    <row r="971" spans="1:14" x14ac:dyDescent="0.35">
      <c r="A971">
        <v>287284</v>
      </c>
      <c r="B971" s="3">
        <v>45781</v>
      </c>
      <c r="C971" s="4">
        <v>0.4346990740740741</v>
      </c>
      <c r="D971" t="s">
        <v>65</v>
      </c>
      <c r="E971">
        <v>1</v>
      </c>
      <c r="F971" t="s">
        <v>15</v>
      </c>
      <c r="G971" t="s">
        <v>405</v>
      </c>
      <c r="H971" t="s">
        <v>406</v>
      </c>
      <c r="J971" t="s">
        <v>403</v>
      </c>
      <c r="K971">
        <v>2</v>
      </c>
      <c r="L971" t="str">
        <f>_xlfn.CONCAT(D971,F971)</f>
        <v>Cappuccino12 oz</v>
      </c>
      <c r="M971" s="10">
        <f>E971*_xlfn.XLOOKUP(L971,PriceListData!$F$2:$F$97,PriceListData!$E$2:$E$97)</f>
        <v>5.5</v>
      </c>
      <c r="N971" t="str">
        <f>TEXT(B971,"dddd")</f>
        <v>Sunday</v>
      </c>
    </row>
    <row r="972" spans="1:14" x14ac:dyDescent="0.35">
      <c r="A972">
        <v>287283</v>
      </c>
      <c r="B972" s="3">
        <v>45781</v>
      </c>
      <c r="C972" s="4">
        <v>0.43290509259259258</v>
      </c>
      <c r="D972" t="s">
        <v>65</v>
      </c>
      <c r="E972">
        <v>1</v>
      </c>
      <c r="F972" t="s">
        <v>15</v>
      </c>
      <c r="G972" t="s">
        <v>405</v>
      </c>
      <c r="H972" t="s">
        <v>406</v>
      </c>
      <c r="J972" t="s">
        <v>403</v>
      </c>
      <c r="K972">
        <v>1</v>
      </c>
      <c r="L972" t="str">
        <f>_xlfn.CONCAT(D972,F972)</f>
        <v>Cappuccino12 oz</v>
      </c>
      <c r="M972" s="10">
        <f>E972*_xlfn.XLOOKUP(L972,PriceListData!$F$2:$F$97,PriceListData!$E$2:$E$97)</f>
        <v>5.5</v>
      </c>
      <c r="N972" t="str">
        <f>TEXT(B972,"dddd")</f>
        <v>Sunday</v>
      </c>
    </row>
    <row r="973" spans="1:14" x14ac:dyDescent="0.35">
      <c r="A973">
        <v>287281</v>
      </c>
      <c r="B973" s="3">
        <v>45781</v>
      </c>
      <c r="C973" s="4">
        <v>0.42894675925925924</v>
      </c>
      <c r="D973" t="s">
        <v>428</v>
      </c>
      <c r="E973">
        <v>1</v>
      </c>
      <c r="F973" t="s">
        <v>15</v>
      </c>
      <c r="G973" t="s">
        <v>413</v>
      </c>
      <c r="H973" t="s">
        <v>406</v>
      </c>
      <c r="J973" t="s">
        <v>403</v>
      </c>
      <c r="K973">
        <v>1</v>
      </c>
      <c r="L973" t="str">
        <f>_xlfn.CONCAT(D973,F973)</f>
        <v>Rooibos latté12 oz</v>
      </c>
      <c r="M973" s="10">
        <f>E973*_xlfn.XLOOKUP(L973,PriceListData!$F$2:$F$97,PriceListData!$E$2:$E$97)</f>
        <v>5.5</v>
      </c>
      <c r="N973" t="str">
        <f>TEXT(B973,"dddd")</f>
        <v>Sunday</v>
      </c>
    </row>
    <row r="974" spans="1:14" x14ac:dyDescent="0.35">
      <c r="A974">
        <v>287280</v>
      </c>
      <c r="B974" s="3">
        <v>45781</v>
      </c>
      <c r="C974" s="4">
        <v>0.42721064814814813</v>
      </c>
      <c r="D974" t="s">
        <v>420</v>
      </c>
      <c r="E974">
        <v>1</v>
      </c>
      <c r="F974" t="s">
        <v>76</v>
      </c>
      <c r="G974" t="s">
        <v>413</v>
      </c>
      <c r="H974" t="s">
        <v>406</v>
      </c>
      <c r="J974" t="s">
        <v>403</v>
      </c>
      <c r="K974">
        <v>2</v>
      </c>
      <c r="L974" t="str">
        <f>_xlfn.CONCAT(D974,F974)</f>
        <v>Moroccan tea10 oz</v>
      </c>
      <c r="M974" s="10">
        <f>E974*_xlfn.XLOOKUP(L974,PriceListData!$F$2:$F$97,PriceListData!$E$2:$E$97)</f>
        <v>3</v>
      </c>
      <c r="N974" t="str">
        <f>TEXT(B974,"dddd")</f>
        <v>Sunday</v>
      </c>
    </row>
    <row r="975" spans="1:14" x14ac:dyDescent="0.35">
      <c r="A975">
        <v>287278</v>
      </c>
      <c r="B975" s="3">
        <v>45781</v>
      </c>
      <c r="C975" s="4">
        <v>0.42663194444444447</v>
      </c>
      <c r="D975" t="s">
        <v>425</v>
      </c>
      <c r="E975">
        <v>1</v>
      </c>
      <c r="F975" t="s">
        <v>15</v>
      </c>
      <c r="G975" t="s">
        <v>405</v>
      </c>
      <c r="H975" t="s">
        <v>414</v>
      </c>
      <c r="J975" t="s">
        <v>403</v>
      </c>
      <c r="K975">
        <v>2</v>
      </c>
      <c r="L975" t="str">
        <f>_xlfn.CONCAT(D975,F975)</f>
        <v>Iced Guillermo12 oz</v>
      </c>
      <c r="M975" s="10">
        <f>E975*_xlfn.XLOOKUP(L975,PriceListData!$F$2:$F$97,PriceListData!$E$2:$E$97)</f>
        <v>3.5</v>
      </c>
      <c r="N975" t="str">
        <f>TEXT(B975,"dddd")</f>
        <v>Sunday</v>
      </c>
    </row>
    <row r="976" spans="1:14" x14ac:dyDescent="0.35">
      <c r="A976">
        <v>287277</v>
      </c>
      <c r="B976" s="3">
        <v>45781</v>
      </c>
      <c r="C976" s="4">
        <v>0.42618055555555556</v>
      </c>
      <c r="D976" t="s">
        <v>425</v>
      </c>
      <c r="E976">
        <v>1</v>
      </c>
      <c r="F976" t="s">
        <v>15</v>
      </c>
      <c r="G976" t="s">
        <v>405</v>
      </c>
      <c r="H976" t="s">
        <v>414</v>
      </c>
      <c r="J976" t="s">
        <v>403</v>
      </c>
      <c r="K976">
        <v>2</v>
      </c>
      <c r="L976" t="str">
        <f>_xlfn.CONCAT(D976,F976)</f>
        <v>Iced Guillermo12 oz</v>
      </c>
      <c r="M976" s="10">
        <f>E976*_xlfn.XLOOKUP(L976,PriceListData!$F$2:$F$97,PriceListData!$E$2:$E$97)</f>
        <v>3.5</v>
      </c>
      <c r="N976" t="str">
        <f>TEXT(B976,"dddd")</f>
        <v>Sunday</v>
      </c>
    </row>
    <row r="977" spans="1:14" x14ac:dyDescent="0.35">
      <c r="A977">
        <v>287274</v>
      </c>
      <c r="B977" s="3">
        <v>45781</v>
      </c>
      <c r="C977" s="4">
        <v>0.42405092592592591</v>
      </c>
      <c r="D977" t="s">
        <v>153</v>
      </c>
      <c r="E977">
        <v>1</v>
      </c>
      <c r="F977" t="s">
        <v>15</v>
      </c>
      <c r="G977" t="s">
        <v>405</v>
      </c>
      <c r="H977" t="s">
        <v>406</v>
      </c>
      <c r="J977" t="s">
        <v>403</v>
      </c>
      <c r="K977">
        <v>2</v>
      </c>
      <c r="L977" t="str">
        <f>_xlfn.CONCAT(D977,F977)</f>
        <v>Aeropress12 oz</v>
      </c>
      <c r="M977" s="10">
        <f>E977*_xlfn.XLOOKUP(L977,PriceListData!$F$2:$F$97,PriceListData!$E$2:$E$97)</f>
        <v>6</v>
      </c>
      <c r="N977" t="str">
        <f>TEXT(B977,"dddd")</f>
        <v>Sunday</v>
      </c>
    </row>
    <row r="978" spans="1:14" x14ac:dyDescent="0.35">
      <c r="A978">
        <v>287273</v>
      </c>
      <c r="B978" s="3">
        <v>45781</v>
      </c>
      <c r="C978" s="4">
        <v>0.42043981481481479</v>
      </c>
      <c r="D978" t="s">
        <v>54</v>
      </c>
      <c r="E978">
        <v>1</v>
      </c>
      <c r="G978" t="s">
        <v>415</v>
      </c>
      <c r="H978" t="s">
        <v>416</v>
      </c>
      <c r="J978" t="s">
        <v>403</v>
      </c>
      <c r="K978">
        <v>1</v>
      </c>
      <c r="L978" t="str">
        <f>_xlfn.CONCAT(D978,F978)</f>
        <v>Syrup</v>
      </c>
      <c r="M978" s="10">
        <f>E978*_xlfn.XLOOKUP(L978,PriceListData!$F$2:$F$97,PriceListData!$E$2:$E$97)</f>
        <v>0.75</v>
      </c>
      <c r="N978" t="str">
        <f>TEXT(B978,"dddd")</f>
        <v>Sunday</v>
      </c>
    </row>
    <row r="979" spans="1:14" x14ac:dyDescent="0.35">
      <c r="A979">
        <v>287273</v>
      </c>
      <c r="B979" s="3">
        <v>45781</v>
      </c>
      <c r="C979" s="4">
        <v>0.42043981481481479</v>
      </c>
      <c r="D979" t="s">
        <v>21</v>
      </c>
      <c r="E979">
        <v>1</v>
      </c>
      <c r="F979" t="s">
        <v>15</v>
      </c>
      <c r="G979" t="s">
        <v>405</v>
      </c>
      <c r="H979" t="s">
        <v>406</v>
      </c>
      <c r="J979" t="s">
        <v>403</v>
      </c>
      <c r="K979">
        <v>1</v>
      </c>
      <c r="L979" t="str">
        <f>_xlfn.CONCAT(D979,F979)</f>
        <v>Pourover12 oz</v>
      </c>
      <c r="M979" s="10">
        <f>E979*_xlfn.XLOOKUP(L979,PriceListData!$F$2:$F$97,PriceListData!$E$2:$E$97)</f>
        <v>3.5</v>
      </c>
      <c r="N979" t="str">
        <f>TEXT(B979,"dddd")</f>
        <v>Sunday</v>
      </c>
    </row>
    <row r="980" spans="1:14" x14ac:dyDescent="0.35">
      <c r="A980">
        <v>287272</v>
      </c>
      <c r="B980" s="3">
        <v>45781</v>
      </c>
      <c r="C980" s="4">
        <v>0.41795138888888889</v>
      </c>
      <c r="D980" t="s">
        <v>65</v>
      </c>
      <c r="E980">
        <v>1</v>
      </c>
      <c r="F980" t="s">
        <v>15</v>
      </c>
      <c r="G980" t="s">
        <v>405</v>
      </c>
      <c r="H980" t="s">
        <v>406</v>
      </c>
      <c r="J980" t="s">
        <v>403</v>
      </c>
      <c r="K980">
        <v>1</v>
      </c>
      <c r="L980" t="str">
        <f>_xlfn.CONCAT(D980,F980)</f>
        <v>Cappuccino12 oz</v>
      </c>
      <c r="M980" s="10">
        <f>E980*_xlfn.XLOOKUP(L980,PriceListData!$F$2:$F$97,PriceListData!$E$2:$E$97)</f>
        <v>5.5</v>
      </c>
      <c r="N980" t="str">
        <f>TEXT(B980,"dddd")</f>
        <v>Sunday</v>
      </c>
    </row>
    <row r="981" spans="1:14" x14ac:dyDescent="0.35">
      <c r="A981">
        <v>287271</v>
      </c>
      <c r="B981" s="3">
        <v>45781</v>
      </c>
      <c r="C981" s="4">
        <v>0.41650462962962964</v>
      </c>
      <c r="D981" t="s">
        <v>21</v>
      </c>
      <c r="E981">
        <v>1</v>
      </c>
      <c r="F981" t="s">
        <v>15</v>
      </c>
      <c r="G981" t="s">
        <v>405</v>
      </c>
      <c r="H981" t="s">
        <v>406</v>
      </c>
      <c r="J981" t="s">
        <v>403</v>
      </c>
      <c r="K981">
        <v>2</v>
      </c>
      <c r="L981" t="str">
        <f>_xlfn.CONCAT(D981,F981)</f>
        <v>Pourover12 oz</v>
      </c>
      <c r="M981" s="10">
        <f>E981*_xlfn.XLOOKUP(L981,PriceListData!$F$2:$F$97,PriceListData!$E$2:$E$97)</f>
        <v>3.5</v>
      </c>
      <c r="N981" t="str">
        <f>TEXT(B981,"dddd")</f>
        <v>Sunday</v>
      </c>
    </row>
    <row r="982" spans="1:14" x14ac:dyDescent="0.35">
      <c r="A982">
        <v>287270</v>
      </c>
      <c r="B982" s="3">
        <v>45781</v>
      </c>
      <c r="C982" s="4">
        <v>0.41590277777777779</v>
      </c>
      <c r="D982" t="s">
        <v>21</v>
      </c>
      <c r="E982">
        <v>1</v>
      </c>
      <c r="F982" t="s">
        <v>15</v>
      </c>
      <c r="G982" t="s">
        <v>405</v>
      </c>
      <c r="H982" t="s">
        <v>406</v>
      </c>
      <c r="J982" t="s">
        <v>403</v>
      </c>
      <c r="K982">
        <v>2</v>
      </c>
      <c r="L982" t="str">
        <f>_xlfn.CONCAT(D982,F982)</f>
        <v>Pourover12 oz</v>
      </c>
      <c r="M982" s="10">
        <f>E982*_xlfn.XLOOKUP(L982,PriceListData!$F$2:$F$97,PriceListData!$E$2:$E$97)</f>
        <v>3.5</v>
      </c>
      <c r="N982" t="str">
        <f>TEXT(B982,"dddd")</f>
        <v>Sunday</v>
      </c>
    </row>
    <row r="983" spans="1:14" x14ac:dyDescent="0.35">
      <c r="A983">
        <v>287268</v>
      </c>
      <c r="B983" s="3">
        <v>45781</v>
      </c>
      <c r="C983" s="4">
        <v>0.41255787037037039</v>
      </c>
      <c r="D983" t="s">
        <v>407</v>
      </c>
      <c r="E983">
        <v>1</v>
      </c>
      <c r="G983" t="s">
        <v>405</v>
      </c>
      <c r="H983" t="s">
        <v>408</v>
      </c>
      <c r="J983" t="s">
        <v>403</v>
      </c>
      <c r="K983">
        <v>1</v>
      </c>
      <c r="L983" t="str">
        <f>_xlfn.CONCAT(D983,F983)</f>
        <v>Drip coffee refill</v>
      </c>
      <c r="M983" s="10">
        <f>E983*_xlfn.XLOOKUP(L983,PriceListData!$F$2:$F$97,PriceListData!$E$2:$E$97)</f>
        <v>1.25</v>
      </c>
      <c r="N983" t="str">
        <f>TEXT(B983,"dddd")</f>
        <v>Sunday</v>
      </c>
    </row>
    <row r="984" spans="1:14" x14ac:dyDescent="0.35">
      <c r="A984">
        <v>287267</v>
      </c>
      <c r="B984" s="3">
        <v>45781</v>
      </c>
      <c r="C984" s="4">
        <v>0.41141203703703705</v>
      </c>
      <c r="D984" t="s">
        <v>54</v>
      </c>
      <c r="E984">
        <v>1</v>
      </c>
      <c r="G984" t="s">
        <v>415</v>
      </c>
      <c r="H984" t="s">
        <v>416</v>
      </c>
      <c r="J984" t="s">
        <v>403</v>
      </c>
      <c r="K984">
        <v>1</v>
      </c>
      <c r="L984" t="str">
        <f>_xlfn.CONCAT(D984,F984)</f>
        <v>Syrup</v>
      </c>
      <c r="M984" s="10">
        <f>E984*_xlfn.XLOOKUP(L984,PriceListData!$F$2:$F$97,PriceListData!$E$2:$E$97)</f>
        <v>0.75</v>
      </c>
      <c r="N984" t="str">
        <f>TEXT(B984,"dddd")</f>
        <v>Sunday</v>
      </c>
    </row>
    <row r="985" spans="1:14" x14ac:dyDescent="0.35">
      <c r="A985">
        <v>287267</v>
      </c>
      <c r="B985" s="3">
        <v>45781</v>
      </c>
      <c r="C985" s="4">
        <v>0.41141203703703705</v>
      </c>
      <c r="D985" t="s">
        <v>21</v>
      </c>
      <c r="E985">
        <v>1</v>
      </c>
      <c r="F985" t="s">
        <v>15</v>
      </c>
      <c r="G985" t="s">
        <v>405</v>
      </c>
      <c r="H985" t="s">
        <v>406</v>
      </c>
      <c r="J985" t="s">
        <v>403</v>
      </c>
      <c r="K985">
        <v>1</v>
      </c>
      <c r="L985" t="str">
        <f>_xlfn.CONCAT(D985,F985)</f>
        <v>Pourover12 oz</v>
      </c>
      <c r="M985" s="10">
        <f>E985*_xlfn.XLOOKUP(L985,PriceListData!$F$2:$F$97,PriceListData!$E$2:$E$97)</f>
        <v>3.5</v>
      </c>
      <c r="N985" t="str">
        <f>TEXT(B985,"dddd")</f>
        <v>Sunday</v>
      </c>
    </row>
    <row r="986" spans="1:14" x14ac:dyDescent="0.35">
      <c r="A986">
        <v>287266</v>
      </c>
      <c r="B986" s="3">
        <v>45781</v>
      </c>
      <c r="C986" s="4">
        <v>0.40796296296296297</v>
      </c>
      <c r="D986" t="s">
        <v>54</v>
      </c>
      <c r="E986">
        <v>1</v>
      </c>
      <c r="G986" t="s">
        <v>415</v>
      </c>
      <c r="H986" t="s">
        <v>416</v>
      </c>
      <c r="J986" t="s">
        <v>403</v>
      </c>
      <c r="K986">
        <v>2</v>
      </c>
      <c r="L986" t="str">
        <f>_xlfn.CONCAT(D986,F986)</f>
        <v>Syrup</v>
      </c>
      <c r="M986" s="10">
        <f>E986*_xlfn.XLOOKUP(L986,PriceListData!$F$2:$F$97,PriceListData!$E$2:$E$97)</f>
        <v>0.75</v>
      </c>
      <c r="N986" t="str">
        <f>TEXT(B986,"dddd")</f>
        <v>Sunday</v>
      </c>
    </row>
    <row r="987" spans="1:14" x14ac:dyDescent="0.35">
      <c r="A987">
        <v>287266</v>
      </c>
      <c r="B987" s="3">
        <v>45781</v>
      </c>
      <c r="C987" s="4">
        <v>0.40796296296296297</v>
      </c>
      <c r="D987" t="s">
        <v>428</v>
      </c>
      <c r="E987">
        <v>1</v>
      </c>
      <c r="F987" t="s">
        <v>15</v>
      </c>
      <c r="G987" t="s">
        <v>413</v>
      </c>
      <c r="H987" t="s">
        <v>406</v>
      </c>
      <c r="J987" t="s">
        <v>403</v>
      </c>
      <c r="K987">
        <v>2</v>
      </c>
      <c r="L987" t="str">
        <f>_xlfn.CONCAT(D987,F987)</f>
        <v>Rooibos latté12 oz</v>
      </c>
      <c r="M987" s="10">
        <f>E987*_xlfn.XLOOKUP(L987,PriceListData!$F$2:$F$97,PriceListData!$E$2:$E$97)</f>
        <v>5.5</v>
      </c>
      <c r="N987" t="str">
        <f>TEXT(B987,"dddd")</f>
        <v>Sunday</v>
      </c>
    </row>
    <row r="988" spans="1:14" x14ac:dyDescent="0.35">
      <c r="A988">
        <v>287266</v>
      </c>
      <c r="B988" s="3">
        <v>45781</v>
      </c>
      <c r="C988" s="4">
        <v>0.40796296296296297</v>
      </c>
      <c r="D988" t="s">
        <v>21</v>
      </c>
      <c r="E988">
        <v>1</v>
      </c>
      <c r="F988" t="s">
        <v>15</v>
      </c>
      <c r="G988" t="s">
        <v>405</v>
      </c>
      <c r="H988" t="s">
        <v>406</v>
      </c>
      <c r="J988" t="s">
        <v>403</v>
      </c>
      <c r="K988">
        <v>2</v>
      </c>
      <c r="L988" t="str">
        <f>_xlfn.CONCAT(D988,F988)</f>
        <v>Pourover12 oz</v>
      </c>
      <c r="M988" s="10">
        <f>E988*_xlfn.XLOOKUP(L988,PriceListData!$F$2:$F$97,PriceListData!$E$2:$E$97)</f>
        <v>3.5</v>
      </c>
      <c r="N988" t="str">
        <f>TEXT(B988,"dddd")</f>
        <v>Sunday</v>
      </c>
    </row>
    <row r="989" spans="1:14" x14ac:dyDescent="0.35">
      <c r="A989">
        <v>287265</v>
      </c>
      <c r="B989" s="3">
        <v>45781</v>
      </c>
      <c r="C989" s="4">
        <v>0.40651620370370373</v>
      </c>
      <c r="D989" t="s">
        <v>411</v>
      </c>
      <c r="E989">
        <v>1</v>
      </c>
      <c r="F989" t="s">
        <v>24</v>
      </c>
      <c r="G989" t="s">
        <v>405</v>
      </c>
      <c r="H989" t="s">
        <v>406</v>
      </c>
      <c r="J989" t="s">
        <v>403</v>
      </c>
      <c r="K989">
        <v>1</v>
      </c>
      <c r="L989" t="str">
        <f>_xlfn.CONCAT(D989,F989)</f>
        <v>Turkish coffee3 oz</v>
      </c>
      <c r="M989" s="10">
        <f>E989*_xlfn.XLOOKUP(L989,PriceListData!$F$2:$F$97,PriceListData!$E$2:$E$97)</f>
        <v>3.75</v>
      </c>
      <c r="N989" t="str">
        <f>TEXT(B989,"dddd")</f>
        <v>Sunday</v>
      </c>
    </row>
    <row r="990" spans="1:14" x14ac:dyDescent="0.35">
      <c r="A990">
        <v>287264</v>
      </c>
      <c r="B990" s="3">
        <v>45781</v>
      </c>
      <c r="C990" s="4">
        <v>0.4024537037037037</v>
      </c>
      <c r="D990" t="s">
        <v>21</v>
      </c>
      <c r="E990">
        <v>1</v>
      </c>
      <c r="F990" t="s">
        <v>15</v>
      </c>
      <c r="G990" t="s">
        <v>405</v>
      </c>
      <c r="H990" t="s">
        <v>406</v>
      </c>
      <c r="J990" t="s">
        <v>403</v>
      </c>
      <c r="K990">
        <v>1</v>
      </c>
      <c r="L990" t="str">
        <f>_xlfn.CONCAT(D990,F990)</f>
        <v>Pourover12 oz</v>
      </c>
      <c r="M990" s="10">
        <f>E990*_xlfn.XLOOKUP(L990,PriceListData!$F$2:$F$97,PriceListData!$E$2:$E$97)</f>
        <v>3.5</v>
      </c>
      <c r="N990" t="str">
        <f>TEXT(B990,"dddd")</f>
        <v>Sunday</v>
      </c>
    </row>
    <row r="991" spans="1:14" x14ac:dyDescent="0.35">
      <c r="A991">
        <v>287262</v>
      </c>
      <c r="B991" s="3">
        <v>45781</v>
      </c>
      <c r="C991" s="4">
        <v>0.39818287037037037</v>
      </c>
      <c r="D991" t="s">
        <v>52</v>
      </c>
      <c r="E991">
        <v>1</v>
      </c>
      <c r="F991" t="s">
        <v>15</v>
      </c>
      <c r="G991" t="s">
        <v>405</v>
      </c>
      <c r="H991" t="s">
        <v>414</v>
      </c>
      <c r="J991" t="s">
        <v>403</v>
      </c>
      <c r="K991">
        <v>2</v>
      </c>
      <c r="L991" t="str">
        <f>_xlfn.CONCAT(D991,F991)</f>
        <v>Frappé12 oz</v>
      </c>
      <c r="M991" s="10">
        <f>E991*_xlfn.XLOOKUP(L991,PriceListData!$F$2:$F$97,PriceListData!$E$2:$E$97)</f>
        <v>4.75</v>
      </c>
      <c r="N991" t="str">
        <f>TEXT(B991,"dddd")</f>
        <v>Sunday</v>
      </c>
    </row>
    <row r="992" spans="1:14" x14ac:dyDescent="0.35">
      <c r="A992">
        <v>287261</v>
      </c>
      <c r="B992" s="3">
        <v>45781</v>
      </c>
      <c r="C992" s="4">
        <v>0.39776620370370369</v>
      </c>
      <c r="D992" t="s">
        <v>411</v>
      </c>
      <c r="E992">
        <v>1</v>
      </c>
      <c r="F992" t="s">
        <v>24</v>
      </c>
      <c r="G992" t="s">
        <v>405</v>
      </c>
      <c r="H992" t="s">
        <v>406</v>
      </c>
      <c r="J992" t="s">
        <v>403</v>
      </c>
      <c r="K992">
        <v>2</v>
      </c>
      <c r="L992" t="str">
        <f>_xlfn.CONCAT(D992,F992)</f>
        <v>Turkish coffee3 oz</v>
      </c>
      <c r="M992" s="10">
        <f>E992*_xlfn.XLOOKUP(L992,PriceListData!$F$2:$F$97,PriceListData!$E$2:$E$97)</f>
        <v>3.75</v>
      </c>
      <c r="N992" t="str">
        <f>TEXT(B992,"dddd")</f>
        <v>Sunday</v>
      </c>
    </row>
    <row r="993" spans="1:14" x14ac:dyDescent="0.35">
      <c r="A993">
        <v>287260</v>
      </c>
      <c r="B993" s="3">
        <v>45781</v>
      </c>
      <c r="C993" s="4">
        <v>0.39579861111111109</v>
      </c>
      <c r="D993" t="s">
        <v>21</v>
      </c>
      <c r="E993">
        <v>1</v>
      </c>
      <c r="F993" t="s">
        <v>15</v>
      </c>
      <c r="G993" t="s">
        <v>405</v>
      </c>
      <c r="H993" t="s">
        <v>406</v>
      </c>
      <c r="J993" t="s">
        <v>403</v>
      </c>
      <c r="K993">
        <v>1</v>
      </c>
      <c r="L993" t="str">
        <f>_xlfn.CONCAT(D993,F993)</f>
        <v>Pourover12 oz</v>
      </c>
      <c r="M993" s="10">
        <f>E993*_xlfn.XLOOKUP(L993,PriceListData!$F$2:$F$97,PriceListData!$E$2:$E$97)</f>
        <v>3.5</v>
      </c>
      <c r="N993" t="str">
        <f>TEXT(B993,"dddd")</f>
        <v>Sunday</v>
      </c>
    </row>
    <row r="994" spans="1:14" x14ac:dyDescent="0.35">
      <c r="A994">
        <v>287259</v>
      </c>
      <c r="B994" s="3">
        <v>45781</v>
      </c>
      <c r="C994" s="4">
        <v>0.39489583333333333</v>
      </c>
      <c r="D994" t="s">
        <v>21</v>
      </c>
      <c r="E994">
        <v>1</v>
      </c>
      <c r="F994" t="s">
        <v>15</v>
      </c>
      <c r="G994" t="s">
        <v>405</v>
      </c>
      <c r="H994" t="s">
        <v>406</v>
      </c>
      <c r="J994" t="s">
        <v>403</v>
      </c>
      <c r="K994">
        <v>1</v>
      </c>
      <c r="L994" t="str">
        <f>_xlfn.CONCAT(D994,F994)</f>
        <v>Pourover12 oz</v>
      </c>
      <c r="M994" s="10">
        <f>E994*_xlfn.XLOOKUP(L994,PriceListData!$F$2:$F$97,PriceListData!$E$2:$E$97)</f>
        <v>3.5</v>
      </c>
      <c r="N994" t="str">
        <f>TEXT(B994,"dddd")</f>
        <v>Sunday</v>
      </c>
    </row>
    <row r="995" spans="1:14" x14ac:dyDescent="0.35">
      <c r="A995">
        <v>287258</v>
      </c>
      <c r="B995" s="3">
        <v>45781</v>
      </c>
      <c r="C995" s="4">
        <v>0.39414351851851853</v>
      </c>
      <c r="D995" t="s">
        <v>425</v>
      </c>
      <c r="E995">
        <v>1</v>
      </c>
      <c r="F995" t="s">
        <v>15</v>
      </c>
      <c r="G995" t="s">
        <v>405</v>
      </c>
      <c r="H995" t="s">
        <v>414</v>
      </c>
      <c r="J995" t="s">
        <v>403</v>
      </c>
      <c r="K995">
        <v>2</v>
      </c>
      <c r="L995" t="str">
        <f>_xlfn.CONCAT(D995,F995)</f>
        <v>Iced Guillermo12 oz</v>
      </c>
      <c r="M995" s="10">
        <f>E995*_xlfn.XLOOKUP(L995,PriceListData!$F$2:$F$97,PriceListData!$E$2:$E$97)</f>
        <v>3.5</v>
      </c>
      <c r="N995" t="str">
        <f>TEXT(B995,"dddd")</f>
        <v>Sunday</v>
      </c>
    </row>
    <row r="996" spans="1:14" x14ac:dyDescent="0.35">
      <c r="A996">
        <v>287257</v>
      </c>
      <c r="B996" s="3">
        <v>45781</v>
      </c>
      <c r="C996" s="4">
        <v>0.39100694444444445</v>
      </c>
      <c r="D996" t="s">
        <v>410</v>
      </c>
      <c r="E996">
        <v>1</v>
      </c>
      <c r="F996" t="s">
        <v>15</v>
      </c>
      <c r="G996" t="s">
        <v>405</v>
      </c>
      <c r="H996" t="s">
        <v>406</v>
      </c>
      <c r="J996" t="s">
        <v>403</v>
      </c>
      <c r="K996">
        <v>1</v>
      </c>
      <c r="L996" t="str">
        <f>_xlfn.CONCAT(D996,F996)</f>
        <v>Café Cubano12 oz</v>
      </c>
      <c r="M996" s="10">
        <f>E996*_xlfn.XLOOKUP(L996,PriceListData!$F$2:$F$97,PriceListData!$E$2:$E$97)</f>
        <v>7</v>
      </c>
      <c r="N996" t="str">
        <f>TEXT(B996,"dddd")</f>
        <v>Sunday</v>
      </c>
    </row>
    <row r="997" spans="1:14" x14ac:dyDescent="0.35">
      <c r="A997">
        <v>287254</v>
      </c>
      <c r="B997" s="3">
        <v>45781</v>
      </c>
      <c r="C997" s="4">
        <v>0.38815972222222223</v>
      </c>
      <c r="D997" t="s">
        <v>412</v>
      </c>
      <c r="E997">
        <v>1</v>
      </c>
      <c r="F997" t="s">
        <v>15</v>
      </c>
      <c r="G997" t="s">
        <v>413</v>
      </c>
      <c r="H997" t="s">
        <v>414</v>
      </c>
      <c r="J997" t="s">
        <v>403</v>
      </c>
      <c r="K997">
        <v>1</v>
      </c>
      <c r="L997" t="str">
        <f>_xlfn.CONCAT(D997,F997)</f>
        <v>Iced tea12 oz</v>
      </c>
      <c r="M997" s="10">
        <f>E997*_xlfn.XLOOKUP(L997,PriceListData!$F$2:$F$97,PriceListData!$E$2:$E$97)</f>
        <v>4.25</v>
      </c>
      <c r="N997" t="str">
        <f>TEXT(B997,"dddd")</f>
        <v>Sunday</v>
      </c>
    </row>
    <row r="998" spans="1:14" x14ac:dyDescent="0.35">
      <c r="A998">
        <v>287254</v>
      </c>
      <c r="B998" s="3">
        <v>45781</v>
      </c>
      <c r="C998" s="4">
        <v>0.38815972222222223</v>
      </c>
      <c r="D998" t="s">
        <v>65</v>
      </c>
      <c r="E998">
        <v>1</v>
      </c>
      <c r="F998" t="s">
        <v>15</v>
      </c>
      <c r="G998" t="s">
        <v>405</v>
      </c>
      <c r="H998" t="s">
        <v>406</v>
      </c>
      <c r="J998" t="s">
        <v>403</v>
      </c>
      <c r="K998">
        <v>1</v>
      </c>
      <c r="L998" t="str">
        <f>_xlfn.CONCAT(D998,F998)</f>
        <v>Cappuccino12 oz</v>
      </c>
      <c r="M998" s="10">
        <f>E998*_xlfn.XLOOKUP(L998,PriceListData!$F$2:$F$97,PriceListData!$E$2:$E$97)</f>
        <v>5.5</v>
      </c>
      <c r="N998" t="str">
        <f>TEXT(B998,"dddd")</f>
        <v>Sunday</v>
      </c>
    </row>
    <row r="999" spans="1:14" x14ac:dyDescent="0.35">
      <c r="A999">
        <v>287254</v>
      </c>
      <c r="B999" s="3">
        <v>45781</v>
      </c>
      <c r="C999" s="4">
        <v>0.38815972222222223</v>
      </c>
      <c r="D999" t="s">
        <v>404</v>
      </c>
      <c r="E999">
        <v>1</v>
      </c>
      <c r="F999" t="s">
        <v>15</v>
      </c>
      <c r="G999" t="s">
        <v>405</v>
      </c>
      <c r="H999" t="s">
        <v>406</v>
      </c>
      <c r="J999" t="s">
        <v>403</v>
      </c>
      <c r="K999">
        <v>1</v>
      </c>
      <c r="L999" t="str">
        <f>_xlfn.CONCAT(D999,F999)</f>
        <v>Café latté12 oz</v>
      </c>
      <c r="M999" s="10">
        <f>E999*_xlfn.XLOOKUP(L999,PriceListData!$F$2:$F$97,PriceListData!$E$2:$E$97)</f>
        <v>4.25</v>
      </c>
      <c r="N999" t="str">
        <f>TEXT(B999,"dddd")</f>
        <v>Sunday</v>
      </c>
    </row>
    <row r="1000" spans="1:14" x14ac:dyDescent="0.35">
      <c r="A1000">
        <v>287253</v>
      </c>
      <c r="B1000" s="3">
        <v>45781</v>
      </c>
      <c r="C1000" s="4">
        <v>0.38686342592592593</v>
      </c>
      <c r="D1000" t="s">
        <v>425</v>
      </c>
      <c r="E1000">
        <v>1</v>
      </c>
      <c r="F1000" t="s">
        <v>15</v>
      </c>
      <c r="G1000" t="s">
        <v>405</v>
      </c>
      <c r="H1000" t="s">
        <v>414</v>
      </c>
      <c r="J1000" t="s">
        <v>403</v>
      </c>
      <c r="K1000">
        <v>2</v>
      </c>
      <c r="L1000" t="str">
        <f>_xlfn.CONCAT(D1000,F1000)</f>
        <v>Iced Guillermo12 oz</v>
      </c>
      <c r="M1000" s="10">
        <f>E1000*_xlfn.XLOOKUP(L1000,PriceListData!$F$2:$F$97,PriceListData!$E$2:$E$97)</f>
        <v>3.5</v>
      </c>
      <c r="N1000" t="str">
        <f>TEXT(B1000,"dddd")</f>
        <v>Sunday</v>
      </c>
    </row>
    <row r="1001" spans="1:14" x14ac:dyDescent="0.35">
      <c r="A1001">
        <v>287252</v>
      </c>
      <c r="B1001" s="3">
        <v>45781</v>
      </c>
      <c r="C1001" s="4">
        <v>0.3865972222222222</v>
      </c>
      <c r="D1001" t="s">
        <v>428</v>
      </c>
      <c r="E1001">
        <v>1</v>
      </c>
      <c r="F1001" t="s">
        <v>15</v>
      </c>
      <c r="G1001" t="s">
        <v>413</v>
      </c>
      <c r="H1001" t="s">
        <v>406</v>
      </c>
      <c r="J1001" t="s">
        <v>403</v>
      </c>
      <c r="K1001">
        <v>1</v>
      </c>
      <c r="L1001" t="str">
        <f>_xlfn.CONCAT(D1001,F1001)</f>
        <v>Rooibos latté12 oz</v>
      </c>
      <c r="M1001" s="10">
        <f>E1001*_xlfn.XLOOKUP(L1001,PriceListData!$F$2:$F$97,PriceListData!$E$2:$E$97)</f>
        <v>5.5</v>
      </c>
      <c r="N1001" t="str">
        <f>TEXT(B1001,"dddd")</f>
        <v>Sunday</v>
      </c>
    </row>
    <row r="1002" spans="1:14" x14ac:dyDescent="0.35">
      <c r="A1002">
        <v>287252</v>
      </c>
      <c r="B1002" s="3">
        <v>45781</v>
      </c>
      <c r="C1002" s="4">
        <v>0.3865972222222222</v>
      </c>
      <c r="D1002" t="s">
        <v>407</v>
      </c>
      <c r="E1002">
        <v>1</v>
      </c>
      <c r="G1002" t="s">
        <v>405</v>
      </c>
      <c r="H1002" t="s">
        <v>408</v>
      </c>
      <c r="J1002" t="s">
        <v>403</v>
      </c>
      <c r="K1002">
        <v>1</v>
      </c>
      <c r="L1002" t="str">
        <f>_xlfn.CONCAT(D1002,F1002)</f>
        <v>Drip coffee refill</v>
      </c>
      <c r="M1002" s="10">
        <f>E1002*_xlfn.XLOOKUP(L1002,PriceListData!$F$2:$F$97,PriceListData!$E$2:$E$97)</f>
        <v>1.25</v>
      </c>
      <c r="N1002" t="str">
        <f>TEXT(B1002,"dddd")</f>
        <v>Sunday</v>
      </c>
    </row>
    <row r="1003" spans="1:14" x14ac:dyDescent="0.35">
      <c r="A1003">
        <v>287252</v>
      </c>
      <c r="B1003" s="3">
        <v>45781</v>
      </c>
      <c r="C1003" s="4">
        <v>0.3865972222222222</v>
      </c>
      <c r="D1003" t="s">
        <v>74</v>
      </c>
      <c r="E1003">
        <v>1</v>
      </c>
      <c r="F1003" t="s">
        <v>15</v>
      </c>
      <c r="G1003" t="s">
        <v>417</v>
      </c>
      <c r="H1003" t="s">
        <v>418</v>
      </c>
      <c r="J1003" t="s">
        <v>403</v>
      </c>
      <c r="K1003">
        <v>1</v>
      </c>
      <c r="L1003" t="str">
        <f>_xlfn.CONCAT(D1003,F1003)</f>
        <v>Single-origin12 oz</v>
      </c>
      <c r="M1003" s="10">
        <f>E1003*_xlfn.XLOOKUP(L1003,PriceListData!$F$2:$F$97,PriceListData!$E$2:$E$97)</f>
        <v>14.95</v>
      </c>
      <c r="N1003" t="str">
        <f>TEXT(B1003,"dddd")</f>
        <v>Sunday</v>
      </c>
    </row>
    <row r="1004" spans="1:14" x14ac:dyDescent="0.35">
      <c r="A1004">
        <v>287251</v>
      </c>
      <c r="B1004" s="3">
        <v>45781</v>
      </c>
      <c r="C1004" s="4">
        <v>0.38503472222222224</v>
      </c>
      <c r="D1004" t="s">
        <v>424</v>
      </c>
      <c r="E1004">
        <v>1</v>
      </c>
      <c r="F1004" t="s">
        <v>15</v>
      </c>
      <c r="G1004" t="s">
        <v>423</v>
      </c>
      <c r="H1004" t="s">
        <v>414</v>
      </c>
      <c r="J1004" t="s">
        <v>403</v>
      </c>
      <c r="K1004">
        <v>1</v>
      </c>
      <c r="L1004" t="str">
        <f>_xlfn.CONCAT(D1004,F1004)</f>
        <v>Coconut milk smoothie12 oz</v>
      </c>
      <c r="M1004" s="10">
        <f>E1004*_xlfn.XLOOKUP(L1004,PriceListData!$F$2:$F$97,PriceListData!$E$2:$E$97)</f>
        <v>5.75</v>
      </c>
      <c r="N1004" t="str">
        <f>TEXT(B1004,"dddd")</f>
        <v>Sunday</v>
      </c>
    </row>
    <row r="1005" spans="1:14" x14ac:dyDescent="0.35">
      <c r="A1005">
        <v>287250</v>
      </c>
      <c r="B1005" s="3">
        <v>45781</v>
      </c>
      <c r="C1005" s="4">
        <v>0.38503472222222224</v>
      </c>
      <c r="D1005" t="s">
        <v>52</v>
      </c>
      <c r="E1005">
        <v>1</v>
      </c>
      <c r="F1005" t="s">
        <v>15</v>
      </c>
      <c r="G1005" t="s">
        <v>405</v>
      </c>
      <c r="H1005" t="s">
        <v>414</v>
      </c>
      <c r="J1005" t="s">
        <v>403</v>
      </c>
      <c r="K1005">
        <v>2</v>
      </c>
      <c r="L1005" t="str">
        <f>_xlfn.CONCAT(D1005,F1005)</f>
        <v>Frappé12 oz</v>
      </c>
      <c r="M1005" s="10">
        <f>E1005*_xlfn.XLOOKUP(L1005,PriceListData!$F$2:$F$97,PriceListData!$E$2:$E$97)</f>
        <v>4.75</v>
      </c>
      <c r="N1005" t="str">
        <f>TEXT(B1005,"dddd")</f>
        <v>Sunday</v>
      </c>
    </row>
    <row r="1006" spans="1:14" x14ac:dyDescent="0.35">
      <c r="A1006">
        <v>287249</v>
      </c>
      <c r="B1006" s="3">
        <v>45781</v>
      </c>
      <c r="C1006" s="4">
        <v>0.38033564814814813</v>
      </c>
      <c r="D1006" t="s">
        <v>412</v>
      </c>
      <c r="E1006">
        <v>1</v>
      </c>
      <c r="F1006" t="s">
        <v>15</v>
      </c>
      <c r="G1006" t="s">
        <v>413</v>
      </c>
      <c r="H1006" t="s">
        <v>414</v>
      </c>
      <c r="J1006" t="s">
        <v>403</v>
      </c>
      <c r="K1006">
        <v>2</v>
      </c>
      <c r="L1006" t="str">
        <f>_xlfn.CONCAT(D1006,F1006)</f>
        <v>Iced tea12 oz</v>
      </c>
      <c r="M1006" s="10">
        <f>E1006*_xlfn.XLOOKUP(L1006,PriceListData!$F$2:$F$97,PriceListData!$E$2:$E$97)</f>
        <v>4.25</v>
      </c>
      <c r="N1006" t="str">
        <f>TEXT(B1006,"dddd")</f>
        <v>Sunday</v>
      </c>
    </row>
    <row r="1007" spans="1:14" x14ac:dyDescent="0.35">
      <c r="A1007">
        <v>287248</v>
      </c>
      <c r="B1007" s="3">
        <v>45781</v>
      </c>
      <c r="C1007" s="4">
        <v>0.3778125</v>
      </c>
      <c r="D1007" t="s">
        <v>21</v>
      </c>
      <c r="E1007">
        <v>1</v>
      </c>
      <c r="F1007" t="s">
        <v>15</v>
      </c>
      <c r="G1007" t="s">
        <v>405</v>
      </c>
      <c r="H1007" t="s">
        <v>406</v>
      </c>
      <c r="J1007" t="s">
        <v>403</v>
      </c>
      <c r="K1007">
        <v>2</v>
      </c>
      <c r="L1007" t="str">
        <f>_xlfn.CONCAT(D1007,F1007)</f>
        <v>Pourover12 oz</v>
      </c>
      <c r="M1007" s="10">
        <f>E1007*_xlfn.XLOOKUP(L1007,PriceListData!$F$2:$F$97,PriceListData!$E$2:$E$97)</f>
        <v>3.5</v>
      </c>
      <c r="N1007" t="str">
        <f>TEXT(B1007,"dddd")</f>
        <v>Sunday</v>
      </c>
    </row>
    <row r="1008" spans="1:14" x14ac:dyDescent="0.35">
      <c r="A1008">
        <v>287246</v>
      </c>
      <c r="B1008" s="3">
        <v>45781</v>
      </c>
      <c r="C1008" s="4">
        <v>0.37292824074074077</v>
      </c>
      <c r="D1008" t="s">
        <v>74</v>
      </c>
      <c r="E1008">
        <v>1</v>
      </c>
      <c r="F1008" t="s">
        <v>15</v>
      </c>
      <c r="G1008" t="s">
        <v>417</v>
      </c>
      <c r="H1008" t="s">
        <v>418</v>
      </c>
      <c r="J1008" t="s">
        <v>403</v>
      </c>
      <c r="K1008">
        <v>2</v>
      </c>
      <c r="L1008" t="str">
        <f>_xlfn.CONCAT(D1008,F1008)</f>
        <v>Single-origin12 oz</v>
      </c>
      <c r="M1008" s="10">
        <f>E1008*_xlfn.XLOOKUP(L1008,PriceListData!$F$2:$F$97,PriceListData!$E$2:$E$97)</f>
        <v>14.95</v>
      </c>
      <c r="N1008" t="str">
        <f>TEXT(B1008,"dddd")</f>
        <v>Sunday</v>
      </c>
    </row>
    <row r="1009" spans="1:14" x14ac:dyDescent="0.35">
      <c r="A1009">
        <v>287245</v>
      </c>
      <c r="B1009" s="3">
        <v>45781</v>
      </c>
      <c r="C1009" s="4">
        <v>0.37159722222222225</v>
      </c>
      <c r="D1009" t="s">
        <v>407</v>
      </c>
      <c r="E1009">
        <v>1</v>
      </c>
      <c r="G1009" t="s">
        <v>405</v>
      </c>
      <c r="H1009" t="s">
        <v>408</v>
      </c>
      <c r="J1009" t="s">
        <v>403</v>
      </c>
      <c r="K1009">
        <v>1</v>
      </c>
      <c r="L1009" t="str">
        <f>_xlfn.CONCAT(D1009,F1009)</f>
        <v>Drip coffee refill</v>
      </c>
      <c r="M1009" s="10">
        <f>E1009*_xlfn.XLOOKUP(L1009,PriceListData!$F$2:$F$97,PriceListData!$E$2:$E$97)</f>
        <v>1.25</v>
      </c>
      <c r="N1009" t="str">
        <f>TEXT(B1009,"dddd")</f>
        <v>Sunday</v>
      </c>
    </row>
    <row r="1010" spans="1:14" x14ac:dyDescent="0.35">
      <c r="A1010">
        <v>287244</v>
      </c>
      <c r="B1010" s="3">
        <v>45781</v>
      </c>
      <c r="C1010" s="4">
        <v>0.37039351851851854</v>
      </c>
      <c r="D1010" t="s">
        <v>54</v>
      </c>
      <c r="E1010">
        <v>1</v>
      </c>
      <c r="G1010" t="s">
        <v>415</v>
      </c>
      <c r="H1010" t="s">
        <v>416</v>
      </c>
      <c r="J1010" t="s">
        <v>403</v>
      </c>
      <c r="K1010">
        <v>1</v>
      </c>
      <c r="L1010" t="str">
        <f>_xlfn.CONCAT(D1010,F1010)</f>
        <v>Syrup</v>
      </c>
      <c r="M1010" s="10">
        <f>E1010*_xlfn.XLOOKUP(L1010,PriceListData!$F$2:$F$97,PriceListData!$E$2:$E$97)</f>
        <v>0.75</v>
      </c>
      <c r="N1010" t="str">
        <f>TEXT(B1010,"dddd")</f>
        <v>Sunday</v>
      </c>
    </row>
    <row r="1011" spans="1:14" x14ac:dyDescent="0.35">
      <c r="A1011">
        <v>287244</v>
      </c>
      <c r="B1011" s="3">
        <v>45781</v>
      </c>
      <c r="C1011" s="4">
        <v>0.37039351851851854</v>
      </c>
      <c r="D1011" t="s">
        <v>409</v>
      </c>
      <c r="E1011">
        <v>1</v>
      </c>
      <c r="F1011" t="s">
        <v>15</v>
      </c>
      <c r="G1011" t="s">
        <v>405</v>
      </c>
      <c r="H1011" t="s">
        <v>406</v>
      </c>
      <c r="J1011" t="s">
        <v>403</v>
      </c>
      <c r="K1011">
        <v>1</v>
      </c>
      <c r="L1011" t="str">
        <f>_xlfn.CONCAT(D1011,F1011)</f>
        <v>Drip coffee12 oz</v>
      </c>
      <c r="M1011" s="10">
        <f>E1011*_xlfn.XLOOKUP(L1011,PriceListData!$F$2:$F$97,PriceListData!$E$2:$E$97)</f>
        <v>2.25</v>
      </c>
      <c r="N1011" t="str">
        <f>TEXT(B1011,"dddd")</f>
        <v>Sunday</v>
      </c>
    </row>
    <row r="1012" spans="1:14" x14ac:dyDescent="0.35">
      <c r="A1012">
        <v>287243</v>
      </c>
      <c r="B1012" s="3">
        <v>45781</v>
      </c>
      <c r="C1012" s="4">
        <v>0.36918981481481483</v>
      </c>
      <c r="D1012" t="s">
        <v>21</v>
      </c>
      <c r="E1012">
        <v>1</v>
      </c>
      <c r="F1012" t="s">
        <v>15</v>
      </c>
      <c r="G1012" t="s">
        <v>405</v>
      </c>
      <c r="H1012" t="s">
        <v>406</v>
      </c>
      <c r="J1012" t="s">
        <v>403</v>
      </c>
      <c r="K1012">
        <v>2</v>
      </c>
      <c r="L1012" t="str">
        <f>_xlfn.CONCAT(D1012,F1012)</f>
        <v>Pourover12 oz</v>
      </c>
      <c r="M1012" s="10">
        <f>E1012*_xlfn.XLOOKUP(L1012,PriceListData!$F$2:$F$97,PriceListData!$E$2:$E$97)</f>
        <v>3.5</v>
      </c>
      <c r="N1012" t="str">
        <f>TEXT(B1012,"dddd")</f>
        <v>Sunday</v>
      </c>
    </row>
    <row r="1013" spans="1:14" x14ac:dyDescent="0.35">
      <c r="A1013">
        <v>287242</v>
      </c>
      <c r="B1013" s="3">
        <v>45781</v>
      </c>
      <c r="C1013" s="4">
        <v>0.36814814814814817</v>
      </c>
      <c r="D1013" t="s">
        <v>52</v>
      </c>
      <c r="E1013">
        <v>1</v>
      </c>
      <c r="F1013" t="s">
        <v>15</v>
      </c>
      <c r="G1013" t="s">
        <v>405</v>
      </c>
      <c r="H1013" t="s">
        <v>414</v>
      </c>
      <c r="J1013" t="s">
        <v>403</v>
      </c>
      <c r="K1013">
        <v>2</v>
      </c>
      <c r="L1013" t="str">
        <f>_xlfn.CONCAT(D1013,F1013)</f>
        <v>Frappé12 oz</v>
      </c>
      <c r="M1013" s="10">
        <f>E1013*_xlfn.XLOOKUP(L1013,PriceListData!$F$2:$F$97,PriceListData!$E$2:$E$97)</f>
        <v>4.75</v>
      </c>
      <c r="N1013" t="str">
        <f>TEXT(B1013,"dddd")</f>
        <v>Sunday</v>
      </c>
    </row>
    <row r="1014" spans="1:14" x14ac:dyDescent="0.35">
      <c r="A1014">
        <v>287241</v>
      </c>
      <c r="B1014" s="3">
        <v>45781</v>
      </c>
      <c r="C1014" s="4">
        <v>0.36666666666666664</v>
      </c>
      <c r="D1014" t="s">
        <v>52</v>
      </c>
      <c r="E1014">
        <v>1</v>
      </c>
      <c r="F1014" t="s">
        <v>15</v>
      </c>
      <c r="G1014" t="s">
        <v>405</v>
      </c>
      <c r="H1014" t="s">
        <v>414</v>
      </c>
      <c r="J1014" t="s">
        <v>403</v>
      </c>
      <c r="K1014">
        <v>1</v>
      </c>
      <c r="L1014" t="str">
        <f>_xlfn.CONCAT(D1014,F1014)</f>
        <v>Frappé12 oz</v>
      </c>
      <c r="M1014" s="10">
        <f>E1014*_xlfn.XLOOKUP(L1014,PriceListData!$F$2:$F$97,PriceListData!$E$2:$E$97)</f>
        <v>4.75</v>
      </c>
      <c r="N1014" t="str">
        <f>TEXT(B1014,"dddd")</f>
        <v>Sunday</v>
      </c>
    </row>
    <row r="1015" spans="1:14" x14ac:dyDescent="0.35">
      <c r="A1015">
        <v>287240</v>
      </c>
      <c r="B1015" s="3">
        <v>45781</v>
      </c>
      <c r="C1015" s="4">
        <v>0.36511574074074077</v>
      </c>
      <c r="D1015" t="s">
        <v>404</v>
      </c>
      <c r="E1015">
        <v>1</v>
      </c>
      <c r="F1015" t="s">
        <v>15</v>
      </c>
      <c r="G1015" t="s">
        <v>405</v>
      </c>
      <c r="H1015" t="s">
        <v>406</v>
      </c>
      <c r="J1015" t="s">
        <v>403</v>
      </c>
      <c r="K1015">
        <v>1</v>
      </c>
      <c r="L1015" t="str">
        <f>_xlfn.CONCAT(D1015,F1015)</f>
        <v>Café latté12 oz</v>
      </c>
      <c r="M1015" s="10">
        <f>E1015*_xlfn.XLOOKUP(L1015,PriceListData!$F$2:$F$97,PriceListData!$E$2:$E$97)</f>
        <v>4.25</v>
      </c>
      <c r="N1015" t="str">
        <f>TEXT(B1015,"dddd")</f>
        <v>Sunday</v>
      </c>
    </row>
    <row r="1016" spans="1:14" x14ac:dyDescent="0.35">
      <c r="A1016">
        <v>287239</v>
      </c>
      <c r="B1016" s="3">
        <v>45781</v>
      </c>
      <c r="C1016" s="4">
        <v>0.36304398148148148</v>
      </c>
      <c r="D1016" t="s">
        <v>52</v>
      </c>
      <c r="E1016">
        <v>1</v>
      </c>
      <c r="F1016" t="s">
        <v>15</v>
      </c>
      <c r="G1016" t="s">
        <v>405</v>
      </c>
      <c r="H1016" t="s">
        <v>414</v>
      </c>
      <c r="J1016" t="s">
        <v>403</v>
      </c>
      <c r="K1016">
        <v>2</v>
      </c>
      <c r="L1016" t="str">
        <f>_xlfn.CONCAT(D1016,F1016)</f>
        <v>Frappé12 oz</v>
      </c>
      <c r="M1016" s="10">
        <f>E1016*_xlfn.XLOOKUP(L1016,PriceListData!$F$2:$F$97,PriceListData!$E$2:$E$97)</f>
        <v>4.75</v>
      </c>
      <c r="N1016" t="str">
        <f>TEXT(B1016,"dddd")</f>
        <v>Sunday</v>
      </c>
    </row>
    <row r="1017" spans="1:14" x14ac:dyDescent="0.35">
      <c r="A1017">
        <v>287238</v>
      </c>
      <c r="B1017" s="3">
        <v>45781</v>
      </c>
      <c r="C1017" s="4">
        <v>0.35715277777777776</v>
      </c>
      <c r="D1017" t="s">
        <v>411</v>
      </c>
      <c r="E1017">
        <v>1</v>
      </c>
      <c r="F1017" t="s">
        <v>24</v>
      </c>
      <c r="G1017" t="s">
        <v>405</v>
      </c>
      <c r="H1017" t="s">
        <v>406</v>
      </c>
      <c r="J1017" t="s">
        <v>403</v>
      </c>
      <c r="K1017">
        <v>1</v>
      </c>
      <c r="L1017" t="str">
        <f>_xlfn.CONCAT(D1017,F1017)</f>
        <v>Turkish coffee3 oz</v>
      </c>
      <c r="M1017" s="10">
        <f>E1017*_xlfn.XLOOKUP(L1017,PriceListData!$F$2:$F$97,PriceListData!$E$2:$E$97)</f>
        <v>3.75</v>
      </c>
      <c r="N1017" t="str">
        <f>TEXT(B1017,"dddd")</f>
        <v>Sunday</v>
      </c>
    </row>
    <row r="1018" spans="1:14" x14ac:dyDescent="0.35">
      <c r="A1018">
        <v>287238</v>
      </c>
      <c r="B1018" s="3">
        <v>45781</v>
      </c>
      <c r="C1018" s="4">
        <v>0.35715277777777776</v>
      </c>
      <c r="D1018" t="s">
        <v>54</v>
      </c>
      <c r="E1018">
        <v>1</v>
      </c>
      <c r="G1018" t="s">
        <v>415</v>
      </c>
      <c r="H1018" t="s">
        <v>416</v>
      </c>
      <c r="J1018" t="s">
        <v>403</v>
      </c>
      <c r="K1018">
        <v>1</v>
      </c>
      <c r="L1018" t="str">
        <f>_xlfn.CONCAT(D1018,F1018)</f>
        <v>Syrup</v>
      </c>
      <c r="M1018" s="10">
        <f>E1018*_xlfn.XLOOKUP(L1018,PriceListData!$F$2:$F$97,PriceListData!$E$2:$E$97)</f>
        <v>0.75</v>
      </c>
      <c r="N1018" t="str">
        <f>TEXT(B1018,"dddd")</f>
        <v>Sunday</v>
      </c>
    </row>
    <row r="1019" spans="1:14" x14ac:dyDescent="0.35">
      <c r="A1019">
        <v>287238</v>
      </c>
      <c r="B1019" s="3">
        <v>45781</v>
      </c>
      <c r="C1019" s="4">
        <v>0.35715277777777776</v>
      </c>
      <c r="D1019" t="s">
        <v>21</v>
      </c>
      <c r="E1019">
        <v>1</v>
      </c>
      <c r="F1019" t="s">
        <v>15</v>
      </c>
      <c r="G1019" t="s">
        <v>405</v>
      </c>
      <c r="H1019" t="s">
        <v>406</v>
      </c>
      <c r="J1019" t="s">
        <v>403</v>
      </c>
      <c r="K1019">
        <v>1</v>
      </c>
      <c r="L1019" t="str">
        <f>_xlfn.CONCAT(D1019,F1019)</f>
        <v>Pourover12 oz</v>
      </c>
      <c r="M1019" s="10">
        <f>E1019*_xlfn.XLOOKUP(L1019,PriceListData!$F$2:$F$97,PriceListData!$E$2:$E$97)</f>
        <v>3.5</v>
      </c>
      <c r="N1019" t="str">
        <f>TEXT(B1019,"dddd")</f>
        <v>Sunday</v>
      </c>
    </row>
    <row r="1020" spans="1:14" x14ac:dyDescent="0.35">
      <c r="A1020">
        <v>287237</v>
      </c>
      <c r="B1020" s="3">
        <v>45781</v>
      </c>
      <c r="C1020" s="4">
        <v>0.35653935185185187</v>
      </c>
      <c r="D1020" t="s">
        <v>421</v>
      </c>
      <c r="E1020">
        <v>1</v>
      </c>
      <c r="F1020" t="s">
        <v>422</v>
      </c>
      <c r="G1020" t="s">
        <v>423</v>
      </c>
      <c r="H1020" t="s">
        <v>406</v>
      </c>
      <c r="J1020" t="s">
        <v>403</v>
      </c>
      <c r="K1020">
        <v>2</v>
      </c>
      <c r="L1020" t="str">
        <f>_xlfn.CONCAT(D1020,F1020)</f>
        <v>Hot chocolateRegular (12 oz)</v>
      </c>
      <c r="M1020" s="10">
        <f>E1020*_xlfn.XLOOKUP(L1020,PriceListData!$F$2:$F$97,PriceListData!$E$2:$E$97)</f>
        <v>4.75</v>
      </c>
      <c r="N1020" t="str">
        <f>TEXT(B1020,"dddd")</f>
        <v>Sunday</v>
      </c>
    </row>
    <row r="1021" spans="1:14" x14ac:dyDescent="0.35">
      <c r="A1021">
        <v>287235</v>
      </c>
      <c r="B1021" s="3">
        <v>45781</v>
      </c>
      <c r="C1021" s="4">
        <v>0.34819444444444442</v>
      </c>
      <c r="D1021" t="s">
        <v>52</v>
      </c>
      <c r="E1021">
        <v>1</v>
      </c>
      <c r="F1021" t="s">
        <v>15</v>
      </c>
      <c r="G1021" t="s">
        <v>405</v>
      </c>
      <c r="H1021" t="s">
        <v>414</v>
      </c>
      <c r="J1021" t="s">
        <v>403</v>
      </c>
      <c r="K1021">
        <v>1</v>
      </c>
      <c r="L1021" t="str">
        <f>_xlfn.CONCAT(D1021,F1021)</f>
        <v>Frappé12 oz</v>
      </c>
      <c r="M1021" s="10">
        <f>E1021*_xlfn.XLOOKUP(L1021,PriceListData!$F$2:$F$97,PriceListData!$E$2:$E$97)</f>
        <v>4.75</v>
      </c>
      <c r="N1021" t="str">
        <f>TEXT(B1021,"dddd")</f>
        <v>Sunday</v>
      </c>
    </row>
    <row r="1022" spans="1:14" x14ac:dyDescent="0.35">
      <c r="A1022">
        <v>287235</v>
      </c>
      <c r="B1022" s="3">
        <v>45781</v>
      </c>
      <c r="C1022" s="4">
        <v>0.34819444444444442</v>
      </c>
      <c r="D1022" t="s">
        <v>40</v>
      </c>
      <c r="E1022">
        <v>1</v>
      </c>
      <c r="F1022" t="s">
        <v>35</v>
      </c>
      <c r="G1022" t="s">
        <v>405</v>
      </c>
      <c r="H1022" t="s">
        <v>406</v>
      </c>
      <c r="J1022" t="s">
        <v>403</v>
      </c>
      <c r="K1022">
        <v>1</v>
      </c>
      <c r="L1022" t="str">
        <f>_xlfn.CONCAT(D1022,F1022)</f>
        <v>Espresso1 oz</v>
      </c>
      <c r="M1022" s="10">
        <f>E1022*_xlfn.XLOOKUP(L1022,PriceListData!$F$2:$F$97,PriceListData!$E$2:$E$97)</f>
        <v>2.5</v>
      </c>
      <c r="N1022" t="str">
        <f>TEXT(B1022,"dddd")</f>
        <v>Sunday</v>
      </c>
    </row>
    <row r="1023" spans="1:14" x14ac:dyDescent="0.35">
      <c r="A1023">
        <v>287233</v>
      </c>
      <c r="B1023" s="3">
        <v>45781</v>
      </c>
      <c r="C1023" s="4">
        <v>0.34440972222222221</v>
      </c>
      <c r="D1023" t="s">
        <v>21</v>
      </c>
      <c r="E1023">
        <v>1</v>
      </c>
      <c r="F1023" t="s">
        <v>15</v>
      </c>
      <c r="G1023" t="s">
        <v>405</v>
      </c>
      <c r="H1023" t="s">
        <v>406</v>
      </c>
      <c r="J1023" t="s">
        <v>403</v>
      </c>
      <c r="K1023">
        <v>2</v>
      </c>
      <c r="L1023" t="str">
        <f>_xlfn.CONCAT(D1023,F1023)</f>
        <v>Pourover12 oz</v>
      </c>
      <c r="M1023" s="10">
        <f>E1023*_xlfn.XLOOKUP(L1023,PriceListData!$F$2:$F$97,PriceListData!$E$2:$E$97)</f>
        <v>3.5</v>
      </c>
      <c r="N1023" t="str">
        <f>TEXT(B1023,"dddd")</f>
        <v>Sunday</v>
      </c>
    </row>
    <row r="1024" spans="1:14" x14ac:dyDescent="0.35">
      <c r="A1024">
        <v>287233</v>
      </c>
      <c r="B1024" s="3">
        <v>45781</v>
      </c>
      <c r="C1024" s="4">
        <v>0.34440972222222221</v>
      </c>
      <c r="D1024" t="s">
        <v>419</v>
      </c>
      <c r="E1024">
        <v>1</v>
      </c>
      <c r="G1024" t="s">
        <v>415</v>
      </c>
      <c r="H1024" t="s">
        <v>416</v>
      </c>
      <c r="J1024" t="s">
        <v>403</v>
      </c>
      <c r="K1024">
        <v>2</v>
      </c>
      <c r="L1024" t="str">
        <f>_xlfn.CONCAT(D1024,F1024)</f>
        <v>Extra shot</v>
      </c>
      <c r="M1024" s="10">
        <f>E1024*_xlfn.XLOOKUP(L1024,PriceListData!$F$2:$F$97,PriceListData!$E$2:$E$97)</f>
        <v>1</v>
      </c>
      <c r="N1024" t="str">
        <f>TEXT(B1024,"dddd")</f>
        <v>Sunday</v>
      </c>
    </row>
    <row r="1025" spans="1:14" x14ac:dyDescent="0.35">
      <c r="A1025">
        <v>287233</v>
      </c>
      <c r="B1025" s="3">
        <v>45781</v>
      </c>
      <c r="C1025" s="4">
        <v>0.34440972222222221</v>
      </c>
      <c r="D1025" t="s">
        <v>427</v>
      </c>
      <c r="E1025">
        <v>1</v>
      </c>
      <c r="F1025" t="s">
        <v>15</v>
      </c>
      <c r="G1025" t="s">
        <v>417</v>
      </c>
      <c r="H1025" t="s">
        <v>418</v>
      </c>
      <c r="J1025" t="s">
        <v>403</v>
      </c>
      <c r="K1025">
        <v>2</v>
      </c>
      <c r="L1025" t="str">
        <f>_xlfn.CONCAT(D1025,F1025)</f>
        <v>House blend12 oz</v>
      </c>
      <c r="M1025" s="10">
        <f>E1025*_xlfn.XLOOKUP(L1025,PriceListData!$F$2:$F$97,PriceListData!$E$2:$E$97)</f>
        <v>12.95</v>
      </c>
      <c r="N1025" t="str">
        <f>TEXT(B1025,"dddd")</f>
        <v>Sunday</v>
      </c>
    </row>
    <row r="1026" spans="1:14" x14ac:dyDescent="0.35">
      <c r="A1026">
        <v>287232</v>
      </c>
      <c r="B1026" s="3">
        <v>45781</v>
      </c>
      <c r="C1026" s="4">
        <v>0.33721064814814816</v>
      </c>
      <c r="D1026" t="s">
        <v>411</v>
      </c>
      <c r="E1026">
        <v>1</v>
      </c>
      <c r="F1026" t="s">
        <v>24</v>
      </c>
      <c r="G1026" t="s">
        <v>405</v>
      </c>
      <c r="H1026" t="s">
        <v>406</v>
      </c>
      <c r="J1026" t="s">
        <v>403</v>
      </c>
      <c r="K1026">
        <v>1</v>
      </c>
      <c r="L1026" t="str">
        <f>_xlfn.CONCAT(D1026,F1026)</f>
        <v>Turkish coffee3 oz</v>
      </c>
      <c r="M1026" s="10">
        <f>E1026*_xlfn.XLOOKUP(L1026,PriceListData!$F$2:$F$97,PriceListData!$E$2:$E$97)</f>
        <v>3.75</v>
      </c>
      <c r="N1026" t="str">
        <f>TEXT(B1026,"dddd")</f>
        <v>Sunday</v>
      </c>
    </row>
    <row r="1027" spans="1:14" x14ac:dyDescent="0.35">
      <c r="A1027">
        <v>287231</v>
      </c>
      <c r="B1027" s="3">
        <v>45781</v>
      </c>
      <c r="C1027" s="4">
        <v>0.33686342592592594</v>
      </c>
      <c r="D1027" t="s">
        <v>54</v>
      </c>
      <c r="E1027">
        <v>1</v>
      </c>
      <c r="G1027" t="s">
        <v>415</v>
      </c>
      <c r="H1027" t="s">
        <v>416</v>
      </c>
      <c r="J1027" t="s">
        <v>403</v>
      </c>
      <c r="K1027">
        <v>1</v>
      </c>
      <c r="L1027" t="str">
        <f>_xlfn.CONCAT(D1027,F1027)</f>
        <v>Syrup</v>
      </c>
      <c r="M1027" s="10">
        <f>E1027*_xlfn.XLOOKUP(L1027,PriceListData!$F$2:$F$97,PriceListData!$E$2:$E$97)</f>
        <v>0.75</v>
      </c>
      <c r="N1027" t="str">
        <f>TEXT(B1027,"dddd")</f>
        <v>Sunday</v>
      </c>
    </row>
    <row r="1028" spans="1:14" x14ac:dyDescent="0.35">
      <c r="A1028">
        <v>287231</v>
      </c>
      <c r="B1028" s="3">
        <v>45781</v>
      </c>
      <c r="C1028" s="4">
        <v>0.33686342592592594</v>
      </c>
      <c r="D1028" t="s">
        <v>21</v>
      </c>
      <c r="E1028">
        <v>1</v>
      </c>
      <c r="F1028" t="s">
        <v>15</v>
      </c>
      <c r="G1028" t="s">
        <v>405</v>
      </c>
      <c r="H1028" t="s">
        <v>406</v>
      </c>
      <c r="J1028" t="s">
        <v>403</v>
      </c>
      <c r="K1028">
        <v>1</v>
      </c>
      <c r="L1028" t="str">
        <f>_xlfn.CONCAT(D1028,F1028)</f>
        <v>Pourover12 oz</v>
      </c>
      <c r="M1028" s="10">
        <f>E1028*_xlfn.XLOOKUP(L1028,PriceListData!$F$2:$F$97,PriceListData!$E$2:$E$97)</f>
        <v>3.5</v>
      </c>
      <c r="N1028" t="str">
        <f>TEXT(B1028,"dddd")</f>
        <v>Sunday</v>
      </c>
    </row>
    <row r="1029" spans="1:14" x14ac:dyDescent="0.35">
      <c r="A1029">
        <v>287228</v>
      </c>
      <c r="B1029" s="3">
        <v>45781</v>
      </c>
      <c r="C1029" s="4">
        <v>0.32542824074074073</v>
      </c>
      <c r="D1029" t="s">
        <v>411</v>
      </c>
      <c r="E1029">
        <v>1</v>
      </c>
      <c r="F1029" t="s">
        <v>24</v>
      </c>
      <c r="G1029" t="s">
        <v>405</v>
      </c>
      <c r="H1029" t="s">
        <v>406</v>
      </c>
      <c r="J1029" t="s">
        <v>403</v>
      </c>
      <c r="K1029">
        <v>1</v>
      </c>
      <c r="L1029" t="str">
        <f>_xlfn.CONCAT(D1029,F1029)</f>
        <v>Turkish coffee3 oz</v>
      </c>
      <c r="M1029" s="10">
        <f>E1029*_xlfn.XLOOKUP(L1029,PriceListData!$F$2:$F$97,PriceListData!$E$2:$E$97)</f>
        <v>3.75</v>
      </c>
      <c r="N1029" t="str">
        <f>TEXT(B1029,"dddd")</f>
        <v>Sunday</v>
      </c>
    </row>
    <row r="1030" spans="1:14" x14ac:dyDescent="0.35">
      <c r="A1030">
        <v>287227</v>
      </c>
      <c r="B1030" s="3">
        <v>45781</v>
      </c>
      <c r="C1030" s="4">
        <v>0.32462962962962966</v>
      </c>
      <c r="D1030" t="s">
        <v>54</v>
      </c>
      <c r="E1030">
        <v>2</v>
      </c>
      <c r="G1030" t="s">
        <v>415</v>
      </c>
      <c r="H1030" t="s">
        <v>416</v>
      </c>
      <c r="J1030" t="s">
        <v>403</v>
      </c>
      <c r="K1030">
        <v>2</v>
      </c>
      <c r="L1030" t="str">
        <f>_xlfn.CONCAT(D1030,F1030)</f>
        <v>Syrup</v>
      </c>
      <c r="M1030" s="10">
        <f>E1030*_xlfn.XLOOKUP(L1030,PriceListData!$F$2:$F$97,PriceListData!$E$2:$E$97)</f>
        <v>1.5</v>
      </c>
      <c r="N1030" t="str">
        <f>TEXT(B1030,"dddd")</f>
        <v>Sunday</v>
      </c>
    </row>
    <row r="1031" spans="1:14" x14ac:dyDescent="0.35">
      <c r="A1031">
        <v>287227</v>
      </c>
      <c r="B1031" s="3">
        <v>45781</v>
      </c>
      <c r="C1031" s="4">
        <v>0.32462962962962966</v>
      </c>
      <c r="D1031" t="s">
        <v>21</v>
      </c>
      <c r="E1031">
        <v>2</v>
      </c>
      <c r="F1031" t="s">
        <v>15</v>
      </c>
      <c r="G1031" t="s">
        <v>405</v>
      </c>
      <c r="H1031" t="s">
        <v>406</v>
      </c>
      <c r="J1031" t="s">
        <v>403</v>
      </c>
      <c r="K1031">
        <v>2</v>
      </c>
      <c r="L1031" t="str">
        <f>_xlfn.CONCAT(D1031,F1031)</f>
        <v>Pourover12 oz</v>
      </c>
      <c r="M1031" s="10">
        <f>E1031*_xlfn.XLOOKUP(L1031,PriceListData!$F$2:$F$97,PriceListData!$E$2:$E$97)</f>
        <v>7</v>
      </c>
      <c r="N1031" t="str">
        <f>TEXT(B1031,"dddd")</f>
        <v>Sunday</v>
      </c>
    </row>
    <row r="1032" spans="1:14" x14ac:dyDescent="0.35">
      <c r="A1032">
        <v>287226</v>
      </c>
      <c r="B1032" s="3">
        <v>45781</v>
      </c>
      <c r="C1032" s="4">
        <v>0.73870370370370375</v>
      </c>
      <c r="D1032" t="s">
        <v>444</v>
      </c>
      <c r="E1032">
        <v>1</v>
      </c>
      <c r="G1032" t="s">
        <v>433</v>
      </c>
      <c r="H1032" t="s">
        <v>440</v>
      </c>
      <c r="J1032" t="s">
        <v>403</v>
      </c>
      <c r="K1032">
        <v>2</v>
      </c>
      <c r="L1032" t="str">
        <f>_xlfn.CONCAT(D1032,F1032)</f>
        <v>Sticky bun (day old)</v>
      </c>
      <c r="M1032" s="10">
        <f>E1032*_xlfn.XLOOKUP(L1032,PriceListData!$F$2:$F$97,PriceListData!$E$2:$E$97)</f>
        <v>2</v>
      </c>
      <c r="N1032" t="str">
        <f>TEXT(B1032,"dddd")</f>
        <v>Sunday</v>
      </c>
    </row>
    <row r="1033" spans="1:14" x14ac:dyDescent="0.35">
      <c r="A1033">
        <v>287225</v>
      </c>
      <c r="B1033" s="3">
        <v>45781</v>
      </c>
      <c r="C1033" s="4">
        <v>0.69890046296296293</v>
      </c>
      <c r="D1033" t="s">
        <v>174</v>
      </c>
      <c r="E1033">
        <v>1</v>
      </c>
      <c r="G1033" t="s">
        <v>433</v>
      </c>
      <c r="H1033" t="s">
        <v>435</v>
      </c>
      <c r="J1033" t="s">
        <v>403</v>
      </c>
      <c r="K1033">
        <v>1</v>
      </c>
      <c r="L1033" t="str">
        <f>_xlfn.CONCAT(D1033,F1033)</f>
        <v>Rugelach</v>
      </c>
      <c r="M1033" s="10">
        <f>E1033*_xlfn.XLOOKUP(L1033,PriceListData!$F$2:$F$97,PriceListData!$E$2:$E$97)</f>
        <v>3.75</v>
      </c>
      <c r="N1033" t="str">
        <f>TEXT(B1033,"dddd")</f>
        <v>Sunday</v>
      </c>
    </row>
    <row r="1034" spans="1:14" x14ac:dyDescent="0.35">
      <c r="A1034">
        <v>287224</v>
      </c>
      <c r="B1034" s="3">
        <v>45781</v>
      </c>
      <c r="C1034" s="4">
        <v>0.69231481481481483</v>
      </c>
      <c r="D1034" t="s">
        <v>436</v>
      </c>
      <c r="E1034">
        <v>1</v>
      </c>
      <c r="G1034" t="s">
        <v>433</v>
      </c>
      <c r="H1034" t="s">
        <v>435</v>
      </c>
      <c r="J1034" t="s">
        <v>403</v>
      </c>
      <c r="K1034">
        <v>1</v>
      </c>
      <c r="L1034" t="str">
        <f>_xlfn.CONCAT(D1034,F1034)</f>
        <v>Apricot danish</v>
      </c>
      <c r="M1034" s="10">
        <f>E1034*_xlfn.XLOOKUP(L1034,PriceListData!$F$2:$F$97,PriceListData!$E$2:$E$97)</f>
        <v>3.5</v>
      </c>
      <c r="N1034" t="str">
        <f>TEXT(B1034,"dddd")</f>
        <v>Sunday</v>
      </c>
    </row>
    <row r="1035" spans="1:14" x14ac:dyDescent="0.35">
      <c r="A1035">
        <v>287223</v>
      </c>
      <c r="B1035" s="3">
        <v>45781</v>
      </c>
      <c r="C1035" s="4">
        <v>0.672337962962963</v>
      </c>
      <c r="D1035" t="s">
        <v>93</v>
      </c>
      <c r="E1035">
        <v>1</v>
      </c>
      <c r="G1035" t="s">
        <v>433</v>
      </c>
      <c r="H1035" t="s">
        <v>435</v>
      </c>
      <c r="J1035" t="s">
        <v>403</v>
      </c>
      <c r="K1035">
        <v>1</v>
      </c>
      <c r="L1035" t="str">
        <f>_xlfn.CONCAT(D1035,F1035)</f>
        <v>Croissant</v>
      </c>
      <c r="M1035" s="10">
        <f>E1035*_xlfn.XLOOKUP(L1035,PriceListData!$F$2:$F$97,PriceListData!$E$2:$E$97)</f>
        <v>4.75</v>
      </c>
      <c r="N1035" t="str">
        <f>TEXT(B1035,"dddd")</f>
        <v>Sunday</v>
      </c>
    </row>
    <row r="1036" spans="1:14" x14ac:dyDescent="0.35">
      <c r="A1036">
        <v>287223</v>
      </c>
      <c r="B1036" s="3">
        <v>45781</v>
      </c>
      <c r="C1036" s="4">
        <v>0.672337962962963</v>
      </c>
      <c r="D1036" t="s">
        <v>449</v>
      </c>
      <c r="E1036">
        <v>1</v>
      </c>
      <c r="G1036" t="s">
        <v>433</v>
      </c>
      <c r="H1036" t="s">
        <v>435</v>
      </c>
      <c r="J1036" t="s">
        <v>403</v>
      </c>
      <c r="K1036">
        <v>1</v>
      </c>
      <c r="L1036" t="str">
        <f>_xlfn.CONCAT(D1036,F1036)</f>
        <v>Chocolate croissant</v>
      </c>
      <c r="M1036" s="10">
        <f>E1036*_xlfn.XLOOKUP(L1036,PriceListData!$F$2:$F$97,PriceListData!$E$2:$E$97)</f>
        <v>5.25</v>
      </c>
      <c r="N1036" t="str">
        <f>TEXT(B1036,"dddd")</f>
        <v>Sunday</v>
      </c>
    </row>
    <row r="1037" spans="1:14" x14ac:dyDescent="0.35">
      <c r="A1037">
        <v>287222</v>
      </c>
      <c r="B1037" s="3">
        <v>45781</v>
      </c>
      <c r="C1037" s="4">
        <v>0.65401620370370372</v>
      </c>
      <c r="D1037" t="s">
        <v>432</v>
      </c>
      <c r="E1037">
        <v>1</v>
      </c>
      <c r="G1037" t="s">
        <v>433</v>
      </c>
      <c r="H1037" t="s">
        <v>434</v>
      </c>
      <c r="J1037" t="s">
        <v>403</v>
      </c>
      <c r="K1037">
        <v>1</v>
      </c>
      <c r="L1037" t="str">
        <f>_xlfn.CONCAT(D1037,F1037)</f>
        <v>Candy bar</v>
      </c>
      <c r="M1037" s="10">
        <f>E1037*_xlfn.XLOOKUP(L1037,PriceListData!$F$2:$F$97,PriceListData!$E$2:$E$97)</f>
        <v>2.75</v>
      </c>
      <c r="N1037" t="str">
        <f>TEXT(B1037,"dddd")</f>
        <v>Sunday</v>
      </c>
    </row>
    <row r="1038" spans="1:14" x14ac:dyDescent="0.35">
      <c r="A1038">
        <v>287221</v>
      </c>
      <c r="B1038" s="3">
        <v>45781</v>
      </c>
      <c r="C1038" s="4">
        <v>0.64784722222222224</v>
      </c>
      <c r="D1038" t="s">
        <v>432</v>
      </c>
      <c r="E1038">
        <v>1</v>
      </c>
      <c r="G1038" t="s">
        <v>433</v>
      </c>
      <c r="H1038" t="s">
        <v>434</v>
      </c>
      <c r="J1038" t="s">
        <v>403</v>
      </c>
      <c r="K1038">
        <v>1</v>
      </c>
      <c r="L1038" t="str">
        <f>_xlfn.CONCAT(D1038,F1038)</f>
        <v>Candy bar</v>
      </c>
      <c r="M1038" s="10">
        <f>E1038*_xlfn.XLOOKUP(L1038,PriceListData!$F$2:$F$97,PriceListData!$E$2:$E$97)</f>
        <v>2.75</v>
      </c>
      <c r="N1038" t="str">
        <f>TEXT(B1038,"dddd")</f>
        <v>Sunday</v>
      </c>
    </row>
    <row r="1039" spans="1:14" x14ac:dyDescent="0.35">
      <c r="A1039">
        <v>287220</v>
      </c>
      <c r="B1039" s="3">
        <v>45781</v>
      </c>
      <c r="C1039" s="4">
        <v>0.64148148148148143</v>
      </c>
      <c r="D1039" t="s">
        <v>93</v>
      </c>
      <c r="E1039">
        <v>1</v>
      </c>
      <c r="G1039" t="s">
        <v>433</v>
      </c>
      <c r="H1039" t="s">
        <v>435</v>
      </c>
      <c r="J1039" t="s">
        <v>403</v>
      </c>
      <c r="K1039">
        <v>1</v>
      </c>
      <c r="L1039" t="str">
        <f>_xlfn.CONCAT(D1039,F1039)</f>
        <v>Croissant</v>
      </c>
      <c r="M1039" s="10">
        <f>E1039*_xlfn.XLOOKUP(L1039,PriceListData!$F$2:$F$97,PriceListData!$E$2:$E$97)</f>
        <v>4.75</v>
      </c>
      <c r="N1039" t="str">
        <f>TEXT(B1039,"dddd")</f>
        <v>Sunday</v>
      </c>
    </row>
    <row r="1040" spans="1:14" x14ac:dyDescent="0.35">
      <c r="A1040">
        <v>287219</v>
      </c>
      <c r="B1040" s="3">
        <v>45781</v>
      </c>
      <c r="C1040" s="4">
        <v>0.62749999999999995</v>
      </c>
      <c r="D1040" t="s">
        <v>63</v>
      </c>
      <c r="E1040">
        <v>1</v>
      </c>
      <c r="G1040" t="s">
        <v>433</v>
      </c>
      <c r="H1040" t="s">
        <v>435</v>
      </c>
      <c r="J1040" t="s">
        <v>403</v>
      </c>
      <c r="K1040">
        <v>1</v>
      </c>
      <c r="L1040" t="str">
        <f>_xlfn.CONCAT(D1040,F1040)</f>
        <v>Cookie</v>
      </c>
      <c r="M1040" s="10">
        <f>E1040*_xlfn.XLOOKUP(L1040,PriceListData!$F$2:$F$97,PriceListData!$E$2:$E$97)</f>
        <v>3</v>
      </c>
      <c r="N1040" t="str">
        <f>TEXT(B1040,"dddd")</f>
        <v>Sunday</v>
      </c>
    </row>
    <row r="1041" spans="1:14" x14ac:dyDescent="0.35">
      <c r="A1041">
        <v>287218</v>
      </c>
      <c r="B1041" s="3">
        <v>45781</v>
      </c>
      <c r="C1041" s="4">
        <v>0.6121064814814815</v>
      </c>
      <c r="D1041" t="s">
        <v>449</v>
      </c>
      <c r="E1041">
        <v>1</v>
      </c>
      <c r="G1041" t="s">
        <v>433</v>
      </c>
      <c r="H1041" t="s">
        <v>435</v>
      </c>
      <c r="J1041" t="s">
        <v>403</v>
      </c>
      <c r="K1041">
        <v>1</v>
      </c>
      <c r="L1041" t="str">
        <f>_xlfn.CONCAT(D1041,F1041)</f>
        <v>Chocolate croissant</v>
      </c>
      <c r="M1041" s="10">
        <f>E1041*_xlfn.XLOOKUP(L1041,PriceListData!$F$2:$F$97,PriceListData!$E$2:$E$97)</f>
        <v>5.25</v>
      </c>
      <c r="N1041" t="str">
        <f>TEXT(B1041,"dddd")</f>
        <v>Sunday</v>
      </c>
    </row>
    <row r="1042" spans="1:14" x14ac:dyDescent="0.35">
      <c r="A1042">
        <v>287217</v>
      </c>
      <c r="B1042" s="3">
        <v>45781</v>
      </c>
      <c r="C1042" s="4">
        <v>0.56019675925925927</v>
      </c>
      <c r="D1042" t="s">
        <v>441</v>
      </c>
      <c r="E1042">
        <v>1</v>
      </c>
      <c r="G1042" t="s">
        <v>433</v>
      </c>
      <c r="H1042" t="s">
        <v>435</v>
      </c>
      <c r="J1042" t="s">
        <v>403</v>
      </c>
      <c r="K1042">
        <v>1</v>
      </c>
      <c r="L1042" t="str">
        <f>_xlfn.CONCAT(D1042,F1042)</f>
        <v>Sticky bun</v>
      </c>
      <c r="M1042" s="10">
        <f>E1042*_xlfn.XLOOKUP(L1042,PriceListData!$F$2:$F$97,PriceListData!$E$2:$E$97)</f>
        <v>2.75</v>
      </c>
      <c r="N1042" t="str">
        <f>TEXT(B1042,"dddd")</f>
        <v>Sunday</v>
      </c>
    </row>
    <row r="1043" spans="1:14" x14ac:dyDescent="0.35">
      <c r="A1043">
        <v>287217</v>
      </c>
      <c r="B1043" s="3">
        <v>45781</v>
      </c>
      <c r="C1043" s="4">
        <v>0.56019675925925927</v>
      </c>
      <c r="D1043" t="s">
        <v>449</v>
      </c>
      <c r="E1043">
        <v>2</v>
      </c>
      <c r="G1043" t="s">
        <v>433</v>
      </c>
      <c r="H1043" t="s">
        <v>435</v>
      </c>
      <c r="J1043" t="s">
        <v>403</v>
      </c>
      <c r="K1043">
        <v>1</v>
      </c>
      <c r="L1043" t="str">
        <f>_xlfn.CONCAT(D1043,F1043)</f>
        <v>Chocolate croissant</v>
      </c>
      <c r="M1043" s="10">
        <f>E1043*_xlfn.XLOOKUP(L1043,PriceListData!$F$2:$F$97,PriceListData!$E$2:$E$97)</f>
        <v>10.5</v>
      </c>
      <c r="N1043" t="str">
        <f>TEXT(B1043,"dddd")</f>
        <v>Sunday</v>
      </c>
    </row>
    <row r="1044" spans="1:14" x14ac:dyDescent="0.35">
      <c r="A1044">
        <v>287216</v>
      </c>
      <c r="B1044" s="3">
        <v>45781</v>
      </c>
      <c r="C1044" s="4">
        <v>0.55927083333333338</v>
      </c>
      <c r="D1044" t="s">
        <v>93</v>
      </c>
      <c r="E1044">
        <v>1</v>
      </c>
      <c r="G1044" t="s">
        <v>433</v>
      </c>
      <c r="H1044" t="s">
        <v>435</v>
      </c>
      <c r="J1044" t="s">
        <v>403</v>
      </c>
      <c r="K1044">
        <v>1</v>
      </c>
      <c r="L1044" t="str">
        <f>_xlfn.CONCAT(D1044,F1044)</f>
        <v>Croissant</v>
      </c>
      <c r="M1044" s="10">
        <f>E1044*_xlfn.XLOOKUP(L1044,PriceListData!$F$2:$F$97,PriceListData!$E$2:$E$97)</f>
        <v>4.75</v>
      </c>
      <c r="N1044" t="str">
        <f>TEXT(B1044,"dddd")</f>
        <v>Sunday</v>
      </c>
    </row>
    <row r="1045" spans="1:14" x14ac:dyDescent="0.35">
      <c r="A1045">
        <v>287216</v>
      </c>
      <c r="B1045" s="3">
        <v>45781</v>
      </c>
      <c r="C1045" s="4">
        <v>0.55927083333333338</v>
      </c>
      <c r="D1045" t="s">
        <v>63</v>
      </c>
      <c r="E1045">
        <v>1</v>
      </c>
      <c r="G1045" t="s">
        <v>433</v>
      </c>
      <c r="H1045" t="s">
        <v>435</v>
      </c>
      <c r="J1045" t="s">
        <v>403</v>
      </c>
      <c r="K1045">
        <v>1</v>
      </c>
      <c r="L1045" t="str">
        <f>_xlfn.CONCAT(D1045,F1045)</f>
        <v>Cookie</v>
      </c>
      <c r="M1045" s="10">
        <f>E1045*_xlfn.XLOOKUP(L1045,PriceListData!$F$2:$F$97,PriceListData!$E$2:$E$97)</f>
        <v>3</v>
      </c>
      <c r="N1045" t="str">
        <f>TEXT(B1045,"dddd")</f>
        <v>Sunday</v>
      </c>
    </row>
    <row r="1046" spans="1:14" x14ac:dyDescent="0.35">
      <c r="A1046">
        <v>287215</v>
      </c>
      <c r="B1046" s="3">
        <v>45781</v>
      </c>
      <c r="C1046" s="4">
        <v>0.557037037037037</v>
      </c>
      <c r="D1046" t="s">
        <v>63</v>
      </c>
      <c r="E1046">
        <v>1</v>
      </c>
      <c r="G1046" t="s">
        <v>433</v>
      </c>
      <c r="H1046" t="s">
        <v>435</v>
      </c>
      <c r="J1046" t="s">
        <v>403</v>
      </c>
      <c r="K1046">
        <v>1</v>
      </c>
      <c r="L1046" t="str">
        <f>_xlfn.CONCAT(D1046,F1046)</f>
        <v>Cookie</v>
      </c>
      <c r="M1046" s="10">
        <f>E1046*_xlfn.XLOOKUP(L1046,PriceListData!$F$2:$F$97,PriceListData!$E$2:$E$97)</f>
        <v>3</v>
      </c>
      <c r="N1046" t="str">
        <f>TEXT(B1046,"dddd")</f>
        <v>Sunday</v>
      </c>
    </row>
    <row r="1047" spans="1:14" x14ac:dyDescent="0.35">
      <c r="A1047">
        <v>287214</v>
      </c>
      <c r="B1047" s="3">
        <v>45781</v>
      </c>
      <c r="C1047" s="4">
        <v>0.55306712962962967</v>
      </c>
      <c r="D1047" t="s">
        <v>437</v>
      </c>
      <c r="E1047">
        <v>1</v>
      </c>
      <c r="G1047" t="s">
        <v>433</v>
      </c>
      <c r="H1047" t="s">
        <v>435</v>
      </c>
      <c r="J1047" t="s">
        <v>403</v>
      </c>
      <c r="K1047">
        <v>1</v>
      </c>
      <c r="L1047" t="str">
        <f>_xlfn.CONCAT(D1047,F1047)</f>
        <v>Pizza pocket</v>
      </c>
      <c r="M1047" s="10">
        <f>E1047*_xlfn.XLOOKUP(L1047,PriceListData!$F$2:$F$97,PriceListData!$E$2:$E$97)</f>
        <v>5</v>
      </c>
      <c r="N1047" t="str">
        <f>TEXT(B1047,"dddd")</f>
        <v>Sunday</v>
      </c>
    </row>
    <row r="1048" spans="1:14" x14ac:dyDescent="0.35">
      <c r="A1048">
        <v>287213</v>
      </c>
      <c r="B1048" s="3">
        <v>45781</v>
      </c>
      <c r="C1048" s="4">
        <v>0.54788194444444449</v>
      </c>
      <c r="D1048" t="s">
        <v>63</v>
      </c>
      <c r="E1048">
        <v>1</v>
      </c>
      <c r="G1048" t="s">
        <v>433</v>
      </c>
      <c r="H1048" t="s">
        <v>435</v>
      </c>
      <c r="J1048" t="s">
        <v>403</v>
      </c>
      <c r="K1048">
        <v>1</v>
      </c>
      <c r="L1048" t="str">
        <f>_xlfn.CONCAT(D1048,F1048)</f>
        <v>Cookie</v>
      </c>
      <c r="M1048" s="10">
        <f>E1048*_xlfn.XLOOKUP(L1048,PriceListData!$F$2:$F$97,PriceListData!$E$2:$E$97)</f>
        <v>3</v>
      </c>
      <c r="N1048" t="str">
        <f>TEXT(B1048,"dddd")</f>
        <v>Sunday</v>
      </c>
    </row>
    <row r="1049" spans="1:14" x14ac:dyDescent="0.35">
      <c r="A1049">
        <v>287212</v>
      </c>
      <c r="B1049" s="3">
        <v>45781</v>
      </c>
      <c r="C1049" s="4">
        <v>0.54260416666666667</v>
      </c>
      <c r="D1049" t="s">
        <v>63</v>
      </c>
      <c r="E1049">
        <v>1</v>
      </c>
      <c r="G1049" t="s">
        <v>433</v>
      </c>
      <c r="H1049" t="s">
        <v>435</v>
      </c>
      <c r="J1049" t="s">
        <v>403</v>
      </c>
      <c r="K1049">
        <v>1</v>
      </c>
      <c r="L1049" t="str">
        <f>_xlfn.CONCAT(D1049,F1049)</f>
        <v>Cookie</v>
      </c>
      <c r="M1049" s="10">
        <f>E1049*_xlfn.XLOOKUP(L1049,PriceListData!$F$2:$F$97,PriceListData!$E$2:$E$97)</f>
        <v>3</v>
      </c>
      <c r="N1049" t="str">
        <f>TEXT(B1049,"dddd")</f>
        <v>Sunday</v>
      </c>
    </row>
    <row r="1050" spans="1:14" x14ac:dyDescent="0.35">
      <c r="A1050">
        <v>287211</v>
      </c>
      <c r="B1050" s="3">
        <v>45781</v>
      </c>
      <c r="C1050" s="4">
        <v>0.53877314814814814</v>
      </c>
      <c r="D1050" t="s">
        <v>63</v>
      </c>
      <c r="E1050">
        <v>2</v>
      </c>
      <c r="G1050" t="s">
        <v>433</v>
      </c>
      <c r="H1050" t="s">
        <v>435</v>
      </c>
      <c r="J1050" t="s">
        <v>403</v>
      </c>
      <c r="K1050">
        <v>1</v>
      </c>
      <c r="L1050" t="str">
        <f>_xlfn.CONCAT(D1050,F1050)</f>
        <v>Cookie</v>
      </c>
      <c r="M1050" s="10">
        <f>E1050*_xlfn.XLOOKUP(L1050,PriceListData!$F$2:$F$97,PriceListData!$E$2:$E$97)</f>
        <v>6</v>
      </c>
      <c r="N1050" t="str">
        <f>TEXT(B1050,"dddd")</f>
        <v>Sunday</v>
      </c>
    </row>
    <row r="1051" spans="1:14" x14ac:dyDescent="0.35">
      <c r="A1051">
        <v>287211</v>
      </c>
      <c r="B1051" s="3">
        <v>45781</v>
      </c>
      <c r="C1051" s="4">
        <v>0.53877314814814814</v>
      </c>
      <c r="D1051" t="s">
        <v>436</v>
      </c>
      <c r="E1051">
        <v>1</v>
      </c>
      <c r="G1051" t="s">
        <v>433</v>
      </c>
      <c r="H1051" t="s">
        <v>435</v>
      </c>
      <c r="J1051" t="s">
        <v>403</v>
      </c>
      <c r="K1051">
        <v>1</v>
      </c>
      <c r="L1051" t="str">
        <f>_xlfn.CONCAT(D1051,F1051)</f>
        <v>Apricot danish</v>
      </c>
      <c r="M1051" s="10">
        <f>E1051*_xlfn.XLOOKUP(L1051,PriceListData!$F$2:$F$97,PriceListData!$E$2:$E$97)</f>
        <v>3.5</v>
      </c>
      <c r="N1051" t="str">
        <f>TEXT(B1051,"dddd")</f>
        <v>Sunday</v>
      </c>
    </row>
    <row r="1052" spans="1:14" x14ac:dyDescent="0.35">
      <c r="A1052">
        <v>287210</v>
      </c>
      <c r="B1052" s="3">
        <v>45781</v>
      </c>
      <c r="C1052" s="4">
        <v>0.49333333333333335</v>
      </c>
      <c r="D1052" t="s">
        <v>443</v>
      </c>
      <c r="E1052">
        <v>2</v>
      </c>
      <c r="G1052" t="s">
        <v>433</v>
      </c>
      <c r="H1052" t="s">
        <v>435</v>
      </c>
      <c r="J1052" t="s">
        <v>403</v>
      </c>
      <c r="K1052">
        <v>1</v>
      </c>
      <c r="L1052" t="str">
        <f>_xlfn.CONCAT(D1052,F1052)</f>
        <v>Scone with clotted cream and jam</v>
      </c>
      <c r="M1052" s="10">
        <f>E1052*_xlfn.XLOOKUP(L1052,PriceListData!$F$2:$F$97,PriceListData!$E$2:$E$97)</f>
        <v>11.5</v>
      </c>
      <c r="N1052" t="str">
        <f>TEXT(B1052,"dddd")</f>
        <v>Sunday</v>
      </c>
    </row>
    <row r="1053" spans="1:14" x14ac:dyDescent="0.35">
      <c r="A1053">
        <v>287209</v>
      </c>
      <c r="B1053" s="3">
        <v>45781</v>
      </c>
      <c r="C1053" s="4">
        <v>0.49214120370370368</v>
      </c>
      <c r="D1053" t="s">
        <v>441</v>
      </c>
      <c r="E1053">
        <v>1</v>
      </c>
      <c r="G1053" t="s">
        <v>433</v>
      </c>
      <c r="H1053" t="s">
        <v>435</v>
      </c>
      <c r="J1053" t="s">
        <v>403</v>
      </c>
      <c r="K1053">
        <v>1</v>
      </c>
      <c r="L1053" t="str">
        <f>_xlfn.CONCAT(D1053,F1053)</f>
        <v>Sticky bun</v>
      </c>
      <c r="M1053" s="10">
        <f>E1053*_xlfn.XLOOKUP(L1053,PriceListData!$F$2:$F$97,PriceListData!$E$2:$E$97)</f>
        <v>2.75</v>
      </c>
      <c r="N1053" t="str">
        <f>TEXT(B1053,"dddd")</f>
        <v>Sunday</v>
      </c>
    </row>
    <row r="1054" spans="1:14" x14ac:dyDescent="0.35">
      <c r="A1054">
        <v>287208</v>
      </c>
      <c r="B1054" s="3">
        <v>45781</v>
      </c>
      <c r="C1054" s="4">
        <v>0.49061342592592594</v>
      </c>
      <c r="D1054" t="s">
        <v>443</v>
      </c>
      <c r="E1054">
        <v>1</v>
      </c>
      <c r="G1054" t="s">
        <v>433</v>
      </c>
      <c r="H1054" t="s">
        <v>435</v>
      </c>
      <c r="J1054" t="s">
        <v>403</v>
      </c>
      <c r="K1054">
        <v>1</v>
      </c>
      <c r="L1054" t="str">
        <f>_xlfn.CONCAT(D1054,F1054)</f>
        <v>Scone with clotted cream and jam</v>
      </c>
      <c r="M1054" s="10">
        <f>E1054*_xlfn.XLOOKUP(L1054,PriceListData!$F$2:$F$97,PriceListData!$E$2:$E$97)</f>
        <v>5.75</v>
      </c>
      <c r="N1054" t="str">
        <f>TEXT(B1054,"dddd")</f>
        <v>Sunday</v>
      </c>
    </row>
    <row r="1055" spans="1:14" x14ac:dyDescent="0.35">
      <c r="A1055">
        <v>287207</v>
      </c>
      <c r="B1055" s="3">
        <v>45781</v>
      </c>
      <c r="C1055" s="4">
        <v>0.48964120370370373</v>
      </c>
      <c r="D1055" t="s">
        <v>189</v>
      </c>
      <c r="E1055">
        <v>1</v>
      </c>
      <c r="G1055" t="s">
        <v>433</v>
      </c>
      <c r="H1055" t="s">
        <v>448</v>
      </c>
      <c r="J1055" t="s">
        <v>403</v>
      </c>
      <c r="K1055">
        <v>1</v>
      </c>
      <c r="L1055" t="str">
        <f>_xlfn.CONCAT(D1055,F1055)</f>
        <v>Toastie</v>
      </c>
      <c r="M1055" s="10">
        <f>E1055*_xlfn.XLOOKUP(L1055,PriceListData!$F$2:$F$97,PriceListData!$E$2:$E$97)</f>
        <v>6.75</v>
      </c>
      <c r="N1055" t="str">
        <f>TEXT(B1055,"dddd")</f>
        <v>Sunday</v>
      </c>
    </row>
    <row r="1056" spans="1:14" x14ac:dyDescent="0.35">
      <c r="A1056">
        <v>287206</v>
      </c>
      <c r="B1056" s="3">
        <v>45781</v>
      </c>
      <c r="C1056" s="4">
        <v>0.48421296296296296</v>
      </c>
      <c r="D1056" t="s">
        <v>438</v>
      </c>
      <c r="E1056">
        <v>1</v>
      </c>
      <c r="G1056" t="s">
        <v>433</v>
      </c>
      <c r="H1056" t="s">
        <v>435</v>
      </c>
      <c r="J1056" t="s">
        <v>403</v>
      </c>
      <c r="K1056">
        <v>2</v>
      </c>
      <c r="L1056" t="str">
        <f>_xlfn.CONCAT(D1056,F1056)</f>
        <v>Cinnamon roll</v>
      </c>
      <c r="M1056" s="10">
        <f>E1056*_xlfn.XLOOKUP(L1056,PriceListData!$F$2:$F$97,PriceListData!$E$2:$E$97)</f>
        <v>3.75</v>
      </c>
      <c r="N1056" t="str">
        <f>TEXT(B1056,"dddd")</f>
        <v>Sunday</v>
      </c>
    </row>
    <row r="1057" spans="1:14" x14ac:dyDescent="0.35">
      <c r="A1057">
        <v>287205</v>
      </c>
      <c r="B1057" s="3">
        <v>45781</v>
      </c>
      <c r="C1057" s="4">
        <v>0.48013888888888889</v>
      </c>
      <c r="D1057" t="s">
        <v>441</v>
      </c>
      <c r="E1057">
        <v>1</v>
      </c>
      <c r="G1057" t="s">
        <v>433</v>
      </c>
      <c r="H1057" t="s">
        <v>435</v>
      </c>
      <c r="J1057" t="s">
        <v>403</v>
      </c>
      <c r="K1057">
        <v>2</v>
      </c>
      <c r="L1057" t="str">
        <f>_xlfn.CONCAT(D1057,F1057)</f>
        <v>Sticky bun</v>
      </c>
      <c r="M1057" s="10">
        <f>E1057*_xlfn.XLOOKUP(L1057,PriceListData!$F$2:$F$97,PriceListData!$E$2:$E$97)</f>
        <v>2.75</v>
      </c>
      <c r="N1057" t="str">
        <f>TEXT(B1057,"dddd")</f>
        <v>Sunday</v>
      </c>
    </row>
    <row r="1058" spans="1:14" x14ac:dyDescent="0.35">
      <c r="A1058">
        <v>287204</v>
      </c>
      <c r="B1058" s="3">
        <v>45781</v>
      </c>
      <c r="C1058" s="4">
        <v>0.47814814814814816</v>
      </c>
      <c r="D1058" t="s">
        <v>450</v>
      </c>
      <c r="E1058">
        <v>2</v>
      </c>
      <c r="G1058" t="s">
        <v>433</v>
      </c>
      <c r="H1058" t="s">
        <v>435</v>
      </c>
      <c r="J1058" t="s">
        <v>403</v>
      </c>
      <c r="K1058">
        <v>1</v>
      </c>
      <c r="L1058" t="str">
        <f>_xlfn.CONCAT(D1058,F1058)</f>
        <v>Snack cake</v>
      </c>
      <c r="M1058" s="10">
        <f>E1058*_xlfn.XLOOKUP(L1058,PriceListData!$F$2:$F$97,PriceListData!$E$2:$E$97)</f>
        <v>4</v>
      </c>
      <c r="N1058" t="str">
        <f>TEXT(B1058,"dddd")</f>
        <v>Sunday</v>
      </c>
    </row>
    <row r="1059" spans="1:14" x14ac:dyDescent="0.35">
      <c r="A1059">
        <v>287203</v>
      </c>
      <c r="B1059" s="3">
        <v>45781</v>
      </c>
      <c r="C1059" s="4">
        <v>0.47612268518518519</v>
      </c>
      <c r="D1059" t="s">
        <v>362</v>
      </c>
      <c r="E1059">
        <v>1</v>
      </c>
      <c r="G1059" t="s">
        <v>433</v>
      </c>
      <c r="H1059" t="s">
        <v>435</v>
      </c>
      <c r="J1059" t="s">
        <v>403</v>
      </c>
      <c r="K1059">
        <v>1</v>
      </c>
      <c r="L1059" t="str">
        <f>_xlfn.CONCAT(D1059,F1059)</f>
        <v>Donut</v>
      </c>
      <c r="M1059" s="10">
        <f>E1059*_xlfn.XLOOKUP(L1059,PriceListData!$F$2:$F$97,PriceListData!$E$2:$E$97)</f>
        <v>3.75</v>
      </c>
      <c r="N1059" t="str">
        <f>TEXT(B1059,"dddd")</f>
        <v>Sunday</v>
      </c>
    </row>
    <row r="1060" spans="1:14" x14ac:dyDescent="0.35">
      <c r="A1060">
        <v>287202</v>
      </c>
      <c r="B1060" s="3">
        <v>45781</v>
      </c>
      <c r="C1060" s="4">
        <v>0.47321759259259261</v>
      </c>
      <c r="D1060" t="s">
        <v>189</v>
      </c>
      <c r="E1060">
        <v>1</v>
      </c>
      <c r="G1060" t="s">
        <v>433</v>
      </c>
      <c r="H1060" t="s">
        <v>448</v>
      </c>
      <c r="J1060" t="s">
        <v>403</v>
      </c>
      <c r="K1060">
        <v>1</v>
      </c>
      <c r="L1060" t="str">
        <f>_xlfn.CONCAT(D1060,F1060)</f>
        <v>Toastie</v>
      </c>
      <c r="M1060" s="10">
        <f>E1060*_xlfn.XLOOKUP(L1060,PriceListData!$F$2:$F$97,PriceListData!$E$2:$E$97)</f>
        <v>6.75</v>
      </c>
      <c r="N1060" t="str">
        <f>TEXT(B1060,"dddd")</f>
        <v>Sunday</v>
      </c>
    </row>
    <row r="1061" spans="1:14" x14ac:dyDescent="0.35">
      <c r="A1061">
        <v>287201</v>
      </c>
      <c r="B1061" s="3">
        <v>45781</v>
      </c>
      <c r="C1061" s="4">
        <v>0.46795138888888888</v>
      </c>
      <c r="D1061" t="s">
        <v>189</v>
      </c>
      <c r="E1061">
        <v>1</v>
      </c>
      <c r="G1061" t="s">
        <v>433</v>
      </c>
      <c r="H1061" t="s">
        <v>448</v>
      </c>
      <c r="J1061" t="s">
        <v>403</v>
      </c>
      <c r="K1061">
        <v>1</v>
      </c>
      <c r="L1061" t="str">
        <f>_xlfn.CONCAT(D1061,F1061)</f>
        <v>Toastie</v>
      </c>
      <c r="M1061" s="10">
        <f>E1061*_xlfn.XLOOKUP(L1061,PriceListData!$F$2:$F$97,PriceListData!$E$2:$E$97)</f>
        <v>6.75</v>
      </c>
      <c r="N1061" t="str">
        <f>TEXT(B1061,"dddd")</f>
        <v>Sunday</v>
      </c>
    </row>
    <row r="1062" spans="1:14" x14ac:dyDescent="0.35">
      <c r="A1062">
        <v>287200</v>
      </c>
      <c r="B1062" s="3">
        <v>45781</v>
      </c>
      <c r="C1062" s="4">
        <v>0.46055555555555555</v>
      </c>
      <c r="D1062" t="s">
        <v>441</v>
      </c>
      <c r="E1062">
        <v>1</v>
      </c>
      <c r="G1062" t="s">
        <v>433</v>
      </c>
      <c r="H1062" t="s">
        <v>435</v>
      </c>
      <c r="J1062" t="s">
        <v>403</v>
      </c>
      <c r="K1062">
        <v>1</v>
      </c>
      <c r="L1062" t="str">
        <f>_xlfn.CONCAT(D1062,F1062)</f>
        <v>Sticky bun</v>
      </c>
      <c r="M1062" s="10">
        <f>E1062*_xlfn.XLOOKUP(L1062,PriceListData!$F$2:$F$97,PriceListData!$E$2:$E$97)</f>
        <v>2.75</v>
      </c>
      <c r="N1062" t="str">
        <f>TEXT(B1062,"dddd")</f>
        <v>Sunday</v>
      </c>
    </row>
    <row r="1063" spans="1:14" x14ac:dyDescent="0.35">
      <c r="A1063">
        <v>287200</v>
      </c>
      <c r="B1063" s="3">
        <v>45781</v>
      </c>
      <c r="C1063" s="4">
        <v>0.46055555555555555</v>
      </c>
      <c r="D1063" t="s">
        <v>63</v>
      </c>
      <c r="E1063">
        <v>1</v>
      </c>
      <c r="G1063" t="s">
        <v>433</v>
      </c>
      <c r="H1063" t="s">
        <v>435</v>
      </c>
      <c r="J1063" t="s">
        <v>403</v>
      </c>
      <c r="K1063">
        <v>1</v>
      </c>
      <c r="L1063" t="str">
        <f>_xlfn.CONCAT(D1063,F1063)</f>
        <v>Cookie</v>
      </c>
      <c r="M1063" s="10">
        <f>E1063*_xlfn.XLOOKUP(L1063,PriceListData!$F$2:$F$97,PriceListData!$E$2:$E$97)</f>
        <v>3</v>
      </c>
      <c r="N1063" t="str">
        <f>TEXT(B1063,"dddd")</f>
        <v>Sunday</v>
      </c>
    </row>
    <row r="1064" spans="1:14" x14ac:dyDescent="0.35">
      <c r="A1064">
        <v>287199</v>
      </c>
      <c r="B1064" s="3">
        <v>45781</v>
      </c>
      <c r="C1064" s="4">
        <v>0.44885416666666667</v>
      </c>
      <c r="D1064" t="s">
        <v>441</v>
      </c>
      <c r="E1064">
        <v>1</v>
      </c>
      <c r="G1064" t="s">
        <v>433</v>
      </c>
      <c r="H1064" t="s">
        <v>435</v>
      </c>
      <c r="J1064" t="s">
        <v>403</v>
      </c>
      <c r="K1064">
        <v>1</v>
      </c>
      <c r="L1064" t="str">
        <f>_xlfn.CONCAT(D1064,F1064)</f>
        <v>Sticky bun</v>
      </c>
      <c r="M1064" s="10">
        <f>E1064*_xlfn.XLOOKUP(L1064,PriceListData!$F$2:$F$97,PriceListData!$E$2:$E$97)</f>
        <v>2.75</v>
      </c>
      <c r="N1064" t="str">
        <f>TEXT(B1064,"dddd")</f>
        <v>Sunday</v>
      </c>
    </row>
    <row r="1065" spans="1:14" x14ac:dyDescent="0.35">
      <c r="A1065">
        <v>287199</v>
      </c>
      <c r="B1065" s="3">
        <v>45781</v>
      </c>
      <c r="C1065" s="4">
        <v>0.44885416666666667</v>
      </c>
      <c r="D1065" t="s">
        <v>63</v>
      </c>
      <c r="E1065">
        <v>1</v>
      </c>
      <c r="G1065" t="s">
        <v>433</v>
      </c>
      <c r="H1065" t="s">
        <v>435</v>
      </c>
      <c r="J1065" t="s">
        <v>403</v>
      </c>
      <c r="K1065">
        <v>1</v>
      </c>
      <c r="L1065" t="str">
        <f>_xlfn.CONCAT(D1065,F1065)</f>
        <v>Cookie</v>
      </c>
      <c r="M1065" s="10">
        <f>E1065*_xlfn.XLOOKUP(L1065,PriceListData!$F$2:$F$97,PriceListData!$E$2:$E$97)</f>
        <v>3</v>
      </c>
      <c r="N1065" t="str">
        <f>TEXT(B1065,"dddd")</f>
        <v>Sunday</v>
      </c>
    </row>
    <row r="1066" spans="1:14" x14ac:dyDescent="0.35">
      <c r="A1066">
        <v>287198</v>
      </c>
      <c r="B1066" s="3">
        <v>45781</v>
      </c>
      <c r="C1066" s="4">
        <v>0.44715277777777779</v>
      </c>
      <c r="D1066" t="s">
        <v>441</v>
      </c>
      <c r="E1066">
        <v>1</v>
      </c>
      <c r="G1066" t="s">
        <v>433</v>
      </c>
      <c r="H1066" t="s">
        <v>435</v>
      </c>
      <c r="J1066" t="s">
        <v>403</v>
      </c>
      <c r="K1066">
        <v>2</v>
      </c>
      <c r="L1066" t="str">
        <f>_xlfn.CONCAT(D1066,F1066)</f>
        <v>Sticky bun</v>
      </c>
      <c r="M1066" s="10">
        <f>E1066*_xlfn.XLOOKUP(L1066,PriceListData!$F$2:$F$97,PriceListData!$E$2:$E$97)</f>
        <v>2.75</v>
      </c>
      <c r="N1066" t="str">
        <f>TEXT(B1066,"dddd")</f>
        <v>Sunday</v>
      </c>
    </row>
    <row r="1067" spans="1:14" x14ac:dyDescent="0.35">
      <c r="A1067">
        <v>287197</v>
      </c>
      <c r="B1067" s="3">
        <v>45781</v>
      </c>
      <c r="C1067" s="4">
        <v>0.44138888888888889</v>
      </c>
      <c r="D1067" t="s">
        <v>438</v>
      </c>
      <c r="E1067">
        <v>1</v>
      </c>
      <c r="G1067" t="s">
        <v>433</v>
      </c>
      <c r="H1067" t="s">
        <v>435</v>
      </c>
      <c r="J1067" t="s">
        <v>403</v>
      </c>
      <c r="K1067">
        <v>2</v>
      </c>
      <c r="L1067" t="str">
        <f>_xlfn.CONCAT(D1067,F1067)</f>
        <v>Cinnamon roll</v>
      </c>
      <c r="M1067" s="10">
        <f>E1067*_xlfn.XLOOKUP(L1067,PriceListData!$F$2:$F$97,PriceListData!$E$2:$E$97)</f>
        <v>3.75</v>
      </c>
      <c r="N1067" t="str">
        <f>TEXT(B1067,"dddd")</f>
        <v>Sunday</v>
      </c>
    </row>
    <row r="1068" spans="1:14" x14ac:dyDescent="0.35">
      <c r="A1068">
        <v>287196</v>
      </c>
      <c r="B1068" s="3">
        <v>45781</v>
      </c>
      <c r="C1068" s="4">
        <v>0.42894675925925924</v>
      </c>
      <c r="D1068" t="s">
        <v>174</v>
      </c>
      <c r="E1068">
        <v>1</v>
      </c>
      <c r="G1068" t="s">
        <v>433</v>
      </c>
      <c r="H1068" t="s">
        <v>435</v>
      </c>
      <c r="J1068" t="s">
        <v>403</v>
      </c>
      <c r="K1068">
        <v>1</v>
      </c>
      <c r="L1068" t="str">
        <f>_xlfn.CONCAT(D1068,F1068)</f>
        <v>Rugelach</v>
      </c>
      <c r="M1068" s="10">
        <f>E1068*_xlfn.XLOOKUP(L1068,PriceListData!$F$2:$F$97,PriceListData!$E$2:$E$97)</f>
        <v>3.75</v>
      </c>
      <c r="N1068" t="str">
        <f>TEXT(B1068,"dddd")</f>
        <v>Sunday</v>
      </c>
    </row>
    <row r="1069" spans="1:14" x14ac:dyDescent="0.35">
      <c r="A1069">
        <v>287195</v>
      </c>
      <c r="B1069" s="3">
        <v>45781</v>
      </c>
      <c r="C1069" s="4">
        <v>0.42618055555555556</v>
      </c>
      <c r="D1069" t="s">
        <v>441</v>
      </c>
      <c r="E1069">
        <v>1</v>
      </c>
      <c r="G1069" t="s">
        <v>433</v>
      </c>
      <c r="H1069" t="s">
        <v>435</v>
      </c>
      <c r="J1069" t="s">
        <v>403</v>
      </c>
      <c r="K1069">
        <v>2</v>
      </c>
      <c r="L1069" t="str">
        <f>_xlfn.CONCAT(D1069,F1069)</f>
        <v>Sticky bun</v>
      </c>
      <c r="M1069" s="10">
        <f>E1069*_xlfn.XLOOKUP(L1069,PriceListData!$F$2:$F$97,PriceListData!$E$2:$E$97)</f>
        <v>2.75</v>
      </c>
      <c r="N1069" t="str">
        <f>TEXT(B1069,"dddd")</f>
        <v>Sunday</v>
      </c>
    </row>
    <row r="1070" spans="1:14" x14ac:dyDescent="0.35">
      <c r="A1070">
        <v>287194</v>
      </c>
      <c r="B1070" s="3">
        <v>45781</v>
      </c>
      <c r="C1070" s="4">
        <v>0.4251388888888889</v>
      </c>
      <c r="D1070" t="s">
        <v>450</v>
      </c>
      <c r="E1070">
        <v>1</v>
      </c>
      <c r="G1070" t="s">
        <v>433</v>
      </c>
      <c r="H1070" t="s">
        <v>435</v>
      </c>
      <c r="J1070" t="s">
        <v>403</v>
      </c>
      <c r="K1070">
        <v>1</v>
      </c>
      <c r="L1070" t="str">
        <f>_xlfn.CONCAT(D1070,F1070)</f>
        <v>Snack cake</v>
      </c>
      <c r="M1070" s="10">
        <f>E1070*_xlfn.XLOOKUP(L1070,PriceListData!$F$2:$F$97,PriceListData!$E$2:$E$97)</f>
        <v>2</v>
      </c>
      <c r="N1070" t="str">
        <f>TEXT(B1070,"dddd")</f>
        <v>Sunday</v>
      </c>
    </row>
    <row r="1071" spans="1:14" x14ac:dyDescent="0.35">
      <c r="A1071">
        <v>287193</v>
      </c>
      <c r="B1071" s="3">
        <v>45781</v>
      </c>
      <c r="C1071" s="4">
        <v>0.42466435185185186</v>
      </c>
      <c r="D1071" t="s">
        <v>443</v>
      </c>
      <c r="E1071">
        <v>1</v>
      </c>
      <c r="G1071" t="s">
        <v>433</v>
      </c>
      <c r="H1071" t="s">
        <v>435</v>
      </c>
      <c r="J1071" t="s">
        <v>403</v>
      </c>
      <c r="K1071">
        <v>1</v>
      </c>
      <c r="L1071" t="str">
        <f>_xlfn.CONCAT(D1071,F1071)</f>
        <v>Scone with clotted cream and jam</v>
      </c>
      <c r="M1071" s="10">
        <f>E1071*_xlfn.XLOOKUP(L1071,PriceListData!$F$2:$F$97,PriceListData!$E$2:$E$97)</f>
        <v>5.75</v>
      </c>
      <c r="N1071" t="str">
        <f>TEXT(B1071,"dddd")</f>
        <v>Sunday</v>
      </c>
    </row>
    <row r="1072" spans="1:14" x14ac:dyDescent="0.35">
      <c r="A1072">
        <v>287192</v>
      </c>
      <c r="B1072" s="3">
        <v>45781</v>
      </c>
      <c r="C1072" s="4">
        <v>0.42406250000000001</v>
      </c>
      <c r="D1072" t="s">
        <v>449</v>
      </c>
      <c r="E1072">
        <v>1</v>
      </c>
      <c r="G1072" t="s">
        <v>433</v>
      </c>
      <c r="H1072" t="s">
        <v>435</v>
      </c>
      <c r="J1072" t="s">
        <v>403</v>
      </c>
      <c r="K1072">
        <v>1</v>
      </c>
      <c r="L1072" t="str">
        <f>_xlfn.CONCAT(D1072,F1072)</f>
        <v>Chocolate croissant</v>
      </c>
      <c r="M1072" s="10">
        <f>E1072*_xlfn.XLOOKUP(L1072,PriceListData!$F$2:$F$97,PriceListData!$E$2:$E$97)</f>
        <v>5.25</v>
      </c>
      <c r="N1072" t="str">
        <f>TEXT(B1072,"dddd")</f>
        <v>Sunday</v>
      </c>
    </row>
    <row r="1073" spans="1:14" x14ac:dyDescent="0.35">
      <c r="A1073">
        <v>287191</v>
      </c>
      <c r="B1073" s="3">
        <v>45781</v>
      </c>
      <c r="C1073" s="4">
        <v>0.42097222222222225</v>
      </c>
      <c r="D1073" t="s">
        <v>189</v>
      </c>
      <c r="E1073">
        <v>1</v>
      </c>
      <c r="G1073" t="s">
        <v>433</v>
      </c>
      <c r="H1073" t="s">
        <v>448</v>
      </c>
      <c r="J1073" t="s">
        <v>403</v>
      </c>
      <c r="K1073">
        <v>1</v>
      </c>
      <c r="L1073" t="str">
        <f>_xlfn.CONCAT(D1073,F1073)</f>
        <v>Toastie</v>
      </c>
      <c r="M1073" s="10">
        <f>E1073*_xlfn.XLOOKUP(L1073,PriceListData!$F$2:$F$97,PriceListData!$E$2:$E$97)</f>
        <v>6.75</v>
      </c>
      <c r="N1073" t="str">
        <f>TEXT(B1073,"dddd")</f>
        <v>Sunday</v>
      </c>
    </row>
    <row r="1074" spans="1:14" x14ac:dyDescent="0.35">
      <c r="A1074">
        <v>287191</v>
      </c>
      <c r="B1074" s="3">
        <v>45781</v>
      </c>
      <c r="C1074" s="4">
        <v>0.42097222222222225</v>
      </c>
      <c r="D1074" t="s">
        <v>437</v>
      </c>
      <c r="E1074">
        <v>1</v>
      </c>
      <c r="G1074" t="s">
        <v>433</v>
      </c>
      <c r="H1074" t="s">
        <v>435</v>
      </c>
      <c r="J1074" t="s">
        <v>403</v>
      </c>
      <c r="K1074">
        <v>1</v>
      </c>
      <c r="L1074" t="str">
        <f>_xlfn.CONCAT(D1074,F1074)</f>
        <v>Pizza pocket</v>
      </c>
      <c r="M1074" s="10">
        <f>E1074*_xlfn.XLOOKUP(L1074,PriceListData!$F$2:$F$97,PriceListData!$E$2:$E$97)</f>
        <v>5</v>
      </c>
      <c r="N1074" t="str">
        <f>TEXT(B1074,"dddd")</f>
        <v>Sunday</v>
      </c>
    </row>
    <row r="1075" spans="1:14" x14ac:dyDescent="0.35">
      <c r="A1075">
        <v>287190</v>
      </c>
      <c r="B1075" s="3">
        <v>45781</v>
      </c>
      <c r="C1075" s="4">
        <v>0.41141203703703705</v>
      </c>
      <c r="D1075" t="s">
        <v>441</v>
      </c>
      <c r="E1075">
        <v>1</v>
      </c>
      <c r="G1075" t="s">
        <v>433</v>
      </c>
      <c r="H1075" t="s">
        <v>435</v>
      </c>
      <c r="J1075" t="s">
        <v>403</v>
      </c>
      <c r="K1075">
        <v>1</v>
      </c>
      <c r="L1075" t="str">
        <f>_xlfn.CONCAT(D1075,F1075)</f>
        <v>Sticky bun</v>
      </c>
      <c r="M1075" s="10">
        <f>E1075*_xlfn.XLOOKUP(L1075,PriceListData!$F$2:$F$97,PriceListData!$E$2:$E$97)</f>
        <v>2.75</v>
      </c>
      <c r="N1075" t="str">
        <f>TEXT(B1075,"dddd")</f>
        <v>Sunday</v>
      </c>
    </row>
    <row r="1076" spans="1:14" x14ac:dyDescent="0.35">
      <c r="A1076">
        <v>287189</v>
      </c>
      <c r="B1076" s="3">
        <v>45781</v>
      </c>
      <c r="C1076" s="4">
        <v>0.39579861111111109</v>
      </c>
      <c r="D1076" t="s">
        <v>443</v>
      </c>
      <c r="E1076">
        <v>1</v>
      </c>
      <c r="G1076" t="s">
        <v>433</v>
      </c>
      <c r="H1076" t="s">
        <v>435</v>
      </c>
      <c r="J1076" t="s">
        <v>403</v>
      </c>
      <c r="K1076">
        <v>1</v>
      </c>
      <c r="L1076" t="str">
        <f>_xlfn.CONCAT(D1076,F1076)</f>
        <v>Scone with clotted cream and jam</v>
      </c>
      <c r="M1076" s="10">
        <f>E1076*_xlfn.XLOOKUP(L1076,PriceListData!$F$2:$F$97,PriceListData!$E$2:$E$97)</f>
        <v>5.75</v>
      </c>
      <c r="N1076" t="str">
        <f>TEXT(B1076,"dddd")</f>
        <v>Sunday</v>
      </c>
    </row>
    <row r="1077" spans="1:14" x14ac:dyDescent="0.35">
      <c r="A1077">
        <v>287188</v>
      </c>
      <c r="B1077" s="3">
        <v>45781</v>
      </c>
      <c r="C1077" s="4">
        <v>0.39489583333333333</v>
      </c>
      <c r="D1077" t="s">
        <v>437</v>
      </c>
      <c r="E1077">
        <v>1</v>
      </c>
      <c r="G1077" t="s">
        <v>433</v>
      </c>
      <c r="H1077" t="s">
        <v>435</v>
      </c>
      <c r="J1077" t="s">
        <v>403</v>
      </c>
      <c r="K1077">
        <v>1</v>
      </c>
      <c r="L1077" t="str">
        <f>_xlfn.CONCAT(D1077,F1077)</f>
        <v>Pizza pocket</v>
      </c>
      <c r="M1077" s="10">
        <f>E1077*_xlfn.XLOOKUP(L1077,PriceListData!$F$2:$F$97,PriceListData!$E$2:$E$97)</f>
        <v>5</v>
      </c>
      <c r="N1077" t="str">
        <f>TEXT(B1077,"dddd")</f>
        <v>Sunday</v>
      </c>
    </row>
    <row r="1078" spans="1:14" x14ac:dyDescent="0.35">
      <c r="A1078">
        <v>287188</v>
      </c>
      <c r="B1078" s="3">
        <v>45781</v>
      </c>
      <c r="C1078" s="4">
        <v>0.39489583333333333</v>
      </c>
      <c r="D1078" t="s">
        <v>449</v>
      </c>
      <c r="E1078">
        <v>1</v>
      </c>
      <c r="G1078" t="s">
        <v>433</v>
      </c>
      <c r="H1078" t="s">
        <v>435</v>
      </c>
      <c r="J1078" t="s">
        <v>403</v>
      </c>
      <c r="K1078">
        <v>1</v>
      </c>
      <c r="L1078" t="str">
        <f>_xlfn.CONCAT(D1078,F1078)</f>
        <v>Chocolate croissant</v>
      </c>
      <c r="M1078" s="10">
        <f>E1078*_xlfn.XLOOKUP(L1078,PriceListData!$F$2:$F$97,PriceListData!$E$2:$E$97)</f>
        <v>5.25</v>
      </c>
      <c r="N1078" t="str">
        <f>TEXT(B1078,"dddd")</f>
        <v>Sunday</v>
      </c>
    </row>
    <row r="1079" spans="1:14" x14ac:dyDescent="0.35">
      <c r="A1079">
        <v>287187</v>
      </c>
      <c r="B1079" s="3">
        <v>45781</v>
      </c>
      <c r="C1079" s="4">
        <v>0.39015046296296296</v>
      </c>
      <c r="D1079" t="s">
        <v>438</v>
      </c>
      <c r="E1079">
        <v>1</v>
      </c>
      <c r="G1079" t="s">
        <v>433</v>
      </c>
      <c r="H1079" t="s">
        <v>435</v>
      </c>
      <c r="J1079" t="s">
        <v>403</v>
      </c>
      <c r="K1079">
        <v>1</v>
      </c>
      <c r="L1079" t="str">
        <f>_xlfn.CONCAT(D1079,F1079)</f>
        <v>Cinnamon roll</v>
      </c>
      <c r="M1079" s="10">
        <f>E1079*_xlfn.XLOOKUP(L1079,PriceListData!$F$2:$F$97,PriceListData!$E$2:$E$97)</f>
        <v>3.75</v>
      </c>
      <c r="N1079" t="str">
        <f>TEXT(B1079,"dddd")</f>
        <v>Sunday</v>
      </c>
    </row>
    <row r="1080" spans="1:14" x14ac:dyDescent="0.35">
      <c r="A1080">
        <v>287186</v>
      </c>
      <c r="B1080" s="3">
        <v>45781</v>
      </c>
      <c r="C1080" s="4">
        <v>0.38815972222222223</v>
      </c>
      <c r="D1080" t="s">
        <v>443</v>
      </c>
      <c r="E1080">
        <v>1</v>
      </c>
      <c r="G1080" t="s">
        <v>433</v>
      </c>
      <c r="H1080" t="s">
        <v>435</v>
      </c>
      <c r="J1080" t="s">
        <v>403</v>
      </c>
      <c r="K1080">
        <v>1</v>
      </c>
      <c r="L1080" t="str">
        <f>_xlfn.CONCAT(D1080,F1080)</f>
        <v>Scone with clotted cream and jam</v>
      </c>
      <c r="M1080" s="10">
        <f>E1080*_xlfn.XLOOKUP(L1080,PriceListData!$F$2:$F$97,PriceListData!$E$2:$E$97)</f>
        <v>5.75</v>
      </c>
      <c r="N1080" t="str">
        <f>TEXT(B1080,"dddd")</f>
        <v>Sunday</v>
      </c>
    </row>
    <row r="1081" spans="1:14" x14ac:dyDescent="0.35">
      <c r="A1081">
        <v>287186</v>
      </c>
      <c r="B1081" s="3">
        <v>45781</v>
      </c>
      <c r="C1081" s="4">
        <v>0.38815972222222223</v>
      </c>
      <c r="D1081" t="s">
        <v>437</v>
      </c>
      <c r="E1081">
        <v>1</v>
      </c>
      <c r="G1081" t="s">
        <v>433</v>
      </c>
      <c r="H1081" t="s">
        <v>435</v>
      </c>
      <c r="J1081" t="s">
        <v>403</v>
      </c>
      <c r="K1081">
        <v>1</v>
      </c>
      <c r="L1081" t="str">
        <f>_xlfn.CONCAT(D1081,F1081)</f>
        <v>Pizza pocket</v>
      </c>
      <c r="M1081" s="10">
        <f>E1081*_xlfn.XLOOKUP(L1081,PriceListData!$F$2:$F$97,PriceListData!$E$2:$E$97)</f>
        <v>5</v>
      </c>
      <c r="N1081" t="str">
        <f>TEXT(B1081,"dddd")</f>
        <v>Sunday</v>
      </c>
    </row>
    <row r="1082" spans="1:14" x14ac:dyDescent="0.35">
      <c r="A1082">
        <v>287186</v>
      </c>
      <c r="B1082" s="3">
        <v>45781</v>
      </c>
      <c r="C1082" s="4">
        <v>0.38815972222222223</v>
      </c>
      <c r="D1082" t="s">
        <v>438</v>
      </c>
      <c r="E1082">
        <v>1</v>
      </c>
      <c r="G1082" t="s">
        <v>433</v>
      </c>
      <c r="H1082" t="s">
        <v>435</v>
      </c>
      <c r="J1082" t="s">
        <v>403</v>
      </c>
      <c r="K1082">
        <v>1</v>
      </c>
      <c r="L1082" t="str">
        <f>_xlfn.CONCAT(D1082,F1082)</f>
        <v>Cinnamon roll</v>
      </c>
      <c r="M1082" s="10">
        <f>E1082*_xlfn.XLOOKUP(L1082,PriceListData!$F$2:$F$97,PriceListData!$E$2:$E$97)</f>
        <v>3.75</v>
      </c>
      <c r="N1082" t="str">
        <f>TEXT(B1082,"dddd")</f>
        <v>Sunday</v>
      </c>
    </row>
    <row r="1083" spans="1:14" x14ac:dyDescent="0.35">
      <c r="A1083">
        <v>287185</v>
      </c>
      <c r="B1083" s="3">
        <v>45781</v>
      </c>
      <c r="C1083" s="4">
        <v>0.3865972222222222</v>
      </c>
      <c r="D1083" t="s">
        <v>443</v>
      </c>
      <c r="E1083">
        <v>1</v>
      </c>
      <c r="G1083" t="s">
        <v>433</v>
      </c>
      <c r="H1083" t="s">
        <v>435</v>
      </c>
      <c r="J1083" t="s">
        <v>403</v>
      </c>
      <c r="K1083">
        <v>1</v>
      </c>
      <c r="L1083" t="str">
        <f>_xlfn.CONCAT(D1083,F1083)</f>
        <v>Scone with clotted cream and jam</v>
      </c>
      <c r="M1083" s="10">
        <f>E1083*_xlfn.XLOOKUP(L1083,PriceListData!$F$2:$F$97,PriceListData!$E$2:$E$97)</f>
        <v>5.75</v>
      </c>
      <c r="N1083" t="str">
        <f>TEXT(B1083,"dddd")</f>
        <v>Sunday</v>
      </c>
    </row>
    <row r="1084" spans="1:14" x14ac:dyDescent="0.35">
      <c r="A1084">
        <v>287184</v>
      </c>
      <c r="B1084" s="3">
        <v>45781</v>
      </c>
      <c r="C1084" s="4">
        <v>0.3778125</v>
      </c>
      <c r="D1084" t="s">
        <v>441</v>
      </c>
      <c r="E1084">
        <v>1</v>
      </c>
      <c r="G1084" t="s">
        <v>433</v>
      </c>
      <c r="H1084" t="s">
        <v>435</v>
      </c>
      <c r="J1084" t="s">
        <v>403</v>
      </c>
      <c r="K1084">
        <v>2</v>
      </c>
      <c r="L1084" t="str">
        <f>_xlfn.CONCAT(D1084,F1084)</f>
        <v>Sticky bun</v>
      </c>
      <c r="M1084" s="10">
        <f>E1084*_xlfn.XLOOKUP(L1084,PriceListData!$F$2:$F$97,PriceListData!$E$2:$E$97)</f>
        <v>2.75</v>
      </c>
      <c r="N1084" t="str">
        <f>TEXT(B1084,"dddd")</f>
        <v>Sunday</v>
      </c>
    </row>
    <row r="1085" spans="1:14" x14ac:dyDescent="0.35">
      <c r="A1085">
        <v>287183</v>
      </c>
      <c r="B1085" s="3">
        <v>45781</v>
      </c>
      <c r="C1085" s="4">
        <v>0.3775</v>
      </c>
      <c r="D1085" t="s">
        <v>438</v>
      </c>
      <c r="E1085">
        <v>1</v>
      </c>
      <c r="G1085" t="s">
        <v>433</v>
      </c>
      <c r="H1085" t="s">
        <v>435</v>
      </c>
      <c r="J1085" t="s">
        <v>403</v>
      </c>
      <c r="K1085">
        <v>1</v>
      </c>
      <c r="L1085" t="str">
        <f>_xlfn.CONCAT(D1085,F1085)</f>
        <v>Cinnamon roll</v>
      </c>
      <c r="M1085" s="10">
        <f>E1085*_xlfn.XLOOKUP(L1085,PriceListData!$F$2:$F$97,PriceListData!$E$2:$E$97)</f>
        <v>3.75</v>
      </c>
      <c r="N1085" t="str">
        <f>TEXT(B1085,"dddd")</f>
        <v>Sunday</v>
      </c>
    </row>
    <row r="1086" spans="1:14" x14ac:dyDescent="0.35">
      <c r="A1086">
        <v>287182</v>
      </c>
      <c r="B1086" s="3">
        <v>45781</v>
      </c>
      <c r="C1086" s="4">
        <v>0.37039351851851854</v>
      </c>
      <c r="D1086" t="s">
        <v>441</v>
      </c>
      <c r="E1086">
        <v>3</v>
      </c>
      <c r="G1086" t="s">
        <v>433</v>
      </c>
      <c r="H1086" t="s">
        <v>435</v>
      </c>
      <c r="J1086" t="s">
        <v>403</v>
      </c>
      <c r="K1086">
        <v>1</v>
      </c>
      <c r="L1086" t="str">
        <f>_xlfn.CONCAT(D1086,F1086)</f>
        <v>Sticky bun</v>
      </c>
      <c r="M1086" s="10">
        <f>E1086*_xlfn.XLOOKUP(L1086,PriceListData!$F$2:$F$97,PriceListData!$E$2:$E$97)</f>
        <v>8.25</v>
      </c>
      <c r="N1086" t="str">
        <f>TEXT(B1086,"dddd")</f>
        <v>Sunday</v>
      </c>
    </row>
    <row r="1087" spans="1:14" x14ac:dyDescent="0.35">
      <c r="A1087">
        <v>287181</v>
      </c>
      <c r="B1087" s="3">
        <v>45781</v>
      </c>
      <c r="C1087" s="4">
        <v>0.35491898148148149</v>
      </c>
      <c r="D1087" t="s">
        <v>441</v>
      </c>
      <c r="E1087">
        <v>1</v>
      </c>
      <c r="G1087" t="s">
        <v>433</v>
      </c>
      <c r="H1087" t="s">
        <v>435</v>
      </c>
      <c r="J1087" t="s">
        <v>403</v>
      </c>
      <c r="K1087">
        <v>2</v>
      </c>
      <c r="L1087" t="str">
        <f>_xlfn.CONCAT(D1087,F1087)</f>
        <v>Sticky bun</v>
      </c>
      <c r="M1087" s="10">
        <f>E1087*_xlfn.XLOOKUP(L1087,PriceListData!$F$2:$F$97,PriceListData!$E$2:$E$97)</f>
        <v>2.75</v>
      </c>
      <c r="N1087" t="str">
        <f>TEXT(B1087,"dddd")</f>
        <v>Sunday</v>
      </c>
    </row>
    <row r="1088" spans="1:14" x14ac:dyDescent="0.35">
      <c r="A1088">
        <v>287180</v>
      </c>
      <c r="B1088" s="3">
        <v>45781</v>
      </c>
      <c r="C1088" s="4">
        <v>0.34621527777777777</v>
      </c>
      <c r="D1088" t="s">
        <v>443</v>
      </c>
      <c r="E1088">
        <v>1</v>
      </c>
      <c r="G1088" t="s">
        <v>433</v>
      </c>
      <c r="H1088" t="s">
        <v>435</v>
      </c>
      <c r="J1088" t="s">
        <v>403</v>
      </c>
      <c r="K1088">
        <v>1</v>
      </c>
      <c r="L1088" t="str">
        <f>_xlfn.CONCAT(D1088,F1088)</f>
        <v>Scone with clotted cream and jam</v>
      </c>
      <c r="M1088" s="10">
        <f>E1088*_xlfn.XLOOKUP(L1088,PriceListData!$F$2:$F$97,PriceListData!$E$2:$E$97)</f>
        <v>5.75</v>
      </c>
      <c r="N1088" t="str">
        <f>TEXT(B1088,"dddd")</f>
        <v>Sunday</v>
      </c>
    </row>
    <row r="1089" spans="1:14" x14ac:dyDescent="0.35">
      <c r="A1089">
        <v>287179</v>
      </c>
      <c r="B1089" s="3">
        <v>45781</v>
      </c>
      <c r="C1089" s="4">
        <v>0.34440972222222221</v>
      </c>
      <c r="D1089" t="s">
        <v>438</v>
      </c>
      <c r="E1089">
        <v>2</v>
      </c>
      <c r="G1089" t="s">
        <v>433</v>
      </c>
      <c r="H1089" t="s">
        <v>435</v>
      </c>
      <c r="J1089" t="s">
        <v>403</v>
      </c>
      <c r="K1089">
        <v>2</v>
      </c>
      <c r="L1089" t="str">
        <f>_xlfn.CONCAT(D1089,F1089)</f>
        <v>Cinnamon roll</v>
      </c>
      <c r="M1089" s="10">
        <f>E1089*_xlfn.XLOOKUP(L1089,PriceListData!$F$2:$F$97,PriceListData!$E$2:$E$97)</f>
        <v>7.5</v>
      </c>
      <c r="N1089" t="str">
        <f>TEXT(B1089,"dddd")</f>
        <v>Sunday</v>
      </c>
    </row>
    <row r="1090" spans="1:14" x14ac:dyDescent="0.35">
      <c r="A1090">
        <v>287178</v>
      </c>
      <c r="B1090" s="3">
        <v>45781</v>
      </c>
      <c r="C1090" s="4">
        <v>0.32542824074074073</v>
      </c>
      <c r="D1090" t="s">
        <v>63</v>
      </c>
      <c r="E1090">
        <v>1</v>
      </c>
      <c r="G1090" t="s">
        <v>433</v>
      </c>
      <c r="H1090" t="s">
        <v>435</v>
      </c>
      <c r="J1090" t="s">
        <v>403</v>
      </c>
      <c r="K1090">
        <v>1</v>
      </c>
      <c r="L1090" t="str">
        <f>_xlfn.CONCAT(D1090,F1090)</f>
        <v>Cookie</v>
      </c>
      <c r="M1090" s="10">
        <f>E1090*_xlfn.XLOOKUP(L1090,PriceListData!$F$2:$F$97,PriceListData!$E$2:$E$97)</f>
        <v>3</v>
      </c>
      <c r="N1090" t="str">
        <f>TEXT(B1090,"dddd")</f>
        <v>Sunday</v>
      </c>
    </row>
    <row r="1091" spans="1:14" x14ac:dyDescent="0.35">
      <c r="A1091">
        <v>287709</v>
      </c>
      <c r="B1091" s="3">
        <v>45782</v>
      </c>
      <c r="C1091" s="4">
        <v>0.87480324074074078</v>
      </c>
      <c r="D1091" t="s">
        <v>404</v>
      </c>
      <c r="E1091">
        <v>1</v>
      </c>
      <c r="F1091" t="s">
        <v>15</v>
      </c>
      <c r="G1091" t="s">
        <v>405</v>
      </c>
      <c r="H1091" t="s">
        <v>406</v>
      </c>
      <c r="J1091" t="s">
        <v>403</v>
      </c>
      <c r="K1091">
        <v>1</v>
      </c>
      <c r="L1091" t="str">
        <f>_xlfn.CONCAT(D1091,F1091)</f>
        <v>Café latté12 oz</v>
      </c>
      <c r="M1091" s="10">
        <f>E1091*_xlfn.XLOOKUP(L1091,PriceListData!$F$2:$F$97,PriceListData!$E$2:$E$97)</f>
        <v>4.25</v>
      </c>
      <c r="N1091" t="str">
        <f>TEXT(B1091,"dddd")</f>
        <v>Monday</v>
      </c>
    </row>
    <row r="1092" spans="1:14" x14ac:dyDescent="0.35">
      <c r="A1092">
        <v>287707</v>
      </c>
      <c r="B1092" s="3">
        <v>45782</v>
      </c>
      <c r="C1092" s="4">
        <v>0.8659027777777778</v>
      </c>
      <c r="D1092" t="s">
        <v>21</v>
      </c>
      <c r="E1092">
        <v>1</v>
      </c>
      <c r="F1092" t="s">
        <v>15</v>
      </c>
      <c r="G1092" t="s">
        <v>405</v>
      </c>
      <c r="H1092" t="s">
        <v>406</v>
      </c>
      <c r="J1092" t="s">
        <v>403</v>
      </c>
      <c r="K1092">
        <v>1</v>
      </c>
      <c r="L1092" t="str">
        <f>_xlfn.CONCAT(D1092,F1092)</f>
        <v>Pourover12 oz</v>
      </c>
      <c r="M1092" s="10">
        <f>E1092*_xlfn.XLOOKUP(L1092,PriceListData!$F$2:$F$97,PriceListData!$E$2:$E$97)</f>
        <v>3.5</v>
      </c>
      <c r="N1092" t="str">
        <f>TEXT(B1092,"dddd")</f>
        <v>Monday</v>
      </c>
    </row>
    <row r="1093" spans="1:14" x14ac:dyDescent="0.35">
      <c r="A1093">
        <v>287707</v>
      </c>
      <c r="B1093" s="3">
        <v>45782</v>
      </c>
      <c r="C1093" s="4">
        <v>0.8659027777777778</v>
      </c>
      <c r="D1093" t="s">
        <v>404</v>
      </c>
      <c r="E1093">
        <v>1</v>
      </c>
      <c r="F1093" t="s">
        <v>15</v>
      </c>
      <c r="G1093" t="s">
        <v>405</v>
      </c>
      <c r="H1093" t="s">
        <v>406</v>
      </c>
      <c r="J1093" t="s">
        <v>403</v>
      </c>
      <c r="K1093">
        <v>1</v>
      </c>
      <c r="L1093" t="str">
        <f>_xlfn.CONCAT(D1093,F1093)</f>
        <v>Café latté12 oz</v>
      </c>
      <c r="M1093" s="10">
        <f>E1093*_xlfn.XLOOKUP(L1093,PriceListData!$F$2:$F$97,PriceListData!$E$2:$E$97)</f>
        <v>4.25</v>
      </c>
      <c r="N1093" t="str">
        <f>TEXT(B1093,"dddd")</f>
        <v>Monday</v>
      </c>
    </row>
    <row r="1094" spans="1:14" x14ac:dyDescent="0.35">
      <c r="A1094">
        <v>287706</v>
      </c>
      <c r="B1094" s="3">
        <v>45782</v>
      </c>
      <c r="C1094" s="4">
        <v>0.83656249999999999</v>
      </c>
      <c r="D1094" t="s">
        <v>404</v>
      </c>
      <c r="E1094">
        <v>1</v>
      </c>
      <c r="F1094" t="s">
        <v>15</v>
      </c>
      <c r="G1094" t="s">
        <v>405</v>
      </c>
      <c r="H1094" t="s">
        <v>406</v>
      </c>
      <c r="J1094" t="s">
        <v>403</v>
      </c>
      <c r="K1094">
        <v>1</v>
      </c>
      <c r="L1094" t="str">
        <f>_xlfn.CONCAT(D1094,F1094)</f>
        <v>Café latté12 oz</v>
      </c>
      <c r="M1094" s="10">
        <f>E1094*_xlfn.XLOOKUP(L1094,PriceListData!$F$2:$F$97,PriceListData!$E$2:$E$97)</f>
        <v>4.25</v>
      </c>
      <c r="N1094" t="str">
        <f>TEXT(B1094,"dddd")</f>
        <v>Monday</v>
      </c>
    </row>
    <row r="1095" spans="1:14" x14ac:dyDescent="0.35">
      <c r="A1095">
        <v>287705</v>
      </c>
      <c r="B1095" s="3">
        <v>45782</v>
      </c>
      <c r="C1095" s="4">
        <v>0.80831018518518516</v>
      </c>
      <c r="D1095" t="s">
        <v>430</v>
      </c>
      <c r="E1095">
        <v>1</v>
      </c>
      <c r="F1095" t="s">
        <v>76</v>
      </c>
      <c r="G1095" t="s">
        <v>405</v>
      </c>
      <c r="H1095" t="s">
        <v>414</v>
      </c>
      <c r="J1095" t="s">
        <v>403</v>
      </c>
      <c r="K1095">
        <v>1</v>
      </c>
      <c r="L1095" t="str">
        <f>_xlfn.CONCAT(D1095,F1095)</f>
        <v>Iced café bombón10 oz</v>
      </c>
      <c r="M1095" s="10">
        <f>E1095*_xlfn.XLOOKUP(L1095,PriceListData!$F$2:$F$97,PriceListData!$E$2:$E$97)</f>
        <v>4.75</v>
      </c>
      <c r="N1095" t="str">
        <f>TEXT(B1095,"dddd")</f>
        <v>Monday</v>
      </c>
    </row>
    <row r="1096" spans="1:14" x14ac:dyDescent="0.35">
      <c r="A1096">
        <v>287704</v>
      </c>
      <c r="B1096" s="3">
        <v>45782</v>
      </c>
      <c r="C1096" s="4">
        <v>0.8008912037037037</v>
      </c>
      <c r="D1096" t="s">
        <v>411</v>
      </c>
      <c r="E1096">
        <v>1</v>
      </c>
      <c r="F1096" t="s">
        <v>24</v>
      </c>
      <c r="G1096" t="s">
        <v>405</v>
      </c>
      <c r="H1096" t="s">
        <v>406</v>
      </c>
      <c r="J1096" t="s">
        <v>403</v>
      </c>
      <c r="K1096">
        <v>1</v>
      </c>
      <c r="L1096" t="str">
        <f>_xlfn.CONCAT(D1096,F1096)</f>
        <v>Turkish coffee3 oz</v>
      </c>
      <c r="M1096" s="10">
        <f>E1096*_xlfn.XLOOKUP(L1096,PriceListData!$F$2:$F$97,PriceListData!$E$2:$E$97)</f>
        <v>3.75</v>
      </c>
      <c r="N1096" t="str">
        <f>TEXT(B1096,"dddd")</f>
        <v>Monday</v>
      </c>
    </row>
    <row r="1097" spans="1:14" x14ac:dyDescent="0.35">
      <c r="A1097">
        <v>287703</v>
      </c>
      <c r="B1097" s="3">
        <v>45782</v>
      </c>
      <c r="C1097" s="4">
        <v>0.79218750000000004</v>
      </c>
      <c r="D1097" t="s">
        <v>425</v>
      </c>
      <c r="E1097">
        <v>1</v>
      </c>
      <c r="F1097" t="s">
        <v>15</v>
      </c>
      <c r="G1097" t="s">
        <v>405</v>
      </c>
      <c r="H1097" t="s">
        <v>414</v>
      </c>
      <c r="J1097" t="s">
        <v>403</v>
      </c>
      <c r="K1097">
        <v>1</v>
      </c>
      <c r="L1097" t="str">
        <f>_xlfn.CONCAT(D1097,F1097)</f>
        <v>Iced Guillermo12 oz</v>
      </c>
      <c r="M1097" s="10">
        <f>E1097*_xlfn.XLOOKUP(L1097,PriceListData!$F$2:$F$97,PriceListData!$E$2:$E$97)</f>
        <v>3.5</v>
      </c>
      <c r="N1097" t="str">
        <f>TEXT(B1097,"dddd")</f>
        <v>Monday</v>
      </c>
    </row>
    <row r="1098" spans="1:14" x14ac:dyDescent="0.35">
      <c r="A1098">
        <v>287702</v>
      </c>
      <c r="B1098" s="3">
        <v>45782</v>
      </c>
      <c r="C1098" s="4">
        <v>0.79005787037037034</v>
      </c>
      <c r="D1098" t="s">
        <v>404</v>
      </c>
      <c r="E1098">
        <v>1</v>
      </c>
      <c r="F1098" t="s">
        <v>15</v>
      </c>
      <c r="G1098" t="s">
        <v>405</v>
      </c>
      <c r="H1098" t="s">
        <v>406</v>
      </c>
      <c r="J1098" t="s">
        <v>403</v>
      </c>
      <c r="K1098">
        <v>1</v>
      </c>
      <c r="L1098" t="str">
        <f>_xlfn.CONCAT(D1098,F1098)</f>
        <v>Café latté12 oz</v>
      </c>
      <c r="M1098" s="10">
        <f>E1098*_xlfn.XLOOKUP(L1098,PriceListData!$F$2:$F$97,PriceListData!$E$2:$E$97)</f>
        <v>4.25</v>
      </c>
      <c r="N1098" t="str">
        <f>TEXT(B1098,"dddd")</f>
        <v>Monday</v>
      </c>
    </row>
    <row r="1099" spans="1:14" x14ac:dyDescent="0.35">
      <c r="A1099">
        <v>287701</v>
      </c>
      <c r="B1099" s="3">
        <v>45782</v>
      </c>
      <c r="C1099" s="4">
        <v>0.78704861111111113</v>
      </c>
      <c r="D1099" t="s">
        <v>21</v>
      </c>
      <c r="E1099">
        <v>1</v>
      </c>
      <c r="F1099" t="s">
        <v>15</v>
      </c>
      <c r="G1099" t="s">
        <v>405</v>
      </c>
      <c r="H1099" t="s">
        <v>406</v>
      </c>
      <c r="J1099" t="s">
        <v>403</v>
      </c>
      <c r="K1099">
        <v>1</v>
      </c>
      <c r="L1099" t="str">
        <f>_xlfn.CONCAT(D1099,F1099)</f>
        <v>Pourover12 oz</v>
      </c>
      <c r="M1099" s="10">
        <f>E1099*_xlfn.XLOOKUP(L1099,PriceListData!$F$2:$F$97,PriceListData!$E$2:$E$97)</f>
        <v>3.5</v>
      </c>
      <c r="N1099" t="str">
        <f>TEXT(B1099,"dddd")</f>
        <v>Monday</v>
      </c>
    </row>
    <row r="1100" spans="1:14" x14ac:dyDescent="0.35">
      <c r="A1100">
        <v>287701</v>
      </c>
      <c r="B1100" s="3">
        <v>45782</v>
      </c>
      <c r="C1100" s="4">
        <v>0.78704861111111113</v>
      </c>
      <c r="D1100" t="s">
        <v>409</v>
      </c>
      <c r="E1100">
        <v>1</v>
      </c>
      <c r="F1100" t="s">
        <v>15</v>
      </c>
      <c r="G1100" t="s">
        <v>405</v>
      </c>
      <c r="H1100" t="s">
        <v>406</v>
      </c>
      <c r="J1100" t="s">
        <v>403</v>
      </c>
      <c r="K1100">
        <v>1</v>
      </c>
      <c r="L1100" t="str">
        <f>_xlfn.CONCAT(D1100,F1100)</f>
        <v>Drip coffee12 oz</v>
      </c>
      <c r="M1100" s="10">
        <f>E1100*_xlfn.XLOOKUP(L1100,PriceListData!$F$2:$F$97,PriceListData!$E$2:$E$97)</f>
        <v>2.25</v>
      </c>
      <c r="N1100" t="str">
        <f>TEXT(B1100,"dddd")</f>
        <v>Monday</v>
      </c>
    </row>
    <row r="1101" spans="1:14" x14ac:dyDescent="0.35">
      <c r="A1101">
        <v>287700</v>
      </c>
      <c r="B1101" s="3">
        <v>45782</v>
      </c>
      <c r="C1101" s="4">
        <v>0.77883101851851855</v>
      </c>
      <c r="D1101" t="s">
        <v>411</v>
      </c>
      <c r="E1101">
        <v>1</v>
      </c>
      <c r="F1101" t="s">
        <v>24</v>
      </c>
      <c r="G1101" t="s">
        <v>405</v>
      </c>
      <c r="H1101" t="s">
        <v>406</v>
      </c>
      <c r="J1101" t="s">
        <v>403</v>
      </c>
      <c r="K1101">
        <v>1</v>
      </c>
      <c r="L1101" t="str">
        <f>_xlfn.CONCAT(D1101,F1101)</f>
        <v>Turkish coffee3 oz</v>
      </c>
      <c r="M1101" s="10">
        <f>E1101*_xlfn.XLOOKUP(L1101,PriceListData!$F$2:$F$97,PriceListData!$E$2:$E$97)</f>
        <v>3.75</v>
      </c>
      <c r="N1101" t="str">
        <f>TEXT(B1101,"dddd")</f>
        <v>Monday</v>
      </c>
    </row>
    <row r="1102" spans="1:14" x14ac:dyDescent="0.35">
      <c r="A1102">
        <v>287700</v>
      </c>
      <c r="B1102" s="3">
        <v>45782</v>
      </c>
      <c r="C1102" s="4">
        <v>0.77883101851851855</v>
      </c>
      <c r="D1102" t="s">
        <v>420</v>
      </c>
      <c r="E1102">
        <v>1</v>
      </c>
      <c r="F1102" t="s">
        <v>76</v>
      </c>
      <c r="G1102" t="s">
        <v>413</v>
      </c>
      <c r="H1102" t="s">
        <v>406</v>
      </c>
      <c r="J1102" t="s">
        <v>403</v>
      </c>
      <c r="K1102">
        <v>1</v>
      </c>
      <c r="L1102" t="str">
        <f>_xlfn.CONCAT(D1102,F1102)</f>
        <v>Moroccan tea10 oz</v>
      </c>
      <c r="M1102" s="10">
        <f>E1102*_xlfn.XLOOKUP(L1102,PriceListData!$F$2:$F$97,PriceListData!$E$2:$E$97)</f>
        <v>3</v>
      </c>
      <c r="N1102" t="str">
        <f>TEXT(B1102,"dddd")</f>
        <v>Monday</v>
      </c>
    </row>
    <row r="1103" spans="1:14" x14ac:dyDescent="0.35">
      <c r="A1103">
        <v>287699</v>
      </c>
      <c r="B1103" s="3">
        <v>45782</v>
      </c>
      <c r="C1103" s="4">
        <v>0.77666666666666662</v>
      </c>
      <c r="D1103" t="s">
        <v>54</v>
      </c>
      <c r="E1103">
        <v>1</v>
      </c>
      <c r="G1103" t="s">
        <v>415</v>
      </c>
      <c r="H1103" t="s">
        <v>416</v>
      </c>
      <c r="J1103" t="s">
        <v>403</v>
      </c>
      <c r="K1103">
        <v>2</v>
      </c>
      <c r="L1103" t="str">
        <f>_xlfn.CONCAT(D1103,F1103)</f>
        <v>Syrup</v>
      </c>
      <c r="M1103" s="10">
        <f>E1103*_xlfn.XLOOKUP(L1103,PriceListData!$F$2:$F$97,PriceListData!$E$2:$E$97)</f>
        <v>0.75</v>
      </c>
      <c r="N1103" t="str">
        <f>TEXT(B1103,"dddd")</f>
        <v>Monday</v>
      </c>
    </row>
    <row r="1104" spans="1:14" x14ac:dyDescent="0.35">
      <c r="A1104">
        <v>287699</v>
      </c>
      <c r="B1104" s="3">
        <v>45782</v>
      </c>
      <c r="C1104" s="4">
        <v>0.77666666666666662</v>
      </c>
      <c r="D1104" t="s">
        <v>21</v>
      </c>
      <c r="E1104">
        <v>1</v>
      </c>
      <c r="F1104" t="s">
        <v>15</v>
      </c>
      <c r="G1104" t="s">
        <v>405</v>
      </c>
      <c r="H1104" t="s">
        <v>406</v>
      </c>
      <c r="J1104" t="s">
        <v>403</v>
      </c>
      <c r="K1104">
        <v>2</v>
      </c>
      <c r="L1104" t="str">
        <f>_xlfn.CONCAT(D1104,F1104)</f>
        <v>Pourover12 oz</v>
      </c>
      <c r="M1104" s="10">
        <f>E1104*_xlfn.XLOOKUP(L1104,PriceListData!$F$2:$F$97,PriceListData!$E$2:$E$97)</f>
        <v>3.5</v>
      </c>
      <c r="N1104" t="str">
        <f>TEXT(B1104,"dddd")</f>
        <v>Monday</v>
      </c>
    </row>
    <row r="1105" spans="1:14" x14ac:dyDescent="0.35">
      <c r="A1105">
        <v>287698</v>
      </c>
      <c r="B1105" s="3">
        <v>45782</v>
      </c>
      <c r="C1105" s="4">
        <v>0.76312500000000005</v>
      </c>
      <c r="D1105" t="s">
        <v>430</v>
      </c>
      <c r="E1105">
        <v>1</v>
      </c>
      <c r="F1105" t="s">
        <v>76</v>
      </c>
      <c r="G1105" t="s">
        <v>405</v>
      </c>
      <c r="H1105" t="s">
        <v>414</v>
      </c>
      <c r="J1105" t="s">
        <v>403</v>
      </c>
      <c r="K1105">
        <v>1</v>
      </c>
      <c r="L1105" t="str">
        <f>_xlfn.CONCAT(D1105,F1105)</f>
        <v>Iced café bombón10 oz</v>
      </c>
      <c r="M1105" s="10">
        <f>E1105*_xlfn.XLOOKUP(L1105,PriceListData!$F$2:$F$97,PriceListData!$E$2:$E$97)</f>
        <v>4.75</v>
      </c>
      <c r="N1105" t="str">
        <f>TEXT(B1105,"dddd")</f>
        <v>Monday</v>
      </c>
    </row>
    <row r="1106" spans="1:14" x14ac:dyDescent="0.35">
      <c r="A1106">
        <v>287697</v>
      </c>
      <c r="B1106" s="3">
        <v>45782</v>
      </c>
      <c r="C1106" s="4">
        <v>0.7628125</v>
      </c>
      <c r="D1106" t="s">
        <v>427</v>
      </c>
      <c r="E1106">
        <v>1</v>
      </c>
      <c r="F1106" t="s">
        <v>15</v>
      </c>
      <c r="G1106" t="s">
        <v>417</v>
      </c>
      <c r="H1106" t="s">
        <v>418</v>
      </c>
      <c r="J1106" t="s">
        <v>403</v>
      </c>
      <c r="K1106">
        <v>1</v>
      </c>
      <c r="L1106" t="str">
        <f>_xlfn.CONCAT(D1106,F1106)</f>
        <v>House blend12 oz</v>
      </c>
      <c r="M1106" s="10">
        <f>E1106*_xlfn.XLOOKUP(L1106,PriceListData!$F$2:$F$97,PriceListData!$E$2:$E$97)</f>
        <v>12.95</v>
      </c>
      <c r="N1106" t="str">
        <f>TEXT(B1106,"dddd")</f>
        <v>Monday</v>
      </c>
    </row>
    <row r="1107" spans="1:14" x14ac:dyDescent="0.35">
      <c r="A1107">
        <v>287696</v>
      </c>
      <c r="B1107" s="3">
        <v>45782</v>
      </c>
      <c r="C1107" s="4">
        <v>0.76049768518518523</v>
      </c>
      <c r="D1107" t="s">
        <v>411</v>
      </c>
      <c r="E1107">
        <v>1</v>
      </c>
      <c r="F1107" t="s">
        <v>24</v>
      </c>
      <c r="G1107" t="s">
        <v>405</v>
      </c>
      <c r="H1107" t="s">
        <v>406</v>
      </c>
      <c r="J1107" t="s">
        <v>403</v>
      </c>
      <c r="K1107">
        <v>1</v>
      </c>
      <c r="L1107" t="str">
        <f>_xlfn.CONCAT(D1107,F1107)</f>
        <v>Turkish coffee3 oz</v>
      </c>
      <c r="M1107" s="10">
        <f>E1107*_xlfn.XLOOKUP(L1107,PriceListData!$F$2:$F$97,PriceListData!$E$2:$E$97)</f>
        <v>3.75</v>
      </c>
      <c r="N1107" t="str">
        <f>TEXT(B1107,"dddd")</f>
        <v>Monday</v>
      </c>
    </row>
    <row r="1108" spans="1:14" x14ac:dyDescent="0.35">
      <c r="A1108">
        <v>287695</v>
      </c>
      <c r="B1108" s="3">
        <v>45782</v>
      </c>
      <c r="C1108" s="4">
        <v>0.75512731481481477</v>
      </c>
      <c r="D1108" t="s">
        <v>404</v>
      </c>
      <c r="E1108">
        <v>1</v>
      </c>
      <c r="F1108" t="s">
        <v>15</v>
      </c>
      <c r="G1108" t="s">
        <v>405</v>
      </c>
      <c r="H1108" t="s">
        <v>406</v>
      </c>
      <c r="J1108" t="s">
        <v>403</v>
      </c>
      <c r="K1108">
        <v>1</v>
      </c>
      <c r="L1108" t="str">
        <f>_xlfn.CONCAT(D1108,F1108)</f>
        <v>Café latté12 oz</v>
      </c>
      <c r="M1108" s="10">
        <f>E1108*_xlfn.XLOOKUP(L1108,PriceListData!$F$2:$F$97,PriceListData!$E$2:$E$97)</f>
        <v>4.25</v>
      </c>
      <c r="N1108" t="str">
        <f>TEXT(B1108,"dddd")</f>
        <v>Monday</v>
      </c>
    </row>
    <row r="1109" spans="1:14" x14ac:dyDescent="0.35">
      <c r="A1109">
        <v>287694</v>
      </c>
      <c r="B1109" s="3">
        <v>45782</v>
      </c>
      <c r="C1109" s="4">
        <v>0.7377083333333333</v>
      </c>
      <c r="D1109" t="s">
        <v>404</v>
      </c>
      <c r="E1109">
        <v>1</v>
      </c>
      <c r="F1109" t="s">
        <v>15</v>
      </c>
      <c r="G1109" t="s">
        <v>405</v>
      </c>
      <c r="H1109" t="s">
        <v>406</v>
      </c>
      <c r="J1109" t="s">
        <v>403</v>
      </c>
      <c r="K1109">
        <v>1</v>
      </c>
      <c r="L1109" t="str">
        <f>_xlfn.CONCAT(D1109,F1109)</f>
        <v>Café latté12 oz</v>
      </c>
      <c r="M1109" s="10">
        <f>E1109*_xlfn.XLOOKUP(L1109,PriceListData!$F$2:$F$97,PriceListData!$E$2:$E$97)</f>
        <v>4.25</v>
      </c>
      <c r="N1109" t="str">
        <f>TEXT(B1109,"dddd")</f>
        <v>Monday</v>
      </c>
    </row>
    <row r="1110" spans="1:14" x14ac:dyDescent="0.35">
      <c r="A1110">
        <v>287693</v>
      </c>
      <c r="B1110" s="3">
        <v>45782</v>
      </c>
      <c r="C1110" s="4">
        <v>0.73726851851851849</v>
      </c>
      <c r="D1110" t="s">
        <v>404</v>
      </c>
      <c r="E1110">
        <v>1</v>
      </c>
      <c r="F1110" t="s">
        <v>15</v>
      </c>
      <c r="G1110" t="s">
        <v>405</v>
      </c>
      <c r="H1110" t="s">
        <v>406</v>
      </c>
      <c r="J1110" t="s">
        <v>403</v>
      </c>
      <c r="K1110">
        <v>1</v>
      </c>
      <c r="L1110" t="str">
        <f>_xlfn.CONCAT(D1110,F1110)</f>
        <v>Café latté12 oz</v>
      </c>
      <c r="M1110" s="10">
        <f>E1110*_xlfn.XLOOKUP(L1110,PriceListData!$F$2:$F$97,PriceListData!$E$2:$E$97)</f>
        <v>4.25</v>
      </c>
      <c r="N1110" t="str">
        <f>TEXT(B1110,"dddd")</f>
        <v>Monday</v>
      </c>
    </row>
    <row r="1111" spans="1:14" x14ac:dyDescent="0.35">
      <c r="A1111">
        <v>287692</v>
      </c>
      <c r="B1111" s="3">
        <v>45782</v>
      </c>
      <c r="C1111" s="4">
        <v>0.73539351851851853</v>
      </c>
      <c r="D1111" t="s">
        <v>40</v>
      </c>
      <c r="E1111">
        <v>1</v>
      </c>
      <c r="F1111" t="s">
        <v>35</v>
      </c>
      <c r="G1111" t="s">
        <v>405</v>
      </c>
      <c r="H1111" t="s">
        <v>406</v>
      </c>
      <c r="J1111" t="s">
        <v>403</v>
      </c>
      <c r="K1111">
        <v>1</v>
      </c>
      <c r="L1111" t="str">
        <f>_xlfn.CONCAT(D1111,F1111)</f>
        <v>Espresso1 oz</v>
      </c>
      <c r="M1111" s="10">
        <f>E1111*_xlfn.XLOOKUP(L1111,PriceListData!$F$2:$F$97,PriceListData!$E$2:$E$97)</f>
        <v>2.5</v>
      </c>
      <c r="N1111" t="str">
        <f>TEXT(B1111,"dddd")</f>
        <v>Monday</v>
      </c>
    </row>
    <row r="1112" spans="1:14" x14ac:dyDescent="0.35">
      <c r="A1112">
        <v>287691</v>
      </c>
      <c r="B1112" s="3">
        <v>45782</v>
      </c>
      <c r="C1112" s="4">
        <v>0.73128472222222218</v>
      </c>
      <c r="D1112" t="s">
        <v>65</v>
      </c>
      <c r="E1112">
        <v>1</v>
      </c>
      <c r="F1112" t="s">
        <v>15</v>
      </c>
      <c r="G1112" t="s">
        <v>405</v>
      </c>
      <c r="H1112" t="s">
        <v>406</v>
      </c>
      <c r="J1112" t="s">
        <v>403</v>
      </c>
      <c r="K1112">
        <v>1</v>
      </c>
      <c r="L1112" t="str">
        <f>_xlfn.CONCAT(D1112,F1112)</f>
        <v>Cappuccino12 oz</v>
      </c>
      <c r="M1112" s="10">
        <f>E1112*_xlfn.XLOOKUP(L1112,PriceListData!$F$2:$F$97,PriceListData!$E$2:$E$97)</f>
        <v>5.5</v>
      </c>
      <c r="N1112" t="str">
        <f>TEXT(B1112,"dddd")</f>
        <v>Monday</v>
      </c>
    </row>
    <row r="1113" spans="1:14" x14ac:dyDescent="0.35">
      <c r="A1113">
        <v>287690</v>
      </c>
      <c r="B1113" s="3">
        <v>45782</v>
      </c>
      <c r="C1113" s="4">
        <v>0.72813657407407406</v>
      </c>
      <c r="D1113" t="s">
        <v>404</v>
      </c>
      <c r="E1113">
        <v>2</v>
      </c>
      <c r="F1113" t="s">
        <v>15</v>
      </c>
      <c r="G1113" t="s">
        <v>405</v>
      </c>
      <c r="H1113" t="s">
        <v>406</v>
      </c>
      <c r="J1113" t="s">
        <v>403</v>
      </c>
      <c r="K1113">
        <v>1</v>
      </c>
      <c r="L1113" t="str">
        <f>_xlfn.CONCAT(D1113,F1113)</f>
        <v>Café latté12 oz</v>
      </c>
      <c r="M1113" s="10">
        <f>E1113*_xlfn.XLOOKUP(L1113,PriceListData!$F$2:$F$97,PriceListData!$E$2:$E$97)</f>
        <v>8.5</v>
      </c>
      <c r="N1113" t="str">
        <f>TEXT(B1113,"dddd")</f>
        <v>Monday</v>
      </c>
    </row>
    <row r="1114" spans="1:14" x14ac:dyDescent="0.35">
      <c r="A1114">
        <v>287689</v>
      </c>
      <c r="B1114" s="3">
        <v>45782</v>
      </c>
      <c r="C1114" s="4">
        <v>0.72325231481481478</v>
      </c>
      <c r="D1114" t="s">
        <v>52</v>
      </c>
      <c r="E1114">
        <v>1</v>
      </c>
      <c r="F1114" t="s">
        <v>15</v>
      </c>
      <c r="G1114" t="s">
        <v>405</v>
      </c>
      <c r="H1114" t="s">
        <v>414</v>
      </c>
      <c r="J1114" t="s">
        <v>403</v>
      </c>
      <c r="K1114">
        <v>1</v>
      </c>
      <c r="L1114" t="str">
        <f>_xlfn.CONCAT(D1114,F1114)</f>
        <v>Frappé12 oz</v>
      </c>
      <c r="M1114" s="10">
        <f>E1114*_xlfn.XLOOKUP(L1114,PriceListData!$F$2:$F$97,PriceListData!$E$2:$E$97)</f>
        <v>4.75</v>
      </c>
      <c r="N1114" t="str">
        <f>TEXT(B1114,"dddd")</f>
        <v>Monday</v>
      </c>
    </row>
    <row r="1115" spans="1:14" x14ac:dyDescent="0.35">
      <c r="A1115">
        <v>287688</v>
      </c>
      <c r="B1115" s="3">
        <v>45782</v>
      </c>
      <c r="C1115" s="4">
        <v>0.71843749999999995</v>
      </c>
      <c r="D1115" t="s">
        <v>21</v>
      </c>
      <c r="E1115">
        <v>2</v>
      </c>
      <c r="F1115" t="s">
        <v>15</v>
      </c>
      <c r="G1115" t="s">
        <v>405</v>
      </c>
      <c r="H1115" t="s">
        <v>406</v>
      </c>
      <c r="J1115" t="s">
        <v>403</v>
      </c>
      <c r="K1115">
        <v>2</v>
      </c>
      <c r="L1115" t="str">
        <f>_xlfn.CONCAT(D1115,F1115)</f>
        <v>Pourover12 oz</v>
      </c>
      <c r="M1115" s="10">
        <f>E1115*_xlfn.XLOOKUP(L1115,PriceListData!$F$2:$F$97,PriceListData!$E$2:$E$97)</f>
        <v>7</v>
      </c>
      <c r="N1115" t="str">
        <f>TEXT(B1115,"dddd")</f>
        <v>Monday</v>
      </c>
    </row>
    <row r="1116" spans="1:14" x14ac:dyDescent="0.35">
      <c r="A1116">
        <v>287687</v>
      </c>
      <c r="B1116" s="3">
        <v>45782</v>
      </c>
      <c r="C1116" s="4">
        <v>0.71425925925925926</v>
      </c>
      <c r="D1116" t="s">
        <v>21</v>
      </c>
      <c r="E1116">
        <v>1</v>
      </c>
      <c r="F1116" t="s">
        <v>15</v>
      </c>
      <c r="G1116" t="s">
        <v>405</v>
      </c>
      <c r="H1116" t="s">
        <v>406</v>
      </c>
      <c r="J1116" t="s">
        <v>403</v>
      </c>
      <c r="K1116">
        <v>2</v>
      </c>
      <c r="L1116" t="str">
        <f>_xlfn.CONCAT(D1116,F1116)</f>
        <v>Pourover12 oz</v>
      </c>
      <c r="M1116" s="10">
        <f>E1116*_xlfn.XLOOKUP(L1116,PriceListData!$F$2:$F$97,PriceListData!$E$2:$E$97)</f>
        <v>3.5</v>
      </c>
      <c r="N1116" t="str">
        <f>TEXT(B1116,"dddd")</f>
        <v>Monday</v>
      </c>
    </row>
    <row r="1117" spans="1:14" x14ac:dyDescent="0.35">
      <c r="A1117">
        <v>287686</v>
      </c>
      <c r="B1117" s="3">
        <v>45782</v>
      </c>
      <c r="C1117" s="4">
        <v>0.713287037037037</v>
      </c>
      <c r="D1117" t="s">
        <v>65</v>
      </c>
      <c r="E1117">
        <v>1</v>
      </c>
      <c r="F1117" t="s">
        <v>15</v>
      </c>
      <c r="G1117" t="s">
        <v>405</v>
      </c>
      <c r="H1117" t="s">
        <v>406</v>
      </c>
      <c r="J1117" t="s">
        <v>403</v>
      </c>
      <c r="K1117">
        <v>1</v>
      </c>
      <c r="L1117" t="str">
        <f>_xlfn.CONCAT(D1117,F1117)</f>
        <v>Cappuccino12 oz</v>
      </c>
      <c r="M1117" s="10">
        <f>E1117*_xlfn.XLOOKUP(L1117,PriceListData!$F$2:$F$97,PriceListData!$E$2:$E$97)</f>
        <v>5.5</v>
      </c>
      <c r="N1117" t="str">
        <f>TEXT(B1117,"dddd")</f>
        <v>Monday</v>
      </c>
    </row>
    <row r="1118" spans="1:14" x14ac:dyDescent="0.35">
      <c r="A1118">
        <v>287685</v>
      </c>
      <c r="B1118" s="3">
        <v>45782</v>
      </c>
      <c r="C1118" s="4">
        <v>0.70998842592592593</v>
      </c>
      <c r="D1118" t="s">
        <v>404</v>
      </c>
      <c r="E1118">
        <v>2</v>
      </c>
      <c r="F1118" t="s">
        <v>15</v>
      </c>
      <c r="G1118" t="s">
        <v>405</v>
      </c>
      <c r="H1118" t="s">
        <v>406</v>
      </c>
      <c r="J1118" t="s">
        <v>403</v>
      </c>
      <c r="K1118">
        <v>1</v>
      </c>
      <c r="L1118" t="str">
        <f>_xlfn.CONCAT(D1118,F1118)</f>
        <v>Café latté12 oz</v>
      </c>
      <c r="M1118" s="10">
        <f>E1118*_xlfn.XLOOKUP(L1118,PriceListData!$F$2:$F$97,PriceListData!$E$2:$E$97)</f>
        <v>8.5</v>
      </c>
      <c r="N1118" t="str">
        <f>TEXT(B1118,"dddd")</f>
        <v>Monday</v>
      </c>
    </row>
    <row r="1119" spans="1:14" x14ac:dyDescent="0.35">
      <c r="A1119">
        <v>287684</v>
      </c>
      <c r="B1119" s="3">
        <v>45782</v>
      </c>
      <c r="C1119" s="4">
        <v>0.7034259259259259</v>
      </c>
      <c r="D1119" t="s">
        <v>74</v>
      </c>
      <c r="E1119">
        <v>1</v>
      </c>
      <c r="F1119" t="s">
        <v>15</v>
      </c>
      <c r="G1119" t="s">
        <v>417</v>
      </c>
      <c r="H1119" t="s">
        <v>418</v>
      </c>
      <c r="J1119" t="s">
        <v>403</v>
      </c>
      <c r="K1119">
        <v>2</v>
      </c>
      <c r="L1119" t="str">
        <f>_xlfn.CONCAT(D1119,F1119)</f>
        <v>Single-origin12 oz</v>
      </c>
      <c r="M1119" s="10">
        <f>E1119*_xlfn.XLOOKUP(L1119,PriceListData!$F$2:$F$97,PriceListData!$E$2:$E$97)</f>
        <v>14.95</v>
      </c>
      <c r="N1119" t="str">
        <f>TEXT(B1119,"dddd")</f>
        <v>Monday</v>
      </c>
    </row>
    <row r="1120" spans="1:14" x14ac:dyDescent="0.35">
      <c r="A1120">
        <v>287682</v>
      </c>
      <c r="B1120" s="3">
        <v>45782</v>
      </c>
      <c r="C1120" s="4">
        <v>0.68893518518518515</v>
      </c>
      <c r="D1120" t="s">
        <v>412</v>
      </c>
      <c r="E1120">
        <v>1</v>
      </c>
      <c r="F1120" t="s">
        <v>15</v>
      </c>
      <c r="G1120" t="s">
        <v>413</v>
      </c>
      <c r="H1120" t="s">
        <v>414</v>
      </c>
      <c r="J1120" t="s">
        <v>403</v>
      </c>
      <c r="K1120">
        <v>1</v>
      </c>
      <c r="L1120" t="str">
        <f>_xlfn.CONCAT(D1120,F1120)</f>
        <v>Iced tea12 oz</v>
      </c>
      <c r="M1120" s="10">
        <f>E1120*_xlfn.XLOOKUP(L1120,PriceListData!$F$2:$F$97,PriceListData!$E$2:$E$97)</f>
        <v>4.25</v>
      </c>
      <c r="N1120" t="str">
        <f>TEXT(B1120,"dddd")</f>
        <v>Monday</v>
      </c>
    </row>
    <row r="1121" spans="1:14" x14ac:dyDescent="0.35">
      <c r="A1121">
        <v>287681</v>
      </c>
      <c r="B1121" s="3">
        <v>45782</v>
      </c>
      <c r="C1121" s="4">
        <v>0.68366898148148147</v>
      </c>
      <c r="D1121" t="s">
        <v>65</v>
      </c>
      <c r="E1121">
        <v>1</v>
      </c>
      <c r="F1121" t="s">
        <v>15</v>
      </c>
      <c r="G1121" t="s">
        <v>405</v>
      </c>
      <c r="H1121" t="s">
        <v>406</v>
      </c>
      <c r="J1121" t="s">
        <v>403</v>
      </c>
      <c r="K1121">
        <v>2</v>
      </c>
      <c r="L1121" t="str">
        <f>_xlfn.CONCAT(D1121,F1121)</f>
        <v>Cappuccino12 oz</v>
      </c>
      <c r="M1121" s="10">
        <f>E1121*_xlfn.XLOOKUP(L1121,PriceListData!$F$2:$F$97,PriceListData!$E$2:$E$97)</f>
        <v>5.5</v>
      </c>
      <c r="N1121" t="str">
        <f>TEXT(B1121,"dddd")</f>
        <v>Monday</v>
      </c>
    </row>
    <row r="1122" spans="1:14" x14ac:dyDescent="0.35">
      <c r="A1122">
        <v>287681</v>
      </c>
      <c r="B1122" s="3">
        <v>45782</v>
      </c>
      <c r="C1122" s="4">
        <v>0.68366898148148147</v>
      </c>
      <c r="D1122" t="s">
        <v>404</v>
      </c>
      <c r="E1122">
        <v>1</v>
      </c>
      <c r="F1122" t="s">
        <v>15</v>
      </c>
      <c r="G1122" t="s">
        <v>405</v>
      </c>
      <c r="H1122" t="s">
        <v>406</v>
      </c>
      <c r="J1122" t="s">
        <v>403</v>
      </c>
      <c r="K1122">
        <v>2</v>
      </c>
      <c r="L1122" t="str">
        <f>_xlfn.CONCAT(D1122,F1122)</f>
        <v>Café latté12 oz</v>
      </c>
      <c r="M1122" s="10">
        <f>E1122*_xlfn.XLOOKUP(L1122,PriceListData!$F$2:$F$97,PriceListData!$E$2:$E$97)</f>
        <v>4.25</v>
      </c>
      <c r="N1122" t="str">
        <f>TEXT(B1122,"dddd")</f>
        <v>Monday</v>
      </c>
    </row>
    <row r="1123" spans="1:14" x14ac:dyDescent="0.35">
      <c r="A1123">
        <v>287680</v>
      </c>
      <c r="B1123" s="3">
        <v>45782</v>
      </c>
      <c r="C1123" s="4">
        <v>0.68254629629629626</v>
      </c>
      <c r="D1123" t="s">
        <v>21</v>
      </c>
      <c r="E1123">
        <v>1</v>
      </c>
      <c r="F1123" t="s">
        <v>15</v>
      </c>
      <c r="G1123" t="s">
        <v>405</v>
      </c>
      <c r="H1123" t="s">
        <v>406</v>
      </c>
      <c r="J1123" t="s">
        <v>403</v>
      </c>
      <c r="K1123">
        <v>2</v>
      </c>
      <c r="L1123" t="str">
        <f>_xlfn.CONCAT(D1123,F1123)</f>
        <v>Pourover12 oz</v>
      </c>
      <c r="M1123" s="10">
        <f>E1123*_xlfn.XLOOKUP(L1123,PriceListData!$F$2:$F$97,PriceListData!$E$2:$E$97)</f>
        <v>3.5</v>
      </c>
      <c r="N1123" t="str">
        <f>TEXT(B1123,"dddd")</f>
        <v>Monday</v>
      </c>
    </row>
    <row r="1124" spans="1:14" x14ac:dyDescent="0.35">
      <c r="A1124">
        <v>287679</v>
      </c>
      <c r="B1124" s="3">
        <v>45782</v>
      </c>
      <c r="C1124" s="4">
        <v>0.68023148148148149</v>
      </c>
      <c r="D1124" t="s">
        <v>428</v>
      </c>
      <c r="E1124">
        <v>1</v>
      </c>
      <c r="F1124" t="s">
        <v>15</v>
      </c>
      <c r="G1124" t="s">
        <v>413</v>
      </c>
      <c r="H1124" t="s">
        <v>406</v>
      </c>
      <c r="J1124" t="s">
        <v>403</v>
      </c>
      <c r="K1124">
        <v>1</v>
      </c>
      <c r="L1124" t="str">
        <f>_xlfn.CONCAT(D1124,F1124)</f>
        <v>Rooibos latté12 oz</v>
      </c>
      <c r="M1124" s="10">
        <f>E1124*_xlfn.XLOOKUP(L1124,PriceListData!$F$2:$F$97,PriceListData!$E$2:$E$97)</f>
        <v>5.5</v>
      </c>
      <c r="N1124" t="str">
        <f>TEXT(B1124,"dddd")</f>
        <v>Monday</v>
      </c>
    </row>
    <row r="1125" spans="1:14" x14ac:dyDescent="0.35">
      <c r="A1125">
        <v>287678</v>
      </c>
      <c r="B1125" s="3">
        <v>45782</v>
      </c>
      <c r="C1125" s="4">
        <v>0.67891203703703706</v>
      </c>
      <c r="D1125" t="s">
        <v>431</v>
      </c>
      <c r="E1125">
        <v>1</v>
      </c>
      <c r="F1125" t="s">
        <v>76</v>
      </c>
      <c r="G1125" t="s">
        <v>405</v>
      </c>
      <c r="H1125" t="s">
        <v>414</v>
      </c>
      <c r="J1125" t="s">
        <v>403</v>
      </c>
      <c r="K1125">
        <v>1</v>
      </c>
      <c r="L1125" t="str">
        <f>_xlfn.CONCAT(D1125,F1125)</f>
        <v>Mazagran10 oz</v>
      </c>
      <c r="M1125" s="10">
        <f>E1125*_xlfn.XLOOKUP(L1125,PriceListData!$F$2:$F$97,PriceListData!$E$2:$E$97)</f>
        <v>4</v>
      </c>
      <c r="N1125" t="str">
        <f>TEXT(B1125,"dddd")</f>
        <v>Monday</v>
      </c>
    </row>
    <row r="1126" spans="1:14" x14ac:dyDescent="0.35">
      <c r="A1126">
        <v>287678</v>
      </c>
      <c r="B1126" s="3">
        <v>45782</v>
      </c>
      <c r="C1126" s="4">
        <v>0.67891203703703706</v>
      </c>
      <c r="D1126" t="s">
        <v>412</v>
      </c>
      <c r="E1126">
        <v>1</v>
      </c>
      <c r="F1126" t="s">
        <v>15</v>
      </c>
      <c r="G1126" t="s">
        <v>413</v>
      </c>
      <c r="H1126" t="s">
        <v>414</v>
      </c>
      <c r="J1126" t="s">
        <v>403</v>
      </c>
      <c r="K1126">
        <v>1</v>
      </c>
      <c r="L1126" t="str">
        <f>_xlfn.CONCAT(D1126,F1126)</f>
        <v>Iced tea12 oz</v>
      </c>
      <c r="M1126" s="10">
        <f>E1126*_xlfn.XLOOKUP(L1126,PriceListData!$F$2:$F$97,PriceListData!$E$2:$E$97)</f>
        <v>4.25</v>
      </c>
      <c r="N1126" t="str">
        <f>TEXT(B1126,"dddd")</f>
        <v>Monday</v>
      </c>
    </row>
    <row r="1127" spans="1:14" x14ac:dyDescent="0.35">
      <c r="A1127">
        <v>287677</v>
      </c>
      <c r="B1127" s="3">
        <v>45782</v>
      </c>
      <c r="C1127" s="4">
        <v>0.67799768518518522</v>
      </c>
      <c r="D1127" t="s">
        <v>445</v>
      </c>
      <c r="E1127">
        <v>1</v>
      </c>
      <c r="F1127" t="s">
        <v>15</v>
      </c>
      <c r="G1127" t="s">
        <v>423</v>
      </c>
      <c r="H1127" t="s">
        <v>414</v>
      </c>
      <c r="J1127" t="s">
        <v>403</v>
      </c>
      <c r="K1127">
        <v>1</v>
      </c>
      <c r="L1127" t="str">
        <f>_xlfn.CONCAT(D1127,F1127)</f>
        <v>Mango lassi12 oz</v>
      </c>
      <c r="M1127" s="10">
        <f>E1127*_xlfn.XLOOKUP(L1127,PriceListData!$F$2:$F$97,PriceListData!$E$2:$E$97)</f>
        <v>5.75</v>
      </c>
      <c r="N1127" t="str">
        <f>TEXT(B1127,"dddd")</f>
        <v>Monday</v>
      </c>
    </row>
    <row r="1128" spans="1:14" x14ac:dyDescent="0.35">
      <c r="A1128">
        <v>287676</v>
      </c>
      <c r="B1128" s="3">
        <v>45782</v>
      </c>
      <c r="C1128" s="4">
        <v>0.67530092592592594</v>
      </c>
      <c r="D1128" t="s">
        <v>52</v>
      </c>
      <c r="E1128">
        <v>1</v>
      </c>
      <c r="F1128" t="s">
        <v>15</v>
      </c>
      <c r="G1128" t="s">
        <v>405</v>
      </c>
      <c r="H1128" t="s">
        <v>414</v>
      </c>
      <c r="J1128" t="s">
        <v>403</v>
      </c>
      <c r="K1128">
        <v>2</v>
      </c>
      <c r="L1128" t="str">
        <f>_xlfn.CONCAT(D1128,F1128)</f>
        <v>Frappé12 oz</v>
      </c>
      <c r="M1128" s="10">
        <f>E1128*_xlfn.XLOOKUP(L1128,PriceListData!$F$2:$F$97,PriceListData!$E$2:$E$97)</f>
        <v>4.75</v>
      </c>
      <c r="N1128" t="str">
        <f>TEXT(B1128,"dddd")</f>
        <v>Monday</v>
      </c>
    </row>
    <row r="1129" spans="1:14" x14ac:dyDescent="0.35">
      <c r="A1129">
        <v>287675</v>
      </c>
      <c r="B1129" s="3">
        <v>45782</v>
      </c>
      <c r="C1129" s="4">
        <v>0.67515046296296299</v>
      </c>
      <c r="D1129" t="s">
        <v>430</v>
      </c>
      <c r="E1129">
        <v>1</v>
      </c>
      <c r="F1129" t="s">
        <v>76</v>
      </c>
      <c r="G1129" t="s">
        <v>405</v>
      </c>
      <c r="H1129" t="s">
        <v>414</v>
      </c>
      <c r="J1129" t="s">
        <v>403</v>
      </c>
      <c r="K1129">
        <v>2</v>
      </c>
      <c r="L1129" t="str">
        <f>_xlfn.CONCAT(D1129,F1129)</f>
        <v>Iced café bombón10 oz</v>
      </c>
      <c r="M1129" s="10">
        <f>E1129*_xlfn.XLOOKUP(L1129,PriceListData!$F$2:$F$97,PriceListData!$E$2:$E$97)</f>
        <v>4.75</v>
      </c>
      <c r="N1129" t="str">
        <f>TEXT(B1129,"dddd")</f>
        <v>Monday</v>
      </c>
    </row>
    <row r="1130" spans="1:14" x14ac:dyDescent="0.35">
      <c r="A1130">
        <v>287674</v>
      </c>
      <c r="B1130" s="3">
        <v>45782</v>
      </c>
      <c r="C1130" s="4">
        <v>0.67334490740740738</v>
      </c>
      <c r="D1130" t="s">
        <v>404</v>
      </c>
      <c r="E1130">
        <v>1</v>
      </c>
      <c r="F1130" t="s">
        <v>15</v>
      </c>
      <c r="G1130" t="s">
        <v>405</v>
      </c>
      <c r="H1130" t="s">
        <v>406</v>
      </c>
      <c r="J1130" t="s">
        <v>403</v>
      </c>
      <c r="K1130">
        <v>1</v>
      </c>
      <c r="L1130" t="str">
        <f>_xlfn.CONCAT(D1130,F1130)</f>
        <v>Café latté12 oz</v>
      </c>
      <c r="M1130" s="10">
        <f>E1130*_xlfn.XLOOKUP(L1130,PriceListData!$F$2:$F$97,PriceListData!$E$2:$E$97)</f>
        <v>4.25</v>
      </c>
      <c r="N1130" t="str">
        <f>TEXT(B1130,"dddd")</f>
        <v>Monday</v>
      </c>
    </row>
    <row r="1131" spans="1:14" x14ac:dyDescent="0.35">
      <c r="A1131">
        <v>287673</v>
      </c>
      <c r="B1131" s="3">
        <v>45782</v>
      </c>
      <c r="C1131" s="4">
        <v>0.67005787037037035</v>
      </c>
      <c r="D1131" t="s">
        <v>40</v>
      </c>
      <c r="E1131">
        <v>1</v>
      </c>
      <c r="F1131" t="s">
        <v>35</v>
      </c>
      <c r="G1131" t="s">
        <v>405</v>
      </c>
      <c r="H1131" t="s">
        <v>406</v>
      </c>
      <c r="J1131" t="s">
        <v>403</v>
      </c>
      <c r="K1131">
        <v>1</v>
      </c>
      <c r="L1131" t="str">
        <f>_xlfn.CONCAT(D1131,F1131)</f>
        <v>Espresso1 oz</v>
      </c>
      <c r="M1131" s="10">
        <f>E1131*_xlfn.XLOOKUP(L1131,PriceListData!$F$2:$F$97,PriceListData!$E$2:$E$97)</f>
        <v>2.5</v>
      </c>
      <c r="N1131" t="str">
        <f>TEXT(B1131,"dddd")</f>
        <v>Monday</v>
      </c>
    </row>
    <row r="1132" spans="1:14" x14ac:dyDescent="0.35">
      <c r="A1132">
        <v>287672</v>
      </c>
      <c r="B1132" s="3">
        <v>45782</v>
      </c>
      <c r="C1132" s="4">
        <v>0.66917824074074073</v>
      </c>
      <c r="D1132" t="s">
        <v>425</v>
      </c>
      <c r="E1132">
        <v>2</v>
      </c>
      <c r="F1132" t="s">
        <v>15</v>
      </c>
      <c r="G1132" t="s">
        <v>405</v>
      </c>
      <c r="H1132" t="s">
        <v>414</v>
      </c>
      <c r="J1132" t="s">
        <v>403</v>
      </c>
      <c r="K1132">
        <v>1</v>
      </c>
      <c r="L1132" t="str">
        <f>_xlfn.CONCAT(D1132,F1132)</f>
        <v>Iced Guillermo12 oz</v>
      </c>
      <c r="M1132" s="10">
        <f>E1132*_xlfn.XLOOKUP(L1132,PriceListData!$F$2:$F$97,PriceListData!$E$2:$E$97)</f>
        <v>7</v>
      </c>
      <c r="N1132" t="str">
        <f>TEXT(B1132,"dddd")</f>
        <v>Monday</v>
      </c>
    </row>
    <row r="1133" spans="1:14" x14ac:dyDescent="0.35">
      <c r="A1133">
        <v>287671</v>
      </c>
      <c r="B1133" s="3">
        <v>45782</v>
      </c>
      <c r="C1133" s="4">
        <v>0.66722222222222227</v>
      </c>
      <c r="D1133" t="s">
        <v>445</v>
      </c>
      <c r="E1133">
        <v>1</v>
      </c>
      <c r="F1133" t="s">
        <v>15</v>
      </c>
      <c r="G1133" t="s">
        <v>423</v>
      </c>
      <c r="H1133" t="s">
        <v>414</v>
      </c>
      <c r="J1133" t="s">
        <v>403</v>
      </c>
      <c r="K1133">
        <v>1</v>
      </c>
      <c r="L1133" t="str">
        <f>_xlfn.CONCAT(D1133,F1133)</f>
        <v>Mango lassi12 oz</v>
      </c>
      <c r="M1133" s="10">
        <f>E1133*_xlfn.XLOOKUP(L1133,PriceListData!$F$2:$F$97,PriceListData!$E$2:$E$97)</f>
        <v>5.75</v>
      </c>
      <c r="N1133" t="str">
        <f>TEXT(B1133,"dddd")</f>
        <v>Monday</v>
      </c>
    </row>
    <row r="1134" spans="1:14" x14ac:dyDescent="0.35">
      <c r="A1134">
        <v>287670</v>
      </c>
      <c r="B1134" s="3">
        <v>45782</v>
      </c>
      <c r="C1134" s="4">
        <v>0.66497685185185185</v>
      </c>
      <c r="D1134" t="s">
        <v>430</v>
      </c>
      <c r="E1134">
        <v>1</v>
      </c>
      <c r="F1134" t="s">
        <v>76</v>
      </c>
      <c r="G1134" t="s">
        <v>405</v>
      </c>
      <c r="H1134" t="s">
        <v>414</v>
      </c>
      <c r="J1134" t="s">
        <v>403</v>
      </c>
      <c r="K1134">
        <v>1</v>
      </c>
      <c r="L1134" t="str">
        <f>_xlfn.CONCAT(D1134,F1134)</f>
        <v>Iced café bombón10 oz</v>
      </c>
      <c r="M1134" s="10">
        <f>E1134*_xlfn.XLOOKUP(L1134,PriceListData!$F$2:$F$97,PriceListData!$E$2:$E$97)</f>
        <v>4.75</v>
      </c>
      <c r="N1134" t="str">
        <f>TEXT(B1134,"dddd")</f>
        <v>Monday</v>
      </c>
    </row>
    <row r="1135" spans="1:14" x14ac:dyDescent="0.35">
      <c r="A1135">
        <v>287669</v>
      </c>
      <c r="B1135" s="3">
        <v>45782</v>
      </c>
      <c r="C1135" s="4">
        <v>0.66484953703703709</v>
      </c>
      <c r="D1135" t="s">
        <v>411</v>
      </c>
      <c r="E1135">
        <v>1</v>
      </c>
      <c r="F1135" t="s">
        <v>24</v>
      </c>
      <c r="G1135" t="s">
        <v>405</v>
      </c>
      <c r="H1135" t="s">
        <v>406</v>
      </c>
      <c r="J1135" t="s">
        <v>403</v>
      </c>
      <c r="K1135">
        <v>2</v>
      </c>
      <c r="L1135" t="str">
        <f>_xlfn.CONCAT(D1135,F1135)</f>
        <v>Turkish coffee3 oz</v>
      </c>
      <c r="M1135" s="10">
        <f>E1135*_xlfn.XLOOKUP(L1135,PriceListData!$F$2:$F$97,PriceListData!$E$2:$E$97)</f>
        <v>3.75</v>
      </c>
      <c r="N1135" t="str">
        <f>TEXT(B1135,"dddd")</f>
        <v>Monday</v>
      </c>
    </row>
    <row r="1136" spans="1:14" x14ac:dyDescent="0.35">
      <c r="A1136">
        <v>287669</v>
      </c>
      <c r="B1136" s="3">
        <v>45782</v>
      </c>
      <c r="C1136" s="4">
        <v>0.66484953703703709</v>
      </c>
      <c r="D1136" t="s">
        <v>52</v>
      </c>
      <c r="E1136">
        <v>1</v>
      </c>
      <c r="F1136" t="s">
        <v>15</v>
      </c>
      <c r="G1136" t="s">
        <v>405</v>
      </c>
      <c r="H1136" t="s">
        <v>414</v>
      </c>
      <c r="J1136" t="s">
        <v>403</v>
      </c>
      <c r="K1136">
        <v>2</v>
      </c>
      <c r="L1136" t="str">
        <f>_xlfn.CONCAT(D1136,F1136)</f>
        <v>Frappé12 oz</v>
      </c>
      <c r="M1136" s="10">
        <f>E1136*_xlfn.XLOOKUP(L1136,PriceListData!$F$2:$F$97,PriceListData!$E$2:$E$97)</f>
        <v>4.75</v>
      </c>
      <c r="N1136" t="str">
        <f>TEXT(B1136,"dddd")</f>
        <v>Monday</v>
      </c>
    </row>
    <row r="1137" spans="1:14" x14ac:dyDescent="0.35">
      <c r="A1137">
        <v>287669</v>
      </c>
      <c r="B1137" s="3">
        <v>45782</v>
      </c>
      <c r="C1137" s="4">
        <v>0.66484953703703709</v>
      </c>
      <c r="D1137" t="s">
        <v>65</v>
      </c>
      <c r="E1137">
        <v>1</v>
      </c>
      <c r="F1137" t="s">
        <v>15</v>
      </c>
      <c r="G1137" t="s">
        <v>405</v>
      </c>
      <c r="H1137" t="s">
        <v>406</v>
      </c>
      <c r="J1137" t="s">
        <v>403</v>
      </c>
      <c r="K1137">
        <v>2</v>
      </c>
      <c r="L1137" t="str">
        <f>_xlfn.CONCAT(D1137,F1137)</f>
        <v>Cappuccino12 oz</v>
      </c>
      <c r="M1137" s="10">
        <f>E1137*_xlfn.XLOOKUP(L1137,PriceListData!$F$2:$F$97,PriceListData!$E$2:$E$97)</f>
        <v>5.5</v>
      </c>
      <c r="N1137" t="str">
        <f>TEXT(B1137,"dddd")</f>
        <v>Monday</v>
      </c>
    </row>
    <row r="1138" spans="1:14" x14ac:dyDescent="0.35">
      <c r="A1138">
        <v>287668</v>
      </c>
      <c r="B1138" s="3">
        <v>45782</v>
      </c>
      <c r="C1138" s="4">
        <v>0.66457175925925926</v>
      </c>
      <c r="D1138" t="s">
        <v>445</v>
      </c>
      <c r="E1138">
        <v>1</v>
      </c>
      <c r="F1138" t="s">
        <v>15</v>
      </c>
      <c r="G1138" t="s">
        <v>423</v>
      </c>
      <c r="H1138" t="s">
        <v>414</v>
      </c>
      <c r="J1138" t="s">
        <v>403</v>
      </c>
      <c r="K1138">
        <v>1</v>
      </c>
      <c r="L1138" t="str">
        <f>_xlfn.CONCAT(D1138,F1138)</f>
        <v>Mango lassi12 oz</v>
      </c>
      <c r="M1138" s="10">
        <f>E1138*_xlfn.XLOOKUP(L1138,PriceListData!$F$2:$F$97,PriceListData!$E$2:$E$97)</f>
        <v>5.75</v>
      </c>
      <c r="N1138" t="str">
        <f>TEXT(B1138,"dddd")</f>
        <v>Monday</v>
      </c>
    </row>
    <row r="1139" spans="1:14" x14ac:dyDescent="0.35">
      <c r="A1139">
        <v>287667</v>
      </c>
      <c r="B1139" s="3">
        <v>45782</v>
      </c>
      <c r="C1139" s="4">
        <v>0.66091435185185188</v>
      </c>
      <c r="D1139" t="s">
        <v>52</v>
      </c>
      <c r="E1139">
        <v>1</v>
      </c>
      <c r="F1139" t="s">
        <v>15</v>
      </c>
      <c r="G1139" t="s">
        <v>405</v>
      </c>
      <c r="H1139" t="s">
        <v>414</v>
      </c>
      <c r="J1139" t="s">
        <v>403</v>
      </c>
      <c r="K1139">
        <v>1</v>
      </c>
      <c r="L1139" t="str">
        <f>_xlfn.CONCAT(D1139,F1139)</f>
        <v>Frappé12 oz</v>
      </c>
      <c r="M1139" s="10">
        <f>E1139*_xlfn.XLOOKUP(L1139,PriceListData!$F$2:$F$97,PriceListData!$E$2:$E$97)</f>
        <v>4.75</v>
      </c>
      <c r="N1139" t="str">
        <f>TEXT(B1139,"dddd")</f>
        <v>Monday</v>
      </c>
    </row>
    <row r="1140" spans="1:14" x14ac:dyDescent="0.35">
      <c r="A1140">
        <v>287666</v>
      </c>
      <c r="B1140" s="3">
        <v>45782</v>
      </c>
      <c r="C1140" s="4">
        <v>0.6608680555555555</v>
      </c>
      <c r="D1140" t="s">
        <v>21</v>
      </c>
      <c r="E1140">
        <v>1</v>
      </c>
      <c r="F1140" t="s">
        <v>15</v>
      </c>
      <c r="G1140" t="s">
        <v>405</v>
      </c>
      <c r="H1140" t="s">
        <v>406</v>
      </c>
      <c r="J1140" t="s">
        <v>403</v>
      </c>
      <c r="K1140">
        <v>2</v>
      </c>
      <c r="L1140" t="str">
        <f>_xlfn.CONCAT(D1140,F1140)</f>
        <v>Pourover12 oz</v>
      </c>
      <c r="M1140" s="10">
        <f>E1140*_xlfn.XLOOKUP(L1140,PriceListData!$F$2:$F$97,PriceListData!$E$2:$E$97)</f>
        <v>3.5</v>
      </c>
      <c r="N1140" t="str">
        <f>TEXT(B1140,"dddd")</f>
        <v>Monday</v>
      </c>
    </row>
    <row r="1141" spans="1:14" x14ac:dyDescent="0.35">
      <c r="A1141">
        <v>287665</v>
      </c>
      <c r="B1141" s="3">
        <v>45782</v>
      </c>
      <c r="C1141" s="4">
        <v>0.6606481481481481</v>
      </c>
      <c r="D1141" t="s">
        <v>40</v>
      </c>
      <c r="E1141">
        <v>1</v>
      </c>
      <c r="F1141" t="s">
        <v>35</v>
      </c>
      <c r="G1141" t="s">
        <v>405</v>
      </c>
      <c r="H1141" t="s">
        <v>406</v>
      </c>
      <c r="J1141" t="s">
        <v>403</v>
      </c>
      <c r="K1141">
        <v>1</v>
      </c>
      <c r="L1141" t="str">
        <f>_xlfn.CONCAT(D1141,F1141)</f>
        <v>Espresso1 oz</v>
      </c>
      <c r="M1141" s="10">
        <f>E1141*_xlfn.XLOOKUP(L1141,PriceListData!$F$2:$F$97,PriceListData!$E$2:$E$97)</f>
        <v>2.5</v>
      </c>
      <c r="N1141" t="str">
        <f>TEXT(B1141,"dddd")</f>
        <v>Monday</v>
      </c>
    </row>
    <row r="1142" spans="1:14" x14ac:dyDescent="0.35">
      <c r="A1142">
        <v>287664</v>
      </c>
      <c r="B1142" s="3">
        <v>45782</v>
      </c>
      <c r="C1142" s="4">
        <v>0.6526967592592593</v>
      </c>
      <c r="D1142" t="s">
        <v>54</v>
      </c>
      <c r="E1142">
        <v>1</v>
      </c>
      <c r="G1142" t="s">
        <v>415</v>
      </c>
      <c r="H1142" t="s">
        <v>416</v>
      </c>
      <c r="J1142" t="s">
        <v>403</v>
      </c>
      <c r="K1142">
        <v>1</v>
      </c>
      <c r="L1142" t="str">
        <f>_xlfn.CONCAT(D1142,F1142)</f>
        <v>Syrup</v>
      </c>
      <c r="M1142" s="10">
        <f>E1142*_xlfn.XLOOKUP(L1142,PriceListData!$F$2:$F$97,PriceListData!$E$2:$E$97)</f>
        <v>0.75</v>
      </c>
      <c r="N1142" t="str">
        <f>TEXT(B1142,"dddd")</f>
        <v>Monday</v>
      </c>
    </row>
    <row r="1143" spans="1:14" x14ac:dyDescent="0.35">
      <c r="A1143">
        <v>287664</v>
      </c>
      <c r="B1143" s="3">
        <v>45782</v>
      </c>
      <c r="C1143" s="4">
        <v>0.6526967592592593</v>
      </c>
      <c r="D1143" t="s">
        <v>21</v>
      </c>
      <c r="E1143">
        <v>1</v>
      </c>
      <c r="F1143" t="s">
        <v>15</v>
      </c>
      <c r="G1143" t="s">
        <v>405</v>
      </c>
      <c r="H1143" t="s">
        <v>406</v>
      </c>
      <c r="J1143" t="s">
        <v>403</v>
      </c>
      <c r="K1143">
        <v>1</v>
      </c>
      <c r="L1143" t="str">
        <f>_xlfn.CONCAT(D1143,F1143)</f>
        <v>Pourover12 oz</v>
      </c>
      <c r="M1143" s="10">
        <f>E1143*_xlfn.XLOOKUP(L1143,PriceListData!$F$2:$F$97,PriceListData!$E$2:$E$97)</f>
        <v>3.5</v>
      </c>
      <c r="N1143" t="str">
        <f>TEXT(B1143,"dddd")</f>
        <v>Monday</v>
      </c>
    </row>
    <row r="1144" spans="1:14" x14ac:dyDescent="0.35">
      <c r="A1144">
        <v>287663</v>
      </c>
      <c r="B1144" s="3">
        <v>45782</v>
      </c>
      <c r="C1144" s="4">
        <v>0.65194444444444444</v>
      </c>
      <c r="D1144" t="s">
        <v>404</v>
      </c>
      <c r="E1144">
        <v>1</v>
      </c>
      <c r="F1144" t="s">
        <v>15</v>
      </c>
      <c r="G1144" t="s">
        <v>405</v>
      </c>
      <c r="H1144" t="s">
        <v>406</v>
      </c>
      <c r="J1144" t="s">
        <v>403</v>
      </c>
      <c r="K1144">
        <v>1</v>
      </c>
      <c r="L1144" t="str">
        <f>_xlfn.CONCAT(D1144,F1144)</f>
        <v>Café latté12 oz</v>
      </c>
      <c r="M1144" s="10">
        <f>E1144*_xlfn.XLOOKUP(L1144,PriceListData!$F$2:$F$97,PriceListData!$E$2:$E$97)</f>
        <v>4.25</v>
      </c>
      <c r="N1144" t="str">
        <f>TEXT(B1144,"dddd")</f>
        <v>Monday</v>
      </c>
    </row>
    <row r="1145" spans="1:14" x14ac:dyDescent="0.35">
      <c r="A1145">
        <v>287661</v>
      </c>
      <c r="B1145" s="3">
        <v>45782</v>
      </c>
      <c r="C1145" s="4">
        <v>0.64993055555555557</v>
      </c>
      <c r="D1145" t="s">
        <v>410</v>
      </c>
      <c r="E1145">
        <v>2</v>
      </c>
      <c r="F1145" t="s">
        <v>15</v>
      </c>
      <c r="G1145" t="s">
        <v>405</v>
      </c>
      <c r="H1145" t="s">
        <v>406</v>
      </c>
      <c r="J1145" t="s">
        <v>403</v>
      </c>
      <c r="K1145">
        <v>1</v>
      </c>
      <c r="L1145" t="str">
        <f>_xlfn.CONCAT(D1145,F1145)</f>
        <v>Café Cubano12 oz</v>
      </c>
      <c r="M1145" s="10">
        <f>E1145*_xlfn.XLOOKUP(L1145,PriceListData!$F$2:$F$97,PriceListData!$E$2:$E$97)</f>
        <v>14</v>
      </c>
      <c r="N1145" t="str">
        <f>TEXT(B1145,"dddd")</f>
        <v>Monday</v>
      </c>
    </row>
    <row r="1146" spans="1:14" x14ac:dyDescent="0.35">
      <c r="A1146">
        <v>287660</v>
      </c>
      <c r="B1146" s="3">
        <v>45782</v>
      </c>
      <c r="C1146" s="4">
        <v>0.64769675925925929</v>
      </c>
      <c r="D1146" t="s">
        <v>52</v>
      </c>
      <c r="E1146">
        <v>1</v>
      </c>
      <c r="F1146" t="s">
        <v>15</v>
      </c>
      <c r="G1146" t="s">
        <v>405</v>
      </c>
      <c r="H1146" t="s">
        <v>414</v>
      </c>
      <c r="J1146" t="s">
        <v>403</v>
      </c>
      <c r="K1146">
        <v>1</v>
      </c>
      <c r="L1146" t="str">
        <f>_xlfn.CONCAT(D1146,F1146)</f>
        <v>Frappé12 oz</v>
      </c>
      <c r="M1146" s="10">
        <f>E1146*_xlfn.XLOOKUP(L1146,PriceListData!$F$2:$F$97,PriceListData!$E$2:$E$97)</f>
        <v>4.75</v>
      </c>
      <c r="N1146" t="str">
        <f>TEXT(B1146,"dddd")</f>
        <v>Monday</v>
      </c>
    </row>
    <row r="1147" spans="1:14" x14ac:dyDescent="0.35">
      <c r="A1147">
        <v>287659</v>
      </c>
      <c r="B1147" s="3">
        <v>45782</v>
      </c>
      <c r="C1147" s="4">
        <v>0.64746527777777774</v>
      </c>
      <c r="D1147" t="s">
        <v>411</v>
      </c>
      <c r="E1147">
        <v>1</v>
      </c>
      <c r="F1147" t="s">
        <v>24</v>
      </c>
      <c r="G1147" t="s">
        <v>405</v>
      </c>
      <c r="H1147" t="s">
        <v>406</v>
      </c>
      <c r="J1147" t="s">
        <v>403</v>
      </c>
      <c r="K1147">
        <v>1</v>
      </c>
      <c r="L1147" t="str">
        <f>_xlfn.CONCAT(D1147,F1147)</f>
        <v>Turkish coffee3 oz</v>
      </c>
      <c r="M1147" s="10">
        <f>E1147*_xlfn.XLOOKUP(L1147,PriceListData!$F$2:$F$97,PriceListData!$E$2:$E$97)</f>
        <v>3.75</v>
      </c>
      <c r="N1147" t="str">
        <f>TEXT(B1147,"dddd")</f>
        <v>Monday</v>
      </c>
    </row>
    <row r="1148" spans="1:14" x14ac:dyDescent="0.35">
      <c r="A1148">
        <v>287658</v>
      </c>
      <c r="B1148" s="3">
        <v>45782</v>
      </c>
      <c r="C1148" s="4">
        <v>0.64701388888888889</v>
      </c>
      <c r="D1148" t="s">
        <v>404</v>
      </c>
      <c r="E1148">
        <v>1</v>
      </c>
      <c r="F1148" t="s">
        <v>15</v>
      </c>
      <c r="G1148" t="s">
        <v>405</v>
      </c>
      <c r="H1148" t="s">
        <v>406</v>
      </c>
      <c r="J1148" t="s">
        <v>403</v>
      </c>
      <c r="K1148">
        <v>1</v>
      </c>
      <c r="L1148" t="str">
        <f>_xlfn.CONCAT(D1148,F1148)</f>
        <v>Café latté12 oz</v>
      </c>
      <c r="M1148" s="10">
        <f>E1148*_xlfn.XLOOKUP(L1148,PriceListData!$F$2:$F$97,PriceListData!$E$2:$E$97)</f>
        <v>4.25</v>
      </c>
      <c r="N1148" t="str">
        <f>TEXT(B1148,"dddd")</f>
        <v>Monday</v>
      </c>
    </row>
    <row r="1149" spans="1:14" x14ac:dyDescent="0.35">
      <c r="A1149">
        <v>287657</v>
      </c>
      <c r="B1149" s="3">
        <v>45782</v>
      </c>
      <c r="C1149" s="4">
        <v>0.64590277777777783</v>
      </c>
      <c r="D1149" t="s">
        <v>411</v>
      </c>
      <c r="E1149">
        <v>1</v>
      </c>
      <c r="F1149" t="s">
        <v>24</v>
      </c>
      <c r="G1149" t="s">
        <v>405</v>
      </c>
      <c r="H1149" t="s">
        <v>406</v>
      </c>
      <c r="J1149" t="s">
        <v>403</v>
      </c>
      <c r="K1149">
        <v>1</v>
      </c>
      <c r="L1149" t="str">
        <f>_xlfn.CONCAT(D1149,F1149)</f>
        <v>Turkish coffee3 oz</v>
      </c>
      <c r="M1149" s="10">
        <f>E1149*_xlfn.XLOOKUP(L1149,PriceListData!$F$2:$F$97,PriceListData!$E$2:$E$97)</f>
        <v>3.75</v>
      </c>
      <c r="N1149" t="str">
        <f>TEXT(B1149,"dddd")</f>
        <v>Monday</v>
      </c>
    </row>
    <row r="1150" spans="1:14" x14ac:dyDescent="0.35">
      <c r="A1150">
        <v>287657</v>
      </c>
      <c r="B1150" s="3">
        <v>45782</v>
      </c>
      <c r="C1150" s="4">
        <v>0.64590277777777783</v>
      </c>
      <c r="D1150" t="s">
        <v>21</v>
      </c>
      <c r="E1150">
        <v>1</v>
      </c>
      <c r="F1150" t="s">
        <v>15</v>
      </c>
      <c r="G1150" t="s">
        <v>405</v>
      </c>
      <c r="H1150" t="s">
        <v>406</v>
      </c>
      <c r="J1150" t="s">
        <v>403</v>
      </c>
      <c r="K1150">
        <v>1</v>
      </c>
      <c r="L1150" t="str">
        <f>_xlfn.CONCAT(D1150,F1150)</f>
        <v>Pourover12 oz</v>
      </c>
      <c r="M1150" s="10">
        <f>E1150*_xlfn.XLOOKUP(L1150,PriceListData!$F$2:$F$97,PriceListData!$E$2:$E$97)</f>
        <v>3.5</v>
      </c>
      <c r="N1150" t="str">
        <f>TEXT(B1150,"dddd")</f>
        <v>Monday</v>
      </c>
    </row>
    <row r="1151" spans="1:14" x14ac:dyDescent="0.35">
      <c r="A1151">
        <v>287657</v>
      </c>
      <c r="B1151" s="3">
        <v>45782</v>
      </c>
      <c r="C1151" s="4">
        <v>0.64590277777777783</v>
      </c>
      <c r="D1151" t="s">
        <v>52</v>
      </c>
      <c r="E1151">
        <v>1</v>
      </c>
      <c r="F1151" t="s">
        <v>15</v>
      </c>
      <c r="G1151" t="s">
        <v>405</v>
      </c>
      <c r="H1151" t="s">
        <v>414</v>
      </c>
      <c r="J1151" t="s">
        <v>403</v>
      </c>
      <c r="K1151">
        <v>1</v>
      </c>
      <c r="L1151" t="str">
        <f>_xlfn.CONCAT(D1151,F1151)</f>
        <v>Frappé12 oz</v>
      </c>
      <c r="M1151" s="10">
        <f>E1151*_xlfn.XLOOKUP(L1151,PriceListData!$F$2:$F$97,PriceListData!$E$2:$E$97)</f>
        <v>4.75</v>
      </c>
      <c r="N1151" t="str">
        <f>TEXT(B1151,"dddd")</f>
        <v>Monday</v>
      </c>
    </row>
    <row r="1152" spans="1:14" x14ac:dyDescent="0.35">
      <c r="A1152">
        <v>287654</v>
      </c>
      <c r="B1152" s="3">
        <v>45782</v>
      </c>
      <c r="C1152" s="4">
        <v>0.63489583333333333</v>
      </c>
      <c r="D1152" t="s">
        <v>54</v>
      </c>
      <c r="E1152">
        <v>1</v>
      </c>
      <c r="G1152" t="s">
        <v>415</v>
      </c>
      <c r="H1152" t="s">
        <v>416</v>
      </c>
      <c r="J1152" t="s">
        <v>403</v>
      </c>
      <c r="K1152">
        <v>2</v>
      </c>
      <c r="L1152" t="str">
        <f>_xlfn.CONCAT(D1152,F1152)</f>
        <v>Syrup</v>
      </c>
      <c r="M1152" s="10">
        <f>E1152*_xlfn.XLOOKUP(L1152,PriceListData!$F$2:$F$97,PriceListData!$E$2:$E$97)</f>
        <v>0.75</v>
      </c>
      <c r="N1152" t="str">
        <f>TEXT(B1152,"dddd")</f>
        <v>Monday</v>
      </c>
    </row>
    <row r="1153" spans="1:14" x14ac:dyDescent="0.35">
      <c r="A1153">
        <v>287654</v>
      </c>
      <c r="B1153" s="3">
        <v>45782</v>
      </c>
      <c r="C1153" s="4">
        <v>0.63489583333333333</v>
      </c>
      <c r="D1153" t="s">
        <v>52</v>
      </c>
      <c r="E1153">
        <v>2</v>
      </c>
      <c r="F1153" t="s">
        <v>15</v>
      </c>
      <c r="G1153" t="s">
        <v>405</v>
      </c>
      <c r="H1153" t="s">
        <v>414</v>
      </c>
      <c r="J1153" t="s">
        <v>403</v>
      </c>
      <c r="K1153">
        <v>2</v>
      </c>
      <c r="L1153" t="str">
        <f>_xlfn.CONCAT(D1153,F1153)</f>
        <v>Frappé12 oz</v>
      </c>
      <c r="M1153" s="10">
        <f>E1153*_xlfn.XLOOKUP(L1153,PriceListData!$F$2:$F$97,PriceListData!$E$2:$E$97)</f>
        <v>9.5</v>
      </c>
      <c r="N1153" t="str">
        <f>TEXT(B1153,"dddd")</f>
        <v>Monday</v>
      </c>
    </row>
    <row r="1154" spans="1:14" x14ac:dyDescent="0.35">
      <c r="A1154">
        <v>287653</v>
      </c>
      <c r="B1154" s="3">
        <v>45782</v>
      </c>
      <c r="C1154" s="4">
        <v>0.63149305555555557</v>
      </c>
      <c r="D1154" t="s">
        <v>52</v>
      </c>
      <c r="E1154">
        <v>1</v>
      </c>
      <c r="F1154" t="s">
        <v>15</v>
      </c>
      <c r="G1154" t="s">
        <v>405</v>
      </c>
      <c r="H1154" t="s">
        <v>414</v>
      </c>
      <c r="J1154" t="s">
        <v>403</v>
      </c>
      <c r="K1154">
        <v>2</v>
      </c>
      <c r="L1154" t="str">
        <f>_xlfn.CONCAT(D1154,F1154)</f>
        <v>Frappé12 oz</v>
      </c>
      <c r="M1154" s="10">
        <f>E1154*_xlfn.XLOOKUP(L1154,PriceListData!$F$2:$F$97,PriceListData!$E$2:$E$97)</f>
        <v>4.75</v>
      </c>
      <c r="N1154" t="str">
        <f>TEXT(B1154,"dddd")</f>
        <v>Monday</v>
      </c>
    </row>
    <row r="1155" spans="1:14" x14ac:dyDescent="0.35">
      <c r="A1155">
        <v>287653</v>
      </c>
      <c r="B1155" s="3">
        <v>45782</v>
      </c>
      <c r="C1155" s="4">
        <v>0.63149305555555557</v>
      </c>
      <c r="D1155" t="s">
        <v>404</v>
      </c>
      <c r="E1155">
        <v>2</v>
      </c>
      <c r="F1155" t="s">
        <v>15</v>
      </c>
      <c r="G1155" t="s">
        <v>405</v>
      </c>
      <c r="H1155" t="s">
        <v>406</v>
      </c>
      <c r="J1155" t="s">
        <v>403</v>
      </c>
      <c r="K1155">
        <v>2</v>
      </c>
      <c r="L1155" t="str">
        <f>_xlfn.CONCAT(D1155,F1155)</f>
        <v>Café latté12 oz</v>
      </c>
      <c r="M1155" s="10">
        <f>E1155*_xlfn.XLOOKUP(L1155,PriceListData!$F$2:$F$97,PriceListData!$E$2:$E$97)</f>
        <v>8.5</v>
      </c>
      <c r="N1155" t="str">
        <f>TEXT(B1155,"dddd")</f>
        <v>Monday</v>
      </c>
    </row>
    <row r="1156" spans="1:14" x14ac:dyDescent="0.35">
      <c r="A1156">
        <v>287652</v>
      </c>
      <c r="B1156" s="3">
        <v>45782</v>
      </c>
      <c r="C1156" s="4">
        <v>0.63059027777777776</v>
      </c>
      <c r="D1156" t="s">
        <v>65</v>
      </c>
      <c r="E1156">
        <v>1</v>
      </c>
      <c r="F1156" t="s">
        <v>15</v>
      </c>
      <c r="G1156" t="s">
        <v>405</v>
      </c>
      <c r="H1156" t="s">
        <v>406</v>
      </c>
      <c r="J1156" t="s">
        <v>403</v>
      </c>
      <c r="K1156">
        <v>1</v>
      </c>
      <c r="L1156" t="str">
        <f>_xlfn.CONCAT(D1156,F1156)</f>
        <v>Cappuccino12 oz</v>
      </c>
      <c r="M1156" s="10">
        <f>E1156*_xlfn.XLOOKUP(L1156,PriceListData!$F$2:$F$97,PriceListData!$E$2:$E$97)</f>
        <v>5.5</v>
      </c>
      <c r="N1156" t="str">
        <f>TEXT(B1156,"dddd")</f>
        <v>Monday</v>
      </c>
    </row>
    <row r="1157" spans="1:14" x14ac:dyDescent="0.35">
      <c r="A1157">
        <v>287651</v>
      </c>
      <c r="B1157" s="3">
        <v>45782</v>
      </c>
      <c r="C1157" s="4">
        <v>0.62937500000000002</v>
      </c>
      <c r="D1157" t="s">
        <v>410</v>
      </c>
      <c r="E1157">
        <v>1</v>
      </c>
      <c r="F1157" t="s">
        <v>15</v>
      </c>
      <c r="G1157" t="s">
        <v>405</v>
      </c>
      <c r="H1157" t="s">
        <v>406</v>
      </c>
      <c r="J1157" t="s">
        <v>403</v>
      </c>
      <c r="K1157">
        <v>2</v>
      </c>
      <c r="L1157" t="str">
        <f>_xlfn.CONCAT(D1157,F1157)</f>
        <v>Café Cubano12 oz</v>
      </c>
      <c r="M1157" s="10">
        <f>E1157*_xlfn.XLOOKUP(L1157,PriceListData!$F$2:$F$97,PriceListData!$E$2:$E$97)</f>
        <v>7</v>
      </c>
      <c r="N1157" t="str">
        <f>TEXT(B1157,"dddd")</f>
        <v>Monday</v>
      </c>
    </row>
    <row r="1158" spans="1:14" x14ac:dyDescent="0.35">
      <c r="A1158">
        <v>287650</v>
      </c>
      <c r="B1158" s="3">
        <v>45782</v>
      </c>
      <c r="C1158" s="4">
        <v>0.62836805555555553</v>
      </c>
      <c r="D1158" t="s">
        <v>409</v>
      </c>
      <c r="E1158">
        <v>1</v>
      </c>
      <c r="F1158" t="s">
        <v>15</v>
      </c>
      <c r="G1158" t="s">
        <v>405</v>
      </c>
      <c r="H1158" t="s">
        <v>406</v>
      </c>
      <c r="J1158" t="s">
        <v>403</v>
      </c>
      <c r="K1158">
        <v>1</v>
      </c>
      <c r="L1158" t="str">
        <f>_xlfn.CONCAT(D1158,F1158)</f>
        <v>Drip coffee12 oz</v>
      </c>
      <c r="M1158" s="10">
        <f>E1158*_xlfn.XLOOKUP(L1158,PriceListData!$F$2:$F$97,PriceListData!$E$2:$E$97)</f>
        <v>2.25</v>
      </c>
      <c r="N1158" t="str">
        <f>TEXT(B1158,"dddd")</f>
        <v>Monday</v>
      </c>
    </row>
    <row r="1159" spans="1:14" x14ac:dyDescent="0.35">
      <c r="A1159">
        <v>287650</v>
      </c>
      <c r="B1159" s="3">
        <v>45782</v>
      </c>
      <c r="C1159" s="4">
        <v>0.62836805555555553</v>
      </c>
      <c r="D1159" t="s">
        <v>65</v>
      </c>
      <c r="E1159">
        <v>1</v>
      </c>
      <c r="F1159" t="s">
        <v>15</v>
      </c>
      <c r="G1159" t="s">
        <v>405</v>
      </c>
      <c r="H1159" t="s">
        <v>406</v>
      </c>
      <c r="J1159" t="s">
        <v>403</v>
      </c>
      <c r="K1159">
        <v>1</v>
      </c>
      <c r="L1159" t="str">
        <f>_xlfn.CONCAT(D1159,F1159)</f>
        <v>Cappuccino12 oz</v>
      </c>
      <c r="M1159" s="10">
        <f>E1159*_xlfn.XLOOKUP(L1159,PriceListData!$F$2:$F$97,PriceListData!$E$2:$E$97)</f>
        <v>5.5</v>
      </c>
      <c r="N1159" t="str">
        <f>TEXT(B1159,"dddd")</f>
        <v>Monday</v>
      </c>
    </row>
    <row r="1160" spans="1:14" x14ac:dyDescent="0.35">
      <c r="A1160">
        <v>287649</v>
      </c>
      <c r="B1160" s="3">
        <v>45782</v>
      </c>
      <c r="C1160" s="4">
        <v>0.62366898148148153</v>
      </c>
      <c r="D1160" t="s">
        <v>54</v>
      </c>
      <c r="E1160">
        <v>1</v>
      </c>
      <c r="G1160" t="s">
        <v>415</v>
      </c>
      <c r="H1160" t="s">
        <v>416</v>
      </c>
      <c r="J1160" t="s">
        <v>403</v>
      </c>
      <c r="K1160">
        <v>1</v>
      </c>
      <c r="L1160" t="str">
        <f>_xlfn.CONCAT(D1160,F1160)</f>
        <v>Syrup</v>
      </c>
      <c r="M1160" s="10">
        <f>E1160*_xlfn.XLOOKUP(L1160,PriceListData!$F$2:$F$97,PriceListData!$E$2:$E$97)</f>
        <v>0.75</v>
      </c>
      <c r="N1160" t="str">
        <f>TEXT(B1160,"dddd")</f>
        <v>Monday</v>
      </c>
    </row>
    <row r="1161" spans="1:14" x14ac:dyDescent="0.35">
      <c r="A1161">
        <v>287649</v>
      </c>
      <c r="B1161" s="3">
        <v>45782</v>
      </c>
      <c r="C1161" s="4">
        <v>0.62366898148148153</v>
      </c>
      <c r="D1161" t="s">
        <v>21</v>
      </c>
      <c r="E1161">
        <v>1</v>
      </c>
      <c r="F1161" t="s">
        <v>15</v>
      </c>
      <c r="G1161" t="s">
        <v>405</v>
      </c>
      <c r="H1161" t="s">
        <v>406</v>
      </c>
      <c r="J1161" t="s">
        <v>403</v>
      </c>
      <c r="K1161">
        <v>1</v>
      </c>
      <c r="L1161" t="str">
        <f>_xlfn.CONCAT(D1161,F1161)</f>
        <v>Pourover12 oz</v>
      </c>
      <c r="M1161" s="10">
        <f>E1161*_xlfn.XLOOKUP(L1161,PriceListData!$F$2:$F$97,PriceListData!$E$2:$E$97)</f>
        <v>3.5</v>
      </c>
      <c r="N1161" t="str">
        <f>TEXT(B1161,"dddd")</f>
        <v>Monday</v>
      </c>
    </row>
    <row r="1162" spans="1:14" x14ac:dyDescent="0.35">
      <c r="A1162">
        <v>287648</v>
      </c>
      <c r="B1162" s="3">
        <v>45782</v>
      </c>
      <c r="C1162" s="4">
        <v>0.62320601851851853</v>
      </c>
      <c r="D1162" t="s">
        <v>404</v>
      </c>
      <c r="E1162">
        <v>1</v>
      </c>
      <c r="F1162" t="s">
        <v>15</v>
      </c>
      <c r="G1162" t="s">
        <v>405</v>
      </c>
      <c r="H1162" t="s">
        <v>406</v>
      </c>
      <c r="J1162" t="s">
        <v>403</v>
      </c>
      <c r="K1162">
        <v>1</v>
      </c>
      <c r="L1162" t="str">
        <f>_xlfn.CONCAT(D1162,F1162)</f>
        <v>Café latté12 oz</v>
      </c>
      <c r="M1162" s="10">
        <f>E1162*_xlfn.XLOOKUP(L1162,PriceListData!$F$2:$F$97,PriceListData!$E$2:$E$97)</f>
        <v>4.25</v>
      </c>
      <c r="N1162" t="str">
        <f>TEXT(B1162,"dddd")</f>
        <v>Monday</v>
      </c>
    </row>
    <row r="1163" spans="1:14" x14ac:dyDescent="0.35">
      <c r="A1163">
        <v>287647</v>
      </c>
      <c r="B1163" s="3">
        <v>45782</v>
      </c>
      <c r="C1163" s="4">
        <v>0.62045138888888884</v>
      </c>
      <c r="D1163" t="s">
        <v>412</v>
      </c>
      <c r="E1163">
        <v>1</v>
      </c>
      <c r="F1163" t="s">
        <v>15</v>
      </c>
      <c r="G1163" t="s">
        <v>413</v>
      </c>
      <c r="H1163" t="s">
        <v>414</v>
      </c>
      <c r="J1163" t="s">
        <v>403</v>
      </c>
      <c r="K1163">
        <v>1</v>
      </c>
      <c r="L1163" t="str">
        <f>_xlfn.CONCAT(D1163,F1163)</f>
        <v>Iced tea12 oz</v>
      </c>
      <c r="M1163" s="10">
        <f>E1163*_xlfn.XLOOKUP(L1163,PriceListData!$F$2:$F$97,PriceListData!$E$2:$E$97)</f>
        <v>4.25</v>
      </c>
      <c r="N1163" t="str">
        <f>TEXT(B1163,"dddd")</f>
        <v>Monday</v>
      </c>
    </row>
    <row r="1164" spans="1:14" x14ac:dyDescent="0.35">
      <c r="A1164">
        <v>287646</v>
      </c>
      <c r="B1164" s="3">
        <v>45782</v>
      </c>
      <c r="C1164" s="4">
        <v>0.6181712962962963</v>
      </c>
      <c r="D1164" t="s">
        <v>52</v>
      </c>
      <c r="E1164">
        <v>1</v>
      </c>
      <c r="F1164" t="s">
        <v>15</v>
      </c>
      <c r="G1164" t="s">
        <v>405</v>
      </c>
      <c r="H1164" t="s">
        <v>414</v>
      </c>
      <c r="J1164" t="s">
        <v>403</v>
      </c>
      <c r="K1164">
        <v>2</v>
      </c>
      <c r="L1164" t="str">
        <f>_xlfn.CONCAT(D1164,F1164)</f>
        <v>Frappé12 oz</v>
      </c>
      <c r="M1164" s="10">
        <f>E1164*_xlfn.XLOOKUP(L1164,PriceListData!$F$2:$F$97,PriceListData!$E$2:$E$97)</f>
        <v>4.75</v>
      </c>
      <c r="N1164" t="str">
        <f>TEXT(B1164,"dddd")</f>
        <v>Monday</v>
      </c>
    </row>
    <row r="1165" spans="1:14" x14ac:dyDescent="0.35">
      <c r="A1165">
        <v>287645</v>
      </c>
      <c r="B1165" s="3">
        <v>45782</v>
      </c>
      <c r="C1165" s="4">
        <v>0.61641203703703706</v>
      </c>
      <c r="D1165" t="s">
        <v>429</v>
      </c>
      <c r="E1165">
        <v>1</v>
      </c>
      <c r="F1165" t="s">
        <v>76</v>
      </c>
      <c r="G1165" t="s">
        <v>423</v>
      </c>
      <c r="H1165" t="s">
        <v>406</v>
      </c>
      <c r="J1165" t="s">
        <v>403</v>
      </c>
      <c r="K1165">
        <v>2</v>
      </c>
      <c r="L1165" t="str">
        <f>_xlfn.CONCAT(D1165,F1165)</f>
        <v>Foamed vanilla milk10 oz</v>
      </c>
      <c r="M1165" s="10">
        <f>E1165*_xlfn.XLOOKUP(L1165,PriceListData!$F$2:$F$97,PriceListData!$E$2:$E$97)</f>
        <v>3</v>
      </c>
      <c r="N1165" t="str">
        <f>TEXT(B1165,"dddd")</f>
        <v>Monday</v>
      </c>
    </row>
    <row r="1166" spans="1:14" x14ac:dyDescent="0.35">
      <c r="A1166">
        <v>287644</v>
      </c>
      <c r="B1166" s="3">
        <v>45782</v>
      </c>
      <c r="C1166" s="4">
        <v>0.61604166666666671</v>
      </c>
      <c r="D1166" t="s">
        <v>411</v>
      </c>
      <c r="E1166">
        <v>1</v>
      </c>
      <c r="F1166" t="s">
        <v>24</v>
      </c>
      <c r="G1166" t="s">
        <v>405</v>
      </c>
      <c r="H1166" t="s">
        <v>406</v>
      </c>
      <c r="J1166" t="s">
        <v>403</v>
      </c>
      <c r="K1166">
        <v>1</v>
      </c>
      <c r="L1166" t="str">
        <f>_xlfn.CONCAT(D1166,F1166)</f>
        <v>Turkish coffee3 oz</v>
      </c>
      <c r="M1166" s="10">
        <f>E1166*_xlfn.XLOOKUP(L1166,PriceListData!$F$2:$F$97,PriceListData!$E$2:$E$97)</f>
        <v>3.75</v>
      </c>
      <c r="N1166" t="str">
        <f>TEXT(B1166,"dddd")</f>
        <v>Monday</v>
      </c>
    </row>
    <row r="1167" spans="1:14" x14ac:dyDescent="0.35">
      <c r="A1167">
        <v>287644</v>
      </c>
      <c r="B1167" s="3">
        <v>45782</v>
      </c>
      <c r="C1167" s="4">
        <v>0.61604166666666671</v>
      </c>
      <c r="D1167" t="s">
        <v>425</v>
      </c>
      <c r="E1167">
        <v>1</v>
      </c>
      <c r="F1167" t="s">
        <v>15</v>
      </c>
      <c r="G1167" t="s">
        <v>405</v>
      </c>
      <c r="H1167" t="s">
        <v>414</v>
      </c>
      <c r="J1167" t="s">
        <v>403</v>
      </c>
      <c r="K1167">
        <v>1</v>
      </c>
      <c r="L1167" t="str">
        <f>_xlfn.CONCAT(D1167,F1167)</f>
        <v>Iced Guillermo12 oz</v>
      </c>
      <c r="M1167" s="10">
        <f>E1167*_xlfn.XLOOKUP(L1167,PriceListData!$F$2:$F$97,PriceListData!$E$2:$E$97)</f>
        <v>3.5</v>
      </c>
      <c r="N1167" t="str">
        <f>TEXT(B1167,"dddd")</f>
        <v>Monday</v>
      </c>
    </row>
    <row r="1168" spans="1:14" x14ac:dyDescent="0.35">
      <c r="A1168">
        <v>287643</v>
      </c>
      <c r="B1168" s="3">
        <v>45782</v>
      </c>
      <c r="C1168" s="4">
        <v>0.61306712962962961</v>
      </c>
      <c r="D1168" t="s">
        <v>54</v>
      </c>
      <c r="E1168">
        <v>1</v>
      </c>
      <c r="G1168" t="s">
        <v>415</v>
      </c>
      <c r="H1168" t="s">
        <v>416</v>
      </c>
      <c r="J1168" t="s">
        <v>403</v>
      </c>
      <c r="K1168">
        <v>2</v>
      </c>
      <c r="L1168" t="str">
        <f>_xlfn.CONCAT(D1168,F1168)</f>
        <v>Syrup</v>
      </c>
      <c r="M1168" s="10">
        <f>E1168*_xlfn.XLOOKUP(L1168,PriceListData!$F$2:$F$97,PriceListData!$E$2:$E$97)</f>
        <v>0.75</v>
      </c>
      <c r="N1168" t="str">
        <f>TEXT(B1168,"dddd")</f>
        <v>Monday</v>
      </c>
    </row>
    <row r="1169" spans="1:14" x14ac:dyDescent="0.35">
      <c r="A1169">
        <v>287643</v>
      </c>
      <c r="B1169" s="3">
        <v>45782</v>
      </c>
      <c r="C1169" s="4">
        <v>0.61306712962962961</v>
      </c>
      <c r="D1169" t="s">
        <v>21</v>
      </c>
      <c r="E1169">
        <v>1</v>
      </c>
      <c r="F1169" t="s">
        <v>15</v>
      </c>
      <c r="G1169" t="s">
        <v>405</v>
      </c>
      <c r="H1169" t="s">
        <v>406</v>
      </c>
      <c r="J1169" t="s">
        <v>403</v>
      </c>
      <c r="K1169">
        <v>2</v>
      </c>
      <c r="L1169" t="str">
        <f>_xlfn.CONCAT(D1169,F1169)</f>
        <v>Pourover12 oz</v>
      </c>
      <c r="M1169" s="10">
        <f>E1169*_xlfn.XLOOKUP(L1169,PriceListData!$F$2:$F$97,PriceListData!$E$2:$E$97)</f>
        <v>3.5</v>
      </c>
      <c r="N1169" t="str">
        <f>TEXT(B1169,"dddd")</f>
        <v>Monday</v>
      </c>
    </row>
    <row r="1170" spans="1:14" x14ac:dyDescent="0.35">
      <c r="A1170">
        <v>287642</v>
      </c>
      <c r="B1170" s="3">
        <v>45782</v>
      </c>
      <c r="C1170" s="4">
        <v>0.61269675925925926</v>
      </c>
      <c r="D1170" t="s">
        <v>411</v>
      </c>
      <c r="E1170">
        <v>1</v>
      </c>
      <c r="F1170" t="s">
        <v>24</v>
      </c>
      <c r="G1170" t="s">
        <v>405</v>
      </c>
      <c r="H1170" t="s">
        <v>406</v>
      </c>
      <c r="J1170" t="s">
        <v>403</v>
      </c>
      <c r="K1170">
        <v>1</v>
      </c>
      <c r="L1170" t="str">
        <f>_xlfn.CONCAT(D1170,F1170)</f>
        <v>Turkish coffee3 oz</v>
      </c>
      <c r="M1170" s="10">
        <f>E1170*_xlfn.XLOOKUP(L1170,PriceListData!$F$2:$F$97,PriceListData!$E$2:$E$97)</f>
        <v>3.75</v>
      </c>
      <c r="N1170" t="str">
        <f>TEXT(B1170,"dddd")</f>
        <v>Monday</v>
      </c>
    </row>
    <row r="1171" spans="1:14" x14ac:dyDescent="0.35">
      <c r="A1171">
        <v>287641</v>
      </c>
      <c r="B1171" s="3">
        <v>45782</v>
      </c>
      <c r="C1171" s="4">
        <v>0.61199074074074078</v>
      </c>
      <c r="D1171" t="s">
        <v>427</v>
      </c>
      <c r="E1171">
        <v>1</v>
      </c>
      <c r="F1171" t="s">
        <v>15</v>
      </c>
      <c r="G1171" t="s">
        <v>417</v>
      </c>
      <c r="H1171" t="s">
        <v>418</v>
      </c>
      <c r="J1171" t="s">
        <v>403</v>
      </c>
      <c r="K1171">
        <v>1</v>
      </c>
      <c r="L1171" t="str">
        <f>_xlfn.CONCAT(D1171,F1171)</f>
        <v>House blend12 oz</v>
      </c>
      <c r="M1171" s="10">
        <f>E1171*_xlfn.XLOOKUP(L1171,PriceListData!$F$2:$F$97,PriceListData!$E$2:$E$97)</f>
        <v>12.95</v>
      </c>
      <c r="N1171" t="str">
        <f>TEXT(B1171,"dddd")</f>
        <v>Monday</v>
      </c>
    </row>
    <row r="1172" spans="1:14" x14ac:dyDescent="0.35">
      <c r="A1172">
        <v>287640</v>
      </c>
      <c r="B1172" s="3">
        <v>45782</v>
      </c>
      <c r="C1172" s="4">
        <v>0.60798611111111112</v>
      </c>
      <c r="D1172" t="s">
        <v>431</v>
      </c>
      <c r="E1172">
        <v>1</v>
      </c>
      <c r="F1172" t="s">
        <v>76</v>
      </c>
      <c r="G1172" t="s">
        <v>405</v>
      </c>
      <c r="H1172" t="s">
        <v>414</v>
      </c>
      <c r="J1172" t="s">
        <v>403</v>
      </c>
      <c r="K1172">
        <v>1</v>
      </c>
      <c r="L1172" t="str">
        <f>_xlfn.CONCAT(D1172,F1172)</f>
        <v>Mazagran10 oz</v>
      </c>
      <c r="M1172" s="10">
        <f>E1172*_xlfn.XLOOKUP(L1172,PriceListData!$F$2:$F$97,PriceListData!$E$2:$E$97)</f>
        <v>4</v>
      </c>
      <c r="N1172" t="str">
        <f>TEXT(B1172,"dddd")</f>
        <v>Monday</v>
      </c>
    </row>
    <row r="1173" spans="1:14" x14ac:dyDescent="0.35">
      <c r="A1173">
        <v>287638</v>
      </c>
      <c r="B1173" s="3">
        <v>45782</v>
      </c>
      <c r="C1173" s="4">
        <v>0.6027893518518519</v>
      </c>
      <c r="D1173" t="s">
        <v>54</v>
      </c>
      <c r="E1173">
        <v>1</v>
      </c>
      <c r="G1173" t="s">
        <v>415</v>
      </c>
      <c r="H1173" t="s">
        <v>416</v>
      </c>
      <c r="J1173" t="s">
        <v>403</v>
      </c>
      <c r="K1173">
        <v>1</v>
      </c>
      <c r="L1173" t="str">
        <f>_xlfn.CONCAT(D1173,F1173)</f>
        <v>Syrup</v>
      </c>
      <c r="M1173" s="10">
        <f>E1173*_xlfn.XLOOKUP(L1173,PriceListData!$F$2:$F$97,PriceListData!$E$2:$E$97)</f>
        <v>0.75</v>
      </c>
      <c r="N1173" t="str">
        <f>TEXT(B1173,"dddd")</f>
        <v>Monday</v>
      </c>
    </row>
    <row r="1174" spans="1:14" x14ac:dyDescent="0.35">
      <c r="A1174">
        <v>287638</v>
      </c>
      <c r="B1174" s="3">
        <v>45782</v>
      </c>
      <c r="C1174" s="4">
        <v>0.6027893518518519</v>
      </c>
      <c r="D1174" t="s">
        <v>21</v>
      </c>
      <c r="E1174">
        <v>1</v>
      </c>
      <c r="F1174" t="s">
        <v>15</v>
      </c>
      <c r="G1174" t="s">
        <v>405</v>
      </c>
      <c r="H1174" t="s">
        <v>406</v>
      </c>
      <c r="J1174" t="s">
        <v>403</v>
      </c>
      <c r="K1174">
        <v>1</v>
      </c>
      <c r="L1174" t="str">
        <f>_xlfn.CONCAT(D1174,F1174)</f>
        <v>Pourover12 oz</v>
      </c>
      <c r="M1174" s="10">
        <f>E1174*_xlfn.XLOOKUP(L1174,PriceListData!$F$2:$F$97,PriceListData!$E$2:$E$97)</f>
        <v>3.5</v>
      </c>
      <c r="N1174" t="str">
        <f>TEXT(B1174,"dddd")</f>
        <v>Monday</v>
      </c>
    </row>
    <row r="1175" spans="1:14" x14ac:dyDescent="0.35">
      <c r="A1175">
        <v>287638</v>
      </c>
      <c r="B1175" s="3">
        <v>45782</v>
      </c>
      <c r="C1175" s="4">
        <v>0.6027893518518519</v>
      </c>
      <c r="D1175" t="s">
        <v>412</v>
      </c>
      <c r="E1175">
        <v>1</v>
      </c>
      <c r="F1175" t="s">
        <v>15</v>
      </c>
      <c r="G1175" t="s">
        <v>413</v>
      </c>
      <c r="H1175" t="s">
        <v>414</v>
      </c>
      <c r="J1175" t="s">
        <v>403</v>
      </c>
      <c r="K1175">
        <v>1</v>
      </c>
      <c r="L1175" t="str">
        <f>_xlfn.CONCAT(D1175,F1175)</f>
        <v>Iced tea12 oz</v>
      </c>
      <c r="M1175" s="10">
        <f>E1175*_xlfn.XLOOKUP(L1175,PriceListData!$F$2:$F$97,PriceListData!$E$2:$E$97)</f>
        <v>4.25</v>
      </c>
      <c r="N1175" t="str">
        <f>TEXT(B1175,"dddd")</f>
        <v>Monday</v>
      </c>
    </row>
    <row r="1176" spans="1:14" x14ac:dyDescent="0.35">
      <c r="A1176">
        <v>287637</v>
      </c>
      <c r="B1176" s="3">
        <v>45782</v>
      </c>
      <c r="C1176" s="4">
        <v>0.60157407407407404</v>
      </c>
      <c r="D1176" t="s">
        <v>21</v>
      </c>
      <c r="E1176">
        <v>1</v>
      </c>
      <c r="F1176" t="s">
        <v>15</v>
      </c>
      <c r="G1176" t="s">
        <v>405</v>
      </c>
      <c r="H1176" t="s">
        <v>406</v>
      </c>
      <c r="J1176" t="s">
        <v>403</v>
      </c>
      <c r="K1176">
        <v>1</v>
      </c>
      <c r="L1176" t="str">
        <f>_xlfn.CONCAT(D1176,F1176)</f>
        <v>Pourover12 oz</v>
      </c>
      <c r="M1176" s="10">
        <f>E1176*_xlfn.XLOOKUP(L1176,PriceListData!$F$2:$F$97,PriceListData!$E$2:$E$97)</f>
        <v>3.5</v>
      </c>
      <c r="N1176" t="str">
        <f>TEXT(B1176,"dddd")</f>
        <v>Monday</v>
      </c>
    </row>
    <row r="1177" spans="1:14" x14ac:dyDescent="0.35">
      <c r="A1177">
        <v>287636</v>
      </c>
      <c r="B1177" s="3">
        <v>45782</v>
      </c>
      <c r="C1177" s="4">
        <v>0.59966435185185185</v>
      </c>
      <c r="D1177" t="s">
        <v>412</v>
      </c>
      <c r="E1177">
        <v>1</v>
      </c>
      <c r="F1177" t="s">
        <v>15</v>
      </c>
      <c r="G1177" t="s">
        <v>413</v>
      </c>
      <c r="H1177" t="s">
        <v>414</v>
      </c>
      <c r="J1177" t="s">
        <v>403</v>
      </c>
      <c r="K1177">
        <v>1</v>
      </c>
      <c r="L1177" t="str">
        <f>_xlfn.CONCAT(D1177,F1177)</f>
        <v>Iced tea12 oz</v>
      </c>
      <c r="M1177" s="10">
        <f>E1177*_xlfn.XLOOKUP(L1177,PriceListData!$F$2:$F$97,PriceListData!$E$2:$E$97)</f>
        <v>4.25</v>
      </c>
      <c r="N1177" t="str">
        <f>TEXT(B1177,"dddd")</f>
        <v>Monday</v>
      </c>
    </row>
    <row r="1178" spans="1:14" x14ac:dyDescent="0.35">
      <c r="A1178">
        <v>287636</v>
      </c>
      <c r="B1178" s="3">
        <v>45782</v>
      </c>
      <c r="C1178" s="4">
        <v>0.59966435185185185</v>
      </c>
      <c r="D1178" t="s">
        <v>425</v>
      </c>
      <c r="E1178">
        <v>1</v>
      </c>
      <c r="F1178" t="s">
        <v>15</v>
      </c>
      <c r="G1178" t="s">
        <v>405</v>
      </c>
      <c r="H1178" t="s">
        <v>414</v>
      </c>
      <c r="J1178" t="s">
        <v>403</v>
      </c>
      <c r="K1178">
        <v>1</v>
      </c>
      <c r="L1178" t="str">
        <f>_xlfn.CONCAT(D1178,F1178)</f>
        <v>Iced Guillermo12 oz</v>
      </c>
      <c r="M1178" s="10">
        <f>E1178*_xlfn.XLOOKUP(L1178,PriceListData!$F$2:$F$97,PriceListData!$E$2:$E$97)</f>
        <v>3.5</v>
      </c>
      <c r="N1178" t="str">
        <f>TEXT(B1178,"dddd")</f>
        <v>Monday</v>
      </c>
    </row>
    <row r="1179" spans="1:14" x14ac:dyDescent="0.35">
      <c r="A1179">
        <v>287635</v>
      </c>
      <c r="B1179" s="3">
        <v>45782</v>
      </c>
      <c r="C1179" s="4">
        <v>0.59944444444444445</v>
      </c>
      <c r="D1179" t="s">
        <v>21</v>
      </c>
      <c r="E1179">
        <v>1</v>
      </c>
      <c r="F1179" t="s">
        <v>15</v>
      </c>
      <c r="G1179" t="s">
        <v>405</v>
      </c>
      <c r="H1179" t="s">
        <v>406</v>
      </c>
      <c r="J1179" t="s">
        <v>403</v>
      </c>
      <c r="K1179">
        <v>2</v>
      </c>
      <c r="L1179" t="str">
        <f>_xlfn.CONCAT(D1179,F1179)</f>
        <v>Pourover12 oz</v>
      </c>
      <c r="M1179" s="10">
        <f>E1179*_xlfn.XLOOKUP(L1179,PriceListData!$F$2:$F$97,PriceListData!$E$2:$E$97)</f>
        <v>3.5</v>
      </c>
      <c r="N1179" t="str">
        <f>TEXT(B1179,"dddd")</f>
        <v>Monday</v>
      </c>
    </row>
    <row r="1180" spans="1:14" x14ac:dyDescent="0.35">
      <c r="A1180">
        <v>287634</v>
      </c>
      <c r="B1180" s="3">
        <v>45782</v>
      </c>
      <c r="C1180" s="4">
        <v>0.59834490740740742</v>
      </c>
      <c r="D1180" t="s">
        <v>65</v>
      </c>
      <c r="E1180">
        <v>2</v>
      </c>
      <c r="F1180" t="s">
        <v>15</v>
      </c>
      <c r="G1180" t="s">
        <v>405</v>
      </c>
      <c r="H1180" t="s">
        <v>406</v>
      </c>
      <c r="J1180" t="s">
        <v>403</v>
      </c>
      <c r="K1180">
        <v>1</v>
      </c>
      <c r="L1180" t="str">
        <f>_xlfn.CONCAT(D1180,F1180)</f>
        <v>Cappuccino12 oz</v>
      </c>
      <c r="M1180" s="10">
        <f>E1180*_xlfn.XLOOKUP(L1180,PriceListData!$F$2:$F$97,PriceListData!$E$2:$E$97)</f>
        <v>11</v>
      </c>
      <c r="N1180" t="str">
        <f>TEXT(B1180,"dddd")</f>
        <v>Monday</v>
      </c>
    </row>
    <row r="1181" spans="1:14" x14ac:dyDescent="0.35">
      <c r="A1181">
        <v>287633</v>
      </c>
      <c r="B1181" s="3">
        <v>45782</v>
      </c>
      <c r="C1181" s="4">
        <v>0.59575231481481483</v>
      </c>
      <c r="D1181" t="s">
        <v>65</v>
      </c>
      <c r="E1181">
        <v>1</v>
      </c>
      <c r="F1181" t="s">
        <v>15</v>
      </c>
      <c r="G1181" t="s">
        <v>405</v>
      </c>
      <c r="H1181" t="s">
        <v>406</v>
      </c>
      <c r="J1181" t="s">
        <v>403</v>
      </c>
      <c r="K1181">
        <v>2</v>
      </c>
      <c r="L1181" t="str">
        <f>_xlfn.CONCAT(D1181,F1181)</f>
        <v>Cappuccino12 oz</v>
      </c>
      <c r="M1181" s="10">
        <f>E1181*_xlfn.XLOOKUP(L1181,PriceListData!$F$2:$F$97,PriceListData!$E$2:$E$97)</f>
        <v>5.5</v>
      </c>
      <c r="N1181" t="str">
        <f>TEXT(B1181,"dddd")</f>
        <v>Monday</v>
      </c>
    </row>
    <row r="1182" spans="1:14" x14ac:dyDescent="0.35">
      <c r="A1182">
        <v>287632</v>
      </c>
      <c r="B1182" s="3">
        <v>45782</v>
      </c>
      <c r="C1182" s="4">
        <v>0.59496527777777775</v>
      </c>
      <c r="D1182" t="s">
        <v>420</v>
      </c>
      <c r="E1182">
        <v>1</v>
      </c>
      <c r="F1182" t="s">
        <v>76</v>
      </c>
      <c r="G1182" t="s">
        <v>413</v>
      </c>
      <c r="H1182" t="s">
        <v>406</v>
      </c>
      <c r="J1182" t="s">
        <v>403</v>
      </c>
      <c r="K1182">
        <v>1</v>
      </c>
      <c r="L1182" t="str">
        <f>_xlfn.CONCAT(D1182,F1182)</f>
        <v>Moroccan tea10 oz</v>
      </c>
      <c r="M1182" s="10">
        <f>E1182*_xlfn.XLOOKUP(L1182,PriceListData!$F$2:$F$97,PriceListData!$E$2:$E$97)</f>
        <v>3</v>
      </c>
      <c r="N1182" t="str">
        <f>TEXT(B1182,"dddd")</f>
        <v>Monday</v>
      </c>
    </row>
    <row r="1183" spans="1:14" x14ac:dyDescent="0.35">
      <c r="A1183">
        <v>287631</v>
      </c>
      <c r="B1183" s="3">
        <v>45782</v>
      </c>
      <c r="C1183" s="4">
        <v>0.59356481481481482</v>
      </c>
      <c r="D1183" t="s">
        <v>425</v>
      </c>
      <c r="E1183">
        <v>1</v>
      </c>
      <c r="F1183" t="s">
        <v>15</v>
      </c>
      <c r="G1183" t="s">
        <v>405</v>
      </c>
      <c r="H1183" t="s">
        <v>414</v>
      </c>
      <c r="J1183" t="s">
        <v>403</v>
      </c>
      <c r="K1183">
        <v>1</v>
      </c>
      <c r="L1183" t="str">
        <f>_xlfn.CONCAT(D1183,F1183)</f>
        <v>Iced Guillermo12 oz</v>
      </c>
      <c r="M1183" s="10">
        <f>E1183*_xlfn.XLOOKUP(L1183,PriceListData!$F$2:$F$97,PriceListData!$E$2:$E$97)</f>
        <v>3.5</v>
      </c>
      <c r="N1183" t="str">
        <f>TEXT(B1183,"dddd")</f>
        <v>Monday</v>
      </c>
    </row>
    <row r="1184" spans="1:14" x14ac:dyDescent="0.35">
      <c r="A1184">
        <v>287630</v>
      </c>
      <c r="B1184" s="3">
        <v>45782</v>
      </c>
      <c r="C1184" s="4">
        <v>0.59311342592592597</v>
      </c>
      <c r="D1184" t="s">
        <v>404</v>
      </c>
      <c r="E1184">
        <v>1</v>
      </c>
      <c r="F1184" t="s">
        <v>15</v>
      </c>
      <c r="G1184" t="s">
        <v>405</v>
      </c>
      <c r="H1184" t="s">
        <v>406</v>
      </c>
      <c r="J1184" t="s">
        <v>403</v>
      </c>
      <c r="K1184">
        <v>1</v>
      </c>
      <c r="L1184" t="str">
        <f>_xlfn.CONCAT(D1184,F1184)</f>
        <v>Café latté12 oz</v>
      </c>
      <c r="M1184" s="10">
        <f>E1184*_xlfn.XLOOKUP(L1184,PriceListData!$F$2:$F$97,PriceListData!$E$2:$E$97)</f>
        <v>4.25</v>
      </c>
      <c r="N1184" t="str">
        <f>TEXT(B1184,"dddd")</f>
        <v>Monday</v>
      </c>
    </row>
    <row r="1185" spans="1:14" x14ac:dyDescent="0.35">
      <c r="A1185">
        <v>287629</v>
      </c>
      <c r="B1185" s="3">
        <v>45782</v>
      </c>
      <c r="C1185" s="4">
        <v>0.59167824074074071</v>
      </c>
      <c r="D1185" t="s">
        <v>425</v>
      </c>
      <c r="E1185">
        <v>1</v>
      </c>
      <c r="F1185" t="s">
        <v>15</v>
      </c>
      <c r="G1185" t="s">
        <v>405</v>
      </c>
      <c r="H1185" t="s">
        <v>414</v>
      </c>
      <c r="J1185" t="s">
        <v>403</v>
      </c>
      <c r="K1185">
        <v>1</v>
      </c>
      <c r="L1185" t="str">
        <f>_xlfn.CONCAT(D1185,F1185)</f>
        <v>Iced Guillermo12 oz</v>
      </c>
      <c r="M1185" s="10">
        <f>E1185*_xlfn.XLOOKUP(L1185,PriceListData!$F$2:$F$97,PriceListData!$E$2:$E$97)</f>
        <v>3.5</v>
      </c>
      <c r="N1185" t="str">
        <f>TEXT(B1185,"dddd")</f>
        <v>Monday</v>
      </c>
    </row>
    <row r="1186" spans="1:14" x14ac:dyDescent="0.35">
      <c r="A1186">
        <v>287628</v>
      </c>
      <c r="B1186" s="3">
        <v>45782</v>
      </c>
      <c r="C1186" s="4">
        <v>0.5882060185185185</v>
      </c>
      <c r="D1186" t="s">
        <v>426</v>
      </c>
      <c r="E1186">
        <v>1</v>
      </c>
      <c r="F1186" t="s">
        <v>15</v>
      </c>
      <c r="G1186" t="s">
        <v>423</v>
      </c>
      <c r="H1186" t="s">
        <v>414</v>
      </c>
      <c r="J1186" t="s">
        <v>403</v>
      </c>
      <c r="K1186">
        <v>1</v>
      </c>
      <c r="L1186" t="str">
        <f>_xlfn.CONCAT(D1186,F1186)</f>
        <v>Soda water with fruit slice12 oz</v>
      </c>
      <c r="M1186" s="10">
        <f>E1186*_xlfn.XLOOKUP(L1186,PriceListData!$F$2:$F$97,PriceListData!$E$2:$E$97)</f>
        <v>2</v>
      </c>
      <c r="N1186" t="str">
        <f>TEXT(B1186,"dddd")</f>
        <v>Monday</v>
      </c>
    </row>
    <row r="1187" spans="1:14" x14ac:dyDescent="0.35">
      <c r="A1187">
        <v>287628</v>
      </c>
      <c r="B1187" s="3">
        <v>45782</v>
      </c>
      <c r="C1187" s="4">
        <v>0.5882060185185185</v>
      </c>
      <c r="D1187" t="s">
        <v>21</v>
      </c>
      <c r="E1187">
        <v>1</v>
      </c>
      <c r="F1187" t="s">
        <v>15</v>
      </c>
      <c r="G1187" t="s">
        <v>405</v>
      </c>
      <c r="H1187" t="s">
        <v>406</v>
      </c>
      <c r="J1187" t="s">
        <v>403</v>
      </c>
      <c r="K1187">
        <v>1</v>
      </c>
      <c r="L1187" t="str">
        <f>_xlfn.CONCAT(D1187,F1187)</f>
        <v>Pourover12 oz</v>
      </c>
      <c r="M1187" s="10">
        <f>E1187*_xlfn.XLOOKUP(L1187,PriceListData!$F$2:$F$97,PriceListData!$E$2:$E$97)</f>
        <v>3.5</v>
      </c>
      <c r="N1187" t="str">
        <f>TEXT(B1187,"dddd")</f>
        <v>Monday</v>
      </c>
    </row>
    <row r="1188" spans="1:14" x14ac:dyDescent="0.35">
      <c r="A1188">
        <v>287627</v>
      </c>
      <c r="B1188" s="3">
        <v>45782</v>
      </c>
      <c r="C1188" s="4">
        <v>0.58621527777777782</v>
      </c>
      <c r="D1188" t="s">
        <v>54</v>
      </c>
      <c r="E1188">
        <v>1</v>
      </c>
      <c r="G1188" t="s">
        <v>415</v>
      </c>
      <c r="H1188" t="s">
        <v>416</v>
      </c>
      <c r="J1188" t="s">
        <v>403</v>
      </c>
      <c r="K1188">
        <v>2</v>
      </c>
      <c r="L1188" t="str">
        <f>_xlfn.CONCAT(D1188,F1188)</f>
        <v>Syrup</v>
      </c>
      <c r="M1188" s="10">
        <f>E1188*_xlfn.XLOOKUP(L1188,PriceListData!$F$2:$F$97,PriceListData!$E$2:$E$97)</f>
        <v>0.75</v>
      </c>
      <c r="N1188" t="str">
        <f>TEXT(B1188,"dddd")</f>
        <v>Monday</v>
      </c>
    </row>
    <row r="1189" spans="1:14" x14ac:dyDescent="0.35">
      <c r="A1189">
        <v>287627</v>
      </c>
      <c r="B1189" s="3">
        <v>45782</v>
      </c>
      <c r="C1189" s="4">
        <v>0.58621527777777782</v>
      </c>
      <c r="D1189" t="s">
        <v>404</v>
      </c>
      <c r="E1189">
        <v>1</v>
      </c>
      <c r="F1189" t="s">
        <v>15</v>
      </c>
      <c r="G1189" t="s">
        <v>405</v>
      </c>
      <c r="H1189" t="s">
        <v>406</v>
      </c>
      <c r="J1189" t="s">
        <v>403</v>
      </c>
      <c r="K1189">
        <v>2</v>
      </c>
      <c r="L1189" t="str">
        <f>_xlfn.CONCAT(D1189,F1189)</f>
        <v>Café latté12 oz</v>
      </c>
      <c r="M1189" s="10">
        <f>E1189*_xlfn.XLOOKUP(L1189,PriceListData!$F$2:$F$97,PriceListData!$E$2:$E$97)</f>
        <v>4.25</v>
      </c>
      <c r="N1189" t="str">
        <f>TEXT(B1189,"dddd")</f>
        <v>Monday</v>
      </c>
    </row>
    <row r="1190" spans="1:14" x14ac:dyDescent="0.35">
      <c r="A1190">
        <v>287626</v>
      </c>
      <c r="B1190" s="3">
        <v>45782</v>
      </c>
      <c r="C1190" s="4">
        <v>0.58568287037037037</v>
      </c>
      <c r="D1190" t="s">
        <v>409</v>
      </c>
      <c r="E1190">
        <v>1</v>
      </c>
      <c r="F1190" t="s">
        <v>15</v>
      </c>
      <c r="G1190" t="s">
        <v>405</v>
      </c>
      <c r="H1190" t="s">
        <v>406</v>
      </c>
      <c r="J1190" t="s">
        <v>403</v>
      </c>
      <c r="K1190">
        <v>1</v>
      </c>
      <c r="L1190" t="str">
        <f>_xlfn.CONCAT(D1190,F1190)</f>
        <v>Drip coffee12 oz</v>
      </c>
      <c r="M1190" s="10">
        <f>E1190*_xlfn.XLOOKUP(L1190,PriceListData!$F$2:$F$97,PriceListData!$E$2:$E$97)</f>
        <v>2.25</v>
      </c>
      <c r="N1190" t="str">
        <f>TEXT(B1190,"dddd")</f>
        <v>Monday</v>
      </c>
    </row>
    <row r="1191" spans="1:14" x14ac:dyDescent="0.35">
      <c r="A1191">
        <v>287625</v>
      </c>
      <c r="B1191" s="3">
        <v>45782</v>
      </c>
      <c r="C1191" s="4">
        <v>0.58385416666666667</v>
      </c>
      <c r="D1191" t="s">
        <v>52</v>
      </c>
      <c r="E1191">
        <v>1</v>
      </c>
      <c r="F1191" t="s">
        <v>15</v>
      </c>
      <c r="G1191" t="s">
        <v>405</v>
      </c>
      <c r="H1191" t="s">
        <v>414</v>
      </c>
      <c r="J1191" t="s">
        <v>403</v>
      </c>
      <c r="K1191">
        <v>2</v>
      </c>
      <c r="L1191" t="str">
        <f>_xlfn.CONCAT(D1191,F1191)</f>
        <v>Frappé12 oz</v>
      </c>
      <c r="M1191" s="10">
        <f>E1191*_xlfn.XLOOKUP(L1191,PriceListData!$F$2:$F$97,PriceListData!$E$2:$E$97)</f>
        <v>4.75</v>
      </c>
      <c r="N1191" t="str">
        <f>TEXT(B1191,"dddd")</f>
        <v>Monday</v>
      </c>
    </row>
    <row r="1192" spans="1:14" x14ac:dyDescent="0.35">
      <c r="A1192">
        <v>287624</v>
      </c>
      <c r="B1192" s="3">
        <v>45782</v>
      </c>
      <c r="C1192" s="4">
        <v>0.58334490740740741</v>
      </c>
      <c r="D1192" t="s">
        <v>54</v>
      </c>
      <c r="E1192">
        <v>1</v>
      </c>
      <c r="G1192" t="s">
        <v>415</v>
      </c>
      <c r="H1192" t="s">
        <v>416</v>
      </c>
      <c r="J1192" t="s">
        <v>403</v>
      </c>
      <c r="K1192">
        <v>2</v>
      </c>
      <c r="L1192" t="str">
        <f>_xlfn.CONCAT(D1192,F1192)</f>
        <v>Syrup</v>
      </c>
      <c r="M1192" s="10">
        <f>E1192*_xlfn.XLOOKUP(L1192,PriceListData!$F$2:$F$97,PriceListData!$E$2:$E$97)</f>
        <v>0.75</v>
      </c>
      <c r="N1192" t="str">
        <f>TEXT(B1192,"dddd")</f>
        <v>Monday</v>
      </c>
    </row>
    <row r="1193" spans="1:14" x14ac:dyDescent="0.35">
      <c r="A1193">
        <v>287624</v>
      </c>
      <c r="B1193" s="3">
        <v>45782</v>
      </c>
      <c r="C1193" s="4">
        <v>0.58334490740740741</v>
      </c>
      <c r="D1193" t="s">
        <v>21</v>
      </c>
      <c r="E1193">
        <v>1</v>
      </c>
      <c r="F1193" t="s">
        <v>15</v>
      </c>
      <c r="G1193" t="s">
        <v>405</v>
      </c>
      <c r="H1193" t="s">
        <v>406</v>
      </c>
      <c r="J1193" t="s">
        <v>403</v>
      </c>
      <c r="K1193">
        <v>2</v>
      </c>
      <c r="L1193" t="str">
        <f>_xlfn.CONCAT(D1193,F1193)</f>
        <v>Pourover12 oz</v>
      </c>
      <c r="M1193" s="10">
        <f>E1193*_xlfn.XLOOKUP(L1193,PriceListData!$F$2:$F$97,PriceListData!$E$2:$E$97)</f>
        <v>3.5</v>
      </c>
      <c r="N1193" t="str">
        <f>TEXT(B1193,"dddd")</f>
        <v>Monday</v>
      </c>
    </row>
    <row r="1194" spans="1:14" x14ac:dyDescent="0.35">
      <c r="A1194">
        <v>287623</v>
      </c>
      <c r="B1194" s="3">
        <v>45782</v>
      </c>
      <c r="C1194" s="4">
        <v>0.58241898148148152</v>
      </c>
      <c r="D1194" t="s">
        <v>445</v>
      </c>
      <c r="E1194">
        <v>1</v>
      </c>
      <c r="F1194" t="s">
        <v>15</v>
      </c>
      <c r="G1194" t="s">
        <v>423</v>
      </c>
      <c r="H1194" t="s">
        <v>414</v>
      </c>
      <c r="J1194" t="s">
        <v>403</v>
      </c>
      <c r="K1194">
        <v>1</v>
      </c>
      <c r="L1194" t="str">
        <f>_xlfn.CONCAT(D1194,F1194)</f>
        <v>Mango lassi12 oz</v>
      </c>
      <c r="M1194" s="10">
        <f>E1194*_xlfn.XLOOKUP(L1194,PriceListData!$F$2:$F$97,PriceListData!$E$2:$E$97)</f>
        <v>5.75</v>
      </c>
      <c r="N1194" t="str">
        <f>TEXT(B1194,"dddd")</f>
        <v>Monday</v>
      </c>
    </row>
    <row r="1195" spans="1:14" x14ac:dyDescent="0.35">
      <c r="A1195">
        <v>287623</v>
      </c>
      <c r="B1195" s="3">
        <v>45782</v>
      </c>
      <c r="C1195" s="4">
        <v>0.58241898148148152</v>
      </c>
      <c r="D1195" t="s">
        <v>404</v>
      </c>
      <c r="E1195">
        <v>1</v>
      </c>
      <c r="F1195" t="s">
        <v>15</v>
      </c>
      <c r="G1195" t="s">
        <v>405</v>
      </c>
      <c r="H1195" t="s">
        <v>406</v>
      </c>
      <c r="J1195" t="s">
        <v>403</v>
      </c>
      <c r="K1195">
        <v>1</v>
      </c>
      <c r="L1195" t="str">
        <f>_xlfn.CONCAT(D1195,F1195)</f>
        <v>Café latté12 oz</v>
      </c>
      <c r="M1195" s="10">
        <f>E1195*_xlfn.XLOOKUP(L1195,PriceListData!$F$2:$F$97,PriceListData!$E$2:$E$97)</f>
        <v>4.25</v>
      </c>
      <c r="N1195" t="str">
        <f>TEXT(B1195,"dddd")</f>
        <v>Monday</v>
      </c>
    </row>
    <row r="1196" spans="1:14" x14ac:dyDescent="0.35">
      <c r="A1196">
        <v>287621</v>
      </c>
      <c r="B1196" s="3">
        <v>45782</v>
      </c>
      <c r="C1196" s="4">
        <v>0.58067129629629632</v>
      </c>
      <c r="D1196" t="s">
        <v>412</v>
      </c>
      <c r="E1196">
        <v>1</v>
      </c>
      <c r="F1196" t="s">
        <v>15</v>
      </c>
      <c r="G1196" t="s">
        <v>413</v>
      </c>
      <c r="H1196" t="s">
        <v>414</v>
      </c>
      <c r="J1196" t="s">
        <v>403</v>
      </c>
      <c r="K1196">
        <v>2</v>
      </c>
      <c r="L1196" t="str">
        <f>_xlfn.CONCAT(D1196,F1196)</f>
        <v>Iced tea12 oz</v>
      </c>
      <c r="M1196" s="10">
        <f>E1196*_xlfn.XLOOKUP(L1196,PriceListData!$F$2:$F$97,PriceListData!$E$2:$E$97)</f>
        <v>4.25</v>
      </c>
      <c r="N1196" t="str">
        <f>TEXT(B1196,"dddd")</f>
        <v>Monday</v>
      </c>
    </row>
    <row r="1197" spans="1:14" x14ac:dyDescent="0.35">
      <c r="A1197">
        <v>287621</v>
      </c>
      <c r="B1197" s="3">
        <v>45782</v>
      </c>
      <c r="C1197" s="4">
        <v>0.58067129629629632</v>
      </c>
      <c r="D1197" t="s">
        <v>412</v>
      </c>
      <c r="E1197">
        <v>1</v>
      </c>
      <c r="F1197" t="s">
        <v>15</v>
      </c>
      <c r="G1197" t="s">
        <v>413</v>
      </c>
      <c r="H1197" t="s">
        <v>414</v>
      </c>
      <c r="J1197" t="s">
        <v>403</v>
      </c>
      <c r="K1197">
        <v>2</v>
      </c>
      <c r="L1197" t="str">
        <f>_xlfn.CONCAT(D1197,F1197)</f>
        <v>Iced tea12 oz</v>
      </c>
      <c r="M1197" s="10">
        <f>E1197*_xlfn.XLOOKUP(L1197,PriceListData!$F$2:$F$97,PriceListData!$E$2:$E$97)</f>
        <v>4.25</v>
      </c>
      <c r="N1197" t="str">
        <f>TEXT(B1197,"dddd")</f>
        <v>Monday</v>
      </c>
    </row>
    <row r="1198" spans="1:14" x14ac:dyDescent="0.35">
      <c r="A1198">
        <v>287620</v>
      </c>
      <c r="B1198" s="3">
        <v>45782</v>
      </c>
      <c r="C1198" s="4">
        <v>0.56611111111111112</v>
      </c>
      <c r="D1198" t="s">
        <v>404</v>
      </c>
      <c r="E1198">
        <v>1</v>
      </c>
      <c r="F1198" t="s">
        <v>15</v>
      </c>
      <c r="G1198" t="s">
        <v>405</v>
      </c>
      <c r="H1198" t="s">
        <v>406</v>
      </c>
      <c r="J1198" t="s">
        <v>403</v>
      </c>
      <c r="K1198">
        <v>1</v>
      </c>
      <c r="L1198" t="str">
        <f>_xlfn.CONCAT(D1198,F1198)</f>
        <v>Café latté12 oz</v>
      </c>
      <c r="M1198" s="10">
        <f>E1198*_xlfn.XLOOKUP(L1198,PriceListData!$F$2:$F$97,PriceListData!$E$2:$E$97)</f>
        <v>4.25</v>
      </c>
      <c r="N1198" t="str">
        <f>TEXT(B1198,"dddd")</f>
        <v>Monday</v>
      </c>
    </row>
    <row r="1199" spans="1:14" x14ac:dyDescent="0.35">
      <c r="A1199">
        <v>287619</v>
      </c>
      <c r="B1199" s="3">
        <v>45782</v>
      </c>
      <c r="C1199" s="4">
        <v>0.5658333333333333</v>
      </c>
      <c r="D1199" t="s">
        <v>52</v>
      </c>
      <c r="E1199">
        <v>1</v>
      </c>
      <c r="F1199" t="s">
        <v>15</v>
      </c>
      <c r="G1199" t="s">
        <v>405</v>
      </c>
      <c r="H1199" t="s">
        <v>414</v>
      </c>
      <c r="J1199" t="s">
        <v>403</v>
      </c>
      <c r="K1199">
        <v>2</v>
      </c>
      <c r="L1199" t="str">
        <f>_xlfn.CONCAT(D1199,F1199)</f>
        <v>Frappé12 oz</v>
      </c>
      <c r="M1199" s="10">
        <f>E1199*_xlfn.XLOOKUP(L1199,PriceListData!$F$2:$F$97,PriceListData!$E$2:$E$97)</f>
        <v>4.75</v>
      </c>
      <c r="N1199" t="str">
        <f>TEXT(B1199,"dddd")</f>
        <v>Monday</v>
      </c>
    </row>
    <row r="1200" spans="1:14" x14ac:dyDescent="0.35">
      <c r="A1200">
        <v>287618</v>
      </c>
      <c r="B1200" s="3">
        <v>45782</v>
      </c>
      <c r="C1200" s="4">
        <v>0.56526620370370373</v>
      </c>
      <c r="D1200" t="s">
        <v>427</v>
      </c>
      <c r="E1200">
        <v>1</v>
      </c>
      <c r="F1200" t="s">
        <v>15</v>
      </c>
      <c r="G1200" t="s">
        <v>417</v>
      </c>
      <c r="H1200" t="s">
        <v>418</v>
      </c>
      <c r="J1200" t="s">
        <v>403</v>
      </c>
      <c r="K1200">
        <v>2</v>
      </c>
      <c r="L1200" t="str">
        <f>_xlfn.CONCAT(D1200,F1200)</f>
        <v>House blend12 oz</v>
      </c>
      <c r="M1200" s="10">
        <f>E1200*_xlfn.XLOOKUP(L1200,PriceListData!$F$2:$F$97,PriceListData!$E$2:$E$97)</f>
        <v>12.95</v>
      </c>
      <c r="N1200" t="str">
        <f>TEXT(B1200,"dddd")</f>
        <v>Monday</v>
      </c>
    </row>
    <row r="1201" spans="1:14" x14ac:dyDescent="0.35">
      <c r="A1201">
        <v>287617</v>
      </c>
      <c r="B1201" s="3">
        <v>45782</v>
      </c>
      <c r="C1201" s="4">
        <v>0.56475694444444446</v>
      </c>
      <c r="D1201" t="s">
        <v>409</v>
      </c>
      <c r="E1201">
        <v>1</v>
      </c>
      <c r="F1201" t="s">
        <v>15</v>
      </c>
      <c r="G1201" t="s">
        <v>405</v>
      </c>
      <c r="H1201" t="s">
        <v>406</v>
      </c>
      <c r="J1201" t="s">
        <v>403</v>
      </c>
      <c r="K1201">
        <v>1</v>
      </c>
      <c r="L1201" t="str">
        <f>_xlfn.CONCAT(D1201,F1201)</f>
        <v>Drip coffee12 oz</v>
      </c>
      <c r="M1201" s="10">
        <f>E1201*_xlfn.XLOOKUP(L1201,PriceListData!$F$2:$F$97,PriceListData!$E$2:$E$97)</f>
        <v>2.25</v>
      </c>
      <c r="N1201" t="str">
        <f>TEXT(B1201,"dddd")</f>
        <v>Monday</v>
      </c>
    </row>
    <row r="1202" spans="1:14" x14ac:dyDescent="0.35">
      <c r="A1202">
        <v>287617</v>
      </c>
      <c r="B1202" s="3">
        <v>45782</v>
      </c>
      <c r="C1202" s="4">
        <v>0.56475694444444446</v>
      </c>
      <c r="D1202" t="s">
        <v>424</v>
      </c>
      <c r="E1202">
        <v>1</v>
      </c>
      <c r="F1202" t="s">
        <v>15</v>
      </c>
      <c r="G1202" t="s">
        <v>423</v>
      </c>
      <c r="H1202" t="s">
        <v>414</v>
      </c>
      <c r="J1202" t="s">
        <v>403</v>
      </c>
      <c r="K1202">
        <v>1</v>
      </c>
      <c r="L1202" t="str">
        <f>_xlfn.CONCAT(D1202,F1202)</f>
        <v>Coconut milk smoothie12 oz</v>
      </c>
      <c r="M1202" s="10">
        <f>E1202*_xlfn.XLOOKUP(L1202,PriceListData!$F$2:$F$97,PriceListData!$E$2:$E$97)</f>
        <v>5.75</v>
      </c>
      <c r="N1202" t="str">
        <f>TEXT(B1202,"dddd")</f>
        <v>Monday</v>
      </c>
    </row>
    <row r="1203" spans="1:14" x14ac:dyDescent="0.35">
      <c r="A1203">
        <v>287616</v>
      </c>
      <c r="B1203" s="3">
        <v>45782</v>
      </c>
      <c r="C1203" s="4">
        <v>0.56248842592592596</v>
      </c>
      <c r="D1203" t="s">
        <v>411</v>
      </c>
      <c r="E1203">
        <v>1</v>
      </c>
      <c r="F1203" t="s">
        <v>24</v>
      </c>
      <c r="G1203" t="s">
        <v>405</v>
      </c>
      <c r="H1203" t="s">
        <v>406</v>
      </c>
      <c r="J1203" t="s">
        <v>403</v>
      </c>
      <c r="K1203">
        <v>1</v>
      </c>
      <c r="L1203" t="str">
        <f>_xlfn.CONCAT(D1203,F1203)</f>
        <v>Turkish coffee3 oz</v>
      </c>
      <c r="M1203" s="10">
        <f>E1203*_xlfn.XLOOKUP(L1203,PriceListData!$F$2:$F$97,PriceListData!$E$2:$E$97)</f>
        <v>3.75</v>
      </c>
      <c r="N1203" t="str">
        <f>TEXT(B1203,"dddd")</f>
        <v>Monday</v>
      </c>
    </row>
    <row r="1204" spans="1:14" x14ac:dyDescent="0.35">
      <c r="A1204">
        <v>287615</v>
      </c>
      <c r="B1204" s="3">
        <v>45782</v>
      </c>
      <c r="C1204" s="4">
        <v>0.5614351851851852</v>
      </c>
      <c r="D1204" t="s">
        <v>74</v>
      </c>
      <c r="E1204">
        <v>1</v>
      </c>
      <c r="F1204" t="s">
        <v>15</v>
      </c>
      <c r="G1204" t="s">
        <v>417</v>
      </c>
      <c r="H1204" t="s">
        <v>418</v>
      </c>
      <c r="J1204" t="s">
        <v>403</v>
      </c>
      <c r="K1204">
        <v>1</v>
      </c>
      <c r="L1204" t="str">
        <f>_xlfn.CONCAT(D1204,F1204)</f>
        <v>Single-origin12 oz</v>
      </c>
      <c r="M1204" s="10">
        <f>E1204*_xlfn.XLOOKUP(L1204,PriceListData!$F$2:$F$97,PriceListData!$E$2:$E$97)</f>
        <v>14.95</v>
      </c>
      <c r="N1204" t="str">
        <f>TEXT(B1204,"dddd")</f>
        <v>Monday</v>
      </c>
    </row>
    <row r="1205" spans="1:14" x14ac:dyDescent="0.35">
      <c r="A1205">
        <v>287614</v>
      </c>
      <c r="B1205" s="3">
        <v>45782</v>
      </c>
      <c r="C1205" s="4">
        <v>0.56012731481481481</v>
      </c>
      <c r="D1205" t="s">
        <v>411</v>
      </c>
      <c r="E1205">
        <v>2</v>
      </c>
      <c r="F1205" t="s">
        <v>24</v>
      </c>
      <c r="G1205" t="s">
        <v>405</v>
      </c>
      <c r="H1205" t="s">
        <v>406</v>
      </c>
      <c r="J1205" t="s">
        <v>403</v>
      </c>
      <c r="K1205">
        <v>1</v>
      </c>
      <c r="L1205" t="str">
        <f>_xlfn.CONCAT(D1205,F1205)</f>
        <v>Turkish coffee3 oz</v>
      </c>
      <c r="M1205" s="10">
        <f>E1205*_xlfn.XLOOKUP(L1205,PriceListData!$F$2:$F$97,PriceListData!$E$2:$E$97)</f>
        <v>7.5</v>
      </c>
      <c r="N1205" t="str">
        <f>TEXT(B1205,"dddd")</f>
        <v>Monday</v>
      </c>
    </row>
    <row r="1206" spans="1:14" x14ac:dyDescent="0.35">
      <c r="A1206">
        <v>287614</v>
      </c>
      <c r="B1206" s="3">
        <v>45782</v>
      </c>
      <c r="C1206" s="4">
        <v>0.56012731481481481</v>
      </c>
      <c r="D1206" t="s">
        <v>40</v>
      </c>
      <c r="E1206">
        <v>3</v>
      </c>
      <c r="F1206" t="s">
        <v>35</v>
      </c>
      <c r="G1206" t="s">
        <v>405</v>
      </c>
      <c r="H1206" t="s">
        <v>406</v>
      </c>
      <c r="J1206" t="s">
        <v>403</v>
      </c>
      <c r="K1206">
        <v>1</v>
      </c>
      <c r="L1206" t="str">
        <f>_xlfn.CONCAT(D1206,F1206)</f>
        <v>Espresso1 oz</v>
      </c>
      <c r="M1206" s="10">
        <f>E1206*_xlfn.XLOOKUP(L1206,PriceListData!$F$2:$F$97,PriceListData!$E$2:$E$97)</f>
        <v>7.5</v>
      </c>
      <c r="N1206" t="str">
        <f>TEXT(B1206,"dddd")</f>
        <v>Monday</v>
      </c>
    </row>
    <row r="1207" spans="1:14" x14ac:dyDescent="0.35">
      <c r="A1207">
        <v>287613</v>
      </c>
      <c r="B1207" s="3">
        <v>45782</v>
      </c>
      <c r="C1207" s="4">
        <v>0.55854166666666671</v>
      </c>
      <c r="D1207" t="s">
        <v>52</v>
      </c>
      <c r="E1207">
        <v>1</v>
      </c>
      <c r="F1207" t="s">
        <v>15</v>
      </c>
      <c r="G1207" t="s">
        <v>405</v>
      </c>
      <c r="H1207" t="s">
        <v>414</v>
      </c>
      <c r="J1207" t="s">
        <v>403</v>
      </c>
      <c r="K1207">
        <v>1</v>
      </c>
      <c r="L1207" t="str">
        <f>_xlfn.CONCAT(D1207,F1207)</f>
        <v>Frappé12 oz</v>
      </c>
      <c r="M1207" s="10">
        <f>E1207*_xlfn.XLOOKUP(L1207,PriceListData!$F$2:$F$97,PriceListData!$E$2:$E$97)</f>
        <v>4.75</v>
      </c>
      <c r="N1207" t="str">
        <f>TEXT(B1207,"dddd")</f>
        <v>Monday</v>
      </c>
    </row>
    <row r="1208" spans="1:14" x14ac:dyDescent="0.35">
      <c r="A1208">
        <v>287613</v>
      </c>
      <c r="B1208" s="3">
        <v>45782</v>
      </c>
      <c r="C1208" s="4">
        <v>0.55854166666666671</v>
      </c>
      <c r="D1208" t="s">
        <v>410</v>
      </c>
      <c r="E1208">
        <v>2</v>
      </c>
      <c r="F1208" t="s">
        <v>15</v>
      </c>
      <c r="G1208" t="s">
        <v>405</v>
      </c>
      <c r="H1208" t="s">
        <v>406</v>
      </c>
      <c r="J1208" t="s">
        <v>403</v>
      </c>
      <c r="K1208">
        <v>1</v>
      </c>
      <c r="L1208" t="str">
        <f>_xlfn.CONCAT(D1208,F1208)</f>
        <v>Café Cubano12 oz</v>
      </c>
      <c r="M1208" s="10">
        <f>E1208*_xlfn.XLOOKUP(L1208,PriceListData!$F$2:$F$97,PriceListData!$E$2:$E$97)</f>
        <v>14</v>
      </c>
      <c r="N1208" t="str">
        <f>TEXT(B1208,"dddd")</f>
        <v>Monday</v>
      </c>
    </row>
    <row r="1209" spans="1:14" x14ac:dyDescent="0.35">
      <c r="A1209">
        <v>287612</v>
      </c>
      <c r="B1209" s="3">
        <v>45782</v>
      </c>
      <c r="C1209" s="4">
        <v>0.55648148148148147</v>
      </c>
      <c r="D1209" t="s">
        <v>21</v>
      </c>
      <c r="E1209">
        <v>1</v>
      </c>
      <c r="F1209" t="s">
        <v>15</v>
      </c>
      <c r="G1209" t="s">
        <v>405</v>
      </c>
      <c r="H1209" t="s">
        <v>406</v>
      </c>
      <c r="J1209" t="s">
        <v>403</v>
      </c>
      <c r="K1209">
        <v>1</v>
      </c>
      <c r="L1209" t="str">
        <f>_xlfn.CONCAT(D1209,F1209)</f>
        <v>Pourover12 oz</v>
      </c>
      <c r="M1209" s="10">
        <f>E1209*_xlfn.XLOOKUP(L1209,PriceListData!$F$2:$F$97,PriceListData!$E$2:$E$97)</f>
        <v>3.5</v>
      </c>
      <c r="N1209" t="str">
        <f>TEXT(B1209,"dddd")</f>
        <v>Monday</v>
      </c>
    </row>
    <row r="1210" spans="1:14" x14ac:dyDescent="0.35">
      <c r="A1210">
        <v>287611</v>
      </c>
      <c r="B1210" s="3">
        <v>45782</v>
      </c>
      <c r="C1210" s="4">
        <v>0.55564814814814811</v>
      </c>
      <c r="D1210" t="s">
        <v>425</v>
      </c>
      <c r="E1210">
        <v>1</v>
      </c>
      <c r="F1210" t="s">
        <v>15</v>
      </c>
      <c r="G1210" t="s">
        <v>405</v>
      </c>
      <c r="H1210" t="s">
        <v>414</v>
      </c>
      <c r="J1210" t="s">
        <v>403</v>
      </c>
      <c r="K1210">
        <v>1</v>
      </c>
      <c r="L1210" t="str">
        <f>_xlfn.CONCAT(D1210,F1210)</f>
        <v>Iced Guillermo12 oz</v>
      </c>
      <c r="M1210" s="10">
        <f>E1210*_xlfn.XLOOKUP(L1210,PriceListData!$F$2:$F$97,PriceListData!$E$2:$E$97)</f>
        <v>3.5</v>
      </c>
      <c r="N1210" t="str">
        <f>TEXT(B1210,"dddd")</f>
        <v>Monday</v>
      </c>
    </row>
    <row r="1211" spans="1:14" x14ac:dyDescent="0.35">
      <c r="A1211">
        <v>287610</v>
      </c>
      <c r="B1211" s="3">
        <v>45782</v>
      </c>
      <c r="C1211" s="4">
        <v>0.54584490740740743</v>
      </c>
      <c r="D1211" t="s">
        <v>411</v>
      </c>
      <c r="E1211">
        <v>1</v>
      </c>
      <c r="F1211" t="s">
        <v>24</v>
      </c>
      <c r="G1211" t="s">
        <v>405</v>
      </c>
      <c r="H1211" t="s">
        <v>406</v>
      </c>
      <c r="J1211" t="s">
        <v>403</v>
      </c>
      <c r="K1211">
        <v>1</v>
      </c>
      <c r="L1211" t="str">
        <f>_xlfn.CONCAT(D1211,F1211)</f>
        <v>Turkish coffee3 oz</v>
      </c>
      <c r="M1211" s="10">
        <f>E1211*_xlfn.XLOOKUP(L1211,PriceListData!$F$2:$F$97,PriceListData!$E$2:$E$97)</f>
        <v>3.75</v>
      </c>
      <c r="N1211" t="str">
        <f>TEXT(B1211,"dddd")</f>
        <v>Monday</v>
      </c>
    </row>
    <row r="1212" spans="1:14" x14ac:dyDescent="0.35">
      <c r="A1212">
        <v>287609</v>
      </c>
      <c r="B1212" s="3">
        <v>45782</v>
      </c>
      <c r="C1212" s="4">
        <v>0.54502314814814812</v>
      </c>
      <c r="D1212" t="s">
        <v>425</v>
      </c>
      <c r="E1212">
        <v>1</v>
      </c>
      <c r="F1212" t="s">
        <v>15</v>
      </c>
      <c r="G1212" t="s">
        <v>405</v>
      </c>
      <c r="H1212" t="s">
        <v>414</v>
      </c>
      <c r="J1212" t="s">
        <v>403</v>
      </c>
      <c r="K1212">
        <v>1</v>
      </c>
      <c r="L1212" t="str">
        <f>_xlfn.CONCAT(D1212,F1212)</f>
        <v>Iced Guillermo12 oz</v>
      </c>
      <c r="M1212" s="10">
        <f>E1212*_xlfn.XLOOKUP(L1212,PriceListData!$F$2:$F$97,PriceListData!$E$2:$E$97)</f>
        <v>3.5</v>
      </c>
      <c r="N1212" t="str">
        <f>TEXT(B1212,"dddd")</f>
        <v>Monday</v>
      </c>
    </row>
    <row r="1213" spans="1:14" x14ac:dyDescent="0.35">
      <c r="A1213">
        <v>287608</v>
      </c>
      <c r="B1213" s="3">
        <v>45782</v>
      </c>
      <c r="C1213" s="4">
        <v>0.54056712962962961</v>
      </c>
      <c r="D1213" t="s">
        <v>40</v>
      </c>
      <c r="E1213">
        <v>1</v>
      </c>
      <c r="F1213" t="s">
        <v>35</v>
      </c>
      <c r="G1213" t="s">
        <v>405</v>
      </c>
      <c r="H1213" t="s">
        <v>406</v>
      </c>
      <c r="J1213" t="s">
        <v>403</v>
      </c>
      <c r="K1213">
        <v>1</v>
      </c>
      <c r="L1213" t="str">
        <f>_xlfn.CONCAT(D1213,F1213)</f>
        <v>Espresso1 oz</v>
      </c>
      <c r="M1213" s="10">
        <f>E1213*_xlfn.XLOOKUP(L1213,PriceListData!$F$2:$F$97,PriceListData!$E$2:$E$97)</f>
        <v>2.5</v>
      </c>
      <c r="N1213" t="str">
        <f>TEXT(B1213,"dddd")</f>
        <v>Monday</v>
      </c>
    </row>
    <row r="1214" spans="1:14" x14ac:dyDescent="0.35">
      <c r="A1214">
        <v>287607</v>
      </c>
      <c r="B1214" s="3">
        <v>45782</v>
      </c>
      <c r="C1214" s="4">
        <v>0.54006944444444449</v>
      </c>
      <c r="D1214" t="s">
        <v>21</v>
      </c>
      <c r="E1214">
        <v>1</v>
      </c>
      <c r="F1214" t="s">
        <v>15</v>
      </c>
      <c r="G1214" t="s">
        <v>405</v>
      </c>
      <c r="H1214" t="s">
        <v>406</v>
      </c>
      <c r="J1214" t="s">
        <v>403</v>
      </c>
      <c r="K1214">
        <v>1</v>
      </c>
      <c r="L1214" t="str">
        <f>_xlfn.CONCAT(D1214,F1214)</f>
        <v>Pourover12 oz</v>
      </c>
      <c r="M1214" s="10">
        <f>E1214*_xlfn.XLOOKUP(L1214,PriceListData!$F$2:$F$97,PriceListData!$E$2:$E$97)</f>
        <v>3.5</v>
      </c>
      <c r="N1214" t="str">
        <f>TEXT(B1214,"dddd")</f>
        <v>Monday</v>
      </c>
    </row>
    <row r="1215" spans="1:14" x14ac:dyDescent="0.35">
      <c r="A1215">
        <v>287606</v>
      </c>
      <c r="B1215" s="3">
        <v>45782</v>
      </c>
      <c r="C1215" s="4">
        <v>0.53937500000000005</v>
      </c>
      <c r="D1215" t="s">
        <v>411</v>
      </c>
      <c r="E1215">
        <v>1</v>
      </c>
      <c r="F1215" t="s">
        <v>24</v>
      </c>
      <c r="G1215" t="s">
        <v>405</v>
      </c>
      <c r="H1215" t="s">
        <v>406</v>
      </c>
      <c r="J1215" t="s">
        <v>403</v>
      </c>
      <c r="K1215">
        <v>1</v>
      </c>
      <c r="L1215" t="str">
        <f>_xlfn.CONCAT(D1215,F1215)</f>
        <v>Turkish coffee3 oz</v>
      </c>
      <c r="M1215" s="10">
        <f>E1215*_xlfn.XLOOKUP(L1215,PriceListData!$F$2:$F$97,PriceListData!$E$2:$E$97)</f>
        <v>3.75</v>
      </c>
      <c r="N1215" t="str">
        <f>TEXT(B1215,"dddd")</f>
        <v>Monday</v>
      </c>
    </row>
    <row r="1216" spans="1:14" x14ac:dyDescent="0.35">
      <c r="A1216">
        <v>287605</v>
      </c>
      <c r="B1216" s="3">
        <v>45782</v>
      </c>
      <c r="C1216" s="4">
        <v>0.53896990740740736</v>
      </c>
      <c r="D1216" t="s">
        <v>52</v>
      </c>
      <c r="E1216">
        <v>2</v>
      </c>
      <c r="F1216" t="s">
        <v>15</v>
      </c>
      <c r="G1216" t="s">
        <v>405</v>
      </c>
      <c r="H1216" t="s">
        <v>414</v>
      </c>
      <c r="J1216" t="s">
        <v>403</v>
      </c>
      <c r="K1216">
        <v>2</v>
      </c>
      <c r="L1216" t="str">
        <f>_xlfn.CONCAT(D1216,F1216)</f>
        <v>Frappé12 oz</v>
      </c>
      <c r="M1216" s="10">
        <f>E1216*_xlfn.XLOOKUP(L1216,PriceListData!$F$2:$F$97,PriceListData!$E$2:$E$97)</f>
        <v>9.5</v>
      </c>
      <c r="N1216" t="str">
        <f>TEXT(B1216,"dddd")</f>
        <v>Monday</v>
      </c>
    </row>
    <row r="1217" spans="1:14" x14ac:dyDescent="0.35">
      <c r="A1217">
        <v>287604</v>
      </c>
      <c r="B1217" s="3">
        <v>45782</v>
      </c>
      <c r="C1217" s="4">
        <v>0.53112268518518524</v>
      </c>
      <c r="D1217" t="s">
        <v>452</v>
      </c>
      <c r="E1217">
        <v>1</v>
      </c>
      <c r="G1217" t="s">
        <v>401</v>
      </c>
      <c r="H1217" t="s">
        <v>453</v>
      </c>
      <c r="J1217" t="s">
        <v>403</v>
      </c>
      <c r="K1217">
        <v>1</v>
      </c>
      <c r="L1217" t="str">
        <f>_xlfn.CONCAT(D1217,F1217)</f>
        <v>Reusable travel mug</v>
      </c>
      <c r="M1217" s="10">
        <f>E1217*_xlfn.XLOOKUP(L1217,PriceListData!$F$2:$F$97,PriceListData!$E$2:$E$97)</f>
        <v>12.75</v>
      </c>
      <c r="N1217" t="str">
        <f>TEXT(B1217,"dddd")</f>
        <v>Monday</v>
      </c>
    </row>
    <row r="1218" spans="1:14" x14ac:dyDescent="0.35">
      <c r="A1218">
        <v>287603</v>
      </c>
      <c r="B1218" s="3">
        <v>45782</v>
      </c>
      <c r="C1218" s="4">
        <v>0.53041666666666665</v>
      </c>
      <c r="D1218" t="s">
        <v>425</v>
      </c>
      <c r="E1218">
        <v>1</v>
      </c>
      <c r="F1218" t="s">
        <v>15</v>
      </c>
      <c r="G1218" t="s">
        <v>405</v>
      </c>
      <c r="H1218" t="s">
        <v>414</v>
      </c>
      <c r="J1218" t="s">
        <v>403</v>
      </c>
      <c r="K1218">
        <v>1</v>
      </c>
      <c r="L1218" t="str">
        <f>_xlfn.CONCAT(D1218,F1218)</f>
        <v>Iced Guillermo12 oz</v>
      </c>
      <c r="M1218" s="10">
        <f>E1218*_xlfn.XLOOKUP(L1218,PriceListData!$F$2:$F$97,PriceListData!$E$2:$E$97)</f>
        <v>3.5</v>
      </c>
      <c r="N1218" t="str">
        <f>TEXT(B1218,"dddd")</f>
        <v>Monday</v>
      </c>
    </row>
    <row r="1219" spans="1:14" x14ac:dyDescent="0.35">
      <c r="A1219">
        <v>287602</v>
      </c>
      <c r="B1219" s="3">
        <v>45782</v>
      </c>
      <c r="C1219" s="4">
        <v>0.52233796296296298</v>
      </c>
      <c r="D1219" t="s">
        <v>54</v>
      </c>
      <c r="E1219">
        <v>1</v>
      </c>
      <c r="G1219" t="s">
        <v>415</v>
      </c>
      <c r="H1219" t="s">
        <v>416</v>
      </c>
      <c r="J1219" t="s">
        <v>403</v>
      </c>
      <c r="K1219">
        <v>1</v>
      </c>
      <c r="L1219" t="str">
        <f>_xlfn.CONCAT(D1219,F1219)</f>
        <v>Syrup</v>
      </c>
      <c r="M1219" s="10">
        <f>E1219*_xlfn.XLOOKUP(L1219,PriceListData!$F$2:$F$97,PriceListData!$E$2:$E$97)</f>
        <v>0.75</v>
      </c>
      <c r="N1219" t="str">
        <f>TEXT(B1219,"dddd")</f>
        <v>Monday</v>
      </c>
    </row>
    <row r="1220" spans="1:14" x14ac:dyDescent="0.35">
      <c r="A1220">
        <v>287602</v>
      </c>
      <c r="B1220" s="3">
        <v>45782</v>
      </c>
      <c r="C1220" s="4">
        <v>0.52233796296296298</v>
      </c>
      <c r="D1220" t="s">
        <v>21</v>
      </c>
      <c r="E1220">
        <v>1</v>
      </c>
      <c r="F1220" t="s">
        <v>15</v>
      </c>
      <c r="G1220" t="s">
        <v>405</v>
      </c>
      <c r="H1220" t="s">
        <v>406</v>
      </c>
      <c r="J1220" t="s">
        <v>403</v>
      </c>
      <c r="K1220">
        <v>1</v>
      </c>
      <c r="L1220" t="str">
        <f>_xlfn.CONCAT(D1220,F1220)</f>
        <v>Pourover12 oz</v>
      </c>
      <c r="M1220" s="10">
        <f>E1220*_xlfn.XLOOKUP(L1220,PriceListData!$F$2:$F$97,PriceListData!$E$2:$E$97)</f>
        <v>3.5</v>
      </c>
      <c r="N1220" t="str">
        <f>TEXT(B1220,"dddd")</f>
        <v>Monday</v>
      </c>
    </row>
    <row r="1221" spans="1:14" x14ac:dyDescent="0.35">
      <c r="A1221">
        <v>287601</v>
      </c>
      <c r="B1221" s="3">
        <v>45782</v>
      </c>
      <c r="C1221" s="4">
        <v>0.52189814814814817</v>
      </c>
      <c r="D1221" t="s">
        <v>54</v>
      </c>
      <c r="E1221">
        <v>1</v>
      </c>
      <c r="G1221" t="s">
        <v>415</v>
      </c>
      <c r="H1221" t="s">
        <v>416</v>
      </c>
      <c r="J1221" t="s">
        <v>403</v>
      </c>
      <c r="K1221">
        <v>2</v>
      </c>
      <c r="L1221" t="str">
        <f>_xlfn.CONCAT(D1221,F1221)</f>
        <v>Syrup</v>
      </c>
      <c r="M1221" s="10">
        <f>E1221*_xlfn.XLOOKUP(L1221,PriceListData!$F$2:$F$97,PriceListData!$E$2:$E$97)</f>
        <v>0.75</v>
      </c>
      <c r="N1221" t="str">
        <f>TEXT(B1221,"dddd")</f>
        <v>Monday</v>
      </c>
    </row>
    <row r="1222" spans="1:14" x14ac:dyDescent="0.35">
      <c r="A1222">
        <v>287601</v>
      </c>
      <c r="B1222" s="3">
        <v>45782</v>
      </c>
      <c r="C1222" s="4">
        <v>0.52189814814814817</v>
      </c>
      <c r="D1222" t="s">
        <v>21</v>
      </c>
      <c r="E1222">
        <v>1</v>
      </c>
      <c r="F1222" t="s">
        <v>15</v>
      </c>
      <c r="G1222" t="s">
        <v>405</v>
      </c>
      <c r="H1222" t="s">
        <v>406</v>
      </c>
      <c r="J1222" t="s">
        <v>403</v>
      </c>
      <c r="K1222">
        <v>2</v>
      </c>
      <c r="L1222" t="str">
        <f>_xlfn.CONCAT(D1222,F1222)</f>
        <v>Pourover12 oz</v>
      </c>
      <c r="M1222" s="10">
        <f>E1222*_xlfn.XLOOKUP(L1222,PriceListData!$F$2:$F$97,PriceListData!$E$2:$E$97)</f>
        <v>3.5</v>
      </c>
      <c r="N1222" t="str">
        <f>TEXT(B1222,"dddd")</f>
        <v>Monday</v>
      </c>
    </row>
    <row r="1223" spans="1:14" x14ac:dyDescent="0.35">
      <c r="A1223">
        <v>287600</v>
      </c>
      <c r="B1223" s="3">
        <v>45782</v>
      </c>
      <c r="C1223" s="4">
        <v>0.51969907407407412</v>
      </c>
      <c r="D1223" t="s">
        <v>452</v>
      </c>
      <c r="E1223">
        <v>1</v>
      </c>
      <c r="G1223" t="s">
        <v>401</v>
      </c>
      <c r="H1223" t="s">
        <v>453</v>
      </c>
      <c r="J1223" t="s">
        <v>403</v>
      </c>
      <c r="K1223">
        <v>2</v>
      </c>
      <c r="L1223" t="str">
        <f>_xlfn.CONCAT(D1223,F1223)</f>
        <v>Reusable travel mug</v>
      </c>
      <c r="M1223" s="10">
        <f>E1223*_xlfn.XLOOKUP(L1223,PriceListData!$F$2:$F$97,PriceListData!$E$2:$E$97)</f>
        <v>12.75</v>
      </c>
      <c r="N1223" t="str">
        <f>TEXT(B1223,"dddd")</f>
        <v>Monday</v>
      </c>
    </row>
    <row r="1224" spans="1:14" x14ac:dyDescent="0.35">
      <c r="A1224">
        <v>287600</v>
      </c>
      <c r="B1224" s="3">
        <v>45782</v>
      </c>
      <c r="C1224" s="4">
        <v>0.51969907407407412</v>
      </c>
      <c r="D1224" t="s">
        <v>452</v>
      </c>
      <c r="E1224">
        <v>1</v>
      </c>
      <c r="G1224" t="s">
        <v>401</v>
      </c>
      <c r="H1224" t="s">
        <v>453</v>
      </c>
      <c r="J1224" t="s">
        <v>403</v>
      </c>
      <c r="K1224">
        <v>2</v>
      </c>
      <c r="L1224" t="str">
        <f>_xlfn.CONCAT(D1224,F1224)</f>
        <v>Reusable travel mug</v>
      </c>
      <c r="M1224" s="10">
        <f>E1224*_xlfn.XLOOKUP(L1224,PriceListData!$F$2:$F$97,PriceListData!$E$2:$E$97)</f>
        <v>12.75</v>
      </c>
      <c r="N1224" t="str">
        <f>TEXT(B1224,"dddd")</f>
        <v>Monday</v>
      </c>
    </row>
    <row r="1225" spans="1:14" x14ac:dyDescent="0.35">
      <c r="A1225">
        <v>287600</v>
      </c>
      <c r="B1225" s="3">
        <v>45782</v>
      </c>
      <c r="C1225" s="4">
        <v>0.51969907407407412</v>
      </c>
      <c r="D1225" t="s">
        <v>21</v>
      </c>
      <c r="E1225">
        <v>1</v>
      </c>
      <c r="F1225" t="s">
        <v>15</v>
      </c>
      <c r="G1225" t="s">
        <v>405</v>
      </c>
      <c r="H1225" t="s">
        <v>406</v>
      </c>
      <c r="J1225" t="s">
        <v>403</v>
      </c>
      <c r="K1225">
        <v>2</v>
      </c>
      <c r="L1225" t="str">
        <f>_xlfn.CONCAT(D1225,F1225)</f>
        <v>Pourover12 oz</v>
      </c>
      <c r="M1225" s="10">
        <f>E1225*_xlfn.XLOOKUP(L1225,PriceListData!$F$2:$F$97,PriceListData!$E$2:$E$97)</f>
        <v>3.5</v>
      </c>
      <c r="N1225" t="str">
        <f>TEXT(B1225,"dddd")</f>
        <v>Monday</v>
      </c>
    </row>
    <row r="1226" spans="1:14" x14ac:dyDescent="0.35">
      <c r="A1226">
        <v>287600</v>
      </c>
      <c r="B1226" s="3">
        <v>45782</v>
      </c>
      <c r="C1226" s="4">
        <v>0.51969907407407412</v>
      </c>
      <c r="D1226" t="s">
        <v>52</v>
      </c>
      <c r="E1226">
        <v>1</v>
      </c>
      <c r="F1226" t="s">
        <v>15</v>
      </c>
      <c r="G1226" t="s">
        <v>405</v>
      </c>
      <c r="H1226" t="s">
        <v>414</v>
      </c>
      <c r="J1226" t="s">
        <v>403</v>
      </c>
      <c r="K1226">
        <v>2</v>
      </c>
      <c r="L1226" t="str">
        <f>_xlfn.CONCAT(D1226,F1226)</f>
        <v>Frappé12 oz</v>
      </c>
      <c r="M1226" s="10">
        <f>E1226*_xlfn.XLOOKUP(L1226,PriceListData!$F$2:$F$97,PriceListData!$E$2:$E$97)</f>
        <v>4.75</v>
      </c>
      <c r="N1226" t="str">
        <f>TEXT(B1226,"dddd")</f>
        <v>Monday</v>
      </c>
    </row>
    <row r="1227" spans="1:14" x14ac:dyDescent="0.35">
      <c r="A1227">
        <v>287600</v>
      </c>
      <c r="B1227" s="3">
        <v>45782</v>
      </c>
      <c r="C1227" s="4">
        <v>0.51969907407407412</v>
      </c>
      <c r="D1227" t="s">
        <v>404</v>
      </c>
      <c r="E1227">
        <v>1</v>
      </c>
      <c r="F1227" t="s">
        <v>15</v>
      </c>
      <c r="G1227" t="s">
        <v>405</v>
      </c>
      <c r="H1227" t="s">
        <v>406</v>
      </c>
      <c r="J1227" t="s">
        <v>403</v>
      </c>
      <c r="K1227">
        <v>2</v>
      </c>
      <c r="L1227" t="str">
        <f>_xlfn.CONCAT(D1227,F1227)</f>
        <v>Café latté12 oz</v>
      </c>
      <c r="M1227" s="10">
        <f>E1227*_xlfn.XLOOKUP(L1227,PriceListData!$F$2:$F$97,PriceListData!$E$2:$E$97)</f>
        <v>4.25</v>
      </c>
      <c r="N1227" t="str">
        <f>TEXT(B1227,"dddd")</f>
        <v>Monday</v>
      </c>
    </row>
    <row r="1228" spans="1:14" x14ac:dyDescent="0.35">
      <c r="A1228">
        <v>287599</v>
      </c>
      <c r="B1228" s="3">
        <v>45782</v>
      </c>
      <c r="C1228" s="4">
        <v>0.51924768518518516</v>
      </c>
      <c r="D1228" t="s">
        <v>407</v>
      </c>
      <c r="E1228">
        <v>1</v>
      </c>
      <c r="G1228" t="s">
        <v>405</v>
      </c>
      <c r="H1228" t="s">
        <v>408</v>
      </c>
      <c r="J1228" t="s">
        <v>403</v>
      </c>
      <c r="K1228">
        <v>1</v>
      </c>
      <c r="L1228" t="str">
        <f>_xlfn.CONCAT(D1228,F1228)</f>
        <v>Drip coffee refill</v>
      </c>
      <c r="M1228" s="10">
        <f>E1228*_xlfn.XLOOKUP(L1228,PriceListData!$F$2:$F$97,PriceListData!$E$2:$E$97)</f>
        <v>1.25</v>
      </c>
      <c r="N1228" t="str">
        <f>TEXT(B1228,"dddd")</f>
        <v>Monday</v>
      </c>
    </row>
    <row r="1229" spans="1:14" x14ac:dyDescent="0.35">
      <c r="A1229">
        <v>287598</v>
      </c>
      <c r="B1229" s="3">
        <v>45782</v>
      </c>
      <c r="C1229" s="4">
        <v>0.51790509259259254</v>
      </c>
      <c r="D1229" t="s">
        <v>425</v>
      </c>
      <c r="E1229">
        <v>1</v>
      </c>
      <c r="F1229" t="s">
        <v>15</v>
      </c>
      <c r="G1229" t="s">
        <v>405</v>
      </c>
      <c r="H1229" t="s">
        <v>414</v>
      </c>
      <c r="J1229" t="s">
        <v>403</v>
      </c>
      <c r="K1229">
        <v>1</v>
      </c>
      <c r="L1229" t="str">
        <f>_xlfn.CONCAT(D1229,F1229)</f>
        <v>Iced Guillermo12 oz</v>
      </c>
      <c r="M1229" s="10">
        <f>E1229*_xlfn.XLOOKUP(L1229,PriceListData!$F$2:$F$97,PriceListData!$E$2:$E$97)</f>
        <v>3.5</v>
      </c>
      <c r="N1229" t="str">
        <f>TEXT(B1229,"dddd")</f>
        <v>Monday</v>
      </c>
    </row>
    <row r="1230" spans="1:14" x14ac:dyDescent="0.35">
      <c r="A1230">
        <v>287597</v>
      </c>
      <c r="B1230" s="3">
        <v>45782</v>
      </c>
      <c r="C1230" s="4">
        <v>0.51682870370370371</v>
      </c>
      <c r="D1230" t="s">
        <v>52</v>
      </c>
      <c r="E1230">
        <v>1</v>
      </c>
      <c r="F1230" t="s">
        <v>15</v>
      </c>
      <c r="G1230" t="s">
        <v>405</v>
      </c>
      <c r="H1230" t="s">
        <v>414</v>
      </c>
      <c r="J1230" t="s">
        <v>403</v>
      </c>
      <c r="K1230">
        <v>1</v>
      </c>
      <c r="L1230" t="str">
        <f>_xlfn.CONCAT(D1230,F1230)</f>
        <v>Frappé12 oz</v>
      </c>
      <c r="M1230" s="10">
        <f>E1230*_xlfn.XLOOKUP(L1230,PriceListData!$F$2:$F$97,PriceListData!$E$2:$E$97)</f>
        <v>4.75</v>
      </c>
      <c r="N1230" t="str">
        <f>TEXT(B1230,"dddd")</f>
        <v>Monday</v>
      </c>
    </row>
    <row r="1231" spans="1:14" x14ac:dyDescent="0.35">
      <c r="A1231">
        <v>287596</v>
      </c>
      <c r="B1231" s="3">
        <v>45782</v>
      </c>
      <c r="C1231" s="4">
        <v>0.51591435185185186</v>
      </c>
      <c r="D1231" t="s">
        <v>65</v>
      </c>
      <c r="E1231">
        <v>1</v>
      </c>
      <c r="F1231" t="s">
        <v>15</v>
      </c>
      <c r="G1231" t="s">
        <v>405</v>
      </c>
      <c r="H1231" t="s">
        <v>406</v>
      </c>
      <c r="J1231" t="s">
        <v>403</v>
      </c>
      <c r="K1231">
        <v>1</v>
      </c>
      <c r="L1231" t="str">
        <f>_xlfn.CONCAT(D1231,F1231)</f>
        <v>Cappuccino12 oz</v>
      </c>
      <c r="M1231" s="10">
        <f>E1231*_xlfn.XLOOKUP(L1231,PriceListData!$F$2:$F$97,PriceListData!$E$2:$E$97)</f>
        <v>5.5</v>
      </c>
      <c r="N1231" t="str">
        <f>TEXT(B1231,"dddd")</f>
        <v>Monday</v>
      </c>
    </row>
    <row r="1232" spans="1:14" x14ac:dyDescent="0.35">
      <c r="A1232">
        <v>287595</v>
      </c>
      <c r="B1232" s="3">
        <v>45782</v>
      </c>
      <c r="C1232" s="4">
        <v>0.51340277777777776</v>
      </c>
      <c r="D1232" t="s">
        <v>74</v>
      </c>
      <c r="E1232">
        <v>1</v>
      </c>
      <c r="F1232" t="s">
        <v>15</v>
      </c>
      <c r="G1232" t="s">
        <v>417</v>
      </c>
      <c r="H1232" t="s">
        <v>418</v>
      </c>
      <c r="J1232" t="s">
        <v>403</v>
      </c>
      <c r="K1232">
        <v>2</v>
      </c>
      <c r="L1232" t="str">
        <f>_xlfn.CONCAT(D1232,F1232)</f>
        <v>Single-origin12 oz</v>
      </c>
      <c r="M1232" s="10">
        <f>E1232*_xlfn.XLOOKUP(L1232,PriceListData!$F$2:$F$97,PriceListData!$E$2:$E$97)</f>
        <v>14.95</v>
      </c>
      <c r="N1232" t="str">
        <f>TEXT(B1232,"dddd")</f>
        <v>Monday</v>
      </c>
    </row>
    <row r="1233" spans="1:14" x14ac:dyDescent="0.35">
      <c r="A1233">
        <v>287594</v>
      </c>
      <c r="B1233" s="3">
        <v>45782</v>
      </c>
      <c r="C1233" s="4">
        <v>0.51267361111111109</v>
      </c>
      <c r="D1233" t="s">
        <v>54</v>
      </c>
      <c r="E1233">
        <v>1</v>
      </c>
      <c r="G1233" t="s">
        <v>415</v>
      </c>
      <c r="H1233" t="s">
        <v>416</v>
      </c>
      <c r="J1233" t="s">
        <v>403</v>
      </c>
      <c r="K1233">
        <v>1</v>
      </c>
      <c r="L1233" t="str">
        <f>_xlfn.CONCAT(D1233,F1233)</f>
        <v>Syrup</v>
      </c>
      <c r="M1233" s="10">
        <f>E1233*_xlfn.XLOOKUP(L1233,PriceListData!$F$2:$F$97,PriceListData!$E$2:$E$97)</f>
        <v>0.75</v>
      </c>
      <c r="N1233" t="str">
        <f>TEXT(B1233,"dddd")</f>
        <v>Monday</v>
      </c>
    </row>
    <row r="1234" spans="1:14" x14ac:dyDescent="0.35">
      <c r="A1234">
        <v>287594</v>
      </c>
      <c r="B1234" s="3">
        <v>45782</v>
      </c>
      <c r="C1234" s="4">
        <v>0.51267361111111109</v>
      </c>
      <c r="D1234" t="s">
        <v>52</v>
      </c>
      <c r="E1234">
        <v>1</v>
      </c>
      <c r="F1234" t="s">
        <v>15</v>
      </c>
      <c r="G1234" t="s">
        <v>405</v>
      </c>
      <c r="H1234" t="s">
        <v>414</v>
      </c>
      <c r="J1234" t="s">
        <v>403</v>
      </c>
      <c r="K1234">
        <v>1</v>
      </c>
      <c r="L1234" t="str">
        <f>_xlfn.CONCAT(D1234,F1234)</f>
        <v>Frappé12 oz</v>
      </c>
      <c r="M1234" s="10">
        <f>E1234*_xlfn.XLOOKUP(L1234,PriceListData!$F$2:$F$97,PriceListData!$E$2:$E$97)</f>
        <v>4.75</v>
      </c>
      <c r="N1234" t="str">
        <f>TEXT(B1234,"dddd")</f>
        <v>Monday</v>
      </c>
    </row>
    <row r="1235" spans="1:14" x14ac:dyDescent="0.35">
      <c r="A1235">
        <v>287593</v>
      </c>
      <c r="B1235" s="3">
        <v>45782</v>
      </c>
      <c r="C1235" s="4">
        <v>0.51046296296296301</v>
      </c>
      <c r="D1235" t="s">
        <v>404</v>
      </c>
      <c r="E1235">
        <v>1</v>
      </c>
      <c r="F1235" t="s">
        <v>15</v>
      </c>
      <c r="G1235" t="s">
        <v>405</v>
      </c>
      <c r="H1235" t="s">
        <v>406</v>
      </c>
      <c r="J1235" t="s">
        <v>403</v>
      </c>
      <c r="K1235">
        <v>1</v>
      </c>
      <c r="L1235" t="str">
        <f>_xlfn.CONCAT(D1235,F1235)</f>
        <v>Café latté12 oz</v>
      </c>
      <c r="M1235" s="10">
        <f>E1235*_xlfn.XLOOKUP(L1235,PriceListData!$F$2:$F$97,PriceListData!$E$2:$E$97)</f>
        <v>4.25</v>
      </c>
      <c r="N1235" t="str">
        <f>TEXT(B1235,"dddd")</f>
        <v>Monday</v>
      </c>
    </row>
    <row r="1236" spans="1:14" x14ac:dyDescent="0.35">
      <c r="A1236">
        <v>287592</v>
      </c>
      <c r="B1236" s="3">
        <v>45782</v>
      </c>
      <c r="C1236" s="4">
        <v>0.50848379629629625</v>
      </c>
      <c r="D1236" t="s">
        <v>425</v>
      </c>
      <c r="E1236">
        <v>1</v>
      </c>
      <c r="F1236" t="s">
        <v>15</v>
      </c>
      <c r="G1236" t="s">
        <v>405</v>
      </c>
      <c r="H1236" t="s">
        <v>414</v>
      </c>
      <c r="J1236" t="s">
        <v>403</v>
      </c>
      <c r="K1236">
        <v>1</v>
      </c>
      <c r="L1236" t="str">
        <f>_xlfn.CONCAT(D1236,F1236)</f>
        <v>Iced Guillermo12 oz</v>
      </c>
      <c r="M1236" s="10">
        <f>E1236*_xlfn.XLOOKUP(L1236,PriceListData!$F$2:$F$97,PriceListData!$E$2:$E$97)</f>
        <v>3.5</v>
      </c>
      <c r="N1236" t="str">
        <f>TEXT(B1236,"dddd")</f>
        <v>Monday</v>
      </c>
    </row>
    <row r="1237" spans="1:14" x14ac:dyDescent="0.35">
      <c r="A1237">
        <v>287591</v>
      </c>
      <c r="B1237" s="3">
        <v>45782</v>
      </c>
      <c r="C1237" s="4">
        <v>0.50607638888888884</v>
      </c>
      <c r="D1237" t="s">
        <v>54</v>
      </c>
      <c r="E1237">
        <v>1</v>
      </c>
      <c r="G1237" t="s">
        <v>415</v>
      </c>
      <c r="H1237" t="s">
        <v>416</v>
      </c>
      <c r="J1237" t="s">
        <v>403</v>
      </c>
      <c r="K1237">
        <v>1</v>
      </c>
      <c r="L1237" t="str">
        <f>_xlfn.CONCAT(D1237,F1237)</f>
        <v>Syrup</v>
      </c>
      <c r="M1237" s="10">
        <f>E1237*_xlfn.XLOOKUP(L1237,PriceListData!$F$2:$F$97,PriceListData!$E$2:$E$97)</f>
        <v>0.75</v>
      </c>
      <c r="N1237" t="str">
        <f>TEXT(B1237,"dddd")</f>
        <v>Monday</v>
      </c>
    </row>
    <row r="1238" spans="1:14" x14ac:dyDescent="0.35">
      <c r="A1238">
        <v>287591</v>
      </c>
      <c r="B1238" s="3">
        <v>45782</v>
      </c>
      <c r="C1238" s="4">
        <v>0.50607638888888884</v>
      </c>
      <c r="D1238" t="s">
        <v>21</v>
      </c>
      <c r="E1238">
        <v>1</v>
      </c>
      <c r="F1238" t="s">
        <v>15</v>
      </c>
      <c r="G1238" t="s">
        <v>405</v>
      </c>
      <c r="H1238" t="s">
        <v>406</v>
      </c>
      <c r="J1238" t="s">
        <v>403</v>
      </c>
      <c r="K1238">
        <v>1</v>
      </c>
      <c r="L1238" t="str">
        <f>_xlfn.CONCAT(D1238,F1238)</f>
        <v>Pourover12 oz</v>
      </c>
      <c r="M1238" s="10">
        <f>E1238*_xlfn.XLOOKUP(L1238,PriceListData!$F$2:$F$97,PriceListData!$E$2:$E$97)</f>
        <v>3.5</v>
      </c>
      <c r="N1238" t="str">
        <f>TEXT(B1238,"dddd")</f>
        <v>Monday</v>
      </c>
    </row>
    <row r="1239" spans="1:14" x14ac:dyDescent="0.35">
      <c r="A1239">
        <v>287590</v>
      </c>
      <c r="B1239" s="3">
        <v>45782</v>
      </c>
      <c r="C1239" s="4">
        <v>0.50406249999999997</v>
      </c>
      <c r="D1239" t="s">
        <v>407</v>
      </c>
      <c r="E1239">
        <v>1</v>
      </c>
      <c r="G1239" t="s">
        <v>405</v>
      </c>
      <c r="H1239" t="s">
        <v>408</v>
      </c>
      <c r="J1239" t="s">
        <v>403</v>
      </c>
      <c r="K1239">
        <v>1</v>
      </c>
      <c r="L1239" t="str">
        <f>_xlfn.CONCAT(D1239,F1239)</f>
        <v>Drip coffee refill</v>
      </c>
      <c r="M1239" s="10">
        <f>E1239*_xlfn.XLOOKUP(L1239,PriceListData!$F$2:$F$97,PriceListData!$E$2:$E$97)</f>
        <v>1.25</v>
      </c>
      <c r="N1239" t="str">
        <f>TEXT(B1239,"dddd")</f>
        <v>Monday</v>
      </c>
    </row>
    <row r="1240" spans="1:14" x14ac:dyDescent="0.35">
      <c r="A1240">
        <v>287589</v>
      </c>
      <c r="B1240" s="3">
        <v>45782</v>
      </c>
      <c r="C1240" s="4">
        <v>0.50343749999999998</v>
      </c>
      <c r="D1240" t="s">
        <v>452</v>
      </c>
      <c r="E1240">
        <v>1</v>
      </c>
      <c r="G1240" t="s">
        <v>401</v>
      </c>
      <c r="H1240" t="s">
        <v>453</v>
      </c>
      <c r="J1240" t="s">
        <v>403</v>
      </c>
      <c r="K1240">
        <v>1</v>
      </c>
      <c r="L1240" t="str">
        <f>_xlfn.CONCAT(D1240,F1240)</f>
        <v>Reusable travel mug</v>
      </c>
      <c r="M1240" s="10">
        <f>E1240*_xlfn.XLOOKUP(L1240,PriceListData!$F$2:$F$97,PriceListData!$E$2:$E$97)</f>
        <v>12.75</v>
      </c>
      <c r="N1240" t="str">
        <f>TEXT(B1240,"dddd")</f>
        <v>Monday</v>
      </c>
    </row>
    <row r="1241" spans="1:14" x14ac:dyDescent="0.35">
      <c r="A1241">
        <v>287588</v>
      </c>
      <c r="B1241" s="3">
        <v>45782</v>
      </c>
      <c r="C1241" s="4">
        <v>0.50182870370370369</v>
      </c>
      <c r="D1241" t="s">
        <v>426</v>
      </c>
      <c r="E1241">
        <v>1</v>
      </c>
      <c r="F1241" t="s">
        <v>15</v>
      </c>
      <c r="G1241" t="s">
        <v>423</v>
      </c>
      <c r="H1241" t="s">
        <v>414</v>
      </c>
      <c r="J1241" t="s">
        <v>403</v>
      </c>
      <c r="K1241">
        <v>1</v>
      </c>
      <c r="L1241" t="str">
        <f>_xlfn.CONCAT(D1241,F1241)</f>
        <v>Soda water with fruit slice12 oz</v>
      </c>
      <c r="M1241" s="10">
        <f>E1241*_xlfn.XLOOKUP(L1241,PriceListData!$F$2:$F$97,PriceListData!$E$2:$E$97)</f>
        <v>2</v>
      </c>
      <c r="N1241" t="str">
        <f>TEXT(B1241,"dddd")</f>
        <v>Monday</v>
      </c>
    </row>
    <row r="1242" spans="1:14" x14ac:dyDescent="0.35">
      <c r="A1242">
        <v>287588</v>
      </c>
      <c r="B1242" s="3">
        <v>45782</v>
      </c>
      <c r="C1242" s="4">
        <v>0.50182870370370369</v>
      </c>
      <c r="D1242" t="s">
        <v>421</v>
      </c>
      <c r="E1242">
        <v>1</v>
      </c>
      <c r="F1242" t="s">
        <v>422</v>
      </c>
      <c r="G1242" t="s">
        <v>423</v>
      </c>
      <c r="H1242" t="s">
        <v>406</v>
      </c>
      <c r="J1242" t="s">
        <v>403</v>
      </c>
      <c r="K1242">
        <v>1</v>
      </c>
      <c r="L1242" t="str">
        <f>_xlfn.CONCAT(D1242,F1242)</f>
        <v>Hot chocolateRegular (12 oz)</v>
      </c>
      <c r="M1242" s="10">
        <f>E1242*_xlfn.XLOOKUP(L1242,PriceListData!$F$2:$F$97,PriceListData!$E$2:$E$97)</f>
        <v>4.75</v>
      </c>
      <c r="N1242" t="str">
        <f>TEXT(B1242,"dddd")</f>
        <v>Monday</v>
      </c>
    </row>
    <row r="1243" spans="1:14" x14ac:dyDescent="0.35">
      <c r="A1243">
        <v>287587</v>
      </c>
      <c r="B1243" s="3">
        <v>45782</v>
      </c>
      <c r="C1243" s="4">
        <v>0.49769675925925927</v>
      </c>
      <c r="D1243" t="s">
        <v>40</v>
      </c>
      <c r="E1243">
        <v>1</v>
      </c>
      <c r="F1243" t="s">
        <v>35</v>
      </c>
      <c r="G1243" t="s">
        <v>405</v>
      </c>
      <c r="H1243" t="s">
        <v>406</v>
      </c>
      <c r="J1243" t="s">
        <v>403</v>
      </c>
      <c r="K1243">
        <v>1</v>
      </c>
      <c r="L1243" t="str">
        <f>_xlfn.CONCAT(D1243,F1243)</f>
        <v>Espresso1 oz</v>
      </c>
      <c r="M1243" s="10">
        <f>E1243*_xlfn.XLOOKUP(L1243,PriceListData!$F$2:$F$97,PriceListData!$E$2:$E$97)</f>
        <v>2.5</v>
      </c>
      <c r="N1243" t="str">
        <f>TEXT(B1243,"dddd")</f>
        <v>Monday</v>
      </c>
    </row>
    <row r="1244" spans="1:14" x14ac:dyDescent="0.35">
      <c r="A1244">
        <v>287586</v>
      </c>
      <c r="B1244" s="3">
        <v>45782</v>
      </c>
      <c r="C1244" s="4">
        <v>0.49736111111111109</v>
      </c>
      <c r="D1244" t="s">
        <v>428</v>
      </c>
      <c r="E1244">
        <v>1</v>
      </c>
      <c r="F1244" t="s">
        <v>15</v>
      </c>
      <c r="G1244" t="s">
        <v>413</v>
      </c>
      <c r="H1244" t="s">
        <v>406</v>
      </c>
      <c r="J1244" t="s">
        <v>403</v>
      </c>
      <c r="K1244">
        <v>1</v>
      </c>
      <c r="L1244" t="str">
        <f>_xlfn.CONCAT(D1244,F1244)</f>
        <v>Rooibos latté12 oz</v>
      </c>
      <c r="M1244" s="10">
        <f>E1244*_xlfn.XLOOKUP(L1244,PriceListData!$F$2:$F$97,PriceListData!$E$2:$E$97)</f>
        <v>5.5</v>
      </c>
      <c r="N1244" t="str">
        <f>TEXT(B1244,"dddd")</f>
        <v>Monday</v>
      </c>
    </row>
    <row r="1245" spans="1:14" x14ac:dyDescent="0.35">
      <c r="A1245">
        <v>287585</v>
      </c>
      <c r="B1245" s="3">
        <v>45782</v>
      </c>
      <c r="C1245" s="4">
        <v>0.49703703703703705</v>
      </c>
      <c r="D1245" t="s">
        <v>74</v>
      </c>
      <c r="E1245">
        <v>1</v>
      </c>
      <c r="F1245" t="s">
        <v>15</v>
      </c>
      <c r="G1245" t="s">
        <v>417</v>
      </c>
      <c r="H1245" t="s">
        <v>418</v>
      </c>
      <c r="J1245" t="s">
        <v>403</v>
      </c>
      <c r="K1245">
        <v>2</v>
      </c>
      <c r="L1245" t="str">
        <f>_xlfn.CONCAT(D1245,F1245)</f>
        <v>Single-origin12 oz</v>
      </c>
      <c r="M1245" s="10">
        <f>E1245*_xlfn.XLOOKUP(L1245,PriceListData!$F$2:$F$97,PriceListData!$E$2:$E$97)</f>
        <v>14.95</v>
      </c>
      <c r="N1245" t="str">
        <f>TEXT(B1245,"dddd")</f>
        <v>Monday</v>
      </c>
    </row>
    <row r="1246" spans="1:14" x14ac:dyDescent="0.35">
      <c r="A1246">
        <v>287584</v>
      </c>
      <c r="B1246" s="3">
        <v>45782</v>
      </c>
      <c r="C1246" s="4">
        <v>0.49690972222222224</v>
      </c>
      <c r="D1246" t="s">
        <v>419</v>
      </c>
      <c r="E1246">
        <v>1</v>
      </c>
      <c r="G1246" t="s">
        <v>415</v>
      </c>
      <c r="H1246" t="s">
        <v>416</v>
      </c>
      <c r="J1246" t="s">
        <v>403</v>
      </c>
      <c r="K1246">
        <v>1</v>
      </c>
      <c r="L1246" t="str">
        <f>_xlfn.CONCAT(D1246,F1246)</f>
        <v>Extra shot</v>
      </c>
      <c r="M1246" s="10">
        <f>E1246*_xlfn.XLOOKUP(L1246,PriceListData!$F$2:$F$97,PriceListData!$E$2:$E$97)</f>
        <v>1</v>
      </c>
      <c r="N1246" t="str">
        <f>TEXT(B1246,"dddd")</f>
        <v>Monday</v>
      </c>
    </row>
    <row r="1247" spans="1:14" x14ac:dyDescent="0.35">
      <c r="A1247">
        <v>287584</v>
      </c>
      <c r="B1247" s="3">
        <v>45782</v>
      </c>
      <c r="C1247" s="4">
        <v>0.49690972222222224</v>
      </c>
      <c r="D1247" t="s">
        <v>404</v>
      </c>
      <c r="E1247">
        <v>1</v>
      </c>
      <c r="F1247" t="s">
        <v>15</v>
      </c>
      <c r="G1247" t="s">
        <v>405</v>
      </c>
      <c r="H1247" t="s">
        <v>406</v>
      </c>
      <c r="J1247" t="s">
        <v>403</v>
      </c>
      <c r="K1247">
        <v>1</v>
      </c>
      <c r="L1247" t="str">
        <f>_xlfn.CONCAT(D1247,F1247)</f>
        <v>Café latté12 oz</v>
      </c>
      <c r="M1247" s="10">
        <f>E1247*_xlfn.XLOOKUP(L1247,PriceListData!$F$2:$F$97,PriceListData!$E$2:$E$97)</f>
        <v>4.25</v>
      </c>
      <c r="N1247" t="str">
        <f>TEXT(B1247,"dddd")</f>
        <v>Monday</v>
      </c>
    </row>
    <row r="1248" spans="1:14" x14ac:dyDescent="0.35">
      <c r="A1248">
        <v>287583</v>
      </c>
      <c r="B1248" s="3">
        <v>45782</v>
      </c>
      <c r="C1248" s="4">
        <v>0.49596064814814816</v>
      </c>
      <c r="D1248" t="s">
        <v>52</v>
      </c>
      <c r="E1248">
        <v>1</v>
      </c>
      <c r="F1248" t="s">
        <v>15</v>
      </c>
      <c r="G1248" t="s">
        <v>405</v>
      </c>
      <c r="H1248" t="s">
        <v>414</v>
      </c>
      <c r="J1248" t="s">
        <v>403</v>
      </c>
      <c r="K1248">
        <v>1</v>
      </c>
      <c r="L1248" t="str">
        <f>_xlfn.CONCAT(D1248,F1248)</f>
        <v>Frappé12 oz</v>
      </c>
      <c r="M1248" s="10">
        <f>E1248*_xlfn.XLOOKUP(L1248,PriceListData!$F$2:$F$97,PriceListData!$E$2:$E$97)</f>
        <v>4.75</v>
      </c>
      <c r="N1248" t="str">
        <f>TEXT(B1248,"dddd")</f>
        <v>Monday</v>
      </c>
    </row>
    <row r="1249" spans="1:14" x14ac:dyDescent="0.35">
      <c r="A1249">
        <v>287583</v>
      </c>
      <c r="B1249" s="3">
        <v>45782</v>
      </c>
      <c r="C1249" s="4">
        <v>0.49596064814814816</v>
      </c>
      <c r="D1249" t="s">
        <v>404</v>
      </c>
      <c r="E1249">
        <v>1</v>
      </c>
      <c r="F1249" t="s">
        <v>15</v>
      </c>
      <c r="G1249" t="s">
        <v>405</v>
      </c>
      <c r="H1249" t="s">
        <v>406</v>
      </c>
      <c r="J1249" t="s">
        <v>403</v>
      </c>
      <c r="K1249">
        <v>1</v>
      </c>
      <c r="L1249" t="str">
        <f>_xlfn.CONCAT(D1249,F1249)</f>
        <v>Café latté12 oz</v>
      </c>
      <c r="M1249" s="10">
        <f>E1249*_xlfn.XLOOKUP(L1249,PriceListData!$F$2:$F$97,PriceListData!$E$2:$E$97)</f>
        <v>4.25</v>
      </c>
      <c r="N1249" t="str">
        <f>TEXT(B1249,"dddd")</f>
        <v>Monday</v>
      </c>
    </row>
    <row r="1250" spans="1:14" x14ac:dyDescent="0.35">
      <c r="A1250">
        <v>287581</v>
      </c>
      <c r="B1250" s="3">
        <v>45782</v>
      </c>
      <c r="C1250" s="4">
        <v>0.49464120370370368</v>
      </c>
      <c r="D1250" t="s">
        <v>21</v>
      </c>
      <c r="E1250">
        <v>1</v>
      </c>
      <c r="F1250" t="s">
        <v>15</v>
      </c>
      <c r="G1250" t="s">
        <v>405</v>
      </c>
      <c r="H1250" t="s">
        <v>406</v>
      </c>
      <c r="J1250" t="s">
        <v>403</v>
      </c>
      <c r="K1250">
        <v>1</v>
      </c>
      <c r="L1250" t="str">
        <f>_xlfn.CONCAT(D1250,F1250)</f>
        <v>Pourover12 oz</v>
      </c>
      <c r="M1250" s="10">
        <f>E1250*_xlfn.XLOOKUP(L1250,PriceListData!$F$2:$F$97,PriceListData!$E$2:$E$97)</f>
        <v>3.5</v>
      </c>
      <c r="N1250" t="str">
        <f>TEXT(B1250,"dddd")</f>
        <v>Monday</v>
      </c>
    </row>
    <row r="1251" spans="1:14" x14ac:dyDescent="0.35">
      <c r="A1251">
        <v>287580</v>
      </c>
      <c r="B1251" s="3">
        <v>45782</v>
      </c>
      <c r="C1251" s="4">
        <v>0.49406250000000002</v>
      </c>
      <c r="D1251" t="s">
        <v>426</v>
      </c>
      <c r="E1251">
        <v>1</v>
      </c>
      <c r="F1251" t="s">
        <v>15</v>
      </c>
      <c r="G1251" t="s">
        <v>423</v>
      </c>
      <c r="H1251" t="s">
        <v>414</v>
      </c>
      <c r="J1251" t="s">
        <v>403</v>
      </c>
      <c r="K1251">
        <v>1</v>
      </c>
      <c r="L1251" t="str">
        <f>_xlfn.CONCAT(D1251,F1251)</f>
        <v>Soda water with fruit slice12 oz</v>
      </c>
      <c r="M1251" s="10">
        <f>E1251*_xlfn.XLOOKUP(L1251,PriceListData!$F$2:$F$97,PriceListData!$E$2:$E$97)</f>
        <v>2</v>
      </c>
      <c r="N1251" t="str">
        <f>TEXT(B1251,"dddd")</f>
        <v>Monday</v>
      </c>
    </row>
    <row r="1252" spans="1:14" x14ac:dyDescent="0.35">
      <c r="A1252">
        <v>287580</v>
      </c>
      <c r="B1252" s="3">
        <v>45782</v>
      </c>
      <c r="C1252" s="4">
        <v>0.49406250000000002</v>
      </c>
      <c r="D1252" t="s">
        <v>427</v>
      </c>
      <c r="E1252">
        <v>2</v>
      </c>
      <c r="F1252" t="s">
        <v>15</v>
      </c>
      <c r="G1252" t="s">
        <v>417</v>
      </c>
      <c r="H1252" t="s">
        <v>418</v>
      </c>
      <c r="J1252" t="s">
        <v>403</v>
      </c>
      <c r="K1252">
        <v>1</v>
      </c>
      <c r="L1252" t="str">
        <f>_xlfn.CONCAT(D1252,F1252)</f>
        <v>House blend12 oz</v>
      </c>
      <c r="M1252" s="10">
        <f>E1252*_xlfn.XLOOKUP(L1252,PriceListData!$F$2:$F$97,PriceListData!$E$2:$E$97)</f>
        <v>25.9</v>
      </c>
      <c r="N1252" t="str">
        <f>TEXT(B1252,"dddd")</f>
        <v>Monday</v>
      </c>
    </row>
    <row r="1253" spans="1:14" x14ac:dyDescent="0.35">
      <c r="A1253">
        <v>287579</v>
      </c>
      <c r="B1253" s="3">
        <v>45782</v>
      </c>
      <c r="C1253" s="4">
        <v>0.49350694444444443</v>
      </c>
      <c r="D1253" t="s">
        <v>21</v>
      </c>
      <c r="E1253">
        <v>1</v>
      </c>
      <c r="F1253" t="s">
        <v>15</v>
      </c>
      <c r="G1253" t="s">
        <v>405</v>
      </c>
      <c r="H1253" t="s">
        <v>406</v>
      </c>
      <c r="J1253" t="s">
        <v>403</v>
      </c>
      <c r="K1253">
        <v>1</v>
      </c>
      <c r="L1253" t="str">
        <f>_xlfn.CONCAT(D1253,F1253)</f>
        <v>Pourover12 oz</v>
      </c>
      <c r="M1253" s="10">
        <f>E1253*_xlfn.XLOOKUP(L1253,PriceListData!$F$2:$F$97,PriceListData!$E$2:$E$97)</f>
        <v>3.5</v>
      </c>
      <c r="N1253" t="str">
        <f>TEXT(B1253,"dddd")</f>
        <v>Monday</v>
      </c>
    </row>
    <row r="1254" spans="1:14" x14ac:dyDescent="0.35">
      <c r="A1254">
        <v>287579</v>
      </c>
      <c r="B1254" s="3">
        <v>45782</v>
      </c>
      <c r="C1254" s="4">
        <v>0.49350694444444443</v>
      </c>
      <c r="D1254" t="s">
        <v>40</v>
      </c>
      <c r="E1254">
        <v>1</v>
      </c>
      <c r="F1254" t="s">
        <v>35</v>
      </c>
      <c r="G1254" t="s">
        <v>405</v>
      </c>
      <c r="H1254" t="s">
        <v>406</v>
      </c>
      <c r="J1254" t="s">
        <v>403</v>
      </c>
      <c r="K1254">
        <v>1</v>
      </c>
      <c r="L1254" t="str">
        <f>_xlfn.CONCAT(D1254,F1254)</f>
        <v>Espresso1 oz</v>
      </c>
      <c r="M1254" s="10">
        <f>E1254*_xlfn.XLOOKUP(L1254,PriceListData!$F$2:$F$97,PriceListData!$E$2:$E$97)</f>
        <v>2.5</v>
      </c>
      <c r="N1254" t="str">
        <f>TEXT(B1254,"dddd")</f>
        <v>Monday</v>
      </c>
    </row>
    <row r="1255" spans="1:14" x14ac:dyDescent="0.35">
      <c r="A1255">
        <v>287578</v>
      </c>
      <c r="B1255" s="3">
        <v>45782</v>
      </c>
      <c r="C1255" s="4">
        <v>0.49222222222222223</v>
      </c>
      <c r="D1255" t="s">
        <v>409</v>
      </c>
      <c r="E1255">
        <v>1</v>
      </c>
      <c r="F1255" t="s">
        <v>15</v>
      </c>
      <c r="G1255" t="s">
        <v>405</v>
      </c>
      <c r="H1255" t="s">
        <v>406</v>
      </c>
      <c r="J1255" t="s">
        <v>403</v>
      </c>
      <c r="K1255">
        <v>2</v>
      </c>
      <c r="L1255" t="str">
        <f>_xlfn.CONCAT(D1255,F1255)</f>
        <v>Drip coffee12 oz</v>
      </c>
      <c r="M1255" s="10">
        <f>E1255*_xlfn.XLOOKUP(L1255,PriceListData!$F$2:$F$97,PriceListData!$E$2:$E$97)</f>
        <v>2.25</v>
      </c>
      <c r="N1255" t="str">
        <f>TEXT(B1255,"dddd")</f>
        <v>Monday</v>
      </c>
    </row>
    <row r="1256" spans="1:14" x14ac:dyDescent="0.35">
      <c r="A1256">
        <v>287577</v>
      </c>
      <c r="B1256" s="3">
        <v>45782</v>
      </c>
      <c r="C1256" s="4">
        <v>0.49016203703703703</v>
      </c>
      <c r="D1256" t="s">
        <v>65</v>
      </c>
      <c r="E1256">
        <v>1</v>
      </c>
      <c r="F1256" t="s">
        <v>15</v>
      </c>
      <c r="G1256" t="s">
        <v>405</v>
      </c>
      <c r="H1256" t="s">
        <v>406</v>
      </c>
      <c r="J1256" t="s">
        <v>403</v>
      </c>
      <c r="K1256">
        <v>1</v>
      </c>
      <c r="L1256" t="str">
        <f>_xlfn.CONCAT(D1256,F1256)</f>
        <v>Cappuccino12 oz</v>
      </c>
      <c r="M1256" s="10">
        <f>E1256*_xlfn.XLOOKUP(L1256,PriceListData!$F$2:$F$97,PriceListData!$E$2:$E$97)</f>
        <v>5.5</v>
      </c>
      <c r="N1256" t="str">
        <f>TEXT(B1256,"dddd")</f>
        <v>Monday</v>
      </c>
    </row>
    <row r="1257" spans="1:14" x14ac:dyDescent="0.35">
      <c r="A1257">
        <v>287576</v>
      </c>
      <c r="B1257" s="3">
        <v>45782</v>
      </c>
      <c r="C1257" s="4">
        <v>0.48781249999999998</v>
      </c>
      <c r="D1257" t="s">
        <v>21</v>
      </c>
      <c r="E1257">
        <v>1</v>
      </c>
      <c r="F1257" t="s">
        <v>15</v>
      </c>
      <c r="G1257" t="s">
        <v>405</v>
      </c>
      <c r="H1257" t="s">
        <v>406</v>
      </c>
      <c r="J1257" t="s">
        <v>403</v>
      </c>
      <c r="K1257">
        <v>1</v>
      </c>
      <c r="L1257" t="str">
        <f>_xlfn.CONCAT(D1257,F1257)</f>
        <v>Pourover12 oz</v>
      </c>
      <c r="M1257" s="10">
        <f>E1257*_xlfn.XLOOKUP(L1257,PriceListData!$F$2:$F$97,PriceListData!$E$2:$E$97)</f>
        <v>3.5</v>
      </c>
      <c r="N1257" t="str">
        <f>TEXT(B1257,"dddd")</f>
        <v>Monday</v>
      </c>
    </row>
    <row r="1258" spans="1:14" x14ac:dyDescent="0.35">
      <c r="A1258">
        <v>287573</v>
      </c>
      <c r="B1258" s="3">
        <v>45782</v>
      </c>
      <c r="C1258" s="4">
        <v>0.48524305555555558</v>
      </c>
      <c r="D1258" t="s">
        <v>424</v>
      </c>
      <c r="E1258">
        <v>1</v>
      </c>
      <c r="F1258" t="s">
        <v>15</v>
      </c>
      <c r="G1258" t="s">
        <v>423</v>
      </c>
      <c r="H1258" t="s">
        <v>414</v>
      </c>
      <c r="J1258" t="s">
        <v>403</v>
      </c>
      <c r="K1258">
        <v>1</v>
      </c>
      <c r="L1258" t="str">
        <f>_xlfn.CONCAT(D1258,F1258)</f>
        <v>Coconut milk smoothie12 oz</v>
      </c>
      <c r="M1258" s="10">
        <f>E1258*_xlfn.XLOOKUP(L1258,PriceListData!$F$2:$F$97,PriceListData!$E$2:$E$97)</f>
        <v>5.75</v>
      </c>
      <c r="N1258" t="str">
        <f>TEXT(B1258,"dddd")</f>
        <v>Monday</v>
      </c>
    </row>
    <row r="1259" spans="1:14" x14ac:dyDescent="0.35">
      <c r="A1259">
        <v>287572</v>
      </c>
      <c r="B1259" s="3">
        <v>45782</v>
      </c>
      <c r="C1259" s="4">
        <v>0.48493055555555553</v>
      </c>
      <c r="D1259" t="s">
        <v>52</v>
      </c>
      <c r="E1259">
        <v>1</v>
      </c>
      <c r="F1259" t="s">
        <v>15</v>
      </c>
      <c r="G1259" t="s">
        <v>405</v>
      </c>
      <c r="H1259" t="s">
        <v>414</v>
      </c>
      <c r="J1259" t="s">
        <v>403</v>
      </c>
      <c r="K1259">
        <v>1</v>
      </c>
      <c r="L1259" t="str">
        <f>_xlfn.CONCAT(D1259,F1259)</f>
        <v>Frappé12 oz</v>
      </c>
      <c r="M1259" s="10">
        <f>E1259*_xlfn.XLOOKUP(L1259,PriceListData!$F$2:$F$97,PriceListData!$E$2:$E$97)</f>
        <v>4.75</v>
      </c>
      <c r="N1259" t="str">
        <f>TEXT(B1259,"dddd")</f>
        <v>Monday</v>
      </c>
    </row>
    <row r="1260" spans="1:14" x14ac:dyDescent="0.35">
      <c r="A1260">
        <v>287571</v>
      </c>
      <c r="B1260" s="3">
        <v>45782</v>
      </c>
      <c r="C1260" s="4">
        <v>0.48464120370370373</v>
      </c>
      <c r="D1260" t="s">
        <v>424</v>
      </c>
      <c r="E1260">
        <v>1</v>
      </c>
      <c r="F1260" t="s">
        <v>15</v>
      </c>
      <c r="G1260" t="s">
        <v>423</v>
      </c>
      <c r="H1260" t="s">
        <v>414</v>
      </c>
      <c r="J1260" t="s">
        <v>403</v>
      </c>
      <c r="K1260">
        <v>1</v>
      </c>
      <c r="L1260" t="str">
        <f>_xlfn.CONCAT(D1260,F1260)</f>
        <v>Coconut milk smoothie12 oz</v>
      </c>
      <c r="M1260" s="10">
        <f>E1260*_xlfn.XLOOKUP(L1260,PriceListData!$F$2:$F$97,PriceListData!$E$2:$E$97)</f>
        <v>5.75</v>
      </c>
      <c r="N1260" t="str">
        <f>TEXT(B1260,"dddd")</f>
        <v>Monday</v>
      </c>
    </row>
    <row r="1261" spans="1:14" x14ac:dyDescent="0.35">
      <c r="A1261">
        <v>287568</v>
      </c>
      <c r="B1261" s="3">
        <v>45782</v>
      </c>
      <c r="C1261" s="4">
        <v>0.47891203703703705</v>
      </c>
      <c r="D1261" t="s">
        <v>410</v>
      </c>
      <c r="E1261">
        <v>1</v>
      </c>
      <c r="F1261" t="s">
        <v>15</v>
      </c>
      <c r="G1261" t="s">
        <v>405</v>
      </c>
      <c r="H1261" t="s">
        <v>406</v>
      </c>
      <c r="J1261" t="s">
        <v>403</v>
      </c>
      <c r="K1261">
        <v>2</v>
      </c>
      <c r="L1261" t="str">
        <f>_xlfn.CONCAT(D1261,F1261)</f>
        <v>Café Cubano12 oz</v>
      </c>
      <c r="M1261" s="10">
        <f>E1261*_xlfn.XLOOKUP(L1261,PriceListData!$F$2:$F$97,PriceListData!$E$2:$E$97)</f>
        <v>7</v>
      </c>
      <c r="N1261" t="str">
        <f>TEXT(B1261,"dddd")</f>
        <v>Monday</v>
      </c>
    </row>
    <row r="1262" spans="1:14" x14ac:dyDescent="0.35">
      <c r="A1262">
        <v>287567</v>
      </c>
      <c r="B1262" s="3">
        <v>45782</v>
      </c>
      <c r="C1262" s="4">
        <v>0.47665509259259259</v>
      </c>
      <c r="D1262" t="s">
        <v>21</v>
      </c>
      <c r="E1262">
        <v>2</v>
      </c>
      <c r="F1262" t="s">
        <v>15</v>
      </c>
      <c r="G1262" t="s">
        <v>405</v>
      </c>
      <c r="H1262" t="s">
        <v>406</v>
      </c>
      <c r="J1262" t="s">
        <v>403</v>
      </c>
      <c r="K1262">
        <v>1</v>
      </c>
      <c r="L1262" t="str">
        <f>_xlfn.CONCAT(D1262,F1262)</f>
        <v>Pourover12 oz</v>
      </c>
      <c r="M1262" s="10">
        <f>E1262*_xlfn.XLOOKUP(L1262,PriceListData!$F$2:$F$97,PriceListData!$E$2:$E$97)</f>
        <v>7</v>
      </c>
      <c r="N1262" t="str">
        <f>TEXT(B1262,"dddd")</f>
        <v>Monday</v>
      </c>
    </row>
    <row r="1263" spans="1:14" x14ac:dyDescent="0.35">
      <c r="A1263">
        <v>287566</v>
      </c>
      <c r="B1263" s="3">
        <v>45782</v>
      </c>
      <c r="C1263" s="4">
        <v>0.4760300925925926</v>
      </c>
      <c r="D1263" t="s">
        <v>425</v>
      </c>
      <c r="E1263">
        <v>1</v>
      </c>
      <c r="F1263" t="s">
        <v>15</v>
      </c>
      <c r="G1263" t="s">
        <v>405</v>
      </c>
      <c r="H1263" t="s">
        <v>414</v>
      </c>
      <c r="J1263" t="s">
        <v>403</v>
      </c>
      <c r="K1263">
        <v>1</v>
      </c>
      <c r="L1263" t="str">
        <f>_xlfn.CONCAT(D1263,F1263)</f>
        <v>Iced Guillermo12 oz</v>
      </c>
      <c r="M1263" s="10">
        <f>E1263*_xlfn.XLOOKUP(L1263,PriceListData!$F$2:$F$97,PriceListData!$E$2:$E$97)</f>
        <v>3.5</v>
      </c>
      <c r="N1263" t="str">
        <f>TEXT(B1263,"dddd")</f>
        <v>Monday</v>
      </c>
    </row>
    <row r="1264" spans="1:14" x14ac:dyDescent="0.35">
      <c r="A1264">
        <v>287564</v>
      </c>
      <c r="B1264" s="3">
        <v>45782</v>
      </c>
      <c r="C1264" s="4">
        <v>0.47391203703703705</v>
      </c>
      <c r="D1264" t="s">
        <v>426</v>
      </c>
      <c r="E1264">
        <v>2</v>
      </c>
      <c r="F1264" t="s">
        <v>15</v>
      </c>
      <c r="G1264" t="s">
        <v>423</v>
      </c>
      <c r="H1264" t="s">
        <v>414</v>
      </c>
      <c r="J1264" t="s">
        <v>403</v>
      </c>
      <c r="K1264">
        <v>1</v>
      </c>
      <c r="L1264" t="str">
        <f>_xlfn.CONCAT(D1264,F1264)</f>
        <v>Soda water with fruit slice12 oz</v>
      </c>
      <c r="M1264" s="10">
        <f>E1264*_xlfn.XLOOKUP(L1264,PriceListData!$F$2:$F$97,PriceListData!$E$2:$E$97)</f>
        <v>4</v>
      </c>
      <c r="N1264" t="str">
        <f>TEXT(B1264,"dddd")</f>
        <v>Monday</v>
      </c>
    </row>
    <row r="1265" spans="1:14" x14ac:dyDescent="0.35">
      <c r="A1265">
        <v>287564</v>
      </c>
      <c r="B1265" s="3">
        <v>45782</v>
      </c>
      <c r="C1265" s="4">
        <v>0.47391203703703705</v>
      </c>
      <c r="D1265" t="s">
        <v>21</v>
      </c>
      <c r="E1265">
        <v>1</v>
      </c>
      <c r="F1265" t="s">
        <v>15</v>
      </c>
      <c r="G1265" t="s">
        <v>405</v>
      </c>
      <c r="H1265" t="s">
        <v>406</v>
      </c>
      <c r="J1265" t="s">
        <v>403</v>
      </c>
      <c r="K1265">
        <v>1</v>
      </c>
      <c r="L1265" t="str">
        <f>_xlfn.CONCAT(D1265,F1265)</f>
        <v>Pourover12 oz</v>
      </c>
      <c r="M1265" s="10">
        <f>E1265*_xlfn.XLOOKUP(L1265,PriceListData!$F$2:$F$97,PriceListData!$E$2:$E$97)</f>
        <v>3.5</v>
      </c>
      <c r="N1265" t="str">
        <f>TEXT(B1265,"dddd")</f>
        <v>Monday</v>
      </c>
    </row>
    <row r="1266" spans="1:14" x14ac:dyDescent="0.35">
      <c r="A1266">
        <v>287564</v>
      </c>
      <c r="B1266" s="3">
        <v>45782</v>
      </c>
      <c r="C1266" s="4">
        <v>0.47391203703703705</v>
      </c>
      <c r="D1266" t="s">
        <v>409</v>
      </c>
      <c r="E1266">
        <v>1</v>
      </c>
      <c r="F1266" t="s">
        <v>15</v>
      </c>
      <c r="G1266" t="s">
        <v>405</v>
      </c>
      <c r="H1266" t="s">
        <v>406</v>
      </c>
      <c r="J1266" t="s">
        <v>403</v>
      </c>
      <c r="K1266">
        <v>1</v>
      </c>
      <c r="L1266" t="str">
        <f>_xlfn.CONCAT(D1266,F1266)</f>
        <v>Drip coffee12 oz</v>
      </c>
      <c r="M1266" s="10">
        <f>E1266*_xlfn.XLOOKUP(L1266,PriceListData!$F$2:$F$97,PriceListData!$E$2:$E$97)</f>
        <v>2.25</v>
      </c>
      <c r="N1266" t="str">
        <f>TEXT(B1266,"dddd")</f>
        <v>Monday</v>
      </c>
    </row>
    <row r="1267" spans="1:14" x14ac:dyDescent="0.35">
      <c r="A1267">
        <v>287563</v>
      </c>
      <c r="B1267" s="3">
        <v>45782</v>
      </c>
      <c r="C1267" s="4">
        <v>0.4738310185185185</v>
      </c>
      <c r="D1267" t="s">
        <v>411</v>
      </c>
      <c r="E1267">
        <v>1</v>
      </c>
      <c r="F1267" t="s">
        <v>24</v>
      </c>
      <c r="G1267" t="s">
        <v>405</v>
      </c>
      <c r="H1267" t="s">
        <v>406</v>
      </c>
      <c r="J1267" t="s">
        <v>403</v>
      </c>
      <c r="K1267">
        <v>2</v>
      </c>
      <c r="L1267" t="str">
        <f>_xlfn.CONCAT(D1267,F1267)</f>
        <v>Turkish coffee3 oz</v>
      </c>
      <c r="M1267" s="10">
        <f>E1267*_xlfn.XLOOKUP(L1267,PriceListData!$F$2:$F$97,PriceListData!$E$2:$E$97)</f>
        <v>3.75</v>
      </c>
      <c r="N1267" t="str">
        <f>TEXT(B1267,"dddd")</f>
        <v>Monday</v>
      </c>
    </row>
    <row r="1268" spans="1:14" x14ac:dyDescent="0.35">
      <c r="A1268">
        <v>287562</v>
      </c>
      <c r="B1268" s="3">
        <v>45782</v>
      </c>
      <c r="C1268" s="4">
        <v>0.47216435185185185</v>
      </c>
      <c r="D1268" t="s">
        <v>412</v>
      </c>
      <c r="E1268">
        <v>1</v>
      </c>
      <c r="F1268" t="s">
        <v>15</v>
      </c>
      <c r="G1268" t="s">
        <v>413</v>
      </c>
      <c r="H1268" t="s">
        <v>414</v>
      </c>
      <c r="J1268" t="s">
        <v>403</v>
      </c>
      <c r="K1268">
        <v>1</v>
      </c>
      <c r="L1268" t="str">
        <f>_xlfn.CONCAT(D1268,F1268)</f>
        <v>Iced tea12 oz</v>
      </c>
      <c r="M1268" s="10">
        <f>E1268*_xlfn.XLOOKUP(L1268,PriceListData!$F$2:$F$97,PriceListData!$E$2:$E$97)</f>
        <v>4.25</v>
      </c>
      <c r="N1268" t="str">
        <f>TEXT(B1268,"dddd")</f>
        <v>Monday</v>
      </c>
    </row>
    <row r="1269" spans="1:14" x14ac:dyDescent="0.35">
      <c r="A1269">
        <v>287561</v>
      </c>
      <c r="B1269" s="3">
        <v>45782</v>
      </c>
      <c r="C1269" s="4">
        <v>0.47129629629629627</v>
      </c>
      <c r="D1269" t="s">
        <v>411</v>
      </c>
      <c r="E1269">
        <v>1</v>
      </c>
      <c r="F1269" t="s">
        <v>24</v>
      </c>
      <c r="G1269" t="s">
        <v>405</v>
      </c>
      <c r="H1269" t="s">
        <v>406</v>
      </c>
      <c r="J1269" t="s">
        <v>403</v>
      </c>
      <c r="K1269">
        <v>2</v>
      </c>
      <c r="L1269" t="str">
        <f>_xlfn.CONCAT(D1269,F1269)</f>
        <v>Turkish coffee3 oz</v>
      </c>
      <c r="M1269" s="10">
        <f>E1269*_xlfn.XLOOKUP(L1269,PriceListData!$F$2:$F$97,PriceListData!$E$2:$E$97)</f>
        <v>3.75</v>
      </c>
      <c r="N1269" t="str">
        <f>TEXT(B1269,"dddd")</f>
        <v>Monday</v>
      </c>
    </row>
    <row r="1270" spans="1:14" x14ac:dyDescent="0.35">
      <c r="A1270">
        <v>287561</v>
      </c>
      <c r="B1270" s="3">
        <v>45782</v>
      </c>
      <c r="C1270" s="4">
        <v>0.47129629629629627</v>
      </c>
      <c r="D1270" t="s">
        <v>54</v>
      </c>
      <c r="E1270">
        <v>1</v>
      </c>
      <c r="G1270" t="s">
        <v>415</v>
      </c>
      <c r="H1270" t="s">
        <v>416</v>
      </c>
      <c r="J1270" t="s">
        <v>403</v>
      </c>
      <c r="K1270">
        <v>2</v>
      </c>
      <c r="L1270" t="str">
        <f>_xlfn.CONCAT(D1270,F1270)</f>
        <v>Syrup</v>
      </c>
      <c r="M1270" s="10">
        <f>E1270*_xlfn.XLOOKUP(L1270,PriceListData!$F$2:$F$97,PriceListData!$E$2:$E$97)</f>
        <v>0.75</v>
      </c>
      <c r="N1270" t="str">
        <f>TEXT(B1270,"dddd")</f>
        <v>Monday</v>
      </c>
    </row>
    <row r="1271" spans="1:14" x14ac:dyDescent="0.35">
      <c r="A1271">
        <v>287561</v>
      </c>
      <c r="B1271" s="3">
        <v>45782</v>
      </c>
      <c r="C1271" s="4">
        <v>0.47129629629629627</v>
      </c>
      <c r="D1271" t="s">
        <v>21</v>
      </c>
      <c r="E1271">
        <v>1</v>
      </c>
      <c r="F1271" t="s">
        <v>15</v>
      </c>
      <c r="G1271" t="s">
        <v>405</v>
      </c>
      <c r="H1271" t="s">
        <v>406</v>
      </c>
      <c r="J1271" t="s">
        <v>403</v>
      </c>
      <c r="K1271">
        <v>2</v>
      </c>
      <c r="L1271" t="str">
        <f>_xlfn.CONCAT(D1271,F1271)</f>
        <v>Pourover12 oz</v>
      </c>
      <c r="M1271" s="10">
        <f>E1271*_xlfn.XLOOKUP(L1271,PriceListData!$F$2:$F$97,PriceListData!$E$2:$E$97)</f>
        <v>3.5</v>
      </c>
      <c r="N1271" t="str">
        <f>TEXT(B1271,"dddd")</f>
        <v>Monday</v>
      </c>
    </row>
    <row r="1272" spans="1:14" x14ac:dyDescent="0.35">
      <c r="A1272">
        <v>287560</v>
      </c>
      <c r="B1272" s="3">
        <v>45782</v>
      </c>
      <c r="C1272" s="4">
        <v>0.46592592592592591</v>
      </c>
      <c r="D1272" t="s">
        <v>52</v>
      </c>
      <c r="E1272">
        <v>1</v>
      </c>
      <c r="F1272" t="s">
        <v>15</v>
      </c>
      <c r="G1272" t="s">
        <v>405</v>
      </c>
      <c r="H1272" t="s">
        <v>414</v>
      </c>
      <c r="J1272" t="s">
        <v>403</v>
      </c>
      <c r="K1272">
        <v>1</v>
      </c>
      <c r="L1272" t="str">
        <f>_xlfn.CONCAT(D1272,F1272)</f>
        <v>Frappé12 oz</v>
      </c>
      <c r="M1272" s="10">
        <f>E1272*_xlfn.XLOOKUP(L1272,PriceListData!$F$2:$F$97,PriceListData!$E$2:$E$97)</f>
        <v>4.75</v>
      </c>
      <c r="N1272" t="str">
        <f>TEXT(B1272,"dddd")</f>
        <v>Monday</v>
      </c>
    </row>
    <row r="1273" spans="1:14" x14ac:dyDescent="0.35">
      <c r="A1273">
        <v>287558</v>
      </c>
      <c r="B1273" s="3">
        <v>45782</v>
      </c>
      <c r="C1273" s="4">
        <v>0.4597222222222222</v>
      </c>
      <c r="D1273" t="s">
        <v>409</v>
      </c>
      <c r="E1273">
        <v>2</v>
      </c>
      <c r="F1273" t="s">
        <v>15</v>
      </c>
      <c r="G1273" t="s">
        <v>405</v>
      </c>
      <c r="H1273" t="s">
        <v>406</v>
      </c>
      <c r="J1273" t="s">
        <v>403</v>
      </c>
      <c r="K1273">
        <v>1</v>
      </c>
      <c r="L1273" t="str">
        <f>_xlfn.CONCAT(D1273,F1273)</f>
        <v>Drip coffee12 oz</v>
      </c>
      <c r="M1273" s="10">
        <f>E1273*_xlfn.XLOOKUP(L1273,PriceListData!$F$2:$F$97,PriceListData!$E$2:$E$97)</f>
        <v>4.5</v>
      </c>
      <c r="N1273" t="str">
        <f>TEXT(B1273,"dddd")</f>
        <v>Monday</v>
      </c>
    </row>
    <row r="1274" spans="1:14" x14ac:dyDescent="0.35">
      <c r="A1274">
        <v>287557</v>
      </c>
      <c r="B1274" s="3">
        <v>45782</v>
      </c>
      <c r="C1274" s="4">
        <v>0.45924768518518516</v>
      </c>
      <c r="D1274" t="s">
        <v>52</v>
      </c>
      <c r="E1274">
        <v>1</v>
      </c>
      <c r="F1274" t="s">
        <v>15</v>
      </c>
      <c r="G1274" t="s">
        <v>405</v>
      </c>
      <c r="H1274" t="s">
        <v>414</v>
      </c>
      <c r="J1274" t="s">
        <v>403</v>
      </c>
      <c r="K1274">
        <v>1</v>
      </c>
      <c r="L1274" t="str">
        <f>_xlfn.CONCAT(D1274,F1274)</f>
        <v>Frappé12 oz</v>
      </c>
      <c r="M1274" s="10">
        <f>E1274*_xlfn.XLOOKUP(L1274,PriceListData!$F$2:$F$97,PriceListData!$E$2:$E$97)</f>
        <v>4.75</v>
      </c>
      <c r="N1274" t="str">
        <f>TEXT(B1274,"dddd")</f>
        <v>Monday</v>
      </c>
    </row>
    <row r="1275" spans="1:14" x14ac:dyDescent="0.35">
      <c r="A1275">
        <v>287556</v>
      </c>
      <c r="B1275" s="3">
        <v>45782</v>
      </c>
      <c r="C1275" s="4">
        <v>0.45740740740740743</v>
      </c>
      <c r="D1275" t="s">
        <v>411</v>
      </c>
      <c r="E1275">
        <v>1</v>
      </c>
      <c r="F1275" t="s">
        <v>24</v>
      </c>
      <c r="G1275" t="s">
        <v>405</v>
      </c>
      <c r="H1275" t="s">
        <v>406</v>
      </c>
      <c r="J1275" t="s">
        <v>403</v>
      </c>
      <c r="K1275">
        <v>2</v>
      </c>
      <c r="L1275" t="str">
        <f>_xlfn.CONCAT(D1275,F1275)</f>
        <v>Turkish coffee3 oz</v>
      </c>
      <c r="M1275" s="10">
        <f>E1275*_xlfn.XLOOKUP(L1275,PriceListData!$F$2:$F$97,PriceListData!$E$2:$E$97)</f>
        <v>3.75</v>
      </c>
      <c r="N1275" t="str">
        <f>TEXT(B1275,"dddd")</f>
        <v>Monday</v>
      </c>
    </row>
    <row r="1276" spans="1:14" x14ac:dyDescent="0.35">
      <c r="A1276">
        <v>287555</v>
      </c>
      <c r="B1276" s="3">
        <v>45782</v>
      </c>
      <c r="C1276" s="4">
        <v>0.45716435185185184</v>
      </c>
      <c r="D1276" t="s">
        <v>52</v>
      </c>
      <c r="E1276">
        <v>1</v>
      </c>
      <c r="F1276" t="s">
        <v>15</v>
      </c>
      <c r="G1276" t="s">
        <v>405</v>
      </c>
      <c r="H1276" t="s">
        <v>414</v>
      </c>
      <c r="J1276" t="s">
        <v>403</v>
      </c>
      <c r="K1276">
        <v>1</v>
      </c>
      <c r="L1276" t="str">
        <f>_xlfn.CONCAT(D1276,F1276)</f>
        <v>Frappé12 oz</v>
      </c>
      <c r="M1276" s="10">
        <f>E1276*_xlfn.XLOOKUP(L1276,PriceListData!$F$2:$F$97,PriceListData!$E$2:$E$97)</f>
        <v>4.75</v>
      </c>
      <c r="N1276" t="str">
        <f>TEXT(B1276,"dddd")</f>
        <v>Monday</v>
      </c>
    </row>
    <row r="1277" spans="1:14" x14ac:dyDescent="0.35">
      <c r="A1277">
        <v>287553</v>
      </c>
      <c r="B1277" s="3">
        <v>45782</v>
      </c>
      <c r="C1277" s="4">
        <v>0.4554050925925926</v>
      </c>
      <c r="D1277" t="s">
        <v>411</v>
      </c>
      <c r="E1277">
        <v>1</v>
      </c>
      <c r="F1277" t="s">
        <v>24</v>
      </c>
      <c r="G1277" t="s">
        <v>405</v>
      </c>
      <c r="H1277" t="s">
        <v>406</v>
      </c>
      <c r="J1277" t="s">
        <v>403</v>
      </c>
      <c r="K1277">
        <v>1</v>
      </c>
      <c r="L1277" t="str">
        <f>_xlfn.CONCAT(D1277,F1277)</f>
        <v>Turkish coffee3 oz</v>
      </c>
      <c r="M1277" s="10">
        <f>E1277*_xlfn.XLOOKUP(L1277,PriceListData!$F$2:$F$97,PriceListData!$E$2:$E$97)</f>
        <v>3.75</v>
      </c>
      <c r="N1277" t="str">
        <f>TEXT(B1277,"dddd")</f>
        <v>Monday</v>
      </c>
    </row>
    <row r="1278" spans="1:14" x14ac:dyDescent="0.35">
      <c r="A1278">
        <v>287552</v>
      </c>
      <c r="B1278" s="3">
        <v>45782</v>
      </c>
      <c r="C1278" s="4">
        <v>0.45535879629629628</v>
      </c>
      <c r="D1278" t="s">
        <v>21</v>
      </c>
      <c r="E1278">
        <v>1</v>
      </c>
      <c r="F1278" t="s">
        <v>15</v>
      </c>
      <c r="G1278" t="s">
        <v>405</v>
      </c>
      <c r="H1278" t="s">
        <v>406</v>
      </c>
      <c r="J1278" t="s">
        <v>403</v>
      </c>
      <c r="K1278">
        <v>2</v>
      </c>
      <c r="L1278" t="str">
        <f>_xlfn.CONCAT(D1278,F1278)</f>
        <v>Pourover12 oz</v>
      </c>
      <c r="M1278" s="10">
        <f>E1278*_xlfn.XLOOKUP(L1278,PriceListData!$F$2:$F$97,PriceListData!$E$2:$E$97)</f>
        <v>3.5</v>
      </c>
      <c r="N1278" t="str">
        <f>TEXT(B1278,"dddd")</f>
        <v>Monday</v>
      </c>
    </row>
    <row r="1279" spans="1:14" x14ac:dyDescent="0.35">
      <c r="A1279">
        <v>287552</v>
      </c>
      <c r="B1279" s="3">
        <v>45782</v>
      </c>
      <c r="C1279" s="4">
        <v>0.45535879629629628</v>
      </c>
      <c r="D1279" t="s">
        <v>420</v>
      </c>
      <c r="E1279">
        <v>1</v>
      </c>
      <c r="F1279" t="s">
        <v>76</v>
      </c>
      <c r="G1279" t="s">
        <v>413</v>
      </c>
      <c r="H1279" t="s">
        <v>406</v>
      </c>
      <c r="J1279" t="s">
        <v>403</v>
      </c>
      <c r="K1279">
        <v>2</v>
      </c>
      <c r="L1279" t="str">
        <f>_xlfn.CONCAT(D1279,F1279)</f>
        <v>Moroccan tea10 oz</v>
      </c>
      <c r="M1279" s="10">
        <f>E1279*_xlfn.XLOOKUP(L1279,PriceListData!$F$2:$F$97,PriceListData!$E$2:$E$97)</f>
        <v>3</v>
      </c>
      <c r="N1279" t="str">
        <f>TEXT(B1279,"dddd")</f>
        <v>Monday</v>
      </c>
    </row>
    <row r="1280" spans="1:14" x14ac:dyDescent="0.35">
      <c r="A1280">
        <v>287552</v>
      </c>
      <c r="B1280" s="3">
        <v>45782</v>
      </c>
      <c r="C1280" s="4">
        <v>0.45535879629629628</v>
      </c>
      <c r="D1280" t="s">
        <v>52</v>
      </c>
      <c r="E1280">
        <v>1</v>
      </c>
      <c r="F1280" t="s">
        <v>15</v>
      </c>
      <c r="G1280" t="s">
        <v>405</v>
      </c>
      <c r="H1280" t="s">
        <v>414</v>
      </c>
      <c r="J1280" t="s">
        <v>403</v>
      </c>
      <c r="K1280">
        <v>2</v>
      </c>
      <c r="L1280" t="str">
        <f>_xlfn.CONCAT(D1280,F1280)</f>
        <v>Frappé12 oz</v>
      </c>
      <c r="M1280" s="10">
        <f>E1280*_xlfn.XLOOKUP(L1280,PriceListData!$F$2:$F$97,PriceListData!$E$2:$E$97)</f>
        <v>4.75</v>
      </c>
      <c r="N1280" t="str">
        <f>TEXT(B1280,"dddd")</f>
        <v>Monday</v>
      </c>
    </row>
    <row r="1281" spans="1:14" x14ac:dyDescent="0.35">
      <c r="A1281">
        <v>287551</v>
      </c>
      <c r="B1281" s="3">
        <v>45782</v>
      </c>
      <c r="C1281" s="4">
        <v>0.45512731481481483</v>
      </c>
      <c r="D1281" t="s">
        <v>54</v>
      </c>
      <c r="E1281">
        <v>1</v>
      </c>
      <c r="G1281" t="s">
        <v>415</v>
      </c>
      <c r="H1281" t="s">
        <v>416</v>
      </c>
      <c r="J1281" t="s">
        <v>403</v>
      </c>
      <c r="K1281">
        <v>1</v>
      </c>
      <c r="L1281" t="str">
        <f>_xlfn.CONCAT(D1281,F1281)</f>
        <v>Syrup</v>
      </c>
      <c r="M1281" s="10">
        <f>E1281*_xlfn.XLOOKUP(L1281,PriceListData!$F$2:$F$97,PriceListData!$E$2:$E$97)</f>
        <v>0.75</v>
      </c>
      <c r="N1281" t="str">
        <f>TEXT(B1281,"dddd")</f>
        <v>Monday</v>
      </c>
    </row>
    <row r="1282" spans="1:14" x14ac:dyDescent="0.35">
      <c r="A1282">
        <v>287551</v>
      </c>
      <c r="B1282" s="3">
        <v>45782</v>
      </c>
      <c r="C1282" s="4">
        <v>0.45512731481481483</v>
      </c>
      <c r="D1282" t="s">
        <v>21</v>
      </c>
      <c r="E1282">
        <v>1</v>
      </c>
      <c r="F1282" t="s">
        <v>15</v>
      </c>
      <c r="G1282" t="s">
        <v>405</v>
      </c>
      <c r="H1282" t="s">
        <v>406</v>
      </c>
      <c r="J1282" t="s">
        <v>403</v>
      </c>
      <c r="K1282">
        <v>1</v>
      </c>
      <c r="L1282" t="str">
        <f>_xlfn.CONCAT(D1282,F1282)</f>
        <v>Pourover12 oz</v>
      </c>
      <c r="M1282" s="10">
        <f>E1282*_xlfn.XLOOKUP(L1282,PriceListData!$F$2:$F$97,PriceListData!$E$2:$E$97)</f>
        <v>3.5</v>
      </c>
      <c r="N1282" t="str">
        <f>TEXT(B1282,"dddd")</f>
        <v>Monday</v>
      </c>
    </row>
    <row r="1283" spans="1:14" x14ac:dyDescent="0.35">
      <c r="A1283">
        <v>287551</v>
      </c>
      <c r="B1283" s="3">
        <v>45782</v>
      </c>
      <c r="C1283" s="4">
        <v>0.45512731481481483</v>
      </c>
      <c r="D1283" t="s">
        <v>21</v>
      </c>
      <c r="E1283">
        <v>1</v>
      </c>
      <c r="F1283" t="s">
        <v>15</v>
      </c>
      <c r="G1283" t="s">
        <v>405</v>
      </c>
      <c r="H1283" t="s">
        <v>406</v>
      </c>
      <c r="J1283" t="s">
        <v>403</v>
      </c>
      <c r="K1283">
        <v>1</v>
      </c>
      <c r="L1283" t="str">
        <f>_xlfn.CONCAT(D1283,F1283)</f>
        <v>Pourover12 oz</v>
      </c>
      <c r="M1283" s="10">
        <f>E1283*_xlfn.XLOOKUP(L1283,PriceListData!$F$2:$F$97,PriceListData!$E$2:$E$97)</f>
        <v>3.5</v>
      </c>
      <c r="N1283" t="str">
        <f>TEXT(B1283,"dddd")</f>
        <v>Monday</v>
      </c>
    </row>
    <row r="1284" spans="1:14" x14ac:dyDescent="0.35">
      <c r="A1284">
        <v>287550</v>
      </c>
      <c r="B1284" s="3">
        <v>45782</v>
      </c>
      <c r="C1284" s="4">
        <v>0.45479166666666665</v>
      </c>
      <c r="D1284" t="s">
        <v>411</v>
      </c>
      <c r="E1284">
        <v>1</v>
      </c>
      <c r="F1284" t="s">
        <v>24</v>
      </c>
      <c r="G1284" t="s">
        <v>405</v>
      </c>
      <c r="H1284" t="s">
        <v>406</v>
      </c>
      <c r="J1284" t="s">
        <v>403</v>
      </c>
      <c r="K1284">
        <v>2</v>
      </c>
      <c r="L1284" t="str">
        <f>_xlfn.CONCAT(D1284,F1284)</f>
        <v>Turkish coffee3 oz</v>
      </c>
      <c r="M1284" s="10">
        <f>E1284*_xlfn.XLOOKUP(L1284,PriceListData!$F$2:$F$97,PriceListData!$E$2:$E$97)</f>
        <v>3.75</v>
      </c>
      <c r="N1284" t="str">
        <f>TEXT(B1284,"dddd")</f>
        <v>Monday</v>
      </c>
    </row>
    <row r="1285" spans="1:14" x14ac:dyDescent="0.35">
      <c r="A1285">
        <v>287550</v>
      </c>
      <c r="B1285" s="3">
        <v>45782</v>
      </c>
      <c r="C1285" s="4">
        <v>0.45479166666666665</v>
      </c>
      <c r="D1285" t="s">
        <v>74</v>
      </c>
      <c r="E1285">
        <v>1</v>
      </c>
      <c r="F1285" t="s">
        <v>15</v>
      </c>
      <c r="G1285" t="s">
        <v>417</v>
      </c>
      <c r="H1285" t="s">
        <v>418</v>
      </c>
      <c r="J1285" t="s">
        <v>403</v>
      </c>
      <c r="K1285">
        <v>2</v>
      </c>
      <c r="L1285" t="str">
        <f>_xlfn.CONCAT(D1285,F1285)</f>
        <v>Single-origin12 oz</v>
      </c>
      <c r="M1285" s="10">
        <f>E1285*_xlfn.XLOOKUP(L1285,PriceListData!$F$2:$F$97,PriceListData!$E$2:$E$97)</f>
        <v>14.95</v>
      </c>
      <c r="N1285" t="str">
        <f>TEXT(B1285,"dddd")</f>
        <v>Monday</v>
      </c>
    </row>
    <row r="1286" spans="1:14" x14ac:dyDescent="0.35">
      <c r="A1286">
        <v>287549</v>
      </c>
      <c r="B1286" s="3">
        <v>45782</v>
      </c>
      <c r="C1286" s="4">
        <v>0.45333333333333331</v>
      </c>
      <c r="D1286" t="s">
        <v>54</v>
      </c>
      <c r="E1286">
        <v>1</v>
      </c>
      <c r="G1286" t="s">
        <v>415</v>
      </c>
      <c r="H1286" t="s">
        <v>416</v>
      </c>
      <c r="J1286" t="s">
        <v>403</v>
      </c>
      <c r="K1286">
        <v>2</v>
      </c>
      <c r="L1286" t="str">
        <f>_xlfn.CONCAT(D1286,F1286)</f>
        <v>Syrup</v>
      </c>
      <c r="M1286" s="10">
        <f>E1286*_xlfn.XLOOKUP(L1286,PriceListData!$F$2:$F$97,PriceListData!$E$2:$E$97)</f>
        <v>0.75</v>
      </c>
      <c r="N1286" t="str">
        <f>TEXT(B1286,"dddd")</f>
        <v>Monday</v>
      </c>
    </row>
    <row r="1287" spans="1:14" x14ac:dyDescent="0.35">
      <c r="A1287">
        <v>287549</v>
      </c>
      <c r="B1287" s="3">
        <v>45782</v>
      </c>
      <c r="C1287" s="4">
        <v>0.45333333333333331</v>
      </c>
      <c r="D1287" t="s">
        <v>21</v>
      </c>
      <c r="E1287">
        <v>1</v>
      </c>
      <c r="F1287" t="s">
        <v>15</v>
      </c>
      <c r="G1287" t="s">
        <v>405</v>
      </c>
      <c r="H1287" t="s">
        <v>406</v>
      </c>
      <c r="J1287" t="s">
        <v>403</v>
      </c>
      <c r="K1287">
        <v>2</v>
      </c>
      <c r="L1287" t="str">
        <f>_xlfn.CONCAT(D1287,F1287)</f>
        <v>Pourover12 oz</v>
      </c>
      <c r="M1287" s="10">
        <f>E1287*_xlfn.XLOOKUP(L1287,PriceListData!$F$2:$F$97,PriceListData!$E$2:$E$97)</f>
        <v>3.5</v>
      </c>
      <c r="N1287" t="str">
        <f>TEXT(B1287,"dddd")</f>
        <v>Monday</v>
      </c>
    </row>
    <row r="1288" spans="1:14" x14ac:dyDescent="0.35">
      <c r="A1288">
        <v>287549</v>
      </c>
      <c r="B1288" s="3">
        <v>45782</v>
      </c>
      <c r="C1288" s="4">
        <v>0.45333333333333331</v>
      </c>
      <c r="D1288" t="s">
        <v>65</v>
      </c>
      <c r="E1288">
        <v>1</v>
      </c>
      <c r="F1288" t="s">
        <v>15</v>
      </c>
      <c r="G1288" t="s">
        <v>405</v>
      </c>
      <c r="H1288" t="s">
        <v>406</v>
      </c>
      <c r="J1288" t="s">
        <v>403</v>
      </c>
      <c r="K1288">
        <v>2</v>
      </c>
      <c r="L1288" t="str">
        <f>_xlfn.CONCAT(D1288,F1288)</f>
        <v>Cappuccino12 oz</v>
      </c>
      <c r="M1288" s="10">
        <f>E1288*_xlfn.XLOOKUP(L1288,PriceListData!$F$2:$F$97,PriceListData!$E$2:$E$97)</f>
        <v>5.5</v>
      </c>
      <c r="N1288" t="str">
        <f>TEXT(B1288,"dddd")</f>
        <v>Monday</v>
      </c>
    </row>
    <row r="1289" spans="1:14" x14ac:dyDescent="0.35">
      <c r="A1289">
        <v>287547</v>
      </c>
      <c r="B1289" s="3">
        <v>45782</v>
      </c>
      <c r="C1289" s="4">
        <v>0.45086805555555554</v>
      </c>
      <c r="D1289" t="s">
        <v>411</v>
      </c>
      <c r="E1289">
        <v>1</v>
      </c>
      <c r="F1289" t="s">
        <v>24</v>
      </c>
      <c r="G1289" t="s">
        <v>405</v>
      </c>
      <c r="H1289" t="s">
        <v>406</v>
      </c>
      <c r="J1289" t="s">
        <v>403</v>
      </c>
      <c r="K1289">
        <v>1</v>
      </c>
      <c r="L1289" t="str">
        <f>_xlfn.CONCAT(D1289,F1289)</f>
        <v>Turkish coffee3 oz</v>
      </c>
      <c r="M1289" s="10">
        <f>E1289*_xlfn.XLOOKUP(L1289,PriceListData!$F$2:$F$97,PriceListData!$E$2:$E$97)</f>
        <v>3.75</v>
      </c>
      <c r="N1289" t="str">
        <f>TEXT(B1289,"dddd")</f>
        <v>Monday</v>
      </c>
    </row>
    <row r="1290" spans="1:14" x14ac:dyDescent="0.35">
      <c r="A1290">
        <v>287543</v>
      </c>
      <c r="B1290" s="3">
        <v>45782</v>
      </c>
      <c r="C1290" s="4">
        <v>0.44709490740740743</v>
      </c>
      <c r="D1290" t="s">
        <v>21</v>
      </c>
      <c r="E1290">
        <v>1</v>
      </c>
      <c r="F1290" t="s">
        <v>15</v>
      </c>
      <c r="G1290" t="s">
        <v>405</v>
      </c>
      <c r="H1290" t="s">
        <v>406</v>
      </c>
      <c r="J1290" t="s">
        <v>403</v>
      </c>
      <c r="K1290">
        <v>1</v>
      </c>
      <c r="L1290" t="str">
        <f>_xlfn.CONCAT(D1290,F1290)</f>
        <v>Pourover12 oz</v>
      </c>
      <c r="M1290" s="10">
        <f>E1290*_xlfn.XLOOKUP(L1290,PriceListData!$F$2:$F$97,PriceListData!$E$2:$E$97)</f>
        <v>3.5</v>
      </c>
      <c r="N1290" t="str">
        <f>TEXT(B1290,"dddd")</f>
        <v>Monday</v>
      </c>
    </row>
    <row r="1291" spans="1:14" x14ac:dyDescent="0.35">
      <c r="A1291">
        <v>287542</v>
      </c>
      <c r="B1291" s="3">
        <v>45782</v>
      </c>
      <c r="C1291" s="4">
        <v>0.44633101851851853</v>
      </c>
      <c r="D1291" t="s">
        <v>407</v>
      </c>
      <c r="E1291">
        <v>1</v>
      </c>
      <c r="G1291" t="s">
        <v>405</v>
      </c>
      <c r="H1291" t="s">
        <v>408</v>
      </c>
      <c r="J1291" t="s">
        <v>403</v>
      </c>
      <c r="K1291">
        <v>2</v>
      </c>
      <c r="L1291" t="str">
        <f>_xlfn.CONCAT(D1291,F1291)</f>
        <v>Drip coffee refill</v>
      </c>
      <c r="M1291" s="10">
        <f>E1291*_xlfn.XLOOKUP(L1291,PriceListData!$F$2:$F$97,PriceListData!$E$2:$E$97)</f>
        <v>1.25</v>
      </c>
      <c r="N1291" t="str">
        <f>TEXT(B1291,"dddd")</f>
        <v>Monday</v>
      </c>
    </row>
    <row r="1292" spans="1:14" x14ac:dyDescent="0.35">
      <c r="A1292">
        <v>287541</v>
      </c>
      <c r="B1292" s="3">
        <v>45782</v>
      </c>
      <c r="C1292" s="4">
        <v>0.44511574074074073</v>
      </c>
      <c r="D1292" t="s">
        <v>407</v>
      </c>
      <c r="E1292">
        <v>1</v>
      </c>
      <c r="G1292" t="s">
        <v>405</v>
      </c>
      <c r="H1292" t="s">
        <v>408</v>
      </c>
      <c r="J1292" t="s">
        <v>403</v>
      </c>
      <c r="K1292">
        <v>1</v>
      </c>
      <c r="L1292" t="str">
        <f>_xlfn.CONCAT(D1292,F1292)</f>
        <v>Drip coffee refill</v>
      </c>
      <c r="M1292" s="10">
        <f>E1292*_xlfn.XLOOKUP(L1292,PriceListData!$F$2:$F$97,PriceListData!$E$2:$E$97)</f>
        <v>1.25</v>
      </c>
      <c r="N1292" t="str">
        <f>TEXT(B1292,"dddd")</f>
        <v>Monday</v>
      </c>
    </row>
    <row r="1293" spans="1:14" x14ac:dyDescent="0.35">
      <c r="A1293">
        <v>287540</v>
      </c>
      <c r="B1293" s="3">
        <v>45782</v>
      </c>
      <c r="C1293" s="4">
        <v>0.44435185185185183</v>
      </c>
      <c r="D1293" t="s">
        <v>426</v>
      </c>
      <c r="E1293">
        <v>1</v>
      </c>
      <c r="F1293" t="s">
        <v>15</v>
      </c>
      <c r="G1293" t="s">
        <v>423</v>
      </c>
      <c r="H1293" t="s">
        <v>414</v>
      </c>
      <c r="J1293" t="s">
        <v>403</v>
      </c>
      <c r="K1293">
        <v>2</v>
      </c>
      <c r="L1293" t="str">
        <f>_xlfn.CONCAT(D1293,F1293)</f>
        <v>Soda water with fruit slice12 oz</v>
      </c>
      <c r="M1293" s="10">
        <f>E1293*_xlfn.XLOOKUP(L1293,PriceListData!$F$2:$F$97,PriceListData!$E$2:$E$97)</f>
        <v>2</v>
      </c>
      <c r="N1293" t="str">
        <f>TEXT(B1293,"dddd")</f>
        <v>Monday</v>
      </c>
    </row>
    <row r="1294" spans="1:14" x14ac:dyDescent="0.35">
      <c r="A1294">
        <v>287540</v>
      </c>
      <c r="B1294" s="3">
        <v>45782</v>
      </c>
      <c r="C1294" s="4">
        <v>0.44435185185185183</v>
      </c>
      <c r="D1294" t="s">
        <v>21</v>
      </c>
      <c r="E1294">
        <v>1</v>
      </c>
      <c r="F1294" t="s">
        <v>15</v>
      </c>
      <c r="G1294" t="s">
        <v>405</v>
      </c>
      <c r="H1294" t="s">
        <v>406</v>
      </c>
      <c r="J1294" t="s">
        <v>403</v>
      </c>
      <c r="K1294">
        <v>2</v>
      </c>
      <c r="L1294" t="str">
        <f>_xlfn.CONCAT(D1294,F1294)</f>
        <v>Pourover12 oz</v>
      </c>
      <c r="M1294" s="10">
        <f>E1294*_xlfn.XLOOKUP(L1294,PriceListData!$F$2:$F$97,PriceListData!$E$2:$E$97)</f>
        <v>3.5</v>
      </c>
      <c r="N1294" t="str">
        <f>TEXT(B1294,"dddd")</f>
        <v>Monday</v>
      </c>
    </row>
    <row r="1295" spans="1:14" x14ac:dyDescent="0.35">
      <c r="A1295">
        <v>287540</v>
      </c>
      <c r="B1295" s="3">
        <v>45782</v>
      </c>
      <c r="C1295" s="4">
        <v>0.44435185185185183</v>
      </c>
      <c r="D1295" t="s">
        <v>65</v>
      </c>
      <c r="E1295">
        <v>1</v>
      </c>
      <c r="F1295" t="s">
        <v>15</v>
      </c>
      <c r="G1295" t="s">
        <v>405</v>
      </c>
      <c r="H1295" t="s">
        <v>406</v>
      </c>
      <c r="J1295" t="s">
        <v>403</v>
      </c>
      <c r="K1295">
        <v>2</v>
      </c>
      <c r="L1295" t="str">
        <f>_xlfn.CONCAT(D1295,F1295)</f>
        <v>Cappuccino12 oz</v>
      </c>
      <c r="M1295" s="10">
        <f>E1295*_xlfn.XLOOKUP(L1295,PriceListData!$F$2:$F$97,PriceListData!$E$2:$E$97)</f>
        <v>5.5</v>
      </c>
      <c r="N1295" t="str">
        <f>TEXT(B1295,"dddd")</f>
        <v>Monday</v>
      </c>
    </row>
    <row r="1296" spans="1:14" x14ac:dyDescent="0.35">
      <c r="A1296">
        <v>287539</v>
      </c>
      <c r="B1296" s="3">
        <v>45782</v>
      </c>
      <c r="C1296" s="4">
        <v>0.44354166666666667</v>
      </c>
      <c r="D1296" t="s">
        <v>65</v>
      </c>
      <c r="E1296">
        <v>1</v>
      </c>
      <c r="F1296" t="s">
        <v>15</v>
      </c>
      <c r="G1296" t="s">
        <v>405</v>
      </c>
      <c r="H1296" t="s">
        <v>406</v>
      </c>
      <c r="J1296" t="s">
        <v>403</v>
      </c>
      <c r="K1296">
        <v>1</v>
      </c>
      <c r="L1296" t="str">
        <f>_xlfn.CONCAT(D1296,F1296)</f>
        <v>Cappuccino12 oz</v>
      </c>
      <c r="M1296" s="10">
        <f>E1296*_xlfn.XLOOKUP(L1296,PriceListData!$F$2:$F$97,PriceListData!$E$2:$E$97)</f>
        <v>5.5</v>
      </c>
      <c r="N1296" t="str">
        <f>TEXT(B1296,"dddd")</f>
        <v>Monday</v>
      </c>
    </row>
    <row r="1297" spans="1:14" x14ac:dyDescent="0.35">
      <c r="A1297">
        <v>287538</v>
      </c>
      <c r="B1297" s="3">
        <v>45782</v>
      </c>
      <c r="C1297" s="4">
        <v>0.44217592592592592</v>
      </c>
      <c r="D1297" t="s">
        <v>404</v>
      </c>
      <c r="E1297">
        <v>1</v>
      </c>
      <c r="F1297" t="s">
        <v>15</v>
      </c>
      <c r="G1297" t="s">
        <v>405</v>
      </c>
      <c r="H1297" t="s">
        <v>406</v>
      </c>
      <c r="J1297" t="s">
        <v>403</v>
      </c>
      <c r="K1297">
        <v>1</v>
      </c>
      <c r="L1297" t="str">
        <f>_xlfn.CONCAT(D1297,F1297)</f>
        <v>Café latté12 oz</v>
      </c>
      <c r="M1297" s="10">
        <f>E1297*_xlfn.XLOOKUP(L1297,PriceListData!$F$2:$F$97,PriceListData!$E$2:$E$97)</f>
        <v>4.25</v>
      </c>
      <c r="N1297" t="str">
        <f>TEXT(B1297,"dddd")</f>
        <v>Monday</v>
      </c>
    </row>
    <row r="1298" spans="1:14" x14ac:dyDescent="0.35">
      <c r="A1298">
        <v>287537</v>
      </c>
      <c r="B1298" s="3">
        <v>45782</v>
      </c>
      <c r="C1298" s="4">
        <v>0.44203703703703706</v>
      </c>
      <c r="D1298" t="s">
        <v>404</v>
      </c>
      <c r="E1298">
        <v>1</v>
      </c>
      <c r="F1298" t="s">
        <v>15</v>
      </c>
      <c r="G1298" t="s">
        <v>405</v>
      </c>
      <c r="H1298" t="s">
        <v>406</v>
      </c>
      <c r="J1298" t="s">
        <v>403</v>
      </c>
      <c r="K1298">
        <v>2</v>
      </c>
      <c r="L1298" t="str">
        <f>_xlfn.CONCAT(D1298,F1298)</f>
        <v>Café latté12 oz</v>
      </c>
      <c r="M1298" s="10">
        <f>E1298*_xlfn.XLOOKUP(L1298,PriceListData!$F$2:$F$97,PriceListData!$E$2:$E$97)</f>
        <v>4.25</v>
      </c>
      <c r="N1298" t="str">
        <f>TEXT(B1298,"dddd")</f>
        <v>Monday</v>
      </c>
    </row>
    <row r="1299" spans="1:14" x14ac:dyDescent="0.35">
      <c r="A1299">
        <v>287536</v>
      </c>
      <c r="B1299" s="3">
        <v>45782</v>
      </c>
      <c r="C1299" s="4">
        <v>0.44140046296296298</v>
      </c>
      <c r="D1299" t="s">
        <v>52</v>
      </c>
      <c r="E1299">
        <v>1</v>
      </c>
      <c r="F1299" t="s">
        <v>15</v>
      </c>
      <c r="G1299" t="s">
        <v>405</v>
      </c>
      <c r="H1299" t="s">
        <v>414</v>
      </c>
      <c r="J1299" t="s">
        <v>403</v>
      </c>
      <c r="K1299">
        <v>1</v>
      </c>
      <c r="L1299" t="str">
        <f>_xlfn.CONCAT(D1299,F1299)</f>
        <v>Frappé12 oz</v>
      </c>
      <c r="M1299" s="10">
        <f>E1299*_xlfn.XLOOKUP(L1299,PriceListData!$F$2:$F$97,PriceListData!$E$2:$E$97)</f>
        <v>4.75</v>
      </c>
      <c r="N1299" t="str">
        <f>TEXT(B1299,"dddd")</f>
        <v>Monday</v>
      </c>
    </row>
    <row r="1300" spans="1:14" x14ac:dyDescent="0.35">
      <c r="A1300">
        <v>287536</v>
      </c>
      <c r="B1300" s="3">
        <v>45782</v>
      </c>
      <c r="C1300" s="4">
        <v>0.44140046296296298</v>
      </c>
      <c r="D1300" t="s">
        <v>40</v>
      </c>
      <c r="E1300">
        <v>1</v>
      </c>
      <c r="F1300" t="s">
        <v>35</v>
      </c>
      <c r="G1300" t="s">
        <v>405</v>
      </c>
      <c r="H1300" t="s">
        <v>406</v>
      </c>
      <c r="J1300" t="s">
        <v>403</v>
      </c>
      <c r="K1300">
        <v>1</v>
      </c>
      <c r="L1300" t="str">
        <f>_xlfn.CONCAT(D1300,F1300)</f>
        <v>Espresso1 oz</v>
      </c>
      <c r="M1300" s="10">
        <f>E1300*_xlfn.XLOOKUP(L1300,PriceListData!$F$2:$F$97,PriceListData!$E$2:$E$97)</f>
        <v>2.5</v>
      </c>
      <c r="N1300" t="str">
        <f>TEXT(B1300,"dddd")</f>
        <v>Monday</v>
      </c>
    </row>
    <row r="1301" spans="1:14" x14ac:dyDescent="0.35">
      <c r="A1301">
        <v>287536</v>
      </c>
      <c r="B1301" s="3">
        <v>45782</v>
      </c>
      <c r="C1301" s="4">
        <v>0.44140046296296298</v>
      </c>
      <c r="D1301" t="s">
        <v>424</v>
      </c>
      <c r="E1301">
        <v>1</v>
      </c>
      <c r="F1301" t="s">
        <v>15</v>
      </c>
      <c r="G1301" t="s">
        <v>423</v>
      </c>
      <c r="H1301" t="s">
        <v>414</v>
      </c>
      <c r="J1301" t="s">
        <v>403</v>
      </c>
      <c r="K1301">
        <v>1</v>
      </c>
      <c r="L1301" t="str">
        <f>_xlfn.CONCAT(D1301,F1301)</f>
        <v>Coconut milk smoothie12 oz</v>
      </c>
      <c r="M1301" s="10">
        <f>E1301*_xlfn.XLOOKUP(L1301,PriceListData!$F$2:$F$97,PriceListData!$E$2:$E$97)</f>
        <v>5.75</v>
      </c>
      <c r="N1301" t="str">
        <f>TEXT(B1301,"dddd")</f>
        <v>Monday</v>
      </c>
    </row>
    <row r="1302" spans="1:14" x14ac:dyDescent="0.35">
      <c r="A1302">
        <v>287534</v>
      </c>
      <c r="B1302" s="3">
        <v>45782</v>
      </c>
      <c r="C1302" s="4">
        <v>0.44039351851851855</v>
      </c>
      <c r="D1302" t="s">
        <v>410</v>
      </c>
      <c r="E1302">
        <v>1</v>
      </c>
      <c r="F1302" t="s">
        <v>15</v>
      </c>
      <c r="G1302" t="s">
        <v>405</v>
      </c>
      <c r="H1302" t="s">
        <v>406</v>
      </c>
      <c r="J1302" t="s">
        <v>403</v>
      </c>
      <c r="K1302">
        <v>1</v>
      </c>
      <c r="L1302" t="str">
        <f>_xlfn.CONCAT(D1302,F1302)</f>
        <v>Café Cubano12 oz</v>
      </c>
      <c r="M1302" s="10">
        <f>E1302*_xlfn.XLOOKUP(L1302,PriceListData!$F$2:$F$97,PriceListData!$E$2:$E$97)</f>
        <v>7</v>
      </c>
      <c r="N1302" t="str">
        <f>TEXT(B1302,"dddd")</f>
        <v>Monday</v>
      </c>
    </row>
    <row r="1303" spans="1:14" x14ac:dyDescent="0.35">
      <c r="A1303">
        <v>287533</v>
      </c>
      <c r="B1303" s="3">
        <v>45782</v>
      </c>
      <c r="C1303" s="4">
        <v>0.44019675925925927</v>
      </c>
      <c r="D1303" t="s">
        <v>52</v>
      </c>
      <c r="E1303">
        <v>2</v>
      </c>
      <c r="F1303" t="s">
        <v>15</v>
      </c>
      <c r="G1303" t="s">
        <v>405</v>
      </c>
      <c r="H1303" t="s">
        <v>414</v>
      </c>
      <c r="J1303" t="s">
        <v>403</v>
      </c>
      <c r="K1303">
        <v>2</v>
      </c>
      <c r="L1303" t="str">
        <f>_xlfn.CONCAT(D1303,F1303)</f>
        <v>Frappé12 oz</v>
      </c>
      <c r="M1303" s="10">
        <f>E1303*_xlfn.XLOOKUP(L1303,PriceListData!$F$2:$F$97,PriceListData!$E$2:$E$97)</f>
        <v>9.5</v>
      </c>
      <c r="N1303" t="str">
        <f>TEXT(B1303,"dddd")</f>
        <v>Monday</v>
      </c>
    </row>
    <row r="1304" spans="1:14" x14ac:dyDescent="0.35">
      <c r="A1304">
        <v>287532</v>
      </c>
      <c r="B1304" s="3">
        <v>45782</v>
      </c>
      <c r="C1304" s="4">
        <v>0.43966435185185188</v>
      </c>
      <c r="D1304" t="s">
        <v>452</v>
      </c>
      <c r="E1304">
        <v>1</v>
      </c>
      <c r="G1304" t="s">
        <v>401</v>
      </c>
      <c r="H1304" t="s">
        <v>453</v>
      </c>
      <c r="J1304" t="s">
        <v>403</v>
      </c>
      <c r="K1304">
        <v>2</v>
      </c>
      <c r="L1304" t="str">
        <f>_xlfn.CONCAT(D1304,F1304)</f>
        <v>Reusable travel mug</v>
      </c>
      <c r="M1304" s="10">
        <f>E1304*_xlfn.XLOOKUP(L1304,PriceListData!$F$2:$F$97,PriceListData!$E$2:$E$97)</f>
        <v>12.75</v>
      </c>
      <c r="N1304" t="str">
        <f>TEXT(B1304,"dddd")</f>
        <v>Monday</v>
      </c>
    </row>
    <row r="1305" spans="1:14" x14ac:dyDescent="0.35">
      <c r="A1305">
        <v>287531</v>
      </c>
      <c r="B1305" s="3">
        <v>45782</v>
      </c>
      <c r="C1305" s="4">
        <v>0.43905092592592593</v>
      </c>
      <c r="D1305" t="s">
        <v>404</v>
      </c>
      <c r="E1305">
        <v>1</v>
      </c>
      <c r="F1305" t="s">
        <v>15</v>
      </c>
      <c r="G1305" t="s">
        <v>405</v>
      </c>
      <c r="H1305" t="s">
        <v>406</v>
      </c>
      <c r="J1305" t="s">
        <v>403</v>
      </c>
      <c r="K1305">
        <v>1</v>
      </c>
      <c r="L1305" t="str">
        <f>_xlfn.CONCAT(D1305,F1305)</f>
        <v>Café latté12 oz</v>
      </c>
      <c r="M1305" s="10">
        <f>E1305*_xlfn.XLOOKUP(L1305,PriceListData!$F$2:$F$97,PriceListData!$E$2:$E$97)</f>
        <v>4.25</v>
      </c>
      <c r="N1305" t="str">
        <f>TEXT(B1305,"dddd")</f>
        <v>Monday</v>
      </c>
    </row>
    <row r="1306" spans="1:14" x14ac:dyDescent="0.35">
      <c r="A1306">
        <v>287530</v>
      </c>
      <c r="B1306" s="3">
        <v>45782</v>
      </c>
      <c r="C1306" s="4">
        <v>0.43839120370370371</v>
      </c>
      <c r="D1306" t="s">
        <v>21</v>
      </c>
      <c r="E1306">
        <v>1</v>
      </c>
      <c r="F1306" t="s">
        <v>15</v>
      </c>
      <c r="G1306" t="s">
        <v>405</v>
      </c>
      <c r="H1306" t="s">
        <v>406</v>
      </c>
      <c r="J1306" t="s">
        <v>403</v>
      </c>
      <c r="K1306">
        <v>1</v>
      </c>
      <c r="L1306" t="str">
        <f>_xlfn.CONCAT(D1306,F1306)</f>
        <v>Pourover12 oz</v>
      </c>
      <c r="M1306" s="10">
        <f>E1306*_xlfn.XLOOKUP(L1306,PriceListData!$F$2:$F$97,PriceListData!$E$2:$E$97)</f>
        <v>3.5</v>
      </c>
      <c r="N1306" t="str">
        <f>TEXT(B1306,"dddd")</f>
        <v>Monday</v>
      </c>
    </row>
    <row r="1307" spans="1:14" x14ac:dyDescent="0.35">
      <c r="A1307">
        <v>287529</v>
      </c>
      <c r="B1307" s="3">
        <v>45782</v>
      </c>
      <c r="C1307" s="4">
        <v>0.43798611111111113</v>
      </c>
      <c r="D1307" t="s">
        <v>74</v>
      </c>
      <c r="E1307">
        <v>2</v>
      </c>
      <c r="F1307" t="s">
        <v>15</v>
      </c>
      <c r="G1307" t="s">
        <v>417</v>
      </c>
      <c r="H1307" t="s">
        <v>418</v>
      </c>
      <c r="J1307" t="s">
        <v>403</v>
      </c>
      <c r="K1307">
        <v>2</v>
      </c>
      <c r="L1307" t="str">
        <f>_xlfn.CONCAT(D1307,F1307)</f>
        <v>Single-origin12 oz</v>
      </c>
      <c r="M1307" s="10">
        <f>E1307*_xlfn.XLOOKUP(L1307,PriceListData!$F$2:$F$97,PriceListData!$E$2:$E$97)</f>
        <v>29.9</v>
      </c>
      <c r="N1307" t="str">
        <f>TEXT(B1307,"dddd")</f>
        <v>Monday</v>
      </c>
    </row>
    <row r="1308" spans="1:14" x14ac:dyDescent="0.35">
      <c r="A1308">
        <v>287528</v>
      </c>
      <c r="B1308" s="3">
        <v>45782</v>
      </c>
      <c r="C1308" s="4">
        <v>0.43362268518518521</v>
      </c>
      <c r="D1308" t="s">
        <v>21</v>
      </c>
      <c r="E1308">
        <v>1</v>
      </c>
      <c r="F1308" t="s">
        <v>15</v>
      </c>
      <c r="G1308" t="s">
        <v>405</v>
      </c>
      <c r="H1308" t="s">
        <v>406</v>
      </c>
      <c r="J1308" t="s">
        <v>403</v>
      </c>
      <c r="K1308">
        <v>2</v>
      </c>
      <c r="L1308" t="str">
        <f>_xlfn.CONCAT(D1308,F1308)</f>
        <v>Pourover12 oz</v>
      </c>
      <c r="M1308" s="10">
        <f>E1308*_xlfn.XLOOKUP(L1308,PriceListData!$F$2:$F$97,PriceListData!$E$2:$E$97)</f>
        <v>3.5</v>
      </c>
      <c r="N1308" t="str">
        <f>TEXT(B1308,"dddd")</f>
        <v>Monday</v>
      </c>
    </row>
    <row r="1309" spans="1:14" x14ac:dyDescent="0.35">
      <c r="A1309">
        <v>287527</v>
      </c>
      <c r="B1309" s="3">
        <v>45782</v>
      </c>
      <c r="C1309" s="4">
        <v>0.43284722222222222</v>
      </c>
      <c r="D1309" t="s">
        <v>54</v>
      </c>
      <c r="E1309">
        <v>1</v>
      </c>
      <c r="G1309" t="s">
        <v>415</v>
      </c>
      <c r="H1309" t="s">
        <v>416</v>
      </c>
      <c r="J1309" t="s">
        <v>403</v>
      </c>
      <c r="K1309">
        <v>1</v>
      </c>
      <c r="L1309" t="str">
        <f>_xlfn.CONCAT(D1309,F1309)</f>
        <v>Syrup</v>
      </c>
      <c r="M1309" s="10">
        <f>E1309*_xlfn.XLOOKUP(L1309,PriceListData!$F$2:$F$97,PriceListData!$E$2:$E$97)</f>
        <v>0.75</v>
      </c>
      <c r="N1309" t="str">
        <f>TEXT(B1309,"dddd")</f>
        <v>Monday</v>
      </c>
    </row>
    <row r="1310" spans="1:14" x14ac:dyDescent="0.35">
      <c r="A1310">
        <v>287527</v>
      </c>
      <c r="B1310" s="3">
        <v>45782</v>
      </c>
      <c r="C1310" s="4">
        <v>0.43284722222222222</v>
      </c>
      <c r="D1310" t="s">
        <v>21</v>
      </c>
      <c r="E1310">
        <v>1</v>
      </c>
      <c r="F1310" t="s">
        <v>15</v>
      </c>
      <c r="G1310" t="s">
        <v>405</v>
      </c>
      <c r="H1310" t="s">
        <v>406</v>
      </c>
      <c r="J1310" t="s">
        <v>403</v>
      </c>
      <c r="K1310">
        <v>1</v>
      </c>
      <c r="L1310" t="str">
        <f>_xlfn.CONCAT(D1310,F1310)</f>
        <v>Pourover12 oz</v>
      </c>
      <c r="M1310" s="10">
        <f>E1310*_xlfn.XLOOKUP(L1310,PriceListData!$F$2:$F$97,PriceListData!$E$2:$E$97)</f>
        <v>3.5</v>
      </c>
      <c r="N1310" t="str">
        <f>TEXT(B1310,"dddd")</f>
        <v>Monday</v>
      </c>
    </row>
    <row r="1311" spans="1:14" x14ac:dyDescent="0.35">
      <c r="A1311">
        <v>287527</v>
      </c>
      <c r="B1311" s="3">
        <v>45782</v>
      </c>
      <c r="C1311" s="4">
        <v>0.43284722222222222</v>
      </c>
      <c r="D1311" t="s">
        <v>409</v>
      </c>
      <c r="E1311">
        <v>1</v>
      </c>
      <c r="F1311" t="s">
        <v>15</v>
      </c>
      <c r="G1311" t="s">
        <v>405</v>
      </c>
      <c r="H1311" t="s">
        <v>406</v>
      </c>
      <c r="J1311" t="s">
        <v>403</v>
      </c>
      <c r="K1311">
        <v>1</v>
      </c>
      <c r="L1311" t="str">
        <f>_xlfn.CONCAT(D1311,F1311)</f>
        <v>Drip coffee12 oz</v>
      </c>
      <c r="M1311" s="10">
        <f>E1311*_xlfn.XLOOKUP(L1311,PriceListData!$F$2:$F$97,PriceListData!$E$2:$E$97)</f>
        <v>2.25</v>
      </c>
      <c r="N1311" t="str">
        <f>TEXT(B1311,"dddd")</f>
        <v>Monday</v>
      </c>
    </row>
    <row r="1312" spans="1:14" x14ac:dyDescent="0.35">
      <c r="A1312">
        <v>287525</v>
      </c>
      <c r="B1312" s="3">
        <v>45782</v>
      </c>
      <c r="C1312" s="4">
        <v>0.42871527777777779</v>
      </c>
      <c r="D1312" t="s">
        <v>21</v>
      </c>
      <c r="E1312">
        <v>1</v>
      </c>
      <c r="F1312" t="s">
        <v>15</v>
      </c>
      <c r="G1312" t="s">
        <v>405</v>
      </c>
      <c r="H1312" t="s">
        <v>406</v>
      </c>
      <c r="J1312" t="s">
        <v>403</v>
      </c>
      <c r="K1312">
        <v>1</v>
      </c>
      <c r="L1312" t="str">
        <f>_xlfn.CONCAT(D1312,F1312)</f>
        <v>Pourover12 oz</v>
      </c>
      <c r="M1312" s="10">
        <f>E1312*_xlfn.XLOOKUP(L1312,PriceListData!$F$2:$F$97,PriceListData!$E$2:$E$97)</f>
        <v>3.5</v>
      </c>
      <c r="N1312" t="str">
        <f>TEXT(B1312,"dddd")</f>
        <v>Monday</v>
      </c>
    </row>
    <row r="1313" spans="1:14" x14ac:dyDescent="0.35">
      <c r="A1313">
        <v>287525</v>
      </c>
      <c r="B1313" s="3">
        <v>45782</v>
      </c>
      <c r="C1313" s="4">
        <v>0.42871527777777779</v>
      </c>
      <c r="D1313" t="s">
        <v>65</v>
      </c>
      <c r="E1313">
        <v>1</v>
      </c>
      <c r="F1313" t="s">
        <v>15</v>
      </c>
      <c r="G1313" t="s">
        <v>405</v>
      </c>
      <c r="H1313" t="s">
        <v>406</v>
      </c>
      <c r="J1313" t="s">
        <v>403</v>
      </c>
      <c r="K1313">
        <v>1</v>
      </c>
      <c r="L1313" t="str">
        <f>_xlfn.CONCAT(D1313,F1313)</f>
        <v>Cappuccino12 oz</v>
      </c>
      <c r="M1313" s="10">
        <f>E1313*_xlfn.XLOOKUP(L1313,PriceListData!$F$2:$F$97,PriceListData!$E$2:$E$97)</f>
        <v>5.5</v>
      </c>
      <c r="N1313" t="str">
        <f>TEXT(B1313,"dddd")</f>
        <v>Monday</v>
      </c>
    </row>
    <row r="1314" spans="1:14" x14ac:dyDescent="0.35">
      <c r="A1314">
        <v>287523</v>
      </c>
      <c r="B1314" s="3">
        <v>45782</v>
      </c>
      <c r="C1314" s="4">
        <v>0.42633101851851851</v>
      </c>
      <c r="D1314" t="s">
        <v>409</v>
      </c>
      <c r="E1314">
        <v>1</v>
      </c>
      <c r="F1314" t="s">
        <v>15</v>
      </c>
      <c r="G1314" t="s">
        <v>405</v>
      </c>
      <c r="H1314" t="s">
        <v>406</v>
      </c>
      <c r="J1314" t="s">
        <v>403</v>
      </c>
      <c r="K1314">
        <v>1</v>
      </c>
      <c r="L1314" t="str">
        <f>_xlfn.CONCAT(D1314,F1314)</f>
        <v>Drip coffee12 oz</v>
      </c>
      <c r="M1314" s="10">
        <f>E1314*_xlfn.XLOOKUP(L1314,PriceListData!$F$2:$F$97,PriceListData!$E$2:$E$97)</f>
        <v>2.25</v>
      </c>
      <c r="N1314" t="str">
        <f>TEXT(B1314,"dddd")</f>
        <v>Monday</v>
      </c>
    </row>
    <row r="1315" spans="1:14" x14ac:dyDescent="0.35">
      <c r="A1315">
        <v>287522</v>
      </c>
      <c r="B1315" s="3">
        <v>45782</v>
      </c>
      <c r="C1315" s="4">
        <v>0.42623842592592592</v>
      </c>
      <c r="D1315" t="s">
        <v>420</v>
      </c>
      <c r="E1315">
        <v>1</v>
      </c>
      <c r="F1315" t="s">
        <v>76</v>
      </c>
      <c r="G1315" t="s">
        <v>413</v>
      </c>
      <c r="H1315" t="s">
        <v>406</v>
      </c>
      <c r="J1315" t="s">
        <v>403</v>
      </c>
      <c r="K1315">
        <v>2</v>
      </c>
      <c r="L1315" t="str">
        <f>_xlfn.CONCAT(D1315,F1315)</f>
        <v>Moroccan tea10 oz</v>
      </c>
      <c r="M1315" s="10">
        <f>E1315*_xlfn.XLOOKUP(L1315,PriceListData!$F$2:$F$97,PriceListData!$E$2:$E$97)</f>
        <v>3</v>
      </c>
      <c r="N1315" t="str">
        <f>TEXT(B1315,"dddd")</f>
        <v>Monday</v>
      </c>
    </row>
    <row r="1316" spans="1:14" x14ac:dyDescent="0.35">
      <c r="A1316">
        <v>287521</v>
      </c>
      <c r="B1316" s="3">
        <v>45782</v>
      </c>
      <c r="C1316" s="4">
        <v>0.42552083333333335</v>
      </c>
      <c r="D1316" t="s">
        <v>52</v>
      </c>
      <c r="E1316">
        <v>1</v>
      </c>
      <c r="F1316" t="s">
        <v>15</v>
      </c>
      <c r="G1316" t="s">
        <v>405</v>
      </c>
      <c r="H1316" t="s">
        <v>414</v>
      </c>
      <c r="J1316" t="s">
        <v>403</v>
      </c>
      <c r="K1316">
        <v>1</v>
      </c>
      <c r="L1316" t="str">
        <f>_xlfn.CONCAT(D1316,F1316)</f>
        <v>Frappé12 oz</v>
      </c>
      <c r="M1316" s="10">
        <f>E1316*_xlfn.XLOOKUP(L1316,PriceListData!$F$2:$F$97,PriceListData!$E$2:$E$97)</f>
        <v>4.75</v>
      </c>
      <c r="N1316" t="str">
        <f>TEXT(B1316,"dddd")</f>
        <v>Monday</v>
      </c>
    </row>
    <row r="1317" spans="1:14" x14ac:dyDescent="0.35">
      <c r="A1317">
        <v>287520</v>
      </c>
      <c r="B1317" s="3">
        <v>45782</v>
      </c>
      <c r="C1317" s="4">
        <v>0.42476851851851855</v>
      </c>
      <c r="D1317" t="s">
        <v>409</v>
      </c>
      <c r="E1317">
        <v>1</v>
      </c>
      <c r="F1317" t="s">
        <v>15</v>
      </c>
      <c r="G1317" t="s">
        <v>405</v>
      </c>
      <c r="H1317" t="s">
        <v>406</v>
      </c>
      <c r="J1317" t="s">
        <v>403</v>
      </c>
      <c r="K1317">
        <v>1</v>
      </c>
      <c r="L1317" t="str">
        <f>_xlfn.CONCAT(D1317,F1317)</f>
        <v>Drip coffee12 oz</v>
      </c>
      <c r="M1317" s="10">
        <f>E1317*_xlfn.XLOOKUP(L1317,PriceListData!$F$2:$F$97,PriceListData!$E$2:$E$97)</f>
        <v>2.25</v>
      </c>
      <c r="N1317" t="str">
        <f>TEXT(B1317,"dddd")</f>
        <v>Monday</v>
      </c>
    </row>
    <row r="1318" spans="1:14" x14ac:dyDescent="0.35">
      <c r="A1318">
        <v>287520</v>
      </c>
      <c r="B1318" s="3">
        <v>45782</v>
      </c>
      <c r="C1318" s="4">
        <v>0.42476851851851855</v>
      </c>
      <c r="D1318" t="s">
        <v>424</v>
      </c>
      <c r="E1318">
        <v>1</v>
      </c>
      <c r="F1318" t="s">
        <v>15</v>
      </c>
      <c r="G1318" t="s">
        <v>423</v>
      </c>
      <c r="H1318" t="s">
        <v>414</v>
      </c>
      <c r="J1318" t="s">
        <v>403</v>
      </c>
      <c r="K1318">
        <v>1</v>
      </c>
      <c r="L1318" t="str">
        <f>_xlfn.CONCAT(D1318,F1318)</f>
        <v>Coconut milk smoothie12 oz</v>
      </c>
      <c r="M1318" s="10">
        <f>E1318*_xlfn.XLOOKUP(L1318,PriceListData!$F$2:$F$97,PriceListData!$E$2:$E$97)</f>
        <v>5.75</v>
      </c>
      <c r="N1318" t="str">
        <f>TEXT(B1318,"dddd")</f>
        <v>Monday</v>
      </c>
    </row>
    <row r="1319" spans="1:14" x14ac:dyDescent="0.35">
      <c r="A1319">
        <v>287519</v>
      </c>
      <c r="B1319" s="3">
        <v>45782</v>
      </c>
      <c r="C1319" s="4">
        <v>0.42335648148148147</v>
      </c>
      <c r="D1319" t="s">
        <v>411</v>
      </c>
      <c r="E1319">
        <v>1</v>
      </c>
      <c r="F1319" t="s">
        <v>24</v>
      </c>
      <c r="G1319" t="s">
        <v>405</v>
      </c>
      <c r="H1319" t="s">
        <v>406</v>
      </c>
      <c r="J1319" t="s">
        <v>403</v>
      </c>
      <c r="K1319">
        <v>2</v>
      </c>
      <c r="L1319" t="str">
        <f>_xlfn.CONCAT(D1319,F1319)</f>
        <v>Turkish coffee3 oz</v>
      </c>
      <c r="M1319" s="10">
        <f>E1319*_xlfn.XLOOKUP(L1319,PriceListData!$F$2:$F$97,PriceListData!$E$2:$E$97)</f>
        <v>3.75</v>
      </c>
      <c r="N1319" t="str">
        <f>TEXT(B1319,"dddd")</f>
        <v>Monday</v>
      </c>
    </row>
    <row r="1320" spans="1:14" x14ac:dyDescent="0.35">
      <c r="A1320">
        <v>287517</v>
      </c>
      <c r="B1320" s="3">
        <v>45782</v>
      </c>
      <c r="C1320" s="4">
        <v>0.4231712962962963</v>
      </c>
      <c r="D1320" t="s">
        <v>411</v>
      </c>
      <c r="E1320">
        <v>1</v>
      </c>
      <c r="F1320" t="s">
        <v>24</v>
      </c>
      <c r="G1320" t="s">
        <v>405</v>
      </c>
      <c r="H1320" t="s">
        <v>406</v>
      </c>
      <c r="J1320" t="s">
        <v>403</v>
      </c>
      <c r="K1320">
        <v>1</v>
      </c>
      <c r="L1320" t="str">
        <f>_xlfn.CONCAT(D1320,F1320)</f>
        <v>Turkish coffee3 oz</v>
      </c>
      <c r="M1320" s="10">
        <f>E1320*_xlfn.XLOOKUP(L1320,PriceListData!$F$2:$F$97,PriceListData!$E$2:$E$97)</f>
        <v>3.75</v>
      </c>
      <c r="N1320" t="str">
        <f>TEXT(B1320,"dddd")</f>
        <v>Monday</v>
      </c>
    </row>
    <row r="1321" spans="1:14" x14ac:dyDescent="0.35">
      <c r="A1321">
        <v>287516</v>
      </c>
      <c r="B1321" s="3">
        <v>45782</v>
      </c>
      <c r="C1321" s="4">
        <v>0.42254629629629631</v>
      </c>
      <c r="D1321" t="s">
        <v>54</v>
      </c>
      <c r="E1321">
        <v>1</v>
      </c>
      <c r="G1321" t="s">
        <v>415</v>
      </c>
      <c r="H1321" t="s">
        <v>416</v>
      </c>
      <c r="J1321" t="s">
        <v>403</v>
      </c>
      <c r="K1321">
        <v>1</v>
      </c>
      <c r="L1321" t="str">
        <f>_xlfn.CONCAT(D1321,F1321)</f>
        <v>Syrup</v>
      </c>
      <c r="M1321" s="10">
        <f>E1321*_xlfn.XLOOKUP(L1321,PriceListData!$F$2:$F$97,PriceListData!$E$2:$E$97)</f>
        <v>0.75</v>
      </c>
      <c r="N1321" t="str">
        <f>TEXT(B1321,"dddd")</f>
        <v>Monday</v>
      </c>
    </row>
    <row r="1322" spans="1:14" x14ac:dyDescent="0.35">
      <c r="A1322">
        <v>287516</v>
      </c>
      <c r="B1322" s="3">
        <v>45782</v>
      </c>
      <c r="C1322" s="4">
        <v>0.42254629629629631</v>
      </c>
      <c r="D1322" t="s">
        <v>21</v>
      </c>
      <c r="E1322">
        <v>1</v>
      </c>
      <c r="F1322" t="s">
        <v>15</v>
      </c>
      <c r="G1322" t="s">
        <v>405</v>
      </c>
      <c r="H1322" t="s">
        <v>406</v>
      </c>
      <c r="J1322" t="s">
        <v>403</v>
      </c>
      <c r="K1322">
        <v>1</v>
      </c>
      <c r="L1322" t="str">
        <f>_xlfn.CONCAT(D1322,F1322)</f>
        <v>Pourover12 oz</v>
      </c>
      <c r="M1322" s="10">
        <f>E1322*_xlfn.XLOOKUP(L1322,PriceListData!$F$2:$F$97,PriceListData!$E$2:$E$97)</f>
        <v>3.5</v>
      </c>
      <c r="N1322" t="str">
        <f>TEXT(B1322,"dddd")</f>
        <v>Monday</v>
      </c>
    </row>
    <row r="1323" spans="1:14" x14ac:dyDescent="0.35">
      <c r="A1323">
        <v>287515</v>
      </c>
      <c r="B1323" s="3">
        <v>45782</v>
      </c>
      <c r="C1323" s="4">
        <v>0.42195601851851849</v>
      </c>
      <c r="D1323" t="s">
        <v>420</v>
      </c>
      <c r="E1323">
        <v>2</v>
      </c>
      <c r="F1323" t="s">
        <v>76</v>
      </c>
      <c r="G1323" t="s">
        <v>413</v>
      </c>
      <c r="H1323" t="s">
        <v>406</v>
      </c>
      <c r="J1323" t="s">
        <v>403</v>
      </c>
      <c r="K1323">
        <v>1</v>
      </c>
      <c r="L1323" t="str">
        <f>_xlfn.CONCAT(D1323,F1323)</f>
        <v>Moroccan tea10 oz</v>
      </c>
      <c r="M1323" s="10">
        <f>E1323*_xlfn.XLOOKUP(L1323,PriceListData!$F$2:$F$97,PriceListData!$E$2:$E$97)</f>
        <v>6</v>
      </c>
      <c r="N1323" t="str">
        <f>TEXT(B1323,"dddd")</f>
        <v>Monday</v>
      </c>
    </row>
    <row r="1324" spans="1:14" x14ac:dyDescent="0.35">
      <c r="A1324">
        <v>287514</v>
      </c>
      <c r="B1324" s="3">
        <v>45782</v>
      </c>
      <c r="C1324" s="4">
        <v>0.42125000000000001</v>
      </c>
      <c r="D1324" t="s">
        <v>21</v>
      </c>
      <c r="E1324">
        <v>1</v>
      </c>
      <c r="F1324" t="s">
        <v>15</v>
      </c>
      <c r="G1324" t="s">
        <v>405</v>
      </c>
      <c r="H1324" t="s">
        <v>406</v>
      </c>
      <c r="J1324" t="s">
        <v>403</v>
      </c>
      <c r="K1324">
        <v>2</v>
      </c>
      <c r="L1324" t="str">
        <f>_xlfn.CONCAT(D1324,F1324)</f>
        <v>Pourover12 oz</v>
      </c>
      <c r="M1324" s="10">
        <f>E1324*_xlfn.XLOOKUP(L1324,PriceListData!$F$2:$F$97,PriceListData!$E$2:$E$97)</f>
        <v>3.5</v>
      </c>
      <c r="N1324" t="str">
        <f>TEXT(B1324,"dddd")</f>
        <v>Monday</v>
      </c>
    </row>
    <row r="1325" spans="1:14" x14ac:dyDescent="0.35">
      <c r="A1325">
        <v>287514</v>
      </c>
      <c r="B1325" s="3">
        <v>45782</v>
      </c>
      <c r="C1325" s="4">
        <v>0.42125000000000001</v>
      </c>
      <c r="D1325" t="s">
        <v>427</v>
      </c>
      <c r="E1325">
        <v>1</v>
      </c>
      <c r="F1325" t="s">
        <v>15</v>
      </c>
      <c r="G1325" t="s">
        <v>417</v>
      </c>
      <c r="H1325" t="s">
        <v>418</v>
      </c>
      <c r="J1325" t="s">
        <v>403</v>
      </c>
      <c r="K1325">
        <v>2</v>
      </c>
      <c r="L1325" t="str">
        <f>_xlfn.CONCAT(D1325,F1325)</f>
        <v>House blend12 oz</v>
      </c>
      <c r="M1325" s="10">
        <f>E1325*_xlfn.XLOOKUP(L1325,PriceListData!$F$2:$F$97,PriceListData!$E$2:$E$97)</f>
        <v>12.95</v>
      </c>
      <c r="N1325" t="str">
        <f>TEXT(B1325,"dddd")</f>
        <v>Monday</v>
      </c>
    </row>
    <row r="1326" spans="1:14" x14ac:dyDescent="0.35">
      <c r="A1326">
        <v>287513</v>
      </c>
      <c r="B1326" s="3">
        <v>45782</v>
      </c>
      <c r="C1326" s="4">
        <v>0.42020833333333335</v>
      </c>
      <c r="D1326" t="s">
        <v>21</v>
      </c>
      <c r="E1326">
        <v>2</v>
      </c>
      <c r="F1326" t="s">
        <v>15</v>
      </c>
      <c r="G1326" t="s">
        <v>405</v>
      </c>
      <c r="H1326" t="s">
        <v>406</v>
      </c>
      <c r="J1326" t="s">
        <v>403</v>
      </c>
      <c r="K1326">
        <v>1</v>
      </c>
      <c r="L1326" t="str">
        <f>_xlfn.CONCAT(D1326,F1326)</f>
        <v>Pourover12 oz</v>
      </c>
      <c r="M1326" s="10">
        <f>E1326*_xlfn.XLOOKUP(L1326,PriceListData!$F$2:$F$97,PriceListData!$E$2:$E$97)</f>
        <v>7</v>
      </c>
      <c r="N1326" t="str">
        <f>TEXT(B1326,"dddd")</f>
        <v>Monday</v>
      </c>
    </row>
    <row r="1327" spans="1:14" x14ac:dyDescent="0.35">
      <c r="A1327">
        <v>287512</v>
      </c>
      <c r="B1327" s="3">
        <v>45782</v>
      </c>
      <c r="C1327" s="4">
        <v>0.41945601851851849</v>
      </c>
      <c r="D1327" t="s">
        <v>54</v>
      </c>
      <c r="E1327">
        <v>1</v>
      </c>
      <c r="G1327" t="s">
        <v>415</v>
      </c>
      <c r="H1327" t="s">
        <v>416</v>
      </c>
      <c r="J1327" t="s">
        <v>403</v>
      </c>
      <c r="K1327">
        <v>1</v>
      </c>
      <c r="L1327" t="str">
        <f>_xlfn.CONCAT(D1327,F1327)</f>
        <v>Syrup</v>
      </c>
      <c r="M1327" s="10">
        <f>E1327*_xlfn.XLOOKUP(L1327,PriceListData!$F$2:$F$97,PriceListData!$E$2:$E$97)</f>
        <v>0.75</v>
      </c>
      <c r="N1327" t="str">
        <f>TEXT(B1327,"dddd")</f>
        <v>Monday</v>
      </c>
    </row>
    <row r="1328" spans="1:14" x14ac:dyDescent="0.35">
      <c r="A1328">
        <v>287512</v>
      </c>
      <c r="B1328" s="3">
        <v>45782</v>
      </c>
      <c r="C1328" s="4">
        <v>0.41945601851851849</v>
      </c>
      <c r="D1328" t="s">
        <v>21</v>
      </c>
      <c r="E1328">
        <v>1</v>
      </c>
      <c r="F1328" t="s">
        <v>15</v>
      </c>
      <c r="G1328" t="s">
        <v>405</v>
      </c>
      <c r="H1328" t="s">
        <v>406</v>
      </c>
      <c r="J1328" t="s">
        <v>403</v>
      </c>
      <c r="K1328">
        <v>1</v>
      </c>
      <c r="L1328" t="str">
        <f>_xlfn.CONCAT(D1328,F1328)</f>
        <v>Pourover12 oz</v>
      </c>
      <c r="M1328" s="10">
        <f>E1328*_xlfn.XLOOKUP(L1328,PriceListData!$F$2:$F$97,PriceListData!$E$2:$E$97)</f>
        <v>3.5</v>
      </c>
      <c r="N1328" t="str">
        <f>TEXT(B1328,"dddd")</f>
        <v>Monday</v>
      </c>
    </row>
    <row r="1329" spans="1:14" x14ac:dyDescent="0.35">
      <c r="A1329">
        <v>287511</v>
      </c>
      <c r="B1329" s="3">
        <v>45782</v>
      </c>
      <c r="C1329" s="4">
        <v>0.41903935185185187</v>
      </c>
      <c r="D1329" t="s">
        <v>427</v>
      </c>
      <c r="E1329">
        <v>1</v>
      </c>
      <c r="F1329" t="s">
        <v>15</v>
      </c>
      <c r="G1329" t="s">
        <v>417</v>
      </c>
      <c r="H1329" t="s">
        <v>418</v>
      </c>
      <c r="J1329" t="s">
        <v>403</v>
      </c>
      <c r="K1329">
        <v>1</v>
      </c>
      <c r="L1329" t="str">
        <f>_xlfn.CONCAT(D1329,F1329)</f>
        <v>House blend12 oz</v>
      </c>
      <c r="M1329" s="10">
        <f>E1329*_xlfn.XLOOKUP(L1329,PriceListData!$F$2:$F$97,PriceListData!$E$2:$E$97)</f>
        <v>12.95</v>
      </c>
      <c r="N1329" t="str">
        <f>TEXT(B1329,"dddd")</f>
        <v>Monday</v>
      </c>
    </row>
    <row r="1330" spans="1:14" x14ac:dyDescent="0.35">
      <c r="A1330">
        <v>287510</v>
      </c>
      <c r="B1330" s="3">
        <v>45782</v>
      </c>
      <c r="C1330" s="4">
        <v>0.41879629629629628</v>
      </c>
      <c r="D1330" t="s">
        <v>410</v>
      </c>
      <c r="E1330">
        <v>1</v>
      </c>
      <c r="F1330" t="s">
        <v>15</v>
      </c>
      <c r="G1330" t="s">
        <v>405</v>
      </c>
      <c r="H1330" t="s">
        <v>406</v>
      </c>
      <c r="J1330" t="s">
        <v>403</v>
      </c>
      <c r="K1330">
        <v>2</v>
      </c>
      <c r="L1330" t="str">
        <f>_xlfn.CONCAT(D1330,F1330)</f>
        <v>Café Cubano12 oz</v>
      </c>
      <c r="M1330" s="10">
        <f>E1330*_xlfn.XLOOKUP(L1330,PriceListData!$F$2:$F$97,PriceListData!$E$2:$E$97)</f>
        <v>7</v>
      </c>
      <c r="N1330" t="str">
        <f>TEXT(B1330,"dddd")</f>
        <v>Monday</v>
      </c>
    </row>
    <row r="1331" spans="1:14" x14ac:dyDescent="0.35">
      <c r="A1331">
        <v>287509</v>
      </c>
      <c r="B1331" s="3">
        <v>45782</v>
      </c>
      <c r="C1331" s="4">
        <v>0.41714120370370372</v>
      </c>
      <c r="D1331" t="s">
        <v>21</v>
      </c>
      <c r="E1331">
        <v>1</v>
      </c>
      <c r="F1331" t="s">
        <v>15</v>
      </c>
      <c r="G1331" t="s">
        <v>405</v>
      </c>
      <c r="H1331" t="s">
        <v>406</v>
      </c>
      <c r="J1331" t="s">
        <v>403</v>
      </c>
      <c r="K1331">
        <v>1</v>
      </c>
      <c r="L1331" t="str">
        <f>_xlfn.CONCAT(D1331,F1331)</f>
        <v>Pourover12 oz</v>
      </c>
      <c r="M1331" s="10">
        <f>E1331*_xlfn.XLOOKUP(L1331,PriceListData!$F$2:$F$97,PriceListData!$E$2:$E$97)</f>
        <v>3.5</v>
      </c>
      <c r="N1331" t="str">
        <f>TEXT(B1331,"dddd")</f>
        <v>Monday</v>
      </c>
    </row>
    <row r="1332" spans="1:14" x14ac:dyDescent="0.35">
      <c r="A1332">
        <v>287508</v>
      </c>
      <c r="B1332" s="3">
        <v>45782</v>
      </c>
      <c r="C1332" s="4">
        <v>0.41520833333333335</v>
      </c>
      <c r="D1332" t="s">
        <v>21</v>
      </c>
      <c r="E1332">
        <v>2</v>
      </c>
      <c r="F1332" t="s">
        <v>15</v>
      </c>
      <c r="G1332" t="s">
        <v>405</v>
      </c>
      <c r="H1332" t="s">
        <v>406</v>
      </c>
      <c r="J1332" t="s">
        <v>403</v>
      </c>
      <c r="K1332">
        <v>1</v>
      </c>
      <c r="L1332" t="str">
        <f>_xlfn.CONCAT(D1332,F1332)</f>
        <v>Pourover12 oz</v>
      </c>
      <c r="M1332" s="10">
        <f>E1332*_xlfn.XLOOKUP(L1332,PriceListData!$F$2:$F$97,PriceListData!$E$2:$E$97)</f>
        <v>7</v>
      </c>
      <c r="N1332" t="str">
        <f>TEXT(B1332,"dddd")</f>
        <v>Monday</v>
      </c>
    </row>
    <row r="1333" spans="1:14" x14ac:dyDescent="0.35">
      <c r="A1333">
        <v>287504</v>
      </c>
      <c r="B1333" s="3">
        <v>45782</v>
      </c>
      <c r="C1333" s="4">
        <v>0.4127777777777778</v>
      </c>
      <c r="D1333" t="s">
        <v>420</v>
      </c>
      <c r="E1333">
        <v>1</v>
      </c>
      <c r="F1333" t="s">
        <v>76</v>
      </c>
      <c r="G1333" t="s">
        <v>413</v>
      </c>
      <c r="H1333" t="s">
        <v>406</v>
      </c>
      <c r="J1333" t="s">
        <v>403</v>
      </c>
      <c r="K1333">
        <v>1</v>
      </c>
      <c r="L1333" t="str">
        <f>_xlfn.CONCAT(D1333,F1333)</f>
        <v>Moroccan tea10 oz</v>
      </c>
      <c r="M1333" s="10">
        <f>E1333*_xlfn.XLOOKUP(L1333,PriceListData!$F$2:$F$97,PriceListData!$E$2:$E$97)</f>
        <v>3</v>
      </c>
      <c r="N1333" t="str">
        <f>TEXT(B1333,"dddd")</f>
        <v>Monday</v>
      </c>
    </row>
    <row r="1334" spans="1:14" x14ac:dyDescent="0.35">
      <c r="A1334">
        <v>287503</v>
      </c>
      <c r="B1334" s="3">
        <v>45782</v>
      </c>
      <c r="C1334" s="4">
        <v>0.41226851851851853</v>
      </c>
      <c r="D1334" t="s">
        <v>65</v>
      </c>
      <c r="E1334">
        <v>1</v>
      </c>
      <c r="F1334" t="s">
        <v>15</v>
      </c>
      <c r="G1334" t="s">
        <v>405</v>
      </c>
      <c r="H1334" t="s">
        <v>406</v>
      </c>
      <c r="J1334" t="s">
        <v>403</v>
      </c>
      <c r="K1334">
        <v>2</v>
      </c>
      <c r="L1334" t="str">
        <f>_xlfn.CONCAT(D1334,F1334)</f>
        <v>Cappuccino12 oz</v>
      </c>
      <c r="M1334" s="10">
        <f>E1334*_xlfn.XLOOKUP(L1334,PriceListData!$F$2:$F$97,PriceListData!$E$2:$E$97)</f>
        <v>5.5</v>
      </c>
      <c r="N1334" t="str">
        <f>TEXT(B1334,"dddd")</f>
        <v>Monday</v>
      </c>
    </row>
    <row r="1335" spans="1:14" x14ac:dyDescent="0.35">
      <c r="A1335">
        <v>287502</v>
      </c>
      <c r="B1335" s="3">
        <v>45782</v>
      </c>
      <c r="C1335" s="4">
        <v>0.41167824074074072</v>
      </c>
      <c r="D1335" t="s">
        <v>21</v>
      </c>
      <c r="E1335">
        <v>1</v>
      </c>
      <c r="F1335" t="s">
        <v>15</v>
      </c>
      <c r="G1335" t="s">
        <v>405</v>
      </c>
      <c r="H1335" t="s">
        <v>406</v>
      </c>
      <c r="J1335" t="s">
        <v>403</v>
      </c>
      <c r="K1335">
        <v>1</v>
      </c>
      <c r="L1335" t="str">
        <f>_xlfn.CONCAT(D1335,F1335)</f>
        <v>Pourover12 oz</v>
      </c>
      <c r="M1335" s="10">
        <f>E1335*_xlfn.XLOOKUP(L1335,PriceListData!$F$2:$F$97,PriceListData!$E$2:$E$97)</f>
        <v>3.5</v>
      </c>
      <c r="N1335" t="str">
        <f>TEXT(B1335,"dddd")</f>
        <v>Monday</v>
      </c>
    </row>
    <row r="1336" spans="1:14" x14ac:dyDescent="0.35">
      <c r="A1336">
        <v>287501</v>
      </c>
      <c r="B1336" s="3">
        <v>45782</v>
      </c>
      <c r="C1336" s="4">
        <v>0.41122685185185187</v>
      </c>
      <c r="D1336" t="s">
        <v>21</v>
      </c>
      <c r="E1336">
        <v>1</v>
      </c>
      <c r="F1336" t="s">
        <v>15</v>
      </c>
      <c r="G1336" t="s">
        <v>405</v>
      </c>
      <c r="H1336" t="s">
        <v>406</v>
      </c>
      <c r="J1336" t="s">
        <v>403</v>
      </c>
      <c r="K1336">
        <v>1</v>
      </c>
      <c r="L1336" t="str">
        <f>_xlfn.CONCAT(D1336,F1336)</f>
        <v>Pourover12 oz</v>
      </c>
      <c r="M1336" s="10">
        <f>E1336*_xlfn.XLOOKUP(L1336,PriceListData!$F$2:$F$97,PriceListData!$E$2:$E$97)</f>
        <v>3.5</v>
      </c>
      <c r="N1336" t="str">
        <f>TEXT(B1336,"dddd")</f>
        <v>Monday</v>
      </c>
    </row>
    <row r="1337" spans="1:14" x14ac:dyDescent="0.35">
      <c r="A1337">
        <v>287501</v>
      </c>
      <c r="B1337" s="3">
        <v>45782</v>
      </c>
      <c r="C1337" s="4">
        <v>0.41122685185185187</v>
      </c>
      <c r="D1337" t="s">
        <v>65</v>
      </c>
      <c r="E1337">
        <v>1</v>
      </c>
      <c r="F1337" t="s">
        <v>15</v>
      </c>
      <c r="G1337" t="s">
        <v>405</v>
      </c>
      <c r="H1337" t="s">
        <v>406</v>
      </c>
      <c r="J1337" t="s">
        <v>403</v>
      </c>
      <c r="K1337">
        <v>1</v>
      </c>
      <c r="L1337" t="str">
        <f>_xlfn.CONCAT(D1337,F1337)</f>
        <v>Cappuccino12 oz</v>
      </c>
      <c r="M1337" s="10">
        <f>E1337*_xlfn.XLOOKUP(L1337,PriceListData!$F$2:$F$97,PriceListData!$E$2:$E$97)</f>
        <v>5.5</v>
      </c>
      <c r="N1337" t="str">
        <f>TEXT(B1337,"dddd")</f>
        <v>Monday</v>
      </c>
    </row>
    <row r="1338" spans="1:14" x14ac:dyDescent="0.35">
      <c r="A1338">
        <v>287500</v>
      </c>
      <c r="B1338" s="3">
        <v>45782</v>
      </c>
      <c r="C1338" s="4">
        <v>0.40848379629629628</v>
      </c>
      <c r="D1338" t="s">
        <v>407</v>
      </c>
      <c r="E1338">
        <v>1</v>
      </c>
      <c r="G1338" t="s">
        <v>405</v>
      </c>
      <c r="H1338" t="s">
        <v>408</v>
      </c>
      <c r="J1338" t="s">
        <v>403</v>
      </c>
      <c r="K1338">
        <v>1</v>
      </c>
      <c r="L1338" t="str">
        <f>_xlfn.CONCAT(D1338,F1338)</f>
        <v>Drip coffee refill</v>
      </c>
      <c r="M1338" s="10">
        <f>E1338*_xlfn.XLOOKUP(L1338,PriceListData!$F$2:$F$97,PriceListData!$E$2:$E$97)</f>
        <v>1.25</v>
      </c>
      <c r="N1338" t="str">
        <f>TEXT(B1338,"dddd")</f>
        <v>Monday</v>
      </c>
    </row>
    <row r="1339" spans="1:14" x14ac:dyDescent="0.35">
      <c r="A1339">
        <v>287499</v>
      </c>
      <c r="B1339" s="3">
        <v>45782</v>
      </c>
      <c r="C1339" s="4">
        <v>0.40770833333333334</v>
      </c>
      <c r="D1339" t="s">
        <v>65</v>
      </c>
      <c r="E1339">
        <v>1</v>
      </c>
      <c r="F1339" t="s">
        <v>15</v>
      </c>
      <c r="G1339" t="s">
        <v>405</v>
      </c>
      <c r="H1339" t="s">
        <v>406</v>
      </c>
      <c r="J1339" t="s">
        <v>403</v>
      </c>
      <c r="K1339">
        <v>1</v>
      </c>
      <c r="L1339" t="str">
        <f>_xlfn.CONCAT(D1339,F1339)</f>
        <v>Cappuccino12 oz</v>
      </c>
      <c r="M1339" s="10">
        <f>E1339*_xlfn.XLOOKUP(L1339,PriceListData!$F$2:$F$97,PriceListData!$E$2:$E$97)</f>
        <v>5.5</v>
      </c>
      <c r="N1339" t="str">
        <f>TEXT(B1339,"dddd")</f>
        <v>Monday</v>
      </c>
    </row>
    <row r="1340" spans="1:14" x14ac:dyDescent="0.35">
      <c r="A1340">
        <v>287498</v>
      </c>
      <c r="B1340" s="3">
        <v>45782</v>
      </c>
      <c r="C1340" s="4">
        <v>0.40729166666666666</v>
      </c>
      <c r="D1340" t="s">
        <v>409</v>
      </c>
      <c r="E1340">
        <v>1</v>
      </c>
      <c r="F1340" t="s">
        <v>15</v>
      </c>
      <c r="G1340" t="s">
        <v>405</v>
      </c>
      <c r="H1340" t="s">
        <v>406</v>
      </c>
      <c r="J1340" t="s">
        <v>403</v>
      </c>
      <c r="K1340">
        <v>1</v>
      </c>
      <c r="L1340" t="str">
        <f>_xlfn.CONCAT(D1340,F1340)</f>
        <v>Drip coffee12 oz</v>
      </c>
      <c r="M1340" s="10">
        <f>E1340*_xlfn.XLOOKUP(L1340,PriceListData!$F$2:$F$97,PriceListData!$E$2:$E$97)</f>
        <v>2.25</v>
      </c>
      <c r="N1340" t="str">
        <f>TEXT(B1340,"dddd")</f>
        <v>Monday</v>
      </c>
    </row>
    <row r="1341" spans="1:14" x14ac:dyDescent="0.35">
      <c r="A1341">
        <v>287496</v>
      </c>
      <c r="B1341" s="3">
        <v>45782</v>
      </c>
      <c r="C1341" s="4">
        <v>0.40086805555555555</v>
      </c>
      <c r="D1341" t="s">
        <v>428</v>
      </c>
      <c r="E1341">
        <v>1</v>
      </c>
      <c r="F1341" t="s">
        <v>15</v>
      </c>
      <c r="G1341" t="s">
        <v>413</v>
      </c>
      <c r="H1341" t="s">
        <v>406</v>
      </c>
      <c r="J1341" t="s">
        <v>403</v>
      </c>
      <c r="K1341">
        <v>1</v>
      </c>
      <c r="L1341" t="str">
        <f>_xlfn.CONCAT(D1341,F1341)</f>
        <v>Rooibos latté12 oz</v>
      </c>
      <c r="M1341" s="10">
        <f>E1341*_xlfn.XLOOKUP(L1341,PriceListData!$F$2:$F$97,PriceListData!$E$2:$E$97)</f>
        <v>5.5</v>
      </c>
      <c r="N1341" t="str">
        <f>TEXT(B1341,"dddd")</f>
        <v>Monday</v>
      </c>
    </row>
    <row r="1342" spans="1:14" x14ac:dyDescent="0.35">
      <c r="A1342">
        <v>287496</v>
      </c>
      <c r="B1342" s="3">
        <v>45782</v>
      </c>
      <c r="C1342" s="4">
        <v>0.40086805555555555</v>
      </c>
      <c r="D1342" t="s">
        <v>65</v>
      </c>
      <c r="E1342">
        <v>1</v>
      </c>
      <c r="F1342" t="s">
        <v>15</v>
      </c>
      <c r="G1342" t="s">
        <v>405</v>
      </c>
      <c r="H1342" t="s">
        <v>406</v>
      </c>
      <c r="J1342" t="s">
        <v>403</v>
      </c>
      <c r="K1342">
        <v>1</v>
      </c>
      <c r="L1342" t="str">
        <f>_xlfn.CONCAT(D1342,F1342)</f>
        <v>Cappuccino12 oz</v>
      </c>
      <c r="M1342" s="10">
        <f>E1342*_xlfn.XLOOKUP(L1342,PriceListData!$F$2:$F$97,PriceListData!$E$2:$E$97)</f>
        <v>5.5</v>
      </c>
      <c r="N1342" t="str">
        <f>TEXT(B1342,"dddd")</f>
        <v>Monday</v>
      </c>
    </row>
    <row r="1343" spans="1:14" x14ac:dyDescent="0.35">
      <c r="A1343">
        <v>287495</v>
      </c>
      <c r="B1343" s="3">
        <v>45782</v>
      </c>
      <c r="C1343" s="4">
        <v>0.39996527777777779</v>
      </c>
      <c r="D1343" t="s">
        <v>412</v>
      </c>
      <c r="E1343">
        <v>1</v>
      </c>
      <c r="F1343" t="s">
        <v>15</v>
      </c>
      <c r="G1343" t="s">
        <v>413</v>
      </c>
      <c r="H1343" t="s">
        <v>414</v>
      </c>
      <c r="J1343" t="s">
        <v>403</v>
      </c>
      <c r="K1343">
        <v>1</v>
      </c>
      <c r="L1343" t="str">
        <f>_xlfn.CONCAT(D1343,F1343)</f>
        <v>Iced tea12 oz</v>
      </c>
      <c r="M1343" s="10">
        <f>E1343*_xlfn.XLOOKUP(L1343,PriceListData!$F$2:$F$97,PriceListData!$E$2:$E$97)</f>
        <v>4.25</v>
      </c>
      <c r="N1343" t="str">
        <f>TEXT(B1343,"dddd")</f>
        <v>Monday</v>
      </c>
    </row>
    <row r="1344" spans="1:14" x14ac:dyDescent="0.35">
      <c r="A1344">
        <v>287493</v>
      </c>
      <c r="B1344" s="3">
        <v>45782</v>
      </c>
      <c r="C1344" s="4">
        <v>0.39733796296296298</v>
      </c>
      <c r="D1344" t="s">
        <v>52</v>
      </c>
      <c r="E1344">
        <v>2</v>
      </c>
      <c r="F1344" t="s">
        <v>15</v>
      </c>
      <c r="G1344" t="s">
        <v>405</v>
      </c>
      <c r="H1344" t="s">
        <v>414</v>
      </c>
      <c r="J1344" t="s">
        <v>403</v>
      </c>
      <c r="K1344">
        <v>1</v>
      </c>
      <c r="L1344" t="str">
        <f>_xlfn.CONCAT(D1344,F1344)</f>
        <v>Frappé12 oz</v>
      </c>
      <c r="M1344" s="10">
        <f>E1344*_xlfn.XLOOKUP(L1344,PriceListData!$F$2:$F$97,PriceListData!$E$2:$E$97)</f>
        <v>9.5</v>
      </c>
      <c r="N1344" t="str">
        <f>TEXT(B1344,"dddd")</f>
        <v>Monday</v>
      </c>
    </row>
    <row r="1345" spans="1:14" x14ac:dyDescent="0.35">
      <c r="A1345">
        <v>287492</v>
      </c>
      <c r="B1345" s="3">
        <v>45782</v>
      </c>
      <c r="C1345" s="4">
        <v>0.39689814814814817</v>
      </c>
      <c r="D1345" t="s">
        <v>420</v>
      </c>
      <c r="E1345">
        <v>1</v>
      </c>
      <c r="F1345" t="s">
        <v>76</v>
      </c>
      <c r="G1345" t="s">
        <v>413</v>
      </c>
      <c r="H1345" t="s">
        <v>406</v>
      </c>
      <c r="J1345" t="s">
        <v>403</v>
      </c>
      <c r="K1345">
        <v>1</v>
      </c>
      <c r="L1345" t="str">
        <f>_xlfn.CONCAT(D1345,F1345)</f>
        <v>Moroccan tea10 oz</v>
      </c>
      <c r="M1345" s="10">
        <f>E1345*_xlfn.XLOOKUP(L1345,PriceListData!$F$2:$F$97,PriceListData!$E$2:$E$97)</f>
        <v>3</v>
      </c>
      <c r="N1345" t="str">
        <f>TEXT(B1345,"dddd")</f>
        <v>Monday</v>
      </c>
    </row>
    <row r="1346" spans="1:14" x14ac:dyDescent="0.35">
      <c r="A1346">
        <v>287492</v>
      </c>
      <c r="B1346" s="3">
        <v>45782</v>
      </c>
      <c r="C1346" s="4">
        <v>0.39689814814814817</v>
      </c>
      <c r="D1346" t="s">
        <v>404</v>
      </c>
      <c r="E1346">
        <v>1</v>
      </c>
      <c r="F1346" t="s">
        <v>15</v>
      </c>
      <c r="G1346" t="s">
        <v>405</v>
      </c>
      <c r="H1346" t="s">
        <v>406</v>
      </c>
      <c r="J1346" t="s">
        <v>403</v>
      </c>
      <c r="K1346">
        <v>1</v>
      </c>
      <c r="L1346" t="str">
        <f>_xlfn.CONCAT(D1346,F1346)</f>
        <v>Café latté12 oz</v>
      </c>
      <c r="M1346" s="10">
        <f>E1346*_xlfn.XLOOKUP(L1346,PriceListData!$F$2:$F$97,PriceListData!$E$2:$E$97)</f>
        <v>4.25</v>
      </c>
      <c r="N1346" t="str">
        <f>TEXT(B1346,"dddd")</f>
        <v>Monday</v>
      </c>
    </row>
    <row r="1347" spans="1:14" x14ac:dyDescent="0.35">
      <c r="A1347">
        <v>287491</v>
      </c>
      <c r="B1347" s="3">
        <v>45782</v>
      </c>
      <c r="C1347" s="4">
        <v>0.39347222222222222</v>
      </c>
      <c r="D1347" t="s">
        <v>21</v>
      </c>
      <c r="E1347">
        <v>1</v>
      </c>
      <c r="F1347" t="s">
        <v>15</v>
      </c>
      <c r="G1347" t="s">
        <v>405</v>
      </c>
      <c r="H1347" t="s">
        <v>406</v>
      </c>
      <c r="J1347" t="s">
        <v>403</v>
      </c>
      <c r="K1347">
        <v>1</v>
      </c>
      <c r="L1347" t="str">
        <f>_xlfn.CONCAT(D1347,F1347)</f>
        <v>Pourover12 oz</v>
      </c>
      <c r="M1347" s="10">
        <f>E1347*_xlfn.XLOOKUP(L1347,PriceListData!$F$2:$F$97,PriceListData!$E$2:$E$97)</f>
        <v>3.5</v>
      </c>
      <c r="N1347" t="str">
        <f>TEXT(B1347,"dddd")</f>
        <v>Monday</v>
      </c>
    </row>
    <row r="1348" spans="1:14" x14ac:dyDescent="0.35">
      <c r="A1348">
        <v>287490</v>
      </c>
      <c r="B1348" s="3">
        <v>45782</v>
      </c>
      <c r="C1348" s="4">
        <v>0.39201388888888888</v>
      </c>
      <c r="D1348" t="s">
        <v>54</v>
      </c>
      <c r="E1348">
        <v>1</v>
      </c>
      <c r="G1348" t="s">
        <v>415</v>
      </c>
      <c r="H1348" t="s">
        <v>416</v>
      </c>
      <c r="J1348" t="s">
        <v>403</v>
      </c>
      <c r="K1348">
        <v>1</v>
      </c>
      <c r="L1348" t="str">
        <f>_xlfn.CONCAT(D1348,F1348)</f>
        <v>Syrup</v>
      </c>
      <c r="M1348" s="10">
        <f>E1348*_xlfn.XLOOKUP(L1348,PriceListData!$F$2:$F$97,PriceListData!$E$2:$E$97)</f>
        <v>0.75</v>
      </c>
      <c r="N1348" t="str">
        <f>TEXT(B1348,"dddd")</f>
        <v>Monday</v>
      </c>
    </row>
    <row r="1349" spans="1:14" x14ac:dyDescent="0.35">
      <c r="A1349">
        <v>287490</v>
      </c>
      <c r="B1349" s="3">
        <v>45782</v>
      </c>
      <c r="C1349" s="4">
        <v>0.39201388888888888</v>
      </c>
      <c r="D1349" t="s">
        <v>21</v>
      </c>
      <c r="E1349">
        <v>1</v>
      </c>
      <c r="F1349" t="s">
        <v>15</v>
      </c>
      <c r="G1349" t="s">
        <v>405</v>
      </c>
      <c r="H1349" t="s">
        <v>406</v>
      </c>
      <c r="J1349" t="s">
        <v>403</v>
      </c>
      <c r="K1349">
        <v>1</v>
      </c>
      <c r="L1349" t="str">
        <f>_xlfn.CONCAT(D1349,F1349)</f>
        <v>Pourover12 oz</v>
      </c>
      <c r="M1349" s="10">
        <f>E1349*_xlfn.XLOOKUP(L1349,PriceListData!$F$2:$F$97,PriceListData!$E$2:$E$97)</f>
        <v>3.5</v>
      </c>
      <c r="N1349" t="str">
        <f>TEXT(B1349,"dddd")</f>
        <v>Monday</v>
      </c>
    </row>
    <row r="1350" spans="1:14" x14ac:dyDescent="0.35">
      <c r="A1350">
        <v>287489</v>
      </c>
      <c r="B1350" s="3">
        <v>45782</v>
      </c>
      <c r="C1350" s="4">
        <v>0.39074074074074072</v>
      </c>
      <c r="D1350" t="s">
        <v>74</v>
      </c>
      <c r="E1350">
        <v>1</v>
      </c>
      <c r="F1350" t="s">
        <v>15</v>
      </c>
      <c r="G1350" t="s">
        <v>417</v>
      </c>
      <c r="H1350" t="s">
        <v>418</v>
      </c>
      <c r="J1350" t="s">
        <v>403</v>
      </c>
      <c r="K1350">
        <v>1</v>
      </c>
      <c r="L1350" t="str">
        <f>_xlfn.CONCAT(D1350,F1350)</f>
        <v>Single-origin12 oz</v>
      </c>
      <c r="M1350" s="10">
        <f>E1350*_xlfn.XLOOKUP(L1350,PriceListData!$F$2:$F$97,PriceListData!$E$2:$E$97)</f>
        <v>14.95</v>
      </c>
      <c r="N1350" t="str">
        <f>TEXT(B1350,"dddd")</f>
        <v>Monday</v>
      </c>
    </row>
    <row r="1351" spans="1:14" x14ac:dyDescent="0.35">
      <c r="A1351">
        <v>287487</v>
      </c>
      <c r="B1351" s="3">
        <v>45782</v>
      </c>
      <c r="C1351" s="4">
        <v>0.3856134259259259</v>
      </c>
      <c r="D1351" t="s">
        <v>411</v>
      </c>
      <c r="E1351">
        <v>1</v>
      </c>
      <c r="F1351" t="s">
        <v>24</v>
      </c>
      <c r="G1351" t="s">
        <v>405</v>
      </c>
      <c r="H1351" t="s">
        <v>406</v>
      </c>
      <c r="J1351" t="s">
        <v>403</v>
      </c>
      <c r="K1351">
        <v>1</v>
      </c>
      <c r="L1351" t="str">
        <f>_xlfn.CONCAT(D1351,F1351)</f>
        <v>Turkish coffee3 oz</v>
      </c>
      <c r="M1351" s="10">
        <f>E1351*_xlfn.XLOOKUP(L1351,PriceListData!$F$2:$F$97,PriceListData!$E$2:$E$97)</f>
        <v>3.75</v>
      </c>
      <c r="N1351" t="str">
        <f>TEXT(B1351,"dddd")</f>
        <v>Monday</v>
      </c>
    </row>
    <row r="1352" spans="1:14" x14ac:dyDescent="0.35">
      <c r="A1352">
        <v>287486</v>
      </c>
      <c r="B1352" s="3">
        <v>45782</v>
      </c>
      <c r="C1352" s="4">
        <v>0.38518518518518519</v>
      </c>
      <c r="D1352" t="s">
        <v>424</v>
      </c>
      <c r="E1352">
        <v>1</v>
      </c>
      <c r="F1352" t="s">
        <v>15</v>
      </c>
      <c r="G1352" t="s">
        <v>423</v>
      </c>
      <c r="H1352" t="s">
        <v>414</v>
      </c>
      <c r="J1352" t="s">
        <v>403</v>
      </c>
      <c r="K1352">
        <v>1</v>
      </c>
      <c r="L1352" t="str">
        <f>_xlfn.CONCAT(D1352,F1352)</f>
        <v>Coconut milk smoothie12 oz</v>
      </c>
      <c r="M1352" s="10">
        <f>E1352*_xlfn.XLOOKUP(L1352,PriceListData!$F$2:$F$97,PriceListData!$E$2:$E$97)</f>
        <v>5.75</v>
      </c>
      <c r="N1352" t="str">
        <f>TEXT(B1352,"dddd")</f>
        <v>Monday</v>
      </c>
    </row>
    <row r="1353" spans="1:14" x14ac:dyDescent="0.35">
      <c r="A1353">
        <v>287485</v>
      </c>
      <c r="B1353" s="3">
        <v>45782</v>
      </c>
      <c r="C1353" s="4">
        <v>0.38449074074074074</v>
      </c>
      <c r="D1353" t="s">
        <v>407</v>
      </c>
      <c r="E1353">
        <v>1</v>
      </c>
      <c r="G1353" t="s">
        <v>405</v>
      </c>
      <c r="H1353" t="s">
        <v>408</v>
      </c>
      <c r="J1353" t="s">
        <v>403</v>
      </c>
      <c r="K1353">
        <v>1</v>
      </c>
      <c r="L1353" t="str">
        <f>_xlfn.CONCAT(D1353,F1353)</f>
        <v>Drip coffee refill</v>
      </c>
      <c r="M1353" s="10">
        <f>E1353*_xlfn.XLOOKUP(L1353,PriceListData!$F$2:$F$97,PriceListData!$E$2:$E$97)</f>
        <v>1.25</v>
      </c>
      <c r="N1353" t="str">
        <f>TEXT(B1353,"dddd")</f>
        <v>Monday</v>
      </c>
    </row>
    <row r="1354" spans="1:14" x14ac:dyDescent="0.35">
      <c r="A1354">
        <v>287483</v>
      </c>
      <c r="B1354" s="3">
        <v>45782</v>
      </c>
      <c r="C1354" s="4">
        <v>0.38328703703703704</v>
      </c>
      <c r="D1354" t="s">
        <v>21</v>
      </c>
      <c r="E1354">
        <v>1</v>
      </c>
      <c r="F1354" t="s">
        <v>15</v>
      </c>
      <c r="G1354" t="s">
        <v>405</v>
      </c>
      <c r="H1354" t="s">
        <v>406</v>
      </c>
      <c r="J1354" t="s">
        <v>403</v>
      </c>
      <c r="K1354">
        <v>1</v>
      </c>
      <c r="L1354" t="str">
        <f>_xlfn.CONCAT(D1354,F1354)</f>
        <v>Pourover12 oz</v>
      </c>
      <c r="M1354" s="10">
        <f>E1354*_xlfn.XLOOKUP(L1354,PriceListData!$F$2:$F$97,PriceListData!$E$2:$E$97)</f>
        <v>3.5</v>
      </c>
      <c r="N1354" t="str">
        <f>TEXT(B1354,"dddd")</f>
        <v>Monday</v>
      </c>
    </row>
    <row r="1355" spans="1:14" x14ac:dyDescent="0.35">
      <c r="A1355">
        <v>287483</v>
      </c>
      <c r="B1355" s="3">
        <v>45782</v>
      </c>
      <c r="C1355" s="4">
        <v>0.38328703703703704</v>
      </c>
      <c r="D1355" t="s">
        <v>409</v>
      </c>
      <c r="E1355">
        <v>1</v>
      </c>
      <c r="F1355" t="s">
        <v>15</v>
      </c>
      <c r="G1355" t="s">
        <v>405</v>
      </c>
      <c r="H1355" t="s">
        <v>406</v>
      </c>
      <c r="J1355" t="s">
        <v>403</v>
      </c>
      <c r="K1355">
        <v>1</v>
      </c>
      <c r="L1355" t="str">
        <f>_xlfn.CONCAT(D1355,F1355)</f>
        <v>Drip coffee12 oz</v>
      </c>
      <c r="M1355" s="10">
        <f>E1355*_xlfn.XLOOKUP(L1355,PriceListData!$F$2:$F$97,PriceListData!$E$2:$E$97)</f>
        <v>2.25</v>
      </c>
      <c r="N1355" t="str">
        <f>TEXT(B1355,"dddd")</f>
        <v>Monday</v>
      </c>
    </row>
    <row r="1356" spans="1:14" x14ac:dyDescent="0.35">
      <c r="A1356">
        <v>287482</v>
      </c>
      <c r="B1356" s="3">
        <v>45782</v>
      </c>
      <c r="C1356" s="4">
        <v>0.38168981481481479</v>
      </c>
      <c r="D1356" t="s">
        <v>407</v>
      </c>
      <c r="E1356">
        <v>1</v>
      </c>
      <c r="G1356" t="s">
        <v>405</v>
      </c>
      <c r="H1356" t="s">
        <v>408</v>
      </c>
      <c r="J1356" t="s">
        <v>403</v>
      </c>
      <c r="K1356">
        <v>1</v>
      </c>
      <c r="L1356" t="str">
        <f>_xlfn.CONCAT(D1356,F1356)</f>
        <v>Drip coffee refill</v>
      </c>
      <c r="M1356" s="10">
        <f>E1356*_xlfn.XLOOKUP(L1356,PriceListData!$F$2:$F$97,PriceListData!$E$2:$E$97)</f>
        <v>1.25</v>
      </c>
      <c r="N1356" t="str">
        <f>TEXT(B1356,"dddd")</f>
        <v>Monday</v>
      </c>
    </row>
    <row r="1357" spans="1:14" x14ac:dyDescent="0.35">
      <c r="A1357">
        <v>287481</v>
      </c>
      <c r="B1357" s="3">
        <v>45782</v>
      </c>
      <c r="C1357" s="4">
        <v>0.38098379629629631</v>
      </c>
      <c r="D1357" t="s">
        <v>425</v>
      </c>
      <c r="E1357">
        <v>1</v>
      </c>
      <c r="F1357" t="s">
        <v>15</v>
      </c>
      <c r="G1357" t="s">
        <v>405</v>
      </c>
      <c r="H1357" t="s">
        <v>414</v>
      </c>
      <c r="J1357" t="s">
        <v>403</v>
      </c>
      <c r="K1357">
        <v>1</v>
      </c>
      <c r="L1357" t="str">
        <f>_xlfn.CONCAT(D1357,F1357)</f>
        <v>Iced Guillermo12 oz</v>
      </c>
      <c r="M1357" s="10">
        <f>E1357*_xlfn.XLOOKUP(L1357,PriceListData!$F$2:$F$97,PriceListData!$E$2:$E$97)</f>
        <v>3.5</v>
      </c>
      <c r="N1357" t="str">
        <f>TEXT(B1357,"dddd")</f>
        <v>Monday</v>
      </c>
    </row>
    <row r="1358" spans="1:14" x14ac:dyDescent="0.35">
      <c r="A1358">
        <v>287481</v>
      </c>
      <c r="B1358" s="3">
        <v>45782</v>
      </c>
      <c r="C1358" s="4">
        <v>0.38098379629629631</v>
      </c>
      <c r="D1358" t="s">
        <v>421</v>
      </c>
      <c r="E1358">
        <v>1</v>
      </c>
      <c r="F1358" t="s">
        <v>422</v>
      </c>
      <c r="G1358" t="s">
        <v>423</v>
      </c>
      <c r="H1358" t="s">
        <v>406</v>
      </c>
      <c r="J1358" t="s">
        <v>403</v>
      </c>
      <c r="K1358">
        <v>1</v>
      </c>
      <c r="L1358" t="str">
        <f>_xlfn.CONCAT(D1358,F1358)</f>
        <v>Hot chocolateRegular (12 oz)</v>
      </c>
      <c r="M1358" s="10">
        <f>E1358*_xlfn.XLOOKUP(L1358,PriceListData!$F$2:$F$97,PriceListData!$E$2:$E$97)</f>
        <v>4.75</v>
      </c>
      <c r="N1358" t="str">
        <f>TEXT(B1358,"dddd")</f>
        <v>Monday</v>
      </c>
    </row>
    <row r="1359" spans="1:14" x14ac:dyDescent="0.35">
      <c r="A1359">
        <v>287480</v>
      </c>
      <c r="B1359" s="3">
        <v>45782</v>
      </c>
      <c r="C1359" s="4">
        <v>0.37991898148148145</v>
      </c>
      <c r="D1359" t="s">
        <v>21</v>
      </c>
      <c r="E1359">
        <v>1</v>
      </c>
      <c r="F1359" t="s">
        <v>15</v>
      </c>
      <c r="G1359" t="s">
        <v>405</v>
      </c>
      <c r="H1359" t="s">
        <v>406</v>
      </c>
      <c r="J1359" t="s">
        <v>403</v>
      </c>
      <c r="K1359">
        <v>2</v>
      </c>
      <c r="L1359" t="str">
        <f>_xlfn.CONCAT(D1359,F1359)</f>
        <v>Pourover12 oz</v>
      </c>
      <c r="M1359" s="10">
        <f>E1359*_xlfn.XLOOKUP(L1359,PriceListData!$F$2:$F$97,PriceListData!$E$2:$E$97)</f>
        <v>3.5</v>
      </c>
      <c r="N1359" t="str">
        <f>TEXT(B1359,"dddd")</f>
        <v>Monday</v>
      </c>
    </row>
    <row r="1360" spans="1:14" x14ac:dyDescent="0.35">
      <c r="A1360">
        <v>287479</v>
      </c>
      <c r="B1360" s="3">
        <v>45782</v>
      </c>
      <c r="C1360" s="4">
        <v>0.37840277777777775</v>
      </c>
      <c r="D1360" t="s">
        <v>74</v>
      </c>
      <c r="E1360">
        <v>1</v>
      </c>
      <c r="F1360" t="s">
        <v>15</v>
      </c>
      <c r="G1360" t="s">
        <v>417</v>
      </c>
      <c r="H1360" t="s">
        <v>418</v>
      </c>
      <c r="J1360" t="s">
        <v>403</v>
      </c>
      <c r="K1360">
        <v>2</v>
      </c>
      <c r="L1360" t="str">
        <f>_xlfn.CONCAT(D1360,F1360)</f>
        <v>Single-origin12 oz</v>
      </c>
      <c r="M1360" s="10">
        <f>E1360*_xlfn.XLOOKUP(L1360,PriceListData!$F$2:$F$97,PriceListData!$E$2:$E$97)</f>
        <v>14.95</v>
      </c>
      <c r="N1360" t="str">
        <f>TEXT(B1360,"dddd")</f>
        <v>Monday</v>
      </c>
    </row>
    <row r="1361" spans="1:14" x14ac:dyDescent="0.35">
      <c r="A1361">
        <v>287479</v>
      </c>
      <c r="B1361" s="3">
        <v>45782</v>
      </c>
      <c r="C1361" s="4">
        <v>0.37840277777777775</v>
      </c>
      <c r="D1361" t="s">
        <v>410</v>
      </c>
      <c r="E1361">
        <v>1</v>
      </c>
      <c r="F1361" t="s">
        <v>15</v>
      </c>
      <c r="G1361" t="s">
        <v>405</v>
      </c>
      <c r="H1361" t="s">
        <v>406</v>
      </c>
      <c r="J1361" t="s">
        <v>403</v>
      </c>
      <c r="K1361">
        <v>2</v>
      </c>
      <c r="L1361" t="str">
        <f>_xlfn.CONCAT(D1361,F1361)</f>
        <v>Café Cubano12 oz</v>
      </c>
      <c r="M1361" s="10">
        <f>E1361*_xlfn.XLOOKUP(L1361,PriceListData!$F$2:$F$97,PriceListData!$E$2:$E$97)</f>
        <v>7</v>
      </c>
      <c r="N1361" t="str">
        <f>TEXT(B1361,"dddd")</f>
        <v>Monday</v>
      </c>
    </row>
    <row r="1362" spans="1:14" x14ac:dyDescent="0.35">
      <c r="A1362">
        <v>287478</v>
      </c>
      <c r="B1362" s="3">
        <v>45782</v>
      </c>
      <c r="C1362" s="4">
        <v>0.8036226851851852</v>
      </c>
      <c r="D1362" t="s">
        <v>436</v>
      </c>
      <c r="E1362">
        <v>1</v>
      </c>
      <c r="G1362" t="s">
        <v>433</v>
      </c>
      <c r="H1362" t="s">
        <v>435</v>
      </c>
      <c r="J1362" t="s">
        <v>403</v>
      </c>
      <c r="K1362">
        <v>1</v>
      </c>
      <c r="L1362" t="str">
        <f>_xlfn.CONCAT(D1362,F1362)</f>
        <v>Apricot danish</v>
      </c>
      <c r="M1362" s="10">
        <f>E1362*_xlfn.XLOOKUP(L1362,PriceListData!$F$2:$F$97,PriceListData!$E$2:$E$97)</f>
        <v>3.5</v>
      </c>
      <c r="N1362" t="str">
        <f>TEXT(B1362,"dddd")</f>
        <v>Monday</v>
      </c>
    </row>
    <row r="1363" spans="1:14" x14ac:dyDescent="0.35">
      <c r="A1363">
        <v>287477</v>
      </c>
      <c r="B1363" s="3">
        <v>45782</v>
      </c>
      <c r="C1363" s="4">
        <v>0.76049768518518523</v>
      </c>
      <c r="D1363" t="s">
        <v>436</v>
      </c>
      <c r="E1363">
        <v>1</v>
      </c>
      <c r="G1363" t="s">
        <v>433</v>
      </c>
      <c r="H1363" t="s">
        <v>435</v>
      </c>
      <c r="J1363" t="s">
        <v>403</v>
      </c>
      <c r="K1363">
        <v>1</v>
      </c>
      <c r="L1363" t="str">
        <f>_xlfn.CONCAT(D1363,F1363)</f>
        <v>Apricot danish</v>
      </c>
      <c r="M1363" s="10">
        <f>E1363*_xlfn.XLOOKUP(L1363,PriceListData!$F$2:$F$97,PriceListData!$E$2:$E$97)</f>
        <v>3.5</v>
      </c>
      <c r="N1363" t="str">
        <f>TEXT(B1363,"dddd")</f>
        <v>Monday</v>
      </c>
    </row>
    <row r="1364" spans="1:14" x14ac:dyDescent="0.35">
      <c r="A1364">
        <v>287476</v>
      </c>
      <c r="B1364" s="3">
        <v>45782</v>
      </c>
      <c r="C1364" s="4">
        <v>0.67334490740740738</v>
      </c>
      <c r="D1364" t="s">
        <v>174</v>
      </c>
      <c r="E1364">
        <v>1</v>
      </c>
      <c r="G1364" t="s">
        <v>433</v>
      </c>
      <c r="H1364" t="s">
        <v>435</v>
      </c>
      <c r="J1364" t="s">
        <v>403</v>
      </c>
      <c r="K1364">
        <v>1</v>
      </c>
      <c r="L1364" t="str">
        <f>_xlfn.CONCAT(D1364,F1364)</f>
        <v>Rugelach</v>
      </c>
      <c r="M1364" s="10">
        <f>E1364*_xlfn.XLOOKUP(L1364,PriceListData!$F$2:$F$97,PriceListData!$E$2:$E$97)</f>
        <v>3.75</v>
      </c>
      <c r="N1364" t="str">
        <f>TEXT(B1364,"dddd")</f>
        <v>Monday</v>
      </c>
    </row>
    <row r="1365" spans="1:14" x14ac:dyDescent="0.35">
      <c r="A1365">
        <v>287475</v>
      </c>
      <c r="B1365" s="3">
        <v>45782</v>
      </c>
      <c r="C1365" s="4">
        <v>0.63718750000000002</v>
      </c>
      <c r="D1365" t="s">
        <v>450</v>
      </c>
      <c r="E1365">
        <v>1</v>
      </c>
      <c r="G1365" t="s">
        <v>433</v>
      </c>
      <c r="H1365" t="s">
        <v>435</v>
      </c>
      <c r="J1365" t="s">
        <v>403</v>
      </c>
      <c r="K1365">
        <v>1</v>
      </c>
      <c r="L1365" t="str">
        <f>_xlfn.CONCAT(D1365,F1365)</f>
        <v>Snack cake</v>
      </c>
      <c r="M1365" s="10">
        <f>E1365*_xlfn.XLOOKUP(L1365,PriceListData!$F$2:$F$97,PriceListData!$E$2:$E$97)</f>
        <v>2</v>
      </c>
      <c r="N1365" t="str">
        <f>TEXT(B1365,"dddd")</f>
        <v>Monday</v>
      </c>
    </row>
    <row r="1366" spans="1:14" x14ac:dyDescent="0.35">
      <c r="A1366">
        <v>287474</v>
      </c>
      <c r="B1366" s="3">
        <v>45782</v>
      </c>
      <c r="C1366" s="4">
        <v>0.62651620370370376</v>
      </c>
      <c r="D1366" t="s">
        <v>432</v>
      </c>
      <c r="E1366">
        <v>1</v>
      </c>
      <c r="G1366" t="s">
        <v>433</v>
      </c>
      <c r="H1366" t="s">
        <v>434</v>
      </c>
      <c r="J1366" t="s">
        <v>403</v>
      </c>
      <c r="K1366">
        <v>1</v>
      </c>
      <c r="L1366" t="str">
        <f>_xlfn.CONCAT(D1366,F1366)</f>
        <v>Candy bar</v>
      </c>
      <c r="M1366" s="10">
        <f>E1366*_xlfn.XLOOKUP(L1366,PriceListData!$F$2:$F$97,PriceListData!$E$2:$E$97)</f>
        <v>2.75</v>
      </c>
      <c r="N1366" t="str">
        <f>TEXT(B1366,"dddd")</f>
        <v>Monday</v>
      </c>
    </row>
    <row r="1367" spans="1:14" x14ac:dyDescent="0.35">
      <c r="A1367">
        <v>287473</v>
      </c>
      <c r="B1367" s="3">
        <v>45782</v>
      </c>
      <c r="C1367" s="4">
        <v>0.61300925925925931</v>
      </c>
      <c r="D1367" t="s">
        <v>436</v>
      </c>
      <c r="E1367">
        <v>1</v>
      </c>
      <c r="G1367" t="s">
        <v>433</v>
      </c>
      <c r="H1367" t="s">
        <v>435</v>
      </c>
      <c r="J1367" t="s">
        <v>403</v>
      </c>
      <c r="K1367">
        <v>1</v>
      </c>
      <c r="L1367" t="str">
        <f>_xlfn.CONCAT(D1367,F1367)</f>
        <v>Apricot danish</v>
      </c>
      <c r="M1367" s="10">
        <f>E1367*_xlfn.XLOOKUP(L1367,PriceListData!$F$2:$F$97,PriceListData!$E$2:$E$97)</f>
        <v>3.5</v>
      </c>
      <c r="N1367" t="str">
        <f>TEXT(B1367,"dddd")</f>
        <v>Monday</v>
      </c>
    </row>
    <row r="1368" spans="1:14" x14ac:dyDescent="0.35">
      <c r="A1368">
        <v>287472</v>
      </c>
      <c r="B1368" s="3">
        <v>45782</v>
      </c>
      <c r="C1368" s="4">
        <v>0.60798611111111112</v>
      </c>
      <c r="D1368" t="s">
        <v>432</v>
      </c>
      <c r="E1368">
        <v>1</v>
      </c>
      <c r="G1368" t="s">
        <v>433</v>
      </c>
      <c r="H1368" t="s">
        <v>434</v>
      </c>
      <c r="J1368" t="s">
        <v>403</v>
      </c>
      <c r="K1368">
        <v>1</v>
      </c>
      <c r="L1368" t="str">
        <f>_xlfn.CONCAT(D1368,F1368)</f>
        <v>Candy bar</v>
      </c>
      <c r="M1368" s="10">
        <f>E1368*_xlfn.XLOOKUP(L1368,PriceListData!$F$2:$F$97,PriceListData!$E$2:$E$97)</f>
        <v>2.75</v>
      </c>
      <c r="N1368" t="str">
        <f>TEXT(B1368,"dddd")</f>
        <v>Monday</v>
      </c>
    </row>
    <row r="1369" spans="1:14" x14ac:dyDescent="0.35">
      <c r="A1369">
        <v>287471</v>
      </c>
      <c r="B1369" s="3">
        <v>45782</v>
      </c>
      <c r="C1369" s="4">
        <v>0.55854166666666671</v>
      </c>
      <c r="D1369" t="s">
        <v>450</v>
      </c>
      <c r="E1369">
        <v>1</v>
      </c>
      <c r="G1369" t="s">
        <v>433</v>
      </c>
      <c r="H1369" t="s">
        <v>435</v>
      </c>
      <c r="J1369" t="s">
        <v>403</v>
      </c>
      <c r="K1369">
        <v>1</v>
      </c>
      <c r="L1369" t="str">
        <f>_xlfn.CONCAT(D1369,F1369)</f>
        <v>Snack cake</v>
      </c>
      <c r="M1369" s="10">
        <f>E1369*_xlfn.XLOOKUP(L1369,PriceListData!$F$2:$F$97,PriceListData!$E$2:$E$97)</f>
        <v>2</v>
      </c>
      <c r="N1369" t="str">
        <f>TEXT(B1369,"dddd")</f>
        <v>Monday</v>
      </c>
    </row>
    <row r="1370" spans="1:14" x14ac:dyDescent="0.35">
      <c r="A1370">
        <v>287470</v>
      </c>
      <c r="B1370" s="3">
        <v>45782</v>
      </c>
      <c r="C1370" s="4">
        <v>0.55648148148148147</v>
      </c>
      <c r="D1370" t="s">
        <v>436</v>
      </c>
      <c r="E1370">
        <v>1</v>
      </c>
      <c r="G1370" t="s">
        <v>433</v>
      </c>
      <c r="H1370" t="s">
        <v>435</v>
      </c>
      <c r="J1370" t="s">
        <v>403</v>
      </c>
      <c r="K1370">
        <v>1</v>
      </c>
      <c r="L1370" t="str">
        <f>_xlfn.CONCAT(D1370,F1370)</f>
        <v>Apricot danish</v>
      </c>
      <c r="M1370" s="10">
        <f>E1370*_xlfn.XLOOKUP(L1370,PriceListData!$F$2:$F$97,PriceListData!$E$2:$E$97)</f>
        <v>3.5</v>
      </c>
      <c r="N1370" t="str">
        <f>TEXT(B1370,"dddd")</f>
        <v>Monday</v>
      </c>
    </row>
    <row r="1371" spans="1:14" x14ac:dyDescent="0.35">
      <c r="A1371">
        <v>287469</v>
      </c>
      <c r="B1371" s="3">
        <v>45782</v>
      </c>
      <c r="C1371" s="4">
        <v>0.54584490740740743</v>
      </c>
      <c r="D1371" t="s">
        <v>441</v>
      </c>
      <c r="E1371">
        <v>1</v>
      </c>
      <c r="G1371" t="s">
        <v>433</v>
      </c>
      <c r="H1371" t="s">
        <v>435</v>
      </c>
      <c r="J1371" t="s">
        <v>403</v>
      </c>
      <c r="K1371">
        <v>1</v>
      </c>
      <c r="L1371" t="str">
        <f>_xlfn.CONCAT(D1371,F1371)</f>
        <v>Sticky bun</v>
      </c>
      <c r="M1371" s="10">
        <f>E1371*_xlfn.XLOOKUP(L1371,PriceListData!$F$2:$F$97,PriceListData!$E$2:$E$97)</f>
        <v>2.75</v>
      </c>
      <c r="N1371" t="str">
        <f>TEXT(B1371,"dddd")</f>
        <v>Monday</v>
      </c>
    </row>
    <row r="1372" spans="1:14" x14ac:dyDescent="0.35">
      <c r="A1372">
        <v>287468</v>
      </c>
      <c r="B1372" s="3">
        <v>45782</v>
      </c>
      <c r="C1372" s="4">
        <v>0.51682870370370371</v>
      </c>
      <c r="D1372" t="s">
        <v>441</v>
      </c>
      <c r="E1372">
        <v>1</v>
      </c>
      <c r="G1372" t="s">
        <v>433</v>
      </c>
      <c r="H1372" t="s">
        <v>435</v>
      </c>
      <c r="J1372" t="s">
        <v>403</v>
      </c>
      <c r="K1372">
        <v>1</v>
      </c>
      <c r="L1372" t="str">
        <f>_xlfn.CONCAT(D1372,F1372)</f>
        <v>Sticky bun</v>
      </c>
      <c r="M1372" s="10">
        <f>E1372*_xlfn.XLOOKUP(L1372,PriceListData!$F$2:$F$97,PriceListData!$E$2:$E$97)</f>
        <v>2.75</v>
      </c>
      <c r="N1372" t="str">
        <f>TEXT(B1372,"dddd")</f>
        <v>Monday</v>
      </c>
    </row>
    <row r="1373" spans="1:14" x14ac:dyDescent="0.35">
      <c r="A1373">
        <v>287467</v>
      </c>
      <c r="B1373" s="3">
        <v>45782</v>
      </c>
      <c r="C1373" s="4">
        <v>0.49596064814814816</v>
      </c>
      <c r="D1373" t="s">
        <v>441</v>
      </c>
      <c r="E1373">
        <v>1</v>
      </c>
      <c r="G1373" t="s">
        <v>433</v>
      </c>
      <c r="H1373" t="s">
        <v>435</v>
      </c>
      <c r="J1373" t="s">
        <v>403</v>
      </c>
      <c r="K1373">
        <v>1</v>
      </c>
      <c r="L1373" t="str">
        <f>_xlfn.CONCAT(D1373,F1373)</f>
        <v>Sticky bun</v>
      </c>
      <c r="M1373" s="10">
        <f>E1373*_xlfn.XLOOKUP(L1373,PriceListData!$F$2:$F$97,PriceListData!$E$2:$E$97)</f>
        <v>2.75</v>
      </c>
      <c r="N1373" t="str">
        <f>TEXT(B1373,"dddd")</f>
        <v>Monday</v>
      </c>
    </row>
    <row r="1374" spans="1:14" x14ac:dyDescent="0.35">
      <c r="A1374">
        <v>287466</v>
      </c>
      <c r="B1374" s="3">
        <v>45782</v>
      </c>
      <c r="C1374" s="4">
        <v>0.49464120370370368</v>
      </c>
      <c r="D1374" t="s">
        <v>441</v>
      </c>
      <c r="E1374">
        <v>1</v>
      </c>
      <c r="G1374" t="s">
        <v>433</v>
      </c>
      <c r="H1374" t="s">
        <v>435</v>
      </c>
      <c r="J1374" t="s">
        <v>403</v>
      </c>
      <c r="K1374">
        <v>1</v>
      </c>
      <c r="L1374" t="str">
        <f>_xlfn.CONCAT(D1374,F1374)</f>
        <v>Sticky bun</v>
      </c>
      <c r="M1374" s="10">
        <f>E1374*_xlfn.XLOOKUP(L1374,PriceListData!$F$2:$F$97,PriceListData!$E$2:$E$97)</f>
        <v>2.75</v>
      </c>
      <c r="N1374" t="str">
        <f>TEXT(B1374,"dddd")</f>
        <v>Monday</v>
      </c>
    </row>
    <row r="1375" spans="1:14" x14ac:dyDescent="0.35">
      <c r="A1375">
        <v>287465</v>
      </c>
      <c r="B1375" s="3">
        <v>45782</v>
      </c>
      <c r="C1375" s="4">
        <v>0.48726851851851855</v>
      </c>
      <c r="D1375" t="s">
        <v>441</v>
      </c>
      <c r="E1375">
        <v>1</v>
      </c>
      <c r="G1375" t="s">
        <v>433</v>
      </c>
      <c r="H1375" t="s">
        <v>435</v>
      </c>
      <c r="J1375" t="s">
        <v>403</v>
      </c>
      <c r="K1375">
        <v>1</v>
      </c>
      <c r="L1375" t="str">
        <f>_xlfn.CONCAT(D1375,F1375)</f>
        <v>Sticky bun</v>
      </c>
      <c r="M1375" s="10">
        <f>E1375*_xlfn.XLOOKUP(L1375,PriceListData!$F$2:$F$97,PriceListData!$E$2:$E$97)</f>
        <v>2.75</v>
      </c>
      <c r="N1375" t="str">
        <f>TEXT(B1375,"dddd")</f>
        <v>Monday</v>
      </c>
    </row>
    <row r="1376" spans="1:14" x14ac:dyDescent="0.35">
      <c r="A1376">
        <v>287464</v>
      </c>
      <c r="B1376" s="3">
        <v>45782</v>
      </c>
      <c r="C1376" s="4">
        <v>0.48118055555555556</v>
      </c>
      <c r="D1376" t="s">
        <v>441</v>
      </c>
      <c r="E1376">
        <v>1</v>
      </c>
      <c r="G1376" t="s">
        <v>433</v>
      </c>
      <c r="H1376" t="s">
        <v>435</v>
      </c>
      <c r="J1376" t="s">
        <v>403</v>
      </c>
      <c r="K1376">
        <v>1</v>
      </c>
      <c r="L1376" t="str">
        <f>_xlfn.CONCAT(D1376,F1376)</f>
        <v>Sticky bun</v>
      </c>
      <c r="M1376" s="10">
        <f>E1376*_xlfn.XLOOKUP(L1376,PriceListData!$F$2:$F$97,PriceListData!$E$2:$E$97)</f>
        <v>2.75</v>
      </c>
      <c r="N1376" t="str">
        <f>TEXT(B1376,"dddd")</f>
        <v>Monday</v>
      </c>
    </row>
    <row r="1377" spans="1:14" x14ac:dyDescent="0.35">
      <c r="A1377">
        <v>287463</v>
      </c>
      <c r="B1377" s="3">
        <v>45782</v>
      </c>
      <c r="C1377" s="4">
        <v>0.47391203703703705</v>
      </c>
      <c r="D1377" t="s">
        <v>441</v>
      </c>
      <c r="E1377">
        <v>1</v>
      </c>
      <c r="G1377" t="s">
        <v>433</v>
      </c>
      <c r="H1377" t="s">
        <v>435</v>
      </c>
      <c r="J1377" t="s">
        <v>403</v>
      </c>
      <c r="K1377">
        <v>1</v>
      </c>
      <c r="L1377" t="str">
        <f>_xlfn.CONCAT(D1377,F1377)</f>
        <v>Sticky bun</v>
      </c>
      <c r="M1377" s="10">
        <f>E1377*_xlfn.XLOOKUP(L1377,PriceListData!$F$2:$F$97,PriceListData!$E$2:$E$97)</f>
        <v>2.75</v>
      </c>
      <c r="N1377" t="str">
        <f>TEXT(B1377,"dddd")</f>
        <v>Monday</v>
      </c>
    </row>
    <row r="1378" spans="1:14" x14ac:dyDescent="0.35">
      <c r="A1378">
        <v>287462</v>
      </c>
      <c r="B1378" s="3">
        <v>45782</v>
      </c>
      <c r="C1378" s="4">
        <v>0.47216435185185185</v>
      </c>
      <c r="D1378" t="s">
        <v>438</v>
      </c>
      <c r="E1378">
        <v>1</v>
      </c>
      <c r="G1378" t="s">
        <v>433</v>
      </c>
      <c r="H1378" t="s">
        <v>435</v>
      </c>
      <c r="J1378" t="s">
        <v>403</v>
      </c>
      <c r="K1378">
        <v>1</v>
      </c>
      <c r="L1378" t="str">
        <f>_xlfn.CONCAT(D1378,F1378)</f>
        <v>Cinnamon roll</v>
      </c>
      <c r="M1378" s="10">
        <f>E1378*_xlfn.XLOOKUP(L1378,PriceListData!$F$2:$F$97,PriceListData!$E$2:$E$97)</f>
        <v>3.75</v>
      </c>
      <c r="N1378" t="str">
        <f>TEXT(B1378,"dddd")</f>
        <v>Monday</v>
      </c>
    </row>
    <row r="1379" spans="1:14" x14ac:dyDescent="0.35">
      <c r="A1379">
        <v>287461</v>
      </c>
      <c r="B1379" s="3">
        <v>45782</v>
      </c>
      <c r="C1379" s="4">
        <v>0.46520833333333333</v>
      </c>
      <c r="D1379" t="s">
        <v>441</v>
      </c>
      <c r="E1379">
        <v>1</v>
      </c>
      <c r="G1379" t="s">
        <v>433</v>
      </c>
      <c r="H1379" t="s">
        <v>435</v>
      </c>
      <c r="J1379" t="s">
        <v>403</v>
      </c>
      <c r="K1379">
        <v>1</v>
      </c>
      <c r="L1379" t="str">
        <f>_xlfn.CONCAT(D1379,F1379)</f>
        <v>Sticky bun</v>
      </c>
      <c r="M1379" s="10">
        <f>E1379*_xlfn.XLOOKUP(L1379,PriceListData!$F$2:$F$97,PriceListData!$E$2:$E$97)</f>
        <v>2.75</v>
      </c>
      <c r="N1379" t="str">
        <f>TEXT(B1379,"dddd")</f>
        <v>Monday</v>
      </c>
    </row>
    <row r="1380" spans="1:14" x14ac:dyDescent="0.35">
      <c r="A1380">
        <v>287461</v>
      </c>
      <c r="B1380" s="3">
        <v>45782</v>
      </c>
      <c r="C1380" s="4">
        <v>0.46520833333333333</v>
      </c>
      <c r="D1380" t="s">
        <v>443</v>
      </c>
      <c r="E1380">
        <v>1</v>
      </c>
      <c r="G1380" t="s">
        <v>433</v>
      </c>
      <c r="H1380" t="s">
        <v>435</v>
      </c>
      <c r="J1380" t="s">
        <v>403</v>
      </c>
      <c r="K1380">
        <v>1</v>
      </c>
      <c r="L1380" t="str">
        <f>_xlfn.CONCAT(D1380,F1380)</f>
        <v>Scone with clotted cream and jam</v>
      </c>
      <c r="M1380" s="10">
        <f>E1380*_xlfn.XLOOKUP(L1380,PriceListData!$F$2:$F$97,PriceListData!$E$2:$E$97)</f>
        <v>5.75</v>
      </c>
      <c r="N1380" t="str">
        <f>TEXT(B1380,"dddd")</f>
        <v>Monday</v>
      </c>
    </row>
    <row r="1381" spans="1:14" x14ac:dyDescent="0.35">
      <c r="A1381">
        <v>287460</v>
      </c>
      <c r="B1381" s="3">
        <v>45782</v>
      </c>
      <c r="C1381" s="4">
        <v>0.45716435185185184</v>
      </c>
      <c r="D1381" t="s">
        <v>441</v>
      </c>
      <c r="E1381">
        <v>1</v>
      </c>
      <c r="G1381" t="s">
        <v>433</v>
      </c>
      <c r="H1381" t="s">
        <v>435</v>
      </c>
      <c r="J1381" t="s">
        <v>403</v>
      </c>
      <c r="K1381">
        <v>1</v>
      </c>
      <c r="L1381" t="str">
        <f>_xlfn.CONCAT(D1381,F1381)</f>
        <v>Sticky bun</v>
      </c>
      <c r="M1381" s="10">
        <f>E1381*_xlfn.XLOOKUP(L1381,PriceListData!$F$2:$F$97,PriceListData!$E$2:$E$97)</f>
        <v>2.75</v>
      </c>
      <c r="N1381" t="str">
        <f>TEXT(B1381,"dddd")</f>
        <v>Monday</v>
      </c>
    </row>
    <row r="1382" spans="1:14" x14ac:dyDescent="0.35">
      <c r="A1382">
        <v>287459</v>
      </c>
      <c r="B1382" s="3">
        <v>45782</v>
      </c>
      <c r="C1382" s="4">
        <v>0.44354166666666667</v>
      </c>
      <c r="D1382" t="s">
        <v>441</v>
      </c>
      <c r="E1382">
        <v>1</v>
      </c>
      <c r="G1382" t="s">
        <v>433</v>
      </c>
      <c r="H1382" t="s">
        <v>435</v>
      </c>
      <c r="J1382" t="s">
        <v>403</v>
      </c>
      <c r="K1382">
        <v>1</v>
      </c>
      <c r="L1382" t="str">
        <f>_xlfn.CONCAT(D1382,F1382)</f>
        <v>Sticky bun</v>
      </c>
      <c r="M1382" s="10">
        <f>E1382*_xlfn.XLOOKUP(L1382,PriceListData!$F$2:$F$97,PriceListData!$E$2:$E$97)</f>
        <v>2.75</v>
      </c>
      <c r="N1382" t="str">
        <f>TEXT(B1382,"dddd")</f>
        <v>Monday</v>
      </c>
    </row>
    <row r="1383" spans="1:14" x14ac:dyDescent="0.35">
      <c r="A1383">
        <v>287458</v>
      </c>
      <c r="B1383" s="3">
        <v>45782</v>
      </c>
      <c r="C1383" s="4">
        <v>0.44217592592592592</v>
      </c>
      <c r="D1383" t="s">
        <v>441</v>
      </c>
      <c r="E1383">
        <v>1</v>
      </c>
      <c r="G1383" t="s">
        <v>433</v>
      </c>
      <c r="H1383" t="s">
        <v>435</v>
      </c>
      <c r="J1383" t="s">
        <v>403</v>
      </c>
      <c r="K1383">
        <v>1</v>
      </c>
      <c r="L1383" t="str">
        <f>_xlfn.CONCAT(D1383,F1383)</f>
        <v>Sticky bun</v>
      </c>
      <c r="M1383" s="10">
        <f>E1383*_xlfn.XLOOKUP(L1383,PriceListData!$F$2:$F$97,PriceListData!$E$2:$E$97)</f>
        <v>2.75</v>
      </c>
      <c r="N1383" t="str">
        <f>TEXT(B1383,"dddd")</f>
        <v>Monday</v>
      </c>
    </row>
    <row r="1384" spans="1:14" x14ac:dyDescent="0.35">
      <c r="A1384">
        <v>287457</v>
      </c>
      <c r="B1384" s="3">
        <v>45782</v>
      </c>
      <c r="C1384" s="4">
        <v>0.43839120370370371</v>
      </c>
      <c r="D1384" t="s">
        <v>362</v>
      </c>
      <c r="E1384">
        <v>1</v>
      </c>
      <c r="G1384" t="s">
        <v>433</v>
      </c>
      <c r="H1384" t="s">
        <v>435</v>
      </c>
      <c r="J1384" t="s">
        <v>403</v>
      </c>
      <c r="K1384">
        <v>1</v>
      </c>
      <c r="L1384" t="str">
        <f>_xlfn.CONCAT(D1384,F1384)</f>
        <v>Donut</v>
      </c>
      <c r="M1384" s="10">
        <f>E1384*_xlfn.XLOOKUP(L1384,PriceListData!$F$2:$F$97,PriceListData!$E$2:$E$97)</f>
        <v>3.75</v>
      </c>
      <c r="N1384" t="str">
        <f>TEXT(B1384,"dddd")</f>
        <v>Monday</v>
      </c>
    </row>
    <row r="1385" spans="1:14" x14ac:dyDescent="0.35">
      <c r="A1385">
        <v>287456</v>
      </c>
      <c r="B1385" s="3">
        <v>45782</v>
      </c>
      <c r="C1385" s="4">
        <v>0.43284722222222222</v>
      </c>
      <c r="D1385" t="s">
        <v>443</v>
      </c>
      <c r="E1385">
        <v>1</v>
      </c>
      <c r="G1385" t="s">
        <v>433</v>
      </c>
      <c r="H1385" t="s">
        <v>435</v>
      </c>
      <c r="J1385" t="s">
        <v>403</v>
      </c>
      <c r="K1385">
        <v>1</v>
      </c>
      <c r="L1385" t="str">
        <f>_xlfn.CONCAT(D1385,F1385)</f>
        <v>Scone with clotted cream and jam</v>
      </c>
      <c r="M1385" s="10">
        <f>E1385*_xlfn.XLOOKUP(L1385,PriceListData!$F$2:$F$97,PriceListData!$E$2:$E$97)</f>
        <v>5.75</v>
      </c>
      <c r="N1385" t="str">
        <f>TEXT(B1385,"dddd")</f>
        <v>Monday</v>
      </c>
    </row>
    <row r="1386" spans="1:14" x14ac:dyDescent="0.35">
      <c r="A1386">
        <v>287455</v>
      </c>
      <c r="B1386" s="3">
        <v>45782</v>
      </c>
      <c r="C1386" s="4">
        <v>0.43189814814814814</v>
      </c>
      <c r="D1386" t="s">
        <v>450</v>
      </c>
      <c r="E1386">
        <v>2</v>
      </c>
      <c r="G1386" t="s">
        <v>433</v>
      </c>
      <c r="H1386" t="s">
        <v>435</v>
      </c>
      <c r="J1386" t="s">
        <v>403</v>
      </c>
      <c r="K1386">
        <v>1</v>
      </c>
      <c r="L1386" t="str">
        <f>_xlfn.CONCAT(D1386,F1386)</f>
        <v>Snack cake</v>
      </c>
      <c r="M1386" s="10">
        <f>E1386*_xlfn.XLOOKUP(L1386,PriceListData!$F$2:$F$97,PriceListData!$E$2:$E$97)</f>
        <v>4</v>
      </c>
      <c r="N1386" t="str">
        <f>TEXT(B1386,"dddd")</f>
        <v>Monday</v>
      </c>
    </row>
    <row r="1387" spans="1:14" x14ac:dyDescent="0.35">
      <c r="A1387">
        <v>287454</v>
      </c>
      <c r="B1387" s="3">
        <v>45782</v>
      </c>
      <c r="C1387" s="4">
        <v>0.42871527777777779</v>
      </c>
      <c r="D1387" t="s">
        <v>441</v>
      </c>
      <c r="E1387">
        <v>2</v>
      </c>
      <c r="G1387" t="s">
        <v>433</v>
      </c>
      <c r="H1387" t="s">
        <v>435</v>
      </c>
      <c r="J1387" t="s">
        <v>403</v>
      </c>
      <c r="K1387">
        <v>1</v>
      </c>
      <c r="L1387" t="str">
        <f>_xlfn.CONCAT(D1387,F1387)</f>
        <v>Sticky bun</v>
      </c>
      <c r="M1387" s="10">
        <f>E1387*_xlfn.XLOOKUP(L1387,PriceListData!$F$2:$F$97,PriceListData!$E$2:$E$97)</f>
        <v>5.5</v>
      </c>
      <c r="N1387" t="str">
        <f>TEXT(B1387,"dddd")</f>
        <v>Monday</v>
      </c>
    </row>
    <row r="1388" spans="1:14" x14ac:dyDescent="0.35">
      <c r="A1388">
        <v>287454</v>
      </c>
      <c r="B1388" s="3">
        <v>45782</v>
      </c>
      <c r="C1388" s="4">
        <v>0.42871527777777779</v>
      </c>
      <c r="D1388" t="s">
        <v>362</v>
      </c>
      <c r="E1388">
        <v>1</v>
      </c>
      <c r="G1388" t="s">
        <v>433</v>
      </c>
      <c r="H1388" t="s">
        <v>435</v>
      </c>
      <c r="J1388" t="s">
        <v>403</v>
      </c>
      <c r="K1388">
        <v>1</v>
      </c>
      <c r="L1388" t="str">
        <f>_xlfn.CONCAT(D1388,F1388)</f>
        <v>Donut</v>
      </c>
      <c r="M1388" s="10">
        <f>E1388*_xlfn.XLOOKUP(L1388,PriceListData!$F$2:$F$97,PriceListData!$E$2:$E$97)</f>
        <v>3.75</v>
      </c>
      <c r="N1388" t="str">
        <f>TEXT(B1388,"dddd")</f>
        <v>Monday</v>
      </c>
    </row>
    <row r="1389" spans="1:14" x14ac:dyDescent="0.35">
      <c r="A1389">
        <v>287453</v>
      </c>
      <c r="B1389" s="3">
        <v>45782</v>
      </c>
      <c r="C1389" s="4">
        <v>0.40474537037037039</v>
      </c>
      <c r="D1389" t="s">
        <v>443</v>
      </c>
      <c r="E1389">
        <v>1</v>
      </c>
      <c r="G1389" t="s">
        <v>433</v>
      </c>
      <c r="H1389" t="s">
        <v>435</v>
      </c>
      <c r="J1389" t="s">
        <v>403</v>
      </c>
      <c r="K1389">
        <v>1</v>
      </c>
      <c r="L1389" t="str">
        <f>_xlfn.CONCAT(D1389,F1389)</f>
        <v>Scone with clotted cream and jam</v>
      </c>
      <c r="M1389" s="10">
        <f>E1389*_xlfn.XLOOKUP(L1389,PriceListData!$F$2:$F$97,PriceListData!$E$2:$E$97)</f>
        <v>5.75</v>
      </c>
      <c r="N1389" t="str">
        <f>TEXT(B1389,"dddd")</f>
        <v>Monday</v>
      </c>
    </row>
    <row r="1390" spans="1:14" x14ac:dyDescent="0.35">
      <c r="A1390">
        <v>287452</v>
      </c>
      <c r="B1390" s="3">
        <v>45782</v>
      </c>
      <c r="C1390" s="4">
        <v>0.40086805555555555</v>
      </c>
      <c r="D1390" t="s">
        <v>443</v>
      </c>
      <c r="E1390">
        <v>1</v>
      </c>
      <c r="G1390" t="s">
        <v>433</v>
      </c>
      <c r="H1390" t="s">
        <v>435</v>
      </c>
      <c r="J1390" t="s">
        <v>403</v>
      </c>
      <c r="K1390">
        <v>1</v>
      </c>
      <c r="L1390" t="str">
        <f>_xlfn.CONCAT(D1390,F1390)</f>
        <v>Scone with clotted cream and jam</v>
      </c>
      <c r="M1390" s="10">
        <f>E1390*_xlfn.XLOOKUP(L1390,PriceListData!$F$2:$F$97,PriceListData!$E$2:$E$97)</f>
        <v>5.75</v>
      </c>
      <c r="N1390" t="str">
        <f>TEXT(B1390,"dddd")</f>
        <v>Monday</v>
      </c>
    </row>
    <row r="1391" spans="1:14" x14ac:dyDescent="0.35">
      <c r="A1391">
        <v>287451</v>
      </c>
      <c r="B1391" s="3">
        <v>45782</v>
      </c>
      <c r="C1391" s="4">
        <v>0.39689814814814817</v>
      </c>
      <c r="D1391" t="s">
        <v>443</v>
      </c>
      <c r="E1391">
        <v>1</v>
      </c>
      <c r="G1391" t="s">
        <v>433</v>
      </c>
      <c r="H1391" t="s">
        <v>435</v>
      </c>
      <c r="J1391" t="s">
        <v>403</v>
      </c>
      <c r="K1391">
        <v>1</v>
      </c>
      <c r="L1391" t="str">
        <f>_xlfn.CONCAT(D1391,F1391)</f>
        <v>Scone with clotted cream and jam</v>
      </c>
      <c r="M1391" s="10">
        <f>E1391*_xlfn.XLOOKUP(L1391,PriceListData!$F$2:$F$97,PriceListData!$E$2:$E$97)</f>
        <v>5.75</v>
      </c>
      <c r="N1391" t="str">
        <f>TEXT(B1391,"dddd")</f>
        <v>Monday</v>
      </c>
    </row>
    <row r="1392" spans="1:14" x14ac:dyDescent="0.35">
      <c r="A1392">
        <v>287451</v>
      </c>
      <c r="B1392" s="3">
        <v>45782</v>
      </c>
      <c r="C1392" s="4">
        <v>0.39689814814814817</v>
      </c>
      <c r="D1392" t="s">
        <v>438</v>
      </c>
      <c r="E1392">
        <v>4</v>
      </c>
      <c r="G1392" t="s">
        <v>433</v>
      </c>
      <c r="H1392" t="s">
        <v>435</v>
      </c>
      <c r="J1392" t="s">
        <v>403</v>
      </c>
      <c r="K1392">
        <v>1</v>
      </c>
      <c r="L1392" t="str">
        <f>_xlfn.CONCAT(D1392,F1392)</f>
        <v>Cinnamon roll</v>
      </c>
      <c r="M1392" s="10">
        <f>E1392*_xlfn.XLOOKUP(L1392,PriceListData!$F$2:$F$97,PriceListData!$E$2:$E$97)</f>
        <v>15</v>
      </c>
      <c r="N1392" t="str">
        <f>TEXT(B1392,"dddd")</f>
        <v>Monday</v>
      </c>
    </row>
    <row r="1393" spans="1:14" x14ac:dyDescent="0.35">
      <c r="A1393">
        <v>287451</v>
      </c>
      <c r="B1393" s="3">
        <v>45782</v>
      </c>
      <c r="C1393" s="4">
        <v>0.39689814814814817</v>
      </c>
      <c r="D1393" t="s">
        <v>438</v>
      </c>
      <c r="E1393">
        <v>1</v>
      </c>
      <c r="G1393" t="s">
        <v>433</v>
      </c>
      <c r="H1393" t="s">
        <v>435</v>
      </c>
      <c r="J1393" t="s">
        <v>403</v>
      </c>
      <c r="K1393">
        <v>1</v>
      </c>
      <c r="L1393" t="str">
        <f>_xlfn.CONCAT(D1393,F1393)</f>
        <v>Cinnamon roll</v>
      </c>
      <c r="M1393" s="10">
        <f>E1393*_xlfn.XLOOKUP(L1393,PriceListData!$F$2:$F$97,PriceListData!$E$2:$E$97)</f>
        <v>3.75</v>
      </c>
      <c r="N1393" t="str">
        <f>TEXT(B1393,"dddd")</f>
        <v>Monday</v>
      </c>
    </row>
    <row r="1394" spans="1:14" x14ac:dyDescent="0.35">
      <c r="A1394">
        <v>287450</v>
      </c>
      <c r="B1394" s="3">
        <v>45782</v>
      </c>
      <c r="C1394" s="4">
        <v>0.39256944444444447</v>
      </c>
      <c r="D1394" t="s">
        <v>438</v>
      </c>
      <c r="E1394">
        <v>1</v>
      </c>
      <c r="G1394" t="s">
        <v>433</v>
      </c>
      <c r="H1394" t="s">
        <v>435</v>
      </c>
      <c r="J1394" t="s">
        <v>403</v>
      </c>
      <c r="K1394">
        <v>1</v>
      </c>
      <c r="L1394" t="str">
        <f>_xlfn.CONCAT(D1394,F1394)</f>
        <v>Cinnamon roll</v>
      </c>
      <c r="M1394" s="10">
        <f>E1394*_xlfn.XLOOKUP(L1394,PriceListData!$F$2:$F$97,PriceListData!$E$2:$E$97)</f>
        <v>3.75</v>
      </c>
      <c r="N1394" t="str">
        <f>TEXT(B1394,"dddd")</f>
        <v>Monday</v>
      </c>
    </row>
    <row r="1395" spans="1:14" x14ac:dyDescent="0.35">
      <c r="A1395">
        <v>287449</v>
      </c>
      <c r="B1395" s="3">
        <v>45782</v>
      </c>
      <c r="C1395" s="4">
        <v>0.39201388888888888</v>
      </c>
      <c r="D1395" t="s">
        <v>443</v>
      </c>
      <c r="E1395">
        <v>1</v>
      </c>
      <c r="G1395" t="s">
        <v>433</v>
      </c>
      <c r="H1395" t="s">
        <v>435</v>
      </c>
      <c r="J1395" t="s">
        <v>403</v>
      </c>
      <c r="K1395">
        <v>1</v>
      </c>
      <c r="L1395" t="str">
        <f>_xlfn.CONCAT(D1395,F1395)</f>
        <v>Scone with clotted cream and jam</v>
      </c>
      <c r="M1395" s="10">
        <f>E1395*_xlfn.XLOOKUP(L1395,PriceListData!$F$2:$F$97,PriceListData!$E$2:$E$97)</f>
        <v>5.75</v>
      </c>
      <c r="N1395" t="str">
        <f>TEXT(B1395,"dddd")</f>
        <v>Monday</v>
      </c>
    </row>
    <row r="1396" spans="1:14" x14ac:dyDescent="0.35">
      <c r="A1396">
        <v>287448</v>
      </c>
      <c r="B1396" s="3">
        <v>45782</v>
      </c>
      <c r="C1396" s="4">
        <v>0.39074074074074072</v>
      </c>
      <c r="D1396" t="s">
        <v>450</v>
      </c>
      <c r="E1396">
        <v>2</v>
      </c>
      <c r="G1396" t="s">
        <v>433</v>
      </c>
      <c r="H1396" t="s">
        <v>435</v>
      </c>
      <c r="J1396" t="s">
        <v>403</v>
      </c>
      <c r="K1396">
        <v>1</v>
      </c>
      <c r="L1396" t="str">
        <f>_xlfn.CONCAT(D1396,F1396)</f>
        <v>Snack cake</v>
      </c>
      <c r="M1396" s="10">
        <f>E1396*_xlfn.XLOOKUP(L1396,PriceListData!$F$2:$F$97,PriceListData!$E$2:$E$97)</f>
        <v>4</v>
      </c>
      <c r="N1396" t="str">
        <f>TEXT(B1396,"dddd")</f>
        <v>Monday</v>
      </c>
    </row>
    <row r="1397" spans="1:14" x14ac:dyDescent="0.35">
      <c r="A1397">
        <v>287447</v>
      </c>
      <c r="B1397" s="3">
        <v>45782</v>
      </c>
      <c r="C1397" s="4">
        <v>0.38604166666666667</v>
      </c>
      <c r="D1397" t="s">
        <v>443</v>
      </c>
      <c r="E1397">
        <v>1</v>
      </c>
      <c r="G1397" t="s">
        <v>433</v>
      </c>
      <c r="H1397" t="s">
        <v>435</v>
      </c>
      <c r="J1397" t="s">
        <v>403</v>
      </c>
      <c r="K1397">
        <v>1</v>
      </c>
      <c r="L1397" t="str">
        <f>_xlfn.CONCAT(D1397,F1397)</f>
        <v>Scone with clotted cream and jam</v>
      </c>
      <c r="M1397" s="10">
        <f>E1397*_xlfn.XLOOKUP(L1397,PriceListData!$F$2:$F$97,PriceListData!$E$2:$E$97)</f>
        <v>5.75</v>
      </c>
      <c r="N1397" t="str">
        <f>TEXT(B1397,"dddd")</f>
        <v>Monday</v>
      </c>
    </row>
    <row r="1398" spans="1:14" x14ac:dyDescent="0.35">
      <c r="A1398">
        <v>287446</v>
      </c>
      <c r="B1398" s="3">
        <v>45782</v>
      </c>
      <c r="C1398" s="4">
        <v>0.38518518518518519</v>
      </c>
      <c r="D1398" t="s">
        <v>443</v>
      </c>
      <c r="E1398">
        <v>1</v>
      </c>
      <c r="G1398" t="s">
        <v>433</v>
      </c>
      <c r="H1398" t="s">
        <v>435</v>
      </c>
      <c r="J1398" t="s">
        <v>403</v>
      </c>
      <c r="K1398">
        <v>1</v>
      </c>
      <c r="L1398" t="str">
        <f>_xlfn.CONCAT(D1398,F1398)</f>
        <v>Scone with clotted cream and jam</v>
      </c>
      <c r="M1398" s="10">
        <f>E1398*_xlfn.XLOOKUP(L1398,PriceListData!$F$2:$F$97,PriceListData!$E$2:$E$97)</f>
        <v>5.75</v>
      </c>
      <c r="N1398" t="str">
        <f>TEXT(B1398,"dddd")</f>
        <v>Monday</v>
      </c>
    </row>
    <row r="1399" spans="1:14" x14ac:dyDescent="0.35">
      <c r="A1399">
        <v>287445</v>
      </c>
      <c r="B1399" s="3">
        <v>45782</v>
      </c>
      <c r="C1399" s="4">
        <v>0.38168981481481479</v>
      </c>
      <c r="D1399" t="s">
        <v>438</v>
      </c>
      <c r="E1399">
        <v>1</v>
      </c>
      <c r="G1399" t="s">
        <v>433</v>
      </c>
      <c r="H1399" t="s">
        <v>435</v>
      </c>
      <c r="J1399" t="s">
        <v>403</v>
      </c>
      <c r="K1399">
        <v>1</v>
      </c>
      <c r="L1399" t="str">
        <f>_xlfn.CONCAT(D1399,F1399)</f>
        <v>Cinnamon roll</v>
      </c>
      <c r="M1399" s="10">
        <f>E1399*_xlfn.XLOOKUP(L1399,PriceListData!$F$2:$F$97,PriceListData!$E$2:$E$97)</f>
        <v>3.75</v>
      </c>
      <c r="N1399" t="str">
        <f>TEXT(B1399,"dddd")</f>
        <v>Monday</v>
      </c>
    </row>
    <row r="1400" spans="1:14" x14ac:dyDescent="0.35">
      <c r="A1400">
        <v>287970</v>
      </c>
      <c r="B1400" s="3">
        <v>45783</v>
      </c>
      <c r="C1400" s="4">
        <v>0.92199074074074072</v>
      </c>
      <c r="D1400" t="s">
        <v>427</v>
      </c>
      <c r="E1400">
        <v>1</v>
      </c>
      <c r="F1400" t="s">
        <v>15</v>
      </c>
      <c r="G1400" t="s">
        <v>417</v>
      </c>
      <c r="H1400" t="s">
        <v>418</v>
      </c>
      <c r="J1400" t="s">
        <v>403</v>
      </c>
      <c r="K1400">
        <v>1</v>
      </c>
      <c r="L1400" t="str">
        <f>_xlfn.CONCAT(D1400,F1400)</f>
        <v>House blend12 oz</v>
      </c>
      <c r="M1400" s="10">
        <f>E1400*_xlfn.XLOOKUP(L1400,PriceListData!$F$2:$F$97,PriceListData!$E$2:$E$97)</f>
        <v>12.95</v>
      </c>
      <c r="N1400" t="str">
        <f>TEXT(B1400,"dddd")</f>
        <v>Tuesday</v>
      </c>
    </row>
    <row r="1401" spans="1:14" x14ac:dyDescent="0.35">
      <c r="A1401">
        <v>287969</v>
      </c>
      <c r="B1401" s="3">
        <v>45783</v>
      </c>
      <c r="C1401" s="4">
        <v>0.89197916666666666</v>
      </c>
      <c r="D1401" t="s">
        <v>409</v>
      </c>
      <c r="E1401">
        <v>1</v>
      </c>
      <c r="F1401" t="s">
        <v>15</v>
      </c>
      <c r="G1401" t="s">
        <v>405</v>
      </c>
      <c r="H1401" t="s">
        <v>406</v>
      </c>
      <c r="J1401" t="s">
        <v>403</v>
      </c>
      <c r="K1401">
        <v>1</v>
      </c>
      <c r="L1401" t="str">
        <f>_xlfn.CONCAT(D1401,F1401)</f>
        <v>Drip coffee12 oz</v>
      </c>
      <c r="M1401" s="10">
        <f>E1401*_xlfn.XLOOKUP(L1401,PriceListData!$F$2:$F$97,PriceListData!$E$2:$E$97)</f>
        <v>2.25</v>
      </c>
      <c r="N1401" t="str">
        <f>TEXT(B1401,"dddd")</f>
        <v>Tuesday</v>
      </c>
    </row>
    <row r="1402" spans="1:14" x14ac:dyDescent="0.35">
      <c r="A1402">
        <v>287968</v>
      </c>
      <c r="B1402" s="3">
        <v>45783</v>
      </c>
      <c r="C1402" s="4">
        <v>0.89137731481481486</v>
      </c>
      <c r="D1402" t="s">
        <v>404</v>
      </c>
      <c r="E1402">
        <v>1</v>
      </c>
      <c r="F1402" t="s">
        <v>15</v>
      </c>
      <c r="G1402" t="s">
        <v>405</v>
      </c>
      <c r="H1402" t="s">
        <v>406</v>
      </c>
      <c r="J1402" t="s">
        <v>403</v>
      </c>
      <c r="K1402">
        <v>1</v>
      </c>
      <c r="L1402" t="str">
        <f>_xlfn.CONCAT(D1402,F1402)</f>
        <v>Café latté12 oz</v>
      </c>
      <c r="M1402" s="10">
        <f>E1402*_xlfn.XLOOKUP(L1402,PriceListData!$F$2:$F$97,PriceListData!$E$2:$E$97)</f>
        <v>4.25</v>
      </c>
      <c r="N1402" t="str">
        <f>TEXT(B1402,"dddd")</f>
        <v>Tuesday</v>
      </c>
    </row>
    <row r="1403" spans="1:14" x14ac:dyDescent="0.35">
      <c r="A1403">
        <v>287967</v>
      </c>
      <c r="B1403" s="3">
        <v>45783</v>
      </c>
      <c r="C1403" s="4">
        <v>0.86583333333333334</v>
      </c>
      <c r="D1403" t="s">
        <v>40</v>
      </c>
      <c r="E1403">
        <v>1</v>
      </c>
      <c r="F1403" t="s">
        <v>35</v>
      </c>
      <c r="G1403" t="s">
        <v>405</v>
      </c>
      <c r="H1403" t="s">
        <v>406</v>
      </c>
      <c r="J1403" t="s">
        <v>403</v>
      </c>
      <c r="K1403">
        <v>1</v>
      </c>
      <c r="L1403" t="str">
        <f>_xlfn.CONCAT(D1403,F1403)</f>
        <v>Espresso1 oz</v>
      </c>
      <c r="M1403" s="10">
        <f>E1403*_xlfn.XLOOKUP(L1403,PriceListData!$F$2:$F$97,PriceListData!$E$2:$E$97)</f>
        <v>2.5</v>
      </c>
      <c r="N1403" t="str">
        <f>TEXT(B1403,"dddd")</f>
        <v>Tuesday</v>
      </c>
    </row>
    <row r="1404" spans="1:14" x14ac:dyDescent="0.35">
      <c r="A1404">
        <v>287967</v>
      </c>
      <c r="B1404" s="3">
        <v>45783</v>
      </c>
      <c r="C1404" s="4">
        <v>0.86583333333333334</v>
      </c>
      <c r="D1404" t="s">
        <v>424</v>
      </c>
      <c r="E1404">
        <v>1</v>
      </c>
      <c r="F1404" t="s">
        <v>15</v>
      </c>
      <c r="G1404" t="s">
        <v>423</v>
      </c>
      <c r="H1404" t="s">
        <v>414</v>
      </c>
      <c r="J1404" t="s">
        <v>403</v>
      </c>
      <c r="K1404">
        <v>1</v>
      </c>
      <c r="L1404" t="str">
        <f>_xlfn.CONCAT(D1404,F1404)</f>
        <v>Coconut milk smoothie12 oz</v>
      </c>
      <c r="M1404" s="10">
        <f>E1404*_xlfn.XLOOKUP(L1404,PriceListData!$F$2:$F$97,PriceListData!$E$2:$E$97)</f>
        <v>5.75</v>
      </c>
      <c r="N1404" t="str">
        <f>TEXT(B1404,"dddd")</f>
        <v>Tuesday</v>
      </c>
    </row>
    <row r="1405" spans="1:14" x14ac:dyDescent="0.35">
      <c r="A1405">
        <v>287965</v>
      </c>
      <c r="B1405" s="3">
        <v>45783</v>
      </c>
      <c r="C1405" s="4">
        <v>0.84391203703703699</v>
      </c>
      <c r="D1405" t="s">
        <v>412</v>
      </c>
      <c r="E1405">
        <v>1</v>
      </c>
      <c r="F1405" t="s">
        <v>15</v>
      </c>
      <c r="G1405" t="s">
        <v>413</v>
      </c>
      <c r="H1405" t="s">
        <v>414</v>
      </c>
      <c r="J1405" t="s">
        <v>403</v>
      </c>
      <c r="K1405">
        <v>1</v>
      </c>
      <c r="L1405" t="str">
        <f>_xlfn.CONCAT(D1405,F1405)</f>
        <v>Iced tea12 oz</v>
      </c>
      <c r="M1405" s="10">
        <f>E1405*_xlfn.XLOOKUP(L1405,PriceListData!$F$2:$F$97,PriceListData!$E$2:$E$97)</f>
        <v>4.25</v>
      </c>
      <c r="N1405" t="str">
        <f>TEXT(B1405,"dddd")</f>
        <v>Tuesday</v>
      </c>
    </row>
    <row r="1406" spans="1:14" x14ac:dyDescent="0.35">
      <c r="A1406">
        <v>287964</v>
      </c>
      <c r="B1406" s="3">
        <v>45783</v>
      </c>
      <c r="C1406" s="4">
        <v>0.84136574074074078</v>
      </c>
      <c r="D1406" t="s">
        <v>420</v>
      </c>
      <c r="E1406">
        <v>1</v>
      </c>
      <c r="F1406" t="s">
        <v>76</v>
      </c>
      <c r="G1406" t="s">
        <v>413</v>
      </c>
      <c r="H1406" t="s">
        <v>406</v>
      </c>
      <c r="J1406" t="s">
        <v>403</v>
      </c>
      <c r="K1406">
        <v>1</v>
      </c>
      <c r="L1406" t="str">
        <f>_xlfn.CONCAT(D1406,F1406)</f>
        <v>Moroccan tea10 oz</v>
      </c>
      <c r="M1406" s="10">
        <f>E1406*_xlfn.XLOOKUP(L1406,PriceListData!$F$2:$F$97,PriceListData!$E$2:$E$97)</f>
        <v>3</v>
      </c>
      <c r="N1406" t="str">
        <f>TEXT(B1406,"dddd")</f>
        <v>Tuesday</v>
      </c>
    </row>
    <row r="1407" spans="1:14" x14ac:dyDescent="0.35">
      <c r="A1407">
        <v>287963</v>
      </c>
      <c r="B1407" s="3">
        <v>45783</v>
      </c>
      <c r="C1407" s="4">
        <v>0.83420138888888884</v>
      </c>
      <c r="D1407" t="s">
        <v>153</v>
      </c>
      <c r="E1407">
        <v>1</v>
      </c>
      <c r="F1407" t="s">
        <v>15</v>
      </c>
      <c r="G1407" t="s">
        <v>405</v>
      </c>
      <c r="H1407" t="s">
        <v>406</v>
      </c>
      <c r="J1407" t="s">
        <v>403</v>
      </c>
      <c r="K1407">
        <v>1</v>
      </c>
      <c r="L1407" t="str">
        <f>_xlfn.CONCAT(D1407,F1407)</f>
        <v>Aeropress12 oz</v>
      </c>
      <c r="M1407" s="10">
        <f>E1407*_xlfn.XLOOKUP(L1407,PriceListData!$F$2:$F$97,PriceListData!$E$2:$E$97)</f>
        <v>6</v>
      </c>
      <c r="N1407" t="str">
        <f>TEXT(B1407,"dddd")</f>
        <v>Tuesday</v>
      </c>
    </row>
    <row r="1408" spans="1:14" x14ac:dyDescent="0.35">
      <c r="A1408">
        <v>287962</v>
      </c>
      <c r="B1408" s="3">
        <v>45783</v>
      </c>
      <c r="C1408" s="4">
        <v>0.83197916666666671</v>
      </c>
      <c r="D1408" t="s">
        <v>420</v>
      </c>
      <c r="E1408">
        <v>1</v>
      </c>
      <c r="F1408" t="s">
        <v>76</v>
      </c>
      <c r="G1408" t="s">
        <v>413</v>
      </c>
      <c r="H1408" t="s">
        <v>406</v>
      </c>
      <c r="J1408" t="s">
        <v>403</v>
      </c>
      <c r="K1408">
        <v>1</v>
      </c>
      <c r="L1408" t="str">
        <f>_xlfn.CONCAT(D1408,F1408)</f>
        <v>Moroccan tea10 oz</v>
      </c>
      <c r="M1408" s="10">
        <f>E1408*_xlfn.XLOOKUP(L1408,PriceListData!$F$2:$F$97,PriceListData!$E$2:$E$97)</f>
        <v>3</v>
      </c>
      <c r="N1408" t="str">
        <f>TEXT(B1408,"dddd")</f>
        <v>Tuesday</v>
      </c>
    </row>
    <row r="1409" spans="1:14" x14ac:dyDescent="0.35">
      <c r="A1409">
        <v>287961</v>
      </c>
      <c r="B1409" s="3">
        <v>45783</v>
      </c>
      <c r="C1409" s="4">
        <v>0.82359953703703703</v>
      </c>
      <c r="D1409" t="s">
        <v>411</v>
      </c>
      <c r="E1409">
        <v>1</v>
      </c>
      <c r="F1409" t="s">
        <v>24</v>
      </c>
      <c r="G1409" t="s">
        <v>405</v>
      </c>
      <c r="H1409" t="s">
        <v>406</v>
      </c>
      <c r="J1409" t="s">
        <v>403</v>
      </c>
      <c r="K1409">
        <v>1</v>
      </c>
      <c r="L1409" t="str">
        <f>_xlfn.CONCAT(D1409,F1409)</f>
        <v>Turkish coffee3 oz</v>
      </c>
      <c r="M1409" s="10">
        <f>E1409*_xlfn.XLOOKUP(L1409,PriceListData!$F$2:$F$97,PriceListData!$E$2:$E$97)</f>
        <v>3.75</v>
      </c>
      <c r="N1409" t="str">
        <f>TEXT(B1409,"dddd")</f>
        <v>Tuesday</v>
      </c>
    </row>
    <row r="1410" spans="1:14" x14ac:dyDescent="0.35">
      <c r="A1410">
        <v>287960</v>
      </c>
      <c r="B1410" s="3">
        <v>45783</v>
      </c>
      <c r="C1410" s="4">
        <v>0.82327546296296295</v>
      </c>
      <c r="D1410" t="s">
        <v>54</v>
      </c>
      <c r="E1410">
        <v>1</v>
      </c>
      <c r="G1410" t="s">
        <v>415</v>
      </c>
      <c r="H1410" t="s">
        <v>416</v>
      </c>
      <c r="J1410" t="s">
        <v>403</v>
      </c>
      <c r="K1410">
        <v>1</v>
      </c>
      <c r="L1410" t="str">
        <f>_xlfn.CONCAT(D1410,F1410)</f>
        <v>Syrup</v>
      </c>
      <c r="M1410" s="10">
        <f>E1410*_xlfn.XLOOKUP(L1410,PriceListData!$F$2:$F$97,PriceListData!$E$2:$E$97)</f>
        <v>0.75</v>
      </c>
      <c r="N1410" t="str">
        <f>TEXT(B1410,"dddd")</f>
        <v>Tuesday</v>
      </c>
    </row>
    <row r="1411" spans="1:14" x14ac:dyDescent="0.35">
      <c r="A1411">
        <v>287960</v>
      </c>
      <c r="B1411" s="3">
        <v>45783</v>
      </c>
      <c r="C1411" s="4">
        <v>0.82327546296296295</v>
      </c>
      <c r="D1411" t="s">
        <v>21</v>
      </c>
      <c r="E1411">
        <v>1</v>
      </c>
      <c r="F1411" t="s">
        <v>15</v>
      </c>
      <c r="G1411" t="s">
        <v>405</v>
      </c>
      <c r="H1411" t="s">
        <v>406</v>
      </c>
      <c r="J1411" t="s">
        <v>403</v>
      </c>
      <c r="K1411">
        <v>1</v>
      </c>
      <c r="L1411" t="str">
        <f>_xlfn.CONCAT(D1411,F1411)</f>
        <v>Pourover12 oz</v>
      </c>
      <c r="M1411" s="10">
        <f>E1411*_xlfn.XLOOKUP(L1411,PriceListData!$F$2:$F$97,PriceListData!$E$2:$E$97)</f>
        <v>3.5</v>
      </c>
      <c r="N1411" t="str">
        <f>TEXT(B1411,"dddd")</f>
        <v>Tuesday</v>
      </c>
    </row>
    <row r="1412" spans="1:14" x14ac:dyDescent="0.35">
      <c r="A1412">
        <v>287958</v>
      </c>
      <c r="B1412" s="3">
        <v>45783</v>
      </c>
      <c r="C1412" s="4">
        <v>0.81490740740740741</v>
      </c>
      <c r="D1412" t="s">
        <v>404</v>
      </c>
      <c r="E1412">
        <v>1</v>
      </c>
      <c r="F1412" t="s">
        <v>15</v>
      </c>
      <c r="G1412" t="s">
        <v>405</v>
      </c>
      <c r="H1412" t="s">
        <v>406</v>
      </c>
      <c r="J1412" t="s">
        <v>403</v>
      </c>
      <c r="K1412">
        <v>1</v>
      </c>
      <c r="L1412" t="str">
        <f>_xlfn.CONCAT(D1412,F1412)</f>
        <v>Café latté12 oz</v>
      </c>
      <c r="M1412" s="10">
        <f>E1412*_xlfn.XLOOKUP(L1412,PriceListData!$F$2:$F$97,PriceListData!$E$2:$E$97)</f>
        <v>4.25</v>
      </c>
      <c r="N1412" t="str">
        <f>TEXT(B1412,"dddd")</f>
        <v>Tuesday</v>
      </c>
    </row>
    <row r="1413" spans="1:14" x14ac:dyDescent="0.35">
      <c r="A1413">
        <v>287957</v>
      </c>
      <c r="B1413" s="3">
        <v>45783</v>
      </c>
      <c r="C1413" s="4">
        <v>0.80943287037037037</v>
      </c>
      <c r="D1413" t="s">
        <v>21</v>
      </c>
      <c r="E1413">
        <v>1</v>
      </c>
      <c r="F1413" t="s">
        <v>15</v>
      </c>
      <c r="G1413" t="s">
        <v>405</v>
      </c>
      <c r="H1413" t="s">
        <v>406</v>
      </c>
      <c r="J1413" t="s">
        <v>403</v>
      </c>
      <c r="K1413">
        <v>1</v>
      </c>
      <c r="L1413" t="str">
        <f>_xlfn.CONCAT(D1413,F1413)</f>
        <v>Pourover12 oz</v>
      </c>
      <c r="M1413" s="10">
        <f>E1413*_xlfn.XLOOKUP(L1413,PriceListData!$F$2:$F$97,PriceListData!$E$2:$E$97)</f>
        <v>3.5</v>
      </c>
      <c r="N1413" t="str">
        <f>TEXT(B1413,"dddd")</f>
        <v>Tuesday</v>
      </c>
    </row>
    <row r="1414" spans="1:14" x14ac:dyDescent="0.35">
      <c r="A1414">
        <v>287956</v>
      </c>
      <c r="B1414" s="3">
        <v>45783</v>
      </c>
      <c r="C1414" s="4">
        <v>0.80328703703703708</v>
      </c>
      <c r="D1414" t="s">
        <v>428</v>
      </c>
      <c r="E1414">
        <v>2</v>
      </c>
      <c r="F1414" t="s">
        <v>15</v>
      </c>
      <c r="G1414" t="s">
        <v>413</v>
      </c>
      <c r="H1414" t="s">
        <v>406</v>
      </c>
      <c r="J1414" t="s">
        <v>403</v>
      </c>
      <c r="K1414">
        <v>1</v>
      </c>
      <c r="L1414" t="str">
        <f>_xlfn.CONCAT(D1414,F1414)</f>
        <v>Rooibos latté12 oz</v>
      </c>
      <c r="M1414" s="10">
        <f>E1414*_xlfn.XLOOKUP(L1414,PriceListData!$F$2:$F$97,PriceListData!$E$2:$E$97)</f>
        <v>11</v>
      </c>
      <c r="N1414" t="str">
        <f>TEXT(B1414,"dddd")</f>
        <v>Tuesday</v>
      </c>
    </row>
    <row r="1415" spans="1:14" x14ac:dyDescent="0.35">
      <c r="A1415">
        <v>287955</v>
      </c>
      <c r="B1415" s="3">
        <v>45783</v>
      </c>
      <c r="C1415" s="4">
        <v>0.80162037037037037</v>
      </c>
      <c r="D1415" t="s">
        <v>21</v>
      </c>
      <c r="E1415">
        <v>1</v>
      </c>
      <c r="F1415" t="s">
        <v>15</v>
      </c>
      <c r="G1415" t="s">
        <v>405</v>
      </c>
      <c r="H1415" t="s">
        <v>406</v>
      </c>
      <c r="J1415" t="s">
        <v>403</v>
      </c>
      <c r="K1415">
        <v>1</v>
      </c>
      <c r="L1415" t="str">
        <f>_xlfn.CONCAT(D1415,F1415)</f>
        <v>Pourover12 oz</v>
      </c>
      <c r="M1415" s="10">
        <f>E1415*_xlfn.XLOOKUP(L1415,PriceListData!$F$2:$F$97,PriceListData!$E$2:$E$97)</f>
        <v>3.5</v>
      </c>
      <c r="N1415" t="str">
        <f>TEXT(B1415,"dddd")</f>
        <v>Tuesday</v>
      </c>
    </row>
    <row r="1416" spans="1:14" x14ac:dyDescent="0.35">
      <c r="A1416">
        <v>287954</v>
      </c>
      <c r="B1416" s="3">
        <v>45783</v>
      </c>
      <c r="C1416" s="4">
        <v>0.79947916666666663</v>
      </c>
      <c r="D1416" t="s">
        <v>54</v>
      </c>
      <c r="E1416">
        <v>1</v>
      </c>
      <c r="G1416" t="s">
        <v>415</v>
      </c>
      <c r="H1416" t="s">
        <v>416</v>
      </c>
      <c r="J1416" t="s">
        <v>403</v>
      </c>
      <c r="K1416">
        <v>1</v>
      </c>
      <c r="L1416" t="str">
        <f>_xlfn.CONCAT(D1416,F1416)</f>
        <v>Syrup</v>
      </c>
      <c r="M1416" s="10">
        <f>E1416*_xlfn.XLOOKUP(L1416,PriceListData!$F$2:$F$97,PriceListData!$E$2:$E$97)</f>
        <v>0.75</v>
      </c>
      <c r="N1416" t="str">
        <f>TEXT(B1416,"dddd")</f>
        <v>Tuesday</v>
      </c>
    </row>
    <row r="1417" spans="1:14" x14ac:dyDescent="0.35">
      <c r="A1417">
        <v>287953</v>
      </c>
      <c r="B1417" s="3">
        <v>45783</v>
      </c>
      <c r="C1417" s="4">
        <v>0.79730324074074077</v>
      </c>
      <c r="D1417" t="s">
        <v>412</v>
      </c>
      <c r="E1417">
        <v>1</v>
      </c>
      <c r="F1417" t="s">
        <v>15</v>
      </c>
      <c r="G1417" t="s">
        <v>413</v>
      </c>
      <c r="H1417" t="s">
        <v>414</v>
      </c>
      <c r="J1417" t="s">
        <v>403</v>
      </c>
      <c r="K1417">
        <v>1</v>
      </c>
      <c r="L1417" t="str">
        <f>_xlfn.CONCAT(D1417,F1417)</f>
        <v>Iced tea12 oz</v>
      </c>
      <c r="M1417" s="10">
        <f>E1417*_xlfn.XLOOKUP(L1417,PriceListData!$F$2:$F$97,PriceListData!$E$2:$E$97)</f>
        <v>4.25</v>
      </c>
      <c r="N1417" t="str">
        <f>TEXT(B1417,"dddd")</f>
        <v>Tuesday</v>
      </c>
    </row>
    <row r="1418" spans="1:14" x14ac:dyDescent="0.35">
      <c r="A1418">
        <v>287952</v>
      </c>
      <c r="B1418" s="3">
        <v>45783</v>
      </c>
      <c r="C1418" s="4">
        <v>0.79671296296296301</v>
      </c>
      <c r="D1418" t="s">
        <v>54</v>
      </c>
      <c r="E1418">
        <v>1</v>
      </c>
      <c r="G1418" t="s">
        <v>415</v>
      </c>
      <c r="H1418" t="s">
        <v>416</v>
      </c>
      <c r="J1418" t="s">
        <v>403</v>
      </c>
      <c r="K1418">
        <v>1</v>
      </c>
      <c r="L1418" t="str">
        <f>_xlfn.CONCAT(D1418,F1418)</f>
        <v>Syrup</v>
      </c>
      <c r="M1418" s="10">
        <f>E1418*_xlfn.XLOOKUP(L1418,PriceListData!$F$2:$F$97,PriceListData!$E$2:$E$97)</f>
        <v>0.75</v>
      </c>
      <c r="N1418" t="str">
        <f>TEXT(B1418,"dddd")</f>
        <v>Tuesday</v>
      </c>
    </row>
    <row r="1419" spans="1:14" x14ac:dyDescent="0.35">
      <c r="A1419">
        <v>287952</v>
      </c>
      <c r="B1419" s="3">
        <v>45783</v>
      </c>
      <c r="C1419" s="4">
        <v>0.79671296296296301</v>
      </c>
      <c r="D1419" t="s">
        <v>21</v>
      </c>
      <c r="E1419">
        <v>1</v>
      </c>
      <c r="F1419" t="s">
        <v>15</v>
      </c>
      <c r="G1419" t="s">
        <v>405</v>
      </c>
      <c r="H1419" t="s">
        <v>406</v>
      </c>
      <c r="J1419" t="s">
        <v>403</v>
      </c>
      <c r="K1419">
        <v>1</v>
      </c>
      <c r="L1419" t="str">
        <f>_xlfn.CONCAT(D1419,F1419)</f>
        <v>Pourover12 oz</v>
      </c>
      <c r="M1419" s="10">
        <f>E1419*_xlfn.XLOOKUP(L1419,PriceListData!$F$2:$F$97,PriceListData!$E$2:$E$97)</f>
        <v>3.5</v>
      </c>
      <c r="N1419" t="str">
        <f>TEXT(B1419,"dddd")</f>
        <v>Tuesday</v>
      </c>
    </row>
    <row r="1420" spans="1:14" x14ac:dyDescent="0.35">
      <c r="A1420">
        <v>287951</v>
      </c>
      <c r="B1420" s="3">
        <v>45783</v>
      </c>
      <c r="C1420" s="4">
        <v>0.7951273148148148</v>
      </c>
      <c r="D1420" t="s">
        <v>404</v>
      </c>
      <c r="E1420">
        <v>1</v>
      </c>
      <c r="F1420" t="s">
        <v>15</v>
      </c>
      <c r="G1420" t="s">
        <v>405</v>
      </c>
      <c r="H1420" t="s">
        <v>406</v>
      </c>
      <c r="J1420" t="s">
        <v>403</v>
      </c>
      <c r="K1420">
        <v>1</v>
      </c>
      <c r="L1420" t="str">
        <f>_xlfn.CONCAT(D1420,F1420)</f>
        <v>Café latté12 oz</v>
      </c>
      <c r="M1420" s="10">
        <f>E1420*_xlfn.XLOOKUP(L1420,PriceListData!$F$2:$F$97,PriceListData!$E$2:$E$97)</f>
        <v>4.25</v>
      </c>
      <c r="N1420" t="str">
        <f>TEXT(B1420,"dddd")</f>
        <v>Tuesday</v>
      </c>
    </row>
    <row r="1421" spans="1:14" x14ac:dyDescent="0.35">
      <c r="A1421">
        <v>287950</v>
      </c>
      <c r="B1421" s="3">
        <v>45783</v>
      </c>
      <c r="C1421" s="4">
        <v>0.78738425925925926</v>
      </c>
      <c r="D1421" t="s">
        <v>21</v>
      </c>
      <c r="E1421">
        <v>1</v>
      </c>
      <c r="F1421" t="s">
        <v>15</v>
      </c>
      <c r="G1421" t="s">
        <v>405</v>
      </c>
      <c r="H1421" t="s">
        <v>406</v>
      </c>
      <c r="J1421" t="s">
        <v>403</v>
      </c>
      <c r="K1421">
        <v>1</v>
      </c>
      <c r="L1421" t="str">
        <f>_xlfn.CONCAT(D1421,F1421)</f>
        <v>Pourover12 oz</v>
      </c>
      <c r="M1421" s="10">
        <f>E1421*_xlfn.XLOOKUP(L1421,PriceListData!$F$2:$F$97,PriceListData!$E$2:$E$97)</f>
        <v>3.5</v>
      </c>
      <c r="N1421" t="str">
        <f>TEXT(B1421,"dddd")</f>
        <v>Tuesday</v>
      </c>
    </row>
    <row r="1422" spans="1:14" x14ac:dyDescent="0.35">
      <c r="A1422">
        <v>287949</v>
      </c>
      <c r="B1422" s="3">
        <v>45783</v>
      </c>
      <c r="C1422" s="4">
        <v>0.7868518518518518</v>
      </c>
      <c r="D1422" t="s">
        <v>40</v>
      </c>
      <c r="E1422">
        <v>1</v>
      </c>
      <c r="F1422" t="s">
        <v>35</v>
      </c>
      <c r="G1422" t="s">
        <v>405</v>
      </c>
      <c r="H1422" t="s">
        <v>406</v>
      </c>
      <c r="J1422" t="s">
        <v>403</v>
      </c>
      <c r="K1422">
        <v>1</v>
      </c>
      <c r="L1422" t="str">
        <f>_xlfn.CONCAT(D1422,F1422)</f>
        <v>Espresso1 oz</v>
      </c>
      <c r="M1422" s="10">
        <f>E1422*_xlfn.XLOOKUP(L1422,PriceListData!$F$2:$F$97,PriceListData!$E$2:$E$97)</f>
        <v>2.5</v>
      </c>
      <c r="N1422" t="str">
        <f>TEXT(B1422,"dddd")</f>
        <v>Tuesday</v>
      </c>
    </row>
    <row r="1423" spans="1:14" x14ac:dyDescent="0.35">
      <c r="A1423">
        <v>287948</v>
      </c>
      <c r="B1423" s="3">
        <v>45783</v>
      </c>
      <c r="C1423" s="4">
        <v>0.78116898148148151</v>
      </c>
      <c r="D1423" t="s">
        <v>52</v>
      </c>
      <c r="E1423">
        <v>1</v>
      </c>
      <c r="F1423" t="s">
        <v>15</v>
      </c>
      <c r="G1423" t="s">
        <v>405</v>
      </c>
      <c r="H1423" t="s">
        <v>414</v>
      </c>
      <c r="J1423" t="s">
        <v>403</v>
      </c>
      <c r="K1423">
        <v>1</v>
      </c>
      <c r="L1423" t="str">
        <f>_xlfn.CONCAT(D1423,F1423)</f>
        <v>Frappé12 oz</v>
      </c>
      <c r="M1423" s="10">
        <f>E1423*_xlfn.XLOOKUP(L1423,PriceListData!$F$2:$F$97,PriceListData!$E$2:$E$97)</f>
        <v>4.75</v>
      </c>
      <c r="N1423" t="str">
        <f>TEXT(B1423,"dddd")</f>
        <v>Tuesday</v>
      </c>
    </row>
    <row r="1424" spans="1:14" x14ac:dyDescent="0.35">
      <c r="A1424">
        <v>287947</v>
      </c>
      <c r="B1424" s="3">
        <v>45783</v>
      </c>
      <c r="C1424" s="4">
        <v>0.77664351851851854</v>
      </c>
      <c r="D1424" t="s">
        <v>52</v>
      </c>
      <c r="E1424">
        <v>1</v>
      </c>
      <c r="F1424" t="s">
        <v>15</v>
      </c>
      <c r="G1424" t="s">
        <v>405</v>
      </c>
      <c r="H1424" t="s">
        <v>414</v>
      </c>
      <c r="J1424" t="s">
        <v>403</v>
      </c>
      <c r="K1424">
        <v>1</v>
      </c>
      <c r="L1424" t="str">
        <f>_xlfn.CONCAT(D1424,F1424)</f>
        <v>Frappé12 oz</v>
      </c>
      <c r="M1424" s="10">
        <f>E1424*_xlfn.XLOOKUP(L1424,PriceListData!$F$2:$F$97,PriceListData!$E$2:$E$97)</f>
        <v>4.75</v>
      </c>
      <c r="N1424" t="str">
        <f>TEXT(B1424,"dddd")</f>
        <v>Tuesday</v>
      </c>
    </row>
    <row r="1425" spans="1:14" x14ac:dyDescent="0.35">
      <c r="A1425">
        <v>287946</v>
      </c>
      <c r="B1425" s="3">
        <v>45783</v>
      </c>
      <c r="C1425" s="4">
        <v>0.76756944444444442</v>
      </c>
      <c r="D1425" t="s">
        <v>430</v>
      </c>
      <c r="E1425">
        <v>1</v>
      </c>
      <c r="F1425" t="s">
        <v>76</v>
      </c>
      <c r="G1425" t="s">
        <v>405</v>
      </c>
      <c r="H1425" t="s">
        <v>414</v>
      </c>
      <c r="J1425" t="s">
        <v>403</v>
      </c>
      <c r="K1425">
        <v>1</v>
      </c>
      <c r="L1425" t="str">
        <f>_xlfn.CONCAT(D1425,F1425)</f>
        <v>Iced café bombón10 oz</v>
      </c>
      <c r="M1425" s="10">
        <f>E1425*_xlfn.XLOOKUP(L1425,PriceListData!$F$2:$F$97,PriceListData!$E$2:$E$97)</f>
        <v>4.75</v>
      </c>
      <c r="N1425" t="str">
        <f>TEXT(B1425,"dddd")</f>
        <v>Tuesday</v>
      </c>
    </row>
    <row r="1426" spans="1:14" x14ac:dyDescent="0.35">
      <c r="A1426">
        <v>287945</v>
      </c>
      <c r="B1426" s="3">
        <v>45783</v>
      </c>
      <c r="C1426" s="4">
        <v>0.76629629629629625</v>
      </c>
      <c r="D1426" t="s">
        <v>425</v>
      </c>
      <c r="E1426">
        <v>1</v>
      </c>
      <c r="F1426" t="s">
        <v>15</v>
      </c>
      <c r="G1426" t="s">
        <v>405</v>
      </c>
      <c r="H1426" t="s">
        <v>414</v>
      </c>
      <c r="J1426" t="s">
        <v>403</v>
      </c>
      <c r="K1426">
        <v>1</v>
      </c>
      <c r="L1426" t="str">
        <f>_xlfn.CONCAT(D1426,F1426)</f>
        <v>Iced Guillermo12 oz</v>
      </c>
      <c r="M1426" s="10">
        <f>E1426*_xlfn.XLOOKUP(L1426,PriceListData!$F$2:$F$97,PriceListData!$E$2:$E$97)</f>
        <v>3.5</v>
      </c>
      <c r="N1426" t="str">
        <f>TEXT(B1426,"dddd")</f>
        <v>Tuesday</v>
      </c>
    </row>
    <row r="1427" spans="1:14" x14ac:dyDescent="0.35">
      <c r="A1427">
        <v>287944</v>
      </c>
      <c r="B1427" s="3">
        <v>45783</v>
      </c>
      <c r="C1427" s="4">
        <v>0.76030092592592591</v>
      </c>
      <c r="D1427" t="s">
        <v>54</v>
      </c>
      <c r="E1427">
        <v>1</v>
      </c>
      <c r="G1427" t="s">
        <v>415</v>
      </c>
      <c r="H1427" t="s">
        <v>416</v>
      </c>
      <c r="J1427" t="s">
        <v>403</v>
      </c>
      <c r="K1427">
        <v>2</v>
      </c>
      <c r="L1427" t="str">
        <f>_xlfn.CONCAT(D1427,F1427)</f>
        <v>Syrup</v>
      </c>
      <c r="M1427" s="10">
        <f>E1427*_xlfn.XLOOKUP(L1427,PriceListData!$F$2:$F$97,PriceListData!$E$2:$E$97)</f>
        <v>0.75</v>
      </c>
      <c r="N1427" t="str">
        <f>TEXT(B1427,"dddd")</f>
        <v>Tuesday</v>
      </c>
    </row>
    <row r="1428" spans="1:14" x14ac:dyDescent="0.35">
      <c r="A1428">
        <v>287944</v>
      </c>
      <c r="B1428" s="3">
        <v>45783</v>
      </c>
      <c r="C1428" s="4">
        <v>0.76030092592592591</v>
      </c>
      <c r="D1428" t="s">
        <v>428</v>
      </c>
      <c r="E1428">
        <v>1</v>
      </c>
      <c r="F1428" t="s">
        <v>15</v>
      </c>
      <c r="G1428" t="s">
        <v>413</v>
      </c>
      <c r="H1428" t="s">
        <v>406</v>
      </c>
      <c r="J1428" t="s">
        <v>403</v>
      </c>
      <c r="K1428">
        <v>2</v>
      </c>
      <c r="L1428" t="str">
        <f>_xlfn.CONCAT(D1428,F1428)</f>
        <v>Rooibos latté12 oz</v>
      </c>
      <c r="M1428" s="10">
        <f>E1428*_xlfn.XLOOKUP(L1428,PriceListData!$F$2:$F$97,PriceListData!$E$2:$E$97)</f>
        <v>5.5</v>
      </c>
      <c r="N1428" t="str">
        <f>TEXT(B1428,"dddd")</f>
        <v>Tuesday</v>
      </c>
    </row>
    <row r="1429" spans="1:14" x14ac:dyDescent="0.35">
      <c r="A1429">
        <v>287944</v>
      </c>
      <c r="B1429" s="3">
        <v>45783</v>
      </c>
      <c r="C1429" s="4">
        <v>0.76030092592592591</v>
      </c>
      <c r="D1429" t="s">
        <v>404</v>
      </c>
      <c r="E1429">
        <v>1</v>
      </c>
      <c r="F1429" t="s">
        <v>15</v>
      </c>
      <c r="G1429" t="s">
        <v>405</v>
      </c>
      <c r="H1429" t="s">
        <v>406</v>
      </c>
      <c r="J1429" t="s">
        <v>403</v>
      </c>
      <c r="K1429">
        <v>2</v>
      </c>
      <c r="L1429" t="str">
        <f>_xlfn.CONCAT(D1429,F1429)</f>
        <v>Café latté12 oz</v>
      </c>
      <c r="M1429" s="10">
        <f>E1429*_xlfn.XLOOKUP(L1429,PriceListData!$F$2:$F$97,PriceListData!$E$2:$E$97)</f>
        <v>4.25</v>
      </c>
      <c r="N1429" t="str">
        <f>TEXT(B1429,"dddd")</f>
        <v>Tuesday</v>
      </c>
    </row>
    <row r="1430" spans="1:14" x14ac:dyDescent="0.35">
      <c r="A1430">
        <v>287943</v>
      </c>
      <c r="B1430" s="3">
        <v>45783</v>
      </c>
      <c r="C1430" s="4">
        <v>0.757349537037037</v>
      </c>
      <c r="D1430" t="s">
        <v>427</v>
      </c>
      <c r="E1430">
        <v>1</v>
      </c>
      <c r="F1430" t="s">
        <v>15</v>
      </c>
      <c r="G1430" t="s">
        <v>417</v>
      </c>
      <c r="H1430" t="s">
        <v>418</v>
      </c>
      <c r="J1430" t="s">
        <v>403</v>
      </c>
      <c r="K1430">
        <v>1</v>
      </c>
      <c r="L1430" t="str">
        <f>_xlfn.CONCAT(D1430,F1430)</f>
        <v>House blend12 oz</v>
      </c>
      <c r="M1430" s="10">
        <f>E1430*_xlfn.XLOOKUP(L1430,PriceListData!$F$2:$F$97,PriceListData!$E$2:$E$97)</f>
        <v>12.95</v>
      </c>
      <c r="N1430" t="str">
        <f>TEXT(B1430,"dddd")</f>
        <v>Tuesday</v>
      </c>
    </row>
    <row r="1431" spans="1:14" x14ac:dyDescent="0.35">
      <c r="A1431">
        <v>287942</v>
      </c>
      <c r="B1431" s="3">
        <v>45783</v>
      </c>
      <c r="C1431" s="4">
        <v>0.75693287037037038</v>
      </c>
      <c r="D1431" t="s">
        <v>404</v>
      </c>
      <c r="E1431">
        <v>1</v>
      </c>
      <c r="F1431" t="s">
        <v>15</v>
      </c>
      <c r="G1431" t="s">
        <v>405</v>
      </c>
      <c r="H1431" t="s">
        <v>406</v>
      </c>
      <c r="J1431" t="s">
        <v>403</v>
      </c>
      <c r="K1431">
        <v>1</v>
      </c>
      <c r="L1431" t="str">
        <f>_xlfn.CONCAT(D1431,F1431)</f>
        <v>Café latté12 oz</v>
      </c>
      <c r="M1431" s="10">
        <f>E1431*_xlfn.XLOOKUP(L1431,PriceListData!$F$2:$F$97,PriceListData!$E$2:$E$97)</f>
        <v>4.25</v>
      </c>
      <c r="N1431" t="str">
        <f>TEXT(B1431,"dddd")</f>
        <v>Tuesday</v>
      </c>
    </row>
    <row r="1432" spans="1:14" x14ac:dyDescent="0.35">
      <c r="A1432">
        <v>287941</v>
      </c>
      <c r="B1432" s="3">
        <v>45783</v>
      </c>
      <c r="C1432" s="4">
        <v>0.75608796296296299</v>
      </c>
      <c r="D1432" t="s">
        <v>404</v>
      </c>
      <c r="E1432">
        <v>1</v>
      </c>
      <c r="F1432" t="s">
        <v>15</v>
      </c>
      <c r="G1432" t="s">
        <v>405</v>
      </c>
      <c r="H1432" t="s">
        <v>406</v>
      </c>
      <c r="J1432" t="s">
        <v>403</v>
      </c>
      <c r="K1432">
        <v>1</v>
      </c>
      <c r="L1432" t="str">
        <f>_xlfn.CONCAT(D1432,F1432)</f>
        <v>Café latté12 oz</v>
      </c>
      <c r="M1432" s="10">
        <f>E1432*_xlfn.XLOOKUP(L1432,PriceListData!$F$2:$F$97,PriceListData!$E$2:$E$97)</f>
        <v>4.25</v>
      </c>
      <c r="N1432" t="str">
        <f>TEXT(B1432,"dddd")</f>
        <v>Tuesday</v>
      </c>
    </row>
    <row r="1433" spans="1:14" x14ac:dyDescent="0.35">
      <c r="A1433">
        <v>287940</v>
      </c>
      <c r="B1433" s="3">
        <v>45783</v>
      </c>
      <c r="C1433" s="4">
        <v>0.74929398148148152</v>
      </c>
      <c r="D1433" t="s">
        <v>52</v>
      </c>
      <c r="E1433">
        <v>1</v>
      </c>
      <c r="F1433" t="s">
        <v>15</v>
      </c>
      <c r="G1433" t="s">
        <v>405</v>
      </c>
      <c r="H1433" t="s">
        <v>414</v>
      </c>
      <c r="J1433" t="s">
        <v>403</v>
      </c>
      <c r="K1433">
        <v>2</v>
      </c>
      <c r="L1433" t="str">
        <f>_xlfn.CONCAT(D1433,F1433)</f>
        <v>Frappé12 oz</v>
      </c>
      <c r="M1433" s="10">
        <f>E1433*_xlfn.XLOOKUP(L1433,PriceListData!$F$2:$F$97,PriceListData!$E$2:$E$97)</f>
        <v>4.75</v>
      </c>
      <c r="N1433" t="str">
        <f>TEXT(B1433,"dddd")</f>
        <v>Tuesday</v>
      </c>
    </row>
    <row r="1434" spans="1:14" x14ac:dyDescent="0.35">
      <c r="A1434">
        <v>287937</v>
      </c>
      <c r="B1434" s="3">
        <v>45783</v>
      </c>
      <c r="C1434" s="4">
        <v>0.74091435185185184</v>
      </c>
      <c r="D1434" t="s">
        <v>404</v>
      </c>
      <c r="E1434">
        <v>1</v>
      </c>
      <c r="F1434" t="s">
        <v>15</v>
      </c>
      <c r="G1434" t="s">
        <v>405</v>
      </c>
      <c r="H1434" t="s">
        <v>406</v>
      </c>
      <c r="J1434" t="s">
        <v>403</v>
      </c>
      <c r="K1434">
        <v>1</v>
      </c>
      <c r="L1434" t="str">
        <f>_xlfn.CONCAT(D1434,F1434)</f>
        <v>Café latté12 oz</v>
      </c>
      <c r="M1434" s="10">
        <f>E1434*_xlfn.XLOOKUP(L1434,PriceListData!$F$2:$F$97,PriceListData!$E$2:$E$97)</f>
        <v>4.25</v>
      </c>
      <c r="N1434" t="str">
        <f>TEXT(B1434,"dddd")</f>
        <v>Tuesday</v>
      </c>
    </row>
    <row r="1435" spans="1:14" x14ac:dyDescent="0.35">
      <c r="A1435">
        <v>287936</v>
      </c>
      <c r="B1435" s="3">
        <v>45783</v>
      </c>
      <c r="C1435" s="4">
        <v>0.73755787037037035</v>
      </c>
      <c r="D1435" t="s">
        <v>54</v>
      </c>
      <c r="E1435">
        <v>1</v>
      </c>
      <c r="G1435" t="s">
        <v>415</v>
      </c>
      <c r="H1435" t="s">
        <v>416</v>
      </c>
      <c r="J1435" t="s">
        <v>403</v>
      </c>
      <c r="K1435">
        <v>1</v>
      </c>
      <c r="L1435" t="str">
        <f>_xlfn.CONCAT(D1435,F1435)</f>
        <v>Syrup</v>
      </c>
      <c r="M1435" s="10">
        <f>E1435*_xlfn.XLOOKUP(L1435,PriceListData!$F$2:$F$97,PriceListData!$E$2:$E$97)</f>
        <v>0.75</v>
      </c>
      <c r="N1435" t="str">
        <f>TEXT(B1435,"dddd")</f>
        <v>Tuesday</v>
      </c>
    </row>
    <row r="1436" spans="1:14" x14ac:dyDescent="0.35">
      <c r="A1436">
        <v>287936</v>
      </c>
      <c r="B1436" s="3">
        <v>45783</v>
      </c>
      <c r="C1436" s="4">
        <v>0.73755787037037035</v>
      </c>
      <c r="D1436" t="s">
        <v>21</v>
      </c>
      <c r="E1436">
        <v>1</v>
      </c>
      <c r="F1436" t="s">
        <v>15</v>
      </c>
      <c r="G1436" t="s">
        <v>405</v>
      </c>
      <c r="H1436" t="s">
        <v>406</v>
      </c>
      <c r="J1436" t="s">
        <v>403</v>
      </c>
      <c r="K1436">
        <v>1</v>
      </c>
      <c r="L1436" t="str">
        <f>_xlfn.CONCAT(D1436,F1436)</f>
        <v>Pourover12 oz</v>
      </c>
      <c r="M1436" s="10">
        <f>E1436*_xlfn.XLOOKUP(L1436,PriceListData!$F$2:$F$97,PriceListData!$E$2:$E$97)</f>
        <v>3.5</v>
      </c>
      <c r="N1436" t="str">
        <f>TEXT(B1436,"dddd")</f>
        <v>Tuesday</v>
      </c>
    </row>
    <row r="1437" spans="1:14" x14ac:dyDescent="0.35">
      <c r="A1437">
        <v>287935</v>
      </c>
      <c r="B1437" s="3">
        <v>45783</v>
      </c>
      <c r="C1437" s="4">
        <v>0.73225694444444445</v>
      </c>
      <c r="D1437" t="s">
        <v>54</v>
      </c>
      <c r="E1437">
        <v>1</v>
      </c>
      <c r="G1437" t="s">
        <v>415</v>
      </c>
      <c r="H1437" t="s">
        <v>416</v>
      </c>
      <c r="J1437" t="s">
        <v>403</v>
      </c>
      <c r="K1437">
        <v>1</v>
      </c>
      <c r="L1437" t="str">
        <f>_xlfn.CONCAT(D1437,F1437)</f>
        <v>Syrup</v>
      </c>
      <c r="M1437" s="10">
        <f>E1437*_xlfn.XLOOKUP(L1437,PriceListData!$F$2:$F$97,PriceListData!$E$2:$E$97)</f>
        <v>0.75</v>
      </c>
      <c r="N1437" t="str">
        <f>TEXT(B1437,"dddd")</f>
        <v>Tuesday</v>
      </c>
    </row>
    <row r="1438" spans="1:14" x14ac:dyDescent="0.35">
      <c r="A1438">
        <v>287935</v>
      </c>
      <c r="B1438" s="3">
        <v>45783</v>
      </c>
      <c r="C1438" s="4">
        <v>0.73225694444444445</v>
      </c>
      <c r="D1438" t="s">
        <v>21</v>
      </c>
      <c r="E1438">
        <v>1</v>
      </c>
      <c r="F1438" t="s">
        <v>15</v>
      </c>
      <c r="G1438" t="s">
        <v>405</v>
      </c>
      <c r="H1438" t="s">
        <v>406</v>
      </c>
      <c r="J1438" t="s">
        <v>403</v>
      </c>
      <c r="K1438">
        <v>1</v>
      </c>
      <c r="L1438" t="str">
        <f>_xlfn.CONCAT(D1438,F1438)</f>
        <v>Pourover12 oz</v>
      </c>
      <c r="M1438" s="10">
        <f>E1438*_xlfn.XLOOKUP(L1438,PriceListData!$F$2:$F$97,PriceListData!$E$2:$E$97)</f>
        <v>3.5</v>
      </c>
      <c r="N1438" t="str">
        <f>TEXT(B1438,"dddd")</f>
        <v>Tuesday</v>
      </c>
    </row>
    <row r="1439" spans="1:14" x14ac:dyDescent="0.35">
      <c r="A1439">
        <v>287935</v>
      </c>
      <c r="B1439" s="3">
        <v>45783</v>
      </c>
      <c r="C1439" s="4">
        <v>0.73225694444444445</v>
      </c>
      <c r="D1439" t="s">
        <v>52</v>
      </c>
      <c r="E1439">
        <v>1</v>
      </c>
      <c r="F1439" t="s">
        <v>15</v>
      </c>
      <c r="G1439" t="s">
        <v>405</v>
      </c>
      <c r="H1439" t="s">
        <v>414</v>
      </c>
      <c r="J1439" t="s">
        <v>403</v>
      </c>
      <c r="K1439">
        <v>1</v>
      </c>
      <c r="L1439" t="str">
        <f>_xlfn.CONCAT(D1439,F1439)</f>
        <v>Frappé12 oz</v>
      </c>
      <c r="M1439" s="10">
        <f>E1439*_xlfn.XLOOKUP(L1439,PriceListData!$F$2:$F$97,PriceListData!$E$2:$E$97)</f>
        <v>4.75</v>
      </c>
      <c r="N1439" t="str">
        <f>TEXT(B1439,"dddd")</f>
        <v>Tuesday</v>
      </c>
    </row>
    <row r="1440" spans="1:14" x14ac:dyDescent="0.35">
      <c r="A1440">
        <v>287934</v>
      </c>
      <c r="B1440" s="3">
        <v>45783</v>
      </c>
      <c r="C1440" s="4">
        <v>0.72571759259259261</v>
      </c>
      <c r="D1440" t="s">
        <v>52</v>
      </c>
      <c r="E1440">
        <v>1</v>
      </c>
      <c r="F1440" t="s">
        <v>15</v>
      </c>
      <c r="G1440" t="s">
        <v>405</v>
      </c>
      <c r="H1440" t="s">
        <v>414</v>
      </c>
      <c r="J1440" t="s">
        <v>403</v>
      </c>
      <c r="K1440">
        <v>2</v>
      </c>
      <c r="L1440" t="str">
        <f>_xlfn.CONCAT(D1440,F1440)</f>
        <v>Frappé12 oz</v>
      </c>
      <c r="M1440" s="10">
        <f>E1440*_xlfn.XLOOKUP(L1440,PriceListData!$F$2:$F$97,PriceListData!$E$2:$E$97)</f>
        <v>4.75</v>
      </c>
      <c r="N1440" t="str">
        <f>TEXT(B1440,"dddd")</f>
        <v>Tuesday</v>
      </c>
    </row>
    <row r="1441" spans="1:14" x14ac:dyDescent="0.35">
      <c r="A1441">
        <v>287933</v>
      </c>
      <c r="B1441" s="3">
        <v>45783</v>
      </c>
      <c r="C1441" s="4">
        <v>0.724212962962963</v>
      </c>
      <c r="D1441" t="s">
        <v>410</v>
      </c>
      <c r="E1441">
        <v>1</v>
      </c>
      <c r="F1441" t="s">
        <v>15</v>
      </c>
      <c r="G1441" t="s">
        <v>405</v>
      </c>
      <c r="H1441" t="s">
        <v>406</v>
      </c>
      <c r="J1441" t="s">
        <v>403</v>
      </c>
      <c r="K1441">
        <v>1</v>
      </c>
      <c r="L1441" t="str">
        <f>_xlfn.CONCAT(D1441,F1441)</f>
        <v>Café Cubano12 oz</v>
      </c>
      <c r="M1441" s="10">
        <f>E1441*_xlfn.XLOOKUP(L1441,PriceListData!$F$2:$F$97,PriceListData!$E$2:$E$97)</f>
        <v>7</v>
      </c>
      <c r="N1441" t="str">
        <f>TEXT(B1441,"dddd")</f>
        <v>Tuesday</v>
      </c>
    </row>
    <row r="1442" spans="1:14" x14ac:dyDescent="0.35">
      <c r="A1442">
        <v>287932</v>
      </c>
      <c r="B1442" s="3">
        <v>45783</v>
      </c>
      <c r="C1442" s="4">
        <v>0.72035879629629629</v>
      </c>
      <c r="D1442" t="s">
        <v>412</v>
      </c>
      <c r="E1442">
        <v>1</v>
      </c>
      <c r="F1442" t="s">
        <v>15</v>
      </c>
      <c r="G1442" t="s">
        <v>413</v>
      </c>
      <c r="H1442" t="s">
        <v>414</v>
      </c>
      <c r="J1442" t="s">
        <v>403</v>
      </c>
      <c r="K1442">
        <v>1</v>
      </c>
      <c r="L1442" t="str">
        <f>_xlfn.CONCAT(D1442,F1442)</f>
        <v>Iced tea12 oz</v>
      </c>
      <c r="M1442" s="10">
        <f>E1442*_xlfn.XLOOKUP(L1442,PriceListData!$F$2:$F$97,PriceListData!$E$2:$E$97)</f>
        <v>4.25</v>
      </c>
      <c r="N1442" t="str">
        <f>TEXT(B1442,"dddd")</f>
        <v>Tuesday</v>
      </c>
    </row>
    <row r="1443" spans="1:14" x14ac:dyDescent="0.35">
      <c r="A1443">
        <v>287931</v>
      </c>
      <c r="B1443" s="3">
        <v>45783</v>
      </c>
      <c r="C1443" s="4">
        <v>0.71196759259259257</v>
      </c>
      <c r="D1443" t="s">
        <v>407</v>
      </c>
      <c r="E1443">
        <v>1</v>
      </c>
      <c r="G1443" t="s">
        <v>405</v>
      </c>
      <c r="H1443" t="s">
        <v>408</v>
      </c>
      <c r="J1443" t="s">
        <v>403</v>
      </c>
      <c r="K1443">
        <v>1</v>
      </c>
      <c r="L1443" t="str">
        <f>_xlfn.CONCAT(D1443,F1443)</f>
        <v>Drip coffee refill</v>
      </c>
      <c r="M1443" s="10">
        <f>E1443*_xlfn.XLOOKUP(L1443,PriceListData!$F$2:$F$97,PriceListData!$E$2:$E$97)</f>
        <v>1.25</v>
      </c>
      <c r="N1443" t="str">
        <f>TEXT(B1443,"dddd")</f>
        <v>Tuesday</v>
      </c>
    </row>
    <row r="1444" spans="1:14" x14ac:dyDescent="0.35">
      <c r="A1444">
        <v>287930</v>
      </c>
      <c r="B1444" s="3">
        <v>45783</v>
      </c>
      <c r="C1444" s="4">
        <v>0.69690972222222225</v>
      </c>
      <c r="D1444" t="s">
        <v>21</v>
      </c>
      <c r="E1444">
        <v>1</v>
      </c>
      <c r="F1444" t="s">
        <v>15</v>
      </c>
      <c r="G1444" t="s">
        <v>405</v>
      </c>
      <c r="H1444" t="s">
        <v>406</v>
      </c>
      <c r="J1444" t="s">
        <v>403</v>
      </c>
      <c r="K1444">
        <v>2</v>
      </c>
      <c r="L1444" t="str">
        <f>_xlfn.CONCAT(D1444,F1444)</f>
        <v>Pourover12 oz</v>
      </c>
      <c r="M1444" s="10">
        <f>E1444*_xlfn.XLOOKUP(L1444,PriceListData!$F$2:$F$97,PriceListData!$E$2:$E$97)</f>
        <v>3.5</v>
      </c>
      <c r="N1444" t="str">
        <f>TEXT(B1444,"dddd")</f>
        <v>Tuesday</v>
      </c>
    </row>
    <row r="1445" spans="1:14" x14ac:dyDescent="0.35">
      <c r="A1445">
        <v>287928</v>
      </c>
      <c r="B1445" s="3">
        <v>45783</v>
      </c>
      <c r="C1445" s="4">
        <v>0.68238425925925927</v>
      </c>
      <c r="D1445" t="s">
        <v>425</v>
      </c>
      <c r="E1445">
        <v>1</v>
      </c>
      <c r="F1445" t="s">
        <v>15</v>
      </c>
      <c r="G1445" t="s">
        <v>405</v>
      </c>
      <c r="H1445" t="s">
        <v>414</v>
      </c>
      <c r="J1445" t="s">
        <v>403</v>
      </c>
      <c r="K1445">
        <v>2</v>
      </c>
      <c r="L1445" t="str">
        <f>_xlfn.CONCAT(D1445,F1445)</f>
        <v>Iced Guillermo12 oz</v>
      </c>
      <c r="M1445" s="10">
        <f>E1445*_xlfn.XLOOKUP(L1445,PriceListData!$F$2:$F$97,PriceListData!$E$2:$E$97)</f>
        <v>3.5</v>
      </c>
      <c r="N1445" t="str">
        <f>TEXT(B1445,"dddd")</f>
        <v>Tuesday</v>
      </c>
    </row>
    <row r="1446" spans="1:14" x14ac:dyDescent="0.35">
      <c r="A1446">
        <v>287927</v>
      </c>
      <c r="B1446" s="3">
        <v>45783</v>
      </c>
      <c r="C1446" s="4">
        <v>0.68042824074074071</v>
      </c>
      <c r="D1446" t="s">
        <v>404</v>
      </c>
      <c r="E1446">
        <v>1</v>
      </c>
      <c r="F1446" t="s">
        <v>15</v>
      </c>
      <c r="G1446" t="s">
        <v>405</v>
      </c>
      <c r="H1446" t="s">
        <v>406</v>
      </c>
      <c r="J1446" t="s">
        <v>403</v>
      </c>
      <c r="K1446">
        <v>1</v>
      </c>
      <c r="L1446" t="str">
        <f>_xlfn.CONCAT(D1446,F1446)</f>
        <v>Café latté12 oz</v>
      </c>
      <c r="M1446" s="10">
        <f>E1446*_xlfn.XLOOKUP(L1446,PriceListData!$F$2:$F$97,PriceListData!$E$2:$E$97)</f>
        <v>4.25</v>
      </c>
      <c r="N1446" t="str">
        <f>TEXT(B1446,"dddd")</f>
        <v>Tuesday</v>
      </c>
    </row>
    <row r="1447" spans="1:14" x14ac:dyDescent="0.35">
      <c r="A1447">
        <v>287926</v>
      </c>
      <c r="B1447" s="3">
        <v>45783</v>
      </c>
      <c r="C1447" s="4">
        <v>0.67896990740740737</v>
      </c>
      <c r="D1447" t="s">
        <v>54</v>
      </c>
      <c r="E1447">
        <v>1</v>
      </c>
      <c r="G1447" t="s">
        <v>415</v>
      </c>
      <c r="H1447" t="s">
        <v>416</v>
      </c>
      <c r="J1447" t="s">
        <v>403</v>
      </c>
      <c r="K1447">
        <v>2</v>
      </c>
      <c r="L1447" t="str">
        <f>_xlfn.CONCAT(D1447,F1447)</f>
        <v>Syrup</v>
      </c>
      <c r="M1447" s="10">
        <f>E1447*_xlfn.XLOOKUP(L1447,PriceListData!$F$2:$F$97,PriceListData!$E$2:$E$97)</f>
        <v>0.75</v>
      </c>
      <c r="N1447" t="str">
        <f>TEXT(B1447,"dddd")</f>
        <v>Tuesday</v>
      </c>
    </row>
    <row r="1448" spans="1:14" x14ac:dyDescent="0.35">
      <c r="A1448">
        <v>287926</v>
      </c>
      <c r="B1448" s="3">
        <v>45783</v>
      </c>
      <c r="C1448" s="4">
        <v>0.67896990740740737</v>
      </c>
      <c r="D1448" t="s">
        <v>21</v>
      </c>
      <c r="E1448">
        <v>1</v>
      </c>
      <c r="F1448" t="s">
        <v>15</v>
      </c>
      <c r="G1448" t="s">
        <v>405</v>
      </c>
      <c r="H1448" t="s">
        <v>406</v>
      </c>
      <c r="J1448" t="s">
        <v>403</v>
      </c>
      <c r="K1448">
        <v>2</v>
      </c>
      <c r="L1448" t="str">
        <f>_xlfn.CONCAT(D1448,F1448)</f>
        <v>Pourover12 oz</v>
      </c>
      <c r="M1448" s="10">
        <f>E1448*_xlfn.XLOOKUP(L1448,PriceListData!$F$2:$F$97,PriceListData!$E$2:$E$97)</f>
        <v>3.5</v>
      </c>
      <c r="N1448" t="str">
        <f>TEXT(B1448,"dddd")</f>
        <v>Tuesday</v>
      </c>
    </row>
    <row r="1449" spans="1:14" x14ac:dyDescent="0.35">
      <c r="A1449">
        <v>287924</v>
      </c>
      <c r="B1449" s="3">
        <v>45783</v>
      </c>
      <c r="C1449" s="4">
        <v>0.66891203703703705</v>
      </c>
      <c r="D1449" t="s">
        <v>445</v>
      </c>
      <c r="E1449">
        <v>1</v>
      </c>
      <c r="F1449" t="s">
        <v>15</v>
      </c>
      <c r="G1449" t="s">
        <v>423</v>
      </c>
      <c r="H1449" t="s">
        <v>414</v>
      </c>
      <c r="J1449" t="s">
        <v>403</v>
      </c>
      <c r="K1449">
        <v>1</v>
      </c>
      <c r="L1449" t="str">
        <f>_xlfn.CONCAT(D1449,F1449)</f>
        <v>Mango lassi12 oz</v>
      </c>
      <c r="M1449" s="10">
        <f>E1449*_xlfn.XLOOKUP(L1449,PriceListData!$F$2:$F$97,PriceListData!$E$2:$E$97)</f>
        <v>5.75</v>
      </c>
      <c r="N1449" t="str">
        <f>TEXT(B1449,"dddd")</f>
        <v>Tuesday</v>
      </c>
    </row>
    <row r="1450" spans="1:14" x14ac:dyDescent="0.35">
      <c r="A1450">
        <v>287923</v>
      </c>
      <c r="B1450" s="3">
        <v>45783</v>
      </c>
      <c r="C1450" s="4">
        <v>0.66557870370370376</v>
      </c>
      <c r="D1450" t="s">
        <v>404</v>
      </c>
      <c r="E1450">
        <v>1</v>
      </c>
      <c r="F1450" t="s">
        <v>15</v>
      </c>
      <c r="G1450" t="s">
        <v>405</v>
      </c>
      <c r="H1450" t="s">
        <v>406</v>
      </c>
      <c r="J1450" t="s">
        <v>403</v>
      </c>
      <c r="K1450">
        <v>1</v>
      </c>
      <c r="L1450" t="str">
        <f>_xlfn.CONCAT(D1450,F1450)</f>
        <v>Café latté12 oz</v>
      </c>
      <c r="M1450" s="10">
        <f>E1450*_xlfn.XLOOKUP(L1450,PriceListData!$F$2:$F$97,PriceListData!$E$2:$E$97)</f>
        <v>4.25</v>
      </c>
      <c r="N1450" t="str">
        <f>TEXT(B1450,"dddd")</f>
        <v>Tuesday</v>
      </c>
    </row>
    <row r="1451" spans="1:14" x14ac:dyDescent="0.35">
      <c r="A1451">
        <v>287922</v>
      </c>
      <c r="B1451" s="3">
        <v>45783</v>
      </c>
      <c r="C1451" s="4">
        <v>0.66427083333333337</v>
      </c>
      <c r="D1451" t="s">
        <v>54</v>
      </c>
      <c r="E1451">
        <v>1</v>
      </c>
      <c r="G1451" t="s">
        <v>415</v>
      </c>
      <c r="H1451" t="s">
        <v>416</v>
      </c>
      <c r="J1451" t="s">
        <v>403</v>
      </c>
      <c r="K1451">
        <v>1</v>
      </c>
      <c r="L1451" t="str">
        <f>_xlfn.CONCAT(D1451,F1451)</f>
        <v>Syrup</v>
      </c>
      <c r="M1451" s="10">
        <f>E1451*_xlfn.XLOOKUP(L1451,PriceListData!$F$2:$F$97,PriceListData!$E$2:$E$97)</f>
        <v>0.75</v>
      </c>
      <c r="N1451" t="str">
        <f>TEXT(B1451,"dddd")</f>
        <v>Tuesday</v>
      </c>
    </row>
    <row r="1452" spans="1:14" x14ac:dyDescent="0.35">
      <c r="A1452">
        <v>287922</v>
      </c>
      <c r="B1452" s="3">
        <v>45783</v>
      </c>
      <c r="C1452" s="4">
        <v>0.66427083333333337</v>
      </c>
      <c r="D1452" t="s">
        <v>412</v>
      </c>
      <c r="E1452">
        <v>1</v>
      </c>
      <c r="F1452" t="s">
        <v>15</v>
      </c>
      <c r="G1452" t="s">
        <v>413</v>
      </c>
      <c r="H1452" t="s">
        <v>414</v>
      </c>
      <c r="J1452" t="s">
        <v>403</v>
      </c>
      <c r="K1452">
        <v>1</v>
      </c>
      <c r="L1452" t="str">
        <f>_xlfn.CONCAT(D1452,F1452)</f>
        <v>Iced tea12 oz</v>
      </c>
      <c r="M1452" s="10">
        <f>E1452*_xlfn.XLOOKUP(L1452,PriceListData!$F$2:$F$97,PriceListData!$E$2:$E$97)</f>
        <v>4.25</v>
      </c>
      <c r="N1452" t="str">
        <f>TEXT(B1452,"dddd")</f>
        <v>Tuesday</v>
      </c>
    </row>
    <row r="1453" spans="1:14" x14ac:dyDescent="0.35">
      <c r="A1453">
        <v>287921</v>
      </c>
      <c r="B1453" s="3">
        <v>45783</v>
      </c>
      <c r="C1453" s="4">
        <v>0.6607291666666667</v>
      </c>
      <c r="D1453" t="s">
        <v>412</v>
      </c>
      <c r="E1453">
        <v>1</v>
      </c>
      <c r="F1453" t="s">
        <v>15</v>
      </c>
      <c r="G1453" t="s">
        <v>413</v>
      </c>
      <c r="H1453" t="s">
        <v>414</v>
      </c>
      <c r="J1453" t="s">
        <v>403</v>
      </c>
      <c r="K1453">
        <v>1</v>
      </c>
      <c r="L1453" t="str">
        <f>_xlfn.CONCAT(D1453,F1453)</f>
        <v>Iced tea12 oz</v>
      </c>
      <c r="M1453" s="10">
        <f>E1453*_xlfn.XLOOKUP(L1453,PriceListData!$F$2:$F$97,PriceListData!$E$2:$E$97)</f>
        <v>4.25</v>
      </c>
      <c r="N1453" t="str">
        <f>TEXT(B1453,"dddd")</f>
        <v>Tuesday</v>
      </c>
    </row>
    <row r="1454" spans="1:14" x14ac:dyDescent="0.35">
      <c r="A1454">
        <v>287920</v>
      </c>
      <c r="B1454" s="3">
        <v>45783</v>
      </c>
      <c r="C1454" s="4">
        <v>0.66027777777777774</v>
      </c>
      <c r="D1454" t="s">
        <v>54</v>
      </c>
      <c r="E1454">
        <v>1</v>
      </c>
      <c r="G1454" t="s">
        <v>415</v>
      </c>
      <c r="H1454" t="s">
        <v>416</v>
      </c>
      <c r="J1454" t="s">
        <v>403</v>
      </c>
      <c r="K1454">
        <v>1</v>
      </c>
      <c r="L1454" t="str">
        <f>_xlfn.CONCAT(D1454,F1454)</f>
        <v>Syrup</v>
      </c>
      <c r="M1454" s="10">
        <f>E1454*_xlfn.XLOOKUP(L1454,PriceListData!$F$2:$F$97,PriceListData!$E$2:$E$97)</f>
        <v>0.75</v>
      </c>
      <c r="N1454" t="str">
        <f>TEXT(B1454,"dddd")</f>
        <v>Tuesday</v>
      </c>
    </row>
    <row r="1455" spans="1:14" x14ac:dyDescent="0.35">
      <c r="A1455">
        <v>287920</v>
      </c>
      <c r="B1455" s="3">
        <v>45783</v>
      </c>
      <c r="C1455" s="4">
        <v>0.66027777777777774</v>
      </c>
      <c r="D1455" t="s">
        <v>21</v>
      </c>
      <c r="E1455">
        <v>1</v>
      </c>
      <c r="F1455" t="s">
        <v>15</v>
      </c>
      <c r="G1455" t="s">
        <v>405</v>
      </c>
      <c r="H1455" t="s">
        <v>406</v>
      </c>
      <c r="J1455" t="s">
        <v>403</v>
      </c>
      <c r="K1455">
        <v>1</v>
      </c>
      <c r="L1455" t="str">
        <f>_xlfn.CONCAT(D1455,F1455)</f>
        <v>Pourover12 oz</v>
      </c>
      <c r="M1455" s="10">
        <f>E1455*_xlfn.XLOOKUP(L1455,PriceListData!$F$2:$F$97,PriceListData!$E$2:$E$97)</f>
        <v>3.5</v>
      </c>
      <c r="N1455" t="str">
        <f>TEXT(B1455,"dddd")</f>
        <v>Tuesday</v>
      </c>
    </row>
    <row r="1456" spans="1:14" x14ac:dyDescent="0.35">
      <c r="A1456">
        <v>287919</v>
      </c>
      <c r="B1456" s="3">
        <v>45783</v>
      </c>
      <c r="C1456" s="4">
        <v>0.65967592592592594</v>
      </c>
      <c r="D1456" t="s">
        <v>52</v>
      </c>
      <c r="E1456">
        <v>1</v>
      </c>
      <c r="F1456" t="s">
        <v>15</v>
      </c>
      <c r="G1456" t="s">
        <v>405</v>
      </c>
      <c r="H1456" t="s">
        <v>414</v>
      </c>
      <c r="J1456" t="s">
        <v>403</v>
      </c>
      <c r="K1456">
        <v>2</v>
      </c>
      <c r="L1456" t="str">
        <f>_xlfn.CONCAT(D1456,F1456)</f>
        <v>Frappé12 oz</v>
      </c>
      <c r="M1456" s="10">
        <f>E1456*_xlfn.XLOOKUP(L1456,PriceListData!$F$2:$F$97,PriceListData!$E$2:$E$97)</f>
        <v>4.75</v>
      </c>
      <c r="N1456" t="str">
        <f>TEXT(B1456,"dddd")</f>
        <v>Tuesday</v>
      </c>
    </row>
    <row r="1457" spans="1:14" x14ac:dyDescent="0.35">
      <c r="A1457">
        <v>287918</v>
      </c>
      <c r="B1457" s="3">
        <v>45783</v>
      </c>
      <c r="C1457" s="4">
        <v>0.65478009259259262</v>
      </c>
      <c r="D1457" t="s">
        <v>65</v>
      </c>
      <c r="E1457">
        <v>1</v>
      </c>
      <c r="F1457" t="s">
        <v>15</v>
      </c>
      <c r="G1457" t="s">
        <v>405</v>
      </c>
      <c r="H1457" t="s">
        <v>406</v>
      </c>
      <c r="J1457" t="s">
        <v>403</v>
      </c>
      <c r="K1457">
        <v>1</v>
      </c>
      <c r="L1457" t="str">
        <f>_xlfn.CONCAT(D1457,F1457)</f>
        <v>Cappuccino12 oz</v>
      </c>
      <c r="M1457" s="10">
        <f>E1457*_xlfn.XLOOKUP(L1457,PriceListData!$F$2:$F$97,PriceListData!$E$2:$E$97)</f>
        <v>5.5</v>
      </c>
      <c r="N1457" t="str">
        <f>TEXT(B1457,"dddd")</f>
        <v>Tuesday</v>
      </c>
    </row>
    <row r="1458" spans="1:14" x14ac:dyDescent="0.35">
      <c r="A1458">
        <v>287917</v>
      </c>
      <c r="B1458" s="3">
        <v>45783</v>
      </c>
      <c r="C1458" s="4">
        <v>0.65417824074074071</v>
      </c>
      <c r="D1458" t="s">
        <v>65</v>
      </c>
      <c r="E1458">
        <v>1</v>
      </c>
      <c r="F1458" t="s">
        <v>15</v>
      </c>
      <c r="G1458" t="s">
        <v>405</v>
      </c>
      <c r="H1458" t="s">
        <v>406</v>
      </c>
      <c r="J1458" t="s">
        <v>403</v>
      </c>
      <c r="K1458">
        <v>1</v>
      </c>
      <c r="L1458" t="str">
        <f>_xlfn.CONCAT(D1458,F1458)</f>
        <v>Cappuccino12 oz</v>
      </c>
      <c r="M1458" s="10">
        <f>E1458*_xlfn.XLOOKUP(L1458,PriceListData!$F$2:$F$97,PriceListData!$E$2:$E$97)</f>
        <v>5.5</v>
      </c>
      <c r="N1458" t="str">
        <f>TEXT(B1458,"dddd")</f>
        <v>Tuesday</v>
      </c>
    </row>
    <row r="1459" spans="1:14" x14ac:dyDescent="0.35">
      <c r="A1459">
        <v>287916</v>
      </c>
      <c r="B1459" s="3">
        <v>45783</v>
      </c>
      <c r="C1459" s="4">
        <v>0.64967592592592593</v>
      </c>
      <c r="D1459" t="s">
        <v>21</v>
      </c>
      <c r="E1459">
        <v>1</v>
      </c>
      <c r="F1459" t="s">
        <v>15</v>
      </c>
      <c r="G1459" t="s">
        <v>405</v>
      </c>
      <c r="H1459" t="s">
        <v>406</v>
      </c>
      <c r="J1459" t="s">
        <v>403</v>
      </c>
      <c r="K1459">
        <v>1</v>
      </c>
      <c r="L1459" t="str">
        <f>_xlfn.CONCAT(D1459,F1459)</f>
        <v>Pourover12 oz</v>
      </c>
      <c r="M1459" s="10">
        <f>E1459*_xlfn.XLOOKUP(L1459,PriceListData!$F$2:$F$97,PriceListData!$E$2:$E$97)</f>
        <v>3.5</v>
      </c>
      <c r="N1459" t="str">
        <f>TEXT(B1459,"dddd")</f>
        <v>Tuesday</v>
      </c>
    </row>
    <row r="1460" spans="1:14" x14ac:dyDescent="0.35">
      <c r="A1460">
        <v>287915</v>
      </c>
      <c r="B1460" s="3">
        <v>45783</v>
      </c>
      <c r="C1460" s="4">
        <v>0.64822916666666663</v>
      </c>
      <c r="D1460" t="s">
        <v>404</v>
      </c>
      <c r="E1460">
        <v>1</v>
      </c>
      <c r="F1460" t="s">
        <v>15</v>
      </c>
      <c r="G1460" t="s">
        <v>405</v>
      </c>
      <c r="H1460" t="s">
        <v>406</v>
      </c>
      <c r="J1460" t="s">
        <v>403</v>
      </c>
      <c r="K1460">
        <v>1</v>
      </c>
      <c r="L1460" t="str">
        <f>_xlfn.CONCAT(D1460,F1460)</f>
        <v>Café latté12 oz</v>
      </c>
      <c r="M1460" s="10">
        <f>E1460*_xlfn.XLOOKUP(L1460,PriceListData!$F$2:$F$97,PriceListData!$E$2:$E$97)</f>
        <v>4.25</v>
      </c>
      <c r="N1460" t="str">
        <f>TEXT(B1460,"dddd")</f>
        <v>Tuesday</v>
      </c>
    </row>
    <row r="1461" spans="1:14" x14ac:dyDescent="0.35">
      <c r="A1461">
        <v>287914</v>
      </c>
      <c r="B1461" s="3">
        <v>45783</v>
      </c>
      <c r="C1461" s="4">
        <v>0.64695601851851847</v>
      </c>
      <c r="D1461" t="s">
        <v>419</v>
      </c>
      <c r="E1461">
        <v>1</v>
      </c>
      <c r="G1461" t="s">
        <v>415</v>
      </c>
      <c r="H1461" t="s">
        <v>416</v>
      </c>
      <c r="J1461" t="s">
        <v>403</v>
      </c>
      <c r="K1461">
        <v>1</v>
      </c>
      <c r="L1461" t="str">
        <f>_xlfn.CONCAT(D1461,F1461)</f>
        <v>Extra shot</v>
      </c>
      <c r="M1461" s="10">
        <f>E1461*_xlfn.XLOOKUP(L1461,PriceListData!$F$2:$F$97,PriceListData!$E$2:$E$97)</f>
        <v>1</v>
      </c>
      <c r="N1461" t="str">
        <f>TEXT(B1461,"dddd")</f>
        <v>Tuesday</v>
      </c>
    </row>
    <row r="1462" spans="1:14" x14ac:dyDescent="0.35">
      <c r="A1462">
        <v>287914</v>
      </c>
      <c r="B1462" s="3">
        <v>45783</v>
      </c>
      <c r="C1462" s="4">
        <v>0.64695601851851847</v>
      </c>
      <c r="D1462" t="s">
        <v>65</v>
      </c>
      <c r="E1462">
        <v>1</v>
      </c>
      <c r="F1462" t="s">
        <v>15</v>
      </c>
      <c r="G1462" t="s">
        <v>405</v>
      </c>
      <c r="H1462" t="s">
        <v>406</v>
      </c>
      <c r="J1462" t="s">
        <v>403</v>
      </c>
      <c r="K1462">
        <v>1</v>
      </c>
      <c r="L1462" t="str">
        <f>_xlfn.CONCAT(D1462,F1462)</f>
        <v>Cappuccino12 oz</v>
      </c>
      <c r="M1462" s="10">
        <f>E1462*_xlfn.XLOOKUP(L1462,PriceListData!$F$2:$F$97,PriceListData!$E$2:$E$97)</f>
        <v>5.5</v>
      </c>
      <c r="N1462" t="str">
        <f>TEXT(B1462,"dddd")</f>
        <v>Tuesday</v>
      </c>
    </row>
    <row r="1463" spans="1:14" x14ac:dyDescent="0.35">
      <c r="A1463">
        <v>287913</v>
      </c>
      <c r="B1463" s="3">
        <v>45783</v>
      </c>
      <c r="C1463" s="4">
        <v>0.64599537037037036</v>
      </c>
      <c r="D1463" t="s">
        <v>153</v>
      </c>
      <c r="E1463">
        <v>1</v>
      </c>
      <c r="F1463" t="s">
        <v>15</v>
      </c>
      <c r="G1463" t="s">
        <v>405</v>
      </c>
      <c r="H1463" t="s">
        <v>406</v>
      </c>
      <c r="J1463" t="s">
        <v>403</v>
      </c>
      <c r="K1463">
        <v>1</v>
      </c>
      <c r="L1463" t="str">
        <f>_xlfn.CONCAT(D1463,F1463)</f>
        <v>Aeropress12 oz</v>
      </c>
      <c r="M1463" s="10">
        <f>E1463*_xlfn.XLOOKUP(L1463,PriceListData!$F$2:$F$97,PriceListData!$E$2:$E$97)</f>
        <v>6</v>
      </c>
      <c r="N1463" t="str">
        <f>TEXT(B1463,"dddd")</f>
        <v>Tuesday</v>
      </c>
    </row>
    <row r="1464" spans="1:14" x14ac:dyDescent="0.35">
      <c r="A1464">
        <v>287911</v>
      </c>
      <c r="B1464" s="3">
        <v>45783</v>
      </c>
      <c r="C1464" s="4">
        <v>0.63849537037037041</v>
      </c>
      <c r="D1464" t="s">
        <v>412</v>
      </c>
      <c r="E1464">
        <v>1</v>
      </c>
      <c r="F1464" t="s">
        <v>15</v>
      </c>
      <c r="G1464" t="s">
        <v>413</v>
      </c>
      <c r="H1464" t="s">
        <v>414</v>
      </c>
      <c r="J1464" t="s">
        <v>403</v>
      </c>
      <c r="K1464">
        <v>2</v>
      </c>
      <c r="L1464" t="str">
        <f>_xlfn.CONCAT(D1464,F1464)</f>
        <v>Iced tea12 oz</v>
      </c>
      <c r="M1464" s="10">
        <f>E1464*_xlfn.XLOOKUP(L1464,PriceListData!$F$2:$F$97,PriceListData!$E$2:$E$97)</f>
        <v>4.25</v>
      </c>
      <c r="N1464" t="str">
        <f>TEXT(B1464,"dddd")</f>
        <v>Tuesday</v>
      </c>
    </row>
    <row r="1465" spans="1:14" x14ac:dyDescent="0.35">
      <c r="A1465">
        <v>287910</v>
      </c>
      <c r="B1465" s="3">
        <v>45783</v>
      </c>
      <c r="C1465" s="4">
        <v>0.63709490740740737</v>
      </c>
      <c r="D1465" t="s">
        <v>404</v>
      </c>
      <c r="E1465">
        <v>1</v>
      </c>
      <c r="F1465" t="s">
        <v>15</v>
      </c>
      <c r="G1465" t="s">
        <v>405</v>
      </c>
      <c r="H1465" t="s">
        <v>406</v>
      </c>
      <c r="J1465" t="s">
        <v>403</v>
      </c>
      <c r="K1465">
        <v>1</v>
      </c>
      <c r="L1465" t="str">
        <f>_xlfn.CONCAT(D1465,F1465)</f>
        <v>Café latté12 oz</v>
      </c>
      <c r="M1465" s="10">
        <f>E1465*_xlfn.XLOOKUP(L1465,PriceListData!$F$2:$F$97,PriceListData!$E$2:$E$97)</f>
        <v>4.25</v>
      </c>
      <c r="N1465" t="str">
        <f>TEXT(B1465,"dddd")</f>
        <v>Tuesday</v>
      </c>
    </row>
    <row r="1466" spans="1:14" x14ac:dyDescent="0.35">
      <c r="A1466">
        <v>287909</v>
      </c>
      <c r="B1466" s="3">
        <v>45783</v>
      </c>
      <c r="C1466" s="4">
        <v>0.63503472222222224</v>
      </c>
      <c r="D1466" t="s">
        <v>404</v>
      </c>
      <c r="E1466">
        <v>1</v>
      </c>
      <c r="F1466" t="s">
        <v>15</v>
      </c>
      <c r="G1466" t="s">
        <v>405</v>
      </c>
      <c r="H1466" t="s">
        <v>406</v>
      </c>
      <c r="J1466" t="s">
        <v>403</v>
      </c>
      <c r="K1466">
        <v>1</v>
      </c>
      <c r="L1466" t="str">
        <f>_xlfn.CONCAT(D1466,F1466)</f>
        <v>Café latté12 oz</v>
      </c>
      <c r="M1466" s="10">
        <f>E1466*_xlfn.XLOOKUP(L1466,PriceListData!$F$2:$F$97,PriceListData!$E$2:$E$97)</f>
        <v>4.25</v>
      </c>
      <c r="N1466" t="str">
        <f>TEXT(B1466,"dddd")</f>
        <v>Tuesday</v>
      </c>
    </row>
    <row r="1467" spans="1:14" x14ac:dyDescent="0.35">
      <c r="A1467">
        <v>287908</v>
      </c>
      <c r="B1467" s="3">
        <v>45783</v>
      </c>
      <c r="C1467" s="4">
        <v>0.63241898148148146</v>
      </c>
      <c r="D1467" t="s">
        <v>54</v>
      </c>
      <c r="E1467">
        <v>1</v>
      </c>
      <c r="G1467" t="s">
        <v>415</v>
      </c>
      <c r="H1467" t="s">
        <v>416</v>
      </c>
      <c r="J1467" t="s">
        <v>403</v>
      </c>
      <c r="K1467">
        <v>2</v>
      </c>
      <c r="L1467" t="str">
        <f>_xlfn.CONCAT(D1467,F1467)</f>
        <v>Syrup</v>
      </c>
      <c r="M1467" s="10">
        <f>E1467*_xlfn.XLOOKUP(L1467,PriceListData!$F$2:$F$97,PriceListData!$E$2:$E$97)</f>
        <v>0.75</v>
      </c>
      <c r="N1467" t="str">
        <f>TEXT(B1467,"dddd")</f>
        <v>Tuesday</v>
      </c>
    </row>
    <row r="1468" spans="1:14" x14ac:dyDescent="0.35">
      <c r="A1468">
        <v>287908</v>
      </c>
      <c r="B1468" s="3">
        <v>45783</v>
      </c>
      <c r="C1468" s="4">
        <v>0.63241898148148146</v>
      </c>
      <c r="D1468" t="s">
        <v>21</v>
      </c>
      <c r="E1468">
        <v>1</v>
      </c>
      <c r="F1468" t="s">
        <v>15</v>
      </c>
      <c r="G1468" t="s">
        <v>405</v>
      </c>
      <c r="H1468" t="s">
        <v>406</v>
      </c>
      <c r="J1468" t="s">
        <v>403</v>
      </c>
      <c r="K1468">
        <v>2</v>
      </c>
      <c r="L1468" t="str">
        <f>_xlfn.CONCAT(D1468,F1468)</f>
        <v>Pourover12 oz</v>
      </c>
      <c r="M1468" s="10">
        <f>E1468*_xlfn.XLOOKUP(L1468,PriceListData!$F$2:$F$97,PriceListData!$E$2:$E$97)</f>
        <v>3.5</v>
      </c>
      <c r="N1468" t="str">
        <f>TEXT(B1468,"dddd")</f>
        <v>Tuesday</v>
      </c>
    </row>
    <row r="1469" spans="1:14" x14ac:dyDescent="0.35">
      <c r="A1469">
        <v>287908</v>
      </c>
      <c r="B1469" s="3">
        <v>45783</v>
      </c>
      <c r="C1469" s="4">
        <v>0.63241898148148146</v>
      </c>
      <c r="D1469" t="s">
        <v>40</v>
      </c>
      <c r="E1469">
        <v>1</v>
      </c>
      <c r="F1469" t="s">
        <v>35</v>
      </c>
      <c r="G1469" t="s">
        <v>405</v>
      </c>
      <c r="H1469" t="s">
        <v>406</v>
      </c>
      <c r="J1469" t="s">
        <v>403</v>
      </c>
      <c r="K1469">
        <v>2</v>
      </c>
      <c r="L1469" t="str">
        <f>_xlfn.CONCAT(D1469,F1469)</f>
        <v>Espresso1 oz</v>
      </c>
      <c r="M1469" s="10">
        <f>E1469*_xlfn.XLOOKUP(L1469,PriceListData!$F$2:$F$97,PriceListData!$E$2:$E$97)</f>
        <v>2.5</v>
      </c>
      <c r="N1469" t="str">
        <f>TEXT(B1469,"dddd")</f>
        <v>Tuesday</v>
      </c>
    </row>
    <row r="1470" spans="1:14" x14ac:dyDescent="0.35">
      <c r="A1470">
        <v>287907</v>
      </c>
      <c r="B1470" s="3">
        <v>45783</v>
      </c>
      <c r="C1470" s="4">
        <v>0.6268055555555555</v>
      </c>
      <c r="D1470" t="s">
        <v>52</v>
      </c>
      <c r="E1470">
        <v>1</v>
      </c>
      <c r="F1470" t="s">
        <v>15</v>
      </c>
      <c r="G1470" t="s">
        <v>405</v>
      </c>
      <c r="H1470" t="s">
        <v>414</v>
      </c>
      <c r="J1470" t="s">
        <v>403</v>
      </c>
      <c r="K1470">
        <v>1</v>
      </c>
      <c r="L1470" t="str">
        <f>_xlfn.CONCAT(D1470,F1470)</f>
        <v>Frappé12 oz</v>
      </c>
      <c r="M1470" s="10">
        <f>E1470*_xlfn.XLOOKUP(L1470,PriceListData!$F$2:$F$97,PriceListData!$E$2:$E$97)</f>
        <v>4.75</v>
      </c>
      <c r="N1470" t="str">
        <f>TEXT(B1470,"dddd")</f>
        <v>Tuesday</v>
      </c>
    </row>
    <row r="1471" spans="1:14" x14ac:dyDescent="0.35">
      <c r="A1471">
        <v>287906</v>
      </c>
      <c r="B1471" s="3">
        <v>45783</v>
      </c>
      <c r="C1471" s="4">
        <v>0.62339120370370371</v>
      </c>
      <c r="D1471" t="s">
        <v>52</v>
      </c>
      <c r="E1471">
        <v>1</v>
      </c>
      <c r="F1471" t="s">
        <v>15</v>
      </c>
      <c r="G1471" t="s">
        <v>405</v>
      </c>
      <c r="H1471" t="s">
        <v>414</v>
      </c>
      <c r="J1471" t="s">
        <v>403</v>
      </c>
      <c r="K1471">
        <v>1</v>
      </c>
      <c r="L1471" t="str">
        <f>_xlfn.CONCAT(D1471,F1471)</f>
        <v>Frappé12 oz</v>
      </c>
      <c r="M1471" s="10">
        <f>E1471*_xlfn.XLOOKUP(L1471,PriceListData!$F$2:$F$97,PriceListData!$E$2:$E$97)</f>
        <v>4.75</v>
      </c>
      <c r="N1471" t="str">
        <f>TEXT(B1471,"dddd")</f>
        <v>Tuesday</v>
      </c>
    </row>
    <row r="1472" spans="1:14" x14ac:dyDescent="0.35">
      <c r="A1472">
        <v>287904</v>
      </c>
      <c r="B1472" s="3">
        <v>45783</v>
      </c>
      <c r="C1472" s="4">
        <v>0.61910879629629634</v>
      </c>
      <c r="D1472" t="s">
        <v>21</v>
      </c>
      <c r="E1472">
        <v>1</v>
      </c>
      <c r="F1472" t="s">
        <v>15</v>
      </c>
      <c r="G1472" t="s">
        <v>405</v>
      </c>
      <c r="H1472" t="s">
        <v>406</v>
      </c>
      <c r="J1472" t="s">
        <v>403</v>
      </c>
      <c r="K1472">
        <v>1</v>
      </c>
      <c r="L1472" t="str">
        <f>_xlfn.CONCAT(D1472,F1472)</f>
        <v>Pourover12 oz</v>
      </c>
      <c r="M1472" s="10">
        <f>E1472*_xlfn.XLOOKUP(L1472,PriceListData!$F$2:$F$97,PriceListData!$E$2:$E$97)</f>
        <v>3.5</v>
      </c>
      <c r="N1472" t="str">
        <f>TEXT(B1472,"dddd")</f>
        <v>Tuesday</v>
      </c>
    </row>
    <row r="1473" spans="1:14" x14ac:dyDescent="0.35">
      <c r="A1473">
        <v>287903</v>
      </c>
      <c r="B1473" s="3">
        <v>45783</v>
      </c>
      <c r="C1473" s="4">
        <v>0.61822916666666672</v>
      </c>
      <c r="D1473" t="s">
        <v>65</v>
      </c>
      <c r="E1473">
        <v>1</v>
      </c>
      <c r="F1473" t="s">
        <v>15</v>
      </c>
      <c r="G1473" t="s">
        <v>405</v>
      </c>
      <c r="H1473" t="s">
        <v>406</v>
      </c>
      <c r="J1473" t="s">
        <v>403</v>
      </c>
      <c r="K1473">
        <v>1</v>
      </c>
      <c r="L1473" t="str">
        <f>_xlfn.CONCAT(D1473,F1473)</f>
        <v>Cappuccino12 oz</v>
      </c>
      <c r="M1473" s="10">
        <f>E1473*_xlfn.XLOOKUP(L1473,PriceListData!$F$2:$F$97,PriceListData!$E$2:$E$97)</f>
        <v>5.5</v>
      </c>
      <c r="N1473" t="str">
        <f>TEXT(B1473,"dddd")</f>
        <v>Tuesday</v>
      </c>
    </row>
    <row r="1474" spans="1:14" x14ac:dyDescent="0.35">
      <c r="A1474">
        <v>287902</v>
      </c>
      <c r="B1474" s="3">
        <v>45783</v>
      </c>
      <c r="C1474" s="4">
        <v>0.61651620370370375</v>
      </c>
      <c r="D1474" t="s">
        <v>52</v>
      </c>
      <c r="E1474">
        <v>1</v>
      </c>
      <c r="F1474" t="s">
        <v>15</v>
      </c>
      <c r="G1474" t="s">
        <v>405</v>
      </c>
      <c r="H1474" t="s">
        <v>414</v>
      </c>
      <c r="J1474" t="s">
        <v>403</v>
      </c>
      <c r="K1474">
        <v>2</v>
      </c>
      <c r="L1474" t="str">
        <f>_xlfn.CONCAT(D1474,F1474)</f>
        <v>Frappé12 oz</v>
      </c>
      <c r="M1474" s="10">
        <f>E1474*_xlfn.XLOOKUP(L1474,PriceListData!$F$2:$F$97,PriceListData!$E$2:$E$97)</f>
        <v>4.75</v>
      </c>
      <c r="N1474" t="str">
        <f>TEXT(B1474,"dddd")</f>
        <v>Tuesday</v>
      </c>
    </row>
    <row r="1475" spans="1:14" x14ac:dyDescent="0.35">
      <c r="A1475">
        <v>287901</v>
      </c>
      <c r="B1475" s="3">
        <v>45783</v>
      </c>
      <c r="C1475" s="4">
        <v>0.61579861111111112</v>
      </c>
      <c r="D1475" t="s">
        <v>412</v>
      </c>
      <c r="E1475">
        <v>1</v>
      </c>
      <c r="F1475" t="s">
        <v>15</v>
      </c>
      <c r="G1475" t="s">
        <v>413</v>
      </c>
      <c r="H1475" t="s">
        <v>414</v>
      </c>
      <c r="J1475" t="s">
        <v>403</v>
      </c>
      <c r="K1475">
        <v>2</v>
      </c>
      <c r="L1475" t="str">
        <f>_xlfn.CONCAT(D1475,F1475)</f>
        <v>Iced tea12 oz</v>
      </c>
      <c r="M1475" s="10">
        <f>E1475*_xlfn.XLOOKUP(L1475,PriceListData!$F$2:$F$97,PriceListData!$E$2:$E$97)</f>
        <v>4.25</v>
      </c>
      <c r="N1475" t="str">
        <f>TEXT(B1475,"dddd")</f>
        <v>Tuesday</v>
      </c>
    </row>
    <row r="1476" spans="1:14" x14ac:dyDescent="0.35">
      <c r="A1476">
        <v>287900</v>
      </c>
      <c r="B1476" s="3">
        <v>45783</v>
      </c>
      <c r="C1476" s="4">
        <v>0.61553240740740744</v>
      </c>
      <c r="D1476" t="s">
        <v>54</v>
      </c>
      <c r="E1476">
        <v>2</v>
      </c>
      <c r="G1476" t="s">
        <v>415</v>
      </c>
      <c r="H1476" t="s">
        <v>416</v>
      </c>
      <c r="J1476" t="s">
        <v>403</v>
      </c>
      <c r="K1476">
        <v>1</v>
      </c>
      <c r="L1476" t="str">
        <f>_xlfn.CONCAT(D1476,F1476)</f>
        <v>Syrup</v>
      </c>
      <c r="M1476" s="10">
        <f>E1476*_xlfn.XLOOKUP(L1476,PriceListData!$F$2:$F$97,PriceListData!$E$2:$E$97)</f>
        <v>1.5</v>
      </c>
      <c r="N1476" t="str">
        <f>TEXT(B1476,"dddd")</f>
        <v>Tuesday</v>
      </c>
    </row>
    <row r="1477" spans="1:14" x14ac:dyDescent="0.35">
      <c r="A1477">
        <v>287900</v>
      </c>
      <c r="B1477" s="3">
        <v>45783</v>
      </c>
      <c r="C1477" s="4">
        <v>0.61553240740740744</v>
      </c>
      <c r="D1477" t="s">
        <v>21</v>
      </c>
      <c r="E1477">
        <v>2</v>
      </c>
      <c r="F1477" t="s">
        <v>15</v>
      </c>
      <c r="G1477" t="s">
        <v>405</v>
      </c>
      <c r="H1477" t="s">
        <v>406</v>
      </c>
      <c r="J1477" t="s">
        <v>403</v>
      </c>
      <c r="K1477">
        <v>1</v>
      </c>
      <c r="L1477" t="str">
        <f>_xlfn.CONCAT(D1477,F1477)</f>
        <v>Pourover12 oz</v>
      </c>
      <c r="M1477" s="10">
        <f>E1477*_xlfn.XLOOKUP(L1477,PriceListData!$F$2:$F$97,PriceListData!$E$2:$E$97)</f>
        <v>7</v>
      </c>
      <c r="N1477" t="str">
        <f>TEXT(B1477,"dddd")</f>
        <v>Tuesday</v>
      </c>
    </row>
    <row r="1478" spans="1:14" x14ac:dyDescent="0.35">
      <c r="A1478">
        <v>287899</v>
      </c>
      <c r="B1478" s="3">
        <v>45783</v>
      </c>
      <c r="C1478" s="4">
        <v>0.61387731481481478</v>
      </c>
      <c r="D1478" t="s">
        <v>404</v>
      </c>
      <c r="E1478">
        <v>1</v>
      </c>
      <c r="F1478" t="s">
        <v>15</v>
      </c>
      <c r="G1478" t="s">
        <v>405</v>
      </c>
      <c r="H1478" t="s">
        <v>406</v>
      </c>
      <c r="J1478" t="s">
        <v>403</v>
      </c>
      <c r="K1478">
        <v>2</v>
      </c>
      <c r="L1478" t="str">
        <f>_xlfn.CONCAT(D1478,F1478)</f>
        <v>Café latté12 oz</v>
      </c>
      <c r="M1478" s="10">
        <f>E1478*_xlfn.XLOOKUP(L1478,PriceListData!$F$2:$F$97,PriceListData!$E$2:$E$97)</f>
        <v>4.25</v>
      </c>
      <c r="N1478" t="str">
        <f>TEXT(B1478,"dddd")</f>
        <v>Tuesday</v>
      </c>
    </row>
    <row r="1479" spans="1:14" x14ac:dyDescent="0.35">
      <c r="A1479">
        <v>287898</v>
      </c>
      <c r="B1479" s="3">
        <v>45783</v>
      </c>
      <c r="C1479" s="4">
        <v>0.61189814814814814</v>
      </c>
      <c r="D1479" t="s">
        <v>411</v>
      </c>
      <c r="E1479">
        <v>1</v>
      </c>
      <c r="F1479" t="s">
        <v>24</v>
      </c>
      <c r="G1479" t="s">
        <v>405</v>
      </c>
      <c r="H1479" t="s">
        <v>406</v>
      </c>
      <c r="J1479" t="s">
        <v>403</v>
      </c>
      <c r="K1479">
        <v>1</v>
      </c>
      <c r="L1479" t="str">
        <f>_xlfn.CONCAT(D1479,F1479)</f>
        <v>Turkish coffee3 oz</v>
      </c>
      <c r="M1479" s="10">
        <f>E1479*_xlfn.XLOOKUP(L1479,PriceListData!$F$2:$F$97,PriceListData!$E$2:$E$97)</f>
        <v>3.75</v>
      </c>
      <c r="N1479" t="str">
        <f>TEXT(B1479,"dddd")</f>
        <v>Tuesday</v>
      </c>
    </row>
    <row r="1480" spans="1:14" x14ac:dyDescent="0.35">
      <c r="A1480">
        <v>287898</v>
      </c>
      <c r="B1480" s="3">
        <v>45783</v>
      </c>
      <c r="C1480" s="4">
        <v>0.61189814814814814</v>
      </c>
      <c r="D1480" t="s">
        <v>409</v>
      </c>
      <c r="E1480">
        <v>1</v>
      </c>
      <c r="F1480" t="s">
        <v>15</v>
      </c>
      <c r="G1480" t="s">
        <v>405</v>
      </c>
      <c r="H1480" t="s">
        <v>406</v>
      </c>
      <c r="J1480" t="s">
        <v>403</v>
      </c>
      <c r="K1480">
        <v>1</v>
      </c>
      <c r="L1480" t="str">
        <f>_xlfn.CONCAT(D1480,F1480)</f>
        <v>Drip coffee12 oz</v>
      </c>
      <c r="M1480" s="10">
        <f>E1480*_xlfn.XLOOKUP(L1480,PriceListData!$F$2:$F$97,PriceListData!$E$2:$E$97)</f>
        <v>2.25</v>
      </c>
      <c r="N1480" t="str">
        <f>TEXT(B1480,"dddd")</f>
        <v>Tuesday</v>
      </c>
    </row>
    <row r="1481" spans="1:14" x14ac:dyDescent="0.35">
      <c r="A1481">
        <v>287897</v>
      </c>
      <c r="B1481" s="3">
        <v>45783</v>
      </c>
      <c r="C1481" s="4">
        <v>0.61146990740740736</v>
      </c>
      <c r="D1481" t="s">
        <v>409</v>
      </c>
      <c r="E1481">
        <v>1</v>
      </c>
      <c r="F1481" t="s">
        <v>15</v>
      </c>
      <c r="G1481" t="s">
        <v>405</v>
      </c>
      <c r="H1481" t="s">
        <v>406</v>
      </c>
      <c r="J1481" t="s">
        <v>403</v>
      </c>
      <c r="K1481">
        <v>1</v>
      </c>
      <c r="L1481" t="str">
        <f>_xlfn.CONCAT(D1481,F1481)</f>
        <v>Drip coffee12 oz</v>
      </c>
      <c r="M1481" s="10">
        <f>E1481*_xlfn.XLOOKUP(L1481,PriceListData!$F$2:$F$97,PriceListData!$E$2:$E$97)</f>
        <v>2.25</v>
      </c>
      <c r="N1481" t="str">
        <f>TEXT(B1481,"dddd")</f>
        <v>Tuesday</v>
      </c>
    </row>
    <row r="1482" spans="1:14" x14ac:dyDescent="0.35">
      <c r="A1482">
        <v>287896</v>
      </c>
      <c r="B1482" s="3">
        <v>45783</v>
      </c>
      <c r="C1482" s="4">
        <v>0.60866898148148152</v>
      </c>
      <c r="D1482" t="s">
        <v>52</v>
      </c>
      <c r="E1482">
        <v>1</v>
      </c>
      <c r="F1482" t="s">
        <v>15</v>
      </c>
      <c r="G1482" t="s">
        <v>405</v>
      </c>
      <c r="H1482" t="s">
        <v>414</v>
      </c>
      <c r="J1482" t="s">
        <v>403</v>
      </c>
      <c r="K1482">
        <v>1</v>
      </c>
      <c r="L1482" t="str">
        <f>_xlfn.CONCAT(D1482,F1482)</f>
        <v>Frappé12 oz</v>
      </c>
      <c r="M1482" s="10">
        <f>E1482*_xlfn.XLOOKUP(L1482,PriceListData!$F$2:$F$97,PriceListData!$E$2:$E$97)</f>
        <v>4.75</v>
      </c>
      <c r="N1482" t="str">
        <f>TEXT(B1482,"dddd")</f>
        <v>Tuesday</v>
      </c>
    </row>
    <row r="1483" spans="1:14" x14ac:dyDescent="0.35">
      <c r="A1483">
        <v>287895</v>
      </c>
      <c r="B1483" s="3">
        <v>45783</v>
      </c>
      <c r="C1483" s="4">
        <v>0.6059606481481481</v>
      </c>
      <c r="D1483" t="s">
        <v>21</v>
      </c>
      <c r="E1483">
        <v>1</v>
      </c>
      <c r="F1483" t="s">
        <v>15</v>
      </c>
      <c r="G1483" t="s">
        <v>405</v>
      </c>
      <c r="H1483" t="s">
        <v>406</v>
      </c>
      <c r="J1483" t="s">
        <v>403</v>
      </c>
      <c r="K1483">
        <v>2</v>
      </c>
      <c r="L1483" t="str">
        <f>_xlfn.CONCAT(D1483,F1483)</f>
        <v>Pourover12 oz</v>
      </c>
      <c r="M1483" s="10">
        <f>E1483*_xlfn.XLOOKUP(L1483,PriceListData!$F$2:$F$97,PriceListData!$E$2:$E$97)</f>
        <v>3.5</v>
      </c>
      <c r="N1483" t="str">
        <f>TEXT(B1483,"dddd")</f>
        <v>Tuesday</v>
      </c>
    </row>
    <row r="1484" spans="1:14" x14ac:dyDescent="0.35">
      <c r="A1484">
        <v>287894</v>
      </c>
      <c r="B1484" s="3">
        <v>45783</v>
      </c>
      <c r="C1484" s="4">
        <v>0.60572916666666665</v>
      </c>
      <c r="D1484" t="s">
        <v>52</v>
      </c>
      <c r="E1484">
        <v>1</v>
      </c>
      <c r="F1484" t="s">
        <v>15</v>
      </c>
      <c r="G1484" t="s">
        <v>405</v>
      </c>
      <c r="H1484" t="s">
        <v>414</v>
      </c>
      <c r="J1484" t="s">
        <v>403</v>
      </c>
      <c r="K1484">
        <v>2</v>
      </c>
      <c r="L1484" t="str">
        <f>_xlfn.CONCAT(D1484,F1484)</f>
        <v>Frappé12 oz</v>
      </c>
      <c r="M1484" s="10">
        <f>E1484*_xlfn.XLOOKUP(L1484,PriceListData!$F$2:$F$97,PriceListData!$E$2:$E$97)</f>
        <v>4.75</v>
      </c>
      <c r="N1484" t="str">
        <f>TEXT(B1484,"dddd")</f>
        <v>Tuesday</v>
      </c>
    </row>
    <row r="1485" spans="1:14" x14ac:dyDescent="0.35">
      <c r="A1485">
        <v>287893</v>
      </c>
      <c r="B1485" s="3">
        <v>45783</v>
      </c>
      <c r="C1485" s="4">
        <v>0.60473379629629631</v>
      </c>
      <c r="D1485" t="s">
        <v>411</v>
      </c>
      <c r="E1485">
        <v>1</v>
      </c>
      <c r="F1485" t="s">
        <v>24</v>
      </c>
      <c r="G1485" t="s">
        <v>405</v>
      </c>
      <c r="H1485" t="s">
        <v>406</v>
      </c>
      <c r="J1485" t="s">
        <v>403</v>
      </c>
      <c r="K1485">
        <v>1</v>
      </c>
      <c r="L1485" t="str">
        <f>_xlfn.CONCAT(D1485,F1485)</f>
        <v>Turkish coffee3 oz</v>
      </c>
      <c r="M1485" s="10">
        <f>E1485*_xlfn.XLOOKUP(L1485,PriceListData!$F$2:$F$97,PriceListData!$E$2:$E$97)</f>
        <v>3.75</v>
      </c>
      <c r="N1485" t="str">
        <f>TEXT(B1485,"dddd")</f>
        <v>Tuesday</v>
      </c>
    </row>
    <row r="1486" spans="1:14" x14ac:dyDescent="0.35">
      <c r="A1486">
        <v>287892</v>
      </c>
      <c r="B1486" s="3">
        <v>45783</v>
      </c>
      <c r="C1486" s="4">
        <v>0.60380787037037043</v>
      </c>
      <c r="D1486" t="s">
        <v>54</v>
      </c>
      <c r="E1486">
        <v>1</v>
      </c>
      <c r="G1486" t="s">
        <v>415</v>
      </c>
      <c r="H1486" t="s">
        <v>416</v>
      </c>
      <c r="J1486" t="s">
        <v>403</v>
      </c>
      <c r="K1486">
        <v>1</v>
      </c>
      <c r="L1486" t="str">
        <f>_xlfn.CONCAT(D1486,F1486)</f>
        <v>Syrup</v>
      </c>
      <c r="M1486" s="10">
        <f>E1486*_xlfn.XLOOKUP(L1486,PriceListData!$F$2:$F$97,PriceListData!$E$2:$E$97)</f>
        <v>0.75</v>
      </c>
      <c r="N1486" t="str">
        <f>TEXT(B1486,"dddd")</f>
        <v>Tuesday</v>
      </c>
    </row>
    <row r="1487" spans="1:14" x14ac:dyDescent="0.35">
      <c r="A1487">
        <v>287892</v>
      </c>
      <c r="B1487" s="3">
        <v>45783</v>
      </c>
      <c r="C1487" s="4">
        <v>0.60380787037037043</v>
      </c>
      <c r="D1487" t="s">
        <v>21</v>
      </c>
      <c r="E1487">
        <v>1</v>
      </c>
      <c r="F1487" t="s">
        <v>15</v>
      </c>
      <c r="G1487" t="s">
        <v>405</v>
      </c>
      <c r="H1487" t="s">
        <v>406</v>
      </c>
      <c r="J1487" t="s">
        <v>403</v>
      </c>
      <c r="K1487">
        <v>1</v>
      </c>
      <c r="L1487" t="str">
        <f>_xlfn.CONCAT(D1487,F1487)</f>
        <v>Pourover12 oz</v>
      </c>
      <c r="M1487" s="10">
        <f>E1487*_xlfn.XLOOKUP(L1487,PriceListData!$F$2:$F$97,PriceListData!$E$2:$E$97)</f>
        <v>3.5</v>
      </c>
      <c r="N1487" t="str">
        <f>TEXT(B1487,"dddd")</f>
        <v>Tuesday</v>
      </c>
    </row>
    <row r="1488" spans="1:14" x14ac:dyDescent="0.35">
      <c r="A1488">
        <v>287891</v>
      </c>
      <c r="B1488" s="3">
        <v>45783</v>
      </c>
      <c r="C1488" s="4">
        <v>0.60372685185185182</v>
      </c>
      <c r="D1488" t="s">
        <v>410</v>
      </c>
      <c r="E1488">
        <v>1</v>
      </c>
      <c r="F1488" t="s">
        <v>15</v>
      </c>
      <c r="G1488" t="s">
        <v>405</v>
      </c>
      <c r="H1488" t="s">
        <v>406</v>
      </c>
      <c r="J1488" t="s">
        <v>403</v>
      </c>
      <c r="K1488">
        <v>2</v>
      </c>
      <c r="L1488" t="str">
        <f>_xlfn.CONCAT(D1488,F1488)</f>
        <v>Café Cubano12 oz</v>
      </c>
      <c r="M1488" s="10">
        <f>E1488*_xlfn.XLOOKUP(L1488,PriceListData!$F$2:$F$97,PriceListData!$E$2:$E$97)</f>
        <v>7</v>
      </c>
      <c r="N1488" t="str">
        <f>TEXT(B1488,"dddd")</f>
        <v>Tuesday</v>
      </c>
    </row>
    <row r="1489" spans="1:14" x14ac:dyDescent="0.35">
      <c r="A1489">
        <v>287889</v>
      </c>
      <c r="B1489" s="3">
        <v>45783</v>
      </c>
      <c r="C1489" s="4">
        <v>0.60252314814814811</v>
      </c>
      <c r="D1489" t="s">
        <v>52</v>
      </c>
      <c r="E1489">
        <v>1</v>
      </c>
      <c r="F1489" t="s">
        <v>15</v>
      </c>
      <c r="G1489" t="s">
        <v>405</v>
      </c>
      <c r="H1489" t="s">
        <v>414</v>
      </c>
      <c r="J1489" t="s">
        <v>403</v>
      </c>
      <c r="K1489">
        <v>2</v>
      </c>
      <c r="L1489" t="str">
        <f>_xlfn.CONCAT(D1489,F1489)</f>
        <v>Frappé12 oz</v>
      </c>
      <c r="M1489" s="10">
        <f>E1489*_xlfn.XLOOKUP(L1489,PriceListData!$F$2:$F$97,PriceListData!$E$2:$E$97)</f>
        <v>4.75</v>
      </c>
      <c r="N1489" t="str">
        <f>TEXT(B1489,"dddd")</f>
        <v>Tuesday</v>
      </c>
    </row>
    <row r="1490" spans="1:14" x14ac:dyDescent="0.35">
      <c r="A1490">
        <v>287888</v>
      </c>
      <c r="B1490" s="3">
        <v>45783</v>
      </c>
      <c r="C1490" s="4">
        <v>0.59956018518518517</v>
      </c>
      <c r="D1490" t="s">
        <v>420</v>
      </c>
      <c r="E1490">
        <v>1</v>
      </c>
      <c r="F1490" t="s">
        <v>76</v>
      </c>
      <c r="G1490" t="s">
        <v>413</v>
      </c>
      <c r="H1490" t="s">
        <v>406</v>
      </c>
      <c r="J1490" t="s">
        <v>403</v>
      </c>
      <c r="K1490">
        <v>1</v>
      </c>
      <c r="L1490" t="str">
        <f>_xlfn.CONCAT(D1490,F1490)</f>
        <v>Moroccan tea10 oz</v>
      </c>
      <c r="M1490" s="10">
        <f>E1490*_xlfn.XLOOKUP(L1490,PriceListData!$F$2:$F$97,PriceListData!$E$2:$E$97)</f>
        <v>3</v>
      </c>
      <c r="N1490" t="str">
        <f>TEXT(B1490,"dddd")</f>
        <v>Tuesday</v>
      </c>
    </row>
    <row r="1491" spans="1:14" x14ac:dyDescent="0.35">
      <c r="A1491">
        <v>287887</v>
      </c>
      <c r="B1491" s="3">
        <v>45783</v>
      </c>
      <c r="C1491" s="4">
        <v>0.59412037037037035</v>
      </c>
      <c r="D1491" t="s">
        <v>451</v>
      </c>
      <c r="E1491">
        <v>1</v>
      </c>
      <c r="F1491" t="s">
        <v>15</v>
      </c>
      <c r="G1491" t="s">
        <v>423</v>
      </c>
      <c r="H1491" t="s">
        <v>414</v>
      </c>
      <c r="J1491" t="s">
        <v>403</v>
      </c>
      <c r="K1491">
        <v>2</v>
      </c>
      <c r="L1491" t="str">
        <f>_xlfn.CONCAT(D1491,F1491)</f>
        <v>Fruity fizzy12 oz</v>
      </c>
      <c r="M1491" s="10">
        <f>E1491*_xlfn.XLOOKUP(L1491,PriceListData!$F$2:$F$97,PriceListData!$E$2:$E$97)</f>
        <v>2</v>
      </c>
      <c r="N1491" t="str">
        <f>TEXT(B1491,"dddd")</f>
        <v>Tuesday</v>
      </c>
    </row>
    <row r="1492" spans="1:14" x14ac:dyDescent="0.35">
      <c r="A1492">
        <v>287886</v>
      </c>
      <c r="B1492" s="3">
        <v>45783</v>
      </c>
      <c r="C1492" s="4">
        <v>0.59163194444444445</v>
      </c>
      <c r="D1492" t="s">
        <v>65</v>
      </c>
      <c r="E1492">
        <v>1</v>
      </c>
      <c r="F1492" t="s">
        <v>15</v>
      </c>
      <c r="G1492" t="s">
        <v>405</v>
      </c>
      <c r="H1492" t="s">
        <v>406</v>
      </c>
      <c r="J1492" t="s">
        <v>403</v>
      </c>
      <c r="K1492">
        <v>2</v>
      </c>
      <c r="L1492" t="str">
        <f>_xlfn.CONCAT(D1492,F1492)</f>
        <v>Cappuccino12 oz</v>
      </c>
      <c r="M1492" s="10">
        <f>E1492*_xlfn.XLOOKUP(L1492,PriceListData!$F$2:$F$97,PriceListData!$E$2:$E$97)</f>
        <v>5.5</v>
      </c>
      <c r="N1492" t="str">
        <f>TEXT(B1492,"dddd")</f>
        <v>Tuesday</v>
      </c>
    </row>
    <row r="1493" spans="1:14" x14ac:dyDescent="0.35">
      <c r="A1493">
        <v>287884</v>
      </c>
      <c r="B1493" s="3">
        <v>45783</v>
      </c>
      <c r="C1493" s="4">
        <v>0.58513888888888888</v>
      </c>
      <c r="D1493" t="s">
        <v>404</v>
      </c>
      <c r="E1493">
        <v>1</v>
      </c>
      <c r="F1493" t="s">
        <v>15</v>
      </c>
      <c r="G1493" t="s">
        <v>405</v>
      </c>
      <c r="H1493" t="s">
        <v>406</v>
      </c>
      <c r="J1493" t="s">
        <v>403</v>
      </c>
      <c r="K1493">
        <v>1</v>
      </c>
      <c r="L1493" t="str">
        <f>_xlfn.CONCAT(D1493,F1493)</f>
        <v>Café latté12 oz</v>
      </c>
      <c r="M1493" s="10">
        <f>E1493*_xlfn.XLOOKUP(L1493,PriceListData!$F$2:$F$97,PriceListData!$E$2:$E$97)</f>
        <v>4.25</v>
      </c>
      <c r="N1493" t="str">
        <f>TEXT(B1493,"dddd")</f>
        <v>Tuesday</v>
      </c>
    </row>
    <row r="1494" spans="1:14" x14ac:dyDescent="0.35">
      <c r="A1494">
        <v>287883</v>
      </c>
      <c r="B1494" s="3">
        <v>45783</v>
      </c>
      <c r="C1494" s="4">
        <v>0.58391203703703709</v>
      </c>
      <c r="D1494" t="s">
        <v>52</v>
      </c>
      <c r="E1494">
        <v>1</v>
      </c>
      <c r="F1494" t="s">
        <v>15</v>
      </c>
      <c r="G1494" t="s">
        <v>405</v>
      </c>
      <c r="H1494" t="s">
        <v>414</v>
      </c>
      <c r="J1494" t="s">
        <v>403</v>
      </c>
      <c r="K1494">
        <v>2</v>
      </c>
      <c r="L1494" t="str">
        <f>_xlfn.CONCAT(D1494,F1494)</f>
        <v>Frappé12 oz</v>
      </c>
      <c r="M1494" s="10">
        <f>E1494*_xlfn.XLOOKUP(L1494,PriceListData!$F$2:$F$97,PriceListData!$E$2:$E$97)</f>
        <v>4.75</v>
      </c>
      <c r="N1494" t="str">
        <f>TEXT(B1494,"dddd")</f>
        <v>Tuesday</v>
      </c>
    </row>
    <row r="1495" spans="1:14" x14ac:dyDescent="0.35">
      <c r="A1495">
        <v>287881</v>
      </c>
      <c r="B1495" s="3">
        <v>45783</v>
      </c>
      <c r="C1495" s="4">
        <v>0.58021990740740736</v>
      </c>
      <c r="D1495" t="s">
        <v>54</v>
      </c>
      <c r="E1495">
        <v>1</v>
      </c>
      <c r="G1495" t="s">
        <v>415</v>
      </c>
      <c r="H1495" t="s">
        <v>416</v>
      </c>
      <c r="J1495" t="s">
        <v>403</v>
      </c>
      <c r="K1495">
        <v>1</v>
      </c>
      <c r="L1495" t="str">
        <f>_xlfn.CONCAT(D1495,F1495)</f>
        <v>Syrup</v>
      </c>
      <c r="M1495" s="10">
        <f>E1495*_xlfn.XLOOKUP(L1495,PriceListData!$F$2:$F$97,PriceListData!$E$2:$E$97)</f>
        <v>0.75</v>
      </c>
      <c r="N1495" t="str">
        <f>TEXT(B1495,"dddd")</f>
        <v>Tuesday</v>
      </c>
    </row>
    <row r="1496" spans="1:14" x14ac:dyDescent="0.35">
      <c r="A1496">
        <v>287881</v>
      </c>
      <c r="B1496" s="3">
        <v>45783</v>
      </c>
      <c r="C1496" s="4">
        <v>0.58021990740740736</v>
      </c>
      <c r="D1496" t="s">
        <v>21</v>
      </c>
      <c r="E1496">
        <v>1</v>
      </c>
      <c r="F1496" t="s">
        <v>15</v>
      </c>
      <c r="G1496" t="s">
        <v>405</v>
      </c>
      <c r="H1496" t="s">
        <v>406</v>
      </c>
      <c r="J1496" t="s">
        <v>403</v>
      </c>
      <c r="K1496">
        <v>1</v>
      </c>
      <c r="L1496" t="str">
        <f>_xlfn.CONCAT(D1496,F1496)</f>
        <v>Pourover12 oz</v>
      </c>
      <c r="M1496" s="10">
        <f>E1496*_xlfn.XLOOKUP(L1496,PriceListData!$F$2:$F$97,PriceListData!$E$2:$E$97)</f>
        <v>3.5</v>
      </c>
      <c r="N1496" t="str">
        <f>TEXT(B1496,"dddd")</f>
        <v>Tuesday</v>
      </c>
    </row>
    <row r="1497" spans="1:14" x14ac:dyDescent="0.35">
      <c r="A1497">
        <v>287880</v>
      </c>
      <c r="B1497" s="3">
        <v>45783</v>
      </c>
      <c r="C1497" s="4">
        <v>0.57849537037037035</v>
      </c>
      <c r="D1497" t="s">
        <v>52</v>
      </c>
      <c r="E1497">
        <v>1</v>
      </c>
      <c r="F1497" t="s">
        <v>15</v>
      </c>
      <c r="G1497" t="s">
        <v>405</v>
      </c>
      <c r="H1497" t="s">
        <v>414</v>
      </c>
      <c r="J1497" t="s">
        <v>403</v>
      </c>
      <c r="K1497">
        <v>1</v>
      </c>
      <c r="L1497" t="str">
        <f>_xlfn.CONCAT(D1497,F1497)</f>
        <v>Frappé12 oz</v>
      </c>
      <c r="M1497" s="10">
        <f>E1497*_xlfn.XLOOKUP(L1497,PriceListData!$F$2:$F$97,PriceListData!$E$2:$E$97)</f>
        <v>4.75</v>
      </c>
      <c r="N1497" t="str">
        <f>TEXT(B1497,"dddd")</f>
        <v>Tuesday</v>
      </c>
    </row>
    <row r="1498" spans="1:14" x14ac:dyDescent="0.35">
      <c r="A1498">
        <v>287879</v>
      </c>
      <c r="B1498" s="3">
        <v>45783</v>
      </c>
      <c r="C1498" s="4">
        <v>0.57679398148148153</v>
      </c>
      <c r="D1498" t="s">
        <v>21</v>
      </c>
      <c r="E1498">
        <v>1</v>
      </c>
      <c r="F1498" t="s">
        <v>15</v>
      </c>
      <c r="G1498" t="s">
        <v>405</v>
      </c>
      <c r="H1498" t="s">
        <v>406</v>
      </c>
      <c r="J1498" t="s">
        <v>403</v>
      </c>
      <c r="K1498">
        <v>2</v>
      </c>
      <c r="L1498" t="str">
        <f>_xlfn.CONCAT(D1498,F1498)</f>
        <v>Pourover12 oz</v>
      </c>
      <c r="M1498" s="10">
        <f>E1498*_xlfn.XLOOKUP(L1498,PriceListData!$F$2:$F$97,PriceListData!$E$2:$E$97)</f>
        <v>3.5</v>
      </c>
      <c r="N1498" t="str">
        <f>TEXT(B1498,"dddd")</f>
        <v>Tuesday</v>
      </c>
    </row>
    <row r="1499" spans="1:14" x14ac:dyDescent="0.35">
      <c r="A1499">
        <v>287878</v>
      </c>
      <c r="B1499" s="3">
        <v>45783</v>
      </c>
      <c r="C1499" s="4">
        <v>0.5736458333333333</v>
      </c>
      <c r="D1499" t="s">
        <v>52</v>
      </c>
      <c r="E1499">
        <v>1</v>
      </c>
      <c r="F1499" t="s">
        <v>15</v>
      </c>
      <c r="G1499" t="s">
        <v>405</v>
      </c>
      <c r="H1499" t="s">
        <v>414</v>
      </c>
      <c r="J1499" t="s">
        <v>403</v>
      </c>
      <c r="K1499">
        <v>1</v>
      </c>
      <c r="L1499" t="str">
        <f>_xlfn.CONCAT(D1499,F1499)</f>
        <v>Frappé12 oz</v>
      </c>
      <c r="M1499" s="10">
        <f>E1499*_xlfn.XLOOKUP(L1499,PriceListData!$F$2:$F$97,PriceListData!$E$2:$E$97)</f>
        <v>4.75</v>
      </c>
      <c r="N1499" t="str">
        <f>TEXT(B1499,"dddd")</f>
        <v>Tuesday</v>
      </c>
    </row>
    <row r="1500" spans="1:14" x14ac:dyDescent="0.35">
      <c r="A1500">
        <v>287877</v>
      </c>
      <c r="B1500" s="3">
        <v>45783</v>
      </c>
      <c r="C1500" s="4">
        <v>0.57306712962962958</v>
      </c>
      <c r="D1500" t="s">
        <v>52</v>
      </c>
      <c r="E1500">
        <v>1</v>
      </c>
      <c r="F1500" t="s">
        <v>15</v>
      </c>
      <c r="G1500" t="s">
        <v>405</v>
      </c>
      <c r="H1500" t="s">
        <v>414</v>
      </c>
      <c r="J1500" t="s">
        <v>403</v>
      </c>
      <c r="K1500">
        <v>1</v>
      </c>
      <c r="L1500" t="str">
        <f>_xlfn.CONCAT(D1500,F1500)</f>
        <v>Frappé12 oz</v>
      </c>
      <c r="M1500" s="10">
        <f>E1500*_xlfn.XLOOKUP(L1500,PriceListData!$F$2:$F$97,PriceListData!$E$2:$E$97)</f>
        <v>4.75</v>
      </c>
      <c r="N1500" t="str">
        <f>TEXT(B1500,"dddd")</f>
        <v>Tuesday</v>
      </c>
    </row>
    <row r="1501" spans="1:14" x14ac:dyDescent="0.35">
      <c r="A1501">
        <v>287876</v>
      </c>
      <c r="B1501" s="3">
        <v>45783</v>
      </c>
      <c r="C1501" s="4">
        <v>0.57141203703703702</v>
      </c>
      <c r="D1501" t="s">
        <v>52</v>
      </c>
      <c r="E1501">
        <v>1</v>
      </c>
      <c r="F1501" t="s">
        <v>15</v>
      </c>
      <c r="G1501" t="s">
        <v>405</v>
      </c>
      <c r="H1501" t="s">
        <v>414</v>
      </c>
      <c r="J1501" t="s">
        <v>403</v>
      </c>
      <c r="K1501">
        <v>2</v>
      </c>
      <c r="L1501" t="str">
        <f>_xlfn.CONCAT(D1501,F1501)</f>
        <v>Frappé12 oz</v>
      </c>
      <c r="M1501" s="10">
        <f>E1501*_xlfn.XLOOKUP(L1501,PriceListData!$F$2:$F$97,PriceListData!$E$2:$E$97)</f>
        <v>4.75</v>
      </c>
      <c r="N1501" t="str">
        <f>TEXT(B1501,"dddd")</f>
        <v>Tuesday</v>
      </c>
    </row>
    <row r="1502" spans="1:14" x14ac:dyDescent="0.35">
      <c r="A1502">
        <v>287876</v>
      </c>
      <c r="B1502" s="3">
        <v>45783</v>
      </c>
      <c r="C1502" s="4">
        <v>0.57141203703703702</v>
      </c>
      <c r="D1502" t="s">
        <v>404</v>
      </c>
      <c r="E1502">
        <v>1</v>
      </c>
      <c r="F1502" t="s">
        <v>15</v>
      </c>
      <c r="G1502" t="s">
        <v>405</v>
      </c>
      <c r="H1502" t="s">
        <v>406</v>
      </c>
      <c r="J1502" t="s">
        <v>403</v>
      </c>
      <c r="K1502">
        <v>2</v>
      </c>
      <c r="L1502" t="str">
        <f>_xlfn.CONCAT(D1502,F1502)</f>
        <v>Café latté12 oz</v>
      </c>
      <c r="M1502" s="10">
        <f>E1502*_xlfn.XLOOKUP(L1502,PriceListData!$F$2:$F$97,PriceListData!$E$2:$E$97)</f>
        <v>4.25</v>
      </c>
      <c r="N1502" t="str">
        <f>TEXT(B1502,"dddd")</f>
        <v>Tuesday</v>
      </c>
    </row>
    <row r="1503" spans="1:14" x14ac:dyDescent="0.35">
      <c r="A1503">
        <v>287875</v>
      </c>
      <c r="B1503" s="3">
        <v>45783</v>
      </c>
      <c r="C1503" s="4">
        <v>0.5683449074074074</v>
      </c>
      <c r="D1503" t="s">
        <v>52</v>
      </c>
      <c r="E1503">
        <v>1</v>
      </c>
      <c r="F1503" t="s">
        <v>15</v>
      </c>
      <c r="G1503" t="s">
        <v>405</v>
      </c>
      <c r="H1503" t="s">
        <v>414</v>
      </c>
      <c r="J1503" t="s">
        <v>403</v>
      </c>
      <c r="K1503">
        <v>2</v>
      </c>
      <c r="L1503" t="str">
        <f>_xlfn.CONCAT(D1503,F1503)</f>
        <v>Frappé12 oz</v>
      </c>
      <c r="M1503" s="10">
        <f>E1503*_xlfn.XLOOKUP(L1503,PriceListData!$F$2:$F$97,PriceListData!$E$2:$E$97)</f>
        <v>4.75</v>
      </c>
      <c r="N1503" t="str">
        <f>TEXT(B1503,"dddd")</f>
        <v>Tuesday</v>
      </c>
    </row>
    <row r="1504" spans="1:14" x14ac:dyDescent="0.35">
      <c r="A1504">
        <v>287874</v>
      </c>
      <c r="B1504" s="3">
        <v>45783</v>
      </c>
      <c r="C1504" s="4">
        <v>0.56784722222222217</v>
      </c>
      <c r="D1504" t="s">
        <v>425</v>
      </c>
      <c r="E1504">
        <v>1</v>
      </c>
      <c r="F1504" t="s">
        <v>15</v>
      </c>
      <c r="G1504" t="s">
        <v>405</v>
      </c>
      <c r="H1504" t="s">
        <v>414</v>
      </c>
      <c r="J1504" t="s">
        <v>403</v>
      </c>
      <c r="K1504">
        <v>1</v>
      </c>
      <c r="L1504" t="str">
        <f>_xlfn.CONCAT(D1504,F1504)</f>
        <v>Iced Guillermo12 oz</v>
      </c>
      <c r="M1504" s="10">
        <f>E1504*_xlfn.XLOOKUP(L1504,PriceListData!$F$2:$F$97,PriceListData!$E$2:$E$97)</f>
        <v>3.5</v>
      </c>
      <c r="N1504" t="str">
        <f>TEXT(B1504,"dddd")</f>
        <v>Tuesday</v>
      </c>
    </row>
    <row r="1505" spans="1:14" x14ac:dyDescent="0.35">
      <c r="A1505">
        <v>287873</v>
      </c>
      <c r="B1505" s="3">
        <v>45783</v>
      </c>
      <c r="C1505" s="4">
        <v>0.55910879629629628</v>
      </c>
      <c r="D1505" t="s">
        <v>425</v>
      </c>
      <c r="E1505">
        <v>1</v>
      </c>
      <c r="F1505" t="s">
        <v>15</v>
      </c>
      <c r="G1505" t="s">
        <v>405</v>
      </c>
      <c r="H1505" t="s">
        <v>414</v>
      </c>
      <c r="J1505" t="s">
        <v>403</v>
      </c>
      <c r="K1505">
        <v>1</v>
      </c>
      <c r="L1505" t="str">
        <f>_xlfn.CONCAT(D1505,F1505)</f>
        <v>Iced Guillermo12 oz</v>
      </c>
      <c r="M1505" s="10">
        <f>E1505*_xlfn.XLOOKUP(L1505,PriceListData!$F$2:$F$97,PriceListData!$E$2:$E$97)</f>
        <v>3.5</v>
      </c>
      <c r="N1505" t="str">
        <f>TEXT(B1505,"dddd")</f>
        <v>Tuesday</v>
      </c>
    </row>
    <row r="1506" spans="1:14" x14ac:dyDescent="0.35">
      <c r="A1506">
        <v>287872</v>
      </c>
      <c r="B1506" s="3">
        <v>45783</v>
      </c>
      <c r="C1506" s="4">
        <v>0.55906250000000002</v>
      </c>
      <c r="D1506" t="s">
        <v>412</v>
      </c>
      <c r="E1506">
        <v>1</v>
      </c>
      <c r="F1506" t="s">
        <v>15</v>
      </c>
      <c r="G1506" t="s">
        <v>413</v>
      </c>
      <c r="H1506" t="s">
        <v>414</v>
      </c>
      <c r="J1506" t="s">
        <v>403</v>
      </c>
      <c r="K1506">
        <v>2</v>
      </c>
      <c r="L1506" t="str">
        <f>_xlfn.CONCAT(D1506,F1506)</f>
        <v>Iced tea12 oz</v>
      </c>
      <c r="M1506" s="10">
        <f>E1506*_xlfn.XLOOKUP(L1506,PriceListData!$F$2:$F$97,PriceListData!$E$2:$E$97)</f>
        <v>4.25</v>
      </c>
      <c r="N1506" t="str">
        <f>TEXT(B1506,"dddd")</f>
        <v>Tuesday</v>
      </c>
    </row>
    <row r="1507" spans="1:14" x14ac:dyDescent="0.35">
      <c r="A1507">
        <v>287872</v>
      </c>
      <c r="B1507" s="3">
        <v>45783</v>
      </c>
      <c r="C1507" s="4">
        <v>0.55906250000000002</v>
      </c>
      <c r="D1507" t="s">
        <v>52</v>
      </c>
      <c r="E1507">
        <v>1</v>
      </c>
      <c r="F1507" t="s">
        <v>15</v>
      </c>
      <c r="G1507" t="s">
        <v>405</v>
      </c>
      <c r="H1507" t="s">
        <v>414</v>
      </c>
      <c r="J1507" t="s">
        <v>403</v>
      </c>
      <c r="K1507">
        <v>2</v>
      </c>
      <c r="L1507" t="str">
        <f>_xlfn.CONCAT(D1507,F1507)</f>
        <v>Frappé12 oz</v>
      </c>
      <c r="M1507" s="10">
        <f>E1507*_xlfn.XLOOKUP(L1507,PriceListData!$F$2:$F$97,PriceListData!$E$2:$E$97)</f>
        <v>4.75</v>
      </c>
      <c r="N1507" t="str">
        <f>TEXT(B1507,"dddd")</f>
        <v>Tuesday</v>
      </c>
    </row>
    <row r="1508" spans="1:14" x14ac:dyDescent="0.35">
      <c r="A1508">
        <v>287871</v>
      </c>
      <c r="B1508" s="3">
        <v>45783</v>
      </c>
      <c r="C1508" s="4">
        <v>0.55692129629629628</v>
      </c>
      <c r="D1508" t="s">
        <v>404</v>
      </c>
      <c r="E1508">
        <v>1</v>
      </c>
      <c r="F1508" t="s">
        <v>15</v>
      </c>
      <c r="G1508" t="s">
        <v>405</v>
      </c>
      <c r="H1508" t="s">
        <v>406</v>
      </c>
      <c r="J1508" t="s">
        <v>403</v>
      </c>
      <c r="K1508">
        <v>1</v>
      </c>
      <c r="L1508" t="str">
        <f>_xlfn.CONCAT(D1508,F1508)</f>
        <v>Café latté12 oz</v>
      </c>
      <c r="M1508" s="10">
        <f>E1508*_xlfn.XLOOKUP(L1508,PriceListData!$F$2:$F$97,PriceListData!$E$2:$E$97)</f>
        <v>4.25</v>
      </c>
      <c r="N1508" t="str">
        <f>TEXT(B1508,"dddd")</f>
        <v>Tuesday</v>
      </c>
    </row>
    <row r="1509" spans="1:14" x14ac:dyDescent="0.35">
      <c r="A1509">
        <v>287870</v>
      </c>
      <c r="B1509" s="3">
        <v>45783</v>
      </c>
      <c r="C1509" s="4">
        <v>0.55628472222222225</v>
      </c>
      <c r="D1509" t="s">
        <v>21</v>
      </c>
      <c r="E1509">
        <v>1</v>
      </c>
      <c r="F1509" t="s">
        <v>15</v>
      </c>
      <c r="G1509" t="s">
        <v>405</v>
      </c>
      <c r="H1509" t="s">
        <v>406</v>
      </c>
      <c r="J1509" t="s">
        <v>403</v>
      </c>
      <c r="K1509">
        <v>1</v>
      </c>
      <c r="L1509" t="str">
        <f>_xlfn.CONCAT(D1509,F1509)</f>
        <v>Pourover12 oz</v>
      </c>
      <c r="M1509" s="10">
        <f>E1509*_xlfn.XLOOKUP(L1509,PriceListData!$F$2:$F$97,PriceListData!$E$2:$E$97)</f>
        <v>3.5</v>
      </c>
      <c r="N1509" t="str">
        <f>TEXT(B1509,"dddd")</f>
        <v>Tuesday</v>
      </c>
    </row>
    <row r="1510" spans="1:14" x14ac:dyDescent="0.35">
      <c r="A1510">
        <v>287869</v>
      </c>
      <c r="B1510" s="3">
        <v>45783</v>
      </c>
      <c r="C1510" s="4">
        <v>0.55503472222222228</v>
      </c>
      <c r="D1510" t="s">
        <v>412</v>
      </c>
      <c r="E1510">
        <v>1</v>
      </c>
      <c r="F1510" t="s">
        <v>15</v>
      </c>
      <c r="G1510" t="s">
        <v>413</v>
      </c>
      <c r="H1510" t="s">
        <v>414</v>
      </c>
      <c r="J1510" t="s">
        <v>403</v>
      </c>
      <c r="K1510">
        <v>1</v>
      </c>
      <c r="L1510" t="str">
        <f>_xlfn.CONCAT(D1510,F1510)</f>
        <v>Iced tea12 oz</v>
      </c>
      <c r="M1510" s="10">
        <f>E1510*_xlfn.XLOOKUP(L1510,PriceListData!$F$2:$F$97,PriceListData!$E$2:$E$97)</f>
        <v>4.25</v>
      </c>
      <c r="N1510" t="str">
        <f>TEXT(B1510,"dddd")</f>
        <v>Tuesday</v>
      </c>
    </row>
    <row r="1511" spans="1:14" x14ac:dyDescent="0.35">
      <c r="A1511">
        <v>287869</v>
      </c>
      <c r="B1511" s="3">
        <v>45783</v>
      </c>
      <c r="C1511" s="4">
        <v>0.55503472222222228</v>
      </c>
      <c r="D1511" t="s">
        <v>409</v>
      </c>
      <c r="E1511">
        <v>1</v>
      </c>
      <c r="F1511" t="s">
        <v>15</v>
      </c>
      <c r="G1511" t="s">
        <v>405</v>
      </c>
      <c r="H1511" t="s">
        <v>406</v>
      </c>
      <c r="J1511" t="s">
        <v>403</v>
      </c>
      <c r="K1511">
        <v>1</v>
      </c>
      <c r="L1511" t="str">
        <f>_xlfn.CONCAT(D1511,F1511)</f>
        <v>Drip coffee12 oz</v>
      </c>
      <c r="M1511" s="10">
        <f>E1511*_xlfn.XLOOKUP(L1511,PriceListData!$F$2:$F$97,PriceListData!$E$2:$E$97)</f>
        <v>2.25</v>
      </c>
      <c r="N1511" t="str">
        <f>TEXT(B1511,"dddd")</f>
        <v>Tuesday</v>
      </c>
    </row>
    <row r="1512" spans="1:14" x14ac:dyDescent="0.35">
      <c r="A1512">
        <v>287868</v>
      </c>
      <c r="B1512" s="3">
        <v>45783</v>
      </c>
      <c r="C1512" s="4">
        <v>0.54910879629629628</v>
      </c>
      <c r="D1512" t="s">
        <v>21</v>
      </c>
      <c r="E1512">
        <v>1</v>
      </c>
      <c r="F1512" t="s">
        <v>15</v>
      </c>
      <c r="G1512" t="s">
        <v>405</v>
      </c>
      <c r="H1512" t="s">
        <v>406</v>
      </c>
      <c r="J1512" t="s">
        <v>403</v>
      </c>
      <c r="K1512">
        <v>1</v>
      </c>
      <c r="L1512" t="str">
        <f>_xlfn.CONCAT(D1512,F1512)</f>
        <v>Pourover12 oz</v>
      </c>
      <c r="M1512" s="10">
        <f>E1512*_xlfn.XLOOKUP(L1512,PriceListData!$F$2:$F$97,PriceListData!$E$2:$E$97)</f>
        <v>3.5</v>
      </c>
      <c r="N1512" t="str">
        <f>TEXT(B1512,"dddd")</f>
        <v>Tuesday</v>
      </c>
    </row>
    <row r="1513" spans="1:14" x14ac:dyDescent="0.35">
      <c r="A1513">
        <v>287867</v>
      </c>
      <c r="B1513" s="3">
        <v>45783</v>
      </c>
      <c r="C1513" s="4">
        <v>0.54871527777777773</v>
      </c>
      <c r="D1513" t="s">
        <v>404</v>
      </c>
      <c r="E1513">
        <v>1</v>
      </c>
      <c r="F1513" t="s">
        <v>15</v>
      </c>
      <c r="G1513" t="s">
        <v>405</v>
      </c>
      <c r="H1513" t="s">
        <v>406</v>
      </c>
      <c r="J1513" t="s">
        <v>403</v>
      </c>
      <c r="K1513">
        <v>1</v>
      </c>
      <c r="L1513" t="str">
        <f>_xlfn.CONCAT(D1513,F1513)</f>
        <v>Café latté12 oz</v>
      </c>
      <c r="M1513" s="10">
        <f>E1513*_xlfn.XLOOKUP(L1513,PriceListData!$F$2:$F$97,PriceListData!$E$2:$E$97)</f>
        <v>4.25</v>
      </c>
      <c r="N1513" t="str">
        <f>TEXT(B1513,"dddd")</f>
        <v>Tuesday</v>
      </c>
    </row>
    <row r="1514" spans="1:14" x14ac:dyDescent="0.35">
      <c r="A1514">
        <v>287866</v>
      </c>
      <c r="B1514" s="3">
        <v>45783</v>
      </c>
      <c r="C1514" s="4">
        <v>0.54864583333333339</v>
      </c>
      <c r="D1514" t="s">
        <v>54</v>
      </c>
      <c r="E1514">
        <v>1</v>
      </c>
      <c r="G1514" t="s">
        <v>415</v>
      </c>
      <c r="H1514" t="s">
        <v>416</v>
      </c>
      <c r="J1514" t="s">
        <v>403</v>
      </c>
      <c r="K1514">
        <v>2</v>
      </c>
      <c r="L1514" t="str">
        <f>_xlfn.CONCAT(D1514,F1514)</f>
        <v>Syrup</v>
      </c>
      <c r="M1514" s="10">
        <f>E1514*_xlfn.XLOOKUP(L1514,PriceListData!$F$2:$F$97,PriceListData!$E$2:$E$97)</f>
        <v>0.75</v>
      </c>
      <c r="N1514" t="str">
        <f>TEXT(B1514,"dddd")</f>
        <v>Tuesday</v>
      </c>
    </row>
    <row r="1515" spans="1:14" x14ac:dyDescent="0.35">
      <c r="A1515">
        <v>287866</v>
      </c>
      <c r="B1515" s="3">
        <v>45783</v>
      </c>
      <c r="C1515" s="4">
        <v>0.54864583333333339</v>
      </c>
      <c r="D1515" t="s">
        <v>21</v>
      </c>
      <c r="E1515">
        <v>1</v>
      </c>
      <c r="F1515" t="s">
        <v>15</v>
      </c>
      <c r="G1515" t="s">
        <v>405</v>
      </c>
      <c r="H1515" t="s">
        <v>406</v>
      </c>
      <c r="J1515" t="s">
        <v>403</v>
      </c>
      <c r="K1515">
        <v>2</v>
      </c>
      <c r="L1515" t="str">
        <f>_xlfn.CONCAT(D1515,F1515)</f>
        <v>Pourover12 oz</v>
      </c>
      <c r="M1515" s="10">
        <f>E1515*_xlfn.XLOOKUP(L1515,PriceListData!$F$2:$F$97,PriceListData!$E$2:$E$97)</f>
        <v>3.5</v>
      </c>
      <c r="N1515" t="str">
        <f>TEXT(B1515,"dddd")</f>
        <v>Tuesday</v>
      </c>
    </row>
    <row r="1516" spans="1:14" x14ac:dyDescent="0.35">
      <c r="A1516">
        <v>287863</v>
      </c>
      <c r="B1516" s="3">
        <v>45783</v>
      </c>
      <c r="C1516" s="4">
        <v>0.53893518518518524</v>
      </c>
      <c r="D1516" t="s">
        <v>65</v>
      </c>
      <c r="E1516">
        <v>1</v>
      </c>
      <c r="F1516" t="s">
        <v>15</v>
      </c>
      <c r="G1516" t="s">
        <v>405</v>
      </c>
      <c r="H1516" t="s">
        <v>406</v>
      </c>
      <c r="J1516" t="s">
        <v>403</v>
      </c>
      <c r="K1516">
        <v>1</v>
      </c>
      <c r="L1516" t="str">
        <f>_xlfn.CONCAT(D1516,F1516)</f>
        <v>Cappuccino12 oz</v>
      </c>
      <c r="M1516" s="10">
        <f>E1516*_xlfn.XLOOKUP(L1516,PriceListData!$F$2:$F$97,PriceListData!$E$2:$E$97)</f>
        <v>5.5</v>
      </c>
      <c r="N1516" t="str">
        <f>TEXT(B1516,"dddd")</f>
        <v>Tuesday</v>
      </c>
    </row>
    <row r="1517" spans="1:14" x14ac:dyDescent="0.35">
      <c r="A1517">
        <v>287861</v>
      </c>
      <c r="B1517" s="3">
        <v>45783</v>
      </c>
      <c r="C1517" s="4">
        <v>0.53025462962962966</v>
      </c>
      <c r="D1517" t="s">
        <v>21</v>
      </c>
      <c r="E1517">
        <v>1</v>
      </c>
      <c r="F1517" t="s">
        <v>15</v>
      </c>
      <c r="G1517" t="s">
        <v>405</v>
      </c>
      <c r="H1517" t="s">
        <v>406</v>
      </c>
      <c r="J1517" t="s">
        <v>403</v>
      </c>
      <c r="K1517">
        <v>1</v>
      </c>
      <c r="L1517" t="str">
        <f>_xlfn.CONCAT(D1517,F1517)</f>
        <v>Pourover12 oz</v>
      </c>
      <c r="M1517" s="10">
        <f>E1517*_xlfn.XLOOKUP(L1517,PriceListData!$F$2:$F$97,PriceListData!$E$2:$E$97)</f>
        <v>3.5</v>
      </c>
      <c r="N1517" t="str">
        <f>TEXT(B1517,"dddd")</f>
        <v>Tuesday</v>
      </c>
    </row>
    <row r="1518" spans="1:14" x14ac:dyDescent="0.35">
      <c r="A1518">
        <v>287860</v>
      </c>
      <c r="B1518" s="3">
        <v>45783</v>
      </c>
      <c r="C1518" s="4">
        <v>0.52678240740740745</v>
      </c>
      <c r="D1518" t="s">
        <v>404</v>
      </c>
      <c r="E1518">
        <v>1</v>
      </c>
      <c r="F1518" t="s">
        <v>15</v>
      </c>
      <c r="G1518" t="s">
        <v>405</v>
      </c>
      <c r="H1518" t="s">
        <v>406</v>
      </c>
      <c r="J1518" t="s">
        <v>403</v>
      </c>
      <c r="K1518">
        <v>1</v>
      </c>
      <c r="L1518" t="str">
        <f>_xlfn.CONCAT(D1518,F1518)</f>
        <v>Café latté12 oz</v>
      </c>
      <c r="M1518" s="10">
        <f>E1518*_xlfn.XLOOKUP(L1518,PriceListData!$F$2:$F$97,PriceListData!$E$2:$E$97)</f>
        <v>4.25</v>
      </c>
      <c r="N1518" t="str">
        <f>TEXT(B1518,"dddd")</f>
        <v>Tuesday</v>
      </c>
    </row>
    <row r="1519" spans="1:14" x14ac:dyDescent="0.35">
      <c r="A1519">
        <v>287859</v>
      </c>
      <c r="B1519" s="3">
        <v>45783</v>
      </c>
      <c r="C1519" s="4">
        <v>0.52452546296296299</v>
      </c>
      <c r="D1519" t="s">
        <v>21</v>
      </c>
      <c r="E1519">
        <v>1</v>
      </c>
      <c r="F1519" t="s">
        <v>15</v>
      </c>
      <c r="G1519" t="s">
        <v>405</v>
      </c>
      <c r="H1519" t="s">
        <v>406</v>
      </c>
      <c r="J1519" t="s">
        <v>403</v>
      </c>
      <c r="K1519">
        <v>1</v>
      </c>
      <c r="L1519" t="str">
        <f>_xlfn.CONCAT(D1519,F1519)</f>
        <v>Pourover12 oz</v>
      </c>
      <c r="M1519" s="10">
        <f>E1519*_xlfn.XLOOKUP(L1519,PriceListData!$F$2:$F$97,PriceListData!$E$2:$E$97)</f>
        <v>3.5</v>
      </c>
      <c r="N1519" t="str">
        <f>TEXT(B1519,"dddd")</f>
        <v>Tuesday</v>
      </c>
    </row>
    <row r="1520" spans="1:14" x14ac:dyDescent="0.35">
      <c r="A1520">
        <v>287858</v>
      </c>
      <c r="B1520" s="3">
        <v>45783</v>
      </c>
      <c r="C1520" s="4">
        <v>0.52385416666666662</v>
      </c>
      <c r="D1520" t="s">
        <v>52</v>
      </c>
      <c r="E1520">
        <v>1</v>
      </c>
      <c r="F1520" t="s">
        <v>15</v>
      </c>
      <c r="G1520" t="s">
        <v>405</v>
      </c>
      <c r="H1520" t="s">
        <v>414</v>
      </c>
      <c r="J1520" t="s">
        <v>403</v>
      </c>
      <c r="K1520">
        <v>1</v>
      </c>
      <c r="L1520" t="str">
        <f>_xlfn.CONCAT(D1520,F1520)</f>
        <v>Frappé12 oz</v>
      </c>
      <c r="M1520" s="10">
        <f>E1520*_xlfn.XLOOKUP(L1520,PriceListData!$F$2:$F$97,PriceListData!$E$2:$E$97)</f>
        <v>4.75</v>
      </c>
      <c r="N1520" t="str">
        <f>TEXT(B1520,"dddd")</f>
        <v>Tuesday</v>
      </c>
    </row>
    <row r="1521" spans="1:14" x14ac:dyDescent="0.35">
      <c r="A1521">
        <v>287856</v>
      </c>
      <c r="B1521" s="3">
        <v>45783</v>
      </c>
      <c r="C1521" s="4">
        <v>0.52204861111111112</v>
      </c>
      <c r="D1521" t="s">
        <v>409</v>
      </c>
      <c r="E1521">
        <v>1</v>
      </c>
      <c r="F1521" t="s">
        <v>15</v>
      </c>
      <c r="G1521" t="s">
        <v>405</v>
      </c>
      <c r="H1521" t="s">
        <v>406</v>
      </c>
      <c r="J1521" t="s">
        <v>403</v>
      </c>
      <c r="K1521">
        <v>1</v>
      </c>
      <c r="L1521" t="str">
        <f>_xlfn.CONCAT(D1521,F1521)</f>
        <v>Drip coffee12 oz</v>
      </c>
      <c r="M1521" s="10">
        <f>E1521*_xlfn.XLOOKUP(L1521,PriceListData!$F$2:$F$97,PriceListData!$E$2:$E$97)</f>
        <v>2.25</v>
      </c>
      <c r="N1521" t="str">
        <f>TEXT(B1521,"dddd")</f>
        <v>Tuesday</v>
      </c>
    </row>
    <row r="1522" spans="1:14" x14ac:dyDescent="0.35">
      <c r="A1522">
        <v>287856</v>
      </c>
      <c r="B1522" s="3">
        <v>45783</v>
      </c>
      <c r="C1522" s="4">
        <v>0.52204861111111112</v>
      </c>
      <c r="D1522" t="s">
        <v>404</v>
      </c>
      <c r="E1522">
        <v>1</v>
      </c>
      <c r="F1522" t="s">
        <v>15</v>
      </c>
      <c r="G1522" t="s">
        <v>405</v>
      </c>
      <c r="H1522" t="s">
        <v>406</v>
      </c>
      <c r="J1522" t="s">
        <v>403</v>
      </c>
      <c r="K1522">
        <v>1</v>
      </c>
      <c r="L1522" t="str">
        <f>_xlfn.CONCAT(D1522,F1522)</f>
        <v>Café latté12 oz</v>
      </c>
      <c r="M1522" s="10">
        <f>E1522*_xlfn.XLOOKUP(L1522,PriceListData!$F$2:$F$97,PriceListData!$E$2:$E$97)</f>
        <v>4.25</v>
      </c>
      <c r="N1522" t="str">
        <f>TEXT(B1522,"dddd")</f>
        <v>Tuesday</v>
      </c>
    </row>
    <row r="1523" spans="1:14" x14ac:dyDescent="0.35">
      <c r="A1523">
        <v>287855</v>
      </c>
      <c r="B1523" s="3">
        <v>45783</v>
      </c>
      <c r="C1523" s="4">
        <v>0.52045138888888887</v>
      </c>
      <c r="D1523" t="s">
        <v>411</v>
      </c>
      <c r="E1523">
        <v>1</v>
      </c>
      <c r="F1523" t="s">
        <v>24</v>
      </c>
      <c r="G1523" t="s">
        <v>405</v>
      </c>
      <c r="H1523" t="s">
        <v>406</v>
      </c>
      <c r="J1523" t="s">
        <v>403</v>
      </c>
      <c r="K1523">
        <v>1</v>
      </c>
      <c r="L1523" t="str">
        <f>_xlfn.CONCAT(D1523,F1523)</f>
        <v>Turkish coffee3 oz</v>
      </c>
      <c r="M1523" s="10">
        <f>E1523*_xlfn.XLOOKUP(L1523,PriceListData!$F$2:$F$97,PriceListData!$E$2:$E$97)</f>
        <v>3.75</v>
      </c>
      <c r="N1523" t="str">
        <f>TEXT(B1523,"dddd")</f>
        <v>Tuesday</v>
      </c>
    </row>
    <row r="1524" spans="1:14" x14ac:dyDescent="0.35">
      <c r="A1524">
        <v>287853</v>
      </c>
      <c r="B1524" s="3">
        <v>45783</v>
      </c>
      <c r="C1524" s="4">
        <v>0.51814814814814814</v>
      </c>
      <c r="D1524" t="s">
        <v>52</v>
      </c>
      <c r="E1524">
        <v>1</v>
      </c>
      <c r="F1524" t="s">
        <v>15</v>
      </c>
      <c r="G1524" t="s">
        <v>405</v>
      </c>
      <c r="H1524" t="s">
        <v>414</v>
      </c>
      <c r="J1524" t="s">
        <v>403</v>
      </c>
      <c r="K1524">
        <v>1</v>
      </c>
      <c r="L1524" t="str">
        <f>_xlfn.CONCAT(D1524,F1524)</f>
        <v>Frappé12 oz</v>
      </c>
      <c r="M1524" s="10">
        <f>E1524*_xlfn.XLOOKUP(L1524,PriceListData!$F$2:$F$97,PriceListData!$E$2:$E$97)</f>
        <v>4.75</v>
      </c>
      <c r="N1524" t="str">
        <f>TEXT(B1524,"dddd")</f>
        <v>Tuesday</v>
      </c>
    </row>
    <row r="1525" spans="1:14" x14ac:dyDescent="0.35">
      <c r="A1525">
        <v>287852</v>
      </c>
      <c r="B1525" s="3">
        <v>45783</v>
      </c>
      <c r="C1525" s="4">
        <v>0.51781250000000001</v>
      </c>
      <c r="D1525" t="s">
        <v>65</v>
      </c>
      <c r="E1525">
        <v>1</v>
      </c>
      <c r="F1525" t="s">
        <v>15</v>
      </c>
      <c r="G1525" t="s">
        <v>405</v>
      </c>
      <c r="H1525" t="s">
        <v>406</v>
      </c>
      <c r="J1525" t="s">
        <v>403</v>
      </c>
      <c r="K1525">
        <v>1</v>
      </c>
      <c r="L1525" t="str">
        <f>_xlfn.CONCAT(D1525,F1525)</f>
        <v>Cappuccino12 oz</v>
      </c>
      <c r="M1525" s="10">
        <f>E1525*_xlfn.XLOOKUP(L1525,PriceListData!$F$2:$F$97,PriceListData!$E$2:$E$97)</f>
        <v>5.5</v>
      </c>
      <c r="N1525" t="str">
        <f>TEXT(B1525,"dddd")</f>
        <v>Tuesday</v>
      </c>
    </row>
    <row r="1526" spans="1:14" x14ac:dyDescent="0.35">
      <c r="A1526">
        <v>287851</v>
      </c>
      <c r="B1526" s="3">
        <v>45783</v>
      </c>
      <c r="C1526" s="4">
        <v>0.5169097222222222</v>
      </c>
      <c r="D1526" t="s">
        <v>445</v>
      </c>
      <c r="E1526">
        <v>1</v>
      </c>
      <c r="F1526" t="s">
        <v>15</v>
      </c>
      <c r="G1526" t="s">
        <v>423</v>
      </c>
      <c r="H1526" t="s">
        <v>414</v>
      </c>
      <c r="J1526" t="s">
        <v>442</v>
      </c>
      <c r="K1526">
        <v>1</v>
      </c>
      <c r="L1526" t="str">
        <f>_xlfn.CONCAT(D1526,F1526)</f>
        <v>Mango lassi12 oz</v>
      </c>
      <c r="M1526" s="10">
        <f>E1526*_xlfn.XLOOKUP(L1526,PriceListData!$F$2:$F$97,PriceListData!$E$2:$E$97)</f>
        <v>5.75</v>
      </c>
      <c r="N1526" t="str">
        <f>TEXT(B1526,"dddd")</f>
        <v>Tuesday</v>
      </c>
    </row>
    <row r="1527" spans="1:14" x14ac:dyDescent="0.35">
      <c r="A1527">
        <v>287850</v>
      </c>
      <c r="B1527" s="3">
        <v>45783</v>
      </c>
      <c r="C1527" s="4">
        <v>0.51465277777777774</v>
      </c>
      <c r="D1527" t="s">
        <v>52</v>
      </c>
      <c r="E1527">
        <v>1</v>
      </c>
      <c r="F1527" t="s">
        <v>15</v>
      </c>
      <c r="G1527" t="s">
        <v>405</v>
      </c>
      <c r="H1527" t="s">
        <v>414</v>
      </c>
      <c r="J1527" t="s">
        <v>403</v>
      </c>
      <c r="K1527">
        <v>1</v>
      </c>
      <c r="L1527" t="str">
        <f>_xlfn.CONCAT(D1527,F1527)</f>
        <v>Frappé12 oz</v>
      </c>
      <c r="M1527" s="10">
        <f>E1527*_xlfn.XLOOKUP(L1527,PriceListData!$F$2:$F$97,PriceListData!$E$2:$E$97)</f>
        <v>4.75</v>
      </c>
      <c r="N1527" t="str">
        <f>TEXT(B1527,"dddd")</f>
        <v>Tuesday</v>
      </c>
    </row>
    <row r="1528" spans="1:14" x14ac:dyDescent="0.35">
      <c r="A1528">
        <v>287849</v>
      </c>
      <c r="B1528" s="3">
        <v>45783</v>
      </c>
      <c r="C1528" s="4">
        <v>0.51418981481481485</v>
      </c>
      <c r="D1528" t="s">
        <v>411</v>
      </c>
      <c r="E1528">
        <v>1</v>
      </c>
      <c r="F1528" t="s">
        <v>24</v>
      </c>
      <c r="G1528" t="s">
        <v>405</v>
      </c>
      <c r="H1528" t="s">
        <v>406</v>
      </c>
      <c r="J1528" t="s">
        <v>403</v>
      </c>
      <c r="K1528">
        <v>1</v>
      </c>
      <c r="L1528" t="str">
        <f>_xlfn.CONCAT(D1528,F1528)</f>
        <v>Turkish coffee3 oz</v>
      </c>
      <c r="M1528" s="10">
        <f>E1528*_xlfn.XLOOKUP(L1528,PriceListData!$F$2:$F$97,PriceListData!$E$2:$E$97)</f>
        <v>3.75</v>
      </c>
      <c r="N1528" t="str">
        <f>TEXT(B1528,"dddd")</f>
        <v>Tuesday</v>
      </c>
    </row>
    <row r="1529" spans="1:14" x14ac:dyDescent="0.35">
      <c r="A1529">
        <v>287848</v>
      </c>
      <c r="B1529" s="3">
        <v>45783</v>
      </c>
      <c r="C1529" s="4">
        <v>0.51315972222222217</v>
      </c>
      <c r="D1529" t="s">
        <v>445</v>
      </c>
      <c r="E1529">
        <v>1</v>
      </c>
      <c r="F1529" t="s">
        <v>15</v>
      </c>
      <c r="G1529" t="s">
        <v>423</v>
      </c>
      <c r="H1529" t="s">
        <v>414</v>
      </c>
      <c r="J1529" t="s">
        <v>403</v>
      </c>
      <c r="K1529">
        <v>1</v>
      </c>
      <c r="L1529" t="str">
        <f>_xlfn.CONCAT(D1529,F1529)</f>
        <v>Mango lassi12 oz</v>
      </c>
      <c r="M1529" s="10">
        <f>E1529*_xlfn.XLOOKUP(L1529,PriceListData!$F$2:$F$97,PriceListData!$E$2:$E$97)</f>
        <v>5.75</v>
      </c>
      <c r="N1529" t="str">
        <f>TEXT(B1529,"dddd")</f>
        <v>Tuesday</v>
      </c>
    </row>
    <row r="1530" spans="1:14" x14ac:dyDescent="0.35">
      <c r="A1530">
        <v>287848</v>
      </c>
      <c r="B1530" s="3">
        <v>45783</v>
      </c>
      <c r="C1530" s="4">
        <v>0.51315972222222217</v>
      </c>
      <c r="D1530" t="s">
        <v>153</v>
      </c>
      <c r="E1530">
        <v>1</v>
      </c>
      <c r="F1530" t="s">
        <v>15</v>
      </c>
      <c r="G1530" t="s">
        <v>405</v>
      </c>
      <c r="H1530" t="s">
        <v>406</v>
      </c>
      <c r="J1530" t="s">
        <v>403</v>
      </c>
      <c r="K1530">
        <v>1</v>
      </c>
      <c r="L1530" t="str">
        <f>_xlfn.CONCAT(D1530,F1530)</f>
        <v>Aeropress12 oz</v>
      </c>
      <c r="M1530" s="10">
        <f>E1530*_xlfn.XLOOKUP(L1530,PriceListData!$F$2:$F$97,PriceListData!$E$2:$E$97)</f>
        <v>6</v>
      </c>
      <c r="N1530" t="str">
        <f>TEXT(B1530,"dddd")</f>
        <v>Tuesday</v>
      </c>
    </row>
    <row r="1531" spans="1:14" x14ac:dyDescent="0.35">
      <c r="A1531">
        <v>287847</v>
      </c>
      <c r="B1531" s="3">
        <v>45783</v>
      </c>
      <c r="C1531" s="4">
        <v>0.51099537037037035</v>
      </c>
      <c r="D1531" t="s">
        <v>21</v>
      </c>
      <c r="E1531">
        <v>1</v>
      </c>
      <c r="F1531" t="s">
        <v>15</v>
      </c>
      <c r="G1531" t="s">
        <v>405</v>
      </c>
      <c r="H1531" t="s">
        <v>406</v>
      </c>
      <c r="J1531" t="s">
        <v>403</v>
      </c>
      <c r="K1531">
        <v>2</v>
      </c>
      <c r="L1531" t="str">
        <f>_xlfn.CONCAT(D1531,F1531)</f>
        <v>Pourover12 oz</v>
      </c>
      <c r="M1531" s="10">
        <f>E1531*_xlfn.XLOOKUP(L1531,PriceListData!$F$2:$F$97,PriceListData!$E$2:$E$97)</f>
        <v>3.5</v>
      </c>
      <c r="N1531" t="str">
        <f>TEXT(B1531,"dddd")</f>
        <v>Tuesday</v>
      </c>
    </row>
    <row r="1532" spans="1:14" x14ac:dyDescent="0.35">
      <c r="A1532">
        <v>287846</v>
      </c>
      <c r="B1532" s="3">
        <v>45783</v>
      </c>
      <c r="C1532" s="4">
        <v>0.50998842592592597</v>
      </c>
      <c r="D1532" t="s">
        <v>412</v>
      </c>
      <c r="E1532">
        <v>1</v>
      </c>
      <c r="F1532" t="s">
        <v>15</v>
      </c>
      <c r="G1532" t="s">
        <v>413</v>
      </c>
      <c r="H1532" t="s">
        <v>414</v>
      </c>
      <c r="J1532" t="s">
        <v>403</v>
      </c>
      <c r="K1532">
        <v>1</v>
      </c>
      <c r="L1532" t="str">
        <f>_xlfn.CONCAT(D1532,F1532)</f>
        <v>Iced tea12 oz</v>
      </c>
      <c r="M1532" s="10">
        <f>E1532*_xlfn.XLOOKUP(L1532,PriceListData!$F$2:$F$97,PriceListData!$E$2:$E$97)</f>
        <v>4.25</v>
      </c>
      <c r="N1532" t="str">
        <f>TEXT(B1532,"dddd")</f>
        <v>Tuesday</v>
      </c>
    </row>
    <row r="1533" spans="1:14" x14ac:dyDescent="0.35">
      <c r="A1533">
        <v>287845</v>
      </c>
      <c r="B1533" s="3">
        <v>45783</v>
      </c>
      <c r="C1533" s="4">
        <v>0.50890046296296299</v>
      </c>
      <c r="D1533" t="s">
        <v>52</v>
      </c>
      <c r="E1533">
        <v>1</v>
      </c>
      <c r="F1533" t="s">
        <v>15</v>
      </c>
      <c r="G1533" t="s">
        <v>405</v>
      </c>
      <c r="H1533" t="s">
        <v>414</v>
      </c>
      <c r="J1533" t="s">
        <v>403</v>
      </c>
      <c r="K1533">
        <v>2</v>
      </c>
      <c r="L1533" t="str">
        <f>_xlfn.CONCAT(D1533,F1533)</f>
        <v>Frappé12 oz</v>
      </c>
      <c r="M1533" s="10">
        <f>E1533*_xlfn.XLOOKUP(L1533,PriceListData!$F$2:$F$97,PriceListData!$E$2:$E$97)</f>
        <v>4.75</v>
      </c>
      <c r="N1533" t="str">
        <f>TEXT(B1533,"dddd")</f>
        <v>Tuesday</v>
      </c>
    </row>
    <row r="1534" spans="1:14" x14ac:dyDescent="0.35">
      <c r="A1534">
        <v>287844</v>
      </c>
      <c r="B1534" s="3">
        <v>45783</v>
      </c>
      <c r="C1534" s="4">
        <v>0.50660879629629629</v>
      </c>
      <c r="D1534" t="s">
        <v>74</v>
      </c>
      <c r="E1534">
        <v>1</v>
      </c>
      <c r="F1534" t="s">
        <v>15</v>
      </c>
      <c r="G1534" t="s">
        <v>417</v>
      </c>
      <c r="H1534" t="s">
        <v>418</v>
      </c>
      <c r="J1534" t="s">
        <v>403</v>
      </c>
      <c r="K1534">
        <v>2</v>
      </c>
      <c r="L1534" t="str">
        <f>_xlfn.CONCAT(D1534,F1534)</f>
        <v>Single-origin12 oz</v>
      </c>
      <c r="M1534" s="10">
        <f>E1534*_xlfn.XLOOKUP(L1534,PriceListData!$F$2:$F$97,PriceListData!$E$2:$E$97)</f>
        <v>14.95</v>
      </c>
      <c r="N1534" t="str">
        <f>TEXT(B1534,"dddd")</f>
        <v>Tuesday</v>
      </c>
    </row>
    <row r="1535" spans="1:14" x14ac:dyDescent="0.35">
      <c r="A1535">
        <v>287843</v>
      </c>
      <c r="B1535" s="3">
        <v>45783</v>
      </c>
      <c r="C1535" s="4">
        <v>0.50075231481481486</v>
      </c>
      <c r="D1535" t="s">
        <v>420</v>
      </c>
      <c r="E1535">
        <v>1</v>
      </c>
      <c r="F1535" t="s">
        <v>76</v>
      </c>
      <c r="G1535" t="s">
        <v>413</v>
      </c>
      <c r="H1535" t="s">
        <v>406</v>
      </c>
      <c r="J1535" t="s">
        <v>403</v>
      </c>
      <c r="K1535">
        <v>1</v>
      </c>
      <c r="L1535" t="str">
        <f>_xlfn.CONCAT(D1535,F1535)</f>
        <v>Moroccan tea10 oz</v>
      </c>
      <c r="M1535" s="10">
        <f>E1535*_xlfn.XLOOKUP(L1535,PriceListData!$F$2:$F$97,PriceListData!$E$2:$E$97)</f>
        <v>3</v>
      </c>
      <c r="N1535" t="str">
        <f>TEXT(B1535,"dddd")</f>
        <v>Tuesday</v>
      </c>
    </row>
    <row r="1536" spans="1:14" x14ac:dyDescent="0.35">
      <c r="A1536">
        <v>287843</v>
      </c>
      <c r="B1536" s="3">
        <v>45783</v>
      </c>
      <c r="C1536" s="4">
        <v>0.50075231481481486</v>
      </c>
      <c r="D1536" t="s">
        <v>404</v>
      </c>
      <c r="E1536">
        <v>1</v>
      </c>
      <c r="F1536" t="s">
        <v>15</v>
      </c>
      <c r="G1536" t="s">
        <v>405</v>
      </c>
      <c r="H1536" t="s">
        <v>406</v>
      </c>
      <c r="J1536" t="s">
        <v>403</v>
      </c>
      <c r="K1536">
        <v>1</v>
      </c>
      <c r="L1536" t="str">
        <f>_xlfn.CONCAT(D1536,F1536)</f>
        <v>Café latté12 oz</v>
      </c>
      <c r="M1536" s="10">
        <f>E1536*_xlfn.XLOOKUP(L1536,PriceListData!$F$2:$F$97,PriceListData!$E$2:$E$97)</f>
        <v>4.25</v>
      </c>
      <c r="N1536" t="str">
        <f>TEXT(B1536,"dddd")</f>
        <v>Tuesday</v>
      </c>
    </row>
    <row r="1537" spans="1:14" x14ac:dyDescent="0.35">
      <c r="A1537">
        <v>287842</v>
      </c>
      <c r="B1537" s="3">
        <v>45783</v>
      </c>
      <c r="C1537" s="4">
        <v>0.49251157407407409</v>
      </c>
      <c r="D1537" t="s">
        <v>52</v>
      </c>
      <c r="E1537">
        <v>1</v>
      </c>
      <c r="F1537" t="s">
        <v>15</v>
      </c>
      <c r="G1537" t="s">
        <v>405</v>
      </c>
      <c r="H1537" t="s">
        <v>414</v>
      </c>
      <c r="J1537" t="s">
        <v>403</v>
      </c>
      <c r="K1537">
        <v>1</v>
      </c>
      <c r="L1537" t="str">
        <f>_xlfn.CONCAT(D1537,F1537)</f>
        <v>Frappé12 oz</v>
      </c>
      <c r="M1537" s="10">
        <f>E1537*_xlfn.XLOOKUP(L1537,PriceListData!$F$2:$F$97,PriceListData!$E$2:$E$97)</f>
        <v>4.75</v>
      </c>
      <c r="N1537" t="str">
        <f>TEXT(B1537,"dddd")</f>
        <v>Tuesday</v>
      </c>
    </row>
    <row r="1538" spans="1:14" x14ac:dyDescent="0.35">
      <c r="A1538">
        <v>287841</v>
      </c>
      <c r="B1538" s="3">
        <v>45783</v>
      </c>
      <c r="C1538" s="4">
        <v>0.49209490740740741</v>
      </c>
      <c r="D1538" t="s">
        <v>411</v>
      </c>
      <c r="E1538">
        <v>1</v>
      </c>
      <c r="F1538" t="s">
        <v>24</v>
      </c>
      <c r="G1538" t="s">
        <v>405</v>
      </c>
      <c r="H1538" t="s">
        <v>406</v>
      </c>
      <c r="J1538" t="s">
        <v>403</v>
      </c>
      <c r="K1538">
        <v>1</v>
      </c>
      <c r="L1538" t="str">
        <f>_xlfn.CONCAT(D1538,F1538)</f>
        <v>Turkish coffee3 oz</v>
      </c>
      <c r="M1538" s="10">
        <f>E1538*_xlfn.XLOOKUP(L1538,PriceListData!$F$2:$F$97,PriceListData!$E$2:$E$97)</f>
        <v>3.75</v>
      </c>
      <c r="N1538" t="str">
        <f>TEXT(B1538,"dddd")</f>
        <v>Tuesday</v>
      </c>
    </row>
    <row r="1539" spans="1:14" x14ac:dyDescent="0.35">
      <c r="A1539">
        <v>287840</v>
      </c>
      <c r="B1539" s="3">
        <v>45783</v>
      </c>
      <c r="C1539" s="4">
        <v>0.49135416666666665</v>
      </c>
      <c r="D1539" t="s">
        <v>54</v>
      </c>
      <c r="E1539">
        <v>1</v>
      </c>
      <c r="G1539" t="s">
        <v>415</v>
      </c>
      <c r="H1539" t="s">
        <v>416</v>
      </c>
      <c r="J1539" t="s">
        <v>403</v>
      </c>
      <c r="K1539">
        <v>1</v>
      </c>
      <c r="L1539" t="str">
        <f>_xlfn.CONCAT(D1539,F1539)</f>
        <v>Syrup</v>
      </c>
      <c r="M1539" s="10">
        <f>E1539*_xlfn.XLOOKUP(L1539,PriceListData!$F$2:$F$97,PriceListData!$E$2:$E$97)</f>
        <v>0.75</v>
      </c>
      <c r="N1539" t="str">
        <f>TEXT(B1539,"dddd")</f>
        <v>Tuesday</v>
      </c>
    </row>
    <row r="1540" spans="1:14" x14ac:dyDescent="0.35">
      <c r="A1540">
        <v>287839</v>
      </c>
      <c r="B1540" s="3">
        <v>45783</v>
      </c>
      <c r="C1540" s="4">
        <v>0.49131944444444442</v>
      </c>
      <c r="D1540" t="s">
        <v>74</v>
      </c>
      <c r="E1540">
        <v>1</v>
      </c>
      <c r="F1540" t="s">
        <v>15</v>
      </c>
      <c r="G1540" t="s">
        <v>417</v>
      </c>
      <c r="H1540" t="s">
        <v>418</v>
      </c>
      <c r="J1540" t="s">
        <v>403</v>
      </c>
      <c r="K1540">
        <v>2</v>
      </c>
      <c r="L1540" t="str">
        <f>_xlfn.CONCAT(D1540,F1540)</f>
        <v>Single-origin12 oz</v>
      </c>
      <c r="M1540" s="10">
        <f>E1540*_xlfn.XLOOKUP(L1540,PriceListData!$F$2:$F$97,PriceListData!$E$2:$E$97)</f>
        <v>14.95</v>
      </c>
      <c r="N1540" t="str">
        <f>TEXT(B1540,"dddd")</f>
        <v>Tuesday</v>
      </c>
    </row>
    <row r="1541" spans="1:14" x14ac:dyDescent="0.35">
      <c r="A1541">
        <v>287837</v>
      </c>
      <c r="B1541" s="3">
        <v>45783</v>
      </c>
      <c r="C1541" s="4">
        <v>0.48873842592592592</v>
      </c>
      <c r="D1541" t="s">
        <v>404</v>
      </c>
      <c r="E1541">
        <v>1</v>
      </c>
      <c r="F1541" t="s">
        <v>15</v>
      </c>
      <c r="G1541" t="s">
        <v>405</v>
      </c>
      <c r="H1541" t="s">
        <v>406</v>
      </c>
      <c r="J1541" t="s">
        <v>403</v>
      </c>
      <c r="K1541">
        <v>2</v>
      </c>
      <c r="L1541" t="str">
        <f>_xlfn.CONCAT(D1541,F1541)</f>
        <v>Café latté12 oz</v>
      </c>
      <c r="M1541" s="10">
        <f>E1541*_xlfn.XLOOKUP(L1541,PriceListData!$F$2:$F$97,PriceListData!$E$2:$E$97)</f>
        <v>4.25</v>
      </c>
      <c r="N1541" t="str">
        <f>TEXT(B1541,"dddd")</f>
        <v>Tuesday</v>
      </c>
    </row>
    <row r="1542" spans="1:14" x14ac:dyDescent="0.35">
      <c r="A1542">
        <v>287836</v>
      </c>
      <c r="B1542" s="3">
        <v>45783</v>
      </c>
      <c r="C1542" s="4">
        <v>0.48783564814814817</v>
      </c>
      <c r="D1542" t="s">
        <v>65</v>
      </c>
      <c r="E1542">
        <v>1</v>
      </c>
      <c r="F1542" t="s">
        <v>15</v>
      </c>
      <c r="G1542" t="s">
        <v>405</v>
      </c>
      <c r="H1542" t="s">
        <v>406</v>
      </c>
      <c r="J1542" t="s">
        <v>403</v>
      </c>
      <c r="K1542">
        <v>2</v>
      </c>
      <c r="L1542" t="str">
        <f>_xlfn.CONCAT(D1542,F1542)</f>
        <v>Cappuccino12 oz</v>
      </c>
      <c r="M1542" s="10">
        <f>E1542*_xlfn.XLOOKUP(L1542,PriceListData!$F$2:$F$97,PriceListData!$E$2:$E$97)</f>
        <v>5.5</v>
      </c>
      <c r="N1542" t="str">
        <f>TEXT(B1542,"dddd")</f>
        <v>Tuesday</v>
      </c>
    </row>
    <row r="1543" spans="1:14" x14ac:dyDescent="0.35">
      <c r="A1543">
        <v>287835</v>
      </c>
      <c r="B1543" s="3">
        <v>45783</v>
      </c>
      <c r="C1543" s="4">
        <v>0.48650462962962965</v>
      </c>
      <c r="D1543" t="s">
        <v>54</v>
      </c>
      <c r="E1543">
        <v>1</v>
      </c>
      <c r="G1543" t="s">
        <v>415</v>
      </c>
      <c r="H1543" t="s">
        <v>416</v>
      </c>
      <c r="J1543" t="s">
        <v>403</v>
      </c>
      <c r="K1543">
        <v>1</v>
      </c>
      <c r="L1543" t="str">
        <f>_xlfn.CONCAT(D1543,F1543)</f>
        <v>Syrup</v>
      </c>
      <c r="M1543" s="10">
        <f>E1543*_xlfn.XLOOKUP(L1543,PriceListData!$F$2:$F$97,PriceListData!$E$2:$E$97)</f>
        <v>0.75</v>
      </c>
      <c r="N1543" t="str">
        <f>TEXT(B1543,"dddd")</f>
        <v>Tuesday</v>
      </c>
    </row>
    <row r="1544" spans="1:14" x14ac:dyDescent="0.35">
      <c r="A1544">
        <v>287835</v>
      </c>
      <c r="B1544" s="3">
        <v>45783</v>
      </c>
      <c r="C1544" s="4">
        <v>0.48650462962962965</v>
      </c>
      <c r="D1544" t="s">
        <v>428</v>
      </c>
      <c r="E1544">
        <v>1</v>
      </c>
      <c r="F1544" t="s">
        <v>15</v>
      </c>
      <c r="G1544" t="s">
        <v>413</v>
      </c>
      <c r="H1544" t="s">
        <v>406</v>
      </c>
      <c r="J1544" t="s">
        <v>403</v>
      </c>
      <c r="K1544">
        <v>1</v>
      </c>
      <c r="L1544" t="str">
        <f>_xlfn.CONCAT(D1544,F1544)</f>
        <v>Rooibos latté12 oz</v>
      </c>
      <c r="M1544" s="10">
        <f>E1544*_xlfn.XLOOKUP(L1544,PriceListData!$F$2:$F$97,PriceListData!$E$2:$E$97)</f>
        <v>5.5</v>
      </c>
      <c r="N1544" t="str">
        <f>TEXT(B1544,"dddd")</f>
        <v>Tuesday</v>
      </c>
    </row>
    <row r="1545" spans="1:14" x14ac:dyDescent="0.35">
      <c r="A1545">
        <v>287835</v>
      </c>
      <c r="B1545" s="3">
        <v>45783</v>
      </c>
      <c r="C1545" s="4">
        <v>0.48650462962962965</v>
      </c>
      <c r="D1545" t="s">
        <v>409</v>
      </c>
      <c r="E1545">
        <v>1</v>
      </c>
      <c r="F1545" t="s">
        <v>15</v>
      </c>
      <c r="G1545" t="s">
        <v>405</v>
      </c>
      <c r="H1545" t="s">
        <v>406</v>
      </c>
      <c r="J1545" t="s">
        <v>403</v>
      </c>
      <c r="K1545">
        <v>1</v>
      </c>
      <c r="L1545" t="str">
        <f>_xlfn.CONCAT(D1545,F1545)</f>
        <v>Drip coffee12 oz</v>
      </c>
      <c r="M1545" s="10">
        <f>E1545*_xlfn.XLOOKUP(L1545,PriceListData!$F$2:$F$97,PriceListData!$E$2:$E$97)</f>
        <v>2.25</v>
      </c>
      <c r="N1545" t="str">
        <f>TEXT(B1545,"dddd")</f>
        <v>Tuesday</v>
      </c>
    </row>
    <row r="1546" spans="1:14" x14ac:dyDescent="0.35">
      <c r="A1546">
        <v>287834</v>
      </c>
      <c r="B1546" s="3">
        <v>45783</v>
      </c>
      <c r="C1546" s="4">
        <v>0.48499999999999999</v>
      </c>
      <c r="D1546" t="s">
        <v>54</v>
      </c>
      <c r="E1546">
        <v>1</v>
      </c>
      <c r="G1546" t="s">
        <v>415</v>
      </c>
      <c r="H1546" t="s">
        <v>416</v>
      </c>
      <c r="J1546" t="s">
        <v>403</v>
      </c>
      <c r="K1546">
        <v>1</v>
      </c>
      <c r="L1546" t="str">
        <f>_xlfn.CONCAT(D1546,F1546)</f>
        <v>Syrup</v>
      </c>
      <c r="M1546" s="10">
        <f>E1546*_xlfn.XLOOKUP(L1546,PriceListData!$F$2:$F$97,PriceListData!$E$2:$E$97)</f>
        <v>0.75</v>
      </c>
      <c r="N1546" t="str">
        <f>TEXT(B1546,"dddd")</f>
        <v>Tuesday</v>
      </c>
    </row>
    <row r="1547" spans="1:14" x14ac:dyDescent="0.35">
      <c r="A1547">
        <v>287834</v>
      </c>
      <c r="B1547" s="3">
        <v>45783</v>
      </c>
      <c r="C1547" s="4">
        <v>0.48499999999999999</v>
      </c>
      <c r="D1547" t="s">
        <v>21</v>
      </c>
      <c r="E1547">
        <v>1</v>
      </c>
      <c r="F1547" t="s">
        <v>15</v>
      </c>
      <c r="G1547" t="s">
        <v>405</v>
      </c>
      <c r="H1547" t="s">
        <v>406</v>
      </c>
      <c r="J1547" t="s">
        <v>403</v>
      </c>
      <c r="K1547">
        <v>1</v>
      </c>
      <c r="L1547" t="str">
        <f>_xlfn.CONCAT(D1547,F1547)</f>
        <v>Pourover12 oz</v>
      </c>
      <c r="M1547" s="10">
        <f>E1547*_xlfn.XLOOKUP(L1547,PriceListData!$F$2:$F$97,PriceListData!$E$2:$E$97)</f>
        <v>3.5</v>
      </c>
      <c r="N1547" t="str">
        <f>TEXT(B1547,"dddd")</f>
        <v>Tuesday</v>
      </c>
    </row>
    <row r="1548" spans="1:14" x14ac:dyDescent="0.35">
      <c r="A1548">
        <v>287833</v>
      </c>
      <c r="B1548" s="3">
        <v>45783</v>
      </c>
      <c r="C1548" s="4">
        <v>0.48405092592592591</v>
      </c>
      <c r="D1548" t="s">
        <v>54</v>
      </c>
      <c r="E1548">
        <v>1</v>
      </c>
      <c r="G1548" t="s">
        <v>415</v>
      </c>
      <c r="H1548" t="s">
        <v>416</v>
      </c>
      <c r="J1548" t="s">
        <v>403</v>
      </c>
      <c r="K1548">
        <v>1</v>
      </c>
      <c r="L1548" t="str">
        <f>_xlfn.CONCAT(D1548,F1548)</f>
        <v>Syrup</v>
      </c>
      <c r="M1548" s="10">
        <f>E1548*_xlfn.XLOOKUP(L1548,PriceListData!$F$2:$F$97,PriceListData!$E$2:$E$97)</f>
        <v>0.75</v>
      </c>
      <c r="N1548" t="str">
        <f>TEXT(B1548,"dddd")</f>
        <v>Tuesday</v>
      </c>
    </row>
    <row r="1549" spans="1:14" x14ac:dyDescent="0.35">
      <c r="A1549">
        <v>287833</v>
      </c>
      <c r="B1549" s="3">
        <v>45783</v>
      </c>
      <c r="C1549" s="4">
        <v>0.48405092592592591</v>
      </c>
      <c r="D1549" t="s">
        <v>52</v>
      </c>
      <c r="E1549">
        <v>1</v>
      </c>
      <c r="F1549" t="s">
        <v>15</v>
      </c>
      <c r="G1549" t="s">
        <v>405</v>
      </c>
      <c r="H1549" t="s">
        <v>414</v>
      </c>
      <c r="J1549" t="s">
        <v>403</v>
      </c>
      <c r="K1549">
        <v>1</v>
      </c>
      <c r="L1549" t="str">
        <f>_xlfn.CONCAT(D1549,F1549)</f>
        <v>Frappé12 oz</v>
      </c>
      <c r="M1549" s="10">
        <f>E1549*_xlfn.XLOOKUP(L1549,PriceListData!$F$2:$F$97,PriceListData!$E$2:$E$97)</f>
        <v>4.75</v>
      </c>
      <c r="N1549" t="str">
        <f>TEXT(B1549,"dddd")</f>
        <v>Tuesday</v>
      </c>
    </row>
    <row r="1550" spans="1:14" x14ac:dyDescent="0.35">
      <c r="A1550">
        <v>287830</v>
      </c>
      <c r="B1550" s="3">
        <v>45783</v>
      </c>
      <c r="C1550" s="4">
        <v>0.47594907407407405</v>
      </c>
      <c r="D1550" t="s">
        <v>65</v>
      </c>
      <c r="E1550">
        <v>1</v>
      </c>
      <c r="F1550" t="s">
        <v>15</v>
      </c>
      <c r="G1550" t="s">
        <v>405</v>
      </c>
      <c r="H1550" t="s">
        <v>406</v>
      </c>
      <c r="J1550" t="s">
        <v>403</v>
      </c>
      <c r="K1550">
        <v>1</v>
      </c>
      <c r="L1550" t="str">
        <f>_xlfn.CONCAT(D1550,F1550)</f>
        <v>Cappuccino12 oz</v>
      </c>
      <c r="M1550" s="10">
        <f>E1550*_xlfn.XLOOKUP(L1550,PriceListData!$F$2:$F$97,PriceListData!$E$2:$E$97)</f>
        <v>5.5</v>
      </c>
      <c r="N1550" t="str">
        <f>TEXT(B1550,"dddd")</f>
        <v>Tuesday</v>
      </c>
    </row>
    <row r="1551" spans="1:14" x14ac:dyDescent="0.35">
      <c r="A1551">
        <v>287829</v>
      </c>
      <c r="B1551" s="3">
        <v>45783</v>
      </c>
      <c r="C1551" s="4">
        <v>0.47495370370370371</v>
      </c>
      <c r="D1551" t="s">
        <v>52</v>
      </c>
      <c r="E1551">
        <v>1</v>
      </c>
      <c r="F1551" t="s">
        <v>15</v>
      </c>
      <c r="G1551" t="s">
        <v>405</v>
      </c>
      <c r="H1551" t="s">
        <v>414</v>
      </c>
      <c r="J1551" t="s">
        <v>403</v>
      </c>
      <c r="K1551">
        <v>1</v>
      </c>
      <c r="L1551" t="str">
        <f>_xlfn.CONCAT(D1551,F1551)</f>
        <v>Frappé12 oz</v>
      </c>
      <c r="M1551" s="10">
        <f>E1551*_xlfn.XLOOKUP(L1551,PriceListData!$F$2:$F$97,PriceListData!$E$2:$E$97)</f>
        <v>4.75</v>
      </c>
      <c r="N1551" t="str">
        <f>TEXT(B1551,"dddd")</f>
        <v>Tuesday</v>
      </c>
    </row>
    <row r="1552" spans="1:14" x14ac:dyDescent="0.35">
      <c r="A1552">
        <v>287828</v>
      </c>
      <c r="B1552" s="3">
        <v>45783</v>
      </c>
      <c r="C1552" s="4">
        <v>0.47416666666666668</v>
      </c>
      <c r="D1552" t="s">
        <v>52</v>
      </c>
      <c r="E1552">
        <v>1</v>
      </c>
      <c r="F1552" t="s">
        <v>15</v>
      </c>
      <c r="G1552" t="s">
        <v>405</v>
      </c>
      <c r="H1552" t="s">
        <v>414</v>
      </c>
      <c r="J1552" t="s">
        <v>403</v>
      </c>
      <c r="K1552">
        <v>2</v>
      </c>
      <c r="L1552" t="str">
        <f>_xlfn.CONCAT(D1552,F1552)</f>
        <v>Frappé12 oz</v>
      </c>
      <c r="M1552" s="10">
        <f>E1552*_xlfn.XLOOKUP(L1552,PriceListData!$F$2:$F$97,PriceListData!$E$2:$E$97)</f>
        <v>4.75</v>
      </c>
      <c r="N1552" t="str">
        <f>TEXT(B1552,"dddd")</f>
        <v>Tuesday</v>
      </c>
    </row>
    <row r="1553" spans="1:14" x14ac:dyDescent="0.35">
      <c r="A1553">
        <v>287826</v>
      </c>
      <c r="B1553" s="3">
        <v>45783</v>
      </c>
      <c r="C1553" s="4">
        <v>0.46545138888888887</v>
      </c>
      <c r="D1553" t="s">
        <v>407</v>
      </c>
      <c r="E1553">
        <v>1</v>
      </c>
      <c r="G1553" t="s">
        <v>405</v>
      </c>
      <c r="H1553" t="s">
        <v>408</v>
      </c>
      <c r="J1553" t="s">
        <v>403</v>
      </c>
      <c r="K1553">
        <v>1</v>
      </c>
      <c r="L1553" t="str">
        <f>_xlfn.CONCAT(D1553,F1553)</f>
        <v>Drip coffee refill</v>
      </c>
      <c r="M1553" s="10">
        <f>E1553*_xlfn.XLOOKUP(L1553,PriceListData!$F$2:$F$97,PriceListData!$E$2:$E$97)</f>
        <v>1.25</v>
      </c>
      <c r="N1553" t="str">
        <f>TEXT(B1553,"dddd")</f>
        <v>Tuesday</v>
      </c>
    </row>
    <row r="1554" spans="1:14" x14ac:dyDescent="0.35">
      <c r="A1554">
        <v>287825</v>
      </c>
      <c r="B1554" s="3">
        <v>45783</v>
      </c>
      <c r="C1554" s="4">
        <v>0.46497685185185184</v>
      </c>
      <c r="D1554" t="s">
        <v>52</v>
      </c>
      <c r="E1554">
        <v>1</v>
      </c>
      <c r="F1554" t="s">
        <v>15</v>
      </c>
      <c r="G1554" t="s">
        <v>405</v>
      </c>
      <c r="H1554" t="s">
        <v>414</v>
      </c>
      <c r="J1554" t="s">
        <v>403</v>
      </c>
      <c r="K1554">
        <v>2</v>
      </c>
      <c r="L1554" t="str">
        <f>_xlfn.CONCAT(D1554,F1554)</f>
        <v>Frappé12 oz</v>
      </c>
      <c r="M1554" s="10">
        <f>E1554*_xlfn.XLOOKUP(L1554,PriceListData!$F$2:$F$97,PriceListData!$E$2:$E$97)</f>
        <v>4.75</v>
      </c>
      <c r="N1554" t="str">
        <f>TEXT(B1554,"dddd")</f>
        <v>Tuesday</v>
      </c>
    </row>
    <row r="1555" spans="1:14" x14ac:dyDescent="0.35">
      <c r="A1555">
        <v>287824</v>
      </c>
      <c r="B1555" s="3">
        <v>45783</v>
      </c>
      <c r="C1555" s="4">
        <v>0.45785879629629628</v>
      </c>
      <c r="D1555" t="s">
        <v>21</v>
      </c>
      <c r="E1555">
        <v>1</v>
      </c>
      <c r="F1555" t="s">
        <v>15</v>
      </c>
      <c r="G1555" t="s">
        <v>405</v>
      </c>
      <c r="H1555" t="s">
        <v>406</v>
      </c>
      <c r="J1555" t="s">
        <v>403</v>
      </c>
      <c r="K1555">
        <v>1</v>
      </c>
      <c r="L1555" t="str">
        <f>_xlfn.CONCAT(D1555,F1555)</f>
        <v>Pourover12 oz</v>
      </c>
      <c r="M1555" s="10">
        <f>E1555*_xlfn.XLOOKUP(L1555,PriceListData!$F$2:$F$97,PriceListData!$E$2:$E$97)</f>
        <v>3.5</v>
      </c>
      <c r="N1555" t="str">
        <f>TEXT(B1555,"dddd")</f>
        <v>Tuesday</v>
      </c>
    </row>
    <row r="1556" spans="1:14" x14ac:dyDescent="0.35">
      <c r="A1556">
        <v>287822</v>
      </c>
      <c r="B1556" s="3">
        <v>45783</v>
      </c>
      <c r="C1556" s="4">
        <v>0.44787037037037036</v>
      </c>
      <c r="D1556" t="s">
        <v>65</v>
      </c>
      <c r="E1556">
        <v>1</v>
      </c>
      <c r="F1556" t="s">
        <v>15</v>
      </c>
      <c r="G1556" t="s">
        <v>405</v>
      </c>
      <c r="H1556" t="s">
        <v>406</v>
      </c>
      <c r="J1556" t="s">
        <v>403</v>
      </c>
      <c r="K1556">
        <v>2</v>
      </c>
      <c r="L1556" t="str">
        <f>_xlfn.CONCAT(D1556,F1556)</f>
        <v>Cappuccino12 oz</v>
      </c>
      <c r="M1556" s="10">
        <f>E1556*_xlfn.XLOOKUP(L1556,PriceListData!$F$2:$F$97,PriceListData!$E$2:$E$97)</f>
        <v>5.5</v>
      </c>
      <c r="N1556" t="str">
        <f>TEXT(B1556,"dddd")</f>
        <v>Tuesday</v>
      </c>
    </row>
    <row r="1557" spans="1:14" x14ac:dyDescent="0.35">
      <c r="A1557">
        <v>287821</v>
      </c>
      <c r="B1557" s="3">
        <v>45783</v>
      </c>
      <c r="C1557" s="4">
        <v>0.44649305555555557</v>
      </c>
      <c r="D1557" t="s">
        <v>407</v>
      </c>
      <c r="E1557">
        <v>1</v>
      </c>
      <c r="G1557" t="s">
        <v>405</v>
      </c>
      <c r="H1557" t="s">
        <v>408</v>
      </c>
      <c r="J1557" t="s">
        <v>403</v>
      </c>
      <c r="K1557">
        <v>1</v>
      </c>
      <c r="L1557" t="str">
        <f>_xlfn.CONCAT(D1557,F1557)</f>
        <v>Drip coffee refill</v>
      </c>
      <c r="M1557" s="10">
        <f>E1557*_xlfn.XLOOKUP(L1557,PriceListData!$F$2:$F$97,PriceListData!$E$2:$E$97)</f>
        <v>1.25</v>
      </c>
      <c r="N1557" t="str">
        <f>TEXT(B1557,"dddd")</f>
        <v>Tuesday</v>
      </c>
    </row>
    <row r="1558" spans="1:14" x14ac:dyDescent="0.35">
      <c r="A1558">
        <v>287820</v>
      </c>
      <c r="B1558" s="3">
        <v>45783</v>
      </c>
      <c r="C1558" s="4">
        <v>0.44459490740740742</v>
      </c>
      <c r="D1558" t="s">
        <v>425</v>
      </c>
      <c r="E1558">
        <v>1</v>
      </c>
      <c r="F1558" t="s">
        <v>15</v>
      </c>
      <c r="G1558" t="s">
        <v>405</v>
      </c>
      <c r="H1558" t="s">
        <v>414</v>
      </c>
      <c r="J1558" t="s">
        <v>403</v>
      </c>
      <c r="K1558">
        <v>2</v>
      </c>
      <c r="L1558" t="str">
        <f>_xlfn.CONCAT(D1558,F1558)</f>
        <v>Iced Guillermo12 oz</v>
      </c>
      <c r="M1558" s="10">
        <f>E1558*_xlfn.XLOOKUP(L1558,PriceListData!$F$2:$F$97,PriceListData!$E$2:$E$97)</f>
        <v>3.5</v>
      </c>
      <c r="N1558" t="str">
        <f>TEXT(B1558,"dddd")</f>
        <v>Tuesday</v>
      </c>
    </row>
    <row r="1559" spans="1:14" x14ac:dyDescent="0.35">
      <c r="A1559">
        <v>287817</v>
      </c>
      <c r="B1559" s="3">
        <v>45783</v>
      </c>
      <c r="C1559" s="4">
        <v>0.44363425925925926</v>
      </c>
      <c r="D1559" t="s">
        <v>412</v>
      </c>
      <c r="E1559">
        <v>1</v>
      </c>
      <c r="F1559" t="s">
        <v>15</v>
      </c>
      <c r="G1559" t="s">
        <v>413</v>
      </c>
      <c r="H1559" t="s">
        <v>414</v>
      </c>
      <c r="J1559" t="s">
        <v>403</v>
      </c>
      <c r="K1559">
        <v>1</v>
      </c>
      <c r="L1559" t="str">
        <f>_xlfn.CONCAT(D1559,F1559)</f>
        <v>Iced tea12 oz</v>
      </c>
      <c r="M1559" s="10">
        <f>E1559*_xlfn.XLOOKUP(L1559,PriceListData!$F$2:$F$97,PriceListData!$E$2:$E$97)</f>
        <v>4.25</v>
      </c>
      <c r="N1559" t="str">
        <f>TEXT(B1559,"dddd")</f>
        <v>Tuesday</v>
      </c>
    </row>
    <row r="1560" spans="1:14" x14ac:dyDescent="0.35">
      <c r="A1560">
        <v>287816</v>
      </c>
      <c r="B1560" s="3">
        <v>45783</v>
      </c>
      <c r="C1560" s="4">
        <v>0.44319444444444445</v>
      </c>
      <c r="D1560" t="s">
        <v>412</v>
      </c>
      <c r="E1560">
        <v>1</v>
      </c>
      <c r="F1560" t="s">
        <v>15</v>
      </c>
      <c r="G1560" t="s">
        <v>413</v>
      </c>
      <c r="H1560" t="s">
        <v>414</v>
      </c>
      <c r="J1560" t="s">
        <v>403</v>
      </c>
      <c r="K1560">
        <v>2</v>
      </c>
      <c r="L1560" t="str">
        <f>_xlfn.CONCAT(D1560,F1560)</f>
        <v>Iced tea12 oz</v>
      </c>
      <c r="M1560" s="10">
        <f>E1560*_xlfn.XLOOKUP(L1560,PriceListData!$F$2:$F$97,PriceListData!$E$2:$E$97)</f>
        <v>4.25</v>
      </c>
      <c r="N1560" t="str">
        <f>TEXT(B1560,"dddd")</f>
        <v>Tuesday</v>
      </c>
    </row>
    <row r="1561" spans="1:14" x14ac:dyDescent="0.35">
      <c r="A1561">
        <v>287816</v>
      </c>
      <c r="B1561" s="3">
        <v>45783</v>
      </c>
      <c r="C1561" s="4">
        <v>0.44319444444444445</v>
      </c>
      <c r="D1561" t="s">
        <v>427</v>
      </c>
      <c r="E1561">
        <v>1</v>
      </c>
      <c r="F1561" t="s">
        <v>15</v>
      </c>
      <c r="G1561" t="s">
        <v>417</v>
      </c>
      <c r="H1561" t="s">
        <v>418</v>
      </c>
      <c r="J1561" t="s">
        <v>403</v>
      </c>
      <c r="K1561">
        <v>2</v>
      </c>
      <c r="L1561" t="str">
        <f>_xlfn.CONCAT(D1561,F1561)</f>
        <v>House blend12 oz</v>
      </c>
      <c r="M1561" s="10">
        <f>E1561*_xlfn.XLOOKUP(L1561,PriceListData!$F$2:$F$97,PriceListData!$E$2:$E$97)</f>
        <v>12.95</v>
      </c>
      <c r="N1561" t="str">
        <f>TEXT(B1561,"dddd")</f>
        <v>Tuesday</v>
      </c>
    </row>
    <row r="1562" spans="1:14" x14ac:dyDescent="0.35">
      <c r="A1562">
        <v>287815</v>
      </c>
      <c r="B1562" s="3">
        <v>45783</v>
      </c>
      <c r="C1562" s="4">
        <v>0.44297453703703704</v>
      </c>
      <c r="D1562" t="s">
        <v>428</v>
      </c>
      <c r="E1562">
        <v>1</v>
      </c>
      <c r="F1562" t="s">
        <v>15</v>
      </c>
      <c r="G1562" t="s">
        <v>413</v>
      </c>
      <c r="H1562" t="s">
        <v>406</v>
      </c>
      <c r="J1562" t="s">
        <v>403</v>
      </c>
      <c r="K1562">
        <v>1</v>
      </c>
      <c r="L1562" t="str">
        <f>_xlfn.CONCAT(D1562,F1562)</f>
        <v>Rooibos latté12 oz</v>
      </c>
      <c r="M1562" s="10">
        <f>E1562*_xlfn.XLOOKUP(L1562,PriceListData!$F$2:$F$97,PriceListData!$E$2:$E$97)</f>
        <v>5.5</v>
      </c>
      <c r="N1562" t="str">
        <f>TEXT(B1562,"dddd")</f>
        <v>Tuesday</v>
      </c>
    </row>
    <row r="1563" spans="1:14" x14ac:dyDescent="0.35">
      <c r="A1563">
        <v>287814</v>
      </c>
      <c r="B1563" s="3">
        <v>45783</v>
      </c>
      <c r="C1563" s="4">
        <v>0.43990740740740741</v>
      </c>
      <c r="D1563" t="s">
        <v>21</v>
      </c>
      <c r="E1563">
        <v>1</v>
      </c>
      <c r="F1563" t="s">
        <v>15</v>
      </c>
      <c r="G1563" t="s">
        <v>405</v>
      </c>
      <c r="H1563" t="s">
        <v>406</v>
      </c>
      <c r="J1563" t="s">
        <v>403</v>
      </c>
      <c r="K1563">
        <v>2</v>
      </c>
      <c r="L1563" t="str">
        <f>_xlfn.CONCAT(D1563,F1563)</f>
        <v>Pourover12 oz</v>
      </c>
      <c r="M1563" s="10">
        <f>E1563*_xlfn.XLOOKUP(L1563,PriceListData!$F$2:$F$97,PriceListData!$E$2:$E$97)</f>
        <v>3.5</v>
      </c>
      <c r="N1563" t="str">
        <f>TEXT(B1563,"dddd")</f>
        <v>Tuesday</v>
      </c>
    </row>
    <row r="1564" spans="1:14" x14ac:dyDescent="0.35">
      <c r="A1564">
        <v>287814</v>
      </c>
      <c r="B1564" s="3">
        <v>45783</v>
      </c>
      <c r="C1564" s="4">
        <v>0.43990740740740741</v>
      </c>
      <c r="D1564" t="s">
        <v>52</v>
      </c>
      <c r="E1564">
        <v>1</v>
      </c>
      <c r="F1564" t="s">
        <v>15</v>
      </c>
      <c r="G1564" t="s">
        <v>405</v>
      </c>
      <c r="H1564" t="s">
        <v>414</v>
      </c>
      <c r="J1564" t="s">
        <v>403</v>
      </c>
      <c r="K1564">
        <v>2</v>
      </c>
      <c r="L1564" t="str">
        <f>_xlfn.CONCAT(D1564,F1564)</f>
        <v>Frappé12 oz</v>
      </c>
      <c r="M1564" s="10">
        <f>E1564*_xlfn.XLOOKUP(L1564,PriceListData!$F$2:$F$97,PriceListData!$E$2:$E$97)</f>
        <v>4.75</v>
      </c>
      <c r="N1564" t="str">
        <f>TEXT(B1564,"dddd")</f>
        <v>Tuesday</v>
      </c>
    </row>
    <row r="1565" spans="1:14" x14ac:dyDescent="0.35">
      <c r="A1565">
        <v>287813</v>
      </c>
      <c r="B1565" s="3">
        <v>45783</v>
      </c>
      <c r="C1565" s="4">
        <v>0.43449074074074073</v>
      </c>
      <c r="D1565" t="s">
        <v>21</v>
      </c>
      <c r="E1565">
        <v>1</v>
      </c>
      <c r="F1565" t="s">
        <v>15</v>
      </c>
      <c r="G1565" t="s">
        <v>405</v>
      </c>
      <c r="H1565" t="s">
        <v>406</v>
      </c>
      <c r="J1565" t="s">
        <v>403</v>
      </c>
      <c r="K1565">
        <v>1</v>
      </c>
      <c r="L1565" t="str">
        <f>_xlfn.CONCAT(D1565,F1565)</f>
        <v>Pourover12 oz</v>
      </c>
      <c r="M1565" s="10">
        <f>E1565*_xlfn.XLOOKUP(L1565,PriceListData!$F$2:$F$97,PriceListData!$E$2:$E$97)</f>
        <v>3.5</v>
      </c>
      <c r="N1565" t="str">
        <f>TEXT(B1565,"dddd")</f>
        <v>Tuesday</v>
      </c>
    </row>
    <row r="1566" spans="1:14" x14ac:dyDescent="0.35">
      <c r="A1566">
        <v>287812</v>
      </c>
      <c r="B1566" s="3">
        <v>45783</v>
      </c>
      <c r="C1566" s="4">
        <v>0.4340162037037037</v>
      </c>
      <c r="D1566" t="s">
        <v>21</v>
      </c>
      <c r="E1566">
        <v>1</v>
      </c>
      <c r="F1566" t="s">
        <v>15</v>
      </c>
      <c r="G1566" t="s">
        <v>405</v>
      </c>
      <c r="H1566" t="s">
        <v>406</v>
      </c>
      <c r="J1566" t="s">
        <v>403</v>
      </c>
      <c r="K1566">
        <v>1</v>
      </c>
      <c r="L1566" t="str">
        <f>_xlfn.CONCAT(D1566,F1566)</f>
        <v>Pourover12 oz</v>
      </c>
      <c r="M1566" s="10">
        <f>E1566*_xlfn.XLOOKUP(L1566,PriceListData!$F$2:$F$97,PriceListData!$E$2:$E$97)</f>
        <v>3.5</v>
      </c>
      <c r="N1566" t="str">
        <f>TEXT(B1566,"dddd")</f>
        <v>Tuesday</v>
      </c>
    </row>
    <row r="1567" spans="1:14" x14ac:dyDescent="0.35">
      <c r="A1567">
        <v>287811</v>
      </c>
      <c r="B1567" s="3">
        <v>45783</v>
      </c>
      <c r="C1567" s="4">
        <v>0.43399305555555556</v>
      </c>
      <c r="D1567" t="s">
        <v>52</v>
      </c>
      <c r="E1567">
        <v>1</v>
      </c>
      <c r="F1567" t="s">
        <v>15</v>
      </c>
      <c r="G1567" t="s">
        <v>405</v>
      </c>
      <c r="H1567" t="s">
        <v>414</v>
      </c>
      <c r="J1567" t="s">
        <v>403</v>
      </c>
      <c r="K1567">
        <v>2</v>
      </c>
      <c r="L1567" t="str">
        <f>_xlfn.CONCAT(D1567,F1567)</f>
        <v>Frappé12 oz</v>
      </c>
      <c r="M1567" s="10">
        <f>E1567*_xlfn.XLOOKUP(L1567,PriceListData!$F$2:$F$97,PriceListData!$E$2:$E$97)</f>
        <v>4.75</v>
      </c>
      <c r="N1567" t="str">
        <f>TEXT(B1567,"dddd")</f>
        <v>Tuesday</v>
      </c>
    </row>
    <row r="1568" spans="1:14" x14ac:dyDescent="0.35">
      <c r="A1568">
        <v>287810</v>
      </c>
      <c r="B1568" s="3">
        <v>45783</v>
      </c>
      <c r="C1568" s="4">
        <v>0.43263888888888891</v>
      </c>
      <c r="D1568" t="s">
        <v>52</v>
      </c>
      <c r="E1568">
        <v>1</v>
      </c>
      <c r="F1568" t="s">
        <v>15</v>
      </c>
      <c r="G1568" t="s">
        <v>405</v>
      </c>
      <c r="H1568" t="s">
        <v>414</v>
      </c>
      <c r="J1568" t="s">
        <v>403</v>
      </c>
      <c r="K1568">
        <v>2</v>
      </c>
      <c r="L1568" t="str">
        <f>_xlfn.CONCAT(D1568,F1568)</f>
        <v>Frappé12 oz</v>
      </c>
      <c r="M1568" s="10">
        <f>E1568*_xlfn.XLOOKUP(L1568,PriceListData!$F$2:$F$97,PriceListData!$E$2:$E$97)</f>
        <v>4.75</v>
      </c>
      <c r="N1568" t="str">
        <f>TEXT(B1568,"dddd")</f>
        <v>Tuesday</v>
      </c>
    </row>
    <row r="1569" spans="1:14" x14ac:dyDescent="0.35">
      <c r="A1569">
        <v>287810</v>
      </c>
      <c r="B1569" s="3">
        <v>45783</v>
      </c>
      <c r="C1569" s="4">
        <v>0.43263888888888891</v>
      </c>
      <c r="D1569" t="s">
        <v>419</v>
      </c>
      <c r="E1569">
        <v>1</v>
      </c>
      <c r="G1569" t="s">
        <v>415</v>
      </c>
      <c r="H1569" t="s">
        <v>416</v>
      </c>
      <c r="J1569" t="s">
        <v>403</v>
      </c>
      <c r="K1569">
        <v>2</v>
      </c>
      <c r="L1569" t="str">
        <f>_xlfn.CONCAT(D1569,F1569)</f>
        <v>Extra shot</v>
      </c>
      <c r="M1569" s="10">
        <f>E1569*_xlfn.XLOOKUP(L1569,PriceListData!$F$2:$F$97,PriceListData!$E$2:$E$97)</f>
        <v>1</v>
      </c>
      <c r="N1569" t="str">
        <f>TEXT(B1569,"dddd")</f>
        <v>Tuesday</v>
      </c>
    </row>
    <row r="1570" spans="1:14" x14ac:dyDescent="0.35">
      <c r="A1570">
        <v>287809</v>
      </c>
      <c r="B1570" s="3">
        <v>45783</v>
      </c>
      <c r="C1570" s="4">
        <v>0.43207175925925928</v>
      </c>
      <c r="D1570" t="s">
        <v>410</v>
      </c>
      <c r="E1570">
        <v>1</v>
      </c>
      <c r="F1570" t="s">
        <v>15</v>
      </c>
      <c r="G1570" t="s">
        <v>405</v>
      </c>
      <c r="H1570" t="s">
        <v>406</v>
      </c>
      <c r="J1570" t="s">
        <v>403</v>
      </c>
      <c r="K1570">
        <v>2</v>
      </c>
      <c r="L1570" t="str">
        <f>_xlfn.CONCAT(D1570,F1570)</f>
        <v>Café Cubano12 oz</v>
      </c>
      <c r="M1570" s="10">
        <f>E1570*_xlfn.XLOOKUP(L1570,PriceListData!$F$2:$F$97,PriceListData!$E$2:$E$97)</f>
        <v>7</v>
      </c>
      <c r="N1570" t="str">
        <f>TEXT(B1570,"dddd")</f>
        <v>Tuesday</v>
      </c>
    </row>
    <row r="1571" spans="1:14" x14ac:dyDescent="0.35">
      <c r="A1571">
        <v>287808</v>
      </c>
      <c r="B1571" s="3">
        <v>45783</v>
      </c>
      <c r="C1571" s="4">
        <v>0.4296875</v>
      </c>
      <c r="D1571" t="s">
        <v>428</v>
      </c>
      <c r="E1571">
        <v>1</v>
      </c>
      <c r="F1571" t="s">
        <v>15</v>
      </c>
      <c r="G1571" t="s">
        <v>413</v>
      </c>
      <c r="H1571" t="s">
        <v>406</v>
      </c>
      <c r="J1571" t="s">
        <v>403</v>
      </c>
      <c r="K1571">
        <v>2</v>
      </c>
      <c r="L1571" t="str">
        <f>_xlfn.CONCAT(D1571,F1571)</f>
        <v>Rooibos latté12 oz</v>
      </c>
      <c r="M1571" s="10">
        <f>E1571*_xlfn.XLOOKUP(L1571,PriceListData!$F$2:$F$97,PriceListData!$E$2:$E$97)</f>
        <v>5.5</v>
      </c>
      <c r="N1571" t="str">
        <f>TEXT(B1571,"dddd")</f>
        <v>Tuesday</v>
      </c>
    </row>
    <row r="1572" spans="1:14" x14ac:dyDescent="0.35">
      <c r="A1572">
        <v>287808</v>
      </c>
      <c r="B1572" s="3">
        <v>45783</v>
      </c>
      <c r="C1572" s="4">
        <v>0.4296875</v>
      </c>
      <c r="D1572" t="s">
        <v>21</v>
      </c>
      <c r="E1572">
        <v>1</v>
      </c>
      <c r="F1572" t="s">
        <v>15</v>
      </c>
      <c r="G1572" t="s">
        <v>405</v>
      </c>
      <c r="H1572" t="s">
        <v>406</v>
      </c>
      <c r="J1572" t="s">
        <v>403</v>
      </c>
      <c r="K1572">
        <v>2</v>
      </c>
      <c r="L1572" t="str">
        <f>_xlfn.CONCAT(D1572,F1572)</f>
        <v>Pourover12 oz</v>
      </c>
      <c r="M1572" s="10">
        <f>E1572*_xlfn.XLOOKUP(L1572,PriceListData!$F$2:$F$97,PriceListData!$E$2:$E$97)</f>
        <v>3.5</v>
      </c>
      <c r="N1572" t="str">
        <f>TEXT(B1572,"dddd")</f>
        <v>Tuesday</v>
      </c>
    </row>
    <row r="1573" spans="1:14" x14ac:dyDescent="0.35">
      <c r="A1573">
        <v>287806</v>
      </c>
      <c r="B1573" s="3">
        <v>45783</v>
      </c>
      <c r="C1573" s="4">
        <v>0.42515046296296294</v>
      </c>
      <c r="D1573" t="s">
        <v>427</v>
      </c>
      <c r="E1573">
        <v>3</v>
      </c>
      <c r="F1573" t="s">
        <v>15</v>
      </c>
      <c r="G1573" t="s">
        <v>417</v>
      </c>
      <c r="H1573" t="s">
        <v>418</v>
      </c>
      <c r="J1573" t="s">
        <v>403</v>
      </c>
      <c r="K1573">
        <v>2</v>
      </c>
      <c r="L1573" t="str">
        <f>_xlfn.CONCAT(D1573,F1573)</f>
        <v>House blend12 oz</v>
      </c>
      <c r="M1573" s="10">
        <f>E1573*_xlfn.XLOOKUP(L1573,PriceListData!$F$2:$F$97,PriceListData!$E$2:$E$97)</f>
        <v>38.849999999999994</v>
      </c>
      <c r="N1573" t="str">
        <f>TEXT(B1573,"dddd")</f>
        <v>Tuesday</v>
      </c>
    </row>
    <row r="1574" spans="1:14" x14ac:dyDescent="0.35">
      <c r="A1574">
        <v>287805</v>
      </c>
      <c r="B1574" s="3">
        <v>45783</v>
      </c>
      <c r="C1574" s="4">
        <v>0.42265046296296294</v>
      </c>
      <c r="D1574" t="s">
        <v>52</v>
      </c>
      <c r="E1574">
        <v>1</v>
      </c>
      <c r="F1574" t="s">
        <v>15</v>
      </c>
      <c r="G1574" t="s">
        <v>405</v>
      </c>
      <c r="H1574" t="s">
        <v>414</v>
      </c>
      <c r="J1574" t="s">
        <v>403</v>
      </c>
      <c r="K1574">
        <v>2</v>
      </c>
      <c r="L1574" t="str">
        <f>_xlfn.CONCAT(D1574,F1574)</f>
        <v>Frappé12 oz</v>
      </c>
      <c r="M1574" s="10">
        <f>E1574*_xlfn.XLOOKUP(L1574,PriceListData!$F$2:$F$97,PriceListData!$E$2:$E$97)</f>
        <v>4.75</v>
      </c>
      <c r="N1574" t="str">
        <f>TEXT(B1574,"dddd")</f>
        <v>Tuesday</v>
      </c>
    </row>
    <row r="1575" spans="1:14" x14ac:dyDescent="0.35">
      <c r="A1575">
        <v>287802</v>
      </c>
      <c r="B1575" s="3">
        <v>45783</v>
      </c>
      <c r="C1575" s="4">
        <v>0.41903935185185187</v>
      </c>
      <c r="D1575" t="s">
        <v>428</v>
      </c>
      <c r="E1575">
        <v>1</v>
      </c>
      <c r="F1575" t="s">
        <v>15</v>
      </c>
      <c r="G1575" t="s">
        <v>413</v>
      </c>
      <c r="H1575" t="s">
        <v>406</v>
      </c>
      <c r="J1575" t="s">
        <v>403</v>
      </c>
      <c r="K1575">
        <v>1</v>
      </c>
      <c r="L1575" t="str">
        <f>_xlfn.CONCAT(D1575,F1575)</f>
        <v>Rooibos latté12 oz</v>
      </c>
      <c r="M1575" s="10">
        <f>E1575*_xlfn.XLOOKUP(L1575,PriceListData!$F$2:$F$97,PriceListData!$E$2:$E$97)</f>
        <v>5.5</v>
      </c>
      <c r="N1575" t="str">
        <f>TEXT(B1575,"dddd")</f>
        <v>Tuesday</v>
      </c>
    </row>
    <row r="1576" spans="1:14" x14ac:dyDescent="0.35">
      <c r="A1576">
        <v>287800</v>
      </c>
      <c r="B1576" s="3">
        <v>45783</v>
      </c>
      <c r="C1576" s="4">
        <v>0.41819444444444442</v>
      </c>
      <c r="D1576" t="s">
        <v>21</v>
      </c>
      <c r="E1576">
        <v>1</v>
      </c>
      <c r="F1576" t="s">
        <v>15</v>
      </c>
      <c r="G1576" t="s">
        <v>405</v>
      </c>
      <c r="H1576" t="s">
        <v>406</v>
      </c>
      <c r="J1576" t="s">
        <v>403</v>
      </c>
      <c r="K1576">
        <v>1</v>
      </c>
      <c r="L1576" t="str">
        <f>_xlfn.CONCAT(D1576,F1576)</f>
        <v>Pourover12 oz</v>
      </c>
      <c r="M1576" s="10">
        <f>E1576*_xlfn.XLOOKUP(L1576,PriceListData!$F$2:$F$97,PriceListData!$E$2:$E$97)</f>
        <v>3.5</v>
      </c>
      <c r="N1576" t="str">
        <f>TEXT(B1576,"dddd")</f>
        <v>Tuesday</v>
      </c>
    </row>
    <row r="1577" spans="1:14" x14ac:dyDescent="0.35">
      <c r="A1577">
        <v>287798</v>
      </c>
      <c r="B1577" s="3">
        <v>45783</v>
      </c>
      <c r="C1577" s="4">
        <v>0.4166435185185185</v>
      </c>
      <c r="D1577" t="s">
        <v>21</v>
      </c>
      <c r="E1577">
        <v>1</v>
      </c>
      <c r="F1577" t="s">
        <v>15</v>
      </c>
      <c r="G1577" t="s">
        <v>405</v>
      </c>
      <c r="H1577" t="s">
        <v>406</v>
      </c>
      <c r="J1577" t="s">
        <v>403</v>
      </c>
      <c r="K1577">
        <v>2</v>
      </c>
      <c r="L1577" t="str">
        <f>_xlfn.CONCAT(D1577,F1577)</f>
        <v>Pourover12 oz</v>
      </c>
      <c r="M1577" s="10">
        <f>E1577*_xlfn.XLOOKUP(L1577,PriceListData!$F$2:$F$97,PriceListData!$E$2:$E$97)</f>
        <v>3.5</v>
      </c>
      <c r="N1577" t="str">
        <f>TEXT(B1577,"dddd")</f>
        <v>Tuesday</v>
      </c>
    </row>
    <row r="1578" spans="1:14" x14ac:dyDescent="0.35">
      <c r="A1578">
        <v>287795</v>
      </c>
      <c r="B1578" s="3">
        <v>45783</v>
      </c>
      <c r="C1578" s="4">
        <v>0.41118055555555555</v>
      </c>
      <c r="D1578" t="s">
        <v>454</v>
      </c>
      <c r="E1578">
        <v>2</v>
      </c>
      <c r="G1578" t="s">
        <v>405</v>
      </c>
      <c r="H1578" t="s">
        <v>455</v>
      </c>
      <c r="J1578" t="s">
        <v>403</v>
      </c>
      <c r="K1578">
        <v>2</v>
      </c>
      <c r="L1578" t="str">
        <f>_xlfn.CONCAT(D1578,F1578)</f>
        <v>To-go box</v>
      </c>
      <c r="M1578" s="10">
        <f>E1578*_xlfn.XLOOKUP(L1578,PriceListData!$F$2:$F$97,PriceListData!$E$2:$E$97)</f>
        <v>31.5</v>
      </c>
      <c r="N1578" t="str">
        <f>TEXT(B1578,"dddd")</f>
        <v>Tuesday</v>
      </c>
    </row>
    <row r="1579" spans="1:14" x14ac:dyDescent="0.35">
      <c r="A1579">
        <v>287794</v>
      </c>
      <c r="B1579" s="3">
        <v>45783</v>
      </c>
      <c r="C1579" s="4">
        <v>0.40901620370370373</v>
      </c>
      <c r="D1579" t="s">
        <v>52</v>
      </c>
      <c r="E1579">
        <v>1</v>
      </c>
      <c r="F1579" t="s">
        <v>15</v>
      </c>
      <c r="G1579" t="s">
        <v>405</v>
      </c>
      <c r="H1579" t="s">
        <v>414</v>
      </c>
      <c r="J1579" t="s">
        <v>403</v>
      </c>
      <c r="K1579">
        <v>2</v>
      </c>
      <c r="L1579" t="str">
        <f>_xlfn.CONCAT(D1579,F1579)</f>
        <v>Frappé12 oz</v>
      </c>
      <c r="M1579" s="10">
        <f>E1579*_xlfn.XLOOKUP(L1579,PriceListData!$F$2:$F$97,PriceListData!$E$2:$E$97)</f>
        <v>4.75</v>
      </c>
      <c r="N1579" t="str">
        <f>TEXT(B1579,"dddd")</f>
        <v>Tuesday</v>
      </c>
    </row>
    <row r="1580" spans="1:14" x14ac:dyDescent="0.35">
      <c r="A1580">
        <v>287792</v>
      </c>
      <c r="B1580" s="3">
        <v>45783</v>
      </c>
      <c r="C1580" s="4">
        <v>0.40736111111111112</v>
      </c>
      <c r="D1580" t="s">
        <v>21</v>
      </c>
      <c r="E1580">
        <v>1</v>
      </c>
      <c r="F1580" t="s">
        <v>15</v>
      </c>
      <c r="G1580" t="s">
        <v>405</v>
      </c>
      <c r="H1580" t="s">
        <v>406</v>
      </c>
      <c r="J1580" t="s">
        <v>403</v>
      </c>
      <c r="K1580">
        <v>1</v>
      </c>
      <c r="L1580" t="str">
        <f>_xlfn.CONCAT(D1580,F1580)</f>
        <v>Pourover12 oz</v>
      </c>
      <c r="M1580" s="10">
        <f>E1580*_xlfn.XLOOKUP(L1580,PriceListData!$F$2:$F$97,PriceListData!$E$2:$E$97)</f>
        <v>3.5</v>
      </c>
      <c r="N1580" t="str">
        <f>TEXT(B1580,"dddd")</f>
        <v>Tuesday</v>
      </c>
    </row>
    <row r="1581" spans="1:14" x14ac:dyDescent="0.35">
      <c r="A1581">
        <v>287791</v>
      </c>
      <c r="B1581" s="3">
        <v>45783</v>
      </c>
      <c r="C1581" s="4">
        <v>0.40686342592592595</v>
      </c>
      <c r="D1581" t="s">
        <v>404</v>
      </c>
      <c r="E1581">
        <v>1</v>
      </c>
      <c r="F1581" t="s">
        <v>15</v>
      </c>
      <c r="G1581" t="s">
        <v>405</v>
      </c>
      <c r="H1581" t="s">
        <v>406</v>
      </c>
      <c r="J1581" t="s">
        <v>403</v>
      </c>
      <c r="K1581">
        <v>2</v>
      </c>
      <c r="L1581" t="str">
        <f>_xlfn.CONCAT(D1581,F1581)</f>
        <v>Café latté12 oz</v>
      </c>
      <c r="M1581" s="10">
        <f>E1581*_xlfn.XLOOKUP(L1581,PriceListData!$F$2:$F$97,PriceListData!$E$2:$E$97)</f>
        <v>4.25</v>
      </c>
      <c r="N1581" t="str">
        <f>TEXT(B1581,"dddd")</f>
        <v>Tuesday</v>
      </c>
    </row>
    <row r="1582" spans="1:14" x14ac:dyDescent="0.35">
      <c r="A1582">
        <v>287787</v>
      </c>
      <c r="B1582" s="3">
        <v>45783</v>
      </c>
      <c r="C1582" s="4">
        <v>0.40015046296296297</v>
      </c>
      <c r="D1582" t="s">
        <v>52</v>
      </c>
      <c r="E1582">
        <v>1</v>
      </c>
      <c r="F1582" t="s">
        <v>15</v>
      </c>
      <c r="G1582" t="s">
        <v>405</v>
      </c>
      <c r="H1582" t="s">
        <v>414</v>
      </c>
      <c r="J1582" t="s">
        <v>403</v>
      </c>
      <c r="K1582">
        <v>1</v>
      </c>
      <c r="L1582" t="str">
        <f>_xlfn.CONCAT(D1582,F1582)</f>
        <v>Frappé12 oz</v>
      </c>
      <c r="M1582" s="10">
        <f>E1582*_xlfn.XLOOKUP(L1582,PriceListData!$F$2:$F$97,PriceListData!$E$2:$E$97)</f>
        <v>4.75</v>
      </c>
      <c r="N1582" t="str">
        <f>TEXT(B1582,"dddd")</f>
        <v>Tuesday</v>
      </c>
    </row>
    <row r="1583" spans="1:14" x14ac:dyDescent="0.35">
      <c r="A1583">
        <v>287786</v>
      </c>
      <c r="B1583" s="3">
        <v>45783</v>
      </c>
      <c r="C1583" s="4">
        <v>0.39993055555555557</v>
      </c>
      <c r="D1583" t="s">
        <v>21</v>
      </c>
      <c r="E1583">
        <v>1</v>
      </c>
      <c r="F1583" t="s">
        <v>15</v>
      </c>
      <c r="G1583" t="s">
        <v>405</v>
      </c>
      <c r="H1583" t="s">
        <v>406</v>
      </c>
      <c r="J1583" t="s">
        <v>403</v>
      </c>
      <c r="K1583">
        <v>2</v>
      </c>
      <c r="L1583" t="str">
        <f>_xlfn.CONCAT(D1583,F1583)</f>
        <v>Pourover12 oz</v>
      </c>
      <c r="M1583" s="10">
        <f>E1583*_xlfn.XLOOKUP(L1583,PriceListData!$F$2:$F$97,PriceListData!$E$2:$E$97)</f>
        <v>3.5</v>
      </c>
      <c r="N1583" t="str">
        <f>TEXT(B1583,"dddd")</f>
        <v>Tuesday</v>
      </c>
    </row>
    <row r="1584" spans="1:14" x14ac:dyDescent="0.35">
      <c r="A1584">
        <v>287785</v>
      </c>
      <c r="B1584" s="3">
        <v>45783</v>
      </c>
      <c r="C1584" s="4">
        <v>0.39966435185185184</v>
      </c>
      <c r="D1584" t="s">
        <v>54</v>
      </c>
      <c r="E1584">
        <v>1</v>
      </c>
      <c r="G1584" t="s">
        <v>415</v>
      </c>
      <c r="H1584" t="s">
        <v>416</v>
      </c>
      <c r="J1584" t="s">
        <v>403</v>
      </c>
      <c r="K1584">
        <v>1</v>
      </c>
      <c r="L1584" t="str">
        <f>_xlfn.CONCAT(D1584,F1584)</f>
        <v>Syrup</v>
      </c>
      <c r="M1584" s="10">
        <f>E1584*_xlfn.XLOOKUP(L1584,PriceListData!$F$2:$F$97,PriceListData!$E$2:$E$97)</f>
        <v>0.75</v>
      </c>
      <c r="N1584" t="str">
        <f>TEXT(B1584,"dddd")</f>
        <v>Tuesday</v>
      </c>
    </row>
    <row r="1585" spans="1:14" x14ac:dyDescent="0.35">
      <c r="A1585">
        <v>287785</v>
      </c>
      <c r="B1585" s="3">
        <v>45783</v>
      </c>
      <c r="C1585" s="4">
        <v>0.39966435185185184</v>
      </c>
      <c r="D1585" t="s">
        <v>21</v>
      </c>
      <c r="E1585">
        <v>1</v>
      </c>
      <c r="F1585" t="s">
        <v>15</v>
      </c>
      <c r="G1585" t="s">
        <v>405</v>
      </c>
      <c r="H1585" t="s">
        <v>406</v>
      </c>
      <c r="J1585" t="s">
        <v>403</v>
      </c>
      <c r="K1585">
        <v>1</v>
      </c>
      <c r="L1585" t="str">
        <f>_xlfn.CONCAT(D1585,F1585)</f>
        <v>Pourover12 oz</v>
      </c>
      <c r="M1585" s="10">
        <f>E1585*_xlfn.XLOOKUP(L1585,PriceListData!$F$2:$F$97,PriceListData!$E$2:$E$97)</f>
        <v>3.5</v>
      </c>
      <c r="N1585" t="str">
        <f>TEXT(B1585,"dddd")</f>
        <v>Tuesday</v>
      </c>
    </row>
    <row r="1586" spans="1:14" x14ac:dyDescent="0.35">
      <c r="A1586">
        <v>287785</v>
      </c>
      <c r="B1586" s="3">
        <v>45783</v>
      </c>
      <c r="C1586" s="4">
        <v>0.39966435185185184</v>
      </c>
      <c r="D1586" t="s">
        <v>21</v>
      </c>
      <c r="E1586">
        <v>1</v>
      </c>
      <c r="F1586" t="s">
        <v>15</v>
      </c>
      <c r="G1586" t="s">
        <v>405</v>
      </c>
      <c r="H1586" t="s">
        <v>406</v>
      </c>
      <c r="J1586" t="s">
        <v>403</v>
      </c>
      <c r="K1586">
        <v>1</v>
      </c>
      <c r="L1586" t="str">
        <f>_xlfn.CONCAT(D1586,F1586)</f>
        <v>Pourover12 oz</v>
      </c>
      <c r="M1586" s="10">
        <f>E1586*_xlfn.XLOOKUP(L1586,PriceListData!$F$2:$F$97,PriceListData!$E$2:$E$97)</f>
        <v>3.5</v>
      </c>
      <c r="N1586" t="str">
        <f>TEXT(B1586,"dddd")</f>
        <v>Tuesday</v>
      </c>
    </row>
    <row r="1587" spans="1:14" x14ac:dyDescent="0.35">
      <c r="A1587">
        <v>287783</v>
      </c>
      <c r="B1587" s="3">
        <v>45783</v>
      </c>
      <c r="C1587" s="4">
        <v>0.39414351851851853</v>
      </c>
      <c r="D1587" t="s">
        <v>21</v>
      </c>
      <c r="E1587">
        <v>1</v>
      </c>
      <c r="F1587" t="s">
        <v>15</v>
      </c>
      <c r="G1587" t="s">
        <v>405</v>
      </c>
      <c r="H1587" t="s">
        <v>406</v>
      </c>
      <c r="J1587" t="s">
        <v>403</v>
      </c>
      <c r="K1587">
        <v>2</v>
      </c>
      <c r="L1587" t="str">
        <f>_xlfn.CONCAT(D1587,F1587)</f>
        <v>Pourover12 oz</v>
      </c>
      <c r="M1587" s="10">
        <f>E1587*_xlfn.XLOOKUP(L1587,PriceListData!$F$2:$F$97,PriceListData!$E$2:$E$97)</f>
        <v>3.5</v>
      </c>
      <c r="N1587" t="str">
        <f>TEXT(B1587,"dddd")</f>
        <v>Tuesday</v>
      </c>
    </row>
    <row r="1588" spans="1:14" x14ac:dyDescent="0.35">
      <c r="A1588">
        <v>287782</v>
      </c>
      <c r="B1588" s="3">
        <v>45783</v>
      </c>
      <c r="C1588" s="4">
        <v>0.39372685185185186</v>
      </c>
      <c r="D1588" t="s">
        <v>65</v>
      </c>
      <c r="E1588">
        <v>1</v>
      </c>
      <c r="F1588" t="s">
        <v>15</v>
      </c>
      <c r="G1588" t="s">
        <v>405</v>
      </c>
      <c r="H1588" t="s">
        <v>406</v>
      </c>
      <c r="J1588" t="s">
        <v>403</v>
      </c>
      <c r="K1588">
        <v>1</v>
      </c>
      <c r="L1588" t="str">
        <f>_xlfn.CONCAT(D1588,F1588)</f>
        <v>Cappuccino12 oz</v>
      </c>
      <c r="M1588" s="10">
        <f>E1588*_xlfn.XLOOKUP(L1588,PriceListData!$F$2:$F$97,PriceListData!$E$2:$E$97)</f>
        <v>5.5</v>
      </c>
      <c r="N1588" t="str">
        <f>TEXT(B1588,"dddd")</f>
        <v>Tuesday</v>
      </c>
    </row>
    <row r="1589" spans="1:14" x14ac:dyDescent="0.35">
      <c r="A1589">
        <v>287781</v>
      </c>
      <c r="B1589" s="3">
        <v>45783</v>
      </c>
      <c r="C1589" s="4">
        <v>0.39195601851851852</v>
      </c>
      <c r="D1589" t="s">
        <v>54</v>
      </c>
      <c r="E1589">
        <v>1</v>
      </c>
      <c r="G1589" t="s">
        <v>415</v>
      </c>
      <c r="H1589" t="s">
        <v>416</v>
      </c>
      <c r="J1589" t="s">
        <v>403</v>
      </c>
      <c r="K1589">
        <v>1</v>
      </c>
      <c r="L1589" t="str">
        <f>_xlfn.CONCAT(D1589,F1589)</f>
        <v>Syrup</v>
      </c>
      <c r="M1589" s="10">
        <f>E1589*_xlfn.XLOOKUP(L1589,PriceListData!$F$2:$F$97,PriceListData!$E$2:$E$97)</f>
        <v>0.75</v>
      </c>
      <c r="N1589" t="str">
        <f>TEXT(B1589,"dddd")</f>
        <v>Tuesday</v>
      </c>
    </row>
    <row r="1590" spans="1:14" x14ac:dyDescent="0.35">
      <c r="A1590">
        <v>287781</v>
      </c>
      <c r="B1590" s="3">
        <v>45783</v>
      </c>
      <c r="C1590" s="4">
        <v>0.39195601851851852</v>
      </c>
      <c r="D1590" t="s">
        <v>21</v>
      </c>
      <c r="E1590">
        <v>1</v>
      </c>
      <c r="F1590" t="s">
        <v>15</v>
      </c>
      <c r="G1590" t="s">
        <v>405</v>
      </c>
      <c r="H1590" t="s">
        <v>406</v>
      </c>
      <c r="J1590" t="s">
        <v>403</v>
      </c>
      <c r="K1590">
        <v>1</v>
      </c>
      <c r="L1590" t="str">
        <f>_xlfn.CONCAT(D1590,F1590)</f>
        <v>Pourover12 oz</v>
      </c>
      <c r="M1590" s="10">
        <f>E1590*_xlfn.XLOOKUP(L1590,PriceListData!$F$2:$F$97,PriceListData!$E$2:$E$97)</f>
        <v>3.5</v>
      </c>
      <c r="N1590" t="str">
        <f>TEXT(B1590,"dddd")</f>
        <v>Tuesday</v>
      </c>
    </row>
    <row r="1591" spans="1:14" x14ac:dyDescent="0.35">
      <c r="A1591">
        <v>287779</v>
      </c>
      <c r="B1591" s="3">
        <v>45783</v>
      </c>
      <c r="C1591" s="4">
        <v>0.38952546296296298</v>
      </c>
      <c r="D1591" t="s">
        <v>54</v>
      </c>
      <c r="E1591">
        <v>1</v>
      </c>
      <c r="G1591" t="s">
        <v>415</v>
      </c>
      <c r="H1591" t="s">
        <v>416</v>
      </c>
      <c r="J1591" t="s">
        <v>403</v>
      </c>
      <c r="K1591">
        <v>2</v>
      </c>
      <c r="L1591" t="str">
        <f>_xlfn.CONCAT(D1591,F1591)</f>
        <v>Syrup</v>
      </c>
      <c r="M1591" s="10">
        <f>E1591*_xlfn.XLOOKUP(L1591,PriceListData!$F$2:$F$97,PriceListData!$E$2:$E$97)</f>
        <v>0.75</v>
      </c>
      <c r="N1591" t="str">
        <f>TEXT(B1591,"dddd")</f>
        <v>Tuesday</v>
      </c>
    </row>
    <row r="1592" spans="1:14" x14ac:dyDescent="0.35">
      <c r="A1592">
        <v>287779</v>
      </c>
      <c r="B1592" s="3">
        <v>45783</v>
      </c>
      <c r="C1592" s="4">
        <v>0.38952546296296298</v>
      </c>
      <c r="D1592" t="s">
        <v>21</v>
      </c>
      <c r="E1592">
        <v>1</v>
      </c>
      <c r="F1592" t="s">
        <v>15</v>
      </c>
      <c r="G1592" t="s">
        <v>405</v>
      </c>
      <c r="H1592" t="s">
        <v>406</v>
      </c>
      <c r="J1592" t="s">
        <v>403</v>
      </c>
      <c r="K1592">
        <v>2</v>
      </c>
      <c r="L1592" t="str">
        <f>_xlfn.CONCAT(D1592,F1592)</f>
        <v>Pourover12 oz</v>
      </c>
      <c r="M1592" s="10">
        <f>E1592*_xlfn.XLOOKUP(L1592,PriceListData!$F$2:$F$97,PriceListData!$E$2:$E$97)</f>
        <v>3.5</v>
      </c>
      <c r="N1592" t="str">
        <f>TEXT(B1592,"dddd")</f>
        <v>Tuesday</v>
      </c>
    </row>
    <row r="1593" spans="1:14" x14ac:dyDescent="0.35">
      <c r="A1593">
        <v>287778</v>
      </c>
      <c r="B1593" s="3">
        <v>45783</v>
      </c>
      <c r="C1593" s="4">
        <v>0.38908564814814817</v>
      </c>
      <c r="D1593" t="s">
        <v>54</v>
      </c>
      <c r="E1593">
        <v>1</v>
      </c>
      <c r="G1593" t="s">
        <v>415</v>
      </c>
      <c r="H1593" t="s">
        <v>416</v>
      </c>
      <c r="J1593" t="s">
        <v>403</v>
      </c>
      <c r="K1593">
        <v>2</v>
      </c>
      <c r="L1593" t="str">
        <f>_xlfn.CONCAT(D1593,F1593)</f>
        <v>Syrup</v>
      </c>
      <c r="M1593" s="10">
        <f>E1593*_xlfn.XLOOKUP(L1593,PriceListData!$F$2:$F$97,PriceListData!$E$2:$E$97)</f>
        <v>0.75</v>
      </c>
      <c r="N1593" t="str">
        <f>TEXT(B1593,"dddd")</f>
        <v>Tuesday</v>
      </c>
    </row>
    <row r="1594" spans="1:14" x14ac:dyDescent="0.35">
      <c r="A1594">
        <v>287778</v>
      </c>
      <c r="B1594" s="3">
        <v>45783</v>
      </c>
      <c r="C1594" s="4">
        <v>0.38908564814814817</v>
      </c>
      <c r="D1594" t="s">
        <v>21</v>
      </c>
      <c r="E1594">
        <v>1</v>
      </c>
      <c r="F1594" t="s">
        <v>15</v>
      </c>
      <c r="G1594" t="s">
        <v>405</v>
      </c>
      <c r="H1594" t="s">
        <v>406</v>
      </c>
      <c r="J1594" t="s">
        <v>403</v>
      </c>
      <c r="K1594">
        <v>2</v>
      </c>
      <c r="L1594" t="str">
        <f>_xlfn.CONCAT(D1594,F1594)</f>
        <v>Pourover12 oz</v>
      </c>
      <c r="M1594" s="10">
        <f>E1594*_xlfn.XLOOKUP(L1594,PriceListData!$F$2:$F$97,PriceListData!$E$2:$E$97)</f>
        <v>3.5</v>
      </c>
      <c r="N1594" t="str">
        <f>TEXT(B1594,"dddd")</f>
        <v>Tuesday</v>
      </c>
    </row>
    <row r="1595" spans="1:14" x14ac:dyDescent="0.35">
      <c r="A1595">
        <v>287777</v>
      </c>
      <c r="B1595" s="3">
        <v>45783</v>
      </c>
      <c r="C1595" s="4">
        <v>0.3830439814814815</v>
      </c>
      <c r="D1595" t="s">
        <v>54</v>
      </c>
      <c r="E1595">
        <v>1</v>
      </c>
      <c r="G1595" t="s">
        <v>415</v>
      </c>
      <c r="H1595" t="s">
        <v>416</v>
      </c>
      <c r="J1595" t="s">
        <v>403</v>
      </c>
      <c r="K1595">
        <v>2</v>
      </c>
      <c r="L1595" t="str">
        <f>_xlfn.CONCAT(D1595,F1595)</f>
        <v>Syrup</v>
      </c>
      <c r="M1595" s="10">
        <f>E1595*_xlfn.XLOOKUP(L1595,PriceListData!$F$2:$F$97,PriceListData!$E$2:$E$97)</f>
        <v>0.75</v>
      </c>
      <c r="N1595" t="str">
        <f>TEXT(B1595,"dddd")</f>
        <v>Tuesday</v>
      </c>
    </row>
    <row r="1596" spans="1:14" x14ac:dyDescent="0.35">
      <c r="A1596">
        <v>287777</v>
      </c>
      <c r="B1596" s="3">
        <v>45783</v>
      </c>
      <c r="C1596" s="4">
        <v>0.3830439814814815</v>
      </c>
      <c r="D1596" t="s">
        <v>428</v>
      </c>
      <c r="E1596">
        <v>2</v>
      </c>
      <c r="F1596" t="s">
        <v>15</v>
      </c>
      <c r="G1596" t="s">
        <v>413</v>
      </c>
      <c r="H1596" t="s">
        <v>406</v>
      </c>
      <c r="J1596" t="s">
        <v>403</v>
      </c>
      <c r="K1596">
        <v>2</v>
      </c>
      <c r="L1596" t="str">
        <f>_xlfn.CONCAT(D1596,F1596)</f>
        <v>Rooibos latté12 oz</v>
      </c>
      <c r="M1596" s="10">
        <f>E1596*_xlfn.XLOOKUP(L1596,PriceListData!$F$2:$F$97,PriceListData!$E$2:$E$97)</f>
        <v>11</v>
      </c>
      <c r="N1596" t="str">
        <f>TEXT(B1596,"dddd")</f>
        <v>Tuesday</v>
      </c>
    </row>
    <row r="1597" spans="1:14" x14ac:dyDescent="0.35">
      <c r="A1597">
        <v>287777</v>
      </c>
      <c r="B1597" s="3">
        <v>45783</v>
      </c>
      <c r="C1597" s="4">
        <v>0.3830439814814815</v>
      </c>
      <c r="D1597" t="s">
        <v>21</v>
      </c>
      <c r="E1597">
        <v>1</v>
      </c>
      <c r="F1597" t="s">
        <v>15</v>
      </c>
      <c r="G1597" t="s">
        <v>405</v>
      </c>
      <c r="H1597" t="s">
        <v>406</v>
      </c>
      <c r="J1597" t="s">
        <v>403</v>
      </c>
      <c r="K1597">
        <v>2</v>
      </c>
      <c r="L1597" t="str">
        <f>_xlfn.CONCAT(D1597,F1597)</f>
        <v>Pourover12 oz</v>
      </c>
      <c r="M1597" s="10">
        <f>E1597*_xlfn.XLOOKUP(L1597,PriceListData!$F$2:$F$97,PriceListData!$E$2:$E$97)</f>
        <v>3.5</v>
      </c>
      <c r="N1597" t="str">
        <f>TEXT(B1597,"dddd")</f>
        <v>Tuesday</v>
      </c>
    </row>
    <row r="1598" spans="1:14" x14ac:dyDescent="0.35">
      <c r="A1598">
        <v>287777</v>
      </c>
      <c r="B1598" s="3">
        <v>45783</v>
      </c>
      <c r="C1598" s="4">
        <v>0.3830439814814815</v>
      </c>
      <c r="D1598" t="s">
        <v>421</v>
      </c>
      <c r="E1598">
        <v>1</v>
      </c>
      <c r="F1598" t="s">
        <v>422</v>
      </c>
      <c r="G1598" t="s">
        <v>423</v>
      </c>
      <c r="H1598" t="s">
        <v>406</v>
      </c>
      <c r="J1598" t="s">
        <v>403</v>
      </c>
      <c r="K1598">
        <v>2</v>
      </c>
      <c r="L1598" t="str">
        <f>_xlfn.CONCAT(D1598,F1598)</f>
        <v>Hot chocolateRegular (12 oz)</v>
      </c>
      <c r="M1598" s="10">
        <f>E1598*_xlfn.XLOOKUP(L1598,PriceListData!$F$2:$F$97,PriceListData!$E$2:$E$97)</f>
        <v>4.75</v>
      </c>
      <c r="N1598" t="str">
        <f>TEXT(B1598,"dddd")</f>
        <v>Tuesday</v>
      </c>
    </row>
    <row r="1599" spans="1:14" x14ac:dyDescent="0.35">
      <c r="A1599">
        <v>287776</v>
      </c>
      <c r="B1599" s="3">
        <v>45783</v>
      </c>
      <c r="C1599" s="4">
        <v>0.38093749999999998</v>
      </c>
      <c r="D1599" t="s">
        <v>21</v>
      </c>
      <c r="E1599">
        <v>1</v>
      </c>
      <c r="F1599" t="s">
        <v>15</v>
      </c>
      <c r="G1599" t="s">
        <v>405</v>
      </c>
      <c r="H1599" t="s">
        <v>406</v>
      </c>
      <c r="J1599" t="s">
        <v>403</v>
      </c>
      <c r="K1599">
        <v>1</v>
      </c>
      <c r="L1599" t="str">
        <f>_xlfn.CONCAT(D1599,F1599)</f>
        <v>Pourover12 oz</v>
      </c>
      <c r="M1599" s="10">
        <f>E1599*_xlfn.XLOOKUP(L1599,PriceListData!$F$2:$F$97,PriceListData!$E$2:$E$97)</f>
        <v>3.5</v>
      </c>
      <c r="N1599" t="str">
        <f>TEXT(B1599,"dddd")</f>
        <v>Tuesday</v>
      </c>
    </row>
    <row r="1600" spans="1:14" x14ac:dyDescent="0.35">
      <c r="A1600">
        <v>287775</v>
      </c>
      <c r="B1600" s="3">
        <v>45783</v>
      </c>
      <c r="C1600" s="4">
        <v>0.37537037037037035</v>
      </c>
      <c r="D1600" t="s">
        <v>52</v>
      </c>
      <c r="E1600">
        <v>1</v>
      </c>
      <c r="F1600" t="s">
        <v>15</v>
      </c>
      <c r="G1600" t="s">
        <v>405</v>
      </c>
      <c r="H1600" t="s">
        <v>414</v>
      </c>
      <c r="J1600" t="s">
        <v>403</v>
      </c>
      <c r="K1600">
        <v>2</v>
      </c>
      <c r="L1600" t="str">
        <f>_xlfn.CONCAT(D1600,F1600)</f>
        <v>Frappé12 oz</v>
      </c>
      <c r="M1600" s="10">
        <f>E1600*_xlfn.XLOOKUP(L1600,PriceListData!$F$2:$F$97,PriceListData!$E$2:$E$97)</f>
        <v>4.75</v>
      </c>
      <c r="N1600" t="str">
        <f>TEXT(B1600,"dddd")</f>
        <v>Tuesday</v>
      </c>
    </row>
    <row r="1601" spans="1:14" x14ac:dyDescent="0.35">
      <c r="A1601">
        <v>287774</v>
      </c>
      <c r="B1601" s="3">
        <v>45783</v>
      </c>
      <c r="C1601" s="4">
        <v>0.37483796296296296</v>
      </c>
      <c r="D1601" t="s">
        <v>428</v>
      </c>
      <c r="E1601">
        <v>1</v>
      </c>
      <c r="F1601" t="s">
        <v>15</v>
      </c>
      <c r="G1601" t="s">
        <v>413</v>
      </c>
      <c r="H1601" t="s">
        <v>406</v>
      </c>
      <c r="J1601" t="s">
        <v>403</v>
      </c>
      <c r="K1601">
        <v>1</v>
      </c>
      <c r="L1601" t="str">
        <f>_xlfn.CONCAT(D1601,F1601)</f>
        <v>Rooibos latté12 oz</v>
      </c>
      <c r="M1601" s="10">
        <f>E1601*_xlfn.XLOOKUP(L1601,PriceListData!$F$2:$F$97,PriceListData!$E$2:$E$97)</f>
        <v>5.5</v>
      </c>
      <c r="N1601" t="str">
        <f>TEXT(B1601,"dddd")</f>
        <v>Tuesday</v>
      </c>
    </row>
    <row r="1602" spans="1:14" x14ac:dyDescent="0.35">
      <c r="A1602">
        <v>287774</v>
      </c>
      <c r="B1602" s="3">
        <v>45783</v>
      </c>
      <c r="C1602" s="4">
        <v>0.37483796296296296</v>
      </c>
      <c r="D1602" t="s">
        <v>404</v>
      </c>
      <c r="E1602">
        <v>1</v>
      </c>
      <c r="F1602" t="s">
        <v>15</v>
      </c>
      <c r="G1602" t="s">
        <v>405</v>
      </c>
      <c r="H1602" t="s">
        <v>406</v>
      </c>
      <c r="J1602" t="s">
        <v>403</v>
      </c>
      <c r="K1602">
        <v>1</v>
      </c>
      <c r="L1602" t="str">
        <f>_xlfn.CONCAT(D1602,F1602)</f>
        <v>Café latté12 oz</v>
      </c>
      <c r="M1602" s="10">
        <f>E1602*_xlfn.XLOOKUP(L1602,PriceListData!$F$2:$F$97,PriceListData!$E$2:$E$97)</f>
        <v>4.25</v>
      </c>
      <c r="N1602" t="str">
        <f>TEXT(B1602,"dddd")</f>
        <v>Tuesday</v>
      </c>
    </row>
    <row r="1603" spans="1:14" x14ac:dyDescent="0.35">
      <c r="A1603">
        <v>287773</v>
      </c>
      <c r="B1603" s="3">
        <v>45783</v>
      </c>
      <c r="C1603" s="4">
        <v>0.37450231481481483</v>
      </c>
      <c r="D1603" t="s">
        <v>411</v>
      </c>
      <c r="E1603">
        <v>1</v>
      </c>
      <c r="F1603" t="s">
        <v>24</v>
      </c>
      <c r="G1603" t="s">
        <v>405</v>
      </c>
      <c r="H1603" t="s">
        <v>406</v>
      </c>
      <c r="J1603" t="s">
        <v>403</v>
      </c>
      <c r="K1603">
        <v>1</v>
      </c>
      <c r="L1603" t="str">
        <f>_xlfn.CONCAT(D1603,F1603)</f>
        <v>Turkish coffee3 oz</v>
      </c>
      <c r="M1603" s="10">
        <f>E1603*_xlfn.XLOOKUP(L1603,PriceListData!$F$2:$F$97,PriceListData!$E$2:$E$97)</f>
        <v>3.75</v>
      </c>
      <c r="N1603" t="str">
        <f>TEXT(B1603,"dddd")</f>
        <v>Tuesday</v>
      </c>
    </row>
    <row r="1604" spans="1:14" x14ac:dyDescent="0.35">
      <c r="A1604">
        <v>287770</v>
      </c>
      <c r="B1604" s="3">
        <v>45783</v>
      </c>
      <c r="C1604" s="4">
        <v>0.36634259259259261</v>
      </c>
      <c r="D1604" t="s">
        <v>21</v>
      </c>
      <c r="E1604">
        <v>1</v>
      </c>
      <c r="F1604" t="s">
        <v>15</v>
      </c>
      <c r="G1604" t="s">
        <v>405</v>
      </c>
      <c r="H1604" t="s">
        <v>406</v>
      </c>
      <c r="J1604" t="s">
        <v>403</v>
      </c>
      <c r="K1604">
        <v>1</v>
      </c>
      <c r="L1604" t="str">
        <f>_xlfn.CONCAT(D1604,F1604)</f>
        <v>Pourover12 oz</v>
      </c>
      <c r="M1604" s="10">
        <f>E1604*_xlfn.XLOOKUP(L1604,PriceListData!$F$2:$F$97,PriceListData!$E$2:$E$97)</f>
        <v>3.5</v>
      </c>
      <c r="N1604" t="str">
        <f>TEXT(B1604,"dddd")</f>
        <v>Tuesday</v>
      </c>
    </row>
    <row r="1605" spans="1:14" x14ac:dyDescent="0.35">
      <c r="A1605">
        <v>287768</v>
      </c>
      <c r="B1605" s="3">
        <v>45783</v>
      </c>
      <c r="C1605" s="4">
        <v>0.3634722222222222</v>
      </c>
      <c r="D1605" t="s">
        <v>52</v>
      </c>
      <c r="E1605">
        <v>1</v>
      </c>
      <c r="F1605" t="s">
        <v>15</v>
      </c>
      <c r="G1605" t="s">
        <v>405</v>
      </c>
      <c r="H1605" t="s">
        <v>414</v>
      </c>
      <c r="J1605" t="s">
        <v>403</v>
      </c>
      <c r="K1605">
        <v>1</v>
      </c>
      <c r="L1605" t="str">
        <f>_xlfn.CONCAT(D1605,F1605)</f>
        <v>Frappé12 oz</v>
      </c>
      <c r="M1605" s="10">
        <f>E1605*_xlfn.XLOOKUP(L1605,PriceListData!$F$2:$F$97,PriceListData!$E$2:$E$97)</f>
        <v>4.75</v>
      </c>
      <c r="N1605" t="str">
        <f>TEXT(B1605,"dddd")</f>
        <v>Tuesday</v>
      </c>
    </row>
    <row r="1606" spans="1:14" x14ac:dyDescent="0.35">
      <c r="A1606">
        <v>287766</v>
      </c>
      <c r="B1606" s="3">
        <v>45783</v>
      </c>
      <c r="C1606" s="4">
        <v>0.35987268518518517</v>
      </c>
      <c r="D1606" t="s">
        <v>419</v>
      </c>
      <c r="E1606">
        <v>1</v>
      </c>
      <c r="G1606" t="s">
        <v>415</v>
      </c>
      <c r="H1606" t="s">
        <v>416</v>
      </c>
      <c r="J1606" t="s">
        <v>403</v>
      </c>
      <c r="K1606">
        <v>1</v>
      </c>
      <c r="L1606" t="str">
        <f>_xlfn.CONCAT(D1606,F1606)</f>
        <v>Extra shot</v>
      </c>
      <c r="M1606" s="10">
        <f>E1606*_xlfn.XLOOKUP(L1606,PriceListData!$F$2:$F$97,PriceListData!$E$2:$E$97)</f>
        <v>1</v>
      </c>
      <c r="N1606" t="str">
        <f>TEXT(B1606,"dddd")</f>
        <v>Tuesday</v>
      </c>
    </row>
    <row r="1607" spans="1:14" x14ac:dyDescent="0.35">
      <c r="A1607">
        <v>287766</v>
      </c>
      <c r="B1607" s="3">
        <v>45783</v>
      </c>
      <c r="C1607" s="4">
        <v>0.35987268518518517</v>
      </c>
      <c r="D1607" t="s">
        <v>409</v>
      </c>
      <c r="E1607">
        <v>1</v>
      </c>
      <c r="F1607" t="s">
        <v>15</v>
      </c>
      <c r="G1607" t="s">
        <v>405</v>
      </c>
      <c r="H1607" t="s">
        <v>406</v>
      </c>
      <c r="J1607" t="s">
        <v>403</v>
      </c>
      <c r="K1607">
        <v>1</v>
      </c>
      <c r="L1607" t="str">
        <f>_xlfn.CONCAT(D1607,F1607)</f>
        <v>Drip coffee12 oz</v>
      </c>
      <c r="M1607" s="10">
        <f>E1607*_xlfn.XLOOKUP(L1607,PriceListData!$F$2:$F$97,PriceListData!$E$2:$E$97)</f>
        <v>2.25</v>
      </c>
      <c r="N1607" t="str">
        <f>TEXT(B1607,"dddd")</f>
        <v>Tuesday</v>
      </c>
    </row>
    <row r="1608" spans="1:14" x14ac:dyDescent="0.35">
      <c r="A1608">
        <v>287765</v>
      </c>
      <c r="B1608" s="3">
        <v>45783</v>
      </c>
      <c r="C1608" s="4">
        <v>0.35835648148148147</v>
      </c>
      <c r="D1608" t="s">
        <v>411</v>
      </c>
      <c r="E1608">
        <v>1</v>
      </c>
      <c r="F1608" t="s">
        <v>24</v>
      </c>
      <c r="G1608" t="s">
        <v>405</v>
      </c>
      <c r="H1608" t="s">
        <v>406</v>
      </c>
      <c r="J1608" t="s">
        <v>403</v>
      </c>
      <c r="K1608">
        <v>1</v>
      </c>
      <c r="L1608" t="str">
        <f>_xlfn.CONCAT(D1608,F1608)</f>
        <v>Turkish coffee3 oz</v>
      </c>
      <c r="M1608" s="10">
        <f>E1608*_xlfn.XLOOKUP(L1608,PriceListData!$F$2:$F$97,PriceListData!$E$2:$E$97)</f>
        <v>3.75</v>
      </c>
      <c r="N1608" t="str">
        <f>TEXT(B1608,"dddd")</f>
        <v>Tuesday</v>
      </c>
    </row>
    <row r="1609" spans="1:14" x14ac:dyDescent="0.35">
      <c r="A1609">
        <v>287762</v>
      </c>
      <c r="B1609" s="3">
        <v>45783</v>
      </c>
      <c r="C1609" s="4">
        <v>0.35023148148148148</v>
      </c>
      <c r="D1609" t="s">
        <v>54</v>
      </c>
      <c r="E1609">
        <v>2</v>
      </c>
      <c r="G1609" t="s">
        <v>415</v>
      </c>
      <c r="H1609" t="s">
        <v>416</v>
      </c>
      <c r="J1609" t="s">
        <v>403</v>
      </c>
      <c r="K1609">
        <v>2</v>
      </c>
      <c r="L1609" t="str">
        <f>_xlfn.CONCAT(D1609,F1609)</f>
        <v>Syrup</v>
      </c>
      <c r="M1609" s="10">
        <f>E1609*_xlfn.XLOOKUP(L1609,PriceListData!$F$2:$F$97,PriceListData!$E$2:$E$97)</f>
        <v>1.5</v>
      </c>
      <c r="N1609" t="str">
        <f>TEXT(B1609,"dddd")</f>
        <v>Tuesday</v>
      </c>
    </row>
    <row r="1610" spans="1:14" x14ac:dyDescent="0.35">
      <c r="A1610">
        <v>287762</v>
      </c>
      <c r="B1610" s="3">
        <v>45783</v>
      </c>
      <c r="C1610" s="4">
        <v>0.35023148148148148</v>
      </c>
      <c r="D1610" t="s">
        <v>21</v>
      </c>
      <c r="E1610">
        <v>2</v>
      </c>
      <c r="F1610" t="s">
        <v>15</v>
      </c>
      <c r="G1610" t="s">
        <v>405</v>
      </c>
      <c r="H1610" t="s">
        <v>406</v>
      </c>
      <c r="J1610" t="s">
        <v>403</v>
      </c>
      <c r="K1610">
        <v>2</v>
      </c>
      <c r="L1610" t="str">
        <f>_xlfn.CONCAT(D1610,F1610)</f>
        <v>Pourover12 oz</v>
      </c>
      <c r="M1610" s="10">
        <f>E1610*_xlfn.XLOOKUP(L1610,PriceListData!$F$2:$F$97,PriceListData!$E$2:$E$97)</f>
        <v>7</v>
      </c>
      <c r="N1610" t="str">
        <f>TEXT(B1610,"dddd")</f>
        <v>Tuesday</v>
      </c>
    </row>
    <row r="1611" spans="1:14" x14ac:dyDescent="0.35">
      <c r="A1611">
        <v>287761</v>
      </c>
      <c r="B1611" s="3">
        <v>45783</v>
      </c>
      <c r="C1611" s="4">
        <v>0.34996527777777775</v>
      </c>
      <c r="D1611" t="s">
        <v>425</v>
      </c>
      <c r="E1611">
        <v>1</v>
      </c>
      <c r="F1611" t="s">
        <v>15</v>
      </c>
      <c r="G1611" t="s">
        <v>405</v>
      </c>
      <c r="H1611" t="s">
        <v>414</v>
      </c>
      <c r="J1611" t="s">
        <v>403</v>
      </c>
      <c r="K1611">
        <v>1</v>
      </c>
      <c r="L1611" t="str">
        <f>_xlfn.CONCAT(D1611,F1611)</f>
        <v>Iced Guillermo12 oz</v>
      </c>
      <c r="M1611" s="10">
        <f>E1611*_xlfn.XLOOKUP(L1611,PriceListData!$F$2:$F$97,PriceListData!$E$2:$E$97)</f>
        <v>3.5</v>
      </c>
      <c r="N1611" t="str">
        <f>TEXT(B1611,"dddd")</f>
        <v>Tuesday</v>
      </c>
    </row>
    <row r="1612" spans="1:14" x14ac:dyDescent="0.35">
      <c r="A1612">
        <v>287760</v>
      </c>
      <c r="B1612" s="3">
        <v>45783</v>
      </c>
      <c r="C1612" s="4">
        <v>0.34629629629629627</v>
      </c>
      <c r="D1612" t="s">
        <v>21</v>
      </c>
      <c r="E1612">
        <v>1</v>
      </c>
      <c r="F1612" t="s">
        <v>15</v>
      </c>
      <c r="G1612" t="s">
        <v>405</v>
      </c>
      <c r="H1612" t="s">
        <v>406</v>
      </c>
      <c r="J1612" t="s">
        <v>403</v>
      </c>
      <c r="K1612">
        <v>2</v>
      </c>
      <c r="L1612" t="str">
        <f>_xlfn.CONCAT(D1612,F1612)</f>
        <v>Pourover12 oz</v>
      </c>
      <c r="M1612" s="10">
        <f>E1612*_xlfn.XLOOKUP(L1612,PriceListData!$F$2:$F$97,PriceListData!$E$2:$E$97)</f>
        <v>3.5</v>
      </c>
      <c r="N1612" t="str">
        <f>TEXT(B1612,"dddd")</f>
        <v>Tuesday</v>
      </c>
    </row>
    <row r="1613" spans="1:14" x14ac:dyDescent="0.35">
      <c r="A1613">
        <v>287756</v>
      </c>
      <c r="B1613" s="3">
        <v>45783</v>
      </c>
      <c r="C1613" s="4">
        <v>0.3410185185185185</v>
      </c>
      <c r="D1613" t="s">
        <v>404</v>
      </c>
      <c r="E1613">
        <v>1</v>
      </c>
      <c r="F1613" t="s">
        <v>15</v>
      </c>
      <c r="G1613" t="s">
        <v>405</v>
      </c>
      <c r="H1613" t="s">
        <v>406</v>
      </c>
      <c r="J1613" t="s">
        <v>403</v>
      </c>
      <c r="K1613">
        <v>1</v>
      </c>
      <c r="L1613" t="str">
        <f>_xlfn.CONCAT(D1613,F1613)</f>
        <v>Café latté12 oz</v>
      </c>
      <c r="M1613" s="10">
        <f>E1613*_xlfn.XLOOKUP(L1613,PriceListData!$F$2:$F$97,PriceListData!$E$2:$E$97)</f>
        <v>4.25</v>
      </c>
      <c r="N1613" t="str">
        <f>TEXT(B1613,"dddd")</f>
        <v>Tuesday</v>
      </c>
    </row>
    <row r="1614" spans="1:14" x14ac:dyDescent="0.35">
      <c r="A1614">
        <v>287753</v>
      </c>
      <c r="B1614" s="3">
        <v>45783</v>
      </c>
      <c r="C1614" s="4">
        <v>0.32975694444444442</v>
      </c>
      <c r="D1614" t="s">
        <v>410</v>
      </c>
      <c r="E1614">
        <v>1</v>
      </c>
      <c r="F1614" t="s">
        <v>15</v>
      </c>
      <c r="G1614" t="s">
        <v>405</v>
      </c>
      <c r="H1614" t="s">
        <v>406</v>
      </c>
      <c r="J1614" t="s">
        <v>403</v>
      </c>
      <c r="K1614">
        <v>2</v>
      </c>
      <c r="L1614" t="str">
        <f>_xlfn.CONCAT(D1614,F1614)</f>
        <v>Café Cubano12 oz</v>
      </c>
      <c r="M1614" s="10">
        <f>E1614*_xlfn.XLOOKUP(L1614,PriceListData!$F$2:$F$97,PriceListData!$E$2:$E$97)</f>
        <v>7</v>
      </c>
      <c r="N1614" t="str">
        <f>TEXT(B1614,"dddd")</f>
        <v>Tuesday</v>
      </c>
    </row>
    <row r="1615" spans="1:14" x14ac:dyDescent="0.35">
      <c r="A1615">
        <v>287752</v>
      </c>
      <c r="B1615" s="3">
        <v>45783</v>
      </c>
      <c r="C1615" s="4">
        <v>0.32340277777777776</v>
      </c>
      <c r="D1615" t="s">
        <v>425</v>
      </c>
      <c r="E1615">
        <v>1</v>
      </c>
      <c r="F1615" t="s">
        <v>15</v>
      </c>
      <c r="G1615" t="s">
        <v>405</v>
      </c>
      <c r="H1615" t="s">
        <v>414</v>
      </c>
      <c r="J1615" t="s">
        <v>403</v>
      </c>
      <c r="K1615">
        <v>2</v>
      </c>
      <c r="L1615" t="str">
        <f>_xlfn.CONCAT(D1615,F1615)</f>
        <v>Iced Guillermo12 oz</v>
      </c>
      <c r="M1615" s="10">
        <f>E1615*_xlfn.XLOOKUP(L1615,PriceListData!$F$2:$F$97,PriceListData!$E$2:$E$97)</f>
        <v>3.5</v>
      </c>
      <c r="N1615" t="str">
        <f>TEXT(B1615,"dddd")</f>
        <v>Tuesday</v>
      </c>
    </row>
    <row r="1616" spans="1:14" x14ac:dyDescent="0.35">
      <c r="A1616">
        <v>287752</v>
      </c>
      <c r="B1616" s="3">
        <v>45783</v>
      </c>
      <c r="C1616" s="4">
        <v>0.32340277777777776</v>
      </c>
      <c r="D1616" t="s">
        <v>52</v>
      </c>
      <c r="E1616">
        <v>1</v>
      </c>
      <c r="F1616" t="s">
        <v>15</v>
      </c>
      <c r="G1616" t="s">
        <v>405</v>
      </c>
      <c r="H1616" t="s">
        <v>414</v>
      </c>
      <c r="J1616" t="s">
        <v>403</v>
      </c>
      <c r="K1616">
        <v>2</v>
      </c>
      <c r="L1616" t="str">
        <f>_xlfn.CONCAT(D1616,F1616)</f>
        <v>Frappé12 oz</v>
      </c>
      <c r="M1616" s="10">
        <f>E1616*_xlfn.XLOOKUP(L1616,PriceListData!$F$2:$F$97,PriceListData!$E$2:$E$97)</f>
        <v>4.75</v>
      </c>
      <c r="N1616" t="str">
        <f>TEXT(B1616,"dddd")</f>
        <v>Tuesday</v>
      </c>
    </row>
    <row r="1617" spans="1:14" x14ac:dyDescent="0.35">
      <c r="A1617">
        <v>287751</v>
      </c>
      <c r="B1617" s="3">
        <v>45783</v>
      </c>
      <c r="C1617" s="4">
        <v>0.3193287037037037</v>
      </c>
      <c r="D1617" t="s">
        <v>54</v>
      </c>
      <c r="E1617">
        <v>1</v>
      </c>
      <c r="G1617" t="s">
        <v>415</v>
      </c>
      <c r="H1617" t="s">
        <v>416</v>
      </c>
      <c r="J1617" t="s">
        <v>403</v>
      </c>
      <c r="K1617">
        <v>2</v>
      </c>
      <c r="L1617" t="str">
        <f>_xlfn.CONCAT(D1617,F1617)</f>
        <v>Syrup</v>
      </c>
      <c r="M1617" s="10">
        <f>E1617*_xlfn.XLOOKUP(L1617,PriceListData!$F$2:$F$97,PriceListData!$E$2:$E$97)</f>
        <v>0.75</v>
      </c>
      <c r="N1617" t="str">
        <f>TEXT(B1617,"dddd")</f>
        <v>Tuesday</v>
      </c>
    </row>
    <row r="1618" spans="1:14" x14ac:dyDescent="0.35">
      <c r="A1618">
        <v>287751</v>
      </c>
      <c r="B1618" s="3">
        <v>45783</v>
      </c>
      <c r="C1618" s="4">
        <v>0.3193287037037037</v>
      </c>
      <c r="D1618" t="s">
        <v>21</v>
      </c>
      <c r="E1618">
        <v>1</v>
      </c>
      <c r="F1618" t="s">
        <v>15</v>
      </c>
      <c r="G1618" t="s">
        <v>405</v>
      </c>
      <c r="H1618" t="s">
        <v>406</v>
      </c>
      <c r="J1618" t="s">
        <v>403</v>
      </c>
      <c r="K1618">
        <v>2</v>
      </c>
      <c r="L1618" t="str">
        <f>_xlfn.CONCAT(D1618,F1618)</f>
        <v>Pourover12 oz</v>
      </c>
      <c r="M1618" s="10">
        <f>E1618*_xlfn.XLOOKUP(L1618,PriceListData!$F$2:$F$97,PriceListData!$E$2:$E$97)</f>
        <v>3.5</v>
      </c>
      <c r="N1618" t="str">
        <f>TEXT(B1618,"dddd")</f>
        <v>Tuesday</v>
      </c>
    </row>
    <row r="1619" spans="1:14" x14ac:dyDescent="0.35">
      <c r="A1619">
        <v>287751</v>
      </c>
      <c r="B1619" s="3">
        <v>45783</v>
      </c>
      <c r="C1619" s="4">
        <v>0.3193287037037037</v>
      </c>
      <c r="D1619" t="s">
        <v>419</v>
      </c>
      <c r="E1619">
        <v>1</v>
      </c>
      <c r="G1619" t="s">
        <v>415</v>
      </c>
      <c r="H1619" t="s">
        <v>416</v>
      </c>
      <c r="J1619" t="s">
        <v>403</v>
      </c>
      <c r="K1619">
        <v>2</v>
      </c>
      <c r="L1619" t="str">
        <f>_xlfn.CONCAT(D1619,F1619)</f>
        <v>Extra shot</v>
      </c>
      <c r="M1619" s="10">
        <f>E1619*_xlfn.XLOOKUP(L1619,PriceListData!$F$2:$F$97,PriceListData!$E$2:$E$97)</f>
        <v>1</v>
      </c>
      <c r="N1619" t="str">
        <f>TEXT(B1619,"dddd")</f>
        <v>Tuesday</v>
      </c>
    </row>
    <row r="1620" spans="1:14" x14ac:dyDescent="0.35">
      <c r="A1620">
        <v>287750</v>
      </c>
      <c r="B1620" s="3">
        <v>45783</v>
      </c>
      <c r="C1620" s="4">
        <v>0.31906250000000003</v>
      </c>
      <c r="D1620" t="s">
        <v>411</v>
      </c>
      <c r="E1620">
        <v>1</v>
      </c>
      <c r="F1620" t="s">
        <v>24</v>
      </c>
      <c r="G1620" t="s">
        <v>405</v>
      </c>
      <c r="H1620" t="s">
        <v>406</v>
      </c>
      <c r="J1620" t="s">
        <v>403</v>
      </c>
      <c r="K1620">
        <v>1</v>
      </c>
      <c r="L1620" t="str">
        <f>_xlfn.CONCAT(D1620,F1620)</f>
        <v>Turkish coffee3 oz</v>
      </c>
      <c r="M1620" s="10">
        <f>E1620*_xlfn.XLOOKUP(L1620,PriceListData!$F$2:$F$97,PriceListData!$E$2:$E$97)</f>
        <v>3.75</v>
      </c>
      <c r="N1620" t="str">
        <f>TEXT(B1620,"dddd")</f>
        <v>Tuesday</v>
      </c>
    </row>
    <row r="1621" spans="1:14" x14ac:dyDescent="0.35">
      <c r="A1621">
        <v>287748</v>
      </c>
      <c r="B1621" s="3">
        <v>45783</v>
      </c>
      <c r="C1621" s="4">
        <v>0.31762731481481482</v>
      </c>
      <c r="D1621" t="s">
        <v>65</v>
      </c>
      <c r="E1621">
        <v>1</v>
      </c>
      <c r="F1621" t="s">
        <v>15</v>
      </c>
      <c r="G1621" t="s">
        <v>405</v>
      </c>
      <c r="H1621" t="s">
        <v>406</v>
      </c>
      <c r="J1621" t="s">
        <v>403</v>
      </c>
      <c r="K1621">
        <v>1</v>
      </c>
      <c r="L1621" t="str">
        <f>_xlfn.CONCAT(D1621,F1621)</f>
        <v>Cappuccino12 oz</v>
      </c>
      <c r="M1621" s="10">
        <f>E1621*_xlfn.XLOOKUP(L1621,PriceListData!$F$2:$F$97,PriceListData!$E$2:$E$97)</f>
        <v>5.5</v>
      </c>
      <c r="N1621" t="str">
        <f>TEXT(B1621,"dddd")</f>
        <v>Tuesday</v>
      </c>
    </row>
    <row r="1622" spans="1:14" x14ac:dyDescent="0.35">
      <c r="A1622">
        <v>287746</v>
      </c>
      <c r="B1622" s="3">
        <v>45783</v>
      </c>
      <c r="C1622" s="4">
        <v>0.31696759259259261</v>
      </c>
      <c r="D1622" t="s">
        <v>65</v>
      </c>
      <c r="E1622">
        <v>1</v>
      </c>
      <c r="F1622" t="s">
        <v>15</v>
      </c>
      <c r="G1622" t="s">
        <v>405</v>
      </c>
      <c r="H1622" t="s">
        <v>406</v>
      </c>
      <c r="J1622" t="s">
        <v>403</v>
      </c>
      <c r="K1622">
        <v>1</v>
      </c>
      <c r="L1622" t="str">
        <f>_xlfn.CONCAT(D1622,F1622)</f>
        <v>Cappuccino12 oz</v>
      </c>
      <c r="M1622" s="10">
        <f>E1622*_xlfn.XLOOKUP(L1622,PriceListData!$F$2:$F$97,PriceListData!$E$2:$E$97)</f>
        <v>5.5</v>
      </c>
      <c r="N1622" t="str">
        <f>TEXT(B1622,"dddd")</f>
        <v>Tuesday</v>
      </c>
    </row>
    <row r="1623" spans="1:14" x14ac:dyDescent="0.35">
      <c r="A1623">
        <v>287745</v>
      </c>
      <c r="B1623" s="3">
        <v>45783</v>
      </c>
      <c r="C1623" s="4">
        <v>0.30391203703703706</v>
      </c>
      <c r="D1623" t="s">
        <v>21</v>
      </c>
      <c r="E1623">
        <v>1</v>
      </c>
      <c r="F1623" t="s">
        <v>15</v>
      </c>
      <c r="G1623" t="s">
        <v>405</v>
      </c>
      <c r="H1623" t="s">
        <v>406</v>
      </c>
      <c r="J1623" t="s">
        <v>403</v>
      </c>
      <c r="K1623">
        <v>1</v>
      </c>
      <c r="L1623" t="str">
        <f>_xlfn.CONCAT(D1623,F1623)</f>
        <v>Pourover12 oz</v>
      </c>
      <c r="M1623" s="10">
        <f>E1623*_xlfn.XLOOKUP(L1623,PriceListData!$F$2:$F$97,PriceListData!$E$2:$E$97)</f>
        <v>3.5</v>
      </c>
      <c r="N1623" t="str">
        <f>TEXT(B1623,"dddd")</f>
        <v>Tuesday</v>
      </c>
    </row>
    <row r="1624" spans="1:14" x14ac:dyDescent="0.35">
      <c r="A1624">
        <v>287744</v>
      </c>
      <c r="B1624" s="3">
        <v>45783</v>
      </c>
      <c r="C1624" s="4">
        <v>0.30304398148148148</v>
      </c>
      <c r="D1624" t="s">
        <v>52</v>
      </c>
      <c r="E1624">
        <v>1</v>
      </c>
      <c r="F1624" t="s">
        <v>15</v>
      </c>
      <c r="G1624" t="s">
        <v>405</v>
      </c>
      <c r="H1624" t="s">
        <v>414</v>
      </c>
      <c r="J1624" t="s">
        <v>403</v>
      </c>
      <c r="K1624">
        <v>1</v>
      </c>
      <c r="L1624" t="str">
        <f>_xlfn.CONCAT(D1624,F1624)</f>
        <v>Frappé12 oz</v>
      </c>
      <c r="M1624" s="10">
        <f>E1624*_xlfn.XLOOKUP(L1624,PriceListData!$F$2:$F$97,PriceListData!$E$2:$E$97)</f>
        <v>4.75</v>
      </c>
      <c r="N1624" t="str">
        <f>TEXT(B1624,"dddd")</f>
        <v>Tuesday</v>
      </c>
    </row>
    <row r="1625" spans="1:14" x14ac:dyDescent="0.35">
      <c r="A1625">
        <v>287743</v>
      </c>
      <c r="B1625" s="3">
        <v>45783</v>
      </c>
      <c r="C1625" s="4">
        <v>0.29802083333333335</v>
      </c>
      <c r="D1625" t="s">
        <v>21</v>
      </c>
      <c r="E1625">
        <v>1</v>
      </c>
      <c r="F1625" t="s">
        <v>15</v>
      </c>
      <c r="G1625" t="s">
        <v>405</v>
      </c>
      <c r="H1625" t="s">
        <v>406</v>
      </c>
      <c r="J1625" t="s">
        <v>403</v>
      </c>
      <c r="K1625">
        <v>2</v>
      </c>
      <c r="L1625" t="str">
        <f>_xlfn.CONCAT(D1625,F1625)</f>
        <v>Pourover12 oz</v>
      </c>
      <c r="M1625" s="10">
        <f>E1625*_xlfn.XLOOKUP(L1625,PriceListData!$F$2:$F$97,PriceListData!$E$2:$E$97)</f>
        <v>3.5</v>
      </c>
      <c r="N1625" t="str">
        <f>TEXT(B1625,"dddd")</f>
        <v>Tuesday</v>
      </c>
    </row>
    <row r="1626" spans="1:14" x14ac:dyDescent="0.35">
      <c r="A1626">
        <v>287742</v>
      </c>
      <c r="B1626" s="3">
        <v>45783</v>
      </c>
      <c r="C1626" s="4">
        <v>0.29369212962962965</v>
      </c>
      <c r="D1626" t="s">
        <v>407</v>
      </c>
      <c r="E1626">
        <v>1</v>
      </c>
      <c r="G1626" t="s">
        <v>405</v>
      </c>
      <c r="H1626" t="s">
        <v>408</v>
      </c>
      <c r="J1626" t="s">
        <v>403</v>
      </c>
      <c r="K1626">
        <v>1</v>
      </c>
      <c r="L1626" t="str">
        <f>_xlfn.CONCAT(D1626,F1626)</f>
        <v>Drip coffee refill</v>
      </c>
      <c r="M1626" s="10">
        <f>E1626*_xlfn.XLOOKUP(L1626,PriceListData!$F$2:$F$97,PriceListData!$E$2:$E$97)</f>
        <v>1.25</v>
      </c>
      <c r="N1626" t="str">
        <f>TEXT(B1626,"dddd")</f>
        <v>Tuesday</v>
      </c>
    </row>
    <row r="1627" spans="1:14" x14ac:dyDescent="0.35">
      <c r="A1627">
        <v>287741</v>
      </c>
      <c r="B1627" s="3">
        <v>45783</v>
      </c>
      <c r="C1627" s="4">
        <v>0.86583333333333334</v>
      </c>
      <c r="D1627" t="s">
        <v>174</v>
      </c>
      <c r="E1627">
        <v>1</v>
      </c>
      <c r="G1627" t="s">
        <v>433</v>
      </c>
      <c r="H1627" t="s">
        <v>435</v>
      </c>
      <c r="J1627" t="s">
        <v>403</v>
      </c>
      <c r="K1627">
        <v>1</v>
      </c>
      <c r="L1627" t="str">
        <f>_xlfn.CONCAT(D1627,F1627)</f>
        <v>Rugelach</v>
      </c>
      <c r="M1627" s="10">
        <f>E1627*_xlfn.XLOOKUP(L1627,PriceListData!$F$2:$F$97,PriceListData!$E$2:$E$97)</f>
        <v>3.75</v>
      </c>
      <c r="N1627" t="str">
        <f>TEXT(B1627,"dddd")</f>
        <v>Tuesday</v>
      </c>
    </row>
    <row r="1628" spans="1:14" x14ac:dyDescent="0.35">
      <c r="A1628">
        <v>287740</v>
      </c>
      <c r="B1628" s="3">
        <v>45783</v>
      </c>
      <c r="C1628" s="4">
        <v>0.84136574074074078</v>
      </c>
      <c r="D1628" t="s">
        <v>174</v>
      </c>
      <c r="E1628">
        <v>1</v>
      </c>
      <c r="G1628" t="s">
        <v>433</v>
      </c>
      <c r="H1628" t="s">
        <v>435</v>
      </c>
      <c r="J1628" t="s">
        <v>403</v>
      </c>
      <c r="K1628">
        <v>1</v>
      </c>
      <c r="L1628" t="str">
        <f>_xlfn.CONCAT(D1628,F1628)</f>
        <v>Rugelach</v>
      </c>
      <c r="M1628" s="10">
        <f>E1628*_xlfn.XLOOKUP(L1628,PriceListData!$F$2:$F$97,PriceListData!$E$2:$E$97)</f>
        <v>3.75</v>
      </c>
      <c r="N1628" t="str">
        <f>TEXT(B1628,"dddd")</f>
        <v>Tuesday</v>
      </c>
    </row>
    <row r="1629" spans="1:14" x14ac:dyDescent="0.35">
      <c r="A1629">
        <v>287739</v>
      </c>
      <c r="B1629" s="3">
        <v>45783</v>
      </c>
      <c r="C1629" s="4">
        <v>0.7359606481481481</v>
      </c>
      <c r="D1629" t="s">
        <v>436</v>
      </c>
      <c r="E1629">
        <v>1</v>
      </c>
      <c r="G1629" t="s">
        <v>433</v>
      </c>
      <c r="H1629" t="s">
        <v>435</v>
      </c>
      <c r="J1629" t="s">
        <v>403</v>
      </c>
      <c r="K1629">
        <v>1</v>
      </c>
      <c r="L1629" t="str">
        <f>_xlfn.CONCAT(D1629,F1629)</f>
        <v>Apricot danish</v>
      </c>
      <c r="M1629" s="10">
        <f>E1629*_xlfn.XLOOKUP(L1629,PriceListData!$F$2:$F$97,PriceListData!$E$2:$E$97)</f>
        <v>3.5</v>
      </c>
      <c r="N1629" t="str">
        <f>TEXT(B1629,"dddd")</f>
        <v>Tuesday</v>
      </c>
    </row>
    <row r="1630" spans="1:14" x14ac:dyDescent="0.35">
      <c r="A1630">
        <v>287738</v>
      </c>
      <c r="B1630" s="3">
        <v>45783</v>
      </c>
      <c r="C1630" s="4">
        <v>0.70166666666666666</v>
      </c>
      <c r="D1630" t="s">
        <v>436</v>
      </c>
      <c r="E1630">
        <v>1</v>
      </c>
      <c r="G1630" t="s">
        <v>433</v>
      </c>
      <c r="H1630" t="s">
        <v>435</v>
      </c>
      <c r="J1630" t="s">
        <v>403</v>
      </c>
      <c r="K1630">
        <v>1</v>
      </c>
      <c r="L1630" t="str">
        <f>_xlfn.CONCAT(D1630,F1630)</f>
        <v>Apricot danish</v>
      </c>
      <c r="M1630" s="10">
        <f>E1630*_xlfn.XLOOKUP(L1630,PriceListData!$F$2:$F$97,PriceListData!$E$2:$E$97)</f>
        <v>3.5</v>
      </c>
      <c r="N1630" t="str">
        <f>TEXT(B1630,"dddd")</f>
        <v>Tuesday</v>
      </c>
    </row>
    <row r="1631" spans="1:14" x14ac:dyDescent="0.35">
      <c r="A1631">
        <v>287737</v>
      </c>
      <c r="B1631" s="3">
        <v>45783</v>
      </c>
      <c r="C1631" s="4">
        <v>0.66557870370370376</v>
      </c>
      <c r="D1631" t="s">
        <v>436</v>
      </c>
      <c r="E1631">
        <v>1</v>
      </c>
      <c r="G1631" t="s">
        <v>433</v>
      </c>
      <c r="H1631" t="s">
        <v>435</v>
      </c>
      <c r="J1631" t="s">
        <v>403</v>
      </c>
      <c r="K1631">
        <v>1</v>
      </c>
      <c r="L1631" t="str">
        <f>_xlfn.CONCAT(D1631,F1631)</f>
        <v>Apricot danish</v>
      </c>
      <c r="M1631" s="10">
        <f>E1631*_xlfn.XLOOKUP(L1631,PriceListData!$F$2:$F$97,PriceListData!$E$2:$E$97)</f>
        <v>3.5</v>
      </c>
      <c r="N1631" t="str">
        <f>TEXT(B1631,"dddd")</f>
        <v>Tuesday</v>
      </c>
    </row>
    <row r="1632" spans="1:14" x14ac:dyDescent="0.35">
      <c r="A1632">
        <v>287736</v>
      </c>
      <c r="B1632" s="3">
        <v>45783</v>
      </c>
      <c r="C1632" s="4">
        <v>0.61910879629629634</v>
      </c>
      <c r="D1632" t="s">
        <v>174</v>
      </c>
      <c r="E1632">
        <v>1</v>
      </c>
      <c r="G1632" t="s">
        <v>433</v>
      </c>
      <c r="H1632" t="s">
        <v>435</v>
      </c>
      <c r="J1632" t="s">
        <v>403</v>
      </c>
      <c r="K1632">
        <v>1</v>
      </c>
      <c r="L1632" t="str">
        <f>_xlfn.CONCAT(D1632,F1632)</f>
        <v>Rugelach</v>
      </c>
      <c r="M1632" s="10">
        <f>E1632*_xlfn.XLOOKUP(L1632,PriceListData!$F$2:$F$97,PriceListData!$E$2:$E$97)</f>
        <v>3.75</v>
      </c>
      <c r="N1632" t="str">
        <f>TEXT(B1632,"dddd")</f>
        <v>Tuesday</v>
      </c>
    </row>
    <row r="1633" spans="1:14" x14ac:dyDescent="0.35">
      <c r="A1633">
        <v>287735</v>
      </c>
      <c r="B1633" s="3">
        <v>45783</v>
      </c>
      <c r="C1633" s="4">
        <v>0.5736458333333333</v>
      </c>
      <c r="D1633" t="s">
        <v>441</v>
      </c>
      <c r="E1633">
        <v>1</v>
      </c>
      <c r="G1633" t="s">
        <v>433</v>
      </c>
      <c r="H1633" t="s">
        <v>435</v>
      </c>
      <c r="J1633" t="s">
        <v>403</v>
      </c>
      <c r="K1633">
        <v>1</v>
      </c>
      <c r="L1633" t="str">
        <f>_xlfn.CONCAT(D1633,F1633)</f>
        <v>Sticky bun</v>
      </c>
      <c r="M1633" s="10">
        <f>E1633*_xlfn.XLOOKUP(L1633,PriceListData!$F$2:$F$97,PriceListData!$E$2:$E$97)</f>
        <v>2.75</v>
      </c>
      <c r="N1633" t="str">
        <f>TEXT(B1633,"dddd")</f>
        <v>Tuesday</v>
      </c>
    </row>
    <row r="1634" spans="1:14" x14ac:dyDescent="0.35">
      <c r="A1634">
        <v>287734</v>
      </c>
      <c r="B1634" s="3">
        <v>45783</v>
      </c>
      <c r="C1634" s="4">
        <v>0.55692129629629628</v>
      </c>
      <c r="D1634" t="s">
        <v>441</v>
      </c>
      <c r="E1634">
        <v>1</v>
      </c>
      <c r="G1634" t="s">
        <v>433</v>
      </c>
      <c r="H1634" t="s">
        <v>435</v>
      </c>
      <c r="J1634" t="s">
        <v>403</v>
      </c>
      <c r="K1634">
        <v>1</v>
      </c>
      <c r="L1634" t="str">
        <f>_xlfn.CONCAT(D1634,F1634)</f>
        <v>Sticky bun</v>
      </c>
      <c r="M1634" s="10">
        <f>E1634*_xlfn.XLOOKUP(L1634,PriceListData!$F$2:$F$97,PriceListData!$E$2:$E$97)</f>
        <v>2.75</v>
      </c>
      <c r="N1634" t="str">
        <f>TEXT(B1634,"dddd")</f>
        <v>Tuesday</v>
      </c>
    </row>
    <row r="1635" spans="1:14" x14ac:dyDescent="0.35">
      <c r="A1635">
        <v>287733</v>
      </c>
      <c r="B1635" s="3">
        <v>45783</v>
      </c>
      <c r="C1635" s="4">
        <v>0.53847222222222224</v>
      </c>
      <c r="D1635" t="s">
        <v>441</v>
      </c>
      <c r="E1635">
        <v>1</v>
      </c>
      <c r="G1635" t="s">
        <v>433</v>
      </c>
      <c r="H1635" t="s">
        <v>435</v>
      </c>
      <c r="J1635" t="s">
        <v>403</v>
      </c>
      <c r="K1635">
        <v>1</v>
      </c>
      <c r="L1635" t="str">
        <f>_xlfn.CONCAT(D1635,F1635)</f>
        <v>Sticky bun</v>
      </c>
      <c r="M1635" s="10">
        <f>E1635*_xlfn.XLOOKUP(L1635,PriceListData!$F$2:$F$97,PriceListData!$E$2:$E$97)</f>
        <v>2.75</v>
      </c>
      <c r="N1635" t="str">
        <f>TEXT(B1635,"dddd")</f>
        <v>Tuesday</v>
      </c>
    </row>
    <row r="1636" spans="1:14" x14ac:dyDescent="0.35">
      <c r="A1636">
        <v>287732</v>
      </c>
      <c r="B1636" s="3">
        <v>45783</v>
      </c>
      <c r="C1636" s="4">
        <v>0.52678240740740745</v>
      </c>
      <c r="D1636" t="s">
        <v>441</v>
      </c>
      <c r="E1636">
        <v>1</v>
      </c>
      <c r="G1636" t="s">
        <v>433</v>
      </c>
      <c r="H1636" t="s">
        <v>435</v>
      </c>
      <c r="J1636" t="s">
        <v>403</v>
      </c>
      <c r="K1636">
        <v>1</v>
      </c>
      <c r="L1636" t="str">
        <f>_xlfn.CONCAT(D1636,F1636)</f>
        <v>Sticky bun</v>
      </c>
      <c r="M1636" s="10">
        <f>E1636*_xlfn.XLOOKUP(L1636,PriceListData!$F$2:$F$97,PriceListData!$E$2:$E$97)</f>
        <v>2.75</v>
      </c>
      <c r="N1636" t="str">
        <f>TEXT(B1636,"dddd")</f>
        <v>Tuesday</v>
      </c>
    </row>
    <row r="1637" spans="1:14" x14ac:dyDescent="0.35">
      <c r="A1637">
        <v>287731</v>
      </c>
      <c r="B1637" s="3">
        <v>45783</v>
      </c>
      <c r="C1637" s="4">
        <v>0.52045138888888887</v>
      </c>
      <c r="D1637" t="s">
        <v>441</v>
      </c>
      <c r="E1637">
        <v>1</v>
      </c>
      <c r="G1637" t="s">
        <v>433</v>
      </c>
      <c r="H1637" t="s">
        <v>435</v>
      </c>
      <c r="J1637" t="s">
        <v>403</v>
      </c>
      <c r="K1637">
        <v>1</v>
      </c>
      <c r="L1637" t="str">
        <f>_xlfn.CONCAT(D1637,F1637)</f>
        <v>Sticky bun</v>
      </c>
      <c r="M1637" s="10">
        <f>E1637*_xlfn.XLOOKUP(L1637,PriceListData!$F$2:$F$97,PriceListData!$E$2:$E$97)</f>
        <v>2.75</v>
      </c>
      <c r="N1637" t="str">
        <f>TEXT(B1637,"dddd")</f>
        <v>Tuesday</v>
      </c>
    </row>
    <row r="1638" spans="1:14" x14ac:dyDescent="0.35">
      <c r="A1638">
        <v>287730</v>
      </c>
      <c r="B1638" s="3">
        <v>45783</v>
      </c>
      <c r="C1638" s="4">
        <v>0.49135416666666665</v>
      </c>
      <c r="D1638" t="s">
        <v>441</v>
      </c>
      <c r="E1638">
        <v>2</v>
      </c>
      <c r="G1638" t="s">
        <v>433</v>
      </c>
      <c r="H1638" t="s">
        <v>435</v>
      </c>
      <c r="J1638" t="s">
        <v>403</v>
      </c>
      <c r="K1638">
        <v>1</v>
      </c>
      <c r="L1638" t="str">
        <f>_xlfn.CONCAT(D1638,F1638)</f>
        <v>Sticky bun</v>
      </c>
      <c r="M1638" s="10">
        <f>E1638*_xlfn.XLOOKUP(L1638,PriceListData!$F$2:$F$97,PriceListData!$E$2:$E$97)</f>
        <v>5.5</v>
      </c>
      <c r="N1638" t="str">
        <f>TEXT(B1638,"dddd")</f>
        <v>Tuesday</v>
      </c>
    </row>
    <row r="1639" spans="1:14" x14ac:dyDescent="0.35">
      <c r="A1639">
        <v>287729</v>
      </c>
      <c r="B1639" s="3">
        <v>45783</v>
      </c>
      <c r="C1639" s="4">
        <v>0.48881944444444442</v>
      </c>
      <c r="D1639" t="s">
        <v>438</v>
      </c>
      <c r="E1639">
        <v>1</v>
      </c>
      <c r="G1639" t="s">
        <v>433</v>
      </c>
      <c r="H1639" t="s">
        <v>435</v>
      </c>
      <c r="J1639" t="s">
        <v>403</v>
      </c>
      <c r="K1639">
        <v>1</v>
      </c>
      <c r="L1639" t="str">
        <f>_xlfn.CONCAT(D1639,F1639)</f>
        <v>Cinnamon roll</v>
      </c>
      <c r="M1639" s="10">
        <f>E1639*_xlfn.XLOOKUP(L1639,PriceListData!$F$2:$F$97,PriceListData!$E$2:$E$97)</f>
        <v>3.75</v>
      </c>
      <c r="N1639" t="str">
        <f>TEXT(B1639,"dddd")</f>
        <v>Tuesday</v>
      </c>
    </row>
    <row r="1640" spans="1:14" x14ac:dyDescent="0.35">
      <c r="A1640">
        <v>287728</v>
      </c>
      <c r="B1640" s="3">
        <v>45783</v>
      </c>
      <c r="C1640" s="4">
        <v>0.48650462962962965</v>
      </c>
      <c r="D1640" t="s">
        <v>438</v>
      </c>
      <c r="E1640">
        <v>1</v>
      </c>
      <c r="G1640" t="s">
        <v>433</v>
      </c>
      <c r="H1640" t="s">
        <v>435</v>
      </c>
      <c r="J1640" t="s">
        <v>403</v>
      </c>
      <c r="K1640">
        <v>1</v>
      </c>
      <c r="L1640" t="str">
        <f>_xlfn.CONCAT(D1640,F1640)</f>
        <v>Cinnamon roll</v>
      </c>
      <c r="M1640" s="10">
        <f>E1640*_xlfn.XLOOKUP(L1640,PriceListData!$F$2:$F$97,PriceListData!$E$2:$E$97)</f>
        <v>3.75</v>
      </c>
      <c r="N1640" t="str">
        <f>TEXT(B1640,"dddd")</f>
        <v>Tuesday</v>
      </c>
    </row>
    <row r="1641" spans="1:14" x14ac:dyDescent="0.35">
      <c r="A1641">
        <v>287727</v>
      </c>
      <c r="B1641" s="3">
        <v>45783</v>
      </c>
      <c r="C1641" s="4">
        <v>0.46545138888888887</v>
      </c>
      <c r="D1641" t="s">
        <v>443</v>
      </c>
      <c r="E1641">
        <v>1</v>
      </c>
      <c r="G1641" t="s">
        <v>433</v>
      </c>
      <c r="H1641" t="s">
        <v>435</v>
      </c>
      <c r="J1641" t="s">
        <v>403</v>
      </c>
      <c r="K1641">
        <v>1</v>
      </c>
      <c r="L1641" t="str">
        <f>_xlfn.CONCAT(D1641,F1641)</f>
        <v>Scone with clotted cream and jam</v>
      </c>
      <c r="M1641" s="10">
        <f>E1641*_xlfn.XLOOKUP(L1641,PriceListData!$F$2:$F$97,PriceListData!$E$2:$E$97)</f>
        <v>5.75</v>
      </c>
      <c r="N1641" t="str">
        <f>TEXT(B1641,"dddd")</f>
        <v>Tuesday</v>
      </c>
    </row>
    <row r="1642" spans="1:14" x14ac:dyDescent="0.35">
      <c r="A1642">
        <v>287726</v>
      </c>
      <c r="B1642" s="3">
        <v>45783</v>
      </c>
      <c r="C1642" s="4">
        <v>0.45785879629629628</v>
      </c>
      <c r="D1642" t="s">
        <v>441</v>
      </c>
      <c r="E1642">
        <v>1</v>
      </c>
      <c r="G1642" t="s">
        <v>433</v>
      </c>
      <c r="H1642" t="s">
        <v>435</v>
      </c>
      <c r="J1642" t="s">
        <v>403</v>
      </c>
      <c r="K1642">
        <v>1</v>
      </c>
      <c r="L1642" t="str">
        <f>_xlfn.CONCAT(D1642,F1642)</f>
        <v>Sticky bun</v>
      </c>
      <c r="M1642" s="10">
        <f>E1642*_xlfn.XLOOKUP(L1642,PriceListData!$F$2:$F$97,PriceListData!$E$2:$E$97)</f>
        <v>2.75</v>
      </c>
      <c r="N1642" t="str">
        <f>TEXT(B1642,"dddd")</f>
        <v>Tuesday</v>
      </c>
    </row>
    <row r="1643" spans="1:14" x14ac:dyDescent="0.35">
      <c r="A1643">
        <v>287725</v>
      </c>
      <c r="B1643" s="3">
        <v>45783</v>
      </c>
      <c r="C1643" s="4">
        <v>0.44975694444444442</v>
      </c>
      <c r="D1643" t="s">
        <v>436</v>
      </c>
      <c r="E1643">
        <v>1</v>
      </c>
      <c r="G1643" t="s">
        <v>433</v>
      </c>
      <c r="H1643" t="s">
        <v>435</v>
      </c>
      <c r="J1643" t="s">
        <v>403</v>
      </c>
      <c r="K1643">
        <v>1</v>
      </c>
      <c r="L1643" t="str">
        <f>_xlfn.CONCAT(D1643,F1643)</f>
        <v>Apricot danish</v>
      </c>
      <c r="M1643" s="10">
        <f>E1643*_xlfn.XLOOKUP(L1643,PriceListData!$F$2:$F$97,PriceListData!$E$2:$E$97)</f>
        <v>3.5</v>
      </c>
      <c r="N1643" t="str">
        <f>TEXT(B1643,"dddd")</f>
        <v>Tuesday</v>
      </c>
    </row>
    <row r="1644" spans="1:14" x14ac:dyDescent="0.35">
      <c r="A1644">
        <v>287724</v>
      </c>
      <c r="B1644" s="3">
        <v>45783</v>
      </c>
      <c r="C1644" s="4">
        <v>0.44459490740740742</v>
      </c>
      <c r="D1644" t="s">
        <v>441</v>
      </c>
      <c r="E1644">
        <v>1</v>
      </c>
      <c r="G1644" t="s">
        <v>433</v>
      </c>
      <c r="H1644" t="s">
        <v>435</v>
      </c>
      <c r="J1644" t="s">
        <v>403</v>
      </c>
      <c r="K1644">
        <v>2</v>
      </c>
      <c r="L1644" t="str">
        <f>_xlfn.CONCAT(D1644,F1644)</f>
        <v>Sticky bun</v>
      </c>
      <c r="M1644" s="10">
        <f>E1644*_xlfn.XLOOKUP(L1644,PriceListData!$F$2:$F$97,PriceListData!$E$2:$E$97)</f>
        <v>2.75</v>
      </c>
      <c r="N1644" t="str">
        <f>TEXT(B1644,"dddd")</f>
        <v>Tuesday</v>
      </c>
    </row>
    <row r="1645" spans="1:14" x14ac:dyDescent="0.35">
      <c r="A1645">
        <v>287723</v>
      </c>
      <c r="B1645" s="3">
        <v>45783</v>
      </c>
      <c r="C1645" s="4">
        <v>0.43606481481481479</v>
      </c>
      <c r="D1645" t="s">
        <v>443</v>
      </c>
      <c r="E1645">
        <v>1</v>
      </c>
      <c r="G1645" t="s">
        <v>433</v>
      </c>
      <c r="H1645" t="s">
        <v>435</v>
      </c>
      <c r="J1645" t="s">
        <v>403</v>
      </c>
      <c r="K1645">
        <v>1</v>
      </c>
      <c r="L1645" t="str">
        <f>_xlfn.CONCAT(D1645,F1645)</f>
        <v>Scone with clotted cream and jam</v>
      </c>
      <c r="M1645" s="10">
        <f>E1645*_xlfn.XLOOKUP(L1645,PriceListData!$F$2:$F$97,PriceListData!$E$2:$E$97)</f>
        <v>5.75</v>
      </c>
      <c r="N1645" t="str">
        <f>TEXT(B1645,"dddd")</f>
        <v>Tuesday</v>
      </c>
    </row>
    <row r="1646" spans="1:14" x14ac:dyDescent="0.35">
      <c r="A1646">
        <v>287722</v>
      </c>
      <c r="B1646" s="3">
        <v>45783</v>
      </c>
      <c r="C1646" s="4">
        <v>0.4340162037037037</v>
      </c>
      <c r="D1646" t="s">
        <v>438</v>
      </c>
      <c r="E1646">
        <v>1</v>
      </c>
      <c r="G1646" t="s">
        <v>433</v>
      </c>
      <c r="H1646" t="s">
        <v>435</v>
      </c>
      <c r="J1646" t="s">
        <v>403</v>
      </c>
      <c r="K1646">
        <v>1</v>
      </c>
      <c r="L1646" t="str">
        <f>_xlfn.CONCAT(D1646,F1646)</f>
        <v>Cinnamon roll</v>
      </c>
      <c r="M1646" s="10">
        <f>E1646*_xlfn.XLOOKUP(L1646,PriceListData!$F$2:$F$97,PriceListData!$E$2:$E$97)</f>
        <v>3.75</v>
      </c>
      <c r="N1646" t="str">
        <f>TEXT(B1646,"dddd")</f>
        <v>Tuesday</v>
      </c>
    </row>
    <row r="1647" spans="1:14" x14ac:dyDescent="0.35">
      <c r="A1647">
        <v>287721</v>
      </c>
      <c r="B1647" s="3">
        <v>45783</v>
      </c>
      <c r="C1647" s="4">
        <v>0.41136574074074073</v>
      </c>
      <c r="D1647" t="s">
        <v>441</v>
      </c>
      <c r="E1647">
        <v>2</v>
      </c>
      <c r="G1647" t="s">
        <v>433</v>
      </c>
      <c r="H1647" t="s">
        <v>435</v>
      </c>
      <c r="J1647" t="s">
        <v>403</v>
      </c>
      <c r="K1647">
        <v>1</v>
      </c>
      <c r="L1647" t="str">
        <f>_xlfn.CONCAT(D1647,F1647)</f>
        <v>Sticky bun</v>
      </c>
      <c r="M1647" s="10">
        <f>E1647*_xlfn.XLOOKUP(L1647,PriceListData!$F$2:$F$97,PriceListData!$E$2:$E$97)</f>
        <v>5.5</v>
      </c>
      <c r="N1647" t="str">
        <f>TEXT(B1647,"dddd")</f>
        <v>Tuesday</v>
      </c>
    </row>
    <row r="1648" spans="1:14" x14ac:dyDescent="0.35">
      <c r="A1648">
        <v>287720</v>
      </c>
      <c r="B1648" s="3">
        <v>45783</v>
      </c>
      <c r="C1648" s="4">
        <v>0.40114583333333331</v>
      </c>
      <c r="D1648" t="s">
        <v>438</v>
      </c>
      <c r="E1648">
        <v>1</v>
      </c>
      <c r="G1648" t="s">
        <v>433</v>
      </c>
      <c r="H1648" t="s">
        <v>435</v>
      </c>
      <c r="J1648" t="s">
        <v>403</v>
      </c>
      <c r="K1648">
        <v>1</v>
      </c>
      <c r="L1648" t="str">
        <f>_xlfn.CONCAT(D1648,F1648)</f>
        <v>Cinnamon roll</v>
      </c>
      <c r="M1648" s="10">
        <f>E1648*_xlfn.XLOOKUP(L1648,PriceListData!$F$2:$F$97,PriceListData!$E$2:$E$97)</f>
        <v>3.75</v>
      </c>
      <c r="N1648" t="str">
        <f>TEXT(B1648,"dddd")</f>
        <v>Tuesday</v>
      </c>
    </row>
    <row r="1649" spans="1:14" x14ac:dyDescent="0.35">
      <c r="A1649">
        <v>287719</v>
      </c>
      <c r="B1649" s="3">
        <v>45783</v>
      </c>
      <c r="C1649" s="4">
        <v>0.39966435185185184</v>
      </c>
      <c r="D1649" t="s">
        <v>438</v>
      </c>
      <c r="E1649">
        <v>1</v>
      </c>
      <c r="G1649" t="s">
        <v>433</v>
      </c>
      <c r="H1649" t="s">
        <v>435</v>
      </c>
      <c r="J1649" t="s">
        <v>403</v>
      </c>
      <c r="K1649">
        <v>1</v>
      </c>
      <c r="L1649" t="str">
        <f>_xlfn.CONCAT(D1649,F1649)</f>
        <v>Cinnamon roll</v>
      </c>
      <c r="M1649" s="10">
        <f>E1649*_xlfn.XLOOKUP(L1649,PriceListData!$F$2:$F$97,PriceListData!$E$2:$E$97)</f>
        <v>3.75</v>
      </c>
      <c r="N1649" t="str">
        <f>TEXT(B1649,"dddd")</f>
        <v>Tuesday</v>
      </c>
    </row>
    <row r="1650" spans="1:14" x14ac:dyDescent="0.35">
      <c r="A1650">
        <v>287718</v>
      </c>
      <c r="B1650" s="3">
        <v>45783</v>
      </c>
      <c r="C1650" s="4">
        <v>0.38908564814814817</v>
      </c>
      <c r="D1650" t="s">
        <v>438</v>
      </c>
      <c r="E1650">
        <v>1</v>
      </c>
      <c r="G1650" t="s">
        <v>433</v>
      </c>
      <c r="H1650" t="s">
        <v>435</v>
      </c>
      <c r="J1650" t="s">
        <v>403</v>
      </c>
      <c r="K1650">
        <v>2</v>
      </c>
      <c r="L1650" t="str">
        <f>_xlfn.CONCAT(D1650,F1650)</f>
        <v>Cinnamon roll</v>
      </c>
      <c r="M1650" s="10">
        <f>E1650*_xlfn.XLOOKUP(L1650,PriceListData!$F$2:$F$97,PriceListData!$E$2:$E$97)</f>
        <v>3.75</v>
      </c>
      <c r="N1650" t="str">
        <f>TEXT(B1650,"dddd")</f>
        <v>Tuesday</v>
      </c>
    </row>
    <row r="1651" spans="1:14" x14ac:dyDescent="0.35">
      <c r="A1651">
        <v>287717</v>
      </c>
      <c r="B1651" s="3">
        <v>45783</v>
      </c>
      <c r="C1651" s="4">
        <v>0.37357638888888889</v>
      </c>
      <c r="D1651" t="s">
        <v>438</v>
      </c>
      <c r="E1651">
        <v>1</v>
      </c>
      <c r="G1651" t="s">
        <v>433</v>
      </c>
      <c r="H1651" t="s">
        <v>435</v>
      </c>
      <c r="J1651" t="s">
        <v>403</v>
      </c>
      <c r="K1651">
        <v>2</v>
      </c>
      <c r="L1651" t="str">
        <f>_xlfn.CONCAT(D1651,F1651)</f>
        <v>Cinnamon roll</v>
      </c>
      <c r="M1651" s="10">
        <f>E1651*_xlfn.XLOOKUP(L1651,PriceListData!$F$2:$F$97,PriceListData!$E$2:$E$97)</f>
        <v>3.75</v>
      </c>
      <c r="N1651" t="str">
        <f>TEXT(B1651,"dddd")</f>
        <v>Tuesday</v>
      </c>
    </row>
    <row r="1652" spans="1:14" x14ac:dyDescent="0.35">
      <c r="A1652">
        <v>287716</v>
      </c>
      <c r="B1652" s="3">
        <v>45783</v>
      </c>
      <c r="C1652" s="4">
        <v>0.3699884259259259</v>
      </c>
      <c r="D1652" t="s">
        <v>443</v>
      </c>
      <c r="E1652">
        <v>1</v>
      </c>
      <c r="G1652" t="s">
        <v>433</v>
      </c>
      <c r="H1652" t="s">
        <v>435</v>
      </c>
      <c r="J1652" t="s">
        <v>403</v>
      </c>
      <c r="K1652">
        <v>1</v>
      </c>
      <c r="L1652" t="str">
        <f>_xlfn.CONCAT(D1652,F1652)</f>
        <v>Scone with clotted cream and jam</v>
      </c>
      <c r="M1652" s="10">
        <f>E1652*_xlfn.XLOOKUP(L1652,PriceListData!$F$2:$F$97,PriceListData!$E$2:$E$97)</f>
        <v>5.75</v>
      </c>
      <c r="N1652" t="str">
        <f>TEXT(B1652,"dddd")</f>
        <v>Tuesday</v>
      </c>
    </row>
    <row r="1653" spans="1:14" x14ac:dyDescent="0.35">
      <c r="A1653">
        <v>287715</v>
      </c>
      <c r="B1653" s="3">
        <v>45783</v>
      </c>
      <c r="C1653" s="4">
        <v>0.36634259259259261</v>
      </c>
      <c r="D1653" t="s">
        <v>443</v>
      </c>
      <c r="E1653">
        <v>1</v>
      </c>
      <c r="G1653" t="s">
        <v>433</v>
      </c>
      <c r="H1653" t="s">
        <v>435</v>
      </c>
      <c r="J1653" t="s">
        <v>403</v>
      </c>
      <c r="K1653">
        <v>1</v>
      </c>
      <c r="L1653" t="str">
        <f>_xlfn.CONCAT(D1653,F1653)</f>
        <v>Scone with clotted cream and jam</v>
      </c>
      <c r="M1653" s="10">
        <f>E1653*_xlfn.XLOOKUP(L1653,PriceListData!$F$2:$F$97,PriceListData!$E$2:$E$97)</f>
        <v>5.75</v>
      </c>
      <c r="N1653" t="str">
        <f>TEXT(B1653,"dddd")</f>
        <v>Tuesday</v>
      </c>
    </row>
    <row r="1654" spans="1:14" x14ac:dyDescent="0.35">
      <c r="A1654">
        <v>287714</v>
      </c>
      <c r="B1654" s="3">
        <v>45783</v>
      </c>
      <c r="C1654" s="4">
        <v>0.35987268518518517</v>
      </c>
      <c r="D1654" t="s">
        <v>438</v>
      </c>
      <c r="E1654">
        <v>1</v>
      </c>
      <c r="G1654" t="s">
        <v>433</v>
      </c>
      <c r="H1654" t="s">
        <v>435</v>
      </c>
      <c r="J1654" t="s">
        <v>403</v>
      </c>
      <c r="K1654">
        <v>1</v>
      </c>
      <c r="L1654" t="str">
        <f>_xlfn.CONCAT(D1654,F1654)</f>
        <v>Cinnamon roll</v>
      </c>
      <c r="M1654" s="10">
        <f>E1654*_xlfn.XLOOKUP(L1654,PriceListData!$F$2:$F$97,PriceListData!$E$2:$E$97)</f>
        <v>3.75</v>
      </c>
      <c r="N1654" t="str">
        <f>TEXT(B1654,"dddd")</f>
        <v>Tuesday</v>
      </c>
    </row>
    <row r="1655" spans="1:14" x14ac:dyDescent="0.35">
      <c r="A1655">
        <v>287713</v>
      </c>
      <c r="B1655" s="3">
        <v>45783</v>
      </c>
      <c r="C1655" s="4">
        <v>0.35835648148148147</v>
      </c>
      <c r="D1655" t="s">
        <v>438</v>
      </c>
      <c r="E1655">
        <v>1</v>
      </c>
      <c r="G1655" t="s">
        <v>433</v>
      </c>
      <c r="H1655" t="s">
        <v>435</v>
      </c>
      <c r="J1655" t="s">
        <v>403</v>
      </c>
      <c r="K1655">
        <v>1</v>
      </c>
      <c r="L1655" t="str">
        <f>_xlfn.CONCAT(D1655,F1655)</f>
        <v>Cinnamon roll</v>
      </c>
      <c r="M1655" s="10">
        <f>E1655*_xlfn.XLOOKUP(L1655,PriceListData!$F$2:$F$97,PriceListData!$E$2:$E$97)</f>
        <v>3.75</v>
      </c>
      <c r="N1655" t="str">
        <f>TEXT(B1655,"dddd")</f>
        <v>Tuesday</v>
      </c>
    </row>
    <row r="1656" spans="1:14" x14ac:dyDescent="0.35">
      <c r="A1656">
        <v>287712</v>
      </c>
      <c r="B1656" s="3">
        <v>45783</v>
      </c>
      <c r="C1656" s="4">
        <v>0.3410185185185185</v>
      </c>
      <c r="D1656" t="s">
        <v>443</v>
      </c>
      <c r="E1656">
        <v>1</v>
      </c>
      <c r="G1656" t="s">
        <v>433</v>
      </c>
      <c r="H1656" t="s">
        <v>435</v>
      </c>
      <c r="J1656" t="s">
        <v>403</v>
      </c>
      <c r="K1656">
        <v>1</v>
      </c>
      <c r="L1656" t="str">
        <f>_xlfn.CONCAT(D1656,F1656)</f>
        <v>Scone with clotted cream and jam</v>
      </c>
      <c r="M1656" s="10">
        <f>E1656*_xlfn.XLOOKUP(L1656,PriceListData!$F$2:$F$97,PriceListData!$E$2:$E$97)</f>
        <v>5.75</v>
      </c>
      <c r="N1656" t="str">
        <f>TEXT(B1656,"dddd")</f>
        <v>Tuesday</v>
      </c>
    </row>
    <row r="1657" spans="1:14" x14ac:dyDescent="0.35">
      <c r="A1657">
        <v>287711</v>
      </c>
      <c r="B1657" s="3">
        <v>45783</v>
      </c>
      <c r="C1657" s="4">
        <v>0.30391203703703706</v>
      </c>
      <c r="D1657" t="s">
        <v>432</v>
      </c>
      <c r="E1657">
        <v>1</v>
      </c>
      <c r="G1657" t="s">
        <v>433</v>
      </c>
      <c r="H1657" t="s">
        <v>434</v>
      </c>
      <c r="J1657" t="s">
        <v>403</v>
      </c>
      <c r="K1657">
        <v>1</v>
      </c>
      <c r="L1657" t="str">
        <f>_xlfn.CONCAT(D1657,F1657)</f>
        <v>Candy bar</v>
      </c>
      <c r="M1657" s="10">
        <f>E1657*_xlfn.XLOOKUP(L1657,PriceListData!$F$2:$F$97,PriceListData!$E$2:$E$97)</f>
        <v>2.75</v>
      </c>
      <c r="N1657" t="str">
        <f>TEXT(B1657,"dddd")</f>
        <v>Tuesday</v>
      </c>
    </row>
    <row r="1658" spans="1:14" x14ac:dyDescent="0.35">
      <c r="A1658">
        <v>287710</v>
      </c>
      <c r="B1658" s="3">
        <v>45783</v>
      </c>
      <c r="C1658" s="4">
        <v>0.30304398148148148</v>
      </c>
      <c r="D1658" t="s">
        <v>432</v>
      </c>
      <c r="E1658">
        <v>1</v>
      </c>
      <c r="G1658" t="s">
        <v>433</v>
      </c>
      <c r="H1658" t="s">
        <v>434</v>
      </c>
      <c r="J1658" t="s">
        <v>403</v>
      </c>
      <c r="K1658">
        <v>1</v>
      </c>
      <c r="L1658" t="str">
        <f>_xlfn.CONCAT(D1658,F1658)</f>
        <v>Candy bar</v>
      </c>
      <c r="M1658" s="10">
        <f>E1658*_xlfn.XLOOKUP(L1658,PriceListData!$F$2:$F$97,PriceListData!$E$2:$E$97)</f>
        <v>2.75</v>
      </c>
      <c r="N1658" t="str">
        <f>TEXT(B1658,"dddd")</f>
        <v>Tuesday</v>
      </c>
    </row>
    <row r="1659" spans="1:14" x14ac:dyDescent="0.35">
      <c r="A1659">
        <v>288220</v>
      </c>
      <c r="B1659" s="3">
        <v>45784</v>
      </c>
      <c r="C1659" s="4">
        <v>0.86012731481481486</v>
      </c>
      <c r="D1659" t="s">
        <v>404</v>
      </c>
      <c r="E1659">
        <v>1</v>
      </c>
      <c r="F1659" t="s">
        <v>15</v>
      </c>
      <c r="G1659" t="s">
        <v>405</v>
      </c>
      <c r="H1659" t="s">
        <v>406</v>
      </c>
      <c r="J1659" t="s">
        <v>403</v>
      </c>
      <c r="K1659">
        <v>1</v>
      </c>
      <c r="L1659" t="str">
        <f>_xlfn.CONCAT(D1659,F1659)</f>
        <v>Café latté12 oz</v>
      </c>
      <c r="M1659" s="10">
        <f>E1659*_xlfn.XLOOKUP(L1659,PriceListData!$F$2:$F$97,PriceListData!$E$2:$E$97)</f>
        <v>4.25</v>
      </c>
      <c r="N1659" t="str">
        <f>TEXT(B1659,"dddd")</f>
        <v>Wednesday</v>
      </c>
    </row>
    <row r="1660" spans="1:14" x14ac:dyDescent="0.35">
      <c r="A1660">
        <v>288219</v>
      </c>
      <c r="B1660" s="3">
        <v>45784</v>
      </c>
      <c r="C1660" s="4">
        <v>0.8270601851851852</v>
      </c>
      <c r="D1660" t="s">
        <v>411</v>
      </c>
      <c r="E1660">
        <v>1</v>
      </c>
      <c r="F1660" t="s">
        <v>24</v>
      </c>
      <c r="G1660" t="s">
        <v>405</v>
      </c>
      <c r="H1660" t="s">
        <v>406</v>
      </c>
      <c r="J1660" t="s">
        <v>403</v>
      </c>
      <c r="K1660">
        <v>1</v>
      </c>
      <c r="L1660" t="str">
        <f>_xlfn.CONCAT(D1660,F1660)</f>
        <v>Turkish coffee3 oz</v>
      </c>
      <c r="M1660" s="10">
        <f>E1660*_xlfn.XLOOKUP(L1660,PriceListData!$F$2:$F$97,PriceListData!$E$2:$E$97)</f>
        <v>3.75</v>
      </c>
      <c r="N1660" t="str">
        <f>TEXT(B1660,"dddd")</f>
        <v>Wednesday</v>
      </c>
    </row>
    <row r="1661" spans="1:14" x14ac:dyDescent="0.35">
      <c r="A1661">
        <v>288218</v>
      </c>
      <c r="B1661" s="3">
        <v>45784</v>
      </c>
      <c r="C1661" s="4">
        <v>0.82168981481481485</v>
      </c>
      <c r="D1661" t="s">
        <v>445</v>
      </c>
      <c r="E1661">
        <v>1</v>
      </c>
      <c r="F1661" t="s">
        <v>15</v>
      </c>
      <c r="G1661" t="s">
        <v>423</v>
      </c>
      <c r="H1661" t="s">
        <v>414</v>
      </c>
      <c r="J1661" t="s">
        <v>403</v>
      </c>
      <c r="K1661">
        <v>1</v>
      </c>
      <c r="L1661" t="str">
        <f>_xlfn.CONCAT(D1661,F1661)</f>
        <v>Mango lassi12 oz</v>
      </c>
      <c r="M1661" s="10">
        <f>E1661*_xlfn.XLOOKUP(L1661,PriceListData!$F$2:$F$97,PriceListData!$E$2:$E$97)</f>
        <v>5.75</v>
      </c>
      <c r="N1661" t="str">
        <f>TEXT(B1661,"dddd")</f>
        <v>Wednesday</v>
      </c>
    </row>
    <row r="1662" spans="1:14" x14ac:dyDescent="0.35">
      <c r="A1662">
        <v>288218</v>
      </c>
      <c r="B1662" s="3">
        <v>45784</v>
      </c>
      <c r="C1662" s="4">
        <v>0.82168981481481485</v>
      </c>
      <c r="D1662" t="s">
        <v>412</v>
      </c>
      <c r="E1662">
        <v>1</v>
      </c>
      <c r="F1662" t="s">
        <v>15</v>
      </c>
      <c r="G1662" t="s">
        <v>413</v>
      </c>
      <c r="H1662" t="s">
        <v>414</v>
      </c>
      <c r="J1662" t="s">
        <v>403</v>
      </c>
      <c r="K1662">
        <v>1</v>
      </c>
      <c r="L1662" t="str">
        <f>_xlfn.CONCAT(D1662,F1662)</f>
        <v>Iced tea12 oz</v>
      </c>
      <c r="M1662" s="10">
        <f>E1662*_xlfn.XLOOKUP(L1662,PriceListData!$F$2:$F$97,PriceListData!$E$2:$E$97)</f>
        <v>4.25</v>
      </c>
      <c r="N1662" t="str">
        <f>TEXT(B1662,"dddd")</f>
        <v>Wednesday</v>
      </c>
    </row>
    <row r="1663" spans="1:14" x14ac:dyDescent="0.35">
      <c r="A1663">
        <v>288216</v>
      </c>
      <c r="B1663" s="3">
        <v>45784</v>
      </c>
      <c r="C1663" s="4">
        <v>0.79071759259259256</v>
      </c>
      <c r="D1663" t="s">
        <v>407</v>
      </c>
      <c r="E1663">
        <v>1</v>
      </c>
      <c r="G1663" t="s">
        <v>405</v>
      </c>
      <c r="H1663" t="s">
        <v>408</v>
      </c>
      <c r="J1663" t="s">
        <v>403</v>
      </c>
      <c r="K1663">
        <v>1</v>
      </c>
      <c r="L1663" t="str">
        <f>_xlfn.CONCAT(D1663,F1663)</f>
        <v>Drip coffee refill</v>
      </c>
      <c r="M1663" s="10">
        <f>E1663*_xlfn.XLOOKUP(L1663,PriceListData!$F$2:$F$97,PriceListData!$E$2:$E$97)</f>
        <v>1.25</v>
      </c>
      <c r="N1663" t="str">
        <f>TEXT(B1663,"dddd")</f>
        <v>Wednesday</v>
      </c>
    </row>
    <row r="1664" spans="1:14" x14ac:dyDescent="0.35">
      <c r="A1664">
        <v>288215</v>
      </c>
      <c r="B1664" s="3">
        <v>45784</v>
      </c>
      <c r="C1664" s="4">
        <v>0.78537037037037039</v>
      </c>
      <c r="D1664" t="s">
        <v>411</v>
      </c>
      <c r="E1664">
        <v>1</v>
      </c>
      <c r="F1664" t="s">
        <v>24</v>
      </c>
      <c r="G1664" t="s">
        <v>405</v>
      </c>
      <c r="H1664" t="s">
        <v>406</v>
      </c>
      <c r="J1664" t="s">
        <v>403</v>
      </c>
      <c r="K1664">
        <v>1</v>
      </c>
      <c r="L1664" t="str">
        <f>_xlfn.CONCAT(D1664,F1664)</f>
        <v>Turkish coffee3 oz</v>
      </c>
      <c r="M1664" s="10">
        <f>E1664*_xlfn.XLOOKUP(L1664,PriceListData!$F$2:$F$97,PriceListData!$E$2:$E$97)</f>
        <v>3.75</v>
      </c>
      <c r="N1664" t="str">
        <f>TEXT(B1664,"dddd")</f>
        <v>Wednesday</v>
      </c>
    </row>
    <row r="1665" spans="1:14" x14ac:dyDescent="0.35">
      <c r="A1665">
        <v>288214</v>
      </c>
      <c r="B1665" s="3">
        <v>45784</v>
      </c>
      <c r="C1665" s="4">
        <v>0.77307870370370368</v>
      </c>
      <c r="D1665" t="s">
        <v>407</v>
      </c>
      <c r="E1665">
        <v>1</v>
      </c>
      <c r="G1665" t="s">
        <v>405</v>
      </c>
      <c r="H1665" t="s">
        <v>408</v>
      </c>
      <c r="J1665" t="s">
        <v>403</v>
      </c>
      <c r="K1665">
        <v>1</v>
      </c>
      <c r="L1665" t="str">
        <f>_xlfn.CONCAT(D1665,F1665)</f>
        <v>Drip coffee refill</v>
      </c>
      <c r="M1665" s="10">
        <f>E1665*_xlfn.XLOOKUP(L1665,PriceListData!$F$2:$F$97,PriceListData!$E$2:$E$97)</f>
        <v>1.25</v>
      </c>
      <c r="N1665" t="str">
        <f>TEXT(B1665,"dddd")</f>
        <v>Wednesday</v>
      </c>
    </row>
    <row r="1666" spans="1:14" x14ac:dyDescent="0.35">
      <c r="A1666">
        <v>288213</v>
      </c>
      <c r="B1666" s="3">
        <v>45784</v>
      </c>
      <c r="C1666" s="4">
        <v>0.77218750000000003</v>
      </c>
      <c r="D1666" t="s">
        <v>409</v>
      </c>
      <c r="E1666">
        <v>1</v>
      </c>
      <c r="F1666" t="s">
        <v>15</v>
      </c>
      <c r="G1666" t="s">
        <v>405</v>
      </c>
      <c r="H1666" t="s">
        <v>406</v>
      </c>
      <c r="J1666" t="s">
        <v>403</v>
      </c>
      <c r="K1666">
        <v>1</v>
      </c>
      <c r="L1666" t="str">
        <f>_xlfn.CONCAT(D1666,F1666)</f>
        <v>Drip coffee12 oz</v>
      </c>
      <c r="M1666" s="10">
        <f>E1666*_xlfn.XLOOKUP(L1666,PriceListData!$F$2:$F$97,PriceListData!$E$2:$E$97)</f>
        <v>2.25</v>
      </c>
      <c r="N1666" t="str">
        <f>TEXT(B1666,"dddd")</f>
        <v>Wednesday</v>
      </c>
    </row>
    <row r="1667" spans="1:14" x14ac:dyDescent="0.35">
      <c r="A1667">
        <v>288212</v>
      </c>
      <c r="B1667" s="3">
        <v>45784</v>
      </c>
      <c r="C1667" s="4">
        <v>0.77179398148148148</v>
      </c>
      <c r="D1667" t="s">
        <v>54</v>
      </c>
      <c r="E1667">
        <v>1</v>
      </c>
      <c r="G1667" t="s">
        <v>415</v>
      </c>
      <c r="H1667" t="s">
        <v>416</v>
      </c>
      <c r="J1667" t="s">
        <v>403</v>
      </c>
      <c r="K1667">
        <v>1</v>
      </c>
      <c r="L1667" t="str">
        <f>_xlfn.CONCAT(D1667,F1667)</f>
        <v>Syrup</v>
      </c>
      <c r="M1667" s="10">
        <f>E1667*_xlfn.XLOOKUP(L1667,PriceListData!$F$2:$F$97,PriceListData!$E$2:$E$97)</f>
        <v>0.75</v>
      </c>
      <c r="N1667" t="str">
        <f>TEXT(B1667,"dddd")</f>
        <v>Wednesday</v>
      </c>
    </row>
    <row r="1668" spans="1:14" x14ac:dyDescent="0.35">
      <c r="A1668">
        <v>288212</v>
      </c>
      <c r="B1668" s="3">
        <v>45784</v>
      </c>
      <c r="C1668" s="4">
        <v>0.77179398148148148</v>
      </c>
      <c r="D1668" t="s">
        <v>21</v>
      </c>
      <c r="E1668">
        <v>1</v>
      </c>
      <c r="F1668" t="s">
        <v>15</v>
      </c>
      <c r="G1668" t="s">
        <v>405</v>
      </c>
      <c r="H1668" t="s">
        <v>406</v>
      </c>
      <c r="J1668" t="s">
        <v>403</v>
      </c>
      <c r="K1668">
        <v>1</v>
      </c>
      <c r="L1668" t="str">
        <f>_xlfn.CONCAT(D1668,F1668)</f>
        <v>Pourover12 oz</v>
      </c>
      <c r="M1668" s="10">
        <f>E1668*_xlfn.XLOOKUP(L1668,PriceListData!$F$2:$F$97,PriceListData!$E$2:$E$97)</f>
        <v>3.5</v>
      </c>
      <c r="N1668" t="str">
        <f>TEXT(B1668,"dddd")</f>
        <v>Wednesday</v>
      </c>
    </row>
    <row r="1669" spans="1:14" x14ac:dyDescent="0.35">
      <c r="A1669">
        <v>288210</v>
      </c>
      <c r="B1669" s="3">
        <v>45784</v>
      </c>
      <c r="C1669" s="4">
        <v>0.76245370370370369</v>
      </c>
      <c r="D1669" t="s">
        <v>52</v>
      </c>
      <c r="E1669">
        <v>1</v>
      </c>
      <c r="F1669" t="s">
        <v>15</v>
      </c>
      <c r="G1669" t="s">
        <v>405</v>
      </c>
      <c r="H1669" t="s">
        <v>414</v>
      </c>
      <c r="J1669" t="s">
        <v>403</v>
      </c>
      <c r="K1669">
        <v>2</v>
      </c>
      <c r="L1669" t="str">
        <f>_xlfn.CONCAT(D1669,F1669)</f>
        <v>Frappé12 oz</v>
      </c>
      <c r="M1669" s="10">
        <f>E1669*_xlfn.XLOOKUP(L1669,PriceListData!$F$2:$F$97,PriceListData!$E$2:$E$97)</f>
        <v>4.75</v>
      </c>
      <c r="N1669" t="str">
        <f>TEXT(B1669,"dddd")</f>
        <v>Wednesday</v>
      </c>
    </row>
    <row r="1670" spans="1:14" x14ac:dyDescent="0.35">
      <c r="A1670">
        <v>288209</v>
      </c>
      <c r="B1670" s="3">
        <v>45784</v>
      </c>
      <c r="C1670" s="4">
        <v>0.76181712962962966</v>
      </c>
      <c r="D1670" t="s">
        <v>21</v>
      </c>
      <c r="E1670">
        <v>1</v>
      </c>
      <c r="F1670" t="s">
        <v>15</v>
      </c>
      <c r="G1670" t="s">
        <v>405</v>
      </c>
      <c r="H1670" t="s">
        <v>406</v>
      </c>
      <c r="J1670" t="s">
        <v>403</v>
      </c>
      <c r="K1670">
        <v>1</v>
      </c>
      <c r="L1670" t="str">
        <f>_xlfn.CONCAT(D1670,F1670)</f>
        <v>Pourover12 oz</v>
      </c>
      <c r="M1670" s="10">
        <f>E1670*_xlfn.XLOOKUP(L1670,PriceListData!$F$2:$F$97,PriceListData!$E$2:$E$97)</f>
        <v>3.5</v>
      </c>
      <c r="N1670" t="str">
        <f>TEXT(B1670,"dddd")</f>
        <v>Wednesday</v>
      </c>
    </row>
    <row r="1671" spans="1:14" x14ac:dyDescent="0.35">
      <c r="A1671">
        <v>288208</v>
      </c>
      <c r="B1671" s="3">
        <v>45784</v>
      </c>
      <c r="C1671" s="4">
        <v>0.76158564814814811</v>
      </c>
      <c r="D1671" t="s">
        <v>425</v>
      </c>
      <c r="E1671">
        <v>1</v>
      </c>
      <c r="F1671" t="s">
        <v>15</v>
      </c>
      <c r="G1671" t="s">
        <v>405</v>
      </c>
      <c r="H1671" t="s">
        <v>414</v>
      </c>
      <c r="J1671" t="s">
        <v>403</v>
      </c>
      <c r="K1671">
        <v>2</v>
      </c>
      <c r="L1671" t="str">
        <f>_xlfn.CONCAT(D1671,F1671)</f>
        <v>Iced Guillermo12 oz</v>
      </c>
      <c r="M1671" s="10">
        <f>E1671*_xlfn.XLOOKUP(L1671,PriceListData!$F$2:$F$97,PriceListData!$E$2:$E$97)</f>
        <v>3.5</v>
      </c>
      <c r="N1671" t="str">
        <f>TEXT(B1671,"dddd")</f>
        <v>Wednesday</v>
      </c>
    </row>
    <row r="1672" spans="1:14" x14ac:dyDescent="0.35">
      <c r="A1672">
        <v>288207</v>
      </c>
      <c r="B1672" s="3">
        <v>45784</v>
      </c>
      <c r="C1672" s="4">
        <v>0.76018518518518519</v>
      </c>
      <c r="D1672" t="s">
        <v>426</v>
      </c>
      <c r="E1672">
        <v>1</v>
      </c>
      <c r="F1672" t="s">
        <v>15</v>
      </c>
      <c r="G1672" t="s">
        <v>423</v>
      </c>
      <c r="H1672" t="s">
        <v>414</v>
      </c>
      <c r="J1672" t="s">
        <v>403</v>
      </c>
      <c r="K1672">
        <v>1</v>
      </c>
      <c r="L1672" t="str">
        <f>_xlfn.CONCAT(D1672,F1672)</f>
        <v>Soda water with fruit slice12 oz</v>
      </c>
      <c r="M1672" s="10">
        <f>E1672*_xlfn.XLOOKUP(L1672,PriceListData!$F$2:$F$97,PriceListData!$E$2:$E$97)</f>
        <v>2</v>
      </c>
      <c r="N1672" t="str">
        <f>TEXT(B1672,"dddd")</f>
        <v>Wednesday</v>
      </c>
    </row>
    <row r="1673" spans="1:14" x14ac:dyDescent="0.35">
      <c r="A1673">
        <v>288207</v>
      </c>
      <c r="B1673" s="3">
        <v>45784</v>
      </c>
      <c r="C1673" s="4">
        <v>0.76018518518518519</v>
      </c>
      <c r="D1673" t="s">
        <v>40</v>
      </c>
      <c r="E1673">
        <v>1</v>
      </c>
      <c r="F1673" t="s">
        <v>35</v>
      </c>
      <c r="G1673" t="s">
        <v>405</v>
      </c>
      <c r="H1673" t="s">
        <v>406</v>
      </c>
      <c r="J1673" t="s">
        <v>403</v>
      </c>
      <c r="K1673">
        <v>1</v>
      </c>
      <c r="L1673" t="str">
        <f>_xlfn.CONCAT(D1673,F1673)</f>
        <v>Espresso1 oz</v>
      </c>
      <c r="M1673" s="10">
        <f>E1673*_xlfn.XLOOKUP(L1673,PriceListData!$F$2:$F$97,PriceListData!$E$2:$E$97)</f>
        <v>2.5</v>
      </c>
      <c r="N1673" t="str">
        <f>TEXT(B1673,"dddd")</f>
        <v>Wednesday</v>
      </c>
    </row>
    <row r="1674" spans="1:14" x14ac:dyDescent="0.35">
      <c r="A1674">
        <v>288206</v>
      </c>
      <c r="B1674" s="3">
        <v>45784</v>
      </c>
      <c r="C1674" s="4">
        <v>0.75416666666666665</v>
      </c>
      <c r="D1674" t="s">
        <v>52</v>
      </c>
      <c r="E1674">
        <v>1</v>
      </c>
      <c r="F1674" t="s">
        <v>15</v>
      </c>
      <c r="G1674" t="s">
        <v>405</v>
      </c>
      <c r="H1674" t="s">
        <v>414</v>
      </c>
      <c r="J1674" t="s">
        <v>403</v>
      </c>
      <c r="K1674">
        <v>1</v>
      </c>
      <c r="L1674" t="str">
        <f>_xlfn.CONCAT(D1674,F1674)</f>
        <v>Frappé12 oz</v>
      </c>
      <c r="M1674" s="10">
        <f>E1674*_xlfn.XLOOKUP(L1674,PriceListData!$F$2:$F$97,PriceListData!$E$2:$E$97)</f>
        <v>4.75</v>
      </c>
      <c r="N1674" t="str">
        <f>TEXT(B1674,"dddd")</f>
        <v>Wednesday</v>
      </c>
    </row>
    <row r="1675" spans="1:14" x14ac:dyDescent="0.35">
      <c r="A1675">
        <v>288205</v>
      </c>
      <c r="B1675" s="3">
        <v>45784</v>
      </c>
      <c r="C1675" s="4">
        <v>0.73872685185185183</v>
      </c>
      <c r="D1675" t="s">
        <v>54</v>
      </c>
      <c r="E1675">
        <v>1</v>
      </c>
      <c r="G1675" t="s">
        <v>415</v>
      </c>
      <c r="H1675" t="s">
        <v>416</v>
      </c>
      <c r="J1675" t="s">
        <v>403</v>
      </c>
      <c r="K1675">
        <v>2</v>
      </c>
      <c r="L1675" t="str">
        <f>_xlfn.CONCAT(D1675,F1675)</f>
        <v>Syrup</v>
      </c>
      <c r="M1675" s="10">
        <f>E1675*_xlfn.XLOOKUP(L1675,PriceListData!$F$2:$F$97,PriceListData!$E$2:$E$97)</f>
        <v>0.75</v>
      </c>
      <c r="N1675" t="str">
        <f>TEXT(B1675,"dddd")</f>
        <v>Wednesday</v>
      </c>
    </row>
    <row r="1676" spans="1:14" x14ac:dyDescent="0.35">
      <c r="A1676">
        <v>288205</v>
      </c>
      <c r="B1676" s="3">
        <v>45784</v>
      </c>
      <c r="C1676" s="4">
        <v>0.73872685185185183</v>
      </c>
      <c r="D1676" t="s">
        <v>52</v>
      </c>
      <c r="E1676">
        <v>1</v>
      </c>
      <c r="F1676" t="s">
        <v>15</v>
      </c>
      <c r="G1676" t="s">
        <v>405</v>
      </c>
      <c r="H1676" t="s">
        <v>414</v>
      </c>
      <c r="J1676" t="s">
        <v>403</v>
      </c>
      <c r="K1676">
        <v>2</v>
      </c>
      <c r="L1676" t="str">
        <f>_xlfn.CONCAT(D1676,F1676)</f>
        <v>Frappé12 oz</v>
      </c>
      <c r="M1676" s="10">
        <f>E1676*_xlfn.XLOOKUP(L1676,PriceListData!$F$2:$F$97,PriceListData!$E$2:$E$97)</f>
        <v>4.75</v>
      </c>
      <c r="N1676" t="str">
        <f>TEXT(B1676,"dddd")</f>
        <v>Wednesday</v>
      </c>
    </row>
    <row r="1677" spans="1:14" x14ac:dyDescent="0.35">
      <c r="A1677">
        <v>288204</v>
      </c>
      <c r="B1677" s="3">
        <v>45784</v>
      </c>
      <c r="C1677" s="4">
        <v>0.73567129629629635</v>
      </c>
      <c r="D1677" t="s">
        <v>412</v>
      </c>
      <c r="E1677">
        <v>1</v>
      </c>
      <c r="F1677" t="s">
        <v>15</v>
      </c>
      <c r="G1677" t="s">
        <v>413</v>
      </c>
      <c r="H1677" t="s">
        <v>414</v>
      </c>
      <c r="J1677" t="s">
        <v>403</v>
      </c>
      <c r="K1677">
        <v>1</v>
      </c>
      <c r="L1677" t="str">
        <f>_xlfn.CONCAT(D1677,F1677)</f>
        <v>Iced tea12 oz</v>
      </c>
      <c r="M1677" s="10">
        <f>E1677*_xlfn.XLOOKUP(L1677,PriceListData!$F$2:$F$97,PriceListData!$E$2:$E$97)</f>
        <v>4.25</v>
      </c>
      <c r="N1677" t="str">
        <f>TEXT(B1677,"dddd")</f>
        <v>Wednesday</v>
      </c>
    </row>
    <row r="1678" spans="1:14" x14ac:dyDescent="0.35">
      <c r="A1678">
        <v>288204</v>
      </c>
      <c r="B1678" s="3">
        <v>45784</v>
      </c>
      <c r="C1678" s="4">
        <v>0.73567129629629635</v>
      </c>
      <c r="D1678" t="s">
        <v>52</v>
      </c>
      <c r="E1678">
        <v>1</v>
      </c>
      <c r="F1678" t="s">
        <v>15</v>
      </c>
      <c r="G1678" t="s">
        <v>405</v>
      </c>
      <c r="H1678" t="s">
        <v>414</v>
      </c>
      <c r="J1678" t="s">
        <v>403</v>
      </c>
      <c r="K1678">
        <v>1</v>
      </c>
      <c r="L1678" t="str">
        <f>_xlfn.CONCAT(D1678,F1678)</f>
        <v>Frappé12 oz</v>
      </c>
      <c r="M1678" s="10">
        <f>E1678*_xlfn.XLOOKUP(L1678,PriceListData!$F$2:$F$97,PriceListData!$E$2:$E$97)</f>
        <v>4.75</v>
      </c>
      <c r="N1678" t="str">
        <f>TEXT(B1678,"dddd")</f>
        <v>Wednesday</v>
      </c>
    </row>
    <row r="1679" spans="1:14" x14ac:dyDescent="0.35">
      <c r="A1679">
        <v>288203</v>
      </c>
      <c r="B1679" s="3">
        <v>45784</v>
      </c>
      <c r="C1679" s="4">
        <v>0.73484953703703704</v>
      </c>
      <c r="D1679" t="s">
        <v>54</v>
      </c>
      <c r="E1679">
        <v>1</v>
      </c>
      <c r="G1679" t="s">
        <v>415</v>
      </c>
      <c r="H1679" t="s">
        <v>416</v>
      </c>
      <c r="J1679" t="s">
        <v>403</v>
      </c>
      <c r="K1679">
        <v>1</v>
      </c>
      <c r="L1679" t="str">
        <f>_xlfn.CONCAT(D1679,F1679)</f>
        <v>Syrup</v>
      </c>
      <c r="M1679" s="10">
        <f>E1679*_xlfn.XLOOKUP(L1679,PriceListData!$F$2:$F$97,PriceListData!$E$2:$E$97)</f>
        <v>0.75</v>
      </c>
      <c r="N1679" t="str">
        <f>TEXT(B1679,"dddd")</f>
        <v>Wednesday</v>
      </c>
    </row>
    <row r="1680" spans="1:14" x14ac:dyDescent="0.35">
      <c r="A1680">
        <v>288203</v>
      </c>
      <c r="B1680" s="3">
        <v>45784</v>
      </c>
      <c r="C1680" s="4">
        <v>0.73484953703703704</v>
      </c>
      <c r="D1680" t="s">
        <v>21</v>
      </c>
      <c r="E1680">
        <v>1</v>
      </c>
      <c r="F1680" t="s">
        <v>15</v>
      </c>
      <c r="G1680" t="s">
        <v>405</v>
      </c>
      <c r="H1680" t="s">
        <v>406</v>
      </c>
      <c r="J1680" t="s">
        <v>403</v>
      </c>
      <c r="K1680">
        <v>1</v>
      </c>
      <c r="L1680" t="str">
        <f>_xlfn.CONCAT(D1680,F1680)</f>
        <v>Pourover12 oz</v>
      </c>
      <c r="M1680" s="10">
        <f>E1680*_xlfn.XLOOKUP(L1680,PriceListData!$F$2:$F$97,PriceListData!$E$2:$E$97)</f>
        <v>3.5</v>
      </c>
      <c r="N1680" t="str">
        <f>TEXT(B1680,"dddd")</f>
        <v>Wednesday</v>
      </c>
    </row>
    <row r="1681" spans="1:14" x14ac:dyDescent="0.35">
      <c r="A1681">
        <v>288202</v>
      </c>
      <c r="B1681" s="3">
        <v>45784</v>
      </c>
      <c r="C1681" s="4">
        <v>0.73387731481481477</v>
      </c>
      <c r="D1681" t="s">
        <v>52</v>
      </c>
      <c r="E1681">
        <v>1</v>
      </c>
      <c r="F1681" t="s">
        <v>15</v>
      </c>
      <c r="G1681" t="s">
        <v>405</v>
      </c>
      <c r="H1681" t="s">
        <v>414</v>
      </c>
      <c r="J1681" t="s">
        <v>403</v>
      </c>
      <c r="K1681">
        <v>2</v>
      </c>
      <c r="L1681" t="str">
        <f>_xlfn.CONCAT(D1681,F1681)</f>
        <v>Frappé12 oz</v>
      </c>
      <c r="M1681" s="10">
        <f>E1681*_xlfn.XLOOKUP(L1681,PriceListData!$F$2:$F$97,PriceListData!$E$2:$E$97)</f>
        <v>4.75</v>
      </c>
      <c r="N1681" t="str">
        <f>TEXT(B1681,"dddd")</f>
        <v>Wednesday</v>
      </c>
    </row>
    <row r="1682" spans="1:14" x14ac:dyDescent="0.35">
      <c r="A1682">
        <v>288199</v>
      </c>
      <c r="B1682" s="3">
        <v>45784</v>
      </c>
      <c r="C1682" s="4">
        <v>0.72685185185185186</v>
      </c>
      <c r="D1682" t="s">
        <v>21</v>
      </c>
      <c r="E1682">
        <v>1</v>
      </c>
      <c r="F1682" t="s">
        <v>15</v>
      </c>
      <c r="G1682" t="s">
        <v>405</v>
      </c>
      <c r="H1682" t="s">
        <v>406</v>
      </c>
      <c r="J1682" t="s">
        <v>403</v>
      </c>
      <c r="K1682">
        <v>2</v>
      </c>
      <c r="L1682" t="str">
        <f>_xlfn.CONCAT(D1682,F1682)</f>
        <v>Pourover12 oz</v>
      </c>
      <c r="M1682" s="10">
        <f>E1682*_xlfn.XLOOKUP(L1682,PriceListData!$F$2:$F$97,PriceListData!$E$2:$E$97)</f>
        <v>3.5</v>
      </c>
      <c r="N1682" t="str">
        <f>TEXT(B1682,"dddd")</f>
        <v>Wednesday</v>
      </c>
    </row>
    <row r="1683" spans="1:14" x14ac:dyDescent="0.35">
      <c r="A1683">
        <v>288197</v>
      </c>
      <c r="B1683" s="3">
        <v>45784</v>
      </c>
      <c r="C1683" s="4">
        <v>0.70841435185185186</v>
      </c>
      <c r="D1683" t="s">
        <v>21</v>
      </c>
      <c r="E1683">
        <v>1</v>
      </c>
      <c r="F1683" t="s">
        <v>15</v>
      </c>
      <c r="G1683" t="s">
        <v>405</v>
      </c>
      <c r="H1683" t="s">
        <v>406</v>
      </c>
      <c r="J1683" t="s">
        <v>403</v>
      </c>
      <c r="K1683">
        <v>2</v>
      </c>
      <c r="L1683" t="str">
        <f>_xlfn.CONCAT(D1683,F1683)</f>
        <v>Pourover12 oz</v>
      </c>
      <c r="M1683" s="10">
        <f>E1683*_xlfn.XLOOKUP(L1683,PriceListData!$F$2:$F$97,PriceListData!$E$2:$E$97)</f>
        <v>3.5</v>
      </c>
      <c r="N1683" t="str">
        <f>TEXT(B1683,"dddd")</f>
        <v>Wednesday</v>
      </c>
    </row>
    <row r="1684" spans="1:14" x14ac:dyDescent="0.35">
      <c r="A1684">
        <v>288196</v>
      </c>
      <c r="B1684" s="3">
        <v>45784</v>
      </c>
      <c r="C1684" s="4">
        <v>0.70671296296296293</v>
      </c>
      <c r="D1684" t="s">
        <v>411</v>
      </c>
      <c r="E1684">
        <v>1</v>
      </c>
      <c r="F1684" t="s">
        <v>24</v>
      </c>
      <c r="G1684" t="s">
        <v>405</v>
      </c>
      <c r="H1684" t="s">
        <v>406</v>
      </c>
      <c r="J1684" t="s">
        <v>403</v>
      </c>
      <c r="K1684">
        <v>2</v>
      </c>
      <c r="L1684" t="str">
        <f>_xlfn.CONCAT(D1684,F1684)</f>
        <v>Turkish coffee3 oz</v>
      </c>
      <c r="M1684" s="10">
        <f>E1684*_xlfn.XLOOKUP(L1684,PriceListData!$F$2:$F$97,PriceListData!$E$2:$E$97)</f>
        <v>3.75</v>
      </c>
      <c r="N1684" t="str">
        <f>TEXT(B1684,"dddd")</f>
        <v>Wednesday</v>
      </c>
    </row>
    <row r="1685" spans="1:14" x14ac:dyDescent="0.35">
      <c r="A1685">
        <v>288195</v>
      </c>
      <c r="B1685" s="3">
        <v>45784</v>
      </c>
      <c r="C1685" s="4">
        <v>0.70374999999999999</v>
      </c>
      <c r="D1685" t="s">
        <v>54</v>
      </c>
      <c r="E1685">
        <v>1</v>
      </c>
      <c r="G1685" t="s">
        <v>415</v>
      </c>
      <c r="H1685" t="s">
        <v>416</v>
      </c>
      <c r="J1685" t="s">
        <v>403</v>
      </c>
      <c r="K1685">
        <v>2</v>
      </c>
      <c r="L1685" t="str">
        <f>_xlfn.CONCAT(D1685,F1685)</f>
        <v>Syrup</v>
      </c>
      <c r="M1685" s="10">
        <f>E1685*_xlfn.XLOOKUP(L1685,PriceListData!$F$2:$F$97,PriceListData!$E$2:$E$97)</f>
        <v>0.75</v>
      </c>
      <c r="N1685" t="str">
        <f>TEXT(B1685,"dddd")</f>
        <v>Wednesday</v>
      </c>
    </row>
    <row r="1686" spans="1:14" x14ac:dyDescent="0.35">
      <c r="A1686">
        <v>288195</v>
      </c>
      <c r="B1686" s="3">
        <v>45784</v>
      </c>
      <c r="C1686" s="4">
        <v>0.70374999999999999</v>
      </c>
      <c r="D1686" t="s">
        <v>21</v>
      </c>
      <c r="E1686">
        <v>1</v>
      </c>
      <c r="F1686" t="s">
        <v>15</v>
      </c>
      <c r="G1686" t="s">
        <v>405</v>
      </c>
      <c r="H1686" t="s">
        <v>406</v>
      </c>
      <c r="J1686" t="s">
        <v>403</v>
      </c>
      <c r="K1686">
        <v>2</v>
      </c>
      <c r="L1686" t="str">
        <f>_xlfn.CONCAT(D1686,F1686)</f>
        <v>Pourover12 oz</v>
      </c>
      <c r="M1686" s="10">
        <f>E1686*_xlfn.XLOOKUP(L1686,PriceListData!$F$2:$F$97,PriceListData!$E$2:$E$97)</f>
        <v>3.5</v>
      </c>
      <c r="N1686" t="str">
        <f>TEXT(B1686,"dddd")</f>
        <v>Wednesday</v>
      </c>
    </row>
    <row r="1687" spans="1:14" x14ac:dyDescent="0.35">
      <c r="A1687">
        <v>288195</v>
      </c>
      <c r="B1687" s="3">
        <v>45784</v>
      </c>
      <c r="C1687" s="4">
        <v>0.70374999999999999</v>
      </c>
      <c r="D1687" t="s">
        <v>404</v>
      </c>
      <c r="E1687">
        <v>1</v>
      </c>
      <c r="F1687" t="s">
        <v>15</v>
      </c>
      <c r="G1687" t="s">
        <v>405</v>
      </c>
      <c r="H1687" t="s">
        <v>406</v>
      </c>
      <c r="J1687" t="s">
        <v>403</v>
      </c>
      <c r="K1687">
        <v>2</v>
      </c>
      <c r="L1687" t="str">
        <f>_xlfn.CONCAT(D1687,F1687)</f>
        <v>Café latté12 oz</v>
      </c>
      <c r="M1687" s="10">
        <f>E1687*_xlfn.XLOOKUP(L1687,PriceListData!$F$2:$F$97,PriceListData!$E$2:$E$97)</f>
        <v>4.25</v>
      </c>
      <c r="N1687" t="str">
        <f>TEXT(B1687,"dddd")</f>
        <v>Wednesday</v>
      </c>
    </row>
    <row r="1688" spans="1:14" x14ac:dyDescent="0.35">
      <c r="A1688">
        <v>288194</v>
      </c>
      <c r="B1688" s="3">
        <v>45784</v>
      </c>
      <c r="C1688" s="4">
        <v>0.70293981481481482</v>
      </c>
      <c r="D1688" t="s">
        <v>445</v>
      </c>
      <c r="E1688">
        <v>1</v>
      </c>
      <c r="F1688" t="s">
        <v>15</v>
      </c>
      <c r="G1688" t="s">
        <v>423</v>
      </c>
      <c r="H1688" t="s">
        <v>414</v>
      </c>
      <c r="J1688" t="s">
        <v>403</v>
      </c>
      <c r="K1688">
        <v>1</v>
      </c>
      <c r="L1688" t="str">
        <f>_xlfn.CONCAT(D1688,F1688)</f>
        <v>Mango lassi12 oz</v>
      </c>
      <c r="M1688" s="10">
        <f>E1688*_xlfn.XLOOKUP(L1688,PriceListData!$F$2:$F$97,PriceListData!$E$2:$E$97)</f>
        <v>5.75</v>
      </c>
      <c r="N1688" t="str">
        <f>TEXT(B1688,"dddd")</f>
        <v>Wednesday</v>
      </c>
    </row>
    <row r="1689" spans="1:14" x14ac:dyDescent="0.35">
      <c r="A1689">
        <v>288194</v>
      </c>
      <c r="B1689" s="3">
        <v>45784</v>
      </c>
      <c r="C1689" s="4">
        <v>0.70293981481481482</v>
      </c>
      <c r="D1689" t="s">
        <v>52</v>
      </c>
      <c r="E1689">
        <v>1</v>
      </c>
      <c r="F1689" t="s">
        <v>15</v>
      </c>
      <c r="G1689" t="s">
        <v>405</v>
      </c>
      <c r="H1689" t="s">
        <v>414</v>
      </c>
      <c r="J1689" t="s">
        <v>403</v>
      </c>
      <c r="K1689">
        <v>1</v>
      </c>
      <c r="L1689" t="str">
        <f>_xlfn.CONCAT(D1689,F1689)</f>
        <v>Frappé12 oz</v>
      </c>
      <c r="M1689" s="10">
        <f>E1689*_xlfn.XLOOKUP(L1689,PriceListData!$F$2:$F$97,PriceListData!$E$2:$E$97)</f>
        <v>4.75</v>
      </c>
      <c r="N1689" t="str">
        <f>TEXT(B1689,"dddd")</f>
        <v>Wednesday</v>
      </c>
    </row>
    <row r="1690" spans="1:14" x14ac:dyDescent="0.35">
      <c r="A1690">
        <v>288193</v>
      </c>
      <c r="B1690" s="3">
        <v>45784</v>
      </c>
      <c r="C1690" s="4">
        <v>0.70054398148148145</v>
      </c>
      <c r="D1690" t="s">
        <v>54</v>
      </c>
      <c r="E1690">
        <v>1</v>
      </c>
      <c r="G1690" t="s">
        <v>415</v>
      </c>
      <c r="H1690" t="s">
        <v>416</v>
      </c>
      <c r="J1690" t="s">
        <v>403</v>
      </c>
      <c r="K1690">
        <v>1</v>
      </c>
      <c r="L1690" t="str">
        <f>_xlfn.CONCAT(D1690,F1690)</f>
        <v>Syrup</v>
      </c>
      <c r="M1690" s="10">
        <f>E1690*_xlfn.XLOOKUP(L1690,PriceListData!$F$2:$F$97,PriceListData!$E$2:$E$97)</f>
        <v>0.75</v>
      </c>
      <c r="N1690" t="str">
        <f>TEXT(B1690,"dddd")</f>
        <v>Wednesday</v>
      </c>
    </row>
    <row r="1691" spans="1:14" x14ac:dyDescent="0.35">
      <c r="A1691">
        <v>288193</v>
      </c>
      <c r="B1691" s="3">
        <v>45784</v>
      </c>
      <c r="C1691" s="4">
        <v>0.70054398148148145</v>
      </c>
      <c r="D1691" t="s">
        <v>52</v>
      </c>
      <c r="E1691">
        <v>1</v>
      </c>
      <c r="F1691" t="s">
        <v>15</v>
      </c>
      <c r="G1691" t="s">
        <v>405</v>
      </c>
      <c r="H1691" t="s">
        <v>414</v>
      </c>
      <c r="J1691" t="s">
        <v>403</v>
      </c>
      <c r="K1691">
        <v>1</v>
      </c>
      <c r="L1691" t="str">
        <f>_xlfn.CONCAT(D1691,F1691)</f>
        <v>Frappé12 oz</v>
      </c>
      <c r="M1691" s="10">
        <f>E1691*_xlfn.XLOOKUP(L1691,PriceListData!$F$2:$F$97,PriceListData!$E$2:$E$97)</f>
        <v>4.75</v>
      </c>
      <c r="N1691" t="str">
        <f>TEXT(B1691,"dddd")</f>
        <v>Wednesday</v>
      </c>
    </row>
    <row r="1692" spans="1:14" x14ac:dyDescent="0.35">
      <c r="A1692">
        <v>288192</v>
      </c>
      <c r="B1692" s="3">
        <v>45784</v>
      </c>
      <c r="C1692" s="4">
        <v>0.69978009259259255</v>
      </c>
      <c r="D1692" t="s">
        <v>54</v>
      </c>
      <c r="E1692">
        <v>1</v>
      </c>
      <c r="G1692" t="s">
        <v>415</v>
      </c>
      <c r="H1692" t="s">
        <v>416</v>
      </c>
      <c r="J1692" t="s">
        <v>403</v>
      </c>
      <c r="K1692">
        <v>1</v>
      </c>
      <c r="L1692" t="str">
        <f>_xlfn.CONCAT(D1692,F1692)</f>
        <v>Syrup</v>
      </c>
      <c r="M1692" s="10">
        <f>E1692*_xlfn.XLOOKUP(L1692,PriceListData!$F$2:$F$97,PriceListData!$E$2:$E$97)</f>
        <v>0.75</v>
      </c>
      <c r="N1692" t="str">
        <f>TEXT(B1692,"dddd")</f>
        <v>Wednesday</v>
      </c>
    </row>
    <row r="1693" spans="1:14" x14ac:dyDescent="0.35">
      <c r="A1693">
        <v>288192</v>
      </c>
      <c r="B1693" s="3">
        <v>45784</v>
      </c>
      <c r="C1693" s="4">
        <v>0.69978009259259255</v>
      </c>
      <c r="D1693" t="s">
        <v>404</v>
      </c>
      <c r="E1693">
        <v>1</v>
      </c>
      <c r="F1693" t="s">
        <v>15</v>
      </c>
      <c r="G1693" t="s">
        <v>405</v>
      </c>
      <c r="H1693" t="s">
        <v>406</v>
      </c>
      <c r="J1693" t="s">
        <v>403</v>
      </c>
      <c r="K1693">
        <v>1</v>
      </c>
      <c r="L1693" t="str">
        <f>_xlfn.CONCAT(D1693,F1693)</f>
        <v>Café latté12 oz</v>
      </c>
      <c r="M1693" s="10">
        <f>E1693*_xlfn.XLOOKUP(L1693,PriceListData!$F$2:$F$97,PriceListData!$E$2:$E$97)</f>
        <v>4.25</v>
      </c>
      <c r="N1693" t="str">
        <f>TEXT(B1693,"dddd")</f>
        <v>Wednesday</v>
      </c>
    </row>
    <row r="1694" spans="1:14" x14ac:dyDescent="0.35">
      <c r="A1694">
        <v>288191</v>
      </c>
      <c r="B1694" s="3">
        <v>45784</v>
      </c>
      <c r="C1694" s="4">
        <v>0.69900462962962961</v>
      </c>
      <c r="D1694" t="s">
        <v>404</v>
      </c>
      <c r="E1694">
        <v>1</v>
      </c>
      <c r="F1694" t="s">
        <v>15</v>
      </c>
      <c r="G1694" t="s">
        <v>405</v>
      </c>
      <c r="H1694" t="s">
        <v>406</v>
      </c>
      <c r="J1694" t="s">
        <v>403</v>
      </c>
      <c r="K1694">
        <v>1</v>
      </c>
      <c r="L1694" t="str">
        <f>_xlfn.CONCAT(D1694,F1694)</f>
        <v>Café latté12 oz</v>
      </c>
      <c r="M1694" s="10">
        <f>E1694*_xlfn.XLOOKUP(L1694,PriceListData!$F$2:$F$97,PriceListData!$E$2:$E$97)</f>
        <v>4.25</v>
      </c>
      <c r="N1694" t="str">
        <f>TEXT(B1694,"dddd")</f>
        <v>Wednesday</v>
      </c>
    </row>
    <row r="1695" spans="1:14" x14ac:dyDescent="0.35">
      <c r="A1695">
        <v>288190</v>
      </c>
      <c r="B1695" s="3">
        <v>45784</v>
      </c>
      <c r="C1695" s="4">
        <v>0.69593749999999999</v>
      </c>
      <c r="D1695" t="s">
        <v>410</v>
      </c>
      <c r="E1695">
        <v>1</v>
      </c>
      <c r="F1695" t="s">
        <v>15</v>
      </c>
      <c r="G1695" t="s">
        <v>405</v>
      </c>
      <c r="H1695" t="s">
        <v>406</v>
      </c>
      <c r="J1695" t="s">
        <v>403</v>
      </c>
      <c r="K1695">
        <v>1</v>
      </c>
      <c r="L1695" t="str">
        <f>_xlfn.CONCAT(D1695,F1695)</f>
        <v>Café Cubano12 oz</v>
      </c>
      <c r="M1695" s="10">
        <f>E1695*_xlfn.XLOOKUP(L1695,PriceListData!$F$2:$F$97,PriceListData!$E$2:$E$97)</f>
        <v>7</v>
      </c>
      <c r="N1695" t="str">
        <f>TEXT(B1695,"dddd")</f>
        <v>Wednesday</v>
      </c>
    </row>
    <row r="1696" spans="1:14" x14ac:dyDescent="0.35">
      <c r="A1696">
        <v>288189</v>
      </c>
      <c r="B1696" s="3">
        <v>45784</v>
      </c>
      <c r="C1696" s="4">
        <v>0.6925</v>
      </c>
      <c r="D1696" t="s">
        <v>74</v>
      </c>
      <c r="E1696">
        <v>1</v>
      </c>
      <c r="F1696" t="s">
        <v>15</v>
      </c>
      <c r="G1696" t="s">
        <v>417</v>
      </c>
      <c r="H1696" t="s">
        <v>418</v>
      </c>
      <c r="J1696" t="s">
        <v>403</v>
      </c>
      <c r="K1696">
        <v>1</v>
      </c>
      <c r="L1696" t="str">
        <f>_xlfn.CONCAT(D1696,F1696)</f>
        <v>Single-origin12 oz</v>
      </c>
      <c r="M1696" s="10">
        <f>E1696*_xlfn.XLOOKUP(L1696,PriceListData!$F$2:$F$97,PriceListData!$E$2:$E$97)</f>
        <v>14.95</v>
      </c>
      <c r="N1696" t="str">
        <f>TEXT(B1696,"dddd")</f>
        <v>Wednesday</v>
      </c>
    </row>
    <row r="1697" spans="1:14" x14ac:dyDescent="0.35">
      <c r="A1697">
        <v>288189</v>
      </c>
      <c r="B1697" s="3">
        <v>45784</v>
      </c>
      <c r="C1697" s="4">
        <v>0.6925</v>
      </c>
      <c r="D1697" t="s">
        <v>74</v>
      </c>
      <c r="E1697">
        <v>1</v>
      </c>
      <c r="F1697" t="s">
        <v>15</v>
      </c>
      <c r="G1697" t="s">
        <v>417</v>
      </c>
      <c r="H1697" t="s">
        <v>418</v>
      </c>
      <c r="J1697" t="s">
        <v>403</v>
      </c>
      <c r="K1697">
        <v>1</v>
      </c>
      <c r="L1697" t="str">
        <f>_xlfn.CONCAT(D1697,F1697)</f>
        <v>Single-origin12 oz</v>
      </c>
      <c r="M1697" s="10">
        <f>E1697*_xlfn.XLOOKUP(L1697,PriceListData!$F$2:$F$97,PriceListData!$E$2:$E$97)</f>
        <v>14.95</v>
      </c>
      <c r="N1697" t="str">
        <f>TEXT(B1697,"dddd")</f>
        <v>Wednesday</v>
      </c>
    </row>
    <row r="1698" spans="1:14" x14ac:dyDescent="0.35">
      <c r="A1698">
        <v>288188</v>
      </c>
      <c r="B1698" s="3">
        <v>45784</v>
      </c>
      <c r="C1698" s="4">
        <v>0.6888657407407407</v>
      </c>
      <c r="D1698" t="s">
        <v>431</v>
      </c>
      <c r="E1698">
        <v>1</v>
      </c>
      <c r="F1698" t="s">
        <v>76</v>
      </c>
      <c r="G1698" t="s">
        <v>405</v>
      </c>
      <c r="H1698" t="s">
        <v>414</v>
      </c>
      <c r="J1698" t="s">
        <v>403</v>
      </c>
      <c r="K1698">
        <v>1</v>
      </c>
      <c r="L1698" t="str">
        <f>_xlfn.CONCAT(D1698,F1698)</f>
        <v>Mazagran10 oz</v>
      </c>
      <c r="M1698" s="10">
        <f>E1698*_xlfn.XLOOKUP(L1698,PriceListData!$F$2:$F$97,PriceListData!$E$2:$E$97)</f>
        <v>4</v>
      </c>
      <c r="N1698" t="str">
        <f>TEXT(B1698,"dddd")</f>
        <v>Wednesday</v>
      </c>
    </row>
    <row r="1699" spans="1:14" x14ac:dyDescent="0.35">
      <c r="A1699">
        <v>288188</v>
      </c>
      <c r="B1699" s="3">
        <v>45784</v>
      </c>
      <c r="C1699" s="4">
        <v>0.6888657407407407</v>
      </c>
      <c r="D1699" t="s">
        <v>412</v>
      </c>
      <c r="E1699">
        <v>1</v>
      </c>
      <c r="F1699" t="s">
        <v>15</v>
      </c>
      <c r="G1699" t="s">
        <v>413</v>
      </c>
      <c r="H1699" t="s">
        <v>414</v>
      </c>
      <c r="J1699" t="s">
        <v>403</v>
      </c>
      <c r="K1699">
        <v>1</v>
      </c>
      <c r="L1699" t="str">
        <f>_xlfn.CONCAT(D1699,F1699)</f>
        <v>Iced tea12 oz</v>
      </c>
      <c r="M1699" s="10">
        <f>E1699*_xlfn.XLOOKUP(L1699,PriceListData!$F$2:$F$97,PriceListData!$E$2:$E$97)</f>
        <v>4.25</v>
      </c>
      <c r="N1699" t="str">
        <f>TEXT(B1699,"dddd")</f>
        <v>Wednesday</v>
      </c>
    </row>
    <row r="1700" spans="1:14" x14ac:dyDescent="0.35">
      <c r="A1700">
        <v>288187</v>
      </c>
      <c r="B1700" s="3">
        <v>45784</v>
      </c>
      <c r="C1700" s="4">
        <v>0.68833333333333335</v>
      </c>
      <c r="D1700" t="s">
        <v>54</v>
      </c>
      <c r="E1700">
        <v>1</v>
      </c>
      <c r="G1700" t="s">
        <v>415</v>
      </c>
      <c r="H1700" t="s">
        <v>416</v>
      </c>
      <c r="J1700" t="s">
        <v>403</v>
      </c>
      <c r="K1700">
        <v>1</v>
      </c>
      <c r="L1700" t="str">
        <f>_xlfn.CONCAT(D1700,F1700)</f>
        <v>Syrup</v>
      </c>
      <c r="M1700" s="10">
        <f>E1700*_xlfn.XLOOKUP(L1700,PriceListData!$F$2:$F$97,PriceListData!$E$2:$E$97)</f>
        <v>0.75</v>
      </c>
      <c r="N1700" t="str">
        <f>TEXT(B1700,"dddd")</f>
        <v>Wednesday</v>
      </c>
    </row>
    <row r="1701" spans="1:14" x14ac:dyDescent="0.35">
      <c r="A1701">
        <v>288187</v>
      </c>
      <c r="B1701" s="3">
        <v>45784</v>
      </c>
      <c r="C1701" s="4">
        <v>0.68833333333333335</v>
      </c>
      <c r="D1701" t="s">
        <v>404</v>
      </c>
      <c r="E1701">
        <v>1</v>
      </c>
      <c r="F1701" t="s">
        <v>15</v>
      </c>
      <c r="G1701" t="s">
        <v>405</v>
      </c>
      <c r="H1701" t="s">
        <v>406</v>
      </c>
      <c r="J1701" t="s">
        <v>403</v>
      </c>
      <c r="K1701">
        <v>1</v>
      </c>
      <c r="L1701" t="str">
        <f>_xlfn.CONCAT(D1701,F1701)</f>
        <v>Café latté12 oz</v>
      </c>
      <c r="M1701" s="10">
        <f>E1701*_xlfn.XLOOKUP(L1701,PriceListData!$F$2:$F$97,PriceListData!$E$2:$E$97)</f>
        <v>4.25</v>
      </c>
      <c r="N1701" t="str">
        <f>TEXT(B1701,"dddd")</f>
        <v>Wednesday</v>
      </c>
    </row>
    <row r="1702" spans="1:14" x14ac:dyDescent="0.35">
      <c r="A1702">
        <v>288186</v>
      </c>
      <c r="B1702" s="3">
        <v>45784</v>
      </c>
      <c r="C1702" s="4">
        <v>0.68622685185185184</v>
      </c>
      <c r="D1702" t="s">
        <v>429</v>
      </c>
      <c r="E1702">
        <v>2</v>
      </c>
      <c r="F1702" t="s">
        <v>76</v>
      </c>
      <c r="G1702" t="s">
        <v>423</v>
      </c>
      <c r="H1702" t="s">
        <v>406</v>
      </c>
      <c r="J1702" t="s">
        <v>403</v>
      </c>
      <c r="K1702">
        <v>1</v>
      </c>
      <c r="L1702" t="str">
        <f>_xlfn.CONCAT(D1702,F1702)</f>
        <v>Foamed vanilla milk10 oz</v>
      </c>
      <c r="M1702" s="10">
        <f>E1702*_xlfn.XLOOKUP(L1702,PriceListData!$F$2:$F$97,PriceListData!$E$2:$E$97)</f>
        <v>6</v>
      </c>
      <c r="N1702" t="str">
        <f>TEXT(B1702,"dddd")</f>
        <v>Wednesday</v>
      </c>
    </row>
    <row r="1703" spans="1:14" x14ac:dyDescent="0.35">
      <c r="A1703">
        <v>288185</v>
      </c>
      <c r="B1703" s="3">
        <v>45784</v>
      </c>
      <c r="C1703" s="4">
        <v>0.68208333333333337</v>
      </c>
      <c r="D1703" t="s">
        <v>407</v>
      </c>
      <c r="E1703">
        <v>1</v>
      </c>
      <c r="G1703" t="s">
        <v>405</v>
      </c>
      <c r="H1703" t="s">
        <v>408</v>
      </c>
      <c r="J1703" t="s">
        <v>403</v>
      </c>
      <c r="K1703">
        <v>1</v>
      </c>
      <c r="L1703" t="str">
        <f>_xlfn.CONCAT(D1703,F1703)</f>
        <v>Drip coffee refill</v>
      </c>
      <c r="M1703" s="10">
        <f>E1703*_xlfn.XLOOKUP(L1703,PriceListData!$F$2:$F$97,PriceListData!$E$2:$E$97)</f>
        <v>1.25</v>
      </c>
      <c r="N1703" t="str">
        <f>TEXT(B1703,"dddd")</f>
        <v>Wednesday</v>
      </c>
    </row>
    <row r="1704" spans="1:14" x14ac:dyDescent="0.35">
      <c r="A1704">
        <v>288184</v>
      </c>
      <c r="B1704" s="3">
        <v>45784</v>
      </c>
      <c r="C1704" s="4">
        <v>0.68159722222222219</v>
      </c>
      <c r="D1704" t="s">
        <v>52</v>
      </c>
      <c r="E1704">
        <v>1</v>
      </c>
      <c r="F1704" t="s">
        <v>15</v>
      </c>
      <c r="G1704" t="s">
        <v>405</v>
      </c>
      <c r="H1704" t="s">
        <v>414</v>
      </c>
      <c r="J1704" t="s">
        <v>403</v>
      </c>
      <c r="K1704">
        <v>1</v>
      </c>
      <c r="L1704" t="str">
        <f>_xlfn.CONCAT(D1704,F1704)</f>
        <v>Frappé12 oz</v>
      </c>
      <c r="M1704" s="10">
        <f>E1704*_xlfn.XLOOKUP(L1704,PriceListData!$F$2:$F$97,PriceListData!$E$2:$E$97)</f>
        <v>4.75</v>
      </c>
      <c r="N1704" t="str">
        <f>TEXT(B1704,"dddd")</f>
        <v>Wednesday</v>
      </c>
    </row>
    <row r="1705" spans="1:14" x14ac:dyDescent="0.35">
      <c r="A1705">
        <v>288183</v>
      </c>
      <c r="B1705" s="3">
        <v>45784</v>
      </c>
      <c r="C1705" s="4">
        <v>0.68158564814814815</v>
      </c>
      <c r="D1705" t="s">
        <v>74</v>
      </c>
      <c r="E1705">
        <v>1</v>
      </c>
      <c r="F1705" t="s">
        <v>15</v>
      </c>
      <c r="G1705" t="s">
        <v>417</v>
      </c>
      <c r="H1705" t="s">
        <v>418</v>
      </c>
      <c r="J1705" t="s">
        <v>403</v>
      </c>
      <c r="K1705">
        <v>2</v>
      </c>
      <c r="L1705" t="str">
        <f>_xlfn.CONCAT(D1705,F1705)</f>
        <v>Single-origin12 oz</v>
      </c>
      <c r="M1705" s="10">
        <f>E1705*_xlfn.XLOOKUP(L1705,PriceListData!$F$2:$F$97,PriceListData!$E$2:$E$97)</f>
        <v>14.95</v>
      </c>
      <c r="N1705" t="str">
        <f>TEXT(B1705,"dddd")</f>
        <v>Wednesday</v>
      </c>
    </row>
    <row r="1706" spans="1:14" x14ac:dyDescent="0.35">
      <c r="A1706">
        <v>288182</v>
      </c>
      <c r="B1706" s="3">
        <v>45784</v>
      </c>
      <c r="C1706" s="4">
        <v>0.68134259259259256</v>
      </c>
      <c r="D1706" t="s">
        <v>411</v>
      </c>
      <c r="E1706">
        <v>1</v>
      </c>
      <c r="F1706" t="s">
        <v>24</v>
      </c>
      <c r="G1706" t="s">
        <v>405</v>
      </c>
      <c r="H1706" t="s">
        <v>406</v>
      </c>
      <c r="J1706" t="s">
        <v>403</v>
      </c>
      <c r="K1706">
        <v>1</v>
      </c>
      <c r="L1706" t="str">
        <f>_xlfn.CONCAT(D1706,F1706)</f>
        <v>Turkish coffee3 oz</v>
      </c>
      <c r="M1706" s="10">
        <f>E1706*_xlfn.XLOOKUP(L1706,PriceListData!$F$2:$F$97,PriceListData!$E$2:$E$97)</f>
        <v>3.75</v>
      </c>
      <c r="N1706" t="str">
        <f>TEXT(B1706,"dddd")</f>
        <v>Wednesday</v>
      </c>
    </row>
    <row r="1707" spans="1:14" x14ac:dyDescent="0.35">
      <c r="A1707">
        <v>288182</v>
      </c>
      <c r="B1707" s="3">
        <v>45784</v>
      </c>
      <c r="C1707" s="4">
        <v>0.68134259259259256</v>
      </c>
      <c r="D1707" t="s">
        <v>54</v>
      </c>
      <c r="E1707">
        <v>1</v>
      </c>
      <c r="G1707" t="s">
        <v>415</v>
      </c>
      <c r="H1707" t="s">
        <v>416</v>
      </c>
      <c r="J1707" t="s">
        <v>403</v>
      </c>
      <c r="K1707">
        <v>1</v>
      </c>
      <c r="L1707" t="str">
        <f>_xlfn.CONCAT(D1707,F1707)</f>
        <v>Syrup</v>
      </c>
      <c r="M1707" s="10">
        <f>E1707*_xlfn.XLOOKUP(L1707,PriceListData!$F$2:$F$97,PriceListData!$E$2:$E$97)</f>
        <v>0.75</v>
      </c>
      <c r="N1707" t="str">
        <f>TEXT(B1707,"dddd")</f>
        <v>Wednesday</v>
      </c>
    </row>
    <row r="1708" spans="1:14" x14ac:dyDescent="0.35">
      <c r="A1708">
        <v>288182</v>
      </c>
      <c r="B1708" s="3">
        <v>45784</v>
      </c>
      <c r="C1708" s="4">
        <v>0.68134259259259256</v>
      </c>
      <c r="D1708" t="s">
        <v>65</v>
      </c>
      <c r="E1708">
        <v>1</v>
      </c>
      <c r="F1708" t="s">
        <v>15</v>
      </c>
      <c r="G1708" t="s">
        <v>405</v>
      </c>
      <c r="H1708" t="s">
        <v>406</v>
      </c>
      <c r="J1708" t="s">
        <v>403</v>
      </c>
      <c r="K1708">
        <v>1</v>
      </c>
      <c r="L1708" t="str">
        <f>_xlfn.CONCAT(D1708,F1708)</f>
        <v>Cappuccino12 oz</v>
      </c>
      <c r="M1708" s="10">
        <f>E1708*_xlfn.XLOOKUP(L1708,PriceListData!$F$2:$F$97,PriceListData!$E$2:$E$97)</f>
        <v>5.5</v>
      </c>
      <c r="N1708" t="str">
        <f>TEXT(B1708,"dddd")</f>
        <v>Wednesday</v>
      </c>
    </row>
    <row r="1709" spans="1:14" x14ac:dyDescent="0.35">
      <c r="A1709">
        <v>288181</v>
      </c>
      <c r="B1709" s="3">
        <v>45784</v>
      </c>
      <c r="C1709" s="4">
        <v>0.67950231481481482</v>
      </c>
      <c r="D1709" t="s">
        <v>52</v>
      </c>
      <c r="E1709">
        <v>1</v>
      </c>
      <c r="F1709" t="s">
        <v>15</v>
      </c>
      <c r="G1709" t="s">
        <v>405</v>
      </c>
      <c r="H1709" t="s">
        <v>414</v>
      </c>
      <c r="J1709" t="s">
        <v>403</v>
      </c>
      <c r="K1709">
        <v>2</v>
      </c>
      <c r="L1709" t="str">
        <f>_xlfn.CONCAT(D1709,F1709)</f>
        <v>Frappé12 oz</v>
      </c>
      <c r="M1709" s="10">
        <f>E1709*_xlfn.XLOOKUP(L1709,PriceListData!$F$2:$F$97,PriceListData!$E$2:$E$97)</f>
        <v>4.75</v>
      </c>
      <c r="N1709" t="str">
        <f>TEXT(B1709,"dddd")</f>
        <v>Wednesday</v>
      </c>
    </row>
    <row r="1710" spans="1:14" x14ac:dyDescent="0.35">
      <c r="A1710">
        <v>288179</v>
      </c>
      <c r="B1710" s="3">
        <v>45784</v>
      </c>
      <c r="C1710" s="4">
        <v>0.67745370370370372</v>
      </c>
      <c r="D1710" t="s">
        <v>427</v>
      </c>
      <c r="E1710">
        <v>1</v>
      </c>
      <c r="F1710" t="s">
        <v>15</v>
      </c>
      <c r="G1710" t="s">
        <v>417</v>
      </c>
      <c r="H1710" t="s">
        <v>418</v>
      </c>
      <c r="J1710" t="s">
        <v>403</v>
      </c>
      <c r="K1710">
        <v>2</v>
      </c>
      <c r="L1710" t="str">
        <f>_xlfn.CONCAT(D1710,F1710)</f>
        <v>House blend12 oz</v>
      </c>
      <c r="M1710" s="10">
        <f>E1710*_xlfn.XLOOKUP(L1710,PriceListData!$F$2:$F$97,PriceListData!$E$2:$E$97)</f>
        <v>12.95</v>
      </c>
      <c r="N1710" t="str">
        <f>TEXT(B1710,"dddd")</f>
        <v>Wednesday</v>
      </c>
    </row>
    <row r="1711" spans="1:14" x14ac:dyDescent="0.35">
      <c r="A1711">
        <v>288178</v>
      </c>
      <c r="B1711" s="3">
        <v>45784</v>
      </c>
      <c r="C1711" s="4">
        <v>0.67196759259259264</v>
      </c>
      <c r="D1711" t="s">
        <v>52</v>
      </c>
      <c r="E1711">
        <v>1</v>
      </c>
      <c r="F1711" t="s">
        <v>15</v>
      </c>
      <c r="G1711" t="s">
        <v>405</v>
      </c>
      <c r="H1711" t="s">
        <v>414</v>
      </c>
      <c r="J1711" t="s">
        <v>403</v>
      </c>
      <c r="K1711">
        <v>2</v>
      </c>
      <c r="L1711" t="str">
        <f>_xlfn.CONCAT(D1711,F1711)</f>
        <v>Frappé12 oz</v>
      </c>
      <c r="M1711" s="10">
        <f>E1711*_xlfn.XLOOKUP(L1711,PriceListData!$F$2:$F$97,PriceListData!$E$2:$E$97)</f>
        <v>4.75</v>
      </c>
      <c r="N1711" t="str">
        <f>TEXT(B1711,"dddd")</f>
        <v>Wednesday</v>
      </c>
    </row>
    <row r="1712" spans="1:14" x14ac:dyDescent="0.35">
      <c r="A1712">
        <v>288177</v>
      </c>
      <c r="B1712" s="3">
        <v>45784</v>
      </c>
      <c r="C1712" s="4">
        <v>0.66541666666666666</v>
      </c>
      <c r="D1712" t="s">
        <v>52</v>
      </c>
      <c r="E1712">
        <v>1</v>
      </c>
      <c r="F1712" t="s">
        <v>15</v>
      </c>
      <c r="G1712" t="s">
        <v>405</v>
      </c>
      <c r="H1712" t="s">
        <v>414</v>
      </c>
      <c r="J1712" t="s">
        <v>403</v>
      </c>
      <c r="K1712">
        <v>2</v>
      </c>
      <c r="L1712" t="str">
        <f>_xlfn.CONCAT(D1712,F1712)</f>
        <v>Frappé12 oz</v>
      </c>
      <c r="M1712" s="10">
        <f>E1712*_xlfn.XLOOKUP(L1712,PriceListData!$F$2:$F$97,PriceListData!$E$2:$E$97)</f>
        <v>4.75</v>
      </c>
      <c r="N1712" t="str">
        <f>TEXT(B1712,"dddd")</f>
        <v>Wednesday</v>
      </c>
    </row>
    <row r="1713" spans="1:14" x14ac:dyDescent="0.35">
      <c r="A1713">
        <v>288176</v>
      </c>
      <c r="B1713" s="3">
        <v>45784</v>
      </c>
      <c r="C1713" s="4">
        <v>0.66391203703703705</v>
      </c>
      <c r="D1713" t="s">
        <v>404</v>
      </c>
      <c r="E1713">
        <v>2</v>
      </c>
      <c r="F1713" t="s">
        <v>15</v>
      </c>
      <c r="G1713" t="s">
        <v>405</v>
      </c>
      <c r="H1713" t="s">
        <v>406</v>
      </c>
      <c r="J1713" t="s">
        <v>403</v>
      </c>
      <c r="K1713">
        <v>1</v>
      </c>
      <c r="L1713" t="str">
        <f>_xlfn.CONCAT(D1713,F1713)</f>
        <v>Café latté12 oz</v>
      </c>
      <c r="M1713" s="10">
        <f>E1713*_xlfn.XLOOKUP(L1713,PriceListData!$F$2:$F$97,PriceListData!$E$2:$E$97)</f>
        <v>8.5</v>
      </c>
      <c r="N1713" t="str">
        <f>TEXT(B1713,"dddd")</f>
        <v>Wednesday</v>
      </c>
    </row>
    <row r="1714" spans="1:14" x14ac:dyDescent="0.35">
      <c r="A1714">
        <v>288175</v>
      </c>
      <c r="B1714" s="3">
        <v>45784</v>
      </c>
      <c r="C1714" s="4">
        <v>0.66343750000000001</v>
      </c>
      <c r="D1714" t="s">
        <v>54</v>
      </c>
      <c r="E1714">
        <v>1</v>
      </c>
      <c r="G1714" t="s">
        <v>415</v>
      </c>
      <c r="H1714" t="s">
        <v>416</v>
      </c>
      <c r="J1714" t="s">
        <v>403</v>
      </c>
      <c r="K1714">
        <v>2</v>
      </c>
      <c r="L1714" t="str">
        <f>_xlfn.CONCAT(D1714,F1714)</f>
        <v>Syrup</v>
      </c>
      <c r="M1714" s="10">
        <f>E1714*_xlfn.XLOOKUP(L1714,PriceListData!$F$2:$F$97,PriceListData!$E$2:$E$97)</f>
        <v>0.75</v>
      </c>
      <c r="N1714" t="str">
        <f>TEXT(B1714,"dddd")</f>
        <v>Wednesday</v>
      </c>
    </row>
    <row r="1715" spans="1:14" x14ac:dyDescent="0.35">
      <c r="A1715">
        <v>288175</v>
      </c>
      <c r="B1715" s="3">
        <v>45784</v>
      </c>
      <c r="C1715" s="4">
        <v>0.66343750000000001</v>
      </c>
      <c r="D1715" t="s">
        <v>409</v>
      </c>
      <c r="E1715">
        <v>1</v>
      </c>
      <c r="F1715" t="s">
        <v>15</v>
      </c>
      <c r="G1715" t="s">
        <v>405</v>
      </c>
      <c r="H1715" t="s">
        <v>406</v>
      </c>
      <c r="J1715" t="s">
        <v>403</v>
      </c>
      <c r="K1715">
        <v>2</v>
      </c>
      <c r="L1715" t="str">
        <f>_xlfn.CONCAT(D1715,F1715)</f>
        <v>Drip coffee12 oz</v>
      </c>
      <c r="M1715" s="10">
        <f>E1715*_xlfn.XLOOKUP(L1715,PriceListData!$F$2:$F$97,PriceListData!$E$2:$E$97)</f>
        <v>2.25</v>
      </c>
      <c r="N1715" t="str">
        <f>TEXT(B1715,"dddd")</f>
        <v>Wednesday</v>
      </c>
    </row>
    <row r="1716" spans="1:14" x14ac:dyDescent="0.35">
      <c r="A1716">
        <v>288174</v>
      </c>
      <c r="B1716" s="3">
        <v>45784</v>
      </c>
      <c r="C1716" s="4">
        <v>0.65579861111111115</v>
      </c>
      <c r="D1716" t="s">
        <v>21</v>
      </c>
      <c r="E1716">
        <v>1</v>
      </c>
      <c r="F1716" t="s">
        <v>15</v>
      </c>
      <c r="G1716" t="s">
        <v>405</v>
      </c>
      <c r="H1716" t="s">
        <v>406</v>
      </c>
      <c r="J1716" t="s">
        <v>403</v>
      </c>
      <c r="K1716">
        <v>1</v>
      </c>
      <c r="L1716" t="str">
        <f>_xlfn.CONCAT(D1716,F1716)</f>
        <v>Pourover12 oz</v>
      </c>
      <c r="M1716" s="10">
        <f>E1716*_xlfn.XLOOKUP(L1716,PriceListData!$F$2:$F$97,PriceListData!$E$2:$E$97)</f>
        <v>3.5</v>
      </c>
      <c r="N1716" t="str">
        <f>TEXT(B1716,"dddd")</f>
        <v>Wednesday</v>
      </c>
    </row>
    <row r="1717" spans="1:14" x14ac:dyDescent="0.35">
      <c r="A1717">
        <v>288173</v>
      </c>
      <c r="B1717" s="3">
        <v>45784</v>
      </c>
      <c r="C1717" s="4">
        <v>0.6497222222222222</v>
      </c>
      <c r="D1717" t="s">
        <v>431</v>
      </c>
      <c r="E1717">
        <v>1</v>
      </c>
      <c r="F1717" t="s">
        <v>76</v>
      </c>
      <c r="G1717" t="s">
        <v>405</v>
      </c>
      <c r="H1717" t="s">
        <v>414</v>
      </c>
      <c r="J1717" t="s">
        <v>403</v>
      </c>
      <c r="K1717">
        <v>2</v>
      </c>
      <c r="L1717" t="str">
        <f>_xlfn.CONCAT(D1717,F1717)</f>
        <v>Mazagran10 oz</v>
      </c>
      <c r="M1717" s="10">
        <f>E1717*_xlfn.XLOOKUP(L1717,PriceListData!$F$2:$F$97,PriceListData!$E$2:$E$97)</f>
        <v>4</v>
      </c>
      <c r="N1717" t="str">
        <f>TEXT(B1717,"dddd")</f>
        <v>Wednesday</v>
      </c>
    </row>
    <row r="1718" spans="1:14" x14ac:dyDescent="0.35">
      <c r="A1718">
        <v>288172</v>
      </c>
      <c r="B1718" s="3">
        <v>45784</v>
      </c>
      <c r="C1718" s="4">
        <v>0.64825231481481482</v>
      </c>
      <c r="D1718" t="s">
        <v>409</v>
      </c>
      <c r="E1718">
        <v>1</v>
      </c>
      <c r="F1718" t="s">
        <v>15</v>
      </c>
      <c r="G1718" t="s">
        <v>405</v>
      </c>
      <c r="H1718" t="s">
        <v>406</v>
      </c>
      <c r="J1718" t="s">
        <v>403</v>
      </c>
      <c r="K1718">
        <v>1</v>
      </c>
      <c r="L1718" t="str">
        <f>_xlfn.CONCAT(D1718,F1718)</f>
        <v>Drip coffee12 oz</v>
      </c>
      <c r="M1718" s="10">
        <f>E1718*_xlfn.XLOOKUP(L1718,PriceListData!$F$2:$F$97,PriceListData!$E$2:$E$97)</f>
        <v>2.25</v>
      </c>
      <c r="N1718" t="str">
        <f>TEXT(B1718,"dddd")</f>
        <v>Wednesday</v>
      </c>
    </row>
    <row r="1719" spans="1:14" x14ac:dyDescent="0.35">
      <c r="A1719">
        <v>288171</v>
      </c>
      <c r="B1719" s="3">
        <v>45784</v>
      </c>
      <c r="C1719" s="4">
        <v>0.64526620370370369</v>
      </c>
      <c r="D1719" t="s">
        <v>431</v>
      </c>
      <c r="E1719">
        <v>1</v>
      </c>
      <c r="F1719" t="s">
        <v>76</v>
      </c>
      <c r="G1719" t="s">
        <v>405</v>
      </c>
      <c r="H1719" t="s">
        <v>414</v>
      </c>
      <c r="J1719" t="s">
        <v>403</v>
      </c>
      <c r="K1719">
        <v>1</v>
      </c>
      <c r="L1719" t="str">
        <f>_xlfn.CONCAT(D1719,F1719)</f>
        <v>Mazagran10 oz</v>
      </c>
      <c r="M1719" s="10">
        <f>E1719*_xlfn.XLOOKUP(L1719,PriceListData!$F$2:$F$97,PriceListData!$E$2:$E$97)</f>
        <v>4</v>
      </c>
      <c r="N1719" t="str">
        <f>TEXT(B1719,"dddd")</f>
        <v>Wednesday</v>
      </c>
    </row>
    <row r="1720" spans="1:14" x14ac:dyDescent="0.35">
      <c r="A1720">
        <v>288171</v>
      </c>
      <c r="B1720" s="3">
        <v>45784</v>
      </c>
      <c r="C1720" s="4">
        <v>0.64526620370370369</v>
      </c>
      <c r="D1720" t="s">
        <v>40</v>
      </c>
      <c r="E1720">
        <v>1</v>
      </c>
      <c r="F1720" t="s">
        <v>35</v>
      </c>
      <c r="G1720" t="s">
        <v>405</v>
      </c>
      <c r="H1720" t="s">
        <v>406</v>
      </c>
      <c r="J1720" t="s">
        <v>403</v>
      </c>
      <c r="K1720">
        <v>1</v>
      </c>
      <c r="L1720" t="str">
        <f>_xlfn.CONCAT(D1720,F1720)</f>
        <v>Espresso1 oz</v>
      </c>
      <c r="M1720" s="10">
        <f>E1720*_xlfn.XLOOKUP(L1720,PriceListData!$F$2:$F$97,PriceListData!$E$2:$E$97)</f>
        <v>2.5</v>
      </c>
      <c r="N1720" t="str">
        <f>TEXT(B1720,"dddd")</f>
        <v>Wednesday</v>
      </c>
    </row>
    <row r="1721" spans="1:14" x14ac:dyDescent="0.35">
      <c r="A1721">
        <v>288170</v>
      </c>
      <c r="B1721" s="3">
        <v>45784</v>
      </c>
      <c r="C1721" s="4">
        <v>0.6446412037037037</v>
      </c>
      <c r="D1721" t="s">
        <v>74</v>
      </c>
      <c r="E1721">
        <v>2</v>
      </c>
      <c r="F1721" t="s">
        <v>15</v>
      </c>
      <c r="G1721" t="s">
        <v>417</v>
      </c>
      <c r="H1721" t="s">
        <v>418</v>
      </c>
      <c r="J1721" t="s">
        <v>403</v>
      </c>
      <c r="K1721">
        <v>1</v>
      </c>
      <c r="L1721" t="str">
        <f>_xlfn.CONCAT(D1721,F1721)</f>
        <v>Single-origin12 oz</v>
      </c>
      <c r="M1721" s="10">
        <f>E1721*_xlfn.XLOOKUP(L1721,PriceListData!$F$2:$F$97,PriceListData!$E$2:$E$97)</f>
        <v>29.9</v>
      </c>
      <c r="N1721" t="str">
        <f>TEXT(B1721,"dddd")</f>
        <v>Wednesday</v>
      </c>
    </row>
    <row r="1722" spans="1:14" x14ac:dyDescent="0.35">
      <c r="A1722">
        <v>288169</v>
      </c>
      <c r="B1722" s="3">
        <v>45784</v>
      </c>
      <c r="C1722" s="4">
        <v>0.64248842592592592</v>
      </c>
      <c r="D1722" t="s">
        <v>74</v>
      </c>
      <c r="E1722">
        <v>1</v>
      </c>
      <c r="F1722" t="s">
        <v>15</v>
      </c>
      <c r="G1722" t="s">
        <v>417</v>
      </c>
      <c r="H1722" t="s">
        <v>418</v>
      </c>
      <c r="J1722" t="s">
        <v>403</v>
      </c>
      <c r="K1722">
        <v>2</v>
      </c>
      <c r="L1722" t="str">
        <f>_xlfn.CONCAT(D1722,F1722)</f>
        <v>Single-origin12 oz</v>
      </c>
      <c r="M1722" s="10">
        <f>E1722*_xlfn.XLOOKUP(L1722,PriceListData!$F$2:$F$97,PriceListData!$E$2:$E$97)</f>
        <v>14.95</v>
      </c>
      <c r="N1722" t="str">
        <f>TEXT(B1722,"dddd")</f>
        <v>Wednesday</v>
      </c>
    </row>
    <row r="1723" spans="1:14" x14ac:dyDescent="0.35">
      <c r="A1723">
        <v>288168</v>
      </c>
      <c r="B1723" s="3">
        <v>45784</v>
      </c>
      <c r="C1723" s="4">
        <v>0.63960648148148147</v>
      </c>
      <c r="D1723" t="s">
        <v>74</v>
      </c>
      <c r="E1723">
        <v>1</v>
      </c>
      <c r="F1723" t="s">
        <v>15</v>
      </c>
      <c r="G1723" t="s">
        <v>417</v>
      </c>
      <c r="H1723" t="s">
        <v>418</v>
      </c>
      <c r="J1723" t="s">
        <v>403</v>
      </c>
      <c r="K1723">
        <v>2</v>
      </c>
      <c r="L1723" t="str">
        <f>_xlfn.CONCAT(D1723,F1723)</f>
        <v>Single-origin12 oz</v>
      </c>
      <c r="M1723" s="10">
        <f>E1723*_xlfn.XLOOKUP(L1723,PriceListData!$F$2:$F$97,PriceListData!$E$2:$E$97)</f>
        <v>14.95</v>
      </c>
      <c r="N1723" t="str">
        <f>TEXT(B1723,"dddd")</f>
        <v>Wednesday</v>
      </c>
    </row>
    <row r="1724" spans="1:14" x14ac:dyDescent="0.35">
      <c r="A1724">
        <v>288168</v>
      </c>
      <c r="B1724" s="3">
        <v>45784</v>
      </c>
      <c r="C1724" s="4">
        <v>0.63960648148148147</v>
      </c>
      <c r="D1724" t="s">
        <v>65</v>
      </c>
      <c r="E1724">
        <v>1</v>
      </c>
      <c r="F1724" t="s">
        <v>15</v>
      </c>
      <c r="G1724" t="s">
        <v>405</v>
      </c>
      <c r="H1724" t="s">
        <v>406</v>
      </c>
      <c r="J1724" t="s">
        <v>403</v>
      </c>
      <c r="K1724">
        <v>2</v>
      </c>
      <c r="L1724" t="str">
        <f>_xlfn.CONCAT(D1724,F1724)</f>
        <v>Cappuccino12 oz</v>
      </c>
      <c r="M1724" s="10">
        <f>E1724*_xlfn.XLOOKUP(L1724,PriceListData!$F$2:$F$97,PriceListData!$E$2:$E$97)</f>
        <v>5.5</v>
      </c>
      <c r="N1724" t="str">
        <f>TEXT(B1724,"dddd")</f>
        <v>Wednesday</v>
      </c>
    </row>
    <row r="1725" spans="1:14" x14ac:dyDescent="0.35">
      <c r="A1725">
        <v>288167</v>
      </c>
      <c r="B1725" s="3">
        <v>45784</v>
      </c>
      <c r="C1725" s="4">
        <v>0.63557870370370373</v>
      </c>
      <c r="D1725" t="s">
        <v>21</v>
      </c>
      <c r="E1725">
        <v>1</v>
      </c>
      <c r="F1725" t="s">
        <v>15</v>
      </c>
      <c r="G1725" t="s">
        <v>405</v>
      </c>
      <c r="H1725" t="s">
        <v>406</v>
      </c>
      <c r="J1725" t="s">
        <v>403</v>
      </c>
      <c r="K1725">
        <v>2</v>
      </c>
      <c r="L1725" t="str">
        <f>_xlfn.CONCAT(D1725,F1725)</f>
        <v>Pourover12 oz</v>
      </c>
      <c r="M1725" s="10">
        <f>E1725*_xlfn.XLOOKUP(L1725,PriceListData!$F$2:$F$97,PriceListData!$E$2:$E$97)</f>
        <v>3.5</v>
      </c>
      <c r="N1725" t="str">
        <f>TEXT(B1725,"dddd")</f>
        <v>Wednesday</v>
      </c>
    </row>
    <row r="1726" spans="1:14" x14ac:dyDescent="0.35">
      <c r="A1726">
        <v>288164</v>
      </c>
      <c r="B1726" s="3">
        <v>45784</v>
      </c>
      <c r="C1726" s="4">
        <v>0.63413194444444443</v>
      </c>
      <c r="D1726" t="s">
        <v>21</v>
      </c>
      <c r="E1726">
        <v>1</v>
      </c>
      <c r="F1726" t="s">
        <v>15</v>
      </c>
      <c r="G1726" t="s">
        <v>405</v>
      </c>
      <c r="H1726" t="s">
        <v>406</v>
      </c>
      <c r="J1726" t="s">
        <v>403</v>
      </c>
      <c r="K1726">
        <v>1</v>
      </c>
      <c r="L1726" t="str">
        <f>_xlfn.CONCAT(D1726,F1726)</f>
        <v>Pourover12 oz</v>
      </c>
      <c r="M1726" s="10">
        <f>E1726*_xlfn.XLOOKUP(L1726,PriceListData!$F$2:$F$97,PriceListData!$E$2:$E$97)</f>
        <v>3.5</v>
      </c>
      <c r="N1726" t="str">
        <f>TEXT(B1726,"dddd")</f>
        <v>Wednesday</v>
      </c>
    </row>
    <row r="1727" spans="1:14" x14ac:dyDescent="0.35">
      <c r="A1727">
        <v>288163</v>
      </c>
      <c r="B1727" s="3">
        <v>45784</v>
      </c>
      <c r="C1727" s="4">
        <v>0.63254629629629633</v>
      </c>
      <c r="D1727" t="s">
        <v>452</v>
      </c>
      <c r="E1727">
        <v>2</v>
      </c>
      <c r="G1727" t="s">
        <v>401</v>
      </c>
      <c r="H1727" t="s">
        <v>453</v>
      </c>
      <c r="J1727" t="s">
        <v>403</v>
      </c>
      <c r="K1727">
        <v>2</v>
      </c>
      <c r="L1727" t="str">
        <f>_xlfn.CONCAT(D1727,F1727)</f>
        <v>Reusable travel mug</v>
      </c>
      <c r="M1727" s="10">
        <f>E1727*_xlfn.XLOOKUP(L1727,PriceListData!$F$2:$F$97,PriceListData!$E$2:$E$97)</f>
        <v>25.5</v>
      </c>
      <c r="N1727" t="str">
        <f>TEXT(B1727,"dddd")</f>
        <v>Wednesday</v>
      </c>
    </row>
    <row r="1728" spans="1:14" x14ac:dyDescent="0.35">
      <c r="A1728">
        <v>288163</v>
      </c>
      <c r="B1728" s="3">
        <v>45784</v>
      </c>
      <c r="C1728" s="4">
        <v>0.63254629629629633</v>
      </c>
      <c r="D1728" t="s">
        <v>400</v>
      </c>
      <c r="E1728">
        <v>1</v>
      </c>
      <c r="G1728" t="s">
        <v>401</v>
      </c>
      <c r="H1728" t="s">
        <v>402</v>
      </c>
      <c r="J1728" t="s">
        <v>403</v>
      </c>
      <c r="K1728">
        <v>2</v>
      </c>
      <c r="L1728" t="str">
        <f>_xlfn.CONCAT(D1728,F1728)</f>
        <v>Community calendar and coupon book</v>
      </c>
      <c r="M1728" s="10">
        <f>E1728*_xlfn.XLOOKUP(L1728,PriceListData!$F$2:$F$97,PriceListData!$E$2:$E$97)</f>
        <v>20</v>
      </c>
      <c r="N1728" t="str">
        <f>TEXT(B1728,"dddd")</f>
        <v>Wednesday</v>
      </c>
    </row>
    <row r="1729" spans="1:14" x14ac:dyDescent="0.35">
      <c r="A1729">
        <v>288162</v>
      </c>
      <c r="B1729" s="3">
        <v>45784</v>
      </c>
      <c r="C1729" s="4">
        <v>0.6231944444444445</v>
      </c>
      <c r="D1729" t="s">
        <v>410</v>
      </c>
      <c r="E1729">
        <v>1</v>
      </c>
      <c r="F1729" t="s">
        <v>15</v>
      </c>
      <c r="G1729" t="s">
        <v>405</v>
      </c>
      <c r="H1729" t="s">
        <v>406</v>
      </c>
      <c r="J1729" t="s">
        <v>403</v>
      </c>
      <c r="K1729">
        <v>1</v>
      </c>
      <c r="L1729" t="str">
        <f>_xlfn.CONCAT(D1729,F1729)</f>
        <v>Café Cubano12 oz</v>
      </c>
      <c r="M1729" s="10">
        <f>E1729*_xlfn.XLOOKUP(L1729,PriceListData!$F$2:$F$97,PriceListData!$E$2:$E$97)</f>
        <v>7</v>
      </c>
      <c r="N1729" t="str">
        <f>TEXT(B1729,"dddd")</f>
        <v>Wednesday</v>
      </c>
    </row>
    <row r="1730" spans="1:14" x14ac:dyDescent="0.35">
      <c r="A1730">
        <v>288161</v>
      </c>
      <c r="B1730" s="3">
        <v>45784</v>
      </c>
      <c r="C1730" s="4">
        <v>0.62167824074074074</v>
      </c>
      <c r="D1730" t="s">
        <v>65</v>
      </c>
      <c r="E1730">
        <v>1</v>
      </c>
      <c r="F1730" t="s">
        <v>15</v>
      </c>
      <c r="G1730" t="s">
        <v>405</v>
      </c>
      <c r="H1730" t="s">
        <v>406</v>
      </c>
      <c r="J1730" t="s">
        <v>403</v>
      </c>
      <c r="K1730">
        <v>1</v>
      </c>
      <c r="L1730" t="str">
        <f>_xlfn.CONCAT(D1730,F1730)</f>
        <v>Cappuccino12 oz</v>
      </c>
      <c r="M1730" s="10">
        <f>E1730*_xlfn.XLOOKUP(L1730,PriceListData!$F$2:$F$97,PriceListData!$E$2:$E$97)</f>
        <v>5.5</v>
      </c>
      <c r="N1730" t="str">
        <f>TEXT(B1730,"dddd")</f>
        <v>Wednesday</v>
      </c>
    </row>
    <row r="1731" spans="1:14" x14ac:dyDescent="0.35">
      <c r="A1731">
        <v>288160</v>
      </c>
      <c r="B1731" s="3">
        <v>45784</v>
      </c>
      <c r="C1731" s="4">
        <v>0.62078703703703708</v>
      </c>
      <c r="D1731" t="s">
        <v>52</v>
      </c>
      <c r="E1731">
        <v>1</v>
      </c>
      <c r="F1731" t="s">
        <v>15</v>
      </c>
      <c r="G1731" t="s">
        <v>405</v>
      </c>
      <c r="H1731" t="s">
        <v>414</v>
      </c>
      <c r="J1731" t="s">
        <v>403</v>
      </c>
      <c r="K1731">
        <v>1</v>
      </c>
      <c r="L1731" t="str">
        <f>_xlfn.CONCAT(D1731,F1731)</f>
        <v>Frappé12 oz</v>
      </c>
      <c r="M1731" s="10">
        <f>E1731*_xlfn.XLOOKUP(L1731,PriceListData!$F$2:$F$97,PriceListData!$E$2:$E$97)</f>
        <v>4.75</v>
      </c>
      <c r="N1731" t="str">
        <f>TEXT(B1731,"dddd")</f>
        <v>Wednesday</v>
      </c>
    </row>
    <row r="1732" spans="1:14" x14ac:dyDescent="0.35">
      <c r="A1732">
        <v>288159</v>
      </c>
      <c r="B1732" s="3">
        <v>45784</v>
      </c>
      <c r="C1732" s="4">
        <v>0.61922453703703706</v>
      </c>
      <c r="D1732" t="s">
        <v>54</v>
      </c>
      <c r="E1732">
        <v>1</v>
      </c>
      <c r="G1732" t="s">
        <v>415</v>
      </c>
      <c r="H1732" t="s">
        <v>416</v>
      </c>
      <c r="J1732" t="s">
        <v>403</v>
      </c>
      <c r="K1732">
        <v>2</v>
      </c>
      <c r="L1732" t="str">
        <f>_xlfn.CONCAT(D1732,F1732)</f>
        <v>Syrup</v>
      </c>
      <c r="M1732" s="10">
        <f>E1732*_xlfn.XLOOKUP(L1732,PriceListData!$F$2:$F$97,PriceListData!$E$2:$E$97)</f>
        <v>0.75</v>
      </c>
      <c r="N1732" t="str">
        <f>TEXT(B1732,"dddd")</f>
        <v>Wednesday</v>
      </c>
    </row>
    <row r="1733" spans="1:14" x14ac:dyDescent="0.35">
      <c r="A1733">
        <v>288159</v>
      </c>
      <c r="B1733" s="3">
        <v>45784</v>
      </c>
      <c r="C1733" s="4">
        <v>0.61922453703703706</v>
      </c>
      <c r="D1733" t="s">
        <v>404</v>
      </c>
      <c r="E1733">
        <v>1</v>
      </c>
      <c r="F1733" t="s">
        <v>15</v>
      </c>
      <c r="G1733" t="s">
        <v>405</v>
      </c>
      <c r="H1733" t="s">
        <v>406</v>
      </c>
      <c r="J1733" t="s">
        <v>403</v>
      </c>
      <c r="K1733">
        <v>2</v>
      </c>
      <c r="L1733" t="str">
        <f>_xlfn.CONCAT(D1733,F1733)</f>
        <v>Café latté12 oz</v>
      </c>
      <c r="M1733" s="10">
        <f>E1733*_xlfn.XLOOKUP(L1733,PriceListData!$F$2:$F$97,PriceListData!$E$2:$E$97)</f>
        <v>4.25</v>
      </c>
      <c r="N1733" t="str">
        <f>TEXT(B1733,"dddd")</f>
        <v>Wednesday</v>
      </c>
    </row>
    <row r="1734" spans="1:14" x14ac:dyDescent="0.35">
      <c r="A1734">
        <v>288158</v>
      </c>
      <c r="B1734" s="3">
        <v>45784</v>
      </c>
      <c r="C1734" s="4">
        <v>0.61640046296296291</v>
      </c>
      <c r="D1734" t="s">
        <v>65</v>
      </c>
      <c r="E1734">
        <v>2</v>
      </c>
      <c r="F1734" t="s">
        <v>15</v>
      </c>
      <c r="G1734" t="s">
        <v>405</v>
      </c>
      <c r="H1734" t="s">
        <v>406</v>
      </c>
      <c r="J1734" t="s">
        <v>403</v>
      </c>
      <c r="K1734">
        <v>2</v>
      </c>
      <c r="L1734" t="str">
        <f>_xlfn.CONCAT(D1734,F1734)</f>
        <v>Cappuccino12 oz</v>
      </c>
      <c r="M1734" s="10">
        <f>E1734*_xlfn.XLOOKUP(L1734,PriceListData!$F$2:$F$97,PriceListData!$E$2:$E$97)</f>
        <v>11</v>
      </c>
      <c r="N1734" t="str">
        <f>TEXT(B1734,"dddd")</f>
        <v>Wednesday</v>
      </c>
    </row>
    <row r="1735" spans="1:14" x14ac:dyDescent="0.35">
      <c r="A1735">
        <v>288157</v>
      </c>
      <c r="B1735" s="3">
        <v>45784</v>
      </c>
      <c r="C1735" s="4">
        <v>0.61563657407407413</v>
      </c>
      <c r="D1735" t="s">
        <v>429</v>
      </c>
      <c r="E1735">
        <v>1</v>
      </c>
      <c r="F1735" t="s">
        <v>76</v>
      </c>
      <c r="G1735" t="s">
        <v>423</v>
      </c>
      <c r="H1735" t="s">
        <v>406</v>
      </c>
      <c r="J1735" t="s">
        <v>403</v>
      </c>
      <c r="K1735">
        <v>1</v>
      </c>
      <c r="L1735" t="str">
        <f>_xlfn.CONCAT(D1735,F1735)</f>
        <v>Foamed vanilla milk10 oz</v>
      </c>
      <c r="M1735" s="10">
        <f>E1735*_xlfn.XLOOKUP(L1735,PriceListData!$F$2:$F$97,PriceListData!$E$2:$E$97)</f>
        <v>3</v>
      </c>
      <c r="N1735" t="str">
        <f>TEXT(B1735,"dddd")</f>
        <v>Wednesday</v>
      </c>
    </row>
    <row r="1736" spans="1:14" x14ac:dyDescent="0.35">
      <c r="A1736">
        <v>288157</v>
      </c>
      <c r="B1736" s="3">
        <v>45784</v>
      </c>
      <c r="C1736" s="4">
        <v>0.61563657407407413</v>
      </c>
      <c r="D1736" t="s">
        <v>65</v>
      </c>
      <c r="E1736">
        <v>1</v>
      </c>
      <c r="F1736" t="s">
        <v>15</v>
      </c>
      <c r="G1736" t="s">
        <v>405</v>
      </c>
      <c r="H1736" t="s">
        <v>406</v>
      </c>
      <c r="J1736" t="s">
        <v>403</v>
      </c>
      <c r="K1736">
        <v>1</v>
      </c>
      <c r="L1736" t="str">
        <f>_xlfn.CONCAT(D1736,F1736)</f>
        <v>Cappuccino12 oz</v>
      </c>
      <c r="M1736" s="10">
        <f>E1736*_xlfn.XLOOKUP(L1736,PriceListData!$F$2:$F$97,PriceListData!$E$2:$E$97)</f>
        <v>5.5</v>
      </c>
      <c r="N1736" t="str">
        <f>TEXT(B1736,"dddd")</f>
        <v>Wednesday</v>
      </c>
    </row>
    <row r="1737" spans="1:14" x14ac:dyDescent="0.35">
      <c r="A1737">
        <v>288156</v>
      </c>
      <c r="B1737" s="3">
        <v>45784</v>
      </c>
      <c r="C1737" s="4">
        <v>0.61353009259259261</v>
      </c>
      <c r="D1737" t="s">
        <v>65</v>
      </c>
      <c r="E1737">
        <v>1</v>
      </c>
      <c r="F1737" t="s">
        <v>15</v>
      </c>
      <c r="G1737" t="s">
        <v>405</v>
      </c>
      <c r="H1737" t="s">
        <v>406</v>
      </c>
      <c r="J1737" t="s">
        <v>403</v>
      </c>
      <c r="K1737">
        <v>1</v>
      </c>
      <c r="L1737" t="str">
        <f>_xlfn.CONCAT(D1737,F1737)</f>
        <v>Cappuccino12 oz</v>
      </c>
      <c r="M1737" s="10">
        <f>E1737*_xlfn.XLOOKUP(L1737,PriceListData!$F$2:$F$97,PriceListData!$E$2:$E$97)</f>
        <v>5.5</v>
      </c>
      <c r="N1737" t="str">
        <f>TEXT(B1737,"dddd")</f>
        <v>Wednesday</v>
      </c>
    </row>
    <row r="1738" spans="1:14" x14ac:dyDescent="0.35">
      <c r="A1738">
        <v>288155</v>
      </c>
      <c r="B1738" s="3">
        <v>45784</v>
      </c>
      <c r="C1738" s="4">
        <v>0.61192129629629632</v>
      </c>
      <c r="D1738" t="s">
        <v>52</v>
      </c>
      <c r="E1738">
        <v>1</v>
      </c>
      <c r="F1738" t="s">
        <v>15</v>
      </c>
      <c r="G1738" t="s">
        <v>405</v>
      </c>
      <c r="H1738" t="s">
        <v>414</v>
      </c>
      <c r="J1738" t="s">
        <v>403</v>
      </c>
      <c r="K1738">
        <v>2</v>
      </c>
      <c r="L1738" t="str">
        <f>_xlfn.CONCAT(D1738,F1738)</f>
        <v>Frappé12 oz</v>
      </c>
      <c r="M1738" s="10">
        <f>E1738*_xlfn.XLOOKUP(L1738,PriceListData!$F$2:$F$97,PriceListData!$E$2:$E$97)</f>
        <v>4.75</v>
      </c>
      <c r="N1738" t="str">
        <f>TEXT(B1738,"dddd")</f>
        <v>Wednesday</v>
      </c>
    </row>
    <row r="1739" spans="1:14" x14ac:dyDescent="0.35">
      <c r="A1739">
        <v>288155</v>
      </c>
      <c r="B1739" s="3">
        <v>45784</v>
      </c>
      <c r="C1739" s="4">
        <v>0.61192129629629632</v>
      </c>
      <c r="D1739" t="s">
        <v>74</v>
      </c>
      <c r="E1739">
        <v>1</v>
      </c>
      <c r="F1739" t="s">
        <v>15</v>
      </c>
      <c r="G1739" t="s">
        <v>417</v>
      </c>
      <c r="H1739" t="s">
        <v>418</v>
      </c>
      <c r="J1739" t="s">
        <v>403</v>
      </c>
      <c r="K1739">
        <v>2</v>
      </c>
      <c r="L1739" t="str">
        <f>_xlfn.CONCAT(D1739,F1739)</f>
        <v>Single-origin12 oz</v>
      </c>
      <c r="M1739" s="10">
        <f>E1739*_xlfn.XLOOKUP(L1739,PriceListData!$F$2:$F$97,PriceListData!$E$2:$E$97)</f>
        <v>14.95</v>
      </c>
      <c r="N1739" t="str">
        <f>TEXT(B1739,"dddd")</f>
        <v>Wednesday</v>
      </c>
    </row>
    <row r="1740" spans="1:14" x14ac:dyDescent="0.35">
      <c r="A1740">
        <v>288154</v>
      </c>
      <c r="B1740" s="3">
        <v>45784</v>
      </c>
      <c r="C1740" s="4">
        <v>0.61093750000000002</v>
      </c>
      <c r="D1740" t="s">
        <v>409</v>
      </c>
      <c r="E1740">
        <v>1</v>
      </c>
      <c r="F1740" t="s">
        <v>15</v>
      </c>
      <c r="G1740" t="s">
        <v>405</v>
      </c>
      <c r="H1740" t="s">
        <v>406</v>
      </c>
      <c r="J1740" t="s">
        <v>403</v>
      </c>
      <c r="K1740">
        <v>1</v>
      </c>
      <c r="L1740" t="str">
        <f>_xlfn.CONCAT(D1740,F1740)</f>
        <v>Drip coffee12 oz</v>
      </c>
      <c r="M1740" s="10">
        <f>E1740*_xlfn.XLOOKUP(L1740,PriceListData!$F$2:$F$97,PriceListData!$E$2:$E$97)</f>
        <v>2.25</v>
      </c>
      <c r="N1740" t="str">
        <f>TEXT(B1740,"dddd")</f>
        <v>Wednesday</v>
      </c>
    </row>
    <row r="1741" spans="1:14" x14ac:dyDescent="0.35">
      <c r="A1741">
        <v>288153</v>
      </c>
      <c r="B1741" s="3">
        <v>45784</v>
      </c>
      <c r="C1741" s="4">
        <v>0.60168981481481476</v>
      </c>
      <c r="D1741" t="s">
        <v>411</v>
      </c>
      <c r="E1741">
        <v>1</v>
      </c>
      <c r="F1741" t="s">
        <v>24</v>
      </c>
      <c r="G1741" t="s">
        <v>405</v>
      </c>
      <c r="H1741" t="s">
        <v>406</v>
      </c>
      <c r="J1741" t="s">
        <v>403</v>
      </c>
      <c r="K1741">
        <v>1</v>
      </c>
      <c r="L1741" t="str">
        <f>_xlfn.CONCAT(D1741,F1741)</f>
        <v>Turkish coffee3 oz</v>
      </c>
      <c r="M1741" s="10">
        <f>E1741*_xlfn.XLOOKUP(L1741,PriceListData!$F$2:$F$97,PriceListData!$E$2:$E$97)</f>
        <v>3.75</v>
      </c>
      <c r="N1741" t="str">
        <f>TEXT(B1741,"dddd")</f>
        <v>Wednesday</v>
      </c>
    </row>
    <row r="1742" spans="1:14" x14ac:dyDescent="0.35">
      <c r="A1742">
        <v>288152</v>
      </c>
      <c r="B1742" s="3">
        <v>45784</v>
      </c>
      <c r="C1742" s="4">
        <v>0.6001157407407407</v>
      </c>
      <c r="D1742" t="s">
        <v>452</v>
      </c>
      <c r="E1742">
        <v>1</v>
      </c>
      <c r="G1742" t="s">
        <v>401</v>
      </c>
      <c r="H1742" t="s">
        <v>453</v>
      </c>
      <c r="J1742" t="s">
        <v>403</v>
      </c>
      <c r="K1742">
        <v>1</v>
      </c>
      <c r="L1742" t="str">
        <f>_xlfn.CONCAT(D1742,F1742)</f>
        <v>Reusable travel mug</v>
      </c>
      <c r="M1742" s="10">
        <f>E1742*_xlfn.XLOOKUP(L1742,PriceListData!$F$2:$F$97,PriceListData!$E$2:$E$97)</f>
        <v>12.75</v>
      </c>
      <c r="N1742" t="str">
        <f>TEXT(B1742,"dddd")</f>
        <v>Wednesday</v>
      </c>
    </row>
    <row r="1743" spans="1:14" x14ac:dyDescent="0.35">
      <c r="A1743">
        <v>288152</v>
      </c>
      <c r="B1743" s="3">
        <v>45784</v>
      </c>
      <c r="C1743" s="4">
        <v>0.6001157407407407</v>
      </c>
      <c r="D1743" t="s">
        <v>409</v>
      </c>
      <c r="E1743">
        <v>1</v>
      </c>
      <c r="F1743" t="s">
        <v>15</v>
      </c>
      <c r="G1743" t="s">
        <v>405</v>
      </c>
      <c r="H1743" t="s">
        <v>406</v>
      </c>
      <c r="J1743" t="s">
        <v>403</v>
      </c>
      <c r="K1743">
        <v>1</v>
      </c>
      <c r="L1743" t="str">
        <f>_xlfn.CONCAT(D1743,F1743)</f>
        <v>Drip coffee12 oz</v>
      </c>
      <c r="M1743" s="10">
        <f>E1743*_xlfn.XLOOKUP(L1743,PriceListData!$F$2:$F$97,PriceListData!$E$2:$E$97)</f>
        <v>2.25</v>
      </c>
      <c r="N1743" t="str">
        <f>TEXT(B1743,"dddd")</f>
        <v>Wednesday</v>
      </c>
    </row>
    <row r="1744" spans="1:14" x14ac:dyDescent="0.35">
      <c r="A1744">
        <v>288150</v>
      </c>
      <c r="B1744" s="3">
        <v>45784</v>
      </c>
      <c r="C1744" s="4">
        <v>0.59450231481481486</v>
      </c>
      <c r="D1744" t="s">
        <v>430</v>
      </c>
      <c r="E1744">
        <v>1</v>
      </c>
      <c r="F1744" t="s">
        <v>76</v>
      </c>
      <c r="G1744" t="s">
        <v>405</v>
      </c>
      <c r="H1744" t="s">
        <v>414</v>
      </c>
      <c r="J1744" t="s">
        <v>403</v>
      </c>
      <c r="K1744">
        <v>2</v>
      </c>
      <c r="L1744" t="str">
        <f>_xlfn.CONCAT(D1744,F1744)</f>
        <v>Iced café bombón10 oz</v>
      </c>
      <c r="M1744" s="10">
        <f>E1744*_xlfn.XLOOKUP(L1744,PriceListData!$F$2:$F$97,PriceListData!$E$2:$E$97)</f>
        <v>4.75</v>
      </c>
      <c r="N1744" t="str">
        <f>TEXT(B1744,"dddd")</f>
        <v>Wednesday</v>
      </c>
    </row>
    <row r="1745" spans="1:14" x14ac:dyDescent="0.35">
      <c r="A1745">
        <v>288149</v>
      </c>
      <c r="B1745" s="3">
        <v>45784</v>
      </c>
      <c r="C1745" s="4">
        <v>0.59262731481481479</v>
      </c>
      <c r="D1745" t="s">
        <v>21</v>
      </c>
      <c r="E1745">
        <v>1</v>
      </c>
      <c r="F1745" t="s">
        <v>15</v>
      </c>
      <c r="G1745" t="s">
        <v>405</v>
      </c>
      <c r="H1745" t="s">
        <v>406</v>
      </c>
      <c r="J1745" t="s">
        <v>403</v>
      </c>
      <c r="K1745">
        <v>1</v>
      </c>
      <c r="L1745" t="str">
        <f>_xlfn.CONCAT(D1745,F1745)</f>
        <v>Pourover12 oz</v>
      </c>
      <c r="M1745" s="10">
        <f>E1745*_xlfn.XLOOKUP(L1745,PriceListData!$F$2:$F$97,PriceListData!$E$2:$E$97)</f>
        <v>3.5</v>
      </c>
      <c r="N1745" t="str">
        <f>TEXT(B1745,"dddd")</f>
        <v>Wednesday</v>
      </c>
    </row>
    <row r="1746" spans="1:14" x14ac:dyDescent="0.35">
      <c r="A1746">
        <v>288148</v>
      </c>
      <c r="B1746" s="3">
        <v>45784</v>
      </c>
      <c r="C1746" s="4">
        <v>0.59155092592592595</v>
      </c>
      <c r="D1746" t="s">
        <v>52</v>
      </c>
      <c r="E1746">
        <v>1</v>
      </c>
      <c r="F1746" t="s">
        <v>15</v>
      </c>
      <c r="G1746" t="s">
        <v>405</v>
      </c>
      <c r="H1746" t="s">
        <v>414</v>
      </c>
      <c r="J1746" t="s">
        <v>403</v>
      </c>
      <c r="K1746">
        <v>2</v>
      </c>
      <c r="L1746" t="str">
        <f>_xlfn.CONCAT(D1746,F1746)</f>
        <v>Frappé12 oz</v>
      </c>
      <c r="M1746" s="10">
        <f>E1746*_xlfn.XLOOKUP(L1746,PriceListData!$F$2:$F$97,PriceListData!$E$2:$E$97)</f>
        <v>4.75</v>
      </c>
      <c r="N1746" t="str">
        <f>TEXT(B1746,"dddd")</f>
        <v>Wednesday</v>
      </c>
    </row>
    <row r="1747" spans="1:14" x14ac:dyDescent="0.35">
      <c r="A1747">
        <v>288147</v>
      </c>
      <c r="B1747" s="3">
        <v>45784</v>
      </c>
      <c r="C1747" s="4">
        <v>0.5894907407407407</v>
      </c>
      <c r="D1747" t="s">
        <v>52</v>
      </c>
      <c r="E1747">
        <v>1</v>
      </c>
      <c r="F1747" t="s">
        <v>15</v>
      </c>
      <c r="G1747" t="s">
        <v>405</v>
      </c>
      <c r="H1747" t="s">
        <v>414</v>
      </c>
      <c r="J1747" t="s">
        <v>403</v>
      </c>
      <c r="K1747">
        <v>2</v>
      </c>
      <c r="L1747" t="str">
        <f>_xlfn.CONCAT(D1747,F1747)</f>
        <v>Frappé12 oz</v>
      </c>
      <c r="M1747" s="10">
        <f>E1747*_xlfn.XLOOKUP(L1747,PriceListData!$F$2:$F$97,PriceListData!$E$2:$E$97)</f>
        <v>4.75</v>
      </c>
      <c r="N1747" t="str">
        <f>TEXT(B1747,"dddd")</f>
        <v>Wednesday</v>
      </c>
    </row>
    <row r="1748" spans="1:14" x14ac:dyDescent="0.35">
      <c r="A1748">
        <v>288146</v>
      </c>
      <c r="B1748" s="3">
        <v>45784</v>
      </c>
      <c r="C1748" s="4">
        <v>0.58928240740740745</v>
      </c>
      <c r="D1748" t="s">
        <v>420</v>
      </c>
      <c r="E1748">
        <v>1</v>
      </c>
      <c r="F1748" t="s">
        <v>76</v>
      </c>
      <c r="G1748" t="s">
        <v>413</v>
      </c>
      <c r="H1748" t="s">
        <v>406</v>
      </c>
      <c r="J1748" t="s">
        <v>403</v>
      </c>
      <c r="K1748">
        <v>2</v>
      </c>
      <c r="L1748" t="str">
        <f>_xlfn.CONCAT(D1748,F1748)</f>
        <v>Moroccan tea10 oz</v>
      </c>
      <c r="M1748" s="10">
        <f>E1748*_xlfn.XLOOKUP(L1748,PriceListData!$F$2:$F$97,PriceListData!$E$2:$E$97)</f>
        <v>3</v>
      </c>
      <c r="N1748" t="str">
        <f>TEXT(B1748,"dddd")</f>
        <v>Wednesday</v>
      </c>
    </row>
    <row r="1749" spans="1:14" x14ac:dyDescent="0.35">
      <c r="A1749">
        <v>288144</v>
      </c>
      <c r="B1749" s="3">
        <v>45784</v>
      </c>
      <c r="C1749" s="4">
        <v>0.5879861111111111</v>
      </c>
      <c r="D1749" t="s">
        <v>425</v>
      </c>
      <c r="E1749">
        <v>1</v>
      </c>
      <c r="F1749" t="s">
        <v>15</v>
      </c>
      <c r="G1749" t="s">
        <v>405</v>
      </c>
      <c r="H1749" t="s">
        <v>414</v>
      </c>
      <c r="J1749" t="s">
        <v>403</v>
      </c>
      <c r="K1749">
        <v>1</v>
      </c>
      <c r="L1749" t="str">
        <f>_xlfn.CONCAT(D1749,F1749)</f>
        <v>Iced Guillermo12 oz</v>
      </c>
      <c r="M1749" s="10">
        <f>E1749*_xlfn.XLOOKUP(L1749,PriceListData!$F$2:$F$97,PriceListData!$E$2:$E$97)</f>
        <v>3.5</v>
      </c>
      <c r="N1749" t="str">
        <f>TEXT(B1749,"dddd")</f>
        <v>Wednesday</v>
      </c>
    </row>
    <row r="1750" spans="1:14" x14ac:dyDescent="0.35">
      <c r="A1750">
        <v>288143</v>
      </c>
      <c r="B1750" s="3">
        <v>45784</v>
      </c>
      <c r="C1750" s="4">
        <v>0.58693287037037034</v>
      </c>
      <c r="D1750" t="s">
        <v>445</v>
      </c>
      <c r="E1750">
        <v>1</v>
      </c>
      <c r="F1750" t="s">
        <v>15</v>
      </c>
      <c r="G1750" t="s">
        <v>423</v>
      </c>
      <c r="H1750" t="s">
        <v>414</v>
      </c>
      <c r="J1750" t="s">
        <v>403</v>
      </c>
      <c r="K1750">
        <v>1</v>
      </c>
      <c r="L1750" t="str">
        <f>_xlfn.CONCAT(D1750,F1750)</f>
        <v>Mango lassi12 oz</v>
      </c>
      <c r="M1750" s="10">
        <f>E1750*_xlfn.XLOOKUP(L1750,PriceListData!$F$2:$F$97,PriceListData!$E$2:$E$97)</f>
        <v>5.75</v>
      </c>
      <c r="N1750" t="str">
        <f>TEXT(B1750,"dddd")</f>
        <v>Wednesday</v>
      </c>
    </row>
    <row r="1751" spans="1:14" x14ac:dyDescent="0.35">
      <c r="A1751">
        <v>288143</v>
      </c>
      <c r="B1751" s="3">
        <v>45784</v>
      </c>
      <c r="C1751" s="4">
        <v>0.58693287037037034</v>
      </c>
      <c r="D1751" t="s">
        <v>419</v>
      </c>
      <c r="E1751">
        <v>1</v>
      </c>
      <c r="G1751" t="s">
        <v>415</v>
      </c>
      <c r="H1751" t="s">
        <v>416</v>
      </c>
      <c r="J1751" t="s">
        <v>403</v>
      </c>
      <c r="K1751">
        <v>1</v>
      </c>
      <c r="L1751" t="str">
        <f>_xlfn.CONCAT(D1751,F1751)</f>
        <v>Extra shot</v>
      </c>
      <c r="M1751" s="10">
        <f>E1751*_xlfn.XLOOKUP(L1751,PriceListData!$F$2:$F$97,PriceListData!$E$2:$E$97)</f>
        <v>1</v>
      </c>
      <c r="N1751" t="str">
        <f>TEXT(B1751,"dddd")</f>
        <v>Wednesday</v>
      </c>
    </row>
    <row r="1752" spans="1:14" x14ac:dyDescent="0.35">
      <c r="A1752">
        <v>288142</v>
      </c>
      <c r="B1752" s="3">
        <v>45784</v>
      </c>
      <c r="C1752" s="4">
        <v>0.58368055555555554</v>
      </c>
      <c r="D1752" t="s">
        <v>409</v>
      </c>
      <c r="E1752">
        <v>1</v>
      </c>
      <c r="F1752" t="s">
        <v>15</v>
      </c>
      <c r="G1752" t="s">
        <v>405</v>
      </c>
      <c r="H1752" t="s">
        <v>406</v>
      </c>
      <c r="J1752" t="s">
        <v>403</v>
      </c>
      <c r="K1752">
        <v>2</v>
      </c>
      <c r="L1752" t="str">
        <f>_xlfn.CONCAT(D1752,F1752)</f>
        <v>Drip coffee12 oz</v>
      </c>
      <c r="M1752" s="10">
        <f>E1752*_xlfn.XLOOKUP(L1752,PriceListData!$F$2:$F$97,PriceListData!$E$2:$E$97)</f>
        <v>2.25</v>
      </c>
      <c r="N1752" t="str">
        <f>TEXT(B1752,"dddd")</f>
        <v>Wednesday</v>
      </c>
    </row>
    <row r="1753" spans="1:14" x14ac:dyDescent="0.35">
      <c r="A1753">
        <v>288141</v>
      </c>
      <c r="B1753" s="3">
        <v>45784</v>
      </c>
      <c r="C1753" s="4">
        <v>0.58339120370370368</v>
      </c>
      <c r="D1753" t="s">
        <v>410</v>
      </c>
      <c r="E1753">
        <v>1</v>
      </c>
      <c r="F1753" t="s">
        <v>15</v>
      </c>
      <c r="G1753" t="s">
        <v>405</v>
      </c>
      <c r="H1753" t="s">
        <v>406</v>
      </c>
      <c r="J1753" t="s">
        <v>403</v>
      </c>
      <c r="K1753">
        <v>2</v>
      </c>
      <c r="L1753" t="str">
        <f>_xlfn.CONCAT(D1753,F1753)</f>
        <v>Café Cubano12 oz</v>
      </c>
      <c r="M1753" s="10">
        <f>E1753*_xlfn.XLOOKUP(L1753,PriceListData!$F$2:$F$97,PriceListData!$E$2:$E$97)</f>
        <v>7</v>
      </c>
      <c r="N1753" t="str">
        <f>TEXT(B1753,"dddd")</f>
        <v>Wednesday</v>
      </c>
    </row>
    <row r="1754" spans="1:14" x14ac:dyDescent="0.35">
      <c r="A1754">
        <v>288140</v>
      </c>
      <c r="B1754" s="3">
        <v>45784</v>
      </c>
      <c r="C1754" s="4">
        <v>0.58232638888888888</v>
      </c>
      <c r="D1754" t="s">
        <v>430</v>
      </c>
      <c r="E1754">
        <v>1</v>
      </c>
      <c r="F1754" t="s">
        <v>76</v>
      </c>
      <c r="G1754" t="s">
        <v>405</v>
      </c>
      <c r="H1754" t="s">
        <v>414</v>
      </c>
      <c r="J1754" t="s">
        <v>403</v>
      </c>
      <c r="K1754">
        <v>1</v>
      </c>
      <c r="L1754" t="str">
        <f>_xlfn.CONCAT(D1754,F1754)</f>
        <v>Iced café bombón10 oz</v>
      </c>
      <c r="M1754" s="10">
        <f>E1754*_xlfn.XLOOKUP(L1754,PriceListData!$F$2:$F$97,PriceListData!$E$2:$E$97)</f>
        <v>4.75</v>
      </c>
      <c r="N1754" t="str">
        <f>TEXT(B1754,"dddd")</f>
        <v>Wednesday</v>
      </c>
    </row>
    <row r="1755" spans="1:14" x14ac:dyDescent="0.35">
      <c r="A1755">
        <v>288139</v>
      </c>
      <c r="B1755" s="3">
        <v>45784</v>
      </c>
      <c r="C1755" s="4">
        <v>0.57668981481481485</v>
      </c>
      <c r="D1755" t="s">
        <v>404</v>
      </c>
      <c r="E1755">
        <v>1</v>
      </c>
      <c r="F1755" t="s">
        <v>15</v>
      </c>
      <c r="G1755" t="s">
        <v>405</v>
      </c>
      <c r="H1755" t="s">
        <v>406</v>
      </c>
      <c r="J1755" t="s">
        <v>403</v>
      </c>
      <c r="K1755">
        <v>1</v>
      </c>
      <c r="L1755" t="str">
        <f>_xlfn.CONCAT(D1755,F1755)</f>
        <v>Café latté12 oz</v>
      </c>
      <c r="M1755" s="10">
        <f>E1755*_xlfn.XLOOKUP(L1755,PriceListData!$F$2:$F$97,PriceListData!$E$2:$E$97)</f>
        <v>4.25</v>
      </c>
      <c r="N1755" t="str">
        <f>TEXT(B1755,"dddd")</f>
        <v>Wednesday</v>
      </c>
    </row>
    <row r="1756" spans="1:14" x14ac:dyDescent="0.35">
      <c r="A1756">
        <v>288138</v>
      </c>
      <c r="B1756" s="3">
        <v>45784</v>
      </c>
      <c r="C1756" s="4">
        <v>0.57114583333333335</v>
      </c>
      <c r="D1756" t="s">
        <v>52</v>
      </c>
      <c r="E1756">
        <v>1</v>
      </c>
      <c r="F1756" t="s">
        <v>15</v>
      </c>
      <c r="G1756" t="s">
        <v>405</v>
      </c>
      <c r="H1756" t="s">
        <v>414</v>
      </c>
      <c r="J1756" t="s">
        <v>403</v>
      </c>
      <c r="K1756">
        <v>1</v>
      </c>
      <c r="L1756" t="str">
        <f>_xlfn.CONCAT(D1756,F1756)</f>
        <v>Frappé12 oz</v>
      </c>
      <c r="M1756" s="10">
        <f>E1756*_xlfn.XLOOKUP(L1756,PriceListData!$F$2:$F$97,PriceListData!$E$2:$E$97)</f>
        <v>4.75</v>
      </c>
      <c r="N1756" t="str">
        <f>TEXT(B1756,"dddd")</f>
        <v>Wednesday</v>
      </c>
    </row>
    <row r="1757" spans="1:14" x14ac:dyDescent="0.35">
      <c r="A1757">
        <v>288136</v>
      </c>
      <c r="B1757" s="3">
        <v>45784</v>
      </c>
      <c r="C1757" s="4">
        <v>0.56204861111111115</v>
      </c>
      <c r="D1757" t="s">
        <v>40</v>
      </c>
      <c r="E1757">
        <v>1</v>
      </c>
      <c r="F1757" t="s">
        <v>35</v>
      </c>
      <c r="G1757" t="s">
        <v>405</v>
      </c>
      <c r="H1757" t="s">
        <v>406</v>
      </c>
      <c r="J1757" t="s">
        <v>403</v>
      </c>
      <c r="K1757">
        <v>1</v>
      </c>
      <c r="L1757" t="str">
        <f>_xlfn.CONCAT(D1757,F1757)</f>
        <v>Espresso1 oz</v>
      </c>
      <c r="M1757" s="10">
        <f>E1757*_xlfn.XLOOKUP(L1757,PriceListData!$F$2:$F$97,PriceListData!$E$2:$E$97)</f>
        <v>2.5</v>
      </c>
      <c r="N1757" t="str">
        <f>TEXT(B1757,"dddd")</f>
        <v>Wednesday</v>
      </c>
    </row>
    <row r="1758" spans="1:14" x14ac:dyDescent="0.35">
      <c r="A1758">
        <v>288135</v>
      </c>
      <c r="B1758" s="3">
        <v>45784</v>
      </c>
      <c r="C1758" s="4">
        <v>0.55994212962962964</v>
      </c>
      <c r="D1758" t="s">
        <v>412</v>
      </c>
      <c r="E1758">
        <v>1</v>
      </c>
      <c r="F1758" t="s">
        <v>15</v>
      </c>
      <c r="G1758" t="s">
        <v>413</v>
      </c>
      <c r="H1758" t="s">
        <v>414</v>
      </c>
      <c r="J1758" t="s">
        <v>403</v>
      </c>
      <c r="K1758">
        <v>1</v>
      </c>
      <c r="L1758" t="str">
        <f>_xlfn.CONCAT(D1758,F1758)</f>
        <v>Iced tea12 oz</v>
      </c>
      <c r="M1758" s="10">
        <f>E1758*_xlfn.XLOOKUP(L1758,PriceListData!$F$2:$F$97,PriceListData!$E$2:$E$97)</f>
        <v>4.25</v>
      </c>
      <c r="N1758" t="str">
        <f>TEXT(B1758,"dddd")</f>
        <v>Wednesday</v>
      </c>
    </row>
    <row r="1759" spans="1:14" x14ac:dyDescent="0.35">
      <c r="A1759">
        <v>288134</v>
      </c>
      <c r="B1759" s="3">
        <v>45784</v>
      </c>
      <c r="C1759" s="4">
        <v>0.55978009259259254</v>
      </c>
      <c r="D1759" t="s">
        <v>412</v>
      </c>
      <c r="E1759">
        <v>2</v>
      </c>
      <c r="F1759" t="s">
        <v>15</v>
      </c>
      <c r="G1759" t="s">
        <v>413</v>
      </c>
      <c r="H1759" t="s">
        <v>414</v>
      </c>
      <c r="J1759" t="s">
        <v>403</v>
      </c>
      <c r="K1759">
        <v>2</v>
      </c>
      <c r="L1759" t="str">
        <f>_xlfn.CONCAT(D1759,F1759)</f>
        <v>Iced tea12 oz</v>
      </c>
      <c r="M1759" s="10">
        <f>E1759*_xlfn.XLOOKUP(L1759,PriceListData!$F$2:$F$97,PriceListData!$E$2:$E$97)</f>
        <v>8.5</v>
      </c>
      <c r="N1759" t="str">
        <f>TEXT(B1759,"dddd")</f>
        <v>Wednesday</v>
      </c>
    </row>
    <row r="1760" spans="1:14" x14ac:dyDescent="0.35">
      <c r="A1760">
        <v>288133</v>
      </c>
      <c r="B1760" s="3">
        <v>45784</v>
      </c>
      <c r="C1760" s="4">
        <v>0.55937499999999996</v>
      </c>
      <c r="D1760" t="s">
        <v>21</v>
      </c>
      <c r="E1760">
        <v>1</v>
      </c>
      <c r="F1760" t="s">
        <v>15</v>
      </c>
      <c r="G1760" t="s">
        <v>405</v>
      </c>
      <c r="H1760" t="s">
        <v>406</v>
      </c>
      <c r="J1760" t="s">
        <v>403</v>
      </c>
      <c r="K1760">
        <v>1</v>
      </c>
      <c r="L1760" t="str">
        <f>_xlfn.CONCAT(D1760,F1760)</f>
        <v>Pourover12 oz</v>
      </c>
      <c r="M1760" s="10">
        <f>E1760*_xlfn.XLOOKUP(L1760,PriceListData!$F$2:$F$97,PriceListData!$E$2:$E$97)</f>
        <v>3.5</v>
      </c>
      <c r="N1760" t="str">
        <f>TEXT(B1760,"dddd")</f>
        <v>Wednesday</v>
      </c>
    </row>
    <row r="1761" spans="1:14" x14ac:dyDescent="0.35">
      <c r="A1761">
        <v>288133</v>
      </c>
      <c r="B1761" s="3">
        <v>45784</v>
      </c>
      <c r="C1761" s="4">
        <v>0.55937499999999996</v>
      </c>
      <c r="D1761" t="s">
        <v>427</v>
      </c>
      <c r="E1761">
        <v>1</v>
      </c>
      <c r="F1761" t="s">
        <v>15</v>
      </c>
      <c r="G1761" t="s">
        <v>417</v>
      </c>
      <c r="H1761" t="s">
        <v>418</v>
      </c>
      <c r="J1761" t="s">
        <v>403</v>
      </c>
      <c r="K1761">
        <v>1</v>
      </c>
      <c r="L1761" t="str">
        <f>_xlfn.CONCAT(D1761,F1761)</f>
        <v>House blend12 oz</v>
      </c>
      <c r="M1761" s="10">
        <f>E1761*_xlfn.XLOOKUP(L1761,PriceListData!$F$2:$F$97,PriceListData!$E$2:$E$97)</f>
        <v>12.95</v>
      </c>
      <c r="N1761" t="str">
        <f>TEXT(B1761,"dddd")</f>
        <v>Wednesday</v>
      </c>
    </row>
    <row r="1762" spans="1:14" x14ac:dyDescent="0.35">
      <c r="A1762">
        <v>288132</v>
      </c>
      <c r="B1762" s="3">
        <v>45784</v>
      </c>
      <c r="C1762" s="4">
        <v>0.55343750000000003</v>
      </c>
      <c r="D1762" t="s">
        <v>411</v>
      </c>
      <c r="E1762">
        <v>1</v>
      </c>
      <c r="F1762" t="s">
        <v>24</v>
      </c>
      <c r="G1762" t="s">
        <v>405</v>
      </c>
      <c r="H1762" t="s">
        <v>406</v>
      </c>
      <c r="J1762" t="s">
        <v>403</v>
      </c>
      <c r="K1762">
        <v>2</v>
      </c>
      <c r="L1762" t="str">
        <f>_xlfn.CONCAT(D1762,F1762)</f>
        <v>Turkish coffee3 oz</v>
      </c>
      <c r="M1762" s="10">
        <f>E1762*_xlfn.XLOOKUP(L1762,PriceListData!$F$2:$F$97,PriceListData!$E$2:$E$97)</f>
        <v>3.75</v>
      </c>
      <c r="N1762" t="str">
        <f>TEXT(B1762,"dddd")</f>
        <v>Wednesday</v>
      </c>
    </row>
    <row r="1763" spans="1:14" x14ac:dyDescent="0.35">
      <c r="A1763">
        <v>288131</v>
      </c>
      <c r="B1763" s="3">
        <v>45784</v>
      </c>
      <c r="C1763" s="4">
        <v>0.55282407407407408</v>
      </c>
      <c r="D1763" t="s">
        <v>52</v>
      </c>
      <c r="E1763">
        <v>2</v>
      </c>
      <c r="F1763" t="s">
        <v>15</v>
      </c>
      <c r="G1763" t="s">
        <v>405</v>
      </c>
      <c r="H1763" t="s">
        <v>414</v>
      </c>
      <c r="J1763" t="s">
        <v>403</v>
      </c>
      <c r="K1763">
        <v>2</v>
      </c>
      <c r="L1763" t="str">
        <f>_xlfn.CONCAT(D1763,F1763)</f>
        <v>Frappé12 oz</v>
      </c>
      <c r="M1763" s="10">
        <f>E1763*_xlfn.XLOOKUP(L1763,PriceListData!$F$2:$F$97,PriceListData!$E$2:$E$97)</f>
        <v>9.5</v>
      </c>
      <c r="N1763" t="str">
        <f>TEXT(B1763,"dddd")</f>
        <v>Wednesday</v>
      </c>
    </row>
    <row r="1764" spans="1:14" x14ac:dyDescent="0.35">
      <c r="A1764">
        <v>288129</v>
      </c>
      <c r="B1764" s="3">
        <v>45784</v>
      </c>
      <c r="C1764" s="4">
        <v>0.55077546296296298</v>
      </c>
      <c r="D1764" t="s">
        <v>410</v>
      </c>
      <c r="E1764">
        <v>1</v>
      </c>
      <c r="F1764" t="s">
        <v>15</v>
      </c>
      <c r="G1764" t="s">
        <v>405</v>
      </c>
      <c r="H1764" t="s">
        <v>406</v>
      </c>
      <c r="J1764" t="s">
        <v>403</v>
      </c>
      <c r="K1764">
        <v>1</v>
      </c>
      <c r="L1764" t="str">
        <f>_xlfn.CONCAT(D1764,F1764)</f>
        <v>Café Cubano12 oz</v>
      </c>
      <c r="M1764" s="10">
        <f>E1764*_xlfn.XLOOKUP(L1764,PriceListData!$F$2:$F$97,PriceListData!$E$2:$E$97)</f>
        <v>7</v>
      </c>
      <c r="N1764" t="str">
        <f>TEXT(B1764,"dddd")</f>
        <v>Wednesday</v>
      </c>
    </row>
    <row r="1765" spans="1:14" x14ac:dyDescent="0.35">
      <c r="A1765">
        <v>288128</v>
      </c>
      <c r="B1765" s="3">
        <v>45784</v>
      </c>
      <c r="C1765" s="4">
        <v>0.54829861111111111</v>
      </c>
      <c r="D1765" t="s">
        <v>52</v>
      </c>
      <c r="E1765">
        <v>1</v>
      </c>
      <c r="F1765" t="s">
        <v>15</v>
      </c>
      <c r="G1765" t="s">
        <v>405</v>
      </c>
      <c r="H1765" t="s">
        <v>414</v>
      </c>
      <c r="J1765" t="s">
        <v>403</v>
      </c>
      <c r="K1765">
        <v>1</v>
      </c>
      <c r="L1765" t="str">
        <f>_xlfn.CONCAT(D1765,F1765)</f>
        <v>Frappé12 oz</v>
      </c>
      <c r="M1765" s="10">
        <f>E1765*_xlfn.XLOOKUP(L1765,PriceListData!$F$2:$F$97,PriceListData!$E$2:$E$97)</f>
        <v>4.75</v>
      </c>
      <c r="N1765" t="str">
        <f>TEXT(B1765,"dddd")</f>
        <v>Wednesday</v>
      </c>
    </row>
    <row r="1766" spans="1:14" x14ac:dyDescent="0.35">
      <c r="A1766">
        <v>288127</v>
      </c>
      <c r="B1766" s="3">
        <v>45784</v>
      </c>
      <c r="C1766" s="4">
        <v>0.54483796296296294</v>
      </c>
      <c r="D1766" t="s">
        <v>404</v>
      </c>
      <c r="E1766">
        <v>1</v>
      </c>
      <c r="F1766" t="s">
        <v>15</v>
      </c>
      <c r="G1766" t="s">
        <v>405</v>
      </c>
      <c r="H1766" t="s">
        <v>406</v>
      </c>
      <c r="J1766" t="s">
        <v>403</v>
      </c>
      <c r="K1766">
        <v>1</v>
      </c>
      <c r="L1766" t="str">
        <f>_xlfn.CONCAT(D1766,F1766)</f>
        <v>Café latté12 oz</v>
      </c>
      <c r="M1766" s="10">
        <f>E1766*_xlfn.XLOOKUP(L1766,PriceListData!$F$2:$F$97,PriceListData!$E$2:$E$97)</f>
        <v>4.25</v>
      </c>
      <c r="N1766" t="str">
        <f>TEXT(B1766,"dddd")</f>
        <v>Wednesday</v>
      </c>
    </row>
    <row r="1767" spans="1:14" x14ac:dyDescent="0.35">
      <c r="A1767">
        <v>288126</v>
      </c>
      <c r="B1767" s="3">
        <v>45784</v>
      </c>
      <c r="C1767" s="4">
        <v>0.54401620370370374</v>
      </c>
      <c r="D1767" t="s">
        <v>52</v>
      </c>
      <c r="E1767">
        <v>1</v>
      </c>
      <c r="F1767" t="s">
        <v>15</v>
      </c>
      <c r="G1767" t="s">
        <v>405</v>
      </c>
      <c r="H1767" t="s">
        <v>414</v>
      </c>
      <c r="J1767" t="s">
        <v>403</v>
      </c>
      <c r="K1767">
        <v>1</v>
      </c>
      <c r="L1767" t="str">
        <f>_xlfn.CONCAT(D1767,F1767)</f>
        <v>Frappé12 oz</v>
      </c>
      <c r="M1767" s="10">
        <f>E1767*_xlfn.XLOOKUP(L1767,PriceListData!$F$2:$F$97,PriceListData!$E$2:$E$97)</f>
        <v>4.75</v>
      </c>
      <c r="N1767" t="str">
        <f>TEXT(B1767,"dddd")</f>
        <v>Wednesday</v>
      </c>
    </row>
    <row r="1768" spans="1:14" x14ac:dyDescent="0.35">
      <c r="A1768">
        <v>288126</v>
      </c>
      <c r="B1768" s="3">
        <v>45784</v>
      </c>
      <c r="C1768" s="4">
        <v>0.54401620370370374</v>
      </c>
      <c r="D1768" t="s">
        <v>404</v>
      </c>
      <c r="E1768">
        <v>1</v>
      </c>
      <c r="F1768" t="s">
        <v>15</v>
      </c>
      <c r="G1768" t="s">
        <v>405</v>
      </c>
      <c r="H1768" t="s">
        <v>406</v>
      </c>
      <c r="J1768" t="s">
        <v>403</v>
      </c>
      <c r="K1768">
        <v>1</v>
      </c>
      <c r="L1768" t="str">
        <f>_xlfn.CONCAT(D1768,F1768)</f>
        <v>Café latté12 oz</v>
      </c>
      <c r="M1768" s="10">
        <f>E1768*_xlfn.XLOOKUP(L1768,PriceListData!$F$2:$F$97,PriceListData!$E$2:$E$97)</f>
        <v>4.25</v>
      </c>
      <c r="N1768" t="str">
        <f>TEXT(B1768,"dddd")</f>
        <v>Wednesday</v>
      </c>
    </row>
    <row r="1769" spans="1:14" x14ac:dyDescent="0.35">
      <c r="A1769">
        <v>288125</v>
      </c>
      <c r="B1769" s="3">
        <v>45784</v>
      </c>
      <c r="C1769" s="4">
        <v>0.5413310185185185</v>
      </c>
      <c r="D1769" t="s">
        <v>411</v>
      </c>
      <c r="E1769">
        <v>1</v>
      </c>
      <c r="F1769" t="s">
        <v>24</v>
      </c>
      <c r="G1769" t="s">
        <v>405</v>
      </c>
      <c r="H1769" t="s">
        <v>406</v>
      </c>
      <c r="J1769" t="s">
        <v>403</v>
      </c>
      <c r="K1769">
        <v>1</v>
      </c>
      <c r="L1769" t="str">
        <f>_xlfn.CONCAT(D1769,F1769)</f>
        <v>Turkish coffee3 oz</v>
      </c>
      <c r="M1769" s="10">
        <f>E1769*_xlfn.XLOOKUP(L1769,PriceListData!$F$2:$F$97,PriceListData!$E$2:$E$97)</f>
        <v>3.75</v>
      </c>
      <c r="N1769" t="str">
        <f>TEXT(B1769,"dddd")</f>
        <v>Wednesday</v>
      </c>
    </row>
    <row r="1770" spans="1:14" x14ac:dyDescent="0.35">
      <c r="A1770">
        <v>288123</v>
      </c>
      <c r="B1770" s="3">
        <v>45784</v>
      </c>
      <c r="C1770" s="4">
        <v>0.53734953703703703</v>
      </c>
      <c r="D1770" t="s">
        <v>52</v>
      </c>
      <c r="E1770">
        <v>1</v>
      </c>
      <c r="F1770" t="s">
        <v>15</v>
      </c>
      <c r="G1770" t="s">
        <v>405</v>
      </c>
      <c r="H1770" t="s">
        <v>414</v>
      </c>
      <c r="J1770" t="s">
        <v>403</v>
      </c>
      <c r="K1770">
        <v>1</v>
      </c>
      <c r="L1770" t="str">
        <f>_xlfn.CONCAT(D1770,F1770)</f>
        <v>Frappé12 oz</v>
      </c>
      <c r="M1770" s="10">
        <f>E1770*_xlfn.XLOOKUP(L1770,PriceListData!$F$2:$F$97,PriceListData!$E$2:$E$97)</f>
        <v>4.75</v>
      </c>
      <c r="N1770" t="str">
        <f>TEXT(B1770,"dddd")</f>
        <v>Wednesday</v>
      </c>
    </row>
    <row r="1771" spans="1:14" x14ac:dyDescent="0.35">
      <c r="A1771">
        <v>288122</v>
      </c>
      <c r="B1771" s="3">
        <v>45784</v>
      </c>
      <c r="C1771" s="4">
        <v>0.53524305555555551</v>
      </c>
      <c r="D1771" t="s">
        <v>54</v>
      </c>
      <c r="E1771">
        <v>1</v>
      </c>
      <c r="G1771" t="s">
        <v>415</v>
      </c>
      <c r="H1771" t="s">
        <v>416</v>
      </c>
      <c r="J1771" t="s">
        <v>403</v>
      </c>
      <c r="K1771">
        <v>1</v>
      </c>
      <c r="L1771" t="str">
        <f>_xlfn.CONCAT(D1771,F1771)</f>
        <v>Syrup</v>
      </c>
      <c r="M1771" s="10">
        <f>E1771*_xlfn.XLOOKUP(L1771,PriceListData!$F$2:$F$97,PriceListData!$E$2:$E$97)</f>
        <v>0.75</v>
      </c>
      <c r="N1771" t="str">
        <f>TEXT(B1771,"dddd")</f>
        <v>Wednesday</v>
      </c>
    </row>
    <row r="1772" spans="1:14" x14ac:dyDescent="0.35">
      <c r="A1772">
        <v>288122</v>
      </c>
      <c r="B1772" s="3">
        <v>45784</v>
      </c>
      <c r="C1772" s="4">
        <v>0.53524305555555551</v>
      </c>
      <c r="D1772" t="s">
        <v>21</v>
      </c>
      <c r="E1772">
        <v>1</v>
      </c>
      <c r="F1772" t="s">
        <v>15</v>
      </c>
      <c r="G1772" t="s">
        <v>405</v>
      </c>
      <c r="H1772" t="s">
        <v>406</v>
      </c>
      <c r="J1772" t="s">
        <v>403</v>
      </c>
      <c r="K1772">
        <v>1</v>
      </c>
      <c r="L1772" t="str">
        <f>_xlfn.CONCAT(D1772,F1772)</f>
        <v>Pourover12 oz</v>
      </c>
      <c r="M1772" s="10">
        <f>E1772*_xlfn.XLOOKUP(L1772,PriceListData!$F$2:$F$97,PriceListData!$E$2:$E$97)</f>
        <v>3.5</v>
      </c>
      <c r="N1772" t="str">
        <f>TEXT(B1772,"dddd")</f>
        <v>Wednesday</v>
      </c>
    </row>
    <row r="1773" spans="1:14" x14ac:dyDescent="0.35">
      <c r="A1773">
        <v>288121</v>
      </c>
      <c r="B1773" s="3">
        <v>45784</v>
      </c>
      <c r="C1773" s="4">
        <v>0.53373842592592591</v>
      </c>
      <c r="D1773" t="s">
        <v>65</v>
      </c>
      <c r="E1773">
        <v>1</v>
      </c>
      <c r="F1773" t="s">
        <v>15</v>
      </c>
      <c r="G1773" t="s">
        <v>405</v>
      </c>
      <c r="H1773" t="s">
        <v>406</v>
      </c>
      <c r="J1773" t="s">
        <v>403</v>
      </c>
      <c r="K1773">
        <v>2</v>
      </c>
      <c r="L1773" t="str">
        <f>_xlfn.CONCAT(D1773,F1773)</f>
        <v>Cappuccino12 oz</v>
      </c>
      <c r="M1773" s="10">
        <f>E1773*_xlfn.XLOOKUP(L1773,PriceListData!$F$2:$F$97,PriceListData!$E$2:$E$97)</f>
        <v>5.5</v>
      </c>
      <c r="N1773" t="str">
        <f>TEXT(B1773,"dddd")</f>
        <v>Wednesday</v>
      </c>
    </row>
    <row r="1774" spans="1:14" x14ac:dyDescent="0.35">
      <c r="A1774">
        <v>288120</v>
      </c>
      <c r="B1774" s="3">
        <v>45784</v>
      </c>
      <c r="C1774" s="4">
        <v>0.52562500000000001</v>
      </c>
      <c r="D1774" t="s">
        <v>65</v>
      </c>
      <c r="E1774">
        <v>1</v>
      </c>
      <c r="F1774" t="s">
        <v>15</v>
      </c>
      <c r="G1774" t="s">
        <v>405</v>
      </c>
      <c r="H1774" t="s">
        <v>406</v>
      </c>
      <c r="J1774" t="s">
        <v>403</v>
      </c>
      <c r="K1774">
        <v>1</v>
      </c>
      <c r="L1774" t="str">
        <f>_xlfn.CONCAT(D1774,F1774)</f>
        <v>Cappuccino12 oz</v>
      </c>
      <c r="M1774" s="10">
        <f>E1774*_xlfn.XLOOKUP(L1774,PriceListData!$F$2:$F$97,PriceListData!$E$2:$E$97)</f>
        <v>5.5</v>
      </c>
      <c r="N1774" t="str">
        <f>TEXT(B1774,"dddd")</f>
        <v>Wednesday</v>
      </c>
    </row>
    <row r="1775" spans="1:14" x14ac:dyDescent="0.35">
      <c r="A1775">
        <v>288119</v>
      </c>
      <c r="B1775" s="3">
        <v>45784</v>
      </c>
      <c r="C1775" s="4">
        <v>0.52414351851851848</v>
      </c>
      <c r="D1775" t="s">
        <v>65</v>
      </c>
      <c r="E1775">
        <v>2</v>
      </c>
      <c r="F1775" t="s">
        <v>15</v>
      </c>
      <c r="G1775" t="s">
        <v>405</v>
      </c>
      <c r="H1775" t="s">
        <v>406</v>
      </c>
      <c r="J1775" t="s">
        <v>403</v>
      </c>
      <c r="K1775">
        <v>2</v>
      </c>
      <c r="L1775" t="str">
        <f>_xlfn.CONCAT(D1775,F1775)</f>
        <v>Cappuccino12 oz</v>
      </c>
      <c r="M1775" s="10">
        <f>E1775*_xlfn.XLOOKUP(L1775,PriceListData!$F$2:$F$97,PriceListData!$E$2:$E$97)</f>
        <v>11</v>
      </c>
      <c r="N1775" t="str">
        <f>TEXT(B1775,"dddd")</f>
        <v>Wednesday</v>
      </c>
    </row>
    <row r="1776" spans="1:14" x14ac:dyDescent="0.35">
      <c r="A1776">
        <v>288118</v>
      </c>
      <c r="B1776" s="3">
        <v>45784</v>
      </c>
      <c r="C1776" s="4">
        <v>0.52263888888888888</v>
      </c>
      <c r="D1776" t="s">
        <v>409</v>
      </c>
      <c r="E1776">
        <v>1</v>
      </c>
      <c r="F1776" t="s">
        <v>15</v>
      </c>
      <c r="G1776" t="s">
        <v>405</v>
      </c>
      <c r="H1776" t="s">
        <v>406</v>
      </c>
      <c r="J1776" t="s">
        <v>403</v>
      </c>
      <c r="K1776">
        <v>2</v>
      </c>
      <c r="L1776" t="str">
        <f>_xlfn.CONCAT(D1776,F1776)</f>
        <v>Drip coffee12 oz</v>
      </c>
      <c r="M1776" s="10">
        <f>E1776*_xlfn.XLOOKUP(L1776,PriceListData!$F$2:$F$97,PriceListData!$E$2:$E$97)</f>
        <v>2.25</v>
      </c>
      <c r="N1776" t="str">
        <f>TEXT(B1776,"dddd")</f>
        <v>Wednesday</v>
      </c>
    </row>
    <row r="1777" spans="1:14" x14ac:dyDescent="0.35">
      <c r="A1777">
        <v>288117</v>
      </c>
      <c r="B1777" s="3">
        <v>45784</v>
      </c>
      <c r="C1777" s="4">
        <v>0.5211689814814815</v>
      </c>
      <c r="D1777" t="s">
        <v>54</v>
      </c>
      <c r="E1777">
        <v>1</v>
      </c>
      <c r="G1777" t="s">
        <v>415</v>
      </c>
      <c r="H1777" t="s">
        <v>416</v>
      </c>
      <c r="J1777" t="s">
        <v>403</v>
      </c>
      <c r="K1777">
        <v>2</v>
      </c>
      <c r="L1777" t="str">
        <f>_xlfn.CONCAT(D1777,F1777)</f>
        <v>Syrup</v>
      </c>
      <c r="M1777" s="10">
        <f>E1777*_xlfn.XLOOKUP(L1777,PriceListData!$F$2:$F$97,PriceListData!$E$2:$E$97)</f>
        <v>0.75</v>
      </c>
      <c r="N1777" t="str">
        <f>TEXT(B1777,"dddd")</f>
        <v>Wednesday</v>
      </c>
    </row>
    <row r="1778" spans="1:14" x14ac:dyDescent="0.35">
      <c r="A1778">
        <v>288117</v>
      </c>
      <c r="B1778" s="3">
        <v>45784</v>
      </c>
      <c r="C1778" s="4">
        <v>0.5211689814814815</v>
      </c>
      <c r="D1778" t="s">
        <v>21</v>
      </c>
      <c r="E1778">
        <v>1</v>
      </c>
      <c r="F1778" t="s">
        <v>15</v>
      </c>
      <c r="G1778" t="s">
        <v>405</v>
      </c>
      <c r="H1778" t="s">
        <v>406</v>
      </c>
      <c r="J1778" t="s">
        <v>403</v>
      </c>
      <c r="K1778">
        <v>2</v>
      </c>
      <c r="L1778" t="str">
        <f>_xlfn.CONCAT(D1778,F1778)</f>
        <v>Pourover12 oz</v>
      </c>
      <c r="M1778" s="10">
        <f>E1778*_xlfn.XLOOKUP(L1778,PriceListData!$F$2:$F$97,PriceListData!$E$2:$E$97)</f>
        <v>3.5</v>
      </c>
      <c r="N1778" t="str">
        <f>TEXT(B1778,"dddd")</f>
        <v>Wednesday</v>
      </c>
    </row>
    <row r="1779" spans="1:14" x14ac:dyDescent="0.35">
      <c r="A1779">
        <v>288116</v>
      </c>
      <c r="B1779" s="3">
        <v>45784</v>
      </c>
      <c r="C1779" s="4">
        <v>0.51740740740740743</v>
      </c>
      <c r="D1779" t="s">
        <v>52</v>
      </c>
      <c r="E1779">
        <v>1</v>
      </c>
      <c r="F1779" t="s">
        <v>15</v>
      </c>
      <c r="G1779" t="s">
        <v>405</v>
      </c>
      <c r="H1779" t="s">
        <v>414</v>
      </c>
      <c r="J1779" t="s">
        <v>403</v>
      </c>
      <c r="K1779">
        <v>1</v>
      </c>
      <c r="L1779" t="str">
        <f>_xlfn.CONCAT(D1779,F1779)</f>
        <v>Frappé12 oz</v>
      </c>
      <c r="M1779" s="10">
        <f>E1779*_xlfn.XLOOKUP(L1779,PriceListData!$F$2:$F$97,PriceListData!$E$2:$E$97)</f>
        <v>4.75</v>
      </c>
      <c r="N1779" t="str">
        <f>TEXT(B1779,"dddd")</f>
        <v>Wednesday</v>
      </c>
    </row>
    <row r="1780" spans="1:14" x14ac:dyDescent="0.35">
      <c r="A1780">
        <v>288115</v>
      </c>
      <c r="B1780" s="3">
        <v>45784</v>
      </c>
      <c r="C1780" s="4">
        <v>0.51591435185185186</v>
      </c>
      <c r="D1780" t="s">
        <v>404</v>
      </c>
      <c r="E1780">
        <v>1</v>
      </c>
      <c r="F1780" t="s">
        <v>15</v>
      </c>
      <c r="G1780" t="s">
        <v>405</v>
      </c>
      <c r="H1780" t="s">
        <v>406</v>
      </c>
      <c r="J1780" t="s">
        <v>403</v>
      </c>
      <c r="K1780">
        <v>1</v>
      </c>
      <c r="L1780" t="str">
        <f>_xlfn.CONCAT(D1780,F1780)</f>
        <v>Café latté12 oz</v>
      </c>
      <c r="M1780" s="10">
        <f>E1780*_xlfn.XLOOKUP(L1780,PriceListData!$F$2:$F$97,PriceListData!$E$2:$E$97)</f>
        <v>4.25</v>
      </c>
      <c r="N1780" t="str">
        <f>TEXT(B1780,"dddd")</f>
        <v>Wednesday</v>
      </c>
    </row>
    <row r="1781" spans="1:14" x14ac:dyDescent="0.35">
      <c r="A1781">
        <v>288114</v>
      </c>
      <c r="B1781" s="3">
        <v>45784</v>
      </c>
      <c r="C1781" s="4">
        <v>0.51390046296296299</v>
      </c>
      <c r="D1781" t="s">
        <v>52</v>
      </c>
      <c r="E1781">
        <v>1</v>
      </c>
      <c r="F1781" t="s">
        <v>15</v>
      </c>
      <c r="G1781" t="s">
        <v>405</v>
      </c>
      <c r="H1781" t="s">
        <v>414</v>
      </c>
      <c r="J1781" t="s">
        <v>403</v>
      </c>
      <c r="K1781">
        <v>1</v>
      </c>
      <c r="L1781" t="str">
        <f>_xlfn.CONCAT(D1781,F1781)</f>
        <v>Frappé12 oz</v>
      </c>
      <c r="M1781" s="10">
        <f>E1781*_xlfn.XLOOKUP(L1781,PriceListData!$F$2:$F$97,PriceListData!$E$2:$E$97)</f>
        <v>4.75</v>
      </c>
      <c r="N1781" t="str">
        <f>TEXT(B1781,"dddd")</f>
        <v>Wednesday</v>
      </c>
    </row>
    <row r="1782" spans="1:14" x14ac:dyDescent="0.35">
      <c r="A1782">
        <v>288113</v>
      </c>
      <c r="B1782" s="3">
        <v>45784</v>
      </c>
      <c r="C1782" s="4">
        <v>0.51353009259259264</v>
      </c>
      <c r="D1782" t="s">
        <v>21</v>
      </c>
      <c r="E1782">
        <v>1</v>
      </c>
      <c r="F1782" t="s">
        <v>15</v>
      </c>
      <c r="G1782" t="s">
        <v>405</v>
      </c>
      <c r="H1782" t="s">
        <v>406</v>
      </c>
      <c r="J1782" t="s">
        <v>403</v>
      </c>
      <c r="K1782">
        <v>1</v>
      </c>
      <c r="L1782" t="str">
        <f>_xlfn.CONCAT(D1782,F1782)</f>
        <v>Pourover12 oz</v>
      </c>
      <c r="M1782" s="10">
        <f>E1782*_xlfn.XLOOKUP(L1782,PriceListData!$F$2:$F$97,PriceListData!$E$2:$E$97)</f>
        <v>3.5</v>
      </c>
      <c r="N1782" t="str">
        <f>TEXT(B1782,"dddd")</f>
        <v>Wednesday</v>
      </c>
    </row>
    <row r="1783" spans="1:14" x14ac:dyDescent="0.35">
      <c r="A1783">
        <v>288112</v>
      </c>
      <c r="B1783" s="3">
        <v>45784</v>
      </c>
      <c r="C1783" s="4">
        <v>0.50975694444444442</v>
      </c>
      <c r="D1783" t="s">
        <v>425</v>
      </c>
      <c r="E1783">
        <v>1</v>
      </c>
      <c r="F1783" t="s">
        <v>15</v>
      </c>
      <c r="G1783" t="s">
        <v>405</v>
      </c>
      <c r="H1783" t="s">
        <v>414</v>
      </c>
      <c r="J1783" t="s">
        <v>403</v>
      </c>
      <c r="K1783">
        <v>2</v>
      </c>
      <c r="L1783" t="str">
        <f>_xlfn.CONCAT(D1783,F1783)</f>
        <v>Iced Guillermo12 oz</v>
      </c>
      <c r="M1783" s="10">
        <f>E1783*_xlfn.XLOOKUP(L1783,PriceListData!$F$2:$F$97,PriceListData!$E$2:$E$97)</f>
        <v>3.5</v>
      </c>
      <c r="N1783" t="str">
        <f>TEXT(B1783,"dddd")</f>
        <v>Wednesday</v>
      </c>
    </row>
    <row r="1784" spans="1:14" x14ac:dyDescent="0.35">
      <c r="A1784">
        <v>288111</v>
      </c>
      <c r="B1784" s="3">
        <v>45784</v>
      </c>
      <c r="C1784" s="4">
        <v>0.5072916666666667</v>
      </c>
      <c r="D1784" t="s">
        <v>21</v>
      </c>
      <c r="E1784">
        <v>1</v>
      </c>
      <c r="F1784" t="s">
        <v>15</v>
      </c>
      <c r="G1784" t="s">
        <v>405</v>
      </c>
      <c r="H1784" t="s">
        <v>406</v>
      </c>
      <c r="J1784" t="s">
        <v>403</v>
      </c>
      <c r="K1784">
        <v>2</v>
      </c>
      <c r="L1784" t="str">
        <f>_xlfn.CONCAT(D1784,F1784)</f>
        <v>Pourover12 oz</v>
      </c>
      <c r="M1784" s="10">
        <f>E1784*_xlfn.XLOOKUP(L1784,PriceListData!$F$2:$F$97,PriceListData!$E$2:$E$97)</f>
        <v>3.5</v>
      </c>
      <c r="N1784" t="str">
        <f>TEXT(B1784,"dddd")</f>
        <v>Wednesday</v>
      </c>
    </row>
    <row r="1785" spans="1:14" x14ac:dyDescent="0.35">
      <c r="A1785">
        <v>288111</v>
      </c>
      <c r="B1785" s="3">
        <v>45784</v>
      </c>
      <c r="C1785" s="4">
        <v>0.5072916666666667</v>
      </c>
      <c r="D1785" t="s">
        <v>419</v>
      </c>
      <c r="E1785">
        <v>1</v>
      </c>
      <c r="G1785" t="s">
        <v>415</v>
      </c>
      <c r="H1785" t="s">
        <v>416</v>
      </c>
      <c r="J1785" t="s">
        <v>403</v>
      </c>
      <c r="K1785">
        <v>2</v>
      </c>
      <c r="L1785" t="str">
        <f>_xlfn.CONCAT(D1785,F1785)</f>
        <v>Extra shot</v>
      </c>
      <c r="M1785" s="10">
        <f>E1785*_xlfn.XLOOKUP(L1785,PriceListData!$F$2:$F$97,PriceListData!$E$2:$E$97)</f>
        <v>1</v>
      </c>
      <c r="N1785" t="str">
        <f>TEXT(B1785,"dddd")</f>
        <v>Wednesday</v>
      </c>
    </row>
    <row r="1786" spans="1:14" x14ac:dyDescent="0.35">
      <c r="A1786">
        <v>288110</v>
      </c>
      <c r="B1786" s="3">
        <v>45784</v>
      </c>
      <c r="C1786" s="4">
        <v>0.50428240740740737</v>
      </c>
      <c r="D1786" t="s">
        <v>54</v>
      </c>
      <c r="E1786">
        <v>1</v>
      </c>
      <c r="G1786" t="s">
        <v>415</v>
      </c>
      <c r="H1786" t="s">
        <v>416</v>
      </c>
      <c r="J1786" t="s">
        <v>403</v>
      </c>
      <c r="K1786">
        <v>1</v>
      </c>
      <c r="L1786" t="str">
        <f>_xlfn.CONCAT(D1786,F1786)</f>
        <v>Syrup</v>
      </c>
      <c r="M1786" s="10">
        <f>E1786*_xlfn.XLOOKUP(L1786,PriceListData!$F$2:$F$97,PriceListData!$E$2:$E$97)</f>
        <v>0.75</v>
      </c>
      <c r="N1786" t="str">
        <f>TEXT(B1786,"dddd")</f>
        <v>Wednesday</v>
      </c>
    </row>
    <row r="1787" spans="1:14" x14ac:dyDescent="0.35">
      <c r="A1787">
        <v>288110</v>
      </c>
      <c r="B1787" s="3">
        <v>45784</v>
      </c>
      <c r="C1787" s="4">
        <v>0.50428240740740737</v>
      </c>
      <c r="D1787" t="s">
        <v>21</v>
      </c>
      <c r="E1787">
        <v>1</v>
      </c>
      <c r="F1787" t="s">
        <v>15</v>
      </c>
      <c r="G1787" t="s">
        <v>405</v>
      </c>
      <c r="H1787" t="s">
        <v>406</v>
      </c>
      <c r="J1787" t="s">
        <v>403</v>
      </c>
      <c r="K1787">
        <v>1</v>
      </c>
      <c r="L1787" t="str">
        <f>_xlfn.CONCAT(D1787,F1787)</f>
        <v>Pourover12 oz</v>
      </c>
      <c r="M1787" s="10">
        <f>E1787*_xlfn.XLOOKUP(L1787,PriceListData!$F$2:$F$97,PriceListData!$E$2:$E$97)</f>
        <v>3.5</v>
      </c>
      <c r="N1787" t="str">
        <f>TEXT(B1787,"dddd")</f>
        <v>Wednesday</v>
      </c>
    </row>
    <row r="1788" spans="1:14" x14ac:dyDescent="0.35">
      <c r="A1788">
        <v>288109</v>
      </c>
      <c r="B1788" s="3">
        <v>45784</v>
      </c>
      <c r="C1788" s="4">
        <v>0.50292824074074072</v>
      </c>
      <c r="D1788" t="s">
        <v>40</v>
      </c>
      <c r="E1788">
        <v>1</v>
      </c>
      <c r="F1788" t="s">
        <v>35</v>
      </c>
      <c r="G1788" t="s">
        <v>405</v>
      </c>
      <c r="H1788" t="s">
        <v>406</v>
      </c>
      <c r="J1788" t="s">
        <v>403</v>
      </c>
      <c r="K1788">
        <v>1</v>
      </c>
      <c r="L1788" t="str">
        <f>_xlfn.CONCAT(D1788,F1788)</f>
        <v>Espresso1 oz</v>
      </c>
      <c r="M1788" s="10">
        <f>E1788*_xlfn.XLOOKUP(L1788,PriceListData!$F$2:$F$97,PriceListData!$E$2:$E$97)</f>
        <v>2.5</v>
      </c>
      <c r="N1788" t="str">
        <f>TEXT(B1788,"dddd")</f>
        <v>Wednesday</v>
      </c>
    </row>
    <row r="1789" spans="1:14" x14ac:dyDescent="0.35">
      <c r="A1789">
        <v>288108</v>
      </c>
      <c r="B1789" s="3">
        <v>45784</v>
      </c>
      <c r="C1789" s="4">
        <v>0.50023148148148144</v>
      </c>
      <c r="D1789" t="s">
        <v>404</v>
      </c>
      <c r="E1789">
        <v>1</v>
      </c>
      <c r="F1789" t="s">
        <v>15</v>
      </c>
      <c r="G1789" t="s">
        <v>405</v>
      </c>
      <c r="H1789" t="s">
        <v>406</v>
      </c>
      <c r="J1789" t="s">
        <v>403</v>
      </c>
      <c r="K1789">
        <v>1</v>
      </c>
      <c r="L1789" t="str">
        <f>_xlfn.CONCAT(D1789,F1789)</f>
        <v>Café latté12 oz</v>
      </c>
      <c r="M1789" s="10">
        <f>E1789*_xlfn.XLOOKUP(L1789,PriceListData!$F$2:$F$97,PriceListData!$E$2:$E$97)</f>
        <v>4.25</v>
      </c>
      <c r="N1789" t="str">
        <f>TEXT(B1789,"dddd")</f>
        <v>Wednesday</v>
      </c>
    </row>
    <row r="1790" spans="1:14" x14ac:dyDescent="0.35">
      <c r="A1790">
        <v>288107</v>
      </c>
      <c r="B1790" s="3">
        <v>45784</v>
      </c>
      <c r="C1790" s="4">
        <v>0.49716435185185187</v>
      </c>
      <c r="D1790" t="s">
        <v>21</v>
      </c>
      <c r="E1790">
        <v>1</v>
      </c>
      <c r="F1790" t="s">
        <v>15</v>
      </c>
      <c r="G1790" t="s">
        <v>405</v>
      </c>
      <c r="H1790" t="s">
        <v>406</v>
      </c>
      <c r="J1790" t="s">
        <v>403</v>
      </c>
      <c r="K1790">
        <v>2</v>
      </c>
      <c r="L1790" t="str">
        <f>_xlfn.CONCAT(D1790,F1790)</f>
        <v>Pourover12 oz</v>
      </c>
      <c r="M1790" s="10">
        <f>E1790*_xlfn.XLOOKUP(L1790,PriceListData!$F$2:$F$97,PriceListData!$E$2:$E$97)</f>
        <v>3.5</v>
      </c>
      <c r="N1790" t="str">
        <f>TEXT(B1790,"dddd")</f>
        <v>Wednesday</v>
      </c>
    </row>
    <row r="1791" spans="1:14" x14ac:dyDescent="0.35">
      <c r="A1791">
        <v>288106</v>
      </c>
      <c r="B1791" s="3">
        <v>45784</v>
      </c>
      <c r="C1791" s="4">
        <v>0.49484953703703705</v>
      </c>
      <c r="D1791" t="s">
        <v>52</v>
      </c>
      <c r="E1791">
        <v>1</v>
      </c>
      <c r="F1791" t="s">
        <v>15</v>
      </c>
      <c r="G1791" t="s">
        <v>405</v>
      </c>
      <c r="H1791" t="s">
        <v>414</v>
      </c>
      <c r="J1791" t="s">
        <v>403</v>
      </c>
      <c r="K1791">
        <v>2</v>
      </c>
      <c r="L1791" t="str">
        <f>_xlfn.CONCAT(D1791,F1791)</f>
        <v>Frappé12 oz</v>
      </c>
      <c r="M1791" s="10">
        <f>E1791*_xlfn.XLOOKUP(L1791,PriceListData!$F$2:$F$97,PriceListData!$E$2:$E$97)</f>
        <v>4.75</v>
      </c>
      <c r="N1791" t="str">
        <f>TEXT(B1791,"dddd")</f>
        <v>Wednesday</v>
      </c>
    </row>
    <row r="1792" spans="1:14" x14ac:dyDescent="0.35">
      <c r="A1792">
        <v>288105</v>
      </c>
      <c r="B1792" s="3">
        <v>45784</v>
      </c>
      <c r="C1792" s="4">
        <v>0.49436342592592591</v>
      </c>
      <c r="D1792" t="s">
        <v>52</v>
      </c>
      <c r="E1792">
        <v>1</v>
      </c>
      <c r="F1792" t="s">
        <v>15</v>
      </c>
      <c r="G1792" t="s">
        <v>405</v>
      </c>
      <c r="H1792" t="s">
        <v>414</v>
      </c>
      <c r="J1792" t="s">
        <v>403</v>
      </c>
      <c r="K1792">
        <v>2</v>
      </c>
      <c r="L1792" t="str">
        <f>_xlfn.CONCAT(D1792,F1792)</f>
        <v>Frappé12 oz</v>
      </c>
      <c r="M1792" s="10">
        <f>E1792*_xlfn.XLOOKUP(L1792,PriceListData!$F$2:$F$97,PriceListData!$E$2:$E$97)</f>
        <v>4.75</v>
      </c>
      <c r="N1792" t="str">
        <f>TEXT(B1792,"dddd")</f>
        <v>Wednesday</v>
      </c>
    </row>
    <row r="1793" spans="1:14" x14ac:dyDescent="0.35">
      <c r="A1793">
        <v>288105</v>
      </c>
      <c r="B1793" s="3">
        <v>45784</v>
      </c>
      <c r="C1793" s="4">
        <v>0.49436342592592591</v>
      </c>
      <c r="D1793" t="s">
        <v>74</v>
      </c>
      <c r="E1793">
        <v>1</v>
      </c>
      <c r="F1793" t="s">
        <v>15</v>
      </c>
      <c r="G1793" t="s">
        <v>417</v>
      </c>
      <c r="H1793" t="s">
        <v>418</v>
      </c>
      <c r="J1793" t="s">
        <v>403</v>
      </c>
      <c r="K1793">
        <v>2</v>
      </c>
      <c r="L1793" t="str">
        <f>_xlfn.CONCAT(D1793,F1793)</f>
        <v>Single-origin12 oz</v>
      </c>
      <c r="M1793" s="10">
        <f>E1793*_xlfn.XLOOKUP(L1793,PriceListData!$F$2:$F$97,PriceListData!$E$2:$E$97)</f>
        <v>14.95</v>
      </c>
      <c r="N1793" t="str">
        <f>TEXT(B1793,"dddd")</f>
        <v>Wednesday</v>
      </c>
    </row>
    <row r="1794" spans="1:14" x14ac:dyDescent="0.35">
      <c r="A1794">
        <v>288104</v>
      </c>
      <c r="B1794" s="3">
        <v>45784</v>
      </c>
      <c r="C1794" s="4">
        <v>0.4896875</v>
      </c>
      <c r="D1794" t="s">
        <v>21</v>
      </c>
      <c r="E1794">
        <v>1</v>
      </c>
      <c r="F1794" t="s">
        <v>15</v>
      </c>
      <c r="G1794" t="s">
        <v>405</v>
      </c>
      <c r="H1794" t="s">
        <v>406</v>
      </c>
      <c r="J1794" t="s">
        <v>403</v>
      </c>
      <c r="K1794">
        <v>2</v>
      </c>
      <c r="L1794" t="str">
        <f>_xlfn.CONCAT(D1794,F1794)</f>
        <v>Pourover12 oz</v>
      </c>
      <c r="M1794" s="10">
        <f>E1794*_xlfn.XLOOKUP(L1794,PriceListData!$F$2:$F$97,PriceListData!$E$2:$E$97)</f>
        <v>3.5</v>
      </c>
      <c r="N1794" t="str">
        <f>TEXT(B1794,"dddd")</f>
        <v>Wednesday</v>
      </c>
    </row>
    <row r="1795" spans="1:14" x14ac:dyDescent="0.35">
      <c r="A1795">
        <v>288104</v>
      </c>
      <c r="B1795" s="3">
        <v>45784</v>
      </c>
      <c r="C1795" s="4">
        <v>0.4896875</v>
      </c>
      <c r="D1795" t="s">
        <v>74</v>
      </c>
      <c r="E1795">
        <v>1</v>
      </c>
      <c r="F1795" t="s">
        <v>15</v>
      </c>
      <c r="G1795" t="s">
        <v>417</v>
      </c>
      <c r="H1795" t="s">
        <v>418</v>
      </c>
      <c r="J1795" t="s">
        <v>403</v>
      </c>
      <c r="K1795">
        <v>2</v>
      </c>
      <c r="L1795" t="str">
        <f>_xlfn.CONCAT(D1795,F1795)</f>
        <v>Single-origin12 oz</v>
      </c>
      <c r="M1795" s="10">
        <f>E1795*_xlfn.XLOOKUP(L1795,PriceListData!$F$2:$F$97,PriceListData!$E$2:$E$97)</f>
        <v>14.95</v>
      </c>
      <c r="N1795" t="str">
        <f>TEXT(B1795,"dddd")</f>
        <v>Wednesday</v>
      </c>
    </row>
    <row r="1796" spans="1:14" x14ac:dyDescent="0.35">
      <c r="A1796">
        <v>288103</v>
      </c>
      <c r="B1796" s="3">
        <v>45784</v>
      </c>
      <c r="C1796" s="4">
        <v>0.48791666666666667</v>
      </c>
      <c r="D1796" t="s">
        <v>65</v>
      </c>
      <c r="E1796">
        <v>1</v>
      </c>
      <c r="F1796" t="s">
        <v>15</v>
      </c>
      <c r="G1796" t="s">
        <v>405</v>
      </c>
      <c r="H1796" t="s">
        <v>406</v>
      </c>
      <c r="J1796" t="s">
        <v>403</v>
      </c>
      <c r="K1796">
        <v>1</v>
      </c>
      <c r="L1796" t="str">
        <f>_xlfn.CONCAT(D1796,F1796)</f>
        <v>Cappuccino12 oz</v>
      </c>
      <c r="M1796" s="10">
        <f>E1796*_xlfn.XLOOKUP(L1796,PriceListData!$F$2:$F$97,PriceListData!$E$2:$E$97)</f>
        <v>5.5</v>
      </c>
      <c r="N1796" t="str">
        <f>TEXT(B1796,"dddd")</f>
        <v>Wednesday</v>
      </c>
    </row>
    <row r="1797" spans="1:14" x14ac:dyDescent="0.35">
      <c r="A1797">
        <v>288102</v>
      </c>
      <c r="B1797" s="3">
        <v>45784</v>
      </c>
      <c r="C1797" s="4">
        <v>0.48256944444444444</v>
      </c>
      <c r="D1797" t="s">
        <v>420</v>
      </c>
      <c r="E1797">
        <v>1</v>
      </c>
      <c r="F1797" t="s">
        <v>76</v>
      </c>
      <c r="G1797" t="s">
        <v>413</v>
      </c>
      <c r="H1797" t="s">
        <v>406</v>
      </c>
      <c r="J1797" t="s">
        <v>403</v>
      </c>
      <c r="K1797">
        <v>1</v>
      </c>
      <c r="L1797" t="str">
        <f>_xlfn.CONCAT(D1797,F1797)</f>
        <v>Moroccan tea10 oz</v>
      </c>
      <c r="M1797" s="10">
        <f>E1797*_xlfn.XLOOKUP(L1797,PriceListData!$F$2:$F$97,PriceListData!$E$2:$E$97)</f>
        <v>3</v>
      </c>
      <c r="N1797" t="str">
        <f>TEXT(B1797,"dddd")</f>
        <v>Wednesday</v>
      </c>
    </row>
    <row r="1798" spans="1:14" x14ac:dyDescent="0.35">
      <c r="A1798">
        <v>288101</v>
      </c>
      <c r="B1798" s="3">
        <v>45784</v>
      </c>
      <c r="C1798" s="4">
        <v>0.48219907407407409</v>
      </c>
      <c r="D1798" t="s">
        <v>52</v>
      </c>
      <c r="E1798">
        <v>1</v>
      </c>
      <c r="F1798" t="s">
        <v>15</v>
      </c>
      <c r="G1798" t="s">
        <v>405</v>
      </c>
      <c r="H1798" t="s">
        <v>414</v>
      </c>
      <c r="J1798" t="s">
        <v>403</v>
      </c>
      <c r="K1798">
        <v>2</v>
      </c>
      <c r="L1798" t="str">
        <f>_xlfn.CONCAT(D1798,F1798)</f>
        <v>Frappé12 oz</v>
      </c>
      <c r="M1798" s="10">
        <f>E1798*_xlfn.XLOOKUP(L1798,PriceListData!$F$2:$F$97,PriceListData!$E$2:$E$97)</f>
        <v>4.75</v>
      </c>
      <c r="N1798" t="str">
        <f>TEXT(B1798,"dddd")</f>
        <v>Wednesday</v>
      </c>
    </row>
    <row r="1799" spans="1:14" x14ac:dyDescent="0.35">
      <c r="A1799">
        <v>288099</v>
      </c>
      <c r="B1799" s="3">
        <v>45784</v>
      </c>
      <c r="C1799" s="4">
        <v>0.47951388888888891</v>
      </c>
      <c r="D1799" t="s">
        <v>21</v>
      </c>
      <c r="E1799">
        <v>2</v>
      </c>
      <c r="F1799" t="s">
        <v>15</v>
      </c>
      <c r="G1799" t="s">
        <v>405</v>
      </c>
      <c r="H1799" t="s">
        <v>406</v>
      </c>
      <c r="J1799" t="s">
        <v>403</v>
      </c>
      <c r="K1799">
        <v>2</v>
      </c>
      <c r="L1799" t="str">
        <f>_xlfn.CONCAT(D1799,F1799)</f>
        <v>Pourover12 oz</v>
      </c>
      <c r="M1799" s="10">
        <f>E1799*_xlfn.XLOOKUP(L1799,PriceListData!$F$2:$F$97,PriceListData!$E$2:$E$97)</f>
        <v>7</v>
      </c>
      <c r="N1799" t="str">
        <f>TEXT(B1799,"dddd")</f>
        <v>Wednesday</v>
      </c>
    </row>
    <row r="1800" spans="1:14" x14ac:dyDescent="0.35">
      <c r="A1800">
        <v>288098</v>
      </c>
      <c r="B1800" s="3">
        <v>45784</v>
      </c>
      <c r="C1800" s="4">
        <v>0.47869212962962965</v>
      </c>
      <c r="D1800" t="s">
        <v>427</v>
      </c>
      <c r="E1800">
        <v>1</v>
      </c>
      <c r="F1800" t="s">
        <v>15</v>
      </c>
      <c r="G1800" t="s">
        <v>417</v>
      </c>
      <c r="H1800" t="s">
        <v>418</v>
      </c>
      <c r="J1800" t="s">
        <v>403</v>
      </c>
      <c r="K1800">
        <v>1</v>
      </c>
      <c r="L1800" t="str">
        <f>_xlfn.CONCAT(D1800,F1800)</f>
        <v>House blend12 oz</v>
      </c>
      <c r="M1800" s="10">
        <f>E1800*_xlfn.XLOOKUP(L1800,PriceListData!$F$2:$F$97,PriceListData!$E$2:$E$97)</f>
        <v>12.95</v>
      </c>
      <c r="N1800" t="str">
        <f>TEXT(B1800,"dddd")</f>
        <v>Wednesday</v>
      </c>
    </row>
    <row r="1801" spans="1:14" x14ac:dyDescent="0.35">
      <c r="A1801">
        <v>288098</v>
      </c>
      <c r="B1801" s="3">
        <v>45784</v>
      </c>
      <c r="C1801" s="4">
        <v>0.47869212962962965</v>
      </c>
      <c r="D1801" t="s">
        <v>404</v>
      </c>
      <c r="E1801">
        <v>1</v>
      </c>
      <c r="F1801" t="s">
        <v>15</v>
      </c>
      <c r="G1801" t="s">
        <v>405</v>
      </c>
      <c r="H1801" t="s">
        <v>406</v>
      </c>
      <c r="J1801" t="s">
        <v>403</v>
      </c>
      <c r="K1801">
        <v>1</v>
      </c>
      <c r="L1801" t="str">
        <f>_xlfn.CONCAT(D1801,F1801)</f>
        <v>Café latté12 oz</v>
      </c>
      <c r="M1801" s="10">
        <f>E1801*_xlfn.XLOOKUP(L1801,PriceListData!$F$2:$F$97,PriceListData!$E$2:$E$97)</f>
        <v>4.25</v>
      </c>
      <c r="N1801" t="str">
        <f>TEXT(B1801,"dddd")</f>
        <v>Wednesday</v>
      </c>
    </row>
    <row r="1802" spans="1:14" x14ac:dyDescent="0.35">
      <c r="A1802">
        <v>288097</v>
      </c>
      <c r="B1802" s="3">
        <v>45784</v>
      </c>
      <c r="C1802" s="4">
        <v>0.47817129629629629</v>
      </c>
      <c r="D1802" t="s">
        <v>420</v>
      </c>
      <c r="E1802">
        <v>1</v>
      </c>
      <c r="F1802" t="s">
        <v>76</v>
      </c>
      <c r="G1802" t="s">
        <v>413</v>
      </c>
      <c r="H1802" t="s">
        <v>406</v>
      </c>
      <c r="J1802" t="s">
        <v>403</v>
      </c>
      <c r="K1802">
        <v>1</v>
      </c>
      <c r="L1802" t="str">
        <f>_xlfn.CONCAT(D1802,F1802)</f>
        <v>Moroccan tea10 oz</v>
      </c>
      <c r="M1802" s="10">
        <f>E1802*_xlfn.XLOOKUP(L1802,PriceListData!$F$2:$F$97,PriceListData!$E$2:$E$97)</f>
        <v>3</v>
      </c>
      <c r="N1802" t="str">
        <f>TEXT(B1802,"dddd")</f>
        <v>Wednesday</v>
      </c>
    </row>
    <row r="1803" spans="1:14" x14ac:dyDescent="0.35">
      <c r="A1803">
        <v>288096</v>
      </c>
      <c r="B1803" s="3">
        <v>45784</v>
      </c>
      <c r="C1803" s="4">
        <v>0.47570601851851851</v>
      </c>
      <c r="D1803" t="s">
        <v>411</v>
      </c>
      <c r="E1803">
        <v>1</v>
      </c>
      <c r="F1803" t="s">
        <v>24</v>
      </c>
      <c r="G1803" t="s">
        <v>405</v>
      </c>
      <c r="H1803" t="s">
        <v>406</v>
      </c>
      <c r="J1803" t="s">
        <v>403</v>
      </c>
      <c r="K1803">
        <v>1</v>
      </c>
      <c r="L1803" t="str">
        <f>_xlfn.CONCAT(D1803,F1803)</f>
        <v>Turkish coffee3 oz</v>
      </c>
      <c r="M1803" s="10">
        <f>E1803*_xlfn.XLOOKUP(L1803,PriceListData!$F$2:$F$97,PriceListData!$E$2:$E$97)</f>
        <v>3.75</v>
      </c>
      <c r="N1803" t="str">
        <f>TEXT(B1803,"dddd")</f>
        <v>Wednesday</v>
      </c>
    </row>
    <row r="1804" spans="1:14" x14ac:dyDescent="0.35">
      <c r="A1804">
        <v>288095</v>
      </c>
      <c r="B1804" s="3">
        <v>45784</v>
      </c>
      <c r="C1804" s="4">
        <v>0.47096064814814814</v>
      </c>
      <c r="D1804" t="s">
        <v>409</v>
      </c>
      <c r="E1804">
        <v>1</v>
      </c>
      <c r="F1804" t="s">
        <v>15</v>
      </c>
      <c r="G1804" t="s">
        <v>405</v>
      </c>
      <c r="H1804" t="s">
        <v>406</v>
      </c>
      <c r="J1804" t="s">
        <v>403</v>
      </c>
      <c r="K1804">
        <v>1</v>
      </c>
      <c r="L1804" t="str">
        <f>_xlfn.CONCAT(D1804,F1804)</f>
        <v>Drip coffee12 oz</v>
      </c>
      <c r="M1804" s="10">
        <f>E1804*_xlfn.XLOOKUP(L1804,PriceListData!$F$2:$F$97,PriceListData!$E$2:$E$97)</f>
        <v>2.25</v>
      </c>
      <c r="N1804" t="str">
        <f>TEXT(B1804,"dddd")</f>
        <v>Wednesday</v>
      </c>
    </row>
    <row r="1805" spans="1:14" x14ac:dyDescent="0.35">
      <c r="A1805">
        <v>288094</v>
      </c>
      <c r="B1805" s="3">
        <v>45784</v>
      </c>
      <c r="C1805" s="4">
        <v>0.46519675925925924</v>
      </c>
      <c r="D1805" t="s">
        <v>407</v>
      </c>
      <c r="E1805">
        <v>1</v>
      </c>
      <c r="G1805" t="s">
        <v>405</v>
      </c>
      <c r="H1805" t="s">
        <v>408</v>
      </c>
      <c r="J1805" t="s">
        <v>403</v>
      </c>
      <c r="K1805">
        <v>1</v>
      </c>
      <c r="L1805" t="str">
        <f>_xlfn.CONCAT(D1805,F1805)</f>
        <v>Drip coffee refill</v>
      </c>
      <c r="M1805" s="10">
        <f>E1805*_xlfn.XLOOKUP(L1805,PriceListData!$F$2:$F$97,PriceListData!$E$2:$E$97)</f>
        <v>1.25</v>
      </c>
      <c r="N1805" t="str">
        <f>TEXT(B1805,"dddd")</f>
        <v>Wednesday</v>
      </c>
    </row>
    <row r="1806" spans="1:14" x14ac:dyDescent="0.35">
      <c r="A1806">
        <v>288093</v>
      </c>
      <c r="B1806" s="3">
        <v>45784</v>
      </c>
      <c r="C1806" s="4">
        <v>0.45831018518518518</v>
      </c>
      <c r="D1806" t="s">
        <v>54</v>
      </c>
      <c r="E1806">
        <v>1</v>
      </c>
      <c r="G1806" t="s">
        <v>415</v>
      </c>
      <c r="H1806" t="s">
        <v>416</v>
      </c>
      <c r="J1806" t="s">
        <v>403</v>
      </c>
      <c r="K1806">
        <v>1</v>
      </c>
      <c r="L1806" t="str">
        <f>_xlfn.CONCAT(D1806,F1806)</f>
        <v>Syrup</v>
      </c>
      <c r="M1806" s="10">
        <f>E1806*_xlfn.XLOOKUP(L1806,PriceListData!$F$2:$F$97,PriceListData!$E$2:$E$97)</f>
        <v>0.75</v>
      </c>
      <c r="N1806" t="str">
        <f>TEXT(B1806,"dddd")</f>
        <v>Wednesday</v>
      </c>
    </row>
    <row r="1807" spans="1:14" x14ac:dyDescent="0.35">
      <c r="A1807">
        <v>288093</v>
      </c>
      <c r="B1807" s="3">
        <v>45784</v>
      </c>
      <c r="C1807" s="4">
        <v>0.45831018518518518</v>
      </c>
      <c r="D1807" t="s">
        <v>65</v>
      </c>
      <c r="E1807">
        <v>1</v>
      </c>
      <c r="F1807" t="s">
        <v>15</v>
      </c>
      <c r="G1807" t="s">
        <v>405</v>
      </c>
      <c r="H1807" t="s">
        <v>406</v>
      </c>
      <c r="J1807" t="s">
        <v>403</v>
      </c>
      <c r="K1807">
        <v>1</v>
      </c>
      <c r="L1807" t="str">
        <f>_xlfn.CONCAT(D1807,F1807)</f>
        <v>Cappuccino12 oz</v>
      </c>
      <c r="M1807" s="10">
        <f>E1807*_xlfn.XLOOKUP(L1807,PriceListData!$F$2:$F$97,PriceListData!$E$2:$E$97)</f>
        <v>5.5</v>
      </c>
      <c r="N1807" t="str">
        <f>TEXT(B1807,"dddd")</f>
        <v>Wednesday</v>
      </c>
    </row>
    <row r="1808" spans="1:14" x14ac:dyDescent="0.35">
      <c r="A1808">
        <v>288093</v>
      </c>
      <c r="B1808" s="3">
        <v>45784</v>
      </c>
      <c r="C1808" s="4">
        <v>0.45831018518518518</v>
      </c>
      <c r="D1808" t="s">
        <v>404</v>
      </c>
      <c r="E1808">
        <v>1</v>
      </c>
      <c r="F1808" t="s">
        <v>15</v>
      </c>
      <c r="G1808" t="s">
        <v>405</v>
      </c>
      <c r="H1808" t="s">
        <v>406</v>
      </c>
      <c r="J1808" t="s">
        <v>403</v>
      </c>
      <c r="K1808">
        <v>1</v>
      </c>
      <c r="L1808" t="str">
        <f>_xlfn.CONCAT(D1808,F1808)</f>
        <v>Café latté12 oz</v>
      </c>
      <c r="M1808" s="10">
        <f>E1808*_xlfn.XLOOKUP(L1808,PriceListData!$F$2:$F$97,PriceListData!$E$2:$E$97)</f>
        <v>4.25</v>
      </c>
      <c r="N1808" t="str">
        <f>TEXT(B1808,"dddd")</f>
        <v>Wednesday</v>
      </c>
    </row>
    <row r="1809" spans="1:14" x14ac:dyDescent="0.35">
      <c r="A1809">
        <v>288092</v>
      </c>
      <c r="B1809" s="3">
        <v>45784</v>
      </c>
      <c r="C1809" s="4">
        <v>0.45644675925925926</v>
      </c>
      <c r="D1809" t="s">
        <v>425</v>
      </c>
      <c r="E1809">
        <v>1</v>
      </c>
      <c r="F1809" t="s">
        <v>15</v>
      </c>
      <c r="G1809" t="s">
        <v>405</v>
      </c>
      <c r="H1809" t="s">
        <v>414</v>
      </c>
      <c r="J1809" t="s">
        <v>403</v>
      </c>
      <c r="K1809">
        <v>1</v>
      </c>
      <c r="L1809" t="str">
        <f>_xlfn.CONCAT(D1809,F1809)</f>
        <v>Iced Guillermo12 oz</v>
      </c>
      <c r="M1809" s="10">
        <f>E1809*_xlfn.XLOOKUP(L1809,PriceListData!$F$2:$F$97,PriceListData!$E$2:$E$97)</f>
        <v>3.5</v>
      </c>
      <c r="N1809" t="str">
        <f>TEXT(B1809,"dddd")</f>
        <v>Wednesday</v>
      </c>
    </row>
    <row r="1810" spans="1:14" x14ac:dyDescent="0.35">
      <c r="A1810">
        <v>288091</v>
      </c>
      <c r="B1810" s="3">
        <v>45784</v>
      </c>
      <c r="C1810" s="4">
        <v>0.45564814814814814</v>
      </c>
      <c r="D1810" t="s">
        <v>409</v>
      </c>
      <c r="E1810">
        <v>1</v>
      </c>
      <c r="F1810" t="s">
        <v>15</v>
      </c>
      <c r="G1810" t="s">
        <v>405</v>
      </c>
      <c r="H1810" t="s">
        <v>406</v>
      </c>
      <c r="J1810" t="s">
        <v>403</v>
      </c>
      <c r="K1810">
        <v>1</v>
      </c>
      <c r="L1810" t="str">
        <f>_xlfn.CONCAT(D1810,F1810)</f>
        <v>Drip coffee12 oz</v>
      </c>
      <c r="M1810" s="10">
        <f>E1810*_xlfn.XLOOKUP(L1810,PriceListData!$F$2:$F$97,PriceListData!$E$2:$E$97)</f>
        <v>2.25</v>
      </c>
      <c r="N1810" t="str">
        <f>TEXT(B1810,"dddd")</f>
        <v>Wednesday</v>
      </c>
    </row>
    <row r="1811" spans="1:14" x14ac:dyDescent="0.35">
      <c r="A1811">
        <v>288088</v>
      </c>
      <c r="B1811" s="3">
        <v>45784</v>
      </c>
      <c r="C1811" s="4">
        <v>0.4513773148148148</v>
      </c>
      <c r="D1811" t="s">
        <v>52</v>
      </c>
      <c r="E1811">
        <v>1</v>
      </c>
      <c r="F1811" t="s">
        <v>15</v>
      </c>
      <c r="G1811" t="s">
        <v>405</v>
      </c>
      <c r="H1811" t="s">
        <v>414</v>
      </c>
      <c r="J1811" t="s">
        <v>403</v>
      </c>
      <c r="K1811">
        <v>2</v>
      </c>
      <c r="L1811" t="str">
        <f>_xlfn.CONCAT(D1811,F1811)</f>
        <v>Frappé12 oz</v>
      </c>
      <c r="M1811" s="10">
        <f>E1811*_xlfn.XLOOKUP(L1811,PriceListData!$F$2:$F$97,PriceListData!$E$2:$E$97)</f>
        <v>4.75</v>
      </c>
      <c r="N1811" t="str">
        <f>TEXT(B1811,"dddd")</f>
        <v>Wednesday</v>
      </c>
    </row>
    <row r="1812" spans="1:14" x14ac:dyDescent="0.35">
      <c r="A1812">
        <v>288087</v>
      </c>
      <c r="B1812" s="3">
        <v>45784</v>
      </c>
      <c r="C1812" s="4">
        <v>0.44589120370370372</v>
      </c>
      <c r="D1812" t="s">
        <v>428</v>
      </c>
      <c r="E1812">
        <v>1</v>
      </c>
      <c r="F1812" t="s">
        <v>15</v>
      </c>
      <c r="G1812" t="s">
        <v>413</v>
      </c>
      <c r="H1812" t="s">
        <v>406</v>
      </c>
      <c r="J1812" t="s">
        <v>403</v>
      </c>
      <c r="K1812">
        <v>1</v>
      </c>
      <c r="L1812" t="str">
        <f>_xlfn.CONCAT(D1812,F1812)</f>
        <v>Rooibos latté12 oz</v>
      </c>
      <c r="M1812" s="10">
        <f>E1812*_xlfn.XLOOKUP(L1812,PriceListData!$F$2:$F$97,PriceListData!$E$2:$E$97)</f>
        <v>5.5</v>
      </c>
      <c r="N1812" t="str">
        <f>TEXT(B1812,"dddd")</f>
        <v>Wednesday</v>
      </c>
    </row>
    <row r="1813" spans="1:14" x14ac:dyDescent="0.35">
      <c r="A1813">
        <v>288086</v>
      </c>
      <c r="B1813" s="3">
        <v>45784</v>
      </c>
      <c r="C1813" s="4">
        <v>0.44097222222222221</v>
      </c>
      <c r="D1813" t="s">
        <v>52</v>
      </c>
      <c r="E1813">
        <v>1</v>
      </c>
      <c r="F1813" t="s">
        <v>15</v>
      </c>
      <c r="G1813" t="s">
        <v>405</v>
      </c>
      <c r="H1813" t="s">
        <v>414</v>
      </c>
      <c r="J1813" t="s">
        <v>403</v>
      </c>
      <c r="K1813">
        <v>1</v>
      </c>
      <c r="L1813" t="str">
        <f>_xlfn.CONCAT(D1813,F1813)</f>
        <v>Frappé12 oz</v>
      </c>
      <c r="M1813" s="10">
        <f>E1813*_xlfn.XLOOKUP(L1813,PriceListData!$F$2:$F$97,PriceListData!$E$2:$E$97)</f>
        <v>4.75</v>
      </c>
      <c r="N1813" t="str">
        <f>TEXT(B1813,"dddd")</f>
        <v>Wednesday</v>
      </c>
    </row>
    <row r="1814" spans="1:14" x14ac:dyDescent="0.35">
      <c r="A1814">
        <v>288085</v>
      </c>
      <c r="B1814" s="3">
        <v>45784</v>
      </c>
      <c r="C1814" s="4">
        <v>0.43957175925925923</v>
      </c>
      <c r="D1814" t="s">
        <v>54</v>
      </c>
      <c r="E1814">
        <v>1</v>
      </c>
      <c r="G1814" t="s">
        <v>415</v>
      </c>
      <c r="H1814" t="s">
        <v>416</v>
      </c>
      <c r="J1814" t="s">
        <v>403</v>
      </c>
      <c r="K1814">
        <v>2</v>
      </c>
      <c r="L1814" t="str">
        <f>_xlfn.CONCAT(D1814,F1814)</f>
        <v>Syrup</v>
      </c>
      <c r="M1814" s="10">
        <f>E1814*_xlfn.XLOOKUP(L1814,PriceListData!$F$2:$F$97,PriceListData!$E$2:$E$97)</f>
        <v>0.75</v>
      </c>
      <c r="N1814" t="str">
        <f>TEXT(B1814,"dddd")</f>
        <v>Wednesday</v>
      </c>
    </row>
    <row r="1815" spans="1:14" x14ac:dyDescent="0.35">
      <c r="A1815">
        <v>288085</v>
      </c>
      <c r="B1815" s="3">
        <v>45784</v>
      </c>
      <c r="C1815" s="4">
        <v>0.43957175925925923</v>
      </c>
      <c r="D1815" t="s">
        <v>21</v>
      </c>
      <c r="E1815">
        <v>1</v>
      </c>
      <c r="F1815" t="s">
        <v>15</v>
      </c>
      <c r="G1815" t="s">
        <v>405</v>
      </c>
      <c r="H1815" t="s">
        <v>406</v>
      </c>
      <c r="J1815" t="s">
        <v>403</v>
      </c>
      <c r="K1815">
        <v>2</v>
      </c>
      <c r="L1815" t="str">
        <f>_xlfn.CONCAT(D1815,F1815)</f>
        <v>Pourover12 oz</v>
      </c>
      <c r="M1815" s="10">
        <f>E1815*_xlfn.XLOOKUP(L1815,PriceListData!$F$2:$F$97,PriceListData!$E$2:$E$97)</f>
        <v>3.5</v>
      </c>
      <c r="N1815" t="str">
        <f>TEXT(B1815,"dddd")</f>
        <v>Wednesday</v>
      </c>
    </row>
    <row r="1816" spans="1:14" x14ac:dyDescent="0.35">
      <c r="A1816">
        <v>288085</v>
      </c>
      <c r="B1816" s="3">
        <v>45784</v>
      </c>
      <c r="C1816" s="4">
        <v>0.43957175925925923</v>
      </c>
      <c r="D1816" t="s">
        <v>52</v>
      </c>
      <c r="E1816">
        <v>1</v>
      </c>
      <c r="F1816" t="s">
        <v>15</v>
      </c>
      <c r="G1816" t="s">
        <v>405</v>
      </c>
      <c r="H1816" t="s">
        <v>414</v>
      </c>
      <c r="J1816" t="s">
        <v>403</v>
      </c>
      <c r="K1816">
        <v>2</v>
      </c>
      <c r="L1816" t="str">
        <f>_xlfn.CONCAT(D1816,F1816)</f>
        <v>Frappé12 oz</v>
      </c>
      <c r="M1816" s="10">
        <f>E1816*_xlfn.XLOOKUP(L1816,PriceListData!$F$2:$F$97,PriceListData!$E$2:$E$97)</f>
        <v>4.75</v>
      </c>
      <c r="N1816" t="str">
        <f>TEXT(B1816,"dddd")</f>
        <v>Wednesday</v>
      </c>
    </row>
    <row r="1817" spans="1:14" x14ac:dyDescent="0.35">
      <c r="A1817">
        <v>288084</v>
      </c>
      <c r="B1817" s="3">
        <v>45784</v>
      </c>
      <c r="C1817" s="4">
        <v>0.43921296296296297</v>
      </c>
      <c r="D1817" t="s">
        <v>21</v>
      </c>
      <c r="E1817">
        <v>1</v>
      </c>
      <c r="F1817" t="s">
        <v>15</v>
      </c>
      <c r="G1817" t="s">
        <v>405</v>
      </c>
      <c r="H1817" t="s">
        <v>406</v>
      </c>
      <c r="J1817" t="s">
        <v>403</v>
      </c>
      <c r="K1817">
        <v>1</v>
      </c>
      <c r="L1817" t="str">
        <f>_xlfn.CONCAT(D1817,F1817)</f>
        <v>Pourover12 oz</v>
      </c>
      <c r="M1817" s="10">
        <f>E1817*_xlfn.XLOOKUP(L1817,PriceListData!$F$2:$F$97,PriceListData!$E$2:$E$97)</f>
        <v>3.5</v>
      </c>
      <c r="N1817" t="str">
        <f>TEXT(B1817,"dddd")</f>
        <v>Wednesday</v>
      </c>
    </row>
    <row r="1818" spans="1:14" x14ac:dyDescent="0.35">
      <c r="A1818">
        <v>288083</v>
      </c>
      <c r="B1818" s="3">
        <v>45784</v>
      </c>
      <c r="C1818" s="4">
        <v>0.43482638888888892</v>
      </c>
      <c r="D1818" t="s">
        <v>21</v>
      </c>
      <c r="E1818">
        <v>1</v>
      </c>
      <c r="F1818" t="s">
        <v>15</v>
      </c>
      <c r="G1818" t="s">
        <v>405</v>
      </c>
      <c r="H1818" t="s">
        <v>406</v>
      </c>
      <c r="J1818" t="s">
        <v>403</v>
      </c>
      <c r="K1818">
        <v>2</v>
      </c>
      <c r="L1818" t="str">
        <f>_xlfn.CONCAT(D1818,F1818)</f>
        <v>Pourover12 oz</v>
      </c>
      <c r="M1818" s="10">
        <f>E1818*_xlfn.XLOOKUP(L1818,PriceListData!$F$2:$F$97,PriceListData!$E$2:$E$97)</f>
        <v>3.5</v>
      </c>
      <c r="N1818" t="str">
        <f>TEXT(B1818,"dddd")</f>
        <v>Wednesday</v>
      </c>
    </row>
    <row r="1819" spans="1:14" x14ac:dyDescent="0.35">
      <c r="A1819">
        <v>288082</v>
      </c>
      <c r="B1819" s="3">
        <v>45784</v>
      </c>
      <c r="C1819" s="4">
        <v>0.43466435185185187</v>
      </c>
      <c r="D1819" t="s">
        <v>425</v>
      </c>
      <c r="E1819">
        <v>1</v>
      </c>
      <c r="F1819" t="s">
        <v>15</v>
      </c>
      <c r="G1819" t="s">
        <v>405</v>
      </c>
      <c r="H1819" t="s">
        <v>414</v>
      </c>
      <c r="J1819" t="s">
        <v>403</v>
      </c>
      <c r="K1819">
        <v>1</v>
      </c>
      <c r="L1819" t="str">
        <f>_xlfn.CONCAT(D1819,F1819)</f>
        <v>Iced Guillermo12 oz</v>
      </c>
      <c r="M1819" s="10">
        <f>E1819*_xlfn.XLOOKUP(L1819,PriceListData!$F$2:$F$97,PriceListData!$E$2:$E$97)</f>
        <v>3.5</v>
      </c>
      <c r="N1819" t="str">
        <f>TEXT(B1819,"dddd")</f>
        <v>Wednesday</v>
      </c>
    </row>
    <row r="1820" spans="1:14" x14ac:dyDescent="0.35">
      <c r="A1820">
        <v>288081</v>
      </c>
      <c r="B1820" s="3">
        <v>45784</v>
      </c>
      <c r="C1820" s="4">
        <v>0.43351851851851853</v>
      </c>
      <c r="D1820" t="s">
        <v>411</v>
      </c>
      <c r="E1820">
        <v>1</v>
      </c>
      <c r="F1820" t="s">
        <v>24</v>
      </c>
      <c r="G1820" t="s">
        <v>405</v>
      </c>
      <c r="H1820" t="s">
        <v>406</v>
      </c>
      <c r="J1820" t="s">
        <v>403</v>
      </c>
      <c r="K1820">
        <v>1</v>
      </c>
      <c r="L1820" t="str">
        <f>_xlfn.CONCAT(D1820,F1820)</f>
        <v>Turkish coffee3 oz</v>
      </c>
      <c r="M1820" s="10">
        <f>E1820*_xlfn.XLOOKUP(L1820,PriceListData!$F$2:$F$97,PriceListData!$E$2:$E$97)</f>
        <v>3.75</v>
      </c>
      <c r="N1820" t="str">
        <f>TEXT(B1820,"dddd")</f>
        <v>Wednesday</v>
      </c>
    </row>
    <row r="1821" spans="1:14" x14ac:dyDescent="0.35">
      <c r="A1821">
        <v>288080</v>
      </c>
      <c r="B1821" s="3">
        <v>45784</v>
      </c>
      <c r="C1821" s="4">
        <v>0.42899305555555556</v>
      </c>
      <c r="D1821" t="s">
        <v>452</v>
      </c>
      <c r="E1821">
        <v>1</v>
      </c>
      <c r="G1821" t="s">
        <v>401</v>
      </c>
      <c r="H1821" t="s">
        <v>453</v>
      </c>
      <c r="J1821" t="s">
        <v>403</v>
      </c>
      <c r="K1821">
        <v>1</v>
      </c>
      <c r="L1821" t="str">
        <f>_xlfn.CONCAT(D1821,F1821)</f>
        <v>Reusable travel mug</v>
      </c>
      <c r="M1821" s="10">
        <f>E1821*_xlfn.XLOOKUP(L1821,PriceListData!$F$2:$F$97,PriceListData!$E$2:$E$97)</f>
        <v>12.75</v>
      </c>
      <c r="N1821" t="str">
        <f>TEXT(B1821,"dddd")</f>
        <v>Wednesday</v>
      </c>
    </row>
    <row r="1822" spans="1:14" x14ac:dyDescent="0.35">
      <c r="A1822">
        <v>288080</v>
      </c>
      <c r="B1822" s="3">
        <v>45784</v>
      </c>
      <c r="C1822" s="4">
        <v>0.42899305555555556</v>
      </c>
      <c r="D1822" t="s">
        <v>412</v>
      </c>
      <c r="E1822">
        <v>1</v>
      </c>
      <c r="F1822" t="s">
        <v>15</v>
      </c>
      <c r="G1822" t="s">
        <v>413</v>
      </c>
      <c r="H1822" t="s">
        <v>414</v>
      </c>
      <c r="J1822" t="s">
        <v>403</v>
      </c>
      <c r="K1822">
        <v>1</v>
      </c>
      <c r="L1822" t="str">
        <f>_xlfn.CONCAT(D1822,F1822)</f>
        <v>Iced tea12 oz</v>
      </c>
      <c r="M1822" s="10">
        <f>E1822*_xlfn.XLOOKUP(L1822,PriceListData!$F$2:$F$97,PriceListData!$E$2:$E$97)</f>
        <v>4.25</v>
      </c>
      <c r="N1822" t="str">
        <f>TEXT(B1822,"dddd")</f>
        <v>Wednesday</v>
      </c>
    </row>
    <row r="1823" spans="1:14" x14ac:dyDescent="0.35">
      <c r="A1823">
        <v>288079</v>
      </c>
      <c r="B1823" s="3">
        <v>45784</v>
      </c>
      <c r="C1823" s="4">
        <v>0.42371527777777779</v>
      </c>
      <c r="D1823" t="s">
        <v>65</v>
      </c>
      <c r="E1823">
        <v>1</v>
      </c>
      <c r="F1823" t="s">
        <v>15</v>
      </c>
      <c r="G1823" t="s">
        <v>405</v>
      </c>
      <c r="H1823" t="s">
        <v>406</v>
      </c>
      <c r="J1823" t="s">
        <v>403</v>
      </c>
      <c r="K1823">
        <v>1</v>
      </c>
      <c r="L1823" t="str">
        <f>_xlfn.CONCAT(D1823,F1823)</f>
        <v>Cappuccino12 oz</v>
      </c>
      <c r="M1823" s="10">
        <f>E1823*_xlfn.XLOOKUP(L1823,PriceListData!$F$2:$F$97,PriceListData!$E$2:$E$97)</f>
        <v>5.5</v>
      </c>
      <c r="N1823" t="str">
        <f>TEXT(B1823,"dddd")</f>
        <v>Wednesday</v>
      </c>
    </row>
    <row r="1824" spans="1:14" x14ac:dyDescent="0.35">
      <c r="A1824">
        <v>288077</v>
      </c>
      <c r="B1824" s="3">
        <v>45784</v>
      </c>
      <c r="C1824" s="4">
        <v>0.42152777777777778</v>
      </c>
      <c r="D1824" t="s">
        <v>420</v>
      </c>
      <c r="E1824">
        <v>1</v>
      </c>
      <c r="F1824" t="s">
        <v>76</v>
      </c>
      <c r="G1824" t="s">
        <v>413</v>
      </c>
      <c r="H1824" t="s">
        <v>406</v>
      </c>
      <c r="J1824" t="s">
        <v>403</v>
      </c>
      <c r="K1824">
        <v>1</v>
      </c>
      <c r="L1824" t="str">
        <f>_xlfn.CONCAT(D1824,F1824)</f>
        <v>Moroccan tea10 oz</v>
      </c>
      <c r="M1824" s="10">
        <f>E1824*_xlfn.XLOOKUP(L1824,PriceListData!$F$2:$F$97,PriceListData!$E$2:$E$97)</f>
        <v>3</v>
      </c>
      <c r="N1824" t="str">
        <f>TEXT(B1824,"dddd")</f>
        <v>Wednesday</v>
      </c>
    </row>
    <row r="1825" spans="1:14" x14ac:dyDescent="0.35">
      <c r="A1825">
        <v>288076</v>
      </c>
      <c r="B1825" s="3">
        <v>45784</v>
      </c>
      <c r="C1825" s="4">
        <v>0.42109953703703706</v>
      </c>
      <c r="D1825" t="s">
        <v>409</v>
      </c>
      <c r="E1825">
        <v>1</v>
      </c>
      <c r="F1825" t="s">
        <v>15</v>
      </c>
      <c r="G1825" t="s">
        <v>405</v>
      </c>
      <c r="H1825" t="s">
        <v>406</v>
      </c>
      <c r="J1825" t="s">
        <v>403</v>
      </c>
      <c r="K1825">
        <v>1</v>
      </c>
      <c r="L1825" t="str">
        <f>_xlfn.CONCAT(D1825,F1825)</f>
        <v>Drip coffee12 oz</v>
      </c>
      <c r="M1825" s="10">
        <f>E1825*_xlfn.XLOOKUP(L1825,PriceListData!$F$2:$F$97,PriceListData!$E$2:$E$97)</f>
        <v>2.25</v>
      </c>
      <c r="N1825" t="str">
        <f>TEXT(B1825,"dddd")</f>
        <v>Wednesday</v>
      </c>
    </row>
    <row r="1826" spans="1:14" x14ac:dyDescent="0.35">
      <c r="A1826">
        <v>288075</v>
      </c>
      <c r="B1826" s="3">
        <v>45784</v>
      </c>
      <c r="C1826" s="4">
        <v>0.41229166666666667</v>
      </c>
      <c r="D1826" t="s">
        <v>54</v>
      </c>
      <c r="E1826">
        <v>1</v>
      </c>
      <c r="G1826" t="s">
        <v>415</v>
      </c>
      <c r="H1826" t="s">
        <v>416</v>
      </c>
      <c r="J1826" t="s">
        <v>403</v>
      </c>
      <c r="K1826">
        <v>1</v>
      </c>
      <c r="L1826" t="str">
        <f>_xlfn.CONCAT(D1826,F1826)</f>
        <v>Syrup</v>
      </c>
      <c r="M1826" s="10">
        <f>E1826*_xlfn.XLOOKUP(L1826,PriceListData!$F$2:$F$97,PriceListData!$E$2:$E$97)</f>
        <v>0.75</v>
      </c>
      <c r="N1826" t="str">
        <f>TEXT(B1826,"dddd")</f>
        <v>Wednesday</v>
      </c>
    </row>
    <row r="1827" spans="1:14" x14ac:dyDescent="0.35">
      <c r="A1827">
        <v>288075</v>
      </c>
      <c r="B1827" s="3">
        <v>45784</v>
      </c>
      <c r="C1827" s="4">
        <v>0.41229166666666667</v>
      </c>
      <c r="D1827" t="s">
        <v>21</v>
      </c>
      <c r="E1827">
        <v>1</v>
      </c>
      <c r="F1827" t="s">
        <v>15</v>
      </c>
      <c r="G1827" t="s">
        <v>405</v>
      </c>
      <c r="H1827" t="s">
        <v>406</v>
      </c>
      <c r="J1827" t="s">
        <v>403</v>
      </c>
      <c r="K1827">
        <v>1</v>
      </c>
      <c r="L1827" t="str">
        <f>_xlfn.CONCAT(D1827,F1827)</f>
        <v>Pourover12 oz</v>
      </c>
      <c r="M1827" s="10">
        <f>E1827*_xlfn.XLOOKUP(L1827,PriceListData!$F$2:$F$97,PriceListData!$E$2:$E$97)</f>
        <v>3.5</v>
      </c>
      <c r="N1827" t="str">
        <f>TEXT(B1827,"dddd")</f>
        <v>Wednesday</v>
      </c>
    </row>
    <row r="1828" spans="1:14" x14ac:dyDescent="0.35">
      <c r="A1828">
        <v>288074</v>
      </c>
      <c r="B1828" s="3">
        <v>45784</v>
      </c>
      <c r="C1828" s="4">
        <v>0.41180555555555554</v>
      </c>
      <c r="D1828" t="s">
        <v>21</v>
      </c>
      <c r="E1828">
        <v>1</v>
      </c>
      <c r="F1828" t="s">
        <v>15</v>
      </c>
      <c r="G1828" t="s">
        <v>405</v>
      </c>
      <c r="H1828" t="s">
        <v>406</v>
      </c>
      <c r="J1828" t="s">
        <v>403</v>
      </c>
      <c r="K1828">
        <v>1</v>
      </c>
      <c r="L1828" t="str">
        <f>_xlfn.CONCAT(D1828,F1828)</f>
        <v>Pourover12 oz</v>
      </c>
      <c r="M1828" s="10">
        <f>E1828*_xlfn.XLOOKUP(L1828,PriceListData!$F$2:$F$97,PriceListData!$E$2:$E$97)</f>
        <v>3.5</v>
      </c>
      <c r="N1828" t="str">
        <f>TEXT(B1828,"dddd")</f>
        <v>Wednesday</v>
      </c>
    </row>
    <row r="1829" spans="1:14" x14ac:dyDescent="0.35">
      <c r="A1829">
        <v>288073</v>
      </c>
      <c r="B1829" s="3">
        <v>45784</v>
      </c>
      <c r="C1829" s="4">
        <v>0.41042824074074075</v>
      </c>
      <c r="D1829" t="s">
        <v>410</v>
      </c>
      <c r="E1829">
        <v>1</v>
      </c>
      <c r="F1829" t="s">
        <v>15</v>
      </c>
      <c r="G1829" t="s">
        <v>405</v>
      </c>
      <c r="H1829" t="s">
        <v>406</v>
      </c>
      <c r="J1829" t="s">
        <v>403</v>
      </c>
      <c r="K1829">
        <v>2</v>
      </c>
      <c r="L1829" t="str">
        <f>_xlfn.CONCAT(D1829,F1829)</f>
        <v>Café Cubano12 oz</v>
      </c>
      <c r="M1829" s="10">
        <f>E1829*_xlfn.XLOOKUP(L1829,PriceListData!$F$2:$F$97,PriceListData!$E$2:$E$97)</f>
        <v>7</v>
      </c>
      <c r="N1829" t="str">
        <f>TEXT(B1829,"dddd")</f>
        <v>Wednesday</v>
      </c>
    </row>
    <row r="1830" spans="1:14" x14ac:dyDescent="0.35">
      <c r="A1830">
        <v>288069</v>
      </c>
      <c r="B1830" s="3">
        <v>45784</v>
      </c>
      <c r="C1830" s="4">
        <v>0.40174768518518517</v>
      </c>
      <c r="D1830" t="s">
        <v>21</v>
      </c>
      <c r="E1830">
        <v>1</v>
      </c>
      <c r="F1830" t="s">
        <v>15</v>
      </c>
      <c r="G1830" t="s">
        <v>405</v>
      </c>
      <c r="H1830" t="s">
        <v>406</v>
      </c>
      <c r="J1830" t="s">
        <v>403</v>
      </c>
      <c r="K1830">
        <v>1</v>
      </c>
      <c r="L1830" t="str">
        <f>_xlfn.CONCAT(D1830,F1830)</f>
        <v>Pourover12 oz</v>
      </c>
      <c r="M1830" s="10">
        <f>E1830*_xlfn.XLOOKUP(L1830,PriceListData!$F$2:$F$97,PriceListData!$E$2:$E$97)</f>
        <v>3.5</v>
      </c>
      <c r="N1830" t="str">
        <f>TEXT(B1830,"dddd")</f>
        <v>Wednesday</v>
      </c>
    </row>
    <row r="1831" spans="1:14" x14ac:dyDescent="0.35">
      <c r="A1831">
        <v>288068</v>
      </c>
      <c r="B1831" s="3">
        <v>45784</v>
      </c>
      <c r="C1831" s="4">
        <v>0.4012384259259259</v>
      </c>
      <c r="D1831" t="s">
        <v>411</v>
      </c>
      <c r="E1831">
        <v>1</v>
      </c>
      <c r="F1831" t="s">
        <v>24</v>
      </c>
      <c r="G1831" t="s">
        <v>405</v>
      </c>
      <c r="H1831" t="s">
        <v>406</v>
      </c>
      <c r="J1831" t="s">
        <v>403</v>
      </c>
      <c r="K1831">
        <v>1</v>
      </c>
      <c r="L1831" t="str">
        <f>_xlfn.CONCAT(D1831,F1831)</f>
        <v>Turkish coffee3 oz</v>
      </c>
      <c r="M1831" s="10">
        <f>E1831*_xlfn.XLOOKUP(L1831,PriceListData!$F$2:$F$97,PriceListData!$E$2:$E$97)</f>
        <v>3.75</v>
      </c>
      <c r="N1831" t="str">
        <f>TEXT(B1831,"dddd")</f>
        <v>Wednesday</v>
      </c>
    </row>
    <row r="1832" spans="1:14" x14ac:dyDescent="0.35">
      <c r="A1832">
        <v>288068</v>
      </c>
      <c r="B1832" s="3">
        <v>45784</v>
      </c>
      <c r="C1832" s="4">
        <v>0.4012384259259259</v>
      </c>
      <c r="D1832" t="s">
        <v>404</v>
      </c>
      <c r="E1832">
        <v>1</v>
      </c>
      <c r="F1832" t="s">
        <v>15</v>
      </c>
      <c r="G1832" t="s">
        <v>405</v>
      </c>
      <c r="H1832" t="s">
        <v>406</v>
      </c>
      <c r="J1832" t="s">
        <v>403</v>
      </c>
      <c r="K1832">
        <v>1</v>
      </c>
      <c r="L1832" t="str">
        <f>_xlfn.CONCAT(D1832,F1832)</f>
        <v>Café latté12 oz</v>
      </c>
      <c r="M1832" s="10">
        <f>E1832*_xlfn.XLOOKUP(L1832,PriceListData!$F$2:$F$97,PriceListData!$E$2:$E$97)</f>
        <v>4.25</v>
      </c>
      <c r="N1832" t="str">
        <f>TEXT(B1832,"dddd")</f>
        <v>Wednesday</v>
      </c>
    </row>
    <row r="1833" spans="1:14" x14ac:dyDescent="0.35">
      <c r="A1833">
        <v>288067</v>
      </c>
      <c r="B1833" s="3">
        <v>45784</v>
      </c>
      <c r="C1833" s="4">
        <v>0.39660879629629631</v>
      </c>
      <c r="D1833" t="s">
        <v>52</v>
      </c>
      <c r="E1833">
        <v>1</v>
      </c>
      <c r="F1833" t="s">
        <v>15</v>
      </c>
      <c r="G1833" t="s">
        <v>405</v>
      </c>
      <c r="H1833" t="s">
        <v>414</v>
      </c>
      <c r="J1833" t="s">
        <v>403</v>
      </c>
      <c r="K1833">
        <v>2</v>
      </c>
      <c r="L1833" t="str">
        <f>_xlfn.CONCAT(D1833,F1833)</f>
        <v>Frappé12 oz</v>
      </c>
      <c r="M1833" s="10">
        <f>E1833*_xlfn.XLOOKUP(L1833,PriceListData!$F$2:$F$97,PriceListData!$E$2:$E$97)</f>
        <v>4.75</v>
      </c>
      <c r="N1833" t="str">
        <f>TEXT(B1833,"dddd")</f>
        <v>Wednesday</v>
      </c>
    </row>
    <row r="1834" spans="1:14" x14ac:dyDescent="0.35">
      <c r="A1834">
        <v>288066</v>
      </c>
      <c r="B1834" s="3">
        <v>45784</v>
      </c>
      <c r="C1834" s="4">
        <v>0.39478009259259261</v>
      </c>
      <c r="D1834" t="s">
        <v>54</v>
      </c>
      <c r="E1834">
        <v>2</v>
      </c>
      <c r="G1834" t="s">
        <v>415</v>
      </c>
      <c r="H1834" t="s">
        <v>416</v>
      </c>
      <c r="J1834" t="s">
        <v>403</v>
      </c>
      <c r="K1834">
        <v>1</v>
      </c>
      <c r="L1834" t="str">
        <f>_xlfn.CONCAT(D1834,F1834)</f>
        <v>Syrup</v>
      </c>
      <c r="M1834" s="10">
        <f>E1834*_xlfn.XLOOKUP(L1834,PriceListData!$F$2:$F$97,PriceListData!$E$2:$E$97)</f>
        <v>1.5</v>
      </c>
      <c r="N1834" t="str">
        <f>TEXT(B1834,"dddd")</f>
        <v>Wednesday</v>
      </c>
    </row>
    <row r="1835" spans="1:14" x14ac:dyDescent="0.35">
      <c r="A1835">
        <v>288066</v>
      </c>
      <c r="B1835" s="3">
        <v>45784</v>
      </c>
      <c r="C1835" s="4">
        <v>0.39478009259259261</v>
      </c>
      <c r="D1835" t="s">
        <v>21</v>
      </c>
      <c r="E1835">
        <v>2</v>
      </c>
      <c r="F1835" t="s">
        <v>15</v>
      </c>
      <c r="G1835" t="s">
        <v>405</v>
      </c>
      <c r="H1835" t="s">
        <v>406</v>
      </c>
      <c r="J1835" t="s">
        <v>403</v>
      </c>
      <c r="K1835">
        <v>1</v>
      </c>
      <c r="L1835" t="str">
        <f>_xlfn.CONCAT(D1835,F1835)</f>
        <v>Pourover12 oz</v>
      </c>
      <c r="M1835" s="10">
        <f>E1835*_xlfn.XLOOKUP(L1835,PriceListData!$F$2:$F$97,PriceListData!$E$2:$E$97)</f>
        <v>7</v>
      </c>
      <c r="N1835" t="str">
        <f>TEXT(B1835,"dddd")</f>
        <v>Wednesday</v>
      </c>
    </row>
    <row r="1836" spans="1:14" x14ac:dyDescent="0.35">
      <c r="A1836">
        <v>288066</v>
      </c>
      <c r="B1836" s="3">
        <v>45784</v>
      </c>
      <c r="C1836" s="4">
        <v>0.39478009259259261</v>
      </c>
      <c r="D1836" t="s">
        <v>445</v>
      </c>
      <c r="E1836">
        <v>1</v>
      </c>
      <c r="F1836" t="s">
        <v>15</v>
      </c>
      <c r="G1836" t="s">
        <v>423</v>
      </c>
      <c r="H1836" t="s">
        <v>414</v>
      </c>
      <c r="J1836" t="s">
        <v>403</v>
      </c>
      <c r="K1836">
        <v>1</v>
      </c>
      <c r="L1836" t="str">
        <f>_xlfn.CONCAT(D1836,F1836)</f>
        <v>Mango lassi12 oz</v>
      </c>
      <c r="M1836" s="10">
        <f>E1836*_xlfn.XLOOKUP(L1836,PriceListData!$F$2:$F$97,PriceListData!$E$2:$E$97)</f>
        <v>5.75</v>
      </c>
      <c r="N1836" t="str">
        <f>TEXT(B1836,"dddd")</f>
        <v>Wednesday</v>
      </c>
    </row>
    <row r="1837" spans="1:14" x14ac:dyDescent="0.35">
      <c r="A1837">
        <v>288064</v>
      </c>
      <c r="B1837" s="3">
        <v>45784</v>
      </c>
      <c r="C1837" s="4">
        <v>0.39023148148148146</v>
      </c>
      <c r="D1837" t="s">
        <v>21</v>
      </c>
      <c r="E1837">
        <v>1</v>
      </c>
      <c r="F1837" t="s">
        <v>15</v>
      </c>
      <c r="G1837" t="s">
        <v>405</v>
      </c>
      <c r="H1837" t="s">
        <v>406</v>
      </c>
      <c r="J1837" t="s">
        <v>403</v>
      </c>
      <c r="K1837">
        <v>1</v>
      </c>
      <c r="L1837" t="str">
        <f>_xlfn.CONCAT(D1837,F1837)</f>
        <v>Pourover12 oz</v>
      </c>
      <c r="M1837" s="10">
        <f>E1837*_xlfn.XLOOKUP(L1837,PriceListData!$F$2:$F$97,PriceListData!$E$2:$E$97)</f>
        <v>3.5</v>
      </c>
      <c r="N1837" t="str">
        <f>TEXT(B1837,"dddd")</f>
        <v>Wednesday</v>
      </c>
    </row>
    <row r="1838" spans="1:14" x14ac:dyDescent="0.35">
      <c r="A1838">
        <v>288063</v>
      </c>
      <c r="B1838" s="3">
        <v>45784</v>
      </c>
      <c r="C1838" s="4">
        <v>0.38978009259259261</v>
      </c>
      <c r="D1838" t="s">
        <v>54</v>
      </c>
      <c r="E1838">
        <v>1</v>
      </c>
      <c r="G1838" t="s">
        <v>415</v>
      </c>
      <c r="H1838" t="s">
        <v>416</v>
      </c>
      <c r="J1838" t="s">
        <v>403</v>
      </c>
      <c r="K1838">
        <v>1</v>
      </c>
      <c r="L1838" t="str">
        <f>_xlfn.CONCAT(D1838,F1838)</f>
        <v>Syrup</v>
      </c>
      <c r="M1838" s="10">
        <f>E1838*_xlfn.XLOOKUP(L1838,PriceListData!$F$2:$F$97,PriceListData!$E$2:$E$97)</f>
        <v>0.75</v>
      </c>
      <c r="N1838" t="str">
        <f>TEXT(B1838,"dddd")</f>
        <v>Wednesday</v>
      </c>
    </row>
    <row r="1839" spans="1:14" x14ac:dyDescent="0.35">
      <c r="A1839">
        <v>288063</v>
      </c>
      <c r="B1839" s="3">
        <v>45784</v>
      </c>
      <c r="C1839" s="4">
        <v>0.38978009259259261</v>
      </c>
      <c r="D1839" t="s">
        <v>21</v>
      </c>
      <c r="E1839">
        <v>1</v>
      </c>
      <c r="F1839" t="s">
        <v>15</v>
      </c>
      <c r="G1839" t="s">
        <v>405</v>
      </c>
      <c r="H1839" t="s">
        <v>406</v>
      </c>
      <c r="J1839" t="s">
        <v>403</v>
      </c>
      <c r="K1839">
        <v>1</v>
      </c>
      <c r="L1839" t="str">
        <f>_xlfn.CONCAT(D1839,F1839)</f>
        <v>Pourover12 oz</v>
      </c>
      <c r="M1839" s="10">
        <f>E1839*_xlfn.XLOOKUP(L1839,PriceListData!$F$2:$F$97,PriceListData!$E$2:$E$97)</f>
        <v>3.5</v>
      </c>
      <c r="N1839" t="str">
        <f>TEXT(B1839,"dddd")</f>
        <v>Wednesday</v>
      </c>
    </row>
    <row r="1840" spans="1:14" x14ac:dyDescent="0.35">
      <c r="A1840">
        <v>288061</v>
      </c>
      <c r="B1840" s="3">
        <v>45784</v>
      </c>
      <c r="C1840" s="4">
        <v>0.38756944444444447</v>
      </c>
      <c r="D1840" t="s">
        <v>411</v>
      </c>
      <c r="E1840">
        <v>1</v>
      </c>
      <c r="F1840" t="s">
        <v>24</v>
      </c>
      <c r="G1840" t="s">
        <v>405</v>
      </c>
      <c r="H1840" t="s">
        <v>406</v>
      </c>
      <c r="J1840" t="s">
        <v>403</v>
      </c>
      <c r="K1840">
        <v>1</v>
      </c>
      <c r="L1840" t="str">
        <f>_xlfn.CONCAT(D1840,F1840)</f>
        <v>Turkish coffee3 oz</v>
      </c>
      <c r="M1840" s="10">
        <f>E1840*_xlfn.XLOOKUP(L1840,PriceListData!$F$2:$F$97,PriceListData!$E$2:$E$97)</f>
        <v>3.75</v>
      </c>
      <c r="N1840" t="str">
        <f>TEXT(B1840,"dddd")</f>
        <v>Wednesday</v>
      </c>
    </row>
    <row r="1841" spans="1:14" x14ac:dyDescent="0.35">
      <c r="A1841">
        <v>288060</v>
      </c>
      <c r="B1841" s="3">
        <v>45784</v>
      </c>
      <c r="C1841" s="4">
        <v>0.38707175925925924</v>
      </c>
      <c r="D1841" t="s">
        <v>65</v>
      </c>
      <c r="E1841">
        <v>1</v>
      </c>
      <c r="F1841" t="s">
        <v>15</v>
      </c>
      <c r="G1841" t="s">
        <v>405</v>
      </c>
      <c r="H1841" t="s">
        <v>406</v>
      </c>
      <c r="J1841" t="s">
        <v>403</v>
      </c>
      <c r="K1841">
        <v>1</v>
      </c>
      <c r="L1841" t="str">
        <f>_xlfn.CONCAT(D1841,F1841)</f>
        <v>Cappuccino12 oz</v>
      </c>
      <c r="M1841" s="10">
        <f>E1841*_xlfn.XLOOKUP(L1841,PriceListData!$F$2:$F$97,PriceListData!$E$2:$E$97)</f>
        <v>5.5</v>
      </c>
      <c r="N1841" t="str">
        <f>TEXT(B1841,"dddd")</f>
        <v>Wednesday</v>
      </c>
    </row>
    <row r="1842" spans="1:14" x14ac:dyDescent="0.35">
      <c r="A1842">
        <v>288059</v>
      </c>
      <c r="B1842" s="3">
        <v>45784</v>
      </c>
      <c r="C1842" s="4">
        <v>0.38533564814814814</v>
      </c>
      <c r="D1842" t="s">
        <v>21</v>
      </c>
      <c r="E1842">
        <v>1</v>
      </c>
      <c r="F1842" t="s">
        <v>15</v>
      </c>
      <c r="G1842" t="s">
        <v>405</v>
      </c>
      <c r="H1842" t="s">
        <v>406</v>
      </c>
      <c r="J1842" t="s">
        <v>403</v>
      </c>
      <c r="K1842">
        <v>1</v>
      </c>
      <c r="L1842" t="str">
        <f>_xlfn.CONCAT(D1842,F1842)</f>
        <v>Pourover12 oz</v>
      </c>
      <c r="M1842" s="10">
        <f>E1842*_xlfn.XLOOKUP(L1842,PriceListData!$F$2:$F$97,PriceListData!$E$2:$E$97)</f>
        <v>3.5</v>
      </c>
      <c r="N1842" t="str">
        <f>TEXT(B1842,"dddd")</f>
        <v>Wednesday</v>
      </c>
    </row>
    <row r="1843" spans="1:14" x14ac:dyDescent="0.35">
      <c r="A1843">
        <v>288057</v>
      </c>
      <c r="B1843" s="3">
        <v>45784</v>
      </c>
      <c r="C1843" s="4">
        <v>0.38340277777777776</v>
      </c>
      <c r="D1843" t="s">
        <v>409</v>
      </c>
      <c r="E1843">
        <v>1</v>
      </c>
      <c r="F1843" t="s">
        <v>15</v>
      </c>
      <c r="G1843" t="s">
        <v>405</v>
      </c>
      <c r="H1843" t="s">
        <v>406</v>
      </c>
      <c r="J1843" t="s">
        <v>403</v>
      </c>
      <c r="K1843">
        <v>1</v>
      </c>
      <c r="L1843" t="str">
        <f>_xlfn.CONCAT(D1843,F1843)</f>
        <v>Drip coffee12 oz</v>
      </c>
      <c r="M1843" s="10">
        <f>E1843*_xlfn.XLOOKUP(L1843,PriceListData!$F$2:$F$97,PriceListData!$E$2:$E$97)</f>
        <v>2.25</v>
      </c>
      <c r="N1843" t="str">
        <f>TEXT(B1843,"dddd")</f>
        <v>Wednesday</v>
      </c>
    </row>
    <row r="1844" spans="1:14" x14ac:dyDescent="0.35">
      <c r="A1844">
        <v>288055</v>
      </c>
      <c r="B1844" s="3">
        <v>45784</v>
      </c>
      <c r="C1844" s="4">
        <v>0.37997685185185187</v>
      </c>
      <c r="D1844" t="s">
        <v>452</v>
      </c>
      <c r="E1844">
        <v>1</v>
      </c>
      <c r="G1844" t="s">
        <v>401</v>
      </c>
      <c r="H1844" t="s">
        <v>453</v>
      </c>
      <c r="J1844" t="s">
        <v>403</v>
      </c>
      <c r="K1844">
        <v>2</v>
      </c>
      <c r="L1844" t="str">
        <f>_xlfn.CONCAT(D1844,F1844)</f>
        <v>Reusable travel mug</v>
      </c>
      <c r="M1844" s="10">
        <f>E1844*_xlfn.XLOOKUP(L1844,PriceListData!$F$2:$F$97,PriceListData!$E$2:$E$97)</f>
        <v>12.75</v>
      </c>
      <c r="N1844" t="str">
        <f>TEXT(B1844,"dddd")</f>
        <v>Wednesday</v>
      </c>
    </row>
    <row r="1845" spans="1:14" x14ac:dyDescent="0.35">
      <c r="A1845">
        <v>288054</v>
      </c>
      <c r="B1845" s="3">
        <v>45784</v>
      </c>
      <c r="C1845" s="4">
        <v>0.37942129629629628</v>
      </c>
      <c r="D1845" t="s">
        <v>21</v>
      </c>
      <c r="E1845">
        <v>1</v>
      </c>
      <c r="F1845" t="s">
        <v>15</v>
      </c>
      <c r="G1845" t="s">
        <v>405</v>
      </c>
      <c r="H1845" t="s">
        <v>406</v>
      </c>
      <c r="J1845" t="s">
        <v>403</v>
      </c>
      <c r="K1845">
        <v>1</v>
      </c>
      <c r="L1845" t="str">
        <f>_xlfn.CONCAT(D1845,F1845)</f>
        <v>Pourover12 oz</v>
      </c>
      <c r="M1845" s="10">
        <f>E1845*_xlfn.XLOOKUP(L1845,PriceListData!$F$2:$F$97,PriceListData!$E$2:$E$97)</f>
        <v>3.5</v>
      </c>
      <c r="N1845" t="str">
        <f>TEXT(B1845,"dddd")</f>
        <v>Wednesday</v>
      </c>
    </row>
    <row r="1846" spans="1:14" x14ac:dyDescent="0.35">
      <c r="A1846">
        <v>288053</v>
      </c>
      <c r="B1846" s="3">
        <v>45784</v>
      </c>
      <c r="C1846" s="4">
        <v>0.37872685185185184</v>
      </c>
      <c r="D1846" t="s">
        <v>21</v>
      </c>
      <c r="E1846">
        <v>1</v>
      </c>
      <c r="F1846" t="s">
        <v>15</v>
      </c>
      <c r="G1846" t="s">
        <v>405</v>
      </c>
      <c r="H1846" t="s">
        <v>406</v>
      </c>
      <c r="J1846" t="s">
        <v>403</v>
      </c>
      <c r="K1846">
        <v>1</v>
      </c>
      <c r="L1846" t="str">
        <f>_xlfn.CONCAT(D1846,F1846)</f>
        <v>Pourover12 oz</v>
      </c>
      <c r="M1846" s="10">
        <f>E1846*_xlfn.XLOOKUP(L1846,PriceListData!$F$2:$F$97,PriceListData!$E$2:$E$97)</f>
        <v>3.5</v>
      </c>
      <c r="N1846" t="str">
        <f>TEXT(B1846,"dddd")</f>
        <v>Wednesday</v>
      </c>
    </row>
    <row r="1847" spans="1:14" x14ac:dyDescent="0.35">
      <c r="A1847">
        <v>288051</v>
      </c>
      <c r="B1847" s="3">
        <v>45784</v>
      </c>
      <c r="C1847" s="4">
        <v>0.37560185185185185</v>
      </c>
      <c r="D1847" t="s">
        <v>74</v>
      </c>
      <c r="E1847">
        <v>1</v>
      </c>
      <c r="F1847" t="s">
        <v>15</v>
      </c>
      <c r="G1847" t="s">
        <v>417</v>
      </c>
      <c r="H1847" t="s">
        <v>418</v>
      </c>
      <c r="J1847" t="s">
        <v>403</v>
      </c>
      <c r="K1847">
        <v>1</v>
      </c>
      <c r="L1847" t="str">
        <f>_xlfn.CONCAT(D1847,F1847)</f>
        <v>Single-origin12 oz</v>
      </c>
      <c r="M1847" s="10">
        <f>E1847*_xlfn.XLOOKUP(L1847,PriceListData!$F$2:$F$97,PriceListData!$E$2:$E$97)</f>
        <v>14.95</v>
      </c>
      <c r="N1847" t="str">
        <f>TEXT(B1847,"dddd")</f>
        <v>Wednesday</v>
      </c>
    </row>
    <row r="1848" spans="1:14" x14ac:dyDescent="0.35">
      <c r="A1848">
        <v>288050</v>
      </c>
      <c r="B1848" s="3">
        <v>45784</v>
      </c>
      <c r="C1848" s="4">
        <v>0.37516203703703704</v>
      </c>
      <c r="D1848" t="s">
        <v>430</v>
      </c>
      <c r="E1848">
        <v>1</v>
      </c>
      <c r="F1848" t="s">
        <v>76</v>
      </c>
      <c r="G1848" t="s">
        <v>405</v>
      </c>
      <c r="H1848" t="s">
        <v>414</v>
      </c>
      <c r="J1848" t="s">
        <v>403</v>
      </c>
      <c r="K1848">
        <v>1</v>
      </c>
      <c r="L1848" t="str">
        <f>_xlfn.CONCAT(D1848,F1848)</f>
        <v>Iced café bombón10 oz</v>
      </c>
      <c r="M1848" s="10">
        <f>E1848*_xlfn.XLOOKUP(L1848,PriceListData!$F$2:$F$97,PriceListData!$E$2:$E$97)</f>
        <v>4.75</v>
      </c>
      <c r="N1848" t="str">
        <f>TEXT(B1848,"dddd")</f>
        <v>Wednesday</v>
      </c>
    </row>
    <row r="1849" spans="1:14" x14ac:dyDescent="0.35">
      <c r="A1849">
        <v>288048</v>
      </c>
      <c r="B1849" s="3">
        <v>45784</v>
      </c>
      <c r="C1849" s="4">
        <v>0.37188657407407405</v>
      </c>
      <c r="D1849" t="s">
        <v>407</v>
      </c>
      <c r="E1849">
        <v>1</v>
      </c>
      <c r="G1849" t="s">
        <v>405</v>
      </c>
      <c r="H1849" t="s">
        <v>408</v>
      </c>
      <c r="J1849" t="s">
        <v>403</v>
      </c>
      <c r="K1849">
        <v>2</v>
      </c>
      <c r="L1849" t="str">
        <f>_xlfn.CONCAT(D1849,F1849)</f>
        <v>Drip coffee refill</v>
      </c>
      <c r="M1849" s="10">
        <f>E1849*_xlfn.XLOOKUP(L1849,PriceListData!$F$2:$F$97,PriceListData!$E$2:$E$97)</f>
        <v>1.25</v>
      </c>
      <c r="N1849" t="str">
        <f>TEXT(B1849,"dddd")</f>
        <v>Wednesday</v>
      </c>
    </row>
    <row r="1850" spans="1:14" x14ac:dyDescent="0.35">
      <c r="A1850">
        <v>288047</v>
      </c>
      <c r="B1850" s="3">
        <v>45784</v>
      </c>
      <c r="C1850" s="4">
        <v>0.37171296296296297</v>
      </c>
      <c r="D1850" t="s">
        <v>21</v>
      </c>
      <c r="E1850">
        <v>1</v>
      </c>
      <c r="F1850" t="s">
        <v>15</v>
      </c>
      <c r="G1850" t="s">
        <v>405</v>
      </c>
      <c r="H1850" t="s">
        <v>406</v>
      </c>
      <c r="J1850" t="s">
        <v>403</v>
      </c>
      <c r="K1850">
        <v>1</v>
      </c>
      <c r="L1850" t="str">
        <f>_xlfn.CONCAT(D1850,F1850)</f>
        <v>Pourover12 oz</v>
      </c>
      <c r="M1850" s="10">
        <f>E1850*_xlfn.XLOOKUP(L1850,PriceListData!$F$2:$F$97,PriceListData!$E$2:$E$97)</f>
        <v>3.5</v>
      </c>
      <c r="N1850" t="str">
        <f>TEXT(B1850,"dddd")</f>
        <v>Wednesday</v>
      </c>
    </row>
    <row r="1851" spans="1:14" x14ac:dyDescent="0.35">
      <c r="A1851">
        <v>288046</v>
      </c>
      <c r="B1851" s="3">
        <v>45784</v>
      </c>
      <c r="C1851" s="4">
        <v>0.36925925925925923</v>
      </c>
      <c r="D1851" t="s">
        <v>412</v>
      </c>
      <c r="E1851">
        <v>1</v>
      </c>
      <c r="F1851" t="s">
        <v>15</v>
      </c>
      <c r="G1851" t="s">
        <v>413</v>
      </c>
      <c r="H1851" t="s">
        <v>414</v>
      </c>
      <c r="J1851" t="s">
        <v>403</v>
      </c>
      <c r="K1851">
        <v>2</v>
      </c>
      <c r="L1851" t="str">
        <f>_xlfn.CONCAT(D1851,F1851)</f>
        <v>Iced tea12 oz</v>
      </c>
      <c r="M1851" s="10">
        <f>E1851*_xlfn.XLOOKUP(L1851,PriceListData!$F$2:$F$97,PriceListData!$E$2:$E$97)</f>
        <v>4.25</v>
      </c>
      <c r="N1851" t="str">
        <f>TEXT(B1851,"dddd")</f>
        <v>Wednesday</v>
      </c>
    </row>
    <row r="1852" spans="1:14" x14ac:dyDescent="0.35">
      <c r="A1852">
        <v>288046</v>
      </c>
      <c r="B1852" s="3">
        <v>45784</v>
      </c>
      <c r="C1852" s="4">
        <v>0.36925925925925923</v>
      </c>
      <c r="D1852" t="s">
        <v>74</v>
      </c>
      <c r="E1852">
        <v>1</v>
      </c>
      <c r="F1852" t="s">
        <v>15</v>
      </c>
      <c r="G1852" t="s">
        <v>417</v>
      </c>
      <c r="H1852" t="s">
        <v>418</v>
      </c>
      <c r="J1852" t="s">
        <v>403</v>
      </c>
      <c r="K1852">
        <v>2</v>
      </c>
      <c r="L1852" t="str">
        <f>_xlfn.CONCAT(D1852,F1852)</f>
        <v>Single-origin12 oz</v>
      </c>
      <c r="M1852" s="10">
        <f>E1852*_xlfn.XLOOKUP(L1852,PriceListData!$F$2:$F$97,PriceListData!$E$2:$E$97)</f>
        <v>14.95</v>
      </c>
      <c r="N1852" t="str">
        <f>TEXT(B1852,"dddd")</f>
        <v>Wednesday</v>
      </c>
    </row>
    <row r="1853" spans="1:14" x14ac:dyDescent="0.35">
      <c r="A1853">
        <v>288045</v>
      </c>
      <c r="B1853" s="3">
        <v>45784</v>
      </c>
      <c r="C1853" s="4">
        <v>0.36656250000000001</v>
      </c>
      <c r="D1853" t="s">
        <v>410</v>
      </c>
      <c r="E1853">
        <v>1</v>
      </c>
      <c r="F1853" t="s">
        <v>15</v>
      </c>
      <c r="G1853" t="s">
        <v>405</v>
      </c>
      <c r="H1853" t="s">
        <v>406</v>
      </c>
      <c r="J1853" t="s">
        <v>403</v>
      </c>
      <c r="K1853">
        <v>2</v>
      </c>
      <c r="L1853" t="str">
        <f>_xlfn.CONCAT(D1853,F1853)</f>
        <v>Café Cubano12 oz</v>
      </c>
      <c r="M1853" s="10">
        <f>E1853*_xlfn.XLOOKUP(L1853,PriceListData!$F$2:$F$97,PriceListData!$E$2:$E$97)</f>
        <v>7</v>
      </c>
      <c r="N1853" t="str">
        <f>TEXT(B1853,"dddd")</f>
        <v>Wednesday</v>
      </c>
    </row>
    <row r="1854" spans="1:14" x14ac:dyDescent="0.35">
      <c r="A1854">
        <v>288044</v>
      </c>
      <c r="B1854" s="3">
        <v>45784</v>
      </c>
      <c r="C1854" s="4">
        <v>0.36614583333333334</v>
      </c>
      <c r="D1854" t="s">
        <v>426</v>
      </c>
      <c r="E1854">
        <v>1</v>
      </c>
      <c r="F1854" t="s">
        <v>15</v>
      </c>
      <c r="G1854" t="s">
        <v>423</v>
      </c>
      <c r="H1854" t="s">
        <v>414</v>
      </c>
      <c r="J1854" t="s">
        <v>403</v>
      </c>
      <c r="K1854">
        <v>2</v>
      </c>
      <c r="L1854" t="str">
        <f>_xlfn.CONCAT(D1854,F1854)</f>
        <v>Soda water with fruit slice12 oz</v>
      </c>
      <c r="M1854" s="10">
        <f>E1854*_xlfn.XLOOKUP(L1854,PriceListData!$F$2:$F$97,PriceListData!$E$2:$E$97)</f>
        <v>2</v>
      </c>
      <c r="N1854" t="str">
        <f>TEXT(B1854,"dddd")</f>
        <v>Wednesday</v>
      </c>
    </row>
    <row r="1855" spans="1:14" x14ac:dyDescent="0.35">
      <c r="A1855">
        <v>288043</v>
      </c>
      <c r="B1855" s="3">
        <v>45784</v>
      </c>
      <c r="C1855" s="4">
        <v>0.36408564814814814</v>
      </c>
      <c r="D1855" t="s">
        <v>65</v>
      </c>
      <c r="E1855">
        <v>1</v>
      </c>
      <c r="F1855" t="s">
        <v>15</v>
      </c>
      <c r="G1855" t="s">
        <v>405</v>
      </c>
      <c r="H1855" t="s">
        <v>406</v>
      </c>
      <c r="J1855" t="s">
        <v>403</v>
      </c>
      <c r="K1855">
        <v>1</v>
      </c>
      <c r="L1855" t="str">
        <f>_xlfn.CONCAT(D1855,F1855)</f>
        <v>Cappuccino12 oz</v>
      </c>
      <c r="M1855" s="10">
        <f>E1855*_xlfn.XLOOKUP(L1855,PriceListData!$F$2:$F$97,PriceListData!$E$2:$E$97)</f>
        <v>5.5</v>
      </c>
      <c r="N1855" t="str">
        <f>TEXT(B1855,"dddd")</f>
        <v>Wednesday</v>
      </c>
    </row>
    <row r="1856" spans="1:14" x14ac:dyDescent="0.35">
      <c r="A1856">
        <v>288042</v>
      </c>
      <c r="B1856" s="3">
        <v>45784</v>
      </c>
      <c r="C1856" s="4">
        <v>0.36115740740740743</v>
      </c>
      <c r="D1856" t="s">
        <v>411</v>
      </c>
      <c r="E1856">
        <v>1</v>
      </c>
      <c r="F1856" t="s">
        <v>24</v>
      </c>
      <c r="G1856" t="s">
        <v>405</v>
      </c>
      <c r="H1856" t="s">
        <v>406</v>
      </c>
      <c r="J1856" t="s">
        <v>403</v>
      </c>
      <c r="K1856">
        <v>1</v>
      </c>
      <c r="L1856" t="str">
        <f>_xlfn.CONCAT(D1856,F1856)</f>
        <v>Turkish coffee3 oz</v>
      </c>
      <c r="M1856" s="10">
        <f>E1856*_xlfn.XLOOKUP(L1856,PriceListData!$F$2:$F$97,PriceListData!$E$2:$E$97)</f>
        <v>3.75</v>
      </c>
      <c r="N1856" t="str">
        <f>TEXT(B1856,"dddd")</f>
        <v>Wednesday</v>
      </c>
    </row>
    <row r="1857" spans="1:14" x14ac:dyDescent="0.35">
      <c r="A1857">
        <v>288040</v>
      </c>
      <c r="B1857" s="3">
        <v>45784</v>
      </c>
      <c r="C1857" s="4">
        <v>0.35872685185185182</v>
      </c>
      <c r="D1857" t="s">
        <v>409</v>
      </c>
      <c r="E1857">
        <v>1</v>
      </c>
      <c r="F1857" t="s">
        <v>15</v>
      </c>
      <c r="G1857" t="s">
        <v>405</v>
      </c>
      <c r="H1857" t="s">
        <v>406</v>
      </c>
      <c r="J1857" t="s">
        <v>403</v>
      </c>
      <c r="K1857">
        <v>2</v>
      </c>
      <c r="L1857" t="str">
        <f>_xlfn.CONCAT(D1857,F1857)</f>
        <v>Drip coffee12 oz</v>
      </c>
      <c r="M1857" s="10">
        <f>E1857*_xlfn.XLOOKUP(L1857,PriceListData!$F$2:$F$97,PriceListData!$E$2:$E$97)</f>
        <v>2.25</v>
      </c>
      <c r="N1857" t="str">
        <f>TEXT(B1857,"dddd")</f>
        <v>Wednesday</v>
      </c>
    </row>
    <row r="1858" spans="1:14" x14ac:dyDescent="0.35">
      <c r="A1858">
        <v>288038</v>
      </c>
      <c r="B1858" s="3">
        <v>45784</v>
      </c>
      <c r="C1858" s="4">
        <v>0.3565740740740741</v>
      </c>
      <c r="D1858" t="s">
        <v>407</v>
      </c>
      <c r="E1858">
        <v>2</v>
      </c>
      <c r="G1858" t="s">
        <v>405</v>
      </c>
      <c r="H1858" t="s">
        <v>408</v>
      </c>
      <c r="J1858" t="s">
        <v>403</v>
      </c>
      <c r="K1858">
        <v>2</v>
      </c>
      <c r="L1858" t="str">
        <f>_xlfn.CONCAT(D1858,F1858)</f>
        <v>Drip coffee refill</v>
      </c>
      <c r="M1858" s="10">
        <f>E1858*_xlfn.XLOOKUP(L1858,PriceListData!$F$2:$F$97,PriceListData!$E$2:$E$97)</f>
        <v>2.5</v>
      </c>
      <c r="N1858" t="str">
        <f>TEXT(B1858,"dddd")</f>
        <v>Wednesday</v>
      </c>
    </row>
    <row r="1859" spans="1:14" x14ac:dyDescent="0.35">
      <c r="A1859">
        <v>288037</v>
      </c>
      <c r="B1859" s="3">
        <v>45784</v>
      </c>
      <c r="C1859" s="4">
        <v>0.35387731481481483</v>
      </c>
      <c r="D1859" t="s">
        <v>407</v>
      </c>
      <c r="E1859">
        <v>1</v>
      </c>
      <c r="G1859" t="s">
        <v>405</v>
      </c>
      <c r="H1859" t="s">
        <v>408</v>
      </c>
      <c r="J1859" t="s">
        <v>403</v>
      </c>
      <c r="K1859">
        <v>2</v>
      </c>
      <c r="L1859" t="str">
        <f>_xlfn.CONCAT(D1859,F1859)</f>
        <v>Drip coffee refill</v>
      </c>
      <c r="M1859" s="10">
        <f>E1859*_xlfn.XLOOKUP(L1859,PriceListData!$F$2:$F$97,PriceListData!$E$2:$E$97)</f>
        <v>1.25</v>
      </c>
      <c r="N1859" t="str">
        <f>TEXT(B1859,"dddd")</f>
        <v>Wednesday</v>
      </c>
    </row>
    <row r="1860" spans="1:14" x14ac:dyDescent="0.35">
      <c r="A1860">
        <v>288036</v>
      </c>
      <c r="B1860" s="3">
        <v>45784</v>
      </c>
      <c r="C1860" s="4">
        <v>0.35271990740740738</v>
      </c>
      <c r="D1860" t="s">
        <v>52</v>
      </c>
      <c r="E1860">
        <v>1</v>
      </c>
      <c r="F1860" t="s">
        <v>15</v>
      </c>
      <c r="G1860" t="s">
        <v>405</v>
      </c>
      <c r="H1860" t="s">
        <v>414</v>
      </c>
      <c r="J1860" t="s">
        <v>403</v>
      </c>
      <c r="K1860">
        <v>1</v>
      </c>
      <c r="L1860" t="str">
        <f>_xlfn.CONCAT(D1860,F1860)</f>
        <v>Frappé12 oz</v>
      </c>
      <c r="M1860" s="10">
        <f>E1860*_xlfn.XLOOKUP(L1860,PriceListData!$F$2:$F$97,PriceListData!$E$2:$E$97)</f>
        <v>4.75</v>
      </c>
      <c r="N1860" t="str">
        <f>TEXT(B1860,"dddd")</f>
        <v>Wednesday</v>
      </c>
    </row>
    <row r="1861" spans="1:14" x14ac:dyDescent="0.35">
      <c r="A1861">
        <v>288033</v>
      </c>
      <c r="B1861" s="3">
        <v>45784</v>
      </c>
      <c r="C1861" s="4">
        <v>0.33677083333333335</v>
      </c>
      <c r="D1861" t="s">
        <v>454</v>
      </c>
      <c r="E1861">
        <v>1</v>
      </c>
      <c r="G1861" t="s">
        <v>405</v>
      </c>
      <c r="H1861" t="s">
        <v>455</v>
      </c>
      <c r="J1861" t="s">
        <v>403</v>
      </c>
      <c r="K1861">
        <v>2</v>
      </c>
      <c r="L1861" t="str">
        <f>_xlfn.CONCAT(D1861,F1861)</f>
        <v>To-go box</v>
      </c>
      <c r="M1861" s="10">
        <f>E1861*_xlfn.XLOOKUP(L1861,PriceListData!$F$2:$F$97,PriceListData!$E$2:$E$97)</f>
        <v>15.75</v>
      </c>
      <c r="N1861" t="str">
        <f>TEXT(B1861,"dddd")</f>
        <v>Wednesday</v>
      </c>
    </row>
    <row r="1862" spans="1:14" x14ac:dyDescent="0.35">
      <c r="A1862">
        <v>288033</v>
      </c>
      <c r="B1862" s="3">
        <v>45784</v>
      </c>
      <c r="C1862" s="4">
        <v>0.33677083333333335</v>
      </c>
      <c r="D1862" t="s">
        <v>454</v>
      </c>
      <c r="E1862">
        <v>1</v>
      </c>
      <c r="G1862" t="s">
        <v>405</v>
      </c>
      <c r="H1862" t="s">
        <v>455</v>
      </c>
      <c r="J1862" t="s">
        <v>403</v>
      </c>
      <c r="K1862">
        <v>2</v>
      </c>
      <c r="L1862" t="str">
        <f>_xlfn.CONCAT(D1862,F1862)</f>
        <v>To-go box</v>
      </c>
      <c r="M1862" s="10">
        <f>E1862*_xlfn.XLOOKUP(L1862,PriceListData!$F$2:$F$97,PriceListData!$E$2:$E$97)</f>
        <v>15.75</v>
      </c>
      <c r="N1862" t="str">
        <f>TEXT(B1862,"dddd")</f>
        <v>Wednesday</v>
      </c>
    </row>
    <row r="1863" spans="1:14" x14ac:dyDescent="0.35">
      <c r="A1863">
        <v>288033</v>
      </c>
      <c r="B1863" s="3">
        <v>45784</v>
      </c>
      <c r="C1863" s="4">
        <v>0.33677083333333335</v>
      </c>
      <c r="D1863" t="s">
        <v>454</v>
      </c>
      <c r="E1863">
        <v>1</v>
      </c>
      <c r="G1863" t="s">
        <v>405</v>
      </c>
      <c r="H1863" t="s">
        <v>455</v>
      </c>
      <c r="J1863" t="s">
        <v>403</v>
      </c>
      <c r="K1863">
        <v>2</v>
      </c>
      <c r="L1863" t="str">
        <f>_xlfn.CONCAT(D1863,F1863)</f>
        <v>To-go box</v>
      </c>
      <c r="M1863" s="10">
        <f>E1863*_xlfn.XLOOKUP(L1863,PriceListData!$F$2:$F$97,PriceListData!$E$2:$E$97)</f>
        <v>15.75</v>
      </c>
      <c r="N1863" t="str">
        <f>TEXT(B1863,"dddd")</f>
        <v>Wednesday</v>
      </c>
    </row>
    <row r="1864" spans="1:14" x14ac:dyDescent="0.35">
      <c r="A1864">
        <v>288032</v>
      </c>
      <c r="B1864" s="3">
        <v>45784</v>
      </c>
      <c r="C1864" s="4">
        <v>0.33387731481481481</v>
      </c>
      <c r="D1864" t="s">
        <v>419</v>
      </c>
      <c r="E1864">
        <v>1</v>
      </c>
      <c r="G1864" t="s">
        <v>415</v>
      </c>
      <c r="H1864" t="s">
        <v>416</v>
      </c>
      <c r="J1864" t="s">
        <v>403</v>
      </c>
      <c r="K1864">
        <v>2</v>
      </c>
      <c r="L1864" t="str">
        <f>_xlfn.CONCAT(D1864,F1864)</f>
        <v>Extra shot</v>
      </c>
      <c r="M1864" s="10">
        <f>E1864*_xlfn.XLOOKUP(L1864,PriceListData!$F$2:$F$97,PriceListData!$E$2:$E$97)</f>
        <v>1</v>
      </c>
      <c r="N1864" t="str">
        <f>TEXT(B1864,"dddd")</f>
        <v>Wednesday</v>
      </c>
    </row>
    <row r="1865" spans="1:14" x14ac:dyDescent="0.35">
      <c r="A1865">
        <v>288032</v>
      </c>
      <c r="B1865" s="3">
        <v>45784</v>
      </c>
      <c r="C1865" s="4">
        <v>0.33387731481481481</v>
      </c>
      <c r="D1865" t="s">
        <v>65</v>
      </c>
      <c r="E1865">
        <v>1</v>
      </c>
      <c r="F1865" t="s">
        <v>15</v>
      </c>
      <c r="G1865" t="s">
        <v>405</v>
      </c>
      <c r="H1865" t="s">
        <v>406</v>
      </c>
      <c r="J1865" t="s">
        <v>403</v>
      </c>
      <c r="K1865">
        <v>2</v>
      </c>
      <c r="L1865" t="str">
        <f>_xlfn.CONCAT(D1865,F1865)</f>
        <v>Cappuccino12 oz</v>
      </c>
      <c r="M1865" s="10">
        <f>E1865*_xlfn.XLOOKUP(L1865,PriceListData!$F$2:$F$97,PriceListData!$E$2:$E$97)</f>
        <v>5.5</v>
      </c>
      <c r="N1865" t="str">
        <f>TEXT(B1865,"dddd")</f>
        <v>Wednesday</v>
      </c>
    </row>
    <row r="1866" spans="1:14" x14ac:dyDescent="0.35">
      <c r="A1866">
        <v>288031</v>
      </c>
      <c r="B1866" s="3">
        <v>45784</v>
      </c>
      <c r="C1866" s="4">
        <v>0.33248842592592592</v>
      </c>
      <c r="D1866" t="s">
        <v>52</v>
      </c>
      <c r="E1866">
        <v>1</v>
      </c>
      <c r="F1866" t="s">
        <v>15</v>
      </c>
      <c r="G1866" t="s">
        <v>405</v>
      </c>
      <c r="H1866" t="s">
        <v>414</v>
      </c>
      <c r="J1866" t="s">
        <v>403</v>
      </c>
      <c r="K1866">
        <v>1</v>
      </c>
      <c r="L1866" t="str">
        <f>_xlfn.CONCAT(D1866,F1866)</f>
        <v>Frappé12 oz</v>
      </c>
      <c r="M1866" s="10">
        <f>E1866*_xlfn.XLOOKUP(L1866,PriceListData!$F$2:$F$97,PriceListData!$E$2:$E$97)</f>
        <v>4.75</v>
      </c>
      <c r="N1866" t="str">
        <f>TEXT(B1866,"dddd")</f>
        <v>Wednesday</v>
      </c>
    </row>
    <row r="1867" spans="1:14" x14ac:dyDescent="0.35">
      <c r="A1867">
        <v>288030</v>
      </c>
      <c r="B1867" s="3">
        <v>45784</v>
      </c>
      <c r="C1867" s="4">
        <v>0.33099537037037036</v>
      </c>
      <c r="D1867" t="s">
        <v>40</v>
      </c>
      <c r="E1867">
        <v>1</v>
      </c>
      <c r="F1867" t="s">
        <v>35</v>
      </c>
      <c r="G1867" t="s">
        <v>405</v>
      </c>
      <c r="H1867" t="s">
        <v>406</v>
      </c>
      <c r="J1867" t="s">
        <v>403</v>
      </c>
      <c r="K1867">
        <v>2</v>
      </c>
      <c r="L1867" t="str">
        <f>_xlfn.CONCAT(D1867,F1867)</f>
        <v>Espresso1 oz</v>
      </c>
      <c r="M1867" s="10">
        <f>E1867*_xlfn.XLOOKUP(L1867,PriceListData!$F$2:$F$97,PriceListData!$E$2:$E$97)</f>
        <v>2.5</v>
      </c>
      <c r="N1867" t="str">
        <f>TEXT(B1867,"dddd")</f>
        <v>Wednesday</v>
      </c>
    </row>
    <row r="1868" spans="1:14" x14ac:dyDescent="0.35">
      <c r="A1868">
        <v>288028</v>
      </c>
      <c r="B1868" s="3">
        <v>45784</v>
      </c>
      <c r="C1868" s="4">
        <v>0.31774305555555554</v>
      </c>
      <c r="D1868" t="s">
        <v>428</v>
      </c>
      <c r="E1868">
        <v>1</v>
      </c>
      <c r="F1868" t="s">
        <v>15</v>
      </c>
      <c r="G1868" t="s">
        <v>413</v>
      </c>
      <c r="H1868" t="s">
        <v>406</v>
      </c>
      <c r="J1868" t="s">
        <v>403</v>
      </c>
      <c r="K1868">
        <v>1</v>
      </c>
      <c r="L1868" t="str">
        <f>_xlfn.CONCAT(D1868,F1868)</f>
        <v>Rooibos latté12 oz</v>
      </c>
      <c r="M1868" s="10">
        <f>E1868*_xlfn.XLOOKUP(L1868,PriceListData!$F$2:$F$97,PriceListData!$E$2:$E$97)</f>
        <v>5.5</v>
      </c>
      <c r="N1868" t="str">
        <f>TEXT(B1868,"dddd")</f>
        <v>Wednesday</v>
      </c>
    </row>
    <row r="1869" spans="1:14" x14ac:dyDescent="0.35">
      <c r="A1869">
        <v>288028</v>
      </c>
      <c r="B1869" s="3">
        <v>45784</v>
      </c>
      <c r="C1869" s="4">
        <v>0.31774305555555554</v>
      </c>
      <c r="D1869" t="s">
        <v>404</v>
      </c>
      <c r="E1869">
        <v>1</v>
      </c>
      <c r="F1869" t="s">
        <v>15</v>
      </c>
      <c r="G1869" t="s">
        <v>405</v>
      </c>
      <c r="H1869" t="s">
        <v>406</v>
      </c>
      <c r="J1869" t="s">
        <v>403</v>
      </c>
      <c r="K1869">
        <v>1</v>
      </c>
      <c r="L1869" t="str">
        <f>_xlfn.CONCAT(D1869,F1869)</f>
        <v>Café latté12 oz</v>
      </c>
      <c r="M1869" s="10">
        <f>E1869*_xlfn.XLOOKUP(L1869,PriceListData!$F$2:$F$97,PriceListData!$E$2:$E$97)</f>
        <v>4.25</v>
      </c>
      <c r="N1869" t="str">
        <f>TEXT(B1869,"dddd")</f>
        <v>Wednesday</v>
      </c>
    </row>
    <row r="1870" spans="1:14" x14ac:dyDescent="0.35">
      <c r="A1870">
        <v>288027</v>
      </c>
      <c r="B1870" s="3">
        <v>45784</v>
      </c>
      <c r="C1870" s="4">
        <v>0.31666666666666665</v>
      </c>
      <c r="D1870" t="s">
        <v>407</v>
      </c>
      <c r="E1870">
        <v>1</v>
      </c>
      <c r="G1870" t="s">
        <v>405</v>
      </c>
      <c r="H1870" t="s">
        <v>408</v>
      </c>
      <c r="J1870" t="s">
        <v>403</v>
      </c>
      <c r="K1870">
        <v>1</v>
      </c>
      <c r="L1870" t="str">
        <f>_xlfn.CONCAT(D1870,F1870)</f>
        <v>Drip coffee refill</v>
      </c>
      <c r="M1870" s="10">
        <f>E1870*_xlfn.XLOOKUP(L1870,PriceListData!$F$2:$F$97,PriceListData!$E$2:$E$97)</f>
        <v>1.25</v>
      </c>
      <c r="N1870" t="str">
        <f>TEXT(B1870,"dddd")</f>
        <v>Wednesday</v>
      </c>
    </row>
    <row r="1871" spans="1:14" x14ac:dyDescent="0.35">
      <c r="A1871">
        <v>288026</v>
      </c>
      <c r="B1871" s="3">
        <v>45784</v>
      </c>
      <c r="C1871" s="4">
        <v>0.31144675925925924</v>
      </c>
      <c r="D1871" t="s">
        <v>52</v>
      </c>
      <c r="E1871">
        <v>1</v>
      </c>
      <c r="F1871" t="s">
        <v>15</v>
      </c>
      <c r="G1871" t="s">
        <v>405</v>
      </c>
      <c r="H1871" t="s">
        <v>414</v>
      </c>
      <c r="J1871" t="s">
        <v>403</v>
      </c>
      <c r="K1871">
        <v>2</v>
      </c>
      <c r="L1871" t="str">
        <f>_xlfn.CONCAT(D1871,F1871)</f>
        <v>Frappé12 oz</v>
      </c>
      <c r="M1871" s="10">
        <f>E1871*_xlfn.XLOOKUP(L1871,PriceListData!$F$2:$F$97,PriceListData!$E$2:$E$97)</f>
        <v>4.75</v>
      </c>
      <c r="N1871" t="str">
        <f>TEXT(B1871,"dddd")</f>
        <v>Wednesday</v>
      </c>
    </row>
    <row r="1872" spans="1:14" x14ac:dyDescent="0.35">
      <c r="A1872">
        <v>288025</v>
      </c>
      <c r="B1872" s="3">
        <v>45784</v>
      </c>
      <c r="C1872" s="4">
        <v>0.30649305555555556</v>
      </c>
      <c r="D1872" t="s">
        <v>54</v>
      </c>
      <c r="E1872">
        <v>1</v>
      </c>
      <c r="G1872" t="s">
        <v>415</v>
      </c>
      <c r="H1872" t="s">
        <v>416</v>
      </c>
      <c r="J1872" t="s">
        <v>403</v>
      </c>
      <c r="K1872">
        <v>2</v>
      </c>
      <c r="L1872" t="str">
        <f>_xlfn.CONCAT(D1872,F1872)</f>
        <v>Syrup</v>
      </c>
      <c r="M1872" s="10">
        <f>E1872*_xlfn.XLOOKUP(L1872,PriceListData!$F$2:$F$97,PriceListData!$E$2:$E$97)</f>
        <v>0.75</v>
      </c>
      <c r="N1872" t="str">
        <f>TEXT(B1872,"dddd")</f>
        <v>Wednesday</v>
      </c>
    </row>
    <row r="1873" spans="1:14" x14ac:dyDescent="0.35">
      <c r="A1873">
        <v>288024</v>
      </c>
      <c r="B1873" s="3">
        <v>45784</v>
      </c>
      <c r="C1873" s="4">
        <v>0.30249999999999999</v>
      </c>
      <c r="D1873" t="s">
        <v>52</v>
      </c>
      <c r="E1873">
        <v>1</v>
      </c>
      <c r="F1873" t="s">
        <v>15</v>
      </c>
      <c r="G1873" t="s">
        <v>405</v>
      </c>
      <c r="H1873" t="s">
        <v>414</v>
      </c>
      <c r="J1873" t="s">
        <v>403</v>
      </c>
      <c r="K1873">
        <v>1</v>
      </c>
      <c r="L1873" t="str">
        <f>_xlfn.CONCAT(D1873,F1873)</f>
        <v>Frappé12 oz</v>
      </c>
      <c r="M1873" s="10">
        <f>E1873*_xlfn.XLOOKUP(L1873,PriceListData!$F$2:$F$97,PriceListData!$E$2:$E$97)</f>
        <v>4.75</v>
      </c>
      <c r="N1873" t="str">
        <f>TEXT(B1873,"dddd")</f>
        <v>Wednesday</v>
      </c>
    </row>
    <row r="1874" spans="1:14" x14ac:dyDescent="0.35">
      <c r="A1874">
        <v>288023</v>
      </c>
      <c r="B1874" s="3">
        <v>45784</v>
      </c>
      <c r="C1874" s="4">
        <v>0.29880787037037038</v>
      </c>
      <c r="D1874" t="s">
        <v>409</v>
      </c>
      <c r="E1874">
        <v>1</v>
      </c>
      <c r="F1874" t="s">
        <v>15</v>
      </c>
      <c r="G1874" t="s">
        <v>405</v>
      </c>
      <c r="H1874" t="s">
        <v>406</v>
      </c>
      <c r="J1874" t="s">
        <v>403</v>
      </c>
      <c r="K1874">
        <v>2</v>
      </c>
      <c r="L1874" t="str">
        <f>_xlfn.CONCAT(D1874,F1874)</f>
        <v>Drip coffee12 oz</v>
      </c>
      <c r="M1874" s="10">
        <f>E1874*_xlfn.XLOOKUP(L1874,PriceListData!$F$2:$F$97,PriceListData!$E$2:$E$97)</f>
        <v>2.25</v>
      </c>
      <c r="N1874" t="str">
        <f>TEXT(B1874,"dddd")</f>
        <v>Wednesday</v>
      </c>
    </row>
    <row r="1875" spans="1:14" x14ac:dyDescent="0.35">
      <c r="A1875">
        <v>288022</v>
      </c>
      <c r="B1875" s="3">
        <v>45784</v>
      </c>
      <c r="C1875" s="4">
        <v>0.29775462962962962</v>
      </c>
      <c r="D1875" t="s">
        <v>52</v>
      </c>
      <c r="E1875">
        <v>1</v>
      </c>
      <c r="F1875" t="s">
        <v>15</v>
      </c>
      <c r="G1875" t="s">
        <v>405</v>
      </c>
      <c r="H1875" t="s">
        <v>414</v>
      </c>
      <c r="J1875" t="s">
        <v>403</v>
      </c>
      <c r="K1875">
        <v>1</v>
      </c>
      <c r="L1875" t="str">
        <f>_xlfn.CONCAT(D1875,F1875)</f>
        <v>Frappé12 oz</v>
      </c>
      <c r="M1875" s="10">
        <f>E1875*_xlfn.XLOOKUP(L1875,PriceListData!$F$2:$F$97,PriceListData!$E$2:$E$97)</f>
        <v>4.75</v>
      </c>
      <c r="N1875" t="str">
        <f>TEXT(B1875,"dddd")</f>
        <v>Wednesday</v>
      </c>
    </row>
    <row r="1876" spans="1:14" x14ac:dyDescent="0.35">
      <c r="A1876">
        <v>288021</v>
      </c>
      <c r="B1876" s="3">
        <v>45784</v>
      </c>
      <c r="C1876" s="4">
        <v>0.29234953703703703</v>
      </c>
      <c r="D1876" t="s">
        <v>40</v>
      </c>
      <c r="E1876">
        <v>1</v>
      </c>
      <c r="F1876" t="s">
        <v>35</v>
      </c>
      <c r="G1876" t="s">
        <v>405</v>
      </c>
      <c r="H1876" t="s">
        <v>406</v>
      </c>
      <c r="J1876" t="s">
        <v>403</v>
      </c>
      <c r="K1876">
        <v>1</v>
      </c>
      <c r="L1876" t="str">
        <f>_xlfn.CONCAT(D1876,F1876)</f>
        <v>Espresso1 oz</v>
      </c>
      <c r="M1876" s="10">
        <f>E1876*_xlfn.XLOOKUP(L1876,PriceListData!$F$2:$F$97,PriceListData!$E$2:$E$97)</f>
        <v>2.5</v>
      </c>
      <c r="N1876" t="str">
        <f>TEXT(B1876,"dddd")</f>
        <v>Wednesday</v>
      </c>
    </row>
    <row r="1877" spans="1:14" x14ac:dyDescent="0.35">
      <c r="A1877">
        <v>288020</v>
      </c>
      <c r="B1877" s="3">
        <v>45784</v>
      </c>
      <c r="C1877" s="4">
        <v>0.84928240740740746</v>
      </c>
      <c r="D1877" t="s">
        <v>63</v>
      </c>
      <c r="E1877">
        <v>1</v>
      </c>
      <c r="G1877" t="s">
        <v>433</v>
      </c>
      <c r="H1877" t="s">
        <v>435</v>
      </c>
      <c r="J1877" t="s">
        <v>403</v>
      </c>
      <c r="K1877">
        <v>1</v>
      </c>
      <c r="L1877" t="str">
        <f>_xlfn.CONCAT(D1877,F1877)</f>
        <v>Cookie</v>
      </c>
      <c r="M1877" s="10">
        <f>E1877*_xlfn.XLOOKUP(L1877,PriceListData!$F$2:$F$97,PriceListData!$E$2:$E$97)</f>
        <v>3</v>
      </c>
      <c r="N1877" t="str">
        <f>TEXT(B1877,"dddd")</f>
        <v>Wednesday</v>
      </c>
    </row>
    <row r="1878" spans="1:14" x14ac:dyDescent="0.35">
      <c r="A1878">
        <v>288019</v>
      </c>
      <c r="B1878" s="3">
        <v>45784</v>
      </c>
      <c r="C1878" s="4">
        <v>0.80275462962962962</v>
      </c>
      <c r="D1878" t="s">
        <v>93</v>
      </c>
      <c r="E1878">
        <v>1</v>
      </c>
      <c r="G1878" t="s">
        <v>433</v>
      </c>
      <c r="H1878" t="s">
        <v>435</v>
      </c>
      <c r="J1878" t="s">
        <v>403</v>
      </c>
      <c r="K1878">
        <v>1</v>
      </c>
      <c r="L1878" t="str">
        <f>_xlfn.CONCAT(D1878,F1878)</f>
        <v>Croissant</v>
      </c>
      <c r="M1878" s="10">
        <f>E1878*_xlfn.XLOOKUP(L1878,PriceListData!$F$2:$F$97,PriceListData!$E$2:$E$97)</f>
        <v>4.75</v>
      </c>
      <c r="N1878" t="str">
        <f>TEXT(B1878,"dddd")</f>
        <v>Wednesday</v>
      </c>
    </row>
    <row r="1879" spans="1:14" x14ac:dyDescent="0.35">
      <c r="A1879">
        <v>288018</v>
      </c>
      <c r="B1879" s="3">
        <v>45784</v>
      </c>
      <c r="C1879" s="4">
        <v>0.76181712962962966</v>
      </c>
      <c r="D1879" t="s">
        <v>437</v>
      </c>
      <c r="E1879">
        <v>1</v>
      </c>
      <c r="G1879" t="s">
        <v>433</v>
      </c>
      <c r="H1879" t="s">
        <v>435</v>
      </c>
      <c r="J1879" t="s">
        <v>403</v>
      </c>
      <c r="K1879">
        <v>1</v>
      </c>
      <c r="L1879" t="str">
        <f>_xlfn.CONCAT(D1879,F1879)</f>
        <v>Pizza pocket</v>
      </c>
      <c r="M1879" s="10">
        <f>E1879*_xlfn.XLOOKUP(L1879,PriceListData!$F$2:$F$97,PriceListData!$E$2:$E$97)</f>
        <v>5</v>
      </c>
      <c r="N1879" t="str">
        <f>TEXT(B1879,"dddd")</f>
        <v>Wednesday</v>
      </c>
    </row>
    <row r="1880" spans="1:14" x14ac:dyDescent="0.35">
      <c r="A1880">
        <v>288017</v>
      </c>
      <c r="B1880" s="3">
        <v>45784</v>
      </c>
      <c r="C1880" s="4">
        <v>0.76018518518518519</v>
      </c>
      <c r="D1880" t="s">
        <v>63</v>
      </c>
      <c r="E1880">
        <v>1</v>
      </c>
      <c r="G1880" t="s">
        <v>433</v>
      </c>
      <c r="H1880" t="s">
        <v>435</v>
      </c>
      <c r="J1880" t="s">
        <v>403</v>
      </c>
      <c r="K1880">
        <v>1</v>
      </c>
      <c r="L1880" t="str">
        <f>_xlfn.CONCAT(D1880,F1880)</f>
        <v>Cookie</v>
      </c>
      <c r="M1880" s="10">
        <f>E1880*_xlfn.XLOOKUP(L1880,PriceListData!$F$2:$F$97,PriceListData!$E$2:$E$97)</f>
        <v>3</v>
      </c>
      <c r="N1880" t="str">
        <f>TEXT(B1880,"dddd")</f>
        <v>Wednesday</v>
      </c>
    </row>
    <row r="1881" spans="1:14" x14ac:dyDescent="0.35">
      <c r="A1881">
        <v>288017</v>
      </c>
      <c r="B1881" s="3">
        <v>45784</v>
      </c>
      <c r="C1881" s="4">
        <v>0.76018518518518519</v>
      </c>
      <c r="D1881" t="s">
        <v>436</v>
      </c>
      <c r="E1881">
        <v>1</v>
      </c>
      <c r="G1881" t="s">
        <v>433</v>
      </c>
      <c r="H1881" t="s">
        <v>435</v>
      </c>
      <c r="J1881" t="s">
        <v>403</v>
      </c>
      <c r="K1881">
        <v>1</v>
      </c>
      <c r="L1881" t="str">
        <f>_xlfn.CONCAT(D1881,F1881)</f>
        <v>Apricot danish</v>
      </c>
      <c r="M1881" s="10">
        <f>E1881*_xlfn.XLOOKUP(L1881,PriceListData!$F$2:$F$97,PriceListData!$E$2:$E$97)</f>
        <v>3.5</v>
      </c>
      <c r="N1881" t="str">
        <f>TEXT(B1881,"dddd")</f>
        <v>Wednesday</v>
      </c>
    </row>
    <row r="1882" spans="1:14" x14ac:dyDescent="0.35">
      <c r="A1882">
        <v>288016</v>
      </c>
      <c r="B1882" s="3">
        <v>45784</v>
      </c>
      <c r="C1882" s="4">
        <v>0.75416666666666665</v>
      </c>
      <c r="D1882" t="s">
        <v>63</v>
      </c>
      <c r="E1882">
        <v>1</v>
      </c>
      <c r="G1882" t="s">
        <v>433</v>
      </c>
      <c r="H1882" t="s">
        <v>435</v>
      </c>
      <c r="J1882" t="s">
        <v>403</v>
      </c>
      <c r="K1882">
        <v>1</v>
      </c>
      <c r="L1882" t="str">
        <f>_xlfn.CONCAT(D1882,F1882)</f>
        <v>Cookie</v>
      </c>
      <c r="M1882" s="10">
        <f>E1882*_xlfn.XLOOKUP(L1882,PriceListData!$F$2:$F$97,PriceListData!$E$2:$E$97)</f>
        <v>3</v>
      </c>
      <c r="N1882" t="str">
        <f>TEXT(B1882,"dddd")</f>
        <v>Wednesday</v>
      </c>
    </row>
    <row r="1883" spans="1:14" x14ac:dyDescent="0.35">
      <c r="A1883">
        <v>288015</v>
      </c>
      <c r="B1883" s="3">
        <v>45784</v>
      </c>
      <c r="C1883" s="4">
        <v>0.74902777777777774</v>
      </c>
      <c r="D1883" t="s">
        <v>441</v>
      </c>
      <c r="E1883">
        <v>1</v>
      </c>
      <c r="G1883" t="s">
        <v>433</v>
      </c>
      <c r="H1883" t="s">
        <v>435</v>
      </c>
      <c r="J1883" t="s">
        <v>403</v>
      </c>
      <c r="K1883">
        <v>1</v>
      </c>
      <c r="L1883" t="str">
        <f>_xlfn.CONCAT(D1883,F1883)</f>
        <v>Sticky bun</v>
      </c>
      <c r="M1883" s="10">
        <f>E1883*_xlfn.XLOOKUP(L1883,PriceListData!$F$2:$F$97,PriceListData!$E$2:$E$97)</f>
        <v>2.75</v>
      </c>
      <c r="N1883" t="str">
        <f>TEXT(B1883,"dddd")</f>
        <v>Wednesday</v>
      </c>
    </row>
    <row r="1884" spans="1:14" x14ac:dyDescent="0.35">
      <c r="A1884">
        <v>288014</v>
      </c>
      <c r="B1884" s="3">
        <v>45784</v>
      </c>
      <c r="C1884" s="4">
        <v>0.70841435185185186</v>
      </c>
      <c r="D1884" t="s">
        <v>438</v>
      </c>
      <c r="E1884">
        <v>1</v>
      </c>
      <c r="G1884" t="s">
        <v>433</v>
      </c>
      <c r="H1884" t="s">
        <v>435</v>
      </c>
      <c r="J1884" t="s">
        <v>403</v>
      </c>
      <c r="K1884">
        <v>2</v>
      </c>
      <c r="L1884" t="str">
        <f>_xlfn.CONCAT(D1884,F1884)</f>
        <v>Cinnamon roll</v>
      </c>
      <c r="M1884" s="10">
        <f>E1884*_xlfn.XLOOKUP(L1884,PriceListData!$F$2:$F$97,PriceListData!$E$2:$E$97)</f>
        <v>3.75</v>
      </c>
      <c r="N1884" t="str">
        <f>TEXT(B1884,"dddd")</f>
        <v>Wednesday</v>
      </c>
    </row>
    <row r="1885" spans="1:14" x14ac:dyDescent="0.35">
      <c r="A1885">
        <v>288013</v>
      </c>
      <c r="B1885" s="3">
        <v>45784</v>
      </c>
      <c r="C1885" s="4">
        <v>0.68833333333333335</v>
      </c>
      <c r="D1885" t="s">
        <v>63</v>
      </c>
      <c r="E1885">
        <v>1</v>
      </c>
      <c r="G1885" t="s">
        <v>433</v>
      </c>
      <c r="H1885" t="s">
        <v>435</v>
      </c>
      <c r="J1885" t="s">
        <v>403</v>
      </c>
      <c r="K1885">
        <v>1</v>
      </c>
      <c r="L1885" t="str">
        <f>_xlfn.CONCAT(D1885,F1885)</f>
        <v>Cookie</v>
      </c>
      <c r="M1885" s="10">
        <f>E1885*_xlfn.XLOOKUP(L1885,PriceListData!$F$2:$F$97,PriceListData!$E$2:$E$97)</f>
        <v>3</v>
      </c>
      <c r="N1885" t="str">
        <f>TEXT(B1885,"dddd")</f>
        <v>Wednesday</v>
      </c>
    </row>
    <row r="1886" spans="1:14" x14ac:dyDescent="0.35">
      <c r="A1886">
        <v>288012</v>
      </c>
      <c r="B1886" s="3">
        <v>45784</v>
      </c>
      <c r="C1886" s="4">
        <v>0.68208333333333337</v>
      </c>
      <c r="D1886" t="s">
        <v>63</v>
      </c>
      <c r="E1886">
        <v>1</v>
      </c>
      <c r="G1886" t="s">
        <v>433</v>
      </c>
      <c r="H1886" t="s">
        <v>435</v>
      </c>
      <c r="J1886" t="s">
        <v>403</v>
      </c>
      <c r="K1886">
        <v>1</v>
      </c>
      <c r="L1886" t="str">
        <f>_xlfn.CONCAT(D1886,F1886)</f>
        <v>Cookie</v>
      </c>
      <c r="M1886" s="10">
        <f>E1886*_xlfn.XLOOKUP(L1886,PriceListData!$F$2:$F$97,PriceListData!$E$2:$E$97)</f>
        <v>3</v>
      </c>
      <c r="N1886" t="str">
        <f>TEXT(B1886,"dddd")</f>
        <v>Wednesday</v>
      </c>
    </row>
    <row r="1887" spans="1:14" x14ac:dyDescent="0.35">
      <c r="A1887">
        <v>288011</v>
      </c>
      <c r="B1887" s="3">
        <v>45784</v>
      </c>
      <c r="C1887" s="4">
        <v>0.67403935185185182</v>
      </c>
      <c r="D1887" t="s">
        <v>63</v>
      </c>
      <c r="E1887">
        <v>2</v>
      </c>
      <c r="G1887" t="s">
        <v>433</v>
      </c>
      <c r="H1887" t="s">
        <v>435</v>
      </c>
      <c r="J1887" t="s">
        <v>403</v>
      </c>
      <c r="K1887">
        <v>1</v>
      </c>
      <c r="L1887" t="str">
        <f>_xlfn.CONCAT(D1887,F1887)</f>
        <v>Cookie</v>
      </c>
      <c r="M1887" s="10">
        <f>E1887*_xlfn.XLOOKUP(L1887,PriceListData!$F$2:$F$97,PriceListData!$E$2:$E$97)</f>
        <v>6</v>
      </c>
      <c r="N1887" t="str">
        <f>TEXT(B1887,"dddd")</f>
        <v>Wednesday</v>
      </c>
    </row>
    <row r="1888" spans="1:14" x14ac:dyDescent="0.35">
      <c r="A1888">
        <v>288010</v>
      </c>
      <c r="B1888" s="3">
        <v>45784</v>
      </c>
      <c r="C1888" s="4">
        <v>0.66954861111111108</v>
      </c>
      <c r="D1888" t="s">
        <v>63</v>
      </c>
      <c r="E1888">
        <v>1</v>
      </c>
      <c r="G1888" t="s">
        <v>433</v>
      </c>
      <c r="H1888" t="s">
        <v>435</v>
      </c>
      <c r="J1888" t="s">
        <v>403</v>
      </c>
      <c r="K1888">
        <v>1</v>
      </c>
      <c r="L1888" t="str">
        <f>_xlfn.CONCAT(D1888,F1888)</f>
        <v>Cookie</v>
      </c>
      <c r="M1888" s="10">
        <f>E1888*_xlfn.XLOOKUP(L1888,PriceListData!$F$2:$F$97,PriceListData!$E$2:$E$97)</f>
        <v>3</v>
      </c>
      <c r="N1888" t="str">
        <f>TEXT(B1888,"dddd")</f>
        <v>Wednesday</v>
      </c>
    </row>
    <row r="1889" spans="1:14" x14ac:dyDescent="0.35">
      <c r="A1889">
        <v>288009</v>
      </c>
      <c r="B1889" s="3">
        <v>45784</v>
      </c>
      <c r="C1889" s="4">
        <v>0.6592824074074074</v>
      </c>
      <c r="D1889" t="s">
        <v>63</v>
      </c>
      <c r="E1889">
        <v>1</v>
      </c>
      <c r="G1889" t="s">
        <v>433</v>
      </c>
      <c r="H1889" t="s">
        <v>435</v>
      </c>
      <c r="J1889" t="s">
        <v>403</v>
      </c>
      <c r="K1889">
        <v>1</v>
      </c>
      <c r="L1889" t="str">
        <f>_xlfn.CONCAT(D1889,F1889)</f>
        <v>Cookie</v>
      </c>
      <c r="M1889" s="10">
        <f>E1889*_xlfn.XLOOKUP(L1889,PriceListData!$F$2:$F$97,PriceListData!$E$2:$E$97)</f>
        <v>3</v>
      </c>
      <c r="N1889" t="str">
        <f>TEXT(B1889,"dddd")</f>
        <v>Wednesday</v>
      </c>
    </row>
    <row r="1890" spans="1:14" x14ac:dyDescent="0.35">
      <c r="A1890">
        <v>288008</v>
      </c>
      <c r="B1890" s="3">
        <v>45784</v>
      </c>
      <c r="C1890" s="4">
        <v>0.63557870370370373</v>
      </c>
      <c r="D1890" t="s">
        <v>438</v>
      </c>
      <c r="E1890">
        <v>1</v>
      </c>
      <c r="G1890" t="s">
        <v>433</v>
      </c>
      <c r="H1890" t="s">
        <v>435</v>
      </c>
      <c r="J1890" t="s">
        <v>403</v>
      </c>
      <c r="K1890">
        <v>2</v>
      </c>
      <c r="L1890" t="str">
        <f>_xlfn.CONCAT(D1890,F1890)</f>
        <v>Cinnamon roll</v>
      </c>
      <c r="M1890" s="10">
        <f>E1890*_xlfn.XLOOKUP(L1890,PriceListData!$F$2:$F$97,PriceListData!$E$2:$E$97)</f>
        <v>3.75</v>
      </c>
      <c r="N1890" t="str">
        <f>TEXT(B1890,"dddd")</f>
        <v>Wednesday</v>
      </c>
    </row>
    <row r="1891" spans="1:14" x14ac:dyDescent="0.35">
      <c r="A1891">
        <v>288007</v>
      </c>
      <c r="B1891" s="3">
        <v>45784</v>
      </c>
      <c r="C1891" s="4">
        <v>0.62078703703703708</v>
      </c>
      <c r="D1891" t="s">
        <v>441</v>
      </c>
      <c r="E1891">
        <v>1</v>
      </c>
      <c r="G1891" t="s">
        <v>433</v>
      </c>
      <c r="H1891" t="s">
        <v>435</v>
      </c>
      <c r="J1891" t="s">
        <v>403</v>
      </c>
      <c r="K1891">
        <v>1</v>
      </c>
      <c r="L1891" t="str">
        <f>_xlfn.CONCAT(D1891,F1891)</f>
        <v>Sticky bun</v>
      </c>
      <c r="M1891" s="10">
        <f>E1891*_xlfn.XLOOKUP(L1891,PriceListData!$F$2:$F$97,PriceListData!$E$2:$E$97)</f>
        <v>2.75</v>
      </c>
      <c r="N1891" t="str">
        <f>TEXT(B1891,"dddd")</f>
        <v>Wednesday</v>
      </c>
    </row>
    <row r="1892" spans="1:14" x14ac:dyDescent="0.35">
      <c r="A1892">
        <v>288007</v>
      </c>
      <c r="B1892" s="3">
        <v>45784</v>
      </c>
      <c r="C1892" s="4">
        <v>0.62078703703703708</v>
      </c>
      <c r="D1892" t="s">
        <v>63</v>
      </c>
      <c r="E1892">
        <v>1</v>
      </c>
      <c r="G1892" t="s">
        <v>433</v>
      </c>
      <c r="H1892" t="s">
        <v>435</v>
      </c>
      <c r="J1892" t="s">
        <v>403</v>
      </c>
      <c r="K1892">
        <v>1</v>
      </c>
      <c r="L1892" t="str">
        <f>_xlfn.CONCAT(D1892,F1892)</f>
        <v>Cookie</v>
      </c>
      <c r="M1892" s="10">
        <f>E1892*_xlfn.XLOOKUP(L1892,PriceListData!$F$2:$F$97,PriceListData!$E$2:$E$97)</f>
        <v>3</v>
      </c>
      <c r="N1892" t="str">
        <f>TEXT(B1892,"dddd")</f>
        <v>Wednesday</v>
      </c>
    </row>
    <row r="1893" spans="1:14" x14ac:dyDescent="0.35">
      <c r="A1893">
        <v>288006</v>
      </c>
      <c r="B1893" s="3">
        <v>45784</v>
      </c>
      <c r="C1893" s="4">
        <v>0.61563657407407413</v>
      </c>
      <c r="D1893" t="s">
        <v>441</v>
      </c>
      <c r="E1893">
        <v>3</v>
      </c>
      <c r="G1893" t="s">
        <v>433</v>
      </c>
      <c r="H1893" t="s">
        <v>435</v>
      </c>
      <c r="J1893" t="s">
        <v>403</v>
      </c>
      <c r="K1893">
        <v>1</v>
      </c>
      <c r="L1893" t="str">
        <f>_xlfn.CONCAT(D1893,F1893)</f>
        <v>Sticky bun</v>
      </c>
      <c r="M1893" s="10">
        <f>E1893*_xlfn.XLOOKUP(L1893,PriceListData!$F$2:$F$97,PriceListData!$E$2:$E$97)</f>
        <v>8.25</v>
      </c>
      <c r="N1893" t="str">
        <f>TEXT(B1893,"dddd")</f>
        <v>Wednesday</v>
      </c>
    </row>
    <row r="1894" spans="1:14" x14ac:dyDescent="0.35">
      <c r="A1894">
        <v>288006</v>
      </c>
      <c r="B1894" s="3">
        <v>45784</v>
      </c>
      <c r="C1894" s="4">
        <v>0.61563657407407413</v>
      </c>
      <c r="D1894" t="s">
        <v>437</v>
      </c>
      <c r="E1894">
        <v>1</v>
      </c>
      <c r="G1894" t="s">
        <v>433</v>
      </c>
      <c r="H1894" t="s">
        <v>435</v>
      </c>
      <c r="J1894" t="s">
        <v>403</v>
      </c>
      <c r="K1894">
        <v>1</v>
      </c>
      <c r="L1894" t="str">
        <f>_xlfn.CONCAT(D1894,F1894)</f>
        <v>Pizza pocket</v>
      </c>
      <c r="M1894" s="10">
        <f>E1894*_xlfn.XLOOKUP(L1894,PriceListData!$F$2:$F$97,PriceListData!$E$2:$E$97)</f>
        <v>5</v>
      </c>
      <c r="N1894" t="str">
        <f>TEXT(B1894,"dddd")</f>
        <v>Wednesday</v>
      </c>
    </row>
    <row r="1895" spans="1:14" x14ac:dyDescent="0.35">
      <c r="A1895">
        <v>288005</v>
      </c>
      <c r="B1895" s="3">
        <v>45784</v>
      </c>
      <c r="C1895" s="4">
        <v>0.61093750000000002</v>
      </c>
      <c r="D1895" t="s">
        <v>449</v>
      </c>
      <c r="E1895">
        <v>1</v>
      </c>
      <c r="G1895" t="s">
        <v>433</v>
      </c>
      <c r="H1895" t="s">
        <v>435</v>
      </c>
      <c r="J1895" t="s">
        <v>403</v>
      </c>
      <c r="K1895">
        <v>1</v>
      </c>
      <c r="L1895" t="str">
        <f>_xlfn.CONCAT(D1895,F1895)</f>
        <v>Chocolate croissant</v>
      </c>
      <c r="M1895" s="10">
        <f>E1895*_xlfn.XLOOKUP(L1895,PriceListData!$F$2:$F$97,PriceListData!$E$2:$E$97)</f>
        <v>5.25</v>
      </c>
      <c r="N1895" t="str">
        <f>TEXT(B1895,"dddd")</f>
        <v>Wednesday</v>
      </c>
    </row>
    <row r="1896" spans="1:14" x14ac:dyDescent="0.35">
      <c r="A1896">
        <v>288004</v>
      </c>
      <c r="B1896" s="3">
        <v>45784</v>
      </c>
      <c r="C1896" s="4">
        <v>0.60910879629629633</v>
      </c>
      <c r="D1896" t="s">
        <v>63</v>
      </c>
      <c r="E1896">
        <v>1</v>
      </c>
      <c r="G1896" t="s">
        <v>433</v>
      </c>
      <c r="H1896" t="s">
        <v>435</v>
      </c>
      <c r="J1896" t="s">
        <v>403</v>
      </c>
      <c r="K1896">
        <v>1</v>
      </c>
      <c r="L1896" t="str">
        <f>_xlfn.CONCAT(D1896,F1896)</f>
        <v>Cookie</v>
      </c>
      <c r="M1896" s="10">
        <f>E1896*_xlfn.XLOOKUP(L1896,PriceListData!$F$2:$F$97,PriceListData!$E$2:$E$97)</f>
        <v>3</v>
      </c>
      <c r="N1896" t="str">
        <f>TEXT(B1896,"dddd")</f>
        <v>Wednesday</v>
      </c>
    </row>
    <row r="1897" spans="1:14" x14ac:dyDescent="0.35">
      <c r="A1897">
        <v>288003</v>
      </c>
      <c r="B1897" s="3">
        <v>45784</v>
      </c>
      <c r="C1897" s="4">
        <v>0.58707175925925925</v>
      </c>
      <c r="D1897" t="s">
        <v>63</v>
      </c>
      <c r="E1897">
        <v>1</v>
      </c>
      <c r="G1897" t="s">
        <v>433</v>
      </c>
      <c r="H1897" t="s">
        <v>435</v>
      </c>
      <c r="J1897" t="s">
        <v>403</v>
      </c>
      <c r="K1897">
        <v>2</v>
      </c>
      <c r="L1897" t="str">
        <f>_xlfn.CONCAT(D1897,F1897)</f>
        <v>Cookie</v>
      </c>
      <c r="M1897" s="10">
        <f>E1897*_xlfn.XLOOKUP(L1897,PriceListData!$F$2:$F$97,PriceListData!$E$2:$E$97)</f>
        <v>3</v>
      </c>
      <c r="N1897" t="str">
        <f>TEXT(B1897,"dddd")</f>
        <v>Wednesday</v>
      </c>
    </row>
    <row r="1898" spans="1:14" x14ac:dyDescent="0.35">
      <c r="A1898">
        <v>288002</v>
      </c>
      <c r="B1898" s="3">
        <v>45784</v>
      </c>
      <c r="C1898" s="4">
        <v>0.56381944444444443</v>
      </c>
      <c r="D1898" t="s">
        <v>443</v>
      </c>
      <c r="E1898">
        <v>1</v>
      </c>
      <c r="G1898" t="s">
        <v>433</v>
      </c>
      <c r="H1898" t="s">
        <v>435</v>
      </c>
      <c r="J1898" t="s">
        <v>403</v>
      </c>
      <c r="K1898">
        <v>1</v>
      </c>
      <c r="L1898" t="str">
        <f>_xlfn.CONCAT(D1898,F1898)</f>
        <v>Scone with clotted cream and jam</v>
      </c>
      <c r="M1898" s="10">
        <f>E1898*_xlfn.XLOOKUP(L1898,PriceListData!$F$2:$F$97,PriceListData!$E$2:$E$97)</f>
        <v>5.75</v>
      </c>
      <c r="N1898" t="str">
        <f>TEXT(B1898,"dddd")</f>
        <v>Wednesday</v>
      </c>
    </row>
    <row r="1899" spans="1:14" x14ac:dyDescent="0.35">
      <c r="A1899">
        <v>288001</v>
      </c>
      <c r="B1899" s="3">
        <v>45784</v>
      </c>
      <c r="C1899" s="4">
        <v>0.54116898148148151</v>
      </c>
      <c r="D1899" t="s">
        <v>444</v>
      </c>
      <c r="E1899">
        <v>1</v>
      </c>
      <c r="G1899" t="s">
        <v>433</v>
      </c>
      <c r="H1899" t="s">
        <v>440</v>
      </c>
      <c r="J1899" t="s">
        <v>403</v>
      </c>
      <c r="K1899">
        <v>2</v>
      </c>
      <c r="L1899" t="str">
        <f>_xlfn.CONCAT(D1899,F1899)</f>
        <v>Sticky bun (day old)</v>
      </c>
      <c r="M1899" s="10">
        <f>E1899*_xlfn.XLOOKUP(L1899,PriceListData!$F$2:$F$97,PriceListData!$E$2:$E$97)</f>
        <v>2</v>
      </c>
      <c r="N1899" t="str">
        <f>TEXT(B1899,"dddd")</f>
        <v>Wednesday</v>
      </c>
    </row>
    <row r="1900" spans="1:14" x14ac:dyDescent="0.35">
      <c r="A1900">
        <v>288000</v>
      </c>
      <c r="B1900" s="3">
        <v>45784</v>
      </c>
      <c r="C1900" s="4">
        <v>0.52121527777777776</v>
      </c>
      <c r="D1900" t="s">
        <v>438</v>
      </c>
      <c r="E1900">
        <v>1</v>
      </c>
      <c r="G1900" t="s">
        <v>433</v>
      </c>
      <c r="H1900" t="s">
        <v>435</v>
      </c>
      <c r="J1900" t="s">
        <v>403</v>
      </c>
      <c r="K1900">
        <v>1</v>
      </c>
      <c r="L1900" t="str">
        <f>_xlfn.CONCAT(D1900,F1900)</f>
        <v>Cinnamon roll</v>
      </c>
      <c r="M1900" s="10">
        <f>E1900*_xlfn.XLOOKUP(L1900,PriceListData!$F$2:$F$97,PriceListData!$E$2:$E$97)</f>
        <v>3.75</v>
      </c>
      <c r="N1900" t="str">
        <f>TEXT(B1900,"dddd")</f>
        <v>Wednesday</v>
      </c>
    </row>
    <row r="1901" spans="1:14" x14ac:dyDescent="0.35">
      <c r="A1901">
        <v>287999</v>
      </c>
      <c r="B1901" s="3">
        <v>45784</v>
      </c>
      <c r="C1901" s="4">
        <v>0.50486111111111109</v>
      </c>
      <c r="D1901" t="s">
        <v>63</v>
      </c>
      <c r="E1901">
        <v>1</v>
      </c>
      <c r="G1901" t="s">
        <v>433</v>
      </c>
      <c r="H1901" t="s">
        <v>435</v>
      </c>
      <c r="J1901" t="s">
        <v>403</v>
      </c>
      <c r="K1901">
        <v>1</v>
      </c>
      <c r="L1901" t="str">
        <f>_xlfn.CONCAT(D1901,F1901)</f>
        <v>Cookie</v>
      </c>
      <c r="M1901" s="10">
        <f>E1901*_xlfn.XLOOKUP(L1901,PriceListData!$F$2:$F$97,PriceListData!$E$2:$E$97)</f>
        <v>3</v>
      </c>
      <c r="N1901" t="str">
        <f>TEXT(B1901,"dddd")</f>
        <v>Wednesday</v>
      </c>
    </row>
    <row r="1902" spans="1:14" x14ac:dyDescent="0.35">
      <c r="A1902">
        <v>287998</v>
      </c>
      <c r="B1902" s="3">
        <v>45784</v>
      </c>
      <c r="C1902" s="4">
        <v>0.50089120370370366</v>
      </c>
      <c r="D1902" t="s">
        <v>441</v>
      </c>
      <c r="E1902">
        <v>1</v>
      </c>
      <c r="G1902" t="s">
        <v>433</v>
      </c>
      <c r="H1902" t="s">
        <v>435</v>
      </c>
      <c r="J1902" t="s">
        <v>403</v>
      </c>
      <c r="K1902">
        <v>1</v>
      </c>
      <c r="L1902" t="str">
        <f>_xlfn.CONCAT(D1902,F1902)</f>
        <v>Sticky bun</v>
      </c>
      <c r="M1902" s="10">
        <f>E1902*_xlfn.XLOOKUP(L1902,PriceListData!$F$2:$F$97,PriceListData!$E$2:$E$97)</f>
        <v>2.75</v>
      </c>
      <c r="N1902" t="str">
        <f>TEXT(B1902,"dddd")</f>
        <v>Wednesday</v>
      </c>
    </row>
    <row r="1903" spans="1:14" x14ac:dyDescent="0.35">
      <c r="A1903">
        <v>287997</v>
      </c>
      <c r="B1903" s="3">
        <v>45784</v>
      </c>
      <c r="C1903" s="4">
        <v>0.49716435185185187</v>
      </c>
      <c r="D1903" t="s">
        <v>63</v>
      </c>
      <c r="E1903">
        <v>1</v>
      </c>
      <c r="G1903" t="s">
        <v>433</v>
      </c>
      <c r="H1903" t="s">
        <v>435</v>
      </c>
      <c r="J1903" t="s">
        <v>403</v>
      </c>
      <c r="K1903">
        <v>2</v>
      </c>
      <c r="L1903" t="str">
        <f>_xlfn.CONCAT(D1903,F1903)</f>
        <v>Cookie</v>
      </c>
      <c r="M1903" s="10">
        <f>E1903*_xlfn.XLOOKUP(L1903,PriceListData!$F$2:$F$97,PriceListData!$E$2:$E$97)</f>
        <v>3</v>
      </c>
      <c r="N1903" t="str">
        <f>TEXT(B1903,"dddd")</f>
        <v>Wednesday</v>
      </c>
    </row>
    <row r="1904" spans="1:14" x14ac:dyDescent="0.35">
      <c r="A1904">
        <v>287996</v>
      </c>
      <c r="B1904" s="3">
        <v>45784</v>
      </c>
      <c r="C1904" s="4">
        <v>0.48112268518518519</v>
      </c>
      <c r="D1904" t="s">
        <v>443</v>
      </c>
      <c r="E1904">
        <v>1</v>
      </c>
      <c r="G1904" t="s">
        <v>433</v>
      </c>
      <c r="H1904" t="s">
        <v>435</v>
      </c>
      <c r="J1904" t="s">
        <v>403</v>
      </c>
      <c r="K1904">
        <v>1</v>
      </c>
      <c r="L1904" t="str">
        <f>_xlfn.CONCAT(D1904,F1904)</f>
        <v>Scone with clotted cream and jam</v>
      </c>
      <c r="M1904" s="10">
        <f>E1904*_xlfn.XLOOKUP(L1904,PriceListData!$F$2:$F$97,PriceListData!$E$2:$E$97)</f>
        <v>5.75</v>
      </c>
      <c r="N1904" t="str">
        <f>TEXT(B1904,"dddd")</f>
        <v>Wednesday</v>
      </c>
    </row>
    <row r="1905" spans="1:14" x14ac:dyDescent="0.35">
      <c r="A1905">
        <v>287995</v>
      </c>
      <c r="B1905" s="3">
        <v>45784</v>
      </c>
      <c r="C1905" s="4">
        <v>0.47817129629629629</v>
      </c>
      <c r="D1905" t="s">
        <v>437</v>
      </c>
      <c r="E1905">
        <v>1</v>
      </c>
      <c r="G1905" t="s">
        <v>433</v>
      </c>
      <c r="H1905" t="s">
        <v>435</v>
      </c>
      <c r="J1905" t="s">
        <v>403</v>
      </c>
      <c r="K1905">
        <v>1</v>
      </c>
      <c r="L1905" t="str">
        <f>_xlfn.CONCAT(D1905,F1905)</f>
        <v>Pizza pocket</v>
      </c>
      <c r="M1905" s="10">
        <f>E1905*_xlfn.XLOOKUP(L1905,PriceListData!$F$2:$F$97,PriceListData!$E$2:$E$97)</f>
        <v>5</v>
      </c>
      <c r="N1905" t="str">
        <f>TEXT(B1905,"dddd")</f>
        <v>Wednesday</v>
      </c>
    </row>
    <row r="1906" spans="1:14" x14ac:dyDescent="0.35">
      <c r="A1906">
        <v>287994</v>
      </c>
      <c r="B1906" s="3">
        <v>45784</v>
      </c>
      <c r="C1906" s="4">
        <v>0.47570601851851851</v>
      </c>
      <c r="D1906" t="s">
        <v>63</v>
      </c>
      <c r="E1906">
        <v>1</v>
      </c>
      <c r="G1906" t="s">
        <v>433</v>
      </c>
      <c r="H1906" t="s">
        <v>435</v>
      </c>
      <c r="J1906" t="s">
        <v>403</v>
      </c>
      <c r="K1906">
        <v>1</v>
      </c>
      <c r="L1906" t="str">
        <f>_xlfn.CONCAT(D1906,F1906)</f>
        <v>Cookie</v>
      </c>
      <c r="M1906" s="10">
        <f>E1906*_xlfn.XLOOKUP(L1906,PriceListData!$F$2:$F$97,PriceListData!$E$2:$E$97)</f>
        <v>3</v>
      </c>
      <c r="N1906" t="str">
        <f>TEXT(B1906,"dddd")</f>
        <v>Wednesday</v>
      </c>
    </row>
    <row r="1907" spans="1:14" x14ac:dyDescent="0.35">
      <c r="A1907">
        <v>287993</v>
      </c>
      <c r="B1907" s="3">
        <v>45784</v>
      </c>
      <c r="C1907" s="4">
        <v>0.47096064814814814</v>
      </c>
      <c r="D1907" t="s">
        <v>437</v>
      </c>
      <c r="E1907">
        <v>1</v>
      </c>
      <c r="G1907" t="s">
        <v>433</v>
      </c>
      <c r="H1907" t="s">
        <v>435</v>
      </c>
      <c r="J1907" t="s">
        <v>403</v>
      </c>
      <c r="K1907">
        <v>1</v>
      </c>
      <c r="L1907" t="str">
        <f>_xlfn.CONCAT(D1907,F1907)</f>
        <v>Pizza pocket</v>
      </c>
      <c r="M1907" s="10">
        <f>E1907*_xlfn.XLOOKUP(L1907,PriceListData!$F$2:$F$97,PriceListData!$E$2:$E$97)</f>
        <v>5</v>
      </c>
      <c r="N1907" t="str">
        <f>TEXT(B1907,"dddd")</f>
        <v>Wednesday</v>
      </c>
    </row>
    <row r="1908" spans="1:14" x14ac:dyDescent="0.35">
      <c r="A1908">
        <v>287992</v>
      </c>
      <c r="B1908" s="3">
        <v>45784</v>
      </c>
      <c r="C1908" s="4">
        <v>0.46736111111111112</v>
      </c>
      <c r="D1908" t="s">
        <v>441</v>
      </c>
      <c r="E1908">
        <v>1</v>
      </c>
      <c r="G1908" t="s">
        <v>433</v>
      </c>
      <c r="H1908" t="s">
        <v>435</v>
      </c>
      <c r="J1908" t="s">
        <v>403</v>
      </c>
      <c r="K1908">
        <v>1</v>
      </c>
      <c r="L1908" t="str">
        <f>_xlfn.CONCAT(D1908,F1908)</f>
        <v>Sticky bun</v>
      </c>
      <c r="M1908" s="10">
        <f>E1908*_xlfn.XLOOKUP(L1908,PriceListData!$F$2:$F$97,PriceListData!$E$2:$E$97)</f>
        <v>2.75</v>
      </c>
      <c r="N1908" t="str">
        <f>TEXT(B1908,"dddd")</f>
        <v>Wednesday</v>
      </c>
    </row>
    <row r="1909" spans="1:14" x14ac:dyDescent="0.35">
      <c r="A1909">
        <v>287991</v>
      </c>
      <c r="B1909" s="3">
        <v>45784</v>
      </c>
      <c r="C1909" s="4">
        <v>0.45644675925925926</v>
      </c>
      <c r="D1909" t="s">
        <v>441</v>
      </c>
      <c r="E1909">
        <v>1</v>
      </c>
      <c r="G1909" t="s">
        <v>433</v>
      </c>
      <c r="H1909" t="s">
        <v>435</v>
      </c>
      <c r="J1909" t="s">
        <v>403</v>
      </c>
      <c r="K1909">
        <v>1</v>
      </c>
      <c r="L1909" t="str">
        <f>_xlfn.CONCAT(D1909,F1909)</f>
        <v>Sticky bun</v>
      </c>
      <c r="M1909" s="10">
        <f>E1909*_xlfn.XLOOKUP(L1909,PriceListData!$F$2:$F$97,PriceListData!$E$2:$E$97)</f>
        <v>2.75</v>
      </c>
      <c r="N1909" t="str">
        <f>TEXT(B1909,"dddd")</f>
        <v>Wednesday</v>
      </c>
    </row>
    <row r="1910" spans="1:14" x14ac:dyDescent="0.35">
      <c r="A1910">
        <v>287990</v>
      </c>
      <c r="B1910" s="3">
        <v>45784</v>
      </c>
      <c r="C1910" s="4">
        <v>0.45240740740740742</v>
      </c>
      <c r="D1910" t="s">
        <v>443</v>
      </c>
      <c r="E1910">
        <v>1</v>
      </c>
      <c r="G1910" t="s">
        <v>433</v>
      </c>
      <c r="H1910" t="s">
        <v>435</v>
      </c>
      <c r="J1910" t="s">
        <v>403</v>
      </c>
      <c r="K1910">
        <v>1</v>
      </c>
      <c r="L1910" t="str">
        <f>_xlfn.CONCAT(D1910,F1910)</f>
        <v>Scone with clotted cream and jam</v>
      </c>
      <c r="M1910" s="10">
        <f>E1910*_xlfn.XLOOKUP(L1910,PriceListData!$F$2:$F$97,PriceListData!$E$2:$E$97)</f>
        <v>5.75</v>
      </c>
      <c r="N1910" t="str">
        <f>TEXT(B1910,"dddd")</f>
        <v>Wednesday</v>
      </c>
    </row>
    <row r="1911" spans="1:14" x14ac:dyDescent="0.35">
      <c r="A1911">
        <v>287989</v>
      </c>
      <c r="B1911" s="3">
        <v>45784</v>
      </c>
      <c r="C1911" s="4">
        <v>0.44694444444444442</v>
      </c>
      <c r="D1911" t="s">
        <v>189</v>
      </c>
      <c r="E1911">
        <v>1</v>
      </c>
      <c r="G1911" t="s">
        <v>433</v>
      </c>
      <c r="H1911" t="s">
        <v>448</v>
      </c>
      <c r="J1911" t="s">
        <v>403</v>
      </c>
      <c r="K1911">
        <v>1</v>
      </c>
      <c r="L1911" t="str">
        <f>_xlfn.CONCAT(D1911,F1911)</f>
        <v>Toastie</v>
      </c>
      <c r="M1911" s="10">
        <f>E1911*_xlfn.XLOOKUP(L1911,PriceListData!$F$2:$F$97,PriceListData!$E$2:$E$97)</f>
        <v>6.75</v>
      </c>
      <c r="N1911" t="str">
        <f>TEXT(B1911,"dddd")</f>
        <v>Wednesday</v>
      </c>
    </row>
    <row r="1912" spans="1:14" x14ac:dyDescent="0.35">
      <c r="A1912">
        <v>287988</v>
      </c>
      <c r="B1912" s="3">
        <v>45784</v>
      </c>
      <c r="C1912" s="4">
        <v>0.44589120370370372</v>
      </c>
      <c r="D1912" t="s">
        <v>441</v>
      </c>
      <c r="E1912">
        <v>1</v>
      </c>
      <c r="G1912" t="s">
        <v>433</v>
      </c>
      <c r="H1912" t="s">
        <v>435</v>
      </c>
      <c r="J1912" t="s">
        <v>403</v>
      </c>
      <c r="K1912">
        <v>1</v>
      </c>
      <c r="L1912" t="str">
        <f>_xlfn.CONCAT(D1912,F1912)</f>
        <v>Sticky bun</v>
      </c>
      <c r="M1912" s="10">
        <f>E1912*_xlfn.XLOOKUP(L1912,PriceListData!$F$2:$F$97,PriceListData!$E$2:$E$97)</f>
        <v>2.75</v>
      </c>
      <c r="N1912" t="str">
        <f>TEXT(B1912,"dddd")</f>
        <v>Wednesday</v>
      </c>
    </row>
    <row r="1913" spans="1:14" x14ac:dyDescent="0.35">
      <c r="A1913">
        <v>287987</v>
      </c>
      <c r="B1913" s="3">
        <v>45784</v>
      </c>
      <c r="C1913" s="4">
        <v>0.44097222222222221</v>
      </c>
      <c r="D1913" t="s">
        <v>449</v>
      </c>
      <c r="E1913">
        <v>1</v>
      </c>
      <c r="G1913" t="s">
        <v>433</v>
      </c>
      <c r="H1913" t="s">
        <v>435</v>
      </c>
      <c r="J1913" t="s">
        <v>403</v>
      </c>
      <c r="K1913">
        <v>1</v>
      </c>
      <c r="L1913" t="str">
        <f>_xlfn.CONCAT(D1913,F1913)</f>
        <v>Chocolate croissant</v>
      </c>
      <c r="M1913" s="10">
        <f>E1913*_xlfn.XLOOKUP(L1913,PriceListData!$F$2:$F$97,PriceListData!$E$2:$E$97)</f>
        <v>5.25</v>
      </c>
      <c r="N1913" t="str">
        <f>TEXT(B1913,"dddd")</f>
        <v>Wednesday</v>
      </c>
    </row>
    <row r="1914" spans="1:14" x14ac:dyDescent="0.35">
      <c r="A1914">
        <v>287986</v>
      </c>
      <c r="B1914" s="3">
        <v>45784</v>
      </c>
      <c r="C1914" s="4">
        <v>0.43351851851851853</v>
      </c>
      <c r="D1914" t="s">
        <v>189</v>
      </c>
      <c r="E1914">
        <v>1</v>
      </c>
      <c r="G1914" t="s">
        <v>433</v>
      </c>
      <c r="H1914" t="s">
        <v>448</v>
      </c>
      <c r="J1914" t="s">
        <v>403</v>
      </c>
      <c r="K1914">
        <v>1</v>
      </c>
      <c r="L1914" t="str">
        <f>_xlfn.CONCAT(D1914,F1914)</f>
        <v>Toastie</v>
      </c>
      <c r="M1914" s="10">
        <f>E1914*_xlfn.XLOOKUP(L1914,PriceListData!$F$2:$F$97,PriceListData!$E$2:$E$97)</f>
        <v>6.75</v>
      </c>
      <c r="N1914" t="str">
        <f>TEXT(B1914,"dddd")</f>
        <v>Wednesday</v>
      </c>
    </row>
    <row r="1915" spans="1:14" x14ac:dyDescent="0.35">
      <c r="A1915">
        <v>287986</v>
      </c>
      <c r="B1915" s="3">
        <v>45784</v>
      </c>
      <c r="C1915" s="4">
        <v>0.43351851851851853</v>
      </c>
      <c r="D1915" t="s">
        <v>93</v>
      </c>
      <c r="E1915">
        <v>1</v>
      </c>
      <c r="G1915" t="s">
        <v>433</v>
      </c>
      <c r="H1915" t="s">
        <v>435</v>
      </c>
      <c r="J1915" t="s">
        <v>403</v>
      </c>
      <c r="K1915">
        <v>1</v>
      </c>
      <c r="L1915" t="str">
        <f>_xlfn.CONCAT(D1915,F1915)</f>
        <v>Croissant</v>
      </c>
      <c r="M1915" s="10">
        <f>E1915*_xlfn.XLOOKUP(L1915,PriceListData!$F$2:$F$97,PriceListData!$E$2:$E$97)</f>
        <v>4.75</v>
      </c>
      <c r="N1915" t="str">
        <f>TEXT(B1915,"dddd")</f>
        <v>Wednesday</v>
      </c>
    </row>
    <row r="1916" spans="1:14" x14ac:dyDescent="0.35">
      <c r="A1916">
        <v>287985</v>
      </c>
      <c r="B1916" s="3">
        <v>45784</v>
      </c>
      <c r="C1916" s="4">
        <v>0.42899305555555556</v>
      </c>
      <c r="D1916" t="s">
        <v>443</v>
      </c>
      <c r="E1916">
        <v>1</v>
      </c>
      <c r="G1916" t="s">
        <v>433</v>
      </c>
      <c r="H1916" t="s">
        <v>435</v>
      </c>
      <c r="J1916" t="s">
        <v>403</v>
      </c>
      <c r="K1916">
        <v>1</v>
      </c>
      <c r="L1916" t="str">
        <f>_xlfn.CONCAT(D1916,F1916)</f>
        <v>Scone with clotted cream and jam</v>
      </c>
      <c r="M1916" s="10">
        <f>E1916*_xlfn.XLOOKUP(L1916,PriceListData!$F$2:$F$97,PriceListData!$E$2:$E$97)</f>
        <v>5.75</v>
      </c>
      <c r="N1916" t="str">
        <f>TEXT(B1916,"dddd")</f>
        <v>Wednesday</v>
      </c>
    </row>
    <row r="1917" spans="1:14" x14ac:dyDescent="0.35">
      <c r="A1917">
        <v>287985</v>
      </c>
      <c r="B1917" s="3">
        <v>45784</v>
      </c>
      <c r="C1917" s="4">
        <v>0.42899305555555556</v>
      </c>
      <c r="D1917" t="s">
        <v>63</v>
      </c>
      <c r="E1917">
        <v>1</v>
      </c>
      <c r="G1917" t="s">
        <v>433</v>
      </c>
      <c r="H1917" t="s">
        <v>435</v>
      </c>
      <c r="J1917" t="s">
        <v>403</v>
      </c>
      <c r="K1917">
        <v>1</v>
      </c>
      <c r="L1917" t="str">
        <f>_xlfn.CONCAT(D1917,F1917)</f>
        <v>Cookie</v>
      </c>
      <c r="M1917" s="10">
        <f>E1917*_xlfn.XLOOKUP(L1917,PriceListData!$F$2:$F$97,PriceListData!$E$2:$E$97)</f>
        <v>3</v>
      </c>
      <c r="N1917" t="str">
        <f>TEXT(B1917,"dddd")</f>
        <v>Wednesday</v>
      </c>
    </row>
    <row r="1918" spans="1:14" x14ac:dyDescent="0.35">
      <c r="A1918">
        <v>287984</v>
      </c>
      <c r="B1918" s="3">
        <v>45784</v>
      </c>
      <c r="C1918" s="4">
        <v>0.42371527777777779</v>
      </c>
      <c r="D1918" t="s">
        <v>441</v>
      </c>
      <c r="E1918">
        <v>1</v>
      </c>
      <c r="G1918" t="s">
        <v>433</v>
      </c>
      <c r="H1918" t="s">
        <v>435</v>
      </c>
      <c r="J1918" t="s">
        <v>403</v>
      </c>
      <c r="K1918">
        <v>1</v>
      </c>
      <c r="L1918" t="str">
        <f>_xlfn.CONCAT(D1918,F1918)</f>
        <v>Sticky bun</v>
      </c>
      <c r="M1918" s="10">
        <f>E1918*_xlfn.XLOOKUP(L1918,PriceListData!$F$2:$F$97,PriceListData!$E$2:$E$97)</f>
        <v>2.75</v>
      </c>
      <c r="N1918" t="str">
        <f>TEXT(B1918,"dddd")</f>
        <v>Wednesday</v>
      </c>
    </row>
    <row r="1919" spans="1:14" x14ac:dyDescent="0.35">
      <c r="A1919">
        <v>287983</v>
      </c>
      <c r="B1919" s="3">
        <v>45784</v>
      </c>
      <c r="C1919" s="4">
        <v>0.42289351851851853</v>
      </c>
      <c r="D1919" t="s">
        <v>438</v>
      </c>
      <c r="E1919">
        <v>1</v>
      </c>
      <c r="G1919" t="s">
        <v>433</v>
      </c>
      <c r="H1919" t="s">
        <v>435</v>
      </c>
      <c r="J1919" t="s">
        <v>403</v>
      </c>
      <c r="K1919">
        <v>1</v>
      </c>
      <c r="L1919" t="str">
        <f>_xlfn.CONCAT(D1919,F1919)</f>
        <v>Cinnamon roll</v>
      </c>
      <c r="M1919" s="10">
        <f>E1919*_xlfn.XLOOKUP(L1919,PriceListData!$F$2:$F$97,PriceListData!$E$2:$E$97)</f>
        <v>3.75</v>
      </c>
      <c r="N1919" t="str">
        <f>TEXT(B1919,"dddd")</f>
        <v>Wednesday</v>
      </c>
    </row>
    <row r="1920" spans="1:14" x14ac:dyDescent="0.35">
      <c r="A1920">
        <v>287982</v>
      </c>
      <c r="B1920" s="3">
        <v>45784</v>
      </c>
      <c r="C1920" s="4">
        <v>0.40552083333333333</v>
      </c>
      <c r="D1920" t="s">
        <v>441</v>
      </c>
      <c r="E1920">
        <v>1</v>
      </c>
      <c r="G1920" t="s">
        <v>433</v>
      </c>
      <c r="H1920" t="s">
        <v>435</v>
      </c>
      <c r="J1920" t="s">
        <v>403</v>
      </c>
      <c r="K1920">
        <v>1</v>
      </c>
      <c r="L1920" t="str">
        <f>_xlfn.CONCAT(D1920,F1920)</f>
        <v>Sticky bun</v>
      </c>
      <c r="M1920" s="10">
        <f>E1920*_xlfn.XLOOKUP(L1920,PriceListData!$F$2:$F$97,PriceListData!$E$2:$E$97)</f>
        <v>2.75</v>
      </c>
      <c r="N1920" t="str">
        <f>TEXT(B1920,"dddd")</f>
        <v>Wednesday</v>
      </c>
    </row>
    <row r="1921" spans="1:14" x14ac:dyDescent="0.35">
      <c r="A1921">
        <v>287981</v>
      </c>
      <c r="B1921" s="3">
        <v>45784</v>
      </c>
      <c r="C1921" s="4">
        <v>0.40440972222222221</v>
      </c>
      <c r="D1921" t="s">
        <v>438</v>
      </c>
      <c r="E1921">
        <v>1</v>
      </c>
      <c r="G1921" t="s">
        <v>433</v>
      </c>
      <c r="H1921" t="s">
        <v>435</v>
      </c>
      <c r="J1921" t="s">
        <v>403</v>
      </c>
      <c r="K1921">
        <v>1</v>
      </c>
      <c r="L1921" t="str">
        <f>_xlfn.CONCAT(D1921,F1921)</f>
        <v>Cinnamon roll</v>
      </c>
      <c r="M1921" s="10">
        <f>E1921*_xlfn.XLOOKUP(L1921,PriceListData!$F$2:$F$97,PriceListData!$E$2:$E$97)</f>
        <v>3.75</v>
      </c>
      <c r="N1921" t="str">
        <f>TEXT(B1921,"dddd")</f>
        <v>Wednesday</v>
      </c>
    </row>
    <row r="1922" spans="1:14" x14ac:dyDescent="0.35">
      <c r="A1922">
        <v>287980</v>
      </c>
      <c r="B1922" s="3">
        <v>45784</v>
      </c>
      <c r="C1922" s="4">
        <v>0.40174768518518517</v>
      </c>
      <c r="D1922" t="s">
        <v>441</v>
      </c>
      <c r="E1922">
        <v>1</v>
      </c>
      <c r="G1922" t="s">
        <v>433</v>
      </c>
      <c r="H1922" t="s">
        <v>435</v>
      </c>
      <c r="J1922" t="s">
        <v>403</v>
      </c>
      <c r="K1922">
        <v>1</v>
      </c>
      <c r="L1922" t="str">
        <f>_xlfn.CONCAT(D1922,F1922)</f>
        <v>Sticky bun</v>
      </c>
      <c r="M1922" s="10">
        <f>E1922*_xlfn.XLOOKUP(L1922,PriceListData!$F$2:$F$97,PriceListData!$E$2:$E$97)</f>
        <v>2.75</v>
      </c>
      <c r="N1922" t="str">
        <f>TEXT(B1922,"dddd")</f>
        <v>Wednesday</v>
      </c>
    </row>
    <row r="1923" spans="1:14" x14ac:dyDescent="0.35">
      <c r="A1923">
        <v>287979</v>
      </c>
      <c r="B1923" s="3">
        <v>45784</v>
      </c>
      <c r="C1923" s="4">
        <v>0.39583333333333331</v>
      </c>
      <c r="D1923" t="s">
        <v>443</v>
      </c>
      <c r="E1923">
        <v>1</v>
      </c>
      <c r="G1923" t="s">
        <v>433</v>
      </c>
      <c r="H1923" t="s">
        <v>435</v>
      </c>
      <c r="J1923" t="s">
        <v>403</v>
      </c>
      <c r="K1923">
        <v>1</v>
      </c>
      <c r="L1923" t="str">
        <f>_xlfn.CONCAT(D1923,F1923)</f>
        <v>Scone with clotted cream and jam</v>
      </c>
      <c r="M1923" s="10">
        <f>E1923*_xlfn.XLOOKUP(L1923,PriceListData!$F$2:$F$97,PriceListData!$E$2:$E$97)</f>
        <v>5.75</v>
      </c>
      <c r="N1923" t="str">
        <f>TEXT(B1923,"dddd")</f>
        <v>Wednesday</v>
      </c>
    </row>
    <row r="1924" spans="1:14" x14ac:dyDescent="0.35">
      <c r="A1924">
        <v>287978</v>
      </c>
      <c r="B1924" s="3">
        <v>45784</v>
      </c>
      <c r="C1924" s="4">
        <v>0.38849537037037035</v>
      </c>
      <c r="D1924" t="s">
        <v>443</v>
      </c>
      <c r="E1924">
        <v>1</v>
      </c>
      <c r="G1924" t="s">
        <v>433</v>
      </c>
      <c r="H1924" t="s">
        <v>435</v>
      </c>
      <c r="J1924" t="s">
        <v>403</v>
      </c>
      <c r="K1924">
        <v>1</v>
      </c>
      <c r="L1924" t="str">
        <f>_xlfn.CONCAT(D1924,F1924)</f>
        <v>Scone with clotted cream and jam</v>
      </c>
      <c r="M1924" s="10">
        <f>E1924*_xlfn.XLOOKUP(L1924,PriceListData!$F$2:$F$97,PriceListData!$E$2:$E$97)</f>
        <v>5.75</v>
      </c>
      <c r="N1924" t="str">
        <f>TEXT(B1924,"dddd")</f>
        <v>Wednesday</v>
      </c>
    </row>
    <row r="1925" spans="1:14" x14ac:dyDescent="0.35">
      <c r="A1925">
        <v>287977</v>
      </c>
      <c r="B1925" s="3">
        <v>45784</v>
      </c>
      <c r="C1925" s="4">
        <v>0.38533564814814814</v>
      </c>
      <c r="D1925" t="s">
        <v>443</v>
      </c>
      <c r="E1925">
        <v>1</v>
      </c>
      <c r="G1925" t="s">
        <v>433</v>
      </c>
      <c r="H1925" t="s">
        <v>435</v>
      </c>
      <c r="J1925" t="s">
        <v>403</v>
      </c>
      <c r="K1925">
        <v>1</v>
      </c>
      <c r="L1925" t="str">
        <f>_xlfn.CONCAT(D1925,F1925)</f>
        <v>Scone with clotted cream and jam</v>
      </c>
      <c r="M1925" s="10">
        <f>E1925*_xlfn.XLOOKUP(L1925,PriceListData!$F$2:$F$97,PriceListData!$E$2:$E$97)</f>
        <v>5.75</v>
      </c>
      <c r="N1925" t="str">
        <f>TEXT(B1925,"dddd")</f>
        <v>Wednesday</v>
      </c>
    </row>
    <row r="1926" spans="1:14" x14ac:dyDescent="0.35">
      <c r="A1926">
        <v>287977</v>
      </c>
      <c r="B1926" s="3">
        <v>45784</v>
      </c>
      <c r="C1926" s="4">
        <v>0.38533564814814814</v>
      </c>
      <c r="D1926" t="s">
        <v>438</v>
      </c>
      <c r="E1926">
        <v>1</v>
      </c>
      <c r="G1926" t="s">
        <v>433</v>
      </c>
      <c r="H1926" t="s">
        <v>435</v>
      </c>
      <c r="J1926" t="s">
        <v>403</v>
      </c>
      <c r="K1926">
        <v>1</v>
      </c>
      <c r="L1926" t="str">
        <f>_xlfn.CONCAT(D1926,F1926)</f>
        <v>Cinnamon roll</v>
      </c>
      <c r="M1926" s="10">
        <f>E1926*_xlfn.XLOOKUP(L1926,PriceListData!$F$2:$F$97,PriceListData!$E$2:$E$97)</f>
        <v>3.75</v>
      </c>
      <c r="N1926" t="str">
        <f>TEXT(B1926,"dddd")</f>
        <v>Wednesday</v>
      </c>
    </row>
    <row r="1927" spans="1:14" x14ac:dyDescent="0.35">
      <c r="A1927">
        <v>287976</v>
      </c>
      <c r="B1927" s="3">
        <v>45784</v>
      </c>
      <c r="C1927" s="4">
        <v>0.38061342592592595</v>
      </c>
      <c r="D1927" t="s">
        <v>438</v>
      </c>
      <c r="E1927">
        <v>1</v>
      </c>
      <c r="G1927" t="s">
        <v>433</v>
      </c>
      <c r="H1927" t="s">
        <v>435</v>
      </c>
      <c r="J1927" t="s">
        <v>403</v>
      </c>
      <c r="K1927">
        <v>1</v>
      </c>
      <c r="L1927" t="str">
        <f>_xlfn.CONCAT(D1927,F1927)</f>
        <v>Cinnamon roll</v>
      </c>
      <c r="M1927" s="10">
        <f>E1927*_xlfn.XLOOKUP(L1927,PriceListData!$F$2:$F$97,PriceListData!$E$2:$E$97)</f>
        <v>3.75</v>
      </c>
      <c r="N1927" t="str">
        <f>TEXT(B1927,"dddd")</f>
        <v>Wednesday</v>
      </c>
    </row>
    <row r="1928" spans="1:14" x14ac:dyDescent="0.35">
      <c r="A1928">
        <v>287975</v>
      </c>
      <c r="B1928" s="3">
        <v>45784</v>
      </c>
      <c r="C1928" s="4">
        <v>0.37872685185185184</v>
      </c>
      <c r="D1928" t="s">
        <v>443</v>
      </c>
      <c r="E1928">
        <v>1</v>
      </c>
      <c r="G1928" t="s">
        <v>433</v>
      </c>
      <c r="H1928" t="s">
        <v>435</v>
      </c>
      <c r="J1928" t="s">
        <v>403</v>
      </c>
      <c r="K1928">
        <v>1</v>
      </c>
      <c r="L1928" t="str">
        <f>_xlfn.CONCAT(D1928,F1928)</f>
        <v>Scone with clotted cream and jam</v>
      </c>
      <c r="M1928" s="10">
        <f>E1928*_xlfn.XLOOKUP(L1928,PriceListData!$F$2:$F$97,PriceListData!$E$2:$E$97)</f>
        <v>5.75</v>
      </c>
      <c r="N1928" t="str">
        <f>TEXT(B1928,"dddd")</f>
        <v>Wednesday</v>
      </c>
    </row>
    <row r="1929" spans="1:14" x14ac:dyDescent="0.35">
      <c r="A1929">
        <v>287974</v>
      </c>
      <c r="B1929" s="3">
        <v>45784</v>
      </c>
      <c r="C1929" s="4">
        <v>0.3778009259259259</v>
      </c>
      <c r="D1929" t="s">
        <v>438</v>
      </c>
      <c r="E1929">
        <v>1</v>
      </c>
      <c r="G1929" t="s">
        <v>433</v>
      </c>
      <c r="H1929" t="s">
        <v>435</v>
      </c>
      <c r="J1929" t="s">
        <v>403</v>
      </c>
      <c r="K1929">
        <v>1</v>
      </c>
      <c r="L1929" t="str">
        <f>_xlfn.CONCAT(D1929,F1929)</f>
        <v>Cinnamon roll</v>
      </c>
      <c r="M1929" s="10">
        <f>E1929*_xlfn.XLOOKUP(L1929,PriceListData!$F$2:$F$97,PriceListData!$E$2:$E$97)</f>
        <v>3.75</v>
      </c>
      <c r="N1929" t="str">
        <f>TEXT(B1929,"dddd")</f>
        <v>Wednesday</v>
      </c>
    </row>
    <row r="1930" spans="1:14" x14ac:dyDescent="0.35">
      <c r="A1930">
        <v>287973</v>
      </c>
      <c r="B1930" s="3">
        <v>45784</v>
      </c>
      <c r="C1930" s="4">
        <v>0.37320601851851853</v>
      </c>
      <c r="D1930" t="s">
        <v>63</v>
      </c>
      <c r="E1930">
        <v>1</v>
      </c>
      <c r="G1930" t="s">
        <v>433</v>
      </c>
      <c r="H1930" t="s">
        <v>435</v>
      </c>
      <c r="J1930" t="s">
        <v>403</v>
      </c>
      <c r="K1930">
        <v>1</v>
      </c>
      <c r="L1930" t="str">
        <f>_xlfn.CONCAT(D1930,F1930)</f>
        <v>Cookie</v>
      </c>
      <c r="M1930" s="10">
        <f>E1930*_xlfn.XLOOKUP(L1930,PriceListData!$F$2:$F$97,PriceListData!$E$2:$E$97)</f>
        <v>3</v>
      </c>
      <c r="N1930" t="str">
        <f>TEXT(B1930,"dddd")</f>
        <v>Wednesday</v>
      </c>
    </row>
    <row r="1931" spans="1:14" x14ac:dyDescent="0.35">
      <c r="A1931">
        <v>287972</v>
      </c>
      <c r="B1931" s="3">
        <v>45784</v>
      </c>
      <c r="C1931" s="4">
        <v>0.35787037037037039</v>
      </c>
      <c r="D1931" t="s">
        <v>438</v>
      </c>
      <c r="E1931">
        <v>1</v>
      </c>
      <c r="G1931" t="s">
        <v>433</v>
      </c>
      <c r="H1931" t="s">
        <v>435</v>
      </c>
      <c r="J1931" t="s">
        <v>403</v>
      </c>
      <c r="K1931">
        <v>1</v>
      </c>
      <c r="L1931" t="str">
        <f>_xlfn.CONCAT(D1931,F1931)</f>
        <v>Cinnamon roll</v>
      </c>
      <c r="M1931" s="10">
        <f>E1931*_xlfn.XLOOKUP(L1931,PriceListData!$F$2:$F$97,PriceListData!$E$2:$E$97)</f>
        <v>3.75</v>
      </c>
      <c r="N1931" t="str">
        <f>TEXT(B1931,"dddd")</f>
        <v>Wednesday</v>
      </c>
    </row>
    <row r="1932" spans="1:14" x14ac:dyDescent="0.35">
      <c r="A1932">
        <v>287971</v>
      </c>
      <c r="B1932" s="3">
        <v>45784</v>
      </c>
      <c r="C1932" s="4">
        <v>0.30249999999999999</v>
      </c>
      <c r="D1932" t="s">
        <v>432</v>
      </c>
      <c r="E1932">
        <v>1</v>
      </c>
      <c r="G1932" t="s">
        <v>433</v>
      </c>
      <c r="H1932" t="s">
        <v>434</v>
      </c>
      <c r="J1932" t="s">
        <v>403</v>
      </c>
      <c r="K1932">
        <v>1</v>
      </c>
      <c r="L1932" t="str">
        <f>_xlfn.CONCAT(D1932,F1932)</f>
        <v>Candy bar</v>
      </c>
      <c r="M1932" s="10">
        <f>E1932*_xlfn.XLOOKUP(L1932,PriceListData!$F$2:$F$97,PriceListData!$E$2:$E$97)</f>
        <v>2.75</v>
      </c>
      <c r="N1932" t="str">
        <f>TEXT(B1932,"dddd")</f>
        <v>Wednesday</v>
      </c>
    </row>
    <row r="1933" spans="1:14" x14ac:dyDescent="0.35">
      <c r="A1933">
        <v>288426</v>
      </c>
      <c r="B1933" s="3">
        <v>45785</v>
      </c>
      <c r="C1933" s="4">
        <v>0.88218750000000001</v>
      </c>
      <c r="D1933" t="s">
        <v>54</v>
      </c>
      <c r="E1933">
        <v>1</v>
      </c>
      <c r="G1933" t="s">
        <v>415</v>
      </c>
      <c r="H1933" t="s">
        <v>416</v>
      </c>
      <c r="J1933" t="s">
        <v>403</v>
      </c>
      <c r="K1933">
        <v>1</v>
      </c>
      <c r="L1933" t="str">
        <f>_xlfn.CONCAT(D1933,F1933)</f>
        <v>Syrup</v>
      </c>
      <c r="M1933" s="10">
        <f>E1933*_xlfn.XLOOKUP(L1933,PriceListData!$F$2:$F$97,PriceListData!$E$2:$E$97)</f>
        <v>0.75</v>
      </c>
      <c r="N1933" t="str">
        <f>TEXT(B1933,"dddd")</f>
        <v>Thursday</v>
      </c>
    </row>
    <row r="1934" spans="1:14" x14ac:dyDescent="0.35">
      <c r="A1934">
        <v>288426</v>
      </c>
      <c r="B1934" s="3">
        <v>45785</v>
      </c>
      <c r="C1934" s="4">
        <v>0.88218750000000001</v>
      </c>
      <c r="D1934" t="s">
        <v>52</v>
      </c>
      <c r="E1934">
        <v>1</v>
      </c>
      <c r="F1934" t="s">
        <v>15</v>
      </c>
      <c r="G1934" t="s">
        <v>405</v>
      </c>
      <c r="H1934" t="s">
        <v>414</v>
      </c>
      <c r="J1934" t="s">
        <v>403</v>
      </c>
      <c r="K1934">
        <v>1</v>
      </c>
      <c r="L1934" t="str">
        <f>_xlfn.CONCAT(D1934,F1934)</f>
        <v>Frappé12 oz</v>
      </c>
      <c r="M1934" s="10">
        <f>E1934*_xlfn.XLOOKUP(L1934,PriceListData!$F$2:$F$97,PriceListData!$E$2:$E$97)</f>
        <v>4.75</v>
      </c>
      <c r="N1934" t="str">
        <f>TEXT(B1934,"dddd")</f>
        <v>Thursday</v>
      </c>
    </row>
    <row r="1935" spans="1:14" x14ac:dyDescent="0.35">
      <c r="A1935">
        <v>288424</v>
      </c>
      <c r="B1935" s="3">
        <v>45785</v>
      </c>
      <c r="C1935" s="4">
        <v>0.85133101851851856</v>
      </c>
      <c r="D1935" t="s">
        <v>404</v>
      </c>
      <c r="E1935">
        <v>1</v>
      </c>
      <c r="F1935" t="s">
        <v>15</v>
      </c>
      <c r="G1935" t="s">
        <v>405</v>
      </c>
      <c r="H1935" t="s">
        <v>406</v>
      </c>
      <c r="J1935" t="s">
        <v>403</v>
      </c>
      <c r="K1935">
        <v>1</v>
      </c>
      <c r="L1935" t="str">
        <f>_xlfn.CONCAT(D1935,F1935)</f>
        <v>Café latté12 oz</v>
      </c>
      <c r="M1935" s="10">
        <f>E1935*_xlfn.XLOOKUP(L1935,PriceListData!$F$2:$F$97,PriceListData!$E$2:$E$97)</f>
        <v>4.25</v>
      </c>
      <c r="N1935" t="str">
        <f>TEXT(B1935,"dddd")</f>
        <v>Thursday</v>
      </c>
    </row>
    <row r="1936" spans="1:14" x14ac:dyDescent="0.35">
      <c r="A1936">
        <v>288423</v>
      </c>
      <c r="B1936" s="3">
        <v>45785</v>
      </c>
      <c r="C1936" s="4">
        <v>0.83931712962962968</v>
      </c>
      <c r="D1936" t="s">
        <v>74</v>
      </c>
      <c r="E1936">
        <v>1</v>
      </c>
      <c r="F1936" t="s">
        <v>15</v>
      </c>
      <c r="G1936" t="s">
        <v>417</v>
      </c>
      <c r="H1936" t="s">
        <v>418</v>
      </c>
      <c r="J1936" t="s">
        <v>403</v>
      </c>
      <c r="K1936">
        <v>1</v>
      </c>
      <c r="L1936" t="str">
        <f>_xlfn.CONCAT(D1936,F1936)</f>
        <v>Single-origin12 oz</v>
      </c>
      <c r="M1936" s="10">
        <f>E1936*_xlfn.XLOOKUP(L1936,PriceListData!$F$2:$F$97,PriceListData!$E$2:$E$97)</f>
        <v>14.95</v>
      </c>
      <c r="N1936" t="str">
        <f>TEXT(B1936,"dddd")</f>
        <v>Thursday</v>
      </c>
    </row>
    <row r="1937" spans="1:14" x14ac:dyDescent="0.35">
      <c r="A1937">
        <v>288422</v>
      </c>
      <c r="B1937" s="3">
        <v>45785</v>
      </c>
      <c r="C1937" s="4">
        <v>0.82901620370370366</v>
      </c>
      <c r="D1937" t="s">
        <v>407</v>
      </c>
      <c r="E1937">
        <v>1</v>
      </c>
      <c r="G1937" t="s">
        <v>405</v>
      </c>
      <c r="H1937" t="s">
        <v>408</v>
      </c>
      <c r="J1937" t="s">
        <v>403</v>
      </c>
      <c r="K1937">
        <v>1</v>
      </c>
      <c r="L1937" t="str">
        <f>_xlfn.CONCAT(D1937,F1937)</f>
        <v>Drip coffee refill</v>
      </c>
      <c r="M1937" s="10">
        <f>E1937*_xlfn.XLOOKUP(L1937,PriceListData!$F$2:$F$97,PriceListData!$E$2:$E$97)</f>
        <v>1.25</v>
      </c>
      <c r="N1937" t="str">
        <f>TEXT(B1937,"dddd")</f>
        <v>Thursday</v>
      </c>
    </row>
    <row r="1938" spans="1:14" x14ac:dyDescent="0.35">
      <c r="A1938">
        <v>288421</v>
      </c>
      <c r="B1938" s="3">
        <v>45785</v>
      </c>
      <c r="C1938" s="4">
        <v>0.80079861111111106</v>
      </c>
      <c r="D1938" t="s">
        <v>451</v>
      </c>
      <c r="E1938">
        <v>1</v>
      </c>
      <c r="F1938" t="s">
        <v>15</v>
      </c>
      <c r="G1938" t="s">
        <v>423</v>
      </c>
      <c r="H1938" t="s">
        <v>414</v>
      </c>
      <c r="J1938" t="s">
        <v>403</v>
      </c>
      <c r="K1938">
        <v>1</v>
      </c>
      <c r="L1938" t="str">
        <f>_xlfn.CONCAT(D1938,F1938)</f>
        <v>Fruity fizzy12 oz</v>
      </c>
      <c r="M1938" s="10">
        <f>E1938*_xlfn.XLOOKUP(L1938,PriceListData!$F$2:$F$97,PriceListData!$E$2:$E$97)</f>
        <v>2</v>
      </c>
      <c r="N1938" t="str">
        <f>TEXT(B1938,"dddd")</f>
        <v>Thursday</v>
      </c>
    </row>
    <row r="1939" spans="1:14" x14ac:dyDescent="0.35">
      <c r="A1939">
        <v>288420</v>
      </c>
      <c r="B1939" s="3">
        <v>45785</v>
      </c>
      <c r="C1939" s="4">
        <v>0.79928240740740741</v>
      </c>
      <c r="D1939" t="s">
        <v>404</v>
      </c>
      <c r="E1939">
        <v>1</v>
      </c>
      <c r="F1939" t="s">
        <v>15</v>
      </c>
      <c r="G1939" t="s">
        <v>405</v>
      </c>
      <c r="H1939" t="s">
        <v>406</v>
      </c>
      <c r="J1939" t="s">
        <v>403</v>
      </c>
      <c r="K1939">
        <v>1</v>
      </c>
      <c r="L1939" t="str">
        <f>_xlfn.CONCAT(D1939,F1939)</f>
        <v>Café latté12 oz</v>
      </c>
      <c r="M1939" s="10">
        <f>E1939*_xlfn.XLOOKUP(L1939,PriceListData!$F$2:$F$97,PriceListData!$E$2:$E$97)</f>
        <v>4.25</v>
      </c>
      <c r="N1939" t="str">
        <f>TEXT(B1939,"dddd")</f>
        <v>Thursday</v>
      </c>
    </row>
    <row r="1940" spans="1:14" x14ac:dyDescent="0.35">
      <c r="A1940">
        <v>288419</v>
      </c>
      <c r="B1940" s="3">
        <v>45785</v>
      </c>
      <c r="C1940" s="4">
        <v>0.78991898148148143</v>
      </c>
      <c r="D1940" t="s">
        <v>428</v>
      </c>
      <c r="E1940">
        <v>1</v>
      </c>
      <c r="F1940" t="s">
        <v>15</v>
      </c>
      <c r="G1940" t="s">
        <v>413</v>
      </c>
      <c r="H1940" t="s">
        <v>406</v>
      </c>
      <c r="J1940" t="s">
        <v>403</v>
      </c>
      <c r="K1940">
        <v>1</v>
      </c>
      <c r="L1940" t="str">
        <f>_xlfn.CONCAT(D1940,F1940)</f>
        <v>Rooibos latté12 oz</v>
      </c>
      <c r="M1940" s="10">
        <f>E1940*_xlfn.XLOOKUP(L1940,PriceListData!$F$2:$F$97,PriceListData!$E$2:$E$97)</f>
        <v>5.5</v>
      </c>
      <c r="N1940" t="str">
        <f>TEXT(B1940,"dddd")</f>
        <v>Thursday</v>
      </c>
    </row>
    <row r="1941" spans="1:14" x14ac:dyDescent="0.35">
      <c r="A1941">
        <v>288418</v>
      </c>
      <c r="B1941" s="3">
        <v>45785</v>
      </c>
      <c r="C1941" s="4">
        <v>0.78557870370370375</v>
      </c>
      <c r="D1941" t="s">
        <v>52</v>
      </c>
      <c r="E1941">
        <v>1</v>
      </c>
      <c r="F1941" t="s">
        <v>15</v>
      </c>
      <c r="G1941" t="s">
        <v>405</v>
      </c>
      <c r="H1941" t="s">
        <v>414</v>
      </c>
      <c r="J1941" t="s">
        <v>403</v>
      </c>
      <c r="K1941">
        <v>2</v>
      </c>
      <c r="L1941" t="str">
        <f>_xlfn.CONCAT(D1941,F1941)</f>
        <v>Frappé12 oz</v>
      </c>
      <c r="M1941" s="10">
        <f>E1941*_xlfn.XLOOKUP(L1941,PriceListData!$F$2:$F$97,PriceListData!$E$2:$E$97)</f>
        <v>4.75</v>
      </c>
      <c r="N1941" t="str">
        <f>TEXT(B1941,"dddd")</f>
        <v>Thursday</v>
      </c>
    </row>
    <row r="1942" spans="1:14" x14ac:dyDescent="0.35">
      <c r="A1942">
        <v>288416</v>
      </c>
      <c r="B1942" s="3">
        <v>45785</v>
      </c>
      <c r="C1942" s="4">
        <v>0.77461805555555552</v>
      </c>
      <c r="D1942" t="s">
        <v>421</v>
      </c>
      <c r="E1942">
        <v>1</v>
      </c>
      <c r="F1942" t="s">
        <v>422</v>
      </c>
      <c r="G1942" t="s">
        <v>423</v>
      </c>
      <c r="H1942" t="s">
        <v>406</v>
      </c>
      <c r="J1942" t="s">
        <v>403</v>
      </c>
      <c r="K1942">
        <v>1</v>
      </c>
      <c r="L1942" t="str">
        <f>_xlfn.CONCAT(D1942,F1942)</f>
        <v>Hot chocolateRegular (12 oz)</v>
      </c>
      <c r="M1942" s="10">
        <f>E1942*_xlfn.XLOOKUP(L1942,PriceListData!$F$2:$F$97,PriceListData!$E$2:$E$97)</f>
        <v>4.75</v>
      </c>
      <c r="N1942" t="str">
        <f>TEXT(B1942,"dddd")</f>
        <v>Thursday</v>
      </c>
    </row>
    <row r="1943" spans="1:14" x14ac:dyDescent="0.35">
      <c r="A1943">
        <v>288415</v>
      </c>
      <c r="B1943" s="3">
        <v>45785</v>
      </c>
      <c r="C1943" s="4">
        <v>0.77399305555555553</v>
      </c>
      <c r="D1943" t="s">
        <v>404</v>
      </c>
      <c r="E1943">
        <v>1</v>
      </c>
      <c r="F1943" t="s">
        <v>15</v>
      </c>
      <c r="G1943" t="s">
        <v>405</v>
      </c>
      <c r="H1943" t="s">
        <v>406</v>
      </c>
      <c r="J1943" t="s">
        <v>403</v>
      </c>
      <c r="K1943">
        <v>1</v>
      </c>
      <c r="L1943" t="str">
        <f>_xlfn.CONCAT(D1943,F1943)</f>
        <v>Café latté12 oz</v>
      </c>
      <c r="M1943" s="10">
        <f>E1943*_xlfn.XLOOKUP(L1943,PriceListData!$F$2:$F$97,PriceListData!$E$2:$E$97)</f>
        <v>4.25</v>
      </c>
      <c r="N1943" t="str">
        <f>TEXT(B1943,"dddd")</f>
        <v>Thursday</v>
      </c>
    </row>
    <row r="1944" spans="1:14" x14ac:dyDescent="0.35">
      <c r="A1944">
        <v>288414</v>
      </c>
      <c r="B1944" s="3">
        <v>45785</v>
      </c>
      <c r="C1944" s="4">
        <v>0.76269675925925928</v>
      </c>
      <c r="D1944" t="s">
        <v>21</v>
      </c>
      <c r="E1944">
        <v>1</v>
      </c>
      <c r="F1944" t="s">
        <v>15</v>
      </c>
      <c r="G1944" t="s">
        <v>405</v>
      </c>
      <c r="H1944" t="s">
        <v>406</v>
      </c>
      <c r="J1944" t="s">
        <v>403</v>
      </c>
      <c r="K1944">
        <v>2</v>
      </c>
      <c r="L1944" t="str">
        <f>_xlfn.CONCAT(D1944,F1944)</f>
        <v>Pourover12 oz</v>
      </c>
      <c r="M1944" s="10">
        <f>E1944*_xlfn.XLOOKUP(L1944,PriceListData!$F$2:$F$97,PriceListData!$E$2:$E$97)</f>
        <v>3.5</v>
      </c>
      <c r="N1944" t="str">
        <f>TEXT(B1944,"dddd")</f>
        <v>Thursday</v>
      </c>
    </row>
    <row r="1945" spans="1:14" x14ac:dyDescent="0.35">
      <c r="A1945">
        <v>288413</v>
      </c>
      <c r="B1945" s="3">
        <v>45785</v>
      </c>
      <c r="C1945" s="4">
        <v>0.76093750000000004</v>
      </c>
      <c r="D1945" t="s">
        <v>54</v>
      </c>
      <c r="E1945">
        <v>1</v>
      </c>
      <c r="G1945" t="s">
        <v>415</v>
      </c>
      <c r="H1945" t="s">
        <v>416</v>
      </c>
      <c r="J1945" t="s">
        <v>403</v>
      </c>
      <c r="K1945">
        <v>2</v>
      </c>
      <c r="L1945" t="str">
        <f>_xlfn.CONCAT(D1945,F1945)</f>
        <v>Syrup</v>
      </c>
      <c r="M1945" s="10">
        <f>E1945*_xlfn.XLOOKUP(L1945,PriceListData!$F$2:$F$97,PriceListData!$E$2:$E$97)</f>
        <v>0.75</v>
      </c>
      <c r="N1945" t="str">
        <f>TEXT(B1945,"dddd")</f>
        <v>Thursday</v>
      </c>
    </row>
    <row r="1946" spans="1:14" x14ac:dyDescent="0.35">
      <c r="A1946">
        <v>288413</v>
      </c>
      <c r="B1946" s="3">
        <v>45785</v>
      </c>
      <c r="C1946" s="4">
        <v>0.76093750000000004</v>
      </c>
      <c r="D1946" t="s">
        <v>21</v>
      </c>
      <c r="E1946">
        <v>1</v>
      </c>
      <c r="F1946" t="s">
        <v>15</v>
      </c>
      <c r="G1946" t="s">
        <v>405</v>
      </c>
      <c r="H1946" t="s">
        <v>406</v>
      </c>
      <c r="J1946" t="s">
        <v>403</v>
      </c>
      <c r="K1946">
        <v>2</v>
      </c>
      <c r="L1946" t="str">
        <f>_xlfn.CONCAT(D1946,F1946)</f>
        <v>Pourover12 oz</v>
      </c>
      <c r="M1946" s="10">
        <f>E1946*_xlfn.XLOOKUP(L1946,PriceListData!$F$2:$F$97,PriceListData!$E$2:$E$97)</f>
        <v>3.5</v>
      </c>
      <c r="N1946" t="str">
        <f>TEXT(B1946,"dddd")</f>
        <v>Thursday</v>
      </c>
    </row>
    <row r="1947" spans="1:14" x14ac:dyDescent="0.35">
      <c r="A1947">
        <v>288412</v>
      </c>
      <c r="B1947" s="3">
        <v>45785</v>
      </c>
      <c r="C1947" s="4">
        <v>0.75869212962962962</v>
      </c>
      <c r="D1947" t="s">
        <v>410</v>
      </c>
      <c r="E1947">
        <v>1</v>
      </c>
      <c r="F1947" t="s">
        <v>15</v>
      </c>
      <c r="G1947" t="s">
        <v>405</v>
      </c>
      <c r="H1947" t="s">
        <v>406</v>
      </c>
      <c r="J1947" t="s">
        <v>403</v>
      </c>
      <c r="K1947">
        <v>2</v>
      </c>
      <c r="L1947" t="str">
        <f>_xlfn.CONCAT(D1947,F1947)</f>
        <v>Café Cubano12 oz</v>
      </c>
      <c r="M1947" s="10">
        <f>E1947*_xlfn.XLOOKUP(L1947,PriceListData!$F$2:$F$97,PriceListData!$E$2:$E$97)</f>
        <v>7</v>
      </c>
      <c r="N1947" t="str">
        <f>TEXT(B1947,"dddd")</f>
        <v>Thursday</v>
      </c>
    </row>
    <row r="1948" spans="1:14" x14ac:dyDescent="0.35">
      <c r="A1948">
        <v>288411</v>
      </c>
      <c r="B1948" s="3">
        <v>45785</v>
      </c>
      <c r="C1948" s="4">
        <v>0.75506944444444446</v>
      </c>
      <c r="D1948" t="s">
        <v>425</v>
      </c>
      <c r="E1948">
        <v>1</v>
      </c>
      <c r="F1948" t="s">
        <v>15</v>
      </c>
      <c r="G1948" t="s">
        <v>405</v>
      </c>
      <c r="H1948" t="s">
        <v>414</v>
      </c>
      <c r="J1948" t="s">
        <v>403</v>
      </c>
      <c r="K1948">
        <v>1</v>
      </c>
      <c r="L1948" t="str">
        <f>_xlfn.CONCAT(D1948,F1948)</f>
        <v>Iced Guillermo12 oz</v>
      </c>
      <c r="M1948" s="10">
        <f>E1948*_xlfn.XLOOKUP(L1948,PriceListData!$F$2:$F$97,PriceListData!$E$2:$E$97)</f>
        <v>3.5</v>
      </c>
      <c r="N1948" t="str">
        <f>TEXT(B1948,"dddd")</f>
        <v>Thursday</v>
      </c>
    </row>
    <row r="1949" spans="1:14" x14ac:dyDescent="0.35">
      <c r="A1949">
        <v>288410</v>
      </c>
      <c r="B1949" s="3">
        <v>45785</v>
      </c>
      <c r="C1949" s="4">
        <v>0.75454861111111116</v>
      </c>
      <c r="D1949" t="s">
        <v>21</v>
      </c>
      <c r="E1949">
        <v>1</v>
      </c>
      <c r="F1949" t="s">
        <v>15</v>
      </c>
      <c r="G1949" t="s">
        <v>405</v>
      </c>
      <c r="H1949" t="s">
        <v>406</v>
      </c>
      <c r="J1949" t="s">
        <v>403</v>
      </c>
      <c r="K1949">
        <v>2</v>
      </c>
      <c r="L1949" t="str">
        <f>_xlfn.CONCAT(D1949,F1949)</f>
        <v>Pourover12 oz</v>
      </c>
      <c r="M1949" s="10">
        <f>E1949*_xlfn.XLOOKUP(L1949,PriceListData!$F$2:$F$97,PriceListData!$E$2:$E$97)</f>
        <v>3.5</v>
      </c>
      <c r="N1949" t="str">
        <f>TEXT(B1949,"dddd")</f>
        <v>Thursday</v>
      </c>
    </row>
    <row r="1950" spans="1:14" x14ac:dyDescent="0.35">
      <c r="A1950">
        <v>288409</v>
      </c>
      <c r="B1950" s="3">
        <v>45785</v>
      </c>
      <c r="C1950" s="4">
        <v>0.75075231481481486</v>
      </c>
      <c r="D1950" t="s">
        <v>411</v>
      </c>
      <c r="E1950">
        <v>1</v>
      </c>
      <c r="F1950" t="s">
        <v>24</v>
      </c>
      <c r="G1950" t="s">
        <v>405</v>
      </c>
      <c r="H1950" t="s">
        <v>406</v>
      </c>
      <c r="J1950" t="s">
        <v>403</v>
      </c>
      <c r="K1950">
        <v>1</v>
      </c>
      <c r="L1950" t="str">
        <f>_xlfn.CONCAT(D1950,F1950)</f>
        <v>Turkish coffee3 oz</v>
      </c>
      <c r="M1950" s="10">
        <f>E1950*_xlfn.XLOOKUP(L1950,PriceListData!$F$2:$F$97,PriceListData!$E$2:$E$97)</f>
        <v>3.75</v>
      </c>
      <c r="N1950" t="str">
        <f>TEXT(B1950,"dddd")</f>
        <v>Thursday</v>
      </c>
    </row>
    <row r="1951" spans="1:14" x14ac:dyDescent="0.35">
      <c r="A1951">
        <v>288408</v>
      </c>
      <c r="B1951" s="3">
        <v>45785</v>
      </c>
      <c r="C1951" s="4">
        <v>0.73609953703703701</v>
      </c>
      <c r="D1951" t="s">
        <v>419</v>
      </c>
      <c r="E1951">
        <v>1</v>
      </c>
      <c r="G1951" t="s">
        <v>415</v>
      </c>
      <c r="H1951" t="s">
        <v>416</v>
      </c>
      <c r="J1951" t="s">
        <v>403</v>
      </c>
      <c r="K1951">
        <v>1</v>
      </c>
      <c r="L1951" t="str">
        <f>_xlfn.CONCAT(D1951,F1951)</f>
        <v>Extra shot</v>
      </c>
      <c r="M1951" s="10">
        <f>E1951*_xlfn.XLOOKUP(L1951,PriceListData!$F$2:$F$97,PriceListData!$E$2:$E$97)</f>
        <v>1</v>
      </c>
      <c r="N1951" t="str">
        <f>TEXT(B1951,"dddd")</f>
        <v>Thursday</v>
      </c>
    </row>
    <row r="1952" spans="1:14" x14ac:dyDescent="0.35">
      <c r="A1952">
        <v>288408</v>
      </c>
      <c r="B1952" s="3">
        <v>45785</v>
      </c>
      <c r="C1952" s="4">
        <v>0.73609953703703701</v>
      </c>
      <c r="D1952" t="s">
        <v>65</v>
      </c>
      <c r="E1952">
        <v>1</v>
      </c>
      <c r="F1952" t="s">
        <v>15</v>
      </c>
      <c r="G1952" t="s">
        <v>405</v>
      </c>
      <c r="H1952" t="s">
        <v>406</v>
      </c>
      <c r="J1952" t="s">
        <v>403</v>
      </c>
      <c r="K1952">
        <v>1</v>
      </c>
      <c r="L1952" t="str">
        <f>_xlfn.CONCAT(D1952,F1952)</f>
        <v>Cappuccino12 oz</v>
      </c>
      <c r="M1952" s="10">
        <f>E1952*_xlfn.XLOOKUP(L1952,PriceListData!$F$2:$F$97,PriceListData!$E$2:$E$97)</f>
        <v>5.5</v>
      </c>
      <c r="N1952" t="str">
        <f>TEXT(B1952,"dddd")</f>
        <v>Thursday</v>
      </c>
    </row>
    <row r="1953" spans="1:14" x14ac:dyDescent="0.35">
      <c r="A1953">
        <v>288407</v>
      </c>
      <c r="B1953" s="3">
        <v>45785</v>
      </c>
      <c r="C1953" s="4">
        <v>0.72614583333333338</v>
      </c>
      <c r="D1953" t="s">
        <v>153</v>
      </c>
      <c r="E1953">
        <v>2</v>
      </c>
      <c r="F1953" t="s">
        <v>15</v>
      </c>
      <c r="G1953" t="s">
        <v>405</v>
      </c>
      <c r="H1953" t="s">
        <v>406</v>
      </c>
      <c r="J1953" t="s">
        <v>403</v>
      </c>
      <c r="K1953">
        <v>2</v>
      </c>
      <c r="L1953" t="str">
        <f>_xlfn.CONCAT(D1953,F1953)</f>
        <v>Aeropress12 oz</v>
      </c>
      <c r="M1953" s="10">
        <f>E1953*_xlfn.XLOOKUP(L1953,PriceListData!$F$2:$F$97,PriceListData!$E$2:$E$97)</f>
        <v>12</v>
      </c>
      <c r="N1953" t="str">
        <f>TEXT(B1953,"dddd")</f>
        <v>Thursday</v>
      </c>
    </row>
    <row r="1954" spans="1:14" x14ac:dyDescent="0.35">
      <c r="A1954">
        <v>288406</v>
      </c>
      <c r="B1954" s="3">
        <v>45785</v>
      </c>
      <c r="C1954" s="4">
        <v>0.72346064814814814</v>
      </c>
      <c r="D1954" t="s">
        <v>52</v>
      </c>
      <c r="E1954">
        <v>1</v>
      </c>
      <c r="F1954" t="s">
        <v>15</v>
      </c>
      <c r="G1954" t="s">
        <v>405</v>
      </c>
      <c r="H1954" t="s">
        <v>414</v>
      </c>
      <c r="J1954" t="s">
        <v>403</v>
      </c>
      <c r="K1954">
        <v>2</v>
      </c>
      <c r="L1954" t="str">
        <f>_xlfn.CONCAT(D1954,F1954)</f>
        <v>Frappé12 oz</v>
      </c>
      <c r="M1954" s="10">
        <f>E1954*_xlfn.XLOOKUP(L1954,PriceListData!$F$2:$F$97,PriceListData!$E$2:$E$97)</f>
        <v>4.75</v>
      </c>
      <c r="N1954" t="str">
        <f>TEXT(B1954,"dddd")</f>
        <v>Thursday</v>
      </c>
    </row>
    <row r="1955" spans="1:14" x14ac:dyDescent="0.35">
      <c r="A1955">
        <v>288405</v>
      </c>
      <c r="B1955" s="3">
        <v>45785</v>
      </c>
      <c r="C1955" s="4">
        <v>0.70277777777777772</v>
      </c>
      <c r="D1955" t="s">
        <v>52</v>
      </c>
      <c r="E1955">
        <v>1</v>
      </c>
      <c r="F1955" t="s">
        <v>15</v>
      </c>
      <c r="G1955" t="s">
        <v>405</v>
      </c>
      <c r="H1955" t="s">
        <v>414</v>
      </c>
      <c r="J1955" t="s">
        <v>403</v>
      </c>
      <c r="K1955">
        <v>2</v>
      </c>
      <c r="L1955" t="str">
        <f>_xlfn.CONCAT(D1955,F1955)</f>
        <v>Frappé12 oz</v>
      </c>
      <c r="M1955" s="10">
        <f>E1955*_xlfn.XLOOKUP(L1955,PriceListData!$F$2:$F$97,PriceListData!$E$2:$E$97)</f>
        <v>4.75</v>
      </c>
      <c r="N1955" t="str">
        <f>TEXT(B1955,"dddd")</f>
        <v>Thursday</v>
      </c>
    </row>
    <row r="1956" spans="1:14" x14ac:dyDescent="0.35">
      <c r="A1956">
        <v>288404</v>
      </c>
      <c r="B1956" s="3">
        <v>45785</v>
      </c>
      <c r="C1956" s="4">
        <v>0.69797453703703705</v>
      </c>
      <c r="D1956" t="s">
        <v>54</v>
      </c>
      <c r="E1956">
        <v>1</v>
      </c>
      <c r="G1956" t="s">
        <v>415</v>
      </c>
      <c r="H1956" t="s">
        <v>416</v>
      </c>
      <c r="J1956" t="s">
        <v>403</v>
      </c>
      <c r="K1956">
        <v>1</v>
      </c>
      <c r="L1956" t="str">
        <f>_xlfn.CONCAT(D1956,F1956)</f>
        <v>Syrup</v>
      </c>
      <c r="M1956" s="10">
        <f>E1956*_xlfn.XLOOKUP(L1956,PriceListData!$F$2:$F$97,PriceListData!$E$2:$E$97)</f>
        <v>0.75</v>
      </c>
      <c r="N1956" t="str">
        <f>TEXT(B1956,"dddd")</f>
        <v>Thursday</v>
      </c>
    </row>
    <row r="1957" spans="1:14" x14ac:dyDescent="0.35">
      <c r="A1957">
        <v>288404</v>
      </c>
      <c r="B1957" s="3">
        <v>45785</v>
      </c>
      <c r="C1957" s="4">
        <v>0.69797453703703705</v>
      </c>
      <c r="D1957" t="s">
        <v>21</v>
      </c>
      <c r="E1957">
        <v>1</v>
      </c>
      <c r="F1957" t="s">
        <v>15</v>
      </c>
      <c r="G1957" t="s">
        <v>405</v>
      </c>
      <c r="H1957" t="s">
        <v>406</v>
      </c>
      <c r="J1957" t="s">
        <v>403</v>
      </c>
      <c r="K1957">
        <v>1</v>
      </c>
      <c r="L1957" t="str">
        <f>_xlfn.CONCAT(D1957,F1957)</f>
        <v>Pourover12 oz</v>
      </c>
      <c r="M1957" s="10">
        <f>E1957*_xlfn.XLOOKUP(L1957,PriceListData!$F$2:$F$97,PriceListData!$E$2:$E$97)</f>
        <v>3.5</v>
      </c>
      <c r="N1957" t="str">
        <f>TEXT(B1957,"dddd")</f>
        <v>Thursday</v>
      </c>
    </row>
    <row r="1958" spans="1:14" x14ac:dyDescent="0.35">
      <c r="A1958">
        <v>288402</v>
      </c>
      <c r="B1958" s="3">
        <v>45785</v>
      </c>
      <c r="C1958" s="4">
        <v>0.69693287037037033</v>
      </c>
      <c r="D1958" t="s">
        <v>404</v>
      </c>
      <c r="E1958">
        <v>1</v>
      </c>
      <c r="F1958" t="s">
        <v>15</v>
      </c>
      <c r="G1958" t="s">
        <v>405</v>
      </c>
      <c r="H1958" t="s">
        <v>406</v>
      </c>
      <c r="J1958" t="s">
        <v>403</v>
      </c>
      <c r="K1958">
        <v>1</v>
      </c>
      <c r="L1958" t="str">
        <f>_xlfn.CONCAT(D1958,F1958)</f>
        <v>Café latté12 oz</v>
      </c>
      <c r="M1958" s="10">
        <f>E1958*_xlfn.XLOOKUP(L1958,PriceListData!$F$2:$F$97,PriceListData!$E$2:$E$97)</f>
        <v>4.25</v>
      </c>
      <c r="N1958" t="str">
        <f>TEXT(B1958,"dddd")</f>
        <v>Thursday</v>
      </c>
    </row>
    <row r="1959" spans="1:14" x14ac:dyDescent="0.35">
      <c r="A1959">
        <v>288401</v>
      </c>
      <c r="B1959" s="3">
        <v>45785</v>
      </c>
      <c r="C1959" s="4">
        <v>0.69586805555555553</v>
      </c>
      <c r="D1959" t="s">
        <v>431</v>
      </c>
      <c r="E1959">
        <v>1</v>
      </c>
      <c r="F1959" t="s">
        <v>76</v>
      </c>
      <c r="G1959" t="s">
        <v>405</v>
      </c>
      <c r="H1959" t="s">
        <v>414</v>
      </c>
      <c r="J1959" t="s">
        <v>403</v>
      </c>
      <c r="K1959">
        <v>1</v>
      </c>
      <c r="L1959" t="str">
        <f>_xlfn.CONCAT(D1959,F1959)</f>
        <v>Mazagran10 oz</v>
      </c>
      <c r="M1959" s="10">
        <f>E1959*_xlfn.XLOOKUP(L1959,PriceListData!$F$2:$F$97,PriceListData!$E$2:$E$97)</f>
        <v>4</v>
      </c>
      <c r="N1959" t="str">
        <f>TEXT(B1959,"dddd")</f>
        <v>Thursday</v>
      </c>
    </row>
    <row r="1960" spans="1:14" x14ac:dyDescent="0.35">
      <c r="A1960">
        <v>288400</v>
      </c>
      <c r="B1960" s="3">
        <v>45785</v>
      </c>
      <c r="C1960" s="4">
        <v>0.69179398148148152</v>
      </c>
      <c r="D1960" t="s">
        <v>412</v>
      </c>
      <c r="E1960">
        <v>1</v>
      </c>
      <c r="F1960" t="s">
        <v>15</v>
      </c>
      <c r="G1960" t="s">
        <v>413</v>
      </c>
      <c r="H1960" t="s">
        <v>414</v>
      </c>
      <c r="J1960" t="s">
        <v>403</v>
      </c>
      <c r="K1960">
        <v>1</v>
      </c>
      <c r="L1960" t="str">
        <f>_xlfn.CONCAT(D1960,F1960)</f>
        <v>Iced tea12 oz</v>
      </c>
      <c r="M1960" s="10">
        <f>E1960*_xlfn.XLOOKUP(L1960,PriceListData!$F$2:$F$97,PriceListData!$E$2:$E$97)</f>
        <v>4.25</v>
      </c>
      <c r="N1960" t="str">
        <f>TEXT(B1960,"dddd")</f>
        <v>Thursday</v>
      </c>
    </row>
    <row r="1961" spans="1:14" x14ac:dyDescent="0.35">
      <c r="A1961">
        <v>288400</v>
      </c>
      <c r="B1961" s="3">
        <v>45785</v>
      </c>
      <c r="C1961" s="4">
        <v>0.69179398148148152</v>
      </c>
      <c r="D1961" t="s">
        <v>412</v>
      </c>
      <c r="E1961">
        <v>1</v>
      </c>
      <c r="F1961" t="s">
        <v>15</v>
      </c>
      <c r="G1961" t="s">
        <v>413</v>
      </c>
      <c r="H1961" t="s">
        <v>414</v>
      </c>
      <c r="J1961" t="s">
        <v>403</v>
      </c>
      <c r="K1961">
        <v>1</v>
      </c>
      <c r="L1961" t="str">
        <f>_xlfn.CONCAT(D1961,F1961)</f>
        <v>Iced tea12 oz</v>
      </c>
      <c r="M1961" s="10">
        <f>E1961*_xlfn.XLOOKUP(L1961,PriceListData!$F$2:$F$97,PriceListData!$E$2:$E$97)</f>
        <v>4.25</v>
      </c>
      <c r="N1961" t="str">
        <f>TEXT(B1961,"dddd")</f>
        <v>Thursday</v>
      </c>
    </row>
    <row r="1962" spans="1:14" x14ac:dyDescent="0.35">
      <c r="A1962">
        <v>288399</v>
      </c>
      <c r="B1962" s="3">
        <v>45785</v>
      </c>
      <c r="C1962" s="4">
        <v>0.69035879629629626</v>
      </c>
      <c r="D1962" t="s">
        <v>54</v>
      </c>
      <c r="E1962">
        <v>1</v>
      </c>
      <c r="G1962" t="s">
        <v>415</v>
      </c>
      <c r="H1962" t="s">
        <v>416</v>
      </c>
      <c r="J1962" t="s">
        <v>403</v>
      </c>
      <c r="K1962">
        <v>2</v>
      </c>
      <c r="L1962" t="str">
        <f>_xlfn.CONCAT(D1962,F1962)</f>
        <v>Syrup</v>
      </c>
      <c r="M1962" s="10">
        <f>E1962*_xlfn.XLOOKUP(L1962,PriceListData!$F$2:$F$97,PriceListData!$E$2:$E$97)</f>
        <v>0.75</v>
      </c>
      <c r="N1962" t="str">
        <f>TEXT(B1962,"dddd")</f>
        <v>Thursday</v>
      </c>
    </row>
    <row r="1963" spans="1:14" x14ac:dyDescent="0.35">
      <c r="A1963">
        <v>288399</v>
      </c>
      <c r="B1963" s="3">
        <v>45785</v>
      </c>
      <c r="C1963" s="4">
        <v>0.69035879629629626</v>
      </c>
      <c r="D1963" t="s">
        <v>21</v>
      </c>
      <c r="E1963">
        <v>1</v>
      </c>
      <c r="F1963" t="s">
        <v>15</v>
      </c>
      <c r="G1963" t="s">
        <v>405</v>
      </c>
      <c r="H1963" t="s">
        <v>406</v>
      </c>
      <c r="J1963" t="s">
        <v>403</v>
      </c>
      <c r="K1963">
        <v>2</v>
      </c>
      <c r="L1963" t="str">
        <f>_xlfn.CONCAT(D1963,F1963)</f>
        <v>Pourover12 oz</v>
      </c>
      <c r="M1963" s="10">
        <f>E1963*_xlfn.XLOOKUP(L1963,PriceListData!$F$2:$F$97,PriceListData!$E$2:$E$97)</f>
        <v>3.5</v>
      </c>
      <c r="N1963" t="str">
        <f>TEXT(B1963,"dddd")</f>
        <v>Thursday</v>
      </c>
    </row>
    <row r="1964" spans="1:14" x14ac:dyDescent="0.35">
      <c r="A1964">
        <v>288398</v>
      </c>
      <c r="B1964" s="3">
        <v>45785</v>
      </c>
      <c r="C1964" s="4">
        <v>0.68912037037037033</v>
      </c>
      <c r="D1964" t="s">
        <v>74</v>
      </c>
      <c r="E1964">
        <v>1</v>
      </c>
      <c r="F1964" t="s">
        <v>15</v>
      </c>
      <c r="G1964" t="s">
        <v>417</v>
      </c>
      <c r="H1964" t="s">
        <v>418</v>
      </c>
      <c r="J1964" t="s">
        <v>403</v>
      </c>
      <c r="K1964">
        <v>2</v>
      </c>
      <c r="L1964" t="str">
        <f>_xlfn.CONCAT(D1964,F1964)</f>
        <v>Single-origin12 oz</v>
      </c>
      <c r="M1964" s="10">
        <f>E1964*_xlfn.XLOOKUP(L1964,PriceListData!$F$2:$F$97,PriceListData!$E$2:$E$97)</f>
        <v>14.95</v>
      </c>
      <c r="N1964" t="str">
        <f>TEXT(B1964,"dddd")</f>
        <v>Thursday</v>
      </c>
    </row>
    <row r="1965" spans="1:14" x14ac:dyDescent="0.35">
      <c r="A1965">
        <v>288397</v>
      </c>
      <c r="B1965" s="3">
        <v>45785</v>
      </c>
      <c r="C1965" s="4">
        <v>0.6825</v>
      </c>
      <c r="D1965" t="s">
        <v>411</v>
      </c>
      <c r="E1965">
        <v>1</v>
      </c>
      <c r="F1965" t="s">
        <v>24</v>
      </c>
      <c r="G1965" t="s">
        <v>405</v>
      </c>
      <c r="H1965" t="s">
        <v>406</v>
      </c>
      <c r="J1965" t="s">
        <v>403</v>
      </c>
      <c r="K1965">
        <v>1</v>
      </c>
      <c r="L1965" t="str">
        <f>_xlfn.CONCAT(D1965,F1965)</f>
        <v>Turkish coffee3 oz</v>
      </c>
      <c r="M1965" s="10">
        <f>E1965*_xlfn.XLOOKUP(L1965,PriceListData!$F$2:$F$97,PriceListData!$E$2:$E$97)</f>
        <v>3.75</v>
      </c>
      <c r="N1965" t="str">
        <f>TEXT(B1965,"dddd")</f>
        <v>Thursday</v>
      </c>
    </row>
    <row r="1966" spans="1:14" x14ac:dyDescent="0.35">
      <c r="A1966">
        <v>288397</v>
      </c>
      <c r="B1966" s="3">
        <v>45785</v>
      </c>
      <c r="C1966" s="4">
        <v>0.6825</v>
      </c>
      <c r="D1966" t="s">
        <v>74</v>
      </c>
      <c r="E1966">
        <v>1</v>
      </c>
      <c r="F1966" t="s">
        <v>15</v>
      </c>
      <c r="G1966" t="s">
        <v>417</v>
      </c>
      <c r="H1966" t="s">
        <v>418</v>
      </c>
      <c r="J1966" t="s">
        <v>403</v>
      </c>
      <c r="K1966">
        <v>1</v>
      </c>
      <c r="L1966" t="str">
        <f>_xlfn.CONCAT(D1966,F1966)</f>
        <v>Single-origin12 oz</v>
      </c>
      <c r="M1966" s="10">
        <f>E1966*_xlfn.XLOOKUP(L1966,PriceListData!$F$2:$F$97,PriceListData!$E$2:$E$97)</f>
        <v>14.95</v>
      </c>
      <c r="N1966" t="str">
        <f>TEXT(B1966,"dddd")</f>
        <v>Thursday</v>
      </c>
    </row>
    <row r="1967" spans="1:14" x14ac:dyDescent="0.35">
      <c r="A1967">
        <v>288396</v>
      </c>
      <c r="B1967" s="3">
        <v>45785</v>
      </c>
      <c r="C1967" s="4">
        <v>0.6693634259259259</v>
      </c>
      <c r="D1967" t="s">
        <v>412</v>
      </c>
      <c r="E1967">
        <v>1</v>
      </c>
      <c r="F1967" t="s">
        <v>15</v>
      </c>
      <c r="G1967" t="s">
        <v>413</v>
      </c>
      <c r="H1967" t="s">
        <v>414</v>
      </c>
      <c r="J1967" t="s">
        <v>403</v>
      </c>
      <c r="K1967">
        <v>2</v>
      </c>
      <c r="L1967" t="str">
        <f>_xlfn.CONCAT(D1967,F1967)</f>
        <v>Iced tea12 oz</v>
      </c>
      <c r="M1967" s="10">
        <f>E1967*_xlfn.XLOOKUP(L1967,PriceListData!$F$2:$F$97,PriceListData!$E$2:$E$97)</f>
        <v>4.25</v>
      </c>
      <c r="N1967" t="str">
        <f>TEXT(B1967,"dddd")</f>
        <v>Thursday</v>
      </c>
    </row>
    <row r="1968" spans="1:14" x14ac:dyDescent="0.35">
      <c r="A1968">
        <v>288395</v>
      </c>
      <c r="B1968" s="3">
        <v>45785</v>
      </c>
      <c r="C1968" s="4">
        <v>0.66612268518518514</v>
      </c>
      <c r="D1968" t="s">
        <v>404</v>
      </c>
      <c r="E1968">
        <v>1</v>
      </c>
      <c r="F1968" t="s">
        <v>15</v>
      </c>
      <c r="G1968" t="s">
        <v>405</v>
      </c>
      <c r="H1968" t="s">
        <v>406</v>
      </c>
      <c r="J1968" t="s">
        <v>403</v>
      </c>
      <c r="K1968">
        <v>1</v>
      </c>
      <c r="L1968" t="str">
        <f>_xlfn.CONCAT(D1968,F1968)</f>
        <v>Café latté12 oz</v>
      </c>
      <c r="M1968" s="10">
        <f>E1968*_xlfn.XLOOKUP(L1968,PriceListData!$F$2:$F$97,PriceListData!$E$2:$E$97)</f>
        <v>4.25</v>
      </c>
      <c r="N1968" t="str">
        <f>TEXT(B1968,"dddd")</f>
        <v>Thursday</v>
      </c>
    </row>
    <row r="1969" spans="1:14" x14ac:dyDescent="0.35">
      <c r="A1969">
        <v>288394</v>
      </c>
      <c r="B1969" s="3">
        <v>45785</v>
      </c>
      <c r="C1969" s="4">
        <v>0.6615509259259259</v>
      </c>
      <c r="D1969" t="s">
        <v>404</v>
      </c>
      <c r="E1969">
        <v>1</v>
      </c>
      <c r="F1969" t="s">
        <v>15</v>
      </c>
      <c r="G1969" t="s">
        <v>405</v>
      </c>
      <c r="H1969" t="s">
        <v>406</v>
      </c>
      <c r="J1969" t="s">
        <v>403</v>
      </c>
      <c r="K1969">
        <v>1</v>
      </c>
      <c r="L1969" t="str">
        <f>_xlfn.CONCAT(D1969,F1969)</f>
        <v>Café latté12 oz</v>
      </c>
      <c r="M1969" s="10">
        <f>E1969*_xlfn.XLOOKUP(L1969,PriceListData!$F$2:$F$97,PriceListData!$E$2:$E$97)</f>
        <v>4.25</v>
      </c>
      <c r="N1969" t="str">
        <f>TEXT(B1969,"dddd")</f>
        <v>Thursday</v>
      </c>
    </row>
    <row r="1970" spans="1:14" x14ac:dyDescent="0.35">
      <c r="A1970">
        <v>288393</v>
      </c>
      <c r="B1970" s="3">
        <v>45785</v>
      </c>
      <c r="C1970" s="4">
        <v>0.66126157407407404</v>
      </c>
      <c r="D1970" t="s">
        <v>54</v>
      </c>
      <c r="E1970">
        <v>1</v>
      </c>
      <c r="G1970" t="s">
        <v>415</v>
      </c>
      <c r="H1970" t="s">
        <v>416</v>
      </c>
      <c r="J1970" t="s">
        <v>403</v>
      </c>
      <c r="K1970">
        <v>2</v>
      </c>
      <c r="L1970" t="str">
        <f>_xlfn.CONCAT(D1970,F1970)</f>
        <v>Syrup</v>
      </c>
      <c r="M1970" s="10">
        <f>E1970*_xlfn.XLOOKUP(L1970,PriceListData!$F$2:$F$97,PriceListData!$E$2:$E$97)</f>
        <v>0.75</v>
      </c>
      <c r="N1970" t="str">
        <f>TEXT(B1970,"dddd")</f>
        <v>Thursday</v>
      </c>
    </row>
    <row r="1971" spans="1:14" x14ac:dyDescent="0.35">
      <c r="A1971">
        <v>288393</v>
      </c>
      <c r="B1971" s="3">
        <v>45785</v>
      </c>
      <c r="C1971" s="4">
        <v>0.66126157407407404</v>
      </c>
      <c r="D1971" t="s">
        <v>52</v>
      </c>
      <c r="E1971">
        <v>1</v>
      </c>
      <c r="F1971" t="s">
        <v>15</v>
      </c>
      <c r="G1971" t="s">
        <v>405</v>
      </c>
      <c r="H1971" t="s">
        <v>414</v>
      </c>
      <c r="J1971" t="s">
        <v>403</v>
      </c>
      <c r="K1971">
        <v>2</v>
      </c>
      <c r="L1971" t="str">
        <f>_xlfn.CONCAT(D1971,F1971)</f>
        <v>Frappé12 oz</v>
      </c>
      <c r="M1971" s="10">
        <f>E1971*_xlfn.XLOOKUP(L1971,PriceListData!$F$2:$F$97,PriceListData!$E$2:$E$97)</f>
        <v>4.75</v>
      </c>
      <c r="N1971" t="str">
        <f>TEXT(B1971,"dddd")</f>
        <v>Thursday</v>
      </c>
    </row>
    <row r="1972" spans="1:14" x14ac:dyDescent="0.35">
      <c r="A1972">
        <v>288392</v>
      </c>
      <c r="B1972" s="3">
        <v>45785</v>
      </c>
      <c r="C1972" s="4">
        <v>0.66083333333333338</v>
      </c>
      <c r="D1972" t="s">
        <v>419</v>
      </c>
      <c r="E1972">
        <v>1</v>
      </c>
      <c r="G1972" t="s">
        <v>415</v>
      </c>
      <c r="H1972" t="s">
        <v>416</v>
      </c>
      <c r="J1972" t="s">
        <v>403</v>
      </c>
      <c r="K1972">
        <v>1</v>
      </c>
      <c r="L1972" t="str">
        <f>_xlfn.CONCAT(D1972,F1972)</f>
        <v>Extra shot</v>
      </c>
      <c r="M1972" s="10">
        <f>E1972*_xlfn.XLOOKUP(L1972,PriceListData!$F$2:$F$97,PriceListData!$E$2:$E$97)</f>
        <v>1</v>
      </c>
      <c r="N1972" t="str">
        <f>TEXT(B1972,"dddd")</f>
        <v>Thursday</v>
      </c>
    </row>
    <row r="1973" spans="1:14" x14ac:dyDescent="0.35">
      <c r="A1973">
        <v>288392</v>
      </c>
      <c r="B1973" s="3">
        <v>45785</v>
      </c>
      <c r="C1973" s="4">
        <v>0.66083333333333338</v>
      </c>
      <c r="D1973" t="s">
        <v>65</v>
      </c>
      <c r="E1973">
        <v>1</v>
      </c>
      <c r="F1973" t="s">
        <v>15</v>
      </c>
      <c r="G1973" t="s">
        <v>405</v>
      </c>
      <c r="H1973" t="s">
        <v>406</v>
      </c>
      <c r="J1973" t="s">
        <v>403</v>
      </c>
      <c r="K1973">
        <v>1</v>
      </c>
      <c r="L1973" t="str">
        <f>_xlfn.CONCAT(D1973,F1973)</f>
        <v>Cappuccino12 oz</v>
      </c>
      <c r="M1973" s="10">
        <f>E1973*_xlfn.XLOOKUP(L1973,PriceListData!$F$2:$F$97,PriceListData!$E$2:$E$97)</f>
        <v>5.5</v>
      </c>
      <c r="N1973" t="str">
        <f>TEXT(B1973,"dddd")</f>
        <v>Thursday</v>
      </c>
    </row>
    <row r="1974" spans="1:14" x14ac:dyDescent="0.35">
      <c r="A1974">
        <v>288391</v>
      </c>
      <c r="B1974" s="3">
        <v>45785</v>
      </c>
      <c r="C1974" s="4">
        <v>0.65937500000000004</v>
      </c>
      <c r="D1974" t="s">
        <v>404</v>
      </c>
      <c r="E1974">
        <v>2</v>
      </c>
      <c r="F1974" t="s">
        <v>15</v>
      </c>
      <c r="G1974" t="s">
        <v>405</v>
      </c>
      <c r="H1974" t="s">
        <v>406</v>
      </c>
      <c r="J1974" t="s">
        <v>403</v>
      </c>
      <c r="K1974">
        <v>1</v>
      </c>
      <c r="L1974" t="str">
        <f>_xlfn.CONCAT(D1974,F1974)</f>
        <v>Café latté12 oz</v>
      </c>
      <c r="M1974" s="10">
        <f>E1974*_xlfn.XLOOKUP(L1974,PriceListData!$F$2:$F$97,PriceListData!$E$2:$E$97)</f>
        <v>8.5</v>
      </c>
      <c r="N1974" t="str">
        <f>TEXT(B1974,"dddd")</f>
        <v>Thursday</v>
      </c>
    </row>
    <row r="1975" spans="1:14" x14ac:dyDescent="0.35">
      <c r="A1975">
        <v>288390</v>
      </c>
      <c r="B1975" s="3">
        <v>45785</v>
      </c>
      <c r="C1975" s="4">
        <v>0.65510416666666671</v>
      </c>
      <c r="D1975" t="s">
        <v>54</v>
      </c>
      <c r="E1975">
        <v>1</v>
      </c>
      <c r="G1975" t="s">
        <v>415</v>
      </c>
      <c r="H1975" t="s">
        <v>416</v>
      </c>
      <c r="J1975" t="s">
        <v>403</v>
      </c>
      <c r="K1975">
        <v>1</v>
      </c>
      <c r="L1975" t="str">
        <f>_xlfn.CONCAT(D1975,F1975)</f>
        <v>Syrup</v>
      </c>
      <c r="M1975" s="10">
        <f>E1975*_xlfn.XLOOKUP(L1975,PriceListData!$F$2:$F$97,PriceListData!$E$2:$E$97)</f>
        <v>0.75</v>
      </c>
      <c r="N1975" t="str">
        <f>TEXT(B1975,"dddd")</f>
        <v>Thursday</v>
      </c>
    </row>
    <row r="1976" spans="1:14" x14ac:dyDescent="0.35">
      <c r="A1976">
        <v>288390</v>
      </c>
      <c r="B1976" s="3">
        <v>45785</v>
      </c>
      <c r="C1976" s="4">
        <v>0.65510416666666671</v>
      </c>
      <c r="D1976" t="s">
        <v>21</v>
      </c>
      <c r="E1976">
        <v>1</v>
      </c>
      <c r="F1976" t="s">
        <v>15</v>
      </c>
      <c r="G1976" t="s">
        <v>405</v>
      </c>
      <c r="H1976" t="s">
        <v>406</v>
      </c>
      <c r="J1976" t="s">
        <v>403</v>
      </c>
      <c r="K1976">
        <v>1</v>
      </c>
      <c r="L1976" t="str">
        <f>_xlfn.CONCAT(D1976,F1976)</f>
        <v>Pourover12 oz</v>
      </c>
      <c r="M1976" s="10">
        <f>E1976*_xlfn.XLOOKUP(L1976,PriceListData!$F$2:$F$97,PriceListData!$E$2:$E$97)</f>
        <v>3.5</v>
      </c>
      <c r="N1976" t="str">
        <f>TEXT(B1976,"dddd")</f>
        <v>Thursday</v>
      </c>
    </row>
    <row r="1977" spans="1:14" x14ac:dyDescent="0.35">
      <c r="A1977">
        <v>288389</v>
      </c>
      <c r="B1977" s="3">
        <v>45785</v>
      </c>
      <c r="C1977" s="4">
        <v>0.65149305555555559</v>
      </c>
      <c r="D1977" t="s">
        <v>425</v>
      </c>
      <c r="E1977">
        <v>1</v>
      </c>
      <c r="F1977" t="s">
        <v>15</v>
      </c>
      <c r="G1977" t="s">
        <v>405</v>
      </c>
      <c r="H1977" t="s">
        <v>414</v>
      </c>
      <c r="J1977" t="s">
        <v>403</v>
      </c>
      <c r="K1977">
        <v>1</v>
      </c>
      <c r="L1977" t="str">
        <f>_xlfn.CONCAT(D1977,F1977)</f>
        <v>Iced Guillermo12 oz</v>
      </c>
      <c r="M1977" s="10">
        <f>E1977*_xlfn.XLOOKUP(L1977,PriceListData!$F$2:$F$97,PriceListData!$E$2:$E$97)</f>
        <v>3.5</v>
      </c>
      <c r="N1977" t="str">
        <f>TEXT(B1977,"dddd")</f>
        <v>Thursday</v>
      </c>
    </row>
    <row r="1978" spans="1:14" x14ac:dyDescent="0.35">
      <c r="A1978">
        <v>288389</v>
      </c>
      <c r="B1978" s="3">
        <v>45785</v>
      </c>
      <c r="C1978" s="4">
        <v>0.65149305555555559</v>
      </c>
      <c r="D1978" t="s">
        <v>409</v>
      </c>
      <c r="E1978">
        <v>1</v>
      </c>
      <c r="F1978" t="s">
        <v>15</v>
      </c>
      <c r="G1978" t="s">
        <v>405</v>
      </c>
      <c r="H1978" t="s">
        <v>406</v>
      </c>
      <c r="J1978" t="s">
        <v>403</v>
      </c>
      <c r="K1978">
        <v>1</v>
      </c>
      <c r="L1978" t="str">
        <f>_xlfn.CONCAT(D1978,F1978)</f>
        <v>Drip coffee12 oz</v>
      </c>
      <c r="M1978" s="10">
        <f>E1978*_xlfn.XLOOKUP(L1978,PriceListData!$F$2:$F$97,PriceListData!$E$2:$E$97)</f>
        <v>2.25</v>
      </c>
      <c r="N1978" t="str">
        <f>TEXT(B1978,"dddd")</f>
        <v>Thursday</v>
      </c>
    </row>
    <row r="1979" spans="1:14" x14ac:dyDescent="0.35">
      <c r="A1979">
        <v>288388</v>
      </c>
      <c r="B1979" s="3">
        <v>45785</v>
      </c>
      <c r="C1979" s="4">
        <v>0.64869212962962963</v>
      </c>
      <c r="D1979" t="s">
        <v>412</v>
      </c>
      <c r="E1979">
        <v>1</v>
      </c>
      <c r="F1979" t="s">
        <v>15</v>
      </c>
      <c r="G1979" t="s">
        <v>413</v>
      </c>
      <c r="H1979" t="s">
        <v>414</v>
      </c>
      <c r="J1979" t="s">
        <v>403</v>
      </c>
      <c r="K1979">
        <v>1</v>
      </c>
      <c r="L1979" t="str">
        <f>_xlfn.CONCAT(D1979,F1979)</f>
        <v>Iced tea12 oz</v>
      </c>
      <c r="M1979" s="10">
        <f>E1979*_xlfn.XLOOKUP(L1979,PriceListData!$F$2:$F$97,PriceListData!$E$2:$E$97)</f>
        <v>4.25</v>
      </c>
      <c r="N1979" t="str">
        <f>TEXT(B1979,"dddd")</f>
        <v>Thursday</v>
      </c>
    </row>
    <row r="1980" spans="1:14" x14ac:dyDescent="0.35">
      <c r="A1980">
        <v>288387</v>
      </c>
      <c r="B1980" s="3">
        <v>45785</v>
      </c>
      <c r="C1980" s="4">
        <v>0.64626157407407403</v>
      </c>
      <c r="D1980" t="s">
        <v>428</v>
      </c>
      <c r="E1980">
        <v>1</v>
      </c>
      <c r="F1980" t="s">
        <v>15</v>
      </c>
      <c r="G1980" t="s">
        <v>413</v>
      </c>
      <c r="H1980" t="s">
        <v>406</v>
      </c>
      <c r="J1980" t="s">
        <v>403</v>
      </c>
      <c r="K1980">
        <v>1</v>
      </c>
      <c r="L1980" t="str">
        <f>_xlfn.CONCAT(D1980,F1980)</f>
        <v>Rooibos latté12 oz</v>
      </c>
      <c r="M1980" s="10">
        <f>E1980*_xlfn.XLOOKUP(L1980,PriceListData!$F$2:$F$97,PriceListData!$E$2:$E$97)</f>
        <v>5.5</v>
      </c>
      <c r="N1980" t="str">
        <f>TEXT(B1980,"dddd")</f>
        <v>Thursday</v>
      </c>
    </row>
    <row r="1981" spans="1:14" x14ac:dyDescent="0.35">
      <c r="A1981">
        <v>288386</v>
      </c>
      <c r="B1981" s="3">
        <v>45785</v>
      </c>
      <c r="C1981" s="4">
        <v>0.64511574074074074</v>
      </c>
      <c r="D1981" t="s">
        <v>425</v>
      </c>
      <c r="E1981">
        <v>1</v>
      </c>
      <c r="F1981" t="s">
        <v>15</v>
      </c>
      <c r="G1981" t="s">
        <v>405</v>
      </c>
      <c r="H1981" t="s">
        <v>414</v>
      </c>
      <c r="J1981" t="s">
        <v>403</v>
      </c>
      <c r="K1981">
        <v>1</v>
      </c>
      <c r="L1981" t="str">
        <f>_xlfn.CONCAT(D1981,F1981)</f>
        <v>Iced Guillermo12 oz</v>
      </c>
      <c r="M1981" s="10">
        <f>E1981*_xlfn.XLOOKUP(L1981,PriceListData!$F$2:$F$97,PriceListData!$E$2:$E$97)</f>
        <v>3.5</v>
      </c>
      <c r="N1981" t="str">
        <f>TEXT(B1981,"dddd")</f>
        <v>Thursday</v>
      </c>
    </row>
    <row r="1982" spans="1:14" x14ac:dyDescent="0.35">
      <c r="A1982">
        <v>288385</v>
      </c>
      <c r="B1982" s="3">
        <v>45785</v>
      </c>
      <c r="C1982" s="4">
        <v>0.64437500000000003</v>
      </c>
      <c r="D1982" t="s">
        <v>52</v>
      </c>
      <c r="E1982">
        <v>1</v>
      </c>
      <c r="F1982" t="s">
        <v>15</v>
      </c>
      <c r="G1982" t="s">
        <v>405</v>
      </c>
      <c r="H1982" t="s">
        <v>414</v>
      </c>
      <c r="J1982" t="s">
        <v>403</v>
      </c>
      <c r="K1982">
        <v>2</v>
      </c>
      <c r="L1982" t="str">
        <f>_xlfn.CONCAT(D1982,F1982)</f>
        <v>Frappé12 oz</v>
      </c>
      <c r="M1982" s="10">
        <f>E1982*_xlfn.XLOOKUP(L1982,PriceListData!$F$2:$F$97,PriceListData!$E$2:$E$97)</f>
        <v>4.75</v>
      </c>
      <c r="N1982" t="str">
        <f>TEXT(B1982,"dddd")</f>
        <v>Thursday</v>
      </c>
    </row>
    <row r="1983" spans="1:14" x14ac:dyDescent="0.35">
      <c r="A1983">
        <v>288384</v>
      </c>
      <c r="B1983" s="3">
        <v>45785</v>
      </c>
      <c r="C1983" s="4">
        <v>0.64274305555555555</v>
      </c>
      <c r="D1983" t="s">
        <v>54</v>
      </c>
      <c r="E1983">
        <v>1</v>
      </c>
      <c r="G1983" t="s">
        <v>415</v>
      </c>
      <c r="H1983" t="s">
        <v>416</v>
      </c>
      <c r="J1983" t="s">
        <v>403</v>
      </c>
      <c r="K1983">
        <v>2</v>
      </c>
      <c r="L1983" t="str">
        <f>_xlfn.CONCAT(D1983,F1983)</f>
        <v>Syrup</v>
      </c>
      <c r="M1983" s="10">
        <f>E1983*_xlfn.XLOOKUP(L1983,PriceListData!$F$2:$F$97,PriceListData!$E$2:$E$97)</f>
        <v>0.75</v>
      </c>
      <c r="N1983" t="str">
        <f>TEXT(B1983,"dddd")</f>
        <v>Thursday</v>
      </c>
    </row>
    <row r="1984" spans="1:14" x14ac:dyDescent="0.35">
      <c r="A1984">
        <v>288384</v>
      </c>
      <c r="B1984" s="3">
        <v>45785</v>
      </c>
      <c r="C1984" s="4">
        <v>0.64274305555555555</v>
      </c>
      <c r="D1984" t="s">
        <v>21</v>
      </c>
      <c r="E1984">
        <v>1</v>
      </c>
      <c r="F1984" t="s">
        <v>15</v>
      </c>
      <c r="G1984" t="s">
        <v>405</v>
      </c>
      <c r="H1984" t="s">
        <v>406</v>
      </c>
      <c r="J1984" t="s">
        <v>403</v>
      </c>
      <c r="K1984">
        <v>2</v>
      </c>
      <c r="L1984" t="str">
        <f>_xlfn.CONCAT(D1984,F1984)</f>
        <v>Pourover12 oz</v>
      </c>
      <c r="M1984" s="10">
        <f>E1984*_xlfn.XLOOKUP(L1984,PriceListData!$F$2:$F$97,PriceListData!$E$2:$E$97)</f>
        <v>3.5</v>
      </c>
      <c r="N1984" t="str">
        <f>TEXT(B1984,"dddd")</f>
        <v>Thursday</v>
      </c>
    </row>
    <row r="1985" spans="1:14" x14ac:dyDescent="0.35">
      <c r="A1985">
        <v>288383</v>
      </c>
      <c r="B1985" s="3">
        <v>45785</v>
      </c>
      <c r="C1985" s="4">
        <v>0.63657407407407407</v>
      </c>
      <c r="D1985" t="s">
        <v>54</v>
      </c>
      <c r="E1985">
        <v>1</v>
      </c>
      <c r="G1985" t="s">
        <v>415</v>
      </c>
      <c r="H1985" t="s">
        <v>416</v>
      </c>
      <c r="J1985" t="s">
        <v>403</v>
      </c>
      <c r="K1985">
        <v>2</v>
      </c>
      <c r="L1985" t="str">
        <f>_xlfn.CONCAT(D1985,F1985)</f>
        <v>Syrup</v>
      </c>
      <c r="M1985" s="10">
        <f>E1985*_xlfn.XLOOKUP(L1985,PriceListData!$F$2:$F$97,PriceListData!$E$2:$E$97)</f>
        <v>0.75</v>
      </c>
      <c r="N1985" t="str">
        <f>TEXT(B1985,"dddd")</f>
        <v>Thursday</v>
      </c>
    </row>
    <row r="1986" spans="1:14" x14ac:dyDescent="0.35">
      <c r="A1986">
        <v>288383</v>
      </c>
      <c r="B1986" s="3">
        <v>45785</v>
      </c>
      <c r="C1986" s="4">
        <v>0.63657407407407407</v>
      </c>
      <c r="D1986" t="s">
        <v>21</v>
      </c>
      <c r="E1986">
        <v>1</v>
      </c>
      <c r="F1986" t="s">
        <v>15</v>
      </c>
      <c r="G1986" t="s">
        <v>405</v>
      </c>
      <c r="H1986" t="s">
        <v>406</v>
      </c>
      <c r="J1986" t="s">
        <v>403</v>
      </c>
      <c r="K1986">
        <v>2</v>
      </c>
      <c r="L1986" t="str">
        <f>_xlfn.CONCAT(D1986,F1986)</f>
        <v>Pourover12 oz</v>
      </c>
      <c r="M1986" s="10">
        <f>E1986*_xlfn.XLOOKUP(L1986,PriceListData!$F$2:$F$97,PriceListData!$E$2:$E$97)</f>
        <v>3.5</v>
      </c>
      <c r="N1986" t="str">
        <f>TEXT(B1986,"dddd")</f>
        <v>Thursday</v>
      </c>
    </row>
    <row r="1987" spans="1:14" x14ac:dyDescent="0.35">
      <c r="A1987">
        <v>288382</v>
      </c>
      <c r="B1987" s="3">
        <v>45785</v>
      </c>
      <c r="C1987" s="4">
        <v>0.63391203703703702</v>
      </c>
      <c r="D1987" t="s">
        <v>425</v>
      </c>
      <c r="E1987">
        <v>1</v>
      </c>
      <c r="F1987" t="s">
        <v>15</v>
      </c>
      <c r="G1987" t="s">
        <v>405</v>
      </c>
      <c r="H1987" t="s">
        <v>414</v>
      </c>
      <c r="J1987" t="s">
        <v>403</v>
      </c>
      <c r="K1987">
        <v>2</v>
      </c>
      <c r="L1987" t="str">
        <f>_xlfn.CONCAT(D1987,F1987)</f>
        <v>Iced Guillermo12 oz</v>
      </c>
      <c r="M1987" s="10">
        <f>E1987*_xlfn.XLOOKUP(L1987,PriceListData!$F$2:$F$97,PriceListData!$E$2:$E$97)</f>
        <v>3.5</v>
      </c>
      <c r="N1987" t="str">
        <f>TEXT(B1987,"dddd")</f>
        <v>Thursday</v>
      </c>
    </row>
    <row r="1988" spans="1:14" x14ac:dyDescent="0.35">
      <c r="A1988">
        <v>288381</v>
      </c>
      <c r="B1988" s="3">
        <v>45785</v>
      </c>
      <c r="C1988" s="4">
        <v>0.62969907407407411</v>
      </c>
      <c r="D1988" t="s">
        <v>409</v>
      </c>
      <c r="E1988">
        <v>1</v>
      </c>
      <c r="F1988" t="s">
        <v>15</v>
      </c>
      <c r="G1988" t="s">
        <v>405</v>
      </c>
      <c r="H1988" t="s">
        <v>406</v>
      </c>
      <c r="J1988" t="s">
        <v>403</v>
      </c>
      <c r="K1988">
        <v>2</v>
      </c>
      <c r="L1988" t="str">
        <f>_xlfn.CONCAT(D1988,F1988)</f>
        <v>Drip coffee12 oz</v>
      </c>
      <c r="M1988" s="10">
        <f>E1988*_xlfn.XLOOKUP(L1988,PriceListData!$F$2:$F$97,PriceListData!$E$2:$E$97)</f>
        <v>2.25</v>
      </c>
      <c r="N1988" t="str">
        <f>TEXT(B1988,"dddd")</f>
        <v>Thursday</v>
      </c>
    </row>
    <row r="1989" spans="1:14" x14ac:dyDescent="0.35">
      <c r="A1989">
        <v>288380</v>
      </c>
      <c r="B1989" s="3">
        <v>45785</v>
      </c>
      <c r="C1989" s="4">
        <v>0.62937500000000002</v>
      </c>
      <c r="D1989" t="s">
        <v>40</v>
      </c>
      <c r="E1989">
        <v>1</v>
      </c>
      <c r="F1989" t="s">
        <v>35</v>
      </c>
      <c r="G1989" t="s">
        <v>405</v>
      </c>
      <c r="H1989" t="s">
        <v>406</v>
      </c>
      <c r="J1989" t="s">
        <v>403</v>
      </c>
      <c r="K1989">
        <v>1</v>
      </c>
      <c r="L1989" t="str">
        <f>_xlfn.CONCAT(D1989,F1989)</f>
        <v>Espresso1 oz</v>
      </c>
      <c r="M1989" s="10">
        <f>E1989*_xlfn.XLOOKUP(L1989,PriceListData!$F$2:$F$97,PriceListData!$E$2:$E$97)</f>
        <v>2.5</v>
      </c>
      <c r="N1989" t="str">
        <f>TEXT(B1989,"dddd")</f>
        <v>Thursday</v>
      </c>
    </row>
    <row r="1990" spans="1:14" x14ac:dyDescent="0.35">
      <c r="A1990">
        <v>288380</v>
      </c>
      <c r="B1990" s="3">
        <v>45785</v>
      </c>
      <c r="C1990" s="4">
        <v>0.62937500000000002</v>
      </c>
      <c r="D1990" t="s">
        <v>74</v>
      </c>
      <c r="E1990">
        <v>1</v>
      </c>
      <c r="F1990" t="s">
        <v>15</v>
      </c>
      <c r="G1990" t="s">
        <v>417</v>
      </c>
      <c r="H1990" t="s">
        <v>418</v>
      </c>
      <c r="J1990" t="s">
        <v>403</v>
      </c>
      <c r="K1990">
        <v>1</v>
      </c>
      <c r="L1990" t="str">
        <f>_xlfn.CONCAT(D1990,F1990)</f>
        <v>Single-origin12 oz</v>
      </c>
      <c r="M1990" s="10">
        <f>E1990*_xlfn.XLOOKUP(L1990,PriceListData!$F$2:$F$97,PriceListData!$E$2:$E$97)</f>
        <v>14.95</v>
      </c>
      <c r="N1990" t="str">
        <f>TEXT(B1990,"dddd")</f>
        <v>Thursday</v>
      </c>
    </row>
    <row r="1991" spans="1:14" x14ac:dyDescent="0.35">
      <c r="A1991">
        <v>288379</v>
      </c>
      <c r="B1991" s="3">
        <v>45785</v>
      </c>
      <c r="C1991" s="4">
        <v>0.62839120370370372</v>
      </c>
      <c r="D1991" t="s">
        <v>21</v>
      </c>
      <c r="E1991">
        <v>1</v>
      </c>
      <c r="F1991" t="s">
        <v>15</v>
      </c>
      <c r="G1991" t="s">
        <v>405</v>
      </c>
      <c r="H1991" t="s">
        <v>406</v>
      </c>
      <c r="J1991" t="s">
        <v>403</v>
      </c>
      <c r="K1991">
        <v>1</v>
      </c>
      <c r="L1991" t="str">
        <f>_xlfn.CONCAT(D1991,F1991)</f>
        <v>Pourover12 oz</v>
      </c>
      <c r="M1991" s="10">
        <f>E1991*_xlfn.XLOOKUP(L1991,PriceListData!$F$2:$F$97,PriceListData!$E$2:$E$97)</f>
        <v>3.5</v>
      </c>
      <c r="N1991" t="str">
        <f>TEXT(B1991,"dddd")</f>
        <v>Thursday</v>
      </c>
    </row>
    <row r="1992" spans="1:14" x14ac:dyDescent="0.35">
      <c r="A1992">
        <v>288379</v>
      </c>
      <c r="B1992" s="3">
        <v>45785</v>
      </c>
      <c r="C1992" s="4">
        <v>0.62839120370370372</v>
      </c>
      <c r="D1992" t="s">
        <v>21</v>
      </c>
      <c r="E1992">
        <v>1</v>
      </c>
      <c r="F1992" t="s">
        <v>15</v>
      </c>
      <c r="G1992" t="s">
        <v>405</v>
      </c>
      <c r="H1992" t="s">
        <v>406</v>
      </c>
      <c r="J1992" t="s">
        <v>403</v>
      </c>
      <c r="K1992">
        <v>1</v>
      </c>
      <c r="L1992" t="str">
        <f>_xlfn.CONCAT(D1992,F1992)</f>
        <v>Pourover12 oz</v>
      </c>
      <c r="M1992" s="10">
        <f>E1992*_xlfn.XLOOKUP(L1992,PriceListData!$F$2:$F$97,PriceListData!$E$2:$E$97)</f>
        <v>3.5</v>
      </c>
      <c r="N1992" t="str">
        <f>TEXT(B1992,"dddd")</f>
        <v>Thursday</v>
      </c>
    </row>
    <row r="1993" spans="1:14" x14ac:dyDescent="0.35">
      <c r="A1993">
        <v>288376</v>
      </c>
      <c r="B1993" s="3">
        <v>45785</v>
      </c>
      <c r="C1993" s="4">
        <v>0.61942129629629628</v>
      </c>
      <c r="D1993" t="s">
        <v>21</v>
      </c>
      <c r="E1993">
        <v>1</v>
      </c>
      <c r="F1993" t="s">
        <v>15</v>
      </c>
      <c r="G1993" t="s">
        <v>405</v>
      </c>
      <c r="H1993" t="s">
        <v>406</v>
      </c>
      <c r="J1993" t="s">
        <v>403</v>
      </c>
      <c r="K1993">
        <v>2</v>
      </c>
      <c r="L1993" t="str">
        <f>_xlfn.CONCAT(D1993,F1993)</f>
        <v>Pourover12 oz</v>
      </c>
      <c r="M1993" s="10">
        <f>E1993*_xlfn.XLOOKUP(L1993,PriceListData!$F$2:$F$97,PriceListData!$E$2:$E$97)</f>
        <v>3.5</v>
      </c>
      <c r="N1993" t="str">
        <f>TEXT(B1993,"dddd")</f>
        <v>Thursday</v>
      </c>
    </row>
    <row r="1994" spans="1:14" x14ac:dyDescent="0.35">
      <c r="A1994">
        <v>288375</v>
      </c>
      <c r="B1994" s="3">
        <v>45785</v>
      </c>
      <c r="C1994" s="4">
        <v>0.61776620370370372</v>
      </c>
      <c r="D1994" t="s">
        <v>54</v>
      </c>
      <c r="E1994">
        <v>1</v>
      </c>
      <c r="G1994" t="s">
        <v>415</v>
      </c>
      <c r="H1994" t="s">
        <v>416</v>
      </c>
      <c r="J1994" t="s">
        <v>403</v>
      </c>
      <c r="K1994">
        <v>2</v>
      </c>
      <c r="L1994" t="str">
        <f>_xlfn.CONCAT(D1994,F1994)</f>
        <v>Syrup</v>
      </c>
      <c r="M1994" s="10">
        <f>E1994*_xlfn.XLOOKUP(L1994,PriceListData!$F$2:$F$97,PriceListData!$E$2:$E$97)</f>
        <v>0.75</v>
      </c>
      <c r="N1994" t="str">
        <f>TEXT(B1994,"dddd")</f>
        <v>Thursday</v>
      </c>
    </row>
    <row r="1995" spans="1:14" x14ac:dyDescent="0.35">
      <c r="A1995">
        <v>288375</v>
      </c>
      <c r="B1995" s="3">
        <v>45785</v>
      </c>
      <c r="C1995" s="4">
        <v>0.61776620370370372</v>
      </c>
      <c r="D1995" t="s">
        <v>428</v>
      </c>
      <c r="E1995">
        <v>1</v>
      </c>
      <c r="F1995" t="s">
        <v>15</v>
      </c>
      <c r="G1995" t="s">
        <v>413</v>
      </c>
      <c r="H1995" t="s">
        <v>406</v>
      </c>
      <c r="J1995" t="s">
        <v>403</v>
      </c>
      <c r="K1995">
        <v>2</v>
      </c>
      <c r="L1995" t="str">
        <f>_xlfn.CONCAT(D1995,F1995)</f>
        <v>Rooibos latté12 oz</v>
      </c>
      <c r="M1995" s="10">
        <f>E1995*_xlfn.XLOOKUP(L1995,PriceListData!$F$2:$F$97,PriceListData!$E$2:$E$97)</f>
        <v>5.5</v>
      </c>
      <c r="N1995" t="str">
        <f>TEXT(B1995,"dddd")</f>
        <v>Thursday</v>
      </c>
    </row>
    <row r="1996" spans="1:14" x14ac:dyDescent="0.35">
      <c r="A1996">
        <v>288375</v>
      </c>
      <c r="B1996" s="3">
        <v>45785</v>
      </c>
      <c r="C1996" s="4">
        <v>0.61776620370370372</v>
      </c>
      <c r="D1996" t="s">
        <v>446</v>
      </c>
      <c r="E1996">
        <v>1</v>
      </c>
      <c r="F1996" t="s">
        <v>447</v>
      </c>
      <c r="G1996" t="s">
        <v>405</v>
      </c>
      <c r="H1996" t="s">
        <v>406</v>
      </c>
      <c r="J1996" t="s">
        <v>403</v>
      </c>
      <c r="K1996">
        <v>2</v>
      </c>
      <c r="L1996" t="str">
        <f>_xlfn.CONCAT(D1996,F1996)</f>
        <v>Cortado4 oz</v>
      </c>
      <c r="M1996" s="10">
        <f>E1996*_xlfn.XLOOKUP(L1996,PriceListData!$F$2:$F$97,PriceListData!$E$2:$E$97)</f>
        <v>3.75</v>
      </c>
      <c r="N1996" t="str">
        <f>TEXT(B1996,"dddd")</f>
        <v>Thursday</v>
      </c>
    </row>
    <row r="1997" spans="1:14" x14ac:dyDescent="0.35">
      <c r="A1997">
        <v>288374</v>
      </c>
      <c r="B1997" s="3">
        <v>45785</v>
      </c>
      <c r="C1997" s="4">
        <v>0.60806712962962961</v>
      </c>
      <c r="D1997" t="s">
        <v>409</v>
      </c>
      <c r="E1997">
        <v>1</v>
      </c>
      <c r="F1997" t="s">
        <v>15</v>
      </c>
      <c r="G1997" t="s">
        <v>405</v>
      </c>
      <c r="H1997" t="s">
        <v>406</v>
      </c>
      <c r="J1997" t="s">
        <v>403</v>
      </c>
      <c r="K1997">
        <v>2</v>
      </c>
      <c r="L1997" t="str">
        <f>_xlfn.CONCAT(D1997,F1997)</f>
        <v>Drip coffee12 oz</v>
      </c>
      <c r="M1997" s="10">
        <f>E1997*_xlfn.XLOOKUP(L1997,PriceListData!$F$2:$F$97,PriceListData!$E$2:$E$97)</f>
        <v>2.25</v>
      </c>
      <c r="N1997" t="str">
        <f>TEXT(B1997,"dddd")</f>
        <v>Thursday</v>
      </c>
    </row>
    <row r="1998" spans="1:14" x14ac:dyDescent="0.35">
      <c r="A1998">
        <v>288373</v>
      </c>
      <c r="B1998" s="3">
        <v>45785</v>
      </c>
      <c r="C1998" s="4">
        <v>0.60645833333333332</v>
      </c>
      <c r="D1998" t="s">
        <v>52</v>
      </c>
      <c r="E1998">
        <v>1</v>
      </c>
      <c r="F1998" t="s">
        <v>15</v>
      </c>
      <c r="G1998" t="s">
        <v>405</v>
      </c>
      <c r="H1998" t="s">
        <v>414</v>
      </c>
      <c r="J1998" t="s">
        <v>403</v>
      </c>
      <c r="K1998">
        <v>1</v>
      </c>
      <c r="L1998" t="str">
        <f>_xlfn.CONCAT(D1998,F1998)</f>
        <v>Frappé12 oz</v>
      </c>
      <c r="M1998" s="10">
        <f>E1998*_xlfn.XLOOKUP(L1998,PriceListData!$F$2:$F$97,PriceListData!$E$2:$E$97)</f>
        <v>4.75</v>
      </c>
      <c r="N1998" t="str">
        <f>TEXT(B1998,"dddd")</f>
        <v>Thursday</v>
      </c>
    </row>
    <row r="1999" spans="1:14" x14ac:dyDescent="0.35">
      <c r="A1999">
        <v>288372</v>
      </c>
      <c r="B1999" s="3">
        <v>45785</v>
      </c>
      <c r="C1999" s="4">
        <v>0.60594907407407406</v>
      </c>
      <c r="D1999" t="s">
        <v>52</v>
      </c>
      <c r="E1999">
        <v>1</v>
      </c>
      <c r="F1999" t="s">
        <v>15</v>
      </c>
      <c r="G1999" t="s">
        <v>405</v>
      </c>
      <c r="H1999" t="s">
        <v>414</v>
      </c>
      <c r="J1999" t="s">
        <v>403</v>
      </c>
      <c r="K1999">
        <v>1</v>
      </c>
      <c r="L1999" t="str">
        <f>_xlfn.CONCAT(D1999,F1999)</f>
        <v>Frappé12 oz</v>
      </c>
      <c r="M1999" s="10">
        <f>E1999*_xlfn.XLOOKUP(L1999,PriceListData!$F$2:$F$97,PriceListData!$E$2:$E$97)</f>
        <v>4.75</v>
      </c>
      <c r="N1999" t="str">
        <f>TEXT(B1999,"dddd")</f>
        <v>Thursday</v>
      </c>
    </row>
    <row r="2000" spans="1:14" x14ac:dyDescent="0.35">
      <c r="A2000">
        <v>288371</v>
      </c>
      <c r="B2000" s="3">
        <v>45785</v>
      </c>
      <c r="C2000" s="4">
        <v>0.60435185185185181</v>
      </c>
      <c r="D2000" t="s">
        <v>404</v>
      </c>
      <c r="E2000">
        <v>1</v>
      </c>
      <c r="F2000" t="s">
        <v>15</v>
      </c>
      <c r="G2000" t="s">
        <v>405</v>
      </c>
      <c r="H2000" t="s">
        <v>406</v>
      </c>
      <c r="J2000" t="s">
        <v>403</v>
      </c>
      <c r="K2000">
        <v>1</v>
      </c>
      <c r="L2000" t="str">
        <f>_xlfn.CONCAT(D2000,F2000)</f>
        <v>Café latté12 oz</v>
      </c>
      <c r="M2000" s="10">
        <f>E2000*_xlfn.XLOOKUP(L2000,PriceListData!$F$2:$F$97,PriceListData!$E$2:$E$97)</f>
        <v>4.25</v>
      </c>
      <c r="N2000" t="str">
        <f>TEXT(B2000,"dddd")</f>
        <v>Thursday</v>
      </c>
    </row>
    <row r="2001" spans="1:14" x14ac:dyDescent="0.35">
      <c r="A2001">
        <v>288370</v>
      </c>
      <c r="B2001" s="3">
        <v>45785</v>
      </c>
      <c r="C2001" s="4">
        <v>0.5982291666666667</v>
      </c>
      <c r="D2001" t="s">
        <v>54</v>
      </c>
      <c r="E2001">
        <v>1</v>
      </c>
      <c r="G2001" t="s">
        <v>415</v>
      </c>
      <c r="H2001" t="s">
        <v>416</v>
      </c>
      <c r="J2001" t="s">
        <v>403</v>
      </c>
      <c r="K2001">
        <v>2</v>
      </c>
      <c r="L2001" t="str">
        <f>_xlfn.CONCAT(D2001,F2001)</f>
        <v>Syrup</v>
      </c>
      <c r="M2001" s="10">
        <f>E2001*_xlfn.XLOOKUP(L2001,PriceListData!$F$2:$F$97,PriceListData!$E$2:$E$97)</f>
        <v>0.75</v>
      </c>
      <c r="N2001" t="str">
        <f>TEXT(B2001,"dddd")</f>
        <v>Thursday</v>
      </c>
    </row>
    <row r="2002" spans="1:14" x14ac:dyDescent="0.35">
      <c r="A2002">
        <v>288370</v>
      </c>
      <c r="B2002" s="3">
        <v>45785</v>
      </c>
      <c r="C2002" s="4">
        <v>0.5982291666666667</v>
      </c>
      <c r="D2002" t="s">
        <v>452</v>
      </c>
      <c r="E2002">
        <v>1</v>
      </c>
      <c r="G2002" t="s">
        <v>401</v>
      </c>
      <c r="H2002" t="s">
        <v>453</v>
      </c>
      <c r="J2002" t="s">
        <v>403</v>
      </c>
      <c r="K2002">
        <v>2</v>
      </c>
      <c r="L2002" t="str">
        <f>_xlfn.CONCAT(D2002,F2002)</f>
        <v>Reusable travel mug</v>
      </c>
      <c r="M2002" s="10">
        <f>E2002*_xlfn.XLOOKUP(L2002,PriceListData!$F$2:$F$97,PriceListData!$E$2:$E$97)</f>
        <v>12.75</v>
      </c>
      <c r="N2002" t="str">
        <f>TEXT(B2002,"dddd")</f>
        <v>Thursday</v>
      </c>
    </row>
    <row r="2003" spans="1:14" x14ac:dyDescent="0.35">
      <c r="A2003">
        <v>288370</v>
      </c>
      <c r="B2003" s="3">
        <v>45785</v>
      </c>
      <c r="C2003" s="4">
        <v>0.5982291666666667</v>
      </c>
      <c r="D2003" t="s">
        <v>52</v>
      </c>
      <c r="E2003">
        <v>1</v>
      </c>
      <c r="F2003" t="s">
        <v>15</v>
      </c>
      <c r="G2003" t="s">
        <v>405</v>
      </c>
      <c r="H2003" t="s">
        <v>414</v>
      </c>
      <c r="J2003" t="s">
        <v>403</v>
      </c>
      <c r="K2003">
        <v>2</v>
      </c>
      <c r="L2003" t="str">
        <f>_xlfn.CONCAT(D2003,F2003)</f>
        <v>Frappé12 oz</v>
      </c>
      <c r="M2003" s="10">
        <f>E2003*_xlfn.XLOOKUP(L2003,PriceListData!$F$2:$F$97,PriceListData!$E$2:$E$97)</f>
        <v>4.75</v>
      </c>
      <c r="N2003" t="str">
        <f>TEXT(B2003,"dddd")</f>
        <v>Thursday</v>
      </c>
    </row>
    <row r="2004" spans="1:14" x14ac:dyDescent="0.35">
      <c r="A2004">
        <v>288369</v>
      </c>
      <c r="B2004" s="3">
        <v>45785</v>
      </c>
      <c r="C2004" s="4">
        <v>0.59718749999999998</v>
      </c>
      <c r="D2004" t="s">
        <v>411</v>
      </c>
      <c r="E2004">
        <v>1</v>
      </c>
      <c r="F2004" t="s">
        <v>24</v>
      </c>
      <c r="G2004" t="s">
        <v>405</v>
      </c>
      <c r="H2004" t="s">
        <v>406</v>
      </c>
      <c r="J2004" t="s">
        <v>403</v>
      </c>
      <c r="K2004">
        <v>1</v>
      </c>
      <c r="L2004" t="str">
        <f>_xlfn.CONCAT(D2004,F2004)</f>
        <v>Turkish coffee3 oz</v>
      </c>
      <c r="M2004" s="10">
        <f>E2004*_xlfn.XLOOKUP(L2004,PriceListData!$F$2:$F$97,PriceListData!$E$2:$E$97)</f>
        <v>3.75</v>
      </c>
      <c r="N2004" t="str">
        <f>TEXT(B2004,"dddd")</f>
        <v>Thursday</v>
      </c>
    </row>
    <row r="2005" spans="1:14" x14ac:dyDescent="0.35">
      <c r="A2005">
        <v>288368</v>
      </c>
      <c r="B2005" s="3">
        <v>45785</v>
      </c>
      <c r="C2005" s="4">
        <v>0.59674768518518517</v>
      </c>
      <c r="D2005" t="s">
        <v>21</v>
      </c>
      <c r="E2005">
        <v>1</v>
      </c>
      <c r="F2005" t="s">
        <v>15</v>
      </c>
      <c r="G2005" t="s">
        <v>405</v>
      </c>
      <c r="H2005" t="s">
        <v>406</v>
      </c>
      <c r="J2005" t="s">
        <v>403</v>
      </c>
      <c r="K2005">
        <v>1</v>
      </c>
      <c r="L2005" t="str">
        <f>_xlfn.CONCAT(D2005,F2005)</f>
        <v>Pourover12 oz</v>
      </c>
      <c r="M2005" s="10">
        <f>E2005*_xlfn.XLOOKUP(L2005,PriceListData!$F$2:$F$97,PriceListData!$E$2:$E$97)</f>
        <v>3.5</v>
      </c>
      <c r="N2005" t="str">
        <f>TEXT(B2005,"dddd")</f>
        <v>Thursday</v>
      </c>
    </row>
    <row r="2006" spans="1:14" x14ac:dyDescent="0.35">
      <c r="A2006">
        <v>288367</v>
      </c>
      <c r="B2006" s="3">
        <v>45785</v>
      </c>
      <c r="C2006" s="4">
        <v>0.59546296296296297</v>
      </c>
      <c r="D2006" t="s">
        <v>65</v>
      </c>
      <c r="E2006">
        <v>1</v>
      </c>
      <c r="F2006" t="s">
        <v>15</v>
      </c>
      <c r="G2006" t="s">
        <v>405</v>
      </c>
      <c r="H2006" t="s">
        <v>406</v>
      </c>
      <c r="J2006" t="s">
        <v>403</v>
      </c>
      <c r="K2006">
        <v>1</v>
      </c>
      <c r="L2006" t="str">
        <f>_xlfn.CONCAT(D2006,F2006)</f>
        <v>Cappuccino12 oz</v>
      </c>
      <c r="M2006" s="10">
        <f>E2006*_xlfn.XLOOKUP(L2006,PriceListData!$F$2:$F$97,PriceListData!$E$2:$E$97)</f>
        <v>5.5</v>
      </c>
      <c r="N2006" t="str">
        <f>TEXT(B2006,"dddd")</f>
        <v>Thursday</v>
      </c>
    </row>
    <row r="2007" spans="1:14" x14ac:dyDescent="0.35">
      <c r="A2007">
        <v>288366</v>
      </c>
      <c r="B2007" s="3">
        <v>45785</v>
      </c>
      <c r="C2007" s="4">
        <v>0.58968750000000003</v>
      </c>
      <c r="D2007" t="s">
        <v>425</v>
      </c>
      <c r="E2007">
        <v>1</v>
      </c>
      <c r="F2007" t="s">
        <v>15</v>
      </c>
      <c r="G2007" t="s">
        <v>405</v>
      </c>
      <c r="H2007" t="s">
        <v>414</v>
      </c>
      <c r="J2007" t="s">
        <v>403</v>
      </c>
      <c r="K2007">
        <v>2</v>
      </c>
      <c r="L2007" t="str">
        <f>_xlfn.CONCAT(D2007,F2007)</f>
        <v>Iced Guillermo12 oz</v>
      </c>
      <c r="M2007" s="10">
        <f>E2007*_xlfn.XLOOKUP(L2007,PriceListData!$F$2:$F$97,PriceListData!$E$2:$E$97)</f>
        <v>3.5</v>
      </c>
      <c r="N2007" t="str">
        <f>TEXT(B2007,"dddd")</f>
        <v>Thursday</v>
      </c>
    </row>
    <row r="2008" spans="1:14" x14ac:dyDescent="0.35">
      <c r="A2008">
        <v>288365</v>
      </c>
      <c r="B2008" s="3">
        <v>45785</v>
      </c>
      <c r="C2008" s="4">
        <v>0.58909722222222227</v>
      </c>
      <c r="D2008" t="s">
        <v>52</v>
      </c>
      <c r="E2008">
        <v>1</v>
      </c>
      <c r="F2008" t="s">
        <v>15</v>
      </c>
      <c r="G2008" t="s">
        <v>405</v>
      </c>
      <c r="H2008" t="s">
        <v>414</v>
      </c>
      <c r="J2008" t="s">
        <v>403</v>
      </c>
      <c r="K2008">
        <v>2</v>
      </c>
      <c r="L2008" t="str">
        <f>_xlfn.CONCAT(D2008,F2008)</f>
        <v>Frappé12 oz</v>
      </c>
      <c r="M2008" s="10">
        <f>E2008*_xlfn.XLOOKUP(L2008,PriceListData!$F$2:$F$97,PriceListData!$E$2:$E$97)</f>
        <v>4.75</v>
      </c>
      <c r="N2008" t="str">
        <f>TEXT(B2008,"dddd")</f>
        <v>Thursday</v>
      </c>
    </row>
    <row r="2009" spans="1:14" x14ac:dyDescent="0.35">
      <c r="A2009">
        <v>288364</v>
      </c>
      <c r="B2009" s="3">
        <v>45785</v>
      </c>
      <c r="C2009" s="4">
        <v>0.58799768518518514</v>
      </c>
      <c r="D2009" t="s">
        <v>52</v>
      </c>
      <c r="E2009">
        <v>1</v>
      </c>
      <c r="F2009" t="s">
        <v>15</v>
      </c>
      <c r="G2009" t="s">
        <v>405</v>
      </c>
      <c r="H2009" t="s">
        <v>414</v>
      </c>
      <c r="J2009" t="s">
        <v>403</v>
      </c>
      <c r="K2009">
        <v>2</v>
      </c>
      <c r="L2009" t="str">
        <f>_xlfn.CONCAT(D2009,F2009)</f>
        <v>Frappé12 oz</v>
      </c>
      <c r="M2009" s="10">
        <f>E2009*_xlfn.XLOOKUP(L2009,PriceListData!$F$2:$F$97,PriceListData!$E$2:$E$97)</f>
        <v>4.75</v>
      </c>
      <c r="N2009" t="str">
        <f>TEXT(B2009,"dddd")</f>
        <v>Thursday</v>
      </c>
    </row>
    <row r="2010" spans="1:14" x14ac:dyDescent="0.35">
      <c r="A2010">
        <v>288363</v>
      </c>
      <c r="B2010" s="3">
        <v>45785</v>
      </c>
      <c r="C2010" s="4">
        <v>0.58549768518518519</v>
      </c>
      <c r="D2010" t="s">
        <v>21</v>
      </c>
      <c r="E2010">
        <v>1</v>
      </c>
      <c r="F2010" t="s">
        <v>15</v>
      </c>
      <c r="G2010" t="s">
        <v>405</v>
      </c>
      <c r="H2010" t="s">
        <v>406</v>
      </c>
      <c r="J2010" t="s">
        <v>403</v>
      </c>
      <c r="K2010">
        <v>1</v>
      </c>
      <c r="L2010" t="str">
        <f>_xlfn.CONCAT(D2010,F2010)</f>
        <v>Pourover12 oz</v>
      </c>
      <c r="M2010" s="10">
        <f>E2010*_xlfn.XLOOKUP(L2010,PriceListData!$F$2:$F$97,PriceListData!$E$2:$E$97)</f>
        <v>3.5</v>
      </c>
      <c r="N2010" t="str">
        <f>TEXT(B2010,"dddd")</f>
        <v>Thursday</v>
      </c>
    </row>
    <row r="2011" spans="1:14" x14ac:dyDescent="0.35">
      <c r="A2011">
        <v>288362</v>
      </c>
      <c r="B2011" s="3">
        <v>45785</v>
      </c>
      <c r="C2011" s="4">
        <v>0.57707175925925924</v>
      </c>
      <c r="D2011" t="s">
        <v>52</v>
      </c>
      <c r="E2011">
        <v>1</v>
      </c>
      <c r="F2011" t="s">
        <v>15</v>
      </c>
      <c r="G2011" t="s">
        <v>405</v>
      </c>
      <c r="H2011" t="s">
        <v>414</v>
      </c>
      <c r="J2011" t="s">
        <v>403</v>
      </c>
      <c r="K2011">
        <v>1</v>
      </c>
      <c r="L2011" t="str">
        <f>_xlfn.CONCAT(D2011,F2011)</f>
        <v>Frappé12 oz</v>
      </c>
      <c r="M2011" s="10">
        <f>E2011*_xlfn.XLOOKUP(L2011,PriceListData!$F$2:$F$97,PriceListData!$E$2:$E$97)</f>
        <v>4.75</v>
      </c>
      <c r="N2011" t="str">
        <f>TEXT(B2011,"dddd")</f>
        <v>Thursday</v>
      </c>
    </row>
    <row r="2012" spans="1:14" x14ac:dyDescent="0.35">
      <c r="A2012">
        <v>288361</v>
      </c>
      <c r="B2012" s="3">
        <v>45785</v>
      </c>
      <c r="C2012" s="4">
        <v>0.57618055555555558</v>
      </c>
      <c r="D2012" t="s">
        <v>21</v>
      </c>
      <c r="E2012">
        <v>1</v>
      </c>
      <c r="F2012" t="s">
        <v>15</v>
      </c>
      <c r="G2012" t="s">
        <v>405</v>
      </c>
      <c r="H2012" t="s">
        <v>406</v>
      </c>
      <c r="J2012" t="s">
        <v>403</v>
      </c>
      <c r="K2012">
        <v>1</v>
      </c>
      <c r="L2012" t="str">
        <f>_xlfn.CONCAT(D2012,F2012)</f>
        <v>Pourover12 oz</v>
      </c>
      <c r="M2012" s="10">
        <f>E2012*_xlfn.XLOOKUP(L2012,PriceListData!$F$2:$F$97,PriceListData!$E$2:$E$97)</f>
        <v>3.5</v>
      </c>
      <c r="N2012" t="str">
        <f>TEXT(B2012,"dddd")</f>
        <v>Thursday</v>
      </c>
    </row>
    <row r="2013" spans="1:14" x14ac:dyDescent="0.35">
      <c r="A2013">
        <v>288360</v>
      </c>
      <c r="B2013" s="3">
        <v>45785</v>
      </c>
      <c r="C2013" s="4">
        <v>0.57435185185185189</v>
      </c>
      <c r="D2013" t="s">
        <v>425</v>
      </c>
      <c r="E2013">
        <v>1</v>
      </c>
      <c r="F2013" t="s">
        <v>15</v>
      </c>
      <c r="G2013" t="s">
        <v>405</v>
      </c>
      <c r="H2013" t="s">
        <v>414</v>
      </c>
      <c r="J2013" t="s">
        <v>403</v>
      </c>
      <c r="K2013">
        <v>1</v>
      </c>
      <c r="L2013" t="str">
        <f>_xlfn.CONCAT(D2013,F2013)</f>
        <v>Iced Guillermo12 oz</v>
      </c>
      <c r="M2013" s="10">
        <f>E2013*_xlfn.XLOOKUP(L2013,PriceListData!$F$2:$F$97,PriceListData!$E$2:$E$97)</f>
        <v>3.5</v>
      </c>
      <c r="N2013" t="str">
        <f>TEXT(B2013,"dddd")</f>
        <v>Thursday</v>
      </c>
    </row>
    <row r="2014" spans="1:14" x14ac:dyDescent="0.35">
      <c r="A2014">
        <v>288359</v>
      </c>
      <c r="B2014" s="3">
        <v>45785</v>
      </c>
      <c r="C2014" s="4">
        <v>0.56972222222222224</v>
      </c>
      <c r="D2014" t="s">
        <v>409</v>
      </c>
      <c r="E2014">
        <v>1</v>
      </c>
      <c r="F2014" t="s">
        <v>15</v>
      </c>
      <c r="G2014" t="s">
        <v>405</v>
      </c>
      <c r="H2014" t="s">
        <v>406</v>
      </c>
      <c r="J2014" t="s">
        <v>403</v>
      </c>
      <c r="K2014">
        <v>1</v>
      </c>
      <c r="L2014" t="str">
        <f>_xlfn.CONCAT(D2014,F2014)</f>
        <v>Drip coffee12 oz</v>
      </c>
      <c r="M2014" s="10">
        <f>E2014*_xlfn.XLOOKUP(L2014,PriceListData!$F$2:$F$97,PriceListData!$E$2:$E$97)</f>
        <v>2.25</v>
      </c>
      <c r="N2014" t="str">
        <f>TEXT(B2014,"dddd")</f>
        <v>Thursday</v>
      </c>
    </row>
    <row r="2015" spans="1:14" x14ac:dyDescent="0.35">
      <c r="A2015">
        <v>288358</v>
      </c>
      <c r="B2015" s="3">
        <v>45785</v>
      </c>
      <c r="C2015" s="4">
        <v>0.56631944444444449</v>
      </c>
      <c r="D2015" t="s">
        <v>21</v>
      </c>
      <c r="E2015">
        <v>1</v>
      </c>
      <c r="F2015" t="s">
        <v>15</v>
      </c>
      <c r="G2015" t="s">
        <v>405</v>
      </c>
      <c r="H2015" t="s">
        <v>406</v>
      </c>
      <c r="J2015" t="s">
        <v>403</v>
      </c>
      <c r="K2015">
        <v>2</v>
      </c>
      <c r="L2015" t="str">
        <f>_xlfn.CONCAT(D2015,F2015)</f>
        <v>Pourover12 oz</v>
      </c>
      <c r="M2015" s="10">
        <f>E2015*_xlfn.XLOOKUP(L2015,PriceListData!$F$2:$F$97,PriceListData!$E$2:$E$97)</f>
        <v>3.5</v>
      </c>
      <c r="N2015" t="str">
        <f>TEXT(B2015,"dddd")</f>
        <v>Thursday</v>
      </c>
    </row>
    <row r="2016" spans="1:14" x14ac:dyDescent="0.35">
      <c r="A2016">
        <v>288357</v>
      </c>
      <c r="B2016" s="3">
        <v>45785</v>
      </c>
      <c r="C2016" s="4">
        <v>0.56275462962962963</v>
      </c>
      <c r="D2016" t="s">
        <v>425</v>
      </c>
      <c r="E2016">
        <v>1</v>
      </c>
      <c r="F2016" t="s">
        <v>15</v>
      </c>
      <c r="G2016" t="s">
        <v>405</v>
      </c>
      <c r="H2016" t="s">
        <v>414</v>
      </c>
      <c r="J2016" t="s">
        <v>403</v>
      </c>
      <c r="K2016">
        <v>2</v>
      </c>
      <c r="L2016" t="str">
        <f>_xlfn.CONCAT(D2016,F2016)</f>
        <v>Iced Guillermo12 oz</v>
      </c>
      <c r="M2016" s="10">
        <f>E2016*_xlfn.XLOOKUP(L2016,PriceListData!$F$2:$F$97,PriceListData!$E$2:$E$97)</f>
        <v>3.5</v>
      </c>
      <c r="N2016" t="str">
        <f>TEXT(B2016,"dddd")</f>
        <v>Thursday</v>
      </c>
    </row>
    <row r="2017" spans="1:14" x14ac:dyDescent="0.35">
      <c r="A2017">
        <v>288357</v>
      </c>
      <c r="B2017" s="3">
        <v>45785</v>
      </c>
      <c r="C2017" s="4">
        <v>0.56275462962962963</v>
      </c>
      <c r="D2017" t="s">
        <v>404</v>
      </c>
      <c r="E2017">
        <v>1</v>
      </c>
      <c r="F2017" t="s">
        <v>15</v>
      </c>
      <c r="G2017" t="s">
        <v>405</v>
      </c>
      <c r="H2017" t="s">
        <v>406</v>
      </c>
      <c r="J2017" t="s">
        <v>403</v>
      </c>
      <c r="K2017">
        <v>2</v>
      </c>
      <c r="L2017" t="str">
        <f>_xlfn.CONCAT(D2017,F2017)</f>
        <v>Café latté12 oz</v>
      </c>
      <c r="M2017" s="10">
        <f>E2017*_xlfn.XLOOKUP(L2017,PriceListData!$F$2:$F$97,PriceListData!$E$2:$E$97)</f>
        <v>4.25</v>
      </c>
      <c r="N2017" t="str">
        <f>TEXT(B2017,"dddd")</f>
        <v>Thursday</v>
      </c>
    </row>
    <row r="2018" spans="1:14" x14ac:dyDescent="0.35">
      <c r="A2018">
        <v>288356</v>
      </c>
      <c r="B2018" s="3">
        <v>45785</v>
      </c>
      <c r="C2018" s="4">
        <v>0.56177083333333333</v>
      </c>
      <c r="D2018" t="s">
        <v>52</v>
      </c>
      <c r="E2018">
        <v>1</v>
      </c>
      <c r="F2018" t="s">
        <v>15</v>
      </c>
      <c r="G2018" t="s">
        <v>405</v>
      </c>
      <c r="H2018" t="s">
        <v>414</v>
      </c>
      <c r="J2018" t="s">
        <v>403</v>
      </c>
      <c r="K2018">
        <v>2</v>
      </c>
      <c r="L2018" t="str">
        <f>_xlfn.CONCAT(D2018,F2018)</f>
        <v>Frappé12 oz</v>
      </c>
      <c r="M2018" s="10">
        <f>E2018*_xlfn.XLOOKUP(L2018,PriceListData!$F$2:$F$97,PriceListData!$E$2:$E$97)</f>
        <v>4.75</v>
      </c>
      <c r="N2018" t="str">
        <f>TEXT(B2018,"dddd")</f>
        <v>Thursday</v>
      </c>
    </row>
    <row r="2019" spans="1:14" x14ac:dyDescent="0.35">
      <c r="A2019">
        <v>288355</v>
      </c>
      <c r="B2019" s="3">
        <v>45785</v>
      </c>
      <c r="C2019" s="4">
        <v>0.56092592592592594</v>
      </c>
      <c r="D2019" t="s">
        <v>54</v>
      </c>
      <c r="E2019">
        <v>2</v>
      </c>
      <c r="G2019" t="s">
        <v>415</v>
      </c>
      <c r="H2019" t="s">
        <v>416</v>
      </c>
      <c r="J2019" t="s">
        <v>403</v>
      </c>
      <c r="K2019">
        <v>1</v>
      </c>
      <c r="L2019" t="str">
        <f>_xlfn.CONCAT(D2019,F2019)</f>
        <v>Syrup</v>
      </c>
      <c r="M2019" s="10">
        <f>E2019*_xlfn.XLOOKUP(L2019,PriceListData!$F$2:$F$97,PriceListData!$E$2:$E$97)</f>
        <v>1.5</v>
      </c>
      <c r="N2019" t="str">
        <f>TEXT(B2019,"dddd")</f>
        <v>Thursday</v>
      </c>
    </row>
    <row r="2020" spans="1:14" x14ac:dyDescent="0.35">
      <c r="A2020">
        <v>288354</v>
      </c>
      <c r="B2020" s="3">
        <v>45785</v>
      </c>
      <c r="C2020" s="4">
        <v>0.56092592592592594</v>
      </c>
      <c r="D2020" t="s">
        <v>21</v>
      </c>
      <c r="E2020">
        <v>2</v>
      </c>
      <c r="F2020" t="s">
        <v>15</v>
      </c>
      <c r="G2020" t="s">
        <v>405</v>
      </c>
      <c r="H2020" t="s">
        <v>406</v>
      </c>
      <c r="J2020" t="s">
        <v>403</v>
      </c>
      <c r="K2020">
        <v>1</v>
      </c>
      <c r="L2020" t="str">
        <f>_xlfn.CONCAT(D2020,F2020)</f>
        <v>Pourover12 oz</v>
      </c>
      <c r="M2020" s="10">
        <f>E2020*_xlfn.XLOOKUP(L2020,PriceListData!$F$2:$F$97,PriceListData!$E$2:$E$97)</f>
        <v>7</v>
      </c>
      <c r="N2020" t="str">
        <f>TEXT(B2020,"dddd")</f>
        <v>Thursday</v>
      </c>
    </row>
    <row r="2021" spans="1:14" x14ac:dyDescent="0.35">
      <c r="A2021">
        <v>288353</v>
      </c>
      <c r="B2021" s="3">
        <v>45785</v>
      </c>
      <c r="C2021" s="4">
        <v>0.54753472222222221</v>
      </c>
      <c r="D2021" t="s">
        <v>65</v>
      </c>
      <c r="E2021">
        <v>1</v>
      </c>
      <c r="F2021" t="s">
        <v>15</v>
      </c>
      <c r="G2021" t="s">
        <v>405</v>
      </c>
      <c r="H2021" t="s">
        <v>406</v>
      </c>
      <c r="J2021" t="s">
        <v>403</v>
      </c>
      <c r="K2021">
        <v>1</v>
      </c>
      <c r="L2021" t="str">
        <f>_xlfn.CONCAT(D2021,F2021)</f>
        <v>Cappuccino12 oz</v>
      </c>
      <c r="M2021" s="10">
        <f>E2021*_xlfn.XLOOKUP(L2021,PriceListData!$F$2:$F$97,PriceListData!$E$2:$E$97)</f>
        <v>5.5</v>
      </c>
      <c r="N2021" t="str">
        <f>TEXT(B2021,"dddd")</f>
        <v>Thursday</v>
      </c>
    </row>
    <row r="2022" spans="1:14" x14ac:dyDescent="0.35">
      <c r="A2022">
        <v>288352</v>
      </c>
      <c r="B2022" s="3">
        <v>45785</v>
      </c>
      <c r="C2022" s="4">
        <v>0.54479166666666667</v>
      </c>
      <c r="D2022" t="s">
        <v>52</v>
      </c>
      <c r="E2022">
        <v>1</v>
      </c>
      <c r="F2022" t="s">
        <v>15</v>
      </c>
      <c r="G2022" t="s">
        <v>405</v>
      </c>
      <c r="H2022" t="s">
        <v>414</v>
      </c>
      <c r="J2022" t="s">
        <v>403</v>
      </c>
      <c r="K2022">
        <v>1</v>
      </c>
      <c r="L2022" t="str">
        <f>_xlfn.CONCAT(D2022,F2022)</f>
        <v>Frappé12 oz</v>
      </c>
      <c r="M2022" s="10">
        <f>E2022*_xlfn.XLOOKUP(L2022,PriceListData!$F$2:$F$97,PriceListData!$E$2:$E$97)</f>
        <v>4.75</v>
      </c>
      <c r="N2022" t="str">
        <f>TEXT(B2022,"dddd")</f>
        <v>Thursday</v>
      </c>
    </row>
    <row r="2023" spans="1:14" x14ac:dyDescent="0.35">
      <c r="A2023">
        <v>288351</v>
      </c>
      <c r="B2023" s="3">
        <v>45785</v>
      </c>
      <c r="C2023" s="4">
        <v>0.54374999999999996</v>
      </c>
      <c r="D2023" t="s">
        <v>54</v>
      </c>
      <c r="E2023">
        <v>1</v>
      </c>
      <c r="G2023" t="s">
        <v>415</v>
      </c>
      <c r="H2023" t="s">
        <v>416</v>
      </c>
      <c r="J2023" t="s">
        <v>403</v>
      </c>
      <c r="K2023">
        <v>1</v>
      </c>
      <c r="L2023" t="str">
        <f>_xlfn.CONCAT(D2023,F2023)</f>
        <v>Syrup</v>
      </c>
      <c r="M2023" s="10">
        <f>E2023*_xlfn.XLOOKUP(L2023,PriceListData!$F$2:$F$97,PriceListData!$E$2:$E$97)</f>
        <v>0.75</v>
      </c>
      <c r="N2023" t="str">
        <f>TEXT(B2023,"dddd")</f>
        <v>Thursday</v>
      </c>
    </row>
    <row r="2024" spans="1:14" x14ac:dyDescent="0.35">
      <c r="A2024">
        <v>288351</v>
      </c>
      <c r="B2024" s="3">
        <v>45785</v>
      </c>
      <c r="C2024" s="4">
        <v>0.54374999999999996</v>
      </c>
      <c r="D2024" t="s">
        <v>21</v>
      </c>
      <c r="E2024">
        <v>1</v>
      </c>
      <c r="F2024" t="s">
        <v>15</v>
      </c>
      <c r="G2024" t="s">
        <v>405</v>
      </c>
      <c r="H2024" t="s">
        <v>406</v>
      </c>
      <c r="J2024" t="s">
        <v>403</v>
      </c>
      <c r="K2024">
        <v>1</v>
      </c>
      <c r="L2024" t="str">
        <f>_xlfn.CONCAT(D2024,F2024)</f>
        <v>Pourover12 oz</v>
      </c>
      <c r="M2024" s="10">
        <f>E2024*_xlfn.XLOOKUP(L2024,PriceListData!$F$2:$F$97,PriceListData!$E$2:$E$97)</f>
        <v>3.5</v>
      </c>
      <c r="N2024" t="str">
        <f>TEXT(B2024,"dddd")</f>
        <v>Thursday</v>
      </c>
    </row>
    <row r="2025" spans="1:14" x14ac:dyDescent="0.35">
      <c r="A2025">
        <v>288351</v>
      </c>
      <c r="B2025" s="3">
        <v>45785</v>
      </c>
      <c r="C2025" s="4">
        <v>0.54374999999999996</v>
      </c>
      <c r="D2025" t="s">
        <v>409</v>
      </c>
      <c r="E2025">
        <v>1</v>
      </c>
      <c r="F2025" t="s">
        <v>15</v>
      </c>
      <c r="G2025" t="s">
        <v>405</v>
      </c>
      <c r="H2025" t="s">
        <v>406</v>
      </c>
      <c r="J2025" t="s">
        <v>403</v>
      </c>
      <c r="K2025">
        <v>1</v>
      </c>
      <c r="L2025" t="str">
        <f>_xlfn.CONCAT(D2025,F2025)</f>
        <v>Drip coffee12 oz</v>
      </c>
      <c r="M2025" s="10">
        <f>E2025*_xlfn.XLOOKUP(L2025,PriceListData!$F$2:$F$97,PriceListData!$E$2:$E$97)</f>
        <v>2.25</v>
      </c>
      <c r="N2025" t="str">
        <f>TEXT(B2025,"dddd")</f>
        <v>Thursday</v>
      </c>
    </row>
    <row r="2026" spans="1:14" x14ac:dyDescent="0.35">
      <c r="A2026">
        <v>288350</v>
      </c>
      <c r="B2026" s="3">
        <v>45785</v>
      </c>
      <c r="C2026" s="4">
        <v>0.53996527777777781</v>
      </c>
      <c r="D2026" t="s">
        <v>412</v>
      </c>
      <c r="E2026">
        <v>1</v>
      </c>
      <c r="F2026" t="s">
        <v>15</v>
      </c>
      <c r="G2026" t="s">
        <v>413</v>
      </c>
      <c r="H2026" t="s">
        <v>414</v>
      </c>
      <c r="J2026" t="s">
        <v>403</v>
      </c>
      <c r="K2026">
        <v>1</v>
      </c>
      <c r="L2026" t="str">
        <f>_xlfn.CONCAT(D2026,F2026)</f>
        <v>Iced tea12 oz</v>
      </c>
      <c r="M2026" s="10">
        <f>E2026*_xlfn.XLOOKUP(L2026,PriceListData!$F$2:$F$97,PriceListData!$E$2:$E$97)</f>
        <v>4.25</v>
      </c>
      <c r="N2026" t="str">
        <f>TEXT(B2026,"dddd")</f>
        <v>Thursday</v>
      </c>
    </row>
    <row r="2027" spans="1:14" x14ac:dyDescent="0.35">
      <c r="A2027">
        <v>288349</v>
      </c>
      <c r="B2027" s="3">
        <v>45785</v>
      </c>
      <c r="C2027" s="4">
        <v>0.53357638888888892</v>
      </c>
      <c r="D2027" t="s">
        <v>54</v>
      </c>
      <c r="E2027">
        <v>1</v>
      </c>
      <c r="G2027" t="s">
        <v>415</v>
      </c>
      <c r="H2027" t="s">
        <v>416</v>
      </c>
      <c r="J2027" t="s">
        <v>403</v>
      </c>
      <c r="K2027">
        <v>1</v>
      </c>
      <c r="L2027" t="str">
        <f>_xlfn.CONCAT(D2027,F2027)</f>
        <v>Syrup</v>
      </c>
      <c r="M2027" s="10">
        <f>E2027*_xlfn.XLOOKUP(L2027,PriceListData!$F$2:$F$97,PriceListData!$E$2:$E$97)</f>
        <v>0.75</v>
      </c>
      <c r="N2027" t="str">
        <f>TEXT(B2027,"dddd")</f>
        <v>Thursday</v>
      </c>
    </row>
    <row r="2028" spans="1:14" x14ac:dyDescent="0.35">
      <c r="A2028">
        <v>288349</v>
      </c>
      <c r="B2028" s="3">
        <v>45785</v>
      </c>
      <c r="C2028" s="4">
        <v>0.53357638888888892</v>
      </c>
      <c r="D2028" t="s">
        <v>404</v>
      </c>
      <c r="E2028">
        <v>1</v>
      </c>
      <c r="F2028" t="s">
        <v>15</v>
      </c>
      <c r="G2028" t="s">
        <v>405</v>
      </c>
      <c r="H2028" t="s">
        <v>406</v>
      </c>
      <c r="J2028" t="s">
        <v>403</v>
      </c>
      <c r="K2028">
        <v>1</v>
      </c>
      <c r="L2028" t="str">
        <f>_xlfn.CONCAT(D2028,F2028)</f>
        <v>Café latté12 oz</v>
      </c>
      <c r="M2028" s="10">
        <f>E2028*_xlfn.XLOOKUP(L2028,PriceListData!$F$2:$F$97,PriceListData!$E$2:$E$97)</f>
        <v>4.25</v>
      </c>
      <c r="N2028" t="str">
        <f>TEXT(B2028,"dddd")</f>
        <v>Thursday</v>
      </c>
    </row>
    <row r="2029" spans="1:14" x14ac:dyDescent="0.35">
      <c r="A2029">
        <v>288347</v>
      </c>
      <c r="B2029" s="3">
        <v>45785</v>
      </c>
      <c r="C2029" s="4">
        <v>0.52876157407407409</v>
      </c>
      <c r="D2029" t="s">
        <v>407</v>
      </c>
      <c r="E2029">
        <v>1</v>
      </c>
      <c r="G2029" t="s">
        <v>405</v>
      </c>
      <c r="H2029" t="s">
        <v>408</v>
      </c>
      <c r="J2029" t="s">
        <v>403</v>
      </c>
      <c r="K2029">
        <v>1</v>
      </c>
      <c r="L2029" t="str">
        <f>_xlfn.CONCAT(D2029,F2029)</f>
        <v>Drip coffee refill</v>
      </c>
      <c r="M2029" s="10">
        <f>E2029*_xlfn.XLOOKUP(L2029,PriceListData!$F$2:$F$97,PriceListData!$E$2:$E$97)</f>
        <v>1.25</v>
      </c>
      <c r="N2029" t="str">
        <f>TEXT(B2029,"dddd")</f>
        <v>Thursday</v>
      </c>
    </row>
    <row r="2030" spans="1:14" x14ac:dyDescent="0.35">
      <c r="A2030">
        <v>288345</v>
      </c>
      <c r="B2030" s="3">
        <v>45785</v>
      </c>
      <c r="C2030" s="4">
        <v>0.51340277777777776</v>
      </c>
      <c r="D2030" t="s">
        <v>65</v>
      </c>
      <c r="E2030">
        <v>1</v>
      </c>
      <c r="F2030" t="s">
        <v>15</v>
      </c>
      <c r="G2030" t="s">
        <v>405</v>
      </c>
      <c r="H2030" t="s">
        <v>406</v>
      </c>
      <c r="J2030" t="s">
        <v>403</v>
      </c>
      <c r="K2030">
        <v>1</v>
      </c>
      <c r="L2030" t="str">
        <f>_xlfn.CONCAT(D2030,F2030)</f>
        <v>Cappuccino12 oz</v>
      </c>
      <c r="M2030" s="10">
        <f>E2030*_xlfn.XLOOKUP(L2030,PriceListData!$F$2:$F$97,PriceListData!$E$2:$E$97)</f>
        <v>5.5</v>
      </c>
      <c r="N2030" t="str">
        <f>TEXT(B2030,"dddd")</f>
        <v>Thursday</v>
      </c>
    </row>
    <row r="2031" spans="1:14" x14ac:dyDescent="0.35">
      <c r="A2031">
        <v>288344</v>
      </c>
      <c r="B2031" s="3">
        <v>45785</v>
      </c>
      <c r="C2031" s="4">
        <v>0.50657407407407407</v>
      </c>
      <c r="D2031" t="s">
        <v>21</v>
      </c>
      <c r="E2031">
        <v>1</v>
      </c>
      <c r="F2031" t="s">
        <v>15</v>
      </c>
      <c r="G2031" t="s">
        <v>405</v>
      </c>
      <c r="H2031" t="s">
        <v>406</v>
      </c>
      <c r="J2031" t="s">
        <v>403</v>
      </c>
      <c r="K2031">
        <v>1</v>
      </c>
      <c r="L2031" t="str">
        <f>_xlfn.CONCAT(D2031,F2031)</f>
        <v>Pourover12 oz</v>
      </c>
      <c r="M2031" s="10">
        <f>E2031*_xlfn.XLOOKUP(L2031,PriceListData!$F$2:$F$97,PriceListData!$E$2:$E$97)</f>
        <v>3.5</v>
      </c>
      <c r="N2031" t="str">
        <f>TEXT(B2031,"dddd")</f>
        <v>Thursday</v>
      </c>
    </row>
    <row r="2032" spans="1:14" x14ac:dyDescent="0.35">
      <c r="A2032">
        <v>288342</v>
      </c>
      <c r="B2032" s="3">
        <v>45785</v>
      </c>
      <c r="C2032" s="4">
        <v>0.49746527777777777</v>
      </c>
      <c r="D2032" t="s">
        <v>425</v>
      </c>
      <c r="E2032">
        <v>1</v>
      </c>
      <c r="F2032" t="s">
        <v>15</v>
      </c>
      <c r="G2032" t="s">
        <v>405</v>
      </c>
      <c r="H2032" t="s">
        <v>414</v>
      </c>
      <c r="J2032" t="s">
        <v>403</v>
      </c>
      <c r="K2032">
        <v>2</v>
      </c>
      <c r="L2032" t="str">
        <f>_xlfn.CONCAT(D2032,F2032)</f>
        <v>Iced Guillermo12 oz</v>
      </c>
      <c r="M2032" s="10">
        <f>E2032*_xlfn.XLOOKUP(L2032,PriceListData!$F$2:$F$97,PriceListData!$E$2:$E$97)</f>
        <v>3.5</v>
      </c>
      <c r="N2032" t="str">
        <f>TEXT(B2032,"dddd")</f>
        <v>Thursday</v>
      </c>
    </row>
    <row r="2033" spans="1:14" x14ac:dyDescent="0.35">
      <c r="A2033">
        <v>288339</v>
      </c>
      <c r="B2033" s="3">
        <v>45785</v>
      </c>
      <c r="C2033" s="4">
        <v>0.48929398148148145</v>
      </c>
      <c r="D2033" t="s">
        <v>52</v>
      </c>
      <c r="E2033">
        <v>2</v>
      </c>
      <c r="F2033" t="s">
        <v>15</v>
      </c>
      <c r="G2033" t="s">
        <v>405</v>
      </c>
      <c r="H2033" t="s">
        <v>414</v>
      </c>
      <c r="J2033" t="s">
        <v>403</v>
      </c>
      <c r="K2033">
        <v>1</v>
      </c>
      <c r="L2033" t="str">
        <f>_xlfn.CONCAT(D2033,F2033)</f>
        <v>Frappé12 oz</v>
      </c>
      <c r="M2033" s="10">
        <f>E2033*_xlfn.XLOOKUP(L2033,PriceListData!$F$2:$F$97,PriceListData!$E$2:$E$97)</f>
        <v>9.5</v>
      </c>
      <c r="N2033" t="str">
        <f>TEXT(B2033,"dddd")</f>
        <v>Thursday</v>
      </c>
    </row>
    <row r="2034" spans="1:14" x14ac:dyDescent="0.35">
      <c r="A2034">
        <v>288338</v>
      </c>
      <c r="B2034" s="3">
        <v>45785</v>
      </c>
      <c r="C2034" s="4">
        <v>0.48744212962962963</v>
      </c>
      <c r="D2034" t="s">
        <v>431</v>
      </c>
      <c r="E2034">
        <v>1</v>
      </c>
      <c r="F2034" t="s">
        <v>76</v>
      </c>
      <c r="G2034" t="s">
        <v>405</v>
      </c>
      <c r="H2034" t="s">
        <v>414</v>
      </c>
      <c r="J2034" t="s">
        <v>403</v>
      </c>
      <c r="K2034">
        <v>2</v>
      </c>
      <c r="L2034" t="str">
        <f>_xlfn.CONCAT(D2034,F2034)</f>
        <v>Mazagran10 oz</v>
      </c>
      <c r="M2034" s="10">
        <f>E2034*_xlfn.XLOOKUP(L2034,PriceListData!$F$2:$F$97,PriceListData!$E$2:$E$97)</f>
        <v>4</v>
      </c>
      <c r="N2034" t="str">
        <f>TEXT(B2034,"dddd")</f>
        <v>Thursday</v>
      </c>
    </row>
    <row r="2035" spans="1:14" x14ac:dyDescent="0.35">
      <c r="A2035">
        <v>288337</v>
      </c>
      <c r="B2035" s="3">
        <v>45785</v>
      </c>
      <c r="C2035" s="4">
        <v>0.48728009259259258</v>
      </c>
      <c r="D2035" t="s">
        <v>428</v>
      </c>
      <c r="E2035">
        <v>1</v>
      </c>
      <c r="F2035" t="s">
        <v>15</v>
      </c>
      <c r="G2035" t="s">
        <v>413</v>
      </c>
      <c r="H2035" t="s">
        <v>406</v>
      </c>
      <c r="J2035" t="s">
        <v>403</v>
      </c>
      <c r="K2035">
        <v>1</v>
      </c>
      <c r="L2035" t="str">
        <f>_xlfn.CONCAT(D2035,F2035)</f>
        <v>Rooibos latté12 oz</v>
      </c>
      <c r="M2035" s="10">
        <f>E2035*_xlfn.XLOOKUP(L2035,PriceListData!$F$2:$F$97,PriceListData!$E$2:$E$97)</f>
        <v>5.5</v>
      </c>
      <c r="N2035" t="str">
        <f>TEXT(B2035,"dddd")</f>
        <v>Thursday</v>
      </c>
    </row>
    <row r="2036" spans="1:14" x14ac:dyDescent="0.35">
      <c r="A2036">
        <v>288335</v>
      </c>
      <c r="B2036" s="3">
        <v>45785</v>
      </c>
      <c r="C2036" s="4">
        <v>0.48328703703703701</v>
      </c>
      <c r="D2036" t="s">
        <v>409</v>
      </c>
      <c r="E2036">
        <v>1</v>
      </c>
      <c r="F2036" t="s">
        <v>15</v>
      </c>
      <c r="G2036" t="s">
        <v>405</v>
      </c>
      <c r="H2036" t="s">
        <v>406</v>
      </c>
      <c r="J2036" t="s">
        <v>403</v>
      </c>
      <c r="K2036">
        <v>1</v>
      </c>
      <c r="L2036" t="str">
        <f>_xlfn.CONCAT(D2036,F2036)</f>
        <v>Drip coffee12 oz</v>
      </c>
      <c r="M2036" s="10">
        <f>E2036*_xlfn.XLOOKUP(L2036,PriceListData!$F$2:$F$97,PriceListData!$E$2:$E$97)</f>
        <v>2.25</v>
      </c>
      <c r="N2036" t="str">
        <f>TEXT(B2036,"dddd")</f>
        <v>Thursday</v>
      </c>
    </row>
    <row r="2037" spans="1:14" x14ac:dyDescent="0.35">
      <c r="A2037">
        <v>288334</v>
      </c>
      <c r="B2037" s="3">
        <v>45785</v>
      </c>
      <c r="C2037" s="4">
        <v>0.48295138888888889</v>
      </c>
      <c r="D2037" t="s">
        <v>412</v>
      </c>
      <c r="E2037">
        <v>1</v>
      </c>
      <c r="F2037" t="s">
        <v>15</v>
      </c>
      <c r="G2037" t="s">
        <v>413</v>
      </c>
      <c r="H2037" t="s">
        <v>414</v>
      </c>
      <c r="J2037" t="s">
        <v>403</v>
      </c>
      <c r="K2037">
        <v>1</v>
      </c>
      <c r="L2037" t="str">
        <f>_xlfn.CONCAT(D2037,F2037)</f>
        <v>Iced tea12 oz</v>
      </c>
      <c r="M2037" s="10">
        <f>E2037*_xlfn.XLOOKUP(L2037,PriceListData!$F$2:$F$97,PriceListData!$E$2:$E$97)</f>
        <v>4.25</v>
      </c>
      <c r="N2037" t="str">
        <f>TEXT(B2037,"dddd")</f>
        <v>Thursday</v>
      </c>
    </row>
    <row r="2038" spans="1:14" x14ac:dyDescent="0.35">
      <c r="A2038">
        <v>288333</v>
      </c>
      <c r="B2038" s="3">
        <v>45785</v>
      </c>
      <c r="C2038" s="4">
        <v>0.48222222222222222</v>
      </c>
      <c r="D2038" t="s">
        <v>411</v>
      </c>
      <c r="E2038">
        <v>1</v>
      </c>
      <c r="F2038" t="s">
        <v>24</v>
      </c>
      <c r="G2038" t="s">
        <v>405</v>
      </c>
      <c r="H2038" t="s">
        <v>406</v>
      </c>
      <c r="J2038" t="s">
        <v>403</v>
      </c>
      <c r="K2038">
        <v>1</v>
      </c>
      <c r="L2038" t="str">
        <f>_xlfn.CONCAT(D2038,F2038)</f>
        <v>Turkish coffee3 oz</v>
      </c>
      <c r="M2038" s="10">
        <f>E2038*_xlfn.XLOOKUP(L2038,PriceListData!$F$2:$F$97,PriceListData!$E$2:$E$97)</f>
        <v>3.75</v>
      </c>
      <c r="N2038" t="str">
        <f>TEXT(B2038,"dddd")</f>
        <v>Thursday</v>
      </c>
    </row>
    <row r="2039" spans="1:14" x14ac:dyDescent="0.35">
      <c r="A2039">
        <v>288332</v>
      </c>
      <c r="B2039" s="3">
        <v>45785</v>
      </c>
      <c r="C2039" s="4">
        <v>0.4818634259259259</v>
      </c>
      <c r="D2039" t="s">
        <v>21</v>
      </c>
      <c r="E2039">
        <v>1</v>
      </c>
      <c r="F2039" t="s">
        <v>15</v>
      </c>
      <c r="G2039" t="s">
        <v>405</v>
      </c>
      <c r="H2039" t="s">
        <v>406</v>
      </c>
      <c r="J2039" t="s">
        <v>403</v>
      </c>
      <c r="K2039">
        <v>1</v>
      </c>
      <c r="L2039" t="str">
        <f>_xlfn.CONCAT(D2039,F2039)</f>
        <v>Pourover12 oz</v>
      </c>
      <c r="M2039" s="10">
        <f>E2039*_xlfn.XLOOKUP(L2039,PriceListData!$F$2:$F$97,PriceListData!$E$2:$E$97)</f>
        <v>3.5</v>
      </c>
      <c r="N2039" t="str">
        <f>TEXT(B2039,"dddd")</f>
        <v>Thursday</v>
      </c>
    </row>
    <row r="2040" spans="1:14" x14ac:dyDescent="0.35">
      <c r="A2040">
        <v>288331</v>
      </c>
      <c r="B2040" s="3">
        <v>45785</v>
      </c>
      <c r="C2040" s="4">
        <v>0.47951388888888891</v>
      </c>
      <c r="D2040" t="s">
        <v>412</v>
      </c>
      <c r="E2040">
        <v>1</v>
      </c>
      <c r="F2040" t="s">
        <v>15</v>
      </c>
      <c r="G2040" t="s">
        <v>413</v>
      </c>
      <c r="H2040" t="s">
        <v>414</v>
      </c>
      <c r="J2040" t="s">
        <v>403</v>
      </c>
      <c r="K2040">
        <v>1</v>
      </c>
      <c r="L2040" t="str">
        <f>_xlfn.CONCAT(D2040,F2040)</f>
        <v>Iced tea12 oz</v>
      </c>
      <c r="M2040" s="10">
        <f>E2040*_xlfn.XLOOKUP(L2040,PriceListData!$F$2:$F$97,PriceListData!$E$2:$E$97)</f>
        <v>4.25</v>
      </c>
      <c r="N2040" t="str">
        <f>TEXT(B2040,"dddd")</f>
        <v>Thursday</v>
      </c>
    </row>
    <row r="2041" spans="1:14" x14ac:dyDescent="0.35">
      <c r="A2041">
        <v>288329</v>
      </c>
      <c r="B2041" s="3">
        <v>45785</v>
      </c>
      <c r="C2041" s="4">
        <v>0.47706018518518517</v>
      </c>
      <c r="D2041" t="s">
        <v>54</v>
      </c>
      <c r="E2041">
        <v>1</v>
      </c>
      <c r="G2041" t="s">
        <v>415</v>
      </c>
      <c r="H2041" t="s">
        <v>416</v>
      </c>
      <c r="J2041" t="s">
        <v>403</v>
      </c>
      <c r="K2041">
        <v>1</v>
      </c>
      <c r="L2041" t="str">
        <f>_xlfn.CONCAT(D2041,F2041)</f>
        <v>Syrup</v>
      </c>
      <c r="M2041" s="10">
        <f>E2041*_xlfn.XLOOKUP(L2041,PriceListData!$F$2:$F$97,PriceListData!$E$2:$E$97)</f>
        <v>0.75</v>
      </c>
      <c r="N2041" t="str">
        <f>TEXT(B2041,"dddd")</f>
        <v>Thursday</v>
      </c>
    </row>
    <row r="2042" spans="1:14" x14ac:dyDescent="0.35">
      <c r="A2042">
        <v>288329</v>
      </c>
      <c r="B2042" s="3">
        <v>45785</v>
      </c>
      <c r="C2042" s="4">
        <v>0.47706018518518517</v>
      </c>
      <c r="D2042" t="s">
        <v>21</v>
      </c>
      <c r="E2042">
        <v>2</v>
      </c>
      <c r="F2042" t="s">
        <v>15</v>
      </c>
      <c r="G2042" t="s">
        <v>405</v>
      </c>
      <c r="H2042" t="s">
        <v>406</v>
      </c>
      <c r="J2042" t="s">
        <v>403</v>
      </c>
      <c r="K2042">
        <v>1</v>
      </c>
      <c r="L2042" t="str">
        <f>_xlfn.CONCAT(D2042,F2042)</f>
        <v>Pourover12 oz</v>
      </c>
      <c r="M2042" s="10">
        <f>E2042*_xlfn.XLOOKUP(L2042,PriceListData!$F$2:$F$97,PriceListData!$E$2:$E$97)</f>
        <v>7</v>
      </c>
      <c r="N2042" t="str">
        <f>TEXT(B2042,"dddd")</f>
        <v>Thursday</v>
      </c>
    </row>
    <row r="2043" spans="1:14" x14ac:dyDescent="0.35">
      <c r="A2043">
        <v>288328</v>
      </c>
      <c r="B2043" s="3">
        <v>45785</v>
      </c>
      <c r="C2043" s="4">
        <v>0.47540509259259262</v>
      </c>
      <c r="D2043" t="s">
        <v>409</v>
      </c>
      <c r="E2043">
        <v>1</v>
      </c>
      <c r="F2043" t="s">
        <v>15</v>
      </c>
      <c r="G2043" t="s">
        <v>405</v>
      </c>
      <c r="H2043" t="s">
        <v>406</v>
      </c>
      <c r="J2043" t="s">
        <v>403</v>
      </c>
      <c r="K2043">
        <v>2</v>
      </c>
      <c r="L2043" t="str">
        <f>_xlfn.CONCAT(D2043,F2043)</f>
        <v>Drip coffee12 oz</v>
      </c>
      <c r="M2043" s="10">
        <f>E2043*_xlfn.XLOOKUP(L2043,PriceListData!$F$2:$F$97,PriceListData!$E$2:$E$97)</f>
        <v>2.25</v>
      </c>
      <c r="N2043" t="str">
        <f>TEXT(B2043,"dddd")</f>
        <v>Thursday</v>
      </c>
    </row>
    <row r="2044" spans="1:14" x14ac:dyDescent="0.35">
      <c r="A2044">
        <v>288328</v>
      </c>
      <c r="B2044" s="3">
        <v>45785</v>
      </c>
      <c r="C2044" s="4">
        <v>0.47540509259259262</v>
      </c>
      <c r="D2044" t="s">
        <v>404</v>
      </c>
      <c r="E2044">
        <v>1</v>
      </c>
      <c r="F2044" t="s">
        <v>15</v>
      </c>
      <c r="G2044" t="s">
        <v>405</v>
      </c>
      <c r="H2044" t="s">
        <v>406</v>
      </c>
      <c r="J2044" t="s">
        <v>403</v>
      </c>
      <c r="K2044">
        <v>2</v>
      </c>
      <c r="L2044" t="str">
        <f>_xlfn.CONCAT(D2044,F2044)</f>
        <v>Café latté12 oz</v>
      </c>
      <c r="M2044" s="10">
        <f>E2044*_xlfn.XLOOKUP(L2044,PriceListData!$F$2:$F$97,PriceListData!$E$2:$E$97)</f>
        <v>4.25</v>
      </c>
      <c r="N2044" t="str">
        <f>TEXT(B2044,"dddd")</f>
        <v>Thursday</v>
      </c>
    </row>
    <row r="2045" spans="1:14" x14ac:dyDescent="0.35">
      <c r="A2045">
        <v>288326</v>
      </c>
      <c r="B2045" s="3">
        <v>45785</v>
      </c>
      <c r="C2045" s="4">
        <v>0.47087962962962965</v>
      </c>
      <c r="D2045" t="s">
        <v>65</v>
      </c>
      <c r="E2045">
        <v>1</v>
      </c>
      <c r="F2045" t="s">
        <v>15</v>
      </c>
      <c r="G2045" t="s">
        <v>405</v>
      </c>
      <c r="H2045" t="s">
        <v>406</v>
      </c>
      <c r="J2045" t="s">
        <v>403</v>
      </c>
      <c r="K2045">
        <v>1</v>
      </c>
      <c r="L2045" t="str">
        <f>_xlfn.CONCAT(D2045,F2045)</f>
        <v>Cappuccino12 oz</v>
      </c>
      <c r="M2045" s="10">
        <f>E2045*_xlfn.XLOOKUP(L2045,PriceListData!$F$2:$F$97,PriceListData!$E$2:$E$97)</f>
        <v>5.5</v>
      </c>
      <c r="N2045" t="str">
        <f>TEXT(B2045,"dddd")</f>
        <v>Thursday</v>
      </c>
    </row>
    <row r="2046" spans="1:14" x14ac:dyDescent="0.35">
      <c r="A2046">
        <v>288325</v>
      </c>
      <c r="B2046" s="3">
        <v>45785</v>
      </c>
      <c r="C2046" s="4">
        <v>0.46875</v>
      </c>
      <c r="D2046" t="s">
        <v>407</v>
      </c>
      <c r="E2046">
        <v>1</v>
      </c>
      <c r="G2046" t="s">
        <v>405</v>
      </c>
      <c r="H2046" t="s">
        <v>408</v>
      </c>
      <c r="J2046" t="s">
        <v>403</v>
      </c>
      <c r="K2046">
        <v>1</v>
      </c>
      <c r="L2046" t="str">
        <f>_xlfn.CONCAT(D2046,F2046)</f>
        <v>Drip coffee refill</v>
      </c>
      <c r="M2046" s="10">
        <f>E2046*_xlfn.XLOOKUP(L2046,PriceListData!$F$2:$F$97,PriceListData!$E$2:$E$97)</f>
        <v>1.25</v>
      </c>
      <c r="N2046" t="str">
        <f>TEXT(B2046,"dddd")</f>
        <v>Thursday</v>
      </c>
    </row>
    <row r="2047" spans="1:14" x14ac:dyDescent="0.35">
      <c r="A2047">
        <v>288324</v>
      </c>
      <c r="B2047" s="3">
        <v>45785</v>
      </c>
      <c r="C2047" s="4">
        <v>0.46305555555555555</v>
      </c>
      <c r="D2047" t="s">
        <v>74</v>
      </c>
      <c r="E2047">
        <v>1</v>
      </c>
      <c r="F2047" t="s">
        <v>15</v>
      </c>
      <c r="G2047" t="s">
        <v>417</v>
      </c>
      <c r="H2047" t="s">
        <v>418</v>
      </c>
      <c r="J2047" t="s">
        <v>403</v>
      </c>
      <c r="K2047">
        <v>1</v>
      </c>
      <c r="L2047" t="str">
        <f>_xlfn.CONCAT(D2047,F2047)</f>
        <v>Single-origin12 oz</v>
      </c>
      <c r="M2047" s="10">
        <f>E2047*_xlfn.XLOOKUP(L2047,PriceListData!$F$2:$F$97,PriceListData!$E$2:$E$97)</f>
        <v>14.95</v>
      </c>
      <c r="N2047" t="str">
        <f>TEXT(B2047,"dddd")</f>
        <v>Thursday</v>
      </c>
    </row>
    <row r="2048" spans="1:14" x14ac:dyDescent="0.35">
      <c r="A2048">
        <v>288323</v>
      </c>
      <c r="B2048" s="3">
        <v>45785</v>
      </c>
      <c r="C2048" s="4">
        <v>0.46114583333333331</v>
      </c>
      <c r="D2048" t="s">
        <v>430</v>
      </c>
      <c r="E2048">
        <v>1</v>
      </c>
      <c r="F2048" t="s">
        <v>76</v>
      </c>
      <c r="G2048" t="s">
        <v>405</v>
      </c>
      <c r="H2048" t="s">
        <v>414</v>
      </c>
      <c r="J2048" t="s">
        <v>403</v>
      </c>
      <c r="K2048">
        <v>2</v>
      </c>
      <c r="L2048" t="str">
        <f>_xlfn.CONCAT(D2048,F2048)</f>
        <v>Iced café bombón10 oz</v>
      </c>
      <c r="M2048" s="10">
        <f>E2048*_xlfn.XLOOKUP(L2048,PriceListData!$F$2:$F$97,PriceListData!$E$2:$E$97)</f>
        <v>4.75</v>
      </c>
      <c r="N2048" t="str">
        <f>TEXT(B2048,"dddd")</f>
        <v>Thursday</v>
      </c>
    </row>
    <row r="2049" spans="1:14" x14ac:dyDescent="0.35">
      <c r="A2049">
        <v>288322</v>
      </c>
      <c r="B2049" s="3">
        <v>45785</v>
      </c>
      <c r="C2049" s="4">
        <v>0.46065972222222223</v>
      </c>
      <c r="D2049" t="s">
        <v>411</v>
      </c>
      <c r="E2049">
        <v>1</v>
      </c>
      <c r="F2049" t="s">
        <v>24</v>
      </c>
      <c r="G2049" t="s">
        <v>405</v>
      </c>
      <c r="H2049" t="s">
        <v>406</v>
      </c>
      <c r="J2049" t="s">
        <v>403</v>
      </c>
      <c r="K2049">
        <v>2</v>
      </c>
      <c r="L2049" t="str">
        <f>_xlfn.CONCAT(D2049,F2049)</f>
        <v>Turkish coffee3 oz</v>
      </c>
      <c r="M2049" s="10">
        <f>E2049*_xlfn.XLOOKUP(L2049,PriceListData!$F$2:$F$97,PriceListData!$E$2:$E$97)</f>
        <v>3.75</v>
      </c>
      <c r="N2049" t="str">
        <f>TEXT(B2049,"dddd")</f>
        <v>Thursday</v>
      </c>
    </row>
    <row r="2050" spans="1:14" x14ac:dyDescent="0.35">
      <c r="A2050">
        <v>288321</v>
      </c>
      <c r="B2050" s="3">
        <v>45785</v>
      </c>
      <c r="C2050" s="4">
        <v>0.46045138888888887</v>
      </c>
      <c r="D2050" t="s">
        <v>412</v>
      </c>
      <c r="E2050">
        <v>1</v>
      </c>
      <c r="F2050" t="s">
        <v>15</v>
      </c>
      <c r="G2050" t="s">
        <v>413</v>
      </c>
      <c r="H2050" t="s">
        <v>414</v>
      </c>
      <c r="J2050" t="s">
        <v>403</v>
      </c>
      <c r="K2050">
        <v>1</v>
      </c>
      <c r="L2050" t="str">
        <f>_xlfn.CONCAT(D2050,F2050)</f>
        <v>Iced tea12 oz</v>
      </c>
      <c r="M2050" s="10">
        <f>E2050*_xlfn.XLOOKUP(L2050,PriceListData!$F$2:$F$97,PriceListData!$E$2:$E$97)</f>
        <v>4.25</v>
      </c>
      <c r="N2050" t="str">
        <f>TEXT(B2050,"dddd")</f>
        <v>Thursday</v>
      </c>
    </row>
    <row r="2051" spans="1:14" x14ac:dyDescent="0.35">
      <c r="A2051">
        <v>288320</v>
      </c>
      <c r="B2051" s="3">
        <v>45785</v>
      </c>
      <c r="C2051" s="4">
        <v>0.45915509259259257</v>
      </c>
      <c r="D2051" t="s">
        <v>404</v>
      </c>
      <c r="E2051">
        <v>1</v>
      </c>
      <c r="F2051" t="s">
        <v>15</v>
      </c>
      <c r="G2051" t="s">
        <v>405</v>
      </c>
      <c r="H2051" t="s">
        <v>406</v>
      </c>
      <c r="J2051" t="s">
        <v>403</v>
      </c>
      <c r="K2051">
        <v>1</v>
      </c>
      <c r="L2051" t="str">
        <f>_xlfn.CONCAT(D2051,F2051)</f>
        <v>Café latté12 oz</v>
      </c>
      <c r="M2051" s="10">
        <f>E2051*_xlfn.XLOOKUP(L2051,PriceListData!$F$2:$F$97,PriceListData!$E$2:$E$97)</f>
        <v>4.25</v>
      </c>
      <c r="N2051" t="str">
        <f>TEXT(B2051,"dddd")</f>
        <v>Thursday</v>
      </c>
    </row>
    <row r="2052" spans="1:14" x14ac:dyDescent="0.35">
      <c r="A2052">
        <v>288318</v>
      </c>
      <c r="B2052" s="3">
        <v>45785</v>
      </c>
      <c r="C2052" s="4">
        <v>0.45752314814814815</v>
      </c>
      <c r="D2052" t="s">
        <v>425</v>
      </c>
      <c r="E2052">
        <v>1</v>
      </c>
      <c r="F2052" t="s">
        <v>15</v>
      </c>
      <c r="G2052" t="s">
        <v>405</v>
      </c>
      <c r="H2052" t="s">
        <v>414</v>
      </c>
      <c r="J2052" t="s">
        <v>403</v>
      </c>
      <c r="K2052">
        <v>1</v>
      </c>
      <c r="L2052" t="str">
        <f>_xlfn.CONCAT(D2052,F2052)</f>
        <v>Iced Guillermo12 oz</v>
      </c>
      <c r="M2052" s="10">
        <f>E2052*_xlfn.XLOOKUP(L2052,PriceListData!$F$2:$F$97,PriceListData!$E$2:$E$97)</f>
        <v>3.5</v>
      </c>
      <c r="N2052" t="str">
        <f>TEXT(B2052,"dddd")</f>
        <v>Thursday</v>
      </c>
    </row>
    <row r="2053" spans="1:14" x14ac:dyDescent="0.35">
      <c r="A2053">
        <v>288317</v>
      </c>
      <c r="B2053" s="3">
        <v>45785</v>
      </c>
      <c r="C2053" s="4">
        <v>0.45591435185185186</v>
      </c>
      <c r="D2053" t="s">
        <v>21</v>
      </c>
      <c r="E2053">
        <v>1</v>
      </c>
      <c r="F2053" t="s">
        <v>15</v>
      </c>
      <c r="G2053" t="s">
        <v>405</v>
      </c>
      <c r="H2053" t="s">
        <v>406</v>
      </c>
      <c r="J2053" t="s">
        <v>403</v>
      </c>
      <c r="K2053">
        <v>2</v>
      </c>
      <c r="L2053" t="str">
        <f>_xlfn.CONCAT(D2053,F2053)</f>
        <v>Pourover12 oz</v>
      </c>
      <c r="M2053" s="10">
        <f>E2053*_xlfn.XLOOKUP(L2053,PriceListData!$F$2:$F$97,PriceListData!$E$2:$E$97)</f>
        <v>3.5</v>
      </c>
      <c r="N2053" t="str">
        <f>TEXT(B2053,"dddd")</f>
        <v>Thursday</v>
      </c>
    </row>
    <row r="2054" spans="1:14" x14ac:dyDescent="0.35">
      <c r="A2054">
        <v>288316</v>
      </c>
      <c r="B2054" s="3">
        <v>45785</v>
      </c>
      <c r="C2054" s="4">
        <v>0.45378472222222221</v>
      </c>
      <c r="D2054" t="s">
        <v>420</v>
      </c>
      <c r="E2054">
        <v>1</v>
      </c>
      <c r="F2054" t="s">
        <v>76</v>
      </c>
      <c r="G2054" t="s">
        <v>413</v>
      </c>
      <c r="H2054" t="s">
        <v>406</v>
      </c>
      <c r="J2054" t="s">
        <v>403</v>
      </c>
      <c r="K2054">
        <v>1</v>
      </c>
      <c r="L2054" t="str">
        <f>_xlfn.CONCAT(D2054,F2054)</f>
        <v>Moroccan tea10 oz</v>
      </c>
      <c r="M2054" s="10">
        <f>E2054*_xlfn.XLOOKUP(L2054,PriceListData!$F$2:$F$97,PriceListData!$E$2:$E$97)</f>
        <v>3</v>
      </c>
      <c r="N2054" t="str">
        <f>TEXT(B2054,"dddd")</f>
        <v>Thursday</v>
      </c>
    </row>
    <row r="2055" spans="1:14" x14ac:dyDescent="0.35">
      <c r="A2055">
        <v>288315</v>
      </c>
      <c r="B2055" s="3">
        <v>45785</v>
      </c>
      <c r="C2055" s="4">
        <v>0.45318287037037036</v>
      </c>
      <c r="D2055" t="s">
        <v>424</v>
      </c>
      <c r="E2055">
        <v>1</v>
      </c>
      <c r="F2055" t="s">
        <v>15</v>
      </c>
      <c r="G2055" t="s">
        <v>423</v>
      </c>
      <c r="H2055" t="s">
        <v>414</v>
      </c>
      <c r="J2055" t="s">
        <v>403</v>
      </c>
      <c r="K2055">
        <v>1</v>
      </c>
      <c r="L2055" t="str">
        <f>_xlfn.CONCAT(D2055,F2055)</f>
        <v>Coconut milk smoothie12 oz</v>
      </c>
      <c r="M2055" s="10">
        <f>E2055*_xlfn.XLOOKUP(L2055,PriceListData!$F$2:$F$97,PriceListData!$E$2:$E$97)</f>
        <v>5.75</v>
      </c>
      <c r="N2055" t="str">
        <f>TEXT(B2055,"dddd")</f>
        <v>Thursday</v>
      </c>
    </row>
    <row r="2056" spans="1:14" x14ac:dyDescent="0.35">
      <c r="A2056">
        <v>288314</v>
      </c>
      <c r="B2056" s="3">
        <v>45785</v>
      </c>
      <c r="C2056" s="4">
        <v>0.45134259259259257</v>
      </c>
      <c r="D2056" t="s">
        <v>54</v>
      </c>
      <c r="E2056">
        <v>1</v>
      </c>
      <c r="G2056" t="s">
        <v>415</v>
      </c>
      <c r="H2056" t="s">
        <v>416</v>
      </c>
      <c r="J2056" t="s">
        <v>403</v>
      </c>
      <c r="K2056">
        <v>1</v>
      </c>
      <c r="L2056" t="str">
        <f>_xlfn.CONCAT(D2056,F2056)</f>
        <v>Syrup</v>
      </c>
      <c r="M2056" s="10">
        <f>E2056*_xlfn.XLOOKUP(L2056,PriceListData!$F$2:$F$97,PriceListData!$E$2:$E$97)</f>
        <v>0.75</v>
      </c>
      <c r="N2056" t="str">
        <f>TEXT(B2056,"dddd")</f>
        <v>Thursday</v>
      </c>
    </row>
    <row r="2057" spans="1:14" x14ac:dyDescent="0.35">
      <c r="A2057">
        <v>288314</v>
      </c>
      <c r="B2057" s="3">
        <v>45785</v>
      </c>
      <c r="C2057" s="4">
        <v>0.45134259259259257</v>
      </c>
      <c r="D2057" t="s">
        <v>21</v>
      </c>
      <c r="E2057">
        <v>1</v>
      </c>
      <c r="F2057" t="s">
        <v>15</v>
      </c>
      <c r="G2057" t="s">
        <v>405</v>
      </c>
      <c r="H2057" t="s">
        <v>406</v>
      </c>
      <c r="J2057" t="s">
        <v>403</v>
      </c>
      <c r="K2057">
        <v>1</v>
      </c>
      <c r="L2057" t="str">
        <f>_xlfn.CONCAT(D2057,F2057)</f>
        <v>Pourover12 oz</v>
      </c>
      <c r="M2057" s="10">
        <f>E2057*_xlfn.XLOOKUP(L2057,PriceListData!$F$2:$F$97,PriceListData!$E$2:$E$97)</f>
        <v>3.5</v>
      </c>
      <c r="N2057" t="str">
        <f>TEXT(B2057,"dddd")</f>
        <v>Thursday</v>
      </c>
    </row>
    <row r="2058" spans="1:14" x14ac:dyDescent="0.35">
      <c r="A2058">
        <v>288313</v>
      </c>
      <c r="B2058" s="3">
        <v>45785</v>
      </c>
      <c r="C2058" s="4">
        <v>0.4495601851851852</v>
      </c>
      <c r="D2058" t="s">
        <v>52</v>
      </c>
      <c r="E2058">
        <v>1</v>
      </c>
      <c r="F2058" t="s">
        <v>15</v>
      </c>
      <c r="G2058" t="s">
        <v>405</v>
      </c>
      <c r="H2058" t="s">
        <v>414</v>
      </c>
      <c r="J2058" t="s">
        <v>403</v>
      </c>
      <c r="K2058">
        <v>1</v>
      </c>
      <c r="L2058" t="str">
        <f>_xlfn.CONCAT(D2058,F2058)</f>
        <v>Frappé12 oz</v>
      </c>
      <c r="M2058" s="10">
        <f>E2058*_xlfn.XLOOKUP(L2058,PriceListData!$F$2:$F$97,PriceListData!$E$2:$E$97)</f>
        <v>4.75</v>
      </c>
      <c r="N2058" t="str">
        <f>TEXT(B2058,"dddd")</f>
        <v>Thursday</v>
      </c>
    </row>
    <row r="2059" spans="1:14" x14ac:dyDescent="0.35">
      <c r="A2059">
        <v>288312</v>
      </c>
      <c r="B2059" s="3">
        <v>45785</v>
      </c>
      <c r="C2059" s="4">
        <v>0.44563657407407409</v>
      </c>
      <c r="D2059" t="s">
        <v>65</v>
      </c>
      <c r="E2059">
        <v>2</v>
      </c>
      <c r="F2059" t="s">
        <v>15</v>
      </c>
      <c r="G2059" t="s">
        <v>405</v>
      </c>
      <c r="H2059" t="s">
        <v>406</v>
      </c>
      <c r="J2059" t="s">
        <v>403</v>
      </c>
      <c r="K2059">
        <v>2</v>
      </c>
      <c r="L2059" t="str">
        <f>_xlfn.CONCAT(D2059,F2059)</f>
        <v>Cappuccino12 oz</v>
      </c>
      <c r="M2059" s="10">
        <f>E2059*_xlfn.XLOOKUP(L2059,PriceListData!$F$2:$F$97,PriceListData!$E$2:$E$97)</f>
        <v>11</v>
      </c>
      <c r="N2059" t="str">
        <f>TEXT(B2059,"dddd")</f>
        <v>Thursday</v>
      </c>
    </row>
    <row r="2060" spans="1:14" x14ac:dyDescent="0.35">
      <c r="A2060">
        <v>288311</v>
      </c>
      <c r="B2060" s="3">
        <v>45785</v>
      </c>
      <c r="C2060" s="4">
        <v>0.44370370370370371</v>
      </c>
      <c r="D2060" t="s">
        <v>411</v>
      </c>
      <c r="E2060">
        <v>1</v>
      </c>
      <c r="F2060" t="s">
        <v>24</v>
      </c>
      <c r="G2060" t="s">
        <v>405</v>
      </c>
      <c r="H2060" t="s">
        <v>406</v>
      </c>
      <c r="J2060" t="s">
        <v>403</v>
      </c>
      <c r="K2060">
        <v>1</v>
      </c>
      <c r="L2060" t="str">
        <f>_xlfn.CONCAT(D2060,F2060)</f>
        <v>Turkish coffee3 oz</v>
      </c>
      <c r="M2060" s="10">
        <f>E2060*_xlfn.XLOOKUP(L2060,PriceListData!$F$2:$F$97,PriceListData!$E$2:$E$97)</f>
        <v>3.75</v>
      </c>
      <c r="N2060" t="str">
        <f>TEXT(B2060,"dddd")</f>
        <v>Thursday</v>
      </c>
    </row>
    <row r="2061" spans="1:14" x14ac:dyDescent="0.35">
      <c r="A2061">
        <v>288311</v>
      </c>
      <c r="B2061" s="3">
        <v>45785</v>
      </c>
      <c r="C2061" s="4">
        <v>0.44370370370370371</v>
      </c>
      <c r="D2061" t="s">
        <v>404</v>
      </c>
      <c r="E2061">
        <v>1</v>
      </c>
      <c r="F2061" t="s">
        <v>15</v>
      </c>
      <c r="G2061" t="s">
        <v>405</v>
      </c>
      <c r="H2061" t="s">
        <v>406</v>
      </c>
      <c r="J2061" t="s">
        <v>403</v>
      </c>
      <c r="K2061">
        <v>1</v>
      </c>
      <c r="L2061" t="str">
        <f>_xlfn.CONCAT(D2061,F2061)</f>
        <v>Café latté12 oz</v>
      </c>
      <c r="M2061" s="10">
        <f>E2061*_xlfn.XLOOKUP(L2061,PriceListData!$F$2:$F$97,PriceListData!$E$2:$E$97)</f>
        <v>4.25</v>
      </c>
      <c r="N2061" t="str">
        <f>TEXT(B2061,"dddd")</f>
        <v>Thursday</v>
      </c>
    </row>
    <row r="2062" spans="1:14" x14ac:dyDescent="0.35">
      <c r="A2062">
        <v>288309</v>
      </c>
      <c r="B2062" s="3">
        <v>45785</v>
      </c>
      <c r="C2062" s="4">
        <v>0.43974537037037037</v>
      </c>
      <c r="D2062" t="s">
        <v>410</v>
      </c>
      <c r="E2062">
        <v>1</v>
      </c>
      <c r="F2062" t="s">
        <v>15</v>
      </c>
      <c r="G2062" t="s">
        <v>405</v>
      </c>
      <c r="H2062" t="s">
        <v>406</v>
      </c>
      <c r="J2062" t="s">
        <v>403</v>
      </c>
      <c r="K2062">
        <v>2</v>
      </c>
      <c r="L2062" t="str">
        <f>_xlfn.CONCAT(D2062,F2062)</f>
        <v>Café Cubano12 oz</v>
      </c>
      <c r="M2062" s="10">
        <f>E2062*_xlfn.XLOOKUP(L2062,PriceListData!$F$2:$F$97,PriceListData!$E$2:$E$97)</f>
        <v>7</v>
      </c>
      <c r="N2062" t="str">
        <f>TEXT(B2062,"dddd")</f>
        <v>Thursday</v>
      </c>
    </row>
    <row r="2063" spans="1:14" x14ac:dyDescent="0.35">
      <c r="A2063">
        <v>288307</v>
      </c>
      <c r="B2063" s="3">
        <v>45785</v>
      </c>
      <c r="C2063" s="4">
        <v>0.43870370370370371</v>
      </c>
      <c r="D2063" t="s">
        <v>404</v>
      </c>
      <c r="E2063">
        <v>1</v>
      </c>
      <c r="F2063" t="s">
        <v>15</v>
      </c>
      <c r="G2063" t="s">
        <v>405</v>
      </c>
      <c r="H2063" t="s">
        <v>406</v>
      </c>
      <c r="J2063" t="s">
        <v>403</v>
      </c>
      <c r="K2063">
        <v>1</v>
      </c>
      <c r="L2063" t="str">
        <f>_xlfn.CONCAT(D2063,F2063)</f>
        <v>Café latté12 oz</v>
      </c>
      <c r="M2063" s="10">
        <f>E2063*_xlfn.XLOOKUP(L2063,PriceListData!$F$2:$F$97,PriceListData!$E$2:$E$97)</f>
        <v>4.25</v>
      </c>
      <c r="N2063" t="str">
        <f>TEXT(B2063,"dddd")</f>
        <v>Thursday</v>
      </c>
    </row>
    <row r="2064" spans="1:14" x14ac:dyDescent="0.35">
      <c r="A2064">
        <v>288306</v>
      </c>
      <c r="B2064" s="3">
        <v>45785</v>
      </c>
      <c r="C2064" s="4">
        <v>0.43732638888888886</v>
      </c>
      <c r="D2064" t="s">
        <v>153</v>
      </c>
      <c r="E2064">
        <v>1</v>
      </c>
      <c r="F2064" t="s">
        <v>15</v>
      </c>
      <c r="G2064" t="s">
        <v>405</v>
      </c>
      <c r="H2064" t="s">
        <v>406</v>
      </c>
      <c r="J2064" t="s">
        <v>403</v>
      </c>
      <c r="K2064">
        <v>2</v>
      </c>
      <c r="L2064" t="str">
        <f>_xlfn.CONCAT(D2064,F2064)</f>
        <v>Aeropress12 oz</v>
      </c>
      <c r="M2064" s="10">
        <f>E2064*_xlfn.XLOOKUP(L2064,PriceListData!$F$2:$F$97,PriceListData!$E$2:$E$97)</f>
        <v>6</v>
      </c>
      <c r="N2064" t="str">
        <f>TEXT(B2064,"dddd")</f>
        <v>Thursday</v>
      </c>
    </row>
    <row r="2065" spans="1:14" x14ac:dyDescent="0.35">
      <c r="A2065">
        <v>288305</v>
      </c>
      <c r="B2065" s="3">
        <v>45785</v>
      </c>
      <c r="C2065" s="4">
        <v>0.43277777777777776</v>
      </c>
      <c r="D2065" t="s">
        <v>411</v>
      </c>
      <c r="E2065">
        <v>1</v>
      </c>
      <c r="F2065" t="s">
        <v>24</v>
      </c>
      <c r="G2065" t="s">
        <v>405</v>
      </c>
      <c r="H2065" t="s">
        <v>406</v>
      </c>
      <c r="J2065" t="s">
        <v>403</v>
      </c>
      <c r="K2065">
        <v>2</v>
      </c>
      <c r="L2065" t="str">
        <f>_xlfn.CONCAT(D2065,F2065)</f>
        <v>Turkish coffee3 oz</v>
      </c>
      <c r="M2065" s="10">
        <f>E2065*_xlfn.XLOOKUP(L2065,PriceListData!$F$2:$F$97,PriceListData!$E$2:$E$97)</f>
        <v>3.75</v>
      </c>
      <c r="N2065" t="str">
        <f>TEXT(B2065,"dddd")</f>
        <v>Thursday</v>
      </c>
    </row>
    <row r="2066" spans="1:14" x14ac:dyDescent="0.35">
      <c r="A2066">
        <v>288305</v>
      </c>
      <c r="B2066" s="3">
        <v>45785</v>
      </c>
      <c r="C2066" s="4">
        <v>0.43277777777777776</v>
      </c>
      <c r="D2066" t="s">
        <v>452</v>
      </c>
      <c r="E2066">
        <v>1</v>
      </c>
      <c r="G2066" t="s">
        <v>401</v>
      </c>
      <c r="H2066" t="s">
        <v>453</v>
      </c>
      <c r="J2066" t="s">
        <v>403</v>
      </c>
      <c r="K2066">
        <v>2</v>
      </c>
      <c r="L2066" t="str">
        <f>_xlfn.CONCAT(D2066,F2066)</f>
        <v>Reusable travel mug</v>
      </c>
      <c r="M2066" s="10">
        <f>E2066*_xlfn.XLOOKUP(L2066,PriceListData!$F$2:$F$97,PriceListData!$E$2:$E$97)</f>
        <v>12.75</v>
      </c>
      <c r="N2066" t="str">
        <f>TEXT(B2066,"dddd")</f>
        <v>Thursday</v>
      </c>
    </row>
    <row r="2067" spans="1:14" x14ac:dyDescent="0.35">
      <c r="A2067">
        <v>288304</v>
      </c>
      <c r="B2067" s="3">
        <v>45785</v>
      </c>
      <c r="C2067" s="4">
        <v>0.43262731481481481</v>
      </c>
      <c r="D2067" t="s">
        <v>411</v>
      </c>
      <c r="E2067">
        <v>1</v>
      </c>
      <c r="F2067" t="s">
        <v>24</v>
      </c>
      <c r="G2067" t="s">
        <v>405</v>
      </c>
      <c r="H2067" t="s">
        <v>406</v>
      </c>
      <c r="J2067" t="s">
        <v>403</v>
      </c>
      <c r="K2067">
        <v>1</v>
      </c>
      <c r="L2067" t="str">
        <f>_xlfn.CONCAT(D2067,F2067)</f>
        <v>Turkish coffee3 oz</v>
      </c>
      <c r="M2067" s="10">
        <f>E2067*_xlfn.XLOOKUP(L2067,PriceListData!$F$2:$F$97,PriceListData!$E$2:$E$97)</f>
        <v>3.75</v>
      </c>
      <c r="N2067" t="str">
        <f>TEXT(B2067,"dddd")</f>
        <v>Thursday</v>
      </c>
    </row>
    <row r="2068" spans="1:14" x14ac:dyDescent="0.35">
      <c r="A2068">
        <v>288303</v>
      </c>
      <c r="B2068" s="3">
        <v>45785</v>
      </c>
      <c r="C2068" s="4">
        <v>0.43074074074074076</v>
      </c>
      <c r="D2068" t="s">
        <v>420</v>
      </c>
      <c r="E2068">
        <v>1</v>
      </c>
      <c r="F2068" t="s">
        <v>76</v>
      </c>
      <c r="G2068" t="s">
        <v>413</v>
      </c>
      <c r="H2068" t="s">
        <v>406</v>
      </c>
      <c r="J2068" t="s">
        <v>403</v>
      </c>
      <c r="K2068">
        <v>2</v>
      </c>
      <c r="L2068" t="str">
        <f>_xlfn.CONCAT(D2068,F2068)</f>
        <v>Moroccan tea10 oz</v>
      </c>
      <c r="M2068" s="10">
        <f>E2068*_xlfn.XLOOKUP(L2068,PriceListData!$F$2:$F$97,PriceListData!$E$2:$E$97)</f>
        <v>3</v>
      </c>
      <c r="N2068" t="str">
        <f>TEXT(B2068,"dddd")</f>
        <v>Thursday</v>
      </c>
    </row>
    <row r="2069" spans="1:14" x14ac:dyDescent="0.35">
      <c r="A2069">
        <v>288302</v>
      </c>
      <c r="B2069" s="3">
        <v>45785</v>
      </c>
      <c r="C2069" s="4">
        <v>0.42663194444444447</v>
      </c>
      <c r="D2069" t="s">
        <v>21</v>
      </c>
      <c r="E2069">
        <v>1</v>
      </c>
      <c r="F2069" t="s">
        <v>15</v>
      </c>
      <c r="G2069" t="s">
        <v>405</v>
      </c>
      <c r="H2069" t="s">
        <v>406</v>
      </c>
      <c r="J2069" t="s">
        <v>403</v>
      </c>
      <c r="K2069">
        <v>2</v>
      </c>
      <c r="L2069" t="str">
        <f>_xlfn.CONCAT(D2069,F2069)</f>
        <v>Pourover12 oz</v>
      </c>
      <c r="M2069" s="10">
        <f>E2069*_xlfn.XLOOKUP(L2069,PriceListData!$F$2:$F$97,PriceListData!$E$2:$E$97)</f>
        <v>3.5</v>
      </c>
      <c r="N2069" t="str">
        <f>TEXT(B2069,"dddd")</f>
        <v>Thursday</v>
      </c>
    </row>
    <row r="2070" spans="1:14" x14ac:dyDescent="0.35">
      <c r="A2070">
        <v>288299</v>
      </c>
      <c r="B2070" s="3">
        <v>45785</v>
      </c>
      <c r="C2070" s="4">
        <v>0.41862268518518519</v>
      </c>
      <c r="D2070" t="s">
        <v>419</v>
      </c>
      <c r="E2070">
        <v>1</v>
      </c>
      <c r="G2070" t="s">
        <v>415</v>
      </c>
      <c r="H2070" t="s">
        <v>416</v>
      </c>
      <c r="J2070" t="s">
        <v>403</v>
      </c>
      <c r="K2070">
        <v>1</v>
      </c>
      <c r="L2070" t="str">
        <f>_xlfn.CONCAT(D2070,F2070)</f>
        <v>Extra shot</v>
      </c>
      <c r="M2070" s="10">
        <f>E2070*_xlfn.XLOOKUP(L2070,PriceListData!$F$2:$F$97,PriceListData!$E$2:$E$97)</f>
        <v>1</v>
      </c>
      <c r="N2070" t="str">
        <f>TEXT(B2070,"dddd")</f>
        <v>Thursday</v>
      </c>
    </row>
    <row r="2071" spans="1:14" x14ac:dyDescent="0.35">
      <c r="A2071">
        <v>288298</v>
      </c>
      <c r="B2071" s="3">
        <v>45785</v>
      </c>
      <c r="C2071" s="4">
        <v>0.41608796296296297</v>
      </c>
      <c r="D2071" t="s">
        <v>410</v>
      </c>
      <c r="E2071">
        <v>1</v>
      </c>
      <c r="F2071" t="s">
        <v>15</v>
      </c>
      <c r="G2071" t="s">
        <v>405</v>
      </c>
      <c r="H2071" t="s">
        <v>406</v>
      </c>
      <c r="J2071" t="s">
        <v>403</v>
      </c>
      <c r="K2071">
        <v>1</v>
      </c>
      <c r="L2071" t="str">
        <f>_xlfn.CONCAT(D2071,F2071)</f>
        <v>Café Cubano12 oz</v>
      </c>
      <c r="M2071" s="10">
        <f>E2071*_xlfn.XLOOKUP(L2071,PriceListData!$F$2:$F$97,PriceListData!$E$2:$E$97)</f>
        <v>7</v>
      </c>
      <c r="N2071" t="str">
        <f>TEXT(B2071,"dddd")</f>
        <v>Thursday</v>
      </c>
    </row>
    <row r="2072" spans="1:14" x14ac:dyDescent="0.35">
      <c r="A2072">
        <v>288297</v>
      </c>
      <c r="B2072" s="3">
        <v>45785</v>
      </c>
      <c r="C2072" s="4">
        <v>0.41335648148148146</v>
      </c>
      <c r="D2072" t="s">
        <v>404</v>
      </c>
      <c r="E2072">
        <v>1</v>
      </c>
      <c r="F2072" t="s">
        <v>15</v>
      </c>
      <c r="G2072" t="s">
        <v>405</v>
      </c>
      <c r="H2072" t="s">
        <v>406</v>
      </c>
      <c r="J2072" t="s">
        <v>403</v>
      </c>
      <c r="K2072">
        <v>2</v>
      </c>
      <c r="L2072" t="str">
        <f>_xlfn.CONCAT(D2072,F2072)</f>
        <v>Café latté12 oz</v>
      </c>
      <c r="M2072" s="10">
        <f>E2072*_xlfn.XLOOKUP(L2072,PriceListData!$F$2:$F$97,PriceListData!$E$2:$E$97)</f>
        <v>4.25</v>
      </c>
      <c r="N2072" t="str">
        <f>TEXT(B2072,"dddd")</f>
        <v>Thursday</v>
      </c>
    </row>
    <row r="2073" spans="1:14" x14ac:dyDescent="0.35">
      <c r="A2073">
        <v>288296</v>
      </c>
      <c r="B2073" s="3">
        <v>45785</v>
      </c>
      <c r="C2073" s="4">
        <v>0.40800925925925924</v>
      </c>
      <c r="D2073" t="s">
        <v>54</v>
      </c>
      <c r="E2073">
        <v>1</v>
      </c>
      <c r="G2073" t="s">
        <v>415</v>
      </c>
      <c r="H2073" t="s">
        <v>416</v>
      </c>
      <c r="J2073" t="s">
        <v>403</v>
      </c>
      <c r="K2073">
        <v>1</v>
      </c>
      <c r="L2073" t="str">
        <f>_xlfn.CONCAT(D2073,F2073)</f>
        <v>Syrup</v>
      </c>
      <c r="M2073" s="10">
        <f>E2073*_xlfn.XLOOKUP(L2073,PriceListData!$F$2:$F$97,PriceListData!$E$2:$E$97)</f>
        <v>0.75</v>
      </c>
      <c r="N2073" t="str">
        <f>TEXT(B2073,"dddd")</f>
        <v>Thursday</v>
      </c>
    </row>
    <row r="2074" spans="1:14" x14ac:dyDescent="0.35">
      <c r="A2074">
        <v>288296</v>
      </c>
      <c r="B2074" s="3">
        <v>45785</v>
      </c>
      <c r="C2074" s="4">
        <v>0.40800925925925924</v>
      </c>
      <c r="D2074" t="s">
        <v>21</v>
      </c>
      <c r="E2074">
        <v>1</v>
      </c>
      <c r="F2074" t="s">
        <v>15</v>
      </c>
      <c r="G2074" t="s">
        <v>405</v>
      </c>
      <c r="H2074" t="s">
        <v>406</v>
      </c>
      <c r="J2074" t="s">
        <v>403</v>
      </c>
      <c r="K2074">
        <v>1</v>
      </c>
      <c r="L2074" t="str">
        <f>_xlfn.CONCAT(D2074,F2074)</f>
        <v>Pourover12 oz</v>
      </c>
      <c r="M2074" s="10">
        <f>E2074*_xlfn.XLOOKUP(L2074,PriceListData!$F$2:$F$97,PriceListData!$E$2:$E$97)</f>
        <v>3.5</v>
      </c>
      <c r="N2074" t="str">
        <f>TEXT(B2074,"dddd")</f>
        <v>Thursday</v>
      </c>
    </row>
    <row r="2075" spans="1:14" x14ac:dyDescent="0.35">
      <c r="A2075">
        <v>288295</v>
      </c>
      <c r="B2075" s="3">
        <v>45785</v>
      </c>
      <c r="C2075" s="4">
        <v>0.40759259259259262</v>
      </c>
      <c r="D2075" t="s">
        <v>54</v>
      </c>
      <c r="E2075">
        <v>1</v>
      </c>
      <c r="G2075" t="s">
        <v>415</v>
      </c>
      <c r="H2075" t="s">
        <v>416</v>
      </c>
      <c r="J2075" t="s">
        <v>403</v>
      </c>
      <c r="K2075">
        <v>1</v>
      </c>
      <c r="L2075" t="str">
        <f>_xlfn.CONCAT(D2075,F2075)</f>
        <v>Syrup</v>
      </c>
      <c r="M2075" s="10">
        <f>E2075*_xlfn.XLOOKUP(L2075,PriceListData!$F$2:$F$97,PriceListData!$E$2:$E$97)</f>
        <v>0.75</v>
      </c>
      <c r="N2075" t="str">
        <f>TEXT(B2075,"dddd")</f>
        <v>Thursday</v>
      </c>
    </row>
    <row r="2076" spans="1:14" x14ac:dyDescent="0.35">
      <c r="A2076">
        <v>288295</v>
      </c>
      <c r="B2076" s="3">
        <v>45785</v>
      </c>
      <c r="C2076" s="4">
        <v>0.40759259259259262</v>
      </c>
      <c r="D2076" t="s">
        <v>21</v>
      </c>
      <c r="E2076">
        <v>1</v>
      </c>
      <c r="F2076" t="s">
        <v>15</v>
      </c>
      <c r="G2076" t="s">
        <v>405</v>
      </c>
      <c r="H2076" t="s">
        <v>406</v>
      </c>
      <c r="J2076" t="s">
        <v>403</v>
      </c>
      <c r="K2076">
        <v>1</v>
      </c>
      <c r="L2076" t="str">
        <f>_xlfn.CONCAT(D2076,F2076)</f>
        <v>Pourover12 oz</v>
      </c>
      <c r="M2076" s="10">
        <f>E2076*_xlfn.XLOOKUP(L2076,PriceListData!$F$2:$F$97,PriceListData!$E$2:$E$97)</f>
        <v>3.5</v>
      </c>
      <c r="N2076" t="str">
        <f>TEXT(B2076,"dddd")</f>
        <v>Thursday</v>
      </c>
    </row>
    <row r="2077" spans="1:14" x14ac:dyDescent="0.35">
      <c r="A2077">
        <v>288294</v>
      </c>
      <c r="B2077" s="3">
        <v>45785</v>
      </c>
      <c r="C2077" s="4">
        <v>0.40237268518518521</v>
      </c>
      <c r="D2077" t="s">
        <v>52</v>
      </c>
      <c r="E2077">
        <v>1</v>
      </c>
      <c r="F2077" t="s">
        <v>15</v>
      </c>
      <c r="G2077" t="s">
        <v>405</v>
      </c>
      <c r="H2077" t="s">
        <v>414</v>
      </c>
      <c r="J2077" t="s">
        <v>403</v>
      </c>
      <c r="K2077">
        <v>1</v>
      </c>
      <c r="L2077" t="str">
        <f>_xlfn.CONCAT(D2077,F2077)</f>
        <v>Frappé12 oz</v>
      </c>
      <c r="M2077" s="10">
        <f>E2077*_xlfn.XLOOKUP(L2077,PriceListData!$F$2:$F$97,PriceListData!$E$2:$E$97)</f>
        <v>4.75</v>
      </c>
      <c r="N2077" t="str">
        <f>TEXT(B2077,"dddd")</f>
        <v>Thursday</v>
      </c>
    </row>
    <row r="2078" spans="1:14" x14ac:dyDescent="0.35">
      <c r="A2078">
        <v>288293</v>
      </c>
      <c r="B2078" s="3">
        <v>45785</v>
      </c>
      <c r="C2078" s="4">
        <v>0.4019212962962963</v>
      </c>
      <c r="D2078" t="s">
        <v>21</v>
      </c>
      <c r="E2078">
        <v>1</v>
      </c>
      <c r="F2078" t="s">
        <v>15</v>
      </c>
      <c r="G2078" t="s">
        <v>405</v>
      </c>
      <c r="H2078" t="s">
        <v>406</v>
      </c>
      <c r="J2078" t="s">
        <v>403</v>
      </c>
      <c r="K2078">
        <v>1</v>
      </c>
      <c r="L2078" t="str">
        <f>_xlfn.CONCAT(D2078,F2078)</f>
        <v>Pourover12 oz</v>
      </c>
      <c r="M2078" s="10">
        <f>E2078*_xlfn.XLOOKUP(L2078,PriceListData!$F$2:$F$97,PriceListData!$E$2:$E$97)</f>
        <v>3.5</v>
      </c>
      <c r="N2078" t="str">
        <f>TEXT(B2078,"dddd")</f>
        <v>Thursday</v>
      </c>
    </row>
    <row r="2079" spans="1:14" x14ac:dyDescent="0.35">
      <c r="A2079">
        <v>288292</v>
      </c>
      <c r="B2079" s="3">
        <v>45785</v>
      </c>
      <c r="C2079" s="4">
        <v>0.4007175925925926</v>
      </c>
      <c r="D2079" t="s">
        <v>428</v>
      </c>
      <c r="E2079">
        <v>1</v>
      </c>
      <c r="F2079" t="s">
        <v>15</v>
      </c>
      <c r="G2079" t="s">
        <v>413</v>
      </c>
      <c r="H2079" t="s">
        <v>406</v>
      </c>
      <c r="J2079" t="s">
        <v>403</v>
      </c>
      <c r="K2079">
        <v>1</v>
      </c>
      <c r="L2079" t="str">
        <f>_xlfn.CONCAT(D2079,F2079)</f>
        <v>Rooibos latté12 oz</v>
      </c>
      <c r="M2079" s="10">
        <f>E2079*_xlfn.XLOOKUP(L2079,PriceListData!$F$2:$F$97,PriceListData!$E$2:$E$97)</f>
        <v>5.5</v>
      </c>
      <c r="N2079" t="str">
        <f>TEXT(B2079,"dddd")</f>
        <v>Thursday</v>
      </c>
    </row>
    <row r="2080" spans="1:14" x14ac:dyDescent="0.35">
      <c r="A2080">
        <v>288291</v>
      </c>
      <c r="B2080" s="3">
        <v>45785</v>
      </c>
      <c r="C2080" s="4">
        <v>0.3982175925925926</v>
      </c>
      <c r="D2080" t="s">
        <v>454</v>
      </c>
      <c r="E2080">
        <v>1</v>
      </c>
      <c r="G2080" t="s">
        <v>405</v>
      </c>
      <c r="H2080" t="s">
        <v>455</v>
      </c>
      <c r="J2080" t="s">
        <v>403</v>
      </c>
      <c r="K2080">
        <v>2</v>
      </c>
      <c r="L2080" t="str">
        <f>_xlfn.CONCAT(D2080,F2080)</f>
        <v>To-go box</v>
      </c>
      <c r="M2080" s="10">
        <f>E2080*_xlfn.XLOOKUP(L2080,PriceListData!$F$2:$F$97,PriceListData!$E$2:$E$97)</f>
        <v>15.75</v>
      </c>
      <c r="N2080" t="str">
        <f>TEXT(B2080,"dddd")</f>
        <v>Thursday</v>
      </c>
    </row>
    <row r="2081" spans="1:14" x14ac:dyDescent="0.35">
      <c r="A2081">
        <v>288291</v>
      </c>
      <c r="B2081" s="3">
        <v>45785</v>
      </c>
      <c r="C2081" s="4">
        <v>0.3982175925925926</v>
      </c>
      <c r="D2081" t="s">
        <v>454</v>
      </c>
      <c r="E2081">
        <v>1</v>
      </c>
      <c r="G2081" t="s">
        <v>405</v>
      </c>
      <c r="H2081" t="s">
        <v>455</v>
      </c>
      <c r="J2081" t="s">
        <v>403</v>
      </c>
      <c r="K2081">
        <v>2</v>
      </c>
      <c r="L2081" t="str">
        <f>_xlfn.CONCAT(D2081,F2081)</f>
        <v>To-go box</v>
      </c>
      <c r="M2081" s="10">
        <f>E2081*_xlfn.XLOOKUP(L2081,PriceListData!$F$2:$F$97,PriceListData!$E$2:$E$97)</f>
        <v>15.75</v>
      </c>
      <c r="N2081" t="str">
        <f>TEXT(B2081,"dddd")</f>
        <v>Thursday</v>
      </c>
    </row>
    <row r="2082" spans="1:14" x14ac:dyDescent="0.35">
      <c r="A2082">
        <v>288291</v>
      </c>
      <c r="B2082" s="3">
        <v>45785</v>
      </c>
      <c r="C2082" s="4">
        <v>0.3982175925925926</v>
      </c>
      <c r="D2082" t="s">
        <v>454</v>
      </c>
      <c r="E2082">
        <v>1</v>
      </c>
      <c r="G2082" t="s">
        <v>405</v>
      </c>
      <c r="H2082" t="s">
        <v>455</v>
      </c>
      <c r="J2082" t="s">
        <v>403</v>
      </c>
      <c r="K2082">
        <v>2</v>
      </c>
      <c r="L2082" t="str">
        <f>_xlfn.CONCAT(D2082,F2082)</f>
        <v>To-go box</v>
      </c>
      <c r="M2082" s="10">
        <f>E2082*_xlfn.XLOOKUP(L2082,PriceListData!$F$2:$F$97,PriceListData!$E$2:$E$97)</f>
        <v>15.75</v>
      </c>
      <c r="N2082" t="str">
        <f>TEXT(B2082,"dddd")</f>
        <v>Thursday</v>
      </c>
    </row>
    <row r="2083" spans="1:14" x14ac:dyDescent="0.35">
      <c r="A2083">
        <v>288290</v>
      </c>
      <c r="B2083" s="3">
        <v>45785</v>
      </c>
      <c r="C2083" s="4">
        <v>0.39077546296296295</v>
      </c>
      <c r="D2083" t="s">
        <v>412</v>
      </c>
      <c r="E2083">
        <v>1</v>
      </c>
      <c r="F2083" t="s">
        <v>15</v>
      </c>
      <c r="G2083" t="s">
        <v>413</v>
      </c>
      <c r="H2083" t="s">
        <v>414</v>
      </c>
      <c r="J2083" t="s">
        <v>403</v>
      </c>
      <c r="K2083">
        <v>1</v>
      </c>
      <c r="L2083" t="str">
        <f>_xlfn.CONCAT(D2083,F2083)</f>
        <v>Iced tea12 oz</v>
      </c>
      <c r="M2083" s="10">
        <f>E2083*_xlfn.XLOOKUP(L2083,PriceListData!$F$2:$F$97,PriceListData!$E$2:$E$97)</f>
        <v>4.25</v>
      </c>
      <c r="N2083" t="str">
        <f>TEXT(B2083,"dddd")</f>
        <v>Thursday</v>
      </c>
    </row>
    <row r="2084" spans="1:14" x14ac:dyDescent="0.35">
      <c r="A2084">
        <v>288289</v>
      </c>
      <c r="B2084" s="3">
        <v>45785</v>
      </c>
      <c r="C2084" s="4">
        <v>0.38886574074074076</v>
      </c>
      <c r="D2084" t="s">
        <v>52</v>
      </c>
      <c r="E2084">
        <v>1</v>
      </c>
      <c r="F2084" t="s">
        <v>15</v>
      </c>
      <c r="G2084" t="s">
        <v>405</v>
      </c>
      <c r="H2084" t="s">
        <v>414</v>
      </c>
      <c r="J2084" t="s">
        <v>403</v>
      </c>
      <c r="K2084">
        <v>1</v>
      </c>
      <c r="L2084" t="str">
        <f>_xlfn.CONCAT(D2084,F2084)</f>
        <v>Frappé12 oz</v>
      </c>
      <c r="M2084" s="10">
        <f>E2084*_xlfn.XLOOKUP(L2084,PriceListData!$F$2:$F$97,PriceListData!$E$2:$E$97)</f>
        <v>4.75</v>
      </c>
      <c r="N2084" t="str">
        <f>TEXT(B2084,"dddd")</f>
        <v>Thursday</v>
      </c>
    </row>
    <row r="2085" spans="1:14" x14ac:dyDescent="0.35">
      <c r="A2085">
        <v>288288</v>
      </c>
      <c r="B2085" s="3">
        <v>45785</v>
      </c>
      <c r="C2085" s="4">
        <v>0.38667824074074075</v>
      </c>
      <c r="D2085" t="s">
        <v>411</v>
      </c>
      <c r="E2085">
        <v>1</v>
      </c>
      <c r="F2085" t="s">
        <v>24</v>
      </c>
      <c r="G2085" t="s">
        <v>405</v>
      </c>
      <c r="H2085" t="s">
        <v>406</v>
      </c>
      <c r="J2085" t="s">
        <v>403</v>
      </c>
      <c r="K2085">
        <v>2</v>
      </c>
      <c r="L2085" t="str">
        <f>_xlfn.CONCAT(D2085,F2085)</f>
        <v>Turkish coffee3 oz</v>
      </c>
      <c r="M2085" s="10">
        <f>E2085*_xlfn.XLOOKUP(L2085,PriceListData!$F$2:$F$97,PriceListData!$E$2:$E$97)</f>
        <v>3.75</v>
      </c>
      <c r="N2085" t="str">
        <f>TEXT(B2085,"dddd")</f>
        <v>Thursday</v>
      </c>
    </row>
    <row r="2086" spans="1:14" x14ac:dyDescent="0.35">
      <c r="A2086">
        <v>288284</v>
      </c>
      <c r="B2086" s="3">
        <v>45785</v>
      </c>
      <c r="C2086" s="4">
        <v>0.3825115740740741</v>
      </c>
      <c r="D2086" t="s">
        <v>54</v>
      </c>
      <c r="E2086">
        <v>1</v>
      </c>
      <c r="G2086" t="s">
        <v>415</v>
      </c>
      <c r="H2086" t="s">
        <v>416</v>
      </c>
      <c r="J2086" t="s">
        <v>403</v>
      </c>
      <c r="K2086">
        <v>2</v>
      </c>
      <c r="L2086" t="str">
        <f>_xlfn.CONCAT(D2086,F2086)</f>
        <v>Syrup</v>
      </c>
      <c r="M2086" s="10">
        <f>E2086*_xlfn.XLOOKUP(L2086,PriceListData!$F$2:$F$97,PriceListData!$E$2:$E$97)</f>
        <v>0.75</v>
      </c>
      <c r="N2086" t="str">
        <f>TEXT(B2086,"dddd")</f>
        <v>Thursday</v>
      </c>
    </row>
    <row r="2087" spans="1:14" x14ac:dyDescent="0.35">
      <c r="A2087">
        <v>288284</v>
      </c>
      <c r="B2087" s="3">
        <v>45785</v>
      </c>
      <c r="C2087" s="4">
        <v>0.3825115740740741</v>
      </c>
      <c r="D2087" t="s">
        <v>21</v>
      </c>
      <c r="E2087">
        <v>1</v>
      </c>
      <c r="F2087" t="s">
        <v>15</v>
      </c>
      <c r="G2087" t="s">
        <v>405</v>
      </c>
      <c r="H2087" t="s">
        <v>406</v>
      </c>
      <c r="J2087" t="s">
        <v>403</v>
      </c>
      <c r="K2087">
        <v>2</v>
      </c>
      <c r="L2087" t="str">
        <f>_xlfn.CONCAT(D2087,F2087)</f>
        <v>Pourover12 oz</v>
      </c>
      <c r="M2087" s="10">
        <f>E2087*_xlfn.XLOOKUP(L2087,PriceListData!$F$2:$F$97,PriceListData!$E$2:$E$97)</f>
        <v>3.5</v>
      </c>
      <c r="N2087" t="str">
        <f>TEXT(B2087,"dddd")</f>
        <v>Thursday</v>
      </c>
    </row>
    <row r="2088" spans="1:14" x14ac:dyDescent="0.35">
      <c r="A2088">
        <v>288283</v>
      </c>
      <c r="B2088" s="3">
        <v>45785</v>
      </c>
      <c r="C2088" s="4">
        <v>0.37770833333333331</v>
      </c>
      <c r="D2088" t="s">
        <v>411</v>
      </c>
      <c r="E2088">
        <v>1</v>
      </c>
      <c r="F2088" t="s">
        <v>24</v>
      </c>
      <c r="G2088" t="s">
        <v>405</v>
      </c>
      <c r="H2088" t="s">
        <v>406</v>
      </c>
      <c r="J2088" t="s">
        <v>403</v>
      </c>
      <c r="K2088">
        <v>1</v>
      </c>
      <c r="L2088" t="str">
        <f>_xlfn.CONCAT(D2088,F2088)</f>
        <v>Turkish coffee3 oz</v>
      </c>
      <c r="M2088" s="10">
        <f>E2088*_xlfn.XLOOKUP(L2088,PriceListData!$F$2:$F$97,PriceListData!$E$2:$E$97)</f>
        <v>3.75</v>
      </c>
      <c r="N2088" t="str">
        <f>TEXT(B2088,"dddd")</f>
        <v>Thursday</v>
      </c>
    </row>
    <row r="2089" spans="1:14" x14ac:dyDescent="0.35">
      <c r="A2089">
        <v>288280</v>
      </c>
      <c r="B2089" s="3">
        <v>45785</v>
      </c>
      <c r="C2089" s="4">
        <v>0.37568287037037035</v>
      </c>
      <c r="D2089" t="s">
        <v>21</v>
      </c>
      <c r="E2089">
        <v>1</v>
      </c>
      <c r="F2089" t="s">
        <v>15</v>
      </c>
      <c r="G2089" t="s">
        <v>405</v>
      </c>
      <c r="H2089" t="s">
        <v>406</v>
      </c>
      <c r="J2089" t="s">
        <v>403</v>
      </c>
      <c r="K2089">
        <v>1</v>
      </c>
      <c r="L2089" t="str">
        <f>_xlfn.CONCAT(D2089,F2089)</f>
        <v>Pourover12 oz</v>
      </c>
      <c r="M2089" s="10">
        <f>E2089*_xlfn.XLOOKUP(L2089,PriceListData!$F$2:$F$97,PriceListData!$E$2:$E$97)</f>
        <v>3.5</v>
      </c>
      <c r="N2089" t="str">
        <f>TEXT(B2089,"dddd")</f>
        <v>Thursday</v>
      </c>
    </row>
    <row r="2090" spans="1:14" x14ac:dyDescent="0.35">
      <c r="A2090">
        <v>288277</v>
      </c>
      <c r="B2090" s="3">
        <v>45785</v>
      </c>
      <c r="C2090" s="4">
        <v>0.36358796296296297</v>
      </c>
      <c r="D2090" t="s">
        <v>409</v>
      </c>
      <c r="E2090">
        <v>1</v>
      </c>
      <c r="F2090" t="s">
        <v>15</v>
      </c>
      <c r="G2090" t="s">
        <v>405</v>
      </c>
      <c r="H2090" t="s">
        <v>406</v>
      </c>
      <c r="J2090" t="s">
        <v>403</v>
      </c>
      <c r="K2090">
        <v>1</v>
      </c>
      <c r="L2090" t="str">
        <f>_xlfn.CONCAT(D2090,F2090)</f>
        <v>Drip coffee12 oz</v>
      </c>
      <c r="M2090" s="10">
        <f>E2090*_xlfn.XLOOKUP(L2090,PriceListData!$F$2:$F$97,PriceListData!$E$2:$E$97)</f>
        <v>2.25</v>
      </c>
      <c r="N2090" t="str">
        <f>TEXT(B2090,"dddd")</f>
        <v>Thursday</v>
      </c>
    </row>
    <row r="2091" spans="1:14" x14ac:dyDescent="0.35">
      <c r="A2091">
        <v>288276</v>
      </c>
      <c r="B2091" s="3">
        <v>45785</v>
      </c>
      <c r="C2091" s="4">
        <v>0.35906250000000001</v>
      </c>
      <c r="D2091" t="s">
        <v>21</v>
      </c>
      <c r="E2091">
        <v>1</v>
      </c>
      <c r="F2091" t="s">
        <v>15</v>
      </c>
      <c r="G2091" t="s">
        <v>405</v>
      </c>
      <c r="H2091" t="s">
        <v>406</v>
      </c>
      <c r="J2091" t="s">
        <v>403</v>
      </c>
      <c r="K2091">
        <v>1</v>
      </c>
      <c r="L2091" t="str">
        <f>_xlfn.CONCAT(D2091,F2091)</f>
        <v>Pourover12 oz</v>
      </c>
      <c r="M2091" s="10">
        <f>E2091*_xlfn.XLOOKUP(L2091,PriceListData!$F$2:$F$97,PriceListData!$E$2:$E$97)</f>
        <v>3.5</v>
      </c>
      <c r="N2091" t="str">
        <f>TEXT(B2091,"dddd")</f>
        <v>Thursday</v>
      </c>
    </row>
    <row r="2092" spans="1:14" x14ac:dyDescent="0.35">
      <c r="A2092">
        <v>288275</v>
      </c>
      <c r="B2092" s="3">
        <v>45785</v>
      </c>
      <c r="C2092" s="4">
        <v>0.35630787037037037</v>
      </c>
      <c r="D2092" t="s">
        <v>54</v>
      </c>
      <c r="E2092">
        <v>1</v>
      </c>
      <c r="G2092" t="s">
        <v>415</v>
      </c>
      <c r="H2092" t="s">
        <v>416</v>
      </c>
      <c r="J2092" t="s">
        <v>403</v>
      </c>
      <c r="K2092">
        <v>2</v>
      </c>
      <c r="L2092" t="str">
        <f>_xlfn.CONCAT(D2092,F2092)</f>
        <v>Syrup</v>
      </c>
      <c r="M2092" s="10">
        <f>E2092*_xlfn.XLOOKUP(L2092,PriceListData!$F$2:$F$97,PriceListData!$E$2:$E$97)</f>
        <v>0.75</v>
      </c>
      <c r="N2092" t="str">
        <f>TEXT(B2092,"dddd")</f>
        <v>Thursday</v>
      </c>
    </row>
    <row r="2093" spans="1:14" x14ac:dyDescent="0.35">
      <c r="A2093">
        <v>288275</v>
      </c>
      <c r="B2093" s="3">
        <v>45785</v>
      </c>
      <c r="C2093" s="4">
        <v>0.35630787037037037</v>
      </c>
      <c r="D2093" t="s">
        <v>21</v>
      </c>
      <c r="E2093">
        <v>1</v>
      </c>
      <c r="F2093" t="s">
        <v>15</v>
      </c>
      <c r="G2093" t="s">
        <v>405</v>
      </c>
      <c r="H2093" t="s">
        <v>406</v>
      </c>
      <c r="J2093" t="s">
        <v>403</v>
      </c>
      <c r="K2093">
        <v>2</v>
      </c>
      <c r="L2093" t="str">
        <f>_xlfn.CONCAT(D2093,F2093)</f>
        <v>Pourover12 oz</v>
      </c>
      <c r="M2093" s="10">
        <f>E2093*_xlfn.XLOOKUP(L2093,PriceListData!$F$2:$F$97,PriceListData!$E$2:$E$97)</f>
        <v>3.5</v>
      </c>
      <c r="N2093" t="str">
        <f>TEXT(B2093,"dddd")</f>
        <v>Thursday</v>
      </c>
    </row>
    <row r="2094" spans="1:14" x14ac:dyDescent="0.35">
      <c r="A2094">
        <v>288274</v>
      </c>
      <c r="B2094" s="3">
        <v>45785</v>
      </c>
      <c r="C2094" s="4">
        <v>0.35313657407407406</v>
      </c>
      <c r="D2094" t="s">
        <v>52</v>
      </c>
      <c r="E2094">
        <v>1</v>
      </c>
      <c r="F2094" t="s">
        <v>15</v>
      </c>
      <c r="G2094" t="s">
        <v>405</v>
      </c>
      <c r="H2094" t="s">
        <v>414</v>
      </c>
      <c r="J2094" t="s">
        <v>403</v>
      </c>
      <c r="K2094">
        <v>1</v>
      </c>
      <c r="L2094" t="str">
        <f>_xlfn.CONCAT(D2094,F2094)</f>
        <v>Frappé12 oz</v>
      </c>
      <c r="M2094" s="10">
        <f>E2094*_xlfn.XLOOKUP(L2094,PriceListData!$F$2:$F$97,PriceListData!$E$2:$E$97)</f>
        <v>4.75</v>
      </c>
      <c r="N2094" t="str">
        <f>TEXT(B2094,"dddd")</f>
        <v>Thursday</v>
      </c>
    </row>
    <row r="2095" spans="1:14" x14ac:dyDescent="0.35">
      <c r="A2095">
        <v>288272</v>
      </c>
      <c r="B2095" s="3">
        <v>45785</v>
      </c>
      <c r="C2095" s="4">
        <v>0.35012731481481479</v>
      </c>
      <c r="D2095" t="s">
        <v>65</v>
      </c>
      <c r="E2095">
        <v>1</v>
      </c>
      <c r="F2095" t="s">
        <v>15</v>
      </c>
      <c r="G2095" t="s">
        <v>405</v>
      </c>
      <c r="H2095" t="s">
        <v>406</v>
      </c>
      <c r="J2095" t="s">
        <v>403</v>
      </c>
      <c r="K2095">
        <v>2</v>
      </c>
      <c r="L2095" t="str">
        <f>_xlfn.CONCAT(D2095,F2095)</f>
        <v>Cappuccino12 oz</v>
      </c>
      <c r="M2095" s="10">
        <f>E2095*_xlfn.XLOOKUP(L2095,PriceListData!$F$2:$F$97,PriceListData!$E$2:$E$97)</f>
        <v>5.5</v>
      </c>
      <c r="N2095" t="str">
        <f>TEXT(B2095,"dddd")</f>
        <v>Thursday</v>
      </c>
    </row>
    <row r="2096" spans="1:14" x14ac:dyDescent="0.35">
      <c r="A2096">
        <v>288271</v>
      </c>
      <c r="B2096" s="3">
        <v>45785</v>
      </c>
      <c r="C2096" s="4">
        <v>0.34553240740740743</v>
      </c>
      <c r="D2096" t="s">
        <v>428</v>
      </c>
      <c r="E2096">
        <v>1</v>
      </c>
      <c r="F2096" t="s">
        <v>15</v>
      </c>
      <c r="G2096" t="s">
        <v>413</v>
      </c>
      <c r="H2096" t="s">
        <v>406</v>
      </c>
      <c r="J2096" t="s">
        <v>403</v>
      </c>
      <c r="K2096">
        <v>1</v>
      </c>
      <c r="L2096" t="str">
        <f>_xlfn.CONCAT(D2096,F2096)</f>
        <v>Rooibos latté12 oz</v>
      </c>
      <c r="M2096" s="10">
        <f>E2096*_xlfn.XLOOKUP(L2096,PriceListData!$F$2:$F$97,PriceListData!$E$2:$E$97)</f>
        <v>5.5</v>
      </c>
      <c r="N2096" t="str">
        <f>TEXT(B2096,"dddd")</f>
        <v>Thursday</v>
      </c>
    </row>
    <row r="2097" spans="1:14" x14ac:dyDescent="0.35">
      <c r="A2097">
        <v>288271</v>
      </c>
      <c r="B2097" s="3">
        <v>45785</v>
      </c>
      <c r="C2097" s="4">
        <v>0.34553240740740743</v>
      </c>
      <c r="D2097" t="s">
        <v>52</v>
      </c>
      <c r="E2097">
        <v>1</v>
      </c>
      <c r="F2097" t="s">
        <v>15</v>
      </c>
      <c r="G2097" t="s">
        <v>405</v>
      </c>
      <c r="H2097" t="s">
        <v>414</v>
      </c>
      <c r="J2097" t="s">
        <v>403</v>
      </c>
      <c r="K2097">
        <v>1</v>
      </c>
      <c r="L2097" t="str">
        <f>_xlfn.CONCAT(D2097,F2097)</f>
        <v>Frappé12 oz</v>
      </c>
      <c r="M2097" s="10">
        <f>E2097*_xlfn.XLOOKUP(L2097,PriceListData!$F$2:$F$97,PriceListData!$E$2:$E$97)</f>
        <v>4.75</v>
      </c>
      <c r="N2097" t="str">
        <f>TEXT(B2097,"dddd")</f>
        <v>Thursday</v>
      </c>
    </row>
    <row r="2098" spans="1:14" x14ac:dyDescent="0.35">
      <c r="A2098">
        <v>288269</v>
      </c>
      <c r="B2098" s="3">
        <v>45785</v>
      </c>
      <c r="C2098" s="4">
        <v>0.34215277777777775</v>
      </c>
      <c r="D2098" t="s">
        <v>52</v>
      </c>
      <c r="E2098">
        <v>1</v>
      </c>
      <c r="F2098" t="s">
        <v>15</v>
      </c>
      <c r="G2098" t="s">
        <v>405</v>
      </c>
      <c r="H2098" t="s">
        <v>414</v>
      </c>
      <c r="J2098" t="s">
        <v>403</v>
      </c>
      <c r="K2098">
        <v>1</v>
      </c>
      <c r="L2098" t="str">
        <f>_xlfn.CONCAT(D2098,F2098)</f>
        <v>Frappé12 oz</v>
      </c>
      <c r="M2098" s="10">
        <f>E2098*_xlfn.XLOOKUP(L2098,PriceListData!$F$2:$F$97,PriceListData!$E$2:$E$97)</f>
        <v>4.75</v>
      </c>
      <c r="N2098" t="str">
        <f>TEXT(B2098,"dddd")</f>
        <v>Thursday</v>
      </c>
    </row>
    <row r="2099" spans="1:14" x14ac:dyDescent="0.35">
      <c r="A2099">
        <v>288268</v>
      </c>
      <c r="B2099" s="3">
        <v>45785</v>
      </c>
      <c r="C2099" s="4">
        <v>0.34114583333333331</v>
      </c>
      <c r="D2099" t="s">
        <v>21</v>
      </c>
      <c r="E2099">
        <v>1</v>
      </c>
      <c r="F2099" t="s">
        <v>15</v>
      </c>
      <c r="G2099" t="s">
        <v>405</v>
      </c>
      <c r="H2099" t="s">
        <v>406</v>
      </c>
      <c r="J2099" t="s">
        <v>403</v>
      </c>
      <c r="K2099">
        <v>2</v>
      </c>
      <c r="L2099" t="str">
        <f>_xlfn.CONCAT(D2099,F2099)</f>
        <v>Pourover12 oz</v>
      </c>
      <c r="M2099" s="10">
        <f>E2099*_xlfn.XLOOKUP(L2099,PriceListData!$F$2:$F$97,PriceListData!$E$2:$E$97)</f>
        <v>3.5</v>
      </c>
      <c r="N2099" t="str">
        <f>TEXT(B2099,"dddd")</f>
        <v>Thursday</v>
      </c>
    </row>
    <row r="2100" spans="1:14" x14ac:dyDescent="0.35">
      <c r="A2100">
        <v>288268</v>
      </c>
      <c r="B2100" s="3">
        <v>45785</v>
      </c>
      <c r="C2100" s="4">
        <v>0.34114583333333331</v>
      </c>
      <c r="D2100" t="s">
        <v>52</v>
      </c>
      <c r="E2100">
        <v>1</v>
      </c>
      <c r="F2100" t="s">
        <v>15</v>
      </c>
      <c r="G2100" t="s">
        <v>405</v>
      </c>
      <c r="H2100" t="s">
        <v>414</v>
      </c>
      <c r="J2100" t="s">
        <v>403</v>
      </c>
      <c r="K2100">
        <v>2</v>
      </c>
      <c r="L2100" t="str">
        <f>_xlfn.CONCAT(D2100,F2100)</f>
        <v>Frappé12 oz</v>
      </c>
      <c r="M2100" s="10">
        <f>E2100*_xlfn.XLOOKUP(L2100,PriceListData!$F$2:$F$97,PriceListData!$E$2:$E$97)</f>
        <v>4.75</v>
      </c>
      <c r="N2100" t="str">
        <f>TEXT(B2100,"dddd")</f>
        <v>Thursday</v>
      </c>
    </row>
    <row r="2101" spans="1:14" x14ac:dyDescent="0.35">
      <c r="A2101">
        <v>288267</v>
      </c>
      <c r="B2101" s="3">
        <v>45785</v>
      </c>
      <c r="C2101" s="4">
        <v>0.33890046296296295</v>
      </c>
      <c r="D2101" t="s">
        <v>54</v>
      </c>
      <c r="E2101">
        <v>1</v>
      </c>
      <c r="G2101" t="s">
        <v>415</v>
      </c>
      <c r="H2101" t="s">
        <v>416</v>
      </c>
      <c r="J2101" t="s">
        <v>403</v>
      </c>
      <c r="K2101">
        <v>2</v>
      </c>
      <c r="L2101" t="str">
        <f>_xlfn.CONCAT(D2101,F2101)</f>
        <v>Syrup</v>
      </c>
      <c r="M2101" s="10">
        <f>E2101*_xlfn.XLOOKUP(L2101,PriceListData!$F$2:$F$97,PriceListData!$E$2:$E$97)</f>
        <v>0.75</v>
      </c>
      <c r="N2101" t="str">
        <f>TEXT(B2101,"dddd")</f>
        <v>Thursday</v>
      </c>
    </row>
    <row r="2102" spans="1:14" x14ac:dyDescent="0.35">
      <c r="A2102">
        <v>288267</v>
      </c>
      <c r="B2102" s="3">
        <v>45785</v>
      </c>
      <c r="C2102" s="4">
        <v>0.33890046296296295</v>
      </c>
      <c r="D2102" t="s">
        <v>21</v>
      </c>
      <c r="E2102">
        <v>1</v>
      </c>
      <c r="F2102" t="s">
        <v>15</v>
      </c>
      <c r="G2102" t="s">
        <v>405</v>
      </c>
      <c r="H2102" t="s">
        <v>406</v>
      </c>
      <c r="J2102" t="s">
        <v>403</v>
      </c>
      <c r="K2102">
        <v>2</v>
      </c>
      <c r="L2102" t="str">
        <f>_xlfn.CONCAT(D2102,F2102)</f>
        <v>Pourover12 oz</v>
      </c>
      <c r="M2102" s="10">
        <f>E2102*_xlfn.XLOOKUP(L2102,PriceListData!$F$2:$F$97,PriceListData!$E$2:$E$97)</f>
        <v>3.5</v>
      </c>
      <c r="N2102" t="str">
        <f>TEXT(B2102,"dddd")</f>
        <v>Thursday</v>
      </c>
    </row>
    <row r="2103" spans="1:14" x14ac:dyDescent="0.35">
      <c r="A2103">
        <v>288266</v>
      </c>
      <c r="B2103" s="3">
        <v>45785</v>
      </c>
      <c r="C2103" s="4">
        <v>0.33812500000000001</v>
      </c>
      <c r="D2103" t="s">
        <v>52</v>
      </c>
      <c r="E2103">
        <v>1</v>
      </c>
      <c r="F2103" t="s">
        <v>15</v>
      </c>
      <c r="G2103" t="s">
        <v>405</v>
      </c>
      <c r="H2103" t="s">
        <v>414</v>
      </c>
      <c r="J2103" t="s">
        <v>403</v>
      </c>
      <c r="K2103">
        <v>1</v>
      </c>
      <c r="L2103" t="str">
        <f>_xlfn.CONCAT(D2103,F2103)</f>
        <v>Frappé12 oz</v>
      </c>
      <c r="M2103" s="10">
        <f>E2103*_xlfn.XLOOKUP(L2103,PriceListData!$F$2:$F$97,PriceListData!$E$2:$E$97)</f>
        <v>4.75</v>
      </c>
      <c r="N2103" t="str">
        <f>TEXT(B2103,"dddd")</f>
        <v>Thursday</v>
      </c>
    </row>
    <row r="2104" spans="1:14" x14ac:dyDescent="0.35">
      <c r="A2104">
        <v>288265</v>
      </c>
      <c r="B2104" s="3">
        <v>45785</v>
      </c>
      <c r="C2104" s="4">
        <v>0.33739583333333334</v>
      </c>
      <c r="D2104" t="s">
        <v>21</v>
      </c>
      <c r="E2104">
        <v>1</v>
      </c>
      <c r="F2104" t="s">
        <v>15</v>
      </c>
      <c r="G2104" t="s">
        <v>405</v>
      </c>
      <c r="H2104" t="s">
        <v>406</v>
      </c>
      <c r="J2104" t="s">
        <v>403</v>
      </c>
      <c r="K2104">
        <v>1</v>
      </c>
      <c r="L2104" t="str">
        <f>_xlfn.CONCAT(D2104,F2104)</f>
        <v>Pourover12 oz</v>
      </c>
      <c r="M2104" s="10">
        <f>E2104*_xlfn.XLOOKUP(L2104,PriceListData!$F$2:$F$97,PriceListData!$E$2:$E$97)</f>
        <v>3.5</v>
      </c>
      <c r="N2104" t="str">
        <f>TEXT(B2104,"dddd")</f>
        <v>Thursday</v>
      </c>
    </row>
    <row r="2105" spans="1:14" x14ac:dyDescent="0.35">
      <c r="A2105">
        <v>288264</v>
      </c>
      <c r="B2105" s="3">
        <v>45785</v>
      </c>
      <c r="C2105" s="4">
        <v>0.33658564814814818</v>
      </c>
      <c r="D2105" t="s">
        <v>21</v>
      </c>
      <c r="E2105">
        <v>1</v>
      </c>
      <c r="F2105" t="s">
        <v>15</v>
      </c>
      <c r="G2105" t="s">
        <v>405</v>
      </c>
      <c r="H2105" t="s">
        <v>406</v>
      </c>
      <c r="J2105" t="s">
        <v>403</v>
      </c>
      <c r="K2105">
        <v>1</v>
      </c>
      <c r="L2105" t="str">
        <f>_xlfn.CONCAT(D2105,F2105)</f>
        <v>Pourover12 oz</v>
      </c>
      <c r="M2105" s="10">
        <f>E2105*_xlfn.XLOOKUP(L2105,PriceListData!$F$2:$F$97,PriceListData!$E$2:$E$97)</f>
        <v>3.5</v>
      </c>
      <c r="N2105" t="str">
        <f>TEXT(B2105,"dddd")</f>
        <v>Thursday</v>
      </c>
    </row>
    <row r="2106" spans="1:14" x14ac:dyDescent="0.35">
      <c r="A2106">
        <v>288263</v>
      </c>
      <c r="B2106" s="3">
        <v>45785</v>
      </c>
      <c r="C2106" s="4">
        <v>0.33068287037037036</v>
      </c>
      <c r="D2106" t="s">
        <v>420</v>
      </c>
      <c r="E2106">
        <v>1</v>
      </c>
      <c r="F2106" t="s">
        <v>76</v>
      </c>
      <c r="G2106" t="s">
        <v>413</v>
      </c>
      <c r="H2106" t="s">
        <v>406</v>
      </c>
      <c r="J2106" t="s">
        <v>403</v>
      </c>
      <c r="K2106">
        <v>2</v>
      </c>
      <c r="L2106" t="str">
        <f>_xlfn.CONCAT(D2106,F2106)</f>
        <v>Moroccan tea10 oz</v>
      </c>
      <c r="M2106" s="10">
        <f>E2106*_xlfn.XLOOKUP(L2106,PriceListData!$F$2:$F$97,PriceListData!$E$2:$E$97)</f>
        <v>3</v>
      </c>
      <c r="N2106" t="str">
        <f>TEXT(B2106,"dddd")</f>
        <v>Thursday</v>
      </c>
    </row>
    <row r="2107" spans="1:14" x14ac:dyDescent="0.35">
      <c r="A2107">
        <v>288262</v>
      </c>
      <c r="B2107" s="3">
        <v>45785</v>
      </c>
      <c r="C2107" s="4">
        <v>0.32728009259259261</v>
      </c>
      <c r="D2107" t="s">
        <v>52</v>
      </c>
      <c r="E2107">
        <v>1</v>
      </c>
      <c r="F2107" t="s">
        <v>15</v>
      </c>
      <c r="G2107" t="s">
        <v>405</v>
      </c>
      <c r="H2107" t="s">
        <v>414</v>
      </c>
      <c r="J2107" t="s">
        <v>403</v>
      </c>
      <c r="K2107">
        <v>2</v>
      </c>
      <c r="L2107" t="str">
        <f>_xlfn.CONCAT(D2107,F2107)</f>
        <v>Frappé12 oz</v>
      </c>
      <c r="M2107" s="10">
        <f>E2107*_xlfn.XLOOKUP(L2107,PriceListData!$F$2:$F$97,PriceListData!$E$2:$E$97)</f>
        <v>4.75</v>
      </c>
      <c r="N2107" t="str">
        <f>TEXT(B2107,"dddd")</f>
        <v>Thursday</v>
      </c>
    </row>
    <row r="2108" spans="1:14" x14ac:dyDescent="0.35">
      <c r="A2108">
        <v>288261</v>
      </c>
      <c r="B2108" s="3">
        <v>45785</v>
      </c>
      <c r="C2108" s="4">
        <v>0.32697916666666665</v>
      </c>
      <c r="D2108" t="s">
        <v>428</v>
      </c>
      <c r="E2108">
        <v>1</v>
      </c>
      <c r="F2108" t="s">
        <v>15</v>
      </c>
      <c r="G2108" t="s">
        <v>413</v>
      </c>
      <c r="H2108" t="s">
        <v>406</v>
      </c>
      <c r="J2108" t="s">
        <v>403</v>
      </c>
      <c r="K2108">
        <v>1</v>
      </c>
      <c r="L2108" t="str">
        <f>_xlfn.CONCAT(D2108,F2108)</f>
        <v>Rooibos latté12 oz</v>
      </c>
      <c r="M2108" s="10">
        <f>E2108*_xlfn.XLOOKUP(L2108,PriceListData!$F$2:$F$97,PriceListData!$E$2:$E$97)</f>
        <v>5.5</v>
      </c>
      <c r="N2108" t="str">
        <f>TEXT(B2108,"dddd")</f>
        <v>Thursday</v>
      </c>
    </row>
    <row r="2109" spans="1:14" x14ac:dyDescent="0.35">
      <c r="A2109">
        <v>288261</v>
      </c>
      <c r="B2109" s="3">
        <v>45785</v>
      </c>
      <c r="C2109" s="4">
        <v>0.32697916666666665</v>
      </c>
      <c r="D2109" t="s">
        <v>404</v>
      </c>
      <c r="E2109">
        <v>1</v>
      </c>
      <c r="F2109" t="s">
        <v>15</v>
      </c>
      <c r="G2109" t="s">
        <v>405</v>
      </c>
      <c r="H2109" t="s">
        <v>406</v>
      </c>
      <c r="J2109" t="s">
        <v>403</v>
      </c>
      <c r="K2109">
        <v>1</v>
      </c>
      <c r="L2109" t="str">
        <f>_xlfn.CONCAT(D2109,F2109)</f>
        <v>Café latté12 oz</v>
      </c>
      <c r="M2109" s="10">
        <f>E2109*_xlfn.XLOOKUP(L2109,PriceListData!$F$2:$F$97,PriceListData!$E$2:$E$97)</f>
        <v>4.25</v>
      </c>
      <c r="N2109" t="str">
        <f>TEXT(B2109,"dddd")</f>
        <v>Thursday</v>
      </c>
    </row>
    <row r="2110" spans="1:14" x14ac:dyDescent="0.35">
      <c r="A2110">
        <v>288260</v>
      </c>
      <c r="B2110" s="3">
        <v>45785</v>
      </c>
      <c r="C2110" s="4">
        <v>0.32251157407407405</v>
      </c>
      <c r="D2110" t="s">
        <v>430</v>
      </c>
      <c r="E2110">
        <v>1</v>
      </c>
      <c r="F2110" t="s">
        <v>76</v>
      </c>
      <c r="G2110" t="s">
        <v>405</v>
      </c>
      <c r="H2110" t="s">
        <v>414</v>
      </c>
      <c r="J2110" t="s">
        <v>403</v>
      </c>
      <c r="K2110">
        <v>1</v>
      </c>
      <c r="L2110" t="str">
        <f>_xlfn.CONCAT(D2110,F2110)</f>
        <v>Iced café bombón10 oz</v>
      </c>
      <c r="M2110" s="10">
        <f>E2110*_xlfn.XLOOKUP(L2110,PriceListData!$F$2:$F$97,PriceListData!$E$2:$E$97)</f>
        <v>4.75</v>
      </c>
      <c r="N2110" t="str">
        <f>TEXT(B2110,"dddd")</f>
        <v>Thursday</v>
      </c>
    </row>
    <row r="2111" spans="1:14" x14ac:dyDescent="0.35">
      <c r="A2111">
        <v>288259</v>
      </c>
      <c r="B2111" s="3">
        <v>45785</v>
      </c>
      <c r="C2111" s="4">
        <v>0.32040509259259259</v>
      </c>
      <c r="D2111" t="s">
        <v>65</v>
      </c>
      <c r="E2111">
        <v>2</v>
      </c>
      <c r="F2111" t="s">
        <v>15</v>
      </c>
      <c r="G2111" t="s">
        <v>405</v>
      </c>
      <c r="H2111" t="s">
        <v>406</v>
      </c>
      <c r="J2111" t="s">
        <v>403</v>
      </c>
      <c r="K2111">
        <v>2</v>
      </c>
      <c r="L2111" t="str">
        <f>_xlfn.CONCAT(D2111,F2111)</f>
        <v>Cappuccino12 oz</v>
      </c>
      <c r="M2111" s="10">
        <f>E2111*_xlfn.XLOOKUP(L2111,PriceListData!$F$2:$F$97,PriceListData!$E$2:$E$97)</f>
        <v>11</v>
      </c>
      <c r="N2111" t="str">
        <f>TEXT(B2111,"dddd")</f>
        <v>Thursday</v>
      </c>
    </row>
    <row r="2112" spans="1:14" x14ac:dyDescent="0.35">
      <c r="A2112">
        <v>288259</v>
      </c>
      <c r="B2112" s="3">
        <v>45785</v>
      </c>
      <c r="C2112" s="4">
        <v>0.32040509259259259</v>
      </c>
      <c r="D2112" t="s">
        <v>410</v>
      </c>
      <c r="E2112">
        <v>1</v>
      </c>
      <c r="F2112" t="s">
        <v>15</v>
      </c>
      <c r="G2112" t="s">
        <v>405</v>
      </c>
      <c r="H2112" t="s">
        <v>406</v>
      </c>
      <c r="J2112" t="s">
        <v>403</v>
      </c>
      <c r="K2112">
        <v>2</v>
      </c>
      <c r="L2112" t="str">
        <f>_xlfn.CONCAT(D2112,F2112)</f>
        <v>Café Cubano12 oz</v>
      </c>
      <c r="M2112" s="10">
        <f>E2112*_xlfn.XLOOKUP(L2112,PriceListData!$F$2:$F$97,PriceListData!$E$2:$E$97)</f>
        <v>7</v>
      </c>
      <c r="N2112" t="str">
        <f>TEXT(B2112,"dddd")</f>
        <v>Thursday</v>
      </c>
    </row>
    <row r="2113" spans="1:14" x14ac:dyDescent="0.35">
      <c r="A2113">
        <v>288258</v>
      </c>
      <c r="B2113" s="3">
        <v>45785</v>
      </c>
      <c r="C2113" s="4">
        <v>0.31278935185185186</v>
      </c>
      <c r="D2113" t="s">
        <v>407</v>
      </c>
      <c r="E2113">
        <v>1</v>
      </c>
      <c r="G2113" t="s">
        <v>405</v>
      </c>
      <c r="H2113" t="s">
        <v>408</v>
      </c>
      <c r="J2113" t="s">
        <v>403</v>
      </c>
      <c r="K2113">
        <v>1</v>
      </c>
      <c r="L2113" t="str">
        <f>_xlfn.CONCAT(D2113,F2113)</f>
        <v>Drip coffee refill</v>
      </c>
      <c r="M2113" s="10">
        <f>E2113*_xlfn.XLOOKUP(L2113,PriceListData!$F$2:$F$97,PriceListData!$E$2:$E$97)</f>
        <v>1.25</v>
      </c>
      <c r="N2113" t="str">
        <f>TEXT(B2113,"dddd")</f>
        <v>Thursday</v>
      </c>
    </row>
    <row r="2114" spans="1:14" x14ac:dyDescent="0.35">
      <c r="A2114">
        <v>288257</v>
      </c>
      <c r="B2114" s="3">
        <v>45785</v>
      </c>
      <c r="C2114" s="4">
        <v>0.31190972222222224</v>
      </c>
      <c r="D2114" t="s">
        <v>412</v>
      </c>
      <c r="E2114">
        <v>1</v>
      </c>
      <c r="F2114" t="s">
        <v>15</v>
      </c>
      <c r="G2114" t="s">
        <v>413</v>
      </c>
      <c r="H2114" t="s">
        <v>414</v>
      </c>
      <c r="J2114" t="s">
        <v>403</v>
      </c>
      <c r="K2114">
        <v>1</v>
      </c>
      <c r="L2114" t="str">
        <f>_xlfn.CONCAT(D2114,F2114)</f>
        <v>Iced tea12 oz</v>
      </c>
      <c r="M2114" s="10">
        <f>E2114*_xlfn.XLOOKUP(L2114,PriceListData!$F$2:$F$97,PriceListData!$E$2:$E$97)</f>
        <v>4.25</v>
      </c>
      <c r="N2114" t="str">
        <f>TEXT(B2114,"dddd")</f>
        <v>Thursday</v>
      </c>
    </row>
    <row r="2115" spans="1:14" x14ac:dyDescent="0.35">
      <c r="A2115">
        <v>288256</v>
      </c>
      <c r="B2115" s="3">
        <v>45785</v>
      </c>
      <c r="C2115" s="4">
        <v>0.30399305555555556</v>
      </c>
      <c r="D2115" t="s">
        <v>52</v>
      </c>
      <c r="E2115">
        <v>1</v>
      </c>
      <c r="F2115" t="s">
        <v>15</v>
      </c>
      <c r="G2115" t="s">
        <v>405</v>
      </c>
      <c r="H2115" t="s">
        <v>414</v>
      </c>
      <c r="J2115" t="s">
        <v>403</v>
      </c>
      <c r="K2115">
        <v>2</v>
      </c>
      <c r="L2115" t="str">
        <f>_xlfn.CONCAT(D2115,F2115)</f>
        <v>Frappé12 oz</v>
      </c>
      <c r="M2115" s="10">
        <f>E2115*_xlfn.XLOOKUP(L2115,PriceListData!$F$2:$F$97,PriceListData!$E$2:$E$97)</f>
        <v>4.75</v>
      </c>
      <c r="N2115" t="str">
        <f>TEXT(B2115,"dddd")</f>
        <v>Thursday</v>
      </c>
    </row>
    <row r="2116" spans="1:14" x14ac:dyDescent="0.35">
      <c r="A2116">
        <v>288255</v>
      </c>
      <c r="B2116" s="3">
        <v>45785</v>
      </c>
      <c r="C2116" s="4">
        <v>0.30055555555555558</v>
      </c>
      <c r="D2116" t="s">
        <v>21</v>
      </c>
      <c r="E2116">
        <v>1</v>
      </c>
      <c r="F2116" t="s">
        <v>15</v>
      </c>
      <c r="G2116" t="s">
        <v>405</v>
      </c>
      <c r="H2116" t="s">
        <v>406</v>
      </c>
      <c r="J2116" t="s">
        <v>403</v>
      </c>
      <c r="K2116">
        <v>1</v>
      </c>
      <c r="L2116" t="str">
        <f>_xlfn.CONCAT(D2116,F2116)</f>
        <v>Pourover12 oz</v>
      </c>
      <c r="M2116" s="10">
        <f>E2116*_xlfn.XLOOKUP(L2116,PriceListData!$F$2:$F$97,PriceListData!$E$2:$E$97)</f>
        <v>3.5</v>
      </c>
      <c r="N2116" t="str">
        <f>TEXT(B2116,"dddd")</f>
        <v>Thursday</v>
      </c>
    </row>
    <row r="2117" spans="1:14" x14ac:dyDescent="0.35">
      <c r="A2117">
        <v>288253</v>
      </c>
      <c r="B2117" s="3">
        <v>45785</v>
      </c>
      <c r="C2117" s="4">
        <v>0.29434027777777777</v>
      </c>
      <c r="D2117" t="s">
        <v>21</v>
      </c>
      <c r="E2117">
        <v>1</v>
      </c>
      <c r="F2117" t="s">
        <v>15</v>
      </c>
      <c r="G2117" t="s">
        <v>405</v>
      </c>
      <c r="H2117" t="s">
        <v>406</v>
      </c>
      <c r="J2117" t="s">
        <v>403</v>
      </c>
      <c r="K2117">
        <v>2</v>
      </c>
      <c r="L2117" t="str">
        <f>_xlfn.CONCAT(D2117,F2117)</f>
        <v>Pourover12 oz</v>
      </c>
      <c r="M2117" s="10">
        <f>E2117*_xlfn.XLOOKUP(L2117,PriceListData!$F$2:$F$97,PriceListData!$E$2:$E$97)</f>
        <v>3.5</v>
      </c>
      <c r="N2117" t="str">
        <f>TEXT(B2117,"dddd")</f>
        <v>Thursday</v>
      </c>
    </row>
    <row r="2118" spans="1:14" x14ac:dyDescent="0.35">
      <c r="A2118">
        <v>288252</v>
      </c>
      <c r="B2118" s="3">
        <v>45785</v>
      </c>
      <c r="C2118" s="4">
        <v>0.79799768518518521</v>
      </c>
      <c r="D2118" t="s">
        <v>450</v>
      </c>
      <c r="E2118">
        <v>1</v>
      </c>
      <c r="G2118" t="s">
        <v>433</v>
      </c>
      <c r="H2118" t="s">
        <v>435</v>
      </c>
      <c r="J2118" t="s">
        <v>403</v>
      </c>
      <c r="K2118">
        <v>1</v>
      </c>
      <c r="L2118" t="str">
        <f>_xlfn.CONCAT(D2118,F2118)</f>
        <v>Snack cake</v>
      </c>
      <c r="M2118" s="10">
        <f>E2118*_xlfn.XLOOKUP(L2118,PriceListData!$F$2:$F$97,PriceListData!$E$2:$E$97)</f>
        <v>2</v>
      </c>
      <c r="N2118" t="str">
        <f>TEXT(B2118,"dddd")</f>
        <v>Thursday</v>
      </c>
    </row>
    <row r="2119" spans="1:14" x14ac:dyDescent="0.35">
      <c r="A2119">
        <v>288251</v>
      </c>
      <c r="B2119" s="3">
        <v>45785</v>
      </c>
      <c r="C2119" s="4">
        <v>0.77885416666666663</v>
      </c>
      <c r="D2119" t="s">
        <v>441</v>
      </c>
      <c r="E2119">
        <v>1</v>
      </c>
      <c r="G2119" t="s">
        <v>433</v>
      </c>
      <c r="H2119" t="s">
        <v>435</v>
      </c>
      <c r="J2119" t="s">
        <v>403</v>
      </c>
      <c r="K2119">
        <v>1</v>
      </c>
      <c r="L2119" t="str">
        <f>_xlfn.CONCAT(D2119,F2119)</f>
        <v>Sticky bun</v>
      </c>
      <c r="M2119" s="10">
        <f>E2119*_xlfn.XLOOKUP(L2119,PriceListData!$F$2:$F$97,PriceListData!$E$2:$E$97)</f>
        <v>2.75</v>
      </c>
      <c r="N2119" t="str">
        <f>TEXT(B2119,"dddd")</f>
        <v>Thursday</v>
      </c>
    </row>
    <row r="2120" spans="1:14" x14ac:dyDescent="0.35">
      <c r="A2120">
        <v>288250</v>
      </c>
      <c r="B2120" s="3">
        <v>45785</v>
      </c>
      <c r="C2120" s="4">
        <v>0.75506944444444446</v>
      </c>
      <c r="D2120" t="s">
        <v>436</v>
      </c>
      <c r="E2120">
        <v>1</v>
      </c>
      <c r="G2120" t="s">
        <v>433</v>
      </c>
      <c r="H2120" t="s">
        <v>435</v>
      </c>
      <c r="J2120" t="s">
        <v>403</v>
      </c>
      <c r="K2120">
        <v>1</v>
      </c>
      <c r="L2120" t="str">
        <f>_xlfn.CONCAT(D2120,F2120)</f>
        <v>Apricot danish</v>
      </c>
      <c r="M2120" s="10">
        <f>E2120*_xlfn.XLOOKUP(L2120,PriceListData!$F$2:$F$97,PriceListData!$E$2:$E$97)</f>
        <v>3.5</v>
      </c>
      <c r="N2120" t="str">
        <f>TEXT(B2120,"dddd")</f>
        <v>Thursday</v>
      </c>
    </row>
    <row r="2121" spans="1:14" x14ac:dyDescent="0.35">
      <c r="A2121">
        <v>288249</v>
      </c>
      <c r="B2121" s="3">
        <v>45785</v>
      </c>
      <c r="C2121" s="4">
        <v>0.73609953703703701</v>
      </c>
      <c r="D2121" t="s">
        <v>441</v>
      </c>
      <c r="E2121">
        <v>1</v>
      </c>
      <c r="G2121" t="s">
        <v>433</v>
      </c>
      <c r="H2121" t="s">
        <v>435</v>
      </c>
      <c r="J2121" t="s">
        <v>403</v>
      </c>
      <c r="K2121">
        <v>1</v>
      </c>
      <c r="L2121" t="str">
        <f>_xlfn.CONCAT(D2121,F2121)</f>
        <v>Sticky bun</v>
      </c>
      <c r="M2121" s="10">
        <f>E2121*_xlfn.XLOOKUP(L2121,PriceListData!$F$2:$F$97,PriceListData!$E$2:$E$97)</f>
        <v>2.75</v>
      </c>
      <c r="N2121" t="str">
        <f>TEXT(B2121,"dddd")</f>
        <v>Thursday</v>
      </c>
    </row>
    <row r="2122" spans="1:14" x14ac:dyDescent="0.35">
      <c r="A2122">
        <v>288249</v>
      </c>
      <c r="B2122" s="3">
        <v>45785</v>
      </c>
      <c r="C2122" s="4">
        <v>0.73609953703703701</v>
      </c>
      <c r="D2122" t="s">
        <v>438</v>
      </c>
      <c r="E2122">
        <v>1</v>
      </c>
      <c r="G2122" t="s">
        <v>433</v>
      </c>
      <c r="H2122" t="s">
        <v>435</v>
      </c>
      <c r="J2122" t="s">
        <v>403</v>
      </c>
      <c r="K2122">
        <v>1</v>
      </c>
      <c r="L2122" t="str">
        <f>_xlfn.CONCAT(D2122,F2122)</f>
        <v>Cinnamon roll</v>
      </c>
      <c r="M2122" s="10">
        <f>E2122*_xlfn.XLOOKUP(L2122,PriceListData!$F$2:$F$97,PriceListData!$E$2:$E$97)</f>
        <v>3.75</v>
      </c>
      <c r="N2122" t="str">
        <f>TEXT(B2122,"dddd")</f>
        <v>Thursday</v>
      </c>
    </row>
    <row r="2123" spans="1:14" x14ac:dyDescent="0.35">
      <c r="A2123">
        <v>288248</v>
      </c>
      <c r="B2123" s="3">
        <v>45785</v>
      </c>
      <c r="C2123" s="4">
        <v>0.72179398148148144</v>
      </c>
      <c r="D2123" t="s">
        <v>441</v>
      </c>
      <c r="E2123">
        <v>1</v>
      </c>
      <c r="G2123" t="s">
        <v>433</v>
      </c>
      <c r="H2123" t="s">
        <v>435</v>
      </c>
      <c r="J2123" t="s">
        <v>403</v>
      </c>
      <c r="K2123">
        <v>1</v>
      </c>
      <c r="L2123" t="str">
        <f>_xlfn.CONCAT(D2123,F2123)</f>
        <v>Sticky bun</v>
      </c>
      <c r="M2123" s="10">
        <f>E2123*_xlfn.XLOOKUP(L2123,PriceListData!$F$2:$F$97,PriceListData!$E$2:$E$97)</f>
        <v>2.75</v>
      </c>
      <c r="N2123" t="str">
        <f>TEXT(B2123,"dddd")</f>
        <v>Thursday</v>
      </c>
    </row>
    <row r="2124" spans="1:14" x14ac:dyDescent="0.35">
      <c r="A2124">
        <v>288247</v>
      </c>
      <c r="B2124" s="3">
        <v>45785</v>
      </c>
      <c r="C2124" s="4">
        <v>0.67328703703703707</v>
      </c>
      <c r="D2124" t="s">
        <v>444</v>
      </c>
      <c r="E2124">
        <v>1</v>
      </c>
      <c r="G2124" t="s">
        <v>433</v>
      </c>
      <c r="H2124" t="s">
        <v>440</v>
      </c>
      <c r="J2124" t="s">
        <v>403</v>
      </c>
      <c r="K2124">
        <v>2</v>
      </c>
      <c r="L2124" t="str">
        <f>_xlfn.CONCAT(D2124,F2124)</f>
        <v>Sticky bun (day old)</v>
      </c>
      <c r="M2124" s="10">
        <f>E2124*_xlfn.XLOOKUP(L2124,PriceListData!$F$2:$F$97,PriceListData!$E$2:$E$97)</f>
        <v>2</v>
      </c>
      <c r="N2124" t="str">
        <f>TEXT(B2124,"dddd")</f>
        <v>Thursday</v>
      </c>
    </row>
    <row r="2125" spans="1:14" x14ac:dyDescent="0.35">
      <c r="A2125">
        <v>288247</v>
      </c>
      <c r="B2125" s="3">
        <v>45785</v>
      </c>
      <c r="C2125" s="4">
        <v>0.67328703703703707</v>
      </c>
      <c r="D2125" t="s">
        <v>456</v>
      </c>
      <c r="E2125">
        <v>1</v>
      </c>
      <c r="G2125" t="s">
        <v>433</v>
      </c>
      <c r="H2125" t="s">
        <v>440</v>
      </c>
      <c r="J2125" t="s">
        <v>403</v>
      </c>
      <c r="K2125">
        <v>2</v>
      </c>
      <c r="L2125" t="str">
        <f>_xlfn.CONCAT(D2125,F2125)</f>
        <v>Cinnamon roll (day old)</v>
      </c>
      <c r="M2125" s="10">
        <f>E2125*_xlfn.XLOOKUP(L2125,PriceListData!$F$2:$F$97,PriceListData!$E$2:$E$97)</f>
        <v>3</v>
      </c>
      <c r="N2125" t="str">
        <f>TEXT(B2125,"dddd")</f>
        <v>Thursday</v>
      </c>
    </row>
    <row r="2126" spans="1:14" x14ac:dyDescent="0.35">
      <c r="A2126">
        <v>288246</v>
      </c>
      <c r="B2126" s="3">
        <v>45785</v>
      </c>
      <c r="C2126" s="4">
        <v>0.64626157407407403</v>
      </c>
      <c r="D2126" t="s">
        <v>441</v>
      </c>
      <c r="E2126">
        <v>1</v>
      </c>
      <c r="G2126" t="s">
        <v>433</v>
      </c>
      <c r="H2126" t="s">
        <v>435</v>
      </c>
      <c r="J2126" t="s">
        <v>403</v>
      </c>
      <c r="K2126">
        <v>1</v>
      </c>
      <c r="L2126" t="str">
        <f>_xlfn.CONCAT(D2126,F2126)</f>
        <v>Sticky bun</v>
      </c>
      <c r="M2126" s="10">
        <f>E2126*_xlfn.XLOOKUP(L2126,PriceListData!$F$2:$F$97,PriceListData!$E$2:$E$97)</f>
        <v>2.75</v>
      </c>
      <c r="N2126" t="str">
        <f>TEXT(B2126,"dddd")</f>
        <v>Thursday</v>
      </c>
    </row>
    <row r="2127" spans="1:14" x14ac:dyDescent="0.35">
      <c r="A2127">
        <v>288245</v>
      </c>
      <c r="B2127" s="3">
        <v>45785</v>
      </c>
      <c r="C2127" s="4">
        <v>0.60435185185185181</v>
      </c>
      <c r="D2127" t="s">
        <v>441</v>
      </c>
      <c r="E2127">
        <v>1</v>
      </c>
      <c r="G2127" t="s">
        <v>433</v>
      </c>
      <c r="H2127" t="s">
        <v>435</v>
      </c>
      <c r="J2127" t="s">
        <v>403</v>
      </c>
      <c r="K2127">
        <v>1</v>
      </c>
      <c r="L2127" t="str">
        <f>_xlfn.CONCAT(D2127,F2127)</f>
        <v>Sticky bun</v>
      </c>
      <c r="M2127" s="10">
        <f>E2127*_xlfn.XLOOKUP(L2127,PriceListData!$F$2:$F$97,PriceListData!$E$2:$E$97)</f>
        <v>2.75</v>
      </c>
      <c r="N2127" t="str">
        <f>TEXT(B2127,"dddd")</f>
        <v>Thursday</v>
      </c>
    </row>
    <row r="2128" spans="1:14" x14ac:dyDescent="0.35">
      <c r="A2128">
        <v>288244</v>
      </c>
      <c r="B2128" s="3">
        <v>45785</v>
      </c>
      <c r="C2128" s="4">
        <v>0.58599537037037042</v>
      </c>
      <c r="D2128" t="s">
        <v>439</v>
      </c>
      <c r="E2128">
        <v>1</v>
      </c>
      <c r="G2128" t="s">
        <v>433</v>
      </c>
      <c r="H2128" t="s">
        <v>440</v>
      </c>
      <c r="J2128" t="s">
        <v>403</v>
      </c>
      <c r="K2128">
        <v>1</v>
      </c>
      <c r="L2128" t="str">
        <f>_xlfn.CONCAT(D2128,F2128)</f>
        <v>Croissant or chocolate croissant (day old)</v>
      </c>
      <c r="M2128" s="10">
        <f>E2128*_xlfn.XLOOKUP(L2128,PriceListData!$F$2:$F$97,PriceListData!$E$2:$E$97)</f>
        <v>4</v>
      </c>
      <c r="N2128" t="str">
        <f>TEXT(B2128,"dddd")</f>
        <v>Thursday</v>
      </c>
    </row>
    <row r="2129" spans="1:14" x14ac:dyDescent="0.35">
      <c r="A2129">
        <v>288243</v>
      </c>
      <c r="B2129" s="3">
        <v>45785</v>
      </c>
      <c r="C2129" s="4">
        <v>0.57707175925925924</v>
      </c>
      <c r="D2129" t="s">
        <v>441</v>
      </c>
      <c r="E2129">
        <v>1</v>
      </c>
      <c r="G2129" t="s">
        <v>433</v>
      </c>
      <c r="H2129" t="s">
        <v>435</v>
      </c>
      <c r="J2129" t="s">
        <v>403</v>
      </c>
      <c r="K2129">
        <v>1</v>
      </c>
      <c r="L2129" t="str">
        <f>_xlfn.CONCAT(D2129,F2129)</f>
        <v>Sticky bun</v>
      </c>
      <c r="M2129" s="10">
        <f>E2129*_xlfn.XLOOKUP(L2129,PriceListData!$F$2:$F$97,PriceListData!$E$2:$E$97)</f>
        <v>2.75</v>
      </c>
      <c r="N2129" t="str">
        <f>TEXT(B2129,"dddd")</f>
        <v>Thursday</v>
      </c>
    </row>
    <row r="2130" spans="1:14" x14ac:dyDescent="0.35">
      <c r="A2130">
        <v>288242</v>
      </c>
      <c r="B2130" s="3">
        <v>45785</v>
      </c>
      <c r="C2130" s="4">
        <v>0.57618055555555558</v>
      </c>
      <c r="D2130" t="s">
        <v>441</v>
      </c>
      <c r="E2130">
        <v>1</v>
      </c>
      <c r="G2130" t="s">
        <v>433</v>
      </c>
      <c r="H2130" t="s">
        <v>435</v>
      </c>
      <c r="J2130" t="s">
        <v>403</v>
      </c>
      <c r="K2130">
        <v>1</v>
      </c>
      <c r="L2130" t="str">
        <f>_xlfn.CONCAT(D2130,F2130)</f>
        <v>Sticky bun</v>
      </c>
      <c r="M2130" s="10">
        <f>E2130*_xlfn.XLOOKUP(L2130,PriceListData!$F$2:$F$97,PriceListData!$E$2:$E$97)</f>
        <v>2.75</v>
      </c>
      <c r="N2130" t="str">
        <f>TEXT(B2130,"dddd")</f>
        <v>Thursday</v>
      </c>
    </row>
    <row r="2131" spans="1:14" x14ac:dyDescent="0.35">
      <c r="A2131">
        <v>288241</v>
      </c>
      <c r="B2131" s="3">
        <v>45785</v>
      </c>
      <c r="C2131" s="4">
        <v>0.54097222222222219</v>
      </c>
      <c r="D2131" t="s">
        <v>441</v>
      </c>
      <c r="E2131">
        <v>1</v>
      </c>
      <c r="G2131" t="s">
        <v>433</v>
      </c>
      <c r="H2131" t="s">
        <v>435</v>
      </c>
      <c r="J2131" t="s">
        <v>403</v>
      </c>
      <c r="K2131">
        <v>1</v>
      </c>
      <c r="L2131" t="str">
        <f>_xlfn.CONCAT(D2131,F2131)</f>
        <v>Sticky bun</v>
      </c>
      <c r="M2131" s="10">
        <f>E2131*_xlfn.XLOOKUP(L2131,PriceListData!$F$2:$F$97,PriceListData!$E$2:$E$97)</f>
        <v>2.75</v>
      </c>
      <c r="N2131" t="str">
        <f>TEXT(B2131,"dddd")</f>
        <v>Thursday</v>
      </c>
    </row>
    <row r="2132" spans="1:14" x14ac:dyDescent="0.35">
      <c r="A2132">
        <v>288240</v>
      </c>
      <c r="B2132" s="3">
        <v>45785</v>
      </c>
      <c r="C2132" s="4">
        <v>0.50488425925925928</v>
      </c>
      <c r="D2132" t="s">
        <v>437</v>
      </c>
      <c r="E2132">
        <v>1</v>
      </c>
      <c r="G2132" t="s">
        <v>433</v>
      </c>
      <c r="H2132" t="s">
        <v>435</v>
      </c>
      <c r="J2132" t="s">
        <v>403</v>
      </c>
      <c r="K2132">
        <v>1</v>
      </c>
      <c r="L2132" t="str">
        <f>_xlfn.CONCAT(D2132,F2132)</f>
        <v>Pizza pocket</v>
      </c>
      <c r="M2132" s="10">
        <f>E2132*_xlfn.XLOOKUP(L2132,PriceListData!$F$2:$F$97,PriceListData!$E$2:$E$97)</f>
        <v>5</v>
      </c>
      <c r="N2132" t="str">
        <f>TEXT(B2132,"dddd")</f>
        <v>Thursday</v>
      </c>
    </row>
    <row r="2133" spans="1:14" x14ac:dyDescent="0.35">
      <c r="A2133">
        <v>288239</v>
      </c>
      <c r="B2133" s="3">
        <v>45785</v>
      </c>
      <c r="C2133" s="4">
        <v>0.48728009259259258</v>
      </c>
      <c r="D2133" t="s">
        <v>441</v>
      </c>
      <c r="E2133">
        <v>1</v>
      </c>
      <c r="G2133" t="s">
        <v>433</v>
      </c>
      <c r="H2133" t="s">
        <v>435</v>
      </c>
      <c r="J2133" t="s">
        <v>403</v>
      </c>
      <c r="K2133">
        <v>1</v>
      </c>
      <c r="L2133" t="str">
        <f>_xlfn.CONCAT(D2133,F2133)</f>
        <v>Sticky bun</v>
      </c>
      <c r="M2133" s="10">
        <f>E2133*_xlfn.XLOOKUP(L2133,PriceListData!$F$2:$F$97,PriceListData!$E$2:$E$97)</f>
        <v>2.75</v>
      </c>
      <c r="N2133" t="str">
        <f>TEXT(B2133,"dddd")</f>
        <v>Thursday</v>
      </c>
    </row>
    <row r="2134" spans="1:14" x14ac:dyDescent="0.35">
      <c r="A2134">
        <v>288238</v>
      </c>
      <c r="B2134" s="3">
        <v>45785</v>
      </c>
      <c r="C2134" s="4">
        <v>0.48003472222222221</v>
      </c>
      <c r="D2134" t="s">
        <v>438</v>
      </c>
      <c r="E2134">
        <v>1</v>
      </c>
      <c r="G2134" t="s">
        <v>433</v>
      </c>
      <c r="H2134" t="s">
        <v>435</v>
      </c>
      <c r="J2134" t="s">
        <v>403</v>
      </c>
      <c r="K2134">
        <v>1</v>
      </c>
      <c r="L2134" t="str">
        <f>_xlfn.CONCAT(D2134,F2134)</f>
        <v>Cinnamon roll</v>
      </c>
      <c r="M2134" s="10">
        <f>E2134*_xlfn.XLOOKUP(L2134,PriceListData!$F$2:$F$97,PriceListData!$E$2:$E$97)</f>
        <v>3.75</v>
      </c>
      <c r="N2134" t="str">
        <f>TEXT(B2134,"dddd")</f>
        <v>Thursday</v>
      </c>
    </row>
    <row r="2135" spans="1:14" x14ac:dyDescent="0.35">
      <c r="A2135">
        <v>288237</v>
      </c>
      <c r="B2135" s="3">
        <v>45785</v>
      </c>
      <c r="C2135" s="4">
        <v>0.47505787037037039</v>
      </c>
      <c r="D2135" t="s">
        <v>443</v>
      </c>
      <c r="E2135">
        <v>1</v>
      </c>
      <c r="G2135" t="s">
        <v>433</v>
      </c>
      <c r="H2135" t="s">
        <v>435</v>
      </c>
      <c r="J2135" t="s">
        <v>403</v>
      </c>
      <c r="K2135">
        <v>1</v>
      </c>
      <c r="L2135" t="str">
        <f>_xlfn.CONCAT(D2135,F2135)</f>
        <v>Scone with clotted cream and jam</v>
      </c>
      <c r="M2135" s="10">
        <f>E2135*_xlfn.XLOOKUP(L2135,PriceListData!$F$2:$F$97,PriceListData!$E$2:$E$97)</f>
        <v>5.75</v>
      </c>
      <c r="N2135" t="str">
        <f>TEXT(B2135,"dddd")</f>
        <v>Thursday</v>
      </c>
    </row>
    <row r="2136" spans="1:14" x14ac:dyDescent="0.35">
      <c r="A2136">
        <v>288236</v>
      </c>
      <c r="B2136" s="3">
        <v>45785</v>
      </c>
      <c r="C2136" s="4">
        <v>0.46875</v>
      </c>
      <c r="D2136" t="s">
        <v>438</v>
      </c>
      <c r="E2136">
        <v>1</v>
      </c>
      <c r="G2136" t="s">
        <v>433</v>
      </c>
      <c r="H2136" t="s">
        <v>435</v>
      </c>
      <c r="J2136" t="s">
        <v>403</v>
      </c>
      <c r="K2136">
        <v>1</v>
      </c>
      <c r="L2136" t="str">
        <f>_xlfn.CONCAT(D2136,F2136)</f>
        <v>Cinnamon roll</v>
      </c>
      <c r="M2136" s="10">
        <f>E2136*_xlfn.XLOOKUP(L2136,PriceListData!$F$2:$F$97,PriceListData!$E$2:$E$97)</f>
        <v>3.75</v>
      </c>
      <c r="N2136" t="str">
        <f>TEXT(B2136,"dddd")</f>
        <v>Thursday</v>
      </c>
    </row>
    <row r="2137" spans="1:14" x14ac:dyDescent="0.35">
      <c r="A2137">
        <v>288235</v>
      </c>
      <c r="B2137" s="3">
        <v>45785</v>
      </c>
      <c r="C2137" s="4">
        <v>0.46305555555555555</v>
      </c>
      <c r="D2137" t="s">
        <v>438</v>
      </c>
      <c r="E2137">
        <v>1</v>
      </c>
      <c r="G2137" t="s">
        <v>433</v>
      </c>
      <c r="H2137" t="s">
        <v>435</v>
      </c>
      <c r="J2137" t="s">
        <v>403</v>
      </c>
      <c r="K2137">
        <v>1</v>
      </c>
      <c r="L2137" t="str">
        <f>_xlfn.CONCAT(D2137,F2137)</f>
        <v>Cinnamon roll</v>
      </c>
      <c r="M2137" s="10">
        <f>E2137*_xlfn.XLOOKUP(L2137,PriceListData!$F$2:$F$97,PriceListData!$E$2:$E$97)</f>
        <v>3.75</v>
      </c>
      <c r="N2137" t="str">
        <f>TEXT(B2137,"dddd")</f>
        <v>Thursday</v>
      </c>
    </row>
    <row r="2138" spans="1:14" x14ac:dyDescent="0.35">
      <c r="A2138">
        <v>288234</v>
      </c>
      <c r="B2138" s="3">
        <v>45785</v>
      </c>
      <c r="C2138" s="4">
        <v>0.46175925925925926</v>
      </c>
      <c r="D2138" t="s">
        <v>438</v>
      </c>
      <c r="E2138">
        <v>1</v>
      </c>
      <c r="G2138" t="s">
        <v>433</v>
      </c>
      <c r="H2138" t="s">
        <v>435</v>
      </c>
      <c r="J2138" t="s">
        <v>403</v>
      </c>
      <c r="K2138">
        <v>1</v>
      </c>
      <c r="L2138" t="str">
        <f>_xlfn.CONCAT(D2138,F2138)</f>
        <v>Cinnamon roll</v>
      </c>
      <c r="M2138" s="10">
        <f>E2138*_xlfn.XLOOKUP(L2138,PriceListData!$F$2:$F$97,PriceListData!$E$2:$E$97)</f>
        <v>3.75</v>
      </c>
      <c r="N2138" t="str">
        <f>TEXT(B2138,"dddd")</f>
        <v>Thursday</v>
      </c>
    </row>
    <row r="2139" spans="1:14" x14ac:dyDescent="0.35">
      <c r="A2139">
        <v>288233</v>
      </c>
      <c r="B2139" s="3">
        <v>45785</v>
      </c>
      <c r="C2139" s="4">
        <v>0.46114583333333331</v>
      </c>
      <c r="D2139" t="s">
        <v>441</v>
      </c>
      <c r="E2139">
        <v>1</v>
      </c>
      <c r="G2139" t="s">
        <v>433</v>
      </c>
      <c r="H2139" t="s">
        <v>435</v>
      </c>
      <c r="J2139" t="s">
        <v>403</v>
      </c>
      <c r="K2139">
        <v>2</v>
      </c>
      <c r="L2139" t="str">
        <f>_xlfn.CONCAT(D2139,F2139)</f>
        <v>Sticky bun</v>
      </c>
      <c r="M2139" s="10">
        <f>E2139*_xlfn.XLOOKUP(L2139,PriceListData!$F$2:$F$97,PriceListData!$E$2:$E$97)</f>
        <v>2.75</v>
      </c>
      <c r="N2139" t="str">
        <f>TEXT(B2139,"dddd")</f>
        <v>Thursday</v>
      </c>
    </row>
    <row r="2140" spans="1:14" x14ac:dyDescent="0.35">
      <c r="A2140">
        <v>288232</v>
      </c>
      <c r="B2140" s="3">
        <v>45785</v>
      </c>
      <c r="C2140" s="4">
        <v>0.46065972222222223</v>
      </c>
      <c r="D2140" t="s">
        <v>441</v>
      </c>
      <c r="E2140">
        <v>1</v>
      </c>
      <c r="G2140" t="s">
        <v>433</v>
      </c>
      <c r="H2140" t="s">
        <v>435</v>
      </c>
      <c r="J2140" t="s">
        <v>403</v>
      </c>
      <c r="K2140">
        <v>2</v>
      </c>
      <c r="L2140" t="str">
        <f>_xlfn.CONCAT(D2140,F2140)</f>
        <v>Sticky bun</v>
      </c>
      <c r="M2140" s="10">
        <f>E2140*_xlfn.XLOOKUP(L2140,PriceListData!$F$2:$F$97,PriceListData!$E$2:$E$97)</f>
        <v>2.75</v>
      </c>
      <c r="N2140" t="str">
        <f>TEXT(B2140,"dddd")</f>
        <v>Thursday</v>
      </c>
    </row>
    <row r="2141" spans="1:14" x14ac:dyDescent="0.35">
      <c r="A2141">
        <v>288231</v>
      </c>
      <c r="B2141" s="3">
        <v>45785</v>
      </c>
      <c r="C2141" s="4">
        <v>0.45134259259259257</v>
      </c>
      <c r="D2141" t="s">
        <v>443</v>
      </c>
      <c r="E2141">
        <v>1</v>
      </c>
      <c r="G2141" t="s">
        <v>433</v>
      </c>
      <c r="H2141" t="s">
        <v>435</v>
      </c>
      <c r="J2141" t="s">
        <v>403</v>
      </c>
      <c r="K2141">
        <v>1</v>
      </c>
      <c r="L2141" t="str">
        <f>_xlfn.CONCAT(D2141,F2141)</f>
        <v>Scone with clotted cream and jam</v>
      </c>
      <c r="M2141" s="10">
        <f>E2141*_xlfn.XLOOKUP(L2141,PriceListData!$F$2:$F$97,PriceListData!$E$2:$E$97)</f>
        <v>5.75</v>
      </c>
      <c r="N2141" t="str">
        <f>TEXT(B2141,"dddd")</f>
        <v>Thursday</v>
      </c>
    </row>
    <row r="2142" spans="1:14" x14ac:dyDescent="0.35">
      <c r="A2142">
        <v>288230</v>
      </c>
      <c r="B2142" s="3">
        <v>45785</v>
      </c>
      <c r="C2142" s="4">
        <v>0.43732638888888886</v>
      </c>
      <c r="D2142" t="s">
        <v>438</v>
      </c>
      <c r="E2142">
        <v>1</v>
      </c>
      <c r="G2142" t="s">
        <v>433</v>
      </c>
      <c r="H2142" t="s">
        <v>435</v>
      </c>
      <c r="J2142" t="s">
        <v>403</v>
      </c>
      <c r="K2142">
        <v>2</v>
      </c>
      <c r="L2142" t="str">
        <f>_xlfn.CONCAT(D2142,F2142)</f>
        <v>Cinnamon roll</v>
      </c>
      <c r="M2142" s="10">
        <f>E2142*_xlfn.XLOOKUP(L2142,PriceListData!$F$2:$F$97,PriceListData!$E$2:$E$97)</f>
        <v>3.75</v>
      </c>
      <c r="N2142" t="str">
        <f>TEXT(B2142,"dddd")</f>
        <v>Thursday</v>
      </c>
    </row>
    <row r="2143" spans="1:14" x14ac:dyDescent="0.35">
      <c r="A2143">
        <v>288229</v>
      </c>
      <c r="B2143" s="3">
        <v>45785</v>
      </c>
      <c r="C2143" s="4">
        <v>0.43074074074074076</v>
      </c>
      <c r="D2143" t="s">
        <v>441</v>
      </c>
      <c r="E2143">
        <v>1</v>
      </c>
      <c r="G2143" t="s">
        <v>433</v>
      </c>
      <c r="H2143" t="s">
        <v>435</v>
      </c>
      <c r="J2143" t="s">
        <v>403</v>
      </c>
      <c r="K2143">
        <v>2</v>
      </c>
      <c r="L2143" t="str">
        <f>_xlfn.CONCAT(D2143,F2143)</f>
        <v>Sticky bun</v>
      </c>
      <c r="M2143" s="10">
        <f>E2143*_xlfn.XLOOKUP(L2143,PriceListData!$F$2:$F$97,PriceListData!$E$2:$E$97)</f>
        <v>2.75</v>
      </c>
      <c r="N2143" t="str">
        <f>TEXT(B2143,"dddd")</f>
        <v>Thursday</v>
      </c>
    </row>
    <row r="2144" spans="1:14" x14ac:dyDescent="0.35">
      <c r="A2144">
        <v>288228</v>
      </c>
      <c r="B2144" s="3">
        <v>45785</v>
      </c>
      <c r="C2144" s="4">
        <v>0.42318287037037039</v>
      </c>
      <c r="D2144" t="s">
        <v>443</v>
      </c>
      <c r="E2144">
        <v>1</v>
      </c>
      <c r="G2144" t="s">
        <v>433</v>
      </c>
      <c r="H2144" t="s">
        <v>435</v>
      </c>
      <c r="J2144" t="s">
        <v>403</v>
      </c>
      <c r="K2144">
        <v>1</v>
      </c>
      <c r="L2144" t="str">
        <f>_xlfn.CONCAT(D2144,F2144)</f>
        <v>Scone with clotted cream and jam</v>
      </c>
      <c r="M2144" s="10">
        <f>E2144*_xlfn.XLOOKUP(L2144,PriceListData!$F$2:$F$97,PriceListData!$E$2:$E$97)</f>
        <v>5.75</v>
      </c>
      <c r="N2144" t="str">
        <f>TEXT(B2144,"dddd")</f>
        <v>Thursday</v>
      </c>
    </row>
    <row r="2145" spans="1:14" x14ac:dyDescent="0.35">
      <c r="A2145">
        <v>288227</v>
      </c>
      <c r="B2145" s="3">
        <v>45785</v>
      </c>
      <c r="C2145" s="4">
        <v>0.4019212962962963</v>
      </c>
      <c r="D2145" t="s">
        <v>443</v>
      </c>
      <c r="E2145">
        <v>1</v>
      </c>
      <c r="G2145" t="s">
        <v>433</v>
      </c>
      <c r="H2145" t="s">
        <v>435</v>
      </c>
      <c r="J2145" t="s">
        <v>403</v>
      </c>
      <c r="K2145">
        <v>1</v>
      </c>
      <c r="L2145" t="str">
        <f>_xlfn.CONCAT(D2145,F2145)</f>
        <v>Scone with clotted cream and jam</v>
      </c>
      <c r="M2145" s="10">
        <f>E2145*_xlfn.XLOOKUP(L2145,PriceListData!$F$2:$F$97,PriceListData!$E$2:$E$97)</f>
        <v>5.75</v>
      </c>
      <c r="N2145" t="str">
        <f>TEXT(B2145,"dddd")</f>
        <v>Thursday</v>
      </c>
    </row>
    <row r="2146" spans="1:14" x14ac:dyDescent="0.35">
      <c r="A2146">
        <v>288226</v>
      </c>
      <c r="B2146" s="3">
        <v>45785</v>
      </c>
      <c r="C2146" s="4">
        <v>0.4007175925925926</v>
      </c>
      <c r="D2146" t="s">
        <v>438</v>
      </c>
      <c r="E2146">
        <v>1</v>
      </c>
      <c r="G2146" t="s">
        <v>433</v>
      </c>
      <c r="H2146" t="s">
        <v>435</v>
      </c>
      <c r="J2146" t="s">
        <v>403</v>
      </c>
      <c r="K2146">
        <v>1</v>
      </c>
      <c r="L2146" t="str">
        <f>_xlfn.CONCAT(D2146,F2146)</f>
        <v>Cinnamon roll</v>
      </c>
      <c r="M2146" s="10">
        <f>E2146*_xlfn.XLOOKUP(L2146,PriceListData!$F$2:$F$97,PriceListData!$E$2:$E$97)</f>
        <v>3.75</v>
      </c>
      <c r="N2146" t="str">
        <f>TEXT(B2146,"dddd")</f>
        <v>Thursday</v>
      </c>
    </row>
    <row r="2147" spans="1:14" x14ac:dyDescent="0.35">
      <c r="A2147">
        <v>288225</v>
      </c>
      <c r="B2147" s="3">
        <v>45785</v>
      </c>
      <c r="C2147" s="4">
        <v>0.39077546296296295</v>
      </c>
      <c r="D2147" t="s">
        <v>443</v>
      </c>
      <c r="E2147">
        <v>1</v>
      </c>
      <c r="G2147" t="s">
        <v>433</v>
      </c>
      <c r="H2147" t="s">
        <v>435</v>
      </c>
      <c r="J2147" t="s">
        <v>403</v>
      </c>
      <c r="K2147">
        <v>1</v>
      </c>
      <c r="L2147" t="str">
        <f>_xlfn.CONCAT(D2147,F2147)</f>
        <v>Scone with clotted cream and jam</v>
      </c>
      <c r="M2147" s="10">
        <f>E2147*_xlfn.XLOOKUP(L2147,PriceListData!$F$2:$F$97,PriceListData!$E$2:$E$97)</f>
        <v>5.75</v>
      </c>
      <c r="N2147" t="str">
        <f>TEXT(B2147,"dddd")</f>
        <v>Thursday</v>
      </c>
    </row>
    <row r="2148" spans="1:14" x14ac:dyDescent="0.35">
      <c r="A2148">
        <v>288224</v>
      </c>
      <c r="B2148" s="3">
        <v>45785</v>
      </c>
      <c r="C2148" s="4">
        <v>0.38886574074074076</v>
      </c>
      <c r="D2148" t="s">
        <v>443</v>
      </c>
      <c r="E2148">
        <v>1</v>
      </c>
      <c r="G2148" t="s">
        <v>433</v>
      </c>
      <c r="H2148" t="s">
        <v>435</v>
      </c>
      <c r="J2148" t="s">
        <v>403</v>
      </c>
      <c r="K2148">
        <v>1</v>
      </c>
      <c r="L2148" t="str">
        <f>_xlfn.CONCAT(D2148,F2148)</f>
        <v>Scone with clotted cream and jam</v>
      </c>
      <c r="M2148" s="10">
        <f>E2148*_xlfn.XLOOKUP(L2148,PriceListData!$F$2:$F$97,PriceListData!$E$2:$E$97)</f>
        <v>5.75</v>
      </c>
      <c r="N2148" t="str">
        <f>TEXT(B2148,"dddd")</f>
        <v>Thursday</v>
      </c>
    </row>
    <row r="2149" spans="1:14" x14ac:dyDescent="0.35">
      <c r="A2149">
        <v>288223</v>
      </c>
      <c r="B2149" s="3">
        <v>45785</v>
      </c>
      <c r="C2149" s="4">
        <v>0.38667824074074075</v>
      </c>
      <c r="D2149" t="s">
        <v>438</v>
      </c>
      <c r="E2149">
        <v>1</v>
      </c>
      <c r="G2149" t="s">
        <v>433</v>
      </c>
      <c r="H2149" t="s">
        <v>435</v>
      </c>
      <c r="J2149" t="s">
        <v>403</v>
      </c>
      <c r="K2149">
        <v>2</v>
      </c>
      <c r="L2149" t="str">
        <f>_xlfn.CONCAT(D2149,F2149)</f>
        <v>Cinnamon roll</v>
      </c>
      <c r="M2149" s="10">
        <f>E2149*_xlfn.XLOOKUP(L2149,PriceListData!$F$2:$F$97,PriceListData!$E$2:$E$97)</f>
        <v>3.75</v>
      </c>
      <c r="N2149" t="str">
        <f>TEXT(B2149,"dddd")</f>
        <v>Thursday</v>
      </c>
    </row>
    <row r="2150" spans="1:14" x14ac:dyDescent="0.35">
      <c r="A2150">
        <v>288222</v>
      </c>
      <c r="B2150" s="3">
        <v>45785</v>
      </c>
      <c r="C2150" s="4">
        <v>0.38216435185185182</v>
      </c>
      <c r="D2150" t="s">
        <v>441</v>
      </c>
      <c r="E2150">
        <v>1</v>
      </c>
      <c r="G2150" t="s">
        <v>433</v>
      </c>
      <c r="H2150" t="s">
        <v>435</v>
      </c>
      <c r="J2150" t="s">
        <v>403</v>
      </c>
      <c r="K2150">
        <v>1</v>
      </c>
      <c r="L2150" t="str">
        <f>_xlfn.CONCAT(D2150,F2150)</f>
        <v>Sticky bun</v>
      </c>
      <c r="M2150" s="10">
        <f>E2150*_xlfn.XLOOKUP(L2150,PriceListData!$F$2:$F$97,PriceListData!$E$2:$E$97)</f>
        <v>2.75</v>
      </c>
      <c r="N2150" t="str">
        <f>TEXT(B2150,"dddd")</f>
        <v>Thursday</v>
      </c>
    </row>
    <row r="2151" spans="1:14" x14ac:dyDescent="0.35">
      <c r="A2151">
        <v>288222</v>
      </c>
      <c r="B2151" s="3">
        <v>45785</v>
      </c>
      <c r="C2151" s="4">
        <v>0.38216435185185182</v>
      </c>
      <c r="D2151" t="s">
        <v>443</v>
      </c>
      <c r="E2151">
        <v>1</v>
      </c>
      <c r="G2151" t="s">
        <v>433</v>
      </c>
      <c r="H2151" t="s">
        <v>435</v>
      </c>
      <c r="J2151" t="s">
        <v>403</v>
      </c>
      <c r="K2151">
        <v>1</v>
      </c>
      <c r="L2151" t="str">
        <f>_xlfn.CONCAT(D2151,F2151)</f>
        <v>Scone with clotted cream and jam</v>
      </c>
      <c r="M2151" s="10">
        <f>E2151*_xlfn.XLOOKUP(L2151,PriceListData!$F$2:$F$97,PriceListData!$E$2:$E$97)</f>
        <v>5.75</v>
      </c>
      <c r="N2151" t="str">
        <f>TEXT(B2151,"dddd")</f>
        <v>Thursday</v>
      </c>
    </row>
    <row r="2152" spans="1:14" x14ac:dyDescent="0.35">
      <c r="A2152">
        <v>288221</v>
      </c>
      <c r="B2152" s="3">
        <v>45785</v>
      </c>
      <c r="C2152" s="4">
        <v>0.3706712962962963</v>
      </c>
      <c r="D2152" t="s">
        <v>441</v>
      </c>
      <c r="E2152">
        <v>1</v>
      </c>
      <c r="G2152" t="s">
        <v>433</v>
      </c>
      <c r="H2152" t="s">
        <v>435</v>
      </c>
      <c r="J2152" t="s">
        <v>403</v>
      </c>
      <c r="K2152">
        <v>1</v>
      </c>
      <c r="L2152" t="str">
        <f>_xlfn.CONCAT(D2152,F2152)</f>
        <v>Sticky bun</v>
      </c>
      <c r="M2152" s="10">
        <f>E2152*_xlfn.XLOOKUP(L2152,PriceListData!$F$2:$F$97,PriceListData!$E$2:$E$97)</f>
        <v>2.75</v>
      </c>
      <c r="N2152" t="str">
        <f>TEXT(B2152,"dddd")</f>
        <v>Thursday</v>
      </c>
    </row>
    <row r="2153" spans="1:14" x14ac:dyDescent="0.35">
      <c r="A2153">
        <v>288625</v>
      </c>
      <c r="B2153" s="3">
        <v>45786</v>
      </c>
      <c r="C2153" s="4">
        <v>0.8852430555555556</v>
      </c>
      <c r="D2153" t="s">
        <v>153</v>
      </c>
      <c r="E2153">
        <v>1</v>
      </c>
      <c r="F2153" t="s">
        <v>15</v>
      </c>
      <c r="G2153" t="s">
        <v>405</v>
      </c>
      <c r="H2153" t="s">
        <v>406</v>
      </c>
      <c r="J2153" t="s">
        <v>403</v>
      </c>
      <c r="K2153">
        <v>1</v>
      </c>
      <c r="L2153" t="str">
        <f>_xlfn.CONCAT(D2153,F2153)</f>
        <v>Aeropress12 oz</v>
      </c>
      <c r="M2153" s="10">
        <f>E2153*_xlfn.XLOOKUP(L2153,PriceListData!$F$2:$F$97,PriceListData!$E$2:$E$97)</f>
        <v>6</v>
      </c>
      <c r="N2153" t="str">
        <f>TEXT(B2153,"dddd")</f>
        <v>Friday</v>
      </c>
    </row>
    <row r="2154" spans="1:14" x14ac:dyDescent="0.35">
      <c r="A2154">
        <v>288624</v>
      </c>
      <c r="B2154" s="3">
        <v>45786</v>
      </c>
      <c r="C2154" s="4">
        <v>0.87899305555555551</v>
      </c>
      <c r="D2154" t="s">
        <v>21</v>
      </c>
      <c r="E2154">
        <v>1</v>
      </c>
      <c r="F2154" t="s">
        <v>15</v>
      </c>
      <c r="G2154" t="s">
        <v>405</v>
      </c>
      <c r="H2154" t="s">
        <v>406</v>
      </c>
      <c r="J2154" t="s">
        <v>403</v>
      </c>
      <c r="K2154">
        <v>1</v>
      </c>
      <c r="L2154" t="str">
        <f>_xlfn.CONCAT(D2154,F2154)</f>
        <v>Pourover12 oz</v>
      </c>
      <c r="M2154" s="10">
        <f>E2154*_xlfn.XLOOKUP(L2154,PriceListData!$F$2:$F$97,PriceListData!$E$2:$E$97)</f>
        <v>3.5</v>
      </c>
      <c r="N2154" t="str">
        <f>TEXT(B2154,"dddd")</f>
        <v>Friday</v>
      </c>
    </row>
    <row r="2155" spans="1:14" x14ac:dyDescent="0.35">
      <c r="A2155">
        <v>288623</v>
      </c>
      <c r="B2155" s="3">
        <v>45786</v>
      </c>
      <c r="C2155" s="4">
        <v>0.86168981481481477</v>
      </c>
      <c r="D2155" t="s">
        <v>65</v>
      </c>
      <c r="E2155">
        <v>1</v>
      </c>
      <c r="F2155" t="s">
        <v>15</v>
      </c>
      <c r="G2155" t="s">
        <v>405</v>
      </c>
      <c r="H2155" t="s">
        <v>406</v>
      </c>
      <c r="J2155" t="s">
        <v>403</v>
      </c>
      <c r="K2155">
        <v>1</v>
      </c>
      <c r="L2155" t="str">
        <f>_xlfn.CONCAT(D2155,F2155)</f>
        <v>Cappuccino12 oz</v>
      </c>
      <c r="M2155" s="10">
        <f>E2155*_xlfn.XLOOKUP(L2155,PriceListData!$F$2:$F$97,PriceListData!$E$2:$E$97)</f>
        <v>5.5</v>
      </c>
      <c r="N2155" t="str">
        <f>TEXT(B2155,"dddd")</f>
        <v>Friday</v>
      </c>
    </row>
    <row r="2156" spans="1:14" x14ac:dyDescent="0.35">
      <c r="A2156">
        <v>288622</v>
      </c>
      <c r="B2156" s="3">
        <v>45786</v>
      </c>
      <c r="C2156" s="4">
        <v>0.84695601851851854</v>
      </c>
      <c r="D2156" t="s">
        <v>74</v>
      </c>
      <c r="E2156">
        <v>1</v>
      </c>
      <c r="F2156" t="s">
        <v>15</v>
      </c>
      <c r="G2156" t="s">
        <v>417</v>
      </c>
      <c r="H2156" t="s">
        <v>418</v>
      </c>
      <c r="J2156" t="s">
        <v>403</v>
      </c>
      <c r="K2156">
        <v>1</v>
      </c>
      <c r="L2156" t="str">
        <f>_xlfn.CONCAT(D2156,F2156)</f>
        <v>Single-origin12 oz</v>
      </c>
      <c r="M2156" s="10">
        <f>E2156*_xlfn.XLOOKUP(L2156,PriceListData!$F$2:$F$97,PriceListData!$E$2:$E$97)</f>
        <v>14.95</v>
      </c>
      <c r="N2156" t="str">
        <f>TEXT(B2156,"dddd")</f>
        <v>Friday</v>
      </c>
    </row>
    <row r="2157" spans="1:14" x14ac:dyDescent="0.35">
      <c r="A2157">
        <v>288621</v>
      </c>
      <c r="B2157" s="3">
        <v>45786</v>
      </c>
      <c r="C2157" s="4">
        <v>0.84180555555555558</v>
      </c>
      <c r="D2157" t="s">
        <v>452</v>
      </c>
      <c r="E2157">
        <v>1</v>
      </c>
      <c r="G2157" t="s">
        <v>401</v>
      </c>
      <c r="H2157" t="s">
        <v>453</v>
      </c>
      <c r="J2157" t="s">
        <v>403</v>
      </c>
      <c r="K2157">
        <v>1</v>
      </c>
      <c r="L2157" t="str">
        <f>_xlfn.CONCAT(D2157,F2157)</f>
        <v>Reusable travel mug</v>
      </c>
      <c r="M2157" s="10">
        <f>E2157*_xlfn.XLOOKUP(L2157,PriceListData!$F$2:$F$97,PriceListData!$E$2:$E$97)</f>
        <v>12.75</v>
      </c>
      <c r="N2157" t="str">
        <f>TEXT(B2157,"dddd")</f>
        <v>Friday</v>
      </c>
    </row>
    <row r="2158" spans="1:14" x14ac:dyDescent="0.35">
      <c r="A2158">
        <v>288621</v>
      </c>
      <c r="B2158" s="3">
        <v>45786</v>
      </c>
      <c r="C2158" s="4">
        <v>0.84180555555555558</v>
      </c>
      <c r="D2158" t="s">
        <v>153</v>
      </c>
      <c r="E2158">
        <v>1</v>
      </c>
      <c r="F2158" t="s">
        <v>15</v>
      </c>
      <c r="G2158" t="s">
        <v>405</v>
      </c>
      <c r="H2158" t="s">
        <v>406</v>
      </c>
      <c r="J2158" t="s">
        <v>403</v>
      </c>
      <c r="K2158">
        <v>1</v>
      </c>
      <c r="L2158" t="str">
        <f>_xlfn.CONCAT(D2158,F2158)</f>
        <v>Aeropress12 oz</v>
      </c>
      <c r="M2158" s="10">
        <f>E2158*_xlfn.XLOOKUP(L2158,PriceListData!$F$2:$F$97,PriceListData!$E$2:$E$97)</f>
        <v>6</v>
      </c>
      <c r="N2158" t="str">
        <f>TEXT(B2158,"dddd")</f>
        <v>Friday</v>
      </c>
    </row>
    <row r="2159" spans="1:14" x14ac:dyDescent="0.35">
      <c r="A2159">
        <v>288620</v>
      </c>
      <c r="B2159" s="3">
        <v>45786</v>
      </c>
      <c r="C2159" s="4">
        <v>0.83520833333333333</v>
      </c>
      <c r="D2159" t="s">
        <v>430</v>
      </c>
      <c r="E2159">
        <v>1</v>
      </c>
      <c r="F2159" t="s">
        <v>76</v>
      </c>
      <c r="G2159" t="s">
        <v>405</v>
      </c>
      <c r="H2159" t="s">
        <v>414</v>
      </c>
      <c r="J2159" t="s">
        <v>403</v>
      </c>
      <c r="K2159">
        <v>1</v>
      </c>
      <c r="L2159" t="str">
        <f>_xlfn.CONCAT(D2159,F2159)</f>
        <v>Iced café bombón10 oz</v>
      </c>
      <c r="M2159" s="10">
        <f>E2159*_xlfn.XLOOKUP(L2159,PriceListData!$F$2:$F$97,PriceListData!$E$2:$E$97)</f>
        <v>4.75</v>
      </c>
      <c r="N2159" t="str">
        <f>TEXT(B2159,"dddd")</f>
        <v>Friday</v>
      </c>
    </row>
    <row r="2160" spans="1:14" x14ac:dyDescent="0.35">
      <c r="A2160">
        <v>288620</v>
      </c>
      <c r="B2160" s="3">
        <v>45786</v>
      </c>
      <c r="C2160" s="4">
        <v>0.83520833333333333</v>
      </c>
      <c r="D2160" t="s">
        <v>40</v>
      </c>
      <c r="E2160">
        <v>1</v>
      </c>
      <c r="F2160" t="s">
        <v>35</v>
      </c>
      <c r="G2160" t="s">
        <v>405</v>
      </c>
      <c r="H2160" t="s">
        <v>406</v>
      </c>
      <c r="J2160" t="s">
        <v>403</v>
      </c>
      <c r="K2160">
        <v>1</v>
      </c>
      <c r="L2160" t="str">
        <f>_xlfn.CONCAT(D2160,F2160)</f>
        <v>Espresso1 oz</v>
      </c>
      <c r="M2160" s="10">
        <f>E2160*_xlfn.XLOOKUP(L2160,PriceListData!$F$2:$F$97,PriceListData!$E$2:$E$97)</f>
        <v>2.5</v>
      </c>
      <c r="N2160" t="str">
        <f>TEXT(B2160,"dddd")</f>
        <v>Friday</v>
      </c>
    </row>
    <row r="2161" spans="1:14" x14ac:dyDescent="0.35">
      <c r="A2161">
        <v>288619</v>
      </c>
      <c r="B2161" s="3">
        <v>45786</v>
      </c>
      <c r="C2161" s="4">
        <v>0.82878472222222221</v>
      </c>
      <c r="D2161" t="s">
        <v>65</v>
      </c>
      <c r="E2161">
        <v>1</v>
      </c>
      <c r="F2161" t="s">
        <v>15</v>
      </c>
      <c r="G2161" t="s">
        <v>405</v>
      </c>
      <c r="H2161" t="s">
        <v>406</v>
      </c>
      <c r="J2161" t="s">
        <v>403</v>
      </c>
      <c r="K2161">
        <v>1</v>
      </c>
      <c r="L2161" t="str">
        <f>_xlfn.CONCAT(D2161,F2161)</f>
        <v>Cappuccino12 oz</v>
      </c>
      <c r="M2161" s="10">
        <f>E2161*_xlfn.XLOOKUP(L2161,PriceListData!$F$2:$F$97,PriceListData!$E$2:$E$97)</f>
        <v>5.5</v>
      </c>
      <c r="N2161" t="str">
        <f>TEXT(B2161,"dddd")</f>
        <v>Friday</v>
      </c>
    </row>
    <row r="2162" spans="1:14" x14ac:dyDescent="0.35">
      <c r="A2162">
        <v>288618</v>
      </c>
      <c r="B2162" s="3">
        <v>45786</v>
      </c>
      <c r="C2162" s="4">
        <v>0.79791666666666672</v>
      </c>
      <c r="D2162" t="s">
        <v>407</v>
      </c>
      <c r="E2162">
        <v>1</v>
      </c>
      <c r="G2162" t="s">
        <v>405</v>
      </c>
      <c r="H2162" t="s">
        <v>408</v>
      </c>
      <c r="J2162" t="s">
        <v>403</v>
      </c>
      <c r="K2162">
        <v>1</v>
      </c>
      <c r="L2162" t="str">
        <f>_xlfn.CONCAT(D2162,F2162)</f>
        <v>Drip coffee refill</v>
      </c>
      <c r="M2162" s="10">
        <f>E2162*_xlfn.XLOOKUP(L2162,PriceListData!$F$2:$F$97,PriceListData!$E$2:$E$97)</f>
        <v>1.25</v>
      </c>
      <c r="N2162" t="str">
        <f>TEXT(B2162,"dddd")</f>
        <v>Friday</v>
      </c>
    </row>
    <row r="2163" spans="1:14" x14ac:dyDescent="0.35">
      <c r="A2163">
        <v>288617</v>
      </c>
      <c r="B2163" s="3">
        <v>45786</v>
      </c>
      <c r="C2163" s="4">
        <v>0.791412037037037</v>
      </c>
      <c r="D2163" t="s">
        <v>409</v>
      </c>
      <c r="E2163">
        <v>1</v>
      </c>
      <c r="F2163" t="s">
        <v>15</v>
      </c>
      <c r="G2163" t="s">
        <v>405</v>
      </c>
      <c r="H2163" t="s">
        <v>406</v>
      </c>
      <c r="J2163" t="s">
        <v>403</v>
      </c>
      <c r="K2163">
        <v>1</v>
      </c>
      <c r="L2163" t="str">
        <f>_xlfn.CONCAT(D2163,F2163)</f>
        <v>Drip coffee12 oz</v>
      </c>
      <c r="M2163" s="10">
        <f>E2163*_xlfn.XLOOKUP(L2163,PriceListData!$F$2:$F$97,PriceListData!$E$2:$E$97)</f>
        <v>2.25</v>
      </c>
      <c r="N2163" t="str">
        <f>TEXT(B2163,"dddd")</f>
        <v>Friday</v>
      </c>
    </row>
    <row r="2164" spans="1:14" x14ac:dyDescent="0.35">
      <c r="A2164">
        <v>288616</v>
      </c>
      <c r="B2164" s="3">
        <v>45786</v>
      </c>
      <c r="C2164" s="4">
        <v>0.76641203703703709</v>
      </c>
      <c r="D2164" t="s">
        <v>52</v>
      </c>
      <c r="E2164">
        <v>1</v>
      </c>
      <c r="F2164" t="s">
        <v>15</v>
      </c>
      <c r="G2164" t="s">
        <v>405</v>
      </c>
      <c r="H2164" t="s">
        <v>414</v>
      </c>
      <c r="J2164" t="s">
        <v>403</v>
      </c>
      <c r="K2164">
        <v>1</v>
      </c>
      <c r="L2164" t="str">
        <f>_xlfn.CONCAT(D2164,F2164)</f>
        <v>Frappé12 oz</v>
      </c>
      <c r="M2164" s="10">
        <f>E2164*_xlfn.XLOOKUP(L2164,PriceListData!$F$2:$F$97,PriceListData!$E$2:$E$97)</f>
        <v>4.75</v>
      </c>
      <c r="N2164" t="str">
        <f>TEXT(B2164,"dddd")</f>
        <v>Friday</v>
      </c>
    </row>
    <row r="2165" spans="1:14" x14ac:dyDescent="0.35">
      <c r="A2165">
        <v>288615</v>
      </c>
      <c r="B2165" s="3">
        <v>45786</v>
      </c>
      <c r="C2165" s="4">
        <v>0.75025462962962963</v>
      </c>
      <c r="D2165" t="s">
        <v>410</v>
      </c>
      <c r="E2165">
        <v>1</v>
      </c>
      <c r="F2165" t="s">
        <v>15</v>
      </c>
      <c r="G2165" t="s">
        <v>405</v>
      </c>
      <c r="H2165" t="s">
        <v>406</v>
      </c>
      <c r="J2165" t="s">
        <v>403</v>
      </c>
      <c r="K2165">
        <v>1</v>
      </c>
      <c r="L2165" t="str">
        <f>_xlfn.CONCAT(D2165,F2165)</f>
        <v>Café Cubano12 oz</v>
      </c>
      <c r="M2165" s="10">
        <f>E2165*_xlfn.XLOOKUP(L2165,PriceListData!$F$2:$F$97,PriceListData!$E$2:$E$97)</f>
        <v>7</v>
      </c>
      <c r="N2165" t="str">
        <f>TEXT(B2165,"dddd")</f>
        <v>Friday</v>
      </c>
    </row>
    <row r="2166" spans="1:14" x14ac:dyDescent="0.35">
      <c r="A2166">
        <v>288614</v>
      </c>
      <c r="B2166" s="3">
        <v>45786</v>
      </c>
      <c r="C2166" s="4">
        <v>0.74067129629629624</v>
      </c>
      <c r="D2166" t="s">
        <v>427</v>
      </c>
      <c r="E2166">
        <v>1</v>
      </c>
      <c r="F2166" t="s">
        <v>15</v>
      </c>
      <c r="G2166" t="s">
        <v>417</v>
      </c>
      <c r="H2166" t="s">
        <v>418</v>
      </c>
      <c r="J2166" t="s">
        <v>403</v>
      </c>
      <c r="K2166">
        <v>1</v>
      </c>
      <c r="L2166" t="str">
        <f>_xlfn.CONCAT(D2166,F2166)</f>
        <v>House blend12 oz</v>
      </c>
      <c r="M2166" s="10">
        <f>E2166*_xlfn.XLOOKUP(L2166,PriceListData!$F$2:$F$97,PriceListData!$E$2:$E$97)</f>
        <v>12.95</v>
      </c>
      <c r="N2166" t="str">
        <f>TEXT(B2166,"dddd")</f>
        <v>Friday</v>
      </c>
    </row>
    <row r="2167" spans="1:14" x14ac:dyDescent="0.35">
      <c r="A2167">
        <v>288613</v>
      </c>
      <c r="B2167" s="3">
        <v>45786</v>
      </c>
      <c r="C2167" s="4">
        <v>0.7388541666666667</v>
      </c>
      <c r="D2167" t="s">
        <v>445</v>
      </c>
      <c r="E2167">
        <v>1</v>
      </c>
      <c r="F2167" t="s">
        <v>15</v>
      </c>
      <c r="G2167" t="s">
        <v>423</v>
      </c>
      <c r="H2167" t="s">
        <v>414</v>
      </c>
      <c r="J2167" t="s">
        <v>403</v>
      </c>
      <c r="K2167">
        <v>1</v>
      </c>
      <c r="L2167" t="str">
        <f>_xlfn.CONCAT(D2167,F2167)</f>
        <v>Mango lassi12 oz</v>
      </c>
      <c r="M2167" s="10">
        <f>E2167*_xlfn.XLOOKUP(L2167,PriceListData!$F$2:$F$97,PriceListData!$E$2:$E$97)</f>
        <v>5.75</v>
      </c>
      <c r="N2167" t="str">
        <f>TEXT(B2167,"dddd")</f>
        <v>Friday</v>
      </c>
    </row>
    <row r="2168" spans="1:14" x14ac:dyDescent="0.35">
      <c r="A2168">
        <v>288612</v>
      </c>
      <c r="B2168" s="3">
        <v>45786</v>
      </c>
      <c r="C2168" s="4">
        <v>0.73656250000000001</v>
      </c>
      <c r="D2168" t="s">
        <v>52</v>
      </c>
      <c r="E2168">
        <v>1</v>
      </c>
      <c r="F2168" t="s">
        <v>15</v>
      </c>
      <c r="G2168" t="s">
        <v>405</v>
      </c>
      <c r="H2168" t="s">
        <v>414</v>
      </c>
      <c r="J2168" t="s">
        <v>403</v>
      </c>
      <c r="K2168">
        <v>1</v>
      </c>
      <c r="L2168" t="str">
        <f>_xlfn.CONCAT(D2168,F2168)</f>
        <v>Frappé12 oz</v>
      </c>
      <c r="M2168" s="10">
        <f>E2168*_xlfn.XLOOKUP(L2168,PriceListData!$F$2:$F$97,PriceListData!$E$2:$E$97)</f>
        <v>4.75</v>
      </c>
      <c r="N2168" t="str">
        <f>TEXT(B2168,"dddd")</f>
        <v>Friday</v>
      </c>
    </row>
    <row r="2169" spans="1:14" x14ac:dyDescent="0.35">
      <c r="A2169">
        <v>288611</v>
      </c>
      <c r="B2169" s="3">
        <v>45786</v>
      </c>
      <c r="C2169" s="4">
        <v>0.73541666666666672</v>
      </c>
      <c r="D2169" t="s">
        <v>74</v>
      </c>
      <c r="E2169">
        <v>1</v>
      </c>
      <c r="F2169" t="s">
        <v>15</v>
      </c>
      <c r="G2169" t="s">
        <v>417</v>
      </c>
      <c r="H2169" t="s">
        <v>418</v>
      </c>
      <c r="J2169" t="s">
        <v>403</v>
      </c>
      <c r="K2169">
        <v>1</v>
      </c>
      <c r="L2169" t="str">
        <f>_xlfn.CONCAT(D2169,F2169)</f>
        <v>Single-origin12 oz</v>
      </c>
      <c r="M2169" s="10">
        <f>E2169*_xlfn.XLOOKUP(L2169,PriceListData!$F$2:$F$97,PriceListData!$E$2:$E$97)</f>
        <v>14.95</v>
      </c>
      <c r="N2169" t="str">
        <f>TEXT(B2169,"dddd")</f>
        <v>Friday</v>
      </c>
    </row>
    <row r="2170" spans="1:14" x14ac:dyDescent="0.35">
      <c r="A2170">
        <v>288610</v>
      </c>
      <c r="B2170" s="3">
        <v>45786</v>
      </c>
      <c r="C2170" s="4">
        <v>0.73207175925925927</v>
      </c>
      <c r="D2170" t="s">
        <v>419</v>
      </c>
      <c r="E2170">
        <v>1</v>
      </c>
      <c r="G2170" t="s">
        <v>415</v>
      </c>
      <c r="H2170" t="s">
        <v>416</v>
      </c>
      <c r="J2170" t="s">
        <v>403</v>
      </c>
      <c r="K2170">
        <v>1</v>
      </c>
      <c r="L2170" t="str">
        <f>_xlfn.CONCAT(D2170,F2170)</f>
        <v>Extra shot</v>
      </c>
      <c r="M2170" s="10">
        <f>E2170*_xlfn.XLOOKUP(L2170,PriceListData!$F$2:$F$97,PriceListData!$E$2:$E$97)</f>
        <v>1</v>
      </c>
      <c r="N2170" t="str">
        <f>TEXT(B2170,"dddd")</f>
        <v>Friday</v>
      </c>
    </row>
    <row r="2171" spans="1:14" x14ac:dyDescent="0.35">
      <c r="A2171">
        <v>288610</v>
      </c>
      <c r="B2171" s="3">
        <v>45786</v>
      </c>
      <c r="C2171" s="4">
        <v>0.73207175925925927</v>
      </c>
      <c r="D2171" t="s">
        <v>409</v>
      </c>
      <c r="E2171">
        <v>1</v>
      </c>
      <c r="F2171" t="s">
        <v>15</v>
      </c>
      <c r="G2171" t="s">
        <v>405</v>
      </c>
      <c r="H2171" t="s">
        <v>406</v>
      </c>
      <c r="J2171" t="s">
        <v>403</v>
      </c>
      <c r="K2171">
        <v>1</v>
      </c>
      <c r="L2171" t="str">
        <f>_xlfn.CONCAT(D2171,F2171)</f>
        <v>Drip coffee12 oz</v>
      </c>
      <c r="M2171" s="10">
        <f>E2171*_xlfn.XLOOKUP(L2171,PriceListData!$F$2:$F$97,PriceListData!$E$2:$E$97)</f>
        <v>2.25</v>
      </c>
      <c r="N2171" t="str">
        <f>TEXT(B2171,"dddd")</f>
        <v>Friday</v>
      </c>
    </row>
    <row r="2172" spans="1:14" x14ac:dyDescent="0.35">
      <c r="A2172">
        <v>288609</v>
      </c>
      <c r="B2172" s="3">
        <v>45786</v>
      </c>
      <c r="C2172" s="4">
        <v>0.72099537037037043</v>
      </c>
      <c r="D2172" t="s">
        <v>21</v>
      </c>
      <c r="E2172">
        <v>1</v>
      </c>
      <c r="F2172" t="s">
        <v>15</v>
      </c>
      <c r="G2172" t="s">
        <v>405</v>
      </c>
      <c r="H2172" t="s">
        <v>406</v>
      </c>
      <c r="J2172" t="s">
        <v>403</v>
      </c>
      <c r="K2172">
        <v>2</v>
      </c>
      <c r="L2172" t="str">
        <f>_xlfn.CONCAT(D2172,F2172)</f>
        <v>Pourover12 oz</v>
      </c>
      <c r="M2172" s="10">
        <f>E2172*_xlfn.XLOOKUP(L2172,PriceListData!$F$2:$F$97,PriceListData!$E$2:$E$97)</f>
        <v>3.5</v>
      </c>
      <c r="N2172" t="str">
        <f>TEXT(B2172,"dddd")</f>
        <v>Friday</v>
      </c>
    </row>
    <row r="2173" spans="1:14" x14ac:dyDescent="0.35">
      <c r="A2173">
        <v>288608</v>
      </c>
      <c r="B2173" s="3">
        <v>45786</v>
      </c>
      <c r="C2173" s="4">
        <v>0.71394675925925921</v>
      </c>
      <c r="D2173" t="s">
        <v>424</v>
      </c>
      <c r="E2173">
        <v>1</v>
      </c>
      <c r="F2173" t="s">
        <v>15</v>
      </c>
      <c r="G2173" t="s">
        <v>423</v>
      </c>
      <c r="H2173" t="s">
        <v>414</v>
      </c>
      <c r="J2173" t="s">
        <v>403</v>
      </c>
      <c r="K2173">
        <v>1</v>
      </c>
      <c r="L2173" t="str">
        <f>_xlfn.CONCAT(D2173,F2173)</f>
        <v>Coconut milk smoothie12 oz</v>
      </c>
      <c r="M2173" s="10">
        <f>E2173*_xlfn.XLOOKUP(L2173,PriceListData!$F$2:$F$97,PriceListData!$E$2:$E$97)</f>
        <v>5.75</v>
      </c>
      <c r="N2173" t="str">
        <f>TEXT(B2173,"dddd")</f>
        <v>Friday</v>
      </c>
    </row>
    <row r="2174" spans="1:14" x14ac:dyDescent="0.35">
      <c r="A2174">
        <v>288607</v>
      </c>
      <c r="B2174" s="3">
        <v>45786</v>
      </c>
      <c r="C2174" s="4">
        <v>0.713287037037037</v>
      </c>
      <c r="D2174" t="s">
        <v>420</v>
      </c>
      <c r="E2174">
        <v>1</v>
      </c>
      <c r="F2174" t="s">
        <v>76</v>
      </c>
      <c r="G2174" t="s">
        <v>413</v>
      </c>
      <c r="H2174" t="s">
        <v>406</v>
      </c>
      <c r="J2174" t="s">
        <v>403</v>
      </c>
      <c r="K2174">
        <v>2</v>
      </c>
      <c r="L2174" t="str">
        <f>_xlfn.CONCAT(D2174,F2174)</f>
        <v>Moroccan tea10 oz</v>
      </c>
      <c r="M2174" s="10">
        <f>E2174*_xlfn.XLOOKUP(L2174,PriceListData!$F$2:$F$97,PriceListData!$E$2:$E$97)</f>
        <v>3</v>
      </c>
      <c r="N2174" t="str">
        <f>TEXT(B2174,"dddd")</f>
        <v>Friday</v>
      </c>
    </row>
    <row r="2175" spans="1:14" x14ac:dyDescent="0.35">
      <c r="A2175">
        <v>288607</v>
      </c>
      <c r="B2175" s="3">
        <v>45786</v>
      </c>
      <c r="C2175" s="4">
        <v>0.713287037037037</v>
      </c>
      <c r="D2175" t="s">
        <v>65</v>
      </c>
      <c r="E2175">
        <v>1</v>
      </c>
      <c r="F2175" t="s">
        <v>15</v>
      </c>
      <c r="G2175" t="s">
        <v>405</v>
      </c>
      <c r="H2175" t="s">
        <v>406</v>
      </c>
      <c r="J2175" t="s">
        <v>403</v>
      </c>
      <c r="K2175">
        <v>2</v>
      </c>
      <c r="L2175" t="str">
        <f>_xlfn.CONCAT(D2175,F2175)</f>
        <v>Cappuccino12 oz</v>
      </c>
      <c r="M2175" s="10">
        <f>E2175*_xlfn.XLOOKUP(L2175,PriceListData!$F$2:$F$97,PriceListData!$E$2:$E$97)</f>
        <v>5.5</v>
      </c>
      <c r="N2175" t="str">
        <f>TEXT(B2175,"dddd")</f>
        <v>Friday</v>
      </c>
    </row>
    <row r="2176" spans="1:14" x14ac:dyDescent="0.35">
      <c r="A2176">
        <v>288606</v>
      </c>
      <c r="B2176" s="3">
        <v>45786</v>
      </c>
      <c r="C2176" s="4">
        <v>0.71273148148148147</v>
      </c>
      <c r="D2176" t="s">
        <v>420</v>
      </c>
      <c r="E2176">
        <v>1</v>
      </c>
      <c r="F2176" t="s">
        <v>76</v>
      </c>
      <c r="G2176" t="s">
        <v>413</v>
      </c>
      <c r="H2176" t="s">
        <v>406</v>
      </c>
      <c r="J2176" t="s">
        <v>442</v>
      </c>
      <c r="K2176">
        <v>2</v>
      </c>
      <c r="L2176" t="str">
        <f>_xlfn.CONCAT(D2176,F2176)</f>
        <v>Moroccan tea10 oz</v>
      </c>
      <c r="M2176" s="10">
        <f>E2176*_xlfn.XLOOKUP(L2176,PriceListData!$F$2:$F$97,PriceListData!$E$2:$E$97)</f>
        <v>3</v>
      </c>
      <c r="N2176" t="str">
        <f>TEXT(B2176,"dddd")</f>
        <v>Friday</v>
      </c>
    </row>
    <row r="2177" spans="1:14" x14ac:dyDescent="0.35">
      <c r="A2177">
        <v>288606</v>
      </c>
      <c r="B2177" s="3">
        <v>45786</v>
      </c>
      <c r="C2177" s="4">
        <v>0.71273148148148147</v>
      </c>
      <c r="D2177" t="s">
        <v>65</v>
      </c>
      <c r="E2177">
        <v>1</v>
      </c>
      <c r="F2177" t="s">
        <v>15</v>
      </c>
      <c r="G2177" t="s">
        <v>405</v>
      </c>
      <c r="H2177" t="s">
        <v>406</v>
      </c>
      <c r="J2177" t="s">
        <v>442</v>
      </c>
      <c r="K2177">
        <v>2</v>
      </c>
      <c r="L2177" t="str">
        <f>_xlfn.CONCAT(D2177,F2177)</f>
        <v>Cappuccino12 oz</v>
      </c>
      <c r="M2177" s="10">
        <f>E2177*_xlfn.XLOOKUP(L2177,PriceListData!$F$2:$F$97,PriceListData!$E$2:$E$97)</f>
        <v>5.5</v>
      </c>
      <c r="N2177" t="str">
        <f>TEXT(B2177,"dddd")</f>
        <v>Friday</v>
      </c>
    </row>
    <row r="2178" spans="1:14" x14ac:dyDescent="0.35">
      <c r="A2178">
        <v>288604</v>
      </c>
      <c r="B2178" s="3">
        <v>45786</v>
      </c>
      <c r="C2178" s="4">
        <v>0.70250000000000001</v>
      </c>
      <c r="D2178" t="s">
        <v>427</v>
      </c>
      <c r="E2178">
        <v>2</v>
      </c>
      <c r="F2178" t="s">
        <v>15</v>
      </c>
      <c r="G2178" t="s">
        <v>417</v>
      </c>
      <c r="H2178" t="s">
        <v>418</v>
      </c>
      <c r="J2178" t="s">
        <v>403</v>
      </c>
      <c r="K2178">
        <v>2</v>
      </c>
      <c r="L2178" t="str">
        <f>_xlfn.CONCAT(D2178,F2178)</f>
        <v>House blend12 oz</v>
      </c>
      <c r="M2178" s="10">
        <f>E2178*_xlfn.XLOOKUP(L2178,PriceListData!$F$2:$F$97,PriceListData!$E$2:$E$97)</f>
        <v>25.9</v>
      </c>
      <c r="N2178" t="str">
        <f>TEXT(B2178,"dddd")</f>
        <v>Friday</v>
      </c>
    </row>
    <row r="2179" spans="1:14" x14ac:dyDescent="0.35">
      <c r="A2179">
        <v>288603</v>
      </c>
      <c r="B2179" s="3">
        <v>45786</v>
      </c>
      <c r="C2179" s="4">
        <v>0.70046296296296295</v>
      </c>
      <c r="D2179" t="s">
        <v>409</v>
      </c>
      <c r="E2179">
        <v>1</v>
      </c>
      <c r="F2179" t="s">
        <v>15</v>
      </c>
      <c r="G2179" t="s">
        <v>405</v>
      </c>
      <c r="H2179" t="s">
        <v>406</v>
      </c>
      <c r="J2179" t="s">
        <v>403</v>
      </c>
      <c r="K2179">
        <v>1</v>
      </c>
      <c r="L2179" t="str">
        <f>_xlfn.CONCAT(D2179,F2179)</f>
        <v>Drip coffee12 oz</v>
      </c>
      <c r="M2179" s="10">
        <f>E2179*_xlfn.XLOOKUP(L2179,PriceListData!$F$2:$F$97,PriceListData!$E$2:$E$97)</f>
        <v>2.25</v>
      </c>
      <c r="N2179" t="str">
        <f>TEXT(B2179,"dddd")</f>
        <v>Friday</v>
      </c>
    </row>
    <row r="2180" spans="1:14" x14ac:dyDescent="0.35">
      <c r="A2180">
        <v>288602</v>
      </c>
      <c r="B2180" s="3">
        <v>45786</v>
      </c>
      <c r="C2180" s="4">
        <v>0.69797453703703705</v>
      </c>
      <c r="D2180" t="s">
        <v>52</v>
      </c>
      <c r="E2180">
        <v>1</v>
      </c>
      <c r="F2180" t="s">
        <v>15</v>
      </c>
      <c r="G2180" t="s">
        <v>405</v>
      </c>
      <c r="H2180" t="s">
        <v>414</v>
      </c>
      <c r="J2180" t="s">
        <v>403</v>
      </c>
      <c r="K2180">
        <v>1</v>
      </c>
      <c r="L2180" t="str">
        <f>_xlfn.CONCAT(D2180,F2180)</f>
        <v>Frappé12 oz</v>
      </c>
      <c r="M2180" s="10">
        <f>E2180*_xlfn.XLOOKUP(L2180,PriceListData!$F$2:$F$97,PriceListData!$E$2:$E$97)</f>
        <v>4.75</v>
      </c>
      <c r="N2180" t="str">
        <f>TEXT(B2180,"dddd")</f>
        <v>Friday</v>
      </c>
    </row>
    <row r="2181" spans="1:14" x14ac:dyDescent="0.35">
      <c r="A2181">
        <v>288601</v>
      </c>
      <c r="B2181" s="3">
        <v>45786</v>
      </c>
      <c r="C2181" s="4">
        <v>0.69576388888888885</v>
      </c>
      <c r="D2181" t="s">
        <v>52</v>
      </c>
      <c r="E2181">
        <v>1</v>
      </c>
      <c r="F2181" t="s">
        <v>15</v>
      </c>
      <c r="G2181" t="s">
        <v>405</v>
      </c>
      <c r="H2181" t="s">
        <v>414</v>
      </c>
      <c r="J2181" t="s">
        <v>403</v>
      </c>
      <c r="K2181">
        <v>2</v>
      </c>
      <c r="L2181" t="str">
        <f>_xlfn.CONCAT(D2181,F2181)</f>
        <v>Frappé12 oz</v>
      </c>
      <c r="M2181" s="10">
        <f>E2181*_xlfn.XLOOKUP(L2181,PriceListData!$F$2:$F$97,PriceListData!$E$2:$E$97)</f>
        <v>4.75</v>
      </c>
      <c r="N2181" t="str">
        <f>TEXT(B2181,"dddd")</f>
        <v>Friday</v>
      </c>
    </row>
    <row r="2182" spans="1:14" x14ac:dyDescent="0.35">
      <c r="A2182">
        <v>288600</v>
      </c>
      <c r="B2182" s="3">
        <v>45786</v>
      </c>
      <c r="C2182" s="4">
        <v>0.69085648148148149</v>
      </c>
      <c r="D2182" t="s">
        <v>409</v>
      </c>
      <c r="E2182">
        <v>1</v>
      </c>
      <c r="F2182" t="s">
        <v>15</v>
      </c>
      <c r="G2182" t="s">
        <v>405</v>
      </c>
      <c r="H2182" t="s">
        <v>406</v>
      </c>
      <c r="J2182" t="s">
        <v>403</v>
      </c>
      <c r="K2182">
        <v>1</v>
      </c>
      <c r="L2182" t="str">
        <f>_xlfn.CONCAT(D2182,F2182)</f>
        <v>Drip coffee12 oz</v>
      </c>
      <c r="M2182" s="10">
        <f>E2182*_xlfn.XLOOKUP(L2182,PriceListData!$F$2:$F$97,PriceListData!$E$2:$E$97)</f>
        <v>2.25</v>
      </c>
      <c r="N2182" t="str">
        <f>TEXT(B2182,"dddd")</f>
        <v>Friday</v>
      </c>
    </row>
    <row r="2183" spans="1:14" x14ac:dyDescent="0.35">
      <c r="A2183">
        <v>288598</v>
      </c>
      <c r="B2183" s="3">
        <v>45786</v>
      </c>
      <c r="C2183" s="4">
        <v>0.68171296296296291</v>
      </c>
      <c r="D2183" t="s">
        <v>54</v>
      </c>
      <c r="E2183">
        <v>1</v>
      </c>
      <c r="G2183" t="s">
        <v>415</v>
      </c>
      <c r="H2183" t="s">
        <v>416</v>
      </c>
      <c r="J2183" t="s">
        <v>403</v>
      </c>
      <c r="K2183">
        <v>1</v>
      </c>
      <c r="L2183" t="str">
        <f>_xlfn.CONCAT(D2183,F2183)</f>
        <v>Syrup</v>
      </c>
      <c r="M2183" s="10">
        <f>E2183*_xlfn.XLOOKUP(L2183,PriceListData!$F$2:$F$97,PriceListData!$E$2:$E$97)</f>
        <v>0.75</v>
      </c>
      <c r="N2183" t="str">
        <f>TEXT(B2183,"dddd")</f>
        <v>Friday</v>
      </c>
    </row>
    <row r="2184" spans="1:14" x14ac:dyDescent="0.35">
      <c r="A2184">
        <v>288598</v>
      </c>
      <c r="B2184" s="3">
        <v>45786</v>
      </c>
      <c r="C2184" s="4">
        <v>0.68171296296296291</v>
      </c>
      <c r="D2184" t="s">
        <v>445</v>
      </c>
      <c r="E2184">
        <v>1</v>
      </c>
      <c r="F2184" t="s">
        <v>15</v>
      </c>
      <c r="G2184" t="s">
        <v>423</v>
      </c>
      <c r="H2184" t="s">
        <v>414</v>
      </c>
      <c r="J2184" t="s">
        <v>403</v>
      </c>
      <c r="K2184">
        <v>1</v>
      </c>
      <c r="L2184" t="str">
        <f>_xlfn.CONCAT(D2184,F2184)</f>
        <v>Mango lassi12 oz</v>
      </c>
      <c r="M2184" s="10">
        <f>E2184*_xlfn.XLOOKUP(L2184,PriceListData!$F$2:$F$97,PriceListData!$E$2:$E$97)</f>
        <v>5.75</v>
      </c>
      <c r="N2184" t="str">
        <f>TEXT(B2184,"dddd")</f>
        <v>Friday</v>
      </c>
    </row>
    <row r="2185" spans="1:14" x14ac:dyDescent="0.35">
      <c r="A2185">
        <v>288597</v>
      </c>
      <c r="B2185" s="3">
        <v>45786</v>
      </c>
      <c r="C2185" s="4">
        <v>0.67847222222222225</v>
      </c>
      <c r="D2185" t="s">
        <v>411</v>
      </c>
      <c r="E2185">
        <v>1</v>
      </c>
      <c r="F2185" t="s">
        <v>24</v>
      </c>
      <c r="G2185" t="s">
        <v>405</v>
      </c>
      <c r="H2185" t="s">
        <v>406</v>
      </c>
      <c r="J2185" t="s">
        <v>403</v>
      </c>
      <c r="K2185">
        <v>2</v>
      </c>
      <c r="L2185" t="str">
        <f>_xlfn.CONCAT(D2185,F2185)</f>
        <v>Turkish coffee3 oz</v>
      </c>
      <c r="M2185" s="10">
        <f>E2185*_xlfn.XLOOKUP(L2185,PriceListData!$F$2:$F$97,PriceListData!$E$2:$E$97)</f>
        <v>3.75</v>
      </c>
      <c r="N2185" t="str">
        <f>TEXT(B2185,"dddd")</f>
        <v>Friday</v>
      </c>
    </row>
    <row r="2186" spans="1:14" x14ac:dyDescent="0.35">
      <c r="A2186">
        <v>288596</v>
      </c>
      <c r="B2186" s="3">
        <v>45786</v>
      </c>
      <c r="C2186" s="4">
        <v>0.67626157407407406</v>
      </c>
      <c r="D2186" t="s">
        <v>411</v>
      </c>
      <c r="E2186">
        <v>1</v>
      </c>
      <c r="F2186" t="s">
        <v>24</v>
      </c>
      <c r="G2186" t="s">
        <v>405</v>
      </c>
      <c r="H2186" t="s">
        <v>406</v>
      </c>
      <c r="J2186" t="s">
        <v>403</v>
      </c>
      <c r="K2186">
        <v>1</v>
      </c>
      <c r="L2186" t="str">
        <f>_xlfn.CONCAT(D2186,F2186)</f>
        <v>Turkish coffee3 oz</v>
      </c>
      <c r="M2186" s="10">
        <f>E2186*_xlfn.XLOOKUP(L2186,PriceListData!$F$2:$F$97,PriceListData!$E$2:$E$97)</f>
        <v>3.75</v>
      </c>
      <c r="N2186" t="str">
        <f>TEXT(B2186,"dddd")</f>
        <v>Friday</v>
      </c>
    </row>
    <row r="2187" spans="1:14" x14ac:dyDescent="0.35">
      <c r="A2187">
        <v>288595</v>
      </c>
      <c r="B2187" s="3">
        <v>45786</v>
      </c>
      <c r="C2187" s="4">
        <v>0.67415509259259254</v>
      </c>
      <c r="D2187" t="s">
        <v>426</v>
      </c>
      <c r="E2187">
        <v>1</v>
      </c>
      <c r="F2187" t="s">
        <v>15</v>
      </c>
      <c r="G2187" t="s">
        <v>423</v>
      </c>
      <c r="H2187" t="s">
        <v>414</v>
      </c>
      <c r="J2187" t="s">
        <v>403</v>
      </c>
      <c r="K2187">
        <v>1</v>
      </c>
      <c r="L2187" t="str">
        <f>_xlfn.CONCAT(D2187,F2187)</f>
        <v>Soda water with fruit slice12 oz</v>
      </c>
      <c r="M2187" s="10">
        <f>E2187*_xlfn.XLOOKUP(L2187,PriceListData!$F$2:$F$97,PriceListData!$E$2:$E$97)</f>
        <v>2</v>
      </c>
      <c r="N2187" t="str">
        <f>TEXT(B2187,"dddd")</f>
        <v>Friday</v>
      </c>
    </row>
    <row r="2188" spans="1:14" x14ac:dyDescent="0.35">
      <c r="A2188">
        <v>288595</v>
      </c>
      <c r="B2188" s="3">
        <v>45786</v>
      </c>
      <c r="C2188" s="4">
        <v>0.67415509259259254</v>
      </c>
      <c r="D2188" t="s">
        <v>431</v>
      </c>
      <c r="E2188">
        <v>1</v>
      </c>
      <c r="F2188" t="s">
        <v>76</v>
      </c>
      <c r="G2188" t="s">
        <v>405</v>
      </c>
      <c r="H2188" t="s">
        <v>414</v>
      </c>
      <c r="J2188" t="s">
        <v>403</v>
      </c>
      <c r="K2188">
        <v>1</v>
      </c>
      <c r="L2188" t="str">
        <f>_xlfn.CONCAT(D2188,F2188)</f>
        <v>Mazagran10 oz</v>
      </c>
      <c r="M2188" s="10">
        <f>E2188*_xlfn.XLOOKUP(L2188,PriceListData!$F$2:$F$97,PriceListData!$E$2:$E$97)</f>
        <v>4</v>
      </c>
      <c r="N2188" t="str">
        <f>TEXT(B2188,"dddd")</f>
        <v>Friday</v>
      </c>
    </row>
    <row r="2189" spans="1:14" x14ac:dyDescent="0.35">
      <c r="A2189">
        <v>288594</v>
      </c>
      <c r="B2189" s="3">
        <v>45786</v>
      </c>
      <c r="C2189" s="4">
        <v>0.67180555555555554</v>
      </c>
      <c r="D2189" t="s">
        <v>426</v>
      </c>
      <c r="E2189">
        <v>1</v>
      </c>
      <c r="F2189" t="s">
        <v>15</v>
      </c>
      <c r="G2189" t="s">
        <v>423</v>
      </c>
      <c r="H2189" t="s">
        <v>414</v>
      </c>
      <c r="J2189" t="s">
        <v>403</v>
      </c>
      <c r="K2189">
        <v>1</v>
      </c>
      <c r="L2189" t="str">
        <f>_xlfn.CONCAT(D2189,F2189)</f>
        <v>Soda water with fruit slice12 oz</v>
      </c>
      <c r="M2189" s="10">
        <f>E2189*_xlfn.XLOOKUP(L2189,PriceListData!$F$2:$F$97,PriceListData!$E$2:$E$97)</f>
        <v>2</v>
      </c>
      <c r="N2189" t="str">
        <f>TEXT(B2189,"dddd")</f>
        <v>Friday</v>
      </c>
    </row>
    <row r="2190" spans="1:14" x14ac:dyDescent="0.35">
      <c r="A2190">
        <v>288594</v>
      </c>
      <c r="B2190" s="3">
        <v>45786</v>
      </c>
      <c r="C2190" s="4">
        <v>0.67180555555555554</v>
      </c>
      <c r="D2190" t="s">
        <v>412</v>
      </c>
      <c r="E2190">
        <v>1</v>
      </c>
      <c r="F2190" t="s">
        <v>15</v>
      </c>
      <c r="G2190" t="s">
        <v>413</v>
      </c>
      <c r="H2190" t="s">
        <v>414</v>
      </c>
      <c r="J2190" t="s">
        <v>403</v>
      </c>
      <c r="K2190">
        <v>1</v>
      </c>
      <c r="L2190" t="str">
        <f>_xlfn.CONCAT(D2190,F2190)</f>
        <v>Iced tea12 oz</v>
      </c>
      <c r="M2190" s="10">
        <f>E2190*_xlfn.XLOOKUP(L2190,PriceListData!$F$2:$F$97,PriceListData!$E$2:$E$97)</f>
        <v>4.25</v>
      </c>
      <c r="N2190" t="str">
        <f>TEXT(B2190,"dddd")</f>
        <v>Friday</v>
      </c>
    </row>
    <row r="2191" spans="1:14" x14ac:dyDescent="0.35">
      <c r="A2191">
        <v>288593</v>
      </c>
      <c r="B2191" s="3">
        <v>45786</v>
      </c>
      <c r="C2191" s="4">
        <v>0.66215277777777781</v>
      </c>
      <c r="D2191" t="s">
        <v>153</v>
      </c>
      <c r="E2191">
        <v>1</v>
      </c>
      <c r="F2191" t="s">
        <v>15</v>
      </c>
      <c r="G2191" t="s">
        <v>405</v>
      </c>
      <c r="H2191" t="s">
        <v>406</v>
      </c>
      <c r="J2191" t="s">
        <v>403</v>
      </c>
      <c r="K2191">
        <v>1</v>
      </c>
      <c r="L2191" t="str">
        <f>_xlfn.CONCAT(D2191,F2191)</f>
        <v>Aeropress12 oz</v>
      </c>
      <c r="M2191" s="10">
        <f>E2191*_xlfn.XLOOKUP(L2191,PriceListData!$F$2:$F$97,PriceListData!$E$2:$E$97)</f>
        <v>6</v>
      </c>
      <c r="N2191" t="str">
        <f>TEXT(B2191,"dddd")</f>
        <v>Friday</v>
      </c>
    </row>
    <row r="2192" spans="1:14" x14ac:dyDescent="0.35">
      <c r="A2192">
        <v>288592</v>
      </c>
      <c r="B2192" s="3">
        <v>45786</v>
      </c>
      <c r="C2192" s="4">
        <v>0.64990740740740738</v>
      </c>
      <c r="D2192" t="s">
        <v>74</v>
      </c>
      <c r="E2192">
        <v>1</v>
      </c>
      <c r="F2192" t="s">
        <v>15</v>
      </c>
      <c r="G2192" t="s">
        <v>417</v>
      </c>
      <c r="H2192" t="s">
        <v>418</v>
      </c>
      <c r="J2192" t="s">
        <v>403</v>
      </c>
      <c r="K2192">
        <v>2</v>
      </c>
      <c r="L2192" t="str">
        <f>_xlfn.CONCAT(D2192,F2192)</f>
        <v>Single-origin12 oz</v>
      </c>
      <c r="M2192" s="10">
        <f>E2192*_xlfn.XLOOKUP(L2192,PriceListData!$F$2:$F$97,PriceListData!$E$2:$E$97)</f>
        <v>14.95</v>
      </c>
      <c r="N2192" t="str">
        <f>TEXT(B2192,"dddd")</f>
        <v>Friday</v>
      </c>
    </row>
    <row r="2193" spans="1:14" x14ac:dyDescent="0.35">
      <c r="A2193">
        <v>288591</v>
      </c>
      <c r="B2193" s="3">
        <v>45786</v>
      </c>
      <c r="C2193" s="4">
        <v>0.64526620370370369</v>
      </c>
      <c r="D2193" t="s">
        <v>409</v>
      </c>
      <c r="E2193">
        <v>1</v>
      </c>
      <c r="F2193" t="s">
        <v>15</v>
      </c>
      <c r="G2193" t="s">
        <v>405</v>
      </c>
      <c r="H2193" t="s">
        <v>406</v>
      </c>
      <c r="J2193" t="s">
        <v>403</v>
      </c>
      <c r="K2193">
        <v>1</v>
      </c>
      <c r="L2193" t="str">
        <f>_xlfn.CONCAT(D2193,F2193)</f>
        <v>Drip coffee12 oz</v>
      </c>
      <c r="M2193" s="10">
        <f>E2193*_xlfn.XLOOKUP(L2193,PriceListData!$F$2:$F$97,PriceListData!$E$2:$E$97)</f>
        <v>2.25</v>
      </c>
      <c r="N2193" t="str">
        <f>TEXT(B2193,"dddd")</f>
        <v>Friday</v>
      </c>
    </row>
    <row r="2194" spans="1:14" x14ac:dyDescent="0.35">
      <c r="A2194">
        <v>288590</v>
      </c>
      <c r="B2194" s="3">
        <v>45786</v>
      </c>
      <c r="C2194" s="4">
        <v>0.64172453703703702</v>
      </c>
      <c r="D2194" t="s">
        <v>65</v>
      </c>
      <c r="E2194">
        <v>1</v>
      </c>
      <c r="F2194" t="s">
        <v>15</v>
      </c>
      <c r="G2194" t="s">
        <v>405</v>
      </c>
      <c r="H2194" t="s">
        <v>406</v>
      </c>
      <c r="J2194" t="s">
        <v>403</v>
      </c>
      <c r="K2194">
        <v>1</v>
      </c>
      <c r="L2194" t="str">
        <f>_xlfn.CONCAT(D2194,F2194)</f>
        <v>Cappuccino12 oz</v>
      </c>
      <c r="M2194" s="10">
        <f>E2194*_xlfn.XLOOKUP(L2194,PriceListData!$F$2:$F$97,PriceListData!$E$2:$E$97)</f>
        <v>5.5</v>
      </c>
      <c r="N2194" t="str">
        <f>TEXT(B2194,"dddd")</f>
        <v>Friday</v>
      </c>
    </row>
    <row r="2195" spans="1:14" x14ac:dyDescent="0.35">
      <c r="A2195">
        <v>288589</v>
      </c>
      <c r="B2195" s="3">
        <v>45786</v>
      </c>
      <c r="C2195" s="4">
        <v>0.63435185185185183</v>
      </c>
      <c r="D2195" t="s">
        <v>420</v>
      </c>
      <c r="E2195">
        <v>1</v>
      </c>
      <c r="F2195" t="s">
        <v>76</v>
      </c>
      <c r="G2195" t="s">
        <v>413</v>
      </c>
      <c r="H2195" t="s">
        <v>406</v>
      </c>
      <c r="J2195" t="s">
        <v>403</v>
      </c>
      <c r="K2195">
        <v>2</v>
      </c>
      <c r="L2195" t="str">
        <f>_xlfn.CONCAT(D2195,F2195)</f>
        <v>Moroccan tea10 oz</v>
      </c>
      <c r="M2195" s="10">
        <f>E2195*_xlfn.XLOOKUP(L2195,PriceListData!$F$2:$F$97,PriceListData!$E$2:$E$97)</f>
        <v>3</v>
      </c>
      <c r="N2195" t="str">
        <f>TEXT(B2195,"dddd")</f>
        <v>Friday</v>
      </c>
    </row>
    <row r="2196" spans="1:14" x14ac:dyDescent="0.35">
      <c r="A2196">
        <v>288587</v>
      </c>
      <c r="B2196" s="3">
        <v>45786</v>
      </c>
      <c r="C2196" s="4">
        <v>0.63118055555555552</v>
      </c>
      <c r="D2196" t="s">
        <v>54</v>
      </c>
      <c r="E2196">
        <v>1</v>
      </c>
      <c r="G2196" t="s">
        <v>415</v>
      </c>
      <c r="H2196" t="s">
        <v>416</v>
      </c>
      <c r="J2196" t="s">
        <v>403</v>
      </c>
      <c r="K2196">
        <v>1</v>
      </c>
      <c r="L2196" t="str">
        <f>_xlfn.CONCAT(D2196,F2196)</f>
        <v>Syrup</v>
      </c>
      <c r="M2196" s="10">
        <f>E2196*_xlfn.XLOOKUP(L2196,PriceListData!$F$2:$F$97,PriceListData!$E$2:$E$97)</f>
        <v>0.75</v>
      </c>
      <c r="N2196" t="str">
        <f>TEXT(B2196,"dddd")</f>
        <v>Friday</v>
      </c>
    </row>
    <row r="2197" spans="1:14" x14ac:dyDescent="0.35">
      <c r="A2197">
        <v>288587</v>
      </c>
      <c r="B2197" s="3">
        <v>45786</v>
      </c>
      <c r="C2197" s="4">
        <v>0.63118055555555552</v>
      </c>
      <c r="D2197" t="s">
        <v>21</v>
      </c>
      <c r="E2197">
        <v>1</v>
      </c>
      <c r="F2197" t="s">
        <v>15</v>
      </c>
      <c r="G2197" t="s">
        <v>405</v>
      </c>
      <c r="H2197" t="s">
        <v>406</v>
      </c>
      <c r="J2197" t="s">
        <v>403</v>
      </c>
      <c r="K2197">
        <v>1</v>
      </c>
      <c r="L2197" t="str">
        <f>_xlfn.CONCAT(D2197,F2197)</f>
        <v>Pourover12 oz</v>
      </c>
      <c r="M2197" s="10">
        <f>E2197*_xlfn.XLOOKUP(L2197,PriceListData!$F$2:$F$97,PriceListData!$E$2:$E$97)</f>
        <v>3.5</v>
      </c>
      <c r="N2197" t="str">
        <f>TEXT(B2197,"dddd")</f>
        <v>Friday</v>
      </c>
    </row>
    <row r="2198" spans="1:14" x14ac:dyDescent="0.35">
      <c r="A2198">
        <v>288586</v>
      </c>
      <c r="B2198" s="3">
        <v>45786</v>
      </c>
      <c r="C2198" s="4">
        <v>0.62538194444444439</v>
      </c>
      <c r="D2198" t="s">
        <v>419</v>
      </c>
      <c r="E2198">
        <v>1</v>
      </c>
      <c r="G2198" t="s">
        <v>415</v>
      </c>
      <c r="H2198" t="s">
        <v>416</v>
      </c>
      <c r="J2198" t="s">
        <v>403</v>
      </c>
      <c r="K2198">
        <v>2</v>
      </c>
      <c r="L2198" t="str">
        <f>_xlfn.CONCAT(D2198,F2198)</f>
        <v>Extra shot</v>
      </c>
      <c r="M2198" s="10">
        <f>E2198*_xlfn.XLOOKUP(L2198,PriceListData!$F$2:$F$97,PriceListData!$E$2:$E$97)</f>
        <v>1</v>
      </c>
      <c r="N2198" t="str">
        <f>TEXT(B2198,"dddd")</f>
        <v>Friday</v>
      </c>
    </row>
    <row r="2199" spans="1:14" x14ac:dyDescent="0.35">
      <c r="A2199">
        <v>288585</v>
      </c>
      <c r="B2199" s="3">
        <v>45786</v>
      </c>
      <c r="C2199" s="4">
        <v>0.6244791666666667</v>
      </c>
      <c r="D2199" t="s">
        <v>420</v>
      </c>
      <c r="E2199">
        <v>1</v>
      </c>
      <c r="F2199" t="s">
        <v>76</v>
      </c>
      <c r="G2199" t="s">
        <v>413</v>
      </c>
      <c r="H2199" t="s">
        <v>406</v>
      </c>
      <c r="J2199" t="s">
        <v>403</v>
      </c>
      <c r="K2199">
        <v>1</v>
      </c>
      <c r="L2199" t="str">
        <f>_xlfn.CONCAT(D2199,F2199)</f>
        <v>Moroccan tea10 oz</v>
      </c>
      <c r="M2199" s="10">
        <f>E2199*_xlfn.XLOOKUP(L2199,PriceListData!$F$2:$F$97,PriceListData!$E$2:$E$97)</f>
        <v>3</v>
      </c>
      <c r="N2199" t="str">
        <f>TEXT(B2199,"dddd")</f>
        <v>Friday</v>
      </c>
    </row>
    <row r="2200" spans="1:14" x14ac:dyDescent="0.35">
      <c r="A2200">
        <v>288584</v>
      </c>
      <c r="B2200" s="3">
        <v>45786</v>
      </c>
      <c r="C2200" s="4">
        <v>0.6239351851851852</v>
      </c>
      <c r="D2200" t="s">
        <v>411</v>
      </c>
      <c r="E2200">
        <v>1</v>
      </c>
      <c r="F2200" t="s">
        <v>24</v>
      </c>
      <c r="G2200" t="s">
        <v>405</v>
      </c>
      <c r="H2200" t="s">
        <v>406</v>
      </c>
      <c r="J2200" t="s">
        <v>403</v>
      </c>
      <c r="K2200">
        <v>1</v>
      </c>
      <c r="L2200" t="str">
        <f>_xlfn.CONCAT(D2200,F2200)</f>
        <v>Turkish coffee3 oz</v>
      </c>
      <c r="M2200" s="10">
        <f>E2200*_xlfn.XLOOKUP(L2200,PriceListData!$F$2:$F$97,PriceListData!$E$2:$E$97)</f>
        <v>3.75</v>
      </c>
      <c r="N2200" t="str">
        <f>TEXT(B2200,"dddd")</f>
        <v>Friday</v>
      </c>
    </row>
    <row r="2201" spans="1:14" x14ac:dyDescent="0.35">
      <c r="A2201">
        <v>288583</v>
      </c>
      <c r="B2201" s="3">
        <v>45786</v>
      </c>
      <c r="C2201" s="4">
        <v>0.61949074074074073</v>
      </c>
      <c r="D2201" t="s">
        <v>412</v>
      </c>
      <c r="E2201">
        <v>1</v>
      </c>
      <c r="F2201" t="s">
        <v>15</v>
      </c>
      <c r="G2201" t="s">
        <v>413</v>
      </c>
      <c r="H2201" t="s">
        <v>414</v>
      </c>
      <c r="J2201" t="s">
        <v>403</v>
      </c>
      <c r="K2201">
        <v>1</v>
      </c>
      <c r="L2201" t="str">
        <f>_xlfn.CONCAT(D2201,F2201)</f>
        <v>Iced tea12 oz</v>
      </c>
      <c r="M2201" s="10">
        <f>E2201*_xlfn.XLOOKUP(L2201,PriceListData!$F$2:$F$97,PriceListData!$E$2:$E$97)</f>
        <v>4.25</v>
      </c>
      <c r="N2201" t="str">
        <f>TEXT(B2201,"dddd")</f>
        <v>Friday</v>
      </c>
    </row>
    <row r="2202" spans="1:14" x14ac:dyDescent="0.35">
      <c r="A2202">
        <v>288582</v>
      </c>
      <c r="B2202" s="3">
        <v>45786</v>
      </c>
      <c r="C2202" s="4">
        <v>0.61827546296296299</v>
      </c>
      <c r="D2202" t="s">
        <v>419</v>
      </c>
      <c r="E2202">
        <v>1</v>
      </c>
      <c r="G2202" t="s">
        <v>415</v>
      </c>
      <c r="H2202" t="s">
        <v>416</v>
      </c>
      <c r="J2202" t="s">
        <v>403</v>
      </c>
      <c r="K2202">
        <v>1</v>
      </c>
      <c r="L2202" t="str">
        <f>_xlfn.CONCAT(D2202,F2202)</f>
        <v>Extra shot</v>
      </c>
      <c r="M2202" s="10">
        <f>E2202*_xlfn.XLOOKUP(L2202,PriceListData!$F$2:$F$97,PriceListData!$E$2:$E$97)</f>
        <v>1</v>
      </c>
      <c r="N2202" t="str">
        <f>TEXT(B2202,"dddd")</f>
        <v>Friday</v>
      </c>
    </row>
    <row r="2203" spans="1:14" x14ac:dyDescent="0.35">
      <c r="A2203">
        <v>288582</v>
      </c>
      <c r="B2203" s="3">
        <v>45786</v>
      </c>
      <c r="C2203" s="4">
        <v>0.61827546296296299</v>
      </c>
      <c r="D2203" t="s">
        <v>424</v>
      </c>
      <c r="E2203">
        <v>1</v>
      </c>
      <c r="F2203" t="s">
        <v>15</v>
      </c>
      <c r="G2203" t="s">
        <v>423</v>
      </c>
      <c r="H2203" t="s">
        <v>414</v>
      </c>
      <c r="J2203" t="s">
        <v>403</v>
      </c>
      <c r="K2203">
        <v>1</v>
      </c>
      <c r="L2203" t="str">
        <f>_xlfn.CONCAT(D2203,F2203)</f>
        <v>Coconut milk smoothie12 oz</v>
      </c>
      <c r="M2203" s="10">
        <f>E2203*_xlfn.XLOOKUP(L2203,PriceListData!$F$2:$F$97,PriceListData!$E$2:$E$97)</f>
        <v>5.75</v>
      </c>
      <c r="N2203" t="str">
        <f>TEXT(B2203,"dddd")</f>
        <v>Friday</v>
      </c>
    </row>
    <row r="2204" spans="1:14" x14ac:dyDescent="0.35">
      <c r="A2204">
        <v>288581</v>
      </c>
      <c r="B2204" s="3">
        <v>45786</v>
      </c>
      <c r="C2204" s="4">
        <v>0.61473379629629632</v>
      </c>
      <c r="D2204" t="s">
        <v>54</v>
      </c>
      <c r="E2204">
        <v>1</v>
      </c>
      <c r="G2204" t="s">
        <v>415</v>
      </c>
      <c r="H2204" t="s">
        <v>416</v>
      </c>
      <c r="J2204" t="s">
        <v>403</v>
      </c>
      <c r="K2204">
        <v>2</v>
      </c>
      <c r="L2204" t="str">
        <f>_xlfn.CONCAT(D2204,F2204)</f>
        <v>Syrup</v>
      </c>
      <c r="M2204" s="10">
        <f>E2204*_xlfn.XLOOKUP(L2204,PriceListData!$F$2:$F$97,PriceListData!$E$2:$E$97)</f>
        <v>0.75</v>
      </c>
      <c r="N2204" t="str">
        <f>TEXT(B2204,"dddd")</f>
        <v>Friday</v>
      </c>
    </row>
    <row r="2205" spans="1:14" x14ac:dyDescent="0.35">
      <c r="A2205">
        <v>288581</v>
      </c>
      <c r="B2205" s="3">
        <v>45786</v>
      </c>
      <c r="C2205" s="4">
        <v>0.61473379629629632</v>
      </c>
      <c r="D2205" t="s">
        <v>21</v>
      </c>
      <c r="E2205">
        <v>1</v>
      </c>
      <c r="F2205" t="s">
        <v>15</v>
      </c>
      <c r="G2205" t="s">
        <v>405</v>
      </c>
      <c r="H2205" t="s">
        <v>406</v>
      </c>
      <c r="J2205" t="s">
        <v>403</v>
      </c>
      <c r="K2205">
        <v>2</v>
      </c>
      <c r="L2205" t="str">
        <f>_xlfn.CONCAT(D2205,F2205)</f>
        <v>Pourover12 oz</v>
      </c>
      <c r="M2205" s="10">
        <f>E2205*_xlfn.XLOOKUP(L2205,PriceListData!$F$2:$F$97,PriceListData!$E$2:$E$97)</f>
        <v>3.5</v>
      </c>
      <c r="N2205" t="str">
        <f>TEXT(B2205,"dddd")</f>
        <v>Friday</v>
      </c>
    </row>
    <row r="2206" spans="1:14" x14ac:dyDescent="0.35">
      <c r="A2206">
        <v>288581</v>
      </c>
      <c r="B2206" s="3">
        <v>45786</v>
      </c>
      <c r="C2206" s="4">
        <v>0.61473379629629632</v>
      </c>
      <c r="D2206" t="s">
        <v>419</v>
      </c>
      <c r="E2206">
        <v>1</v>
      </c>
      <c r="G2206" t="s">
        <v>415</v>
      </c>
      <c r="H2206" t="s">
        <v>416</v>
      </c>
      <c r="J2206" t="s">
        <v>403</v>
      </c>
      <c r="K2206">
        <v>2</v>
      </c>
      <c r="L2206" t="str">
        <f>_xlfn.CONCAT(D2206,F2206)</f>
        <v>Extra shot</v>
      </c>
      <c r="M2206" s="10">
        <f>E2206*_xlfn.XLOOKUP(L2206,PriceListData!$F$2:$F$97,PriceListData!$E$2:$E$97)</f>
        <v>1</v>
      </c>
      <c r="N2206" t="str">
        <f>TEXT(B2206,"dddd")</f>
        <v>Friday</v>
      </c>
    </row>
    <row r="2207" spans="1:14" x14ac:dyDescent="0.35">
      <c r="A2207">
        <v>288580</v>
      </c>
      <c r="B2207" s="3">
        <v>45786</v>
      </c>
      <c r="C2207" s="4">
        <v>0.60859953703703706</v>
      </c>
      <c r="D2207" t="s">
        <v>419</v>
      </c>
      <c r="E2207">
        <v>1</v>
      </c>
      <c r="G2207" t="s">
        <v>415</v>
      </c>
      <c r="H2207" t="s">
        <v>416</v>
      </c>
      <c r="J2207" t="s">
        <v>403</v>
      </c>
      <c r="K2207">
        <v>1</v>
      </c>
      <c r="L2207" t="str">
        <f>_xlfn.CONCAT(D2207,F2207)</f>
        <v>Extra shot</v>
      </c>
      <c r="M2207" s="10">
        <f>E2207*_xlfn.XLOOKUP(L2207,PriceListData!$F$2:$F$97,PriceListData!$E$2:$E$97)</f>
        <v>1</v>
      </c>
      <c r="N2207" t="str">
        <f>TEXT(B2207,"dddd")</f>
        <v>Friday</v>
      </c>
    </row>
    <row r="2208" spans="1:14" x14ac:dyDescent="0.35">
      <c r="A2208">
        <v>288580</v>
      </c>
      <c r="B2208" s="3">
        <v>45786</v>
      </c>
      <c r="C2208" s="4">
        <v>0.60859953703703706</v>
      </c>
      <c r="D2208" t="s">
        <v>410</v>
      </c>
      <c r="E2208">
        <v>1</v>
      </c>
      <c r="F2208" t="s">
        <v>15</v>
      </c>
      <c r="G2208" t="s">
        <v>405</v>
      </c>
      <c r="H2208" t="s">
        <v>406</v>
      </c>
      <c r="J2208" t="s">
        <v>403</v>
      </c>
      <c r="K2208">
        <v>1</v>
      </c>
      <c r="L2208" t="str">
        <f>_xlfn.CONCAT(D2208,F2208)</f>
        <v>Café Cubano12 oz</v>
      </c>
      <c r="M2208" s="10">
        <f>E2208*_xlfn.XLOOKUP(L2208,PriceListData!$F$2:$F$97,PriceListData!$E$2:$E$97)</f>
        <v>7</v>
      </c>
      <c r="N2208" t="str">
        <f>TEXT(B2208,"dddd")</f>
        <v>Friday</v>
      </c>
    </row>
    <row r="2209" spans="1:14" x14ac:dyDescent="0.35">
      <c r="A2209">
        <v>288579</v>
      </c>
      <c r="B2209" s="3">
        <v>45786</v>
      </c>
      <c r="C2209" s="4">
        <v>0.60689814814814813</v>
      </c>
      <c r="D2209" t="s">
        <v>153</v>
      </c>
      <c r="E2209">
        <v>1</v>
      </c>
      <c r="F2209" t="s">
        <v>15</v>
      </c>
      <c r="G2209" t="s">
        <v>405</v>
      </c>
      <c r="H2209" t="s">
        <v>406</v>
      </c>
      <c r="J2209" t="s">
        <v>403</v>
      </c>
      <c r="K2209">
        <v>1</v>
      </c>
      <c r="L2209" t="str">
        <f>_xlfn.CONCAT(D2209,F2209)</f>
        <v>Aeropress12 oz</v>
      </c>
      <c r="M2209" s="10">
        <f>E2209*_xlfn.XLOOKUP(L2209,PriceListData!$F$2:$F$97,PriceListData!$E$2:$E$97)</f>
        <v>6</v>
      </c>
      <c r="N2209" t="str">
        <f>TEXT(B2209,"dddd")</f>
        <v>Friday</v>
      </c>
    </row>
    <row r="2210" spans="1:14" x14ac:dyDescent="0.35">
      <c r="A2210">
        <v>288578</v>
      </c>
      <c r="B2210" s="3">
        <v>45786</v>
      </c>
      <c r="C2210" s="4">
        <v>0.59540509259259256</v>
      </c>
      <c r="D2210" t="s">
        <v>404</v>
      </c>
      <c r="E2210">
        <v>1</v>
      </c>
      <c r="F2210" t="s">
        <v>15</v>
      </c>
      <c r="G2210" t="s">
        <v>405</v>
      </c>
      <c r="H2210" t="s">
        <v>406</v>
      </c>
      <c r="J2210" t="s">
        <v>403</v>
      </c>
      <c r="K2210">
        <v>1</v>
      </c>
      <c r="L2210" t="str">
        <f>_xlfn.CONCAT(D2210,F2210)</f>
        <v>Café latté12 oz</v>
      </c>
      <c r="M2210" s="10">
        <f>E2210*_xlfn.XLOOKUP(L2210,PriceListData!$F$2:$F$97,PriceListData!$E$2:$E$97)</f>
        <v>4.25</v>
      </c>
      <c r="N2210" t="str">
        <f>TEXT(B2210,"dddd")</f>
        <v>Friday</v>
      </c>
    </row>
    <row r="2211" spans="1:14" x14ac:dyDescent="0.35">
      <c r="A2211">
        <v>288577</v>
      </c>
      <c r="B2211" s="3">
        <v>45786</v>
      </c>
      <c r="C2211" s="4">
        <v>0.59464120370370366</v>
      </c>
      <c r="D2211" t="s">
        <v>404</v>
      </c>
      <c r="E2211">
        <v>1</v>
      </c>
      <c r="F2211" t="s">
        <v>15</v>
      </c>
      <c r="G2211" t="s">
        <v>405</v>
      </c>
      <c r="H2211" t="s">
        <v>406</v>
      </c>
      <c r="J2211" t="s">
        <v>403</v>
      </c>
      <c r="K2211">
        <v>1</v>
      </c>
      <c r="L2211" t="str">
        <f>_xlfn.CONCAT(D2211,F2211)</f>
        <v>Café latté12 oz</v>
      </c>
      <c r="M2211" s="10">
        <f>E2211*_xlfn.XLOOKUP(L2211,PriceListData!$F$2:$F$97,PriceListData!$E$2:$E$97)</f>
        <v>4.25</v>
      </c>
      <c r="N2211" t="str">
        <f>TEXT(B2211,"dddd")</f>
        <v>Friday</v>
      </c>
    </row>
    <row r="2212" spans="1:14" x14ac:dyDescent="0.35">
      <c r="A2212">
        <v>288576</v>
      </c>
      <c r="B2212" s="3">
        <v>45786</v>
      </c>
      <c r="C2212" s="4">
        <v>0.59452546296296294</v>
      </c>
      <c r="D2212" t="s">
        <v>21</v>
      </c>
      <c r="E2212">
        <v>1</v>
      </c>
      <c r="F2212" t="s">
        <v>15</v>
      </c>
      <c r="G2212" t="s">
        <v>405</v>
      </c>
      <c r="H2212" t="s">
        <v>406</v>
      </c>
      <c r="J2212" t="s">
        <v>403</v>
      </c>
      <c r="K2212">
        <v>2</v>
      </c>
      <c r="L2212" t="str">
        <f>_xlfn.CONCAT(D2212,F2212)</f>
        <v>Pourover12 oz</v>
      </c>
      <c r="M2212" s="10">
        <f>E2212*_xlfn.XLOOKUP(L2212,PriceListData!$F$2:$F$97,PriceListData!$E$2:$E$97)</f>
        <v>3.5</v>
      </c>
      <c r="N2212" t="str">
        <f>TEXT(B2212,"dddd")</f>
        <v>Friday</v>
      </c>
    </row>
    <row r="2213" spans="1:14" x14ac:dyDescent="0.35">
      <c r="A2213">
        <v>288576</v>
      </c>
      <c r="B2213" s="3">
        <v>45786</v>
      </c>
      <c r="C2213" s="4">
        <v>0.59452546296296294</v>
      </c>
      <c r="D2213" t="s">
        <v>74</v>
      </c>
      <c r="E2213">
        <v>1</v>
      </c>
      <c r="F2213" t="s">
        <v>15</v>
      </c>
      <c r="G2213" t="s">
        <v>417</v>
      </c>
      <c r="H2213" t="s">
        <v>418</v>
      </c>
      <c r="J2213" t="s">
        <v>403</v>
      </c>
      <c r="K2213">
        <v>2</v>
      </c>
      <c r="L2213" t="str">
        <f>_xlfn.CONCAT(D2213,F2213)</f>
        <v>Single-origin12 oz</v>
      </c>
      <c r="M2213" s="10">
        <f>E2213*_xlfn.XLOOKUP(L2213,PriceListData!$F$2:$F$97,PriceListData!$E$2:$E$97)</f>
        <v>14.95</v>
      </c>
      <c r="N2213" t="str">
        <f>TEXT(B2213,"dddd")</f>
        <v>Friday</v>
      </c>
    </row>
    <row r="2214" spans="1:14" x14ac:dyDescent="0.35">
      <c r="A2214">
        <v>288573</v>
      </c>
      <c r="B2214" s="3">
        <v>45786</v>
      </c>
      <c r="C2214" s="4">
        <v>0.58333333333333337</v>
      </c>
      <c r="D2214" t="s">
        <v>412</v>
      </c>
      <c r="E2214">
        <v>1</v>
      </c>
      <c r="F2214" t="s">
        <v>15</v>
      </c>
      <c r="G2214" t="s">
        <v>413</v>
      </c>
      <c r="H2214" t="s">
        <v>414</v>
      </c>
      <c r="J2214" t="s">
        <v>403</v>
      </c>
      <c r="K2214">
        <v>1</v>
      </c>
      <c r="L2214" t="str">
        <f>_xlfn.CONCAT(D2214,F2214)</f>
        <v>Iced tea12 oz</v>
      </c>
      <c r="M2214" s="10">
        <f>E2214*_xlfn.XLOOKUP(L2214,PriceListData!$F$2:$F$97,PriceListData!$E$2:$E$97)</f>
        <v>4.25</v>
      </c>
      <c r="N2214" t="str">
        <f>TEXT(B2214,"dddd")</f>
        <v>Friday</v>
      </c>
    </row>
    <row r="2215" spans="1:14" x14ac:dyDescent="0.35">
      <c r="A2215">
        <v>288573</v>
      </c>
      <c r="B2215" s="3">
        <v>45786</v>
      </c>
      <c r="C2215" s="4">
        <v>0.58333333333333337</v>
      </c>
      <c r="D2215" t="s">
        <v>404</v>
      </c>
      <c r="E2215">
        <v>1</v>
      </c>
      <c r="F2215" t="s">
        <v>15</v>
      </c>
      <c r="G2215" t="s">
        <v>405</v>
      </c>
      <c r="H2215" t="s">
        <v>406</v>
      </c>
      <c r="J2215" t="s">
        <v>403</v>
      </c>
      <c r="K2215">
        <v>1</v>
      </c>
      <c r="L2215" t="str">
        <f>_xlfn.CONCAT(D2215,F2215)</f>
        <v>Café latté12 oz</v>
      </c>
      <c r="M2215" s="10">
        <f>E2215*_xlfn.XLOOKUP(L2215,PriceListData!$F$2:$F$97,PriceListData!$E$2:$E$97)</f>
        <v>4.25</v>
      </c>
      <c r="N2215" t="str">
        <f>TEXT(B2215,"dddd")</f>
        <v>Friday</v>
      </c>
    </row>
    <row r="2216" spans="1:14" x14ac:dyDescent="0.35">
      <c r="A2216">
        <v>288572</v>
      </c>
      <c r="B2216" s="3">
        <v>45786</v>
      </c>
      <c r="C2216" s="4">
        <v>0.57250000000000001</v>
      </c>
      <c r="D2216" t="s">
        <v>74</v>
      </c>
      <c r="E2216">
        <v>2</v>
      </c>
      <c r="F2216" t="s">
        <v>15</v>
      </c>
      <c r="G2216" t="s">
        <v>417</v>
      </c>
      <c r="H2216" t="s">
        <v>418</v>
      </c>
      <c r="J2216" t="s">
        <v>403</v>
      </c>
      <c r="K2216">
        <v>1</v>
      </c>
      <c r="L2216" t="str">
        <f>_xlfn.CONCAT(D2216,F2216)</f>
        <v>Single-origin12 oz</v>
      </c>
      <c r="M2216" s="10">
        <f>E2216*_xlfn.XLOOKUP(L2216,PriceListData!$F$2:$F$97,PriceListData!$E$2:$E$97)</f>
        <v>29.9</v>
      </c>
      <c r="N2216" t="str">
        <f>TEXT(B2216,"dddd")</f>
        <v>Friday</v>
      </c>
    </row>
    <row r="2217" spans="1:14" x14ac:dyDescent="0.35">
      <c r="A2217">
        <v>288571</v>
      </c>
      <c r="B2217" s="3">
        <v>45786</v>
      </c>
      <c r="C2217" s="4">
        <v>0.57075231481481481</v>
      </c>
      <c r="D2217" t="s">
        <v>428</v>
      </c>
      <c r="E2217">
        <v>1</v>
      </c>
      <c r="F2217" t="s">
        <v>15</v>
      </c>
      <c r="G2217" t="s">
        <v>413</v>
      </c>
      <c r="H2217" t="s">
        <v>406</v>
      </c>
      <c r="J2217" t="s">
        <v>403</v>
      </c>
      <c r="K2217">
        <v>2</v>
      </c>
      <c r="L2217" t="str">
        <f>_xlfn.CONCAT(D2217,F2217)</f>
        <v>Rooibos latté12 oz</v>
      </c>
      <c r="M2217" s="10">
        <f>E2217*_xlfn.XLOOKUP(L2217,PriceListData!$F$2:$F$97,PriceListData!$E$2:$E$97)</f>
        <v>5.5</v>
      </c>
      <c r="N2217" t="str">
        <f>TEXT(B2217,"dddd")</f>
        <v>Friday</v>
      </c>
    </row>
    <row r="2218" spans="1:14" x14ac:dyDescent="0.35">
      <c r="A2218">
        <v>288569</v>
      </c>
      <c r="B2218" s="3">
        <v>45786</v>
      </c>
      <c r="C2218" s="4">
        <v>0.56172453703703706</v>
      </c>
      <c r="D2218" t="s">
        <v>40</v>
      </c>
      <c r="E2218">
        <v>1</v>
      </c>
      <c r="F2218" t="s">
        <v>35</v>
      </c>
      <c r="G2218" t="s">
        <v>405</v>
      </c>
      <c r="H2218" t="s">
        <v>406</v>
      </c>
      <c r="J2218" t="s">
        <v>403</v>
      </c>
      <c r="K2218">
        <v>1</v>
      </c>
      <c r="L2218" t="str">
        <f>_xlfn.CONCAT(D2218,F2218)</f>
        <v>Espresso1 oz</v>
      </c>
      <c r="M2218" s="10">
        <f>E2218*_xlfn.XLOOKUP(L2218,PriceListData!$F$2:$F$97,PriceListData!$E$2:$E$97)</f>
        <v>2.5</v>
      </c>
      <c r="N2218" t="str">
        <f>TEXT(B2218,"dddd")</f>
        <v>Friday</v>
      </c>
    </row>
    <row r="2219" spans="1:14" x14ac:dyDescent="0.35">
      <c r="A2219">
        <v>288568</v>
      </c>
      <c r="B2219" s="3">
        <v>45786</v>
      </c>
      <c r="C2219" s="4">
        <v>0.56050925925925921</v>
      </c>
      <c r="D2219" t="s">
        <v>54</v>
      </c>
      <c r="E2219">
        <v>1</v>
      </c>
      <c r="G2219" t="s">
        <v>415</v>
      </c>
      <c r="H2219" t="s">
        <v>416</v>
      </c>
      <c r="J2219" t="s">
        <v>403</v>
      </c>
      <c r="K2219">
        <v>1</v>
      </c>
      <c r="L2219" t="str">
        <f>_xlfn.CONCAT(D2219,F2219)</f>
        <v>Syrup</v>
      </c>
      <c r="M2219" s="10">
        <f>E2219*_xlfn.XLOOKUP(L2219,PriceListData!$F$2:$F$97,PriceListData!$E$2:$E$97)</f>
        <v>0.75</v>
      </c>
      <c r="N2219" t="str">
        <f>TEXT(B2219,"dddd")</f>
        <v>Friday</v>
      </c>
    </row>
    <row r="2220" spans="1:14" x14ac:dyDescent="0.35">
      <c r="A2220">
        <v>288568</v>
      </c>
      <c r="B2220" s="3">
        <v>45786</v>
      </c>
      <c r="C2220" s="4">
        <v>0.56050925925925921</v>
      </c>
      <c r="D2220" t="s">
        <v>21</v>
      </c>
      <c r="E2220">
        <v>1</v>
      </c>
      <c r="F2220" t="s">
        <v>15</v>
      </c>
      <c r="G2220" t="s">
        <v>405</v>
      </c>
      <c r="H2220" t="s">
        <v>406</v>
      </c>
      <c r="J2220" t="s">
        <v>403</v>
      </c>
      <c r="K2220">
        <v>1</v>
      </c>
      <c r="L2220" t="str">
        <f>_xlfn.CONCAT(D2220,F2220)</f>
        <v>Pourover12 oz</v>
      </c>
      <c r="M2220" s="10">
        <f>E2220*_xlfn.XLOOKUP(L2220,PriceListData!$F$2:$F$97,PriceListData!$E$2:$E$97)</f>
        <v>3.5</v>
      </c>
      <c r="N2220" t="str">
        <f>TEXT(B2220,"dddd")</f>
        <v>Friday</v>
      </c>
    </row>
    <row r="2221" spans="1:14" x14ac:dyDescent="0.35">
      <c r="A2221">
        <v>288567</v>
      </c>
      <c r="B2221" s="3">
        <v>45786</v>
      </c>
      <c r="C2221" s="4">
        <v>0.55935185185185188</v>
      </c>
      <c r="D2221" t="s">
        <v>40</v>
      </c>
      <c r="E2221">
        <v>1</v>
      </c>
      <c r="F2221" t="s">
        <v>35</v>
      </c>
      <c r="G2221" t="s">
        <v>405</v>
      </c>
      <c r="H2221" t="s">
        <v>406</v>
      </c>
      <c r="J2221" t="s">
        <v>403</v>
      </c>
      <c r="K2221">
        <v>1</v>
      </c>
      <c r="L2221" t="str">
        <f>_xlfn.CONCAT(D2221,F2221)</f>
        <v>Espresso1 oz</v>
      </c>
      <c r="M2221" s="10">
        <f>E2221*_xlfn.XLOOKUP(L2221,PriceListData!$F$2:$F$97,PriceListData!$E$2:$E$97)</f>
        <v>2.5</v>
      </c>
      <c r="N2221" t="str">
        <f>TEXT(B2221,"dddd")</f>
        <v>Friday</v>
      </c>
    </row>
    <row r="2222" spans="1:14" x14ac:dyDescent="0.35">
      <c r="A2222">
        <v>288566</v>
      </c>
      <c r="B2222" s="3">
        <v>45786</v>
      </c>
      <c r="C2222" s="4">
        <v>0.55586805555555552</v>
      </c>
      <c r="D2222" t="s">
        <v>412</v>
      </c>
      <c r="E2222">
        <v>1</v>
      </c>
      <c r="F2222" t="s">
        <v>15</v>
      </c>
      <c r="G2222" t="s">
        <v>413</v>
      </c>
      <c r="H2222" t="s">
        <v>414</v>
      </c>
      <c r="J2222" t="s">
        <v>403</v>
      </c>
      <c r="K2222">
        <v>1</v>
      </c>
      <c r="L2222" t="str">
        <f>_xlfn.CONCAT(D2222,F2222)</f>
        <v>Iced tea12 oz</v>
      </c>
      <c r="M2222" s="10">
        <f>E2222*_xlfn.XLOOKUP(L2222,PriceListData!$F$2:$F$97,PriceListData!$E$2:$E$97)</f>
        <v>4.25</v>
      </c>
      <c r="N2222" t="str">
        <f>TEXT(B2222,"dddd")</f>
        <v>Friday</v>
      </c>
    </row>
    <row r="2223" spans="1:14" x14ac:dyDescent="0.35">
      <c r="A2223">
        <v>288565</v>
      </c>
      <c r="B2223" s="3">
        <v>45786</v>
      </c>
      <c r="C2223" s="4">
        <v>0.54850694444444448</v>
      </c>
      <c r="D2223" t="s">
        <v>52</v>
      </c>
      <c r="E2223">
        <v>1</v>
      </c>
      <c r="F2223" t="s">
        <v>15</v>
      </c>
      <c r="G2223" t="s">
        <v>405</v>
      </c>
      <c r="H2223" t="s">
        <v>414</v>
      </c>
      <c r="J2223" t="s">
        <v>403</v>
      </c>
      <c r="K2223">
        <v>2</v>
      </c>
      <c r="L2223" t="str">
        <f>_xlfn.CONCAT(D2223,F2223)</f>
        <v>Frappé12 oz</v>
      </c>
      <c r="M2223" s="10">
        <f>E2223*_xlfn.XLOOKUP(L2223,PriceListData!$F$2:$F$97,PriceListData!$E$2:$E$97)</f>
        <v>4.75</v>
      </c>
      <c r="N2223" t="str">
        <f>TEXT(B2223,"dddd")</f>
        <v>Friday</v>
      </c>
    </row>
    <row r="2224" spans="1:14" x14ac:dyDescent="0.35">
      <c r="A2224">
        <v>288564</v>
      </c>
      <c r="B2224" s="3">
        <v>45786</v>
      </c>
      <c r="C2224" s="4">
        <v>0.5458912037037037</v>
      </c>
      <c r="D2224" t="s">
        <v>52</v>
      </c>
      <c r="E2224">
        <v>1</v>
      </c>
      <c r="F2224" t="s">
        <v>15</v>
      </c>
      <c r="G2224" t="s">
        <v>405</v>
      </c>
      <c r="H2224" t="s">
        <v>414</v>
      </c>
      <c r="J2224" t="s">
        <v>403</v>
      </c>
      <c r="K2224">
        <v>1</v>
      </c>
      <c r="L2224" t="str">
        <f>_xlfn.CONCAT(D2224,F2224)</f>
        <v>Frappé12 oz</v>
      </c>
      <c r="M2224" s="10">
        <f>E2224*_xlfn.XLOOKUP(L2224,PriceListData!$F$2:$F$97,PriceListData!$E$2:$E$97)</f>
        <v>4.75</v>
      </c>
      <c r="N2224" t="str">
        <f>TEXT(B2224,"dddd")</f>
        <v>Friday</v>
      </c>
    </row>
    <row r="2225" spans="1:14" x14ac:dyDescent="0.35">
      <c r="A2225">
        <v>288564</v>
      </c>
      <c r="B2225" s="3">
        <v>45786</v>
      </c>
      <c r="C2225" s="4">
        <v>0.5458912037037037</v>
      </c>
      <c r="D2225" t="s">
        <v>74</v>
      </c>
      <c r="E2225">
        <v>1</v>
      </c>
      <c r="F2225" t="s">
        <v>15</v>
      </c>
      <c r="G2225" t="s">
        <v>417</v>
      </c>
      <c r="H2225" t="s">
        <v>418</v>
      </c>
      <c r="J2225" t="s">
        <v>403</v>
      </c>
      <c r="K2225">
        <v>1</v>
      </c>
      <c r="L2225" t="str">
        <f>_xlfn.CONCAT(D2225,F2225)</f>
        <v>Single-origin12 oz</v>
      </c>
      <c r="M2225" s="10">
        <f>E2225*_xlfn.XLOOKUP(L2225,PriceListData!$F$2:$F$97,PriceListData!$E$2:$E$97)</f>
        <v>14.95</v>
      </c>
      <c r="N2225" t="str">
        <f>TEXT(B2225,"dddd")</f>
        <v>Friday</v>
      </c>
    </row>
    <row r="2226" spans="1:14" x14ac:dyDescent="0.35">
      <c r="A2226">
        <v>288563</v>
      </c>
      <c r="B2226" s="3">
        <v>45786</v>
      </c>
      <c r="C2226" s="4">
        <v>0.54410879629629627</v>
      </c>
      <c r="D2226" t="s">
        <v>428</v>
      </c>
      <c r="E2226">
        <v>2</v>
      </c>
      <c r="F2226" t="s">
        <v>15</v>
      </c>
      <c r="G2226" t="s">
        <v>413</v>
      </c>
      <c r="H2226" t="s">
        <v>406</v>
      </c>
      <c r="J2226" t="s">
        <v>403</v>
      </c>
      <c r="K2226">
        <v>2</v>
      </c>
      <c r="L2226" t="str">
        <f>_xlfn.CONCAT(D2226,F2226)</f>
        <v>Rooibos latté12 oz</v>
      </c>
      <c r="M2226" s="10">
        <f>E2226*_xlfn.XLOOKUP(L2226,PriceListData!$F$2:$F$97,PriceListData!$E$2:$E$97)</f>
        <v>11</v>
      </c>
      <c r="N2226" t="str">
        <f>TEXT(B2226,"dddd")</f>
        <v>Friday</v>
      </c>
    </row>
    <row r="2227" spans="1:14" x14ac:dyDescent="0.35">
      <c r="A2227">
        <v>288563</v>
      </c>
      <c r="B2227" s="3">
        <v>45786</v>
      </c>
      <c r="C2227" s="4">
        <v>0.54410879629629627</v>
      </c>
      <c r="D2227" t="s">
        <v>74</v>
      </c>
      <c r="E2227">
        <v>1</v>
      </c>
      <c r="F2227" t="s">
        <v>15</v>
      </c>
      <c r="G2227" t="s">
        <v>417</v>
      </c>
      <c r="H2227" t="s">
        <v>418</v>
      </c>
      <c r="J2227" t="s">
        <v>403</v>
      </c>
      <c r="K2227">
        <v>2</v>
      </c>
      <c r="L2227" t="str">
        <f>_xlfn.CONCAT(D2227,F2227)</f>
        <v>Single-origin12 oz</v>
      </c>
      <c r="M2227" s="10">
        <f>E2227*_xlfn.XLOOKUP(L2227,PriceListData!$F$2:$F$97,PriceListData!$E$2:$E$97)</f>
        <v>14.95</v>
      </c>
      <c r="N2227" t="str">
        <f>TEXT(B2227,"dddd")</f>
        <v>Friday</v>
      </c>
    </row>
    <row r="2228" spans="1:14" x14ac:dyDescent="0.35">
      <c r="A2228">
        <v>288561</v>
      </c>
      <c r="B2228" s="3">
        <v>45786</v>
      </c>
      <c r="C2228" s="4">
        <v>0.53605324074074079</v>
      </c>
      <c r="D2228" t="s">
        <v>412</v>
      </c>
      <c r="E2228">
        <v>1</v>
      </c>
      <c r="F2228" t="s">
        <v>15</v>
      </c>
      <c r="G2228" t="s">
        <v>413</v>
      </c>
      <c r="H2228" t="s">
        <v>414</v>
      </c>
      <c r="J2228" t="s">
        <v>403</v>
      </c>
      <c r="K2228">
        <v>2</v>
      </c>
      <c r="L2228" t="str">
        <f>_xlfn.CONCAT(D2228,F2228)</f>
        <v>Iced tea12 oz</v>
      </c>
      <c r="M2228" s="10">
        <f>E2228*_xlfn.XLOOKUP(L2228,PriceListData!$F$2:$F$97,PriceListData!$E$2:$E$97)</f>
        <v>4.25</v>
      </c>
      <c r="N2228" t="str">
        <f>TEXT(B2228,"dddd")</f>
        <v>Friday</v>
      </c>
    </row>
    <row r="2229" spans="1:14" x14ac:dyDescent="0.35">
      <c r="A2229">
        <v>288559</v>
      </c>
      <c r="B2229" s="3">
        <v>45786</v>
      </c>
      <c r="C2229" s="4">
        <v>0.52631944444444445</v>
      </c>
      <c r="D2229" t="s">
        <v>404</v>
      </c>
      <c r="E2229">
        <v>1</v>
      </c>
      <c r="F2229" t="s">
        <v>15</v>
      </c>
      <c r="G2229" t="s">
        <v>405</v>
      </c>
      <c r="H2229" t="s">
        <v>406</v>
      </c>
      <c r="J2229" t="s">
        <v>403</v>
      </c>
      <c r="K2229">
        <v>1</v>
      </c>
      <c r="L2229" t="str">
        <f>_xlfn.CONCAT(D2229,F2229)</f>
        <v>Café latté12 oz</v>
      </c>
      <c r="M2229" s="10">
        <f>E2229*_xlfn.XLOOKUP(L2229,PriceListData!$F$2:$F$97,PriceListData!$E$2:$E$97)</f>
        <v>4.25</v>
      </c>
      <c r="N2229" t="str">
        <f>TEXT(B2229,"dddd")</f>
        <v>Friday</v>
      </c>
    </row>
    <row r="2230" spans="1:14" x14ac:dyDescent="0.35">
      <c r="A2230">
        <v>288558</v>
      </c>
      <c r="B2230" s="3">
        <v>45786</v>
      </c>
      <c r="C2230" s="4">
        <v>0.52460648148148148</v>
      </c>
      <c r="D2230" t="s">
        <v>74</v>
      </c>
      <c r="E2230">
        <v>1</v>
      </c>
      <c r="F2230" t="s">
        <v>15</v>
      </c>
      <c r="G2230" t="s">
        <v>417</v>
      </c>
      <c r="H2230" t="s">
        <v>418</v>
      </c>
      <c r="J2230" t="s">
        <v>403</v>
      </c>
      <c r="K2230">
        <v>1</v>
      </c>
      <c r="L2230" t="str">
        <f>_xlfn.CONCAT(D2230,F2230)</f>
        <v>Single-origin12 oz</v>
      </c>
      <c r="M2230" s="10">
        <f>E2230*_xlfn.XLOOKUP(L2230,PriceListData!$F$2:$F$97,PriceListData!$E$2:$E$97)</f>
        <v>14.95</v>
      </c>
      <c r="N2230" t="str">
        <f>TEXT(B2230,"dddd")</f>
        <v>Friday</v>
      </c>
    </row>
    <row r="2231" spans="1:14" x14ac:dyDescent="0.35">
      <c r="A2231">
        <v>288557</v>
      </c>
      <c r="B2231" s="3">
        <v>45786</v>
      </c>
      <c r="C2231" s="4">
        <v>0.51936342592592588</v>
      </c>
      <c r="D2231" t="s">
        <v>54</v>
      </c>
      <c r="E2231">
        <v>1</v>
      </c>
      <c r="G2231" t="s">
        <v>415</v>
      </c>
      <c r="H2231" t="s">
        <v>416</v>
      </c>
      <c r="J2231" t="s">
        <v>403</v>
      </c>
      <c r="K2231">
        <v>1</v>
      </c>
      <c r="L2231" t="str">
        <f>_xlfn.CONCAT(D2231,F2231)</f>
        <v>Syrup</v>
      </c>
      <c r="M2231" s="10">
        <f>E2231*_xlfn.XLOOKUP(L2231,PriceListData!$F$2:$F$97,PriceListData!$E$2:$E$97)</f>
        <v>0.75</v>
      </c>
      <c r="N2231" t="str">
        <f>TEXT(B2231,"dddd")</f>
        <v>Friday</v>
      </c>
    </row>
    <row r="2232" spans="1:14" x14ac:dyDescent="0.35">
      <c r="A2232">
        <v>288557</v>
      </c>
      <c r="B2232" s="3">
        <v>45786</v>
      </c>
      <c r="C2232" s="4">
        <v>0.51936342592592588</v>
      </c>
      <c r="D2232" t="s">
        <v>21</v>
      </c>
      <c r="E2232">
        <v>1</v>
      </c>
      <c r="F2232" t="s">
        <v>15</v>
      </c>
      <c r="G2232" t="s">
        <v>405</v>
      </c>
      <c r="H2232" t="s">
        <v>406</v>
      </c>
      <c r="J2232" t="s">
        <v>403</v>
      </c>
      <c r="K2232">
        <v>1</v>
      </c>
      <c r="L2232" t="str">
        <f>_xlfn.CONCAT(D2232,F2232)</f>
        <v>Pourover12 oz</v>
      </c>
      <c r="M2232" s="10">
        <f>E2232*_xlfn.XLOOKUP(L2232,PriceListData!$F$2:$F$97,PriceListData!$E$2:$E$97)</f>
        <v>3.5</v>
      </c>
      <c r="N2232" t="str">
        <f>TEXT(B2232,"dddd")</f>
        <v>Friday</v>
      </c>
    </row>
    <row r="2233" spans="1:14" x14ac:dyDescent="0.35">
      <c r="A2233">
        <v>288554</v>
      </c>
      <c r="B2233" s="3">
        <v>45786</v>
      </c>
      <c r="C2233" s="4">
        <v>0.50233796296296296</v>
      </c>
      <c r="D2233" t="s">
        <v>411</v>
      </c>
      <c r="E2233">
        <v>1</v>
      </c>
      <c r="F2233" t="s">
        <v>24</v>
      </c>
      <c r="G2233" t="s">
        <v>405</v>
      </c>
      <c r="H2233" t="s">
        <v>406</v>
      </c>
      <c r="J2233" t="s">
        <v>403</v>
      </c>
      <c r="K2233">
        <v>2</v>
      </c>
      <c r="L2233" t="str">
        <f>_xlfn.CONCAT(D2233,F2233)</f>
        <v>Turkish coffee3 oz</v>
      </c>
      <c r="M2233" s="10">
        <f>E2233*_xlfn.XLOOKUP(L2233,PriceListData!$F$2:$F$97,PriceListData!$E$2:$E$97)</f>
        <v>3.75</v>
      </c>
      <c r="N2233" t="str">
        <f>TEXT(B2233,"dddd")</f>
        <v>Friday</v>
      </c>
    </row>
    <row r="2234" spans="1:14" x14ac:dyDescent="0.35">
      <c r="A2234">
        <v>288551</v>
      </c>
      <c r="B2234" s="3">
        <v>45786</v>
      </c>
      <c r="C2234" s="4">
        <v>0.4896875</v>
      </c>
      <c r="D2234" t="s">
        <v>54</v>
      </c>
      <c r="E2234">
        <v>1</v>
      </c>
      <c r="G2234" t="s">
        <v>415</v>
      </c>
      <c r="H2234" t="s">
        <v>416</v>
      </c>
      <c r="J2234" t="s">
        <v>403</v>
      </c>
      <c r="K2234">
        <v>1</v>
      </c>
      <c r="L2234" t="str">
        <f>_xlfn.CONCAT(D2234,F2234)</f>
        <v>Syrup</v>
      </c>
      <c r="M2234" s="10">
        <f>E2234*_xlfn.XLOOKUP(L2234,PriceListData!$F$2:$F$97,PriceListData!$E$2:$E$97)</f>
        <v>0.75</v>
      </c>
      <c r="N2234" t="str">
        <f>TEXT(B2234,"dddd")</f>
        <v>Friday</v>
      </c>
    </row>
    <row r="2235" spans="1:14" x14ac:dyDescent="0.35">
      <c r="A2235">
        <v>288551</v>
      </c>
      <c r="B2235" s="3">
        <v>45786</v>
      </c>
      <c r="C2235" s="4">
        <v>0.4896875</v>
      </c>
      <c r="D2235" t="s">
        <v>21</v>
      </c>
      <c r="E2235">
        <v>1</v>
      </c>
      <c r="F2235" t="s">
        <v>15</v>
      </c>
      <c r="G2235" t="s">
        <v>405</v>
      </c>
      <c r="H2235" t="s">
        <v>406</v>
      </c>
      <c r="J2235" t="s">
        <v>403</v>
      </c>
      <c r="K2235">
        <v>1</v>
      </c>
      <c r="L2235" t="str">
        <f>_xlfn.CONCAT(D2235,F2235)</f>
        <v>Pourover12 oz</v>
      </c>
      <c r="M2235" s="10">
        <f>E2235*_xlfn.XLOOKUP(L2235,PriceListData!$F$2:$F$97,PriceListData!$E$2:$E$97)</f>
        <v>3.5</v>
      </c>
      <c r="N2235" t="str">
        <f>TEXT(B2235,"dddd")</f>
        <v>Friday</v>
      </c>
    </row>
    <row r="2236" spans="1:14" x14ac:dyDescent="0.35">
      <c r="A2236">
        <v>288550</v>
      </c>
      <c r="B2236" s="3">
        <v>45786</v>
      </c>
      <c r="C2236" s="4">
        <v>0.48961805555555554</v>
      </c>
      <c r="D2236" t="s">
        <v>410</v>
      </c>
      <c r="E2236">
        <v>1</v>
      </c>
      <c r="F2236" t="s">
        <v>15</v>
      </c>
      <c r="G2236" t="s">
        <v>405</v>
      </c>
      <c r="H2236" t="s">
        <v>406</v>
      </c>
      <c r="J2236" t="s">
        <v>403</v>
      </c>
      <c r="K2236">
        <v>2</v>
      </c>
      <c r="L2236" t="str">
        <f>_xlfn.CONCAT(D2236,F2236)</f>
        <v>Café Cubano12 oz</v>
      </c>
      <c r="M2236" s="10">
        <f>E2236*_xlfn.XLOOKUP(L2236,PriceListData!$F$2:$F$97,PriceListData!$E$2:$E$97)</f>
        <v>7</v>
      </c>
      <c r="N2236" t="str">
        <f>TEXT(B2236,"dddd")</f>
        <v>Friday</v>
      </c>
    </row>
    <row r="2237" spans="1:14" x14ac:dyDescent="0.35">
      <c r="A2237">
        <v>288549</v>
      </c>
      <c r="B2237" s="3">
        <v>45786</v>
      </c>
      <c r="C2237" s="4">
        <v>0.4856597222222222</v>
      </c>
      <c r="D2237" t="s">
        <v>411</v>
      </c>
      <c r="E2237">
        <v>1</v>
      </c>
      <c r="F2237" t="s">
        <v>24</v>
      </c>
      <c r="G2237" t="s">
        <v>405</v>
      </c>
      <c r="H2237" t="s">
        <v>406</v>
      </c>
      <c r="J2237" t="s">
        <v>403</v>
      </c>
      <c r="K2237">
        <v>1</v>
      </c>
      <c r="L2237" t="str">
        <f>_xlfn.CONCAT(D2237,F2237)</f>
        <v>Turkish coffee3 oz</v>
      </c>
      <c r="M2237" s="10">
        <f>E2237*_xlfn.XLOOKUP(L2237,PriceListData!$F$2:$F$97,PriceListData!$E$2:$E$97)</f>
        <v>3.75</v>
      </c>
      <c r="N2237" t="str">
        <f>TEXT(B2237,"dddd")</f>
        <v>Friday</v>
      </c>
    </row>
    <row r="2238" spans="1:14" x14ac:dyDescent="0.35">
      <c r="A2238">
        <v>288546</v>
      </c>
      <c r="B2238" s="3">
        <v>45786</v>
      </c>
      <c r="C2238" s="4">
        <v>0.48370370370370369</v>
      </c>
      <c r="D2238" t="s">
        <v>411</v>
      </c>
      <c r="E2238">
        <v>2</v>
      </c>
      <c r="F2238" t="s">
        <v>24</v>
      </c>
      <c r="G2238" t="s">
        <v>405</v>
      </c>
      <c r="H2238" t="s">
        <v>406</v>
      </c>
      <c r="J2238" t="s">
        <v>403</v>
      </c>
      <c r="K2238">
        <v>1</v>
      </c>
      <c r="L2238" t="str">
        <f>_xlfn.CONCAT(D2238,F2238)</f>
        <v>Turkish coffee3 oz</v>
      </c>
      <c r="M2238" s="10">
        <f>E2238*_xlfn.XLOOKUP(L2238,PriceListData!$F$2:$F$97,PriceListData!$E$2:$E$97)</f>
        <v>7.5</v>
      </c>
      <c r="N2238" t="str">
        <f>TEXT(B2238,"dddd")</f>
        <v>Friday</v>
      </c>
    </row>
    <row r="2239" spans="1:14" x14ac:dyDescent="0.35">
      <c r="A2239">
        <v>288544</v>
      </c>
      <c r="B2239" s="3">
        <v>45786</v>
      </c>
      <c r="C2239" s="4">
        <v>0.47718749999999999</v>
      </c>
      <c r="D2239" t="s">
        <v>409</v>
      </c>
      <c r="E2239">
        <v>1</v>
      </c>
      <c r="F2239" t="s">
        <v>15</v>
      </c>
      <c r="G2239" t="s">
        <v>405</v>
      </c>
      <c r="H2239" t="s">
        <v>406</v>
      </c>
      <c r="J2239" t="s">
        <v>403</v>
      </c>
      <c r="K2239">
        <v>2</v>
      </c>
      <c r="L2239" t="str">
        <f>_xlfn.CONCAT(D2239,F2239)</f>
        <v>Drip coffee12 oz</v>
      </c>
      <c r="M2239" s="10">
        <f>E2239*_xlfn.XLOOKUP(L2239,PriceListData!$F$2:$F$97,PriceListData!$E$2:$E$97)</f>
        <v>2.25</v>
      </c>
      <c r="N2239" t="str">
        <f>TEXT(B2239,"dddd")</f>
        <v>Friday</v>
      </c>
    </row>
    <row r="2240" spans="1:14" x14ac:dyDescent="0.35">
      <c r="A2240">
        <v>288541</v>
      </c>
      <c r="B2240" s="3">
        <v>45786</v>
      </c>
      <c r="C2240" s="4">
        <v>0.4704861111111111</v>
      </c>
      <c r="D2240" t="s">
        <v>404</v>
      </c>
      <c r="E2240">
        <v>1</v>
      </c>
      <c r="F2240" t="s">
        <v>15</v>
      </c>
      <c r="G2240" t="s">
        <v>405</v>
      </c>
      <c r="H2240" t="s">
        <v>406</v>
      </c>
      <c r="J2240" t="s">
        <v>403</v>
      </c>
      <c r="K2240">
        <v>1</v>
      </c>
      <c r="L2240" t="str">
        <f>_xlfn.CONCAT(D2240,F2240)</f>
        <v>Café latté12 oz</v>
      </c>
      <c r="M2240" s="10">
        <f>E2240*_xlfn.XLOOKUP(L2240,PriceListData!$F$2:$F$97,PriceListData!$E$2:$E$97)</f>
        <v>4.25</v>
      </c>
      <c r="N2240" t="str">
        <f>TEXT(B2240,"dddd")</f>
        <v>Friday</v>
      </c>
    </row>
    <row r="2241" spans="1:14" x14ac:dyDescent="0.35">
      <c r="A2241">
        <v>288540</v>
      </c>
      <c r="B2241" s="3">
        <v>45786</v>
      </c>
      <c r="C2241" s="4">
        <v>0.46680555555555553</v>
      </c>
      <c r="D2241" t="s">
        <v>407</v>
      </c>
      <c r="E2241">
        <v>1</v>
      </c>
      <c r="G2241" t="s">
        <v>405</v>
      </c>
      <c r="H2241" t="s">
        <v>408</v>
      </c>
      <c r="J2241" t="s">
        <v>403</v>
      </c>
      <c r="K2241">
        <v>1</v>
      </c>
      <c r="L2241" t="str">
        <f>_xlfn.CONCAT(D2241,F2241)</f>
        <v>Drip coffee refill</v>
      </c>
      <c r="M2241" s="10">
        <f>E2241*_xlfn.XLOOKUP(L2241,PriceListData!$F$2:$F$97,PriceListData!$E$2:$E$97)</f>
        <v>1.25</v>
      </c>
      <c r="N2241" t="str">
        <f>TEXT(B2241,"dddd")</f>
        <v>Friday</v>
      </c>
    </row>
    <row r="2242" spans="1:14" x14ac:dyDescent="0.35">
      <c r="A2242">
        <v>288539</v>
      </c>
      <c r="B2242" s="3">
        <v>45786</v>
      </c>
      <c r="C2242" s="4">
        <v>0.46600694444444446</v>
      </c>
      <c r="D2242" t="s">
        <v>410</v>
      </c>
      <c r="E2242">
        <v>1</v>
      </c>
      <c r="F2242" t="s">
        <v>15</v>
      </c>
      <c r="G2242" t="s">
        <v>405</v>
      </c>
      <c r="H2242" t="s">
        <v>406</v>
      </c>
      <c r="J2242" t="s">
        <v>403</v>
      </c>
      <c r="K2242">
        <v>1</v>
      </c>
      <c r="L2242" t="str">
        <f>_xlfn.CONCAT(D2242,F2242)</f>
        <v>Café Cubano12 oz</v>
      </c>
      <c r="M2242" s="10">
        <f>E2242*_xlfn.XLOOKUP(L2242,PriceListData!$F$2:$F$97,PriceListData!$E$2:$E$97)</f>
        <v>7</v>
      </c>
      <c r="N2242" t="str">
        <f>TEXT(B2242,"dddd")</f>
        <v>Friday</v>
      </c>
    </row>
    <row r="2243" spans="1:14" x14ac:dyDescent="0.35">
      <c r="A2243">
        <v>288537</v>
      </c>
      <c r="B2243" s="3">
        <v>45786</v>
      </c>
      <c r="C2243" s="4">
        <v>0.46172453703703703</v>
      </c>
      <c r="D2243" t="s">
        <v>52</v>
      </c>
      <c r="E2243">
        <v>1</v>
      </c>
      <c r="F2243" t="s">
        <v>15</v>
      </c>
      <c r="G2243" t="s">
        <v>405</v>
      </c>
      <c r="H2243" t="s">
        <v>414</v>
      </c>
      <c r="J2243" t="s">
        <v>403</v>
      </c>
      <c r="K2243">
        <v>1</v>
      </c>
      <c r="L2243" t="str">
        <f>_xlfn.CONCAT(D2243,F2243)</f>
        <v>Frappé12 oz</v>
      </c>
      <c r="M2243" s="10">
        <f>E2243*_xlfn.XLOOKUP(L2243,PriceListData!$F$2:$F$97,PriceListData!$E$2:$E$97)</f>
        <v>4.75</v>
      </c>
      <c r="N2243" t="str">
        <f>TEXT(B2243,"dddd")</f>
        <v>Friday</v>
      </c>
    </row>
    <row r="2244" spans="1:14" x14ac:dyDescent="0.35">
      <c r="A2244">
        <v>288536</v>
      </c>
      <c r="B2244" s="3">
        <v>45786</v>
      </c>
      <c r="C2244" s="4">
        <v>0.45997685185185183</v>
      </c>
      <c r="D2244" t="s">
        <v>404</v>
      </c>
      <c r="E2244">
        <v>1</v>
      </c>
      <c r="F2244" t="s">
        <v>15</v>
      </c>
      <c r="G2244" t="s">
        <v>405</v>
      </c>
      <c r="H2244" t="s">
        <v>406</v>
      </c>
      <c r="J2244" t="s">
        <v>403</v>
      </c>
      <c r="K2244">
        <v>2</v>
      </c>
      <c r="L2244" t="str">
        <f>_xlfn.CONCAT(D2244,F2244)</f>
        <v>Café latté12 oz</v>
      </c>
      <c r="M2244" s="10">
        <f>E2244*_xlfn.XLOOKUP(L2244,PriceListData!$F$2:$F$97,PriceListData!$E$2:$E$97)</f>
        <v>4.25</v>
      </c>
      <c r="N2244" t="str">
        <f>TEXT(B2244,"dddd")</f>
        <v>Friday</v>
      </c>
    </row>
    <row r="2245" spans="1:14" x14ac:dyDescent="0.35">
      <c r="A2245">
        <v>288535</v>
      </c>
      <c r="B2245" s="3">
        <v>45786</v>
      </c>
      <c r="C2245" s="4">
        <v>0.45908564814814817</v>
      </c>
      <c r="D2245" t="s">
        <v>65</v>
      </c>
      <c r="E2245">
        <v>1</v>
      </c>
      <c r="F2245" t="s">
        <v>15</v>
      </c>
      <c r="G2245" t="s">
        <v>405</v>
      </c>
      <c r="H2245" t="s">
        <v>406</v>
      </c>
      <c r="J2245" t="s">
        <v>403</v>
      </c>
      <c r="K2245">
        <v>2</v>
      </c>
      <c r="L2245" t="str">
        <f>_xlfn.CONCAT(D2245,F2245)</f>
        <v>Cappuccino12 oz</v>
      </c>
      <c r="M2245" s="10">
        <f>E2245*_xlfn.XLOOKUP(L2245,PriceListData!$F$2:$F$97,PriceListData!$E$2:$E$97)</f>
        <v>5.5</v>
      </c>
      <c r="N2245" t="str">
        <f>TEXT(B2245,"dddd")</f>
        <v>Friday</v>
      </c>
    </row>
    <row r="2246" spans="1:14" x14ac:dyDescent="0.35">
      <c r="A2246">
        <v>288534</v>
      </c>
      <c r="B2246" s="3">
        <v>45786</v>
      </c>
      <c r="C2246" s="4">
        <v>0.45288194444444446</v>
      </c>
      <c r="D2246" t="s">
        <v>409</v>
      </c>
      <c r="E2246">
        <v>1</v>
      </c>
      <c r="F2246" t="s">
        <v>15</v>
      </c>
      <c r="G2246" t="s">
        <v>405</v>
      </c>
      <c r="H2246" t="s">
        <v>406</v>
      </c>
      <c r="J2246" t="s">
        <v>403</v>
      </c>
      <c r="K2246">
        <v>1</v>
      </c>
      <c r="L2246" t="str">
        <f>_xlfn.CONCAT(D2246,F2246)</f>
        <v>Drip coffee12 oz</v>
      </c>
      <c r="M2246" s="10">
        <f>E2246*_xlfn.XLOOKUP(L2246,PriceListData!$F$2:$F$97,PriceListData!$E$2:$E$97)</f>
        <v>2.25</v>
      </c>
      <c r="N2246" t="str">
        <f>TEXT(B2246,"dddd")</f>
        <v>Friday</v>
      </c>
    </row>
    <row r="2247" spans="1:14" x14ac:dyDescent="0.35">
      <c r="A2247">
        <v>288530</v>
      </c>
      <c r="B2247" s="3">
        <v>45786</v>
      </c>
      <c r="C2247" s="4">
        <v>0.44259259259259259</v>
      </c>
      <c r="D2247" t="s">
        <v>153</v>
      </c>
      <c r="E2247">
        <v>1</v>
      </c>
      <c r="F2247" t="s">
        <v>15</v>
      </c>
      <c r="G2247" t="s">
        <v>405</v>
      </c>
      <c r="H2247" t="s">
        <v>406</v>
      </c>
      <c r="J2247" t="s">
        <v>403</v>
      </c>
      <c r="K2247">
        <v>2</v>
      </c>
      <c r="L2247" t="str">
        <f>_xlfn.CONCAT(D2247,F2247)</f>
        <v>Aeropress12 oz</v>
      </c>
      <c r="M2247" s="10">
        <f>E2247*_xlfn.XLOOKUP(L2247,PriceListData!$F$2:$F$97,PriceListData!$E$2:$E$97)</f>
        <v>6</v>
      </c>
      <c r="N2247" t="str">
        <f>TEXT(B2247,"dddd")</f>
        <v>Friday</v>
      </c>
    </row>
    <row r="2248" spans="1:14" x14ac:dyDescent="0.35">
      <c r="A2248">
        <v>288529</v>
      </c>
      <c r="B2248" s="3">
        <v>45786</v>
      </c>
      <c r="C2248" s="4">
        <v>0.43938657407407405</v>
      </c>
      <c r="D2248" t="s">
        <v>420</v>
      </c>
      <c r="E2248">
        <v>1</v>
      </c>
      <c r="F2248" t="s">
        <v>76</v>
      </c>
      <c r="G2248" t="s">
        <v>413</v>
      </c>
      <c r="H2248" t="s">
        <v>406</v>
      </c>
      <c r="J2248" t="s">
        <v>403</v>
      </c>
      <c r="K2248">
        <v>1</v>
      </c>
      <c r="L2248" t="str">
        <f>_xlfn.CONCAT(D2248,F2248)</f>
        <v>Moroccan tea10 oz</v>
      </c>
      <c r="M2248" s="10">
        <f>E2248*_xlfn.XLOOKUP(L2248,PriceListData!$F$2:$F$97,PriceListData!$E$2:$E$97)</f>
        <v>3</v>
      </c>
      <c r="N2248" t="str">
        <f>TEXT(B2248,"dddd")</f>
        <v>Friday</v>
      </c>
    </row>
    <row r="2249" spans="1:14" x14ac:dyDescent="0.35">
      <c r="A2249">
        <v>288528</v>
      </c>
      <c r="B2249" s="3">
        <v>45786</v>
      </c>
      <c r="C2249" s="4">
        <v>0.43737268518518518</v>
      </c>
      <c r="D2249" t="s">
        <v>412</v>
      </c>
      <c r="E2249">
        <v>1</v>
      </c>
      <c r="F2249" t="s">
        <v>15</v>
      </c>
      <c r="G2249" t="s">
        <v>413</v>
      </c>
      <c r="H2249" t="s">
        <v>414</v>
      </c>
      <c r="J2249" t="s">
        <v>403</v>
      </c>
      <c r="K2249">
        <v>1</v>
      </c>
      <c r="L2249" t="str">
        <f>_xlfn.CONCAT(D2249,F2249)</f>
        <v>Iced tea12 oz</v>
      </c>
      <c r="M2249" s="10">
        <f>E2249*_xlfn.XLOOKUP(L2249,PriceListData!$F$2:$F$97,PriceListData!$E$2:$E$97)</f>
        <v>4.25</v>
      </c>
      <c r="N2249" t="str">
        <f>TEXT(B2249,"dddd")</f>
        <v>Friday</v>
      </c>
    </row>
    <row r="2250" spans="1:14" x14ac:dyDescent="0.35">
      <c r="A2250">
        <v>288527</v>
      </c>
      <c r="B2250" s="3">
        <v>45786</v>
      </c>
      <c r="C2250" s="4">
        <v>0.43659722222222225</v>
      </c>
      <c r="D2250" t="s">
        <v>52</v>
      </c>
      <c r="E2250">
        <v>1</v>
      </c>
      <c r="F2250" t="s">
        <v>15</v>
      </c>
      <c r="G2250" t="s">
        <v>405</v>
      </c>
      <c r="H2250" t="s">
        <v>414</v>
      </c>
      <c r="J2250" t="s">
        <v>403</v>
      </c>
      <c r="K2250">
        <v>2</v>
      </c>
      <c r="L2250" t="str">
        <f>_xlfn.CONCAT(D2250,F2250)</f>
        <v>Frappé12 oz</v>
      </c>
      <c r="M2250" s="10">
        <f>E2250*_xlfn.XLOOKUP(L2250,PriceListData!$F$2:$F$97,PriceListData!$E$2:$E$97)</f>
        <v>4.75</v>
      </c>
      <c r="N2250" t="str">
        <f>TEXT(B2250,"dddd")</f>
        <v>Friday</v>
      </c>
    </row>
    <row r="2251" spans="1:14" x14ac:dyDescent="0.35">
      <c r="A2251">
        <v>288527</v>
      </c>
      <c r="B2251" s="3">
        <v>45786</v>
      </c>
      <c r="C2251" s="4">
        <v>0.43659722222222225</v>
      </c>
      <c r="D2251" t="s">
        <v>404</v>
      </c>
      <c r="E2251">
        <v>1</v>
      </c>
      <c r="F2251" t="s">
        <v>15</v>
      </c>
      <c r="G2251" t="s">
        <v>405</v>
      </c>
      <c r="H2251" t="s">
        <v>406</v>
      </c>
      <c r="J2251" t="s">
        <v>403</v>
      </c>
      <c r="K2251">
        <v>2</v>
      </c>
      <c r="L2251" t="str">
        <f>_xlfn.CONCAT(D2251,F2251)</f>
        <v>Café latté12 oz</v>
      </c>
      <c r="M2251" s="10">
        <f>E2251*_xlfn.XLOOKUP(L2251,PriceListData!$F$2:$F$97,PriceListData!$E$2:$E$97)</f>
        <v>4.25</v>
      </c>
      <c r="N2251" t="str">
        <f>TEXT(B2251,"dddd")</f>
        <v>Friday</v>
      </c>
    </row>
    <row r="2252" spans="1:14" x14ac:dyDescent="0.35">
      <c r="A2252">
        <v>288526</v>
      </c>
      <c r="B2252" s="3">
        <v>45786</v>
      </c>
      <c r="C2252" s="4">
        <v>0.43615740740740738</v>
      </c>
      <c r="D2252" t="s">
        <v>54</v>
      </c>
      <c r="E2252">
        <v>1</v>
      </c>
      <c r="G2252" t="s">
        <v>415</v>
      </c>
      <c r="H2252" t="s">
        <v>416</v>
      </c>
      <c r="J2252" t="s">
        <v>403</v>
      </c>
      <c r="K2252">
        <v>1</v>
      </c>
      <c r="L2252" t="str">
        <f>_xlfn.CONCAT(D2252,F2252)</f>
        <v>Syrup</v>
      </c>
      <c r="M2252" s="10">
        <f>E2252*_xlfn.XLOOKUP(L2252,PriceListData!$F$2:$F$97,PriceListData!$E$2:$E$97)</f>
        <v>0.75</v>
      </c>
      <c r="N2252" t="str">
        <f>TEXT(B2252,"dddd")</f>
        <v>Friday</v>
      </c>
    </row>
    <row r="2253" spans="1:14" x14ac:dyDescent="0.35">
      <c r="A2253">
        <v>288526</v>
      </c>
      <c r="B2253" s="3">
        <v>45786</v>
      </c>
      <c r="C2253" s="4">
        <v>0.43615740740740738</v>
      </c>
      <c r="D2253" t="s">
        <v>21</v>
      </c>
      <c r="E2253">
        <v>1</v>
      </c>
      <c r="F2253" t="s">
        <v>15</v>
      </c>
      <c r="G2253" t="s">
        <v>405</v>
      </c>
      <c r="H2253" t="s">
        <v>406</v>
      </c>
      <c r="J2253" t="s">
        <v>403</v>
      </c>
      <c r="K2253">
        <v>1</v>
      </c>
      <c r="L2253" t="str">
        <f>_xlfn.CONCAT(D2253,F2253)</f>
        <v>Pourover12 oz</v>
      </c>
      <c r="M2253" s="10">
        <f>E2253*_xlfn.XLOOKUP(L2253,PriceListData!$F$2:$F$97,PriceListData!$E$2:$E$97)</f>
        <v>3.5</v>
      </c>
      <c r="N2253" t="str">
        <f>TEXT(B2253,"dddd")</f>
        <v>Friday</v>
      </c>
    </row>
    <row r="2254" spans="1:14" x14ac:dyDescent="0.35">
      <c r="A2254">
        <v>288525</v>
      </c>
      <c r="B2254" s="3">
        <v>45786</v>
      </c>
      <c r="C2254" s="4">
        <v>0.43518518518518517</v>
      </c>
      <c r="D2254" t="s">
        <v>425</v>
      </c>
      <c r="E2254">
        <v>1</v>
      </c>
      <c r="F2254" t="s">
        <v>15</v>
      </c>
      <c r="G2254" t="s">
        <v>405</v>
      </c>
      <c r="H2254" t="s">
        <v>414</v>
      </c>
      <c r="J2254" t="s">
        <v>403</v>
      </c>
      <c r="K2254">
        <v>1</v>
      </c>
      <c r="L2254" t="str">
        <f>_xlfn.CONCAT(D2254,F2254)</f>
        <v>Iced Guillermo12 oz</v>
      </c>
      <c r="M2254" s="10">
        <f>E2254*_xlfn.XLOOKUP(L2254,PriceListData!$F$2:$F$97,PriceListData!$E$2:$E$97)</f>
        <v>3.5</v>
      </c>
      <c r="N2254" t="str">
        <f>TEXT(B2254,"dddd")</f>
        <v>Friday</v>
      </c>
    </row>
    <row r="2255" spans="1:14" x14ac:dyDescent="0.35">
      <c r="A2255">
        <v>288524</v>
      </c>
      <c r="B2255" s="3">
        <v>45786</v>
      </c>
      <c r="C2255" s="4">
        <v>0.43410879629629628</v>
      </c>
      <c r="D2255" t="s">
        <v>52</v>
      </c>
      <c r="E2255">
        <v>1</v>
      </c>
      <c r="F2255" t="s">
        <v>15</v>
      </c>
      <c r="G2255" t="s">
        <v>405</v>
      </c>
      <c r="H2255" t="s">
        <v>414</v>
      </c>
      <c r="J2255" t="s">
        <v>403</v>
      </c>
      <c r="K2255">
        <v>1</v>
      </c>
      <c r="L2255" t="str">
        <f>_xlfn.CONCAT(D2255,F2255)</f>
        <v>Frappé12 oz</v>
      </c>
      <c r="M2255" s="10">
        <f>E2255*_xlfn.XLOOKUP(L2255,PriceListData!$F$2:$F$97,PriceListData!$E$2:$E$97)</f>
        <v>4.75</v>
      </c>
      <c r="N2255" t="str">
        <f>TEXT(B2255,"dddd")</f>
        <v>Friday</v>
      </c>
    </row>
    <row r="2256" spans="1:14" x14ac:dyDescent="0.35">
      <c r="A2256">
        <v>288522</v>
      </c>
      <c r="B2256" s="3">
        <v>45786</v>
      </c>
      <c r="C2256" s="4">
        <v>0.43175925925925923</v>
      </c>
      <c r="D2256" t="s">
        <v>54</v>
      </c>
      <c r="E2256">
        <v>2</v>
      </c>
      <c r="G2256" t="s">
        <v>415</v>
      </c>
      <c r="H2256" t="s">
        <v>416</v>
      </c>
      <c r="J2256" t="s">
        <v>403</v>
      </c>
      <c r="K2256">
        <v>1</v>
      </c>
      <c r="L2256" t="str">
        <f>_xlfn.CONCAT(D2256,F2256)</f>
        <v>Syrup</v>
      </c>
      <c r="M2256" s="10">
        <f>E2256*_xlfn.XLOOKUP(L2256,PriceListData!$F$2:$F$97,PriceListData!$E$2:$E$97)</f>
        <v>1.5</v>
      </c>
      <c r="N2256" t="str">
        <f>TEXT(B2256,"dddd")</f>
        <v>Friday</v>
      </c>
    </row>
    <row r="2257" spans="1:14" x14ac:dyDescent="0.35">
      <c r="A2257">
        <v>288522</v>
      </c>
      <c r="B2257" s="3">
        <v>45786</v>
      </c>
      <c r="C2257" s="4">
        <v>0.43175925925925923</v>
      </c>
      <c r="D2257" t="s">
        <v>21</v>
      </c>
      <c r="E2257">
        <v>2</v>
      </c>
      <c r="F2257" t="s">
        <v>15</v>
      </c>
      <c r="G2257" t="s">
        <v>405</v>
      </c>
      <c r="H2257" t="s">
        <v>406</v>
      </c>
      <c r="J2257" t="s">
        <v>403</v>
      </c>
      <c r="K2257">
        <v>1</v>
      </c>
      <c r="L2257" t="str">
        <f>_xlfn.CONCAT(D2257,F2257)</f>
        <v>Pourover12 oz</v>
      </c>
      <c r="M2257" s="10">
        <f>E2257*_xlfn.XLOOKUP(L2257,PriceListData!$F$2:$F$97,PriceListData!$E$2:$E$97)</f>
        <v>7</v>
      </c>
      <c r="N2257" t="str">
        <f>TEXT(B2257,"dddd")</f>
        <v>Friday</v>
      </c>
    </row>
    <row r="2258" spans="1:14" x14ac:dyDescent="0.35">
      <c r="A2258">
        <v>288521</v>
      </c>
      <c r="B2258" s="3">
        <v>45786</v>
      </c>
      <c r="C2258" s="4">
        <v>0.42908564814814815</v>
      </c>
      <c r="D2258" t="s">
        <v>404</v>
      </c>
      <c r="E2258">
        <v>1</v>
      </c>
      <c r="F2258" t="s">
        <v>15</v>
      </c>
      <c r="G2258" t="s">
        <v>405</v>
      </c>
      <c r="H2258" t="s">
        <v>406</v>
      </c>
      <c r="J2258" t="s">
        <v>403</v>
      </c>
      <c r="K2258">
        <v>1</v>
      </c>
      <c r="L2258" t="str">
        <f>_xlfn.CONCAT(D2258,F2258)</f>
        <v>Café latté12 oz</v>
      </c>
      <c r="M2258" s="10">
        <f>E2258*_xlfn.XLOOKUP(L2258,PriceListData!$F$2:$F$97,PriceListData!$E$2:$E$97)</f>
        <v>4.25</v>
      </c>
      <c r="N2258" t="str">
        <f>TEXT(B2258,"dddd")</f>
        <v>Friday</v>
      </c>
    </row>
    <row r="2259" spans="1:14" x14ac:dyDescent="0.35">
      <c r="A2259">
        <v>288520</v>
      </c>
      <c r="B2259" s="3">
        <v>45786</v>
      </c>
      <c r="C2259" s="4">
        <v>0.4274074074074074</v>
      </c>
      <c r="D2259" t="s">
        <v>40</v>
      </c>
      <c r="E2259">
        <v>1</v>
      </c>
      <c r="F2259" t="s">
        <v>35</v>
      </c>
      <c r="G2259" t="s">
        <v>405</v>
      </c>
      <c r="H2259" t="s">
        <v>406</v>
      </c>
      <c r="J2259" t="s">
        <v>403</v>
      </c>
      <c r="K2259">
        <v>1</v>
      </c>
      <c r="L2259" t="str">
        <f>_xlfn.CONCAT(D2259,F2259)</f>
        <v>Espresso1 oz</v>
      </c>
      <c r="M2259" s="10">
        <f>E2259*_xlfn.XLOOKUP(L2259,PriceListData!$F$2:$F$97,PriceListData!$E$2:$E$97)</f>
        <v>2.5</v>
      </c>
      <c r="N2259" t="str">
        <f>TEXT(B2259,"dddd")</f>
        <v>Friday</v>
      </c>
    </row>
    <row r="2260" spans="1:14" x14ac:dyDescent="0.35">
      <c r="A2260">
        <v>288519</v>
      </c>
      <c r="B2260" s="3">
        <v>45786</v>
      </c>
      <c r="C2260" s="4">
        <v>0.42701388888888892</v>
      </c>
      <c r="D2260" t="s">
        <v>65</v>
      </c>
      <c r="E2260">
        <v>1</v>
      </c>
      <c r="F2260" t="s">
        <v>15</v>
      </c>
      <c r="G2260" t="s">
        <v>405</v>
      </c>
      <c r="H2260" t="s">
        <v>406</v>
      </c>
      <c r="J2260" t="s">
        <v>403</v>
      </c>
      <c r="K2260">
        <v>1</v>
      </c>
      <c r="L2260" t="str">
        <f>_xlfn.CONCAT(D2260,F2260)</f>
        <v>Cappuccino12 oz</v>
      </c>
      <c r="M2260" s="10">
        <f>E2260*_xlfn.XLOOKUP(L2260,PriceListData!$F$2:$F$97,PriceListData!$E$2:$E$97)</f>
        <v>5.5</v>
      </c>
      <c r="N2260" t="str">
        <f>TEXT(B2260,"dddd")</f>
        <v>Friday</v>
      </c>
    </row>
    <row r="2261" spans="1:14" x14ac:dyDescent="0.35">
      <c r="A2261">
        <v>288517</v>
      </c>
      <c r="B2261" s="3">
        <v>45786</v>
      </c>
      <c r="C2261" s="4">
        <v>0.42599537037037039</v>
      </c>
      <c r="D2261" t="s">
        <v>409</v>
      </c>
      <c r="E2261">
        <v>1</v>
      </c>
      <c r="F2261" t="s">
        <v>15</v>
      </c>
      <c r="G2261" t="s">
        <v>405</v>
      </c>
      <c r="H2261" t="s">
        <v>406</v>
      </c>
      <c r="J2261" t="s">
        <v>403</v>
      </c>
      <c r="K2261">
        <v>1</v>
      </c>
      <c r="L2261" t="str">
        <f>_xlfn.CONCAT(D2261,F2261)</f>
        <v>Drip coffee12 oz</v>
      </c>
      <c r="M2261" s="10">
        <f>E2261*_xlfn.XLOOKUP(L2261,PriceListData!$F$2:$F$97,PriceListData!$E$2:$E$97)</f>
        <v>2.25</v>
      </c>
      <c r="N2261" t="str">
        <f>TEXT(B2261,"dddd")</f>
        <v>Friday</v>
      </c>
    </row>
    <row r="2262" spans="1:14" x14ac:dyDescent="0.35">
      <c r="A2262">
        <v>288516</v>
      </c>
      <c r="B2262" s="3">
        <v>45786</v>
      </c>
      <c r="C2262" s="4">
        <v>0.42539351851851853</v>
      </c>
      <c r="D2262" t="s">
        <v>54</v>
      </c>
      <c r="E2262">
        <v>1</v>
      </c>
      <c r="G2262" t="s">
        <v>415</v>
      </c>
      <c r="H2262" t="s">
        <v>416</v>
      </c>
      <c r="J2262" t="s">
        <v>403</v>
      </c>
      <c r="K2262">
        <v>1</v>
      </c>
      <c r="L2262" t="str">
        <f>_xlfn.CONCAT(D2262,F2262)</f>
        <v>Syrup</v>
      </c>
      <c r="M2262" s="10">
        <f>E2262*_xlfn.XLOOKUP(L2262,PriceListData!$F$2:$F$97,PriceListData!$E$2:$E$97)</f>
        <v>0.75</v>
      </c>
      <c r="N2262" t="str">
        <f>TEXT(B2262,"dddd")</f>
        <v>Friday</v>
      </c>
    </row>
    <row r="2263" spans="1:14" x14ac:dyDescent="0.35">
      <c r="A2263">
        <v>288516</v>
      </c>
      <c r="B2263" s="3">
        <v>45786</v>
      </c>
      <c r="C2263" s="4">
        <v>0.42539351851851853</v>
      </c>
      <c r="D2263" t="s">
        <v>21</v>
      </c>
      <c r="E2263">
        <v>1</v>
      </c>
      <c r="F2263" t="s">
        <v>15</v>
      </c>
      <c r="G2263" t="s">
        <v>405</v>
      </c>
      <c r="H2263" t="s">
        <v>406</v>
      </c>
      <c r="J2263" t="s">
        <v>403</v>
      </c>
      <c r="K2263">
        <v>1</v>
      </c>
      <c r="L2263" t="str">
        <f>_xlfn.CONCAT(D2263,F2263)</f>
        <v>Pourover12 oz</v>
      </c>
      <c r="M2263" s="10">
        <f>E2263*_xlfn.XLOOKUP(L2263,PriceListData!$F$2:$F$97,PriceListData!$E$2:$E$97)</f>
        <v>3.5</v>
      </c>
      <c r="N2263" t="str">
        <f>TEXT(B2263,"dddd")</f>
        <v>Friday</v>
      </c>
    </row>
    <row r="2264" spans="1:14" x14ac:dyDescent="0.35">
      <c r="A2264">
        <v>288516</v>
      </c>
      <c r="B2264" s="3">
        <v>45786</v>
      </c>
      <c r="C2264" s="4">
        <v>0.42539351851851853</v>
      </c>
      <c r="D2264" t="s">
        <v>410</v>
      </c>
      <c r="E2264">
        <v>1</v>
      </c>
      <c r="F2264" t="s">
        <v>15</v>
      </c>
      <c r="G2264" t="s">
        <v>405</v>
      </c>
      <c r="H2264" t="s">
        <v>406</v>
      </c>
      <c r="J2264" t="s">
        <v>403</v>
      </c>
      <c r="K2264">
        <v>1</v>
      </c>
      <c r="L2264" t="str">
        <f>_xlfn.CONCAT(D2264,F2264)</f>
        <v>Café Cubano12 oz</v>
      </c>
      <c r="M2264" s="10">
        <f>E2264*_xlfn.XLOOKUP(L2264,PriceListData!$F$2:$F$97,PriceListData!$E$2:$E$97)</f>
        <v>7</v>
      </c>
      <c r="N2264" t="str">
        <f>TEXT(B2264,"dddd")</f>
        <v>Friday</v>
      </c>
    </row>
    <row r="2265" spans="1:14" x14ac:dyDescent="0.35">
      <c r="A2265">
        <v>288515</v>
      </c>
      <c r="B2265" s="3">
        <v>45786</v>
      </c>
      <c r="C2265" s="4">
        <v>0.41894675925925928</v>
      </c>
      <c r="D2265" t="s">
        <v>21</v>
      </c>
      <c r="E2265">
        <v>1</v>
      </c>
      <c r="F2265" t="s">
        <v>15</v>
      </c>
      <c r="G2265" t="s">
        <v>405</v>
      </c>
      <c r="H2265" t="s">
        <v>406</v>
      </c>
      <c r="J2265" t="s">
        <v>403</v>
      </c>
      <c r="K2265">
        <v>1</v>
      </c>
      <c r="L2265" t="str">
        <f>_xlfn.CONCAT(D2265,F2265)</f>
        <v>Pourover12 oz</v>
      </c>
      <c r="M2265" s="10">
        <f>E2265*_xlfn.XLOOKUP(L2265,PriceListData!$F$2:$F$97,PriceListData!$E$2:$E$97)</f>
        <v>3.5</v>
      </c>
      <c r="N2265" t="str">
        <f>TEXT(B2265,"dddd")</f>
        <v>Friday</v>
      </c>
    </row>
    <row r="2266" spans="1:14" x14ac:dyDescent="0.35">
      <c r="A2266">
        <v>288514</v>
      </c>
      <c r="B2266" s="3">
        <v>45786</v>
      </c>
      <c r="C2266" s="4">
        <v>0.41303240740740743</v>
      </c>
      <c r="D2266" t="s">
        <v>40</v>
      </c>
      <c r="E2266">
        <v>1</v>
      </c>
      <c r="F2266" t="s">
        <v>35</v>
      </c>
      <c r="G2266" t="s">
        <v>405</v>
      </c>
      <c r="H2266" t="s">
        <v>406</v>
      </c>
      <c r="J2266" t="s">
        <v>403</v>
      </c>
      <c r="K2266">
        <v>1</v>
      </c>
      <c r="L2266" t="str">
        <f>_xlfn.CONCAT(D2266,F2266)</f>
        <v>Espresso1 oz</v>
      </c>
      <c r="M2266" s="10">
        <f>E2266*_xlfn.XLOOKUP(L2266,PriceListData!$F$2:$F$97,PriceListData!$E$2:$E$97)</f>
        <v>2.5</v>
      </c>
      <c r="N2266" t="str">
        <f>TEXT(B2266,"dddd")</f>
        <v>Friday</v>
      </c>
    </row>
    <row r="2267" spans="1:14" x14ac:dyDescent="0.35">
      <c r="A2267">
        <v>288512</v>
      </c>
      <c r="B2267" s="3">
        <v>45786</v>
      </c>
      <c r="C2267" s="4">
        <v>0.40818287037037038</v>
      </c>
      <c r="D2267" t="s">
        <v>21</v>
      </c>
      <c r="E2267">
        <v>1</v>
      </c>
      <c r="F2267" t="s">
        <v>15</v>
      </c>
      <c r="G2267" t="s">
        <v>405</v>
      </c>
      <c r="H2267" t="s">
        <v>406</v>
      </c>
      <c r="J2267" t="s">
        <v>403</v>
      </c>
      <c r="K2267">
        <v>1</v>
      </c>
      <c r="L2267" t="str">
        <f>_xlfn.CONCAT(D2267,F2267)</f>
        <v>Pourover12 oz</v>
      </c>
      <c r="M2267" s="10">
        <f>E2267*_xlfn.XLOOKUP(L2267,PriceListData!$F$2:$F$97,PriceListData!$E$2:$E$97)</f>
        <v>3.5</v>
      </c>
      <c r="N2267" t="str">
        <f>TEXT(B2267,"dddd")</f>
        <v>Friday</v>
      </c>
    </row>
    <row r="2268" spans="1:14" x14ac:dyDescent="0.35">
      <c r="A2268">
        <v>288511</v>
      </c>
      <c r="B2268" s="3">
        <v>45786</v>
      </c>
      <c r="C2268" s="4">
        <v>0.40299768518518519</v>
      </c>
      <c r="D2268" t="s">
        <v>411</v>
      </c>
      <c r="E2268">
        <v>1</v>
      </c>
      <c r="F2268" t="s">
        <v>24</v>
      </c>
      <c r="G2268" t="s">
        <v>405</v>
      </c>
      <c r="H2268" t="s">
        <v>406</v>
      </c>
      <c r="J2268" t="s">
        <v>403</v>
      </c>
      <c r="K2268">
        <v>1</v>
      </c>
      <c r="L2268" t="str">
        <f>_xlfn.CONCAT(D2268,F2268)</f>
        <v>Turkish coffee3 oz</v>
      </c>
      <c r="M2268" s="10">
        <f>E2268*_xlfn.XLOOKUP(L2268,PriceListData!$F$2:$F$97,PriceListData!$E$2:$E$97)</f>
        <v>3.75</v>
      </c>
      <c r="N2268" t="str">
        <f>TEXT(B2268,"dddd")</f>
        <v>Friday</v>
      </c>
    </row>
    <row r="2269" spans="1:14" x14ac:dyDescent="0.35">
      <c r="A2269">
        <v>288510</v>
      </c>
      <c r="B2269" s="3">
        <v>45786</v>
      </c>
      <c r="C2269" s="4">
        <v>0.40250000000000002</v>
      </c>
      <c r="D2269" t="s">
        <v>74</v>
      </c>
      <c r="E2269">
        <v>1</v>
      </c>
      <c r="F2269" t="s">
        <v>15</v>
      </c>
      <c r="G2269" t="s">
        <v>417</v>
      </c>
      <c r="H2269" t="s">
        <v>418</v>
      </c>
      <c r="J2269" t="s">
        <v>403</v>
      </c>
      <c r="K2269">
        <v>1</v>
      </c>
      <c r="L2269" t="str">
        <f>_xlfn.CONCAT(D2269,F2269)</f>
        <v>Single-origin12 oz</v>
      </c>
      <c r="M2269" s="10">
        <f>E2269*_xlfn.XLOOKUP(L2269,PriceListData!$F$2:$F$97,PriceListData!$E$2:$E$97)</f>
        <v>14.95</v>
      </c>
      <c r="N2269" t="str">
        <f>TEXT(B2269,"dddd")</f>
        <v>Friday</v>
      </c>
    </row>
    <row r="2270" spans="1:14" x14ac:dyDescent="0.35">
      <c r="A2270">
        <v>288509</v>
      </c>
      <c r="B2270" s="3">
        <v>45786</v>
      </c>
      <c r="C2270" s="4">
        <v>0.40121527777777777</v>
      </c>
      <c r="D2270" t="s">
        <v>74</v>
      </c>
      <c r="E2270">
        <v>1</v>
      </c>
      <c r="F2270" t="s">
        <v>15</v>
      </c>
      <c r="G2270" t="s">
        <v>417</v>
      </c>
      <c r="H2270" t="s">
        <v>418</v>
      </c>
      <c r="J2270" t="s">
        <v>403</v>
      </c>
      <c r="K2270">
        <v>1</v>
      </c>
      <c r="L2270" t="str">
        <f>_xlfn.CONCAT(D2270,F2270)</f>
        <v>Single-origin12 oz</v>
      </c>
      <c r="M2270" s="10">
        <f>E2270*_xlfn.XLOOKUP(L2270,PriceListData!$F$2:$F$97,PriceListData!$E$2:$E$97)</f>
        <v>14.95</v>
      </c>
      <c r="N2270" t="str">
        <f>TEXT(B2270,"dddd")</f>
        <v>Friday</v>
      </c>
    </row>
    <row r="2271" spans="1:14" x14ac:dyDescent="0.35">
      <c r="A2271">
        <v>288508</v>
      </c>
      <c r="B2271" s="3">
        <v>45786</v>
      </c>
      <c r="C2271" s="4">
        <v>0.40035879629629628</v>
      </c>
      <c r="D2271" t="s">
        <v>21</v>
      </c>
      <c r="E2271">
        <v>1</v>
      </c>
      <c r="F2271" t="s">
        <v>15</v>
      </c>
      <c r="G2271" t="s">
        <v>405</v>
      </c>
      <c r="H2271" t="s">
        <v>406</v>
      </c>
      <c r="J2271" t="s">
        <v>403</v>
      </c>
      <c r="K2271">
        <v>1</v>
      </c>
      <c r="L2271" t="str">
        <f>_xlfn.CONCAT(D2271,F2271)</f>
        <v>Pourover12 oz</v>
      </c>
      <c r="M2271" s="10">
        <f>E2271*_xlfn.XLOOKUP(L2271,PriceListData!$F$2:$F$97,PriceListData!$E$2:$E$97)</f>
        <v>3.5</v>
      </c>
      <c r="N2271" t="str">
        <f>TEXT(B2271,"dddd")</f>
        <v>Friday</v>
      </c>
    </row>
    <row r="2272" spans="1:14" x14ac:dyDescent="0.35">
      <c r="A2272">
        <v>288507</v>
      </c>
      <c r="B2272" s="3">
        <v>45786</v>
      </c>
      <c r="C2272" s="4">
        <v>0.39913194444444444</v>
      </c>
      <c r="D2272" t="s">
        <v>21</v>
      </c>
      <c r="E2272">
        <v>1</v>
      </c>
      <c r="F2272" t="s">
        <v>15</v>
      </c>
      <c r="G2272" t="s">
        <v>405</v>
      </c>
      <c r="H2272" t="s">
        <v>406</v>
      </c>
      <c r="J2272" t="s">
        <v>403</v>
      </c>
      <c r="K2272">
        <v>2</v>
      </c>
      <c r="L2272" t="str">
        <f>_xlfn.CONCAT(D2272,F2272)</f>
        <v>Pourover12 oz</v>
      </c>
      <c r="M2272" s="10">
        <f>E2272*_xlfn.XLOOKUP(L2272,PriceListData!$F$2:$F$97,PriceListData!$E$2:$E$97)</f>
        <v>3.5</v>
      </c>
      <c r="N2272" t="str">
        <f>TEXT(B2272,"dddd")</f>
        <v>Friday</v>
      </c>
    </row>
    <row r="2273" spans="1:14" x14ac:dyDescent="0.35">
      <c r="A2273">
        <v>288506</v>
      </c>
      <c r="B2273" s="3">
        <v>45786</v>
      </c>
      <c r="C2273" s="4">
        <v>0.39796296296296296</v>
      </c>
      <c r="D2273" t="s">
        <v>153</v>
      </c>
      <c r="E2273">
        <v>1</v>
      </c>
      <c r="F2273" t="s">
        <v>15</v>
      </c>
      <c r="G2273" t="s">
        <v>405</v>
      </c>
      <c r="H2273" t="s">
        <v>406</v>
      </c>
      <c r="J2273" t="s">
        <v>403</v>
      </c>
      <c r="K2273">
        <v>1</v>
      </c>
      <c r="L2273" t="str">
        <f>_xlfn.CONCAT(D2273,F2273)</f>
        <v>Aeropress12 oz</v>
      </c>
      <c r="M2273" s="10">
        <f>E2273*_xlfn.XLOOKUP(L2273,PriceListData!$F$2:$F$97,PriceListData!$E$2:$E$97)</f>
        <v>6</v>
      </c>
      <c r="N2273" t="str">
        <f>TEXT(B2273,"dddd")</f>
        <v>Friday</v>
      </c>
    </row>
    <row r="2274" spans="1:14" x14ac:dyDescent="0.35">
      <c r="A2274">
        <v>288504</v>
      </c>
      <c r="B2274" s="3">
        <v>45786</v>
      </c>
      <c r="C2274" s="4">
        <v>0.39630787037037035</v>
      </c>
      <c r="D2274" t="s">
        <v>412</v>
      </c>
      <c r="E2274">
        <v>1</v>
      </c>
      <c r="F2274" t="s">
        <v>15</v>
      </c>
      <c r="G2274" t="s">
        <v>413</v>
      </c>
      <c r="H2274" t="s">
        <v>414</v>
      </c>
      <c r="J2274" t="s">
        <v>403</v>
      </c>
      <c r="K2274">
        <v>1</v>
      </c>
      <c r="L2274" t="str">
        <f>_xlfn.CONCAT(D2274,F2274)</f>
        <v>Iced tea12 oz</v>
      </c>
      <c r="M2274" s="10">
        <f>E2274*_xlfn.XLOOKUP(L2274,PriceListData!$F$2:$F$97,PriceListData!$E$2:$E$97)</f>
        <v>4.25</v>
      </c>
      <c r="N2274" t="str">
        <f>TEXT(B2274,"dddd")</f>
        <v>Friday</v>
      </c>
    </row>
    <row r="2275" spans="1:14" x14ac:dyDescent="0.35">
      <c r="A2275">
        <v>288504</v>
      </c>
      <c r="B2275" s="3">
        <v>45786</v>
      </c>
      <c r="C2275" s="4">
        <v>0.39630787037037035</v>
      </c>
      <c r="D2275" t="s">
        <v>65</v>
      </c>
      <c r="E2275">
        <v>1</v>
      </c>
      <c r="F2275" t="s">
        <v>15</v>
      </c>
      <c r="G2275" t="s">
        <v>405</v>
      </c>
      <c r="H2275" t="s">
        <v>406</v>
      </c>
      <c r="J2275" t="s">
        <v>403</v>
      </c>
      <c r="K2275">
        <v>1</v>
      </c>
      <c r="L2275" t="str">
        <f>_xlfn.CONCAT(D2275,F2275)</f>
        <v>Cappuccino12 oz</v>
      </c>
      <c r="M2275" s="10">
        <f>E2275*_xlfn.XLOOKUP(L2275,PriceListData!$F$2:$F$97,PriceListData!$E$2:$E$97)</f>
        <v>5.5</v>
      </c>
      <c r="N2275" t="str">
        <f>TEXT(B2275,"dddd")</f>
        <v>Friday</v>
      </c>
    </row>
    <row r="2276" spans="1:14" x14ac:dyDescent="0.35">
      <c r="A2276">
        <v>288503</v>
      </c>
      <c r="B2276" s="3">
        <v>45786</v>
      </c>
      <c r="C2276" s="4">
        <v>0.39303240740740741</v>
      </c>
      <c r="D2276" t="s">
        <v>65</v>
      </c>
      <c r="E2276">
        <v>1</v>
      </c>
      <c r="F2276" t="s">
        <v>15</v>
      </c>
      <c r="G2276" t="s">
        <v>405</v>
      </c>
      <c r="H2276" t="s">
        <v>406</v>
      </c>
      <c r="J2276" t="s">
        <v>403</v>
      </c>
      <c r="K2276">
        <v>2</v>
      </c>
      <c r="L2276" t="str">
        <f>_xlfn.CONCAT(D2276,F2276)</f>
        <v>Cappuccino12 oz</v>
      </c>
      <c r="M2276" s="10">
        <f>E2276*_xlfn.XLOOKUP(L2276,PriceListData!$F$2:$F$97,PriceListData!$E$2:$E$97)</f>
        <v>5.5</v>
      </c>
      <c r="N2276" t="str">
        <f>TEXT(B2276,"dddd")</f>
        <v>Friday</v>
      </c>
    </row>
    <row r="2277" spans="1:14" x14ac:dyDescent="0.35">
      <c r="A2277">
        <v>288502</v>
      </c>
      <c r="B2277" s="3">
        <v>45786</v>
      </c>
      <c r="C2277" s="4">
        <v>0.39210648148148147</v>
      </c>
      <c r="D2277" t="s">
        <v>411</v>
      </c>
      <c r="E2277">
        <v>1</v>
      </c>
      <c r="F2277" t="s">
        <v>24</v>
      </c>
      <c r="G2277" t="s">
        <v>405</v>
      </c>
      <c r="H2277" t="s">
        <v>406</v>
      </c>
      <c r="J2277" t="s">
        <v>403</v>
      </c>
      <c r="K2277">
        <v>1</v>
      </c>
      <c r="L2277" t="str">
        <f>_xlfn.CONCAT(D2277,F2277)</f>
        <v>Turkish coffee3 oz</v>
      </c>
      <c r="M2277" s="10">
        <f>E2277*_xlfn.XLOOKUP(L2277,PriceListData!$F$2:$F$97,PriceListData!$E$2:$E$97)</f>
        <v>3.75</v>
      </c>
      <c r="N2277" t="str">
        <f>TEXT(B2277,"dddd")</f>
        <v>Friday</v>
      </c>
    </row>
    <row r="2278" spans="1:14" x14ac:dyDescent="0.35">
      <c r="A2278">
        <v>288501</v>
      </c>
      <c r="B2278" s="3">
        <v>45786</v>
      </c>
      <c r="C2278" s="4">
        <v>0.39026620370370368</v>
      </c>
      <c r="D2278" t="s">
        <v>424</v>
      </c>
      <c r="E2278">
        <v>1</v>
      </c>
      <c r="F2278" t="s">
        <v>15</v>
      </c>
      <c r="G2278" t="s">
        <v>423</v>
      </c>
      <c r="H2278" t="s">
        <v>414</v>
      </c>
      <c r="J2278" t="s">
        <v>403</v>
      </c>
      <c r="K2278">
        <v>2</v>
      </c>
      <c r="L2278" t="str">
        <f>_xlfn.CONCAT(D2278,F2278)</f>
        <v>Coconut milk smoothie12 oz</v>
      </c>
      <c r="M2278" s="10">
        <f>E2278*_xlfn.XLOOKUP(L2278,PriceListData!$F$2:$F$97,PriceListData!$E$2:$E$97)</f>
        <v>5.75</v>
      </c>
      <c r="N2278" t="str">
        <f>TEXT(B2278,"dddd")</f>
        <v>Friday</v>
      </c>
    </row>
    <row r="2279" spans="1:14" x14ac:dyDescent="0.35">
      <c r="A2279">
        <v>288501</v>
      </c>
      <c r="B2279" s="3">
        <v>45786</v>
      </c>
      <c r="C2279" s="4">
        <v>0.39026620370370368</v>
      </c>
      <c r="D2279" t="s">
        <v>404</v>
      </c>
      <c r="E2279">
        <v>1</v>
      </c>
      <c r="F2279" t="s">
        <v>15</v>
      </c>
      <c r="G2279" t="s">
        <v>405</v>
      </c>
      <c r="H2279" t="s">
        <v>406</v>
      </c>
      <c r="J2279" t="s">
        <v>403</v>
      </c>
      <c r="K2279">
        <v>2</v>
      </c>
      <c r="L2279" t="str">
        <f>_xlfn.CONCAT(D2279,F2279)</f>
        <v>Café latté12 oz</v>
      </c>
      <c r="M2279" s="10">
        <f>E2279*_xlfn.XLOOKUP(L2279,PriceListData!$F$2:$F$97,PriceListData!$E$2:$E$97)</f>
        <v>4.25</v>
      </c>
      <c r="N2279" t="str">
        <f>TEXT(B2279,"dddd")</f>
        <v>Friday</v>
      </c>
    </row>
    <row r="2280" spans="1:14" x14ac:dyDescent="0.35">
      <c r="A2280">
        <v>288500</v>
      </c>
      <c r="B2280" s="3">
        <v>45786</v>
      </c>
      <c r="C2280" s="4">
        <v>0.38853009259259258</v>
      </c>
      <c r="D2280" t="s">
        <v>54</v>
      </c>
      <c r="E2280">
        <v>1</v>
      </c>
      <c r="G2280" t="s">
        <v>415</v>
      </c>
      <c r="H2280" t="s">
        <v>416</v>
      </c>
      <c r="J2280" t="s">
        <v>403</v>
      </c>
      <c r="K2280">
        <v>1</v>
      </c>
      <c r="L2280" t="str">
        <f>_xlfn.CONCAT(D2280,F2280)</f>
        <v>Syrup</v>
      </c>
      <c r="M2280" s="10">
        <f>E2280*_xlfn.XLOOKUP(L2280,PriceListData!$F$2:$F$97,PriceListData!$E$2:$E$97)</f>
        <v>0.75</v>
      </c>
      <c r="N2280" t="str">
        <f>TEXT(B2280,"dddd")</f>
        <v>Friday</v>
      </c>
    </row>
    <row r="2281" spans="1:14" x14ac:dyDescent="0.35">
      <c r="A2281">
        <v>288500</v>
      </c>
      <c r="B2281" s="3">
        <v>45786</v>
      </c>
      <c r="C2281" s="4">
        <v>0.38853009259259258</v>
      </c>
      <c r="D2281" t="s">
        <v>21</v>
      </c>
      <c r="E2281">
        <v>1</v>
      </c>
      <c r="F2281" t="s">
        <v>15</v>
      </c>
      <c r="G2281" t="s">
        <v>405</v>
      </c>
      <c r="H2281" t="s">
        <v>406</v>
      </c>
      <c r="J2281" t="s">
        <v>403</v>
      </c>
      <c r="K2281">
        <v>1</v>
      </c>
      <c r="L2281" t="str">
        <f>_xlfn.CONCAT(D2281,F2281)</f>
        <v>Pourover12 oz</v>
      </c>
      <c r="M2281" s="10">
        <f>E2281*_xlfn.XLOOKUP(L2281,PriceListData!$F$2:$F$97,PriceListData!$E$2:$E$97)</f>
        <v>3.5</v>
      </c>
      <c r="N2281" t="str">
        <f>TEXT(B2281,"dddd")</f>
        <v>Friday</v>
      </c>
    </row>
    <row r="2282" spans="1:14" x14ac:dyDescent="0.35">
      <c r="A2282">
        <v>288499</v>
      </c>
      <c r="B2282" s="3">
        <v>45786</v>
      </c>
      <c r="C2282" s="4">
        <v>0.38792824074074073</v>
      </c>
      <c r="D2282" t="s">
        <v>54</v>
      </c>
      <c r="E2282">
        <v>1</v>
      </c>
      <c r="G2282" t="s">
        <v>415</v>
      </c>
      <c r="H2282" t="s">
        <v>416</v>
      </c>
      <c r="J2282" t="s">
        <v>403</v>
      </c>
      <c r="K2282">
        <v>2</v>
      </c>
      <c r="L2282" t="str">
        <f>_xlfn.CONCAT(D2282,F2282)</f>
        <v>Syrup</v>
      </c>
      <c r="M2282" s="10">
        <f>E2282*_xlfn.XLOOKUP(L2282,PriceListData!$F$2:$F$97,PriceListData!$E$2:$E$97)</f>
        <v>0.75</v>
      </c>
      <c r="N2282" t="str">
        <f>TEXT(B2282,"dddd")</f>
        <v>Friday</v>
      </c>
    </row>
    <row r="2283" spans="1:14" x14ac:dyDescent="0.35">
      <c r="A2283">
        <v>288499</v>
      </c>
      <c r="B2283" s="3">
        <v>45786</v>
      </c>
      <c r="C2283" s="4">
        <v>0.38792824074074073</v>
      </c>
      <c r="D2283" t="s">
        <v>21</v>
      </c>
      <c r="E2283">
        <v>1</v>
      </c>
      <c r="F2283" t="s">
        <v>15</v>
      </c>
      <c r="G2283" t="s">
        <v>405</v>
      </c>
      <c r="H2283" t="s">
        <v>406</v>
      </c>
      <c r="J2283" t="s">
        <v>403</v>
      </c>
      <c r="K2283">
        <v>2</v>
      </c>
      <c r="L2283" t="str">
        <f>_xlfn.CONCAT(D2283,F2283)</f>
        <v>Pourover12 oz</v>
      </c>
      <c r="M2283" s="10">
        <f>E2283*_xlfn.XLOOKUP(L2283,PriceListData!$F$2:$F$97,PriceListData!$E$2:$E$97)</f>
        <v>3.5</v>
      </c>
      <c r="N2283" t="str">
        <f>TEXT(B2283,"dddd")</f>
        <v>Friday</v>
      </c>
    </row>
    <row r="2284" spans="1:14" x14ac:dyDescent="0.35">
      <c r="A2284">
        <v>288499</v>
      </c>
      <c r="B2284" s="3">
        <v>45786</v>
      </c>
      <c r="C2284" s="4">
        <v>0.38792824074074073</v>
      </c>
      <c r="D2284" t="s">
        <v>404</v>
      </c>
      <c r="E2284">
        <v>1</v>
      </c>
      <c r="F2284" t="s">
        <v>15</v>
      </c>
      <c r="G2284" t="s">
        <v>405</v>
      </c>
      <c r="H2284" t="s">
        <v>406</v>
      </c>
      <c r="J2284" t="s">
        <v>403</v>
      </c>
      <c r="K2284">
        <v>2</v>
      </c>
      <c r="L2284" t="str">
        <f>_xlfn.CONCAT(D2284,F2284)</f>
        <v>Café latté12 oz</v>
      </c>
      <c r="M2284" s="10">
        <f>E2284*_xlfn.XLOOKUP(L2284,PriceListData!$F$2:$F$97,PriceListData!$E$2:$E$97)</f>
        <v>4.25</v>
      </c>
      <c r="N2284" t="str">
        <f>TEXT(B2284,"dddd")</f>
        <v>Friday</v>
      </c>
    </row>
    <row r="2285" spans="1:14" x14ac:dyDescent="0.35">
      <c r="A2285">
        <v>288498</v>
      </c>
      <c r="B2285" s="3">
        <v>45786</v>
      </c>
      <c r="C2285" s="4">
        <v>0.38649305555555558</v>
      </c>
      <c r="D2285" t="s">
        <v>411</v>
      </c>
      <c r="E2285">
        <v>1</v>
      </c>
      <c r="F2285" t="s">
        <v>24</v>
      </c>
      <c r="G2285" t="s">
        <v>405</v>
      </c>
      <c r="H2285" t="s">
        <v>406</v>
      </c>
      <c r="J2285" t="s">
        <v>403</v>
      </c>
      <c r="K2285">
        <v>1</v>
      </c>
      <c r="L2285" t="str">
        <f>_xlfn.CONCAT(D2285,F2285)</f>
        <v>Turkish coffee3 oz</v>
      </c>
      <c r="M2285" s="10">
        <f>E2285*_xlfn.XLOOKUP(L2285,PriceListData!$F$2:$F$97,PriceListData!$E$2:$E$97)</f>
        <v>3.75</v>
      </c>
      <c r="N2285" t="str">
        <f>TEXT(B2285,"dddd")</f>
        <v>Friday</v>
      </c>
    </row>
    <row r="2286" spans="1:14" x14ac:dyDescent="0.35">
      <c r="A2286">
        <v>288495</v>
      </c>
      <c r="B2286" s="3">
        <v>45786</v>
      </c>
      <c r="C2286" s="4">
        <v>0.38438657407407406</v>
      </c>
      <c r="D2286" t="s">
        <v>21</v>
      </c>
      <c r="E2286">
        <v>1</v>
      </c>
      <c r="F2286" t="s">
        <v>15</v>
      </c>
      <c r="G2286" t="s">
        <v>405</v>
      </c>
      <c r="H2286" t="s">
        <v>406</v>
      </c>
      <c r="J2286" t="s">
        <v>403</v>
      </c>
      <c r="K2286">
        <v>2</v>
      </c>
      <c r="L2286" t="str">
        <f>_xlfn.CONCAT(D2286,F2286)</f>
        <v>Pourover12 oz</v>
      </c>
      <c r="M2286" s="10">
        <f>E2286*_xlfn.XLOOKUP(L2286,PriceListData!$F$2:$F$97,PriceListData!$E$2:$E$97)</f>
        <v>3.5</v>
      </c>
      <c r="N2286" t="str">
        <f>TEXT(B2286,"dddd")</f>
        <v>Friday</v>
      </c>
    </row>
    <row r="2287" spans="1:14" x14ac:dyDescent="0.35">
      <c r="A2287">
        <v>288495</v>
      </c>
      <c r="B2287" s="3">
        <v>45786</v>
      </c>
      <c r="C2287" s="4">
        <v>0.38438657407407406</v>
      </c>
      <c r="D2287" t="s">
        <v>404</v>
      </c>
      <c r="E2287">
        <v>1</v>
      </c>
      <c r="F2287" t="s">
        <v>15</v>
      </c>
      <c r="G2287" t="s">
        <v>405</v>
      </c>
      <c r="H2287" t="s">
        <v>406</v>
      </c>
      <c r="J2287" t="s">
        <v>403</v>
      </c>
      <c r="K2287">
        <v>2</v>
      </c>
      <c r="L2287" t="str">
        <f>_xlfn.CONCAT(D2287,F2287)</f>
        <v>Café latté12 oz</v>
      </c>
      <c r="M2287" s="10">
        <f>E2287*_xlfn.XLOOKUP(L2287,PriceListData!$F$2:$F$97,PriceListData!$E$2:$E$97)</f>
        <v>4.25</v>
      </c>
      <c r="N2287" t="str">
        <f>TEXT(B2287,"dddd")</f>
        <v>Friday</v>
      </c>
    </row>
    <row r="2288" spans="1:14" x14ac:dyDescent="0.35">
      <c r="A2288">
        <v>288493</v>
      </c>
      <c r="B2288" s="3">
        <v>45786</v>
      </c>
      <c r="C2288" s="4">
        <v>0.37252314814814813</v>
      </c>
      <c r="D2288" t="s">
        <v>404</v>
      </c>
      <c r="E2288">
        <v>1</v>
      </c>
      <c r="F2288" t="s">
        <v>15</v>
      </c>
      <c r="G2288" t="s">
        <v>405</v>
      </c>
      <c r="H2288" t="s">
        <v>406</v>
      </c>
      <c r="J2288" t="s">
        <v>403</v>
      </c>
      <c r="K2288">
        <v>1</v>
      </c>
      <c r="L2288" t="str">
        <f>_xlfn.CONCAT(D2288,F2288)</f>
        <v>Café latté12 oz</v>
      </c>
      <c r="M2288" s="10">
        <f>E2288*_xlfn.XLOOKUP(L2288,PriceListData!$F$2:$F$97,PriceListData!$E$2:$E$97)</f>
        <v>4.25</v>
      </c>
      <c r="N2288" t="str">
        <f>TEXT(B2288,"dddd")</f>
        <v>Friday</v>
      </c>
    </row>
    <row r="2289" spans="1:14" x14ac:dyDescent="0.35">
      <c r="A2289">
        <v>288492</v>
      </c>
      <c r="B2289" s="3">
        <v>45786</v>
      </c>
      <c r="C2289" s="4">
        <v>0.37144675925925924</v>
      </c>
      <c r="D2289" t="s">
        <v>21</v>
      </c>
      <c r="E2289">
        <v>1</v>
      </c>
      <c r="F2289" t="s">
        <v>15</v>
      </c>
      <c r="G2289" t="s">
        <v>405</v>
      </c>
      <c r="H2289" t="s">
        <v>406</v>
      </c>
      <c r="J2289" t="s">
        <v>403</v>
      </c>
      <c r="K2289">
        <v>2</v>
      </c>
      <c r="L2289" t="str">
        <f>_xlfn.CONCAT(D2289,F2289)</f>
        <v>Pourover12 oz</v>
      </c>
      <c r="M2289" s="10">
        <f>E2289*_xlfn.XLOOKUP(L2289,PriceListData!$F$2:$F$97,PriceListData!$E$2:$E$97)</f>
        <v>3.5</v>
      </c>
      <c r="N2289" t="str">
        <f>TEXT(B2289,"dddd")</f>
        <v>Friday</v>
      </c>
    </row>
    <row r="2290" spans="1:14" x14ac:dyDescent="0.35">
      <c r="A2290">
        <v>288491</v>
      </c>
      <c r="B2290" s="3">
        <v>45786</v>
      </c>
      <c r="C2290" s="4">
        <v>0.37114583333333334</v>
      </c>
      <c r="D2290" t="s">
        <v>407</v>
      </c>
      <c r="E2290">
        <v>1</v>
      </c>
      <c r="G2290" t="s">
        <v>405</v>
      </c>
      <c r="H2290" t="s">
        <v>408</v>
      </c>
      <c r="J2290" t="s">
        <v>403</v>
      </c>
      <c r="K2290">
        <v>1</v>
      </c>
      <c r="L2290" t="str">
        <f>_xlfn.CONCAT(D2290,F2290)</f>
        <v>Drip coffee refill</v>
      </c>
      <c r="M2290" s="10">
        <f>E2290*_xlfn.XLOOKUP(L2290,PriceListData!$F$2:$F$97,PriceListData!$E$2:$E$97)</f>
        <v>1.25</v>
      </c>
      <c r="N2290" t="str">
        <f>TEXT(B2290,"dddd")</f>
        <v>Friday</v>
      </c>
    </row>
    <row r="2291" spans="1:14" x14ac:dyDescent="0.35">
      <c r="A2291">
        <v>288490</v>
      </c>
      <c r="B2291" s="3">
        <v>45786</v>
      </c>
      <c r="C2291" s="4">
        <v>0.37077546296296299</v>
      </c>
      <c r="D2291" t="s">
        <v>52</v>
      </c>
      <c r="E2291">
        <v>1</v>
      </c>
      <c r="F2291" t="s">
        <v>15</v>
      </c>
      <c r="G2291" t="s">
        <v>405</v>
      </c>
      <c r="H2291" t="s">
        <v>414</v>
      </c>
      <c r="J2291" t="s">
        <v>403</v>
      </c>
      <c r="K2291">
        <v>2</v>
      </c>
      <c r="L2291" t="str">
        <f>_xlfn.CONCAT(D2291,F2291)</f>
        <v>Frappé12 oz</v>
      </c>
      <c r="M2291" s="10">
        <f>E2291*_xlfn.XLOOKUP(L2291,PriceListData!$F$2:$F$97,PriceListData!$E$2:$E$97)</f>
        <v>4.75</v>
      </c>
      <c r="N2291" t="str">
        <f>TEXT(B2291,"dddd")</f>
        <v>Friday</v>
      </c>
    </row>
    <row r="2292" spans="1:14" x14ac:dyDescent="0.35">
      <c r="A2292">
        <v>288489</v>
      </c>
      <c r="B2292" s="3">
        <v>45786</v>
      </c>
      <c r="C2292" s="4">
        <v>0.37054398148148149</v>
      </c>
      <c r="D2292" t="s">
        <v>412</v>
      </c>
      <c r="E2292">
        <v>1</v>
      </c>
      <c r="F2292" t="s">
        <v>15</v>
      </c>
      <c r="G2292" t="s">
        <v>413</v>
      </c>
      <c r="H2292" t="s">
        <v>414</v>
      </c>
      <c r="J2292" t="s">
        <v>403</v>
      </c>
      <c r="K2292">
        <v>2</v>
      </c>
      <c r="L2292" t="str">
        <f>_xlfn.CONCAT(D2292,F2292)</f>
        <v>Iced tea12 oz</v>
      </c>
      <c r="M2292" s="10">
        <f>E2292*_xlfn.XLOOKUP(L2292,PriceListData!$F$2:$F$97,PriceListData!$E$2:$E$97)</f>
        <v>4.25</v>
      </c>
      <c r="N2292" t="str">
        <f>TEXT(B2292,"dddd")</f>
        <v>Friday</v>
      </c>
    </row>
    <row r="2293" spans="1:14" x14ac:dyDescent="0.35">
      <c r="A2293">
        <v>288488</v>
      </c>
      <c r="B2293" s="3">
        <v>45786</v>
      </c>
      <c r="C2293" s="4">
        <v>0.36693287037037037</v>
      </c>
      <c r="D2293" t="s">
        <v>65</v>
      </c>
      <c r="E2293">
        <v>1</v>
      </c>
      <c r="F2293" t="s">
        <v>15</v>
      </c>
      <c r="G2293" t="s">
        <v>405</v>
      </c>
      <c r="H2293" t="s">
        <v>406</v>
      </c>
      <c r="J2293" t="s">
        <v>403</v>
      </c>
      <c r="K2293">
        <v>1</v>
      </c>
      <c r="L2293" t="str">
        <f>_xlfn.CONCAT(D2293,F2293)</f>
        <v>Cappuccino12 oz</v>
      </c>
      <c r="M2293" s="10">
        <f>E2293*_xlfn.XLOOKUP(L2293,PriceListData!$F$2:$F$97,PriceListData!$E$2:$E$97)</f>
        <v>5.5</v>
      </c>
      <c r="N2293" t="str">
        <f>TEXT(B2293,"dddd")</f>
        <v>Friday</v>
      </c>
    </row>
    <row r="2294" spans="1:14" x14ac:dyDescent="0.35">
      <c r="A2294">
        <v>288486</v>
      </c>
      <c r="B2294" s="3">
        <v>45786</v>
      </c>
      <c r="C2294" s="4">
        <v>0.35635416666666669</v>
      </c>
      <c r="D2294" t="s">
        <v>419</v>
      </c>
      <c r="E2294">
        <v>1</v>
      </c>
      <c r="G2294" t="s">
        <v>415</v>
      </c>
      <c r="H2294" t="s">
        <v>416</v>
      </c>
      <c r="J2294" t="s">
        <v>403</v>
      </c>
      <c r="K2294">
        <v>2</v>
      </c>
      <c r="L2294" t="str">
        <f>_xlfn.CONCAT(D2294,F2294)</f>
        <v>Extra shot</v>
      </c>
      <c r="M2294" s="10">
        <f>E2294*_xlfn.XLOOKUP(L2294,PriceListData!$F$2:$F$97,PriceListData!$E$2:$E$97)</f>
        <v>1</v>
      </c>
      <c r="N2294" t="str">
        <f>TEXT(B2294,"dddd")</f>
        <v>Friday</v>
      </c>
    </row>
    <row r="2295" spans="1:14" x14ac:dyDescent="0.35">
      <c r="A2295">
        <v>288486</v>
      </c>
      <c r="B2295" s="3">
        <v>45786</v>
      </c>
      <c r="C2295" s="4">
        <v>0.35635416666666669</v>
      </c>
      <c r="D2295" t="s">
        <v>65</v>
      </c>
      <c r="E2295">
        <v>1</v>
      </c>
      <c r="F2295" t="s">
        <v>15</v>
      </c>
      <c r="G2295" t="s">
        <v>405</v>
      </c>
      <c r="H2295" t="s">
        <v>406</v>
      </c>
      <c r="J2295" t="s">
        <v>403</v>
      </c>
      <c r="K2295">
        <v>2</v>
      </c>
      <c r="L2295" t="str">
        <f>_xlfn.CONCAT(D2295,F2295)</f>
        <v>Cappuccino12 oz</v>
      </c>
      <c r="M2295" s="10">
        <f>E2295*_xlfn.XLOOKUP(L2295,PriceListData!$F$2:$F$97,PriceListData!$E$2:$E$97)</f>
        <v>5.5</v>
      </c>
      <c r="N2295" t="str">
        <f>TEXT(B2295,"dddd")</f>
        <v>Friday</v>
      </c>
    </row>
    <row r="2296" spans="1:14" x14ac:dyDescent="0.35">
      <c r="A2296">
        <v>288485</v>
      </c>
      <c r="B2296" s="3">
        <v>45786</v>
      </c>
      <c r="C2296" s="4">
        <v>0.3553587962962963</v>
      </c>
      <c r="D2296" t="s">
        <v>427</v>
      </c>
      <c r="E2296">
        <v>1</v>
      </c>
      <c r="F2296" t="s">
        <v>15</v>
      </c>
      <c r="G2296" t="s">
        <v>417</v>
      </c>
      <c r="H2296" t="s">
        <v>418</v>
      </c>
      <c r="J2296" t="s">
        <v>403</v>
      </c>
      <c r="K2296">
        <v>2</v>
      </c>
      <c r="L2296" t="str">
        <f>_xlfn.CONCAT(D2296,F2296)</f>
        <v>House blend12 oz</v>
      </c>
      <c r="M2296" s="10">
        <f>E2296*_xlfn.XLOOKUP(L2296,PriceListData!$F$2:$F$97,PriceListData!$E$2:$E$97)</f>
        <v>12.95</v>
      </c>
      <c r="N2296" t="str">
        <f>TEXT(B2296,"dddd")</f>
        <v>Friday</v>
      </c>
    </row>
    <row r="2297" spans="1:14" x14ac:dyDescent="0.35">
      <c r="A2297">
        <v>288484</v>
      </c>
      <c r="B2297" s="3">
        <v>45786</v>
      </c>
      <c r="C2297" s="4">
        <v>0.35180555555555554</v>
      </c>
      <c r="D2297" t="s">
        <v>52</v>
      </c>
      <c r="E2297">
        <v>1</v>
      </c>
      <c r="F2297" t="s">
        <v>15</v>
      </c>
      <c r="G2297" t="s">
        <v>405</v>
      </c>
      <c r="H2297" t="s">
        <v>414</v>
      </c>
      <c r="J2297" t="s">
        <v>403</v>
      </c>
      <c r="K2297">
        <v>1</v>
      </c>
      <c r="L2297" t="str">
        <f>_xlfn.CONCAT(D2297,F2297)</f>
        <v>Frappé12 oz</v>
      </c>
      <c r="M2297" s="10">
        <f>E2297*_xlfn.XLOOKUP(L2297,PriceListData!$F$2:$F$97,PriceListData!$E$2:$E$97)</f>
        <v>4.75</v>
      </c>
      <c r="N2297" t="str">
        <f>TEXT(B2297,"dddd")</f>
        <v>Friday</v>
      </c>
    </row>
    <row r="2298" spans="1:14" x14ac:dyDescent="0.35">
      <c r="A2298">
        <v>288481</v>
      </c>
      <c r="B2298" s="3">
        <v>45786</v>
      </c>
      <c r="C2298" s="4">
        <v>0.33861111111111108</v>
      </c>
      <c r="D2298" t="s">
        <v>425</v>
      </c>
      <c r="E2298">
        <v>1</v>
      </c>
      <c r="F2298" t="s">
        <v>15</v>
      </c>
      <c r="G2298" t="s">
        <v>405</v>
      </c>
      <c r="H2298" t="s">
        <v>414</v>
      </c>
      <c r="J2298" t="s">
        <v>403</v>
      </c>
      <c r="K2298">
        <v>1</v>
      </c>
      <c r="L2298" t="str">
        <f>_xlfn.CONCAT(D2298,F2298)</f>
        <v>Iced Guillermo12 oz</v>
      </c>
      <c r="M2298" s="10">
        <f>E2298*_xlfn.XLOOKUP(L2298,PriceListData!$F$2:$F$97,PriceListData!$E$2:$E$97)</f>
        <v>3.5</v>
      </c>
      <c r="N2298" t="str">
        <f>TEXT(B2298,"dddd")</f>
        <v>Friday</v>
      </c>
    </row>
    <row r="2299" spans="1:14" x14ac:dyDescent="0.35">
      <c r="A2299">
        <v>288480</v>
      </c>
      <c r="B2299" s="3">
        <v>45786</v>
      </c>
      <c r="C2299" s="4">
        <v>0.33773148148148147</v>
      </c>
      <c r="D2299" t="s">
        <v>425</v>
      </c>
      <c r="E2299">
        <v>1</v>
      </c>
      <c r="F2299" t="s">
        <v>15</v>
      </c>
      <c r="G2299" t="s">
        <v>405</v>
      </c>
      <c r="H2299" t="s">
        <v>414</v>
      </c>
      <c r="J2299" t="s">
        <v>403</v>
      </c>
      <c r="K2299">
        <v>1</v>
      </c>
      <c r="L2299" t="str">
        <f>_xlfn.CONCAT(D2299,F2299)</f>
        <v>Iced Guillermo12 oz</v>
      </c>
      <c r="M2299" s="10">
        <f>E2299*_xlfn.XLOOKUP(L2299,PriceListData!$F$2:$F$97,PriceListData!$E$2:$E$97)</f>
        <v>3.5</v>
      </c>
      <c r="N2299" t="str">
        <f>TEXT(B2299,"dddd")</f>
        <v>Friday</v>
      </c>
    </row>
    <row r="2300" spans="1:14" x14ac:dyDescent="0.35">
      <c r="A2300">
        <v>288479</v>
      </c>
      <c r="B2300" s="3">
        <v>45786</v>
      </c>
      <c r="C2300" s="4">
        <v>0.3291203703703704</v>
      </c>
      <c r="D2300" t="s">
        <v>52</v>
      </c>
      <c r="E2300">
        <v>2</v>
      </c>
      <c r="F2300" t="s">
        <v>15</v>
      </c>
      <c r="G2300" t="s">
        <v>405</v>
      </c>
      <c r="H2300" t="s">
        <v>414</v>
      </c>
      <c r="J2300" t="s">
        <v>403</v>
      </c>
      <c r="K2300">
        <v>1</v>
      </c>
      <c r="L2300" t="str">
        <f>_xlfn.CONCAT(D2300,F2300)</f>
        <v>Frappé12 oz</v>
      </c>
      <c r="M2300" s="10">
        <f>E2300*_xlfn.XLOOKUP(L2300,PriceListData!$F$2:$F$97,PriceListData!$E$2:$E$97)</f>
        <v>9.5</v>
      </c>
      <c r="N2300" t="str">
        <f>TEXT(B2300,"dddd")</f>
        <v>Friday</v>
      </c>
    </row>
    <row r="2301" spans="1:14" x14ac:dyDescent="0.35">
      <c r="A2301">
        <v>288478</v>
      </c>
      <c r="B2301" s="3">
        <v>45786</v>
      </c>
      <c r="C2301" s="4">
        <v>0.32587962962962963</v>
      </c>
      <c r="D2301" t="s">
        <v>54</v>
      </c>
      <c r="E2301">
        <v>1</v>
      </c>
      <c r="G2301" t="s">
        <v>415</v>
      </c>
      <c r="H2301" t="s">
        <v>416</v>
      </c>
      <c r="J2301" t="s">
        <v>403</v>
      </c>
      <c r="K2301">
        <v>2</v>
      </c>
      <c r="L2301" t="str">
        <f>_xlfn.CONCAT(D2301,F2301)</f>
        <v>Syrup</v>
      </c>
      <c r="M2301" s="10">
        <f>E2301*_xlfn.XLOOKUP(L2301,PriceListData!$F$2:$F$97,PriceListData!$E$2:$E$97)</f>
        <v>0.75</v>
      </c>
      <c r="N2301" t="str">
        <f>TEXT(B2301,"dddd")</f>
        <v>Friday</v>
      </c>
    </row>
    <row r="2302" spans="1:14" x14ac:dyDescent="0.35">
      <c r="A2302">
        <v>288478</v>
      </c>
      <c r="B2302" s="3">
        <v>45786</v>
      </c>
      <c r="C2302" s="4">
        <v>0.32587962962962963</v>
      </c>
      <c r="D2302" t="s">
        <v>21</v>
      </c>
      <c r="E2302">
        <v>1</v>
      </c>
      <c r="F2302" t="s">
        <v>15</v>
      </c>
      <c r="G2302" t="s">
        <v>405</v>
      </c>
      <c r="H2302" t="s">
        <v>406</v>
      </c>
      <c r="J2302" t="s">
        <v>403</v>
      </c>
      <c r="K2302">
        <v>2</v>
      </c>
      <c r="L2302" t="str">
        <f>_xlfn.CONCAT(D2302,F2302)</f>
        <v>Pourover12 oz</v>
      </c>
      <c r="M2302" s="10">
        <f>E2302*_xlfn.XLOOKUP(L2302,PriceListData!$F$2:$F$97,PriceListData!$E$2:$E$97)</f>
        <v>3.5</v>
      </c>
      <c r="N2302" t="str">
        <f>TEXT(B2302,"dddd")</f>
        <v>Friday</v>
      </c>
    </row>
    <row r="2303" spans="1:14" x14ac:dyDescent="0.35">
      <c r="A2303">
        <v>288478</v>
      </c>
      <c r="B2303" s="3">
        <v>45786</v>
      </c>
      <c r="C2303" s="4">
        <v>0.32587962962962963</v>
      </c>
      <c r="D2303" t="s">
        <v>409</v>
      </c>
      <c r="E2303">
        <v>1</v>
      </c>
      <c r="F2303" t="s">
        <v>15</v>
      </c>
      <c r="G2303" t="s">
        <v>405</v>
      </c>
      <c r="H2303" t="s">
        <v>406</v>
      </c>
      <c r="J2303" t="s">
        <v>403</v>
      </c>
      <c r="K2303">
        <v>2</v>
      </c>
      <c r="L2303" t="str">
        <f>_xlfn.CONCAT(D2303,F2303)</f>
        <v>Drip coffee12 oz</v>
      </c>
      <c r="M2303" s="10">
        <f>E2303*_xlfn.XLOOKUP(L2303,PriceListData!$F$2:$F$97,PriceListData!$E$2:$E$97)</f>
        <v>2.25</v>
      </c>
      <c r="N2303" t="str">
        <f>TEXT(B2303,"dddd")</f>
        <v>Friday</v>
      </c>
    </row>
    <row r="2304" spans="1:14" x14ac:dyDescent="0.35">
      <c r="A2304">
        <v>288476</v>
      </c>
      <c r="B2304" s="3">
        <v>45786</v>
      </c>
      <c r="C2304" s="4">
        <v>0.32365740740740739</v>
      </c>
      <c r="D2304" t="s">
        <v>21</v>
      </c>
      <c r="E2304">
        <v>1</v>
      </c>
      <c r="F2304" t="s">
        <v>15</v>
      </c>
      <c r="G2304" t="s">
        <v>405</v>
      </c>
      <c r="H2304" t="s">
        <v>406</v>
      </c>
      <c r="J2304" t="s">
        <v>403</v>
      </c>
      <c r="K2304">
        <v>2</v>
      </c>
      <c r="L2304" t="str">
        <f>_xlfn.CONCAT(D2304,F2304)</f>
        <v>Pourover12 oz</v>
      </c>
      <c r="M2304" s="10">
        <f>E2304*_xlfn.XLOOKUP(L2304,PriceListData!$F$2:$F$97,PriceListData!$E$2:$E$97)</f>
        <v>3.5</v>
      </c>
      <c r="N2304" t="str">
        <f>TEXT(B2304,"dddd")</f>
        <v>Friday</v>
      </c>
    </row>
    <row r="2305" spans="1:14" x14ac:dyDescent="0.35">
      <c r="A2305">
        <v>288475</v>
      </c>
      <c r="B2305" s="3">
        <v>45786</v>
      </c>
      <c r="C2305" s="4">
        <v>0.32187500000000002</v>
      </c>
      <c r="D2305" t="s">
        <v>428</v>
      </c>
      <c r="E2305">
        <v>1</v>
      </c>
      <c r="F2305" t="s">
        <v>15</v>
      </c>
      <c r="G2305" t="s">
        <v>413</v>
      </c>
      <c r="H2305" t="s">
        <v>406</v>
      </c>
      <c r="J2305" t="s">
        <v>403</v>
      </c>
      <c r="K2305">
        <v>2</v>
      </c>
      <c r="L2305" t="str">
        <f>_xlfn.CONCAT(D2305,F2305)</f>
        <v>Rooibos latté12 oz</v>
      </c>
      <c r="M2305" s="10">
        <f>E2305*_xlfn.XLOOKUP(L2305,PriceListData!$F$2:$F$97,PriceListData!$E$2:$E$97)</f>
        <v>5.5</v>
      </c>
      <c r="N2305" t="str">
        <f>TEXT(B2305,"dddd")</f>
        <v>Friday</v>
      </c>
    </row>
    <row r="2306" spans="1:14" x14ac:dyDescent="0.35">
      <c r="A2306">
        <v>288473</v>
      </c>
      <c r="B2306" s="3">
        <v>45786</v>
      </c>
      <c r="C2306" s="4">
        <v>0.31564814814814812</v>
      </c>
      <c r="D2306" t="s">
        <v>407</v>
      </c>
      <c r="E2306">
        <v>1</v>
      </c>
      <c r="G2306" t="s">
        <v>405</v>
      </c>
      <c r="H2306" t="s">
        <v>408</v>
      </c>
      <c r="J2306" t="s">
        <v>403</v>
      </c>
      <c r="K2306">
        <v>1</v>
      </c>
      <c r="L2306" t="str">
        <f>_xlfn.CONCAT(D2306,F2306)</f>
        <v>Drip coffee refill</v>
      </c>
      <c r="M2306" s="10">
        <f>E2306*_xlfn.XLOOKUP(L2306,PriceListData!$F$2:$F$97,PriceListData!$E$2:$E$97)</f>
        <v>1.25</v>
      </c>
      <c r="N2306" t="str">
        <f>TEXT(B2306,"dddd")</f>
        <v>Friday</v>
      </c>
    </row>
    <row r="2307" spans="1:14" x14ac:dyDescent="0.35">
      <c r="A2307">
        <v>288469</v>
      </c>
      <c r="B2307" s="3">
        <v>45786</v>
      </c>
      <c r="C2307" s="4">
        <v>0.30993055555555554</v>
      </c>
      <c r="D2307" t="s">
        <v>52</v>
      </c>
      <c r="E2307">
        <v>1</v>
      </c>
      <c r="F2307" t="s">
        <v>15</v>
      </c>
      <c r="G2307" t="s">
        <v>405</v>
      </c>
      <c r="H2307" t="s">
        <v>414</v>
      </c>
      <c r="J2307" t="s">
        <v>403</v>
      </c>
      <c r="K2307">
        <v>1</v>
      </c>
      <c r="L2307" t="str">
        <f>_xlfn.CONCAT(D2307,F2307)</f>
        <v>Frappé12 oz</v>
      </c>
      <c r="M2307" s="10">
        <f>E2307*_xlfn.XLOOKUP(L2307,PriceListData!$F$2:$F$97,PriceListData!$E$2:$E$97)</f>
        <v>4.75</v>
      </c>
      <c r="N2307" t="str">
        <f>TEXT(B2307,"dddd")</f>
        <v>Friday</v>
      </c>
    </row>
    <row r="2308" spans="1:14" x14ac:dyDescent="0.35">
      <c r="A2308">
        <v>288468</v>
      </c>
      <c r="B2308" s="3">
        <v>45786</v>
      </c>
      <c r="C2308" s="4">
        <v>0.30891203703703701</v>
      </c>
      <c r="D2308" t="s">
        <v>65</v>
      </c>
      <c r="E2308">
        <v>1</v>
      </c>
      <c r="F2308" t="s">
        <v>15</v>
      </c>
      <c r="G2308" t="s">
        <v>405</v>
      </c>
      <c r="H2308" t="s">
        <v>406</v>
      </c>
      <c r="J2308" t="s">
        <v>403</v>
      </c>
      <c r="K2308">
        <v>2</v>
      </c>
      <c r="L2308" t="str">
        <f>_xlfn.CONCAT(D2308,F2308)</f>
        <v>Cappuccino12 oz</v>
      </c>
      <c r="M2308" s="10">
        <f>E2308*_xlfn.XLOOKUP(L2308,PriceListData!$F$2:$F$97,PriceListData!$E$2:$E$97)</f>
        <v>5.5</v>
      </c>
      <c r="N2308" t="str">
        <f>TEXT(B2308,"dddd")</f>
        <v>Friday</v>
      </c>
    </row>
    <row r="2309" spans="1:14" x14ac:dyDescent="0.35">
      <c r="A2309">
        <v>288467</v>
      </c>
      <c r="B2309" s="3">
        <v>45786</v>
      </c>
      <c r="C2309" s="4">
        <v>0.30648148148148147</v>
      </c>
      <c r="D2309" t="s">
        <v>52</v>
      </c>
      <c r="E2309">
        <v>1</v>
      </c>
      <c r="F2309" t="s">
        <v>15</v>
      </c>
      <c r="G2309" t="s">
        <v>405</v>
      </c>
      <c r="H2309" t="s">
        <v>414</v>
      </c>
      <c r="J2309" t="s">
        <v>403</v>
      </c>
      <c r="K2309">
        <v>2</v>
      </c>
      <c r="L2309" t="str">
        <f>_xlfn.CONCAT(D2309,F2309)</f>
        <v>Frappé12 oz</v>
      </c>
      <c r="M2309" s="10">
        <f>E2309*_xlfn.XLOOKUP(L2309,PriceListData!$F$2:$F$97,PriceListData!$E$2:$E$97)</f>
        <v>4.75</v>
      </c>
      <c r="N2309" t="str">
        <f>TEXT(B2309,"dddd")</f>
        <v>Friday</v>
      </c>
    </row>
    <row r="2310" spans="1:14" x14ac:dyDescent="0.35">
      <c r="A2310">
        <v>288466</v>
      </c>
      <c r="B2310" s="3">
        <v>45786</v>
      </c>
      <c r="C2310" s="4">
        <v>0.30601851851851852</v>
      </c>
      <c r="D2310" t="s">
        <v>52</v>
      </c>
      <c r="E2310">
        <v>1</v>
      </c>
      <c r="F2310" t="s">
        <v>15</v>
      </c>
      <c r="G2310" t="s">
        <v>405</v>
      </c>
      <c r="H2310" t="s">
        <v>414</v>
      </c>
      <c r="J2310" t="s">
        <v>403</v>
      </c>
      <c r="K2310">
        <v>2</v>
      </c>
      <c r="L2310" t="str">
        <f>_xlfn.CONCAT(D2310,F2310)</f>
        <v>Frappé12 oz</v>
      </c>
      <c r="M2310" s="10">
        <f>E2310*_xlfn.XLOOKUP(L2310,PriceListData!$F$2:$F$97,PriceListData!$E$2:$E$97)</f>
        <v>4.75</v>
      </c>
      <c r="N2310" t="str">
        <f>TEXT(B2310,"dddd")</f>
        <v>Friday</v>
      </c>
    </row>
    <row r="2311" spans="1:14" x14ac:dyDescent="0.35">
      <c r="A2311">
        <v>288465</v>
      </c>
      <c r="B2311" s="3">
        <v>45786</v>
      </c>
      <c r="C2311" s="4">
        <v>0.30435185185185187</v>
      </c>
      <c r="D2311" t="s">
        <v>411</v>
      </c>
      <c r="E2311">
        <v>1</v>
      </c>
      <c r="F2311" t="s">
        <v>24</v>
      </c>
      <c r="G2311" t="s">
        <v>405</v>
      </c>
      <c r="H2311" t="s">
        <v>406</v>
      </c>
      <c r="J2311" t="s">
        <v>403</v>
      </c>
      <c r="K2311">
        <v>2</v>
      </c>
      <c r="L2311" t="str">
        <f>_xlfn.CONCAT(D2311,F2311)</f>
        <v>Turkish coffee3 oz</v>
      </c>
      <c r="M2311" s="10">
        <f>E2311*_xlfn.XLOOKUP(L2311,PriceListData!$F$2:$F$97,PriceListData!$E$2:$E$97)</f>
        <v>3.75</v>
      </c>
      <c r="N2311" t="str">
        <f>TEXT(B2311,"dddd")</f>
        <v>Friday</v>
      </c>
    </row>
    <row r="2312" spans="1:14" x14ac:dyDescent="0.35">
      <c r="A2312">
        <v>288464</v>
      </c>
      <c r="B2312" s="3">
        <v>45786</v>
      </c>
      <c r="C2312" s="4">
        <v>0.29973379629629632</v>
      </c>
      <c r="D2312" t="s">
        <v>21</v>
      </c>
      <c r="E2312">
        <v>1</v>
      </c>
      <c r="F2312" t="s">
        <v>15</v>
      </c>
      <c r="G2312" t="s">
        <v>405</v>
      </c>
      <c r="H2312" t="s">
        <v>406</v>
      </c>
      <c r="J2312" t="s">
        <v>403</v>
      </c>
      <c r="K2312">
        <v>2</v>
      </c>
      <c r="L2312" t="str">
        <f>_xlfn.CONCAT(D2312,F2312)</f>
        <v>Pourover12 oz</v>
      </c>
      <c r="M2312" s="10">
        <f>E2312*_xlfn.XLOOKUP(L2312,PriceListData!$F$2:$F$97,PriceListData!$E$2:$E$97)</f>
        <v>3.5</v>
      </c>
      <c r="N2312" t="str">
        <f>TEXT(B2312,"dddd")</f>
        <v>Friday</v>
      </c>
    </row>
    <row r="2313" spans="1:14" x14ac:dyDescent="0.35">
      <c r="A2313">
        <v>288462</v>
      </c>
      <c r="B2313" s="3">
        <v>45786</v>
      </c>
      <c r="C2313" s="4">
        <v>0.87899305555555551</v>
      </c>
      <c r="D2313" t="s">
        <v>437</v>
      </c>
      <c r="E2313">
        <v>1</v>
      </c>
      <c r="G2313" t="s">
        <v>433</v>
      </c>
      <c r="H2313" t="s">
        <v>435</v>
      </c>
      <c r="J2313" t="s">
        <v>403</v>
      </c>
      <c r="K2313">
        <v>1</v>
      </c>
      <c r="L2313" t="str">
        <f>_xlfn.CONCAT(D2313,F2313)</f>
        <v>Pizza pocket</v>
      </c>
      <c r="M2313" s="10">
        <f>E2313*_xlfn.XLOOKUP(L2313,PriceListData!$F$2:$F$97,PriceListData!$E$2:$E$97)</f>
        <v>5</v>
      </c>
      <c r="N2313" t="str">
        <f>TEXT(B2313,"dddd")</f>
        <v>Friday</v>
      </c>
    </row>
    <row r="2314" spans="1:14" x14ac:dyDescent="0.35">
      <c r="A2314">
        <v>288461</v>
      </c>
      <c r="B2314" s="3">
        <v>45786</v>
      </c>
      <c r="C2314" s="4">
        <v>0.86460648148148145</v>
      </c>
      <c r="D2314" t="s">
        <v>437</v>
      </c>
      <c r="E2314">
        <v>1</v>
      </c>
      <c r="G2314" t="s">
        <v>433</v>
      </c>
      <c r="H2314" t="s">
        <v>435</v>
      </c>
      <c r="J2314" t="s">
        <v>403</v>
      </c>
      <c r="K2314">
        <v>1</v>
      </c>
      <c r="L2314" t="str">
        <f>_xlfn.CONCAT(D2314,F2314)</f>
        <v>Pizza pocket</v>
      </c>
      <c r="M2314" s="10">
        <f>E2314*_xlfn.XLOOKUP(L2314,PriceListData!$F$2:$F$97,PriceListData!$E$2:$E$97)</f>
        <v>5</v>
      </c>
      <c r="N2314" t="str">
        <f>TEXT(B2314,"dddd")</f>
        <v>Friday</v>
      </c>
    </row>
    <row r="2315" spans="1:14" x14ac:dyDescent="0.35">
      <c r="A2315">
        <v>288460</v>
      </c>
      <c r="B2315" s="3">
        <v>45786</v>
      </c>
      <c r="C2315" s="4">
        <v>0.84180555555555558</v>
      </c>
      <c r="D2315" t="s">
        <v>436</v>
      </c>
      <c r="E2315">
        <v>1</v>
      </c>
      <c r="G2315" t="s">
        <v>433</v>
      </c>
      <c r="H2315" t="s">
        <v>435</v>
      </c>
      <c r="J2315" t="s">
        <v>403</v>
      </c>
      <c r="K2315">
        <v>1</v>
      </c>
      <c r="L2315" t="str">
        <f>_xlfn.CONCAT(D2315,F2315)</f>
        <v>Apricot danish</v>
      </c>
      <c r="M2315" s="10">
        <f>E2315*_xlfn.XLOOKUP(L2315,PriceListData!$F$2:$F$97,PriceListData!$E$2:$E$97)</f>
        <v>3.5</v>
      </c>
      <c r="N2315" t="str">
        <f>TEXT(B2315,"dddd")</f>
        <v>Friday</v>
      </c>
    </row>
    <row r="2316" spans="1:14" x14ac:dyDescent="0.35">
      <c r="A2316">
        <v>288459</v>
      </c>
      <c r="B2316" s="3">
        <v>45786</v>
      </c>
      <c r="C2316" s="4">
        <v>0.76641203703703709</v>
      </c>
      <c r="D2316" t="s">
        <v>441</v>
      </c>
      <c r="E2316">
        <v>1</v>
      </c>
      <c r="G2316" t="s">
        <v>433</v>
      </c>
      <c r="H2316" t="s">
        <v>435</v>
      </c>
      <c r="J2316" t="s">
        <v>403</v>
      </c>
      <c r="K2316">
        <v>1</v>
      </c>
      <c r="L2316" t="str">
        <f>_xlfn.CONCAT(D2316,F2316)</f>
        <v>Sticky bun</v>
      </c>
      <c r="M2316" s="10">
        <f>E2316*_xlfn.XLOOKUP(L2316,PriceListData!$F$2:$F$97,PriceListData!$E$2:$E$97)</f>
        <v>2.75</v>
      </c>
      <c r="N2316" t="str">
        <f>TEXT(B2316,"dddd")</f>
        <v>Friday</v>
      </c>
    </row>
    <row r="2317" spans="1:14" x14ac:dyDescent="0.35">
      <c r="A2317">
        <v>288458</v>
      </c>
      <c r="B2317" s="3">
        <v>45786</v>
      </c>
      <c r="C2317" s="4">
        <v>0.73656250000000001</v>
      </c>
      <c r="D2317" t="s">
        <v>449</v>
      </c>
      <c r="E2317">
        <v>1</v>
      </c>
      <c r="G2317" t="s">
        <v>433</v>
      </c>
      <c r="H2317" t="s">
        <v>435</v>
      </c>
      <c r="J2317" t="s">
        <v>403</v>
      </c>
      <c r="K2317">
        <v>1</v>
      </c>
      <c r="L2317" t="str">
        <f>_xlfn.CONCAT(D2317,F2317)</f>
        <v>Chocolate croissant</v>
      </c>
      <c r="M2317" s="10">
        <f>E2317*_xlfn.XLOOKUP(L2317,PriceListData!$F$2:$F$97,PriceListData!$E$2:$E$97)</f>
        <v>5.25</v>
      </c>
      <c r="N2317" t="str">
        <f>TEXT(B2317,"dddd")</f>
        <v>Friday</v>
      </c>
    </row>
    <row r="2318" spans="1:14" x14ac:dyDescent="0.35">
      <c r="A2318">
        <v>288457</v>
      </c>
      <c r="B2318" s="3">
        <v>45786</v>
      </c>
      <c r="C2318" s="4">
        <v>0.73207175925925927</v>
      </c>
      <c r="D2318" t="s">
        <v>362</v>
      </c>
      <c r="E2318">
        <v>1</v>
      </c>
      <c r="G2318" t="s">
        <v>433</v>
      </c>
      <c r="H2318" t="s">
        <v>435</v>
      </c>
      <c r="J2318" t="s">
        <v>403</v>
      </c>
      <c r="K2318">
        <v>1</v>
      </c>
      <c r="L2318" t="str">
        <f>_xlfn.CONCAT(D2318,F2318)</f>
        <v>Donut</v>
      </c>
      <c r="M2318" s="10">
        <f>E2318*_xlfn.XLOOKUP(L2318,PriceListData!$F$2:$F$97,PriceListData!$E$2:$E$97)</f>
        <v>3.75</v>
      </c>
      <c r="N2318" t="str">
        <f>TEXT(B2318,"dddd")</f>
        <v>Friday</v>
      </c>
    </row>
    <row r="2319" spans="1:14" x14ac:dyDescent="0.35">
      <c r="A2319">
        <v>288456</v>
      </c>
      <c r="B2319" s="3">
        <v>45786</v>
      </c>
      <c r="C2319" s="4">
        <v>0.72099537037037043</v>
      </c>
      <c r="D2319" t="s">
        <v>456</v>
      </c>
      <c r="E2319">
        <v>1</v>
      </c>
      <c r="G2319" t="s">
        <v>433</v>
      </c>
      <c r="H2319" t="s">
        <v>440</v>
      </c>
      <c r="J2319" t="s">
        <v>403</v>
      </c>
      <c r="K2319">
        <v>2</v>
      </c>
      <c r="L2319" t="str">
        <f>_xlfn.CONCAT(D2319,F2319)</f>
        <v>Cinnamon roll (day old)</v>
      </c>
      <c r="M2319" s="10">
        <f>E2319*_xlfn.XLOOKUP(L2319,PriceListData!$F$2:$F$97,PriceListData!$E$2:$E$97)</f>
        <v>3</v>
      </c>
      <c r="N2319" t="str">
        <f>TEXT(B2319,"dddd")</f>
        <v>Friday</v>
      </c>
    </row>
    <row r="2320" spans="1:14" x14ac:dyDescent="0.35">
      <c r="A2320">
        <v>288456</v>
      </c>
      <c r="B2320" s="3">
        <v>45786</v>
      </c>
      <c r="C2320" s="4">
        <v>0.72099537037037043</v>
      </c>
      <c r="D2320" t="s">
        <v>438</v>
      </c>
      <c r="E2320">
        <v>1</v>
      </c>
      <c r="G2320" t="s">
        <v>433</v>
      </c>
      <c r="H2320" t="s">
        <v>435</v>
      </c>
      <c r="J2320" t="s">
        <v>403</v>
      </c>
      <c r="K2320">
        <v>2</v>
      </c>
      <c r="L2320" t="str">
        <f>_xlfn.CONCAT(D2320,F2320)</f>
        <v>Cinnamon roll</v>
      </c>
      <c r="M2320" s="10">
        <f>E2320*_xlfn.XLOOKUP(L2320,PriceListData!$F$2:$F$97,PriceListData!$E$2:$E$97)</f>
        <v>3.75</v>
      </c>
      <c r="N2320" t="str">
        <f>TEXT(B2320,"dddd")</f>
        <v>Friday</v>
      </c>
    </row>
    <row r="2321" spans="1:14" x14ac:dyDescent="0.35">
      <c r="A2321">
        <v>288455</v>
      </c>
      <c r="B2321" s="3">
        <v>45786</v>
      </c>
      <c r="C2321" s="4">
        <v>0.69469907407407405</v>
      </c>
      <c r="D2321" t="s">
        <v>441</v>
      </c>
      <c r="E2321">
        <v>1</v>
      </c>
      <c r="G2321" t="s">
        <v>433</v>
      </c>
      <c r="H2321" t="s">
        <v>435</v>
      </c>
      <c r="J2321" t="s">
        <v>403</v>
      </c>
      <c r="K2321">
        <v>1</v>
      </c>
      <c r="L2321" t="str">
        <f>_xlfn.CONCAT(D2321,F2321)</f>
        <v>Sticky bun</v>
      </c>
      <c r="M2321" s="10">
        <f>E2321*_xlfn.XLOOKUP(L2321,PriceListData!$F$2:$F$97,PriceListData!$E$2:$E$97)</f>
        <v>2.75</v>
      </c>
      <c r="N2321" t="str">
        <f>TEXT(B2321,"dddd")</f>
        <v>Friday</v>
      </c>
    </row>
    <row r="2322" spans="1:14" x14ac:dyDescent="0.35">
      <c r="A2322">
        <v>288454</v>
      </c>
      <c r="B2322" s="3">
        <v>45786</v>
      </c>
      <c r="C2322" s="4">
        <v>0.67180555555555554</v>
      </c>
      <c r="D2322" t="s">
        <v>441</v>
      </c>
      <c r="E2322">
        <v>1</v>
      </c>
      <c r="G2322" t="s">
        <v>433</v>
      </c>
      <c r="H2322" t="s">
        <v>435</v>
      </c>
      <c r="J2322" t="s">
        <v>403</v>
      </c>
      <c r="K2322">
        <v>1</v>
      </c>
      <c r="L2322" t="str">
        <f>_xlfn.CONCAT(D2322,F2322)</f>
        <v>Sticky bun</v>
      </c>
      <c r="M2322" s="10">
        <f>E2322*_xlfn.XLOOKUP(L2322,PriceListData!$F$2:$F$97,PriceListData!$E$2:$E$97)</f>
        <v>2.75</v>
      </c>
      <c r="N2322" t="str">
        <f>TEXT(B2322,"dddd")</f>
        <v>Friday</v>
      </c>
    </row>
    <row r="2323" spans="1:14" x14ac:dyDescent="0.35">
      <c r="A2323">
        <v>288454</v>
      </c>
      <c r="B2323" s="3">
        <v>45786</v>
      </c>
      <c r="C2323" s="4">
        <v>0.67180555555555554</v>
      </c>
      <c r="D2323" t="s">
        <v>437</v>
      </c>
      <c r="E2323">
        <v>1</v>
      </c>
      <c r="G2323" t="s">
        <v>433</v>
      </c>
      <c r="H2323" t="s">
        <v>435</v>
      </c>
      <c r="J2323" t="s">
        <v>403</v>
      </c>
      <c r="K2323">
        <v>1</v>
      </c>
      <c r="L2323" t="str">
        <f>_xlfn.CONCAT(D2323,F2323)</f>
        <v>Pizza pocket</v>
      </c>
      <c r="M2323" s="10">
        <f>E2323*_xlfn.XLOOKUP(L2323,PriceListData!$F$2:$F$97,PriceListData!$E$2:$E$97)</f>
        <v>5</v>
      </c>
      <c r="N2323" t="str">
        <f>TEXT(B2323,"dddd")</f>
        <v>Friday</v>
      </c>
    </row>
    <row r="2324" spans="1:14" x14ac:dyDescent="0.35">
      <c r="A2324">
        <v>288453</v>
      </c>
      <c r="B2324" s="3">
        <v>45786</v>
      </c>
      <c r="C2324" s="4">
        <v>0.6694444444444444</v>
      </c>
      <c r="D2324" t="s">
        <v>189</v>
      </c>
      <c r="E2324">
        <v>2</v>
      </c>
      <c r="G2324" t="s">
        <v>433</v>
      </c>
      <c r="H2324" t="s">
        <v>448</v>
      </c>
      <c r="J2324" t="s">
        <v>403</v>
      </c>
      <c r="K2324">
        <v>1</v>
      </c>
      <c r="L2324" t="str">
        <f>_xlfn.CONCAT(D2324,F2324)</f>
        <v>Toastie</v>
      </c>
      <c r="M2324" s="10">
        <f>E2324*_xlfn.XLOOKUP(L2324,PriceListData!$F$2:$F$97,PriceListData!$E$2:$E$97)</f>
        <v>13.5</v>
      </c>
      <c r="N2324" t="str">
        <f>TEXT(B2324,"dddd")</f>
        <v>Friday</v>
      </c>
    </row>
    <row r="2325" spans="1:14" x14ac:dyDescent="0.35">
      <c r="A2325">
        <v>288452</v>
      </c>
      <c r="B2325" s="3">
        <v>45786</v>
      </c>
      <c r="C2325" s="4">
        <v>0.66215277777777781</v>
      </c>
      <c r="D2325" t="s">
        <v>441</v>
      </c>
      <c r="E2325">
        <v>1</v>
      </c>
      <c r="G2325" t="s">
        <v>433</v>
      </c>
      <c r="H2325" t="s">
        <v>435</v>
      </c>
      <c r="J2325" t="s">
        <v>403</v>
      </c>
      <c r="K2325">
        <v>1</v>
      </c>
      <c r="L2325" t="str">
        <f>_xlfn.CONCAT(D2325,F2325)</f>
        <v>Sticky bun</v>
      </c>
      <c r="M2325" s="10">
        <f>E2325*_xlfn.XLOOKUP(L2325,PriceListData!$F$2:$F$97,PriceListData!$E$2:$E$97)</f>
        <v>2.75</v>
      </c>
      <c r="N2325" t="str">
        <f>TEXT(B2325,"dddd")</f>
        <v>Friday</v>
      </c>
    </row>
    <row r="2326" spans="1:14" x14ac:dyDescent="0.35">
      <c r="A2326">
        <v>288451</v>
      </c>
      <c r="B2326" s="3">
        <v>45786</v>
      </c>
      <c r="C2326" s="4">
        <v>0.65858796296296296</v>
      </c>
      <c r="D2326" t="s">
        <v>441</v>
      </c>
      <c r="E2326">
        <v>1</v>
      </c>
      <c r="G2326" t="s">
        <v>433</v>
      </c>
      <c r="H2326" t="s">
        <v>435</v>
      </c>
      <c r="J2326" t="s">
        <v>403</v>
      </c>
      <c r="K2326">
        <v>1</v>
      </c>
      <c r="L2326" t="str">
        <f>_xlfn.CONCAT(D2326,F2326)</f>
        <v>Sticky bun</v>
      </c>
      <c r="M2326" s="10">
        <f>E2326*_xlfn.XLOOKUP(L2326,PriceListData!$F$2:$F$97,PriceListData!$E$2:$E$97)</f>
        <v>2.75</v>
      </c>
      <c r="N2326" t="str">
        <f>TEXT(B2326,"dddd")</f>
        <v>Friday</v>
      </c>
    </row>
    <row r="2327" spans="1:14" x14ac:dyDescent="0.35">
      <c r="A2327">
        <v>288450</v>
      </c>
      <c r="B2327" s="3">
        <v>45786</v>
      </c>
      <c r="C2327" s="4">
        <v>0.6330324074074074</v>
      </c>
      <c r="D2327" t="s">
        <v>437</v>
      </c>
      <c r="E2327">
        <v>1</v>
      </c>
      <c r="G2327" t="s">
        <v>433</v>
      </c>
      <c r="H2327" t="s">
        <v>435</v>
      </c>
      <c r="J2327" t="s">
        <v>403</v>
      </c>
      <c r="K2327">
        <v>1</v>
      </c>
      <c r="L2327" t="str">
        <f>_xlfn.CONCAT(D2327,F2327)</f>
        <v>Pizza pocket</v>
      </c>
      <c r="M2327" s="10">
        <f>E2327*_xlfn.XLOOKUP(L2327,PriceListData!$F$2:$F$97,PriceListData!$E$2:$E$97)</f>
        <v>5</v>
      </c>
      <c r="N2327" t="str">
        <f>TEXT(B2327,"dddd")</f>
        <v>Friday</v>
      </c>
    </row>
    <row r="2328" spans="1:14" x14ac:dyDescent="0.35">
      <c r="A2328">
        <v>288449</v>
      </c>
      <c r="B2328" s="3">
        <v>45786</v>
      </c>
      <c r="C2328" s="4">
        <v>0.63118055555555552</v>
      </c>
      <c r="D2328" t="s">
        <v>441</v>
      </c>
      <c r="E2328">
        <v>1</v>
      </c>
      <c r="G2328" t="s">
        <v>433</v>
      </c>
      <c r="H2328" t="s">
        <v>435</v>
      </c>
      <c r="J2328" t="s">
        <v>403</v>
      </c>
      <c r="K2328">
        <v>1</v>
      </c>
      <c r="L2328" t="str">
        <f>_xlfn.CONCAT(D2328,F2328)</f>
        <v>Sticky bun</v>
      </c>
      <c r="M2328" s="10">
        <f>E2328*_xlfn.XLOOKUP(L2328,PriceListData!$F$2:$F$97,PriceListData!$E$2:$E$97)</f>
        <v>2.75</v>
      </c>
      <c r="N2328" t="str">
        <f>TEXT(B2328,"dddd")</f>
        <v>Friday</v>
      </c>
    </row>
    <row r="2329" spans="1:14" x14ac:dyDescent="0.35">
      <c r="A2329">
        <v>288448</v>
      </c>
      <c r="B2329" s="3">
        <v>45786</v>
      </c>
      <c r="C2329" s="4">
        <v>0.62538194444444439</v>
      </c>
      <c r="D2329" t="s">
        <v>441</v>
      </c>
      <c r="E2329">
        <v>1</v>
      </c>
      <c r="G2329" t="s">
        <v>433</v>
      </c>
      <c r="H2329" t="s">
        <v>435</v>
      </c>
      <c r="J2329" t="s">
        <v>403</v>
      </c>
      <c r="K2329">
        <v>2</v>
      </c>
      <c r="L2329" t="str">
        <f>_xlfn.CONCAT(D2329,F2329)</f>
        <v>Sticky bun</v>
      </c>
      <c r="M2329" s="10">
        <f>E2329*_xlfn.XLOOKUP(L2329,PriceListData!$F$2:$F$97,PriceListData!$E$2:$E$97)</f>
        <v>2.75</v>
      </c>
      <c r="N2329" t="str">
        <f>TEXT(B2329,"dddd")</f>
        <v>Friday</v>
      </c>
    </row>
    <row r="2330" spans="1:14" x14ac:dyDescent="0.35">
      <c r="A2330">
        <v>288447</v>
      </c>
      <c r="B2330" s="3">
        <v>45786</v>
      </c>
      <c r="C2330" s="4">
        <v>0.61949074074074073</v>
      </c>
      <c r="D2330" t="s">
        <v>437</v>
      </c>
      <c r="E2330">
        <v>1</v>
      </c>
      <c r="G2330" t="s">
        <v>433</v>
      </c>
      <c r="H2330" t="s">
        <v>435</v>
      </c>
      <c r="J2330" t="s">
        <v>403</v>
      </c>
      <c r="K2330">
        <v>1</v>
      </c>
      <c r="L2330" t="str">
        <f>_xlfn.CONCAT(D2330,F2330)</f>
        <v>Pizza pocket</v>
      </c>
      <c r="M2330" s="10">
        <f>E2330*_xlfn.XLOOKUP(L2330,PriceListData!$F$2:$F$97,PriceListData!$E$2:$E$97)</f>
        <v>5</v>
      </c>
      <c r="N2330" t="str">
        <f>TEXT(B2330,"dddd")</f>
        <v>Friday</v>
      </c>
    </row>
    <row r="2331" spans="1:14" x14ac:dyDescent="0.35">
      <c r="A2331">
        <v>288446</v>
      </c>
      <c r="B2331" s="3">
        <v>45786</v>
      </c>
      <c r="C2331" s="4">
        <v>0.61827546296296299</v>
      </c>
      <c r="D2331" t="s">
        <v>432</v>
      </c>
      <c r="E2331">
        <v>1</v>
      </c>
      <c r="G2331" t="s">
        <v>433</v>
      </c>
      <c r="H2331" t="s">
        <v>434</v>
      </c>
      <c r="J2331" t="s">
        <v>403</v>
      </c>
      <c r="K2331">
        <v>1</v>
      </c>
      <c r="L2331" t="str">
        <f>_xlfn.CONCAT(D2331,F2331)</f>
        <v>Candy bar</v>
      </c>
      <c r="M2331" s="10">
        <f>E2331*_xlfn.XLOOKUP(L2331,PriceListData!$F$2:$F$97,PriceListData!$E$2:$E$97)</f>
        <v>2.75</v>
      </c>
      <c r="N2331" t="str">
        <f>TEXT(B2331,"dddd")</f>
        <v>Friday</v>
      </c>
    </row>
    <row r="2332" spans="1:14" x14ac:dyDescent="0.35">
      <c r="A2332">
        <v>288445</v>
      </c>
      <c r="B2332" s="3">
        <v>45786</v>
      </c>
      <c r="C2332" s="4">
        <v>0.60859953703703706</v>
      </c>
      <c r="D2332" t="s">
        <v>436</v>
      </c>
      <c r="E2332">
        <v>1</v>
      </c>
      <c r="G2332" t="s">
        <v>433</v>
      </c>
      <c r="H2332" t="s">
        <v>435</v>
      </c>
      <c r="J2332" t="s">
        <v>403</v>
      </c>
      <c r="K2332">
        <v>1</v>
      </c>
      <c r="L2332" t="str">
        <f>_xlfn.CONCAT(D2332,F2332)</f>
        <v>Apricot danish</v>
      </c>
      <c r="M2332" s="10">
        <f>E2332*_xlfn.XLOOKUP(L2332,PriceListData!$F$2:$F$97,PriceListData!$E$2:$E$97)</f>
        <v>3.5</v>
      </c>
      <c r="N2332" t="str">
        <f>TEXT(B2332,"dddd")</f>
        <v>Friday</v>
      </c>
    </row>
    <row r="2333" spans="1:14" x14ac:dyDescent="0.35">
      <c r="A2333">
        <v>288444</v>
      </c>
      <c r="B2333" s="3">
        <v>45786</v>
      </c>
      <c r="C2333" s="4">
        <v>0.53087962962962965</v>
      </c>
      <c r="D2333" t="s">
        <v>441</v>
      </c>
      <c r="E2333">
        <v>1</v>
      </c>
      <c r="G2333" t="s">
        <v>433</v>
      </c>
      <c r="H2333" t="s">
        <v>435</v>
      </c>
      <c r="J2333" t="s">
        <v>403</v>
      </c>
      <c r="K2333">
        <v>2</v>
      </c>
      <c r="L2333" t="str">
        <f>_xlfn.CONCAT(D2333,F2333)</f>
        <v>Sticky bun</v>
      </c>
      <c r="M2333" s="10">
        <f>E2333*_xlfn.XLOOKUP(L2333,PriceListData!$F$2:$F$97,PriceListData!$E$2:$E$97)</f>
        <v>2.75</v>
      </c>
      <c r="N2333" t="str">
        <f>TEXT(B2333,"dddd")</f>
        <v>Friday</v>
      </c>
    </row>
    <row r="2334" spans="1:14" x14ac:dyDescent="0.35">
      <c r="A2334">
        <v>288443</v>
      </c>
      <c r="B2334" s="3">
        <v>45786</v>
      </c>
      <c r="C2334" s="4">
        <v>0.50233796296296296</v>
      </c>
      <c r="D2334" t="s">
        <v>441</v>
      </c>
      <c r="E2334">
        <v>1</v>
      </c>
      <c r="G2334" t="s">
        <v>433</v>
      </c>
      <c r="H2334" t="s">
        <v>435</v>
      </c>
      <c r="J2334" t="s">
        <v>403</v>
      </c>
      <c r="K2334">
        <v>2</v>
      </c>
      <c r="L2334" t="str">
        <f>_xlfn.CONCAT(D2334,F2334)</f>
        <v>Sticky bun</v>
      </c>
      <c r="M2334" s="10">
        <f>E2334*_xlfn.XLOOKUP(L2334,PriceListData!$F$2:$F$97,PriceListData!$E$2:$E$97)</f>
        <v>2.75</v>
      </c>
      <c r="N2334" t="str">
        <f>TEXT(B2334,"dddd")</f>
        <v>Friday</v>
      </c>
    </row>
    <row r="2335" spans="1:14" x14ac:dyDescent="0.35">
      <c r="A2335">
        <v>288442</v>
      </c>
      <c r="B2335" s="3">
        <v>45786</v>
      </c>
      <c r="C2335" s="4">
        <v>0.49284722222222221</v>
      </c>
      <c r="D2335" t="s">
        <v>93</v>
      </c>
      <c r="E2335">
        <v>1</v>
      </c>
      <c r="G2335" t="s">
        <v>433</v>
      </c>
      <c r="H2335" t="s">
        <v>435</v>
      </c>
      <c r="J2335" t="s">
        <v>403</v>
      </c>
      <c r="K2335">
        <v>1</v>
      </c>
      <c r="L2335" t="str">
        <f>_xlfn.CONCAT(D2335,F2335)</f>
        <v>Croissant</v>
      </c>
      <c r="M2335" s="10">
        <f>E2335*_xlfn.XLOOKUP(L2335,PriceListData!$F$2:$F$97,PriceListData!$E$2:$E$97)</f>
        <v>4.75</v>
      </c>
      <c r="N2335" t="str">
        <f>TEXT(B2335,"dddd")</f>
        <v>Friday</v>
      </c>
    </row>
    <row r="2336" spans="1:14" x14ac:dyDescent="0.35">
      <c r="A2336">
        <v>288441</v>
      </c>
      <c r="B2336" s="3">
        <v>45786</v>
      </c>
      <c r="C2336" s="4">
        <v>0.49057870370370371</v>
      </c>
      <c r="D2336" t="s">
        <v>443</v>
      </c>
      <c r="E2336">
        <v>1</v>
      </c>
      <c r="G2336" t="s">
        <v>433</v>
      </c>
      <c r="H2336" t="s">
        <v>435</v>
      </c>
      <c r="J2336" t="s">
        <v>403</v>
      </c>
      <c r="K2336">
        <v>1</v>
      </c>
      <c r="L2336" t="str">
        <f>_xlfn.CONCAT(D2336,F2336)</f>
        <v>Scone with clotted cream and jam</v>
      </c>
      <c r="M2336" s="10">
        <f>E2336*_xlfn.XLOOKUP(L2336,PriceListData!$F$2:$F$97,PriceListData!$E$2:$E$97)</f>
        <v>5.75</v>
      </c>
      <c r="N2336" t="str">
        <f>TEXT(B2336,"dddd")</f>
        <v>Friday</v>
      </c>
    </row>
    <row r="2337" spans="1:14" x14ac:dyDescent="0.35">
      <c r="A2337">
        <v>288440</v>
      </c>
      <c r="B2337" s="3">
        <v>45786</v>
      </c>
      <c r="C2337" s="4">
        <v>0.47496527777777775</v>
      </c>
      <c r="D2337" t="s">
        <v>441</v>
      </c>
      <c r="E2337">
        <v>2</v>
      </c>
      <c r="G2337" t="s">
        <v>433</v>
      </c>
      <c r="H2337" t="s">
        <v>435</v>
      </c>
      <c r="J2337" t="s">
        <v>403</v>
      </c>
      <c r="K2337">
        <v>1</v>
      </c>
      <c r="L2337" t="str">
        <f>_xlfn.CONCAT(D2337,F2337)</f>
        <v>Sticky bun</v>
      </c>
      <c r="M2337" s="10">
        <f>E2337*_xlfn.XLOOKUP(L2337,PriceListData!$F$2:$F$97,PriceListData!$E$2:$E$97)</f>
        <v>5.5</v>
      </c>
      <c r="N2337" t="str">
        <f>TEXT(B2337,"dddd")</f>
        <v>Friday</v>
      </c>
    </row>
    <row r="2338" spans="1:14" x14ac:dyDescent="0.35">
      <c r="A2338">
        <v>288439</v>
      </c>
      <c r="B2338" s="3">
        <v>45786</v>
      </c>
      <c r="C2338" s="4">
        <v>0.43410879629629628</v>
      </c>
      <c r="D2338" t="s">
        <v>189</v>
      </c>
      <c r="E2338">
        <v>1</v>
      </c>
      <c r="G2338" t="s">
        <v>433</v>
      </c>
      <c r="H2338" t="s">
        <v>448</v>
      </c>
      <c r="J2338" t="s">
        <v>403</v>
      </c>
      <c r="K2338">
        <v>1</v>
      </c>
      <c r="L2338" t="str">
        <f>_xlfn.CONCAT(D2338,F2338)</f>
        <v>Toastie</v>
      </c>
      <c r="M2338" s="10">
        <f>E2338*_xlfn.XLOOKUP(L2338,PriceListData!$F$2:$F$97,PriceListData!$E$2:$E$97)</f>
        <v>6.75</v>
      </c>
      <c r="N2338" t="str">
        <f>TEXT(B2338,"dddd")</f>
        <v>Friday</v>
      </c>
    </row>
    <row r="2339" spans="1:14" x14ac:dyDescent="0.35">
      <c r="A2339">
        <v>288438</v>
      </c>
      <c r="B2339" s="3">
        <v>45786</v>
      </c>
      <c r="C2339" s="4">
        <v>0.43175925925925923</v>
      </c>
      <c r="D2339" t="s">
        <v>441</v>
      </c>
      <c r="E2339">
        <v>1</v>
      </c>
      <c r="G2339" t="s">
        <v>433</v>
      </c>
      <c r="H2339" t="s">
        <v>435</v>
      </c>
      <c r="J2339" t="s">
        <v>403</v>
      </c>
      <c r="K2339">
        <v>1</v>
      </c>
      <c r="L2339" t="str">
        <f>_xlfn.CONCAT(D2339,F2339)</f>
        <v>Sticky bun</v>
      </c>
      <c r="M2339" s="10">
        <f>E2339*_xlfn.XLOOKUP(L2339,PriceListData!$F$2:$F$97,PriceListData!$E$2:$E$97)</f>
        <v>2.75</v>
      </c>
      <c r="N2339" t="str">
        <f>TEXT(B2339,"dddd")</f>
        <v>Friday</v>
      </c>
    </row>
    <row r="2340" spans="1:14" x14ac:dyDescent="0.35">
      <c r="A2340">
        <v>288437</v>
      </c>
      <c r="B2340" s="3">
        <v>45786</v>
      </c>
      <c r="C2340" s="4">
        <v>0.4274074074074074</v>
      </c>
      <c r="D2340" t="s">
        <v>438</v>
      </c>
      <c r="E2340">
        <v>1</v>
      </c>
      <c r="G2340" t="s">
        <v>433</v>
      </c>
      <c r="H2340" t="s">
        <v>435</v>
      </c>
      <c r="J2340" t="s">
        <v>403</v>
      </c>
      <c r="K2340">
        <v>1</v>
      </c>
      <c r="L2340" t="str">
        <f>_xlfn.CONCAT(D2340,F2340)</f>
        <v>Cinnamon roll</v>
      </c>
      <c r="M2340" s="10">
        <f>E2340*_xlfn.XLOOKUP(L2340,PriceListData!$F$2:$F$97,PriceListData!$E$2:$E$97)</f>
        <v>3.75</v>
      </c>
      <c r="N2340" t="str">
        <f>TEXT(B2340,"dddd")</f>
        <v>Friday</v>
      </c>
    </row>
    <row r="2341" spans="1:14" x14ac:dyDescent="0.35">
      <c r="A2341">
        <v>288436</v>
      </c>
      <c r="B2341" s="3">
        <v>45786</v>
      </c>
      <c r="C2341" s="4">
        <v>0.42539351851851853</v>
      </c>
      <c r="D2341" t="s">
        <v>441</v>
      </c>
      <c r="E2341">
        <v>1</v>
      </c>
      <c r="G2341" t="s">
        <v>433</v>
      </c>
      <c r="H2341" t="s">
        <v>435</v>
      </c>
      <c r="J2341" t="s">
        <v>403</v>
      </c>
      <c r="K2341">
        <v>1</v>
      </c>
      <c r="L2341" t="str">
        <f>_xlfn.CONCAT(D2341,F2341)</f>
        <v>Sticky bun</v>
      </c>
      <c r="M2341" s="10">
        <f>E2341*_xlfn.XLOOKUP(L2341,PriceListData!$F$2:$F$97,PriceListData!$E$2:$E$97)</f>
        <v>2.75</v>
      </c>
      <c r="N2341" t="str">
        <f>TEXT(B2341,"dddd")</f>
        <v>Friday</v>
      </c>
    </row>
    <row r="2342" spans="1:14" x14ac:dyDescent="0.35">
      <c r="A2342">
        <v>288435</v>
      </c>
      <c r="B2342" s="3">
        <v>45786</v>
      </c>
      <c r="C2342" s="4">
        <v>0.41894675925925928</v>
      </c>
      <c r="D2342" t="s">
        <v>438</v>
      </c>
      <c r="E2342">
        <v>1</v>
      </c>
      <c r="G2342" t="s">
        <v>433</v>
      </c>
      <c r="H2342" t="s">
        <v>435</v>
      </c>
      <c r="J2342" t="s">
        <v>403</v>
      </c>
      <c r="K2342">
        <v>1</v>
      </c>
      <c r="L2342" t="str">
        <f>_xlfn.CONCAT(D2342,F2342)</f>
        <v>Cinnamon roll</v>
      </c>
      <c r="M2342" s="10">
        <f>E2342*_xlfn.XLOOKUP(L2342,PriceListData!$F$2:$F$97,PriceListData!$E$2:$E$97)</f>
        <v>3.75</v>
      </c>
      <c r="N2342" t="str">
        <f>TEXT(B2342,"dddd")</f>
        <v>Friday</v>
      </c>
    </row>
    <row r="2343" spans="1:14" x14ac:dyDescent="0.35">
      <c r="A2343">
        <v>288434</v>
      </c>
      <c r="B2343" s="3">
        <v>45786</v>
      </c>
      <c r="C2343" s="4">
        <v>0.40454861111111112</v>
      </c>
      <c r="D2343" t="s">
        <v>362</v>
      </c>
      <c r="E2343">
        <v>1</v>
      </c>
      <c r="G2343" t="s">
        <v>433</v>
      </c>
      <c r="H2343" t="s">
        <v>435</v>
      </c>
      <c r="J2343" t="s">
        <v>403</v>
      </c>
      <c r="K2343">
        <v>1</v>
      </c>
      <c r="L2343" t="str">
        <f>_xlfn.CONCAT(D2343,F2343)</f>
        <v>Donut</v>
      </c>
      <c r="M2343" s="10">
        <f>E2343*_xlfn.XLOOKUP(L2343,PriceListData!$F$2:$F$97,PriceListData!$E$2:$E$97)</f>
        <v>3.75</v>
      </c>
      <c r="N2343" t="str">
        <f>TEXT(B2343,"dddd")</f>
        <v>Friday</v>
      </c>
    </row>
    <row r="2344" spans="1:14" x14ac:dyDescent="0.35">
      <c r="A2344">
        <v>288433</v>
      </c>
      <c r="B2344" s="3">
        <v>45786</v>
      </c>
      <c r="C2344" s="4">
        <v>0.39210648148148147</v>
      </c>
      <c r="D2344" t="s">
        <v>443</v>
      </c>
      <c r="E2344">
        <v>1</v>
      </c>
      <c r="G2344" t="s">
        <v>433</v>
      </c>
      <c r="H2344" t="s">
        <v>435</v>
      </c>
      <c r="J2344" t="s">
        <v>403</v>
      </c>
      <c r="K2344">
        <v>1</v>
      </c>
      <c r="L2344" t="str">
        <f>_xlfn.CONCAT(D2344,F2344)</f>
        <v>Scone with clotted cream and jam</v>
      </c>
      <c r="M2344" s="10">
        <f>E2344*_xlfn.XLOOKUP(L2344,PriceListData!$F$2:$F$97,PriceListData!$E$2:$E$97)</f>
        <v>5.75</v>
      </c>
      <c r="N2344" t="str">
        <f>TEXT(B2344,"dddd")</f>
        <v>Friday</v>
      </c>
    </row>
    <row r="2345" spans="1:14" x14ac:dyDescent="0.35">
      <c r="A2345">
        <v>288432</v>
      </c>
      <c r="B2345" s="3">
        <v>45786</v>
      </c>
      <c r="C2345" s="4">
        <v>0.37638888888888888</v>
      </c>
      <c r="D2345" t="s">
        <v>441</v>
      </c>
      <c r="E2345">
        <v>1</v>
      </c>
      <c r="G2345" t="s">
        <v>433</v>
      </c>
      <c r="H2345" t="s">
        <v>435</v>
      </c>
      <c r="J2345" t="s">
        <v>403</v>
      </c>
      <c r="K2345">
        <v>1</v>
      </c>
      <c r="L2345" t="str">
        <f>_xlfn.CONCAT(D2345,F2345)</f>
        <v>Sticky bun</v>
      </c>
      <c r="M2345" s="10">
        <f>E2345*_xlfn.XLOOKUP(L2345,PriceListData!$F$2:$F$97,PriceListData!$E$2:$E$97)</f>
        <v>2.75</v>
      </c>
      <c r="N2345" t="str">
        <f>TEXT(B2345,"dddd")</f>
        <v>Friday</v>
      </c>
    </row>
    <row r="2346" spans="1:14" x14ac:dyDescent="0.35">
      <c r="A2346">
        <v>288431</v>
      </c>
      <c r="B2346" s="3">
        <v>45786</v>
      </c>
      <c r="C2346" s="4">
        <v>0.37252314814814813</v>
      </c>
      <c r="D2346" t="s">
        <v>438</v>
      </c>
      <c r="E2346">
        <v>1</v>
      </c>
      <c r="G2346" t="s">
        <v>433</v>
      </c>
      <c r="H2346" t="s">
        <v>435</v>
      </c>
      <c r="J2346" t="s">
        <v>403</v>
      </c>
      <c r="K2346">
        <v>1</v>
      </c>
      <c r="L2346" t="str">
        <f>_xlfn.CONCAT(D2346,F2346)</f>
        <v>Cinnamon roll</v>
      </c>
      <c r="M2346" s="10">
        <f>E2346*_xlfn.XLOOKUP(L2346,PriceListData!$F$2:$F$97,PriceListData!$E$2:$E$97)</f>
        <v>3.75</v>
      </c>
      <c r="N2346" t="str">
        <f>TEXT(B2346,"dddd")</f>
        <v>Friday</v>
      </c>
    </row>
    <row r="2347" spans="1:14" x14ac:dyDescent="0.35">
      <c r="A2347">
        <v>288430</v>
      </c>
      <c r="B2347" s="3">
        <v>45786</v>
      </c>
      <c r="C2347" s="4">
        <v>0.37114583333333334</v>
      </c>
      <c r="D2347" t="s">
        <v>457</v>
      </c>
      <c r="E2347">
        <v>1</v>
      </c>
      <c r="G2347" t="s">
        <v>433</v>
      </c>
      <c r="H2347" t="s">
        <v>440</v>
      </c>
      <c r="J2347" t="s">
        <v>403</v>
      </c>
      <c r="K2347">
        <v>1</v>
      </c>
      <c r="L2347" t="str">
        <f>_xlfn.CONCAT(D2347,F2347)</f>
        <v>Scone with clotted cream and jam (day old)</v>
      </c>
      <c r="M2347" s="10">
        <f>E2347*_xlfn.XLOOKUP(L2347,PriceListData!$F$2:$F$97,PriceListData!$E$2:$E$97)</f>
        <v>4.75</v>
      </c>
      <c r="N2347" t="str">
        <f>TEXT(B2347,"dddd")</f>
        <v>Friday</v>
      </c>
    </row>
    <row r="2348" spans="1:14" x14ac:dyDescent="0.35">
      <c r="A2348">
        <v>288429</v>
      </c>
      <c r="B2348" s="3">
        <v>45786</v>
      </c>
      <c r="C2348" s="4">
        <v>0.37005787037037036</v>
      </c>
      <c r="D2348" t="s">
        <v>438</v>
      </c>
      <c r="E2348">
        <v>1</v>
      </c>
      <c r="G2348" t="s">
        <v>433</v>
      </c>
      <c r="H2348" t="s">
        <v>435</v>
      </c>
      <c r="J2348" t="s">
        <v>403</v>
      </c>
      <c r="K2348">
        <v>1</v>
      </c>
      <c r="L2348" t="str">
        <f>_xlfn.CONCAT(D2348,F2348)</f>
        <v>Cinnamon roll</v>
      </c>
      <c r="M2348" s="10">
        <f>E2348*_xlfn.XLOOKUP(L2348,PriceListData!$F$2:$F$97,PriceListData!$E$2:$E$97)</f>
        <v>3.75</v>
      </c>
      <c r="N2348" t="str">
        <f>TEXT(B2348,"dddd")</f>
        <v>Friday</v>
      </c>
    </row>
    <row r="2349" spans="1:14" x14ac:dyDescent="0.35">
      <c r="A2349">
        <v>288428</v>
      </c>
      <c r="B2349" s="3">
        <v>45786</v>
      </c>
      <c r="C2349" s="4">
        <v>0.33861111111111108</v>
      </c>
      <c r="D2349" t="s">
        <v>443</v>
      </c>
      <c r="E2349">
        <v>1</v>
      </c>
      <c r="G2349" t="s">
        <v>433</v>
      </c>
      <c r="H2349" t="s">
        <v>435</v>
      </c>
      <c r="J2349" t="s">
        <v>403</v>
      </c>
      <c r="K2349">
        <v>1</v>
      </c>
      <c r="L2349" t="str">
        <f>_xlfn.CONCAT(D2349,F2349)</f>
        <v>Scone with clotted cream and jam</v>
      </c>
      <c r="M2349" s="10">
        <f>E2349*_xlfn.XLOOKUP(L2349,PriceListData!$F$2:$F$97,PriceListData!$E$2:$E$97)</f>
        <v>5.75</v>
      </c>
      <c r="N2349" t="str">
        <f>TEXT(B2349,"dddd")</f>
        <v>Friday</v>
      </c>
    </row>
    <row r="2350" spans="1:14" x14ac:dyDescent="0.35">
      <c r="A2350">
        <v>288427</v>
      </c>
      <c r="B2350" s="3">
        <v>45786</v>
      </c>
      <c r="C2350" s="4">
        <v>0.33773148148148147</v>
      </c>
      <c r="D2350" t="s">
        <v>443</v>
      </c>
      <c r="E2350">
        <v>1</v>
      </c>
      <c r="G2350" t="s">
        <v>433</v>
      </c>
      <c r="H2350" t="s">
        <v>435</v>
      </c>
      <c r="J2350" t="s">
        <v>403</v>
      </c>
      <c r="K2350">
        <v>1</v>
      </c>
      <c r="L2350" t="str">
        <f>_xlfn.CONCAT(D2350,F2350)</f>
        <v>Scone with clotted cream and jam</v>
      </c>
      <c r="M2350" s="10">
        <f>E2350*_xlfn.XLOOKUP(L2350,PriceListData!$F$2:$F$97,PriceListData!$E$2:$E$97)</f>
        <v>5.75</v>
      </c>
      <c r="N2350" t="str">
        <f>TEXT(B2350,"dddd")</f>
        <v>Friday</v>
      </c>
    </row>
    <row r="2351" spans="1:14" x14ac:dyDescent="0.35">
      <c r="A2351">
        <v>288872</v>
      </c>
      <c r="B2351" s="3">
        <v>45787</v>
      </c>
      <c r="C2351" s="4">
        <v>0.87820601851851854</v>
      </c>
      <c r="D2351" t="s">
        <v>409</v>
      </c>
      <c r="E2351">
        <v>1</v>
      </c>
      <c r="F2351" t="s">
        <v>15</v>
      </c>
      <c r="G2351" t="s">
        <v>405</v>
      </c>
      <c r="H2351" t="s">
        <v>406</v>
      </c>
      <c r="J2351" t="s">
        <v>403</v>
      </c>
      <c r="K2351">
        <v>1</v>
      </c>
      <c r="L2351" t="str">
        <f>_xlfn.CONCAT(D2351,F2351)</f>
        <v>Drip coffee12 oz</v>
      </c>
      <c r="M2351" s="10">
        <f>E2351*_xlfn.XLOOKUP(L2351,PriceListData!$F$2:$F$97,PriceListData!$E$2:$E$97)</f>
        <v>2.25</v>
      </c>
      <c r="N2351" t="str">
        <f>TEXT(B2351,"dddd")</f>
        <v>Saturday</v>
      </c>
    </row>
    <row r="2352" spans="1:14" x14ac:dyDescent="0.35">
      <c r="A2352">
        <v>288872</v>
      </c>
      <c r="B2352" s="3">
        <v>45787</v>
      </c>
      <c r="C2352" s="4">
        <v>0.87820601851851854</v>
      </c>
      <c r="D2352" t="s">
        <v>404</v>
      </c>
      <c r="E2352">
        <v>1</v>
      </c>
      <c r="F2352" t="s">
        <v>15</v>
      </c>
      <c r="G2352" t="s">
        <v>405</v>
      </c>
      <c r="H2352" t="s">
        <v>406</v>
      </c>
      <c r="J2352" t="s">
        <v>403</v>
      </c>
      <c r="K2352">
        <v>1</v>
      </c>
      <c r="L2352" t="str">
        <f>_xlfn.CONCAT(D2352,F2352)</f>
        <v>Café latté12 oz</v>
      </c>
      <c r="M2352" s="10">
        <f>E2352*_xlfn.XLOOKUP(L2352,PriceListData!$F$2:$F$97,PriceListData!$E$2:$E$97)</f>
        <v>4.25</v>
      </c>
      <c r="N2352" t="str">
        <f>TEXT(B2352,"dddd")</f>
        <v>Saturday</v>
      </c>
    </row>
    <row r="2353" spans="1:14" x14ac:dyDescent="0.35">
      <c r="A2353">
        <v>288871</v>
      </c>
      <c r="B2353" s="3">
        <v>45787</v>
      </c>
      <c r="C2353" s="4">
        <v>0.8765856481481481</v>
      </c>
      <c r="D2353" t="s">
        <v>425</v>
      </c>
      <c r="E2353">
        <v>1</v>
      </c>
      <c r="F2353" t="s">
        <v>15</v>
      </c>
      <c r="G2353" t="s">
        <v>405</v>
      </c>
      <c r="H2353" t="s">
        <v>414</v>
      </c>
      <c r="J2353" t="s">
        <v>403</v>
      </c>
      <c r="K2353">
        <v>1</v>
      </c>
      <c r="L2353" t="str">
        <f>_xlfn.CONCAT(D2353,F2353)</f>
        <v>Iced Guillermo12 oz</v>
      </c>
      <c r="M2353" s="10">
        <f>E2353*_xlfn.XLOOKUP(L2353,PriceListData!$F$2:$F$97,PriceListData!$E$2:$E$97)</f>
        <v>3.5</v>
      </c>
      <c r="N2353" t="str">
        <f>TEXT(B2353,"dddd")</f>
        <v>Saturday</v>
      </c>
    </row>
    <row r="2354" spans="1:14" x14ac:dyDescent="0.35">
      <c r="A2354">
        <v>288871</v>
      </c>
      <c r="B2354" s="3">
        <v>45787</v>
      </c>
      <c r="C2354" s="4">
        <v>0.8765856481481481</v>
      </c>
      <c r="D2354" t="s">
        <v>404</v>
      </c>
      <c r="E2354">
        <v>1</v>
      </c>
      <c r="F2354" t="s">
        <v>15</v>
      </c>
      <c r="G2354" t="s">
        <v>405</v>
      </c>
      <c r="H2354" t="s">
        <v>406</v>
      </c>
      <c r="J2354" t="s">
        <v>403</v>
      </c>
      <c r="K2354">
        <v>1</v>
      </c>
      <c r="L2354" t="str">
        <f>_xlfn.CONCAT(D2354,F2354)</f>
        <v>Café latté12 oz</v>
      </c>
      <c r="M2354" s="10">
        <f>E2354*_xlfn.XLOOKUP(L2354,PriceListData!$F$2:$F$97,PriceListData!$E$2:$E$97)</f>
        <v>4.25</v>
      </c>
      <c r="N2354" t="str">
        <f>TEXT(B2354,"dddd")</f>
        <v>Saturday</v>
      </c>
    </row>
    <row r="2355" spans="1:14" x14ac:dyDescent="0.35">
      <c r="A2355">
        <v>288870</v>
      </c>
      <c r="B2355" s="3">
        <v>45787</v>
      </c>
      <c r="C2355" s="4">
        <v>0.86546296296296299</v>
      </c>
      <c r="D2355" t="s">
        <v>409</v>
      </c>
      <c r="E2355">
        <v>1</v>
      </c>
      <c r="F2355" t="s">
        <v>15</v>
      </c>
      <c r="G2355" t="s">
        <v>405</v>
      </c>
      <c r="H2355" t="s">
        <v>406</v>
      </c>
      <c r="J2355" t="s">
        <v>403</v>
      </c>
      <c r="K2355">
        <v>1</v>
      </c>
      <c r="L2355" t="str">
        <f>_xlfn.CONCAT(D2355,F2355)</f>
        <v>Drip coffee12 oz</v>
      </c>
      <c r="M2355" s="10">
        <f>E2355*_xlfn.XLOOKUP(L2355,PriceListData!$F$2:$F$97,PriceListData!$E$2:$E$97)</f>
        <v>2.25</v>
      </c>
      <c r="N2355" t="str">
        <f>TEXT(B2355,"dddd")</f>
        <v>Saturday</v>
      </c>
    </row>
    <row r="2356" spans="1:14" x14ac:dyDescent="0.35">
      <c r="A2356">
        <v>288869</v>
      </c>
      <c r="B2356" s="3">
        <v>45787</v>
      </c>
      <c r="C2356" s="4">
        <v>0.8616435185185185</v>
      </c>
      <c r="D2356" t="s">
        <v>421</v>
      </c>
      <c r="E2356">
        <v>1</v>
      </c>
      <c r="F2356" t="s">
        <v>422</v>
      </c>
      <c r="G2356" t="s">
        <v>423</v>
      </c>
      <c r="H2356" t="s">
        <v>406</v>
      </c>
      <c r="J2356" t="s">
        <v>403</v>
      </c>
      <c r="K2356">
        <v>1</v>
      </c>
      <c r="L2356" t="str">
        <f>_xlfn.CONCAT(D2356,F2356)</f>
        <v>Hot chocolateRegular (12 oz)</v>
      </c>
      <c r="M2356" s="10">
        <f>E2356*_xlfn.XLOOKUP(L2356,PriceListData!$F$2:$F$97,PriceListData!$E$2:$E$97)</f>
        <v>4.75</v>
      </c>
      <c r="N2356" t="str">
        <f>TEXT(B2356,"dddd")</f>
        <v>Saturday</v>
      </c>
    </row>
    <row r="2357" spans="1:14" x14ac:dyDescent="0.35">
      <c r="A2357">
        <v>288868</v>
      </c>
      <c r="B2357" s="3">
        <v>45787</v>
      </c>
      <c r="C2357" s="4">
        <v>0.85472222222222227</v>
      </c>
      <c r="D2357" t="s">
        <v>21</v>
      </c>
      <c r="E2357">
        <v>2</v>
      </c>
      <c r="F2357" t="s">
        <v>15</v>
      </c>
      <c r="G2357" t="s">
        <v>405</v>
      </c>
      <c r="H2357" t="s">
        <v>406</v>
      </c>
      <c r="J2357" t="s">
        <v>403</v>
      </c>
      <c r="K2357">
        <v>1</v>
      </c>
      <c r="L2357" t="str">
        <f>_xlfn.CONCAT(D2357,F2357)</f>
        <v>Pourover12 oz</v>
      </c>
      <c r="M2357" s="10">
        <f>E2357*_xlfn.XLOOKUP(L2357,PriceListData!$F$2:$F$97,PriceListData!$E$2:$E$97)</f>
        <v>7</v>
      </c>
      <c r="N2357" t="str">
        <f>TEXT(B2357,"dddd")</f>
        <v>Saturday</v>
      </c>
    </row>
    <row r="2358" spans="1:14" x14ac:dyDescent="0.35">
      <c r="A2358">
        <v>288867</v>
      </c>
      <c r="B2358" s="3">
        <v>45787</v>
      </c>
      <c r="C2358" s="4">
        <v>0.84649305555555554</v>
      </c>
      <c r="D2358" t="s">
        <v>424</v>
      </c>
      <c r="E2358">
        <v>2</v>
      </c>
      <c r="F2358" t="s">
        <v>15</v>
      </c>
      <c r="G2358" t="s">
        <v>423</v>
      </c>
      <c r="H2358" t="s">
        <v>414</v>
      </c>
      <c r="J2358" t="s">
        <v>403</v>
      </c>
      <c r="K2358">
        <v>1</v>
      </c>
      <c r="L2358" t="str">
        <f>_xlfn.CONCAT(D2358,F2358)</f>
        <v>Coconut milk smoothie12 oz</v>
      </c>
      <c r="M2358" s="10">
        <f>E2358*_xlfn.XLOOKUP(L2358,PriceListData!$F$2:$F$97,PriceListData!$E$2:$E$97)</f>
        <v>11.5</v>
      </c>
      <c r="N2358" t="str">
        <f>TEXT(B2358,"dddd")</f>
        <v>Saturday</v>
      </c>
    </row>
    <row r="2359" spans="1:14" x14ac:dyDescent="0.35">
      <c r="A2359">
        <v>288866</v>
      </c>
      <c r="B2359" s="3">
        <v>45787</v>
      </c>
      <c r="C2359" s="4">
        <v>0.83631944444444439</v>
      </c>
      <c r="D2359" t="s">
        <v>404</v>
      </c>
      <c r="E2359">
        <v>1</v>
      </c>
      <c r="F2359" t="s">
        <v>15</v>
      </c>
      <c r="G2359" t="s">
        <v>405</v>
      </c>
      <c r="H2359" t="s">
        <v>406</v>
      </c>
      <c r="J2359" t="s">
        <v>403</v>
      </c>
      <c r="K2359">
        <v>1</v>
      </c>
      <c r="L2359" t="str">
        <f>_xlfn.CONCAT(D2359,F2359)</f>
        <v>Café latté12 oz</v>
      </c>
      <c r="M2359" s="10">
        <f>E2359*_xlfn.XLOOKUP(L2359,PriceListData!$F$2:$F$97,PriceListData!$E$2:$E$97)</f>
        <v>4.25</v>
      </c>
      <c r="N2359" t="str">
        <f>TEXT(B2359,"dddd")</f>
        <v>Saturday</v>
      </c>
    </row>
    <row r="2360" spans="1:14" x14ac:dyDescent="0.35">
      <c r="A2360">
        <v>288865</v>
      </c>
      <c r="B2360" s="3">
        <v>45787</v>
      </c>
      <c r="C2360" s="4">
        <v>0.81517361111111108</v>
      </c>
      <c r="D2360" t="s">
        <v>427</v>
      </c>
      <c r="E2360">
        <v>1</v>
      </c>
      <c r="F2360" t="s">
        <v>15</v>
      </c>
      <c r="G2360" t="s">
        <v>417</v>
      </c>
      <c r="H2360" t="s">
        <v>418</v>
      </c>
      <c r="J2360" t="s">
        <v>403</v>
      </c>
      <c r="K2360">
        <v>1</v>
      </c>
      <c r="L2360" t="str">
        <f>_xlfn.CONCAT(D2360,F2360)</f>
        <v>House blend12 oz</v>
      </c>
      <c r="M2360" s="10">
        <f>E2360*_xlfn.XLOOKUP(L2360,PriceListData!$F$2:$F$97,PriceListData!$E$2:$E$97)</f>
        <v>12.95</v>
      </c>
      <c r="N2360" t="str">
        <f>TEXT(B2360,"dddd")</f>
        <v>Saturday</v>
      </c>
    </row>
    <row r="2361" spans="1:14" x14ac:dyDescent="0.35">
      <c r="A2361">
        <v>288864</v>
      </c>
      <c r="B2361" s="3">
        <v>45787</v>
      </c>
      <c r="C2361" s="4">
        <v>0.79679398148148151</v>
      </c>
      <c r="D2361" t="s">
        <v>404</v>
      </c>
      <c r="E2361">
        <v>1</v>
      </c>
      <c r="F2361" t="s">
        <v>15</v>
      </c>
      <c r="G2361" t="s">
        <v>405</v>
      </c>
      <c r="H2361" t="s">
        <v>406</v>
      </c>
      <c r="J2361" t="s">
        <v>403</v>
      </c>
      <c r="K2361">
        <v>1</v>
      </c>
      <c r="L2361" t="str">
        <f>_xlfn.CONCAT(D2361,F2361)</f>
        <v>Café latté12 oz</v>
      </c>
      <c r="M2361" s="10">
        <f>E2361*_xlfn.XLOOKUP(L2361,PriceListData!$F$2:$F$97,PriceListData!$E$2:$E$97)</f>
        <v>4.25</v>
      </c>
      <c r="N2361" t="str">
        <f>TEXT(B2361,"dddd")</f>
        <v>Saturday</v>
      </c>
    </row>
    <row r="2362" spans="1:14" x14ac:dyDescent="0.35">
      <c r="A2362">
        <v>288863</v>
      </c>
      <c r="B2362" s="3">
        <v>45787</v>
      </c>
      <c r="C2362" s="4">
        <v>0.78591435185185188</v>
      </c>
      <c r="D2362" t="s">
        <v>74</v>
      </c>
      <c r="E2362">
        <v>1</v>
      </c>
      <c r="F2362" t="s">
        <v>15</v>
      </c>
      <c r="G2362" t="s">
        <v>417</v>
      </c>
      <c r="H2362" t="s">
        <v>418</v>
      </c>
      <c r="J2362" t="s">
        <v>403</v>
      </c>
      <c r="K2362">
        <v>1</v>
      </c>
      <c r="L2362" t="str">
        <f>_xlfn.CONCAT(D2362,F2362)</f>
        <v>Single-origin12 oz</v>
      </c>
      <c r="M2362" s="10">
        <f>E2362*_xlfn.XLOOKUP(L2362,PriceListData!$F$2:$F$97,PriceListData!$E$2:$E$97)</f>
        <v>14.95</v>
      </c>
      <c r="N2362" t="str">
        <f>TEXT(B2362,"dddd")</f>
        <v>Saturday</v>
      </c>
    </row>
    <row r="2363" spans="1:14" x14ac:dyDescent="0.35">
      <c r="A2363">
        <v>288863</v>
      </c>
      <c r="B2363" s="3">
        <v>45787</v>
      </c>
      <c r="C2363" s="4">
        <v>0.78591435185185188</v>
      </c>
      <c r="D2363" t="s">
        <v>74</v>
      </c>
      <c r="E2363">
        <v>1</v>
      </c>
      <c r="F2363" t="s">
        <v>15</v>
      </c>
      <c r="G2363" t="s">
        <v>417</v>
      </c>
      <c r="H2363" t="s">
        <v>418</v>
      </c>
      <c r="J2363" t="s">
        <v>403</v>
      </c>
      <c r="K2363">
        <v>1</v>
      </c>
      <c r="L2363" t="str">
        <f>_xlfn.CONCAT(D2363,F2363)</f>
        <v>Single-origin12 oz</v>
      </c>
      <c r="M2363" s="10">
        <f>E2363*_xlfn.XLOOKUP(L2363,PriceListData!$F$2:$F$97,PriceListData!$E$2:$E$97)</f>
        <v>14.95</v>
      </c>
      <c r="N2363" t="str">
        <f>TEXT(B2363,"dddd")</f>
        <v>Saturday</v>
      </c>
    </row>
    <row r="2364" spans="1:14" x14ac:dyDescent="0.35">
      <c r="A2364">
        <v>288862</v>
      </c>
      <c r="B2364" s="3">
        <v>45787</v>
      </c>
      <c r="C2364" s="4">
        <v>0.78178240740740745</v>
      </c>
      <c r="D2364" t="s">
        <v>407</v>
      </c>
      <c r="E2364">
        <v>1</v>
      </c>
      <c r="G2364" t="s">
        <v>405</v>
      </c>
      <c r="H2364" t="s">
        <v>408</v>
      </c>
      <c r="J2364" t="s">
        <v>403</v>
      </c>
      <c r="K2364">
        <v>1</v>
      </c>
      <c r="L2364" t="str">
        <f>_xlfn.CONCAT(D2364,F2364)</f>
        <v>Drip coffee refill</v>
      </c>
      <c r="M2364" s="10">
        <f>E2364*_xlfn.XLOOKUP(L2364,PriceListData!$F$2:$F$97,PriceListData!$E$2:$E$97)</f>
        <v>1.25</v>
      </c>
      <c r="N2364" t="str">
        <f>TEXT(B2364,"dddd")</f>
        <v>Saturday</v>
      </c>
    </row>
    <row r="2365" spans="1:14" x14ac:dyDescent="0.35">
      <c r="A2365">
        <v>288860</v>
      </c>
      <c r="B2365" s="3">
        <v>45787</v>
      </c>
      <c r="C2365" s="4">
        <v>0.76960648148148147</v>
      </c>
      <c r="D2365" t="s">
        <v>411</v>
      </c>
      <c r="E2365">
        <v>1</v>
      </c>
      <c r="F2365" t="s">
        <v>24</v>
      </c>
      <c r="G2365" t="s">
        <v>405</v>
      </c>
      <c r="H2365" t="s">
        <v>406</v>
      </c>
      <c r="J2365" t="s">
        <v>403</v>
      </c>
      <c r="K2365">
        <v>1</v>
      </c>
      <c r="L2365" t="str">
        <f>_xlfn.CONCAT(D2365,F2365)</f>
        <v>Turkish coffee3 oz</v>
      </c>
      <c r="M2365" s="10">
        <f>E2365*_xlfn.XLOOKUP(L2365,PriceListData!$F$2:$F$97,PriceListData!$E$2:$E$97)</f>
        <v>3.75</v>
      </c>
      <c r="N2365" t="str">
        <f>TEXT(B2365,"dddd")</f>
        <v>Saturday</v>
      </c>
    </row>
    <row r="2366" spans="1:14" x14ac:dyDescent="0.35">
      <c r="A2366">
        <v>288859</v>
      </c>
      <c r="B2366" s="3">
        <v>45787</v>
      </c>
      <c r="C2366" s="4">
        <v>0.76538194444444441</v>
      </c>
      <c r="D2366" t="s">
        <v>420</v>
      </c>
      <c r="E2366">
        <v>1</v>
      </c>
      <c r="F2366" t="s">
        <v>76</v>
      </c>
      <c r="G2366" t="s">
        <v>413</v>
      </c>
      <c r="H2366" t="s">
        <v>406</v>
      </c>
      <c r="J2366" t="s">
        <v>403</v>
      </c>
      <c r="K2366">
        <v>1</v>
      </c>
      <c r="L2366" t="str">
        <f>_xlfn.CONCAT(D2366,F2366)</f>
        <v>Moroccan tea10 oz</v>
      </c>
      <c r="M2366" s="10">
        <f>E2366*_xlfn.XLOOKUP(L2366,PriceListData!$F$2:$F$97,PriceListData!$E$2:$E$97)</f>
        <v>3</v>
      </c>
      <c r="N2366" t="str">
        <f>TEXT(B2366,"dddd")</f>
        <v>Saturday</v>
      </c>
    </row>
    <row r="2367" spans="1:14" x14ac:dyDescent="0.35">
      <c r="A2367">
        <v>288858</v>
      </c>
      <c r="B2367" s="3">
        <v>45787</v>
      </c>
      <c r="C2367" s="4">
        <v>0.76041666666666663</v>
      </c>
      <c r="D2367" t="s">
        <v>411</v>
      </c>
      <c r="E2367">
        <v>1</v>
      </c>
      <c r="F2367" t="s">
        <v>24</v>
      </c>
      <c r="G2367" t="s">
        <v>405</v>
      </c>
      <c r="H2367" t="s">
        <v>406</v>
      </c>
      <c r="J2367" t="s">
        <v>403</v>
      </c>
      <c r="K2367">
        <v>2</v>
      </c>
      <c r="L2367" t="str">
        <f>_xlfn.CONCAT(D2367,F2367)</f>
        <v>Turkish coffee3 oz</v>
      </c>
      <c r="M2367" s="10">
        <f>E2367*_xlfn.XLOOKUP(L2367,PriceListData!$F$2:$F$97,PriceListData!$E$2:$E$97)</f>
        <v>3.75</v>
      </c>
      <c r="N2367" t="str">
        <f>TEXT(B2367,"dddd")</f>
        <v>Saturday</v>
      </c>
    </row>
    <row r="2368" spans="1:14" x14ac:dyDescent="0.35">
      <c r="A2368">
        <v>288857</v>
      </c>
      <c r="B2368" s="3">
        <v>45787</v>
      </c>
      <c r="C2368" s="4">
        <v>0.76026620370370368</v>
      </c>
      <c r="D2368" t="s">
        <v>21</v>
      </c>
      <c r="E2368">
        <v>1</v>
      </c>
      <c r="F2368" t="s">
        <v>15</v>
      </c>
      <c r="G2368" t="s">
        <v>405</v>
      </c>
      <c r="H2368" t="s">
        <v>406</v>
      </c>
      <c r="J2368" t="s">
        <v>403</v>
      </c>
      <c r="K2368">
        <v>1</v>
      </c>
      <c r="L2368" t="str">
        <f>_xlfn.CONCAT(D2368,F2368)</f>
        <v>Pourover12 oz</v>
      </c>
      <c r="M2368" s="10">
        <f>E2368*_xlfn.XLOOKUP(L2368,PriceListData!$F$2:$F$97,PriceListData!$E$2:$E$97)</f>
        <v>3.5</v>
      </c>
      <c r="N2368" t="str">
        <f>TEXT(B2368,"dddd")</f>
        <v>Saturday</v>
      </c>
    </row>
    <row r="2369" spans="1:14" x14ac:dyDescent="0.35">
      <c r="A2369">
        <v>288856</v>
      </c>
      <c r="B2369" s="3">
        <v>45787</v>
      </c>
      <c r="C2369" s="4">
        <v>0.75153935185185183</v>
      </c>
      <c r="D2369" t="s">
        <v>54</v>
      </c>
      <c r="E2369">
        <v>1</v>
      </c>
      <c r="G2369" t="s">
        <v>415</v>
      </c>
      <c r="H2369" t="s">
        <v>416</v>
      </c>
      <c r="J2369" t="s">
        <v>403</v>
      </c>
      <c r="K2369">
        <v>1</v>
      </c>
      <c r="L2369" t="str">
        <f>_xlfn.CONCAT(D2369,F2369)</f>
        <v>Syrup</v>
      </c>
      <c r="M2369" s="10">
        <f>E2369*_xlfn.XLOOKUP(L2369,PriceListData!$F$2:$F$97,PriceListData!$E$2:$E$97)</f>
        <v>0.75</v>
      </c>
      <c r="N2369" t="str">
        <f>TEXT(B2369,"dddd")</f>
        <v>Saturday</v>
      </c>
    </row>
    <row r="2370" spans="1:14" x14ac:dyDescent="0.35">
      <c r="A2370">
        <v>288856</v>
      </c>
      <c r="B2370" s="3">
        <v>45787</v>
      </c>
      <c r="C2370" s="4">
        <v>0.75153935185185183</v>
      </c>
      <c r="D2370" t="s">
        <v>21</v>
      </c>
      <c r="E2370">
        <v>1</v>
      </c>
      <c r="F2370" t="s">
        <v>15</v>
      </c>
      <c r="G2370" t="s">
        <v>405</v>
      </c>
      <c r="H2370" t="s">
        <v>406</v>
      </c>
      <c r="J2370" t="s">
        <v>403</v>
      </c>
      <c r="K2370">
        <v>1</v>
      </c>
      <c r="L2370" t="str">
        <f>_xlfn.CONCAT(D2370,F2370)</f>
        <v>Pourover12 oz</v>
      </c>
      <c r="M2370" s="10">
        <f>E2370*_xlfn.XLOOKUP(L2370,PriceListData!$F$2:$F$97,PriceListData!$E$2:$E$97)</f>
        <v>3.5</v>
      </c>
      <c r="N2370" t="str">
        <f>TEXT(B2370,"dddd")</f>
        <v>Saturday</v>
      </c>
    </row>
    <row r="2371" spans="1:14" x14ac:dyDescent="0.35">
      <c r="A2371">
        <v>288855</v>
      </c>
      <c r="B2371" s="3">
        <v>45787</v>
      </c>
      <c r="C2371" s="4">
        <v>0.75082175925925931</v>
      </c>
      <c r="D2371" t="s">
        <v>411</v>
      </c>
      <c r="E2371">
        <v>1</v>
      </c>
      <c r="F2371" t="s">
        <v>24</v>
      </c>
      <c r="G2371" t="s">
        <v>405</v>
      </c>
      <c r="H2371" t="s">
        <v>406</v>
      </c>
      <c r="J2371" t="s">
        <v>403</v>
      </c>
      <c r="K2371">
        <v>1</v>
      </c>
      <c r="L2371" t="str">
        <f>_xlfn.CONCAT(D2371,F2371)</f>
        <v>Turkish coffee3 oz</v>
      </c>
      <c r="M2371" s="10">
        <f>E2371*_xlfn.XLOOKUP(L2371,PriceListData!$F$2:$F$97,PriceListData!$E$2:$E$97)</f>
        <v>3.75</v>
      </c>
      <c r="N2371" t="str">
        <f>TEXT(B2371,"dddd")</f>
        <v>Saturday</v>
      </c>
    </row>
    <row r="2372" spans="1:14" x14ac:dyDescent="0.35">
      <c r="A2372">
        <v>288854</v>
      </c>
      <c r="B2372" s="3">
        <v>45787</v>
      </c>
      <c r="C2372" s="4">
        <v>0.75042824074074077</v>
      </c>
      <c r="D2372" t="s">
        <v>452</v>
      </c>
      <c r="E2372">
        <v>1</v>
      </c>
      <c r="G2372" t="s">
        <v>401</v>
      </c>
      <c r="H2372" t="s">
        <v>453</v>
      </c>
      <c r="J2372" t="s">
        <v>403</v>
      </c>
      <c r="K2372">
        <v>1</v>
      </c>
      <c r="L2372" t="str">
        <f>_xlfn.CONCAT(D2372,F2372)</f>
        <v>Reusable travel mug</v>
      </c>
      <c r="M2372" s="10">
        <f>E2372*_xlfn.XLOOKUP(L2372,PriceListData!$F$2:$F$97,PriceListData!$E$2:$E$97)</f>
        <v>12.75</v>
      </c>
      <c r="N2372" t="str">
        <f>TEXT(B2372,"dddd")</f>
        <v>Saturday</v>
      </c>
    </row>
    <row r="2373" spans="1:14" x14ac:dyDescent="0.35">
      <c r="A2373">
        <v>288853</v>
      </c>
      <c r="B2373" s="3">
        <v>45787</v>
      </c>
      <c r="C2373" s="4">
        <v>0.74811342592592589</v>
      </c>
      <c r="D2373" t="s">
        <v>424</v>
      </c>
      <c r="E2373">
        <v>1</v>
      </c>
      <c r="F2373" t="s">
        <v>15</v>
      </c>
      <c r="G2373" t="s">
        <v>423</v>
      </c>
      <c r="H2373" t="s">
        <v>414</v>
      </c>
      <c r="J2373" t="s">
        <v>403</v>
      </c>
      <c r="K2373">
        <v>2</v>
      </c>
      <c r="L2373" t="str">
        <f>_xlfn.CONCAT(D2373,F2373)</f>
        <v>Coconut milk smoothie12 oz</v>
      </c>
      <c r="M2373" s="10">
        <f>E2373*_xlfn.XLOOKUP(L2373,PriceListData!$F$2:$F$97,PriceListData!$E$2:$E$97)</f>
        <v>5.75</v>
      </c>
      <c r="N2373" t="str">
        <f>TEXT(B2373,"dddd")</f>
        <v>Saturday</v>
      </c>
    </row>
    <row r="2374" spans="1:14" x14ac:dyDescent="0.35">
      <c r="A2374">
        <v>288851</v>
      </c>
      <c r="B2374" s="3">
        <v>45787</v>
      </c>
      <c r="C2374" s="4">
        <v>0.74486111111111108</v>
      </c>
      <c r="D2374" t="s">
        <v>404</v>
      </c>
      <c r="E2374">
        <v>1</v>
      </c>
      <c r="F2374" t="s">
        <v>15</v>
      </c>
      <c r="G2374" t="s">
        <v>405</v>
      </c>
      <c r="H2374" t="s">
        <v>406</v>
      </c>
      <c r="J2374" t="s">
        <v>403</v>
      </c>
      <c r="K2374">
        <v>1</v>
      </c>
      <c r="L2374" t="str">
        <f>_xlfn.CONCAT(D2374,F2374)</f>
        <v>Café latté12 oz</v>
      </c>
      <c r="M2374" s="10">
        <f>E2374*_xlfn.XLOOKUP(L2374,PriceListData!$F$2:$F$97,PriceListData!$E$2:$E$97)</f>
        <v>4.25</v>
      </c>
      <c r="N2374" t="str">
        <f>TEXT(B2374,"dddd")</f>
        <v>Saturday</v>
      </c>
    </row>
    <row r="2375" spans="1:14" x14ac:dyDescent="0.35">
      <c r="A2375">
        <v>288850</v>
      </c>
      <c r="B2375" s="3">
        <v>45787</v>
      </c>
      <c r="C2375" s="4">
        <v>0.73893518518518519</v>
      </c>
      <c r="D2375" t="s">
        <v>404</v>
      </c>
      <c r="E2375">
        <v>1</v>
      </c>
      <c r="F2375" t="s">
        <v>15</v>
      </c>
      <c r="G2375" t="s">
        <v>405</v>
      </c>
      <c r="H2375" t="s">
        <v>406</v>
      </c>
      <c r="J2375" t="s">
        <v>403</v>
      </c>
      <c r="K2375">
        <v>1</v>
      </c>
      <c r="L2375" t="str">
        <f>_xlfn.CONCAT(D2375,F2375)</f>
        <v>Café latté12 oz</v>
      </c>
      <c r="M2375" s="10">
        <f>E2375*_xlfn.XLOOKUP(L2375,PriceListData!$F$2:$F$97,PriceListData!$E$2:$E$97)</f>
        <v>4.25</v>
      </c>
      <c r="N2375" t="str">
        <f>TEXT(B2375,"dddd")</f>
        <v>Saturday</v>
      </c>
    </row>
    <row r="2376" spans="1:14" x14ac:dyDescent="0.35">
      <c r="A2376">
        <v>288849</v>
      </c>
      <c r="B2376" s="3">
        <v>45787</v>
      </c>
      <c r="C2376" s="4">
        <v>0.73826388888888894</v>
      </c>
      <c r="D2376" t="s">
        <v>54</v>
      </c>
      <c r="E2376">
        <v>1</v>
      </c>
      <c r="G2376" t="s">
        <v>415</v>
      </c>
      <c r="H2376" t="s">
        <v>416</v>
      </c>
      <c r="J2376" t="s">
        <v>403</v>
      </c>
      <c r="K2376">
        <v>1</v>
      </c>
      <c r="L2376" t="str">
        <f>_xlfn.CONCAT(D2376,F2376)</f>
        <v>Syrup</v>
      </c>
      <c r="M2376" s="10">
        <f>E2376*_xlfn.XLOOKUP(L2376,PriceListData!$F$2:$F$97,PriceListData!$E$2:$E$97)</f>
        <v>0.75</v>
      </c>
      <c r="N2376" t="str">
        <f>TEXT(B2376,"dddd")</f>
        <v>Saturday</v>
      </c>
    </row>
    <row r="2377" spans="1:14" x14ac:dyDescent="0.35">
      <c r="A2377">
        <v>288849</v>
      </c>
      <c r="B2377" s="3">
        <v>45787</v>
      </c>
      <c r="C2377" s="4">
        <v>0.73826388888888894</v>
      </c>
      <c r="D2377" t="s">
        <v>21</v>
      </c>
      <c r="E2377">
        <v>1</v>
      </c>
      <c r="F2377" t="s">
        <v>15</v>
      </c>
      <c r="G2377" t="s">
        <v>405</v>
      </c>
      <c r="H2377" t="s">
        <v>406</v>
      </c>
      <c r="J2377" t="s">
        <v>403</v>
      </c>
      <c r="K2377">
        <v>1</v>
      </c>
      <c r="L2377" t="str">
        <f>_xlfn.CONCAT(D2377,F2377)</f>
        <v>Pourover12 oz</v>
      </c>
      <c r="M2377" s="10">
        <f>E2377*_xlfn.XLOOKUP(L2377,PriceListData!$F$2:$F$97,PriceListData!$E$2:$E$97)</f>
        <v>3.5</v>
      </c>
      <c r="N2377" t="str">
        <f>TEXT(B2377,"dddd")</f>
        <v>Saturday</v>
      </c>
    </row>
    <row r="2378" spans="1:14" x14ac:dyDescent="0.35">
      <c r="A2378">
        <v>288848</v>
      </c>
      <c r="B2378" s="3">
        <v>45787</v>
      </c>
      <c r="C2378" s="4">
        <v>0.73364583333333333</v>
      </c>
      <c r="D2378" t="s">
        <v>52</v>
      </c>
      <c r="E2378">
        <v>1</v>
      </c>
      <c r="F2378" t="s">
        <v>15</v>
      </c>
      <c r="G2378" t="s">
        <v>405</v>
      </c>
      <c r="H2378" t="s">
        <v>414</v>
      </c>
      <c r="J2378" t="s">
        <v>403</v>
      </c>
      <c r="K2378">
        <v>2</v>
      </c>
      <c r="L2378" t="str">
        <f>_xlfn.CONCAT(D2378,F2378)</f>
        <v>Frappé12 oz</v>
      </c>
      <c r="M2378" s="10">
        <f>E2378*_xlfn.XLOOKUP(L2378,PriceListData!$F$2:$F$97,PriceListData!$E$2:$E$97)</f>
        <v>4.75</v>
      </c>
      <c r="N2378" t="str">
        <f>TEXT(B2378,"dddd")</f>
        <v>Saturday</v>
      </c>
    </row>
    <row r="2379" spans="1:14" x14ac:dyDescent="0.35">
      <c r="A2379">
        <v>288847</v>
      </c>
      <c r="B2379" s="3">
        <v>45787</v>
      </c>
      <c r="C2379" s="4">
        <v>0.73108796296296297</v>
      </c>
      <c r="D2379" t="s">
        <v>407</v>
      </c>
      <c r="E2379">
        <v>1</v>
      </c>
      <c r="G2379" t="s">
        <v>405</v>
      </c>
      <c r="H2379" t="s">
        <v>408</v>
      </c>
      <c r="J2379" t="s">
        <v>403</v>
      </c>
      <c r="K2379">
        <v>2</v>
      </c>
      <c r="L2379" t="str">
        <f>_xlfn.CONCAT(D2379,F2379)</f>
        <v>Drip coffee refill</v>
      </c>
      <c r="M2379" s="10">
        <f>E2379*_xlfn.XLOOKUP(L2379,PriceListData!$F$2:$F$97,PriceListData!$E$2:$E$97)</f>
        <v>1.25</v>
      </c>
      <c r="N2379" t="str">
        <f>TEXT(B2379,"dddd")</f>
        <v>Saturday</v>
      </c>
    </row>
    <row r="2380" spans="1:14" x14ac:dyDescent="0.35">
      <c r="A2380">
        <v>288846</v>
      </c>
      <c r="B2380" s="3">
        <v>45787</v>
      </c>
      <c r="C2380" s="4">
        <v>0.72159722222222222</v>
      </c>
      <c r="D2380" t="s">
        <v>411</v>
      </c>
      <c r="E2380">
        <v>1</v>
      </c>
      <c r="F2380" t="s">
        <v>24</v>
      </c>
      <c r="G2380" t="s">
        <v>405</v>
      </c>
      <c r="H2380" t="s">
        <v>406</v>
      </c>
      <c r="J2380" t="s">
        <v>403</v>
      </c>
      <c r="K2380">
        <v>1</v>
      </c>
      <c r="L2380" t="str">
        <f>_xlfn.CONCAT(D2380,F2380)</f>
        <v>Turkish coffee3 oz</v>
      </c>
      <c r="M2380" s="10">
        <f>E2380*_xlfn.XLOOKUP(L2380,PriceListData!$F$2:$F$97,PriceListData!$E$2:$E$97)</f>
        <v>3.75</v>
      </c>
      <c r="N2380" t="str">
        <f>TEXT(B2380,"dddd")</f>
        <v>Saturday</v>
      </c>
    </row>
    <row r="2381" spans="1:14" x14ac:dyDescent="0.35">
      <c r="A2381">
        <v>288846</v>
      </c>
      <c r="B2381" s="3">
        <v>45787</v>
      </c>
      <c r="C2381" s="4">
        <v>0.72159722222222222</v>
      </c>
      <c r="D2381" t="s">
        <v>54</v>
      </c>
      <c r="E2381">
        <v>1</v>
      </c>
      <c r="G2381" t="s">
        <v>415</v>
      </c>
      <c r="H2381" t="s">
        <v>416</v>
      </c>
      <c r="J2381" t="s">
        <v>403</v>
      </c>
      <c r="K2381">
        <v>1</v>
      </c>
      <c r="L2381" t="str">
        <f>_xlfn.CONCAT(D2381,F2381)</f>
        <v>Syrup</v>
      </c>
      <c r="M2381" s="10">
        <f>E2381*_xlfn.XLOOKUP(L2381,PriceListData!$F$2:$F$97,PriceListData!$E$2:$E$97)</f>
        <v>0.75</v>
      </c>
      <c r="N2381" t="str">
        <f>TEXT(B2381,"dddd")</f>
        <v>Saturday</v>
      </c>
    </row>
    <row r="2382" spans="1:14" x14ac:dyDescent="0.35">
      <c r="A2382">
        <v>288844</v>
      </c>
      <c r="B2382" s="3">
        <v>45787</v>
      </c>
      <c r="C2382" s="4">
        <v>0.70601851851851849</v>
      </c>
      <c r="D2382" t="s">
        <v>74</v>
      </c>
      <c r="E2382">
        <v>1</v>
      </c>
      <c r="F2382" t="s">
        <v>15</v>
      </c>
      <c r="G2382" t="s">
        <v>417</v>
      </c>
      <c r="H2382" t="s">
        <v>418</v>
      </c>
      <c r="J2382" t="s">
        <v>403</v>
      </c>
      <c r="K2382">
        <v>1</v>
      </c>
      <c r="L2382" t="str">
        <f>_xlfn.CONCAT(D2382,F2382)</f>
        <v>Single-origin12 oz</v>
      </c>
      <c r="M2382" s="10">
        <f>E2382*_xlfn.XLOOKUP(L2382,PriceListData!$F$2:$F$97,PriceListData!$E$2:$E$97)</f>
        <v>14.95</v>
      </c>
      <c r="N2382" t="str">
        <f>TEXT(B2382,"dddd")</f>
        <v>Saturday</v>
      </c>
    </row>
    <row r="2383" spans="1:14" x14ac:dyDescent="0.35">
      <c r="A2383">
        <v>288843</v>
      </c>
      <c r="B2383" s="3">
        <v>45787</v>
      </c>
      <c r="C2383" s="4">
        <v>0.69480324074074074</v>
      </c>
      <c r="D2383" t="s">
        <v>410</v>
      </c>
      <c r="E2383">
        <v>1</v>
      </c>
      <c r="F2383" t="s">
        <v>15</v>
      </c>
      <c r="G2383" t="s">
        <v>405</v>
      </c>
      <c r="H2383" t="s">
        <v>406</v>
      </c>
      <c r="J2383" t="s">
        <v>403</v>
      </c>
      <c r="K2383">
        <v>2</v>
      </c>
      <c r="L2383" t="str">
        <f>_xlfn.CONCAT(D2383,F2383)</f>
        <v>Café Cubano12 oz</v>
      </c>
      <c r="M2383" s="10">
        <f>E2383*_xlfn.XLOOKUP(L2383,PriceListData!$F$2:$F$97,PriceListData!$E$2:$E$97)</f>
        <v>7</v>
      </c>
      <c r="N2383" t="str">
        <f>TEXT(B2383,"dddd")</f>
        <v>Saturday</v>
      </c>
    </row>
    <row r="2384" spans="1:14" x14ac:dyDescent="0.35">
      <c r="A2384">
        <v>288841</v>
      </c>
      <c r="B2384" s="3">
        <v>45787</v>
      </c>
      <c r="C2384" s="4">
        <v>0.68743055555555554</v>
      </c>
      <c r="D2384" t="s">
        <v>410</v>
      </c>
      <c r="E2384">
        <v>1</v>
      </c>
      <c r="F2384" t="s">
        <v>15</v>
      </c>
      <c r="G2384" t="s">
        <v>405</v>
      </c>
      <c r="H2384" t="s">
        <v>406</v>
      </c>
      <c r="J2384" t="s">
        <v>403</v>
      </c>
      <c r="K2384">
        <v>1</v>
      </c>
      <c r="L2384" t="str">
        <f>_xlfn.CONCAT(D2384,F2384)</f>
        <v>Café Cubano12 oz</v>
      </c>
      <c r="M2384" s="10">
        <f>E2384*_xlfn.XLOOKUP(L2384,PriceListData!$F$2:$F$97,PriceListData!$E$2:$E$97)</f>
        <v>7</v>
      </c>
      <c r="N2384" t="str">
        <f>TEXT(B2384,"dddd")</f>
        <v>Saturday</v>
      </c>
    </row>
    <row r="2385" spans="1:14" x14ac:dyDescent="0.35">
      <c r="A2385">
        <v>288840</v>
      </c>
      <c r="B2385" s="3">
        <v>45787</v>
      </c>
      <c r="C2385" s="4">
        <v>0.68652777777777774</v>
      </c>
      <c r="D2385" t="s">
        <v>65</v>
      </c>
      <c r="E2385">
        <v>2</v>
      </c>
      <c r="F2385" t="s">
        <v>15</v>
      </c>
      <c r="G2385" t="s">
        <v>405</v>
      </c>
      <c r="H2385" t="s">
        <v>406</v>
      </c>
      <c r="J2385" t="s">
        <v>403</v>
      </c>
      <c r="K2385">
        <v>2</v>
      </c>
      <c r="L2385" t="str">
        <f>_xlfn.CONCAT(D2385,F2385)</f>
        <v>Cappuccino12 oz</v>
      </c>
      <c r="M2385" s="10">
        <f>E2385*_xlfn.XLOOKUP(L2385,PriceListData!$F$2:$F$97,PriceListData!$E$2:$E$97)</f>
        <v>11</v>
      </c>
      <c r="N2385" t="str">
        <f>TEXT(B2385,"dddd")</f>
        <v>Saturday</v>
      </c>
    </row>
    <row r="2386" spans="1:14" x14ac:dyDescent="0.35">
      <c r="A2386">
        <v>288838</v>
      </c>
      <c r="B2386" s="3">
        <v>45787</v>
      </c>
      <c r="C2386" s="4">
        <v>0.6831018518518519</v>
      </c>
      <c r="D2386" t="s">
        <v>40</v>
      </c>
      <c r="E2386">
        <v>1</v>
      </c>
      <c r="F2386" t="s">
        <v>35</v>
      </c>
      <c r="G2386" t="s">
        <v>405</v>
      </c>
      <c r="H2386" t="s">
        <v>406</v>
      </c>
      <c r="J2386" t="s">
        <v>403</v>
      </c>
      <c r="K2386">
        <v>1</v>
      </c>
      <c r="L2386" t="str">
        <f>_xlfn.CONCAT(D2386,F2386)</f>
        <v>Espresso1 oz</v>
      </c>
      <c r="M2386" s="10">
        <f>E2386*_xlfn.XLOOKUP(L2386,PriceListData!$F$2:$F$97,PriceListData!$E$2:$E$97)</f>
        <v>2.5</v>
      </c>
      <c r="N2386" t="str">
        <f>TEXT(B2386,"dddd")</f>
        <v>Saturday</v>
      </c>
    </row>
    <row r="2387" spans="1:14" x14ac:dyDescent="0.35">
      <c r="A2387">
        <v>288837</v>
      </c>
      <c r="B2387" s="3">
        <v>45787</v>
      </c>
      <c r="C2387" s="4">
        <v>0.68223379629629632</v>
      </c>
      <c r="D2387" t="s">
        <v>411</v>
      </c>
      <c r="E2387">
        <v>1</v>
      </c>
      <c r="F2387" t="s">
        <v>24</v>
      </c>
      <c r="G2387" t="s">
        <v>405</v>
      </c>
      <c r="H2387" t="s">
        <v>406</v>
      </c>
      <c r="J2387" t="s">
        <v>403</v>
      </c>
      <c r="K2387">
        <v>1</v>
      </c>
      <c r="L2387" t="str">
        <f>_xlfn.CONCAT(D2387,F2387)</f>
        <v>Turkish coffee3 oz</v>
      </c>
      <c r="M2387" s="10">
        <f>E2387*_xlfn.XLOOKUP(L2387,PriceListData!$F$2:$F$97,PriceListData!$E$2:$E$97)</f>
        <v>3.75</v>
      </c>
      <c r="N2387" t="str">
        <f>TEXT(B2387,"dddd")</f>
        <v>Saturday</v>
      </c>
    </row>
    <row r="2388" spans="1:14" x14ac:dyDescent="0.35">
      <c r="A2388">
        <v>288836</v>
      </c>
      <c r="B2388" s="3">
        <v>45787</v>
      </c>
      <c r="C2388" s="4">
        <v>0.67988425925925922</v>
      </c>
      <c r="D2388" t="s">
        <v>65</v>
      </c>
      <c r="E2388">
        <v>1</v>
      </c>
      <c r="F2388" t="s">
        <v>15</v>
      </c>
      <c r="G2388" t="s">
        <v>405</v>
      </c>
      <c r="H2388" t="s">
        <v>406</v>
      </c>
      <c r="J2388" t="s">
        <v>403</v>
      </c>
      <c r="K2388">
        <v>1</v>
      </c>
      <c r="L2388" t="str">
        <f>_xlfn.CONCAT(D2388,F2388)</f>
        <v>Cappuccino12 oz</v>
      </c>
      <c r="M2388" s="10">
        <f>E2388*_xlfn.XLOOKUP(L2388,PriceListData!$F$2:$F$97,PriceListData!$E$2:$E$97)</f>
        <v>5.5</v>
      </c>
      <c r="N2388" t="str">
        <f>TEXT(B2388,"dddd")</f>
        <v>Saturday</v>
      </c>
    </row>
    <row r="2389" spans="1:14" x14ac:dyDescent="0.35">
      <c r="A2389">
        <v>288835</v>
      </c>
      <c r="B2389" s="3">
        <v>45787</v>
      </c>
      <c r="C2389" s="4">
        <v>0.67847222222222225</v>
      </c>
      <c r="D2389" t="s">
        <v>431</v>
      </c>
      <c r="E2389">
        <v>1</v>
      </c>
      <c r="F2389" t="s">
        <v>76</v>
      </c>
      <c r="G2389" t="s">
        <v>405</v>
      </c>
      <c r="H2389" t="s">
        <v>414</v>
      </c>
      <c r="J2389" t="s">
        <v>403</v>
      </c>
      <c r="K2389">
        <v>2</v>
      </c>
      <c r="L2389" t="str">
        <f>_xlfn.CONCAT(D2389,F2389)</f>
        <v>Mazagran10 oz</v>
      </c>
      <c r="M2389" s="10">
        <f>E2389*_xlfn.XLOOKUP(L2389,PriceListData!$F$2:$F$97,PriceListData!$E$2:$E$97)</f>
        <v>4</v>
      </c>
      <c r="N2389" t="str">
        <f>TEXT(B2389,"dddd")</f>
        <v>Saturday</v>
      </c>
    </row>
    <row r="2390" spans="1:14" x14ac:dyDescent="0.35">
      <c r="A2390">
        <v>288833</v>
      </c>
      <c r="B2390" s="3">
        <v>45787</v>
      </c>
      <c r="C2390" s="4">
        <v>0.67109953703703706</v>
      </c>
      <c r="D2390" t="s">
        <v>153</v>
      </c>
      <c r="E2390">
        <v>1</v>
      </c>
      <c r="F2390" t="s">
        <v>15</v>
      </c>
      <c r="G2390" t="s">
        <v>405</v>
      </c>
      <c r="H2390" t="s">
        <v>406</v>
      </c>
      <c r="J2390" t="s">
        <v>403</v>
      </c>
      <c r="K2390">
        <v>1</v>
      </c>
      <c r="L2390" t="str">
        <f>_xlfn.CONCAT(D2390,F2390)</f>
        <v>Aeropress12 oz</v>
      </c>
      <c r="M2390" s="10">
        <f>E2390*_xlfn.XLOOKUP(L2390,PriceListData!$F$2:$F$97,PriceListData!$E$2:$E$97)</f>
        <v>6</v>
      </c>
      <c r="N2390" t="str">
        <f>TEXT(B2390,"dddd")</f>
        <v>Saturday</v>
      </c>
    </row>
    <row r="2391" spans="1:14" x14ac:dyDescent="0.35">
      <c r="A2391">
        <v>288832</v>
      </c>
      <c r="B2391" s="3">
        <v>45787</v>
      </c>
      <c r="C2391" s="4">
        <v>0.66258101851851847</v>
      </c>
      <c r="D2391" t="s">
        <v>407</v>
      </c>
      <c r="E2391">
        <v>1</v>
      </c>
      <c r="G2391" t="s">
        <v>405</v>
      </c>
      <c r="H2391" t="s">
        <v>408</v>
      </c>
      <c r="J2391" t="s">
        <v>403</v>
      </c>
      <c r="K2391">
        <v>2</v>
      </c>
      <c r="L2391" t="str">
        <f>_xlfn.CONCAT(D2391,F2391)</f>
        <v>Drip coffee refill</v>
      </c>
      <c r="M2391" s="10">
        <f>E2391*_xlfn.XLOOKUP(L2391,PriceListData!$F$2:$F$97,PriceListData!$E$2:$E$97)</f>
        <v>1.25</v>
      </c>
      <c r="N2391" t="str">
        <f>TEXT(B2391,"dddd")</f>
        <v>Saturday</v>
      </c>
    </row>
    <row r="2392" spans="1:14" x14ac:dyDescent="0.35">
      <c r="A2392">
        <v>288831</v>
      </c>
      <c r="B2392" s="3">
        <v>45787</v>
      </c>
      <c r="C2392" s="4">
        <v>0.65957175925925926</v>
      </c>
      <c r="D2392" t="s">
        <v>424</v>
      </c>
      <c r="E2392">
        <v>1</v>
      </c>
      <c r="F2392" t="s">
        <v>15</v>
      </c>
      <c r="G2392" t="s">
        <v>423</v>
      </c>
      <c r="H2392" t="s">
        <v>414</v>
      </c>
      <c r="J2392" t="s">
        <v>403</v>
      </c>
      <c r="K2392">
        <v>1</v>
      </c>
      <c r="L2392" t="str">
        <f>_xlfn.CONCAT(D2392,F2392)</f>
        <v>Coconut milk smoothie12 oz</v>
      </c>
      <c r="M2392" s="10">
        <f>E2392*_xlfn.XLOOKUP(L2392,PriceListData!$F$2:$F$97,PriceListData!$E$2:$E$97)</f>
        <v>5.75</v>
      </c>
      <c r="N2392" t="str">
        <f>TEXT(B2392,"dddd")</f>
        <v>Saturday</v>
      </c>
    </row>
    <row r="2393" spans="1:14" x14ac:dyDescent="0.35">
      <c r="A2393">
        <v>288830</v>
      </c>
      <c r="B2393" s="3">
        <v>45787</v>
      </c>
      <c r="C2393" s="4">
        <v>0.65812499999999996</v>
      </c>
      <c r="D2393" t="s">
        <v>404</v>
      </c>
      <c r="E2393">
        <v>1</v>
      </c>
      <c r="F2393" t="s">
        <v>15</v>
      </c>
      <c r="G2393" t="s">
        <v>405</v>
      </c>
      <c r="H2393" t="s">
        <v>406</v>
      </c>
      <c r="J2393" t="s">
        <v>403</v>
      </c>
      <c r="K2393">
        <v>2</v>
      </c>
      <c r="L2393" t="str">
        <f>_xlfn.CONCAT(D2393,F2393)</f>
        <v>Café latté12 oz</v>
      </c>
      <c r="M2393" s="10">
        <f>E2393*_xlfn.XLOOKUP(L2393,PriceListData!$F$2:$F$97,PriceListData!$E$2:$E$97)</f>
        <v>4.25</v>
      </c>
      <c r="N2393" t="str">
        <f>TEXT(B2393,"dddd")</f>
        <v>Saturday</v>
      </c>
    </row>
    <row r="2394" spans="1:14" x14ac:dyDescent="0.35">
      <c r="A2394">
        <v>288829</v>
      </c>
      <c r="B2394" s="3">
        <v>45787</v>
      </c>
      <c r="C2394" s="4">
        <v>0.65810185185185188</v>
      </c>
      <c r="D2394" t="s">
        <v>411</v>
      </c>
      <c r="E2394">
        <v>1</v>
      </c>
      <c r="F2394" t="s">
        <v>24</v>
      </c>
      <c r="G2394" t="s">
        <v>405</v>
      </c>
      <c r="H2394" t="s">
        <v>406</v>
      </c>
      <c r="J2394" t="s">
        <v>403</v>
      </c>
      <c r="K2394">
        <v>1</v>
      </c>
      <c r="L2394" t="str">
        <f>_xlfn.CONCAT(D2394,F2394)</f>
        <v>Turkish coffee3 oz</v>
      </c>
      <c r="M2394" s="10">
        <f>E2394*_xlfn.XLOOKUP(L2394,PriceListData!$F$2:$F$97,PriceListData!$E$2:$E$97)</f>
        <v>3.75</v>
      </c>
      <c r="N2394" t="str">
        <f>TEXT(B2394,"dddd")</f>
        <v>Saturday</v>
      </c>
    </row>
    <row r="2395" spans="1:14" x14ac:dyDescent="0.35">
      <c r="A2395">
        <v>288828</v>
      </c>
      <c r="B2395" s="3">
        <v>45787</v>
      </c>
      <c r="C2395" s="4">
        <v>0.6576157407407407</v>
      </c>
      <c r="D2395" t="s">
        <v>412</v>
      </c>
      <c r="E2395">
        <v>1</v>
      </c>
      <c r="F2395" t="s">
        <v>15</v>
      </c>
      <c r="G2395" t="s">
        <v>413</v>
      </c>
      <c r="H2395" t="s">
        <v>414</v>
      </c>
      <c r="J2395" t="s">
        <v>403</v>
      </c>
      <c r="K2395">
        <v>1</v>
      </c>
      <c r="L2395" t="str">
        <f>_xlfn.CONCAT(D2395,F2395)</f>
        <v>Iced tea12 oz</v>
      </c>
      <c r="M2395" s="10">
        <f>E2395*_xlfn.XLOOKUP(L2395,PriceListData!$F$2:$F$97,PriceListData!$E$2:$E$97)</f>
        <v>4.25</v>
      </c>
      <c r="N2395" t="str">
        <f>TEXT(B2395,"dddd")</f>
        <v>Saturday</v>
      </c>
    </row>
    <row r="2396" spans="1:14" x14ac:dyDescent="0.35">
      <c r="A2396">
        <v>288826</v>
      </c>
      <c r="B2396" s="3">
        <v>45787</v>
      </c>
      <c r="C2396" s="4">
        <v>0.65186342592592594</v>
      </c>
      <c r="D2396" t="s">
        <v>54</v>
      </c>
      <c r="E2396">
        <v>1</v>
      </c>
      <c r="G2396" t="s">
        <v>415</v>
      </c>
      <c r="H2396" t="s">
        <v>416</v>
      </c>
      <c r="J2396" t="s">
        <v>403</v>
      </c>
      <c r="K2396">
        <v>2</v>
      </c>
      <c r="L2396" t="str">
        <f>_xlfn.CONCAT(D2396,F2396)</f>
        <v>Syrup</v>
      </c>
      <c r="M2396" s="10">
        <f>E2396*_xlfn.XLOOKUP(L2396,PriceListData!$F$2:$F$97,PriceListData!$E$2:$E$97)</f>
        <v>0.75</v>
      </c>
      <c r="N2396" t="str">
        <f>TEXT(B2396,"dddd")</f>
        <v>Saturday</v>
      </c>
    </row>
    <row r="2397" spans="1:14" x14ac:dyDescent="0.35">
      <c r="A2397">
        <v>288826</v>
      </c>
      <c r="B2397" s="3">
        <v>45787</v>
      </c>
      <c r="C2397" s="4">
        <v>0.65186342592592594</v>
      </c>
      <c r="D2397" t="s">
        <v>21</v>
      </c>
      <c r="E2397">
        <v>1</v>
      </c>
      <c r="F2397" t="s">
        <v>15</v>
      </c>
      <c r="G2397" t="s">
        <v>405</v>
      </c>
      <c r="H2397" t="s">
        <v>406</v>
      </c>
      <c r="J2397" t="s">
        <v>403</v>
      </c>
      <c r="K2397">
        <v>2</v>
      </c>
      <c r="L2397" t="str">
        <f>_xlfn.CONCAT(D2397,F2397)</f>
        <v>Pourover12 oz</v>
      </c>
      <c r="M2397" s="10">
        <f>E2397*_xlfn.XLOOKUP(L2397,PriceListData!$F$2:$F$97,PriceListData!$E$2:$E$97)</f>
        <v>3.5</v>
      </c>
      <c r="N2397" t="str">
        <f>TEXT(B2397,"dddd")</f>
        <v>Saturday</v>
      </c>
    </row>
    <row r="2398" spans="1:14" x14ac:dyDescent="0.35">
      <c r="A2398">
        <v>288824</v>
      </c>
      <c r="B2398" s="3">
        <v>45787</v>
      </c>
      <c r="C2398" s="4">
        <v>0.63851851851851849</v>
      </c>
      <c r="D2398" t="s">
        <v>21</v>
      </c>
      <c r="E2398">
        <v>1</v>
      </c>
      <c r="F2398" t="s">
        <v>15</v>
      </c>
      <c r="G2398" t="s">
        <v>405</v>
      </c>
      <c r="H2398" t="s">
        <v>406</v>
      </c>
      <c r="J2398" t="s">
        <v>403</v>
      </c>
      <c r="K2398">
        <v>1</v>
      </c>
      <c r="L2398" t="str">
        <f>_xlfn.CONCAT(D2398,F2398)</f>
        <v>Pourover12 oz</v>
      </c>
      <c r="M2398" s="10">
        <f>E2398*_xlfn.XLOOKUP(L2398,PriceListData!$F$2:$F$97,PriceListData!$E$2:$E$97)</f>
        <v>3.5</v>
      </c>
      <c r="N2398" t="str">
        <f>TEXT(B2398,"dddd")</f>
        <v>Saturday</v>
      </c>
    </row>
    <row r="2399" spans="1:14" x14ac:dyDescent="0.35">
      <c r="A2399">
        <v>288822</v>
      </c>
      <c r="B2399" s="3">
        <v>45787</v>
      </c>
      <c r="C2399" s="4">
        <v>0.63517361111111115</v>
      </c>
      <c r="D2399" t="s">
        <v>52</v>
      </c>
      <c r="E2399">
        <v>1</v>
      </c>
      <c r="F2399" t="s">
        <v>15</v>
      </c>
      <c r="G2399" t="s">
        <v>405</v>
      </c>
      <c r="H2399" t="s">
        <v>414</v>
      </c>
      <c r="J2399" t="s">
        <v>403</v>
      </c>
      <c r="K2399">
        <v>1</v>
      </c>
      <c r="L2399" t="str">
        <f>_xlfn.CONCAT(D2399,F2399)</f>
        <v>Frappé12 oz</v>
      </c>
      <c r="M2399" s="10">
        <f>E2399*_xlfn.XLOOKUP(L2399,PriceListData!$F$2:$F$97,PriceListData!$E$2:$E$97)</f>
        <v>4.75</v>
      </c>
      <c r="N2399" t="str">
        <f>TEXT(B2399,"dddd")</f>
        <v>Saturday</v>
      </c>
    </row>
    <row r="2400" spans="1:14" x14ac:dyDescent="0.35">
      <c r="A2400">
        <v>288821</v>
      </c>
      <c r="B2400" s="3">
        <v>45787</v>
      </c>
      <c r="C2400" s="4">
        <v>0.62115740740740744</v>
      </c>
      <c r="D2400" t="s">
        <v>21</v>
      </c>
      <c r="E2400">
        <v>1</v>
      </c>
      <c r="F2400" t="s">
        <v>15</v>
      </c>
      <c r="G2400" t="s">
        <v>405</v>
      </c>
      <c r="H2400" t="s">
        <v>406</v>
      </c>
      <c r="J2400" t="s">
        <v>403</v>
      </c>
      <c r="K2400">
        <v>2</v>
      </c>
      <c r="L2400" t="str">
        <f>_xlfn.CONCAT(D2400,F2400)</f>
        <v>Pourover12 oz</v>
      </c>
      <c r="M2400" s="10">
        <f>E2400*_xlfn.XLOOKUP(L2400,PriceListData!$F$2:$F$97,PriceListData!$E$2:$E$97)</f>
        <v>3.5</v>
      </c>
      <c r="N2400" t="str">
        <f>TEXT(B2400,"dddd")</f>
        <v>Saturday</v>
      </c>
    </row>
    <row r="2401" spans="1:14" x14ac:dyDescent="0.35">
      <c r="A2401">
        <v>288820</v>
      </c>
      <c r="B2401" s="3">
        <v>45787</v>
      </c>
      <c r="C2401" s="4">
        <v>0.61951388888888892</v>
      </c>
      <c r="D2401" t="s">
        <v>412</v>
      </c>
      <c r="E2401">
        <v>1</v>
      </c>
      <c r="F2401" t="s">
        <v>15</v>
      </c>
      <c r="G2401" t="s">
        <v>413</v>
      </c>
      <c r="H2401" t="s">
        <v>414</v>
      </c>
      <c r="J2401" t="s">
        <v>403</v>
      </c>
      <c r="K2401">
        <v>1</v>
      </c>
      <c r="L2401" t="str">
        <f>_xlfn.CONCAT(D2401,F2401)</f>
        <v>Iced tea12 oz</v>
      </c>
      <c r="M2401" s="10">
        <f>E2401*_xlfn.XLOOKUP(L2401,PriceListData!$F$2:$F$97,PriceListData!$E$2:$E$97)</f>
        <v>4.25</v>
      </c>
      <c r="N2401" t="str">
        <f>TEXT(B2401,"dddd")</f>
        <v>Saturday</v>
      </c>
    </row>
    <row r="2402" spans="1:14" x14ac:dyDescent="0.35">
      <c r="A2402">
        <v>288819</v>
      </c>
      <c r="B2402" s="3">
        <v>45787</v>
      </c>
      <c r="C2402" s="4">
        <v>0.61888888888888893</v>
      </c>
      <c r="D2402" t="s">
        <v>52</v>
      </c>
      <c r="E2402">
        <v>1</v>
      </c>
      <c r="F2402" t="s">
        <v>15</v>
      </c>
      <c r="G2402" t="s">
        <v>405</v>
      </c>
      <c r="H2402" t="s">
        <v>414</v>
      </c>
      <c r="J2402" t="s">
        <v>403</v>
      </c>
      <c r="K2402">
        <v>2</v>
      </c>
      <c r="L2402" t="str">
        <f>_xlfn.CONCAT(D2402,F2402)</f>
        <v>Frappé12 oz</v>
      </c>
      <c r="M2402" s="10">
        <f>E2402*_xlfn.XLOOKUP(L2402,PriceListData!$F$2:$F$97,PriceListData!$E$2:$E$97)</f>
        <v>4.75</v>
      </c>
      <c r="N2402" t="str">
        <f>TEXT(B2402,"dddd")</f>
        <v>Saturday</v>
      </c>
    </row>
    <row r="2403" spans="1:14" x14ac:dyDescent="0.35">
      <c r="A2403">
        <v>288818</v>
      </c>
      <c r="B2403" s="3">
        <v>45787</v>
      </c>
      <c r="C2403" s="4">
        <v>0.61557870370370371</v>
      </c>
      <c r="D2403" t="s">
        <v>52</v>
      </c>
      <c r="E2403">
        <v>1</v>
      </c>
      <c r="F2403" t="s">
        <v>15</v>
      </c>
      <c r="G2403" t="s">
        <v>405</v>
      </c>
      <c r="H2403" t="s">
        <v>414</v>
      </c>
      <c r="J2403" t="s">
        <v>403</v>
      </c>
      <c r="K2403">
        <v>1</v>
      </c>
      <c r="L2403" t="str">
        <f>_xlfn.CONCAT(D2403,F2403)</f>
        <v>Frappé12 oz</v>
      </c>
      <c r="M2403" s="10">
        <f>E2403*_xlfn.XLOOKUP(L2403,PriceListData!$F$2:$F$97,PriceListData!$E$2:$E$97)</f>
        <v>4.75</v>
      </c>
      <c r="N2403" t="str">
        <f>TEXT(B2403,"dddd")</f>
        <v>Saturday</v>
      </c>
    </row>
    <row r="2404" spans="1:14" x14ac:dyDescent="0.35">
      <c r="A2404">
        <v>288818</v>
      </c>
      <c r="B2404" s="3">
        <v>45787</v>
      </c>
      <c r="C2404" s="4">
        <v>0.61557870370370371</v>
      </c>
      <c r="D2404" t="s">
        <v>65</v>
      </c>
      <c r="E2404">
        <v>1</v>
      </c>
      <c r="F2404" t="s">
        <v>15</v>
      </c>
      <c r="G2404" t="s">
        <v>405</v>
      </c>
      <c r="H2404" t="s">
        <v>406</v>
      </c>
      <c r="J2404" t="s">
        <v>403</v>
      </c>
      <c r="K2404">
        <v>1</v>
      </c>
      <c r="L2404" t="str">
        <f>_xlfn.CONCAT(D2404,F2404)</f>
        <v>Cappuccino12 oz</v>
      </c>
      <c r="M2404" s="10">
        <f>E2404*_xlfn.XLOOKUP(L2404,PriceListData!$F$2:$F$97,PriceListData!$E$2:$E$97)</f>
        <v>5.5</v>
      </c>
      <c r="N2404" t="str">
        <f>TEXT(B2404,"dddd")</f>
        <v>Saturday</v>
      </c>
    </row>
    <row r="2405" spans="1:14" x14ac:dyDescent="0.35">
      <c r="A2405">
        <v>288817</v>
      </c>
      <c r="B2405" s="3">
        <v>45787</v>
      </c>
      <c r="C2405" s="4">
        <v>0.61366898148148152</v>
      </c>
      <c r="D2405" t="s">
        <v>21</v>
      </c>
      <c r="E2405">
        <v>1</v>
      </c>
      <c r="F2405" t="s">
        <v>15</v>
      </c>
      <c r="G2405" t="s">
        <v>405</v>
      </c>
      <c r="H2405" t="s">
        <v>406</v>
      </c>
      <c r="J2405" t="s">
        <v>403</v>
      </c>
      <c r="K2405">
        <v>2</v>
      </c>
      <c r="L2405" t="str">
        <f>_xlfn.CONCAT(D2405,F2405)</f>
        <v>Pourover12 oz</v>
      </c>
      <c r="M2405" s="10">
        <f>E2405*_xlfn.XLOOKUP(L2405,PriceListData!$F$2:$F$97,PriceListData!$E$2:$E$97)</f>
        <v>3.5</v>
      </c>
      <c r="N2405" t="str">
        <f>TEXT(B2405,"dddd")</f>
        <v>Saturday</v>
      </c>
    </row>
    <row r="2406" spans="1:14" x14ac:dyDescent="0.35">
      <c r="A2406">
        <v>288816</v>
      </c>
      <c r="B2406" s="3">
        <v>45787</v>
      </c>
      <c r="C2406" s="4">
        <v>0.61002314814814818</v>
      </c>
      <c r="D2406" t="s">
        <v>54</v>
      </c>
      <c r="E2406">
        <v>1</v>
      </c>
      <c r="G2406" t="s">
        <v>415</v>
      </c>
      <c r="H2406" t="s">
        <v>416</v>
      </c>
      <c r="J2406" t="s">
        <v>403</v>
      </c>
      <c r="K2406">
        <v>2</v>
      </c>
      <c r="L2406" t="str">
        <f>_xlfn.CONCAT(D2406,F2406)</f>
        <v>Syrup</v>
      </c>
      <c r="M2406" s="10">
        <f>E2406*_xlfn.XLOOKUP(L2406,PriceListData!$F$2:$F$97,PriceListData!$E$2:$E$97)</f>
        <v>0.75</v>
      </c>
      <c r="N2406" t="str">
        <f>TEXT(B2406,"dddd")</f>
        <v>Saturday</v>
      </c>
    </row>
    <row r="2407" spans="1:14" x14ac:dyDescent="0.35">
      <c r="A2407">
        <v>288816</v>
      </c>
      <c r="B2407" s="3">
        <v>45787</v>
      </c>
      <c r="C2407" s="4">
        <v>0.61002314814814818</v>
      </c>
      <c r="D2407" t="s">
        <v>21</v>
      </c>
      <c r="E2407">
        <v>1</v>
      </c>
      <c r="F2407" t="s">
        <v>15</v>
      </c>
      <c r="G2407" t="s">
        <v>405</v>
      </c>
      <c r="H2407" t="s">
        <v>406</v>
      </c>
      <c r="J2407" t="s">
        <v>403</v>
      </c>
      <c r="K2407">
        <v>2</v>
      </c>
      <c r="L2407" t="str">
        <f>_xlfn.CONCAT(D2407,F2407)</f>
        <v>Pourover12 oz</v>
      </c>
      <c r="M2407" s="10">
        <f>E2407*_xlfn.XLOOKUP(L2407,PriceListData!$F$2:$F$97,PriceListData!$E$2:$E$97)</f>
        <v>3.5</v>
      </c>
      <c r="N2407" t="str">
        <f>TEXT(B2407,"dddd")</f>
        <v>Saturday</v>
      </c>
    </row>
    <row r="2408" spans="1:14" x14ac:dyDescent="0.35">
      <c r="A2408">
        <v>288816</v>
      </c>
      <c r="B2408" s="3">
        <v>45787</v>
      </c>
      <c r="C2408" s="4">
        <v>0.61002314814814818</v>
      </c>
      <c r="D2408" t="s">
        <v>21</v>
      </c>
      <c r="E2408">
        <v>1</v>
      </c>
      <c r="F2408" t="s">
        <v>15</v>
      </c>
      <c r="G2408" t="s">
        <v>405</v>
      </c>
      <c r="H2408" t="s">
        <v>406</v>
      </c>
      <c r="J2408" t="s">
        <v>403</v>
      </c>
      <c r="K2408">
        <v>2</v>
      </c>
      <c r="L2408" t="str">
        <f>_xlfn.CONCAT(D2408,F2408)</f>
        <v>Pourover12 oz</v>
      </c>
      <c r="M2408" s="10">
        <f>E2408*_xlfn.XLOOKUP(L2408,PriceListData!$F$2:$F$97,PriceListData!$E$2:$E$97)</f>
        <v>3.5</v>
      </c>
      <c r="N2408" t="str">
        <f>TEXT(B2408,"dddd")</f>
        <v>Saturday</v>
      </c>
    </row>
    <row r="2409" spans="1:14" x14ac:dyDescent="0.35">
      <c r="A2409">
        <v>288816</v>
      </c>
      <c r="B2409" s="3">
        <v>45787</v>
      </c>
      <c r="C2409" s="4">
        <v>0.61002314814814818</v>
      </c>
      <c r="D2409" t="s">
        <v>74</v>
      </c>
      <c r="E2409">
        <v>1</v>
      </c>
      <c r="F2409" t="s">
        <v>15</v>
      </c>
      <c r="G2409" t="s">
        <v>417</v>
      </c>
      <c r="H2409" t="s">
        <v>418</v>
      </c>
      <c r="J2409" t="s">
        <v>403</v>
      </c>
      <c r="K2409">
        <v>2</v>
      </c>
      <c r="L2409" t="str">
        <f>_xlfn.CONCAT(D2409,F2409)</f>
        <v>Single-origin12 oz</v>
      </c>
      <c r="M2409" s="10">
        <f>E2409*_xlfn.XLOOKUP(L2409,PriceListData!$F$2:$F$97,PriceListData!$E$2:$E$97)</f>
        <v>14.95</v>
      </c>
      <c r="N2409" t="str">
        <f>TEXT(B2409,"dddd")</f>
        <v>Saturday</v>
      </c>
    </row>
    <row r="2410" spans="1:14" x14ac:dyDescent="0.35">
      <c r="A2410">
        <v>288815</v>
      </c>
      <c r="B2410" s="3">
        <v>45787</v>
      </c>
      <c r="C2410" s="4">
        <v>0.60635416666666664</v>
      </c>
      <c r="D2410" t="s">
        <v>21</v>
      </c>
      <c r="E2410">
        <v>1</v>
      </c>
      <c r="F2410" t="s">
        <v>15</v>
      </c>
      <c r="G2410" t="s">
        <v>405</v>
      </c>
      <c r="H2410" t="s">
        <v>406</v>
      </c>
      <c r="J2410" t="s">
        <v>403</v>
      </c>
      <c r="K2410">
        <v>1</v>
      </c>
      <c r="L2410" t="str">
        <f>_xlfn.CONCAT(D2410,F2410)</f>
        <v>Pourover12 oz</v>
      </c>
      <c r="M2410" s="10">
        <f>E2410*_xlfn.XLOOKUP(L2410,PriceListData!$F$2:$F$97,PriceListData!$E$2:$E$97)</f>
        <v>3.5</v>
      </c>
      <c r="N2410" t="str">
        <f>TEXT(B2410,"dddd")</f>
        <v>Saturday</v>
      </c>
    </row>
    <row r="2411" spans="1:14" x14ac:dyDescent="0.35">
      <c r="A2411">
        <v>288813</v>
      </c>
      <c r="B2411" s="3">
        <v>45787</v>
      </c>
      <c r="C2411" s="4">
        <v>0.60425925925925927</v>
      </c>
      <c r="D2411" t="s">
        <v>411</v>
      </c>
      <c r="E2411">
        <v>1</v>
      </c>
      <c r="F2411" t="s">
        <v>24</v>
      </c>
      <c r="G2411" t="s">
        <v>405</v>
      </c>
      <c r="H2411" t="s">
        <v>406</v>
      </c>
      <c r="J2411" t="s">
        <v>403</v>
      </c>
      <c r="K2411">
        <v>1</v>
      </c>
      <c r="L2411" t="str">
        <f>_xlfn.CONCAT(D2411,F2411)</f>
        <v>Turkish coffee3 oz</v>
      </c>
      <c r="M2411" s="10">
        <f>E2411*_xlfn.XLOOKUP(L2411,PriceListData!$F$2:$F$97,PriceListData!$E$2:$E$97)</f>
        <v>3.75</v>
      </c>
      <c r="N2411" t="str">
        <f>TEXT(B2411,"dddd")</f>
        <v>Saturday</v>
      </c>
    </row>
    <row r="2412" spans="1:14" x14ac:dyDescent="0.35">
      <c r="A2412">
        <v>288812</v>
      </c>
      <c r="B2412" s="3">
        <v>45787</v>
      </c>
      <c r="C2412" s="4">
        <v>0.60348379629629634</v>
      </c>
      <c r="D2412" t="s">
        <v>21</v>
      </c>
      <c r="E2412">
        <v>1</v>
      </c>
      <c r="F2412" t="s">
        <v>15</v>
      </c>
      <c r="G2412" t="s">
        <v>405</v>
      </c>
      <c r="H2412" t="s">
        <v>406</v>
      </c>
      <c r="J2412" t="s">
        <v>403</v>
      </c>
      <c r="K2412">
        <v>1</v>
      </c>
      <c r="L2412" t="str">
        <f>_xlfn.CONCAT(D2412,F2412)</f>
        <v>Pourover12 oz</v>
      </c>
      <c r="M2412" s="10">
        <f>E2412*_xlfn.XLOOKUP(L2412,PriceListData!$F$2:$F$97,PriceListData!$E$2:$E$97)</f>
        <v>3.5</v>
      </c>
      <c r="N2412" t="str">
        <f>TEXT(B2412,"dddd")</f>
        <v>Saturday</v>
      </c>
    </row>
    <row r="2413" spans="1:14" x14ac:dyDescent="0.35">
      <c r="A2413">
        <v>288811</v>
      </c>
      <c r="B2413" s="3">
        <v>45787</v>
      </c>
      <c r="C2413" s="4">
        <v>0.59864583333333332</v>
      </c>
      <c r="D2413" t="s">
        <v>40</v>
      </c>
      <c r="E2413">
        <v>1</v>
      </c>
      <c r="F2413" t="s">
        <v>35</v>
      </c>
      <c r="G2413" t="s">
        <v>405</v>
      </c>
      <c r="H2413" t="s">
        <v>406</v>
      </c>
      <c r="J2413" t="s">
        <v>403</v>
      </c>
      <c r="K2413">
        <v>2</v>
      </c>
      <c r="L2413" t="str">
        <f>_xlfn.CONCAT(D2413,F2413)</f>
        <v>Espresso1 oz</v>
      </c>
      <c r="M2413" s="10">
        <f>E2413*_xlfn.XLOOKUP(L2413,PriceListData!$F$2:$F$97,PriceListData!$E$2:$E$97)</f>
        <v>2.5</v>
      </c>
      <c r="N2413" t="str">
        <f>TEXT(B2413,"dddd")</f>
        <v>Saturday</v>
      </c>
    </row>
    <row r="2414" spans="1:14" x14ac:dyDescent="0.35">
      <c r="A2414">
        <v>288808</v>
      </c>
      <c r="B2414" s="3">
        <v>45787</v>
      </c>
      <c r="C2414" s="4">
        <v>0.59141203703703704</v>
      </c>
      <c r="D2414" t="s">
        <v>428</v>
      </c>
      <c r="E2414">
        <v>1</v>
      </c>
      <c r="F2414" t="s">
        <v>15</v>
      </c>
      <c r="G2414" t="s">
        <v>413</v>
      </c>
      <c r="H2414" t="s">
        <v>406</v>
      </c>
      <c r="J2414" t="s">
        <v>403</v>
      </c>
      <c r="K2414">
        <v>1</v>
      </c>
      <c r="L2414" t="str">
        <f>_xlfn.CONCAT(D2414,F2414)</f>
        <v>Rooibos latté12 oz</v>
      </c>
      <c r="M2414" s="10">
        <f>E2414*_xlfn.XLOOKUP(L2414,PriceListData!$F$2:$F$97,PriceListData!$E$2:$E$97)</f>
        <v>5.5</v>
      </c>
      <c r="N2414" t="str">
        <f>TEXT(B2414,"dddd")</f>
        <v>Saturday</v>
      </c>
    </row>
    <row r="2415" spans="1:14" x14ac:dyDescent="0.35">
      <c r="A2415">
        <v>288807</v>
      </c>
      <c r="B2415" s="3">
        <v>45787</v>
      </c>
      <c r="C2415" s="4">
        <v>0.59017361111111111</v>
      </c>
      <c r="D2415" t="s">
        <v>21</v>
      </c>
      <c r="E2415">
        <v>1</v>
      </c>
      <c r="F2415" t="s">
        <v>15</v>
      </c>
      <c r="G2415" t="s">
        <v>405</v>
      </c>
      <c r="H2415" t="s">
        <v>406</v>
      </c>
      <c r="J2415" t="s">
        <v>403</v>
      </c>
      <c r="K2415">
        <v>1</v>
      </c>
      <c r="L2415" t="str">
        <f>_xlfn.CONCAT(D2415,F2415)</f>
        <v>Pourover12 oz</v>
      </c>
      <c r="M2415" s="10">
        <f>E2415*_xlfn.XLOOKUP(L2415,PriceListData!$F$2:$F$97,PriceListData!$E$2:$E$97)</f>
        <v>3.5</v>
      </c>
      <c r="N2415" t="str">
        <f>TEXT(B2415,"dddd")</f>
        <v>Saturday</v>
      </c>
    </row>
    <row r="2416" spans="1:14" x14ac:dyDescent="0.35">
      <c r="A2416">
        <v>288807</v>
      </c>
      <c r="B2416" s="3">
        <v>45787</v>
      </c>
      <c r="C2416" s="4">
        <v>0.59017361111111111</v>
      </c>
      <c r="D2416" t="s">
        <v>419</v>
      </c>
      <c r="E2416">
        <v>1</v>
      </c>
      <c r="G2416" t="s">
        <v>415</v>
      </c>
      <c r="H2416" t="s">
        <v>416</v>
      </c>
      <c r="J2416" t="s">
        <v>403</v>
      </c>
      <c r="K2416">
        <v>1</v>
      </c>
      <c r="L2416" t="str">
        <f>_xlfn.CONCAT(D2416,F2416)</f>
        <v>Extra shot</v>
      </c>
      <c r="M2416" s="10">
        <f>E2416*_xlfn.XLOOKUP(L2416,PriceListData!$F$2:$F$97,PriceListData!$E$2:$E$97)</f>
        <v>1</v>
      </c>
      <c r="N2416" t="str">
        <f>TEXT(B2416,"dddd")</f>
        <v>Saturday</v>
      </c>
    </row>
    <row r="2417" spans="1:14" x14ac:dyDescent="0.35">
      <c r="A2417">
        <v>288806</v>
      </c>
      <c r="B2417" s="3">
        <v>45787</v>
      </c>
      <c r="C2417" s="4">
        <v>0.58508101851851857</v>
      </c>
      <c r="D2417" t="s">
        <v>74</v>
      </c>
      <c r="E2417">
        <v>2</v>
      </c>
      <c r="F2417" t="s">
        <v>15</v>
      </c>
      <c r="G2417" t="s">
        <v>417</v>
      </c>
      <c r="H2417" t="s">
        <v>418</v>
      </c>
      <c r="J2417" t="s">
        <v>403</v>
      </c>
      <c r="K2417">
        <v>1</v>
      </c>
      <c r="L2417" t="str">
        <f>_xlfn.CONCAT(D2417,F2417)</f>
        <v>Single-origin12 oz</v>
      </c>
      <c r="M2417" s="10">
        <f>E2417*_xlfn.XLOOKUP(L2417,PriceListData!$F$2:$F$97,PriceListData!$E$2:$E$97)</f>
        <v>29.9</v>
      </c>
      <c r="N2417" t="str">
        <f>TEXT(B2417,"dddd")</f>
        <v>Saturday</v>
      </c>
    </row>
    <row r="2418" spans="1:14" x14ac:dyDescent="0.35">
      <c r="A2418">
        <v>288800</v>
      </c>
      <c r="B2418" s="3">
        <v>45787</v>
      </c>
      <c r="C2418" s="4">
        <v>0.5639467592592593</v>
      </c>
      <c r="D2418" t="s">
        <v>54</v>
      </c>
      <c r="E2418">
        <v>1</v>
      </c>
      <c r="G2418" t="s">
        <v>415</v>
      </c>
      <c r="H2418" t="s">
        <v>416</v>
      </c>
      <c r="J2418" t="s">
        <v>403</v>
      </c>
      <c r="K2418">
        <v>1</v>
      </c>
      <c r="L2418" t="str">
        <f>_xlfn.CONCAT(D2418,F2418)</f>
        <v>Syrup</v>
      </c>
      <c r="M2418" s="10">
        <f>E2418*_xlfn.XLOOKUP(L2418,PriceListData!$F$2:$F$97,PriceListData!$E$2:$E$97)</f>
        <v>0.75</v>
      </c>
      <c r="N2418" t="str">
        <f>TEXT(B2418,"dddd")</f>
        <v>Saturday</v>
      </c>
    </row>
    <row r="2419" spans="1:14" x14ac:dyDescent="0.35">
      <c r="A2419">
        <v>288800</v>
      </c>
      <c r="B2419" s="3">
        <v>45787</v>
      </c>
      <c r="C2419" s="4">
        <v>0.5639467592592593</v>
      </c>
      <c r="D2419" t="s">
        <v>21</v>
      </c>
      <c r="E2419">
        <v>1</v>
      </c>
      <c r="F2419" t="s">
        <v>15</v>
      </c>
      <c r="G2419" t="s">
        <v>405</v>
      </c>
      <c r="H2419" t="s">
        <v>406</v>
      </c>
      <c r="J2419" t="s">
        <v>403</v>
      </c>
      <c r="K2419">
        <v>1</v>
      </c>
      <c r="L2419" t="str">
        <f>_xlfn.CONCAT(D2419,F2419)</f>
        <v>Pourover12 oz</v>
      </c>
      <c r="M2419" s="10">
        <f>E2419*_xlfn.XLOOKUP(L2419,PriceListData!$F$2:$F$97,PriceListData!$E$2:$E$97)</f>
        <v>3.5</v>
      </c>
      <c r="N2419" t="str">
        <f>TEXT(B2419,"dddd")</f>
        <v>Saturday</v>
      </c>
    </row>
    <row r="2420" spans="1:14" x14ac:dyDescent="0.35">
      <c r="A2420">
        <v>288799</v>
      </c>
      <c r="B2420" s="3">
        <v>45787</v>
      </c>
      <c r="C2420" s="4">
        <v>0.5634837962962963</v>
      </c>
      <c r="D2420" t="s">
        <v>409</v>
      </c>
      <c r="E2420">
        <v>1</v>
      </c>
      <c r="F2420" t="s">
        <v>15</v>
      </c>
      <c r="G2420" t="s">
        <v>405</v>
      </c>
      <c r="H2420" t="s">
        <v>406</v>
      </c>
      <c r="J2420" t="s">
        <v>403</v>
      </c>
      <c r="K2420">
        <v>1</v>
      </c>
      <c r="L2420" t="str">
        <f>_xlfn.CONCAT(D2420,F2420)</f>
        <v>Drip coffee12 oz</v>
      </c>
      <c r="M2420" s="10">
        <f>E2420*_xlfn.XLOOKUP(L2420,PriceListData!$F$2:$F$97,PriceListData!$E$2:$E$97)</f>
        <v>2.25</v>
      </c>
      <c r="N2420" t="str">
        <f>TEXT(B2420,"dddd")</f>
        <v>Saturday</v>
      </c>
    </row>
    <row r="2421" spans="1:14" x14ac:dyDescent="0.35">
      <c r="A2421">
        <v>288798</v>
      </c>
      <c r="B2421" s="3">
        <v>45787</v>
      </c>
      <c r="C2421" s="4">
        <v>0.56165509259259261</v>
      </c>
      <c r="D2421" t="s">
        <v>404</v>
      </c>
      <c r="E2421">
        <v>1</v>
      </c>
      <c r="F2421" t="s">
        <v>15</v>
      </c>
      <c r="G2421" t="s">
        <v>405</v>
      </c>
      <c r="H2421" t="s">
        <v>406</v>
      </c>
      <c r="J2421" t="s">
        <v>403</v>
      </c>
      <c r="K2421">
        <v>1</v>
      </c>
      <c r="L2421" t="str">
        <f>_xlfn.CONCAT(D2421,F2421)</f>
        <v>Café latté12 oz</v>
      </c>
      <c r="M2421" s="10">
        <f>E2421*_xlfn.XLOOKUP(L2421,PriceListData!$F$2:$F$97,PriceListData!$E$2:$E$97)</f>
        <v>4.25</v>
      </c>
      <c r="N2421" t="str">
        <f>TEXT(B2421,"dddd")</f>
        <v>Saturday</v>
      </c>
    </row>
    <row r="2422" spans="1:14" x14ac:dyDescent="0.35">
      <c r="A2422">
        <v>288797</v>
      </c>
      <c r="B2422" s="3">
        <v>45787</v>
      </c>
      <c r="C2422" s="4">
        <v>0.56128472222222225</v>
      </c>
      <c r="D2422" t="s">
        <v>21</v>
      </c>
      <c r="E2422">
        <v>1</v>
      </c>
      <c r="F2422" t="s">
        <v>15</v>
      </c>
      <c r="G2422" t="s">
        <v>405</v>
      </c>
      <c r="H2422" t="s">
        <v>406</v>
      </c>
      <c r="J2422" t="s">
        <v>403</v>
      </c>
      <c r="K2422">
        <v>1</v>
      </c>
      <c r="L2422" t="str">
        <f>_xlfn.CONCAT(D2422,F2422)</f>
        <v>Pourover12 oz</v>
      </c>
      <c r="M2422" s="10">
        <f>E2422*_xlfn.XLOOKUP(L2422,PriceListData!$F$2:$F$97,PriceListData!$E$2:$E$97)</f>
        <v>3.5</v>
      </c>
      <c r="N2422" t="str">
        <f>TEXT(B2422,"dddd")</f>
        <v>Saturday</v>
      </c>
    </row>
    <row r="2423" spans="1:14" x14ac:dyDescent="0.35">
      <c r="A2423">
        <v>288796</v>
      </c>
      <c r="B2423" s="3">
        <v>45787</v>
      </c>
      <c r="C2423" s="4">
        <v>0.5602893518518518</v>
      </c>
      <c r="D2423" t="s">
        <v>412</v>
      </c>
      <c r="E2423">
        <v>1</v>
      </c>
      <c r="F2423" t="s">
        <v>15</v>
      </c>
      <c r="G2423" t="s">
        <v>413</v>
      </c>
      <c r="H2423" t="s">
        <v>414</v>
      </c>
      <c r="J2423" t="s">
        <v>403</v>
      </c>
      <c r="K2423">
        <v>1</v>
      </c>
      <c r="L2423" t="str">
        <f>_xlfn.CONCAT(D2423,F2423)</f>
        <v>Iced tea12 oz</v>
      </c>
      <c r="M2423" s="10">
        <f>E2423*_xlfn.XLOOKUP(L2423,PriceListData!$F$2:$F$97,PriceListData!$E$2:$E$97)</f>
        <v>4.25</v>
      </c>
      <c r="N2423" t="str">
        <f>TEXT(B2423,"dddd")</f>
        <v>Saturday</v>
      </c>
    </row>
    <row r="2424" spans="1:14" x14ac:dyDescent="0.35">
      <c r="A2424">
        <v>288796</v>
      </c>
      <c r="B2424" s="3">
        <v>45787</v>
      </c>
      <c r="C2424" s="4">
        <v>0.5602893518518518</v>
      </c>
      <c r="D2424" t="s">
        <v>52</v>
      </c>
      <c r="E2424">
        <v>1</v>
      </c>
      <c r="F2424" t="s">
        <v>15</v>
      </c>
      <c r="G2424" t="s">
        <v>405</v>
      </c>
      <c r="H2424" t="s">
        <v>414</v>
      </c>
      <c r="J2424" t="s">
        <v>403</v>
      </c>
      <c r="K2424">
        <v>1</v>
      </c>
      <c r="L2424" t="str">
        <f>_xlfn.CONCAT(D2424,F2424)</f>
        <v>Frappé12 oz</v>
      </c>
      <c r="M2424" s="10">
        <f>E2424*_xlfn.XLOOKUP(L2424,PriceListData!$F$2:$F$97,PriceListData!$E$2:$E$97)</f>
        <v>4.75</v>
      </c>
      <c r="N2424" t="str">
        <f>TEXT(B2424,"dddd")</f>
        <v>Saturday</v>
      </c>
    </row>
    <row r="2425" spans="1:14" x14ac:dyDescent="0.35">
      <c r="A2425">
        <v>288795</v>
      </c>
      <c r="B2425" s="3">
        <v>45787</v>
      </c>
      <c r="C2425" s="4">
        <v>0.55623842592592587</v>
      </c>
      <c r="D2425" t="s">
        <v>54</v>
      </c>
      <c r="E2425">
        <v>2</v>
      </c>
      <c r="G2425" t="s">
        <v>415</v>
      </c>
      <c r="H2425" t="s">
        <v>416</v>
      </c>
      <c r="J2425" t="s">
        <v>403</v>
      </c>
      <c r="K2425">
        <v>2</v>
      </c>
      <c r="L2425" t="str">
        <f>_xlfn.CONCAT(D2425,F2425)</f>
        <v>Syrup</v>
      </c>
      <c r="M2425" s="10">
        <f>E2425*_xlfn.XLOOKUP(L2425,PriceListData!$F$2:$F$97,PriceListData!$E$2:$E$97)</f>
        <v>1.5</v>
      </c>
      <c r="N2425" t="str">
        <f>TEXT(B2425,"dddd")</f>
        <v>Saturday</v>
      </c>
    </row>
    <row r="2426" spans="1:14" x14ac:dyDescent="0.35">
      <c r="A2426">
        <v>288795</v>
      </c>
      <c r="B2426" s="3">
        <v>45787</v>
      </c>
      <c r="C2426" s="4">
        <v>0.55623842592592587</v>
      </c>
      <c r="D2426" t="s">
        <v>21</v>
      </c>
      <c r="E2426">
        <v>2</v>
      </c>
      <c r="F2426" t="s">
        <v>15</v>
      </c>
      <c r="G2426" t="s">
        <v>405</v>
      </c>
      <c r="H2426" t="s">
        <v>406</v>
      </c>
      <c r="J2426" t="s">
        <v>403</v>
      </c>
      <c r="K2426">
        <v>2</v>
      </c>
      <c r="L2426" t="str">
        <f>_xlfn.CONCAT(D2426,F2426)</f>
        <v>Pourover12 oz</v>
      </c>
      <c r="M2426" s="10">
        <f>E2426*_xlfn.XLOOKUP(L2426,PriceListData!$F$2:$F$97,PriceListData!$E$2:$E$97)</f>
        <v>7</v>
      </c>
      <c r="N2426" t="str">
        <f>TEXT(B2426,"dddd")</f>
        <v>Saturday</v>
      </c>
    </row>
    <row r="2427" spans="1:14" x14ac:dyDescent="0.35">
      <c r="A2427">
        <v>288793</v>
      </c>
      <c r="B2427" s="3">
        <v>45787</v>
      </c>
      <c r="C2427" s="4">
        <v>0.54994212962962963</v>
      </c>
      <c r="D2427" t="s">
        <v>74</v>
      </c>
      <c r="E2427">
        <v>2</v>
      </c>
      <c r="F2427" t="s">
        <v>15</v>
      </c>
      <c r="G2427" t="s">
        <v>417</v>
      </c>
      <c r="H2427" t="s">
        <v>418</v>
      </c>
      <c r="J2427" t="s">
        <v>403</v>
      </c>
      <c r="K2427">
        <v>2</v>
      </c>
      <c r="L2427" t="str">
        <f>_xlfn.CONCAT(D2427,F2427)</f>
        <v>Single-origin12 oz</v>
      </c>
      <c r="M2427" s="10">
        <f>E2427*_xlfn.XLOOKUP(L2427,PriceListData!$F$2:$F$97,PriceListData!$E$2:$E$97)</f>
        <v>29.9</v>
      </c>
      <c r="N2427" t="str">
        <f>TEXT(B2427,"dddd")</f>
        <v>Saturday</v>
      </c>
    </row>
    <row r="2428" spans="1:14" x14ac:dyDescent="0.35">
      <c r="A2428">
        <v>288791</v>
      </c>
      <c r="B2428" s="3">
        <v>45787</v>
      </c>
      <c r="C2428" s="4">
        <v>0.54398148148148151</v>
      </c>
      <c r="D2428" t="s">
        <v>21</v>
      </c>
      <c r="E2428">
        <v>1</v>
      </c>
      <c r="F2428" t="s">
        <v>15</v>
      </c>
      <c r="G2428" t="s">
        <v>405</v>
      </c>
      <c r="H2428" t="s">
        <v>406</v>
      </c>
      <c r="J2428" t="s">
        <v>403</v>
      </c>
      <c r="K2428">
        <v>1</v>
      </c>
      <c r="L2428" t="str">
        <f>_xlfn.CONCAT(D2428,F2428)</f>
        <v>Pourover12 oz</v>
      </c>
      <c r="M2428" s="10">
        <f>E2428*_xlfn.XLOOKUP(L2428,PriceListData!$F$2:$F$97,PriceListData!$E$2:$E$97)</f>
        <v>3.5</v>
      </c>
      <c r="N2428" t="str">
        <f>TEXT(B2428,"dddd")</f>
        <v>Saturday</v>
      </c>
    </row>
    <row r="2429" spans="1:14" x14ac:dyDescent="0.35">
      <c r="A2429">
        <v>288790</v>
      </c>
      <c r="B2429" s="3">
        <v>45787</v>
      </c>
      <c r="C2429" s="4">
        <v>0.54222222222222227</v>
      </c>
      <c r="D2429" t="s">
        <v>404</v>
      </c>
      <c r="E2429">
        <v>1</v>
      </c>
      <c r="F2429" t="s">
        <v>15</v>
      </c>
      <c r="G2429" t="s">
        <v>405</v>
      </c>
      <c r="H2429" t="s">
        <v>406</v>
      </c>
      <c r="J2429" t="s">
        <v>403</v>
      </c>
      <c r="K2429">
        <v>1</v>
      </c>
      <c r="L2429" t="str">
        <f>_xlfn.CONCAT(D2429,F2429)</f>
        <v>Café latté12 oz</v>
      </c>
      <c r="M2429" s="10">
        <f>E2429*_xlfn.XLOOKUP(L2429,PriceListData!$F$2:$F$97,PriceListData!$E$2:$E$97)</f>
        <v>4.25</v>
      </c>
      <c r="N2429" t="str">
        <f>TEXT(B2429,"dddd")</f>
        <v>Saturday</v>
      </c>
    </row>
    <row r="2430" spans="1:14" x14ac:dyDescent="0.35">
      <c r="A2430">
        <v>288789</v>
      </c>
      <c r="B2430" s="3">
        <v>45787</v>
      </c>
      <c r="C2430" s="4">
        <v>0.53609953703703705</v>
      </c>
      <c r="D2430" t="s">
        <v>411</v>
      </c>
      <c r="E2430">
        <v>1</v>
      </c>
      <c r="F2430" t="s">
        <v>24</v>
      </c>
      <c r="G2430" t="s">
        <v>405</v>
      </c>
      <c r="H2430" t="s">
        <v>406</v>
      </c>
      <c r="J2430" t="s">
        <v>403</v>
      </c>
      <c r="K2430">
        <v>1</v>
      </c>
      <c r="L2430" t="str">
        <f>_xlfn.CONCAT(D2430,F2430)</f>
        <v>Turkish coffee3 oz</v>
      </c>
      <c r="M2430" s="10">
        <f>E2430*_xlfn.XLOOKUP(L2430,PriceListData!$F$2:$F$97,PriceListData!$E$2:$E$97)</f>
        <v>3.75</v>
      </c>
      <c r="N2430" t="str">
        <f>TEXT(B2430,"dddd")</f>
        <v>Saturday</v>
      </c>
    </row>
    <row r="2431" spans="1:14" x14ac:dyDescent="0.35">
      <c r="A2431">
        <v>288788</v>
      </c>
      <c r="B2431" s="3">
        <v>45787</v>
      </c>
      <c r="C2431" s="4">
        <v>0.53461805555555553</v>
      </c>
      <c r="D2431" t="s">
        <v>52</v>
      </c>
      <c r="E2431">
        <v>1</v>
      </c>
      <c r="F2431" t="s">
        <v>15</v>
      </c>
      <c r="G2431" t="s">
        <v>405</v>
      </c>
      <c r="H2431" t="s">
        <v>414</v>
      </c>
      <c r="J2431" t="s">
        <v>403</v>
      </c>
      <c r="K2431">
        <v>2</v>
      </c>
      <c r="L2431" t="str">
        <f>_xlfn.CONCAT(D2431,F2431)</f>
        <v>Frappé12 oz</v>
      </c>
      <c r="M2431" s="10">
        <f>E2431*_xlfn.XLOOKUP(L2431,PriceListData!$F$2:$F$97,PriceListData!$E$2:$E$97)</f>
        <v>4.75</v>
      </c>
      <c r="N2431" t="str">
        <f>TEXT(B2431,"dddd")</f>
        <v>Saturday</v>
      </c>
    </row>
    <row r="2432" spans="1:14" x14ac:dyDescent="0.35">
      <c r="A2432">
        <v>288787</v>
      </c>
      <c r="B2432" s="3">
        <v>45787</v>
      </c>
      <c r="C2432" s="4">
        <v>0.53178240740740745</v>
      </c>
      <c r="D2432" t="s">
        <v>407</v>
      </c>
      <c r="E2432">
        <v>1</v>
      </c>
      <c r="G2432" t="s">
        <v>405</v>
      </c>
      <c r="H2432" t="s">
        <v>408</v>
      </c>
      <c r="J2432" t="s">
        <v>403</v>
      </c>
      <c r="K2432">
        <v>1</v>
      </c>
      <c r="L2432" t="str">
        <f>_xlfn.CONCAT(D2432,F2432)</f>
        <v>Drip coffee refill</v>
      </c>
      <c r="M2432" s="10">
        <f>E2432*_xlfn.XLOOKUP(L2432,PriceListData!$F$2:$F$97,PriceListData!$E$2:$E$97)</f>
        <v>1.25</v>
      </c>
      <c r="N2432" t="str">
        <f>TEXT(B2432,"dddd")</f>
        <v>Saturday</v>
      </c>
    </row>
    <row r="2433" spans="1:14" x14ac:dyDescent="0.35">
      <c r="A2433">
        <v>288786</v>
      </c>
      <c r="B2433" s="3">
        <v>45787</v>
      </c>
      <c r="C2433" s="4">
        <v>0.5289814814814815</v>
      </c>
      <c r="D2433" t="s">
        <v>410</v>
      </c>
      <c r="E2433">
        <v>1</v>
      </c>
      <c r="F2433" t="s">
        <v>15</v>
      </c>
      <c r="G2433" t="s">
        <v>405</v>
      </c>
      <c r="H2433" t="s">
        <v>406</v>
      </c>
      <c r="J2433" t="s">
        <v>403</v>
      </c>
      <c r="K2433">
        <v>1</v>
      </c>
      <c r="L2433" t="str">
        <f>_xlfn.CONCAT(D2433,F2433)</f>
        <v>Café Cubano12 oz</v>
      </c>
      <c r="M2433" s="10">
        <f>E2433*_xlfn.XLOOKUP(L2433,PriceListData!$F$2:$F$97,PriceListData!$E$2:$E$97)</f>
        <v>7</v>
      </c>
      <c r="N2433" t="str">
        <f>TEXT(B2433,"dddd")</f>
        <v>Saturday</v>
      </c>
    </row>
    <row r="2434" spans="1:14" x14ac:dyDescent="0.35">
      <c r="A2434">
        <v>288785</v>
      </c>
      <c r="B2434" s="3">
        <v>45787</v>
      </c>
      <c r="C2434" s="4">
        <v>0.52856481481481477</v>
      </c>
      <c r="D2434" t="s">
        <v>420</v>
      </c>
      <c r="E2434">
        <v>1</v>
      </c>
      <c r="F2434" t="s">
        <v>76</v>
      </c>
      <c r="G2434" t="s">
        <v>413</v>
      </c>
      <c r="H2434" t="s">
        <v>406</v>
      </c>
      <c r="J2434" t="s">
        <v>403</v>
      </c>
      <c r="K2434">
        <v>1</v>
      </c>
      <c r="L2434" t="str">
        <f>_xlfn.CONCAT(D2434,F2434)</f>
        <v>Moroccan tea10 oz</v>
      </c>
      <c r="M2434" s="10">
        <f>E2434*_xlfn.XLOOKUP(L2434,PriceListData!$F$2:$F$97,PriceListData!$E$2:$E$97)</f>
        <v>3</v>
      </c>
      <c r="N2434" t="str">
        <f>TEXT(B2434,"dddd")</f>
        <v>Saturday</v>
      </c>
    </row>
    <row r="2435" spans="1:14" x14ac:dyDescent="0.35">
      <c r="A2435">
        <v>288784</v>
      </c>
      <c r="B2435" s="3">
        <v>45787</v>
      </c>
      <c r="C2435" s="4">
        <v>0.52778935185185183</v>
      </c>
      <c r="D2435" t="s">
        <v>52</v>
      </c>
      <c r="E2435">
        <v>1</v>
      </c>
      <c r="F2435" t="s">
        <v>15</v>
      </c>
      <c r="G2435" t="s">
        <v>405</v>
      </c>
      <c r="H2435" t="s">
        <v>414</v>
      </c>
      <c r="J2435" t="s">
        <v>403</v>
      </c>
      <c r="K2435">
        <v>1</v>
      </c>
      <c r="L2435" t="str">
        <f>_xlfn.CONCAT(D2435,F2435)</f>
        <v>Frappé12 oz</v>
      </c>
      <c r="M2435" s="10">
        <f>E2435*_xlfn.XLOOKUP(L2435,PriceListData!$F$2:$F$97,PriceListData!$E$2:$E$97)</f>
        <v>4.75</v>
      </c>
      <c r="N2435" t="str">
        <f>TEXT(B2435,"dddd")</f>
        <v>Saturday</v>
      </c>
    </row>
    <row r="2436" spans="1:14" x14ac:dyDescent="0.35">
      <c r="A2436">
        <v>288781</v>
      </c>
      <c r="B2436" s="3">
        <v>45787</v>
      </c>
      <c r="C2436" s="4">
        <v>0.52474537037037039</v>
      </c>
      <c r="D2436" t="s">
        <v>21</v>
      </c>
      <c r="E2436">
        <v>1</v>
      </c>
      <c r="F2436" t="s">
        <v>15</v>
      </c>
      <c r="G2436" t="s">
        <v>405</v>
      </c>
      <c r="H2436" t="s">
        <v>406</v>
      </c>
      <c r="J2436" t="s">
        <v>403</v>
      </c>
      <c r="K2436">
        <v>2</v>
      </c>
      <c r="L2436" t="str">
        <f>_xlfn.CONCAT(D2436,F2436)</f>
        <v>Pourover12 oz</v>
      </c>
      <c r="M2436" s="10">
        <f>E2436*_xlfn.XLOOKUP(L2436,PriceListData!$F$2:$F$97,PriceListData!$E$2:$E$97)</f>
        <v>3.5</v>
      </c>
      <c r="N2436" t="str">
        <f>TEXT(B2436,"dddd")</f>
        <v>Saturday</v>
      </c>
    </row>
    <row r="2437" spans="1:14" x14ac:dyDescent="0.35">
      <c r="A2437">
        <v>288781</v>
      </c>
      <c r="B2437" s="3">
        <v>45787</v>
      </c>
      <c r="C2437" s="4">
        <v>0.52474537037037039</v>
      </c>
      <c r="D2437" t="s">
        <v>419</v>
      </c>
      <c r="E2437">
        <v>1</v>
      </c>
      <c r="G2437" t="s">
        <v>415</v>
      </c>
      <c r="H2437" t="s">
        <v>416</v>
      </c>
      <c r="J2437" t="s">
        <v>403</v>
      </c>
      <c r="K2437">
        <v>2</v>
      </c>
      <c r="L2437" t="str">
        <f>_xlfn.CONCAT(D2437,F2437)</f>
        <v>Extra shot</v>
      </c>
      <c r="M2437" s="10">
        <f>E2437*_xlfn.XLOOKUP(L2437,PriceListData!$F$2:$F$97,PriceListData!$E$2:$E$97)</f>
        <v>1</v>
      </c>
      <c r="N2437" t="str">
        <f>TEXT(B2437,"dddd")</f>
        <v>Saturday</v>
      </c>
    </row>
    <row r="2438" spans="1:14" x14ac:dyDescent="0.35">
      <c r="A2438">
        <v>288781</v>
      </c>
      <c r="B2438" s="3">
        <v>45787</v>
      </c>
      <c r="C2438" s="4">
        <v>0.52474537037037039</v>
      </c>
      <c r="D2438" t="s">
        <v>407</v>
      </c>
      <c r="E2438">
        <v>1</v>
      </c>
      <c r="G2438" t="s">
        <v>405</v>
      </c>
      <c r="H2438" t="s">
        <v>408</v>
      </c>
      <c r="J2438" t="s">
        <v>403</v>
      </c>
      <c r="K2438">
        <v>2</v>
      </c>
      <c r="L2438" t="str">
        <f>_xlfn.CONCAT(D2438,F2438)</f>
        <v>Drip coffee refill</v>
      </c>
      <c r="M2438" s="10">
        <f>E2438*_xlfn.XLOOKUP(L2438,PriceListData!$F$2:$F$97,PriceListData!$E$2:$E$97)</f>
        <v>1.25</v>
      </c>
      <c r="N2438" t="str">
        <f>TEXT(B2438,"dddd")</f>
        <v>Saturday</v>
      </c>
    </row>
    <row r="2439" spans="1:14" x14ac:dyDescent="0.35">
      <c r="A2439">
        <v>288779</v>
      </c>
      <c r="B2439" s="3">
        <v>45787</v>
      </c>
      <c r="C2439" s="4">
        <v>0.5170717592592593</v>
      </c>
      <c r="D2439" t="s">
        <v>412</v>
      </c>
      <c r="E2439">
        <v>1</v>
      </c>
      <c r="F2439" t="s">
        <v>15</v>
      </c>
      <c r="G2439" t="s">
        <v>413</v>
      </c>
      <c r="H2439" t="s">
        <v>414</v>
      </c>
      <c r="J2439" t="s">
        <v>403</v>
      </c>
      <c r="K2439">
        <v>2</v>
      </c>
      <c r="L2439" t="str">
        <f>_xlfn.CONCAT(D2439,F2439)</f>
        <v>Iced tea12 oz</v>
      </c>
      <c r="M2439" s="10">
        <f>E2439*_xlfn.XLOOKUP(L2439,PriceListData!$F$2:$F$97,PriceListData!$E$2:$E$97)</f>
        <v>4.25</v>
      </c>
      <c r="N2439" t="str">
        <f>TEXT(B2439,"dddd")</f>
        <v>Saturday</v>
      </c>
    </row>
    <row r="2440" spans="1:14" x14ac:dyDescent="0.35">
      <c r="A2440">
        <v>288779</v>
      </c>
      <c r="B2440" s="3">
        <v>45787</v>
      </c>
      <c r="C2440" s="4">
        <v>0.5170717592592593</v>
      </c>
      <c r="D2440" t="s">
        <v>427</v>
      </c>
      <c r="E2440">
        <v>1</v>
      </c>
      <c r="F2440" t="s">
        <v>15</v>
      </c>
      <c r="G2440" t="s">
        <v>417</v>
      </c>
      <c r="H2440" t="s">
        <v>418</v>
      </c>
      <c r="J2440" t="s">
        <v>403</v>
      </c>
      <c r="K2440">
        <v>2</v>
      </c>
      <c r="L2440" t="str">
        <f>_xlfn.CONCAT(D2440,F2440)</f>
        <v>House blend12 oz</v>
      </c>
      <c r="M2440" s="10">
        <f>E2440*_xlfn.XLOOKUP(L2440,PriceListData!$F$2:$F$97,PriceListData!$E$2:$E$97)</f>
        <v>12.95</v>
      </c>
      <c r="N2440" t="str">
        <f>TEXT(B2440,"dddd")</f>
        <v>Saturday</v>
      </c>
    </row>
    <row r="2441" spans="1:14" x14ac:dyDescent="0.35">
      <c r="A2441">
        <v>288778</v>
      </c>
      <c r="B2441" s="3">
        <v>45787</v>
      </c>
      <c r="C2441" s="4">
        <v>0.51559027777777777</v>
      </c>
      <c r="D2441" t="s">
        <v>411</v>
      </c>
      <c r="E2441">
        <v>1</v>
      </c>
      <c r="F2441" t="s">
        <v>24</v>
      </c>
      <c r="G2441" t="s">
        <v>405</v>
      </c>
      <c r="H2441" t="s">
        <v>406</v>
      </c>
      <c r="J2441" t="s">
        <v>403</v>
      </c>
      <c r="K2441">
        <v>1</v>
      </c>
      <c r="L2441" t="str">
        <f>_xlfn.CONCAT(D2441,F2441)</f>
        <v>Turkish coffee3 oz</v>
      </c>
      <c r="M2441" s="10">
        <f>E2441*_xlfn.XLOOKUP(L2441,PriceListData!$F$2:$F$97,PriceListData!$E$2:$E$97)</f>
        <v>3.75</v>
      </c>
      <c r="N2441" t="str">
        <f>TEXT(B2441,"dddd")</f>
        <v>Saturday</v>
      </c>
    </row>
    <row r="2442" spans="1:14" x14ac:dyDescent="0.35">
      <c r="A2442">
        <v>288778</v>
      </c>
      <c r="B2442" s="3">
        <v>45787</v>
      </c>
      <c r="C2442" s="4">
        <v>0.51559027777777777</v>
      </c>
      <c r="D2442" t="s">
        <v>426</v>
      </c>
      <c r="E2442">
        <v>2</v>
      </c>
      <c r="F2442" t="s">
        <v>15</v>
      </c>
      <c r="G2442" t="s">
        <v>423</v>
      </c>
      <c r="H2442" t="s">
        <v>414</v>
      </c>
      <c r="J2442" t="s">
        <v>403</v>
      </c>
      <c r="K2442">
        <v>1</v>
      </c>
      <c r="L2442" t="str">
        <f>_xlfn.CONCAT(D2442,F2442)</f>
        <v>Soda water with fruit slice12 oz</v>
      </c>
      <c r="M2442" s="10">
        <f>E2442*_xlfn.XLOOKUP(L2442,PriceListData!$F$2:$F$97,PriceListData!$E$2:$E$97)</f>
        <v>4</v>
      </c>
      <c r="N2442" t="str">
        <f>TEXT(B2442,"dddd")</f>
        <v>Saturday</v>
      </c>
    </row>
    <row r="2443" spans="1:14" x14ac:dyDescent="0.35">
      <c r="A2443">
        <v>288776</v>
      </c>
      <c r="B2443" s="3">
        <v>45787</v>
      </c>
      <c r="C2443" s="4">
        <v>0.5143981481481481</v>
      </c>
      <c r="D2443" t="s">
        <v>21</v>
      </c>
      <c r="E2443">
        <v>1</v>
      </c>
      <c r="F2443" t="s">
        <v>15</v>
      </c>
      <c r="G2443" t="s">
        <v>405</v>
      </c>
      <c r="H2443" t="s">
        <v>406</v>
      </c>
      <c r="J2443" t="s">
        <v>403</v>
      </c>
      <c r="K2443">
        <v>1</v>
      </c>
      <c r="L2443" t="str">
        <f>_xlfn.CONCAT(D2443,F2443)</f>
        <v>Pourover12 oz</v>
      </c>
      <c r="M2443" s="10">
        <f>E2443*_xlfn.XLOOKUP(L2443,PriceListData!$F$2:$F$97,PriceListData!$E$2:$E$97)</f>
        <v>3.5</v>
      </c>
      <c r="N2443" t="str">
        <f>TEXT(B2443,"dddd")</f>
        <v>Saturday</v>
      </c>
    </row>
    <row r="2444" spans="1:14" x14ac:dyDescent="0.35">
      <c r="A2444">
        <v>288775</v>
      </c>
      <c r="B2444" s="3">
        <v>45787</v>
      </c>
      <c r="C2444" s="4">
        <v>0.5121296296296296</v>
      </c>
      <c r="D2444" t="s">
        <v>430</v>
      </c>
      <c r="E2444">
        <v>1</v>
      </c>
      <c r="F2444" t="s">
        <v>76</v>
      </c>
      <c r="G2444" t="s">
        <v>405</v>
      </c>
      <c r="H2444" t="s">
        <v>414</v>
      </c>
      <c r="J2444" t="s">
        <v>403</v>
      </c>
      <c r="K2444">
        <v>1</v>
      </c>
      <c r="L2444" t="str">
        <f>_xlfn.CONCAT(D2444,F2444)</f>
        <v>Iced café bombón10 oz</v>
      </c>
      <c r="M2444" s="10">
        <f>E2444*_xlfn.XLOOKUP(L2444,PriceListData!$F$2:$F$97,PriceListData!$E$2:$E$97)</f>
        <v>4.75</v>
      </c>
      <c r="N2444" t="str">
        <f>TEXT(B2444,"dddd")</f>
        <v>Saturday</v>
      </c>
    </row>
    <row r="2445" spans="1:14" x14ac:dyDescent="0.35">
      <c r="A2445">
        <v>288774</v>
      </c>
      <c r="B2445" s="3">
        <v>45787</v>
      </c>
      <c r="C2445" s="4">
        <v>0.51086805555555559</v>
      </c>
      <c r="D2445" t="s">
        <v>21</v>
      </c>
      <c r="E2445">
        <v>1</v>
      </c>
      <c r="F2445" t="s">
        <v>15</v>
      </c>
      <c r="G2445" t="s">
        <v>405</v>
      </c>
      <c r="H2445" t="s">
        <v>406</v>
      </c>
      <c r="J2445" t="s">
        <v>403</v>
      </c>
      <c r="K2445">
        <v>2</v>
      </c>
      <c r="L2445" t="str">
        <f>_xlfn.CONCAT(D2445,F2445)</f>
        <v>Pourover12 oz</v>
      </c>
      <c r="M2445" s="10">
        <f>E2445*_xlfn.XLOOKUP(L2445,PriceListData!$F$2:$F$97,PriceListData!$E$2:$E$97)</f>
        <v>3.5</v>
      </c>
      <c r="N2445" t="str">
        <f>TEXT(B2445,"dddd")</f>
        <v>Saturday</v>
      </c>
    </row>
    <row r="2446" spans="1:14" x14ac:dyDescent="0.35">
      <c r="A2446">
        <v>288772</v>
      </c>
      <c r="B2446" s="3">
        <v>45787</v>
      </c>
      <c r="C2446" s="4">
        <v>0.50288194444444445</v>
      </c>
      <c r="D2446" t="s">
        <v>65</v>
      </c>
      <c r="E2446">
        <v>1</v>
      </c>
      <c r="F2446" t="s">
        <v>15</v>
      </c>
      <c r="G2446" t="s">
        <v>405</v>
      </c>
      <c r="H2446" t="s">
        <v>406</v>
      </c>
      <c r="J2446" t="s">
        <v>403</v>
      </c>
      <c r="K2446">
        <v>1</v>
      </c>
      <c r="L2446" t="str">
        <f>_xlfn.CONCAT(D2446,F2446)</f>
        <v>Cappuccino12 oz</v>
      </c>
      <c r="M2446" s="10">
        <f>E2446*_xlfn.XLOOKUP(L2446,PriceListData!$F$2:$F$97,PriceListData!$E$2:$E$97)</f>
        <v>5.5</v>
      </c>
      <c r="N2446" t="str">
        <f>TEXT(B2446,"dddd")</f>
        <v>Saturday</v>
      </c>
    </row>
    <row r="2447" spans="1:14" x14ac:dyDescent="0.35">
      <c r="A2447">
        <v>288770</v>
      </c>
      <c r="B2447" s="3">
        <v>45787</v>
      </c>
      <c r="C2447" s="4">
        <v>0.49458333333333332</v>
      </c>
      <c r="D2447" t="s">
        <v>420</v>
      </c>
      <c r="E2447">
        <v>1</v>
      </c>
      <c r="F2447" t="s">
        <v>76</v>
      </c>
      <c r="G2447" t="s">
        <v>413</v>
      </c>
      <c r="H2447" t="s">
        <v>406</v>
      </c>
      <c r="J2447" t="s">
        <v>403</v>
      </c>
      <c r="K2447">
        <v>2</v>
      </c>
      <c r="L2447" t="str">
        <f>_xlfn.CONCAT(D2447,F2447)</f>
        <v>Moroccan tea10 oz</v>
      </c>
      <c r="M2447" s="10">
        <f>E2447*_xlfn.XLOOKUP(L2447,PriceListData!$F$2:$F$97,PriceListData!$E$2:$E$97)</f>
        <v>3</v>
      </c>
      <c r="N2447" t="str">
        <f>TEXT(B2447,"dddd")</f>
        <v>Saturday</v>
      </c>
    </row>
    <row r="2448" spans="1:14" x14ac:dyDescent="0.35">
      <c r="A2448">
        <v>288769</v>
      </c>
      <c r="B2448" s="3">
        <v>45787</v>
      </c>
      <c r="C2448" s="4">
        <v>0.49282407407407408</v>
      </c>
      <c r="D2448" t="s">
        <v>21</v>
      </c>
      <c r="E2448">
        <v>1</v>
      </c>
      <c r="F2448" t="s">
        <v>15</v>
      </c>
      <c r="G2448" t="s">
        <v>405</v>
      </c>
      <c r="H2448" t="s">
        <v>406</v>
      </c>
      <c r="J2448" t="s">
        <v>403</v>
      </c>
      <c r="K2448">
        <v>2</v>
      </c>
      <c r="L2448" t="str">
        <f>_xlfn.CONCAT(D2448,F2448)</f>
        <v>Pourover12 oz</v>
      </c>
      <c r="M2448" s="10">
        <f>E2448*_xlfn.XLOOKUP(L2448,PriceListData!$F$2:$F$97,PriceListData!$E$2:$E$97)</f>
        <v>3.5</v>
      </c>
      <c r="N2448" t="str">
        <f>TEXT(B2448,"dddd")</f>
        <v>Saturday</v>
      </c>
    </row>
    <row r="2449" spans="1:14" x14ac:dyDescent="0.35">
      <c r="A2449">
        <v>288767</v>
      </c>
      <c r="B2449" s="3">
        <v>45787</v>
      </c>
      <c r="C2449" s="4">
        <v>0.49065972222222221</v>
      </c>
      <c r="D2449" t="s">
        <v>427</v>
      </c>
      <c r="E2449">
        <v>1</v>
      </c>
      <c r="F2449" t="s">
        <v>15</v>
      </c>
      <c r="G2449" t="s">
        <v>417</v>
      </c>
      <c r="H2449" t="s">
        <v>418</v>
      </c>
      <c r="J2449" t="s">
        <v>403</v>
      </c>
      <c r="K2449">
        <v>2</v>
      </c>
      <c r="L2449" t="str">
        <f>_xlfn.CONCAT(D2449,F2449)</f>
        <v>House blend12 oz</v>
      </c>
      <c r="M2449" s="10">
        <f>E2449*_xlfn.XLOOKUP(L2449,PriceListData!$F$2:$F$97,PriceListData!$E$2:$E$97)</f>
        <v>12.95</v>
      </c>
      <c r="N2449" t="str">
        <f>TEXT(B2449,"dddd")</f>
        <v>Saturday</v>
      </c>
    </row>
    <row r="2450" spans="1:14" x14ac:dyDescent="0.35">
      <c r="A2450">
        <v>288762</v>
      </c>
      <c r="B2450" s="3">
        <v>45787</v>
      </c>
      <c r="C2450" s="4">
        <v>0.48546296296296299</v>
      </c>
      <c r="D2450" t="s">
        <v>21</v>
      </c>
      <c r="E2450">
        <v>1</v>
      </c>
      <c r="F2450" t="s">
        <v>15</v>
      </c>
      <c r="G2450" t="s">
        <v>405</v>
      </c>
      <c r="H2450" t="s">
        <v>406</v>
      </c>
      <c r="J2450" t="s">
        <v>403</v>
      </c>
      <c r="K2450">
        <v>1</v>
      </c>
      <c r="L2450" t="str">
        <f>_xlfn.CONCAT(D2450,F2450)</f>
        <v>Pourover12 oz</v>
      </c>
      <c r="M2450" s="10">
        <f>E2450*_xlfn.XLOOKUP(L2450,PriceListData!$F$2:$F$97,PriceListData!$E$2:$E$97)</f>
        <v>3.5</v>
      </c>
      <c r="N2450" t="str">
        <f>TEXT(B2450,"dddd")</f>
        <v>Saturday</v>
      </c>
    </row>
    <row r="2451" spans="1:14" x14ac:dyDescent="0.35">
      <c r="A2451">
        <v>288761</v>
      </c>
      <c r="B2451" s="3">
        <v>45787</v>
      </c>
      <c r="C2451" s="4">
        <v>0.48265046296296299</v>
      </c>
      <c r="D2451" t="s">
        <v>428</v>
      </c>
      <c r="E2451">
        <v>1</v>
      </c>
      <c r="F2451" t="s">
        <v>15</v>
      </c>
      <c r="G2451" t="s">
        <v>413</v>
      </c>
      <c r="H2451" t="s">
        <v>406</v>
      </c>
      <c r="J2451" t="s">
        <v>403</v>
      </c>
      <c r="K2451">
        <v>2</v>
      </c>
      <c r="L2451" t="str">
        <f>_xlfn.CONCAT(D2451,F2451)</f>
        <v>Rooibos latté12 oz</v>
      </c>
      <c r="M2451" s="10">
        <f>E2451*_xlfn.XLOOKUP(L2451,PriceListData!$F$2:$F$97,PriceListData!$E$2:$E$97)</f>
        <v>5.5</v>
      </c>
      <c r="N2451" t="str">
        <f>TEXT(B2451,"dddd")</f>
        <v>Saturday</v>
      </c>
    </row>
    <row r="2452" spans="1:14" x14ac:dyDescent="0.35">
      <c r="A2452">
        <v>288759</v>
      </c>
      <c r="B2452" s="3">
        <v>45787</v>
      </c>
      <c r="C2452" s="4">
        <v>0.48018518518518516</v>
      </c>
      <c r="D2452" t="s">
        <v>52</v>
      </c>
      <c r="E2452">
        <v>1</v>
      </c>
      <c r="F2452" t="s">
        <v>15</v>
      </c>
      <c r="G2452" t="s">
        <v>405</v>
      </c>
      <c r="H2452" t="s">
        <v>414</v>
      </c>
      <c r="J2452" t="s">
        <v>403</v>
      </c>
      <c r="K2452">
        <v>1</v>
      </c>
      <c r="L2452" t="str">
        <f>_xlfn.CONCAT(D2452,F2452)</f>
        <v>Frappé12 oz</v>
      </c>
      <c r="M2452" s="10">
        <f>E2452*_xlfn.XLOOKUP(L2452,PriceListData!$F$2:$F$97,PriceListData!$E$2:$E$97)</f>
        <v>4.75</v>
      </c>
      <c r="N2452" t="str">
        <f>TEXT(B2452,"dddd")</f>
        <v>Saturday</v>
      </c>
    </row>
    <row r="2453" spans="1:14" x14ac:dyDescent="0.35">
      <c r="A2453">
        <v>288758</v>
      </c>
      <c r="B2453" s="3">
        <v>45787</v>
      </c>
      <c r="C2453" s="4">
        <v>0.47285879629629629</v>
      </c>
      <c r="D2453" t="s">
        <v>52</v>
      </c>
      <c r="E2453">
        <v>1</v>
      </c>
      <c r="F2453" t="s">
        <v>15</v>
      </c>
      <c r="G2453" t="s">
        <v>405</v>
      </c>
      <c r="H2453" t="s">
        <v>414</v>
      </c>
      <c r="J2453" t="s">
        <v>403</v>
      </c>
      <c r="K2453">
        <v>1</v>
      </c>
      <c r="L2453" t="str">
        <f>_xlfn.CONCAT(D2453,F2453)</f>
        <v>Frappé12 oz</v>
      </c>
      <c r="M2453" s="10">
        <f>E2453*_xlfn.XLOOKUP(L2453,PriceListData!$F$2:$F$97,PriceListData!$E$2:$E$97)</f>
        <v>4.75</v>
      </c>
      <c r="N2453" t="str">
        <f>TEXT(B2453,"dddd")</f>
        <v>Saturday</v>
      </c>
    </row>
    <row r="2454" spans="1:14" x14ac:dyDescent="0.35">
      <c r="A2454">
        <v>288756</v>
      </c>
      <c r="B2454" s="3">
        <v>45787</v>
      </c>
      <c r="C2454" s="4">
        <v>0.46987268518518521</v>
      </c>
      <c r="D2454" t="s">
        <v>52</v>
      </c>
      <c r="E2454">
        <v>1</v>
      </c>
      <c r="F2454" t="s">
        <v>15</v>
      </c>
      <c r="G2454" t="s">
        <v>405</v>
      </c>
      <c r="H2454" t="s">
        <v>414</v>
      </c>
      <c r="J2454" t="s">
        <v>403</v>
      </c>
      <c r="K2454">
        <v>1</v>
      </c>
      <c r="L2454" t="str">
        <f>_xlfn.CONCAT(D2454,F2454)</f>
        <v>Frappé12 oz</v>
      </c>
      <c r="M2454" s="10">
        <f>E2454*_xlfn.XLOOKUP(L2454,PriceListData!$F$2:$F$97,PriceListData!$E$2:$E$97)</f>
        <v>4.75</v>
      </c>
      <c r="N2454" t="str">
        <f>TEXT(B2454,"dddd")</f>
        <v>Saturday</v>
      </c>
    </row>
    <row r="2455" spans="1:14" x14ac:dyDescent="0.35">
      <c r="A2455">
        <v>288755</v>
      </c>
      <c r="B2455" s="3">
        <v>45787</v>
      </c>
      <c r="C2455" s="4">
        <v>0.4657175925925926</v>
      </c>
      <c r="D2455" t="s">
        <v>428</v>
      </c>
      <c r="E2455">
        <v>1</v>
      </c>
      <c r="F2455" t="s">
        <v>15</v>
      </c>
      <c r="G2455" t="s">
        <v>413</v>
      </c>
      <c r="H2455" t="s">
        <v>406</v>
      </c>
      <c r="J2455" t="s">
        <v>403</v>
      </c>
      <c r="K2455">
        <v>1</v>
      </c>
      <c r="L2455" t="str">
        <f>_xlfn.CONCAT(D2455,F2455)</f>
        <v>Rooibos latté12 oz</v>
      </c>
      <c r="M2455" s="10">
        <f>E2455*_xlfn.XLOOKUP(L2455,PriceListData!$F$2:$F$97,PriceListData!$E$2:$E$97)</f>
        <v>5.5</v>
      </c>
      <c r="N2455" t="str">
        <f>TEXT(B2455,"dddd")</f>
        <v>Saturday</v>
      </c>
    </row>
    <row r="2456" spans="1:14" x14ac:dyDescent="0.35">
      <c r="A2456">
        <v>288754</v>
      </c>
      <c r="B2456" s="3">
        <v>45787</v>
      </c>
      <c r="C2456" s="4">
        <v>0.46027777777777779</v>
      </c>
      <c r="D2456" t="s">
        <v>21</v>
      </c>
      <c r="E2456">
        <v>1</v>
      </c>
      <c r="F2456" t="s">
        <v>15</v>
      </c>
      <c r="G2456" t="s">
        <v>405</v>
      </c>
      <c r="H2456" t="s">
        <v>406</v>
      </c>
      <c r="J2456" t="s">
        <v>403</v>
      </c>
      <c r="K2456">
        <v>2</v>
      </c>
      <c r="L2456" t="str">
        <f>_xlfn.CONCAT(D2456,F2456)</f>
        <v>Pourover12 oz</v>
      </c>
      <c r="M2456" s="10">
        <f>E2456*_xlfn.XLOOKUP(L2456,PriceListData!$F$2:$F$97,PriceListData!$E$2:$E$97)</f>
        <v>3.5</v>
      </c>
      <c r="N2456" t="str">
        <f>TEXT(B2456,"dddd")</f>
        <v>Saturday</v>
      </c>
    </row>
    <row r="2457" spans="1:14" x14ac:dyDescent="0.35">
      <c r="A2457">
        <v>288753</v>
      </c>
      <c r="B2457" s="3">
        <v>45787</v>
      </c>
      <c r="C2457" s="4">
        <v>0.45857638888888891</v>
      </c>
      <c r="D2457" t="s">
        <v>419</v>
      </c>
      <c r="E2457">
        <v>1</v>
      </c>
      <c r="G2457" t="s">
        <v>415</v>
      </c>
      <c r="H2457" t="s">
        <v>416</v>
      </c>
      <c r="J2457" t="s">
        <v>403</v>
      </c>
      <c r="K2457">
        <v>1</v>
      </c>
      <c r="L2457" t="str">
        <f>_xlfn.CONCAT(D2457,F2457)</f>
        <v>Extra shot</v>
      </c>
      <c r="M2457" s="10">
        <f>E2457*_xlfn.XLOOKUP(L2457,PriceListData!$F$2:$F$97,PriceListData!$E$2:$E$97)</f>
        <v>1</v>
      </c>
      <c r="N2457" t="str">
        <f>TEXT(B2457,"dddd")</f>
        <v>Saturday</v>
      </c>
    </row>
    <row r="2458" spans="1:14" x14ac:dyDescent="0.35">
      <c r="A2458">
        <v>288752</v>
      </c>
      <c r="B2458" s="3">
        <v>45787</v>
      </c>
      <c r="C2458" s="4">
        <v>0.4569097222222222</v>
      </c>
      <c r="D2458" t="s">
        <v>410</v>
      </c>
      <c r="E2458">
        <v>1</v>
      </c>
      <c r="F2458" t="s">
        <v>15</v>
      </c>
      <c r="G2458" t="s">
        <v>405</v>
      </c>
      <c r="H2458" t="s">
        <v>406</v>
      </c>
      <c r="J2458" t="s">
        <v>403</v>
      </c>
      <c r="K2458">
        <v>2</v>
      </c>
      <c r="L2458" t="str">
        <f>_xlfn.CONCAT(D2458,F2458)</f>
        <v>Café Cubano12 oz</v>
      </c>
      <c r="M2458" s="10">
        <f>E2458*_xlfn.XLOOKUP(L2458,PriceListData!$F$2:$F$97,PriceListData!$E$2:$E$97)</f>
        <v>7</v>
      </c>
      <c r="N2458" t="str">
        <f>TEXT(B2458,"dddd")</f>
        <v>Saturday</v>
      </c>
    </row>
    <row r="2459" spans="1:14" x14ac:dyDescent="0.35">
      <c r="A2459">
        <v>288751</v>
      </c>
      <c r="B2459" s="3">
        <v>45787</v>
      </c>
      <c r="C2459" s="4">
        <v>0.45395833333333335</v>
      </c>
      <c r="D2459" t="s">
        <v>411</v>
      </c>
      <c r="E2459">
        <v>1</v>
      </c>
      <c r="F2459" t="s">
        <v>24</v>
      </c>
      <c r="G2459" t="s">
        <v>405</v>
      </c>
      <c r="H2459" t="s">
        <v>406</v>
      </c>
      <c r="J2459" t="s">
        <v>403</v>
      </c>
      <c r="K2459">
        <v>2</v>
      </c>
      <c r="L2459" t="str">
        <f>_xlfn.CONCAT(D2459,F2459)</f>
        <v>Turkish coffee3 oz</v>
      </c>
      <c r="M2459" s="10">
        <f>E2459*_xlfn.XLOOKUP(L2459,PriceListData!$F$2:$F$97,PriceListData!$E$2:$E$97)</f>
        <v>3.75</v>
      </c>
      <c r="N2459" t="str">
        <f>TEXT(B2459,"dddd")</f>
        <v>Saturday</v>
      </c>
    </row>
    <row r="2460" spans="1:14" x14ac:dyDescent="0.35">
      <c r="A2460">
        <v>288749</v>
      </c>
      <c r="B2460" s="3">
        <v>45787</v>
      </c>
      <c r="C2460" s="4">
        <v>0.4510763888888889</v>
      </c>
      <c r="D2460" t="s">
        <v>407</v>
      </c>
      <c r="E2460">
        <v>1</v>
      </c>
      <c r="G2460" t="s">
        <v>405</v>
      </c>
      <c r="H2460" t="s">
        <v>408</v>
      </c>
      <c r="J2460" t="s">
        <v>403</v>
      </c>
      <c r="K2460">
        <v>1</v>
      </c>
      <c r="L2460" t="str">
        <f>_xlfn.CONCAT(D2460,F2460)</f>
        <v>Drip coffee refill</v>
      </c>
      <c r="M2460" s="10">
        <f>E2460*_xlfn.XLOOKUP(L2460,PriceListData!$F$2:$F$97,PriceListData!$E$2:$E$97)</f>
        <v>1.25</v>
      </c>
      <c r="N2460" t="str">
        <f>TEXT(B2460,"dddd")</f>
        <v>Saturday</v>
      </c>
    </row>
    <row r="2461" spans="1:14" x14ac:dyDescent="0.35">
      <c r="A2461">
        <v>288748</v>
      </c>
      <c r="B2461" s="3">
        <v>45787</v>
      </c>
      <c r="C2461" s="4">
        <v>0.44688657407407406</v>
      </c>
      <c r="D2461" t="s">
        <v>451</v>
      </c>
      <c r="E2461">
        <v>1</v>
      </c>
      <c r="F2461" t="s">
        <v>15</v>
      </c>
      <c r="G2461" t="s">
        <v>423</v>
      </c>
      <c r="H2461" t="s">
        <v>414</v>
      </c>
      <c r="J2461" t="s">
        <v>403</v>
      </c>
      <c r="K2461">
        <v>1</v>
      </c>
      <c r="L2461" t="str">
        <f>_xlfn.CONCAT(D2461,F2461)</f>
        <v>Fruity fizzy12 oz</v>
      </c>
      <c r="M2461" s="10">
        <f>E2461*_xlfn.XLOOKUP(L2461,PriceListData!$F$2:$F$97,PriceListData!$E$2:$E$97)</f>
        <v>2</v>
      </c>
      <c r="N2461" t="str">
        <f>TEXT(B2461,"dddd")</f>
        <v>Saturday</v>
      </c>
    </row>
    <row r="2462" spans="1:14" x14ac:dyDescent="0.35">
      <c r="A2462">
        <v>288744</v>
      </c>
      <c r="B2462" s="3">
        <v>45787</v>
      </c>
      <c r="C2462" s="4">
        <v>0.44387731481481479</v>
      </c>
      <c r="D2462" t="s">
        <v>74</v>
      </c>
      <c r="E2462">
        <v>1</v>
      </c>
      <c r="F2462" t="s">
        <v>15</v>
      </c>
      <c r="G2462" t="s">
        <v>417</v>
      </c>
      <c r="H2462" t="s">
        <v>418</v>
      </c>
      <c r="J2462" t="s">
        <v>403</v>
      </c>
      <c r="K2462">
        <v>2</v>
      </c>
      <c r="L2462" t="str">
        <f>_xlfn.CONCAT(D2462,F2462)</f>
        <v>Single-origin12 oz</v>
      </c>
      <c r="M2462" s="10">
        <f>E2462*_xlfn.XLOOKUP(L2462,PriceListData!$F$2:$F$97,PriceListData!$E$2:$E$97)</f>
        <v>14.95</v>
      </c>
      <c r="N2462" t="str">
        <f>TEXT(B2462,"dddd")</f>
        <v>Saturday</v>
      </c>
    </row>
    <row r="2463" spans="1:14" x14ac:dyDescent="0.35">
      <c r="A2463">
        <v>288743</v>
      </c>
      <c r="B2463" s="3">
        <v>45787</v>
      </c>
      <c r="C2463" s="4">
        <v>0.44265046296296295</v>
      </c>
      <c r="D2463" t="s">
        <v>428</v>
      </c>
      <c r="E2463">
        <v>1</v>
      </c>
      <c r="F2463" t="s">
        <v>15</v>
      </c>
      <c r="G2463" t="s">
        <v>413</v>
      </c>
      <c r="H2463" t="s">
        <v>406</v>
      </c>
      <c r="J2463" t="s">
        <v>403</v>
      </c>
      <c r="K2463">
        <v>2</v>
      </c>
      <c r="L2463" t="str">
        <f>_xlfn.CONCAT(D2463,F2463)</f>
        <v>Rooibos latté12 oz</v>
      </c>
      <c r="M2463" s="10">
        <f>E2463*_xlfn.XLOOKUP(L2463,PriceListData!$F$2:$F$97,PriceListData!$E$2:$E$97)</f>
        <v>5.5</v>
      </c>
      <c r="N2463" t="str">
        <f>TEXT(B2463,"dddd")</f>
        <v>Saturday</v>
      </c>
    </row>
    <row r="2464" spans="1:14" x14ac:dyDescent="0.35">
      <c r="A2464">
        <v>288743</v>
      </c>
      <c r="B2464" s="3">
        <v>45787</v>
      </c>
      <c r="C2464" s="4">
        <v>0.44265046296296295</v>
      </c>
      <c r="D2464" t="s">
        <v>21</v>
      </c>
      <c r="E2464">
        <v>1</v>
      </c>
      <c r="F2464" t="s">
        <v>15</v>
      </c>
      <c r="G2464" t="s">
        <v>405</v>
      </c>
      <c r="H2464" t="s">
        <v>406</v>
      </c>
      <c r="J2464" t="s">
        <v>403</v>
      </c>
      <c r="K2464">
        <v>2</v>
      </c>
      <c r="L2464" t="str">
        <f>_xlfn.CONCAT(D2464,F2464)</f>
        <v>Pourover12 oz</v>
      </c>
      <c r="M2464" s="10">
        <f>E2464*_xlfn.XLOOKUP(L2464,PriceListData!$F$2:$F$97,PriceListData!$E$2:$E$97)</f>
        <v>3.5</v>
      </c>
      <c r="N2464" t="str">
        <f>TEXT(B2464,"dddd")</f>
        <v>Saturday</v>
      </c>
    </row>
    <row r="2465" spans="1:14" x14ac:dyDescent="0.35">
      <c r="A2465">
        <v>288742</v>
      </c>
      <c r="B2465" s="3">
        <v>45787</v>
      </c>
      <c r="C2465" s="4">
        <v>0.4422800925925926</v>
      </c>
      <c r="D2465" t="s">
        <v>419</v>
      </c>
      <c r="E2465">
        <v>1</v>
      </c>
      <c r="G2465" t="s">
        <v>415</v>
      </c>
      <c r="H2465" t="s">
        <v>416</v>
      </c>
      <c r="J2465" t="s">
        <v>403</v>
      </c>
      <c r="K2465">
        <v>1</v>
      </c>
      <c r="L2465" t="str">
        <f>_xlfn.CONCAT(D2465,F2465)</f>
        <v>Extra shot</v>
      </c>
      <c r="M2465" s="10">
        <f>E2465*_xlfn.XLOOKUP(L2465,PriceListData!$F$2:$F$97,PriceListData!$E$2:$E$97)</f>
        <v>1</v>
      </c>
      <c r="N2465" t="str">
        <f>TEXT(B2465,"dddd")</f>
        <v>Saturday</v>
      </c>
    </row>
    <row r="2466" spans="1:14" x14ac:dyDescent="0.35">
      <c r="A2466">
        <v>288742</v>
      </c>
      <c r="B2466" s="3">
        <v>45787</v>
      </c>
      <c r="C2466" s="4">
        <v>0.4422800925925926</v>
      </c>
      <c r="D2466" t="s">
        <v>409</v>
      </c>
      <c r="E2466">
        <v>1</v>
      </c>
      <c r="F2466" t="s">
        <v>15</v>
      </c>
      <c r="G2466" t="s">
        <v>405</v>
      </c>
      <c r="H2466" t="s">
        <v>406</v>
      </c>
      <c r="J2466" t="s">
        <v>403</v>
      </c>
      <c r="K2466">
        <v>1</v>
      </c>
      <c r="L2466" t="str">
        <f>_xlfn.CONCAT(D2466,F2466)</f>
        <v>Drip coffee12 oz</v>
      </c>
      <c r="M2466" s="10">
        <f>E2466*_xlfn.XLOOKUP(L2466,PriceListData!$F$2:$F$97,PriceListData!$E$2:$E$97)</f>
        <v>2.25</v>
      </c>
      <c r="N2466" t="str">
        <f>TEXT(B2466,"dddd")</f>
        <v>Saturday</v>
      </c>
    </row>
    <row r="2467" spans="1:14" x14ac:dyDescent="0.35">
      <c r="A2467">
        <v>288742</v>
      </c>
      <c r="B2467" s="3">
        <v>45787</v>
      </c>
      <c r="C2467" s="4">
        <v>0.4422800925925926</v>
      </c>
      <c r="D2467" t="s">
        <v>409</v>
      </c>
      <c r="E2467">
        <v>1</v>
      </c>
      <c r="F2467" t="s">
        <v>15</v>
      </c>
      <c r="G2467" t="s">
        <v>405</v>
      </c>
      <c r="H2467" t="s">
        <v>406</v>
      </c>
      <c r="J2467" t="s">
        <v>403</v>
      </c>
      <c r="K2467">
        <v>1</v>
      </c>
      <c r="L2467" t="str">
        <f>_xlfn.CONCAT(D2467,F2467)</f>
        <v>Drip coffee12 oz</v>
      </c>
      <c r="M2467" s="10">
        <f>E2467*_xlfn.XLOOKUP(L2467,PriceListData!$F$2:$F$97,PriceListData!$E$2:$E$97)</f>
        <v>2.25</v>
      </c>
      <c r="N2467" t="str">
        <f>TEXT(B2467,"dddd")</f>
        <v>Saturday</v>
      </c>
    </row>
    <row r="2468" spans="1:14" x14ac:dyDescent="0.35">
      <c r="A2468">
        <v>288741</v>
      </c>
      <c r="B2468" s="3">
        <v>45787</v>
      </c>
      <c r="C2468" s="4">
        <v>0.4306712962962963</v>
      </c>
      <c r="D2468" t="s">
        <v>410</v>
      </c>
      <c r="E2468">
        <v>1</v>
      </c>
      <c r="F2468" t="s">
        <v>15</v>
      </c>
      <c r="G2468" t="s">
        <v>405</v>
      </c>
      <c r="H2468" t="s">
        <v>406</v>
      </c>
      <c r="J2468" t="s">
        <v>403</v>
      </c>
      <c r="K2468">
        <v>1</v>
      </c>
      <c r="L2468" t="str">
        <f>_xlfn.CONCAT(D2468,F2468)</f>
        <v>Café Cubano12 oz</v>
      </c>
      <c r="M2468" s="10">
        <f>E2468*_xlfn.XLOOKUP(L2468,PriceListData!$F$2:$F$97,PriceListData!$E$2:$E$97)</f>
        <v>7</v>
      </c>
      <c r="N2468" t="str">
        <f>TEXT(B2468,"dddd")</f>
        <v>Saturday</v>
      </c>
    </row>
    <row r="2469" spans="1:14" x14ac:dyDescent="0.35">
      <c r="A2469">
        <v>288739</v>
      </c>
      <c r="B2469" s="3">
        <v>45787</v>
      </c>
      <c r="C2469" s="4">
        <v>0.42950231481481482</v>
      </c>
      <c r="D2469" t="s">
        <v>404</v>
      </c>
      <c r="E2469">
        <v>1</v>
      </c>
      <c r="F2469" t="s">
        <v>15</v>
      </c>
      <c r="G2469" t="s">
        <v>405</v>
      </c>
      <c r="H2469" t="s">
        <v>406</v>
      </c>
      <c r="J2469" t="s">
        <v>403</v>
      </c>
      <c r="K2469">
        <v>1</v>
      </c>
      <c r="L2469" t="str">
        <f>_xlfn.CONCAT(D2469,F2469)</f>
        <v>Café latté12 oz</v>
      </c>
      <c r="M2469" s="10">
        <f>E2469*_xlfn.XLOOKUP(L2469,PriceListData!$F$2:$F$97,PriceListData!$E$2:$E$97)</f>
        <v>4.25</v>
      </c>
      <c r="N2469" t="str">
        <f>TEXT(B2469,"dddd")</f>
        <v>Saturday</v>
      </c>
    </row>
    <row r="2470" spans="1:14" x14ac:dyDescent="0.35">
      <c r="A2470">
        <v>288738</v>
      </c>
      <c r="B2470" s="3">
        <v>45787</v>
      </c>
      <c r="C2470" s="4">
        <v>0.42731481481481481</v>
      </c>
      <c r="D2470" t="s">
        <v>52</v>
      </c>
      <c r="E2470">
        <v>1</v>
      </c>
      <c r="F2470" t="s">
        <v>15</v>
      </c>
      <c r="G2470" t="s">
        <v>405</v>
      </c>
      <c r="H2470" t="s">
        <v>414</v>
      </c>
      <c r="J2470" t="s">
        <v>403</v>
      </c>
      <c r="K2470">
        <v>2</v>
      </c>
      <c r="L2470" t="str">
        <f>_xlfn.CONCAT(D2470,F2470)</f>
        <v>Frappé12 oz</v>
      </c>
      <c r="M2470" s="10">
        <f>E2470*_xlfn.XLOOKUP(L2470,PriceListData!$F$2:$F$97,PriceListData!$E$2:$E$97)</f>
        <v>4.75</v>
      </c>
      <c r="N2470" t="str">
        <f>TEXT(B2470,"dddd")</f>
        <v>Saturday</v>
      </c>
    </row>
    <row r="2471" spans="1:14" x14ac:dyDescent="0.35">
      <c r="A2471">
        <v>288737</v>
      </c>
      <c r="B2471" s="3">
        <v>45787</v>
      </c>
      <c r="C2471" s="4">
        <v>0.42716435185185186</v>
      </c>
      <c r="D2471" t="s">
        <v>407</v>
      </c>
      <c r="E2471">
        <v>1</v>
      </c>
      <c r="G2471" t="s">
        <v>405</v>
      </c>
      <c r="H2471" t="s">
        <v>408</v>
      </c>
      <c r="J2471" t="s">
        <v>403</v>
      </c>
      <c r="K2471">
        <v>1</v>
      </c>
      <c r="L2471" t="str">
        <f>_xlfn.CONCAT(D2471,F2471)</f>
        <v>Drip coffee refill</v>
      </c>
      <c r="M2471" s="10">
        <f>E2471*_xlfn.XLOOKUP(L2471,PriceListData!$F$2:$F$97,PriceListData!$E$2:$E$97)</f>
        <v>1.25</v>
      </c>
      <c r="N2471" t="str">
        <f>TEXT(B2471,"dddd")</f>
        <v>Saturday</v>
      </c>
    </row>
    <row r="2472" spans="1:14" x14ac:dyDescent="0.35">
      <c r="A2472">
        <v>288736</v>
      </c>
      <c r="B2472" s="3">
        <v>45787</v>
      </c>
      <c r="C2472" s="4">
        <v>0.42656250000000001</v>
      </c>
      <c r="D2472" t="s">
        <v>411</v>
      </c>
      <c r="E2472">
        <v>1</v>
      </c>
      <c r="F2472" t="s">
        <v>24</v>
      </c>
      <c r="G2472" t="s">
        <v>405</v>
      </c>
      <c r="H2472" t="s">
        <v>406</v>
      </c>
      <c r="J2472" t="s">
        <v>403</v>
      </c>
      <c r="K2472">
        <v>1</v>
      </c>
      <c r="L2472" t="str">
        <f>_xlfn.CONCAT(D2472,F2472)</f>
        <v>Turkish coffee3 oz</v>
      </c>
      <c r="M2472" s="10">
        <f>E2472*_xlfn.XLOOKUP(L2472,PriceListData!$F$2:$F$97,PriceListData!$E$2:$E$97)</f>
        <v>3.75</v>
      </c>
      <c r="N2472" t="str">
        <f>TEXT(B2472,"dddd")</f>
        <v>Saturday</v>
      </c>
    </row>
    <row r="2473" spans="1:14" x14ac:dyDescent="0.35">
      <c r="A2473">
        <v>288734</v>
      </c>
      <c r="B2473" s="3">
        <v>45787</v>
      </c>
      <c r="C2473" s="4">
        <v>0.42378472222222224</v>
      </c>
      <c r="D2473" t="s">
        <v>74</v>
      </c>
      <c r="E2473">
        <v>1</v>
      </c>
      <c r="F2473" t="s">
        <v>15</v>
      </c>
      <c r="G2473" t="s">
        <v>417</v>
      </c>
      <c r="H2473" t="s">
        <v>418</v>
      </c>
      <c r="J2473" t="s">
        <v>403</v>
      </c>
      <c r="K2473">
        <v>1</v>
      </c>
      <c r="L2473" t="str">
        <f>_xlfn.CONCAT(D2473,F2473)</f>
        <v>Single-origin12 oz</v>
      </c>
      <c r="M2473" s="10">
        <f>E2473*_xlfn.XLOOKUP(L2473,PriceListData!$F$2:$F$97,PriceListData!$E$2:$E$97)</f>
        <v>14.95</v>
      </c>
      <c r="N2473" t="str">
        <f>TEXT(B2473,"dddd")</f>
        <v>Saturday</v>
      </c>
    </row>
    <row r="2474" spans="1:14" x14ac:dyDescent="0.35">
      <c r="A2474">
        <v>288731</v>
      </c>
      <c r="B2474" s="3">
        <v>45787</v>
      </c>
      <c r="C2474" s="4">
        <v>0.41956018518518517</v>
      </c>
      <c r="D2474" t="s">
        <v>407</v>
      </c>
      <c r="E2474">
        <v>1</v>
      </c>
      <c r="G2474" t="s">
        <v>405</v>
      </c>
      <c r="H2474" t="s">
        <v>408</v>
      </c>
      <c r="J2474" t="s">
        <v>403</v>
      </c>
      <c r="K2474">
        <v>1</v>
      </c>
      <c r="L2474" t="str">
        <f>_xlfn.CONCAT(D2474,F2474)</f>
        <v>Drip coffee refill</v>
      </c>
      <c r="M2474" s="10">
        <f>E2474*_xlfn.XLOOKUP(L2474,PriceListData!$F$2:$F$97,PriceListData!$E$2:$E$97)</f>
        <v>1.25</v>
      </c>
      <c r="N2474" t="str">
        <f>TEXT(B2474,"dddd")</f>
        <v>Saturday</v>
      </c>
    </row>
    <row r="2475" spans="1:14" x14ac:dyDescent="0.35">
      <c r="A2475">
        <v>288730</v>
      </c>
      <c r="B2475" s="3">
        <v>45787</v>
      </c>
      <c r="C2475" s="4">
        <v>0.41834490740740743</v>
      </c>
      <c r="D2475" t="s">
        <v>21</v>
      </c>
      <c r="E2475">
        <v>1</v>
      </c>
      <c r="F2475" t="s">
        <v>15</v>
      </c>
      <c r="G2475" t="s">
        <v>405</v>
      </c>
      <c r="H2475" t="s">
        <v>406</v>
      </c>
      <c r="J2475" t="s">
        <v>403</v>
      </c>
      <c r="K2475">
        <v>2</v>
      </c>
      <c r="L2475" t="str">
        <f>_xlfn.CONCAT(D2475,F2475)</f>
        <v>Pourover12 oz</v>
      </c>
      <c r="M2475" s="10">
        <f>E2475*_xlfn.XLOOKUP(L2475,PriceListData!$F$2:$F$97,PriceListData!$E$2:$E$97)</f>
        <v>3.5</v>
      </c>
      <c r="N2475" t="str">
        <f>TEXT(B2475,"dddd")</f>
        <v>Saturday</v>
      </c>
    </row>
    <row r="2476" spans="1:14" x14ac:dyDescent="0.35">
      <c r="A2476">
        <v>288730</v>
      </c>
      <c r="B2476" s="3">
        <v>45787</v>
      </c>
      <c r="C2476" s="4">
        <v>0.41834490740740743</v>
      </c>
      <c r="D2476" t="s">
        <v>52</v>
      </c>
      <c r="E2476">
        <v>1</v>
      </c>
      <c r="F2476" t="s">
        <v>15</v>
      </c>
      <c r="G2476" t="s">
        <v>405</v>
      </c>
      <c r="H2476" t="s">
        <v>414</v>
      </c>
      <c r="J2476" t="s">
        <v>403</v>
      </c>
      <c r="K2476">
        <v>2</v>
      </c>
      <c r="L2476" t="str">
        <f>_xlfn.CONCAT(D2476,F2476)</f>
        <v>Frappé12 oz</v>
      </c>
      <c r="M2476" s="10">
        <f>E2476*_xlfn.XLOOKUP(L2476,PriceListData!$F$2:$F$97,PriceListData!$E$2:$E$97)</f>
        <v>4.75</v>
      </c>
      <c r="N2476" t="str">
        <f>TEXT(B2476,"dddd")</f>
        <v>Saturday</v>
      </c>
    </row>
    <row r="2477" spans="1:14" x14ac:dyDescent="0.35">
      <c r="A2477">
        <v>288729</v>
      </c>
      <c r="B2477" s="3">
        <v>45787</v>
      </c>
      <c r="C2477" s="4">
        <v>0.41767361111111112</v>
      </c>
      <c r="D2477" t="s">
        <v>428</v>
      </c>
      <c r="E2477">
        <v>1</v>
      </c>
      <c r="F2477" t="s">
        <v>15</v>
      </c>
      <c r="G2477" t="s">
        <v>413</v>
      </c>
      <c r="H2477" t="s">
        <v>406</v>
      </c>
      <c r="J2477" t="s">
        <v>403</v>
      </c>
      <c r="K2477">
        <v>1</v>
      </c>
      <c r="L2477" t="str">
        <f>_xlfn.CONCAT(D2477,F2477)</f>
        <v>Rooibos latté12 oz</v>
      </c>
      <c r="M2477" s="10">
        <f>E2477*_xlfn.XLOOKUP(L2477,PriceListData!$F$2:$F$97,PriceListData!$E$2:$E$97)</f>
        <v>5.5</v>
      </c>
      <c r="N2477" t="str">
        <f>TEXT(B2477,"dddd")</f>
        <v>Saturday</v>
      </c>
    </row>
    <row r="2478" spans="1:14" x14ac:dyDescent="0.35">
      <c r="A2478">
        <v>288727</v>
      </c>
      <c r="B2478" s="3">
        <v>45787</v>
      </c>
      <c r="C2478" s="4">
        <v>0.41490740740740739</v>
      </c>
      <c r="D2478" t="s">
        <v>54</v>
      </c>
      <c r="E2478">
        <v>1</v>
      </c>
      <c r="G2478" t="s">
        <v>415</v>
      </c>
      <c r="H2478" t="s">
        <v>416</v>
      </c>
      <c r="J2478" t="s">
        <v>403</v>
      </c>
      <c r="K2478">
        <v>2</v>
      </c>
      <c r="L2478" t="str">
        <f>_xlfn.CONCAT(D2478,F2478)</f>
        <v>Syrup</v>
      </c>
      <c r="M2478" s="10">
        <f>E2478*_xlfn.XLOOKUP(L2478,PriceListData!$F$2:$F$97,PriceListData!$E$2:$E$97)</f>
        <v>0.75</v>
      </c>
      <c r="N2478" t="str">
        <f>TEXT(B2478,"dddd")</f>
        <v>Saturday</v>
      </c>
    </row>
    <row r="2479" spans="1:14" x14ac:dyDescent="0.35">
      <c r="A2479">
        <v>288727</v>
      </c>
      <c r="B2479" s="3">
        <v>45787</v>
      </c>
      <c r="C2479" s="4">
        <v>0.41490740740740739</v>
      </c>
      <c r="D2479" t="s">
        <v>21</v>
      </c>
      <c r="E2479">
        <v>1</v>
      </c>
      <c r="F2479" t="s">
        <v>15</v>
      </c>
      <c r="G2479" t="s">
        <v>405</v>
      </c>
      <c r="H2479" t="s">
        <v>406</v>
      </c>
      <c r="J2479" t="s">
        <v>403</v>
      </c>
      <c r="K2479">
        <v>2</v>
      </c>
      <c r="L2479" t="str">
        <f>_xlfn.CONCAT(D2479,F2479)</f>
        <v>Pourover12 oz</v>
      </c>
      <c r="M2479" s="10">
        <f>E2479*_xlfn.XLOOKUP(L2479,PriceListData!$F$2:$F$97,PriceListData!$E$2:$E$97)</f>
        <v>3.5</v>
      </c>
      <c r="N2479" t="str">
        <f>TEXT(B2479,"dddd")</f>
        <v>Saturday</v>
      </c>
    </row>
    <row r="2480" spans="1:14" x14ac:dyDescent="0.35">
      <c r="A2480">
        <v>288726</v>
      </c>
      <c r="B2480" s="3">
        <v>45787</v>
      </c>
      <c r="C2480" s="4">
        <v>0.41460648148148149</v>
      </c>
      <c r="D2480" t="s">
        <v>411</v>
      </c>
      <c r="E2480">
        <v>1</v>
      </c>
      <c r="F2480" t="s">
        <v>24</v>
      </c>
      <c r="G2480" t="s">
        <v>405</v>
      </c>
      <c r="H2480" t="s">
        <v>406</v>
      </c>
      <c r="J2480" t="s">
        <v>403</v>
      </c>
      <c r="K2480">
        <v>1</v>
      </c>
      <c r="L2480" t="str">
        <f>_xlfn.CONCAT(D2480,F2480)</f>
        <v>Turkish coffee3 oz</v>
      </c>
      <c r="M2480" s="10">
        <f>E2480*_xlfn.XLOOKUP(L2480,PriceListData!$F$2:$F$97,PriceListData!$E$2:$E$97)</f>
        <v>3.75</v>
      </c>
      <c r="N2480" t="str">
        <f>TEXT(B2480,"dddd")</f>
        <v>Saturday</v>
      </c>
    </row>
    <row r="2481" spans="1:14" x14ac:dyDescent="0.35">
      <c r="A2481">
        <v>288722</v>
      </c>
      <c r="B2481" s="3">
        <v>45787</v>
      </c>
      <c r="C2481" s="4">
        <v>0.40971064814814817</v>
      </c>
      <c r="D2481" t="s">
        <v>54</v>
      </c>
      <c r="E2481">
        <v>1</v>
      </c>
      <c r="G2481" t="s">
        <v>415</v>
      </c>
      <c r="H2481" t="s">
        <v>416</v>
      </c>
      <c r="J2481" t="s">
        <v>403</v>
      </c>
      <c r="K2481">
        <v>2</v>
      </c>
      <c r="L2481" t="str">
        <f>_xlfn.CONCAT(D2481,F2481)</f>
        <v>Syrup</v>
      </c>
      <c r="M2481" s="10">
        <f>E2481*_xlfn.XLOOKUP(L2481,PriceListData!$F$2:$F$97,PriceListData!$E$2:$E$97)</f>
        <v>0.75</v>
      </c>
      <c r="N2481" t="str">
        <f>TEXT(B2481,"dddd")</f>
        <v>Saturday</v>
      </c>
    </row>
    <row r="2482" spans="1:14" x14ac:dyDescent="0.35">
      <c r="A2482">
        <v>288722</v>
      </c>
      <c r="B2482" s="3">
        <v>45787</v>
      </c>
      <c r="C2482" s="4">
        <v>0.40971064814814817</v>
      </c>
      <c r="D2482" t="s">
        <v>21</v>
      </c>
      <c r="E2482">
        <v>1</v>
      </c>
      <c r="F2482" t="s">
        <v>15</v>
      </c>
      <c r="G2482" t="s">
        <v>405</v>
      </c>
      <c r="H2482" t="s">
        <v>406</v>
      </c>
      <c r="J2482" t="s">
        <v>403</v>
      </c>
      <c r="K2482">
        <v>2</v>
      </c>
      <c r="L2482" t="str">
        <f>_xlfn.CONCAT(D2482,F2482)</f>
        <v>Pourover12 oz</v>
      </c>
      <c r="M2482" s="10">
        <f>E2482*_xlfn.XLOOKUP(L2482,PriceListData!$F$2:$F$97,PriceListData!$E$2:$E$97)</f>
        <v>3.5</v>
      </c>
      <c r="N2482" t="str">
        <f>TEXT(B2482,"dddd")</f>
        <v>Saturday</v>
      </c>
    </row>
    <row r="2483" spans="1:14" x14ac:dyDescent="0.35">
      <c r="A2483">
        <v>288722</v>
      </c>
      <c r="B2483" s="3">
        <v>45787</v>
      </c>
      <c r="C2483" s="4">
        <v>0.40971064814814817</v>
      </c>
      <c r="D2483" t="s">
        <v>419</v>
      </c>
      <c r="E2483">
        <v>1</v>
      </c>
      <c r="G2483" t="s">
        <v>415</v>
      </c>
      <c r="H2483" t="s">
        <v>416</v>
      </c>
      <c r="J2483" t="s">
        <v>403</v>
      </c>
      <c r="K2483">
        <v>2</v>
      </c>
      <c r="L2483" t="str">
        <f>_xlfn.CONCAT(D2483,F2483)</f>
        <v>Extra shot</v>
      </c>
      <c r="M2483" s="10">
        <f>E2483*_xlfn.XLOOKUP(L2483,PriceListData!$F$2:$F$97,PriceListData!$E$2:$E$97)</f>
        <v>1</v>
      </c>
      <c r="N2483" t="str">
        <f>TEXT(B2483,"dddd")</f>
        <v>Saturday</v>
      </c>
    </row>
    <row r="2484" spans="1:14" x14ac:dyDescent="0.35">
      <c r="A2484">
        <v>288719</v>
      </c>
      <c r="B2484" s="3">
        <v>45787</v>
      </c>
      <c r="C2484" s="4">
        <v>0.40510416666666665</v>
      </c>
      <c r="D2484" t="s">
        <v>407</v>
      </c>
      <c r="E2484">
        <v>1</v>
      </c>
      <c r="G2484" t="s">
        <v>405</v>
      </c>
      <c r="H2484" t="s">
        <v>408</v>
      </c>
      <c r="J2484" t="s">
        <v>403</v>
      </c>
      <c r="K2484">
        <v>1</v>
      </c>
      <c r="L2484" t="str">
        <f>_xlfn.CONCAT(D2484,F2484)</f>
        <v>Drip coffee refill</v>
      </c>
      <c r="M2484" s="10">
        <f>E2484*_xlfn.XLOOKUP(L2484,PriceListData!$F$2:$F$97,PriceListData!$E$2:$E$97)</f>
        <v>1.25</v>
      </c>
      <c r="N2484" t="str">
        <f>TEXT(B2484,"dddd")</f>
        <v>Saturday</v>
      </c>
    </row>
    <row r="2485" spans="1:14" x14ac:dyDescent="0.35">
      <c r="A2485">
        <v>288718</v>
      </c>
      <c r="B2485" s="3">
        <v>45787</v>
      </c>
      <c r="C2485" s="4">
        <v>0.4045138888888889</v>
      </c>
      <c r="D2485" t="s">
        <v>21</v>
      </c>
      <c r="E2485">
        <v>1</v>
      </c>
      <c r="F2485" t="s">
        <v>15</v>
      </c>
      <c r="G2485" t="s">
        <v>405</v>
      </c>
      <c r="H2485" t="s">
        <v>406</v>
      </c>
      <c r="J2485" t="s">
        <v>403</v>
      </c>
      <c r="K2485">
        <v>1</v>
      </c>
      <c r="L2485" t="str">
        <f>_xlfn.CONCAT(D2485,F2485)</f>
        <v>Pourover12 oz</v>
      </c>
      <c r="M2485" s="10">
        <f>E2485*_xlfn.XLOOKUP(L2485,PriceListData!$F$2:$F$97,PriceListData!$E$2:$E$97)</f>
        <v>3.5</v>
      </c>
      <c r="N2485" t="str">
        <f>TEXT(B2485,"dddd")</f>
        <v>Saturday</v>
      </c>
    </row>
    <row r="2486" spans="1:14" x14ac:dyDescent="0.35">
      <c r="A2486">
        <v>288718</v>
      </c>
      <c r="B2486" s="3">
        <v>45787</v>
      </c>
      <c r="C2486" s="4">
        <v>0.4045138888888889</v>
      </c>
      <c r="D2486" t="s">
        <v>65</v>
      </c>
      <c r="E2486">
        <v>1</v>
      </c>
      <c r="F2486" t="s">
        <v>15</v>
      </c>
      <c r="G2486" t="s">
        <v>405</v>
      </c>
      <c r="H2486" t="s">
        <v>406</v>
      </c>
      <c r="J2486" t="s">
        <v>403</v>
      </c>
      <c r="K2486">
        <v>1</v>
      </c>
      <c r="L2486" t="str">
        <f>_xlfn.CONCAT(D2486,F2486)</f>
        <v>Cappuccino12 oz</v>
      </c>
      <c r="M2486" s="10">
        <f>E2486*_xlfn.XLOOKUP(L2486,PriceListData!$F$2:$F$97,PriceListData!$E$2:$E$97)</f>
        <v>5.5</v>
      </c>
      <c r="N2486" t="str">
        <f>TEXT(B2486,"dddd")</f>
        <v>Saturday</v>
      </c>
    </row>
    <row r="2487" spans="1:14" x14ac:dyDescent="0.35">
      <c r="A2487">
        <v>288717</v>
      </c>
      <c r="B2487" s="3">
        <v>45787</v>
      </c>
      <c r="C2487" s="4">
        <v>0.40274305555555556</v>
      </c>
      <c r="D2487" t="s">
        <v>21</v>
      </c>
      <c r="E2487">
        <v>1</v>
      </c>
      <c r="F2487" t="s">
        <v>15</v>
      </c>
      <c r="G2487" t="s">
        <v>405</v>
      </c>
      <c r="H2487" t="s">
        <v>406</v>
      </c>
      <c r="J2487" t="s">
        <v>403</v>
      </c>
      <c r="K2487">
        <v>1</v>
      </c>
      <c r="L2487" t="str">
        <f>_xlfn.CONCAT(D2487,F2487)</f>
        <v>Pourover12 oz</v>
      </c>
      <c r="M2487" s="10">
        <f>E2487*_xlfn.XLOOKUP(L2487,PriceListData!$F$2:$F$97,PriceListData!$E$2:$E$97)</f>
        <v>3.5</v>
      </c>
      <c r="N2487" t="str">
        <f>TEXT(B2487,"dddd")</f>
        <v>Saturday</v>
      </c>
    </row>
    <row r="2488" spans="1:14" x14ac:dyDescent="0.35">
      <c r="A2488">
        <v>288716</v>
      </c>
      <c r="B2488" s="3">
        <v>45787</v>
      </c>
      <c r="C2488" s="4">
        <v>0.40038194444444447</v>
      </c>
      <c r="D2488" t="s">
        <v>420</v>
      </c>
      <c r="E2488">
        <v>1</v>
      </c>
      <c r="F2488" t="s">
        <v>76</v>
      </c>
      <c r="G2488" t="s">
        <v>413</v>
      </c>
      <c r="H2488" t="s">
        <v>406</v>
      </c>
      <c r="J2488" t="s">
        <v>403</v>
      </c>
      <c r="K2488">
        <v>2</v>
      </c>
      <c r="L2488" t="str">
        <f>_xlfn.CONCAT(D2488,F2488)</f>
        <v>Moroccan tea10 oz</v>
      </c>
      <c r="M2488" s="10">
        <f>E2488*_xlfn.XLOOKUP(L2488,PriceListData!$F$2:$F$97,PriceListData!$E$2:$E$97)</f>
        <v>3</v>
      </c>
      <c r="N2488" t="str">
        <f>TEXT(B2488,"dddd")</f>
        <v>Saturday</v>
      </c>
    </row>
    <row r="2489" spans="1:14" x14ac:dyDescent="0.35">
      <c r="A2489">
        <v>288714</v>
      </c>
      <c r="B2489" s="3">
        <v>45787</v>
      </c>
      <c r="C2489" s="4">
        <v>0.39855324074074072</v>
      </c>
      <c r="D2489" t="s">
        <v>65</v>
      </c>
      <c r="E2489">
        <v>1</v>
      </c>
      <c r="F2489" t="s">
        <v>15</v>
      </c>
      <c r="G2489" t="s">
        <v>405</v>
      </c>
      <c r="H2489" t="s">
        <v>406</v>
      </c>
      <c r="J2489" t="s">
        <v>403</v>
      </c>
      <c r="K2489">
        <v>1</v>
      </c>
      <c r="L2489" t="str">
        <f>_xlfn.CONCAT(D2489,F2489)</f>
        <v>Cappuccino12 oz</v>
      </c>
      <c r="M2489" s="10">
        <f>E2489*_xlfn.XLOOKUP(L2489,PriceListData!$F$2:$F$97,PriceListData!$E$2:$E$97)</f>
        <v>5.5</v>
      </c>
      <c r="N2489" t="str">
        <f>TEXT(B2489,"dddd")</f>
        <v>Saturday</v>
      </c>
    </row>
    <row r="2490" spans="1:14" x14ac:dyDescent="0.35">
      <c r="A2490">
        <v>288713</v>
      </c>
      <c r="B2490" s="3">
        <v>45787</v>
      </c>
      <c r="C2490" s="4">
        <v>0.39206018518518521</v>
      </c>
      <c r="D2490" t="s">
        <v>407</v>
      </c>
      <c r="E2490">
        <v>1</v>
      </c>
      <c r="G2490" t="s">
        <v>405</v>
      </c>
      <c r="H2490" t="s">
        <v>408</v>
      </c>
      <c r="J2490" t="s">
        <v>403</v>
      </c>
      <c r="K2490">
        <v>1</v>
      </c>
      <c r="L2490" t="str">
        <f>_xlfn.CONCAT(D2490,F2490)</f>
        <v>Drip coffee refill</v>
      </c>
      <c r="M2490" s="10">
        <f>E2490*_xlfn.XLOOKUP(L2490,PriceListData!$F$2:$F$97,PriceListData!$E$2:$E$97)</f>
        <v>1.25</v>
      </c>
      <c r="N2490" t="str">
        <f>TEXT(B2490,"dddd")</f>
        <v>Saturday</v>
      </c>
    </row>
    <row r="2491" spans="1:14" x14ac:dyDescent="0.35">
      <c r="A2491">
        <v>288712</v>
      </c>
      <c r="B2491" s="3">
        <v>45787</v>
      </c>
      <c r="C2491" s="4">
        <v>0.38673611111111111</v>
      </c>
      <c r="D2491" t="s">
        <v>52</v>
      </c>
      <c r="E2491">
        <v>1</v>
      </c>
      <c r="F2491" t="s">
        <v>15</v>
      </c>
      <c r="G2491" t="s">
        <v>405</v>
      </c>
      <c r="H2491" t="s">
        <v>414</v>
      </c>
      <c r="J2491" t="s">
        <v>403</v>
      </c>
      <c r="K2491">
        <v>2</v>
      </c>
      <c r="L2491" t="str">
        <f>_xlfn.CONCAT(D2491,F2491)</f>
        <v>Frappé12 oz</v>
      </c>
      <c r="M2491" s="10">
        <f>E2491*_xlfn.XLOOKUP(L2491,PriceListData!$F$2:$F$97,PriceListData!$E$2:$E$97)</f>
        <v>4.75</v>
      </c>
      <c r="N2491" t="str">
        <f>TEXT(B2491,"dddd")</f>
        <v>Saturday</v>
      </c>
    </row>
    <row r="2492" spans="1:14" x14ac:dyDescent="0.35">
      <c r="A2492">
        <v>288711</v>
      </c>
      <c r="B2492" s="3">
        <v>45787</v>
      </c>
      <c r="C2492" s="4">
        <v>0.38346064814814818</v>
      </c>
      <c r="D2492" t="s">
        <v>54</v>
      </c>
      <c r="E2492">
        <v>1</v>
      </c>
      <c r="G2492" t="s">
        <v>415</v>
      </c>
      <c r="H2492" t="s">
        <v>416</v>
      </c>
      <c r="J2492" t="s">
        <v>403</v>
      </c>
      <c r="K2492">
        <v>2</v>
      </c>
      <c r="L2492" t="str">
        <f>_xlfn.CONCAT(D2492,F2492)</f>
        <v>Syrup</v>
      </c>
      <c r="M2492" s="10">
        <f>E2492*_xlfn.XLOOKUP(L2492,PriceListData!$F$2:$F$97,PriceListData!$E$2:$E$97)</f>
        <v>0.75</v>
      </c>
      <c r="N2492" t="str">
        <f>TEXT(B2492,"dddd")</f>
        <v>Saturday</v>
      </c>
    </row>
    <row r="2493" spans="1:14" x14ac:dyDescent="0.35">
      <c r="A2493">
        <v>288711</v>
      </c>
      <c r="B2493" s="3">
        <v>45787</v>
      </c>
      <c r="C2493" s="4">
        <v>0.38346064814814818</v>
      </c>
      <c r="D2493" t="s">
        <v>452</v>
      </c>
      <c r="E2493">
        <v>1</v>
      </c>
      <c r="G2493" t="s">
        <v>401</v>
      </c>
      <c r="H2493" t="s">
        <v>453</v>
      </c>
      <c r="J2493" t="s">
        <v>403</v>
      </c>
      <c r="K2493">
        <v>2</v>
      </c>
      <c r="L2493" t="str">
        <f>_xlfn.CONCAT(D2493,F2493)</f>
        <v>Reusable travel mug</v>
      </c>
      <c r="M2493" s="10">
        <f>E2493*_xlfn.XLOOKUP(L2493,PriceListData!$F$2:$F$97,PriceListData!$E$2:$E$97)</f>
        <v>12.75</v>
      </c>
      <c r="N2493" t="str">
        <f>TEXT(B2493,"dddd")</f>
        <v>Saturday</v>
      </c>
    </row>
    <row r="2494" spans="1:14" x14ac:dyDescent="0.35">
      <c r="A2494">
        <v>288711</v>
      </c>
      <c r="B2494" s="3">
        <v>45787</v>
      </c>
      <c r="C2494" s="4">
        <v>0.38346064814814818</v>
      </c>
      <c r="D2494" t="s">
        <v>446</v>
      </c>
      <c r="E2494">
        <v>1</v>
      </c>
      <c r="F2494" t="s">
        <v>447</v>
      </c>
      <c r="G2494" t="s">
        <v>405</v>
      </c>
      <c r="H2494" t="s">
        <v>406</v>
      </c>
      <c r="J2494" t="s">
        <v>403</v>
      </c>
      <c r="K2494">
        <v>2</v>
      </c>
      <c r="L2494" t="str">
        <f>_xlfn.CONCAT(D2494,F2494)</f>
        <v>Cortado4 oz</v>
      </c>
      <c r="M2494" s="10">
        <f>E2494*_xlfn.XLOOKUP(L2494,PriceListData!$F$2:$F$97,PriceListData!$E$2:$E$97)</f>
        <v>3.75</v>
      </c>
      <c r="N2494" t="str">
        <f>TEXT(B2494,"dddd")</f>
        <v>Saturday</v>
      </c>
    </row>
    <row r="2495" spans="1:14" x14ac:dyDescent="0.35">
      <c r="A2495">
        <v>288710</v>
      </c>
      <c r="B2495" s="3">
        <v>45787</v>
      </c>
      <c r="C2495" s="4">
        <v>0.38192129629629629</v>
      </c>
      <c r="D2495" t="s">
        <v>426</v>
      </c>
      <c r="E2495">
        <v>1</v>
      </c>
      <c r="F2495" t="s">
        <v>15</v>
      </c>
      <c r="G2495" t="s">
        <v>423</v>
      </c>
      <c r="H2495" t="s">
        <v>414</v>
      </c>
      <c r="J2495" t="s">
        <v>403</v>
      </c>
      <c r="K2495">
        <v>2</v>
      </c>
      <c r="L2495" t="str">
        <f>_xlfn.CONCAT(D2495,F2495)</f>
        <v>Soda water with fruit slice12 oz</v>
      </c>
      <c r="M2495" s="10">
        <f>E2495*_xlfn.XLOOKUP(L2495,PriceListData!$F$2:$F$97,PriceListData!$E$2:$E$97)</f>
        <v>2</v>
      </c>
      <c r="N2495" t="str">
        <f>TEXT(B2495,"dddd")</f>
        <v>Saturday</v>
      </c>
    </row>
    <row r="2496" spans="1:14" x14ac:dyDescent="0.35">
      <c r="A2496">
        <v>288708</v>
      </c>
      <c r="B2496" s="3">
        <v>45787</v>
      </c>
      <c r="C2496" s="4">
        <v>0.37630787037037039</v>
      </c>
      <c r="D2496" t="s">
        <v>420</v>
      </c>
      <c r="E2496">
        <v>1</v>
      </c>
      <c r="F2496" t="s">
        <v>76</v>
      </c>
      <c r="G2496" t="s">
        <v>413</v>
      </c>
      <c r="H2496" t="s">
        <v>406</v>
      </c>
      <c r="J2496" t="s">
        <v>403</v>
      </c>
      <c r="K2496">
        <v>2</v>
      </c>
      <c r="L2496" t="str">
        <f>_xlfn.CONCAT(D2496,F2496)</f>
        <v>Moroccan tea10 oz</v>
      </c>
      <c r="M2496" s="10">
        <f>E2496*_xlfn.XLOOKUP(L2496,PriceListData!$F$2:$F$97,PriceListData!$E$2:$E$97)</f>
        <v>3</v>
      </c>
      <c r="N2496" t="str">
        <f>TEXT(B2496,"dddd")</f>
        <v>Saturday</v>
      </c>
    </row>
    <row r="2497" spans="1:14" x14ac:dyDescent="0.35">
      <c r="A2497">
        <v>288707</v>
      </c>
      <c r="B2497" s="3">
        <v>45787</v>
      </c>
      <c r="C2497" s="4">
        <v>0.37581018518518516</v>
      </c>
      <c r="D2497" t="s">
        <v>411</v>
      </c>
      <c r="E2497">
        <v>1</v>
      </c>
      <c r="F2497" t="s">
        <v>24</v>
      </c>
      <c r="G2497" t="s">
        <v>405</v>
      </c>
      <c r="H2497" t="s">
        <v>406</v>
      </c>
      <c r="J2497" t="s">
        <v>403</v>
      </c>
      <c r="K2497">
        <v>1</v>
      </c>
      <c r="L2497" t="str">
        <f>_xlfn.CONCAT(D2497,F2497)</f>
        <v>Turkish coffee3 oz</v>
      </c>
      <c r="M2497" s="10">
        <f>E2497*_xlfn.XLOOKUP(L2497,PriceListData!$F$2:$F$97,PriceListData!$E$2:$E$97)</f>
        <v>3.75</v>
      </c>
      <c r="N2497" t="str">
        <f>TEXT(B2497,"dddd")</f>
        <v>Saturday</v>
      </c>
    </row>
    <row r="2498" spans="1:14" x14ac:dyDescent="0.35">
      <c r="A2498">
        <v>288706</v>
      </c>
      <c r="B2498" s="3">
        <v>45787</v>
      </c>
      <c r="C2498" s="4">
        <v>0.37497685185185187</v>
      </c>
      <c r="D2498" t="s">
        <v>54</v>
      </c>
      <c r="E2498">
        <v>2</v>
      </c>
      <c r="G2498" t="s">
        <v>415</v>
      </c>
      <c r="H2498" t="s">
        <v>416</v>
      </c>
      <c r="J2498" t="s">
        <v>403</v>
      </c>
      <c r="K2498">
        <v>1</v>
      </c>
      <c r="L2498" t="str">
        <f>_xlfn.CONCAT(D2498,F2498)</f>
        <v>Syrup</v>
      </c>
      <c r="M2498" s="10">
        <f>E2498*_xlfn.XLOOKUP(L2498,PriceListData!$F$2:$F$97,PriceListData!$E$2:$E$97)</f>
        <v>1.5</v>
      </c>
      <c r="N2498" t="str">
        <f>TEXT(B2498,"dddd")</f>
        <v>Saturday</v>
      </c>
    </row>
    <row r="2499" spans="1:14" x14ac:dyDescent="0.35">
      <c r="A2499">
        <v>288706</v>
      </c>
      <c r="B2499" s="3">
        <v>45787</v>
      </c>
      <c r="C2499" s="4">
        <v>0.37497685185185187</v>
      </c>
      <c r="D2499" t="s">
        <v>21</v>
      </c>
      <c r="E2499">
        <v>2</v>
      </c>
      <c r="F2499" t="s">
        <v>15</v>
      </c>
      <c r="G2499" t="s">
        <v>405</v>
      </c>
      <c r="H2499" t="s">
        <v>406</v>
      </c>
      <c r="J2499" t="s">
        <v>403</v>
      </c>
      <c r="K2499">
        <v>1</v>
      </c>
      <c r="L2499" t="str">
        <f>_xlfn.CONCAT(D2499,F2499)</f>
        <v>Pourover12 oz</v>
      </c>
      <c r="M2499" s="10">
        <f>E2499*_xlfn.XLOOKUP(L2499,PriceListData!$F$2:$F$97,PriceListData!$E$2:$E$97)</f>
        <v>7</v>
      </c>
      <c r="N2499" t="str">
        <f>TEXT(B2499,"dddd")</f>
        <v>Saturday</v>
      </c>
    </row>
    <row r="2500" spans="1:14" x14ac:dyDescent="0.35">
      <c r="A2500">
        <v>288705</v>
      </c>
      <c r="B2500" s="3">
        <v>45787</v>
      </c>
      <c r="C2500" s="4">
        <v>0.37298611111111113</v>
      </c>
      <c r="D2500" t="s">
        <v>54</v>
      </c>
      <c r="E2500">
        <v>1</v>
      </c>
      <c r="G2500" t="s">
        <v>415</v>
      </c>
      <c r="H2500" t="s">
        <v>416</v>
      </c>
      <c r="J2500" t="s">
        <v>403</v>
      </c>
      <c r="K2500">
        <v>2</v>
      </c>
      <c r="L2500" t="str">
        <f>_xlfn.CONCAT(D2500,F2500)</f>
        <v>Syrup</v>
      </c>
      <c r="M2500" s="10">
        <f>E2500*_xlfn.XLOOKUP(L2500,PriceListData!$F$2:$F$97,PriceListData!$E$2:$E$97)</f>
        <v>0.75</v>
      </c>
      <c r="N2500" t="str">
        <f>TEXT(B2500,"dddd")</f>
        <v>Saturday</v>
      </c>
    </row>
    <row r="2501" spans="1:14" x14ac:dyDescent="0.35">
      <c r="A2501">
        <v>288705</v>
      </c>
      <c r="B2501" s="3">
        <v>45787</v>
      </c>
      <c r="C2501" s="4">
        <v>0.37298611111111113</v>
      </c>
      <c r="D2501" t="s">
        <v>21</v>
      </c>
      <c r="E2501">
        <v>1</v>
      </c>
      <c r="F2501" t="s">
        <v>15</v>
      </c>
      <c r="G2501" t="s">
        <v>405</v>
      </c>
      <c r="H2501" t="s">
        <v>406</v>
      </c>
      <c r="J2501" t="s">
        <v>403</v>
      </c>
      <c r="K2501">
        <v>2</v>
      </c>
      <c r="L2501" t="str">
        <f>_xlfn.CONCAT(D2501,F2501)</f>
        <v>Pourover12 oz</v>
      </c>
      <c r="M2501" s="10">
        <f>E2501*_xlfn.XLOOKUP(L2501,PriceListData!$F$2:$F$97,PriceListData!$E$2:$E$97)</f>
        <v>3.5</v>
      </c>
      <c r="N2501" t="str">
        <f>TEXT(B2501,"dddd")</f>
        <v>Saturday</v>
      </c>
    </row>
    <row r="2502" spans="1:14" x14ac:dyDescent="0.35">
      <c r="A2502">
        <v>288704</v>
      </c>
      <c r="B2502" s="3">
        <v>45787</v>
      </c>
      <c r="C2502" s="4">
        <v>0.37011574074074072</v>
      </c>
      <c r="D2502" t="s">
        <v>52</v>
      </c>
      <c r="E2502">
        <v>1</v>
      </c>
      <c r="F2502" t="s">
        <v>15</v>
      </c>
      <c r="G2502" t="s">
        <v>405</v>
      </c>
      <c r="H2502" t="s">
        <v>414</v>
      </c>
      <c r="J2502" t="s">
        <v>403</v>
      </c>
      <c r="K2502">
        <v>2</v>
      </c>
      <c r="L2502" t="str">
        <f>_xlfn.CONCAT(D2502,F2502)</f>
        <v>Frappé12 oz</v>
      </c>
      <c r="M2502" s="10">
        <f>E2502*_xlfn.XLOOKUP(L2502,PriceListData!$F$2:$F$97,PriceListData!$E$2:$E$97)</f>
        <v>4.75</v>
      </c>
      <c r="N2502" t="str">
        <f>TEXT(B2502,"dddd")</f>
        <v>Saturday</v>
      </c>
    </row>
    <row r="2503" spans="1:14" x14ac:dyDescent="0.35">
      <c r="A2503">
        <v>288704</v>
      </c>
      <c r="B2503" s="3">
        <v>45787</v>
      </c>
      <c r="C2503" s="4">
        <v>0.37011574074074072</v>
      </c>
      <c r="D2503" t="s">
        <v>419</v>
      </c>
      <c r="E2503">
        <v>1</v>
      </c>
      <c r="G2503" t="s">
        <v>415</v>
      </c>
      <c r="H2503" t="s">
        <v>416</v>
      </c>
      <c r="J2503" t="s">
        <v>403</v>
      </c>
      <c r="K2503">
        <v>2</v>
      </c>
      <c r="L2503" t="str">
        <f>_xlfn.CONCAT(D2503,F2503)</f>
        <v>Extra shot</v>
      </c>
      <c r="M2503" s="10">
        <f>E2503*_xlfn.XLOOKUP(L2503,PriceListData!$F$2:$F$97,PriceListData!$E$2:$E$97)</f>
        <v>1</v>
      </c>
      <c r="N2503" t="str">
        <f>TEXT(B2503,"dddd")</f>
        <v>Saturday</v>
      </c>
    </row>
    <row r="2504" spans="1:14" x14ac:dyDescent="0.35">
      <c r="A2504">
        <v>288703</v>
      </c>
      <c r="B2504" s="3">
        <v>45787</v>
      </c>
      <c r="C2504" s="4">
        <v>0.36924768518518519</v>
      </c>
      <c r="D2504" t="s">
        <v>54</v>
      </c>
      <c r="E2504">
        <v>1</v>
      </c>
      <c r="G2504" t="s">
        <v>415</v>
      </c>
      <c r="H2504" t="s">
        <v>416</v>
      </c>
      <c r="J2504" t="s">
        <v>403</v>
      </c>
      <c r="K2504">
        <v>1</v>
      </c>
      <c r="L2504" t="str">
        <f>_xlfn.CONCAT(D2504,F2504)</f>
        <v>Syrup</v>
      </c>
      <c r="M2504" s="10">
        <f>E2504*_xlfn.XLOOKUP(L2504,PriceListData!$F$2:$F$97,PriceListData!$E$2:$E$97)</f>
        <v>0.75</v>
      </c>
      <c r="N2504" t="str">
        <f>TEXT(B2504,"dddd")</f>
        <v>Saturday</v>
      </c>
    </row>
    <row r="2505" spans="1:14" x14ac:dyDescent="0.35">
      <c r="A2505">
        <v>288703</v>
      </c>
      <c r="B2505" s="3">
        <v>45787</v>
      </c>
      <c r="C2505" s="4">
        <v>0.36924768518518519</v>
      </c>
      <c r="D2505" t="s">
        <v>21</v>
      </c>
      <c r="E2505">
        <v>1</v>
      </c>
      <c r="F2505" t="s">
        <v>15</v>
      </c>
      <c r="G2505" t="s">
        <v>405</v>
      </c>
      <c r="H2505" t="s">
        <v>406</v>
      </c>
      <c r="J2505" t="s">
        <v>403</v>
      </c>
      <c r="K2505">
        <v>1</v>
      </c>
      <c r="L2505" t="str">
        <f>_xlfn.CONCAT(D2505,F2505)</f>
        <v>Pourover12 oz</v>
      </c>
      <c r="M2505" s="10">
        <f>E2505*_xlfn.XLOOKUP(L2505,PriceListData!$F$2:$F$97,PriceListData!$E$2:$E$97)</f>
        <v>3.5</v>
      </c>
      <c r="N2505" t="str">
        <f>TEXT(B2505,"dddd")</f>
        <v>Saturday</v>
      </c>
    </row>
    <row r="2506" spans="1:14" x14ac:dyDescent="0.35">
      <c r="A2506">
        <v>288702</v>
      </c>
      <c r="B2506" s="3">
        <v>45787</v>
      </c>
      <c r="C2506" s="4">
        <v>0.3687037037037037</v>
      </c>
      <c r="D2506" t="s">
        <v>65</v>
      </c>
      <c r="E2506">
        <v>1</v>
      </c>
      <c r="F2506" t="s">
        <v>15</v>
      </c>
      <c r="G2506" t="s">
        <v>405</v>
      </c>
      <c r="H2506" t="s">
        <v>406</v>
      </c>
      <c r="J2506" t="s">
        <v>403</v>
      </c>
      <c r="K2506">
        <v>1</v>
      </c>
      <c r="L2506" t="str">
        <f>_xlfn.CONCAT(D2506,F2506)</f>
        <v>Cappuccino12 oz</v>
      </c>
      <c r="M2506" s="10">
        <f>E2506*_xlfn.XLOOKUP(L2506,PriceListData!$F$2:$F$97,PriceListData!$E$2:$E$97)</f>
        <v>5.5</v>
      </c>
      <c r="N2506" t="str">
        <f>TEXT(B2506,"dddd")</f>
        <v>Saturday</v>
      </c>
    </row>
    <row r="2507" spans="1:14" x14ac:dyDescent="0.35">
      <c r="A2507">
        <v>288701</v>
      </c>
      <c r="B2507" s="3">
        <v>45787</v>
      </c>
      <c r="C2507" s="4">
        <v>0.3684027777777778</v>
      </c>
      <c r="D2507" t="s">
        <v>40</v>
      </c>
      <c r="E2507">
        <v>1</v>
      </c>
      <c r="F2507" t="s">
        <v>35</v>
      </c>
      <c r="G2507" t="s">
        <v>405</v>
      </c>
      <c r="H2507" t="s">
        <v>406</v>
      </c>
      <c r="J2507" t="s">
        <v>403</v>
      </c>
      <c r="K2507">
        <v>1</v>
      </c>
      <c r="L2507" t="str">
        <f>_xlfn.CONCAT(D2507,F2507)</f>
        <v>Espresso1 oz</v>
      </c>
      <c r="M2507" s="10">
        <f>E2507*_xlfn.XLOOKUP(L2507,PriceListData!$F$2:$F$97,PriceListData!$E$2:$E$97)</f>
        <v>2.5</v>
      </c>
      <c r="N2507" t="str">
        <f>TEXT(B2507,"dddd")</f>
        <v>Saturday</v>
      </c>
    </row>
    <row r="2508" spans="1:14" x14ac:dyDescent="0.35">
      <c r="A2508">
        <v>288699</v>
      </c>
      <c r="B2508" s="3">
        <v>45787</v>
      </c>
      <c r="C2508" s="4">
        <v>0.36662037037037037</v>
      </c>
      <c r="D2508" t="s">
        <v>153</v>
      </c>
      <c r="E2508">
        <v>1</v>
      </c>
      <c r="F2508" t="s">
        <v>15</v>
      </c>
      <c r="G2508" t="s">
        <v>405</v>
      </c>
      <c r="H2508" t="s">
        <v>406</v>
      </c>
      <c r="J2508" t="s">
        <v>403</v>
      </c>
      <c r="K2508">
        <v>2</v>
      </c>
      <c r="L2508" t="str">
        <f>_xlfn.CONCAT(D2508,F2508)</f>
        <v>Aeropress12 oz</v>
      </c>
      <c r="M2508" s="10">
        <f>E2508*_xlfn.XLOOKUP(L2508,PriceListData!$F$2:$F$97,PriceListData!$E$2:$E$97)</f>
        <v>6</v>
      </c>
      <c r="N2508" t="str">
        <f>TEXT(B2508,"dddd")</f>
        <v>Saturday</v>
      </c>
    </row>
    <row r="2509" spans="1:14" x14ac:dyDescent="0.35">
      <c r="A2509">
        <v>288698</v>
      </c>
      <c r="B2509" s="3">
        <v>45787</v>
      </c>
      <c r="C2509" s="4">
        <v>0.3661226851851852</v>
      </c>
      <c r="D2509" t="s">
        <v>54</v>
      </c>
      <c r="E2509">
        <v>1</v>
      </c>
      <c r="G2509" t="s">
        <v>415</v>
      </c>
      <c r="H2509" t="s">
        <v>416</v>
      </c>
      <c r="J2509" t="s">
        <v>403</v>
      </c>
      <c r="K2509">
        <v>2</v>
      </c>
      <c r="L2509" t="str">
        <f>_xlfn.CONCAT(D2509,F2509)</f>
        <v>Syrup</v>
      </c>
      <c r="M2509" s="10">
        <f>E2509*_xlfn.XLOOKUP(L2509,PriceListData!$F$2:$F$97,PriceListData!$E$2:$E$97)</f>
        <v>0.75</v>
      </c>
      <c r="N2509" t="str">
        <f>TEXT(B2509,"dddd")</f>
        <v>Saturday</v>
      </c>
    </row>
    <row r="2510" spans="1:14" x14ac:dyDescent="0.35">
      <c r="A2510">
        <v>288698</v>
      </c>
      <c r="B2510" s="3">
        <v>45787</v>
      </c>
      <c r="C2510" s="4">
        <v>0.3661226851851852</v>
      </c>
      <c r="D2510" t="s">
        <v>21</v>
      </c>
      <c r="E2510">
        <v>1</v>
      </c>
      <c r="F2510" t="s">
        <v>15</v>
      </c>
      <c r="G2510" t="s">
        <v>405</v>
      </c>
      <c r="H2510" t="s">
        <v>406</v>
      </c>
      <c r="J2510" t="s">
        <v>403</v>
      </c>
      <c r="K2510">
        <v>2</v>
      </c>
      <c r="L2510" t="str">
        <f>_xlfn.CONCAT(D2510,F2510)</f>
        <v>Pourover12 oz</v>
      </c>
      <c r="M2510" s="10">
        <f>E2510*_xlfn.XLOOKUP(L2510,PriceListData!$F$2:$F$97,PriceListData!$E$2:$E$97)</f>
        <v>3.5</v>
      </c>
      <c r="N2510" t="str">
        <f>TEXT(B2510,"dddd")</f>
        <v>Saturday</v>
      </c>
    </row>
    <row r="2511" spans="1:14" x14ac:dyDescent="0.35">
      <c r="A2511">
        <v>288697</v>
      </c>
      <c r="B2511" s="3">
        <v>45787</v>
      </c>
      <c r="C2511" s="4">
        <v>0.36498842592592595</v>
      </c>
      <c r="D2511" t="s">
        <v>54</v>
      </c>
      <c r="E2511">
        <v>1</v>
      </c>
      <c r="G2511" t="s">
        <v>415</v>
      </c>
      <c r="H2511" t="s">
        <v>416</v>
      </c>
      <c r="J2511" t="s">
        <v>403</v>
      </c>
      <c r="K2511">
        <v>2</v>
      </c>
      <c r="L2511" t="str">
        <f>_xlfn.CONCAT(D2511,F2511)</f>
        <v>Syrup</v>
      </c>
      <c r="M2511" s="10">
        <f>E2511*_xlfn.XLOOKUP(L2511,PriceListData!$F$2:$F$97,PriceListData!$E$2:$E$97)</f>
        <v>0.75</v>
      </c>
      <c r="N2511" t="str">
        <f>TEXT(B2511,"dddd")</f>
        <v>Saturday</v>
      </c>
    </row>
    <row r="2512" spans="1:14" x14ac:dyDescent="0.35">
      <c r="A2512">
        <v>288697</v>
      </c>
      <c r="B2512" s="3">
        <v>45787</v>
      </c>
      <c r="C2512" s="4">
        <v>0.36498842592592595</v>
      </c>
      <c r="D2512" t="s">
        <v>21</v>
      </c>
      <c r="E2512">
        <v>1</v>
      </c>
      <c r="F2512" t="s">
        <v>15</v>
      </c>
      <c r="G2512" t="s">
        <v>405</v>
      </c>
      <c r="H2512" t="s">
        <v>406</v>
      </c>
      <c r="J2512" t="s">
        <v>403</v>
      </c>
      <c r="K2512">
        <v>2</v>
      </c>
      <c r="L2512" t="str">
        <f>_xlfn.CONCAT(D2512,F2512)</f>
        <v>Pourover12 oz</v>
      </c>
      <c r="M2512" s="10">
        <f>E2512*_xlfn.XLOOKUP(L2512,PriceListData!$F$2:$F$97,PriceListData!$E$2:$E$97)</f>
        <v>3.5</v>
      </c>
      <c r="N2512" t="str">
        <f>TEXT(B2512,"dddd")</f>
        <v>Saturday</v>
      </c>
    </row>
    <row r="2513" spans="1:14" x14ac:dyDescent="0.35">
      <c r="A2513">
        <v>288695</v>
      </c>
      <c r="B2513" s="3">
        <v>45787</v>
      </c>
      <c r="C2513" s="4">
        <v>0.36202546296296295</v>
      </c>
      <c r="D2513" t="s">
        <v>54</v>
      </c>
      <c r="E2513">
        <v>1</v>
      </c>
      <c r="G2513" t="s">
        <v>415</v>
      </c>
      <c r="H2513" t="s">
        <v>416</v>
      </c>
      <c r="J2513" t="s">
        <v>403</v>
      </c>
      <c r="K2513">
        <v>1</v>
      </c>
      <c r="L2513" t="str">
        <f>_xlfn.CONCAT(D2513,F2513)</f>
        <v>Syrup</v>
      </c>
      <c r="M2513" s="10">
        <f>E2513*_xlfn.XLOOKUP(L2513,PriceListData!$F$2:$F$97,PriceListData!$E$2:$E$97)</f>
        <v>0.75</v>
      </c>
      <c r="N2513" t="str">
        <f>TEXT(B2513,"dddd")</f>
        <v>Saturday</v>
      </c>
    </row>
    <row r="2514" spans="1:14" x14ac:dyDescent="0.35">
      <c r="A2514">
        <v>288695</v>
      </c>
      <c r="B2514" s="3">
        <v>45787</v>
      </c>
      <c r="C2514" s="4">
        <v>0.36202546296296295</v>
      </c>
      <c r="D2514" t="s">
        <v>21</v>
      </c>
      <c r="E2514">
        <v>1</v>
      </c>
      <c r="F2514" t="s">
        <v>15</v>
      </c>
      <c r="G2514" t="s">
        <v>405</v>
      </c>
      <c r="H2514" t="s">
        <v>406</v>
      </c>
      <c r="J2514" t="s">
        <v>403</v>
      </c>
      <c r="K2514">
        <v>1</v>
      </c>
      <c r="L2514" t="str">
        <f>_xlfn.CONCAT(D2514,F2514)</f>
        <v>Pourover12 oz</v>
      </c>
      <c r="M2514" s="10">
        <f>E2514*_xlfn.XLOOKUP(L2514,PriceListData!$F$2:$F$97,PriceListData!$E$2:$E$97)</f>
        <v>3.5</v>
      </c>
      <c r="N2514" t="str">
        <f>TEXT(B2514,"dddd")</f>
        <v>Saturday</v>
      </c>
    </row>
    <row r="2515" spans="1:14" x14ac:dyDescent="0.35">
      <c r="A2515">
        <v>288694</v>
      </c>
      <c r="B2515" s="3">
        <v>45787</v>
      </c>
      <c r="C2515" s="4">
        <v>0.35900462962962965</v>
      </c>
      <c r="D2515" t="s">
        <v>21</v>
      </c>
      <c r="E2515">
        <v>1</v>
      </c>
      <c r="F2515" t="s">
        <v>15</v>
      </c>
      <c r="G2515" t="s">
        <v>405</v>
      </c>
      <c r="H2515" t="s">
        <v>406</v>
      </c>
      <c r="J2515" t="s">
        <v>403</v>
      </c>
      <c r="K2515">
        <v>1</v>
      </c>
      <c r="L2515" t="str">
        <f>_xlfn.CONCAT(D2515,F2515)</f>
        <v>Pourover12 oz</v>
      </c>
      <c r="M2515" s="10">
        <f>E2515*_xlfn.XLOOKUP(L2515,PriceListData!$F$2:$F$97,PriceListData!$E$2:$E$97)</f>
        <v>3.5</v>
      </c>
      <c r="N2515" t="str">
        <f>TEXT(B2515,"dddd")</f>
        <v>Saturday</v>
      </c>
    </row>
    <row r="2516" spans="1:14" x14ac:dyDescent="0.35">
      <c r="A2516">
        <v>288694</v>
      </c>
      <c r="B2516" s="3">
        <v>45787</v>
      </c>
      <c r="C2516" s="4">
        <v>0.35900462962962965</v>
      </c>
      <c r="D2516" t="s">
        <v>65</v>
      </c>
      <c r="E2516">
        <v>1</v>
      </c>
      <c r="F2516" t="s">
        <v>15</v>
      </c>
      <c r="G2516" t="s">
        <v>405</v>
      </c>
      <c r="H2516" t="s">
        <v>406</v>
      </c>
      <c r="J2516" t="s">
        <v>403</v>
      </c>
      <c r="K2516">
        <v>1</v>
      </c>
      <c r="L2516" t="str">
        <f>_xlfn.CONCAT(D2516,F2516)</f>
        <v>Cappuccino12 oz</v>
      </c>
      <c r="M2516" s="10">
        <f>E2516*_xlfn.XLOOKUP(L2516,PriceListData!$F$2:$F$97,PriceListData!$E$2:$E$97)</f>
        <v>5.5</v>
      </c>
      <c r="N2516" t="str">
        <f>TEXT(B2516,"dddd")</f>
        <v>Saturday</v>
      </c>
    </row>
    <row r="2517" spans="1:14" x14ac:dyDescent="0.35">
      <c r="A2517">
        <v>288693</v>
      </c>
      <c r="B2517" s="3">
        <v>45787</v>
      </c>
      <c r="C2517" s="4">
        <v>0.35824074074074075</v>
      </c>
      <c r="D2517" t="s">
        <v>54</v>
      </c>
      <c r="E2517">
        <v>1</v>
      </c>
      <c r="G2517" t="s">
        <v>415</v>
      </c>
      <c r="H2517" t="s">
        <v>416</v>
      </c>
      <c r="J2517" t="s">
        <v>403</v>
      </c>
      <c r="K2517">
        <v>2</v>
      </c>
      <c r="L2517" t="str">
        <f>_xlfn.CONCAT(D2517,F2517)</f>
        <v>Syrup</v>
      </c>
      <c r="M2517" s="10">
        <f>E2517*_xlfn.XLOOKUP(L2517,PriceListData!$F$2:$F$97,PriceListData!$E$2:$E$97)</f>
        <v>0.75</v>
      </c>
      <c r="N2517" t="str">
        <f>TEXT(B2517,"dddd")</f>
        <v>Saturday</v>
      </c>
    </row>
    <row r="2518" spans="1:14" x14ac:dyDescent="0.35">
      <c r="A2518">
        <v>288693</v>
      </c>
      <c r="B2518" s="3">
        <v>45787</v>
      </c>
      <c r="C2518" s="4">
        <v>0.35824074074074075</v>
      </c>
      <c r="D2518" t="s">
        <v>21</v>
      </c>
      <c r="E2518">
        <v>1</v>
      </c>
      <c r="F2518" t="s">
        <v>15</v>
      </c>
      <c r="G2518" t="s">
        <v>405</v>
      </c>
      <c r="H2518" t="s">
        <v>406</v>
      </c>
      <c r="J2518" t="s">
        <v>403</v>
      </c>
      <c r="K2518">
        <v>2</v>
      </c>
      <c r="L2518" t="str">
        <f>_xlfn.CONCAT(D2518,F2518)</f>
        <v>Pourover12 oz</v>
      </c>
      <c r="M2518" s="10">
        <f>E2518*_xlfn.XLOOKUP(L2518,PriceListData!$F$2:$F$97,PriceListData!$E$2:$E$97)</f>
        <v>3.5</v>
      </c>
      <c r="N2518" t="str">
        <f>TEXT(B2518,"dddd")</f>
        <v>Saturday</v>
      </c>
    </row>
    <row r="2519" spans="1:14" x14ac:dyDescent="0.35">
      <c r="A2519">
        <v>288691</v>
      </c>
      <c r="B2519" s="3">
        <v>45787</v>
      </c>
      <c r="C2519" s="4">
        <v>0.35741898148148149</v>
      </c>
      <c r="D2519" t="s">
        <v>65</v>
      </c>
      <c r="E2519">
        <v>1</v>
      </c>
      <c r="F2519" t="s">
        <v>15</v>
      </c>
      <c r="G2519" t="s">
        <v>405</v>
      </c>
      <c r="H2519" t="s">
        <v>406</v>
      </c>
      <c r="J2519" t="s">
        <v>403</v>
      </c>
      <c r="K2519">
        <v>1</v>
      </c>
      <c r="L2519" t="str">
        <f>_xlfn.CONCAT(D2519,F2519)</f>
        <v>Cappuccino12 oz</v>
      </c>
      <c r="M2519" s="10">
        <f>E2519*_xlfn.XLOOKUP(L2519,PriceListData!$F$2:$F$97,PriceListData!$E$2:$E$97)</f>
        <v>5.5</v>
      </c>
      <c r="N2519" t="str">
        <f>TEXT(B2519,"dddd")</f>
        <v>Saturday</v>
      </c>
    </row>
    <row r="2520" spans="1:14" x14ac:dyDescent="0.35">
      <c r="A2520">
        <v>288690</v>
      </c>
      <c r="B2520" s="3">
        <v>45787</v>
      </c>
      <c r="C2520" s="4">
        <v>0.35653935185185187</v>
      </c>
      <c r="D2520" t="s">
        <v>420</v>
      </c>
      <c r="E2520">
        <v>1</v>
      </c>
      <c r="F2520" t="s">
        <v>76</v>
      </c>
      <c r="G2520" t="s">
        <v>413</v>
      </c>
      <c r="H2520" t="s">
        <v>406</v>
      </c>
      <c r="J2520" t="s">
        <v>403</v>
      </c>
      <c r="K2520">
        <v>1</v>
      </c>
      <c r="L2520" t="str">
        <f>_xlfn.CONCAT(D2520,F2520)</f>
        <v>Moroccan tea10 oz</v>
      </c>
      <c r="M2520" s="10">
        <f>E2520*_xlfn.XLOOKUP(L2520,PriceListData!$F$2:$F$97,PriceListData!$E$2:$E$97)</f>
        <v>3</v>
      </c>
      <c r="N2520" t="str">
        <f>TEXT(B2520,"dddd")</f>
        <v>Saturday</v>
      </c>
    </row>
    <row r="2521" spans="1:14" x14ac:dyDescent="0.35">
      <c r="A2521">
        <v>288690</v>
      </c>
      <c r="B2521" s="3">
        <v>45787</v>
      </c>
      <c r="C2521" s="4">
        <v>0.35653935185185187</v>
      </c>
      <c r="D2521" t="s">
        <v>74</v>
      </c>
      <c r="E2521">
        <v>1</v>
      </c>
      <c r="F2521" t="s">
        <v>15</v>
      </c>
      <c r="G2521" t="s">
        <v>417</v>
      </c>
      <c r="H2521" t="s">
        <v>418</v>
      </c>
      <c r="J2521" t="s">
        <v>403</v>
      </c>
      <c r="K2521">
        <v>1</v>
      </c>
      <c r="L2521" t="str">
        <f>_xlfn.CONCAT(D2521,F2521)</f>
        <v>Single-origin12 oz</v>
      </c>
      <c r="M2521" s="10">
        <f>E2521*_xlfn.XLOOKUP(L2521,PriceListData!$F$2:$F$97,PriceListData!$E$2:$E$97)</f>
        <v>14.95</v>
      </c>
      <c r="N2521" t="str">
        <f>TEXT(B2521,"dddd")</f>
        <v>Saturday</v>
      </c>
    </row>
    <row r="2522" spans="1:14" x14ac:dyDescent="0.35">
      <c r="A2522">
        <v>288689</v>
      </c>
      <c r="B2522" s="3">
        <v>45787</v>
      </c>
      <c r="C2522" s="4">
        <v>0.35554398148148147</v>
      </c>
      <c r="D2522" t="s">
        <v>52</v>
      </c>
      <c r="E2522">
        <v>1</v>
      </c>
      <c r="F2522" t="s">
        <v>15</v>
      </c>
      <c r="G2522" t="s">
        <v>405</v>
      </c>
      <c r="H2522" t="s">
        <v>414</v>
      </c>
      <c r="J2522" t="s">
        <v>403</v>
      </c>
      <c r="K2522">
        <v>1</v>
      </c>
      <c r="L2522" t="str">
        <f>_xlfn.CONCAT(D2522,F2522)</f>
        <v>Frappé12 oz</v>
      </c>
      <c r="M2522" s="10">
        <f>E2522*_xlfn.XLOOKUP(L2522,PriceListData!$F$2:$F$97,PriceListData!$E$2:$E$97)</f>
        <v>4.75</v>
      </c>
      <c r="N2522" t="str">
        <f>TEXT(B2522,"dddd")</f>
        <v>Saturday</v>
      </c>
    </row>
    <row r="2523" spans="1:14" x14ac:dyDescent="0.35">
      <c r="A2523">
        <v>288687</v>
      </c>
      <c r="B2523" s="3">
        <v>45787</v>
      </c>
      <c r="C2523" s="4">
        <v>0.3495138888888889</v>
      </c>
      <c r="D2523" t="s">
        <v>21</v>
      </c>
      <c r="E2523">
        <v>1</v>
      </c>
      <c r="F2523" t="s">
        <v>15</v>
      </c>
      <c r="G2523" t="s">
        <v>405</v>
      </c>
      <c r="H2523" t="s">
        <v>406</v>
      </c>
      <c r="J2523" t="s">
        <v>403</v>
      </c>
      <c r="K2523">
        <v>2</v>
      </c>
      <c r="L2523" t="str">
        <f>_xlfn.CONCAT(D2523,F2523)</f>
        <v>Pourover12 oz</v>
      </c>
      <c r="M2523" s="10">
        <f>E2523*_xlfn.XLOOKUP(L2523,PriceListData!$F$2:$F$97,PriceListData!$E$2:$E$97)</f>
        <v>3.5</v>
      </c>
      <c r="N2523" t="str">
        <f>TEXT(B2523,"dddd")</f>
        <v>Saturday</v>
      </c>
    </row>
    <row r="2524" spans="1:14" x14ac:dyDescent="0.35">
      <c r="A2524">
        <v>288685</v>
      </c>
      <c r="B2524" s="3">
        <v>45787</v>
      </c>
      <c r="C2524" s="4">
        <v>0.34706018518518517</v>
      </c>
      <c r="D2524" t="s">
        <v>428</v>
      </c>
      <c r="E2524">
        <v>1</v>
      </c>
      <c r="F2524" t="s">
        <v>15</v>
      </c>
      <c r="G2524" t="s">
        <v>413</v>
      </c>
      <c r="H2524" t="s">
        <v>406</v>
      </c>
      <c r="J2524" t="s">
        <v>403</v>
      </c>
      <c r="K2524">
        <v>1</v>
      </c>
      <c r="L2524" t="str">
        <f>_xlfn.CONCAT(D2524,F2524)</f>
        <v>Rooibos latté12 oz</v>
      </c>
      <c r="M2524" s="10">
        <f>E2524*_xlfn.XLOOKUP(L2524,PriceListData!$F$2:$F$97,PriceListData!$E$2:$E$97)</f>
        <v>5.5</v>
      </c>
      <c r="N2524" t="str">
        <f>TEXT(B2524,"dddd")</f>
        <v>Saturday</v>
      </c>
    </row>
    <row r="2525" spans="1:14" x14ac:dyDescent="0.35">
      <c r="A2525">
        <v>288685</v>
      </c>
      <c r="B2525" s="3">
        <v>45787</v>
      </c>
      <c r="C2525" s="4">
        <v>0.34706018518518517</v>
      </c>
      <c r="D2525" t="s">
        <v>404</v>
      </c>
      <c r="E2525">
        <v>1</v>
      </c>
      <c r="F2525" t="s">
        <v>15</v>
      </c>
      <c r="G2525" t="s">
        <v>405</v>
      </c>
      <c r="H2525" t="s">
        <v>406</v>
      </c>
      <c r="J2525" t="s">
        <v>403</v>
      </c>
      <c r="K2525">
        <v>1</v>
      </c>
      <c r="L2525" t="str">
        <f>_xlfn.CONCAT(D2525,F2525)</f>
        <v>Café latté12 oz</v>
      </c>
      <c r="M2525" s="10">
        <f>E2525*_xlfn.XLOOKUP(L2525,PriceListData!$F$2:$F$97,PriceListData!$E$2:$E$97)</f>
        <v>4.25</v>
      </c>
      <c r="N2525" t="str">
        <f>TEXT(B2525,"dddd")</f>
        <v>Saturday</v>
      </c>
    </row>
    <row r="2526" spans="1:14" x14ac:dyDescent="0.35">
      <c r="A2526">
        <v>288684</v>
      </c>
      <c r="B2526" s="3">
        <v>45787</v>
      </c>
      <c r="C2526" s="4">
        <v>0.34704861111111113</v>
      </c>
      <c r="D2526" t="s">
        <v>65</v>
      </c>
      <c r="E2526">
        <v>1</v>
      </c>
      <c r="F2526" t="s">
        <v>15</v>
      </c>
      <c r="G2526" t="s">
        <v>405</v>
      </c>
      <c r="H2526" t="s">
        <v>406</v>
      </c>
      <c r="J2526" t="s">
        <v>403</v>
      </c>
      <c r="K2526">
        <v>2</v>
      </c>
      <c r="L2526" t="str">
        <f>_xlfn.CONCAT(D2526,F2526)</f>
        <v>Cappuccino12 oz</v>
      </c>
      <c r="M2526" s="10">
        <f>E2526*_xlfn.XLOOKUP(L2526,PriceListData!$F$2:$F$97,PriceListData!$E$2:$E$97)</f>
        <v>5.5</v>
      </c>
      <c r="N2526" t="str">
        <f>TEXT(B2526,"dddd")</f>
        <v>Saturday</v>
      </c>
    </row>
    <row r="2527" spans="1:14" x14ac:dyDescent="0.35">
      <c r="A2527">
        <v>288679</v>
      </c>
      <c r="B2527" s="3">
        <v>45787</v>
      </c>
      <c r="C2527" s="4">
        <v>0.33456018518518521</v>
      </c>
      <c r="D2527" t="s">
        <v>65</v>
      </c>
      <c r="E2527">
        <v>1</v>
      </c>
      <c r="F2527" t="s">
        <v>15</v>
      </c>
      <c r="G2527" t="s">
        <v>405</v>
      </c>
      <c r="H2527" t="s">
        <v>406</v>
      </c>
      <c r="J2527" t="s">
        <v>403</v>
      </c>
      <c r="K2527">
        <v>1</v>
      </c>
      <c r="L2527" t="str">
        <f>_xlfn.CONCAT(D2527,F2527)</f>
        <v>Cappuccino12 oz</v>
      </c>
      <c r="M2527" s="10">
        <f>E2527*_xlfn.XLOOKUP(L2527,PriceListData!$F$2:$F$97,PriceListData!$E$2:$E$97)</f>
        <v>5.5</v>
      </c>
      <c r="N2527" t="str">
        <f>TEXT(B2527,"dddd")</f>
        <v>Saturday</v>
      </c>
    </row>
    <row r="2528" spans="1:14" x14ac:dyDescent="0.35">
      <c r="A2528">
        <v>288677</v>
      </c>
      <c r="B2528" s="3">
        <v>45787</v>
      </c>
      <c r="C2528" s="4">
        <v>0.33265046296296297</v>
      </c>
      <c r="D2528" t="s">
        <v>446</v>
      </c>
      <c r="E2528">
        <v>1</v>
      </c>
      <c r="F2528" t="s">
        <v>447</v>
      </c>
      <c r="G2528" t="s">
        <v>405</v>
      </c>
      <c r="H2528" t="s">
        <v>406</v>
      </c>
      <c r="J2528" t="s">
        <v>403</v>
      </c>
      <c r="K2528">
        <v>2</v>
      </c>
      <c r="L2528" t="str">
        <f>_xlfn.CONCAT(D2528,F2528)</f>
        <v>Cortado4 oz</v>
      </c>
      <c r="M2528" s="10">
        <f>E2528*_xlfn.XLOOKUP(L2528,PriceListData!$F$2:$F$97,PriceListData!$E$2:$E$97)</f>
        <v>3.75</v>
      </c>
      <c r="N2528" t="str">
        <f>TEXT(B2528,"dddd")</f>
        <v>Saturday</v>
      </c>
    </row>
    <row r="2529" spans="1:14" x14ac:dyDescent="0.35">
      <c r="A2529">
        <v>288676</v>
      </c>
      <c r="B2529" s="3">
        <v>45787</v>
      </c>
      <c r="C2529" s="4">
        <v>0.32956018518518521</v>
      </c>
      <c r="D2529" t="s">
        <v>425</v>
      </c>
      <c r="E2529">
        <v>1</v>
      </c>
      <c r="F2529" t="s">
        <v>15</v>
      </c>
      <c r="G2529" t="s">
        <v>405</v>
      </c>
      <c r="H2529" t="s">
        <v>414</v>
      </c>
      <c r="J2529" t="s">
        <v>403</v>
      </c>
      <c r="K2529">
        <v>1</v>
      </c>
      <c r="L2529" t="str">
        <f>_xlfn.CONCAT(D2529,F2529)</f>
        <v>Iced Guillermo12 oz</v>
      </c>
      <c r="M2529" s="10">
        <f>E2529*_xlfn.XLOOKUP(L2529,PriceListData!$F$2:$F$97,PriceListData!$E$2:$E$97)</f>
        <v>3.5</v>
      </c>
      <c r="N2529" t="str">
        <f>TEXT(B2529,"dddd")</f>
        <v>Saturday</v>
      </c>
    </row>
    <row r="2530" spans="1:14" x14ac:dyDescent="0.35">
      <c r="A2530">
        <v>288674</v>
      </c>
      <c r="B2530" s="3">
        <v>45787</v>
      </c>
      <c r="C2530" s="4">
        <v>0.32067129629629632</v>
      </c>
      <c r="D2530" t="s">
        <v>409</v>
      </c>
      <c r="E2530">
        <v>1</v>
      </c>
      <c r="F2530" t="s">
        <v>15</v>
      </c>
      <c r="G2530" t="s">
        <v>405</v>
      </c>
      <c r="H2530" t="s">
        <v>406</v>
      </c>
      <c r="J2530" t="s">
        <v>403</v>
      </c>
      <c r="K2530">
        <v>1</v>
      </c>
      <c r="L2530" t="str">
        <f>_xlfn.CONCAT(D2530,F2530)</f>
        <v>Drip coffee12 oz</v>
      </c>
      <c r="M2530" s="10">
        <f>E2530*_xlfn.XLOOKUP(L2530,PriceListData!$F$2:$F$97,PriceListData!$E$2:$E$97)</f>
        <v>2.25</v>
      </c>
      <c r="N2530" t="str">
        <f>TEXT(B2530,"dddd")</f>
        <v>Saturday</v>
      </c>
    </row>
    <row r="2531" spans="1:14" x14ac:dyDescent="0.35">
      <c r="A2531">
        <v>288673</v>
      </c>
      <c r="B2531" s="3">
        <v>45787</v>
      </c>
      <c r="C2531" s="4">
        <v>0.31802083333333331</v>
      </c>
      <c r="D2531" t="s">
        <v>419</v>
      </c>
      <c r="E2531">
        <v>1</v>
      </c>
      <c r="G2531" t="s">
        <v>415</v>
      </c>
      <c r="H2531" t="s">
        <v>416</v>
      </c>
      <c r="J2531" t="s">
        <v>403</v>
      </c>
      <c r="K2531">
        <v>2</v>
      </c>
      <c r="L2531" t="str">
        <f>_xlfn.CONCAT(D2531,F2531)</f>
        <v>Extra shot</v>
      </c>
      <c r="M2531" s="10">
        <f>E2531*_xlfn.XLOOKUP(L2531,PriceListData!$F$2:$F$97,PriceListData!$E$2:$E$97)</f>
        <v>1</v>
      </c>
      <c r="N2531" t="str">
        <f>TEXT(B2531,"dddd")</f>
        <v>Saturday</v>
      </c>
    </row>
    <row r="2532" spans="1:14" x14ac:dyDescent="0.35">
      <c r="A2532">
        <v>288672</v>
      </c>
      <c r="B2532" s="3">
        <v>45787</v>
      </c>
      <c r="C2532" s="4">
        <v>0.31760416666666669</v>
      </c>
      <c r="D2532" t="s">
        <v>454</v>
      </c>
      <c r="E2532">
        <v>1</v>
      </c>
      <c r="G2532" t="s">
        <v>405</v>
      </c>
      <c r="H2532" t="s">
        <v>455</v>
      </c>
      <c r="J2532" t="s">
        <v>403</v>
      </c>
      <c r="K2532">
        <v>2</v>
      </c>
      <c r="L2532" t="str">
        <f>_xlfn.CONCAT(D2532,F2532)</f>
        <v>To-go box</v>
      </c>
      <c r="M2532" s="10">
        <f>E2532*_xlfn.XLOOKUP(L2532,PriceListData!$F$2:$F$97,PriceListData!$E$2:$E$97)</f>
        <v>15.75</v>
      </c>
      <c r="N2532" t="str">
        <f>TEXT(B2532,"dddd")</f>
        <v>Saturday</v>
      </c>
    </row>
    <row r="2533" spans="1:14" x14ac:dyDescent="0.35">
      <c r="A2533">
        <v>288672</v>
      </c>
      <c r="B2533" s="3">
        <v>45787</v>
      </c>
      <c r="C2533" s="4">
        <v>0.31760416666666669</v>
      </c>
      <c r="D2533" t="s">
        <v>454</v>
      </c>
      <c r="E2533">
        <v>1</v>
      </c>
      <c r="G2533" t="s">
        <v>405</v>
      </c>
      <c r="H2533" t="s">
        <v>455</v>
      </c>
      <c r="J2533" t="s">
        <v>403</v>
      </c>
      <c r="K2533">
        <v>2</v>
      </c>
      <c r="L2533" t="str">
        <f>_xlfn.CONCAT(D2533,F2533)</f>
        <v>To-go box</v>
      </c>
      <c r="M2533" s="10">
        <f>E2533*_xlfn.XLOOKUP(L2533,PriceListData!$F$2:$F$97,PriceListData!$E$2:$E$97)</f>
        <v>15.75</v>
      </c>
      <c r="N2533" t="str">
        <f>TEXT(B2533,"dddd")</f>
        <v>Saturday</v>
      </c>
    </row>
    <row r="2534" spans="1:14" x14ac:dyDescent="0.35">
      <c r="A2534">
        <v>288672</v>
      </c>
      <c r="B2534" s="3">
        <v>45787</v>
      </c>
      <c r="C2534" s="4">
        <v>0.31760416666666669</v>
      </c>
      <c r="D2534" t="s">
        <v>454</v>
      </c>
      <c r="E2534">
        <v>1</v>
      </c>
      <c r="G2534" t="s">
        <v>405</v>
      </c>
      <c r="H2534" t="s">
        <v>455</v>
      </c>
      <c r="J2534" t="s">
        <v>403</v>
      </c>
      <c r="K2534">
        <v>2</v>
      </c>
      <c r="L2534" t="str">
        <f>_xlfn.CONCAT(D2534,F2534)</f>
        <v>To-go box</v>
      </c>
      <c r="M2534" s="10">
        <f>E2534*_xlfn.XLOOKUP(L2534,PriceListData!$F$2:$F$97,PriceListData!$E$2:$E$97)</f>
        <v>15.75</v>
      </c>
      <c r="N2534" t="str">
        <f>TEXT(B2534,"dddd")</f>
        <v>Saturday</v>
      </c>
    </row>
    <row r="2535" spans="1:14" x14ac:dyDescent="0.35">
      <c r="A2535">
        <v>288671</v>
      </c>
      <c r="B2535" s="3">
        <v>45787</v>
      </c>
      <c r="C2535" s="4">
        <v>0.31619212962962961</v>
      </c>
      <c r="D2535" t="s">
        <v>54</v>
      </c>
      <c r="E2535">
        <v>1</v>
      </c>
      <c r="G2535" t="s">
        <v>415</v>
      </c>
      <c r="H2535" t="s">
        <v>416</v>
      </c>
      <c r="J2535" t="s">
        <v>403</v>
      </c>
      <c r="K2535">
        <v>1</v>
      </c>
      <c r="L2535" t="str">
        <f>_xlfn.CONCAT(D2535,F2535)</f>
        <v>Syrup</v>
      </c>
      <c r="M2535" s="10">
        <f>E2535*_xlfn.XLOOKUP(L2535,PriceListData!$F$2:$F$97,PriceListData!$E$2:$E$97)</f>
        <v>0.75</v>
      </c>
      <c r="N2535" t="str">
        <f>TEXT(B2535,"dddd")</f>
        <v>Saturday</v>
      </c>
    </row>
    <row r="2536" spans="1:14" x14ac:dyDescent="0.35">
      <c r="A2536">
        <v>288671</v>
      </c>
      <c r="B2536" s="3">
        <v>45787</v>
      </c>
      <c r="C2536" s="4">
        <v>0.31619212962962961</v>
      </c>
      <c r="D2536" t="s">
        <v>21</v>
      </c>
      <c r="E2536">
        <v>1</v>
      </c>
      <c r="F2536" t="s">
        <v>15</v>
      </c>
      <c r="G2536" t="s">
        <v>405</v>
      </c>
      <c r="H2536" t="s">
        <v>406</v>
      </c>
      <c r="J2536" t="s">
        <v>403</v>
      </c>
      <c r="K2536">
        <v>1</v>
      </c>
      <c r="L2536" t="str">
        <f>_xlfn.CONCAT(D2536,F2536)</f>
        <v>Pourover12 oz</v>
      </c>
      <c r="M2536" s="10">
        <f>E2536*_xlfn.XLOOKUP(L2536,PriceListData!$F$2:$F$97,PriceListData!$E$2:$E$97)</f>
        <v>3.5</v>
      </c>
      <c r="N2536" t="str">
        <f>TEXT(B2536,"dddd")</f>
        <v>Saturday</v>
      </c>
    </row>
    <row r="2537" spans="1:14" x14ac:dyDescent="0.35">
      <c r="A2537">
        <v>288671</v>
      </c>
      <c r="B2537" s="3">
        <v>45787</v>
      </c>
      <c r="C2537" s="4">
        <v>0.31619212962962961</v>
      </c>
      <c r="D2537" t="s">
        <v>427</v>
      </c>
      <c r="E2537">
        <v>1</v>
      </c>
      <c r="F2537" t="s">
        <v>15</v>
      </c>
      <c r="G2537" t="s">
        <v>417</v>
      </c>
      <c r="H2537" t="s">
        <v>418</v>
      </c>
      <c r="J2537" t="s">
        <v>403</v>
      </c>
      <c r="K2537">
        <v>1</v>
      </c>
      <c r="L2537" t="str">
        <f>_xlfn.CONCAT(D2537,F2537)</f>
        <v>House blend12 oz</v>
      </c>
      <c r="M2537" s="10">
        <f>E2537*_xlfn.XLOOKUP(L2537,PriceListData!$F$2:$F$97,PriceListData!$E$2:$E$97)</f>
        <v>12.95</v>
      </c>
      <c r="N2537" t="str">
        <f>TEXT(B2537,"dddd")</f>
        <v>Saturday</v>
      </c>
    </row>
    <row r="2538" spans="1:14" x14ac:dyDescent="0.35">
      <c r="A2538">
        <v>288670</v>
      </c>
      <c r="B2538" s="3">
        <v>45787</v>
      </c>
      <c r="C2538" s="4">
        <v>0.3074884259259259</v>
      </c>
      <c r="D2538" t="s">
        <v>21</v>
      </c>
      <c r="E2538">
        <v>1</v>
      </c>
      <c r="F2538" t="s">
        <v>15</v>
      </c>
      <c r="G2538" t="s">
        <v>405</v>
      </c>
      <c r="H2538" t="s">
        <v>406</v>
      </c>
      <c r="J2538" t="s">
        <v>403</v>
      </c>
      <c r="K2538">
        <v>2</v>
      </c>
      <c r="L2538" t="str">
        <f>_xlfn.CONCAT(D2538,F2538)</f>
        <v>Pourover12 oz</v>
      </c>
      <c r="M2538" s="10">
        <f>E2538*_xlfn.XLOOKUP(L2538,PriceListData!$F$2:$F$97,PriceListData!$E$2:$E$97)</f>
        <v>3.5</v>
      </c>
      <c r="N2538" t="str">
        <f>TEXT(B2538,"dddd")</f>
        <v>Saturday</v>
      </c>
    </row>
    <row r="2539" spans="1:14" x14ac:dyDescent="0.35">
      <c r="A2539">
        <v>288669</v>
      </c>
      <c r="B2539" s="3">
        <v>45787</v>
      </c>
      <c r="C2539" s="4">
        <v>0.30346064814814816</v>
      </c>
      <c r="D2539" t="s">
        <v>411</v>
      </c>
      <c r="E2539">
        <v>1</v>
      </c>
      <c r="F2539" t="s">
        <v>24</v>
      </c>
      <c r="G2539" t="s">
        <v>405</v>
      </c>
      <c r="H2539" t="s">
        <v>406</v>
      </c>
      <c r="J2539" t="s">
        <v>403</v>
      </c>
      <c r="K2539">
        <v>1</v>
      </c>
      <c r="L2539" t="str">
        <f>_xlfn.CONCAT(D2539,F2539)</f>
        <v>Turkish coffee3 oz</v>
      </c>
      <c r="M2539" s="10">
        <f>E2539*_xlfn.XLOOKUP(L2539,PriceListData!$F$2:$F$97,PriceListData!$E$2:$E$97)</f>
        <v>3.75</v>
      </c>
      <c r="N2539" t="str">
        <f>TEXT(B2539,"dddd")</f>
        <v>Saturday</v>
      </c>
    </row>
    <row r="2540" spans="1:14" x14ac:dyDescent="0.35">
      <c r="A2540">
        <v>288668</v>
      </c>
      <c r="B2540" s="3">
        <v>45787</v>
      </c>
      <c r="C2540" s="4">
        <v>0.30320601851851853</v>
      </c>
      <c r="D2540" t="s">
        <v>21</v>
      </c>
      <c r="E2540">
        <v>1</v>
      </c>
      <c r="F2540" t="s">
        <v>15</v>
      </c>
      <c r="G2540" t="s">
        <v>405</v>
      </c>
      <c r="H2540" t="s">
        <v>406</v>
      </c>
      <c r="J2540" t="s">
        <v>403</v>
      </c>
      <c r="K2540">
        <v>2</v>
      </c>
      <c r="L2540" t="str">
        <f>_xlfn.CONCAT(D2540,F2540)</f>
        <v>Pourover12 oz</v>
      </c>
      <c r="M2540" s="10">
        <f>E2540*_xlfn.XLOOKUP(L2540,PriceListData!$F$2:$F$97,PriceListData!$E$2:$E$97)</f>
        <v>3.5</v>
      </c>
      <c r="N2540" t="str">
        <f>TEXT(B2540,"dddd")</f>
        <v>Saturday</v>
      </c>
    </row>
    <row r="2541" spans="1:14" x14ac:dyDescent="0.35">
      <c r="A2541">
        <v>288667</v>
      </c>
      <c r="B2541" s="3">
        <v>45787</v>
      </c>
      <c r="C2541" s="4">
        <v>0.3026388888888889</v>
      </c>
      <c r="D2541" t="s">
        <v>52</v>
      </c>
      <c r="E2541">
        <v>1</v>
      </c>
      <c r="F2541" t="s">
        <v>15</v>
      </c>
      <c r="G2541" t="s">
        <v>405</v>
      </c>
      <c r="H2541" t="s">
        <v>414</v>
      </c>
      <c r="J2541" t="s">
        <v>403</v>
      </c>
      <c r="K2541">
        <v>1</v>
      </c>
      <c r="L2541" t="str">
        <f>_xlfn.CONCAT(D2541,F2541)</f>
        <v>Frappé12 oz</v>
      </c>
      <c r="M2541" s="10">
        <f>E2541*_xlfn.XLOOKUP(L2541,PriceListData!$F$2:$F$97,PriceListData!$E$2:$E$97)</f>
        <v>4.75</v>
      </c>
      <c r="N2541" t="str">
        <f>TEXT(B2541,"dddd")</f>
        <v>Saturday</v>
      </c>
    </row>
    <row r="2542" spans="1:14" x14ac:dyDescent="0.35">
      <c r="A2542">
        <v>288665</v>
      </c>
      <c r="B2542" s="3">
        <v>45787</v>
      </c>
      <c r="C2542" s="4">
        <v>0.7876157407407407</v>
      </c>
      <c r="D2542" t="s">
        <v>443</v>
      </c>
      <c r="E2542">
        <v>1</v>
      </c>
      <c r="G2542" t="s">
        <v>433</v>
      </c>
      <c r="H2542" t="s">
        <v>435</v>
      </c>
      <c r="J2542" t="s">
        <v>403</v>
      </c>
      <c r="K2542">
        <v>1</v>
      </c>
      <c r="L2542" t="str">
        <f>_xlfn.CONCAT(D2542,F2542)</f>
        <v>Scone with clotted cream and jam</v>
      </c>
      <c r="M2542" s="10">
        <f>E2542*_xlfn.XLOOKUP(L2542,PriceListData!$F$2:$F$97,PriceListData!$E$2:$E$97)</f>
        <v>5.75</v>
      </c>
      <c r="N2542" t="str">
        <f>TEXT(B2542,"dddd")</f>
        <v>Saturday</v>
      </c>
    </row>
    <row r="2543" spans="1:14" x14ac:dyDescent="0.35">
      <c r="A2543">
        <v>288664</v>
      </c>
      <c r="B2543" s="3">
        <v>45787</v>
      </c>
      <c r="C2543" s="4">
        <v>0.78178240740740745</v>
      </c>
      <c r="D2543" t="s">
        <v>63</v>
      </c>
      <c r="E2543">
        <v>1</v>
      </c>
      <c r="G2543" t="s">
        <v>433</v>
      </c>
      <c r="H2543" t="s">
        <v>435</v>
      </c>
      <c r="J2543" t="s">
        <v>403</v>
      </c>
      <c r="K2543">
        <v>1</v>
      </c>
      <c r="L2543" t="str">
        <f>_xlfn.CONCAT(D2543,F2543)</f>
        <v>Cookie</v>
      </c>
      <c r="M2543" s="10">
        <f>E2543*_xlfn.XLOOKUP(L2543,PriceListData!$F$2:$F$97,PriceListData!$E$2:$E$97)</f>
        <v>3</v>
      </c>
      <c r="N2543" t="str">
        <f>TEXT(B2543,"dddd")</f>
        <v>Saturday</v>
      </c>
    </row>
    <row r="2544" spans="1:14" x14ac:dyDescent="0.35">
      <c r="A2544">
        <v>288663</v>
      </c>
      <c r="B2544" s="3">
        <v>45787</v>
      </c>
      <c r="C2544" s="4">
        <v>0.76960648148148147</v>
      </c>
      <c r="D2544" t="s">
        <v>63</v>
      </c>
      <c r="E2544">
        <v>1</v>
      </c>
      <c r="G2544" t="s">
        <v>433</v>
      </c>
      <c r="H2544" t="s">
        <v>435</v>
      </c>
      <c r="J2544" t="s">
        <v>403</v>
      </c>
      <c r="K2544">
        <v>1</v>
      </c>
      <c r="L2544" t="str">
        <f>_xlfn.CONCAT(D2544,F2544)</f>
        <v>Cookie</v>
      </c>
      <c r="M2544" s="10">
        <f>E2544*_xlfn.XLOOKUP(L2544,PriceListData!$F$2:$F$97,PriceListData!$E$2:$E$97)</f>
        <v>3</v>
      </c>
      <c r="N2544" t="str">
        <f>TEXT(B2544,"dddd")</f>
        <v>Saturday</v>
      </c>
    </row>
    <row r="2545" spans="1:14" x14ac:dyDescent="0.35">
      <c r="A2545">
        <v>288662</v>
      </c>
      <c r="B2545" s="3">
        <v>45787</v>
      </c>
      <c r="C2545" s="4">
        <v>0.76026620370370368</v>
      </c>
      <c r="D2545" t="s">
        <v>438</v>
      </c>
      <c r="E2545">
        <v>1</v>
      </c>
      <c r="G2545" t="s">
        <v>433</v>
      </c>
      <c r="H2545" t="s">
        <v>435</v>
      </c>
      <c r="J2545" t="s">
        <v>403</v>
      </c>
      <c r="K2545">
        <v>1</v>
      </c>
      <c r="L2545" t="str">
        <f>_xlfn.CONCAT(D2545,F2545)</f>
        <v>Cinnamon roll</v>
      </c>
      <c r="M2545" s="10">
        <f>E2545*_xlfn.XLOOKUP(L2545,PriceListData!$F$2:$F$97,PriceListData!$E$2:$E$97)</f>
        <v>3.75</v>
      </c>
      <c r="N2545" t="str">
        <f>TEXT(B2545,"dddd")</f>
        <v>Saturday</v>
      </c>
    </row>
    <row r="2546" spans="1:14" x14ac:dyDescent="0.35">
      <c r="A2546">
        <v>288661</v>
      </c>
      <c r="B2546" s="3">
        <v>45787</v>
      </c>
      <c r="C2546" s="4">
        <v>0.74028935185185185</v>
      </c>
      <c r="D2546" t="s">
        <v>436</v>
      </c>
      <c r="E2546">
        <v>2</v>
      </c>
      <c r="G2546" t="s">
        <v>433</v>
      </c>
      <c r="H2546" t="s">
        <v>435</v>
      </c>
      <c r="J2546" t="s">
        <v>403</v>
      </c>
      <c r="K2546">
        <v>1</v>
      </c>
      <c r="L2546" t="str">
        <f>_xlfn.CONCAT(D2546,F2546)</f>
        <v>Apricot danish</v>
      </c>
      <c r="M2546" s="10">
        <f>E2546*_xlfn.XLOOKUP(L2546,PriceListData!$F$2:$F$97,PriceListData!$E$2:$E$97)</f>
        <v>7</v>
      </c>
      <c r="N2546" t="str">
        <f>TEXT(B2546,"dddd")</f>
        <v>Saturday</v>
      </c>
    </row>
    <row r="2547" spans="1:14" x14ac:dyDescent="0.35">
      <c r="A2547">
        <v>288660</v>
      </c>
      <c r="B2547" s="3">
        <v>45787</v>
      </c>
      <c r="C2547" s="4">
        <v>0.68855324074074076</v>
      </c>
      <c r="D2547" t="s">
        <v>63</v>
      </c>
      <c r="E2547">
        <v>1</v>
      </c>
      <c r="G2547" t="s">
        <v>433</v>
      </c>
      <c r="H2547" t="s">
        <v>435</v>
      </c>
      <c r="J2547" t="s">
        <v>403</v>
      </c>
      <c r="K2547">
        <v>1</v>
      </c>
      <c r="L2547" t="str">
        <f>_xlfn.CONCAT(D2547,F2547)</f>
        <v>Cookie</v>
      </c>
      <c r="M2547" s="10">
        <f>E2547*_xlfn.XLOOKUP(L2547,PriceListData!$F$2:$F$97,PriceListData!$E$2:$E$97)</f>
        <v>3</v>
      </c>
      <c r="N2547" t="str">
        <f>TEXT(B2547,"dddd")</f>
        <v>Saturday</v>
      </c>
    </row>
    <row r="2548" spans="1:14" x14ac:dyDescent="0.35">
      <c r="A2548">
        <v>288659</v>
      </c>
      <c r="B2548" s="3">
        <v>45787</v>
      </c>
      <c r="C2548" s="4">
        <v>0.60478009259259258</v>
      </c>
      <c r="D2548" t="s">
        <v>63</v>
      </c>
      <c r="E2548">
        <v>1</v>
      </c>
      <c r="G2548" t="s">
        <v>433</v>
      </c>
      <c r="H2548" t="s">
        <v>435</v>
      </c>
      <c r="J2548" t="s">
        <v>403</v>
      </c>
      <c r="K2548">
        <v>1</v>
      </c>
      <c r="L2548" t="str">
        <f>_xlfn.CONCAT(D2548,F2548)</f>
        <v>Cookie</v>
      </c>
      <c r="M2548" s="10">
        <f>E2548*_xlfn.XLOOKUP(L2548,PriceListData!$F$2:$F$97,PriceListData!$E$2:$E$97)</f>
        <v>3</v>
      </c>
      <c r="N2548" t="str">
        <f>TEXT(B2548,"dddd")</f>
        <v>Saturday</v>
      </c>
    </row>
    <row r="2549" spans="1:14" x14ac:dyDescent="0.35">
      <c r="A2549">
        <v>288658</v>
      </c>
      <c r="B2549" s="3">
        <v>45787</v>
      </c>
      <c r="C2549" s="4">
        <v>0.60425925925925927</v>
      </c>
      <c r="D2549" t="s">
        <v>441</v>
      </c>
      <c r="E2549">
        <v>2</v>
      </c>
      <c r="G2549" t="s">
        <v>433</v>
      </c>
      <c r="H2549" t="s">
        <v>435</v>
      </c>
      <c r="J2549" t="s">
        <v>403</v>
      </c>
      <c r="K2549">
        <v>1</v>
      </c>
      <c r="L2549" t="str">
        <f>_xlfn.CONCAT(D2549,F2549)</f>
        <v>Sticky bun</v>
      </c>
      <c r="M2549" s="10">
        <f>E2549*_xlfn.XLOOKUP(L2549,PriceListData!$F$2:$F$97,PriceListData!$E$2:$E$97)</f>
        <v>5.5</v>
      </c>
      <c r="N2549" t="str">
        <f>TEXT(B2549,"dddd")</f>
        <v>Saturday</v>
      </c>
    </row>
    <row r="2550" spans="1:14" x14ac:dyDescent="0.35">
      <c r="A2550">
        <v>288657</v>
      </c>
      <c r="B2550" s="3">
        <v>45787</v>
      </c>
      <c r="C2550" s="4">
        <v>0.59611111111111115</v>
      </c>
      <c r="D2550" t="s">
        <v>437</v>
      </c>
      <c r="E2550">
        <v>1</v>
      </c>
      <c r="G2550" t="s">
        <v>433</v>
      </c>
      <c r="H2550" t="s">
        <v>435</v>
      </c>
      <c r="J2550" t="s">
        <v>403</v>
      </c>
      <c r="K2550">
        <v>1</v>
      </c>
      <c r="L2550" t="str">
        <f>_xlfn.CONCAT(D2550,F2550)</f>
        <v>Pizza pocket</v>
      </c>
      <c r="M2550" s="10">
        <f>E2550*_xlfn.XLOOKUP(L2550,PriceListData!$F$2:$F$97,PriceListData!$E$2:$E$97)</f>
        <v>5</v>
      </c>
      <c r="N2550" t="str">
        <f>TEXT(B2550,"dddd")</f>
        <v>Saturday</v>
      </c>
    </row>
    <row r="2551" spans="1:14" x14ac:dyDescent="0.35">
      <c r="A2551">
        <v>288656</v>
      </c>
      <c r="B2551" s="3">
        <v>45787</v>
      </c>
      <c r="C2551" s="4">
        <v>0.59017361111111111</v>
      </c>
      <c r="D2551" t="s">
        <v>63</v>
      </c>
      <c r="E2551">
        <v>1</v>
      </c>
      <c r="G2551" t="s">
        <v>433</v>
      </c>
      <c r="H2551" t="s">
        <v>435</v>
      </c>
      <c r="J2551" t="s">
        <v>403</v>
      </c>
      <c r="K2551">
        <v>1</v>
      </c>
      <c r="L2551" t="str">
        <f>_xlfn.CONCAT(D2551,F2551)</f>
        <v>Cookie</v>
      </c>
      <c r="M2551" s="10">
        <f>E2551*_xlfn.XLOOKUP(L2551,PriceListData!$F$2:$F$97,PriceListData!$E$2:$E$97)</f>
        <v>3</v>
      </c>
      <c r="N2551" t="str">
        <f>TEXT(B2551,"dddd")</f>
        <v>Saturday</v>
      </c>
    </row>
    <row r="2552" spans="1:14" x14ac:dyDescent="0.35">
      <c r="A2552">
        <v>288655</v>
      </c>
      <c r="B2552" s="3">
        <v>45787</v>
      </c>
      <c r="C2552" s="4">
        <v>0.58344907407407409</v>
      </c>
      <c r="D2552" t="s">
        <v>438</v>
      </c>
      <c r="E2552">
        <v>1</v>
      </c>
      <c r="G2552" t="s">
        <v>433</v>
      </c>
      <c r="H2552" t="s">
        <v>435</v>
      </c>
      <c r="J2552" t="s">
        <v>403</v>
      </c>
      <c r="K2552">
        <v>1</v>
      </c>
      <c r="L2552" t="str">
        <f>_xlfn.CONCAT(D2552,F2552)</f>
        <v>Cinnamon roll</v>
      </c>
      <c r="M2552" s="10">
        <f>E2552*_xlfn.XLOOKUP(L2552,PriceListData!$F$2:$F$97,PriceListData!$E$2:$E$97)</f>
        <v>3.75</v>
      </c>
      <c r="N2552" t="str">
        <f>TEXT(B2552,"dddd")</f>
        <v>Saturday</v>
      </c>
    </row>
    <row r="2553" spans="1:14" x14ac:dyDescent="0.35">
      <c r="A2553">
        <v>288654</v>
      </c>
      <c r="B2553" s="3">
        <v>45787</v>
      </c>
      <c r="C2553" s="4">
        <v>0.58216435185185189</v>
      </c>
      <c r="D2553" t="s">
        <v>63</v>
      </c>
      <c r="E2553">
        <v>1</v>
      </c>
      <c r="G2553" t="s">
        <v>433</v>
      </c>
      <c r="H2553" t="s">
        <v>435</v>
      </c>
      <c r="J2553" t="s">
        <v>403</v>
      </c>
      <c r="K2553">
        <v>1</v>
      </c>
      <c r="L2553" t="str">
        <f>_xlfn.CONCAT(D2553,F2553)</f>
        <v>Cookie</v>
      </c>
      <c r="M2553" s="10">
        <f>E2553*_xlfn.XLOOKUP(L2553,PriceListData!$F$2:$F$97,PriceListData!$E$2:$E$97)</f>
        <v>3</v>
      </c>
      <c r="N2553" t="str">
        <f>TEXT(B2553,"dddd")</f>
        <v>Saturday</v>
      </c>
    </row>
    <row r="2554" spans="1:14" x14ac:dyDescent="0.35">
      <c r="A2554">
        <v>288653</v>
      </c>
      <c r="B2554" s="3">
        <v>45787</v>
      </c>
      <c r="C2554" s="4">
        <v>0.58133101851851854</v>
      </c>
      <c r="D2554" t="s">
        <v>438</v>
      </c>
      <c r="E2554">
        <v>1</v>
      </c>
      <c r="G2554" t="s">
        <v>433</v>
      </c>
      <c r="H2554" t="s">
        <v>435</v>
      </c>
      <c r="J2554" t="s">
        <v>403</v>
      </c>
      <c r="K2554">
        <v>2</v>
      </c>
      <c r="L2554" t="str">
        <f>_xlfn.CONCAT(D2554,F2554)</f>
        <v>Cinnamon roll</v>
      </c>
      <c r="M2554" s="10">
        <f>E2554*_xlfn.XLOOKUP(L2554,PriceListData!$F$2:$F$97,PriceListData!$E$2:$E$97)</f>
        <v>3.75</v>
      </c>
      <c r="N2554" t="str">
        <f>TEXT(B2554,"dddd")</f>
        <v>Saturday</v>
      </c>
    </row>
    <row r="2555" spans="1:14" x14ac:dyDescent="0.35">
      <c r="A2555">
        <v>288652</v>
      </c>
      <c r="B2555" s="3">
        <v>45787</v>
      </c>
      <c r="C2555" s="4">
        <v>0.57769675925925923</v>
      </c>
      <c r="D2555" t="s">
        <v>362</v>
      </c>
      <c r="E2555">
        <v>1</v>
      </c>
      <c r="G2555" t="s">
        <v>433</v>
      </c>
      <c r="H2555" t="s">
        <v>435</v>
      </c>
      <c r="J2555" t="s">
        <v>403</v>
      </c>
      <c r="K2555">
        <v>1</v>
      </c>
      <c r="L2555" t="str">
        <f>_xlfn.CONCAT(D2555,F2555)</f>
        <v>Donut</v>
      </c>
      <c r="M2555" s="10">
        <f>E2555*_xlfn.XLOOKUP(L2555,PriceListData!$F$2:$F$97,PriceListData!$E$2:$E$97)</f>
        <v>3.75</v>
      </c>
      <c r="N2555" t="str">
        <f>TEXT(B2555,"dddd")</f>
        <v>Saturday</v>
      </c>
    </row>
    <row r="2556" spans="1:14" x14ac:dyDescent="0.35">
      <c r="A2556">
        <v>288651</v>
      </c>
      <c r="B2556" s="3">
        <v>45787</v>
      </c>
      <c r="C2556" s="4">
        <v>0.55322916666666666</v>
      </c>
      <c r="D2556" t="s">
        <v>63</v>
      </c>
      <c r="E2556">
        <v>1</v>
      </c>
      <c r="G2556" t="s">
        <v>433</v>
      </c>
      <c r="H2556" t="s">
        <v>435</v>
      </c>
      <c r="J2556" t="s">
        <v>403</v>
      </c>
      <c r="K2556">
        <v>1</v>
      </c>
      <c r="L2556" t="str">
        <f>_xlfn.CONCAT(D2556,F2556)</f>
        <v>Cookie</v>
      </c>
      <c r="M2556" s="10">
        <f>E2556*_xlfn.XLOOKUP(L2556,PriceListData!$F$2:$F$97,PriceListData!$E$2:$E$97)</f>
        <v>3</v>
      </c>
      <c r="N2556" t="str">
        <f>TEXT(B2556,"dddd")</f>
        <v>Saturday</v>
      </c>
    </row>
    <row r="2557" spans="1:14" x14ac:dyDescent="0.35">
      <c r="A2557">
        <v>288650</v>
      </c>
      <c r="B2557" s="3">
        <v>45787</v>
      </c>
      <c r="C2557" s="4">
        <v>0.51559027777777777</v>
      </c>
      <c r="D2557" t="s">
        <v>63</v>
      </c>
      <c r="E2557">
        <v>1</v>
      </c>
      <c r="G2557" t="s">
        <v>433</v>
      </c>
      <c r="H2557" t="s">
        <v>435</v>
      </c>
      <c r="J2557" t="s">
        <v>403</v>
      </c>
      <c r="K2557">
        <v>1</v>
      </c>
      <c r="L2557" t="str">
        <f>_xlfn.CONCAT(D2557,F2557)</f>
        <v>Cookie</v>
      </c>
      <c r="M2557" s="10">
        <f>E2557*_xlfn.XLOOKUP(L2557,PriceListData!$F$2:$F$97,PriceListData!$E$2:$E$97)</f>
        <v>3</v>
      </c>
      <c r="N2557" t="str">
        <f>TEXT(B2557,"dddd")</f>
        <v>Saturday</v>
      </c>
    </row>
    <row r="2558" spans="1:14" x14ac:dyDescent="0.35">
      <c r="A2558">
        <v>288649</v>
      </c>
      <c r="B2558" s="3">
        <v>45787</v>
      </c>
      <c r="C2558" s="4">
        <v>0.51086805555555559</v>
      </c>
      <c r="D2558" t="s">
        <v>441</v>
      </c>
      <c r="E2558">
        <v>1</v>
      </c>
      <c r="G2558" t="s">
        <v>433</v>
      </c>
      <c r="H2558" t="s">
        <v>435</v>
      </c>
      <c r="J2558" t="s">
        <v>403</v>
      </c>
      <c r="K2558">
        <v>2</v>
      </c>
      <c r="L2558" t="str">
        <f>_xlfn.CONCAT(D2558,F2558)</f>
        <v>Sticky bun</v>
      </c>
      <c r="M2558" s="10">
        <f>E2558*_xlfn.XLOOKUP(L2558,PriceListData!$F$2:$F$97,PriceListData!$E$2:$E$97)</f>
        <v>2.75</v>
      </c>
      <c r="N2558" t="str">
        <f>TEXT(B2558,"dddd")</f>
        <v>Saturday</v>
      </c>
    </row>
    <row r="2559" spans="1:14" x14ac:dyDescent="0.35">
      <c r="A2559">
        <v>288648</v>
      </c>
      <c r="B2559" s="3">
        <v>45787</v>
      </c>
      <c r="C2559" s="4">
        <v>0.49784722222222222</v>
      </c>
      <c r="D2559" t="s">
        <v>438</v>
      </c>
      <c r="E2559">
        <v>1</v>
      </c>
      <c r="G2559" t="s">
        <v>433</v>
      </c>
      <c r="H2559" t="s">
        <v>435</v>
      </c>
      <c r="J2559" t="s">
        <v>403</v>
      </c>
      <c r="K2559">
        <v>2</v>
      </c>
      <c r="L2559" t="str">
        <f>_xlfn.CONCAT(D2559,F2559)</f>
        <v>Cinnamon roll</v>
      </c>
      <c r="M2559" s="10">
        <f>E2559*_xlfn.XLOOKUP(L2559,PriceListData!$F$2:$F$97,PriceListData!$E$2:$E$97)</f>
        <v>3.75</v>
      </c>
      <c r="N2559" t="str">
        <f>TEXT(B2559,"dddd")</f>
        <v>Saturday</v>
      </c>
    </row>
    <row r="2560" spans="1:14" x14ac:dyDescent="0.35">
      <c r="A2560">
        <v>288647</v>
      </c>
      <c r="B2560" s="3">
        <v>45787</v>
      </c>
      <c r="C2560" s="4">
        <v>0.46987268518518521</v>
      </c>
      <c r="D2560" t="s">
        <v>443</v>
      </c>
      <c r="E2560">
        <v>1</v>
      </c>
      <c r="G2560" t="s">
        <v>433</v>
      </c>
      <c r="H2560" t="s">
        <v>435</v>
      </c>
      <c r="J2560" t="s">
        <v>403</v>
      </c>
      <c r="K2560">
        <v>1</v>
      </c>
      <c r="L2560" t="str">
        <f>_xlfn.CONCAT(D2560,F2560)</f>
        <v>Scone with clotted cream and jam</v>
      </c>
      <c r="M2560" s="10">
        <f>E2560*_xlfn.XLOOKUP(L2560,PriceListData!$F$2:$F$97,PriceListData!$E$2:$E$97)</f>
        <v>5.75</v>
      </c>
      <c r="N2560" t="str">
        <f>TEXT(B2560,"dddd")</f>
        <v>Saturday</v>
      </c>
    </row>
    <row r="2561" spans="1:14" x14ac:dyDescent="0.35">
      <c r="A2561">
        <v>288646</v>
      </c>
      <c r="B2561" s="3">
        <v>45787</v>
      </c>
      <c r="C2561" s="4">
        <v>0.46784722222222225</v>
      </c>
      <c r="D2561" t="s">
        <v>362</v>
      </c>
      <c r="E2561">
        <v>1</v>
      </c>
      <c r="G2561" t="s">
        <v>433</v>
      </c>
      <c r="H2561" t="s">
        <v>435</v>
      </c>
      <c r="J2561" t="s">
        <v>403</v>
      </c>
      <c r="K2561">
        <v>1</v>
      </c>
      <c r="L2561" t="str">
        <f>_xlfn.CONCAT(D2561,F2561)</f>
        <v>Donut</v>
      </c>
      <c r="M2561" s="10">
        <f>E2561*_xlfn.XLOOKUP(L2561,PriceListData!$F$2:$F$97,PriceListData!$E$2:$E$97)</f>
        <v>3.75</v>
      </c>
      <c r="N2561" t="str">
        <f>TEXT(B2561,"dddd")</f>
        <v>Saturday</v>
      </c>
    </row>
    <row r="2562" spans="1:14" x14ac:dyDescent="0.35">
      <c r="A2562">
        <v>288645</v>
      </c>
      <c r="B2562" s="3">
        <v>45787</v>
      </c>
      <c r="C2562" s="4">
        <v>0.4422800925925926</v>
      </c>
      <c r="D2562" t="s">
        <v>362</v>
      </c>
      <c r="E2562">
        <v>1</v>
      </c>
      <c r="G2562" t="s">
        <v>433</v>
      </c>
      <c r="H2562" t="s">
        <v>435</v>
      </c>
      <c r="J2562" t="s">
        <v>403</v>
      </c>
      <c r="K2562">
        <v>1</v>
      </c>
      <c r="L2562" t="str">
        <f>_xlfn.CONCAT(D2562,F2562)</f>
        <v>Donut</v>
      </c>
      <c r="M2562" s="10">
        <f>E2562*_xlfn.XLOOKUP(L2562,PriceListData!$F$2:$F$97,PriceListData!$E$2:$E$97)</f>
        <v>3.75</v>
      </c>
      <c r="N2562" t="str">
        <f>TEXT(B2562,"dddd")</f>
        <v>Saturday</v>
      </c>
    </row>
    <row r="2563" spans="1:14" x14ac:dyDescent="0.35">
      <c r="A2563">
        <v>288644</v>
      </c>
      <c r="B2563" s="3">
        <v>45787</v>
      </c>
      <c r="C2563" s="4">
        <v>0.42950231481481482</v>
      </c>
      <c r="D2563" t="s">
        <v>438</v>
      </c>
      <c r="E2563">
        <v>1</v>
      </c>
      <c r="G2563" t="s">
        <v>433</v>
      </c>
      <c r="H2563" t="s">
        <v>435</v>
      </c>
      <c r="J2563" t="s">
        <v>403</v>
      </c>
      <c r="K2563">
        <v>1</v>
      </c>
      <c r="L2563" t="str">
        <f>_xlfn.CONCAT(D2563,F2563)</f>
        <v>Cinnamon roll</v>
      </c>
      <c r="M2563" s="10">
        <f>E2563*_xlfn.XLOOKUP(L2563,PriceListData!$F$2:$F$97,PriceListData!$E$2:$E$97)</f>
        <v>3.75</v>
      </c>
      <c r="N2563" t="str">
        <f>TEXT(B2563,"dddd")</f>
        <v>Saturday</v>
      </c>
    </row>
    <row r="2564" spans="1:14" x14ac:dyDescent="0.35">
      <c r="A2564">
        <v>288643</v>
      </c>
      <c r="B2564" s="3">
        <v>45787</v>
      </c>
      <c r="C2564" s="4">
        <v>0.42195601851851849</v>
      </c>
      <c r="D2564" t="s">
        <v>443</v>
      </c>
      <c r="E2564">
        <v>1</v>
      </c>
      <c r="G2564" t="s">
        <v>433</v>
      </c>
      <c r="H2564" t="s">
        <v>435</v>
      </c>
      <c r="J2564" t="s">
        <v>403</v>
      </c>
      <c r="K2564">
        <v>1</v>
      </c>
      <c r="L2564" t="str">
        <f>_xlfn.CONCAT(D2564,F2564)</f>
        <v>Scone with clotted cream and jam</v>
      </c>
      <c r="M2564" s="10">
        <f>E2564*_xlfn.XLOOKUP(L2564,PriceListData!$F$2:$F$97,PriceListData!$E$2:$E$97)</f>
        <v>5.75</v>
      </c>
      <c r="N2564" t="str">
        <f>TEXT(B2564,"dddd")</f>
        <v>Saturday</v>
      </c>
    </row>
    <row r="2565" spans="1:14" x14ac:dyDescent="0.35">
      <c r="A2565">
        <v>288642</v>
      </c>
      <c r="B2565" s="3">
        <v>45787</v>
      </c>
      <c r="C2565" s="4">
        <v>0.41668981481481482</v>
      </c>
      <c r="D2565" t="s">
        <v>362</v>
      </c>
      <c r="E2565">
        <v>1</v>
      </c>
      <c r="G2565" t="s">
        <v>433</v>
      </c>
      <c r="H2565" t="s">
        <v>435</v>
      </c>
      <c r="J2565" t="s">
        <v>403</v>
      </c>
      <c r="K2565">
        <v>1</v>
      </c>
      <c r="L2565" t="str">
        <f>_xlfn.CONCAT(D2565,F2565)</f>
        <v>Donut</v>
      </c>
      <c r="M2565" s="10">
        <f>E2565*_xlfn.XLOOKUP(L2565,PriceListData!$F$2:$F$97,PriceListData!$E$2:$E$97)</f>
        <v>3.75</v>
      </c>
      <c r="N2565" t="str">
        <f>TEXT(B2565,"dddd")</f>
        <v>Saturday</v>
      </c>
    </row>
    <row r="2566" spans="1:14" x14ac:dyDescent="0.35">
      <c r="A2566">
        <v>288641</v>
      </c>
      <c r="B2566" s="3">
        <v>45787</v>
      </c>
      <c r="C2566" s="4">
        <v>0.41490740740740739</v>
      </c>
      <c r="D2566" t="s">
        <v>441</v>
      </c>
      <c r="E2566">
        <v>1</v>
      </c>
      <c r="G2566" t="s">
        <v>433</v>
      </c>
      <c r="H2566" t="s">
        <v>435</v>
      </c>
      <c r="J2566" t="s">
        <v>403</v>
      </c>
      <c r="K2566">
        <v>2</v>
      </c>
      <c r="L2566" t="str">
        <f>_xlfn.CONCAT(D2566,F2566)</f>
        <v>Sticky bun</v>
      </c>
      <c r="M2566" s="10">
        <f>E2566*_xlfn.XLOOKUP(L2566,PriceListData!$F$2:$F$97,PriceListData!$E$2:$E$97)</f>
        <v>2.75</v>
      </c>
      <c r="N2566" t="str">
        <f>TEXT(B2566,"dddd")</f>
        <v>Saturday</v>
      </c>
    </row>
    <row r="2567" spans="1:14" x14ac:dyDescent="0.35">
      <c r="A2567">
        <v>288640</v>
      </c>
      <c r="B2567" s="3">
        <v>45787</v>
      </c>
      <c r="C2567" s="4">
        <v>0.41460648148148149</v>
      </c>
      <c r="D2567" t="s">
        <v>439</v>
      </c>
      <c r="E2567">
        <v>1</v>
      </c>
      <c r="G2567" t="s">
        <v>433</v>
      </c>
      <c r="H2567" t="s">
        <v>440</v>
      </c>
      <c r="J2567" t="s">
        <v>403</v>
      </c>
      <c r="K2567">
        <v>1</v>
      </c>
      <c r="L2567" t="str">
        <f>_xlfn.CONCAT(D2567,F2567)</f>
        <v>Croissant or chocolate croissant (day old)</v>
      </c>
      <c r="M2567" s="10">
        <f>E2567*_xlfn.XLOOKUP(L2567,PriceListData!$F$2:$F$97,PriceListData!$E$2:$E$97)</f>
        <v>4</v>
      </c>
      <c r="N2567" t="str">
        <f>TEXT(B2567,"dddd")</f>
        <v>Saturday</v>
      </c>
    </row>
    <row r="2568" spans="1:14" x14ac:dyDescent="0.35">
      <c r="A2568">
        <v>288639</v>
      </c>
      <c r="B2568" s="3">
        <v>45787</v>
      </c>
      <c r="C2568" s="4">
        <v>0.40510416666666665</v>
      </c>
      <c r="D2568" t="s">
        <v>441</v>
      </c>
      <c r="E2568">
        <v>1</v>
      </c>
      <c r="G2568" t="s">
        <v>433</v>
      </c>
      <c r="H2568" t="s">
        <v>435</v>
      </c>
      <c r="J2568" t="s">
        <v>403</v>
      </c>
      <c r="K2568">
        <v>1</v>
      </c>
      <c r="L2568" t="str">
        <f>_xlfn.CONCAT(D2568,F2568)</f>
        <v>Sticky bun</v>
      </c>
      <c r="M2568" s="10">
        <f>E2568*_xlfn.XLOOKUP(L2568,PriceListData!$F$2:$F$97,PriceListData!$E$2:$E$97)</f>
        <v>2.75</v>
      </c>
      <c r="N2568" t="str">
        <f>TEXT(B2568,"dddd")</f>
        <v>Saturday</v>
      </c>
    </row>
    <row r="2569" spans="1:14" x14ac:dyDescent="0.35">
      <c r="A2569">
        <v>288638</v>
      </c>
      <c r="B2569" s="3">
        <v>45787</v>
      </c>
      <c r="C2569" s="4">
        <v>0.40002314814814816</v>
      </c>
      <c r="D2569" t="s">
        <v>437</v>
      </c>
      <c r="E2569">
        <v>1</v>
      </c>
      <c r="G2569" t="s">
        <v>433</v>
      </c>
      <c r="H2569" t="s">
        <v>435</v>
      </c>
      <c r="J2569" t="s">
        <v>403</v>
      </c>
      <c r="K2569">
        <v>1</v>
      </c>
      <c r="L2569" t="str">
        <f>_xlfn.CONCAT(D2569,F2569)</f>
        <v>Pizza pocket</v>
      </c>
      <c r="M2569" s="10">
        <f>E2569*_xlfn.XLOOKUP(L2569,PriceListData!$F$2:$F$97,PriceListData!$E$2:$E$97)</f>
        <v>5</v>
      </c>
      <c r="N2569" t="str">
        <f>TEXT(B2569,"dddd")</f>
        <v>Saturday</v>
      </c>
    </row>
    <row r="2570" spans="1:14" x14ac:dyDescent="0.35">
      <c r="A2570">
        <v>288638</v>
      </c>
      <c r="B2570" s="3">
        <v>45787</v>
      </c>
      <c r="C2570" s="4">
        <v>0.40002314814814816</v>
      </c>
      <c r="D2570" t="s">
        <v>438</v>
      </c>
      <c r="E2570">
        <v>1</v>
      </c>
      <c r="G2570" t="s">
        <v>433</v>
      </c>
      <c r="H2570" t="s">
        <v>435</v>
      </c>
      <c r="J2570" t="s">
        <v>403</v>
      </c>
      <c r="K2570">
        <v>1</v>
      </c>
      <c r="L2570" t="str">
        <f>_xlfn.CONCAT(D2570,F2570)</f>
        <v>Cinnamon roll</v>
      </c>
      <c r="M2570" s="10">
        <f>E2570*_xlfn.XLOOKUP(L2570,PriceListData!$F$2:$F$97,PriceListData!$E$2:$E$97)</f>
        <v>3.75</v>
      </c>
      <c r="N2570" t="str">
        <f>TEXT(B2570,"dddd")</f>
        <v>Saturday</v>
      </c>
    </row>
    <row r="2571" spans="1:14" x14ac:dyDescent="0.35">
      <c r="A2571">
        <v>288637</v>
      </c>
      <c r="B2571" s="3">
        <v>45787</v>
      </c>
      <c r="C2571" s="4">
        <v>0.39206018518518521</v>
      </c>
      <c r="D2571" t="s">
        <v>443</v>
      </c>
      <c r="E2571">
        <v>1</v>
      </c>
      <c r="G2571" t="s">
        <v>433</v>
      </c>
      <c r="H2571" t="s">
        <v>435</v>
      </c>
      <c r="J2571" t="s">
        <v>403</v>
      </c>
      <c r="K2571">
        <v>1</v>
      </c>
      <c r="L2571" t="str">
        <f>_xlfn.CONCAT(D2571,F2571)</f>
        <v>Scone with clotted cream and jam</v>
      </c>
      <c r="M2571" s="10">
        <f>E2571*_xlfn.XLOOKUP(L2571,PriceListData!$F$2:$F$97,PriceListData!$E$2:$E$97)</f>
        <v>5.75</v>
      </c>
      <c r="N2571" t="str">
        <f>TEXT(B2571,"dddd")</f>
        <v>Saturday</v>
      </c>
    </row>
    <row r="2572" spans="1:14" x14ac:dyDescent="0.35">
      <c r="A2572">
        <v>288636</v>
      </c>
      <c r="B2572" s="3">
        <v>45787</v>
      </c>
      <c r="C2572" s="4">
        <v>0.38042824074074072</v>
      </c>
      <c r="D2572" t="s">
        <v>438</v>
      </c>
      <c r="E2572">
        <v>1</v>
      </c>
      <c r="G2572" t="s">
        <v>433</v>
      </c>
      <c r="H2572" t="s">
        <v>435</v>
      </c>
      <c r="J2572" t="s">
        <v>403</v>
      </c>
      <c r="K2572">
        <v>2</v>
      </c>
      <c r="L2572" t="str">
        <f>_xlfn.CONCAT(D2572,F2572)</f>
        <v>Cinnamon roll</v>
      </c>
      <c r="M2572" s="10">
        <f>E2572*_xlfn.XLOOKUP(L2572,PriceListData!$F$2:$F$97,PriceListData!$E$2:$E$97)</f>
        <v>3.75</v>
      </c>
      <c r="N2572" t="str">
        <f>TEXT(B2572,"dddd")</f>
        <v>Saturday</v>
      </c>
    </row>
    <row r="2573" spans="1:14" x14ac:dyDescent="0.35">
      <c r="A2573">
        <v>288635</v>
      </c>
      <c r="B2573" s="3">
        <v>45787</v>
      </c>
      <c r="C2573" s="4">
        <v>0.37581018518518516</v>
      </c>
      <c r="D2573" t="s">
        <v>443</v>
      </c>
      <c r="E2573">
        <v>1</v>
      </c>
      <c r="G2573" t="s">
        <v>433</v>
      </c>
      <c r="H2573" t="s">
        <v>435</v>
      </c>
      <c r="J2573" t="s">
        <v>403</v>
      </c>
      <c r="K2573">
        <v>1</v>
      </c>
      <c r="L2573" t="str">
        <f>_xlfn.CONCAT(D2573,F2573)</f>
        <v>Scone with clotted cream and jam</v>
      </c>
      <c r="M2573" s="10">
        <f>E2573*_xlfn.XLOOKUP(L2573,PriceListData!$F$2:$F$97,PriceListData!$E$2:$E$97)</f>
        <v>5.75</v>
      </c>
      <c r="N2573" t="str">
        <f>TEXT(B2573,"dddd")</f>
        <v>Saturday</v>
      </c>
    </row>
    <row r="2574" spans="1:14" x14ac:dyDescent="0.35">
      <c r="A2574">
        <v>288634</v>
      </c>
      <c r="B2574" s="3">
        <v>45787</v>
      </c>
      <c r="C2574" s="4">
        <v>0.37497685185185187</v>
      </c>
      <c r="D2574" t="s">
        <v>438</v>
      </c>
      <c r="E2574">
        <v>1</v>
      </c>
      <c r="G2574" t="s">
        <v>433</v>
      </c>
      <c r="H2574" t="s">
        <v>435</v>
      </c>
      <c r="J2574" t="s">
        <v>403</v>
      </c>
      <c r="K2574">
        <v>1</v>
      </c>
      <c r="L2574" t="str">
        <f>_xlfn.CONCAT(D2574,F2574)</f>
        <v>Cinnamon roll</v>
      </c>
      <c r="M2574" s="10">
        <f>E2574*_xlfn.XLOOKUP(L2574,PriceListData!$F$2:$F$97,PriceListData!$E$2:$E$97)</f>
        <v>3.75</v>
      </c>
      <c r="N2574" t="str">
        <f>TEXT(B2574,"dddd")</f>
        <v>Saturday</v>
      </c>
    </row>
    <row r="2575" spans="1:14" x14ac:dyDescent="0.35">
      <c r="A2575">
        <v>288633</v>
      </c>
      <c r="B2575" s="3">
        <v>45787</v>
      </c>
      <c r="C2575" s="4">
        <v>0.37107638888888889</v>
      </c>
      <c r="D2575" t="s">
        <v>443</v>
      </c>
      <c r="E2575">
        <v>1</v>
      </c>
      <c r="G2575" t="s">
        <v>433</v>
      </c>
      <c r="H2575" t="s">
        <v>435</v>
      </c>
      <c r="J2575" t="s">
        <v>403</v>
      </c>
      <c r="K2575">
        <v>1</v>
      </c>
      <c r="L2575" t="str">
        <f>_xlfn.CONCAT(D2575,F2575)</f>
        <v>Scone with clotted cream and jam</v>
      </c>
      <c r="M2575" s="10">
        <f>E2575*_xlfn.XLOOKUP(L2575,PriceListData!$F$2:$F$97,PriceListData!$E$2:$E$97)</f>
        <v>5.75</v>
      </c>
      <c r="N2575" t="str">
        <f>TEXT(B2575,"dddd")</f>
        <v>Saturday</v>
      </c>
    </row>
    <row r="2576" spans="1:14" x14ac:dyDescent="0.35">
      <c r="A2576">
        <v>288632</v>
      </c>
      <c r="B2576" s="3">
        <v>45787</v>
      </c>
      <c r="C2576" s="4">
        <v>0.37011574074074072</v>
      </c>
      <c r="D2576" t="s">
        <v>441</v>
      </c>
      <c r="E2576">
        <v>1</v>
      </c>
      <c r="G2576" t="s">
        <v>433</v>
      </c>
      <c r="H2576" t="s">
        <v>435</v>
      </c>
      <c r="J2576" t="s">
        <v>403</v>
      </c>
      <c r="K2576">
        <v>2</v>
      </c>
      <c r="L2576" t="str">
        <f>_xlfn.CONCAT(D2576,F2576)</f>
        <v>Sticky bun</v>
      </c>
      <c r="M2576" s="10">
        <f>E2576*_xlfn.XLOOKUP(L2576,PriceListData!$F$2:$F$97,PriceListData!$E$2:$E$97)</f>
        <v>2.75</v>
      </c>
      <c r="N2576" t="str">
        <f>TEXT(B2576,"dddd")</f>
        <v>Saturday</v>
      </c>
    </row>
    <row r="2577" spans="1:14" x14ac:dyDescent="0.35">
      <c r="A2577">
        <v>288631</v>
      </c>
      <c r="B2577" s="3">
        <v>45787</v>
      </c>
      <c r="C2577" s="4">
        <v>0.36739583333333331</v>
      </c>
      <c r="D2577" t="s">
        <v>438</v>
      </c>
      <c r="E2577">
        <v>1</v>
      </c>
      <c r="G2577" t="s">
        <v>433</v>
      </c>
      <c r="H2577" t="s">
        <v>435</v>
      </c>
      <c r="J2577" t="s">
        <v>403</v>
      </c>
      <c r="K2577">
        <v>1</v>
      </c>
      <c r="L2577" t="str">
        <f>_xlfn.CONCAT(D2577,F2577)</f>
        <v>Cinnamon roll</v>
      </c>
      <c r="M2577" s="10">
        <f>E2577*_xlfn.XLOOKUP(L2577,PriceListData!$F$2:$F$97,PriceListData!$E$2:$E$97)</f>
        <v>3.75</v>
      </c>
      <c r="N2577" t="str">
        <f>TEXT(B2577,"dddd")</f>
        <v>Saturday</v>
      </c>
    </row>
    <row r="2578" spans="1:14" x14ac:dyDescent="0.35">
      <c r="A2578">
        <v>288630</v>
      </c>
      <c r="B2578" s="3">
        <v>45787</v>
      </c>
      <c r="C2578" s="4">
        <v>0.35653935185185187</v>
      </c>
      <c r="D2578" t="s">
        <v>438</v>
      </c>
      <c r="E2578">
        <v>1</v>
      </c>
      <c r="G2578" t="s">
        <v>433</v>
      </c>
      <c r="H2578" t="s">
        <v>435</v>
      </c>
      <c r="J2578" t="s">
        <v>403</v>
      </c>
      <c r="K2578">
        <v>1</v>
      </c>
      <c r="L2578" t="str">
        <f>_xlfn.CONCAT(D2578,F2578)</f>
        <v>Cinnamon roll</v>
      </c>
      <c r="M2578" s="10">
        <f>E2578*_xlfn.XLOOKUP(L2578,PriceListData!$F$2:$F$97,PriceListData!$E$2:$E$97)</f>
        <v>3.75</v>
      </c>
      <c r="N2578" t="str">
        <f>TEXT(B2578,"dddd")</f>
        <v>Saturday</v>
      </c>
    </row>
    <row r="2579" spans="1:14" x14ac:dyDescent="0.35">
      <c r="A2579">
        <v>288629</v>
      </c>
      <c r="B2579" s="3">
        <v>45787</v>
      </c>
      <c r="C2579" s="4">
        <v>0.35010416666666666</v>
      </c>
      <c r="D2579" t="s">
        <v>437</v>
      </c>
      <c r="E2579">
        <v>1</v>
      </c>
      <c r="G2579" t="s">
        <v>433</v>
      </c>
      <c r="H2579" t="s">
        <v>435</v>
      </c>
      <c r="J2579" t="s">
        <v>403</v>
      </c>
      <c r="K2579">
        <v>1</v>
      </c>
      <c r="L2579" t="str">
        <f>_xlfn.CONCAT(D2579,F2579)</f>
        <v>Pizza pocket</v>
      </c>
      <c r="M2579" s="10">
        <f>E2579*_xlfn.XLOOKUP(L2579,PriceListData!$F$2:$F$97,PriceListData!$E$2:$E$97)</f>
        <v>5</v>
      </c>
      <c r="N2579" t="str">
        <f>TEXT(B2579,"dddd")</f>
        <v>Saturday</v>
      </c>
    </row>
    <row r="2580" spans="1:14" x14ac:dyDescent="0.35">
      <c r="A2580">
        <v>288628</v>
      </c>
      <c r="B2580" s="3">
        <v>45787</v>
      </c>
      <c r="C2580" s="4">
        <v>0.32956018518518521</v>
      </c>
      <c r="D2580" t="s">
        <v>443</v>
      </c>
      <c r="E2580">
        <v>1</v>
      </c>
      <c r="G2580" t="s">
        <v>433</v>
      </c>
      <c r="H2580" t="s">
        <v>435</v>
      </c>
      <c r="J2580" t="s">
        <v>403</v>
      </c>
      <c r="K2580">
        <v>1</v>
      </c>
      <c r="L2580" t="str">
        <f>_xlfn.CONCAT(D2580,F2580)</f>
        <v>Scone with clotted cream and jam</v>
      </c>
      <c r="M2580" s="10">
        <f>E2580*_xlfn.XLOOKUP(L2580,PriceListData!$F$2:$F$97,PriceListData!$E$2:$E$97)</f>
        <v>5.75</v>
      </c>
      <c r="N2580" t="str">
        <f>TEXT(B2580,"dddd")</f>
        <v>Saturday</v>
      </c>
    </row>
    <row r="2581" spans="1:14" x14ac:dyDescent="0.35">
      <c r="A2581">
        <v>288627</v>
      </c>
      <c r="B2581" s="3">
        <v>45787</v>
      </c>
      <c r="C2581" s="4">
        <v>0.32560185185185186</v>
      </c>
      <c r="D2581" t="s">
        <v>444</v>
      </c>
      <c r="E2581">
        <v>1</v>
      </c>
      <c r="G2581" t="s">
        <v>433</v>
      </c>
      <c r="H2581" t="s">
        <v>440</v>
      </c>
      <c r="J2581" t="s">
        <v>403</v>
      </c>
      <c r="K2581">
        <v>1</v>
      </c>
      <c r="L2581" t="str">
        <f>_xlfn.CONCAT(D2581,F2581)</f>
        <v>Sticky bun (day old)</v>
      </c>
      <c r="M2581" s="10">
        <f>E2581*_xlfn.XLOOKUP(L2581,PriceListData!$F$2:$F$97,PriceListData!$E$2:$E$97)</f>
        <v>2</v>
      </c>
      <c r="N2581" t="str">
        <f>TEXT(B2581,"dddd")</f>
        <v>Saturday</v>
      </c>
    </row>
    <row r="2582" spans="1:14" x14ac:dyDescent="0.35">
      <c r="A2582">
        <v>288626</v>
      </c>
      <c r="B2582" s="3">
        <v>45787</v>
      </c>
      <c r="C2582" s="4">
        <v>0.30320601851851853</v>
      </c>
      <c r="D2582" t="s">
        <v>456</v>
      </c>
      <c r="E2582">
        <v>2</v>
      </c>
      <c r="G2582" t="s">
        <v>433</v>
      </c>
      <c r="H2582" t="s">
        <v>440</v>
      </c>
      <c r="J2582" t="s">
        <v>403</v>
      </c>
      <c r="K2582">
        <v>2</v>
      </c>
      <c r="L2582" t="str">
        <f>_xlfn.CONCAT(D2582,F2582)</f>
        <v>Cinnamon roll (day old)</v>
      </c>
      <c r="M2582" s="10">
        <f>E2582*_xlfn.XLOOKUP(L2582,PriceListData!$F$2:$F$97,PriceListData!$E$2:$E$97)</f>
        <v>6</v>
      </c>
      <c r="N2582" t="str">
        <f>TEXT(B2582,"dddd")</f>
        <v>Saturday</v>
      </c>
    </row>
    <row r="2583" spans="1:14" x14ac:dyDescent="0.35">
      <c r="A2583">
        <v>289111</v>
      </c>
      <c r="B2583" s="3">
        <v>45788</v>
      </c>
      <c r="C2583" s="4">
        <v>0.90148148148148144</v>
      </c>
      <c r="D2583" t="s">
        <v>421</v>
      </c>
      <c r="E2583">
        <v>1</v>
      </c>
      <c r="F2583" t="s">
        <v>422</v>
      </c>
      <c r="G2583" t="s">
        <v>423</v>
      </c>
      <c r="H2583" t="s">
        <v>406</v>
      </c>
      <c r="J2583" t="s">
        <v>403</v>
      </c>
      <c r="K2583">
        <v>1</v>
      </c>
      <c r="L2583" t="str">
        <f>_xlfn.CONCAT(D2583,F2583)</f>
        <v>Hot chocolateRegular (12 oz)</v>
      </c>
      <c r="M2583" s="10">
        <f>E2583*_xlfn.XLOOKUP(L2583,PriceListData!$F$2:$F$97,PriceListData!$E$2:$E$97)</f>
        <v>4.75</v>
      </c>
      <c r="N2583" t="str">
        <f>TEXT(B2583,"dddd")</f>
        <v>Sunday</v>
      </c>
    </row>
    <row r="2584" spans="1:14" x14ac:dyDescent="0.35">
      <c r="A2584">
        <v>289111</v>
      </c>
      <c r="B2584" s="3">
        <v>45788</v>
      </c>
      <c r="C2584" s="4">
        <v>0.90148148148148144</v>
      </c>
      <c r="D2584" t="s">
        <v>404</v>
      </c>
      <c r="E2584">
        <v>1</v>
      </c>
      <c r="F2584" t="s">
        <v>15</v>
      </c>
      <c r="G2584" t="s">
        <v>405</v>
      </c>
      <c r="H2584" t="s">
        <v>406</v>
      </c>
      <c r="J2584" t="s">
        <v>403</v>
      </c>
      <c r="K2584">
        <v>1</v>
      </c>
      <c r="L2584" t="str">
        <f>_xlfn.CONCAT(D2584,F2584)</f>
        <v>Café latté12 oz</v>
      </c>
      <c r="M2584" s="10">
        <f>E2584*_xlfn.XLOOKUP(L2584,PriceListData!$F$2:$F$97,PriceListData!$E$2:$E$97)</f>
        <v>4.25</v>
      </c>
      <c r="N2584" t="str">
        <f>TEXT(B2584,"dddd")</f>
        <v>Sunday</v>
      </c>
    </row>
    <row r="2585" spans="1:14" x14ac:dyDescent="0.35">
      <c r="A2585">
        <v>289110</v>
      </c>
      <c r="B2585" s="3">
        <v>45788</v>
      </c>
      <c r="C2585" s="4">
        <v>0.86942129629629628</v>
      </c>
      <c r="D2585" t="s">
        <v>409</v>
      </c>
      <c r="E2585">
        <v>1</v>
      </c>
      <c r="F2585" t="s">
        <v>15</v>
      </c>
      <c r="G2585" t="s">
        <v>405</v>
      </c>
      <c r="H2585" t="s">
        <v>406</v>
      </c>
      <c r="J2585" t="s">
        <v>403</v>
      </c>
      <c r="K2585">
        <v>1</v>
      </c>
      <c r="L2585" t="str">
        <f>_xlfn.CONCAT(D2585,F2585)</f>
        <v>Drip coffee12 oz</v>
      </c>
      <c r="M2585" s="10">
        <f>E2585*_xlfn.XLOOKUP(L2585,PriceListData!$F$2:$F$97,PriceListData!$E$2:$E$97)</f>
        <v>2.25</v>
      </c>
      <c r="N2585" t="str">
        <f>TEXT(B2585,"dddd")</f>
        <v>Sunday</v>
      </c>
    </row>
    <row r="2586" spans="1:14" x14ac:dyDescent="0.35">
      <c r="A2586">
        <v>289109</v>
      </c>
      <c r="B2586" s="3">
        <v>45788</v>
      </c>
      <c r="C2586" s="4">
        <v>0.85577546296296292</v>
      </c>
      <c r="D2586" t="s">
        <v>407</v>
      </c>
      <c r="E2586">
        <v>1</v>
      </c>
      <c r="G2586" t="s">
        <v>405</v>
      </c>
      <c r="H2586" t="s">
        <v>408</v>
      </c>
      <c r="J2586" t="s">
        <v>403</v>
      </c>
      <c r="K2586">
        <v>1</v>
      </c>
      <c r="L2586" t="str">
        <f>_xlfn.CONCAT(D2586,F2586)</f>
        <v>Drip coffee refill</v>
      </c>
      <c r="M2586" s="10">
        <f>E2586*_xlfn.XLOOKUP(L2586,PriceListData!$F$2:$F$97,PriceListData!$E$2:$E$97)</f>
        <v>1.25</v>
      </c>
      <c r="N2586" t="str">
        <f>TEXT(B2586,"dddd")</f>
        <v>Sunday</v>
      </c>
    </row>
    <row r="2587" spans="1:14" x14ac:dyDescent="0.35">
      <c r="A2587">
        <v>289108</v>
      </c>
      <c r="B2587" s="3">
        <v>45788</v>
      </c>
      <c r="C2587" s="4">
        <v>0.85203703703703704</v>
      </c>
      <c r="D2587" t="s">
        <v>404</v>
      </c>
      <c r="E2587">
        <v>1</v>
      </c>
      <c r="F2587" t="s">
        <v>15</v>
      </c>
      <c r="G2587" t="s">
        <v>405</v>
      </c>
      <c r="H2587" t="s">
        <v>406</v>
      </c>
      <c r="J2587" t="s">
        <v>403</v>
      </c>
      <c r="K2587">
        <v>1</v>
      </c>
      <c r="L2587" t="str">
        <f>_xlfn.CONCAT(D2587,F2587)</f>
        <v>Café latté12 oz</v>
      </c>
      <c r="M2587" s="10">
        <f>E2587*_xlfn.XLOOKUP(L2587,PriceListData!$F$2:$F$97,PriceListData!$E$2:$E$97)</f>
        <v>4.25</v>
      </c>
      <c r="N2587" t="str">
        <f>TEXT(B2587,"dddd")</f>
        <v>Sunday</v>
      </c>
    </row>
    <row r="2588" spans="1:14" x14ac:dyDescent="0.35">
      <c r="A2588">
        <v>289106</v>
      </c>
      <c r="B2588" s="3">
        <v>45788</v>
      </c>
      <c r="C2588" s="4">
        <v>0.83096064814814818</v>
      </c>
      <c r="D2588" t="s">
        <v>65</v>
      </c>
      <c r="E2588">
        <v>1</v>
      </c>
      <c r="F2588" t="s">
        <v>15</v>
      </c>
      <c r="G2588" t="s">
        <v>405</v>
      </c>
      <c r="H2588" t="s">
        <v>406</v>
      </c>
      <c r="J2588" t="s">
        <v>403</v>
      </c>
      <c r="K2588">
        <v>1</v>
      </c>
      <c r="L2588" t="str">
        <f>_xlfn.CONCAT(D2588,F2588)</f>
        <v>Cappuccino12 oz</v>
      </c>
      <c r="M2588" s="10">
        <f>E2588*_xlfn.XLOOKUP(L2588,PriceListData!$F$2:$F$97,PriceListData!$E$2:$E$97)</f>
        <v>5.5</v>
      </c>
      <c r="N2588" t="str">
        <f>TEXT(B2588,"dddd")</f>
        <v>Sunday</v>
      </c>
    </row>
    <row r="2589" spans="1:14" x14ac:dyDescent="0.35">
      <c r="A2589">
        <v>289105</v>
      </c>
      <c r="B2589" s="3">
        <v>45788</v>
      </c>
      <c r="C2589" s="4">
        <v>0.8091666666666667</v>
      </c>
      <c r="D2589" t="s">
        <v>40</v>
      </c>
      <c r="E2589">
        <v>1</v>
      </c>
      <c r="F2589" t="s">
        <v>35</v>
      </c>
      <c r="G2589" t="s">
        <v>405</v>
      </c>
      <c r="H2589" t="s">
        <v>406</v>
      </c>
      <c r="J2589" t="s">
        <v>403</v>
      </c>
      <c r="K2589">
        <v>1</v>
      </c>
      <c r="L2589" t="str">
        <f>_xlfn.CONCAT(D2589,F2589)</f>
        <v>Espresso1 oz</v>
      </c>
      <c r="M2589" s="10">
        <f>E2589*_xlfn.XLOOKUP(L2589,PriceListData!$F$2:$F$97,PriceListData!$E$2:$E$97)</f>
        <v>2.5</v>
      </c>
      <c r="N2589" t="str">
        <f>TEXT(B2589,"dddd")</f>
        <v>Sunday</v>
      </c>
    </row>
    <row r="2590" spans="1:14" x14ac:dyDescent="0.35">
      <c r="A2590">
        <v>289105</v>
      </c>
      <c r="B2590" s="3">
        <v>45788</v>
      </c>
      <c r="C2590" s="4">
        <v>0.8091666666666667</v>
      </c>
      <c r="D2590" t="s">
        <v>404</v>
      </c>
      <c r="E2590">
        <v>1</v>
      </c>
      <c r="F2590" t="s">
        <v>15</v>
      </c>
      <c r="G2590" t="s">
        <v>405</v>
      </c>
      <c r="H2590" t="s">
        <v>406</v>
      </c>
      <c r="J2590" t="s">
        <v>403</v>
      </c>
      <c r="K2590">
        <v>1</v>
      </c>
      <c r="L2590" t="str">
        <f>_xlfn.CONCAT(D2590,F2590)</f>
        <v>Café latté12 oz</v>
      </c>
      <c r="M2590" s="10">
        <f>E2590*_xlfn.XLOOKUP(L2590,PriceListData!$F$2:$F$97,PriceListData!$E$2:$E$97)</f>
        <v>4.25</v>
      </c>
      <c r="N2590" t="str">
        <f>TEXT(B2590,"dddd")</f>
        <v>Sunday</v>
      </c>
    </row>
    <row r="2591" spans="1:14" x14ac:dyDescent="0.35">
      <c r="A2591">
        <v>289104</v>
      </c>
      <c r="B2591" s="3">
        <v>45788</v>
      </c>
      <c r="C2591" s="4">
        <v>0.80707175925925922</v>
      </c>
      <c r="D2591" t="s">
        <v>419</v>
      </c>
      <c r="E2591">
        <v>1</v>
      </c>
      <c r="G2591" t="s">
        <v>415</v>
      </c>
      <c r="H2591" t="s">
        <v>416</v>
      </c>
      <c r="J2591" t="s">
        <v>403</v>
      </c>
      <c r="K2591">
        <v>1</v>
      </c>
      <c r="L2591" t="str">
        <f>_xlfn.CONCAT(D2591,F2591)</f>
        <v>Extra shot</v>
      </c>
      <c r="M2591" s="10">
        <f>E2591*_xlfn.XLOOKUP(L2591,PriceListData!$F$2:$F$97,PriceListData!$E$2:$E$97)</f>
        <v>1</v>
      </c>
      <c r="N2591" t="str">
        <f>TEXT(B2591,"dddd")</f>
        <v>Sunday</v>
      </c>
    </row>
    <row r="2592" spans="1:14" x14ac:dyDescent="0.35">
      <c r="A2592">
        <v>289104</v>
      </c>
      <c r="B2592" s="3">
        <v>45788</v>
      </c>
      <c r="C2592" s="4">
        <v>0.80707175925925922</v>
      </c>
      <c r="D2592" t="s">
        <v>40</v>
      </c>
      <c r="E2592">
        <v>1</v>
      </c>
      <c r="F2592" t="s">
        <v>35</v>
      </c>
      <c r="G2592" t="s">
        <v>405</v>
      </c>
      <c r="H2592" t="s">
        <v>406</v>
      </c>
      <c r="J2592" t="s">
        <v>403</v>
      </c>
      <c r="K2592">
        <v>1</v>
      </c>
      <c r="L2592" t="str">
        <f>_xlfn.CONCAT(D2592,F2592)</f>
        <v>Espresso1 oz</v>
      </c>
      <c r="M2592" s="10">
        <f>E2592*_xlfn.XLOOKUP(L2592,PriceListData!$F$2:$F$97,PriceListData!$E$2:$E$97)</f>
        <v>2.5</v>
      </c>
      <c r="N2592" t="str">
        <f>TEXT(B2592,"dddd")</f>
        <v>Sunday</v>
      </c>
    </row>
    <row r="2593" spans="1:14" x14ac:dyDescent="0.35">
      <c r="A2593">
        <v>289102</v>
      </c>
      <c r="B2593" s="3">
        <v>45788</v>
      </c>
      <c r="C2593" s="4">
        <v>0.7981597222222222</v>
      </c>
      <c r="D2593" t="s">
        <v>404</v>
      </c>
      <c r="E2593">
        <v>1</v>
      </c>
      <c r="F2593" t="s">
        <v>15</v>
      </c>
      <c r="G2593" t="s">
        <v>405</v>
      </c>
      <c r="H2593" t="s">
        <v>406</v>
      </c>
      <c r="J2593" t="s">
        <v>403</v>
      </c>
      <c r="K2593">
        <v>1</v>
      </c>
      <c r="L2593" t="str">
        <f>_xlfn.CONCAT(D2593,F2593)</f>
        <v>Café latté12 oz</v>
      </c>
      <c r="M2593" s="10">
        <f>E2593*_xlfn.XLOOKUP(L2593,PriceListData!$F$2:$F$97,PriceListData!$E$2:$E$97)</f>
        <v>4.25</v>
      </c>
      <c r="N2593" t="str">
        <f>TEXT(B2593,"dddd")</f>
        <v>Sunday</v>
      </c>
    </row>
    <row r="2594" spans="1:14" x14ac:dyDescent="0.35">
      <c r="A2594">
        <v>289100</v>
      </c>
      <c r="B2594" s="3">
        <v>45788</v>
      </c>
      <c r="C2594" s="4">
        <v>0.7739583333333333</v>
      </c>
      <c r="D2594" t="s">
        <v>65</v>
      </c>
      <c r="E2594">
        <v>1</v>
      </c>
      <c r="F2594" t="s">
        <v>15</v>
      </c>
      <c r="G2594" t="s">
        <v>405</v>
      </c>
      <c r="H2594" t="s">
        <v>406</v>
      </c>
      <c r="J2594" t="s">
        <v>403</v>
      </c>
      <c r="K2594">
        <v>2</v>
      </c>
      <c r="L2594" t="str">
        <f>_xlfn.CONCAT(D2594,F2594)</f>
        <v>Cappuccino12 oz</v>
      </c>
      <c r="M2594" s="10">
        <f>E2594*_xlfn.XLOOKUP(L2594,PriceListData!$F$2:$F$97,PriceListData!$E$2:$E$97)</f>
        <v>5.5</v>
      </c>
      <c r="N2594" t="str">
        <f>TEXT(B2594,"dddd")</f>
        <v>Sunday</v>
      </c>
    </row>
    <row r="2595" spans="1:14" x14ac:dyDescent="0.35">
      <c r="A2595">
        <v>289099</v>
      </c>
      <c r="B2595" s="3">
        <v>45788</v>
      </c>
      <c r="C2595" s="4">
        <v>0.74733796296296295</v>
      </c>
      <c r="D2595" t="s">
        <v>54</v>
      </c>
      <c r="E2595">
        <v>1</v>
      </c>
      <c r="G2595" t="s">
        <v>415</v>
      </c>
      <c r="H2595" t="s">
        <v>416</v>
      </c>
      <c r="J2595" t="s">
        <v>403</v>
      </c>
      <c r="K2595">
        <v>2</v>
      </c>
      <c r="L2595" t="str">
        <f>_xlfn.CONCAT(D2595,F2595)</f>
        <v>Syrup</v>
      </c>
      <c r="M2595" s="10">
        <f>E2595*_xlfn.XLOOKUP(L2595,PriceListData!$F$2:$F$97,PriceListData!$E$2:$E$97)</f>
        <v>0.75</v>
      </c>
      <c r="N2595" t="str">
        <f>TEXT(B2595,"dddd")</f>
        <v>Sunday</v>
      </c>
    </row>
    <row r="2596" spans="1:14" x14ac:dyDescent="0.35">
      <c r="A2596">
        <v>289098</v>
      </c>
      <c r="B2596" s="3">
        <v>45788</v>
      </c>
      <c r="C2596" s="4">
        <v>0.73047453703703702</v>
      </c>
      <c r="D2596" t="s">
        <v>404</v>
      </c>
      <c r="E2596">
        <v>1</v>
      </c>
      <c r="F2596" t="s">
        <v>15</v>
      </c>
      <c r="G2596" t="s">
        <v>405</v>
      </c>
      <c r="H2596" t="s">
        <v>406</v>
      </c>
      <c r="J2596" t="s">
        <v>403</v>
      </c>
      <c r="K2596">
        <v>1</v>
      </c>
      <c r="L2596" t="str">
        <f>_xlfn.CONCAT(D2596,F2596)</f>
        <v>Café latté12 oz</v>
      </c>
      <c r="M2596" s="10">
        <f>E2596*_xlfn.XLOOKUP(L2596,PriceListData!$F$2:$F$97,PriceListData!$E$2:$E$97)</f>
        <v>4.25</v>
      </c>
      <c r="N2596" t="str">
        <f>TEXT(B2596,"dddd")</f>
        <v>Sunday</v>
      </c>
    </row>
    <row r="2597" spans="1:14" x14ac:dyDescent="0.35">
      <c r="A2597">
        <v>289097</v>
      </c>
      <c r="B2597" s="3">
        <v>45788</v>
      </c>
      <c r="C2597" s="4">
        <v>0.72170138888888891</v>
      </c>
      <c r="D2597" t="s">
        <v>52</v>
      </c>
      <c r="E2597">
        <v>1</v>
      </c>
      <c r="F2597" t="s">
        <v>15</v>
      </c>
      <c r="G2597" t="s">
        <v>405</v>
      </c>
      <c r="H2597" t="s">
        <v>414</v>
      </c>
      <c r="J2597" t="s">
        <v>403</v>
      </c>
      <c r="K2597">
        <v>1</v>
      </c>
      <c r="L2597" t="str">
        <f>_xlfn.CONCAT(D2597,F2597)</f>
        <v>Frappé12 oz</v>
      </c>
      <c r="M2597" s="10">
        <f>E2597*_xlfn.XLOOKUP(L2597,PriceListData!$F$2:$F$97,PriceListData!$E$2:$E$97)</f>
        <v>4.75</v>
      </c>
      <c r="N2597" t="str">
        <f>TEXT(B2597,"dddd")</f>
        <v>Sunday</v>
      </c>
    </row>
    <row r="2598" spans="1:14" x14ac:dyDescent="0.35">
      <c r="A2598">
        <v>289097</v>
      </c>
      <c r="B2598" s="3">
        <v>45788</v>
      </c>
      <c r="C2598" s="4">
        <v>0.72170138888888891</v>
      </c>
      <c r="D2598" t="s">
        <v>40</v>
      </c>
      <c r="E2598">
        <v>1</v>
      </c>
      <c r="F2598" t="s">
        <v>35</v>
      </c>
      <c r="G2598" t="s">
        <v>405</v>
      </c>
      <c r="H2598" t="s">
        <v>406</v>
      </c>
      <c r="J2598" t="s">
        <v>403</v>
      </c>
      <c r="K2598">
        <v>1</v>
      </c>
      <c r="L2598" t="str">
        <f>_xlfn.CONCAT(D2598,F2598)</f>
        <v>Espresso1 oz</v>
      </c>
      <c r="M2598" s="10">
        <f>E2598*_xlfn.XLOOKUP(L2598,PriceListData!$F$2:$F$97,PriceListData!$E$2:$E$97)</f>
        <v>2.5</v>
      </c>
      <c r="N2598" t="str">
        <f>TEXT(B2598,"dddd")</f>
        <v>Sunday</v>
      </c>
    </row>
    <row r="2599" spans="1:14" x14ac:dyDescent="0.35">
      <c r="A2599">
        <v>289096</v>
      </c>
      <c r="B2599" s="3">
        <v>45788</v>
      </c>
      <c r="C2599" s="4">
        <v>0.71745370370370365</v>
      </c>
      <c r="D2599" t="s">
        <v>54</v>
      </c>
      <c r="E2599">
        <v>1</v>
      </c>
      <c r="G2599" t="s">
        <v>415</v>
      </c>
      <c r="H2599" t="s">
        <v>416</v>
      </c>
      <c r="J2599" t="s">
        <v>403</v>
      </c>
      <c r="K2599">
        <v>1</v>
      </c>
      <c r="L2599" t="str">
        <f>_xlfn.CONCAT(D2599,F2599)</f>
        <v>Syrup</v>
      </c>
      <c r="M2599" s="10">
        <f>E2599*_xlfn.XLOOKUP(L2599,PriceListData!$F$2:$F$97,PriceListData!$E$2:$E$97)</f>
        <v>0.75</v>
      </c>
      <c r="N2599" t="str">
        <f>TEXT(B2599,"dddd")</f>
        <v>Sunday</v>
      </c>
    </row>
    <row r="2600" spans="1:14" x14ac:dyDescent="0.35">
      <c r="A2600">
        <v>289096</v>
      </c>
      <c r="B2600" s="3">
        <v>45788</v>
      </c>
      <c r="C2600" s="4">
        <v>0.71745370370370365</v>
      </c>
      <c r="D2600" t="s">
        <v>21</v>
      </c>
      <c r="E2600">
        <v>1</v>
      </c>
      <c r="F2600" t="s">
        <v>15</v>
      </c>
      <c r="G2600" t="s">
        <v>405</v>
      </c>
      <c r="H2600" t="s">
        <v>406</v>
      </c>
      <c r="J2600" t="s">
        <v>403</v>
      </c>
      <c r="K2600">
        <v>1</v>
      </c>
      <c r="L2600" t="str">
        <f>_xlfn.CONCAT(D2600,F2600)</f>
        <v>Pourover12 oz</v>
      </c>
      <c r="M2600" s="10">
        <f>E2600*_xlfn.XLOOKUP(L2600,PriceListData!$F$2:$F$97,PriceListData!$E$2:$E$97)</f>
        <v>3.5</v>
      </c>
      <c r="N2600" t="str">
        <f>TEXT(B2600,"dddd")</f>
        <v>Sunday</v>
      </c>
    </row>
    <row r="2601" spans="1:14" x14ac:dyDescent="0.35">
      <c r="A2601">
        <v>289096</v>
      </c>
      <c r="B2601" s="3">
        <v>45788</v>
      </c>
      <c r="C2601" s="4">
        <v>0.71745370370370365</v>
      </c>
      <c r="D2601" t="s">
        <v>404</v>
      </c>
      <c r="E2601">
        <v>1</v>
      </c>
      <c r="F2601" t="s">
        <v>15</v>
      </c>
      <c r="G2601" t="s">
        <v>405</v>
      </c>
      <c r="H2601" t="s">
        <v>406</v>
      </c>
      <c r="J2601" t="s">
        <v>403</v>
      </c>
      <c r="K2601">
        <v>1</v>
      </c>
      <c r="L2601" t="str">
        <f>_xlfn.CONCAT(D2601,F2601)</f>
        <v>Café latté12 oz</v>
      </c>
      <c r="M2601" s="10">
        <f>E2601*_xlfn.XLOOKUP(L2601,PriceListData!$F$2:$F$97,PriceListData!$E$2:$E$97)</f>
        <v>4.25</v>
      </c>
      <c r="N2601" t="str">
        <f>TEXT(B2601,"dddd")</f>
        <v>Sunday</v>
      </c>
    </row>
    <row r="2602" spans="1:14" x14ac:dyDescent="0.35">
      <c r="A2602">
        <v>289095</v>
      </c>
      <c r="B2602" s="3">
        <v>45788</v>
      </c>
      <c r="C2602" s="4">
        <v>0.70737268518518515</v>
      </c>
      <c r="D2602" t="s">
        <v>428</v>
      </c>
      <c r="E2602">
        <v>1</v>
      </c>
      <c r="F2602" t="s">
        <v>15</v>
      </c>
      <c r="G2602" t="s">
        <v>413</v>
      </c>
      <c r="H2602" t="s">
        <v>406</v>
      </c>
      <c r="J2602" t="s">
        <v>403</v>
      </c>
      <c r="K2602">
        <v>1</v>
      </c>
      <c r="L2602" t="str">
        <f>_xlfn.CONCAT(D2602,F2602)</f>
        <v>Rooibos latté12 oz</v>
      </c>
      <c r="M2602" s="10">
        <f>E2602*_xlfn.XLOOKUP(L2602,PriceListData!$F$2:$F$97,PriceListData!$E$2:$E$97)</f>
        <v>5.5</v>
      </c>
      <c r="N2602" t="str">
        <f>TEXT(B2602,"dddd")</f>
        <v>Sunday</v>
      </c>
    </row>
    <row r="2603" spans="1:14" x14ac:dyDescent="0.35">
      <c r="A2603">
        <v>289093</v>
      </c>
      <c r="B2603" s="3">
        <v>45788</v>
      </c>
      <c r="C2603" s="4">
        <v>0.69785879629629632</v>
      </c>
      <c r="D2603" t="s">
        <v>427</v>
      </c>
      <c r="E2603">
        <v>1</v>
      </c>
      <c r="F2603" t="s">
        <v>15</v>
      </c>
      <c r="G2603" t="s">
        <v>417</v>
      </c>
      <c r="H2603" t="s">
        <v>418</v>
      </c>
      <c r="J2603" t="s">
        <v>403</v>
      </c>
      <c r="K2603">
        <v>1</v>
      </c>
      <c r="L2603" t="str">
        <f>_xlfn.CONCAT(D2603,F2603)</f>
        <v>House blend12 oz</v>
      </c>
      <c r="M2603" s="10">
        <f>E2603*_xlfn.XLOOKUP(L2603,PriceListData!$F$2:$F$97,PriceListData!$E$2:$E$97)</f>
        <v>12.95</v>
      </c>
      <c r="N2603" t="str">
        <f>TEXT(B2603,"dddd")</f>
        <v>Sunday</v>
      </c>
    </row>
    <row r="2604" spans="1:14" x14ac:dyDescent="0.35">
      <c r="A2604">
        <v>289092</v>
      </c>
      <c r="B2604" s="3">
        <v>45788</v>
      </c>
      <c r="C2604" s="4">
        <v>0.6930439814814815</v>
      </c>
      <c r="D2604" t="s">
        <v>412</v>
      </c>
      <c r="E2604">
        <v>1</v>
      </c>
      <c r="F2604" t="s">
        <v>15</v>
      </c>
      <c r="G2604" t="s">
        <v>413</v>
      </c>
      <c r="H2604" t="s">
        <v>414</v>
      </c>
      <c r="J2604" t="s">
        <v>403</v>
      </c>
      <c r="K2604">
        <v>1</v>
      </c>
      <c r="L2604" t="str">
        <f>_xlfn.CONCAT(D2604,F2604)</f>
        <v>Iced tea12 oz</v>
      </c>
      <c r="M2604" s="10">
        <f>E2604*_xlfn.XLOOKUP(L2604,PriceListData!$F$2:$F$97,PriceListData!$E$2:$E$97)</f>
        <v>4.25</v>
      </c>
      <c r="N2604" t="str">
        <f>TEXT(B2604,"dddd")</f>
        <v>Sunday</v>
      </c>
    </row>
    <row r="2605" spans="1:14" x14ac:dyDescent="0.35">
      <c r="A2605">
        <v>289091</v>
      </c>
      <c r="B2605" s="3">
        <v>45788</v>
      </c>
      <c r="C2605" s="4">
        <v>0.68863425925925925</v>
      </c>
      <c r="D2605" t="s">
        <v>65</v>
      </c>
      <c r="E2605">
        <v>2</v>
      </c>
      <c r="F2605" t="s">
        <v>15</v>
      </c>
      <c r="G2605" t="s">
        <v>405</v>
      </c>
      <c r="H2605" t="s">
        <v>406</v>
      </c>
      <c r="J2605" t="s">
        <v>403</v>
      </c>
      <c r="K2605">
        <v>1</v>
      </c>
      <c r="L2605" t="str">
        <f>_xlfn.CONCAT(D2605,F2605)</f>
        <v>Cappuccino12 oz</v>
      </c>
      <c r="M2605" s="10">
        <f>E2605*_xlfn.XLOOKUP(L2605,PriceListData!$F$2:$F$97,PriceListData!$E$2:$E$97)</f>
        <v>11</v>
      </c>
      <c r="N2605" t="str">
        <f>TEXT(B2605,"dddd")</f>
        <v>Sunday</v>
      </c>
    </row>
    <row r="2606" spans="1:14" x14ac:dyDescent="0.35">
      <c r="A2606">
        <v>289089</v>
      </c>
      <c r="B2606" s="3">
        <v>45788</v>
      </c>
      <c r="C2606" s="4">
        <v>0.68645833333333328</v>
      </c>
      <c r="D2606" t="s">
        <v>420</v>
      </c>
      <c r="E2606">
        <v>1</v>
      </c>
      <c r="F2606" t="s">
        <v>76</v>
      </c>
      <c r="G2606" t="s">
        <v>413</v>
      </c>
      <c r="H2606" t="s">
        <v>406</v>
      </c>
      <c r="J2606" t="s">
        <v>403</v>
      </c>
      <c r="K2606">
        <v>1</v>
      </c>
      <c r="L2606" t="str">
        <f>_xlfn.CONCAT(D2606,F2606)</f>
        <v>Moroccan tea10 oz</v>
      </c>
      <c r="M2606" s="10">
        <f>E2606*_xlfn.XLOOKUP(L2606,PriceListData!$F$2:$F$97,PriceListData!$E$2:$E$97)</f>
        <v>3</v>
      </c>
      <c r="N2606" t="str">
        <f>TEXT(B2606,"dddd")</f>
        <v>Sunday</v>
      </c>
    </row>
    <row r="2607" spans="1:14" x14ac:dyDescent="0.35">
      <c r="A2607">
        <v>289089</v>
      </c>
      <c r="B2607" s="3">
        <v>45788</v>
      </c>
      <c r="C2607" s="4">
        <v>0.68645833333333328</v>
      </c>
      <c r="D2607" t="s">
        <v>421</v>
      </c>
      <c r="E2607">
        <v>1</v>
      </c>
      <c r="F2607" t="s">
        <v>422</v>
      </c>
      <c r="G2607" t="s">
        <v>423</v>
      </c>
      <c r="H2607" t="s">
        <v>406</v>
      </c>
      <c r="J2607" t="s">
        <v>403</v>
      </c>
      <c r="K2607">
        <v>1</v>
      </c>
      <c r="L2607" t="str">
        <f>_xlfn.CONCAT(D2607,F2607)</f>
        <v>Hot chocolateRegular (12 oz)</v>
      </c>
      <c r="M2607" s="10">
        <f>E2607*_xlfn.XLOOKUP(L2607,PriceListData!$F$2:$F$97,PriceListData!$E$2:$E$97)</f>
        <v>4.75</v>
      </c>
      <c r="N2607" t="str">
        <f>TEXT(B2607,"dddd")</f>
        <v>Sunday</v>
      </c>
    </row>
    <row r="2608" spans="1:14" x14ac:dyDescent="0.35">
      <c r="A2608">
        <v>289087</v>
      </c>
      <c r="B2608" s="3">
        <v>45788</v>
      </c>
      <c r="C2608" s="4">
        <v>0.672337962962963</v>
      </c>
      <c r="D2608" t="s">
        <v>21</v>
      </c>
      <c r="E2608">
        <v>1</v>
      </c>
      <c r="F2608" t="s">
        <v>15</v>
      </c>
      <c r="G2608" t="s">
        <v>405</v>
      </c>
      <c r="H2608" t="s">
        <v>406</v>
      </c>
      <c r="J2608" t="s">
        <v>403</v>
      </c>
      <c r="K2608">
        <v>1</v>
      </c>
      <c r="L2608" t="str">
        <f>_xlfn.CONCAT(D2608,F2608)</f>
        <v>Pourover12 oz</v>
      </c>
      <c r="M2608" s="10">
        <f>E2608*_xlfn.XLOOKUP(L2608,PriceListData!$F$2:$F$97,PriceListData!$E$2:$E$97)</f>
        <v>3.5</v>
      </c>
      <c r="N2608" t="str">
        <f>TEXT(B2608,"dddd")</f>
        <v>Sunday</v>
      </c>
    </row>
    <row r="2609" spans="1:14" x14ac:dyDescent="0.35">
      <c r="A2609">
        <v>289086</v>
      </c>
      <c r="B2609" s="3">
        <v>45788</v>
      </c>
      <c r="C2609" s="4">
        <v>0.67184027777777777</v>
      </c>
      <c r="D2609" t="s">
        <v>54</v>
      </c>
      <c r="E2609">
        <v>1</v>
      </c>
      <c r="G2609" t="s">
        <v>415</v>
      </c>
      <c r="H2609" t="s">
        <v>416</v>
      </c>
      <c r="J2609" t="s">
        <v>403</v>
      </c>
      <c r="K2609">
        <v>2</v>
      </c>
      <c r="L2609" t="str">
        <f>_xlfn.CONCAT(D2609,F2609)</f>
        <v>Syrup</v>
      </c>
      <c r="M2609" s="10">
        <f>E2609*_xlfn.XLOOKUP(L2609,PriceListData!$F$2:$F$97,PriceListData!$E$2:$E$97)</f>
        <v>0.75</v>
      </c>
      <c r="N2609" t="str">
        <f>TEXT(B2609,"dddd")</f>
        <v>Sunday</v>
      </c>
    </row>
    <row r="2610" spans="1:14" x14ac:dyDescent="0.35">
      <c r="A2610">
        <v>289086</v>
      </c>
      <c r="B2610" s="3">
        <v>45788</v>
      </c>
      <c r="C2610" s="4">
        <v>0.67184027777777777</v>
      </c>
      <c r="D2610" t="s">
        <v>21</v>
      </c>
      <c r="E2610">
        <v>1</v>
      </c>
      <c r="F2610" t="s">
        <v>15</v>
      </c>
      <c r="G2610" t="s">
        <v>405</v>
      </c>
      <c r="H2610" t="s">
        <v>406</v>
      </c>
      <c r="J2610" t="s">
        <v>403</v>
      </c>
      <c r="K2610">
        <v>2</v>
      </c>
      <c r="L2610" t="str">
        <f>_xlfn.CONCAT(D2610,F2610)</f>
        <v>Pourover12 oz</v>
      </c>
      <c r="M2610" s="10">
        <f>E2610*_xlfn.XLOOKUP(L2610,PriceListData!$F$2:$F$97,PriceListData!$E$2:$E$97)</f>
        <v>3.5</v>
      </c>
      <c r="N2610" t="str">
        <f>TEXT(B2610,"dddd")</f>
        <v>Sunday</v>
      </c>
    </row>
    <row r="2611" spans="1:14" x14ac:dyDescent="0.35">
      <c r="A2611">
        <v>289086</v>
      </c>
      <c r="B2611" s="3">
        <v>45788</v>
      </c>
      <c r="C2611" s="4">
        <v>0.67184027777777777</v>
      </c>
      <c r="D2611" t="s">
        <v>40</v>
      </c>
      <c r="E2611">
        <v>1</v>
      </c>
      <c r="F2611" t="s">
        <v>35</v>
      </c>
      <c r="G2611" t="s">
        <v>405</v>
      </c>
      <c r="H2611" t="s">
        <v>406</v>
      </c>
      <c r="J2611" t="s">
        <v>403</v>
      </c>
      <c r="K2611">
        <v>2</v>
      </c>
      <c r="L2611" t="str">
        <f>_xlfn.CONCAT(D2611,F2611)</f>
        <v>Espresso1 oz</v>
      </c>
      <c r="M2611" s="10">
        <f>E2611*_xlfn.XLOOKUP(L2611,PriceListData!$F$2:$F$97,PriceListData!$E$2:$E$97)</f>
        <v>2.5</v>
      </c>
      <c r="N2611" t="str">
        <f>TEXT(B2611,"dddd")</f>
        <v>Sunday</v>
      </c>
    </row>
    <row r="2612" spans="1:14" x14ac:dyDescent="0.35">
      <c r="A2612">
        <v>289085</v>
      </c>
      <c r="B2612" s="3">
        <v>45788</v>
      </c>
      <c r="C2612" s="4">
        <v>0.66975694444444445</v>
      </c>
      <c r="D2612" t="s">
        <v>21</v>
      </c>
      <c r="E2612">
        <v>1</v>
      </c>
      <c r="F2612" t="s">
        <v>15</v>
      </c>
      <c r="G2612" t="s">
        <v>405</v>
      </c>
      <c r="H2612" t="s">
        <v>406</v>
      </c>
      <c r="J2612" t="s">
        <v>403</v>
      </c>
      <c r="K2612">
        <v>1</v>
      </c>
      <c r="L2612" t="str">
        <f>_xlfn.CONCAT(D2612,F2612)</f>
        <v>Pourover12 oz</v>
      </c>
      <c r="M2612" s="10">
        <f>E2612*_xlfn.XLOOKUP(L2612,PriceListData!$F$2:$F$97,PriceListData!$E$2:$E$97)</f>
        <v>3.5</v>
      </c>
      <c r="N2612" t="str">
        <f>TEXT(B2612,"dddd")</f>
        <v>Sunday</v>
      </c>
    </row>
    <row r="2613" spans="1:14" x14ac:dyDescent="0.35">
      <c r="A2613">
        <v>289085</v>
      </c>
      <c r="B2613" s="3">
        <v>45788</v>
      </c>
      <c r="C2613" s="4">
        <v>0.66975694444444445</v>
      </c>
      <c r="D2613" t="s">
        <v>420</v>
      </c>
      <c r="E2613">
        <v>1</v>
      </c>
      <c r="F2613" t="s">
        <v>76</v>
      </c>
      <c r="G2613" t="s">
        <v>413</v>
      </c>
      <c r="H2613" t="s">
        <v>406</v>
      </c>
      <c r="J2613" t="s">
        <v>403</v>
      </c>
      <c r="K2613">
        <v>1</v>
      </c>
      <c r="L2613" t="str">
        <f>_xlfn.CONCAT(D2613,F2613)</f>
        <v>Moroccan tea10 oz</v>
      </c>
      <c r="M2613" s="10">
        <f>E2613*_xlfn.XLOOKUP(L2613,PriceListData!$F$2:$F$97,PriceListData!$E$2:$E$97)</f>
        <v>3</v>
      </c>
      <c r="N2613" t="str">
        <f>TEXT(B2613,"dddd")</f>
        <v>Sunday</v>
      </c>
    </row>
    <row r="2614" spans="1:14" x14ac:dyDescent="0.35">
      <c r="A2614">
        <v>289084</v>
      </c>
      <c r="B2614" s="3">
        <v>45788</v>
      </c>
      <c r="C2614" s="4">
        <v>0.66607638888888887</v>
      </c>
      <c r="D2614" t="s">
        <v>404</v>
      </c>
      <c r="E2614">
        <v>1</v>
      </c>
      <c r="F2614" t="s">
        <v>15</v>
      </c>
      <c r="G2614" t="s">
        <v>405</v>
      </c>
      <c r="H2614" t="s">
        <v>406</v>
      </c>
      <c r="J2614" t="s">
        <v>403</v>
      </c>
      <c r="K2614">
        <v>1</v>
      </c>
      <c r="L2614" t="str">
        <f>_xlfn.CONCAT(D2614,F2614)</f>
        <v>Café latté12 oz</v>
      </c>
      <c r="M2614" s="10">
        <f>E2614*_xlfn.XLOOKUP(L2614,PriceListData!$F$2:$F$97,PriceListData!$E$2:$E$97)</f>
        <v>4.25</v>
      </c>
      <c r="N2614" t="str">
        <f>TEXT(B2614,"dddd")</f>
        <v>Sunday</v>
      </c>
    </row>
    <row r="2615" spans="1:14" x14ac:dyDescent="0.35">
      <c r="A2615">
        <v>289080</v>
      </c>
      <c r="B2615" s="3">
        <v>45788</v>
      </c>
      <c r="C2615" s="4">
        <v>0.65768518518518515</v>
      </c>
      <c r="D2615" t="s">
        <v>424</v>
      </c>
      <c r="E2615">
        <v>1</v>
      </c>
      <c r="F2615" t="s">
        <v>15</v>
      </c>
      <c r="G2615" t="s">
        <v>423</v>
      </c>
      <c r="H2615" t="s">
        <v>414</v>
      </c>
      <c r="J2615" t="s">
        <v>403</v>
      </c>
      <c r="K2615">
        <v>1</v>
      </c>
      <c r="L2615" t="str">
        <f>_xlfn.CONCAT(D2615,F2615)</f>
        <v>Coconut milk smoothie12 oz</v>
      </c>
      <c r="M2615" s="10">
        <f>E2615*_xlfn.XLOOKUP(L2615,PriceListData!$F$2:$F$97,PriceListData!$E$2:$E$97)</f>
        <v>5.75</v>
      </c>
      <c r="N2615" t="str">
        <f>TEXT(B2615,"dddd")</f>
        <v>Sunday</v>
      </c>
    </row>
    <row r="2616" spans="1:14" x14ac:dyDescent="0.35">
      <c r="A2616">
        <v>289079</v>
      </c>
      <c r="B2616" s="3">
        <v>45788</v>
      </c>
      <c r="C2616" s="4">
        <v>0.65728009259259257</v>
      </c>
      <c r="D2616" t="s">
        <v>428</v>
      </c>
      <c r="E2616">
        <v>1</v>
      </c>
      <c r="F2616" t="s">
        <v>15</v>
      </c>
      <c r="G2616" t="s">
        <v>413</v>
      </c>
      <c r="H2616" t="s">
        <v>406</v>
      </c>
      <c r="J2616" t="s">
        <v>403</v>
      </c>
      <c r="K2616">
        <v>1</v>
      </c>
      <c r="L2616" t="str">
        <f>_xlfn.CONCAT(D2616,F2616)</f>
        <v>Rooibos latté12 oz</v>
      </c>
      <c r="M2616" s="10">
        <f>E2616*_xlfn.XLOOKUP(L2616,PriceListData!$F$2:$F$97,PriceListData!$E$2:$E$97)</f>
        <v>5.5</v>
      </c>
      <c r="N2616" t="str">
        <f>TEXT(B2616,"dddd")</f>
        <v>Sunday</v>
      </c>
    </row>
    <row r="2617" spans="1:14" x14ac:dyDescent="0.35">
      <c r="A2617">
        <v>289078</v>
      </c>
      <c r="B2617" s="3">
        <v>45788</v>
      </c>
      <c r="C2617" s="4">
        <v>0.65703703703703709</v>
      </c>
      <c r="D2617" t="s">
        <v>407</v>
      </c>
      <c r="E2617">
        <v>1</v>
      </c>
      <c r="G2617" t="s">
        <v>405</v>
      </c>
      <c r="H2617" t="s">
        <v>408</v>
      </c>
      <c r="J2617" t="s">
        <v>403</v>
      </c>
      <c r="K2617">
        <v>2</v>
      </c>
      <c r="L2617" t="str">
        <f>_xlfn.CONCAT(D2617,F2617)</f>
        <v>Drip coffee refill</v>
      </c>
      <c r="M2617" s="10">
        <f>E2617*_xlfn.XLOOKUP(L2617,PriceListData!$F$2:$F$97,PriceListData!$E$2:$E$97)</f>
        <v>1.25</v>
      </c>
      <c r="N2617" t="str">
        <f>TEXT(B2617,"dddd")</f>
        <v>Sunday</v>
      </c>
    </row>
    <row r="2618" spans="1:14" x14ac:dyDescent="0.35">
      <c r="A2618">
        <v>289077</v>
      </c>
      <c r="B2618" s="3">
        <v>45788</v>
      </c>
      <c r="C2618" s="4">
        <v>0.65697916666666667</v>
      </c>
      <c r="D2618" t="s">
        <v>404</v>
      </c>
      <c r="E2618">
        <v>1</v>
      </c>
      <c r="F2618" t="s">
        <v>15</v>
      </c>
      <c r="G2618" t="s">
        <v>405</v>
      </c>
      <c r="H2618" t="s">
        <v>406</v>
      </c>
      <c r="J2618" t="s">
        <v>403</v>
      </c>
      <c r="K2618">
        <v>1</v>
      </c>
      <c r="L2618" t="str">
        <f>_xlfn.CONCAT(D2618,F2618)</f>
        <v>Café latté12 oz</v>
      </c>
      <c r="M2618" s="10">
        <f>E2618*_xlfn.XLOOKUP(L2618,PriceListData!$F$2:$F$97,PriceListData!$E$2:$E$97)</f>
        <v>4.25</v>
      </c>
      <c r="N2618" t="str">
        <f>TEXT(B2618,"dddd")</f>
        <v>Sunday</v>
      </c>
    </row>
    <row r="2619" spans="1:14" x14ac:dyDescent="0.35">
      <c r="A2619">
        <v>289076</v>
      </c>
      <c r="B2619" s="3">
        <v>45788</v>
      </c>
      <c r="C2619" s="4">
        <v>0.65576388888888892</v>
      </c>
      <c r="D2619" t="s">
        <v>404</v>
      </c>
      <c r="E2619">
        <v>1</v>
      </c>
      <c r="F2619" t="s">
        <v>15</v>
      </c>
      <c r="G2619" t="s">
        <v>405</v>
      </c>
      <c r="H2619" t="s">
        <v>406</v>
      </c>
      <c r="J2619" t="s">
        <v>403</v>
      </c>
      <c r="K2619">
        <v>1</v>
      </c>
      <c r="L2619" t="str">
        <f>_xlfn.CONCAT(D2619,F2619)</f>
        <v>Café latté12 oz</v>
      </c>
      <c r="M2619" s="10">
        <f>E2619*_xlfn.XLOOKUP(L2619,PriceListData!$F$2:$F$97,PriceListData!$E$2:$E$97)</f>
        <v>4.25</v>
      </c>
      <c r="N2619" t="str">
        <f>TEXT(B2619,"dddd")</f>
        <v>Sunday</v>
      </c>
    </row>
    <row r="2620" spans="1:14" x14ac:dyDescent="0.35">
      <c r="A2620">
        <v>289075</v>
      </c>
      <c r="B2620" s="3">
        <v>45788</v>
      </c>
      <c r="C2620" s="4">
        <v>0.65150462962962963</v>
      </c>
      <c r="D2620" t="s">
        <v>409</v>
      </c>
      <c r="E2620">
        <v>1</v>
      </c>
      <c r="F2620" t="s">
        <v>15</v>
      </c>
      <c r="G2620" t="s">
        <v>405</v>
      </c>
      <c r="H2620" t="s">
        <v>406</v>
      </c>
      <c r="J2620" t="s">
        <v>403</v>
      </c>
      <c r="K2620">
        <v>1</v>
      </c>
      <c r="L2620" t="str">
        <f>_xlfn.CONCAT(D2620,F2620)</f>
        <v>Drip coffee12 oz</v>
      </c>
      <c r="M2620" s="10">
        <f>E2620*_xlfn.XLOOKUP(L2620,PriceListData!$F$2:$F$97,PriceListData!$E$2:$E$97)</f>
        <v>2.25</v>
      </c>
      <c r="N2620" t="str">
        <f>TEXT(B2620,"dddd")</f>
        <v>Sunday</v>
      </c>
    </row>
    <row r="2621" spans="1:14" x14ac:dyDescent="0.35">
      <c r="A2621">
        <v>289073</v>
      </c>
      <c r="B2621" s="3">
        <v>45788</v>
      </c>
      <c r="C2621" s="4">
        <v>0.65043981481481483</v>
      </c>
      <c r="D2621" t="s">
        <v>410</v>
      </c>
      <c r="E2621">
        <v>1</v>
      </c>
      <c r="F2621" t="s">
        <v>15</v>
      </c>
      <c r="G2621" t="s">
        <v>405</v>
      </c>
      <c r="H2621" t="s">
        <v>406</v>
      </c>
      <c r="J2621" t="s">
        <v>403</v>
      </c>
      <c r="K2621">
        <v>1</v>
      </c>
      <c r="L2621" t="str">
        <f>_xlfn.CONCAT(D2621,F2621)</f>
        <v>Café Cubano12 oz</v>
      </c>
      <c r="M2621" s="10">
        <f>E2621*_xlfn.XLOOKUP(L2621,PriceListData!$F$2:$F$97,PriceListData!$E$2:$E$97)</f>
        <v>7</v>
      </c>
      <c r="N2621" t="str">
        <f>TEXT(B2621,"dddd")</f>
        <v>Sunday</v>
      </c>
    </row>
    <row r="2622" spans="1:14" x14ac:dyDescent="0.35">
      <c r="A2622">
        <v>289071</v>
      </c>
      <c r="B2622" s="3">
        <v>45788</v>
      </c>
      <c r="C2622" s="4">
        <v>0.64741898148148147</v>
      </c>
      <c r="D2622" t="s">
        <v>428</v>
      </c>
      <c r="E2622">
        <v>1</v>
      </c>
      <c r="F2622" t="s">
        <v>15</v>
      </c>
      <c r="G2622" t="s">
        <v>413</v>
      </c>
      <c r="H2622" t="s">
        <v>406</v>
      </c>
      <c r="J2622" t="s">
        <v>403</v>
      </c>
      <c r="K2622">
        <v>2</v>
      </c>
      <c r="L2622" t="str">
        <f>_xlfn.CONCAT(D2622,F2622)</f>
        <v>Rooibos latté12 oz</v>
      </c>
      <c r="M2622" s="10">
        <f>E2622*_xlfn.XLOOKUP(L2622,PriceListData!$F$2:$F$97,PriceListData!$E$2:$E$97)</f>
        <v>5.5</v>
      </c>
      <c r="N2622" t="str">
        <f>TEXT(B2622,"dddd")</f>
        <v>Sunday</v>
      </c>
    </row>
    <row r="2623" spans="1:14" x14ac:dyDescent="0.35">
      <c r="A2623">
        <v>289070</v>
      </c>
      <c r="B2623" s="3">
        <v>45788</v>
      </c>
      <c r="C2623" s="4">
        <v>0.64662037037037035</v>
      </c>
      <c r="D2623" t="s">
        <v>420</v>
      </c>
      <c r="E2623">
        <v>1</v>
      </c>
      <c r="F2623" t="s">
        <v>76</v>
      </c>
      <c r="G2623" t="s">
        <v>413</v>
      </c>
      <c r="H2623" t="s">
        <v>406</v>
      </c>
      <c r="J2623" t="s">
        <v>403</v>
      </c>
      <c r="K2623">
        <v>1</v>
      </c>
      <c r="L2623" t="str">
        <f>_xlfn.CONCAT(D2623,F2623)</f>
        <v>Moroccan tea10 oz</v>
      </c>
      <c r="M2623" s="10">
        <f>E2623*_xlfn.XLOOKUP(L2623,PriceListData!$F$2:$F$97,PriceListData!$E$2:$E$97)</f>
        <v>3</v>
      </c>
      <c r="N2623" t="str">
        <f>TEXT(B2623,"dddd")</f>
        <v>Sunday</v>
      </c>
    </row>
    <row r="2624" spans="1:14" x14ac:dyDescent="0.35">
      <c r="A2624">
        <v>289068</v>
      </c>
      <c r="B2624" s="3">
        <v>45788</v>
      </c>
      <c r="C2624" s="4">
        <v>0.62133101851851846</v>
      </c>
      <c r="D2624" t="s">
        <v>407</v>
      </c>
      <c r="E2624">
        <v>1</v>
      </c>
      <c r="G2624" t="s">
        <v>405</v>
      </c>
      <c r="H2624" t="s">
        <v>408</v>
      </c>
      <c r="J2624" t="s">
        <v>403</v>
      </c>
      <c r="K2624">
        <v>1</v>
      </c>
      <c r="L2624" t="str">
        <f>_xlfn.CONCAT(D2624,F2624)</f>
        <v>Drip coffee refill</v>
      </c>
      <c r="M2624" s="10">
        <f>E2624*_xlfn.XLOOKUP(L2624,PriceListData!$F$2:$F$97,PriceListData!$E$2:$E$97)</f>
        <v>1.25</v>
      </c>
      <c r="N2624" t="str">
        <f>TEXT(B2624,"dddd")</f>
        <v>Sunday</v>
      </c>
    </row>
    <row r="2625" spans="1:14" x14ac:dyDescent="0.35">
      <c r="A2625">
        <v>289067</v>
      </c>
      <c r="B2625" s="3">
        <v>45788</v>
      </c>
      <c r="C2625" s="4">
        <v>0.61989583333333331</v>
      </c>
      <c r="D2625" t="s">
        <v>74</v>
      </c>
      <c r="E2625">
        <v>1</v>
      </c>
      <c r="F2625" t="s">
        <v>15</v>
      </c>
      <c r="G2625" t="s">
        <v>417</v>
      </c>
      <c r="H2625" t="s">
        <v>418</v>
      </c>
      <c r="J2625" t="s">
        <v>403</v>
      </c>
      <c r="K2625">
        <v>2</v>
      </c>
      <c r="L2625" t="str">
        <f>_xlfn.CONCAT(D2625,F2625)</f>
        <v>Single-origin12 oz</v>
      </c>
      <c r="M2625" s="10">
        <f>E2625*_xlfn.XLOOKUP(L2625,PriceListData!$F$2:$F$97,PriceListData!$E$2:$E$97)</f>
        <v>14.95</v>
      </c>
      <c r="N2625" t="str">
        <f>TEXT(B2625,"dddd")</f>
        <v>Sunday</v>
      </c>
    </row>
    <row r="2626" spans="1:14" x14ac:dyDescent="0.35">
      <c r="A2626">
        <v>289066</v>
      </c>
      <c r="B2626" s="3">
        <v>45788</v>
      </c>
      <c r="C2626" s="4">
        <v>0.61930555555555555</v>
      </c>
      <c r="D2626" t="s">
        <v>452</v>
      </c>
      <c r="E2626">
        <v>1</v>
      </c>
      <c r="G2626" t="s">
        <v>401</v>
      </c>
      <c r="H2626" t="s">
        <v>453</v>
      </c>
      <c r="J2626" t="s">
        <v>403</v>
      </c>
      <c r="K2626">
        <v>2</v>
      </c>
      <c r="L2626" t="str">
        <f>_xlfn.CONCAT(D2626,F2626)</f>
        <v>Reusable travel mug</v>
      </c>
      <c r="M2626" s="10">
        <f>E2626*_xlfn.XLOOKUP(L2626,PriceListData!$F$2:$F$97,PriceListData!$E$2:$E$97)</f>
        <v>12.75</v>
      </c>
      <c r="N2626" t="str">
        <f>TEXT(B2626,"dddd")</f>
        <v>Sunday</v>
      </c>
    </row>
    <row r="2627" spans="1:14" x14ac:dyDescent="0.35">
      <c r="A2627">
        <v>289066</v>
      </c>
      <c r="B2627" s="3">
        <v>45788</v>
      </c>
      <c r="C2627" s="4">
        <v>0.61930555555555555</v>
      </c>
      <c r="D2627" t="s">
        <v>21</v>
      </c>
      <c r="E2627">
        <v>1</v>
      </c>
      <c r="F2627" t="s">
        <v>15</v>
      </c>
      <c r="G2627" t="s">
        <v>405</v>
      </c>
      <c r="H2627" t="s">
        <v>406</v>
      </c>
      <c r="J2627" t="s">
        <v>403</v>
      </c>
      <c r="K2627">
        <v>2</v>
      </c>
      <c r="L2627" t="str">
        <f>_xlfn.CONCAT(D2627,F2627)</f>
        <v>Pourover12 oz</v>
      </c>
      <c r="M2627" s="10">
        <f>E2627*_xlfn.XLOOKUP(L2627,PriceListData!$F$2:$F$97,PriceListData!$E$2:$E$97)</f>
        <v>3.5</v>
      </c>
      <c r="N2627" t="str">
        <f>TEXT(B2627,"dddd")</f>
        <v>Sunday</v>
      </c>
    </row>
    <row r="2628" spans="1:14" x14ac:dyDescent="0.35">
      <c r="A2628">
        <v>289063</v>
      </c>
      <c r="B2628" s="3">
        <v>45788</v>
      </c>
      <c r="C2628" s="4">
        <v>0.61456018518518518</v>
      </c>
      <c r="D2628" t="s">
        <v>410</v>
      </c>
      <c r="E2628">
        <v>1</v>
      </c>
      <c r="F2628" t="s">
        <v>15</v>
      </c>
      <c r="G2628" t="s">
        <v>405</v>
      </c>
      <c r="H2628" t="s">
        <v>406</v>
      </c>
      <c r="J2628" t="s">
        <v>403</v>
      </c>
      <c r="K2628">
        <v>2</v>
      </c>
      <c r="L2628" t="str">
        <f>_xlfn.CONCAT(D2628,F2628)</f>
        <v>Café Cubano12 oz</v>
      </c>
      <c r="M2628" s="10">
        <f>E2628*_xlfn.XLOOKUP(L2628,PriceListData!$F$2:$F$97,PriceListData!$E$2:$E$97)</f>
        <v>7</v>
      </c>
      <c r="N2628" t="str">
        <f>TEXT(B2628,"dddd")</f>
        <v>Sunday</v>
      </c>
    </row>
    <row r="2629" spans="1:14" x14ac:dyDescent="0.35">
      <c r="A2629">
        <v>289062</v>
      </c>
      <c r="B2629" s="3">
        <v>45788</v>
      </c>
      <c r="C2629" s="4">
        <v>0.60777777777777775</v>
      </c>
      <c r="D2629" t="s">
        <v>54</v>
      </c>
      <c r="E2629">
        <v>1</v>
      </c>
      <c r="G2629" t="s">
        <v>415</v>
      </c>
      <c r="H2629" t="s">
        <v>416</v>
      </c>
      <c r="J2629" t="s">
        <v>403</v>
      </c>
      <c r="K2629">
        <v>1</v>
      </c>
      <c r="L2629" t="str">
        <f>_xlfn.CONCAT(D2629,F2629)</f>
        <v>Syrup</v>
      </c>
      <c r="M2629" s="10">
        <f>E2629*_xlfn.XLOOKUP(L2629,PriceListData!$F$2:$F$97,PriceListData!$E$2:$E$97)</f>
        <v>0.75</v>
      </c>
      <c r="N2629" t="str">
        <f>TEXT(B2629,"dddd")</f>
        <v>Sunday</v>
      </c>
    </row>
    <row r="2630" spans="1:14" x14ac:dyDescent="0.35">
      <c r="A2630">
        <v>289062</v>
      </c>
      <c r="B2630" s="3">
        <v>45788</v>
      </c>
      <c r="C2630" s="4">
        <v>0.60777777777777775</v>
      </c>
      <c r="D2630" t="s">
        <v>21</v>
      </c>
      <c r="E2630">
        <v>1</v>
      </c>
      <c r="F2630" t="s">
        <v>15</v>
      </c>
      <c r="G2630" t="s">
        <v>405</v>
      </c>
      <c r="H2630" t="s">
        <v>406</v>
      </c>
      <c r="J2630" t="s">
        <v>403</v>
      </c>
      <c r="K2630">
        <v>1</v>
      </c>
      <c r="L2630" t="str">
        <f>_xlfn.CONCAT(D2630,F2630)</f>
        <v>Pourover12 oz</v>
      </c>
      <c r="M2630" s="10">
        <f>E2630*_xlfn.XLOOKUP(L2630,PriceListData!$F$2:$F$97,PriceListData!$E$2:$E$97)</f>
        <v>3.5</v>
      </c>
      <c r="N2630" t="str">
        <f>TEXT(B2630,"dddd")</f>
        <v>Sunday</v>
      </c>
    </row>
    <row r="2631" spans="1:14" x14ac:dyDescent="0.35">
      <c r="A2631">
        <v>289061</v>
      </c>
      <c r="B2631" s="3">
        <v>45788</v>
      </c>
      <c r="C2631" s="4">
        <v>0.6001157407407407</v>
      </c>
      <c r="D2631" t="s">
        <v>52</v>
      </c>
      <c r="E2631">
        <v>1</v>
      </c>
      <c r="F2631" t="s">
        <v>15</v>
      </c>
      <c r="G2631" t="s">
        <v>405</v>
      </c>
      <c r="H2631" t="s">
        <v>414</v>
      </c>
      <c r="J2631" t="s">
        <v>403</v>
      </c>
      <c r="K2631">
        <v>2</v>
      </c>
      <c r="L2631" t="str">
        <f>_xlfn.CONCAT(D2631,F2631)</f>
        <v>Frappé12 oz</v>
      </c>
      <c r="M2631" s="10">
        <f>E2631*_xlfn.XLOOKUP(L2631,PriceListData!$F$2:$F$97,PriceListData!$E$2:$E$97)</f>
        <v>4.75</v>
      </c>
      <c r="N2631" t="str">
        <f>TEXT(B2631,"dddd")</f>
        <v>Sunday</v>
      </c>
    </row>
    <row r="2632" spans="1:14" x14ac:dyDescent="0.35">
      <c r="A2632">
        <v>289059</v>
      </c>
      <c r="B2632" s="3">
        <v>45788</v>
      </c>
      <c r="C2632" s="4">
        <v>0.59780092592592593</v>
      </c>
      <c r="D2632" t="s">
        <v>74</v>
      </c>
      <c r="E2632">
        <v>1</v>
      </c>
      <c r="F2632" t="s">
        <v>15</v>
      </c>
      <c r="G2632" t="s">
        <v>417</v>
      </c>
      <c r="H2632" t="s">
        <v>418</v>
      </c>
      <c r="J2632" t="s">
        <v>403</v>
      </c>
      <c r="K2632">
        <v>1</v>
      </c>
      <c r="L2632" t="str">
        <f>_xlfn.CONCAT(D2632,F2632)</f>
        <v>Single-origin12 oz</v>
      </c>
      <c r="M2632" s="10">
        <f>E2632*_xlfn.XLOOKUP(L2632,PriceListData!$F$2:$F$97,PriceListData!$E$2:$E$97)</f>
        <v>14.95</v>
      </c>
      <c r="N2632" t="str">
        <f>TEXT(B2632,"dddd")</f>
        <v>Sunday</v>
      </c>
    </row>
    <row r="2633" spans="1:14" x14ac:dyDescent="0.35">
      <c r="A2633">
        <v>289058</v>
      </c>
      <c r="B2633" s="3">
        <v>45788</v>
      </c>
      <c r="C2633" s="4">
        <v>0.5929861111111111</v>
      </c>
      <c r="D2633" t="s">
        <v>425</v>
      </c>
      <c r="E2633">
        <v>1</v>
      </c>
      <c r="F2633" t="s">
        <v>15</v>
      </c>
      <c r="G2633" t="s">
        <v>405</v>
      </c>
      <c r="H2633" t="s">
        <v>414</v>
      </c>
      <c r="J2633" t="s">
        <v>403</v>
      </c>
      <c r="K2633">
        <v>2</v>
      </c>
      <c r="L2633" t="str">
        <f>_xlfn.CONCAT(D2633,F2633)</f>
        <v>Iced Guillermo12 oz</v>
      </c>
      <c r="M2633" s="10">
        <f>E2633*_xlfn.XLOOKUP(L2633,PriceListData!$F$2:$F$97,PriceListData!$E$2:$E$97)</f>
        <v>3.5</v>
      </c>
      <c r="N2633" t="str">
        <f>TEXT(B2633,"dddd")</f>
        <v>Sunday</v>
      </c>
    </row>
    <row r="2634" spans="1:14" x14ac:dyDescent="0.35">
      <c r="A2634">
        <v>289057</v>
      </c>
      <c r="B2634" s="3">
        <v>45788</v>
      </c>
      <c r="C2634" s="4">
        <v>0.59168981481481486</v>
      </c>
      <c r="D2634" t="s">
        <v>65</v>
      </c>
      <c r="E2634">
        <v>1</v>
      </c>
      <c r="F2634" t="s">
        <v>15</v>
      </c>
      <c r="G2634" t="s">
        <v>405</v>
      </c>
      <c r="H2634" t="s">
        <v>406</v>
      </c>
      <c r="J2634" t="s">
        <v>403</v>
      </c>
      <c r="K2634">
        <v>2</v>
      </c>
      <c r="L2634" t="str">
        <f>_xlfn.CONCAT(D2634,F2634)</f>
        <v>Cappuccino12 oz</v>
      </c>
      <c r="M2634" s="10">
        <f>E2634*_xlfn.XLOOKUP(L2634,PriceListData!$F$2:$F$97,PriceListData!$E$2:$E$97)</f>
        <v>5.5</v>
      </c>
      <c r="N2634" t="str">
        <f>TEXT(B2634,"dddd")</f>
        <v>Sunday</v>
      </c>
    </row>
    <row r="2635" spans="1:14" x14ac:dyDescent="0.35">
      <c r="A2635">
        <v>289056</v>
      </c>
      <c r="B2635" s="3">
        <v>45788</v>
      </c>
      <c r="C2635" s="4">
        <v>0.59079861111111109</v>
      </c>
      <c r="D2635" t="s">
        <v>411</v>
      </c>
      <c r="E2635">
        <v>1</v>
      </c>
      <c r="F2635" t="s">
        <v>24</v>
      </c>
      <c r="G2635" t="s">
        <v>405</v>
      </c>
      <c r="H2635" t="s">
        <v>406</v>
      </c>
      <c r="J2635" t="s">
        <v>403</v>
      </c>
      <c r="K2635">
        <v>1</v>
      </c>
      <c r="L2635" t="str">
        <f>_xlfn.CONCAT(D2635,F2635)</f>
        <v>Turkish coffee3 oz</v>
      </c>
      <c r="M2635" s="10">
        <f>E2635*_xlfn.XLOOKUP(L2635,PriceListData!$F$2:$F$97,PriceListData!$E$2:$E$97)</f>
        <v>3.75</v>
      </c>
      <c r="N2635" t="str">
        <f>TEXT(B2635,"dddd")</f>
        <v>Sunday</v>
      </c>
    </row>
    <row r="2636" spans="1:14" x14ac:dyDescent="0.35">
      <c r="A2636">
        <v>289055</v>
      </c>
      <c r="B2636" s="3">
        <v>45788</v>
      </c>
      <c r="C2636" s="4">
        <v>0.58731481481481485</v>
      </c>
      <c r="D2636" t="s">
        <v>21</v>
      </c>
      <c r="E2636">
        <v>1</v>
      </c>
      <c r="F2636" t="s">
        <v>15</v>
      </c>
      <c r="G2636" t="s">
        <v>405</v>
      </c>
      <c r="H2636" t="s">
        <v>406</v>
      </c>
      <c r="J2636" t="s">
        <v>403</v>
      </c>
      <c r="K2636">
        <v>1</v>
      </c>
      <c r="L2636" t="str">
        <f>_xlfn.CONCAT(D2636,F2636)</f>
        <v>Pourover12 oz</v>
      </c>
      <c r="M2636" s="10">
        <f>E2636*_xlfn.XLOOKUP(L2636,PriceListData!$F$2:$F$97,PriceListData!$E$2:$E$97)</f>
        <v>3.5</v>
      </c>
      <c r="N2636" t="str">
        <f>TEXT(B2636,"dddd")</f>
        <v>Sunday</v>
      </c>
    </row>
    <row r="2637" spans="1:14" x14ac:dyDescent="0.35">
      <c r="A2637">
        <v>289054</v>
      </c>
      <c r="B2637" s="3">
        <v>45788</v>
      </c>
      <c r="C2637" s="4">
        <v>0.58158564814814817</v>
      </c>
      <c r="D2637" t="s">
        <v>411</v>
      </c>
      <c r="E2637">
        <v>1</v>
      </c>
      <c r="F2637" t="s">
        <v>24</v>
      </c>
      <c r="G2637" t="s">
        <v>405</v>
      </c>
      <c r="H2637" t="s">
        <v>406</v>
      </c>
      <c r="J2637" t="s">
        <v>403</v>
      </c>
      <c r="K2637">
        <v>1</v>
      </c>
      <c r="L2637" t="str">
        <f>_xlfn.CONCAT(D2637,F2637)</f>
        <v>Turkish coffee3 oz</v>
      </c>
      <c r="M2637" s="10">
        <f>E2637*_xlfn.XLOOKUP(L2637,PriceListData!$F$2:$F$97,PriceListData!$E$2:$E$97)</f>
        <v>3.75</v>
      </c>
      <c r="N2637" t="str">
        <f>TEXT(B2637,"dddd")</f>
        <v>Sunday</v>
      </c>
    </row>
    <row r="2638" spans="1:14" x14ac:dyDescent="0.35">
      <c r="A2638">
        <v>289051</v>
      </c>
      <c r="B2638" s="3">
        <v>45788</v>
      </c>
      <c r="C2638" s="4">
        <v>0.57121527777777781</v>
      </c>
      <c r="D2638" t="s">
        <v>411</v>
      </c>
      <c r="E2638">
        <v>1</v>
      </c>
      <c r="F2638" t="s">
        <v>24</v>
      </c>
      <c r="G2638" t="s">
        <v>405</v>
      </c>
      <c r="H2638" t="s">
        <v>406</v>
      </c>
      <c r="J2638" t="s">
        <v>403</v>
      </c>
      <c r="K2638">
        <v>1</v>
      </c>
      <c r="L2638" t="str">
        <f>_xlfn.CONCAT(D2638,F2638)</f>
        <v>Turkish coffee3 oz</v>
      </c>
      <c r="M2638" s="10">
        <f>E2638*_xlfn.XLOOKUP(L2638,PriceListData!$F$2:$F$97,PriceListData!$E$2:$E$97)</f>
        <v>3.75</v>
      </c>
      <c r="N2638" t="str">
        <f>TEXT(B2638,"dddd")</f>
        <v>Sunday</v>
      </c>
    </row>
    <row r="2639" spans="1:14" x14ac:dyDescent="0.35">
      <c r="A2639">
        <v>289051</v>
      </c>
      <c r="B2639" s="3">
        <v>45788</v>
      </c>
      <c r="C2639" s="4">
        <v>0.57121527777777781</v>
      </c>
      <c r="D2639" t="s">
        <v>404</v>
      </c>
      <c r="E2639">
        <v>1</v>
      </c>
      <c r="F2639" t="s">
        <v>15</v>
      </c>
      <c r="G2639" t="s">
        <v>405</v>
      </c>
      <c r="H2639" t="s">
        <v>406</v>
      </c>
      <c r="J2639" t="s">
        <v>403</v>
      </c>
      <c r="K2639">
        <v>1</v>
      </c>
      <c r="L2639" t="str">
        <f>_xlfn.CONCAT(D2639,F2639)</f>
        <v>Café latté12 oz</v>
      </c>
      <c r="M2639" s="10">
        <f>E2639*_xlfn.XLOOKUP(L2639,PriceListData!$F$2:$F$97,PriceListData!$E$2:$E$97)</f>
        <v>4.25</v>
      </c>
      <c r="N2639" t="str">
        <f>TEXT(B2639,"dddd")</f>
        <v>Sunday</v>
      </c>
    </row>
    <row r="2640" spans="1:14" x14ac:dyDescent="0.35">
      <c r="A2640">
        <v>289050</v>
      </c>
      <c r="B2640" s="3">
        <v>45788</v>
      </c>
      <c r="C2640" s="4">
        <v>0.56818287037037041</v>
      </c>
      <c r="D2640" t="s">
        <v>52</v>
      </c>
      <c r="E2640">
        <v>1</v>
      </c>
      <c r="F2640" t="s">
        <v>15</v>
      </c>
      <c r="G2640" t="s">
        <v>405</v>
      </c>
      <c r="H2640" t="s">
        <v>414</v>
      </c>
      <c r="J2640" t="s">
        <v>403</v>
      </c>
      <c r="K2640">
        <v>2</v>
      </c>
      <c r="L2640" t="str">
        <f>_xlfn.CONCAT(D2640,F2640)</f>
        <v>Frappé12 oz</v>
      </c>
      <c r="M2640" s="10">
        <f>E2640*_xlfn.XLOOKUP(L2640,PriceListData!$F$2:$F$97,PriceListData!$E$2:$E$97)</f>
        <v>4.75</v>
      </c>
      <c r="N2640" t="str">
        <f>TEXT(B2640,"dddd")</f>
        <v>Sunday</v>
      </c>
    </row>
    <row r="2641" spans="1:14" x14ac:dyDescent="0.35">
      <c r="A2641">
        <v>289047</v>
      </c>
      <c r="B2641" s="3">
        <v>45788</v>
      </c>
      <c r="C2641" s="4">
        <v>0.55121527777777779</v>
      </c>
      <c r="D2641" t="s">
        <v>411</v>
      </c>
      <c r="E2641">
        <v>1</v>
      </c>
      <c r="F2641" t="s">
        <v>24</v>
      </c>
      <c r="G2641" t="s">
        <v>405</v>
      </c>
      <c r="H2641" t="s">
        <v>406</v>
      </c>
      <c r="J2641" t="s">
        <v>403</v>
      </c>
      <c r="K2641">
        <v>2</v>
      </c>
      <c r="L2641" t="str">
        <f>_xlfn.CONCAT(D2641,F2641)</f>
        <v>Turkish coffee3 oz</v>
      </c>
      <c r="M2641" s="10">
        <f>E2641*_xlfn.XLOOKUP(L2641,PriceListData!$F$2:$F$97,PriceListData!$E$2:$E$97)</f>
        <v>3.75</v>
      </c>
      <c r="N2641" t="str">
        <f>TEXT(B2641,"dddd")</f>
        <v>Sunday</v>
      </c>
    </row>
    <row r="2642" spans="1:14" x14ac:dyDescent="0.35">
      <c r="A2642">
        <v>289047</v>
      </c>
      <c r="B2642" s="3">
        <v>45788</v>
      </c>
      <c r="C2642" s="4">
        <v>0.55121527777777779</v>
      </c>
      <c r="D2642" t="s">
        <v>52</v>
      </c>
      <c r="E2642">
        <v>1</v>
      </c>
      <c r="F2642" t="s">
        <v>15</v>
      </c>
      <c r="G2642" t="s">
        <v>405</v>
      </c>
      <c r="H2642" t="s">
        <v>414</v>
      </c>
      <c r="J2642" t="s">
        <v>403</v>
      </c>
      <c r="K2642">
        <v>2</v>
      </c>
      <c r="L2642" t="str">
        <f>_xlfn.CONCAT(D2642,F2642)</f>
        <v>Frappé12 oz</v>
      </c>
      <c r="M2642" s="10">
        <f>E2642*_xlfn.XLOOKUP(L2642,PriceListData!$F$2:$F$97,PriceListData!$E$2:$E$97)</f>
        <v>4.75</v>
      </c>
      <c r="N2642" t="str">
        <f>TEXT(B2642,"dddd")</f>
        <v>Sunday</v>
      </c>
    </row>
    <row r="2643" spans="1:14" x14ac:dyDescent="0.35">
      <c r="A2643">
        <v>289047</v>
      </c>
      <c r="B2643" s="3">
        <v>45788</v>
      </c>
      <c r="C2643" s="4">
        <v>0.55121527777777779</v>
      </c>
      <c r="D2643" t="s">
        <v>74</v>
      </c>
      <c r="E2643">
        <v>1</v>
      </c>
      <c r="F2643" t="s">
        <v>15</v>
      </c>
      <c r="G2643" t="s">
        <v>417</v>
      </c>
      <c r="H2643" t="s">
        <v>418</v>
      </c>
      <c r="J2643" t="s">
        <v>403</v>
      </c>
      <c r="K2643">
        <v>2</v>
      </c>
      <c r="L2643" t="str">
        <f>_xlfn.CONCAT(D2643,F2643)</f>
        <v>Single-origin12 oz</v>
      </c>
      <c r="M2643" s="10">
        <f>E2643*_xlfn.XLOOKUP(L2643,PriceListData!$F$2:$F$97,PriceListData!$E$2:$E$97)</f>
        <v>14.95</v>
      </c>
      <c r="N2643" t="str">
        <f>TEXT(B2643,"dddd")</f>
        <v>Sunday</v>
      </c>
    </row>
    <row r="2644" spans="1:14" x14ac:dyDescent="0.35">
      <c r="A2644">
        <v>289045</v>
      </c>
      <c r="B2644" s="3">
        <v>45788</v>
      </c>
      <c r="C2644" s="4">
        <v>0.5461111111111111</v>
      </c>
      <c r="D2644" t="s">
        <v>404</v>
      </c>
      <c r="E2644">
        <v>1</v>
      </c>
      <c r="F2644" t="s">
        <v>15</v>
      </c>
      <c r="G2644" t="s">
        <v>405</v>
      </c>
      <c r="H2644" t="s">
        <v>406</v>
      </c>
      <c r="J2644" t="s">
        <v>403</v>
      </c>
      <c r="K2644">
        <v>1</v>
      </c>
      <c r="L2644" t="str">
        <f>_xlfn.CONCAT(D2644,F2644)</f>
        <v>Café latté12 oz</v>
      </c>
      <c r="M2644" s="10">
        <f>E2644*_xlfn.XLOOKUP(L2644,PriceListData!$F$2:$F$97,PriceListData!$E$2:$E$97)</f>
        <v>4.25</v>
      </c>
      <c r="N2644" t="str">
        <f>TEXT(B2644,"dddd")</f>
        <v>Sunday</v>
      </c>
    </row>
    <row r="2645" spans="1:14" x14ac:dyDescent="0.35">
      <c r="A2645">
        <v>289044</v>
      </c>
      <c r="B2645" s="3">
        <v>45788</v>
      </c>
      <c r="C2645" s="4">
        <v>0.54505787037037035</v>
      </c>
      <c r="D2645" t="s">
        <v>21</v>
      </c>
      <c r="E2645">
        <v>1</v>
      </c>
      <c r="F2645" t="s">
        <v>15</v>
      </c>
      <c r="G2645" t="s">
        <v>405</v>
      </c>
      <c r="H2645" t="s">
        <v>406</v>
      </c>
      <c r="J2645" t="s">
        <v>403</v>
      </c>
      <c r="K2645">
        <v>1</v>
      </c>
      <c r="L2645" t="str">
        <f>_xlfn.CONCAT(D2645,F2645)</f>
        <v>Pourover12 oz</v>
      </c>
      <c r="M2645" s="10">
        <f>E2645*_xlfn.XLOOKUP(L2645,PriceListData!$F$2:$F$97,PriceListData!$E$2:$E$97)</f>
        <v>3.5</v>
      </c>
      <c r="N2645" t="str">
        <f>TEXT(B2645,"dddd")</f>
        <v>Sunday</v>
      </c>
    </row>
    <row r="2646" spans="1:14" x14ac:dyDescent="0.35">
      <c r="A2646">
        <v>289044</v>
      </c>
      <c r="B2646" s="3">
        <v>45788</v>
      </c>
      <c r="C2646" s="4">
        <v>0.54505787037037035</v>
      </c>
      <c r="D2646" t="s">
        <v>420</v>
      </c>
      <c r="E2646">
        <v>1</v>
      </c>
      <c r="F2646" t="s">
        <v>76</v>
      </c>
      <c r="G2646" t="s">
        <v>413</v>
      </c>
      <c r="H2646" t="s">
        <v>406</v>
      </c>
      <c r="J2646" t="s">
        <v>403</v>
      </c>
      <c r="K2646">
        <v>1</v>
      </c>
      <c r="L2646" t="str">
        <f>_xlfn.CONCAT(D2646,F2646)</f>
        <v>Moroccan tea10 oz</v>
      </c>
      <c r="M2646" s="10">
        <f>E2646*_xlfn.XLOOKUP(L2646,PriceListData!$F$2:$F$97,PriceListData!$E$2:$E$97)</f>
        <v>3</v>
      </c>
      <c r="N2646" t="str">
        <f>TEXT(B2646,"dddd")</f>
        <v>Sunday</v>
      </c>
    </row>
    <row r="2647" spans="1:14" x14ac:dyDescent="0.35">
      <c r="A2647">
        <v>289043</v>
      </c>
      <c r="B2647" s="3">
        <v>45788</v>
      </c>
      <c r="C2647" s="4">
        <v>0.54146990740740741</v>
      </c>
      <c r="D2647" t="s">
        <v>407</v>
      </c>
      <c r="E2647">
        <v>1</v>
      </c>
      <c r="G2647" t="s">
        <v>405</v>
      </c>
      <c r="H2647" t="s">
        <v>408</v>
      </c>
      <c r="J2647" t="s">
        <v>403</v>
      </c>
      <c r="K2647">
        <v>1</v>
      </c>
      <c r="L2647" t="str">
        <f>_xlfn.CONCAT(D2647,F2647)</f>
        <v>Drip coffee refill</v>
      </c>
      <c r="M2647" s="10">
        <f>E2647*_xlfn.XLOOKUP(L2647,PriceListData!$F$2:$F$97,PriceListData!$E$2:$E$97)</f>
        <v>1.25</v>
      </c>
      <c r="N2647" t="str">
        <f>TEXT(B2647,"dddd")</f>
        <v>Sunday</v>
      </c>
    </row>
    <row r="2648" spans="1:14" x14ac:dyDescent="0.35">
      <c r="A2648">
        <v>289043</v>
      </c>
      <c r="B2648" s="3">
        <v>45788</v>
      </c>
      <c r="C2648" s="4">
        <v>0.54146990740740741</v>
      </c>
      <c r="D2648" t="s">
        <v>65</v>
      </c>
      <c r="E2648">
        <v>1</v>
      </c>
      <c r="F2648" t="s">
        <v>15</v>
      </c>
      <c r="G2648" t="s">
        <v>405</v>
      </c>
      <c r="H2648" t="s">
        <v>406</v>
      </c>
      <c r="J2648" t="s">
        <v>403</v>
      </c>
      <c r="K2648">
        <v>1</v>
      </c>
      <c r="L2648" t="str">
        <f>_xlfn.CONCAT(D2648,F2648)</f>
        <v>Cappuccino12 oz</v>
      </c>
      <c r="M2648" s="10">
        <f>E2648*_xlfn.XLOOKUP(L2648,PriceListData!$F$2:$F$97,PriceListData!$E$2:$E$97)</f>
        <v>5.5</v>
      </c>
      <c r="N2648" t="str">
        <f>TEXT(B2648,"dddd")</f>
        <v>Sunday</v>
      </c>
    </row>
    <row r="2649" spans="1:14" x14ac:dyDescent="0.35">
      <c r="A2649">
        <v>289042</v>
      </c>
      <c r="B2649" s="3">
        <v>45788</v>
      </c>
      <c r="C2649" s="4">
        <v>0.53957175925925926</v>
      </c>
      <c r="D2649" t="s">
        <v>52</v>
      </c>
      <c r="E2649">
        <v>1</v>
      </c>
      <c r="F2649" t="s">
        <v>15</v>
      </c>
      <c r="G2649" t="s">
        <v>405</v>
      </c>
      <c r="H2649" t="s">
        <v>414</v>
      </c>
      <c r="J2649" t="s">
        <v>403</v>
      </c>
      <c r="K2649">
        <v>1</v>
      </c>
      <c r="L2649" t="str">
        <f>_xlfn.CONCAT(D2649,F2649)</f>
        <v>Frappé12 oz</v>
      </c>
      <c r="M2649" s="10">
        <f>E2649*_xlfn.XLOOKUP(L2649,PriceListData!$F$2:$F$97,PriceListData!$E$2:$E$97)</f>
        <v>4.75</v>
      </c>
      <c r="N2649" t="str">
        <f>TEXT(B2649,"dddd")</f>
        <v>Sunday</v>
      </c>
    </row>
    <row r="2650" spans="1:14" x14ac:dyDescent="0.35">
      <c r="A2650">
        <v>289041</v>
      </c>
      <c r="B2650" s="3">
        <v>45788</v>
      </c>
      <c r="C2650" s="4">
        <v>0.53883101851851856</v>
      </c>
      <c r="D2650" t="s">
        <v>412</v>
      </c>
      <c r="E2650">
        <v>1</v>
      </c>
      <c r="F2650" t="s">
        <v>15</v>
      </c>
      <c r="G2650" t="s">
        <v>413</v>
      </c>
      <c r="H2650" t="s">
        <v>414</v>
      </c>
      <c r="J2650" t="s">
        <v>403</v>
      </c>
      <c r="K2650">
        <v>1</v>
      </c>
      <c r="L2650" t="str">
        <f>_xlfn.CONCAT(D2650,F2650)</f>
        <v>Iced tea12 oz</v>
      </c>
      <c r="M2650" s="10">
        <f>E2650*_xlfn.XLOOKUP(L2650,PriceListData!$F$2:$F$97,PriceListData!$E$2:$E$97)</f>
        <v>4.25</v>
      </c>
      <c r="N2650" t="str">
        <f>TEXT(B2650,"dddd")</f>
        <v>Sunday</v>
      </c>
    </row>
    <row r="2651" spans="1:14" x14ac:dyDescent="0.35">
      <c r="A2651">
        <v>289040</v>
      </c>
      <c r="B2651" s="3">
        <v>45788</v>
      </c>
      <c r="C2651" s="4">
        <v>0.53098379629629633</v>
      </c>
      <c r="D2651" t="s">
        <v>411</v>
      </c>
      <c r="E2651">
        <v>1</v>
      </c>
      <c r="F2651" t="s">
        <v>24</v>
      </c>
      <c r="G2651" t="s">
        <v>405</v>
      </c>
      <c r="H2651" t="s">
        <v>406</v>
      </c>
      <c r="J2651" t="s">
        <v>403</v>
      </c>
      <c r="K2651">
        <v>2</v>
      </c>
      <c r="L2651" t="str">
        <f>_xlfn.CONCAT(D2651,F2651)</f>
        <v>Turkish coffee3 oz</v>
      </c>
      <c r="M2651" s="10">
        <f>E2651*_xlfn.XLOOKUP(L2651,PriceListData!$F$2:$F$97,PriceListData!$E$2:$E$97)</f>
        <v>3.75</v>
      </c>
      <c r="N2651" t="str">
        <f>TEXT(B2651,"dddd")</f>
        <v>Sunday</v>
      </c>
    </row>
    <row r="2652" spans="1:14" x14ac:dyDescent="0.35">
      <c r="A2652">
        <v>289039</v>
      </c>
      <c r="B2652" s="3">
        <v>45788</v>
      </c>
      <c r="C2652" s="4">
        <v>0.52800925925925923</v>
      </c>
      <c r="D2652" t="s">
        <v>74</v>
      </c>
      <c r="E2652">
        <v>1</v>
      </c>
      <c r="F2652" t="s">
        <v>15</v>
      </c>
      <c r="G2652" t="s">
        <v>417</v>
      </c>
      <c r="H2652" t="s">
        <v>418</v>
      </c>
      <c r="J2652" t="s">
        <v>403</v>
      </c>
      <c r="K2652">
        <v>2</v>
      </c>
      <c r="L2652" t="str">
        <f>_xlfn.CONCAT(D2652,F2652)</f>
        <v>Single-origin12 oz</v>
      </c>
      <c r="M2652" s="10">
        <f>E2652*_xlfn.XLOOKUP(L2652,PriceListData!$F$2:$F$97,PriceListData!$E$2:$E$97)</f>
        <v>14.95</v>
      </c>
      <c r="N2652" t="str">
        <f>TEXT(B2652,"dddd")</f>
        <v>Sunday</v>
      </c>
    </row>
    <row r="2653" spans="1:14" x14ac:dyDescent="0.35">
      <c r="A2653">
        <v>289038</v>
      </c>
      <c r="B2653" s="3">
        <v>45788</v>
      </c>
      <c r="C2653" s="4">
        <v>0.52172453703703703</v>
      </c>
      <c r="D2653" t="s">
        <v>426</v>
      </c>
      <c r="E2653">
        <v>2</v>
      </c>
      <c r="F2653" t="s">
        <v>15</v>
      </c>
      <c r="G2653" t="s">
        <v>423</v>
      </c>
      <c r="H2653" t="s">
        <v>414</v>
      </c>
      <c r="J2653" t="s">
        <v>403</v>
      </c>
      <c r="K2653">
        <v>1</v>
      </c>
      <c r="L2653" t="str">
        <f>_xlfn.CONCAT(D2653,F2653)</f>
        <v>Soda water with fruit slice12 oz</v>
      </c>
      <c r="M2653" s="10">
        <f>E2653*_xlfn.XLOOKUP(L2653,PriceListData!$F$2:$F$97,PriceListData!$E$2:$E$97)</f>
        <v>4</v>
      </c>
      <c r="N2653" t="str">
        <f>TEXT(B2653,"dddd")</f>
        <v>Sunday</v>
      </c>
    </row>
    <row r="2654" spans="1:14" x14ac:dyDescent="0.35">
      <c r="A2654">
        <v>289038</v>
      </c>
      <c r="B2654" s="3">
        <v>45788</v>
      </c>
      <c r="C2654" s="4">
        <v>0.52172453703703703</v>
      </c>
      <c r="D2654" t="s">
        <v>21</v>
      </c>
      <c r="E2654">
        <v>1</v>
      </c>
      <c r="F2654" t="s">
        <v>15</v>
      </c>
      <c r="G2654" t="s">
        <v>405</v>
      </c>
      <c r="H2654" t="s">
        <v>406</v>
      </c>
      <c r="J2654" t="s">
        <v>403</v>
      </c>
      <c r="K2654">
        <v>1</v>
      </c>
      <c r="L2654" t="str">
        <f>_xlfn.CONCAT(D2654,F2654)</f>
        <v>Pourover12 oz</v>
      </c>
      <c r="M2654" s="10">
        <f>E2654*_xlfn.XLOOKUP(L2654,PriceListData!$F$2:$F$97,PriceListData!$E$2:$E$97)</f>
        <v>3.5</v>
      </c>
      <c r="N2654" t="str">
        <f>TEXT(B2654,"dddd")</f>
        <v>Sunday</v>
      </c>
    </row>
    <row r="2655" spans="1:14" x14ac:dyDescent="0.35">
      <c r="A2655">
        <v>289038</v>
      </c>
      <c r="B2655" s="3">
        <v>45788</v>
      </c>
      <c r="C2655" s="4">
        <v>0.52172453703703703</v>
      </c>
      <c r="D2655" t="s">
        <v>427</v>
      </c>
      <c r="E2655">
        <v>1</v>
      </c>
      <c r="F2655" t="s">
        <v>15</v>
      </c>
      <c r="G2655" t="s">
        <v>417</v>
      </c>
      <c r="H2655" t="s">
        <v>418</v>
      </c>
      <c r="J2655" t="s">
        <v>403</v>
      </c>
      <c r="K2655">
        <v>1</v>
      </c>
      <c r="L2655" t="str">
        <f>_xlfn.CONCAT(D2655,F2655)</f>
        <v>House blend12 oz</v>
      </c>
      <c r="M2655" s="10">
        <f>E2655*_xlfn.XLOOKUP(L2655,PriceListData!$F$2:$F$97,PriceListData!$E$2:$E$97)</f>
        <v>12.95</v>
      </c>
      <c r="N2655" t="str">
        <f>TEXT(B2655,"dddd")</f>
        <v>Sunday</v>
      </c>
    </row>
    <row r="2656" spans="1:14" x14ac:dyDescent="0.35">
      <c r="A2656">
        <v>289038</v>
      </c>
      <c r="B2656" s="3">
        <v>45788</v>
      </c>
      <c r="C2656" s="4">
        <v>0.52172453703703703</v>
      </c>
      <c r="D2656" t="s">
        <v>74</v>
      </c>
      <c r="E2656">
        <v>1</v>
      </c>
      <c r="F2656" t="s">
        <v>15</v>
      </c>
      <c r="G2656" t="s">
        <v>417</v>
      </c>
      <c r="H2656" t="s">
        <v>418</v>
      </c>
      <c r="J2656" t="s">
        <v>403</v>
      </c>
      <c r="K2656">
        <v>1</v>
      </c>
      <c r="L2656" t="str">
        <f>_xlfn.CONCAT(D2656,F2656)</f>
        <v>Single-origin12 oz</v>
      </c>
      <c r="M2656" s="10">
        <f>E2656*_xlfn.XLOOKUP(L2656,PriceListData!$F$2:$F$97,PriceListData!$E$2:$E$97)</f>
        <v>14.95</v>
      </c>
      <c r="N2656" t="str">
        <f>TEXT(B2656,"dddd")</f>
        <v>Sunday</v>
      </c>
    </row>
    <row r="2657" spans="1:14" x14ac:dyDescent="0.35">
      <c r="A2657">
        <v>289037</v>
      </c>
      <c r="B2657" s="3">
        <v>45788</v>
      </c>
      <c r="C2657" s="4">
        <v>0.51976851851851846</v>
      </c>
      <c r="D2657" t="s">
        <v>21</v>
      </c>
      <c r="E2657">
        <v>1</v>
      </c>
      <c r="F2657" t="s">
        <v>15</v>
      </c>
      <c r="G2657" t="s">
        <v>405</v>
      </c>
      <c r="H2657" t="s">
        <v>406</v>
      </c>
      <c r="J2657" t="s">
        <v>403</v>
      </c>
      <c r="K2657">
        <v>2</v>
      </c>
      <c r="L2657" t="str">
        <f>_xlfn.CONCAT(D2657,F2657)</f>
        <v>Pourover12 oz</v>
      </c>
      <c r="M2657" s="10">
        <f>E2657*_xlfn.XLOOKUP(L2657,PriceListData!$F$2:$F$97,PriceListData!$E$2:$E$97)</f>
        <v>3.5</v>
      </c>
      <c r="N2657" t="str">
        <f>TEXT(B2657,"dddd")</f>
        <v>Sunday</v>
      </c>
    </row>
    <row r="2658" spans="1:14" x14ac:dyDescent="0.35">
      <c r="A2658">
        <v>289037</v>
      </c>
      <c r="B2658" s="3">
        <v>45788</v>
      </c>
      <c r="C2658" s="4">
        <v>0.51976851851851846</v>
      </c>
      <c r="D2658" t="s">
        <v>425</v>
      </c>
      <c r="E2658">
        <v>1</v>
      </c>
      <c r="F2658" t="s">
        <v>15</v>
      </c>
      <c r="G2658" t="s">
        <v>405</v>
      </c>
      <c r="H2658" t="s">
        <v>414</v>
      </c>
      <c r="J2658" t="s">
        <v>403</v>
      </c>
      <c r="K2658">
        <v>2</v>
      </c>
      <c r="L2658" t="str">
        <f>_xlfn.CONCAT(D2658,F2658)</f>
        <v>Iced Guillermo12 oz</v>
      </c>
      <c r="M2658" s="10">
        <f>E2658*_xlfn.XLOOKUP(L2658,PriceListData!$F$2:$F$97,PriceListData!$E$2:$E$97)</f>
        <v>3.5</v>
      </c>
      <c r="N2658" t="str">
        <f>TEXT(B2658,"dddd")</f>
        <v>Sunday</v>
      </c>
    </row>
    <row r="2659" spans="1:14" x14ac:dyDescent="0.35">
      <c r="A2659">
        <v>289036</v>
      </c>
      <c r="B2659" s="3">
        <v>45788</v>
      </c>
      <c r="C2659" s="4">
        <v>0.5183564814814815</v>
      </c>
      <c r="D2659" t="s">
        <v>425</v>
      </c>
      <c r="E2659">
        <v>1</v>
      </c>
      <c r="F2659" t="s">
        <v>15</v>
      </c>
      <c r="G2659" t="s">
        <v>405</v>
      </c>
      <c r="H2659" t="s">
        <v>414</v>
      </c>
      <c r="J2659" t="s">
        <v>403</v>
      </c>
      <c r="K2659">
        <v>2</v>
      </c>
      <c r="L2659" t="str">
        <f>_xlfn.CONCAT(D2659,F2659)</f>
        <v>Iced Guillermo12 oz</v>
      </c>
      <c r="M2659" s="10">
        <f>E2659*_xlfn.XLOOKUP(L2659,PriceListData!$F$2:$F$97,PriceListData!$E$2:$E$97)</f>
        <v>3.5</v>
      </c>
      <c r="N2659" t="str">
        <f>TEXT(B2659,"dddd")</f>
        <v>Sunday</v>
      </c>
    </row>
    <row r="2660" spans="1:14" x14ac:dyDescent="0.35">
      <c r="A2660">
        <v>289035</v>
      </c>
      <c r="B2660" s="3">
        <v>45788</v>
      </c>
      <c r="C2660" s="4">
        <v>0.51655092592592589</v>
      </c>
      <c r="D2660" t="s">
        <v>65</v>
      </c>
      <c r="E2660">
        <v>1</v>
      </c>
      <c r="F2660" t="s">
        <v>15</v>
      </c>
      <c r="G2660" t="s">
        <v>405</v>
      </c>
      <c r="H2660" t="s">
        <v>406</v>
      </c>
      <c r="J2660" t="s">
        <v>403</v>
      </c>
      <c r="K2660">
        <v>1</v>
      </c>
      <c r="L2660" t="str">
        <f>_xlfn.CONCAT(D2660,F2660)</f>
        <v>Cappuccino12 oz</v>
      </c>
      <c r="M2660" s="10">
        <f>E2660*_xlfn.XLOOKUP(L2660,PriceListData!$F$2:$F$97,PriceListData!$E$2:$E$97)</f>
        <v>5.5</v>
      </c>
      <c r="N2660" t="str">
        <f>TEXT(B2660,"dddd")</f>
        <v>Sunday</v>
      </c>
    </row>
    <row r="2661" spans="1:14" x14ac:dyDescent="0.35">
      <c r="A2661">
        <v>289032</v>
      </c>
      <c r="B2661" s="3">
        <v>45788</v>
      </c>
      <c r="C2661" s="4">
        <v>0.51027777777777783</v>
      </c>
      <c r="D2661" t="s">
        <v>52</v>
      </c>
      <c r="E2661">
        <v>1</v>
      </c>
      <c r="F2661" t="s">
        <v>15</v>
      </c>
      <c r="G2661" t="s">
        <v>405</v>
      </c>
      <c r="H2661" t="s">
        <v>414</v>
      </c>
      <c r="J2661" t="s">
        <v>403</v>
      </c>
      <c r="K2661">
        <v>2</v>
      </c>
      <c r="L2661" t="str">
        <f>_xlfn.CONCAT(D2661,F2661)</f>
        <v>Frappé12 oz</v>
      </c>
      <c r="M2661" s="10">
        <f>E2661*_xlfn.XLOOKUP(L2661,PriceListData!$F$2:$F$97,PriceListData!$E$2:$E$97)</f>
        <v>4.75</v>
      </c>
      <c r="N2661" t="str">
        <f>TEXT(B2661,"dddd")</f>
        <v>Sunday</v>
      </c>
    </row>
    <row r="2662" spans="1:14" x14ac:dyDescent="0.35">
      <c r="A2662">
        <v>289031</v>
      </c>
      <c r="B2662" s="3">
        <v>45788</v>
      </c>
      <c r="C2662" s="4">
        <v>0.5095601851851852</v>
      </c>
      <c r="D2662" t="s">
        <v>65</v>
      </c>
      <c r="E2662">
        <v>1</v>
      </c>
      <c r="F2662" t="s">
        <v>15</v>
      </c>
      <c r="G2662" t="s">
        <v>405</v>
      </c>
      <c r="H2662" t="s">
        <v>406</v>
      </c>
      <c r="J2662" t="s">
        <v>403</v>
      </c>
      <c r="K2662">
        <v>2</v>
      </c>
      <c r="L2662" t="str">
        <f>_xlfn.CONCAT(D2662,F2662)</f>
        <v>Cappuccino12 oz</v>
      </c>
      <c r="M2662" s="10">
        <f>E2662*_xlfn.XLOOKUP(L2662,PriceListData!$F$2:$F$97,PriceListData!$E$2:$E$97)</f>
        <v>5.5</v>
      </c>
      <c r="N2662" t="str">
        <f>TEXT(B2662,"dddd")</f>
        <v>Sunday</v>
      </c>
    </row>
    <row r="2663" spans="1:14" x14ac:dyDescent="0.35">
      <c r="A2663">
        <v>289029</v>
      </c>
      <c r="B2663" s="3">
        <v>45788</v>
      </c>
      <c r="C2663" s="4">
        <v>0.50571759259259264</v>
      </c>
      <c r="D2663" t="s">
        <v>411</v>
      </c>
      <c r="E2663">
        <v>1</v>
      </c>
      <c r="F2663" t="s">
        <v>24</v>
      </c>
      <c r="G2663" t="s">
        <v>405</v>
      </c>
      <c r="H2663" t="s">
        <v>406</v>
      </c>
      <c r="J2663" t="s">
        <v>403</v>
      </c>
      <c r="K2663">
        <v>2</v>
      </c>
      <c r="L2663" t="str">
        <f>_xlfn.CONCAT(D2663,F2663)</f>
        <v>Turkish coffee3 oz</v>
      </c>
      <c r="M2663" s="10">
        <f>E2663*_xlfn.XLOOKUP(L2663,PriceListData!$F$2:$F$97,PriceListData!$E$2:$E$97)</f>
        <v>3.75</v>
      </c>
      <c r="N2663" t="str">
        <f>TEXT(B2663,"dddd")</f>
        <v>Sunday</v>
      </c>
    </row>
    <row r="2664" spans="1:14" x14ac:dyDescent="0.35">
      <c r="A2664">
        <v>289028</v>
      </c>
      <c r="B2664" s="3">
        <v>45788</v>
      </c>
      <c r="C2664" s="4">
        <v>0.49929398148148146</v>
      </c>
      <c r="D2664" t="s">
        <v>52</v>
      </c>
      <c r="E2664">
        <v>1</v>
      </c>
      <c r="F2664" t="s">
        <v>15</v>
      </c>
      <c r="G2664" t="s">
        <v>405</v>
      </c>
      <c r="H2664" t="s">
        <v>414</v>
      </c>
      <c r="J2664" t="s">
        <v>403</v>
      </c>
      <c r="K2664">
        <v>1</v>
      </c>
      <c r="L2664" t="str">
        <f>_xlfn.CONCAT(D2664,F2664)</f>
        <v>Frappé12 oz</v>
      </c>
      <c r="M2664" s="10">
        <f>E2664*_xlfn.XLOOKUP(L2664,PriceListData!$F$2:$F$97,PriceListData!$E$2:$E$97)</f>
        <v>4.75</v>
      </c>
      <c r="N2664" t="str">
        <f>TEXT(B2664,"dddd")</f>
        <v>Sunday</v>
      </c>
    </row>
    <row r="2665" spans="1:14" x14ac:dyDescent="0.35">
      <c r="A2665">
        <v>289027</v>
      </c>
      <c r="B2665" s="3">
        <v>45788</v>
      </c>
      <c r="C2665" s="4">
        <v>0.49737268518518518</v>
      </c>
      <c r="D2665" t="s">
        <v>21</v>
      </c>
      <c r="E2665">
        <v>1</v>
      </c>
      <c r="F2665" t="s">
        <v>15</v>
      </c>
      <c r="G2665" t="s">
        <v>405</v>
      </c>
      <c r="H2665" t="s">
        <v>406</v>
      </c>
      <c r="J2665" t="s">
        <v>403</v>
      </c>
      <c r="K2665">
        <v>2</v>
      </c>
      <c r="L2665" t="str">
        <f>_xlfn.CONCAT(D2665,F2665)</f>
        <v>Pourover12 oz</v>
      </c>
      <c r="M2665" s="10">
        <f>E2665*_xlfn.XLOOKUP(L2665,PriceListData!$F$2:$F$97,PriceListData!$E$2:$E$97)</f>
        <v>3.5</v>
      </c>
      <c r="N2665" t="str">
        <f>TEXT(B2665,"dddd")</f>
        <v>Sunday</v>
      </c>
    </row>
    <row r="2666" spans="1:14" x14ac:dyDescent="0.35">
      <c r="A2666">
        <v>289026</v>
      </c>
      <c r="B2666" s="3">
        <v>45788</v>
      </c>
      <c r="C2666" s="4">
        <v>0.4967361111111111</v>
      </c>
      <c r="D2666" t="s">
        <v>421</v>
      </c>
      <c r="E2666">
        <v>1</v>
      </c>
      <c r="F2666" t="s">
        <v>422</v>
      </c>
      <c r="G2666" t="s">
        <v>423</v>
      </c>
      <c r="H2666" t="s">
        <v>406</v>
      </c>
      <c r="J2666" t="s">
        <v>403</v>
      </c>
      <c r="K2666">
        <v>2</v>
      </c>
      <c r="L2666" t="str">
        <f>_xlfn.CONCAT(D2666,F2666)</f>
        <v>Hot chocolateRegular (12 oz)</v>
      </c>
      <c r="M2666" s="10">
        <f>E2666*_xlfn.XLOOKUP(L2666,PriceListData!$F$2:$F$97,PriceListData!$E$2:$E$97)</f>
        <v>4.75</v>
      </c>
      <c r="N2666" t="str">
        <f>TEXT(B2666,"dddd")</f>
        <v>Sunday</v>
      </c>
    </row>
    <row r="2667" spans="1:14" x14ac:dyDescent="0.35">
      <c r="A2667">
        <v>289023</v>
      </c>
      <c r="B2667" s="3">
        <v>45788</v>
      </c>
      <c r="C2667" s="4">
        <v>0.4926388888888889</v>
      </c>
      <c r="D2667" t="s">
        <v>425</v>
      </c>
      <c r="E2667">
        <v>1</v>
      </c>
      <c r="F2667" t="s">
        <v>15</v>
      </c>
      <c r="G2667" t="s">
        <v>405</v>
      </c>
      <c r="H2667" t="s">
        <v>414</v>
      </c>
      <c r="J2667" t="s">
        <v>403</v>
      </c>
      <c r="K2667">
        <v>2</v>
      </c>
      <c r="L2667" t="str">
        <f>_xlfn.CONCAT(D2667,F2667)</f>
        <v>Iced Guillermo12 oz</v>
      </c>
      <c r="M2667" s="10">
        <f>E2667*_xlfn.XLOOKUP(L2667,PriceListData!$F$2:$F$97,PriceListData!$E$2:$E$97)</f>
        <v>3.5</v>
      </c>
      <c r="N2667" t="str">
        <f>TEXT(B2667,"dddd")</f>
        <v>Sunday</v>
      </c>
    </row>
    <row r="2668" spans="1:14" x14ac:dyDescent="0.35">
      <c r="A2668">
        <v>289023</v>
      </c>
      <c r="B2668" s="3">
        <v>45788</v>
      </c>
      <c r="C2668" s="4">
        <v>0.4926388888888889</v>
      </c>
      <c r="D2668" t="s">
        <v>419</v>
      </c>
      <c r="E2668">
        <v>1</v>
      </c>
      <c r="G2668" t="s">
        <v>415</v>
      </c>
      <c r="H2668" t="s">
        <v>416</v>
      </c>
      <c r="J2668" t="s">
        <v>403</v>
      </c>
      <c r="K2668">
        <v>2</v>
      </c>
      <c r="L2668" t="str">
        <f>_xlfn.CONCAT(D2668,F2668)</f>
        <v>Extra shot</v>
      </c>
      <c r="M2668" s="10">
        <f>E2668*_xlfn.XLOOKUP(L2668,PriceListData!$F$2:$F$97,PriceListData!$E$2:$E$97)</f>
        <v>1</v>
      </c>
      <c r="N2668" t="str">
        <f>TEXT(B2668,"dddd")</f>
        <v>Sunday</v>
      </c>
    </row>
    <row r="2669" spans="1:14" x14ac:dyDescent="0.35">
      <c r="A2669">
        <v>289023</v>
      </c>
      <c r="B2669" s="3">
        <v>45788</v>
      </c>
      <c r="C2669" s="4">
        <v>0.4926388888888889</v>
      </c>
      <c r="D2669" t="s">
        <v>404</v>
      </c>
      <c r="E2669">
        <v>1</v>
      </c>
      <c r="F2669" t="s">
        <v>15</v>
      </c>
      <c r="G2669" t="s">
        <v>405</v>
      </c>
      <c r="H2669" t="s">
        <v>406</v>
      </c>
      <c r="J2669" t="s">
        <v>403</v>
      </c>
      <c r="K2669">
        <v>2</v>
      </c>
      <c r="L2669" t="str">
        <f>_xlfn.CONCAT(D2669,F2669)</f>
        <v>Café latté12 oz</v>
      </c>
      <c r="M2669" s="10">
        <f>E2669*_xlfn.XLOOKUP(L2669,PriceListData!$F$2:$F$97,PriceListData!$E$2:$E$97)</f>
        <v>4.25</v>
      </c>
      <c r="N2669" t="str">
        <f>TEXT(B2669,"dddd")</f>
        <v>Sunday</v>
      </c>
    </row>
    <row r="2670" spans="1:14" x14ac:dyDescent="0.35">
      <c r="A2670">
        <v>289022</v>
      </c>
      <c r="B2670" s="3">
        <v>45788</v>
      </c>
      <c r="C2670" s="4">
        <v>0.4919560185185185</v>
      </c>
      <c r="D2670" t="s">
        <v>428</v>
      </c>
      <c r="E2670">
        <v>1</v>
      </c>
      <c r="F2670" t="s">
        <v>15</v>
      </c>
      <c r="G2670" t="s">
        <v>413</v>
      </c>
      <c r="H2670" t="s">
        <v>406</v>
      </c>
      <c r="J2670" t="s">
        <v>403</v>
      </c>
      <c r="K2670">
        <v>2</v>
      </c>
      <c r="L2670" t="str">
        <f>_xlfn.CONCAT(D2670,F2670)</f>
        <v>Rooibos latté12 oz</v>
      </c>
      <c r="M2670" s="10">
        <f>E2670*_xlfn.XLOOKUP(L2670,PriceListData!$F$2:$F$97,PriceListData!$E$2:$E$97)</f>
        <v>5.5</v>
      </c>
      <c r="N2670" t="str">
        <f>TEXT(B2670,"dddd")</f>
        <v>Sunday</v>
      </c>
    </row>
    <row r="2671" spans="1:14" x14ac:dyDescent="0.35">
      <c r="A2671">
        <v>289022</v>
      </c>
      <c r="B2671" s="3">
        <v>45788</v>
      </c>
      <c r="C2671" s="4">
        <v>0.4919560185185185</v>
      </c>
      <c r="D2671" t="s">
        <v>21</v>
      </c>
      <c r="E2671">
        <v>1</v>
      </c>
      <c r="F2671" t="s">
        <v>15</v>
      </c>
      <c r="G2671" t="s">
        <v>405</v>
      </c>
      <c r="H2671" t="s">
        <v>406</v>
      </c>
      <c r="J2671" t="s">
        <v>403</v>
      </c>
      <c r="K2671">
        <v>2</v>
      </c>
      <c r="L2671" t="str">
        <f>_xlfn.CONCAT(D2671,F2671)</f>
        <v>Pourover12 oz</v>
      </c>
      <c r="M2671" s="10">
        <f>E2671*_xlfn.XLOOKUP(L2671,PriceListData!$F$2:$F$97,PriceListData!$E$2:$E$97)</f>
        <v>3.5</v>
      </c>
      <c r="N2671" t="str">
        <f>TEXT(B2671,"dddd")</f>
        <v>Sunday</v>
      </c>
    </row>
    <row r="2672" spans="1:14" x14ac:dyDescent="0.35">
      <c r="A2672">
        <v>289021</v>
      </c>
      <c r="B2672" s="3">
        <v>45788</v>
      </c>
      <c r="C2672" s="4">
        <v>0.49126157407407406</v>
      </c>
      <c r="D2672" t="s">
        <v>21</v>
      </c>
      <c r="E2672">
        <v>1</v>
      </c>
      <c r="F2672" t="s">
        <v>15</v>
      </c>
      <c r="G2672" t="s">
        <v>405</v>
      </c>
      <c r="H2672" t="s">
        <v>406</v>
      </c>
      <c r="J2672" t="s">
        <v>403</v>
      </c>
      <c r="K2672">
        <v>2</v>
      </c>
      <c r="L2672" t="str">
        <f>_xlfn.CONCAT(D2672,F2672)</f>
        <v>Pourover12 oz</v>
      </c>
      <c r="M2672" s="10">
        <f>E2672*_xlfn.XLOOKUP(L2672,PriceListData!$F$2:$F$97,PriceListData!$E$2:$E$97)</f>
        <v>3.5</v>
      </c>
      <c r="N2672" t="str">
        <f>TEXT(B2672,"dddd")</f>
        <v>Sunday</v>
      </c>
    </row>
    <row r="2673" spans="1:14" x14ac:dyDescent="0.35">
      <c r="A2673">
        <v>289021</v>
      </c>
      <c r="B2673" s="3">
        <v>45788</v>
      </c>
      <c r="C2673" s="4">
        <v>0.49126157407407406</v>
      </c>
      <c r="D2673" t="s">
        <v>409</v>
      </c>
      <c r="E2673">
        <v>1</v>
      </c>
      <c r="F2673" t="s">
        <v>15</v>
      </c>
      <c r="G2673" t="s">
        <v>405</v>
      </c>
      <c r="H2673" t="s">
        <v>406</v>
      </c>
      <c r="J2673" t="s">
        <v>403</v>
      </c>
      <c r="K2673">
        <v>2</v>
      </c>
      <c r="L2673" t="str">
        <f>_xlfn.CONCAT(D2673,F2673)</f>
        <v>Drip coffee12 oz</v>
      </c>
      <c r="M2673" s="10">
        <f>E2673*_xlfn.XLOOKUP(L2673,PriceListData!$F$2:$F$97,PriceListData!$E$2:$E$97)</f>
        <v>2.25</v>
      </c>
      <c r="N2673" t="str">
        <f>TEXT(B2673,"dddd")</f>
        <v>Sunday</v>
      </c>
    </row>
    <row r="2674" spans="1:14" x14ac:dyDescent="0.35">
      <c r="A2674">
        <v>289019</v>
      </c>
      <c r="B2674" s="3">
        <v>45788</v>
      </c>
      <c r="C2674" s="4">
        <v>0.48986111111111114</v>
      </c>
      <c r="D2674" t="s">
        <v>65</v>
      </c>
      <c r="E2674">
        <v>1</v>
      </c>
      <c r="F2674" t="s">
        <v>15</v>
      </c>
      <c r="G2674" t="s">
        <v>405</v>
      </c>
      <c r="H2674" t="s">
        <v>406</v>
      </c>
      <c r="J2674" t="s">
        <v>403</v>
      </c>
      <c r="K2674">
        <v>2</v>
      </c>
      <c r="L2674" t="str">
        <f>_xlfn.CONCAT(D2674,F2674)</f>
        <v>Cappuccino12 oz</v>
      </c>
      <c r="M2674" s="10">
        <f>E2674*_xlfn.XLOOKUP(L2674,PriceListData!$F$2:$F$97,PriceListData!$E$2:$E$97)</f>
        <v>5.5</v>
      </c>
      <c r="N2674" t="str">
        <f>TEXT(B2674,"dddd")</f>
        <v>Sunday</v>
      </c>
    </row>
    <row r="2675" spans="1:14" x14ac:dyDescent="0.35">
      <c r="A2675">
        <v>289018</v>
      </c>
      <c r="B2675" s="3">
        <v>45788</v>
      </c>
      <c r="C2675" s="4">
        <v>0.48269675925925926</v>
      </c>
      <c r="D2675" t="s">
        <v>411</v>
      </c>
      <c r="E2675">
        <v>1</v>
      </c>
      <c r="F2675" t="s">
        <v>24</v>
      </c>
      <c r="G2675" t="s">
        <v>405</v>
      </c>
      <c r="H2675" t="s">
        <v>406</v>
      </c>
      <c r="J2675" t="s">
        <v>403</v>
      </c>
      <c r="K2675">
        <v>1</v>
      </c>
      <c r="L2675" t="str">
        <f>_xlfn.CONCAT(D2675,F2675)</f>
        <v>Turkish coffee3 oz</v>
      </c>
      <c r="M2675" s="10">
        <f>E2675*_xlfn.XLOOKUP(L2675,PriceListData!$F$2:$F$97,PriceListData!$E$2:$E$97)</f>
        <v>3.75</v>
      </c>
      <c r="N2675" t="str">
        <f>TEXT(B2675,"dddd")</f>
        <v>Sunday</v>
      </c>
    </row>
    <row r="2676" spans="1:14" x14ac:dyDescent="0.35">
      <c r="A2676">
        <v>289017</v>
      </c>
      <c r="B2676" s="3">
        <v>45788</v>
      </c>
      <c r="C2676" s="4">
        <v>0.48249999999999998</v>
      </c>
      <c r="D2676" t="s">
        <v>65</v>
      </c>
      <c r="E2676">
        <v>1</v>
      </c>
      <c r="F2676" t="s">
        <v>15</v>
      </c>
      <c r="G2676" t="s">
        <v>405</v>
      </c>
      <c r="H2676" t="s">
        <v>406</v>
      </c>
      <c r="J2676" t="s">
        <v>403</v>
      </c>
      <c r="K2676">
        <v>2</v>
      </c>
      <c r="L2676" t="str">
        <f>_xlfn.CONCAT(D2676,F2676)</f>
        <v>Cappuccino12 oz</v>
      </c>
      <c r="M2676" s="10">
        <f>E2676*_xlfn.XLOOKUP(L2676,PriceListData!$F$2:$F$97,PriceListData!$E$2:$E$97)</f>
        <v>5.5</v>
      </c>
      <c r="N2676" t="str">
        <f>TEXT(B2676,"dddd")</f>
        <v>Sunday</v>
      </c>
    </row>
    <row r="2677" spans="1:14" x14ac:dyDescent="0.35">
      <c r="A2677">
        <v>289016</v>
      </c>
      <c r="B2677" s="3">
        <v>45788</v>
      </c>
      <c r="C2677" s="4">
        <v>0.4811111111111111</v>
      </c>
      <c r="D2677" t="s">
        <v>425</v>
      </c>
      <c r="E2677">
        <v>1</v>
      </c>
      <c r="F2677" t="s">
        <v>15</v>
      </c>
      <c r="G2677" t="s">
        <v>405</v>
      </c>
      <c r="H2677" t="s">
        <v>414</v>
      </c>
      <c r="J2677" t="s">
        <v>403</v>
      </c>
      <c r="K2677">
        <v>1</v>
      </c>
      <c r="L2677" t="str">
        <f>_xlfn.CONCAT(D2677,F2677)</f>
        <v>Iced Guillermo12 oz</v>
      </c>
      <c r="M2677" s="10">
        <f>E2677*_xlfn.XLOOKUP(L2677,PriceListData!$F$2:$F$97,PriceListData!$E$2:$E$97)</f>
        <v>3.5</v>
      </c>
      <c r="N2677" t="str">
        <f>TEXT(B2677,"dddd")</f>
        <v>Sunday</v>
      </c>
    </row>
    <row r="2678" spans="1:14" x14ac:dyDescent="0.35">
      <c r="A2678">
        <v>289015</v>
      </c>
      <c r="B2678" s="3">
        <v>45788</v>
      </c>
      <c r="C2678" s="4">
        <v>0.48082175925925924</v>
      </c>
      <c r="D2678" t="s">
        <v>21</v>
      </c>
      <c r="E2678">
        <v>1</v>
      </c>
      <c r="F2678" t="s">
        <v>15</v>
      </c>
      <c r="G2678" t="s">
        <v>405</v>
      </c>
      <c r="H2678" t="s">
        <v>406</v>
      </c>
      <c r="J2678" t="s">
        <v>403</v>
      </c>
      <c r="K2678">
        <v>2</v>
      </c>
      <c r="L2678" t="str">
        <f>_xlfn.CONCAT(D2678,F2678)</f>
        <v>Pourover12 oz</v>
      </c>
      <c r="M2678" s="10">
        <f>E2678*_xlfn.XLOOKUP(L2678,PriceListData!$F$2:$F$97,PriceListData!$E$2:$E$97)</f>
        <v>3.5</v>
      </c>
      <c r="N2678" t="str">
        <f>TEXT(B2678,"dddd")</f>
        <v>Sunday</v>
      </c>
    </row>
    <row r="2679" spans="1:14" x14ac:dyDescent="0.35">
      <c r="A2679">
        <v>289015</v>
      </c>
      <c r="B2679" s="3">
        <v>45788</v>
      </c>
      <c r="C2679" s="4">
        <v>0.48082175925925924</v>
      </c>
      <c r="D2679" t="s">
        <v>65</v>
      </c>
      <c r="E2679">
        <v>1</v>
      </c>
      <c r="F2679" t="s">
        <v>15</v>
      </c>
      <c r="G2679" t="s">
        <v>405</v>
      </c>
      <c r="H2679" t="s">
        <v>406</v>
      </c>
      <c r="J2679" t="s">
        <v>403</v>
      </c>
      <c r="K2679">
        <v>2</v>
      </c>
      <c r="L2679" t="str">
        <f>_xlfn.CONCAT(D2679,F2679)</f>
        <v>Cappuccino12 oz</v>
      </c>
      <c r="M2679" s="10">
        <f>E2679*_xlfn.XLOOKUP(L2679,PriceListData!$F$2:$F$97,PriceListData!$E$2:$E$97)</f>
        <v>5.5</v>
      </c>
      <c r="N2679" t="str">
        <f>TEXT(B2679,"dddd")</f>
        <v>Sunday</v>
      </c>
    </row>
    <row r="2680" spans="1:14" x14ac:dyDescent="0.35">
      <c r="A2680">
        <v>289014</v>
      </c>
      <c r="B2680" s="3">
        <v>45788</v>
      </c>
      <c r="C2680" s="4">
        <v>0.47912037037037036</v>
      </c>
      <c r="D2680" t="s">
        <v>54</v>
      </c>
      <c r="E2680">
        <v>1</v>
      </c>
      <c r="G2680" t="s">
        <v>415</v>
      </c>
      <c r="H2680" t="s">
        <v>416</v>
      </c>
      <c r="J2680" t="s">
        <v>403</v>
      </c>
      <c r="K2680">
        <v>1</v>
      </c>
      <c r="L2680" t="str">
        <f>_xlfn.CONCAT(D2680,F2680)</f>
        <v>Syrup</v>
      </c>
      <c r="M2680" s="10">
        <f>E2680*_xlfn.XLOOKUP(L2680,PriceListData!$F$2:$F$97,PriceListData!$E$2:$E$97)</f>
        <v>0.75</v>
      </c>
      <c r="N2680" t="str">
        <f>TEXT(B2680,"dddd")</f>
        <v>Sunday</v>
      </c>
    </row>
    <row r="2681" spans="1:14" x14ac:dyDescent="0.35">
      <c r="A2681">
        <v>289014</v>
      </c>
      <c r="B2681" s="3">
        <v>45788</v>
      </c>
      <c r="C2681" s="4">
        <v>0.47912037037037036</v>
      </c>
      <c r="D2681" t="s">
        <v>21</v>
      </c>
      <c r="E2681">
        <v>1</v>
      </c>
      <c r="F2681" t="s">
        <v>15</v>
      </c>
      <c r="G2681" t="s">
        <v>405</v>
      </c>
      <c r="H2681" t="s">
        <v>406</v>
      </c>
      <c r="J2681" t="s">
        <v>403</v>
      </c>
      <c r="K2681">
        <v>1</v>
      </c>
      <c r="L2681" t="str">
        <f>_xlfn.CONCAT(D2681,F2681)</f>
        <v>Pourover12 oz</v>
      </c>
      <c r="M2681" s="10">
        <f>E2681*_xlfn.XLOOKUP(L2681,PriceListData!$F$2:$F$97,PriceListData!$E$2:$E$97)</f>
        <v>3.5</v>
      </c>
      <c r="N2681" t="str">
        <f>TEXT(B2681,"dddd")</f>
        <v>Sunday</v>
      </c>
    </row>
    <row r="2682" spans="1:14" x14ac:dyDescent="0.35">
      <c r="A2682">
        <v>289012</v>
      </c>
      <c r="B2682" s="3">
        <v>45788</v>
      </c>
      <c r="C2682" s="4">
        <v>0.47842592592592592</v>
      </c>
      <c r="D2682" t="s">
        <v>153</v>
      </c>
      <c r="E2682">
        <v>1</v>
      </c>
      <c r="F2682" t="s">
        <v>15</v>
      </c>
      <c r="G2682" t="s">
        <v>405</v>
      </c>
      <c r="H2682" t="s">
        <v>406</v>
      </c>
      <c r="J2682" t="s">
        <v>403</v>
      </c>
      <c r="K2682">
        <v>1</v>
      </c>
      <c r="L2682" t="str">
        <f>_xlfn.CONCAT(D2682,F2682)</f>
        <v>Aeropress12 oz</v>
      </c>
      <c r="M2682" s="10">
        <f>E2682*_xlfn.XLOOKUP(L2682,PriceListData!$F$2:$F$97,PriceListData!$E$2:$E$97)</f>
        <v>6</v>
      </c>
      <c r="N2682" t="str">
        <f>TEXT(B2682,"dddd")</f>
        <v>Sunday</v>
      </c>
    </row>
    <row r="2683" spans="1:14" x14ac:dyDescent="0.35">
      <c r="A2683">
        <v>289011</v>
      </c>
      <c r="B2683" s="3">
        <v>45788</v>
      </c>
      <c r="C2683" s="4">
        <v>0.47614583333333332</v>
      </c>
      <c r="D2683" t="s">
        <v>52</v>
      </c>
      <c r="E2683">
        <v>1</v>
      </c>
      <c r="F2683" t="s">
        <v>15</v>
      </c>
      <c r="G2683" t="s">
        <v>405</v>
      </c>
      <c r="H2683" t="s">
        <v>414</v>
      </c>
      <c r="J2683" t="s">
        <v>403</v>
      </c>
      <c r="K2683">
        <v>1</v>
      </c>
      <c r="L2683" t="str">
        <f>_xlfn.CONCAT(D2683,F2683)</f>
        <v>Frappé12 oz</v>
      </c>
      <c r="M2683" s="10">
        <f>E2683*_xlfn.XLOOKUP(L2683,PriceListData!$F$2:$F$97,PriceListData!$E$2:$E$97)</f>
        <v>4.75</v>
      </c>
      <c r="N2683" t="str">
        <f>TEXT(B2683,"dddd")</f>
        <v>Sunday</v>
      </c>
    </row>
    <row r="2684" spans="1:14" x14ac:dyDescent="0.35">
      <c r="A2684">
        <v>289010</v>
      </c>
      <c r="B2684" s="3">
        <v>45788</v>
      </c>
      <c r="C2684" s="4">
        <v>0.47586805555555556</v>
      </c>
      <c r="D2684" t="s">
        <v>411</v>
      </c>
      <c r="E2684">
        <v>1</v>
      </c>
      <c r="F2684" t="s">
        <v>24</v>
      </c>
      <c r="G2684" t="s">
        <v>405</v>
      </c>
      <c r="H2684" t="s">
        <v>406</v>
      </c>
      <c r="J2684" t="s">
        <v>403</v>
      </c>
      <c r="K2684">
        <v>2</v>
      </c>
      <c r="L2684" t="str">
        <f>_xlfn.CONCAT(D2684,F2684)</f>
        <v>Turkish coffee3 oz</v>
      </c>
      <c r="M2684" s="10">
        <f>E2684*_xlfn.XLOOKUP(L2684,PriceListData!$F$2:$F$97,PriceListData!$E$2:$E$97)</f>
        <v>3.75</v>
      </c>
      <c r="N2684" t="str">
        <f>TEXT(B2684,"dddd")</f>
        <v>Sunday</v>
      </c>
    </row>
    <row r="2685" spans="1:14" x14ac:dyDescent="0.35">
      <c r="A2685">
        <v>289009</v>
      </c>
      <c r="B2685" s="3">
        <v>45788</v>
      </c>
      <c r="C2685" s="4">
        <v>0.47546296296296298</v>
      </c>
      <c r="D2685" t="s">
        <v>409</v>
      </c>
      <c r="E2685">
        <v>1</v>
      </c>
      <c r="F2685" t="s">
        <v>15</v>
      </c>
      <c r="G2685" t="s">
        <v>405</v>
      </c>
      <c r="H2685" t="s">
        <v>406</v>
      </c>
      <c r="J2685" t="s">
        <v>403</v>
      </c>
      <c r="K2685">
        <v>1</v>
      </c>
      <c r="L2685" t="str">
        <f>_xlfn.CONCAT(D2685,F2685)</f>
        <v>Drip coffee12 oz</v>
      </c>
      <c r="M2685" s="10">
        <f>E2685*_xlfn.XLOOKUP(L2685,PriceListData!$F$2:$F$97,PriceListData!$E$2:$E$97)</f>
        <v>2.25</v>
      </c>
      <c r="N2685" t="str">
        <f>TEXT(B2685,"dddd")</f>
        <v>Sunday</v>
      </c>
    </row>
    <row r="2686" spans="1:14" x14ac:dyDescent="0.35">
      <c r="A2686">
        <v>289008</v>
      </c>
      <c r="B2686" s="3">
        <v>45788</v>
      </c>
      <c r="C2686" s="4">
        <v>0.47241898148148148</v>
      </c>
      <c r="D2686" t="s">
        <v>52</v>
      </c>
      <c r="E2686">
        <v>1</v>
      </c>
      <c r="F2686" t="s">
        <v>15</v>
      </c>
      <c r="G2686" t="s">
        <v>405</v>
      </c>
      <c r="H2686" t="s">
        <v>414</v>
      </c>
      <c r="J2686" t="s">
        <v>403</v>
      </c>
      <c r="K2686">
        <v>2</v>
      </c>
      <c r="L2686" t="str">
        <f>_xlfn.CONCAT(D2686,F2686)</f>
        <v>Frappé12 oz</v>
      </c>
      <c r="M2686" s="10">
        <f>E2686*_xlfn.XLOOKUP(L2686,PriceListData!$F$2:$F$97,PriceListData!$E$2:$E$97)</f>
        <v>4.75</v>
      </c>
      <c r="N2686" t="str">
        <f>TEXT(B2686,"dddd")</f>
        <v>Sunday</v>
      </c>
    </row>
    <row r="2687" spans="1:14" x14ac:dyDescent="0.35">
      <c r="A2687">
        <v>289007</v>
      </c>
      <c r="B2687" s="3">
        <v>45788</v>
      </c>
      <c r="C2687" s="4">
        <v>0.47153935185185186</v>
      </c>
      <c r="D2687" t="s">
        <v>21</v>
      </c>
      <c r="E2687">
        <v>1</v>
      </c>
      <c r="F2687" t="s">
        <v>15</v>
      </c>
      <c r="G2687" t="s">
        <v>405</v>
      </c>
      <c r="H2687" t="s">
        <v>406</v>
      </c>
      <c r="J2687" t="s">
        <v>403</v>
      </c>
      <c r="K2687">
        <v>2</v>
      </c>
      <c r="L2687" t="str">
        <f>_xlfn.CONCAT(D2687,F2687)</f>
        <v>Pourover12 oz</v>
      </c>
      <c r="M2687" s="10">
        <f>E2687*_xlfn.XLOOKUP(L2687,PriceListData!$F$2:$F$97,PriceListData!$E$2:$E$97)</f>
        <v>3.5</v>
      </c>
      <c r="N2687" t="str">
        <f>TEXT(B2687,"dddd")</f>
        <v>Sunday</v>
      </c>
    </row>
    <row r="2688" spans="1:14" x14ac:dyDescent="0.35">
      <c r="A2688">
        <v>289006</v>
      </c>
      <c r="B2688" s="3">
        <v>45788</v>
      </c>
      <c r="C2688" s="4">
        <v>0.47120370370370368</v>
      </c>
      <c r="D2688" t="s">
        <v>426</v>
      </c>
      <c r="E2688">
        <v>1</v>
      </c>
      <c r="F2688" t="s">
        <v>15</v>
      </c>
      <c r="G2688" t="s">
        <v>423</v>
      </c>
      <c r="H2688" t="s">
        <v>414</v>
      </c>
      <c r="J2688" t="s">
        <v>403</v>
      </c>
      <c r="K2688">
        <v>1</v>
      </c>
      <c r="L2688" t="str">
        <f>_xlfn.CONCAT(D2688,F2688)</f>
        <v>Soda water with fruit slice12 oz</v>
      </c>
      <c r="M2688" s="10">
        <f>E2688*_xlfn.XLOOKUP(L2688,PriceListData!$F$2:$F$97,PriceListData!$E$2:$E$97)</f>
        <v>2</v>
      </c>
      <c r="N2688" t="str">
        <f>TEXT(B2688,"dddd")</f>
        <v>Sunday</v>
      </c>
    </row>
    <row r="2689" spans="1:14" x14ac:dyDescent="0.35">
      <c r="A2689">
        <v>289006</v>
      </c>
      <c r="B2689" s="3">
        <v>45788</v>
      </c>
      <c r="C2689" s="4">
        <v>0.47120370370370368</v>
      </c>
      <c r="D2689" t="s">
        <v>421</v>
      </c>
      <c r="E2689">
        <v>1</v>
      </c>
      <c r="F2689" t="s">
        <v>422</v>
      </c>
      <c r="G2689" t="s">
        <v>423</v>
      </c>
      <c r="H2689" t="s">
        <v>406</v>
      </c>
      <c r="J2689" t="s">
        <v>403</v>
      </c>
      <c r="K2689">
        <v>1</v>
      </c>
      <c r="L2689" t="str">
        <f>_xlfn.CONCAT(D2689,F2689)</f>
        <v>Hot chocolateRegular (12 oz)</v>
      </c>
      <c r="M2689" s="10">
        <f>E2689*_xlfn.XLOOKUP(L2689,PriceListData!$F$2:$F$97,PriceListData!$E$2:$E$97)</f>
        <v>4.75</v>
      </c>
      <c r="N2689" t="str">
        <f>TEXT(B2689,"dddd")</f>
        <v>Sunday</v>
      </c>
    </row>
    <row r="2690" spans="1:14" x14ac:dyDescent="0.35">
      <c r="A2690">
        <v>289005</v>
      </c>
      <c r="B2690" s="3">
        <v>45788</v>
      </c>
      <c r="C2690" s="4">
        <v>0.47074074074074074</v>
      </c>
      <c r="D2690" t="s">
        <v>428</v>
      </c>
      <c r="E2690">
        <v>1</v>
      </c>
      <c r="F2690" t="s">
        <v>15</v>
      </c>
      <c r="G2690" t="s">
        <v>413</v>
      </c>
      <c r="H2690" t="s">
        <v>406</v>
      </c>
      <c r="J2690" t="s">
        <v>403</v>
      </c>
      <c r="K2690">
        <v>1</v>
      </c>
      <c r="L2690" t="str">
        <f>_xlfn.CONCAT(D2690,F2690)</f>
        <v>Rooibos latté12 oz</v>
      </c>
      <c r="M2690" s="10">
        <f>E2690*_xlfn.XLOOKUP(L2690,PriceListData!$F$2:$F$97,PriceListData!$E$2:$E$97)</f>
        <v>5.5</v>
      </c>
      <c r="N2690" t="str">
        <f>TEXT(B2690,"dddd")</f>
        <v>Sunday</v>
      </c>
    </row>
    <row r="2691" spans="1:14" x14ac:dyDescent="0.35">
      <c r="A2691">
        <v>289004</v>
      </c>
      <c r="B2691" s="3">
        <v>45788</v>
      </c>
      <c r="C2691" s="4">
        <v>0.46993055555555557</v>
      </c>
      <c r="D2691" t="s">
        <v>21</v>
      </c>
      <c r="E2691">
        <v>1</v>
      </c>
      <c r="F2691" t="s">
        <v>15</v>
      </c>
      <c r="G2691" t="s">
        <v>405</v>
      </c>
      <c r="H2691" t="s">
        <v>406</v>
      </c>
      <c r="J2691" t="s">
        <v>403</v>
      </c>
      <c r="K2691">
        <v>2</v>
      </c>
      <c r="L2691" t="str">
        <f>_xlfn.CONCAT(D2691,F2691)</f>
        <v>Pourover12 oz</v>
      </c>
      <c r="M2691" s="10">
        <f>E2691*_xlfn.XLOOKUP(L2691,PriceListData!$F$2:$F$97,PriceListData!$E$2:$E$97)</f>
        <v>3.5</v>
      </c>
      <c r="N2691" t="str">
        <f>TEXT(B2691,"dddd")</f>
        <v>Sunday</v>
      </c>
    </row>
    <row r="2692" spans="1:14" x14ac:dyDescent="0.35">
      <c r="A2692">
        <v>289003</v>
      </c>
      <c r="B2692" s="3">
        <v>45788</v>
      </c>
      <c r="C2692" s="4">
        <v>0.46824074074074074</v>
      </c>
      <c r="D2692" t="s">
        <v>21</v>
      </c>
      <c r="E2692">
        <v>1</v>
      </c>
      <c r="F2692" t="s">
        <v>15</v>
      </c>
      <c r="G2692" t="s">
        <v>405</v>
      </c>
      <c r="H2692" t="s">
        <v>406</v>
      </c>
      <c r="J2692" t="s">
        <v>403</v>
      </c>
      <c r="K2692">
        <v>2</v>
      </c>
      <c r="L2692" t="str">
        <f>_xlfn.CONCAT(D2692,F2692)</f>
        <v>Pourover12 oz</v>
      </c>
      <c r="M2692" s="10">
        <f>E2692*_xlfn.XLOOKUP(L2692,PriceListData!$F$2:$F$97,PriceListData!$E$2:$E$97)</f>
        <v>3.5</v>
      </c>
      <c r="N2692" t="str">
        <f>TEXT(B2692,"dddd")</f>
        <v>Sunday</v>
      </c>
    </row>
    <row r="2693" spans="1:14" x14ac:dyDescent="0.35">
      <c r="A2693">
        <v>289002</v>
      </c>
      <c r="B2693" s="3">
        <v>45788</v>
      </c>
      <c r="C2693" s="4">
        <v>0.46686342592592595</v>
      </c>
      <c r="D2693" t="s">
        <v>21</v>
      </c>
      <c r="E2693">
        <v>1</v>
      </c>
      <c r="F2693" t="s">
        <v>15</v>
      </c>
      <c r="G2693" t="s">
        <v>405</v>
      </c>
      <c r="H2693" t="s">
        <v>406</v>
      </c>
      <c r="J2693" t="s">
        <v>403</v>
      </c>
      <c r="K2693">
        <v>2</v>
      </c>
      <c r="L2693" t="str">
        <f>_xlfn.CONCAT(D2693,F2693)</f>
        <v>Pourover12 oz</v>
      </c>
      <c r="M2693" s="10">
        <f>E2693*_xlfn.XLOOKUP(L2693,PriceListData!$F$2:$F$97,PriceListData!$E$2:$E$97)</f>
        <v>3.5</v>
      </c>
      <c r="N2693" t="str">
        <f>TEXT(B2693,"dddd")</f>
        <v>Sunday</v>
      </c>
    </row>
    <row r="2694" spans="1:14" x14ac:dyDescent="0.35">
      <c r="A2694">
        <v>289001</v>
      </c>
      <c r="B2694" s="3">
        <v>45788</v>
      </c>
      <c r="C2694" s="4">
        <v>0.4667013888888889</v>
      </c>
      <c r="D2694" t="s">
        <v>431</v>
      </c>
      <c r="E2694">
        <v>1</v>
      </c>
      <c r="F2694" t="s">
        <v>76</v>
      </c>
      <c r="G2694" t="s">
        <v>405</v>
      </c>
      <c r="H2694" t="s">
        <v>414</v>
      </c>
      <c r="J2694" t="s">
        <v>403</v>
      </c>
      <c r="K2694">
        <v>1</v>
      </c>
      <c r="L2694" t="str">
        <f>_xlfn.CONCAT(D2694,F2694)</f>
        <v>Mazagran10 oz</v>
      </c>
      <c r="M2694" s="10">
        <f>E2694*_xlfn.XLOOKUP(L2694,PriceListData!$F$2:$F$97,PriceListData!$E$2:$E$97)</f>
        <v>4</v>
      </c>
      <c r="N2694" t="str">
        <f>TEXT(B2694,"dddd")</f>
        <v>Sunday</v>
      </c>
    </row>
    <row r="2695" spans="1:14" x14ac:dyDescent="0.35">
      <c r="A2695">
        <v>289000</v>
      </c>
      <c r="B2695" s="3">
        <v>45788</v>
      </c>
      <c r="C2695" s="4">
        <v>0.46568287037037037</v>
      </c>
      <c r="D2695" t="s">
        <v>425</v>
      </c>
      <c r="E2695">
        <v>1</v>
      </c>
      <c r="F2695" t="s">
        <v>15</v>
      </c>
      <c r="G2695" t="s">
        <v>405</v>
      </c>
      <c r="H2695" t="s">
        <v>414</v>
      </c>
      <c r="J2695" t="s">
        <v>403</v>
      </c>
      <c r="K2695">
        <v>2</v>
      </c>
      <c r="L2695" t="str">
        <f>_xlfn.CONCAT(D2695,F2695)</f>
        <v>Iced Guillermo12 oz</v>
      </c>
      <c r="M2695" s="10">
        <f>E2695*_xlfn.XLOOKUP(L2695,PriceListData!$F$2:$F$97,PriceListData!$E$2:$E$97)</f>
        <v>3.5</v>
      </c>
      <c r="N2695" t="str">
        <f>TEXT(B2695,"dddd")</f>
        <v>Sunday</v>
      </c>
    </row>
    <row r="2696" spans="1:14" x14ac:dyDescent="0.35">
      <c r="A2696">
        <v>289000</v>
      </c>
      <c r="B2696" s="3">
        <v>45788</v>
      </c>
      <c r="C2696" s="4">
        <v>0.46568287037037037</v>
      </c>
      <c r="D2696" t="s">
        <v>409</v>
      </c>
      <c r="E2696">
        <v>1</v>
      </c>
      <c r="F2696" t="s">
        <v>15</v>
      </c>
      <c r="G2696" t="s">
        <v>405</v>
      </c>
      <c r="H2696" t="s">
        <v>406</v>
      </c>
      <c r="J2696" t="s">
        <v>403</v>
      </c>
      <c r="K2696">
        <v>2</v>
      </c>
      <c r="L2696" t="str">
        <f>_xlfn.CONCAT(D2696,F2696)</f>
        <v>Drip coffee12 oz</v>
      </c>
      <c r="M2696" s="10">
        <f>E2696*_xlfn.XLOOKUP(L2696,PriceListData!$F$2:$F$97,PriceListData!$E$2:$E$97)</f>
        <v>2.25</v>
      </c>
      <c r="N2696" t="str">
        <f>TEXT(B2696,"dddd")</f>
        <v>Sunday</v>
      </c>
    </row>
    <row r="2697" spans="1:14" x14ac:dyDescent="0.35">
      <c r="A2697">
        <v>288999</v>
      </c>
      <c r="B2697" s="3">
        <v>45788</v>
      </c>
      <c r="C2697" s="4">
        <v>0.46431712962962962</v>
      </c>
      <c r="D2697" t="s">
        <v>424</v>
      </c>
      <c r="E2697">
        <v>1</v>
      </c>
      <c r="F2697" t="s">
        <v>15</v>
      </c>
      <c r="G2697" t="s">
        <v>423</v>
      </c>
      <c r="H2697" t="s">
        <v>414</v>
      </c>
      <c r="J2697" t="s">
        <v>403</v>
      </c>
      <c r="K2697">
        <v>1</v>
      </c>
      <c r="L2697" t="str">
        <f>_xlfn.CONCAT(D2697,F2697)</f>
        <v>Coconut milk smoothie12 oz</v>
      </c>
      <c r="M2697" s="10">
        <f>E2697*_xlfn.XLOOKUP(L2697,PriceListData!$F$2:$F$97,PriceListData!$E$2:$E$97)</f>
        <v>5.75</v>
      </c>
      <c r="N2697" t="str">
        <f>TEXT(B2697,"dddd")</f>
        <v>Sunday</v>
      </c>
    </row>
    <row r="2698" spans="1:14" x14ac:dyDescent="0.35">
      <c r="A2698">
        <v>288999</v>
      </c>
      <c r="B2698" s="3">
        <v>45788</v>
      </c>
      <c r="C2698" s="4">
        <v>0.46431712962962962</v>
      </c>
      <c r="D2698" t="s">
        <v>65</v>
      </c>
      <c r="E2698">
        <v>1</v>
      </c>
      <c r="F2698" t="s">
        <v>15</v>
      </c>
      <c r="G2698" t="s">
        <v>405</v>
      </c>
      <c r="H2698" t="s">
        <v>406</v>
      </c>
      <c r="J2698" t="s">
        <v>403</v>
      </c>
      <c r="K2698">
        <v>1</v>
      </c>
      <c r="L2698" t="str">
        <f>_xlfn.CONCAT(D2698,F2698)</f>
        <v>Cappuccino12 oz</v>
      </c>
      <c r="M2698" s="10">
        <f>E2698*_xlfn.XLOOKUP(L2698,PriceListData!$F$2:$F$97,PriceListData!$E$2:$E$97)</f>
        <v>5.5</v>
      </c>
      <c r="N2698" t="str">
        <f>TEXT(B2698,"dddd")</f>
        <v>Sunday</v>
      </c>
    </row>
    <row r="2699" spans="1:14" x14ac:dyDescent="0.35">
      <c r="A2699">
        <v>288998</v>
      </c>
      <c r="B2699" s="3">
        <v>45788</v>
      </c>
      <c r="C2699" s="4">
        <v>0.46289351851851851</v>
      </c>
      <c r="D2699" t="s">
        <v>21</v>
      </c>
      <c r="E2699">
        <v>2</v>
      </c>
      <c r="F2699" t="s">
        <v>15</v>
      </c>
      <c r="G2699" t="s">
        <v>405</v>
      </c>
      <c r="H2699" t="s">
        <v>406</v>
      </c>
      <c r="J2699" t="s">
        <v>403</v>
      </c>
      <c r="K2699">
        <v>1</v>
      </c>
      <c r="L2699" t="str">
        <f>_xlfn.CONCAT(D2699,F2699)</f>
        <v>Pourover12 oz</v>
      </c>
      <c r="M2699" s="10">
        <f>E2699*_xlfn.XLOOKUP(L2699,PriceListData!$F$2:$F$97,PriceListData!$E$2:$E$97)</f>
        <v>7</v>
      </c>
      <c r="N2699" t="str">
        <f>TEXT(B2699,"dddd")</f>
        <v>Sunday</v>
      </c>
    </row>
    <row r="2700" spans="1:14" x14ac:dyDescent="0.35">
      <c r="A2700">
        <v>288996</v>
      </c>
      <c r="B2700" s="3">
        <v>45788</v>
      </c>
      <c r="C2700" s="4">
        <v>0.46075231481481482</v>
      </c>
      <c r="D2700" t="s">
        <v>52</v>
      </c>
      <c r="E2700">
        <v>1</v>
      </c>
      <c r="F2700" t="s">
        <v>15</v>
      </c>
      <c r="G2700" t="s">
        <v>405</v>
      </c>
      <c r="H2700" t="s">
        <v>414</v>
      </c>
      <c r="J2700" t="s">
        <v>403</v>
      </c>
      <c r="K2700">
        <v>2</v>
      </c>
      <c r="L2700" t="str">
        <f>_xlfn.CONCAT(D2700,F2700)</f>
        <v>Frappé12 oz</v>
      </c>
      <c r="M2700" s="10">
        <f>E2700*_xlfn.XLOOKUP(L2700,PriceListData!$F$2:$F$97,PriceListData!$E$2:$E$97)</f>
        <v>4.75</v>
      </c>
      <c r="N2700" t="str">
        <f>TEXT(B2700,"dddd")</f>
        <v>Sunday</v>
      </c>
    </row>
    <row r="2701" spans="1:14" x14ac:dyDescent="0.35">
      <c r="A2701">
        <v>288995</v>
      </c>
      <c r="B2701" s="3">
        <v>45788</v>
      </c>
      <c r="C2701" s="4">
        <v>0.45969907407407407</v>
      </c>
      <c r="D2701" t="s">
        <v>54</v>
      </c>
      <c r="E2701">
        <v>1</v>
      </c>
      <c r="G2701" t="s">
        <v>415</v>
      </c>
      <c r="H2701" t="s">
        <v>416</v>
      </c>
      <c r="J2701" t="s">
        <v>403</v>
      </c>
      <c r="K2701">
        <v>2</v>
      </c>
      <c r="L2701" t="str">
        <f>_xlfn.CONCAT(D2701,F2701)</f>
        <v>Syrup</v>
      </c>
      <c r="M2701" s="10">
        <f>E2701*_xlfn.XLOOKUP(L2701,PriceListData!$F$2:$F$97,PriceListData!$E$2:$E$97)</f>
        <v>0.75</v>
      </c>
      <c r="N2701" t="str">
        <f>TEXT(B2701,"dddd")</f>
        <v>Sunday</v>
      </c>
    </row>
    <row r="2702" spans="1:14" x14ac:dyDescent="0.35">
      <c r="A2702">
        <v>288995</v>
      </c>
      <c r="B2702" s="3">
        <v>45788</v>
      </c>
      <c r="C2702" s="4">
        <v>0.45969907407407407</v>
      </c>
      <c r="D2702" t="s">
        <v>21</v>
      </c>
      <c r="E2702">
        <v>1</v>
      </c>
      <c r="F2702" t="s">
        <v>15</v>
      </c>
      <c r="G2702" t="s">
        <v>405</v>
      </c>
      <c r="H2702" t="s">
        <v>406</v>
      </c>
      <c r="J2702" t="s">
        <v>403</v>
      </c>
      <c r="K2702">
        <v>2</v>
      </c>
      <c r="L2702" t="str">
        <f>_xlfn.CONCAT(D2702,F2702)</f>
        <v>Pourover12 oz</v>
      </c>
      <c r="M2702" s="10">
        <f>E2702*_xlfn.XLOOKUP(L2702,PriceListData!$F$2:$F$97,PriceListData!$E$2:$E$97)</f>
        <v>3.5</v>
      </c>
      <c r="N2702" t="str">
        <f>TEXT(B2702,"dddd")</f>
        <v>Sunday</v>
      </c>
    </row>
    <row r="2703" spans="1:14" x14ac:dyDescent="0.35">
      <c r="A2703">
        <v>288994</v>
      </c>
      <c r="B2703" s="3">
        <v>45788</v>
      </c>
      <c r="C2703" s="4">
        <v>0.45936342592592594</v>
      </c>
      <c r="D2703" t="s">
        <v>153</v>
      </c>
      <c r="E2703">
        <v>1</v>
      </c>
      <c r="F2703" t="s">
        <v>15</v>
      </c>
      <c r="G2703" t="s">
        <v>405</v>
      </c>
      <c r="H2703" t="s">
        <v>406</v>
      </c>
      <c r="J2703" t="s">
        <v>403</v>
      </c>
      <c r="K2703">
        <v>1</v>
      </c>
      <c r="L2703" t="str">
        <f>_xlfn.CONCAT(D2703,F2703)</f>
        <v>Aeropress12 oz</v>
      </c>
      <c r="M2703" s="10">
        <f>E2703*_xlfn.XLOOKUP(L2703,PriceListData!$F$2:$F$97,PriceListData!$E$2:$E$97)</f>
        <v>6</v>
      </c>
      <c r="N2703" t="str">
        <f>TEXT(B2703,"dddd")</f>
        <v>Sunday</v>
      </c>
    </row>
    <row r="2704" spans="1:14" x14ac:dyDescent="0.35">
      <c r="A2704">
        <v>288993</v>
      </c>
      <c r="B2704" s="3">
        <v>45788</v>
      </c>
      <c r="C2704" s="4">
        <v>0.45859953703703704</v>
      </c>
      <c r="D2704" t="s">
        <v>420</v>
      </c>
      <c r="E2704">
        <v>1</v>
      </c>
      <c r="F2704" t="s">
        <v>76</v>
      </c>
      <c r="G2704" t="s">
        <v>413</v>
      </c>
      <c r="H2704" t="s">
        <v>406</v>
      </c>
      <c r="J2704" t="s">
        <v>403</v>
      </c>
      <c r="K2704">
        <v>1</v>
      </c>
      <c r="L2704" t="str">
        <f>_xlfn.CONCAT(D2704,F2704)</f>
        <v>Moroccan tea10 oz</v>
      </c>
      <c r="M2704" s="10">
        <f>E2704*_xlfn.XLOOKUP(L2704,PriceListData!$F$2:$F$97,PriceListData!$E$2:$E$97)</f>
        <v>3</v>
      </c>
      <c r="N2704" t="str">
        <f>TEXT(B2704,"dddd")</f>
        <v>Sunday</v>
      </c>
    </row>
    <row r="2705" spans="1:14" x14ac:dyDescent="0.35">
      <c r="A2705">
        <v>288992</v>
      </c>
      <c r="B2705" s="3">
        <v>45788</v>
      </c>
      <c r="C2705" s="4">
        <v>0.45748842592592592</v>
      </c>
      <c r="D2705" t="s">
        <v>52</v>
      </c>
      <c r="E2705">
        <v>1</v>
      </c>
      <c r="F2705" t="s">
        <v>15</v>
      </c>
      <c r="G2705" t="s">
        <v>405</v>
      </c>
      <c r="H2705" t="s">
        <v>414</v>
      </c>
      <c r="J2705" t="s">
        <v>403</v>
      </c>
      <c r="K2705">
        <v>1</v>
      </c>
      <c r="L2705" t="str">
        <f>_xlfn.CONCAT(D2705,F2705)</f>
        <v>Frappé12 oz</v>
      </c>
      <c r="M2705" s="10">
        <f>E2705*_xlfn.XLOOKUP(L2705,PriceListData!$F$2:$F$97,PriceListData!$E$2:$E$97)</f>
        <v>4.75</v>
      </c>
      <c r="N2705" t="str">
        <f>TEXT(B2705,"dddd")</f>
        <v>Sunday</v>
      </c>
    </row>
    <row r="2706" spans="1:14" x14ac:dyDescent="0.35">
      <c r="A2706">
        <v>288992</v>
      </c>
      <c r="B2706" s="3">
        <v>45788</v>
      </c>
      <c r="C2706" s="4">
        <v>0.45748842592592592</v>
      </c>
      <c r="D2706" t="s">
        <v>424</v>
      </c>
      <c r="E2706">
        <v>1</v>
      </c>
      <c r="F2706" t="s">
        <v>15</v>
      </c>
      <c r="G2706" t="s">
        <v>423</v>
      </c>
      <c r="H2706" t="s">
        <v>414</v>
      </c>
      <c r="J2706" t="s">
        <v>403</v>
      </c>
      <c r="K2706">
        <v>1</v>
      </c>
      <c r="L2706" t="str">
        <f>_xlfn.CONCAT(D2706,F2706)</f>
        <v>Coconut milk smoothie12 oz</v>
      </c>
      <c r="M2706" s="10">
        <f>E2706*_xlfn.XLOOKUP(L2706,PriceListData!$F$2:$F$97,PriceListData!$E$2:$E$97)</f>
        <v>5.75</v>
      </c>
      <c r="N2706" t="str">
        <f>TEXT(B2706,"dddd")</f>
        <v>Sunday</v>
      </c>
    </row>
    <row r="2707" spans="1:14" x14ac:dyDescent="0.35">
      <c r="A2707">
        <v>288991</v>
      </c>
      <c r="B2707" s="3">
        <v>45788</v>
      </c>
      <c r="C2707" s="4">
        <v>0.45634259259259258</v>
      </c>
      <c r="D2707" t="s">
        <v>412</v>
      </c>
      <c r="E2707">
        <v>1</v>
      </c>
      <c r="F2707" t="s">
        <v>15</v>
      </c>
      <c r="G2707" t="s">
        <v>413</v>
      </c>
      <c r="H2707" t="s">
        <v>414</v>
      </c>
      <c r="J2707" t="s">
        <v>403</v>
      </c>
      <c r="K2707">
        <v>2</v>
      </c>
      <c r="L2707" t="str">
        <f>_xlfn.CONCAT(D2707,F2707)</f>
        <v>Iced tea12 oz</v>
      </c>
      <c r="M2707" s="10">
        <f>E2707*_xlfn.XLOOKUP(L2707,PriceListData!$F$2:$F$97,PriceListData!$E$2:$E$97)</f>
        <v>4.25</v>
      </c>
      <c r="N2707" t="str">
        <f>TEXT(B2707,"dddd")</f>
        <v>Sunday</v>
      </c>
    </row>
    <row r="2708" spans="1:14" x14ac:dyDescent="0.35">
      <c r="A2708">
        <v>288991</v>
      </c>
      <c r="B2708" s="3">
        <v>45788</v>
      </c>
      <c r="C2708" s="4">
        <v>0.45634259259259258</v>
      </c>
      <c r="D2708" t="s">
        <v>52</v>
      </c>
      <c r="E2708">
        <v>1</v>
      </c>
      <c r="F2708" t="s">
        <v>15</v>
      </c>
      <c r="G2708" t="s">
        <v>405</v>
      </c>
      <c r="H2708" t="s">
        <v>414</v>
      </c>
      <c r="J2708" t="s">
        <v>403</v>
      </c>
      <c r="K2708">
        <v>2</v>
      </c>
      <c r="L2708" t="str">
        <f>_xlfn.CONCAT(D2708,F2708)</f>
        <v>Frappé12 oz</v>
      </c>
      <c r="M2708" s="10">
        <f>E2708*_xlfn.XLOOKUP(L2708,PriceListData!$F$2:$F$97,PriceListData!$E$2:$E$97)</f>
        <v>4.75</v>
      </c>
      <c r="N2708" t="str">
        <f>TEXT(B2708,"dddd")</f>
        <v>Sunday</v>
      </c>
    </row>
    <row r="2709" spans="1:14" x14ac:dyDescent="0.35">
      <c r="A2709">
        <v>288990</v>
      </c>
      <c r="B2709" s="3">
        <v>45788</v>
      </c>
      <c r="C2709" s="4">
        <v>0.45601851851851855</v>
      </c>
      <c r="D2709" t="s">
        <v>21</v>
      </c>
      <c r="E2709">
        <v>1</v>
      </c>
      <c r="F2709" t="s">
        <v>15</v>
      </c>
      <c r="G2709" t="s">
        <v>405</v>
      </c>
      <c r="H2709" t="s">
        <v>406</v>
      </c>
      <c r="J2709" t="s">
        <v>403</v>
      </c>
      <c r="K2709">
        <v>2</v>
      </c>
      <c r="L2709" t="str">
        <f>_xlfn.CONCAT(D2709,F2709)</f>
        <v>Pourover12 oz</v>
      </c>
      <c r="M2709" s="10">
        <f>E2709*_xlfn.XLOOKUP(L2709,PriceListData!$F$2:$F$97,PriceListData!$E$2:$E$97)</f>
        <v>3.5</v>
      </c>
      <c r="N2709" t="str">
        <f>TEXT(B2709,"dddd")</f>
        <v>Sunday</v>
      </c>
    </row>
    <row r="2710" spans="1:14" x14ac:dyDescent="0.35">
      <c r="A2710">
        <v>288989</v>
      </c>
      <c r="B2710" s="3">
        <v>45788</v>
      </c>
      <c r="C2710" s="4">
        <v>0.45378472222222221</v>
      </c>
      <c r="D2710" t="s">
        <v>411</v>
      </c>
      <c r="E2710">
        <v>1</v>
      </c>
      <c r="F2710" t="s">
        <v>24</v>
      </c>
      <c r="G2710" t="s">
        <v>405</v>
      </c>
      <c r="H2710" t="s">
        <v>406</v>
      </c>
      <c r="J2710" t="s">
        <v>403</v>
      </c>
      <c r="K2710">
        <v>2</v>
      </c>
      <c r="L2710" t="str">
        <f>_xlfn.CONCAT(D2710,F2710)</f>
        <v>Turkish coffee3 oz</v>
      </c>
      <c r="M2710" s="10">
        <f>E2710*_xlfn.XLOOKUP(L2710,PriceListData!$F$2:$F$97,PriceListData!$E$2:$E$97)</f>
        <v>3.75</v>
      </c>
      <c r="N2710" t="str">
        <f>TEXT(B2710,"dddd")</f>
        <v>Sunday</v>
      </c>
    </row>
    <row r="2711" spans="1:14" x14ac:dyDescent="0.35">
      <c r="A2711">
        <v>288989</v>
      </c>
      <c r="B2711" s="3">
        <v>45788</v>
      </c>
      <c r="C2711" s="4">
        <v>0.45378472222222221</v>
      </c>
      <c r="D2711" t="s">
        <v>65</v>
      </c>
      <c r="E2711">
        <v>1</v>
      </c>
      <c r="F2711" t="s">
        <v>15</v>
      </c>
      <c r="G2711" t="s">
        <v>405</v>
      </c>
      <c r="H2711" t="s">
        <v>406</v>
      </c>
      <c r="J2711" t="s">
        <v>403</v>
      </c>
      <c r="K2711">
        <v>2</v>
      </c>
      <c r="L2711" t="str">
        <f>_xlfn.CONCAT(D2711,F2711)</f>
        <v>Cappuccino12 oz</v>
      </c>
      <c r="M2711" s="10">
        <f>E2711*_xlfn.XLOOKUP(L2711,PriceListData!$F$2:$F$97,PriceListData!$E$2:$E$97)</f>
        <v>5.5</v>
      </c>
      <c r="N2711" t="str">
        <f>TEXT(B2711,"dddd")</f>
        <v>Sunday</v>
      </c>
    </row>
    <row r="2712" spans="1:14" x14ac:dyDescent="0.35">
      <c r="A2712">
        <v>288988</v>
      </c>
      <c r="B2712" s="3">
        <v>45788</v>
      </c>
      <c r="C2712" s="4">
        <v>0.45291666666666669</v>
      </c>
      <c r="D2712" t="s">
        <v>65</v>
      </c>
      <c r="E2712">
        <v>1</v>
      </c>
      <c r="F2712" t="s">
        <v>15</v>
      </c>
      <c r="G2712" t="s">
        <v>405</v>
      </c>
      <c r="H2712" t="s">
        <v>406</v>
      </c>
      <c r="J2712" t="s">
        <v>403</v>
      </c>
      <c r="K2712">
        <v>2</v>
      </c>
      <c r="L2712" t="str">
        <f>_xlfn.CONCAT(D2712,F2712)</f>
        <v>Cappuccino12 oz</v>
      </c>
      <c r="M2712" s="10">
        <f>E2712*_xlfn.XLOOKUP(L2712,PriceListData!$F$2:$F$97,PriceListData!$E$2:$E$97)</f>
        <v>5.5</v>
      </c>
      <c r="N2712" t="str">
        <f>TEXT(B2712,"dddd")</f>
        <v>Sunday</v>
      </c>
    </row>
    <row r="2713" spans="1:14" x14ac:dyDescent="0.35">
      <c r="A2713">
        <v>288987</v>
      </c>
      <c r="B2713" s="3">
        <v>45788</v>
      </c>
      <c r="C2713" s="4">
        <v>0.450625</v>
      </c>
      <c r="D2713" t="s">
        <v>424</v>
      </c>
      <c r="E2713">
        <v>1</v>
      </c>
      <c r="F2713" t="s">
        <v>15</v>
      </c>
      <c r="G2713" t="s">
        <v>423</v>
      </c>
      <c r="H2713" t="s">
        <v>414</v>
      </c>
      <c r="J2713" t="s">
        <v>403</v>
      </c>
      <c r="K2713">
        <v>1</v>
      </c>
      <c r="L2713" t="str">
        <f>_xlfn.CONCAT(D2713,F2713)</f>
        <v>Coconut milk smoothie12 oz</v>
      </c>
      <c r="M2713" s="10">
        <f>E2713*_xlfn.XLOOKUP(L2713,PriceListData!$F$2:$F$97,PriceListData!$E$2:$E$97)</f>
        <v>5.75</v>
      </c>
      <c r="N2713" t="str">
        <f>TEXT(B2713,"dddd")</f>
        <v>Sunday</v>
      </c>
    </row>
    <row r="2714" spans="1:14" x14ac:dyDescent="0.35">
      <c r="A2714">
        <v>288987</v>
      </c>
      <c r="B2714" s="3">
        <v>45788</v>
      </c>
      <c r="C2714" s="4">
        <v>0.450625</v>
      </c>
      <c r="D2714" t="s">
        <v>65</v>
      </c>
      <c r="E2714">
        <v>1</v>
      </c>
      <c r="F2714" t="s">
        <v>15</v>
      </c>
      <c r="G2714" t="s">
        <v>405</v>
      </c>
      <c r="H2714" t="s">
        <v>406</v>
      </c>
      <c r="J2714" t="s">
        <v>403</v>
      </c>
      <c r="K2714">
        <v>1</v>
      </c>
      <c r="L2714" t="str">
        <f>_xlfn.CONCAT(D2714,F2714)</f>
        <v>Cappuccino12 oz</v>
      </c>
      <c r="M2714" s="10">
        <f>E2714*_xlfn.XLOOKUP(L2714,PriceListData!$F$2:$F$97,PriceListData!$E$2:$E$97)</f>
        <v>5.5</v>
      </c>
      <c r="N2714" t="str">
        <f>TEXT(B2714,"dddd")</f>
        <v>Sunday</v>
      </c>
    </row>
    <row r="2715" spans="1:14" x14ac:dyDescent="0.35">
      <c r="A2715">
        <v>288985</v>
      </c>
      <c r="B2715" s="3">
        <v>45788</v>
      </c>
      <c r="C2715" s="4">
        <v>0.44671296296296298</v>
      </c>
      <c r="D2715" t="s">
        <v>430</v>
      </c>
      <c r="E2715">
        <v>1</v>
      </c>
      <c r="F2715" t="s">
        <v>76</v>
      </c>
      <c r="G2715" t="s">
        <v>405</v>
      </c>
      <c r="H2715" t="s">
        <v>414</v>
      </c>
      <c r="J2715" t="s">
        <v>403</v>
      </c>
      <c r="K2715">
        <v>1</v>
      </c>
      <c r="L2715" t="str">
        <f>_xlfn.CONCAT(D2715,F2715)</f>
        <v>Iced café bombón10 oz</v>
      </c>
      <c r="M2715" s="10">
        <f>E2715*_xlfn.XLOOKUP(L2715,PriceListData!$F$2:$F$97,PriceListData!$E$2:$E$97)</f>
        <v>4.75</v>
      </c>
      <c r="N2715" t="str">
        <f>TEXT(B2715,"dddd")</f>
        <v>Sunday</v>
      </c>
    </row>
    <row r="2716" spans="1:14" x14ac:dyDescent="0.35">
      <c r="A2716">
        <v>288984</v>
      </c>
      <c r="B2716" s="3">
        <v>45788</v>
      </c>
      <c r="C2716" s="4">
        <v>0.44562499999999999</v>
      </c>
      <c r="D2716" t="s">
        <v>21</v>
      </c>
      <c r="E2716">
        <v>1</v>
      </c>
      <c r="F2716" t="s">
        <v>15</v>
      </c>
      <c r="G2716" t="s">
        <v>405</v>
      </c>
      <c r="H2716" t="s">
        <v>406</v>
      </c>
      <c r="J2716" t="s">
        <v>403</v>
      </c>
      <c r="K2716">
        <v>2</v>
      </c>
      <c r="L2716" t="str">
        <f>_xlfn.CONCAT(D2716,F2716)</f>
        <v>Pourover12 oz</v>
      </c>
      <c r="M2716" s="10">
        <f>E2716*_xlfn.XLOOKUP(L2716,PriceListData!$F$2:$F$97,PriceListData!$E$2:$E$97)</f>
        <v>3.5</v>
      </c>
      <c r="N2716" t="str">
        <f>TEXT(B2716,"dddd")</f>
        <v>Sunday</v>
      </c>
    </row>
    <row r="2717" spans="1:14" x14ac:dyDescent="0.35">
      <c r="A2717">
        <v>288983</v>
      </c>
      <c r="B2717" s="3">
        <v>45788</v>
      </c>
      <c r="C2717" s="4">
        <v>0.44502314814814814</v>
      </c>
      <c r="D2717" t="s">
        <v>65</v>
      </c>
      <c r="E2717">
        <v>2</v>
      </c>
      <c r="F2717" t="s">
        <v>15</v>
      </c>
      <c r="G2717" t="s">
        <v>405</v>
      </c>
      <c r="H2717" t="s">
        <v>406</v>
      </c>
      <c r="J2717" t="s">
        <v>403</v>
      </c>
      <c r="K2717">
        <v>2</v>
      </c>
      <c r="L2717" t="str">
        <f>_xlfn.CONCAT(D2717,F2717)</f>
        <v>Cappuccino12 oz</v>
      </c>
      <c r="M2717" s="10">
        <f>E2717*_xlfn.XLOOKUP(L2717,PriceListData!$F$2:$F$97,PriceListData!$E$2:$E$97)</f>
        <v>11</v>
      </c>
      <c r="N2717" t="str">
        <f>TEXT(B2717,"dddd")</f>
        <v>Sunday</v>
      </c>
    </row>
    <row r="2718" spans="1:14" x14ac:dyDescent="0.35">
      <c r="A2718">
        <v>288982</v>
      </c>
      <c r="B2718" s="3">
        <v>45788</v>
      </c>
      <c r="C2718" s="4">
        <v>0.44403935185185184</v>
      </c>
      <c r="D2718" t="s">
        <v>430</v>
      </c>
      <c r="E2718">
        <v>1</v>
      </c>
      <c r="F2718" t="s">
        <v>76</v>
      </c>
      <c r="G2718" t="s">
        <v>405</v>
      </c>
      <c r="H2718" t="s">
        <v>414</v>
      </c>
      <c r="J2718" t="s">
        <v>403</v>
      </c>
      <c r="K2718">
        <v>2</v>
      </c>
      <c r="L2718" t="str">
        <f>_xlfn.CONCAT(D2718,F2718)</f>
        <v>Iced café bombón10 oz</v>
      </c>
      <c r="M2718" s="10">
        <f>E2718*_xlfn.XLOOKUP(L2718,PriceListData!$F$2:$F$97,PriceListData!$E$2:$E$97)</f>
        <v>4.75</v>
      </c>
      <c r="N2718" t="str">
        <f>TEXT(B2718,"dddd")</f>
        <v>Sunday</v>
      </c>
    </row>
    <row r="2719" spans="1:14" x14ac:dyDescent="0.35">
      <c r="A2719">
        <v>288981</v>
      </c>
      <c r="B2719" s="3">
        <v>45788</v>
      </c>
      <c r="C2719" s="4">
        <v>0.44333333333333336</v>
      </c>
      <c r="D2719" t="s">
        <v>21</v>
      </c>
      <c r="E2719">
        <v>1</v>
      </c>
      <c r="F2719" t="s">
        <v>15</v>
      </c>
      <c r="G2719" t="s">
        <v>405</v>
      </c>
      <c r="H2719" t="s">
        <v>406</v>
      </c>
      <c r="J2719" t="s">
        <v>403</v>
      </c>
      <c r="K2719">
        <v>2</v>
      </c>
      <c r="L2719" t="str">
        <f>_xlfn.CONCAT(D2719,F2719)</f>
        <v>Pourover12 oz</v>
      </c>
      <c r="M2719" s="10">
        <f>E2719*_xlfn.XLOOKUP(L2719,PriceListData!$F$2:$F$97,PriceListData!$E$2:$E$97)</f>
        <v>3.5</v>
      </c>
      <c r="N2719" t="str">
        <f>TEXT(B2719,"dddd")</f>
        <v>Sunday</v>
      </c>
    </row>
    <row r="2720" spans="1:14" x14ac:dyDescent="0.35">
      <c r="A2720">
        <v>288981</v>
      </c>
      <c r="B2720" s="3">
        <v>45788</v>
      </c>
      <c r="C2720" s="4">
        <v>0.44333333333333336</v>
      </c>
      <c r="D2720" t="s">
        <v>419</v>
      </c>
      <c r="E2720">
        <v>1</v>
      </c>
      <c r="G2720" t="s">
        <v>415</v>
      </c>
      <c r="H2720" t="s">
        <v>416</v>
      </c>
      <c r="J2720" t="s">
        <v>403</v>
      </c>
      <c r="K2720">
        <v>2</v>
      </c>
      <c r="L2720" t="str">
        <f>_xlfn.CONCAT(D2720,F2720)</f>
        <v>Extra shot</v>
      </c>
      <c r="M2720" s="10">
        <f>E2720*_xlfn.XLOOKUP(L2720,PriceListData!$F$2:$F$97,PriceListData!$E$2:$E$97)</f>
        <v>1</v>
      </c>
      <c r="N2720" t="str">
        <f>TEXT(B2720,"dddd")</f>
        <v>Sunday</v>
      </c>
    </row>
    <row r="2721" spans="1:14" x14ac:dyDescent="0.35">
      <c r="A2721">
        <v>288980</v>
      </c>
      <c r="B2721" s="3">
        <v>45788</v>
      </c>
      <c r="C2721" s="4">
        <v>0.44314814814814812</v>
      </c>
      <c r="D2721" t="s">
        <v>21</v>
      </c>
      <c r="E2721">
        <v>1</v>
      </c>
      <c r="F2721" t="s">
        <v>15</v>
      </c>
      <c r="G2721" t="s">
        <v>405</v>
      </c>
      <c r="H2721" t="s">
        <v>406</v>
      </c>
      <c r="J2721" t="s">
        <v>403</v>
      </c>
      <c r="K2721">
        <v>1</v>
      </c>
      <c r="L2721" t="str">
        <f>_xlfn.CONCAT(D2721,F2721)</f>
        <v>Pourover12 oz</v>
      </c>
      <c r="M2721" s="10">
        <f>E2721*_xlfn.XLOOKUP(L2721,PriceListData!$F$2:$F$97,PriceListData!$E$2:$E$97)</f>
        <v>3.5</v>
      </c>
      <c r="N2721" t="str">
        <f>TEXT(B2721,"dddd")</f>
        <v>Sunday</v>
      </c>
    </row>
    <row r="2722" spans="1:14" x14ac:dyDescent="0.35">
      <c r="A2722">
        <v>288978</v>
      </c>
      <c r="B2722" s="3">
        <v>45788</v>
      </c>
      <c r="C2722" s="4">
        <v>0.4407638888888889</v>
      </c>
      <c r="D2722" t="s">
        <v>404</v>
      </c>
      <c r="E2722">
        <v>2</v>
      </c>
      <c r="F2722" t="s">
        <v>15</v>
      </c>
      <c r="G2722" t="s">
        <v>405</v>
      </c>
      <c r="H2722" t="s">
        <v>406</v>
      </c>
      <c r="J2722" t="s">
        <v>403</v>
      </c>
      <c r="K2722">
        <v>1</v>
      </c>
      <c r="L2722" t="str">
        <f>_xlfn.CONCAT(D2722,F2722)</f>
        <v>Café latté12 oz</v>
      </c>
      <c r="M2722" s="10">
        <f>E2722*_xlfn.XLOOKUP(L2722,PriceListData!$F$2:$F$97,PriceListData!$E$2:$E$97)</f>
        <v>8.5</v>
      </c>
      <c r="N2722" t="str">
        <f>TEXT(B2722,"dddd")</f>
        <v>Sunday</v>
      </c>
    </row>
    <row r="2723" spans="1:14" x14ac:dyDescent="0.35">
      <c r="A2723">
        <v>288977</v>
      </c>
      <c r="B2723" s="3">
        <v>45788</v>
      </c>
      <c r="C2723" s="4">
        <v>0.44011574074074072</v>
      </c>
      <c r="D2723" t="s">
        <v>52</v>
      </c>
      <c r="E2723">
        <v>1</v>
      </c>
      <c r="F2723" t="s">
        <v>15</v>
      </c>
      <c r="G2723" t="s">
        <v>405</v>
      </c>
      <c r="H2723" t="s">
        <v>414</v>
      </c>
      <c r="J2723" t="s">
        <v>403</v>
      </c>
      <c r="K2723">
        <v>2</v>
      </c>
      <c r="L2723" t="str">
        <f>_xlfn.CONCAT(D2723,F2723)</f>
        <v>Frappé12 oz</v>
      </c>
      <c r="M2723" s="10">
        <f>E2723*_xlfn.XLOOKUP(L2723,PriceListData!$F$2:$F$97,PriceListData!$E$2:$E$97)</f>
        <v>4.75</v>
      </c>
      <c r="N2723" t="str">
        <f>TEXT(B2723,"dddd")</f>
        <v>Sunday</v>
      </c>
    </row>
    <row r="2724" spans="1:14" x14ac:dyDescent="0.35">
      <c r="A2724">
        <v>288976</v>
      </c>
      <c r="B2724" s="3">
        <v>45788</v>
      </c>
      <c r="C2724" s="4">
        <v>0.43760416666666668</v>
      </c>
      <c r="D2724" t="s">
        <v>410</v>
      </c>
      <c r="E2724">
        <v>1</v>
      </c>
      <c r="F2724" t="s">
        <v>15</v>
      </c>
      <c r="G2724" t="s">
        <v>405</v>
      </c>
      <c r="H2724" t="s">
        <v>406</v>
      </c>
      <c r="J2724" t="s">
        <v>403</v>
      </c>
      <c r="K2724">
        <v>2</v>
      </c>
      <c r="L2724" t="str">
        <f>_xlfn.CONCAT(D2724,F2724)</f>
        <v>Café Cubano12 oz</v>
      </c>
      <c r="M2724" s="10">
        <f>E2724*_xlfn.XLOOKUP(L2724,PriceListData!$F$2:$F$97,PriceListData!$E$2:$E$97)</f>
        <v>7</v>
      </c>
      <c r="N2724" t="str">
        <f>TEXT(B2724,"dddd")</f>
        <v>Sunday</v>
      </c>
    </row>
    <row r="2725" spans="1:14" x14ac:dyDescent="0.35">
      <c r="A2725">
        <v>288975</v>
      </c>
      <c r="B2725" s="3">
        <v>45788</v>
      </c>
      <c r="C2725" s="4">
        <v>0.4372800925925926</v>
      </c>
      <c r="D2725" t="s">
        <v>400</v>
      </c>
      <c r="E2725">
        <v>1</v>
      </c>
      <c r="G2725" t="s">
        <v>401</v>
      </c>
      <c r="H2725" t="s">
        <v>402</v>
      </c>
      <c r="J2725" t="s">
        <v>403</v>
      </c>
      <c r="K2725">
        <v>1</v>
      </c>
      <c r="L2725" t="str">
        <f>_xlfn.CONCAT(D2725,F2725)</f>
        <v>Community calendar and coupon book</v>
      </c>
      <c r="M2725" s="10">
        <f>E2725*_xlfn.XLOOKUP(L2725,PriceListData!$F$2:$F$97,PriceListData!$E$2:$E$97)</f>
        <v>20</v>
      </c>
      <c r="N2725" t="str">
        <f>TEXT(B2725,"dddd")</f>
        <v>Sunday</v>
      </c>
    </row>
    <row r="2726" spans="1:14" x14ac:dyDescent="0.35">
      <c r="A2726">
        <v>288974</v>
      </c>
      <c r="B2726" s="3">
        <v>45788</v>
      </c>
      <c r="C2726" s="4">
        <v>0.43666666666666665</v>
      </c>
      <c r="D2726" t="s">
        <v>411</v>
      </c>
      <c r="E2726">
        <v>1</v>
      </c>
      <c r="F2726" t="s">
        <v>24</v>
      </c>
      <c r="G2726" t="s">
        <v>405</v>
      </c>
      <c r="H2726" t="s">
        <v>406</v>
      </c>
      <c r="J2726" t="s">
        <v>403</v>
      </c>
      <c r="K2726">
        <v>2</v>
      </c>
      <c r="L2726" t="str">
        <f>_xlfn.CONCAT(D2726,F2726)</f>
        <v>Turkish coffee3 oz</v>
      </c>
      <c r="M2726" s="10">
        <f>E2726*_xlfn.XLOOKUP(L2726,PriceListData!$F$2:$F$97,PriceListData!$E$2:$E$97)</f>
        <v>3.75</v>
      </c>
      <c r="N2726" t="str">
        <f>TEXT(B2726,"dddd")</f>
        <v>Sunday</v>
      </c>
    </row>
    <row r="2727" spans="1:14" x14ac:dyDescent="0.35">
      <c r="A2727">
        <v>288973</v>
      </c>
      <c r="B2727" s="3">
        <v>45788</v>
      </c>
      <c r="C2727" s="4">
        <v>0.43652777777777779</v>
      </c>
      <c r="D2727" t="s">
        <v>54</v>
      </c>
      <c r="E2727">
        <v>1</v>
      </c>
      <c r="G2727" t="s">
        <v>415</v>
      </c>
      <c r="H2727" t="s">
        <v>416</v>
      </c>
      <c r="J2727" t="s">
        <v>403</v>
      </c>
      <c r="K2727">
        <v>1</v>
      </c>
      <c r="L2727" t="str">
        <f>_xlfn.CONCAT(D2727,F2727)</f>
        <v>Syrup</v>
      </c>
      <c r="M2727" s="10">
        <f>E2727*_xlfn.XLOOKUP(L2727,PriceListData!$F$2:$F$97,PriceListData!$E$2:$E$97)</f>
        <v>0.75</v>
      </c>
      <c r="N2727" t="str">
        <f>TEXT(B2727,"dddd")</f>
        <v>Sunday</v>
      </c>
    </row>
    <row r="2728" spans="1:14" x14ac:dyDescent="0.35">
      <c r="A2728">
        <v>288973</v>
      </c>
      <c r="B2728" s="3">
        <v>45788</v>
      </c>
      <c r="C2728" s="4">
        <v>0.43652777777777779</v>
      </c>
      <c r="D2728" t="s">
        <v>21</v>
      </c>
      <c r="E2728">
        <v>1</v>
      </c>
      <c r="F2728" t="s">
        <v>15</v>
      </c>
      <c r="G2728" t="s">
        <v>405</v>
      </c>
      <c r="H2728" t="s">
        <v>406</v>
      </c>
      <c r="J2728" t="s">
        <v>403</v>
      </c>
      <c r="K2728">
        <v>1</v>
      </c>
      <c r="L2728" t="str">
        <f>_xlfn.CONCAT(D2728,F2728)</f>
        <v>Pourover12 oz</v>
      </c>
      <c r="M2728" s="10">
        <f>E2728*_xlfn.XLOOKUP(L2728,PriceListData!$F$2:$F$97,PriceListData!$E$2:$E$97)</f>
        <v>3.5</v>
      </c>
      <c r="N2728" t="str">
        <f>TEXT(B2728,"dddd")</f>
        <v>Sunday</v>
      </c>
    </row>
    <row r="2729" spans="1:14" x14ac:dyDescent="0.35">
      <c r="A2729">
        <v>288972</v>
      </c>
      <c r="B2729" s="3">
        <v>45788</v>
      </c>
      <c r="C2729" s="4">
        <v>0.43618055555555557</v>
      </c>
      <c r="D2729" t="s">
        <v>21</v>
      </c>
      <c r="E2729">
        <v>1</v>
      </c>
      <c r="F2729" t="s">
        <v>15</v>
      </c>
      <c r="G2729" t="s">
        <v>405</v>
      </c>
      <c r="H2729" t="s">
        <v>406</v>
      </c>
      <c r="J2729" t="s">
        <v>403</v>
      </c>
      <c r="K2729">
        <v>2</v>
      </c>
      <c r="L2729" t="str">
        <f>_xlfn.CONCAT(D2729,F2729)</f>
        <v>Pourover12 oz</v>
      </c>
      <c r="M2729" s="10">
        <f>E2729*_xlfn.XLOOKUP(L2729,PriceListData!$F$2:$F$97,PriceListData!$E$2:$E$97)</f>
        <v>3.5</v>
      </c>
      <c r="N2729" t="str">
        <f>TEXT(B2729,"dddd")</f>
        <v>Sunday</v>
      </c>
    </row>
    <row r="2730" spans="1:14" x14ac:dyDescent="0.35">
      <c r="A2730">
        <v>288970</v>
      </c>
      <c r="B2730" s="3">
        <v>45788</v>
      </c>
      <c r="C2730" s="4">
        <v>0.43550925925925926</v>
      </c>
      <c r="D2730" t="s">
        <v>430</v>
      </c>
      <c r="E2730">
        <v>1</v>
      </c>
      <c r="F2730" t="s">
        <v>76</v>
      </c>
      <c r="G2730" t="s">
        <v>405</v>
      </c>
      <c r="H2730" t="s">
        <v>414</v>
      </c>
      <c r="J2730" t="s">
        <v>403</v>
      </c>
      <c r="K2730">
        <v>2</v>
      </c>
      <c r="L2730" t="str">
        <f>_xlfn.CONCAT(D2730,F2730)</f>
        <v>Iced café bombón10 oz</v>
      </c>
      <c r="M2730" s="10">
        <f>E2730*_xlfn.XLOOKUP(L2730,PriceListData!$F$2:$F$97,PriceListData!$E$2:$E$97)</f>
        <v>4.75</v>
      </c>
      <c r="N2730" t="str">
        <f>TEXT(B2730,"dddd")</f>
        <v>Sunday</v>
      </c>
    </row>
    <row r="2731" spans="1:14" x14ac:dyDescent="0.35">
      <c r="A2731">
        <v>288970</v>
      </c>
      <c r="B2731" s="3">
        <v>45788</v>
      </c>
      <c r="C2731" s="4">
        <v>0.43550925925925926</v>
      </c>
      <c r="D2731" t="s">
        <v>410</v>
      </c>
      <c r="E2731">
        <v>1</v>
      </c>
      <c r="F2731" t="s">
        <v>15</v>
      </c>
      <c r="G2731" t="s">
        <v>405</v>
      </c>
      <c r="H2731" t="s">
        <v>406</v>
      </c>
      <c r="J2731" t="s">
        <v>403</v>
      </c>
      <c r="K2731">
        <v>2</v>
      </c>
      <c r="L2731" t="str">
        <f>_xlfn.CONCAT(D2731,F2731)</f>
        <v>Café Cubano12 oz</v>
      </c>
      <c r="M2731" s="10">
        <f>E2731*_xlfn.XLOOKUP(L2731,PriceListData!$F$2:$F$97,PriceListData!$E$2:$E$97)</f>
        <v>7</v>
      </c>
      <c r="N2731" t="str">
        <f>TEXT(B2731,"dddd")</f>
        <v>Sunday</v>
      </c>
    </row>
    <row r="2732" spans="1:14" x14ac:dyDescent="0.35">
      <c r="A2732">
        <v>288969</v>
      </c>
      <c r="B2732" s="3">
        <v>45788</v>
      </c>
      <c r="C2732" s="4">
        <v>0.43387731481481484</v>
      </c>
      <c r="D2732" t="s">
        <v>54</v>
      </c>
      <c r="E2732">
        <v>1</v>
      </c>
      <c r="G2732" t="s">
        <v>415</v>
      </c>
      <c r="H2732" t="s">
        <v>416</v>
      </c>
      <c r="J2732" t="s">
        <v>403</v>
      </c>
      <c r="K2732">
        <v>2</v>
      </c>
      <c r="L2732" t="str">
        <f>_xlfn.CONCAT(D2732,F2732)</f>
        <v>Syrup</v>
      </c>
      <c r="M2732" s="10">
        <f>E2732*_xlfn.XLOOKUP(L2732,PriceListData!$F$2:$F$97,PriceListData!$E$2:$E$97)</f>
        <v>0.75</v>
      </c>
      <c r="N2732" t="str">
        <f>TEXT(B2732,"dddd")</f>
        <v>Sunday</v>
      </c>
    </row>
    <row r="2733" spans="1:14" x14ac:dyDescent="0.35">
      <c r="A2733">
        <v>288969</v>
      </c>
      <c r="B2733" s="3">
        <v>45788</v>
      </c>
      <c r="C2733" s="4">
        <v>0.43387731481481484</v>
      </c>
      <c r="D2733" t="s">
        <v>21</v>
      </c>
      <c r="E2733">
        <v>1</v>
      </c>
      <c r="F2733" t="s">
        <v>15</v>
      </c>
      <c r="G2733" t="s">
        <v>405</v>
      </c>
      <c r="H2733" t="s">
        <v>406</v>
      </c>
      <c r="J2733" t="s">
        <v>403</v>
      </c>
      <c r="K2733">
        <v>2</v>
      </c>
      <c r="L2733" t="str">
        <f>_xlfn.CONCAT(D2733,F2733)</f>
        <v>Pourover12 oz</v>
      </c>
      <c r="M2733" s="10">
        <f>E2733*_xlfn.XLOOKUP(L2733,PriceListData!$F$2:$F$97,PriceListData!$E$2:$E$97)</f>
        <v>3.5</v>
      </c>
      <c r="N2733" t="str">
        <f>TEXT(B2733,"dddd")</f>
        <v>Sunday</v>
      </c>
    </row>
    <row r="2734" spans="1:14" x14ac:dyDescent="0.35">
      <c r="A2734">
        <v>288968</v>
      </c>
      <c r="B2734" s="3">
        <v>45788</v>
      </c>
      <c r="C2734" s="4">
        <v>0.43373842592592593</v>
      </c>
      <c r="D2734" t="s">
        <v>54</v>
      </c>
      <c r="E2734">
        <v>1</v>
      </c>
      <c r="G2734" t="s">
        <v>415</v>
      </c>
      <c r="H2734" t="s">
        <v>416</v>
      </c>
      <c r="J2734" t="s">
        <v>403</v>
      </c>
      <c r="K2734">
        <v>1</v>
      </c>
      <c r="L2734" t="str">
        <f>_xlfn.CONCAT(D2734,F2734)</f>
        <v>Syrup</v>
      </c>
      <c r="M2734" s="10">
        <f>E2734*_xlfn.XLOOKUP(L2734,PriceListData!$F$2:$F$97,PriceListData!$E$2:$E$97)</f>
        <v>0.75</v>
      </c>
      <c r="N2734" t="str">
        <f>TEXT(B2734,"dddd")</f>
        <v>Sunday</v>
      </c>
    </row>
    <row r="2735" spans="1:14" x14ac:dyDescent="0.35">
      <c r="A2735">
        <v>288968</v>
      </c>
      <c r="B2735" s="3">
        <v>45788</v>
      </c>
      <c r="C2735" s="4">
        <v>0.43373842592592593</v>
      </c>
      <c r="D2735" t="s">
        <v>21</v>
      </c>
      <c r="E2735">
        <v>1</v>
      </c>
      <c r="F2735" t="s">
        <v>15</v>
      </c>
      <c r="G2735" t="s">
        <v>405</v>
      </c>
      <c r="H2735" t="s">
        <v>406</v>
      </c>
      <c r="J2735" t="s">
        <v>403</v>
      </c>
      <c r="K2735">
        <v>1</v>
      </c>
      <c r="L2735" t="str">
        <f>_xlfn.CONCAT(D2735,F2735)</f>
        <v>Pourover12 oz</v>
      </c>
      <c r="M2735" s="10">
        <f>E2735*_xlfn.XLOOKUP(L2735,PriceListData!$F$2:$F$97,PriceListData!$E$2:$E$97)</f>
        <v>3.5</v>
      </c>
      <c r="N2735" t="str">
        <f>TEXT(B2735,"dddd")</f>
        <v>Sunday</v>
      </c>
    </row>
    <row r="2736" spans="1:14" x14ac:dyDescent="0.35">
      <c r="A2736">
        <v>288968</v>
      </c>
      <c r="B2736" s="3">
        <v>45788</v>
      </c>
      <c r="C2736" s="4">
        <v>0.43373842592592593</v>
      </c>
      <c r="D2736" t="s">
        <v>425</v>
      </c>
      <c r="E2736">
        <v>1</v>
      </c>
      <c r="F2736" t="s">
        <v>15</v>
      </c>
      <c r="G2736" t="s">
        <v>405</v>
      </c>
      <c r="H2736" t="s">
        <v>414</v>
      </c>
      <c r="J2736" t="s">
        <v>403</v>
      </c>
      <c r="K2736">
        <v>1</v>
      </c>
      <c r="L2736" t="str">
        <f>_xlfn.CONCAT(D2736,F2736)</f>
        <v>Iced Guillermo12 oz</v>
      </c>
      <c r="M2736" s="10">
        <f>E2736*_xlfn.XLOOKUP(L2736,PriceListData!$F$2:$F$97,PriceListData!$E$2:$E$97)</f>
        <v>3.5</v>
      </c>
      <c r="N2736" t="str">
        <f>TEXT(B2736,"dddd")</f>
        <v>Sunday</v>
      </c>
    </row>
    <row r="2737" spans="1:14" x14ac:dyDescent="0.35">
      <c r="A2737">
        <v>288967</v>
      </c>
      <c r="B2737" s="3">
        <v>45788</v>
      </c>
      <c r="C2737" s="4">
        <v>0.43310185185185185</v>
      </c>
      <c r="D2737" t="s">
        <v>65</v>
      </c>
      <c r="E2737">
        <v>1</v>
      </c>
      <c r="F2737" t="s">
        <v>15</v>
      </c>
      <c r="G2737" t="s">
        <v>405</v>
      </c>
      <c r="H2737" t="s">
        <v>406</v>
      </c>
      <c r="J2737" t="s">
        <v>403</v>
      </c>
      <c r="K2737">
        <v>1</v>
      </c>
      <c r="L2737" t="str">
        <f>_xlfn.CONCAT(D2737,F2737)</f>
        <v>Cappuccino12 oz</v>
      </c>
      <c r="M2737" s="10">
        <f>E2737*_xlfn.XLOOKUP(L2737,PriceListData!$F$2:$F$97,PriceListData!$E$2:$E$97)</f>
        <v>5.5</v>
      </c>
      <c r="N2737" t="str">
        <f>TEXT(B2737,"dddd")</f>
        <v>Sunday</v>
      </c>
    </row>
    <row r="2738" spans="1:14" x14ac:dyDescent="0.35">
      <c r="A2738">
        <v>288966</v>
      </c>
      <c r="B2738" s="3">
        <v>45788</v>
      </c>
      <c r="C2738" s="4">
        <v>0.43182870370370369</v>
      </c>
      <c r="D2738" t="s">
        <v>21</v>
      </c>
      <c r="E2738">
        <v>1</v>
      </c>
      <c r="F2738" t="s">
        <v>15</v>
      </c>
      <c r="G2738" t="s">
        <v>405</v>
      </c>
      <c r="H2738" t="s">
        <v>406</v>
      </c>
      <c r="J2738" t="s">
        <v>403</v>
      </c>
      <c r="K2738">
        <v>2</v>
      </c>
      <c r="L2738" t="str">
        <f>_xlfn.CONCAT(D2738,F2738)</f>
        <v>Pourover12 oz</v>
      </c>
      <c r="M2738" s="10">
        <f>E2738*_xlfn.XLOOKUP(L2738,PriceListData!$F$2:$F$97,PriceListData!$E$2:$E$97)</f>
        <v>3.5</v>
      </c>
      <c r="N2738" t="str">
        <f>TEXT(B2738,"dddd")</f>
        <v>Sunday</v>
      </c>
    </row>
    <row r="2739" spans="1:14" x14ac:dyDescent="0.35">
      <c r="A2739">
        <v>288966</v>
      </c>
      <c r="B2739" s="3">
        <v>45788</v>
      </c>
      <c r="C2739" s="4">
        <v>0.43182870370370369</v>
      </c>
      <c r="D2739" t="s">
        <v>412</v>
      </c>
      <c r="E2739">
        <v>1</v>
      </c>
      <c r="F2739" t="s">
        <v>15</v>
      </c>
      <c r="G2739" t="s">
        <v>413</v>
      </c>
      <c r="H2739" t="s">
        <v>414</v>
      </c>
      <c r="J2739" t="s">
        <v>403</v>
      </c>
      <c r="K2739">
        <v>2</v>
      </c>
      <c r="L2739" t="str">
        <f>_xlfn.CONCAT(D2739,F2739)</f>
        <v>Iced tea12 oz</v>
      </c>
      <c r="M2739" s="10">
        <f>E2739*_xlfn.XLOOKUP(L2739,PriceListData!$F$2:$F$97,PriceListData!$E$2:$E$97)</f>
        <v>4.25</v>
      </c>
      <c r="N2739" t="str">
        <f>TEXT(B2739,"dddd")</f>
        <v>Sunday</v>
      </c>
    </row>
    <row r="2740" spans="1:14" x14ac:dyDescent="0.35">
      <c r="A2740">
        <v>288965</v>
      </c>
      <c r="B2740" s="3">
        <v>45788</v>
      </c>
      <c r="C2740" s="4">
        <v>0.43135416666666665</v>
      </c>
      <c r="D2740" t="s">
        <v>54</v>
      </c>
      <c r="E2740">
        <v>1</v>
      </c>
      <c r="G2740" t="s">
        <v>415</v>
      </c>
      <c r="H2740" t="s">
        <v>416</v>
      </c>
      <c r="J2740" t="s">
        <v>403</v>
      </c>
      <c r="K2740">
        <v>2</v>
      </c>
      <c r="L2740" t="str">
        <f>_xlfn.CONCAT(D2740,F2740)</f>
        <v>Syrup</v>
      </c>
      <c r="M2740" s="10">
        <f>E2740*_xlfn.XLOOKUP(L2740,PriceListData!$F$2:$F$97,PriceListData!$E$2:$E$97)</f>
        <v>0.75</v>
      </c>
      <c r="N2740" t="str">
        <f>TEXT(B2740,"dddd")</f>
        <v>Sunday</v>
      </c>
    </row>
    <row r="2741" spans="1:14" x14ac:dyDescent="0.35">
      <c r="A2741">
        <v>288965</v>
      </c>
      <c r="B2741" s="3">
        <v>45788</v>
      </c>
      <c r="C2741" s="4">
        <v>0.43135416666666665</v>
      </c>
      <c r="D2741" t="s">
        <v>21</v>
      </c>
      <c r="E2741">
        <v>1</v>
      </c>
      <c r="F2741" t="s">
        <v>15</v>
      </c>
      <c r="G2741" t="s">
        <v>405</v>
      </c>
      <c r="H2741" t="s">
        <v>406</v>
      </c>
      <c r="J2741" t="s">
        <v>403</v>
      </c>
      <c r="K2741">
        <v>2</v>
      </c>
      <c r="L2741" t="str">
        <f>_xlfn.CONCAT(D2741,F2741)</f>
        <v>Pourover12 oz</v>
      </c>
      <c r="M2741" s="10">
        <f>E2741*_xlfn.XLOOKUP(L2741,PriceListData!$F$2:$F$97,PriceListData!$E$2:$E$97)</f>
        <v>3.5</v>
      </c>
      <c r="N2741" t="str">
        <f>TEXT(B2741,"dddd")</f>
        <v>Sunday</v>
      </c>
    </row>
    <row r="2742" spans="1:14" x14ac:dyDescent="0.35">
      <c r="A2742">
        <v>288964</v>
      </c>
      <c r="B2742" s="3">
        <v>45788</v>
      </c>
      <c r="C2742" s="4">
        <v>0.43</v>
      </c>
      <c r="D2742" t="s">
        <v>411</v>
      </c>
      <c r="E2742">
        <v>1</v>
      </c>
      <c r="F2742" t="s">
        <v>24</v>
      </c>
      <c r="G2742" t="s">
        <v>405</v>
      </c>
      <c r="H2742" t="s">
        <v>406</v>
      </c>
      <c r="J2742" t="s">
        <v>403</v>
      </c>
      <c r="K2742">
        <v>1</v>
      </c>
      <c r="L2742" t="str">
        <f>_xlfn.CONCAT(D2742,F2742)</f>
        <v>Turkish coffee3 oz</v>
      </c>
      <c r="M2742" s="10">
        <f>E2742*_xlfn.XLOOKUP(L2742,PriceListData!$F$2:$F$97,PriceListData!$E$2:$E$97)</f>
        <v>3.75</v>
      </c>
      <c r="N2742" t="str">
        <f>TEXT(B2742,"dddd")</f>
        <v>Sunday</v>
      </c>
    </row>
    <row r="2743" spans="1:14" x14ac:dyDescent="0.35">
      <c r="A2743">
        <v>288964</v>
      </c>
      <c r="B2743" s="3">
        <v>45788</v>
      </c>
      <c r="C2743" s="4">
        <v>0.43</v>
      </c>
      <c r="D2743" t="s">
        <v>21</v>
      </c>
      <c r="E2743">
        <v>1</v>
      </c>
      <c r="F2743" t="s">
        <v>15</v>
      </c>
      <c r="G2743" t="s">
        <v>405</v>
      </c>
      <c r="H2743" t="s">
        <v>406</v>
      </c>
      <c r="J2743" t="s">
        <v>403</v>
      </c>
      <c r="K2743">
        <v>1</v>
      </c>
      <c r="L2743" t="str">
        <f>_xlfn.CONCAT(D2743,F2743)</f>
        <v>Pourover12 oz</v>
      </c>
      <c r="M2743" s="10">
        <f>E2743*_xlfn.XLOOKUP(L2743,PriceListData!$F$2:$F$97,PriceListData!$E$2:$E$97)</f>
        <v>3.5</v>
      </c>
      <c r="N2743" t="str">
        <f>TEXT(B2743,"dddd")</f>
        <v>Sunday</v>
      </c>
    </row>
    <row r="2744" spans="1:14" x14ac:dyDescent="0.35">
      <c r="A2744">
        <v>288963</v>
      </c>
      <c r="B2744" s="3">
        <v>45788</v>
      </c>
      <c r="C2744" s="4">
        <v>0.42981481481481482</v>
      </c>
      <c r="D2744" t="s">
        <v>54</v>
      </c>
      <c r="E2744">
        <v>1</v>
      </c>
      <c r="G2744" t="s">
        <v>415</v>
      </c>
      <c r="H2744" t="s">
        <v>416</v>
      </c>
      <c r="J2744" t="s">
        <v>403</v>
      </c>
      <c r="K2744">
        <v>2</v>
      </c>
      <c r="L2744" t="str">
        <f>_xlfn.CONCAT(D2744,F2744)</f>
        <v>Syrup</v>
      </c>
      <c r="M2744" s="10">
        <f>E2744*_xlfn.XLOOKUP(L2744,PriceListData!$F$2:$F$97,PriceListData!$E$2:$E$97)</f>
        <v>0.75</v>
      </c>
      <c r="N2744" t="str">
        <f>TEXT(B2744,"dddd")</f>
        <v>Sunday</v>
      </c>
    </row>
    <row r="2745" spans="1:14" x14ac:dyDescent="0.35">
      <c r="A2745">
        <v>288963</v>
      </c>
      <c r="B2745" s="3">
        <v>45788</v>
      </c>
      <c r="C2745" s="4">
        <v>0.42981481481481482</v>
      </c>
      <c r="D2745" t="s">
        <v>21</v>
      </c>
      <c r="E2745">
        <v>1</v>
      </c>
      <c r="F2745" t="s">
        <v>15</v>
      </c>
      <c r="G2745" t="s">
        <v>405</v>
      </c>
      <c r="H2745" t="s">
        <v>406</v>
      </c>
      <c r="J2745" t="s">
        <v>403</v>
      </c>
      <c r="K2745">
        <v>2</v>
      </c>
      <c r="L2745" t="str">
        <f>_xlfn.CONCAT(D2745,F2745)</f>
        <v>Pourover12 oz</v>
      </c>
      <c r="M2745" s="10">
        <f>E2745*_xlfn.XLOOKUP(L2745,PriceListData!$F$2:$F$97,PriceListData!$E$2:$E$97)</f>
        <v>3.5</v>
      </c>
      <c r="N2745" t="str">
        <f>TEXT(B2745,"dddd")</f>
        <v>Sunday</v>
      </c>
    </row>
    <row r="2746" spans="1:14" x14ac:dyDescent="0.35">
      <c r="A2746">
        <v>288963</v>
      </c>
      <c r="B2746" s="3">
        <v>45788</v>
      </c>
      <c r="C2746" s="4">
        <v>0.42981481481481482</v>
      </c>
      <c r="D2746" t="s">
        <v>74</v>
      </c>
      <c r="E2746">
        <v>1</v>
      </c>
      <c r="F2746" t="s">
        <v>15</v>
      </c>
      <c r="G2746" t="s">
        <v>417</v>
      </c>
      <c r="H2746" t="s">
        <v>418</v>
      </c>
      <c r="J2746" t="s">
        <v>403</v>
      </c>
      <c r="K2746">
        <v>2</v>
      </c>
      <c r="L2746" t="str">
        <f>_xlfn.CONCAT(D2746,F2746)</f>
        <v>Single-origin12 oz</v>
      </c>
      <c r="M2746" s="10">
        <f>E2746*_xlfn.XLOOKUP(L2746,PriceListData!$F$2:$F$97,PriceListData!$E$2:$E$97)</f>
        <v>14.95</v>
      </c>
      <c r="N2746" t="str">
        <f>TEXT(B2746,"dddd")</f>
        <v>Sunday</v>
      </c>
    </row>
    <row r="2747" spans="1:14" x14ac:dyDescent="0.35">
      <c r="A2747">
        <v>288961</v>
      </c>
      <c r="B2747" s="3">
        <v>45788</v>
      </c>
      <c r="C2747" s="4">
        <v>0.42777777777777776</v>
      </c>
      <c r="D2747" t="s">
        <v>65</v>
      </c>
      <c r="E2747">
        <v>1</v>
      </c>
      <c r="F2747" t="s">
        <v>15</v>
      </c>
      <c r="G2747" t="s">
        <v>405</v>
      </c>
      <c r="H2747" t="s">
        <v>406</v>
      </c>
      <c r="J2747" t="s">
        <v>403</v>
      </c>
      <c r="K2747">
        <v>2</v>
      </c>
      <c r="L2747" t="str">
        <f>_xlfn.CONCAT(D2747,F2747)</f>
        <v>Cappuccino12 oz</v>
      </c>
      <c r="M2747" s="10">
        <f>E2747*_xlfn.XLOOKUP(L2747,PriceListData!$F$2:$F$97,PriceListData!$E$2:$E$97)</f>
        <v>5.5</v>
      </c>
      <c r="N2747" t="str">
        <f>TEXT(B2747,"dddd")</f>
        <v>Sunday</v>
      </c>
    </row>
    <row r="2748" spans="1:14" x14ac:dyDescent="0.35">
      <c r="A2748">
        <v>288960</v>
      </c>
      <c r="B2748" s="3">
        <v>45788</v>
      </c>
      <c r="C2748" s="4">
        <v>0.42707175925925928</v>
      </c>
      <c r="D2748" t="s">
        <v>420</v>
      </c>
      <c r="E2748">
        <v>1</v>
      </c>
      <c r="F2748" t="s">
        <v>76</v>
      </c>
      <c r="G2748" t="s">
        <v>413</v>
      </c>
      <c r="H2748" t="s">
        <v>406</v>
      </c>
      <c r="J2748" t="s">
        <v>403</v>
      </c>
      <c r="K2748">
        <v>2</v>
      </c>
      <c r="L2748" t="str">
        <f>_xlfn.CONCAT(D2748,F2748)</f>
        <v>Moroccan tea10 oz</v>
      </c>
      <c r="M2748" s="10">
        <f>E2748*_xlfn.XLOOKUP(L2748,PriceListData!$F$2:$F$97,PriceListData!$E$2:$E$97)</f>
        <v>3</v>
      </c>
      <c r="N2748" t="str">
        <f>TEXT(B2748,"dddd")</f>
        <v>Sunday</v>
      </c>
    </row>
    <row r="2749" spans="1:14" x14ac:dyDescent="0.35">
      <c r="A2749">
        <v>288959</v>
      </c>
      <c r="B2749" s="3">
        <v>45788</v>
      </c>
      <c r="C2749" s="4">
        <v>0.42570601851851853</v>
      </c>
      <c r="D2749" t="s">
        <v>21</v>
      </c>
      <c r="E2749">
        <v>1</v>
      </c>
      <c r="F2749" t="s">
        <v>15</v>
      </c>
      <c r="G2749" t="s">
        <v>405</v>
      </c>
      <c r="H2749" t="s">
        <v>406</v>
      </c>
      <c r="J2749" t="s">
        <v>403</v>
      </c>
      <c r="K2749">
        <v>2</v>
      </c>
      <c r="L2749" t="str">
        <f>_xlfn.CONCAT(D2749,F2749)</f>
        <v>Pourover12 oz</v>
      </c>
      <c r="M2749" s="10">
        <f>E2749*_xlfn.XLOOKUP(L2749,PriceListData!$F$2:$F$97,PriceListData!$E$2:$E$97)</f>
        <v>3.5</v>
      </c>
      <c r="N2749" t="str">
        <f>TEXT(B2749,"dddd")</f>
        <v>Sunday</v>
      </c>
    </row>
    <row r="2750" spans="1:14" x14ac:dyDescent="0.35">
      <c r="A2750">
        <v>288955</v>
      </c>
      <c r="B2750" s="3">
        <v>45788</v>
      </c>
      <c r="C2750" s="4">
        <v>0.42024305555555558</v>
      </c>
      <c r="D2750" t="s">
        <v>74</v>
      </c>
      <c r="E2750">
        <v>1</v>
      </c>
      <c r="F2750" t="s">
        <v>15</v>
      </c>
      <c r="G2750" t="s">
        <v>417</v>
      </c>
      <c r="H2750" t="s">
        <v>418</v>
      </c>
      <c r="J2750" t="s">
        <v>403</v>
      </c>
      <c r="K2750">
        <v>1</v>
      </c>
      <c r="L2750" t="str">
        <f>_xlfn.CONCAT(D2750,F2750)</f>
        <v>Single-origin12 oz</v>
      </c>
      <c r="M2750" s="10">
        <f>E2750*_xlfn.XLOOKUP(L2750,PriceListData!$F$2:$F$97,PriceListData!$E$2:$E$97)</f>
        <v>14.95</v>
      </c>
      <c r="N2750" t="str">
        <f>TEXT(B2750,"dddd")</f>
        <v>Sunday</v>
      </c>
    </row>
    <row r="2751" spans="1:14" x14ac:dyDescent="0.35">
      <c r="A2751">
        <v>288954</v>
      </c>
      <c r="B2751" s="3">
        <v>45788</v>
      </c>
      <c r="C2751" s="4">
        <v>0.4190625</v>
      </c>
      <c r="D2751" t="s">
        <v>404</v>
      </c>
      <c r="E2751">
        <v>1</v>
      </c>
      <c r="F2751" t="s">
        <v>15</v>
      </c>
      <c r="G2751" t="s">
        <v>405</v>
      </c>
      <c r="H2751" t="s">
        <v>406</v>
      </c>
      <c r="J2751" t="s">
        <v>403</v>
      </c>
      <c r="K2751">
        <v>2</v>
      </c>
      <c r="L2751" t="str">
        <f>_xlfn.CONCAT(D2751,F2751)</f>
        <v>Café latté12 oz</v>
      </c>
      <c r="M2751" s="10">
        <f>E2751*_xlfn.XLOOKUP(L2751,PriceListData!$F$2:$F$97,PriceListData!$E$2:$E$97)</f>
        <v>4.25</v>
      </c>
      <c r="N2751" t="str">
        <f>TEXT(B2751,"dddd")</f>
        <v>Sunday</v>
      </c>
    </row>
    <row r="2752" spans="1:14" x14ac:dyDescent="0.35">
      <c r="A2752">
        <v>288953</v>
      </c>
      <c r="B2752" s="3">
        <v>45788</v>
      </c>
      <c r="C2752" s="4">
        <v>0.41846064814814815</v>
      </c>
      <c r="D2752" t="s">
        <v>54</v>
      </c>
      <c r="E2752">
        <v>1</v>
      </c>
      <c r="G2752" t="s">
        <v>415</v>
      </c>
      <c r="H2752" t="s">
        <v>416</v>
      </c>
      <c r="J2752" t="s">
        <v>403</v>
      </c>
      <c r="K2752">
        <v>2</v>
      </c>
      <c r="L2752" t="str">
        <f>_xlfn.CONCAT(D2752,F2752)</f>
        <v>Syrup</v>
      </c>
      <c r="M2752" s="10">
        <f>E2752*_xlfn.XLOOKUP(L2752,PriceListData!$F$2:$F$97,PriceListData!$E$2:$E$97)</f>
        <v>0.75</v>
      </c>
      <c r="N2752" t="str">
        <f>TEXT(B2752,"dddd")</f>
        <v>Sunday</v>
      </c>
    </row>
    <row r="2753" spans="1:14" x14ac:dyDescent="0.35">
      <c r="A2753">
        <v>288953</v>
      </c>
      <c r="B2753" s="3">
        <v>45788</v>
      </c>
      <c r="C2753" s="4">
        <v>0.41846064814814815</v>
      </c>
      <c r="D2753" t="s">
        <v>21</v>
      </c>
      <c r="E2753">
        <v>1</v>
      </c>
      <c r="F2753" t="s">
        <v>15</v>
      </c>
      <c r="G2753" t="s">
        <v>405</v>
      </c>
      <c r="H2753" t="s">
        <v>406</v>
      </c>
      <c r="J2753" t="s">
        <v>403</v>
      </c>
      <c r="K2753">
        <v>2</v>
      </c>
      <c r="L2753" t="str">
        <f>_xlfn.CONCAT(D2753,F2753)</f>
        <v>Pourover12 oz</v>
      </c>
      <c r="M2753" s="10">
        <f>E2753*_xlfn.XLOOKUP(L2753,PriceListData!$F$2:$F$97,PriceListData!$E$2:$E$97)</f>
        <v>3.5</v>
      </c>
      <c r="N2753" t="str">
        <f>TEXT(B2753,"dddd")</f>
        <v>Sunday</v>
      </c>
    </row>
    <row r="2754" spans="1:14" x14ac:dyDescent="0.35">
      <c r="A2754">
        <v>288952</v>
      </c>
      <c r="B2754" s="3">
        <v>45788</v>
      </c>
      <c r="C2754" s="4">
        <v>0.41450231481481481</v>
      </c>
      <c r="D2754" t="s">
        <v>411</v>
      </c>
      <c r="E2754">
        <v>1</v>
      </c>
      <c r="F2754" t="s">
        <v>24</v>
      </c>
      <c r="G2754" t="s">
        <v>405</v>
      </c>
      <c r="H2754" t="s">
        <v>406</v>
      </c>
      <c r="J2754" t="s">
        <v>403</v>
      </c>
      <c r="K2754">
        <v>1</v>
      </c>
      <c r="L2754" t="str">
        <f>_xlfn.CONCAT(D2754,F2754)</f>
        <v>Turkish coffee3 oz</v>
      </c>
      <c r="M2754" s="10">
        <f>E2754*_xlfn.XLOOKUP(L2754,PriceListData!$F$2:$F$97,PriceListData!$E$2:$E$97)</f>
        <v>3.75</v>
      </c>
      <c r="N2754" t="str">
        <f>TEXT(B2754,"dddd")</f>
        <v>Sunday</v>
      </c>
    </row>
    <row r="2755" spans="1:14" x14ac:dyDescent="0.35">
      <c r="A2755">
        <v>288952</v>
      </c>
      <c r="B2755" s="3">
        <v>45788</v>
      </c>
      <c r="C2755" s="4">
        <v>0.41450231481481481</v>
      </c>
      <c r="D2755" t="s">
        <v>428</v>
      </c>
      <c r="E2755">
        <v>1</v>
      </c>
      <c r="F2755" t="s">
        <v>15</v>
      </c>
      <c r="G2755" t="s">
        <v>413</v>
      </c>
      <c r="H2755" t="s">
        <v>406</v>
      </c>
      <c r="J2755" t="s">
        <v>403</v>
      </c>
      <c r="K2755">
        <v>1</v>
      </c>
      <c r="L2755" t="str">
        <f>_xlfn.CONCAT(D2755,F2755)</f>
        <v>Rooibos latté12 oz</v>
      </c>
      <c r="M2755" s="10">
        <f>E2755*_xlfn.XLOOKUP(L2755,PriceListData!$F$2:$F$97,PriceListData!$E$2:$E$97)</f>
        <v>5.5</v>
      </c>
      <c r="N2755" t="str">
        <f>TEXT(B2755,"dddd")</f>
        <v>Sunday</v>
      </c>
    </row>
    <row r="2756" spans="1:14" x14ac:dyDescent="0.35">
      <c r="A2756">
        <v>288951</v>
      </c>
      <c r="B2756" s="3">
        <v>45788</v>
      </c>
      <c r="C2756" s="4">
        <v>0.41355324074074074</v>
      </c>
      <c r="D2756" t="s">
        <v>65</v>
      </c>
      <c r="E2756">
        <v>1</v>
      </c>
      <c r="F2756" t="s">
        <v>15</v>
      </c>
      <c r="G2756" t="s">
        <v>405</v>
      </c>
      <c r="H2756" t="s">
        <v>406</v>
      </c>
      <c r="J2756" t="s">
        <v>403</v>
      </c>
      <c r="K2756">
        <v>2</v>
      </c>
      <c r="L2756" t="str">
        <f>_xlfn.CONCAT(D2756,F2756)</f>
        <v>Cappuccino12 oz</v>
      </c>
      <c r="M2756" s="10">
        <f>E2756*_xlfn.XLOOKUP(L2756,PriceListData!$F$2:$F$97,PriceListData!$E$2:$E$97)</f>
        <v>5.5</v>
      </c>
      <c r="N2756" t="str">
        <f>TEXT(B2756,"dddd")</f>
        <v>Sunday</v>
      </c>
    </row>
    <row r="2757" spans="1:14" x14ac:dyDescent="0.35">
      <c r="A2757">
        <v>288950</v>
      </c>
      <c r="B2757" s="3">
        <v>45788</v>
      </c>
      <c r="C2757" s="4">
        <v>0.41280092592592593</v>
      </c>
      <c r="D2757" t="s">
        <v>411</v>
      </c>
      <c r="E2757">
        <v>1</v>
      </c>
      <c r="F2757" t="s">
        <v>24</v>
      </c>
      <c r="G2757" t="s">
        <v>405</v>
      </c>
      <c r="H2757" t="s">
        <v>406</v>
      </c>
      <c r="J2757" t="s">
        <v>403</v>
      </c>
      <c r="K2757">
        <v>2</v>
      </c>
      <c r="L2757" t="str">
        <f>_xlfn.CONCAT(D2757,F2757)</f>
        <v>Turkish coffee3 oz</v>
      </c>
      <c r="M2757" s="10">
        <f>E2757*_xlfn.XLOOKUP(L2757,PriceListData!$F$2:$F$97,PriceListData!$E$2:$E$97)</f>
        <v>3.75</v>
      </c>
      <c r="N2757" t="str">
        <f>TEXT(B2757,"dddd")</f>
        <v>Sunday</v>
      </c>
    </row>
    <row r="2758" spans="1:14" x14ac:dyDescent="0.35">
      <c r="A2758">
        <v>288950</v>
      </c>
      <c r="B2758" s="3">
        <v>45788</v>
      </c>
      <c r="C2758" s="4">
        <v>0.41280092592592593</v>
      </c>
      <c r="D2758" t="s">
        <v>52</v>
      </c>
      <c r="E2758">
        <v>1</v>
      </c>
      <c r="F2758" t="s">
        <v>15</v>
      </c>
      <c r="G2758" t="s">
        <v>405</v>
      </c>
      <c r="H2758" t="s">
        <v>414</v>
      </c>
      <c r="J2758" t="s">
        <v>403</v>
      </c>
      <c r="K2758">
        <v>2</v>
      </c>
      <c r="L2758" t="str">
        <f>_xlfn.CONCAT(D2758,F2758)</f>
        <v>Frappé12 oz</v>
      </c>
      <c r="M2758" s="10">
        <f>E2758*_xlfn.XLOOKUP(L2758,PriceListData!$F$2:$F$97,PriceListData!$E$2:$E$97)</f>
        <v>4.75</v>
      </c>
      <c r="N2758" t="str">
        <f>TEXT(B2758,"dddd")</f>
        <v>Sunday</v>
      </c>
    </row>
    <row r="2759" spans="1:14" x14ac:dyDescent="0.35">
      <c r="A2759">
        <v>288949</v>
      </c>
      <c r="B2759" s="3">
        <v>45788</v>
      </c>
      <c r="C2759" s="4">
        <v>0.41237268518518516</v>
      </c>
      <c r="D2759" t="s">
        <v>411</v>
      </c>
      <c r="E2759">
        <v>1</v>
      </c>
      <c r="F2759" t="s">
        <v>24</v>
      </c>
      <c r="G2759" t="s">
        <v>405</v>
      </c>
      <c r="H2759" t="s">
        <v>406</v>
      </c>
      <c r="J2759" t="s">
        <v>403</v>
      </c>
      <c r="K2759">
        <v>1</v>
      </c>
      <c r="L2759" t="str">
        <f>_xlfn.CONCAT(D2759,F2759)</f>
        <v>Turkish coffee3 oz</v>
      </c>
      <c r="M2759" s="10">
        <f>E2759*_xlfn.XLOOKUP(L2759,PriceListData!$F$2:$F$97,PriceListData!$E$2:$E$97)</f>
        <v>3.75</v>
      </c>
      <c r="N2759" t="str">
        <f>TEXT(B2759,"dddd")</f>
        <v>Sunday</v>
      </c>
    </row>
    <row r="2760" spans="1:14" x14ac:dyDescent="0.35">
      <c r="A2760">
        <v>288948</v>
      </c>
      <c r="B2760" s="3">
        <v>45788</v>
      </c>
      <c r="C2760" s="4">
        <v>0.41055555555555556</v>
      </c>
      <c r="D2760" t="s">
        <v>21</v>
      </c>
      <c r="E2760">
        <v>1</v>
      </c>
      <c r="F2760" t="s">
        <v>15</v>
      </c>
      <c r="G2760" t="s">
        <v>405</v>
      </c>
      <c r="H2760" t="s">
        <v>406</v>
      </c>
      <c r="J2760" t="s">
        <v>403</v>
      </c>
      <c r="K2760">
        <v>1</v>
      </c>
      <c r="L2760" t="str">
        <f>_xlfn.CONCAT(D2760,F2760)</f>
        <v>Pourover12 oz</v>
      </c>
      <c r="M2760" s="10">
        <f>E2760*_xlfn.XLOOKUP(L2760,PriceListData!$F$2:$F$97,PriceListData!$E$2:$E$97)</f>
        <v>3.5</v>
      </c>
      <c r="N2760" t="str">
        <f>TEXT(B2760,"dddd")</f>
        <v>Sunday</v>
      </c>
    </row>
    <row r="2761" spans="1:14" x14ac:dyDescent="0.35">
      <c r="A2761">
        <v>288945</v>
      </c>
      <c r="B2761" s="3">
        <v>45788</v>
      </c>
      <c r="C2761" s="4">
        <v>0.40501157407407407</v>
      </c>
      <c r="D2761" t="s">
        <v>52</v>
      </c>
      <c r="E2761">
        <v>1</v>
      </c>
      <c r="F2761" t="s">
        <v>15</v>
      </c>
      <c r="G2761" t="s">
        <v>405</v>
      </c>
      <c r="H2761" t="s">
        <v>414</v>
      </c>
      <c r="J2761" t="s">
        <v>403</v>
      </c>
      <c r="K2761">
        <v>1</v>
      </c>
      <c r="L2761" t="str">
        <f>_xlfn.CONCAT(D2761,F2761)</f>
        <v>Frappé12 oz</v>
      </c>
      <c r="M2761" s="10">
        <f>E2761*_xlfn.XLOOKUP(L2761,PriceListData!$F$2:$F$97,PriceListData!$E$2:$E$97)</f>
        <v>4.75</v>
      </c>
      <c r="N2761" t="str">
        <f>TEXT(B2761,"dddd")</f>
        <v>Sunday</v>
      </c>
    </row>
    <row r="2762" spans="1:14" x14ac:dyDescent="0.35">
      <c r="A2762">
        <v>288942</v>
      </c>
      <c r="B2762" s="3">
        <v>45788</v>
      </c>
      <c r="C2762" s="4">
        <v>0.3974537037037037</v>
      </c>
      <c r="D2762" t="s">
        <v>21</v>
      </c>
      <c r="E2762">
        <v>1</v>
      </c>
      <c r="F2762" t="s">
        <v>15</v>
      </c>
      <c r="G2762" t="s">
        <v>405</v>
      </c>
      <c r="H2762" t="s">
        <v>406</v>
      </c>
      <c r="J2762" t="s">
        <v>403</v>
      </c>
      <c r="K2762">
        <v>2</v>
      </c>
      <c r="L2762" t="str">
        <f>_xlfn.CONCAT(D2762,F2762)</f>
        <v>Pourover12 oz</v>
      </c>
      <c r="M2762" s="10">
        <f>E2762*_xlfn.XLOOKUP(L2762,PriceListData!$F$2:$F$97,PriceListData!$E$2:$E$97)</f>
        <v>3.5</v>
      </c>
      <c r="N2762" t="str">
        <f>TEXT(B2762,"dddd")</f>
        <v>Sunday</v>
      </c>
    </row>
    <row r="2763" spans="1:14" x14ac:dyDescent="0.35">
      <c r="A2763">
        <v>288942</v>
      </c>
      <c r="B2763" s="3">
        <v>45788</v>
      </c>
      <c r="C2763" s="4">
        <v>0.3974537037037037</v>
      </c>
      <c r="D2763" t="s">
        <v>421</v>
      </c>
      <c r="E2763">
        <v>1</v>
      </c>
      <c r="F2763" t="s">
        <v>422</v>
      </c>
      <c r="G2763" t="s">
        <v>423</v>
      </c>
      <c r="H2763" t="s">
        <v>406</v>
      </c>
      <c r="J2763" t="s">
        <v>403</v>
      </c>
      <c r="K2763">
        <v>2</v>
      </c>
      <c r="L2763" t="str">
        <f>_xlfn.CONCAT(D2763,F2763)</f>
        <v>Hot chocolateRegular (12 oz)</v>
      </c>
      <c r="M2763" s="10">
        <f>E2763*_xlfn.XLOOKUP(L2763,PriceListData!$F$2:$F$97,PriceListData!$E$2:$E$97)</f>
        <v>4.75</v>
      </c>
      <c r="N2763" t="str">
        <f>TEXT(B2763,"dddd")</f>
        <v>Sunday</v>
      </c>
    </row>
    <row r="2764" spans="1:14" x14ac:dyDescent="0.35">
      <c r="A2764">
        <v>288941</v>
      </c>
      <c r="B2764" s="3">
        <v>45788</v>
      </c>
      <c r="C2764" s="4">
        <v>0.39613425925925927</v>
      </c>
      <c r="D2764" t="s">
        <v>54</v>
      </c>
      <c r="E2764">
        <v>1</v>
      </c>
      <c r="G2764" t="s">
        <v>415</v>
      </c>
      <c r="H2764" t="s">
        <v>416</v>
      </c>
      <c r="J2764" t="s">
        <v>403</v>
      </c>
      <c r="K2764">
        <v>2</v>
      </c>
      <c r="L2764" t="str">
        <f>_xlfn.CONCAT(D2764,F2764)</f>
        <v>Syrup</v>
      </c>
      <c r="M2764" s="10">
        <f>E2764*_xlfn.XLOOKUP(L2764,PriceListData!$F$2:$F$97,PriceListData!$E$2:$E$97)</f>
        <v>0.75</v>
      </c>
      <c r="N2764" t="str">
        <f>TEXT(B2764,"dddd")</f>
        <v>Sunday</v>
      </c>
    </row>
    <row r="2765" spans="1:14" x14ac:dyDescent="0.35">
      <c r="A2765">
        <v>288941</v>
      </c>
      <c r="B2765" s="3">
        <v>45788</v>
      </c>
      <c r="C2765" s="4">
        <v>0.39613425925925927</v>
      </c>
      <c r="D2765" t="s">
        <v>21</v>
      </c>
      <c r="E2765">
        <v>1</v>
      </c>
      <c r="F2765" t="s">
        <v>15</v>
      </c>
      <c r="G2765" t="s">
        <v>405</v>
      </c>
      <c r="H2765" t="s">
        <v>406</v>
      </c>
      <c r="J2765" t="s">
        <v>403</v>
      </c>
      <c r="K2765">
        <v>2</v>
      </c>
      <c r="L2765" t="str">
        <f>_xlfn.CONCAT(D2765,F2765)</f>
        <v>Pourover12 oz</v>
      </c>
      <c r="M2765" s="10">
        <f>E2765*_xlfn.XLOOKUP(L2765,PriceListData!$F$2:$F$97,PriceListData!$E$2:$E$97)</f>
        <v>3.5</v>
      </c>
      <c r="N2765" t="str">
        <f>TEXT(B2765,"dddd")</f>
        <v>Sunday</v>
      </c>
    </row>
    <row r="2766" spans="1:14" x14ac:dyDescent="0.35">
      <c r="A2766">
        <v>288940</v>
      </c>
      <c r="B2766" s="3">
        <v>45788</v>
      </c>
      <c r="C2766" s="4">
        <v>0.39513888888888887</v>
      </c>
      <c r="D2766" t="s">
        <v>54</v>
      </c>
      <c r="E2766">
        <v>1</v>
      </c>
      <c r="G2766" t="s">
        <v>415</v>
      </c>
      <c r="H2766" t="s">
        <v>416</v>
      </c>
      <c r="J2766" t="s">
        <v>403</v>
      </c>
      <c r="K2766">
        <v>1</v>
      </c>
      <c r="L2766" t="str">
        <f>_xlfn.CONCAT(D2766,F2766)</f>
        <v>Syrup</v>
      </c>
      <c r="M2766" s="10">
        <f>E2766*_xlfn.XLOOKUP(L2766,PriceListData!$F$2:$F$97,PriceListData!$E$2:$E$97)</f>
        <v>0.75</v>
      </c>
      <c r="N2766" t="str">
        <f>TEXT(B2766,"dddd")</f>
        <v>Sunday</v>
      </c>
    </row>
    <row r="2767" spans="1:14" x14ac:dyDescent="0.35">
      <c r="A2767">
        <v>288940</v>
      </c>
      <c r="B2767" s="3">
        <v>45788</v>
      </c>
      <c r="C2767" s="4">
        <v>0.39513888888888887</v>
      </c>
      <c r="D2767" t="s">
        <v>428</v>
      </c>
      <c r="E2767">
        <v>1</v>
      </c>
      <c r="F2767" t="s">
        <v>15</v>
      </c>
      <c r="G2767" t="s">
        <v>413</v>
      </c>
      <c r="H2767" t="s">
        <v>406</v>
      </c>
      <c r="J2767" t="s">
        <v>403</v>
      </c>
      <c r="K2767">
        <v>1</v>
      </c>
      <c r="L2767" t="str">
        <f>_xlfn.CONCAT(D2767,F2767)</f>
        <v>Rooibos latté12 oz</v>
      </c>
      <c r="M2767" s="10">
        <f>E2767*_xlfn.XLOOKUP(L2767,PriceListData!$F$2:$F$97,PriceListData!$E$2:$E$97)</f>
        <v>5.5</v>
      </c>
      <c r="N2767" t="str">
        <f>TEXT(B2767,"dddd")</f>
        <v>Sunday</v>
      </c>
    </row>
    <row r="2768" spans="1:14" x14ac:dyDescent="0.35">
      <c r="A2768">
        <v>288938</v>
      </c>
      <c r="B2768" s="3">
        <v>45788</v>
      </c>
      <c r="C2768" s="4">
        <v>0.3923726851851852</v>
      </c>
      <c r="D2768" t="s">
        <v>411</v>
      </c>
      <c r="E2768">
        <v>1</v>
      </c>
      <c r="F2768" t="s">
        <v>24</v>
      </c>
      <c r="G2768" t="s">
        <v>405</v>
      </c>
      <c r="H2768" t="s">
        <v>406</v>
      </c>
      <c r="J2768" t="s">
        <v>403</v>
      </c>
      <c r="K2768">
        <v>2</v>
      </c>
      <c r="L2768" t="str">
        <f>_xlfn.CONCAT(D2768,F2768)</f>
        <v>Turkish coffee3 oz</v>
      </c>
      <c r="M2768" s="10">
        <f>E2768*_xlfn.XLOOKUP(L2768,PriceListData!$F$2:$F$97,PriceListData!$E$2:$E$97)</f>
        <v>3.75</v>
      </c>
      <c r="N2768" t="str">
        <f>TEXT(B2768,"dddd")</f>
        <v>Sunday</v>
      </c>
    </row>
    <row r="2769" spans="1:14" x14ac:dyDescent="0.35">
      <c r="A2769">
        <v>288937</v>
      </c>
      <c r="B2769" s="3">
        <v>45788</v>
      </c>
      <c r="C2769" s="4">
        <v>0.39</v>
      </c>
      <c r="D2769" t="s">
        <v>21</v>
      </c>
      <c r="E2769">
        <v>1</v>
      </c>
      <c r="F2769" t="s">
        <v>15</v>
      </c>
      <c r="G2769" t="s">
        <v>405</v>
      </c>
      <c r="H2769" t="s">
        <v>406</v>
      </c>
      <c r="J2769" t="s">
        <v>403</v>
      </c>
      <c r="K2769">
        <v>1</v>
      </c>
      <c r="L2769" t="str">
        <f>_xlfn.CONCAT(D2769,F2769)</f>
        <v>Pourover12 oz</v>
      </c>
      <c r="M2769" s="10">
        <f>E2769*_xlfn.XLOOKUP(L2769,PriceListData!$F$2:$F$97,PriceListData!$E$2:$E$97)</f>
        <v>3.5</v>
      </c>
      <c r="N2769" t="str">
        <f>TEXT(B2769,"dddd")</f>
        <v>Sunday</v>
      </c>
    </row>
    <row r="2770" spans="1:14" x14ac:dyDescent="0.35">
      <c r="A2770">
        <v>288937</v>
      </c>
      <c r="B2770" s="3">
        <v>45788</v>
      </c>
      <c r="C2770" s="4">
        <v>0.39</v>
      </c>
      <c r="D2770" t="s">
        <v>65</v>
      </c>
      <c r="E2770">
        <v>1</v>
      </c>
      <c r="F2770" t="s">
        <v>15</v>
      </c>
      <c r="G2770" t="s">
        <v>405</v>
      </c>
      <c r="H2770" t="s">
        <v>406</v>
      </c>
      <c r="J2770" t="s">
        <v>403</v>
      </c>
      <c r="K2770">
        <v>1</v>
      </c>
      <c r="L2770" t="str">
        <f>_xlfn.CONCAT(D2770,F2770)</f>
        <v>Cappuccino12 oz</v>
      </c>
      <c r="M2770" s="10">
        <f>E2770*_xlfn.XLOOKUP(L2770,PriceListData!$F$2:$F$97,PriceListData!$E$2:$E$97)</f>
        <v>5.5</v>
      </c>
      <c r="N2770" t="str">
        <f>TEXT(B2770,"dddd")</f>
        <v>Sunday</v>
      </c>
    </row>
    <row r="2771" spans="1:14" x14ac:dyDescent="0.35">
      <c r="A2771">
        <v>288936</v>
      </c>
      <c r="B2771" s="3">
        <v>45788</v>
      </c>
      <c r="C2771" s="4">
        <v>0.38952546296296298</v>
      </c>
      <c r="D2771" t="s">
        <v>54</v>
      </c>
      <c r="E2771">
        <v>1</v>
      </c>
      <c r="G2771" t="s">
        <v>415</v>
      </c>
      <c r="H2771" t="s">
        <v>416</v>
      </c>
      <c r="J2771" t="s">
        <v>403</v>
      </c>
      <c r="K2771">
        <v>2</v>
      </c>
      <c r="L2771" t="str">
        <f>_xlfn.CONCAT(D2771,F2771)</f>
        <v>Syrup</v>
      </c>
      <c r="M2771" s="10">
        <f>E2771*_xlfn.XLOOKUP(L2771,PriceListData!$F$2:$F$97,PriceListData!$E$2:$E$97)</f>
        <v>0.75</v>
      </c>
      <c r="N2771" t="str">
        <f>TEXT(B2771,"dddd")</f>
        <v>Sunday</v>
      </c>
    </row>
    <row r="2772" spans="1:14" x14ac:dyDescent="0.35">
      <c r="A2772">
        <v>288936</v>
      </c>
      <c r="B2772" s="3">
        <v>45788</v>
      </c>
      <c r="C2772" s="4">
        <v>0.38952546296296298</v>
      </c>
      <c r="D2772" t="s">
        <v>21</v>
      </c>
      <c r="E2772">
        <v>1</v>
      </c>
      <c r="F2772" t="s">
        <v>15</v>
      </c>
      <c r="G2772" t="s">
        <v>405</v>
      </c>
      <c r="H2772" t="s">
        <v>406</v>
      </c>
      <c r="J2772" t="s">
        <v>403</v>
      </c>
      <c r="K2772">
        <v>2</v>
      </c>
      <c r="L2772" t="str">
        <f>_xlfn.CONCAT(D2772,F2772)</f>
        <v>Pourover12 oz</v>
      </c>
      <c r="M2772" s="10">
        <f>E2772*_xlfn.XLOOKUP(L2772,PriceListData!$F$2:$F$97,PriceListData!$E$2:$E$97)</f>
        <v>3.5</v>
      </c>
      <c r="N2772" t="str">
        <f>TEXT(B2772,"dddd")</f>
        <v>Sunday</v>
      </c>
    </row>
    <row r="2773" spans="1:14" x14ac:dyDescent="0.35">
      <c r="A2773">
        <v>288935</v>
      </c>
      <c r="B2773" s="3">
        <v>45788</v>
      </c>
      <c r="C2773" s="4">
        <v>0.38894675925925926</v>
      </c>
      <c r="D2773" t="s">
        <v>412</v>
      </c>
      <c r="E2773">
        <v>1</v>
      </c>
      <c r="F2773" t="s">
        <v>15</v>
      </c>
      <c r="G2773" t="s">
        <v>413</v>
      </c>
      <c r="H2773" t="s">
        <v>414</v>
      </c>
      <c r="J2773" t="s">
        <v>403</v>
      </c>
      <c r="K2773">
        <v>2</v>
      </c>
      <c r="L2773" t="str">
        <f>_xlfn.CONCAT(D2773,F2773)</f>
        <v>Iced tea12 oz</v>
      </c>
      <c r="M2773" s="10">
        <f>E2773*_xlfn.XLOOKUP(L2773,PriceListData!$F$2:$F$97,PriceListData!$E$2:$E$97)</f>
        <v>4.25</v>
      </c>
      <c r="N2773" t="str">
        <f>TEXT(B2773,"dddd")</f>
        <v>Sunday</v>
      </c>
    </row>
    <row r="2774" spans="1:14" x14ac:dyDescent="0.35">
      <c r="A2774">
        <v>288934</v>
      </c>
      <c r="B2774" s="3">
        <v>45788</v>
      </c>
      <c r="C2774" s="4">
        <v>0.38775462962962964</v>
      </c>
      <c r="D2774" t="s">
        <v>427</v>
      </c>
      <c r="E2774">
        <v>1</v>
      </c>
      <c r="F2774" t="s">
        <v>15</v>
      </c>
      <c r="G2774" t="s">
        <v>417</v>
      </c>
      <c r="H2774" t="s">
        <v>418</v>
      </c>
      <c r="J2774" t="s">
        <v>403</v>
      </c>
      <c r="K2774">
        <v>1</v>
      </c>
      <c r="L2774" t="str">
        <f>_xlfn.CONCAT(D2774,F2774)</f>
        <v>House blend12 oz</v>
      </c>
      <c r="M2774" s="10">
        <f>E2774*_xlfn.XLOOKUP(L2774,PriceListData!$F$2:$F$97,PriceListData!$E$2:$E$97)</f>
        <v>12.95</v>
      </c>
      <c r="N2774" t="str">
        <f>TEXT(B2774,"dddd")</f>
        <v>Sunday</v>
      </c>
    </row>
    <row r="2775" spans="1:14" x14ac:dyDescent="0.35">
      <c r="A2775">
        <v>288933</v>
      </c>
      <c r="B2775" s="3">
        <v>45788</v>
      </c>
      <c r="C2775" s="4">
        <v>0.38702546296296297</v>
      </c>
      <c r="D2775" t="s">
        <v>52</v>
      </c>
      <c r="E2775">
        <v>1</v>
      </c>
      <c r="F2775" t="s">
        <v>15</v>
      </c>
      <c r="G2775" t="s">
        <v>405</v>
      </c>
      <c r="H2775" t="s">
        <v>414</v>
      </c>
      <c r="J2775" t="s">
        <v>403</v>
      </c>
      <c r="K2775">
        <v>1</v>
      </c>
      <c r="L2775" t="str">
        <f>_xlfn.CONCAT(D2775,F2775)</f>
        <v>Frappé12 oz</v>
      </c>
      <c r="M2775" s="10">
        <f>E2775*_xlfn.XLOOKUP(L2775,PriceListData!$F$2:$F$97,PriceListData!$E$2:$E$97)</f>
        <v>4.75</v>
      </c>
      <c r="N2775" t="str">
        <f>TEXT(B2775,"dddd")</f>
        <v>Sunday</v>
      </c>
    </row>
    <row r="2776" spans="1:14" x14ac:dyDescent="0.35">
      <c r="A2776">
        <v>288931</v>
      </c>
      <c r="B2776" s="3">
        <v>45788</v>
      </c>
      <c r="C2776" s="4">
        <v>0.38341435185185185</v>
      </c>
      <c r="D2776" t="s">
        <v>52</v>
      </c>
      <c r="E2776">
        <v>1</v>
      </c>
      <c r="F2776" t="s">
        <v>15</v>
      </c>
      <c r="G2776" t="s">
        <v>405</v>
      </c>
      <c r="H2776" t="s">
        <v>414</v>
      </c>
      <c r="J2776" t="s">
        <v>403</v>
      </c>
      <c r="K2776">
        <v>1</v>
      </c>
      <c r="L2776" t="str">
        <f>_xlfn.CONCAT(D2776,F2776)</f>
        <v>Frappé12 oz</v>
      </c>
      <c r="M2776" s="10">
        <f>E2776*_xlfn.XLOOKUP(L2776,PriceListData!$F$2:$F$97,PriceListData!$E$2:$E$97)</f>
        <v>4.75</v>
      </c>
      <c r="N2776" t="str">
        <f>TEXT(B2776,"dddd")</f>
        <v>Sunday</v>
      </c>
    </row>
    <row r="2777" spans="1:14" x14ac:dyDescent="0.35">
      <c r="A2777">
        <v>288930</v>
      </c>
      <c r="B2777" s="3">
        <v>45788</v>
      </c>
      <c r="C2777" s="4">
        <v>0.38163194444444443</v>
      </c>
      <c r="D2777" t="s">
        <v>410</v>
      </c>
      <c r="E2777">
        <v>1</v>
      </c>
      <c r="F2777" t="s">
        <v>15</v>
      </c>
      <c r="G2777" t="s">
        <v>405</v>
      </c>
      <c r="H2777" t="s">
        <v>406</v>
      </c>
      <c r="J2777" t="s">
        <v>403</v>
      </c>
      <c r="K2777">
        <v>2</v>
      </c>
      <c r="L2777" t="str">
        <f>_xlfn.CONCAT(D2777,F2777)</f>
        <v>Café Cubano12 oz</v>
      </c>
      <c r="M2777" s="10">
        <f>E2777*_xlfn.XLOOKUP(L2777,PriceListData!$F$2:$F$97,PriceListData!$E$2:$E$97)</f>
        <v>7</v>
      </c>
      <c r="N2777" t="str">
        <f>TEXT(B2777,"dddd")</f>
        <v>Sunday</v>
      </c>
    </row>
    <row r="2778" spans="1:14" x14ac:dyDescent="0.35">
      <c r="A2778">
        <v>288929</v>
      </c>
      <c r="B2778" s="3">
        <v>45788</v>
      </c>
      <c r="C2778" s="4">
        <v>0.38155092592592593</v>
      </c>
      <c r="D2778" t="s">
        <v>65</v>
      </c>
      <c r="E2778">
        <v>1</v>
      </c>
      <c r="F2778" t="s">
        <v>15</v>
      </c>
      <c r="G2778" t="s">
        <v>405</v>
      </c>
      <c r="H2778" t="s">
        <v>406</v>
      </c>
      <c r="J2778" t="s">
        <v>403</v>
      </c>
      <c r="K2778">
        <v>1</v>
      </c>
      <c r="L2778" t="str">
        <f>_xlfn.CONCAT(D2778,F2778)</f>
        <v>Cappuccino12 oz</v>
      </c>
      <c r="M2778" s="10">
        <f>E2778*_xlfn.XLOOKUP(L2778,PriceListData!$F$2:$F$97,PriceListData!$E$2:$E$97)</f>
        <v>5.5</v>
      </c>
      <c r="N2778" t="str">
        <f>TEXT(B2778,"dddd")</f>
        <v>Sunday</v>
      </c>
    </row>
    <row r="2779" spans="1:14" x14ac:dyDescent="0.35">
      <c r="A2779">
        <v>288927</v>
      </c>
      <c r="B2779" s="3">
        <v>45788</v>
      </c>
      <c r="C2779" s="4">
        <v>0.37930555555555556</v>
      </c>
      <c r="D2779" t="s">
        <v>411</v>
      </c>
      <c r="E2779">
        <v>1</v>
      </c>
      <c r="F2779" t="s">
        <v>24</v>
      </c>
      <c r="G2779" t="s">
        <v>405</v>
      </c>
      <c r="H2779" t="s">
        <v>406</v>
      </c>
      <c r="J2779" t="s">
        <v>403</v>
      </c>
      <c r="K2779">
        <v>1</v>
      </c>
      <c r="L2779" t="str">
        <f>_xlfn.CONCAT(D2779,F2779)</f>
        <v>Turkish coffee3 oz</v>
      </c>
      <c r="M2779" s="10">
        <f>E2779*_xlfn.XLOOKUP(L2779,PriceListData!$F$2:$F$97,PriceListData!$E$2:$E$97)</f>
        <v>3.75</v>
      </c>
      <c r="N2779" t="str">
        <f>TEXT(B2779,"dddd")</f>
        <v>Sunday</v>
      </c>
    </row>
    <row r="2780" spans="1:14" x14ac:dyDescent="0.35">
      <c r="A2780">
        <v>288927</v>
      </c>
      <c r="B2780" s="3">
        <v>45788</v>
      </c>
      <c r="C2780" s="4">
        <v>0.37930555555555556</v>
      </c>
      <c r="D2780" t="s">
        <v>21</v>
      </c>
      <c r="E2780">
        <v>1</v>
      </c>
      <c r="F2780" t="s">
        <v>15</v>
      </c>
      <c r="G2780" t="s">
        <v>405</v>
      </c>
      <c r="H2780" t="s">
        <v>406</v>
      </c>
      <c r="J2780" t="s">
        <v>403</v>
      </c>
      <c r="K2780">
        <v>1</v>
      </c>
      <c r="L2780" t="str">
        <f>_xlfn.CONCAT(D2780,F2780)</f>
        <v>Pourover12 oz</v>
      </c>
      <c r="M2780" s="10">
        <f>E2780*_xlfn.XLOOKUP(L2780,PriceListData!$F$2:$F$97,PriceListData!$E$2:$E$97)</f>
        <v>3.5</v>
      </c>
      <c r="N2780" t="str">
        <f>TEXT(B2780,"dddd")</f>
        <v>Sunday</v>
      </c>
    </row>
    <row r="2781" spans="1:14" x14ac:dyDescent="0.35">
      <c r="A2781">
        <v>288926</v>
      </c>
      <c r="B2781" s="3">
        <v>45788</v>
      </c>
      <c r="C2781" s="4">
        <v>0.37883101851851853</v>
      </c>
      <c r="D2781" t="s">
        <v>420</v>
      </c>
      <c r="E2781">
        <v>1</v>
      </c>
      <c r="F2781" t="s">
        <v>76</v>
      </c>
      <c r="G2781" t="s">
        <v>413</v>
      </c>
      <c r="H2781" t="s">
        <v>406</v>
      </c>
      <c r="J2781" t="s">
        <v>403</v>
      </c>
      <c r="K2781">
        <v>2</v>
      </c>
      <c r="L2781" t="str">
        <f>_xlfn.CONCAT(D2781,F2781)</f>
        <v>Moroccan tea10 oz</v>
      </c>
      <c r="M2781" s="10">
        <f>E2781*_xlfn.XLOOKUP(L2781,PriceListData!$F$2:$F$97,PriceListData!$E$2:$E$97)</f>
        <v>3</v>
      </c>
      <c r="N2781" t="str">
        <f>TEXT(B2781,"dddd")</f>
        <v>Sunday</v>
      </c>
    </row>
    <row r="2782" spans="1:14" x14ac:dyDescent="0.35">
      <c r="A2782">
        <v>288925</v>
      </c>
      <c r="B2782" s="3">
        <v>45788</v>
      </c>
      <c r="C2782" s="4">
        <v>0.37792824074074072</v>
      </c>
      <c r="D2782" t="s">
        <v>409</v>
      </c>
      <c r="E2782">
        <v>1</v>
      </c>
      <c r="F2782" t="s">
        <v>15</v>
      </c>
      <c r="G2782" t="s">
        <v>405</v>
      </c>
      <c r="H2782" t="s">
        <v>406</v>
      </c>
      <c r="J2782" t="s">
        <v>403</v>
      </c>
      <c r="K2782">
        <v>1</v>
      </c>
      <c r="L2782" t="str">
        <f>_xlfn.CONCAT(D2782,F2782)</f>
        <v>Drip coffee12 oz</v>
      </c>
      <c r="M2782" s="10">
        <f>E2782*_xlfn.XLOOKUP(L2782,PriceListData!$F$2:$F$97,PriceListData!$E$2:$E$97)</f>
        <v>2.25</v>
      </c>
      <c r="N2782" t="str">
        <f>TEXT(B2782,"dddd")</f>
        <v>Sunday</v>
      </c>
    </row>
    <row r="2783" spans="1:14" x14ac:dyDescent="0.35">
      <c r="A2783">
        <v>288924</v>
      </c>
      <c r="B2783" s="3">
        <v>45788</v>
      </c>
      <c r="C2783" s="4">
        <v>0.37413194444444442</v>
      </c>
      <c r="D2783" t="s">
        <v>52</v>
      </c>
      <c r="E2783">
        <v>1</v>
      </c>
      <c r="F2783" t="s">
        <v>15</v>
      </c>
      <c r="G2783" t="s">
        <v>405</v>
      </c>
      <c r="H2783" t="s">
        <v>414</v>
      </c>
      <c r="J2783" t="s">
        <v>403</v>
      </c>
      <c r="K2783">
        <v>2</v>
      </c>
      <c r="L2783" t="str">
        <f>_xlfn.CONCAT(D2783,F2783)</f>
        <v>Frappé12 oz</v>
      </c>
      <c r="M2783" s="10">
        <f>E2783*_xlfn.XLOOKUP(L2783,PriceListData!$F$2:$F$97,PriceListData!$E$2:$E$97)</f>
        <v>4.75</v>
      </c>
      <c r="N2783" t="str">
        <f>TEXT(B2783,"dddd")</f>
        <v>Sunday</v>
      </c>
    </row>
    <row r="2784" spans="1:14" x14ac:dyDescent="0.35">
      <c r="A2784">
        <v>288923</v>
      </c>
      <c r="B2784" s="3">
        <v>45788</v>
      </c>
      <c r="C2784" s="4">
        <v>0.37076388888888889</v>
      </c>
      <c r="D2784" t="s">
        <v>410</v>
      </c>
      <c r="E2784">
        <v>1</v>
      </c>
      <c r="F2784" t="s">
        <v>15</v>
      </c>
      <c r="G2784" t="s">
        <v>405</v>
      </c>
      <c r="H2784" t="s">
        <v>406</v>
      </c>
      <c r="J2784" t="s">
        <v>403</v>
      </c>
      <c r="K2784">
        <v>2</v>
      </c>
      <c r="L2784" t="str">
        <f>_xlfn.CONCAT(D2784,F2784)</f>
        <v>Café Cubano12 oz</v>
      </c>
      <c r="M2784" s="10">
        <f>E2784*_xlfn.XLOOKUP(L2784,PriceListData!$F$2:$F$97,PriceListData!$E$2:$E$97)</f>
        <v>7</v>
      </c>
      <c r="N2784" t="str">
        <f>TEXT(B2784,"dddd")</f>
        <v>Sunday</v>
      </c>
    </row>
    <row r="2785" spans="1:14" x14ac:dyDescent="0.35">
      <c r="A2785">
        <v>288921</v>
      </c>
      <c r="B2785" s="3">
        <v>45788</v>
      </c>
      <c r="C2785" s="4">
        <v>0.37038194444444444</v>
      </c>
      <c r="D2785" t="s">
        <v>65</v>
      </c>
      <c r="E2785">
        <v>2</v>
      </c>
      <c r="F2785" t="s">
        <v>15</v>
      </c>
      <c r="G2785" t="s">
        <v>405</v>
      </c>
      <c r="H2785" t="s">
        <v>406</v>
      </c>
      <c r="J2785" t="s">
        <v>403</v>
      </c>
      <c r="K2785">
        <v>2</v>
      </c>
      <c r="L2785" t="str">
        <f>_xlfn.CONCAT(D2785,F2785)</f>
        <v>Cappuccino12 oz</v>
      </c>
      <c r="M2785" s="10">
        <f>E2785*_xlfn.XLOOKUP(L2785,PriceListData!$F$2:$F$97,PriceListData!$E$2:$E$97)</f>
        <v>11</v>
      </c>
      <c r="N2785" t="str">
        <f>TEXT(B2785,"dddd")</f>
        <v>Sunday</v>
      </c>
    </row>
    <row r="2786" spans="1:14" x14ac:dyDescent="0.35">
      <c r="A2786">
        <v>288919</v>
      </c>
      <c r="B2786" s="3">
        <v>45788</v>
      </c>
      <c r="C2786" s="4">
        <v>0.36800925925925926</v>
      </c>
      <c r="D2786" t="s">
        <v>419</v>
      </c>
      <c r="E2786">
        <v>1</v>
      </c>
      <c r="G2786" t="s">
        <v>415</v>
      </c>
      <c r="H2786" t="s">
        <v>416</v>
      </c>
      <c r="J2786" t="s">
        <v>403</v>
      </c>
      <c r="K2786">
        <v>2</v>
      </c>
      <c r="L2786" t="str">
        <f>_xlfn.CONCAT(D2786,F2786)</f>
        <v>Extra shot</v>
      </c>
      <c r="M2786" s="10">
        <f>E2786*_xlfn.XLOOKUP(L2786,PriceListData!$F$2:$F$97,PriceListData!$E$2:$E$97)</f>
        <v>1</v>
      </c>
      <c r="N2786" t="str">
        <f>TEXT(B2786,"dddd")</f>
        <v>Sunday</v>
      </c>
    </row>
    <row r="2787" spans="1:14" x14ac:dyDescent="0.35">
      <c r="A2787">
        <v>288918</v>
      </c>
      <c r="B2787" s="3">
        <v>45788</v>
      </c>
      <c r="C2787" s="4">
        <v>0.35887731481481483</v>
      </c>
      <c r="D2787" t="s">
        <v>411</v>
      </c>
      <c r="E2787">
        <v>2</v>
      </c>
      <c r="F2787" t="s">
        <v>24</v>
      </c>
      <c r="G2787" t="s">
        <v>405</v>
      </c>
      <c r="H2787" t="s">
        <v>406</v>
      </c>
      <c r="J2787" t="s">
        <v>403</v>
      </c>
      <c r="K2787">
        <v>2</v>
      </c>
      <c r="L2787" t="str">
        <f>_xlfn.CONCAT(D2787,F2787)</f>
        <v>Turkish coffee3 oz</v>
      </c>
      <c r="M2787" s="10">
        <f>E2787*_xlfn.XLOOKUP(L2787,PriceListData!$F$2:$F$97,PriceListData!$E$2:$E$97)</f>
        <v>7.5</v>
      </c>
      <c r="N2787" t="str">
        <f>TEXT(B2787,"dddd")</f>
        <v>Sunday</v>
      </c>
    </row>
    <row r="2788" spans="1:14" x14ac:dyDescent="0.35">
      <c r="A2788">
        <v>288918</v>
      </c>
      <c r="B2788" s="3">
        <v>45788</v>
      </c>
      <c r="C2788" s="4">
        <v>0.35887731481481483</v>
      </c>
      <c r="D2788" t="s">
        <v>404</v>
      </c>
      <c r="E2788">
        <v>1</v>
      </c>
      <c r="F2788" t="s">
        <v>15</v>
      </c>
      <c r="G2788" t="s">
        <v>405</v>
      </c>
      <c r="H2788" t="s">
        <v>406</v>
      </c>
      <c r="J2788" t="s">
        <v>403</v>
      </c>
      <c r="K2788">
        <v>2</v>
      </c>
      <c r="L2788" t="str">
        <f>_xlfn.CONCAT(D2788,F2788)</f>
        <v>Café latté12 oz</v>
      </c>
      <c r="M2788" s="10">
        <f>E2788*_xlfn.XLOOKUP(L2788,PriceListData!$F$2:$F$97,PriceListData!$E$2:$E$97)</f>
        <v>4.25</v>
      </c>
      <c r="N2788" t="str">
        <f>TEXT(B2788,"dddd")</f>
        <v>Sunday</v>
      </c>
    </row>
    <row r="2789" spans="1:14" x14ac:dyDescent="0.35">
      <c r="A2789">
        <v>288916</v>
      </c>
      <c r="B2789" s="3">
        <v>45788</v>
      </c>
      <c r="C2789" s="4">
        <v>0.35203703703703704</v>
      </c>
      <c r="D2789" t="s">
        <v>54</v>
      </c>
      <c r="E2789">
        <v>1</v>
      </c>
      <c r="G2789" t="s">
        <v>415</v>
      </c>
      <c r="H2789" t="s">
        <v>416</v>
      </c>
      <c r="J2789" t="s">
        <v>403</v>
      </c>
      <c r="K2789">
        <v>1</v>
      </c>
      <c r="L2789" t="str">
        <f>_xlfn.CONCAT(D2789,F2789)</f>
        <v>Syrup</v>
      </c>
      <c r="M2789" s="10">
        <f>E2789*_xlfn.XLOOKUP(L2789,PriceListData!$F$2:$F$97,PriceListData!$E$2:$E$97)</f>
        <v>0.75</v>
      </c>
      <c r="N2789" t="str">
        <f>TEXT(B2789,"dddd")</f>
        <v>Sunday</v>
      </c>
    </row>
    <row r="2790" spans="1:14" x14ac:dyDescent="0.35">
      <c r="A2790">
        <v>288916</v>
      </c>
      <c r="B2790" s="3">
        <v>45788</v>
      </c>
      <c r="C2790" s="4">
        <v>0.35203703703703704</v>
      </c>
      <c r="D2790" t="s">
        <v>21</v>
      </c>
      <c r="E2790">
        <v>1</v>
      </c>
      <c r="F2790" t="s">
        <v>15</v>
      </c>
      <c r="G2790" t="s">
        <v>405</v>
      </c>
      <c r="H2790" t="s">
        <v>406</v>
      </c>
      <c r="J2790" t="s">
        <v>403</v>
      </c>
      <c r="K2790">
        <v>1</v>
      </c>
      <c r="L2790" t="str">
        <f>_xlfn.CONCAT(D2790,F2790)</f>
        <v>Pourover12 oz</v>
      </c>
      <c r="M2790" s="10">
        <f>E2790*_xlfn.XLOOKUP(L2790,PriceListData!$F$2:$F$97,PriceListData!$E$2:$E$97)</f>
        <v>3.5</v>
      </c>
      <c r="N2790" t="str">
        <f>TEXT(B2790,"dddd")</f>
        <v>Sunday</v>
      </c>
    </row>
    <row r="2791" spans="1:14" x14ac:dyDescent="0.35">
      <c r="A2791">
        <v>288915</v>
      </c>
      <c r="B2791" s="3">
        <v>45788</v>
      </c>
      <c r="C2791" s="4">
        <v>0.35085648148148146</v>
      </c>
      <c r="D2791" t="s">
        <v>21</v>
      </c>
      <c r="E2791">
        <v>1</v>
      </c>
      <c r="F2791" t="s">
        <v>15</v>
      </c>
      <c r="G2791" t="s">
        <v>405</v>
      </c>
      <c r="H2791" t="s">
        <v>406</v>
      </c>
      <c r="J2791" t="s">
        <v>403</v>
      </c>
      <c r="K2791">
        <v>2</v>
      </c>
      <c r="L2791" t="str">
        <f>_xlfn.CONCAT(D2791,F2791)</f>
        <v>Pourover12 oz</v>
      </c>
      <c r="M2791" s="10">
        <f>E2791*_xlfn.XLOOKUP(L2791,PriceListData!$F$2:$F$97,PriceListData!$E$2:$E$97)</f>
        <v>3.5</v>
      </c>
      <c r="N2791" t="str">
        <f>TEXT(B2791,"dddd")</f>
        <v>Sunday</v>
      </c>
    </row>
    <row r="2792" spans="1:14" x14ac:dyDescent="0.35">
      <c r="A2792">
        <v>288914</v>
      </c>
      <c r="B2792" s="3">
        <v>45788</v>
      </c>
      <c r="C2792" s="4">
        <v>0.35070601851851851</v>
      </c>
      <c r="D2792" t="s">
        <v>412</v>
      </c>
      <c r="E2792">
        <v>1</v>
      </c>
      <c r="F2792" t="s">
        <v>15</v>
      </c>
      <c r="G2792" t="s">
        <v>413</v>
      </c>
      <c r="H2792" t="s">
        <v>414</v>
      </c>
      <c r="J2792" t="s">
        <v>403</v>
      </c>
      <c r="K2792">
        <v>1</v>
      </c>
      <c r="L2792" t="str">
        <f>_xlfn.CONCAT(D2792,F2792)</f>
        <v>Iced tea12 oz</v>
      </c>
      <c r="M2792" s="10">
        <f>E2792*_xlfn.XLOOKUP(L2792,PriceListData!$F$2:$F$97,PriceListData!$E$2:$E$97)</f>
        <v>4.25</v>
      </c>
      <c r="N2792" t="str">
        <f>TEXT(B2792,"dddd")</f>
        <v>Sunday</v>
      </c>
    </row>
    <row r="2793" spans="1:14" x14ac:dyDescent="0.35">
      <c r="A2793">
        <v>288914</v>
      </c>
      <c r="B2793" s="3">
        <v>45788</v>
      </c>
      <c r="C2793" s="4">
        <v>0.35070601851851851</v>
      </c>
      <c r="D2793" t="s">
        <v>451</v>
      </c>
      <c r="E2793">
        <v>1</v>
      </c>
      <c r="F2793" t="s">
        <v>15</v>
      </c>
      <c r="G2793" t="s">
        <v>423</v>
      </c>
      <c r="H2793" t="s">
        <v>414</v>
      </c>
      <c r="J2793" t="s">
        <v>403</v>
      </c>
      <c r="K2793">
        <v>1</v>
      </c>
      <c r="L2793" t="str">
        <f>_xlfn.CONCAT(D2793,F2793)</f>
        <v>Fruity fizzy12 oz</v>
      </c>
      <c r="M2793" s="10">
        <f>E2793*_xlfn.XLOOKUP(L2793,PriceListData!$F$2:$F$97,PriceListData!$E$2:$E$97)</f>
        <v>2</v>
      </c>
      <c r="N2793" t="str">
        <f>TEXT(B2793,"dddd")</f>
        <v>Sunday</v>
      </c>
    </row>
    <row r="2794" spans="1:14" x14ac:dyDescent="0.35">
      <c r="A2794">
        <v>288913</v>
      </c>
      <c r="B2794" s="3">
        <v>45788</v>
      </c>
      <c r="C2794" s="4">
        <v>0.34768518518518521</v>
      </c>
      <c r="D2794" t="s">
        <v>428</v>
      </c>
      <c r="E2794">
        <v>1</v>
      </c>
      <c r="F2794" t="s">
        <v>15</v>
      </c>
      <c r="G2794" t="s">
        <v>413</v>
      </c>
      <c r="H2794" t="s">
        <v>406</v>
      </c>
      <c r="J2794" t="s">
        <v>403</v>
      </c>
      <c r="K2794">
        <v>2</v>
      </c>
      <c r="L2794" t="str">
        <f>_xlfn.CONCAT(D2794,F2794)</f>
        <v>Rooibos latté12 oz</v>
      </c>
      <c r="M2794" s="10">
        <f>E2794*_xlfn.XLOOKUP(L2794,PriceListData!$F$2:$F$97,PriceListData!$E$2:$E$97)</f>
        <v>5.5</v>
      </c>
      <c r="N2794" t="str">
        <f>TEXT(B2794,"dddd")</f>
        <v>Sunday</v>
      </c>
    </row>
    <row r="2795" spans="1:14" x14ac:dyDescent="0.35">
      <c r="A2795">
        <v>288912</v>
      </c>
      <c r="B2795" s="3">
        <v>45788</v>
      </c>
      <c r="C2795" s="4">
        <v>0.34716435185185185</v>
      </c>
      <c r="D2795" t="s">
        <v>21</v>
      </c>
      <c r="E2795">
        <v>1</v>
      </c>
      <c r="F2795" t="s">
        <v>15</v>
      </c>
      <c r="G2795" t="s">
        <v>405</v>
      </c>
      <c r="H2795" t="s">
        <v>406</v>
      </c>
      <c r="J2795" t="s">
        <v>403</v>
      </c>
      <c r="K2795">
        <v>1</v>
      </c>
      <c r="L2795" t="str">
        <f>_xlfn.CONCAT(D2795,F2795)</f>
        <v>Pourover12 oz</v>
      </c>
      <c r="M2795" s="10">
        <f>E2795*_xlfn.XLOOKUP(L2795,PriceListData!$F$2:$F$97,PriceListData!$E$2:$E$97)</f>
        <v>3.5</v>
      </c>
      <c r="N2795" t="str">
        <f>TEXT(B2795,"dddd")</f>
        <v>Sunday</v>
      </c>
    </row>
    <row r="2796" spans="1:14" x14ac:dyDescent="0.35">
      <c r="A2796">
        <v>288912</v>
      </c>
      <c r="B2796" s="3">
        <v>45788</v>
      </c>
      <c r="C2796" s="4">
        <v>0.34716435185185185</v>
      </c>
      <c r="D2796" t="s">
        <v>65</v>
      </c>
      <c r="E2796">
        <v>1</v>
      </c>
      <c r="F2796" t="s">
        <v>15</v>
      </c>
      <c r="G2796" t="s">
        <v>405</v>
      </c>
      <c r="H2796" t="s">
        <v>406</v>
      </c>
      <c r="J2796" t="s">
        <v>403</v>
      </c>
      <c r="K2796">
        <v>1</v>
      </c>
      <c r="L2796" t="str">
        <f>_xlfn.CONCAT(D2796,F2796)</f>
        <v>Cappuccino12 oz</v>
      </c>
      <c r="M2796" s="10">
        <f>E2796*_xlfn.XLOOKUP(L2796,PriceListData!$F$2:$F$97,PriceListData!$E$2:$E$97)</f>
        <v>5.5</v>
      </c>
      <c r="N2796" t="str">
        <f>TEXT(B2796,"dddd")</f>
        <v>Sunday</v>
      </c>
    </row>
    <row r="2797" spans="1:14" x14ac:dyDescent="0.35">
      <c r="A2797">
        <v>288911</v>
      </c>
      <c r="B2797" s="3">
        <v>45788</v>
      </c>
      <c r="C2797" s="4">
        <v>0.34700231481481481</v>
      </c>
      <c r="D2797" t="s">
        <v>21</v>
      </c>
      <c r="E2797">
        <v>1</v>
      </c>
      <c r="F2797" t="s">
        <v>15</v>
      </c>
      <c r="G2797" t="s">
        <v>405</v>
      </c>
      <c r="H2797" t="s">
        <v>406</v>
      </c>
      <c r="J2797" t="s">
        <v>403</v>
      </c>
      <c r="K2797">
        <v>2</v>
      </c>
      <c r="L2797" t="str">
        <f>_xlfn.CONCAT(D2797,F2797)</f>
        <v>Pourover12 oz</v>
      </c>
      <c r="M2797" s="10">
        <f>E2797*_xlfn.XLOOKUP(L2797,PriceListData!$F$2:$F$97,PriceListData!$E$2:$E$97)</f>
        <v>3.5</v>
      </c>
      <c r="N2797" t="str">
        <f>TEXT(B2797,"dddd")</f>
        <v>Sunday</v>
      </c>
    </row>
    <row r="2798" spans="1:14" x14ac:dyDescent="0.35">
      <c r="A2798">
        <v>288911</v>
      </c>
      <c r="B2798" s="3">
        <v>45788</v>
      </c>
      <c r="C2798" s="4">
        <v>0.34700231481481481</v>
      </c>
      <c r="D2798" t="s">
        <v>410</v>
      </c>
      <c r="E2798">
        <v>1</v>
      </c>
      <c r="F2798" t="s">
        <v>15</v>
      </c>
      <c r="G2798" t="s">
        <v>405</v>
      </c>
      <c r="H2798" t="s">
        <v>406</v>
      </c>
      <c r="J2798" t="s">
        <v>403</v>
      </c>
      <c r="K2798">
        <v>2</v>
      </c>
      <c r="L2798" t="str">
        <f>_xlfn.CONCAT(D2798,F2798)</f>
        <v>Café Cubano12 oz</v>
      </c>
      <c r="M2798" s="10">
        <f>E2798*_xlfn.XLOOKUP(L2798,PriceListData!$F$2:$F$97,PriceListData!$E$2:$E$97)</f>
        <v>7</v>
      </c>
      <c r="N2798" t="str">
        <f>TEXT(B2798,"dddd")</f>
        <v>Sunday</v>
      </c>
    </row>
    <row r="2799" spans="1:14" x14ac:dyDescent="0.35">
      <c r="A2799">
        <v>288910</v>
      </c>
      <c r="B2799" s="3">
        <v>45788</v>
      </c>
      <c r="C2799" s="4">
        <v>0.3384490740740741</v>
      </c>
      <c r="D2799" t="s">
        <v>428</v>
      </c>
      <c r="E2799">
        <v>1</v>
      </c>
      <c r="F2799" t="s">
        <v>15</v>
      </c>
      <c r="G2799" t="s">
        <v>413</v>
      </c>
      <c r="H2799" t="s">
        <v>406</v>
      </c>
      <c r="J2799" t="s">
        <v>403</v>
      </c>
      <c r="K2799">
        <v>1</v>
      </c>
      <c r="L2799" t="str">
        <f>_xlfn.CONCAT(D2799,F2799)</f>
        <v>Rooibos latté12 oz</v>
      </c>
      <c r="M2799" s="10">
        <f>E2799*_xlfn.XLOOKUP(L2799,PriceListData!$F$2:$F$97,PriceListData!$E$2:$E$97)</f>
        <v>5.5</v>
      </c>
      <c r="N2799" t="str">
        <f>TEXT(B2799,"dddd")</f>
        <v>Sunday</v>
      </c>
    </row>
    <row r="2800" spans="1:14" x14ac:dyDescent="0.35">
      <c r="A2800">
        <v>288910</v>
      </c>
      <c r="B2800" s="3">
        <v>45788</v>
      </c>
      <c r="C2800" s="4">
        <v>0.3384490740740741</v>
      </c>
      <c r="D2800" t="s">
        <v>404</v>
      </c>
      <c r="E2800">
        <v>1</v>
      </c>
      <c r="F2800" t="s">
        <v>15</v>
      </c>
      <c r="G2800" t="s">
        <v>405</v>
      </c>
      <c r="H2800" t="s">
        <v>406</v>
      </c>
      <c r="J2800" t="s">
        <v>403</v>
      </c>
      <c r="K2800">
        <v>1</v>
      </c>
      <c r="L2800" t="str">
        <f>_xlfn.CONCAT(D2800,F2800)</f>
        <v>Café latté12 oz</v>
      </c>
      <c r="M2800" s="10">
        <f>E2800*_xlfn.XLOOKUP(L2800,PriceListData!$F$2:$F$97,PriceListData!$E$2:$E$97)</f>
        <v>4.25</v>
      </c>
      <c r="N2800" t="str">
        <f>TEXT(B2800,"dddd")</f>
        <v>Sunday</v>
      </c>
    </row>
    <row r="2801" spans="1:14" x14ac:dyDescent="0.35">
      <c r="A2801">
        <v>288909</v>
      </c>
      <c r="B2801" s="3">
        <v>45788</v>
      </c>
      <c r="C2801" s="4">
        <v>0.86942129629629628</v>
      </c>
      <c r="D2801" t="s">
        <v>438</v>
      </c>
      <c r="E2801">
        <v>1</v>
      </c>
      <c r="G2801" t="s">
        <v>433</v>
      </c>
      <c r="H2801" t="s">
        <v>435</v>
      </c>
      <c r="J2801" t="s">
        <v>403</v>
      </c>
      <c r="K2801">
        <v>1</v>
      </c>
      <c r="L2801" t="str">
        <f>_xlfn.CONCAT(D2801,F2801)</f>
        <v>Cinnamon roll</v>
      </c>
      <c r="M2801" s="10">
        <f>E2801*_xlfn.XLOOKUP(L2801,PriceListData!$F$2:$F$97,PriceListData!$E$2:$E$97)</f>
        <v>3.75</v>
      </c>
      <c r="N2801" t="str">
        <f>TEXT(B2801,"dddd")</f>
        <v>Sunday</v>
      </c>
    </row>
    <row r="2802" spans="1:14" x14ac:dyDescent="0.35">
      <c r="A2802">
        <v>288908</v>
      </c>
      <c r="B2802" s="3">
        <v>45788</v>
      </c>
      <c r="C2802" s="4">
        <v>0.84894675925925922</v>
      </c>
      <c r="D2802" t="s">
        <v>63</v>
      </c>
      <c r="E2802">
        <v>1</v>
      </c>
      <c r="G2802" t="s">
        <v>433</v>
      </c>
      <c r="H2802" t="s">
        <v>435</v>
      </c>
      <c r="J2802" t="s">
        <v>403</v>
      </c>
      <c r="K2802">
        <v>1</v>
      </c>
      <c r="L2802" t="str">
        <f>_xlfn.CONCAT(D2802,F2802)</f>
        <v>Cookie</v>
      </c>
      <c r="M2802" s="10">
        <f>E2802*_xlfn.XLOOKUP(L2802,PriceListData!$F$2:$F$97,PriceListData!$E$2:$E$97)</f>
        <v>3</v>
      </c>
      <c r="N2802" t="str">
        <f>TEXT(B2802,"dddd")</f>
        <v>Sunday</v>
      </c>
    </row>
    <row r="2803" spans="1:14" x14ac:dyDescent="0.35">
      <c r="A2803">
        <v>288907</v>
      </c>
      <c r="B2803" s="3">
        <v>45788</v>
      </c>
      <c r="C2803" s="4">
        <v>0.81606481481481485</v>
      </c>
      <c r="D2803" t="s">
        <v>438</v>
      </c>
      <c r="E2803">
        <v>1</v>
      </c>
      <c r="G2803" t="s">
        <v>433</v>
      </c>
      <c r="H2803" t="s">
        <v>435</v>
      </c>
      <c r="J2803" t="s">
        <v>403</v>
      </c>
      <c r="K2803">
        <v>1</v>
      </c>
      <c r="L2803" t="str">
        <f>_xlfn.CONCAT(D2803,F2803)</f>
        <v>Cinnamon roll</v>
      </c>
      <c r="M2803" s="10">
        <f>E2803*_xlfn.XLOOKUP(L2803,PriceListData!$F$2:$F$97,PriceListData!$E$2:$E$97)</f>
        <v>3.75</v>
      </c>
      <c r="N2803" t="str">
        <f>TEXT(B2803,"dddd")</f>
        <v>Sunday</v>
      </c>
    </row>
    <row r="2804" spans="1:14" x14ac:dyDescent="0.35">
      <c r="A2804">
        <v>288906</v>
      </c>
      <c r="B2804" s="3">
        <v>45788</v>
      </c>
      <c r="C2804" s="4">
        <v>0.68645833333333328</v>
      </c>
      <c r="D2804" t="s">
        <v>441</v>
      </c>
      <c r="E2804">
        <v>2</v>
      </c>
      <c r="G2804" t="s">
        <v>433</v>
      </c>
      <c r="H2804" t="s">
        <v>435</v>
      </c>
      <c r="J2804" t="s">
        <v>403</v>
      </c>
      <c r="K2804">
        <v>1</v>
      </c>
      <c r="L2804" t="str">
        <f>_xlfn.CONCAT(D2804,F2804)</f>
        <v>Sticky bun</v>
      </c>
      <c r="M2804" s="10">
        <f>E2804*_xlfn.XLOOKUP(L2804,PriceListData!$F$2:$F$97,PriceListData!$E$2:$E$97)</f>
        <v>5.5</v>
      </c>
      <c r="N2804" t="str">
        <f>TEXT(B2804,"dddd")</f>
        <v>Sunday</v>
      </c>
    </row>
    <row r="2805" spans="1:14" x14ac:dyDescent="0.35">
      <c r="A2805">
        <v>288905</v>
      </c>
      <c r="B2805" s="3">
        <v>45788</v>
      </c>
      <c r="C2805" s="4">
        <v>0.66607638888888887</v>
      </c>
      <c r="D2805" t="s">
        <v>441</v>
      </c>
      <c r="E2805">
        <v>1</v>
      </c>
      <c r="G2805" t="s">
        <v>433</v>
      </c>
      <c r="H2805" t="s">
        <v>435</v>
      </c>
      <c r="J2805" t="s">
        <v>403</v>
      </c>
      <c r="K2805">
        <v>1</v>
      </c>
      <c r="L2805" t="str">
        <f>_xlfn.CONCAT(D2805,F2805)</f>
        <v>Sticky bun</v>
      </c>
      <c r="M2805" s="10">
        <f>E2805*_xlfn.XLOOKUP(L2805,PriceListData!$F$2:$F$97,PriceListData!$E$2:$E$97)</f>
        <v>2.75</v>
      </c>
      <c r="N2805" t="str">
        <f>TEXT(B2805,"dddd")</f>
        <v>Sunday</v>
      </c>
    </row>
    <row r="2806" spans="1:14" x14ac:dyDescent="0.35">
      <c r="A2806">
        <v>288904</v>
      </c>
      <c r="B2806" s="3">
        <v>45788</v>
      </c>
      <c r="C2806" s="4">
        <v>0.65043981481481483</v>
      </c>
      <c r="D2806" t="s">
        <v>362</v>
      </c>
      <c r="E2806">
        <v>1</v>
      </c>
      <c r="G2806" t="s">
        <v>433</v>
      </c>
      <c r="H2806" t="s">
        <v>435</v>
      </c>
      <c r="J2806" t="s">
        <v>403</v>
      </c>
      <c r="K2806">
        <v>1</v>
      </c>
      <c r="L2806" t="str">
        <f>_xlfn.CONCAT(D2806,F2806)</f>
        <v>Donut</v>
      </c>
      <c r="M2806" s="10">
        <f>E2806*_xlfn.XLOOKUP(L2806,PriceListData!$F$2:$F$97,PriceListData!$E$2:$E$97)</f>
        <v>3.75</v>
      </c>
      <c r="N2806" t="str">
        <f>TEXT(B2806,"dddd")</f>
        <v>Sunday</v>
      </c>
    </row>
    <row r="2807" spans="1:14" x14ac:dyDescent="0.35">
      <c r="A2807">
        <v>288903</v>
      </c>
      <c r="B2807" s="3">
        <v>45788</v>
      </c>
      <c r="C2807" s="4">
        <v>0.64581018518518518</v>
      </c>
      <c r="D2807" t="s">
        <v>444</v>
      </c>
      <c r="E2807">
        <v>1</v>
      </c>
      <c r="G2807" t="s">
        <v>433</v>
      </c>
      <c r="H2807" t="s">
        <v>440</v>
      </c>
      <c r="J2807" t="s">
        <v>403</v>
      </c>
      <c r="K2807">
        <v>1</v>
      </c>
      <c r="L2807" t="str">
        <f>_xlfn.CONCAT(D2807,F2807)</f>
        <v>Sticky bun (day old)</v>
      </c>
      <c r="M2807" s="10">
        <f>E2807*_xlfn.XLOOKUP(L2807,PriceListData!$F$2:$F$97,PriceListData!$E$2:$E$97)</f>
        <v>2</v>
      </c>
      <c r="N2807" t="str">
        <f>TEXT(B2807,"dddd")</f>
        <v>Sunday</v>
      </c>
    </row>
    <row r="2808" spans="1:14" x14ac:dyDescent="0.35">
      <c r="A2808">
        <v>288902</v>
      </c>
      <c r="B2808" s="3">
        <v>45788</v>
      </c>
      <c r="C2808" s="4">
        <v>0.64219907407407406</v>
      </c>
      <c r="D2808" t="s">
        <v>443</v>
      </c>
      <c r="E2808">
        <v>1</v>
      </c>
      <c r="G2808" t="s">
        <v>433</v>
      </c>
      <c r="H2808" t="s">
        <v>435</v>
      </c>
      <c r="J2808" t="s">
        <v>403</v>
      </c>
      <c r="K2808">
        <v>1</v>
      </c>
      <c r="L2808" t="str">
        <f>_xlfn.CONCAT(D2808,F2808)</f>
        <v>Scone with clotted cream and jam</v>
      </c>
      <c r="M2808" s="10">
        <f>E2808*_xlfn.XLOOKUP(L2808,PriceListData!$F$2:$F$97,PriceListData!$E$2:$E$97)</f>
        <v>5.75</v>
      </c>
      <c r="N2808" t="str">
        <f>TEXT(B2808,"dddd")</f>
        <v>Sunday</v>
      </c>
    </row>
    <row r="2809" spans="1:14" x14ac:dyDescent="0.35">
      <c r="A2809">
        <v>288901</v>
      </c>
      <c r="B2809" s="3">
        <v>45788</v>
      </c>
      <c r="C2809" s="4">
        <v>0.62820601851851854</v>
      </c>
      <c r="D2809" t="s">
        <v>443</v>
      </c>
      <c r="E2809">
        <v>1</v>
      </c>
      <c r="G2809" t="s">
        <v>433</v>
      </c>
      <c r="H2809" t="s">
        <v>435</v>
      </c>
      <c r="J2809" t="s">
        <v>403</v>
      </c>
      <c r="K2809">
        <v>1</v>
      </c>
      <c r="L2809" t="str">
        <f>_xlfn.CONCAT(D2809,F2809)</f>
        <v>Scone with clotted cream and jam</v>
      </c>
      <c r="M2809" s="10">
        <f>E2809*_xlfn.XLOOKUP(L2809,PriceListData!$F$2:$F$97,PriceListData!$E$2:$E$97)</f>
        <v>5.75</v>
      </c>
      <c r="N2809" t="str">
        <f>TEXT(B2809,"dddd")</f>
        <v>Sunday</v>
      </c>
    </row>
    <row r="2810" spans="1:14" x14ac:dyDescent="0.35">
      <c r="A2810">
        <v>288900</v>
      </c>
      <c r="B2810" s="3">
        <v>45788</v>
      </c>
      <c r="C2810" s="4">
        <v>0.58158564814814817</v>
      </c>
      <c r="D2810" t="s">
        <v>441</v>
      </c>
      <c r="E2810">
        <v>1</v>
      </c>
      <c r="G2810" t="s">
        <v>433</v>
      </c>
      <c r="H2810" t="s">
        <v>435</v>
      </c>
      <c r="J2810" t="s">
        <v>403</v>
      </c>
      <c r="K2810">
        <v>1</v>
      </c>
      <c r="L2810" t="str">
        <f>_xlfn.CONCAT(D2810,F2810)</f>
        <v>Sticky bun</v>
      </c>
      <c r="M2810" s="10">
        <f>E2810*_xlfn.XLOOKUP(L2810,PriceListData!$F$2:$F$97,PriceListData!$E$2:$E$97)</f>
        <v>2.75</v>
      </c>
      <c r="N2810" t="str">
        <f>TEXT(B2810,"dddd")</f>
        <v>Sunday</v>
      </c>
    </row>
    <row r="2811" spans="1:14" x14ac:dyDescent="0.35">
      <c r="A2811">
        <v>288899</v>
      </c>
      <c r="B2811" s="3">
        <v>45788</v>
      </c>
      <c r="C2811" s="4">
        <v>0.57121527777777781</v>
      </c>
      <c r="D2811" t="s">
        <v>63</v>
      </c>
      <c r="E2811">
        <v>1</v>
      </c>
      <c r="G2811" t="s">
        <v>433</v>
      </c>
      <c r="H2811" t="s">
        <v>435</v>
      </c>
      <c r="J2811" t="s">
        <v>403</v>
      </c>
      <c r="K2811">
        <v>1</v>
      </c>
      <c r="L2811" t="str">
        <f>_xlfn.CONCAT(D2811,F2811)</f>
        <v>Cookie</v>
      </c>
      <c r="M2811" s="10">
        <f>E2811*_xlfn.XLOOKUP(L2811,PriceListData!$F$2:$F$97,PriceListData!$E$2:$E$97)</f>
        <v>3</v>
      </c>
      <c r="N2811" t="str">
        <f>TEXT(B2811,"dddd")</f>
        <v>Sunday</v>
      </c>
    </row>
    <row r="2812" spans="1:14" x14ac:dyDescent="0.35">
      <c r="A2812">
        <v>288898</v>
      </c>
      <c r="B2812" s="3">
        <v>45788</v>
      </c>
      <c r="C2812" s="4">
        <v>0.5461111111111111</v>
      </c>
      <c r="D2812" t="s">
        <v>443</v>
      </c>
      <c r="E2812">
        <v>1</v>
      </c>
      <c r="G2812" t="s">
        <v>433</v>
      </c>
      <c r="H2812" t="s">
        <v>435</v>
      </c>
      <c r="J2812" t="s">
        <v>403</v>
      </c>
      <c r="K2812">
        <v>1</v>
      </c>
      <c r="L2812" t="str">
        <f>_xlfn.CONCAT(D2812,F2812)</f>
        <v>Scone with clotted cream and jam</v>
      </c>
      <c r="M2812" s="10">
        <f>E2812*_xlfn.XLOOKUP(L2812,PriceListData!$F$2:$F$97,PriceListData!$E$2:$E$97)</f>
        <v>5.75</v>
      </c>
      <c r="N2812" t="str">
        <f>TEXT(B2812,"dddd")</f>
        <v>Sunday</v>
      </c>
    </row>
    <row r="2813" spans="1:14" x14ac:dyDescent="0.35">
      <c r="A2813">
        <v>288897</v>
      </c>
      <c r="B2813" s="3">
        <v>45788</v>
      </c>
      <c r="C2813" s="4">
        <v>0.54146990740740741</v>
      </c>
      <c r="D2813" t="s">
        <v>438</v>
      </c>
      <c r="E2813">
        <v>1</v>
      </c>
      <c r="G2813" t="s">
        <v>433</v>
      </c>
      <c r="H2813" t="s">
        <v>435</v>
      </c>
      <c r="J2813" t="s">
        <v>403</v>
      </c>
      <c r="K2813">
        <v>1</v>
      </c>
      <c r="L2813" t="str">
        <f>_xlfn.CONCAT(D2813,F2813)</f>
        <v>Cinnamon roll</v>
      </c>
      <c r="M2813" s="10">
        <f>E2813*_xlfn.XLOOKUP(L2813,PriceListData!$F$2:$F$97,PriceListData!$E$2:$E$97)</f>
        <v>3.75</v>
      </c>
      <c r="N2813" t="str">
        <f>TEXT(B2813,"dddd")</f>
        <v>Sunday</v>
      </c>
    </row>
    <row r="2814" spans="1:14" x14ac:dyDescent="0.35">
      <c r="A2814">
        <v>288896</v>
      </c>
      <c r="B2814" s="3">
        <v>45788</v>
      </c>
      <c r="C2814" s="4">
        <v>0.51599537037037035</v>
      </c>
      <c r="D2814" t="s">
        <v>443</v>
      </c>
      <c r="E2814">
        <v>1</v>
      </c>
      <c r="G2814" t="s">
        <v>433</v>
      </c>
      <c r="H2814" t="s">
        <v>435</v>
      </c>
      <c r="J2814" t="s">
        <v>403</v>
      </c>
      <c r="K2814">
        <v>1</v>
      </c>
      <c r="L2814" t="str">
        <f>_xlfn.CONCAT(D2814,F2814)</f>
        <v>Scone with clotted cream and jam</v>
      </c>
      <c r="M2814" s="10">
        <f>E2814*_xlfn.XLOOKUP(L2814,PriceListData!$F$2:$F$97,PriceListData!$E$2:$E$97)</f>
        <v>5.75</v>
      </c>
      <c r="N2814" t="str">
        <f>TEXT(B2814,"dddd")</f>
        <v>Sunday</v>
      </c>
    </row>
    <row r="2815" spans="1:14" x14ac:dyDescent="0.35">
      <c r="A2815">
        <v>288895</v>
      </c>
      <c r="B2815" s="3">
        <v>45788</v>
      </c>
      <c r="C2815" s="4">
        <v>0.50614583333333329</v>
      </c>
      <c r="D2815" t="s">
        <v>449</v>
      </c>
      <c r="E2815">
        <v>1</v>
      </c>
      <c r="G2815" t="s">
        <v>433</v>
      </c>
      <c r="H2815" t="s">
        <v>435</v>
      </c>
      <c r="J2815" t="s">
        <v>403</v>
      </c>
      <c r="K2815">
        <v>1</v>
      </c>
      <c r="L2815" t="str">
        <f>_xlfn.CONCAT(D2815,F2815)</f>
        <v>Chocolate croissant</v>
      </c>
      <c r="M2815" s="10">
        <f>E2815*_xlfn.XLOOKUP(L2815,PriceListData!$F$2:$F$97,PriceListData!$E$2:$E$97)</f>
        <v>5.25</v>
      </c>
      <c r="N2815" t="str">
        <f>TEXT(B2815,"dddd")</f>
        <v>Sunday</v>
      </c>
    </row>
    <row r="2816" spans="1:14" x14ac:dyDescent="0.35">
      <c r="A2816">
        <v>288894</v>
      </c>
      <c r="B2816" s="3">
        <v>45788</v>
      </c>
      <c r="C2816" s="4">
        <v>0.49465277777777777</v>
      </c>
      <c r="D2816" t="s">
        <v>63</v>
      </c>
      <c r="E2816">
        <v>1</v>
      </c>
      <c r="G2816" t="s">
        <v>433</v>
      </c>
      <c r="H2816" t="s">
        <v>435</v>
      </c>
      <c r="J2816" t="s">
        <v>403</v>
      </c>
      <c r="K2816">
        <v>1</v>
      </c>
      <c r="L2816" t="str">
        <f>_xlfn.CONCAT(D2816,F2816)</f>
        <v>Cookie</v>
      </c>
      <c r="M2816" s="10">
        <f>E2816*_xlfn.XLOOKUP(L2816,PriceListData!$F$2:$F$97,PriceListData!$E$2:$E$97)</f>
        <v>3</v>
      </c>
      <c r="N2816" t="str">
        <f>TEXT(B2816,"dddd")</f>
        <v>Sunday</v>
      </c>
    </row>
    <row r="2817" spans="1:14" x14ac:dyDescent="0.35">
      <c r="A2817">
        <v>288893</v>
      </c>
      <c r="B2817" s="3">
        <v>45788</v>
      </c>
      <c r="C2817" s="4">
        <v>0.49126157407407406</v>
      </c>
      <c r="D2817" t="s">
        <v>441</v>
      </c>
      <c r="E2817">
        <v>1</v>
      </c>
      <c r="G2817" t="s">
        <v>433</v>
      </c>
      <c r="H2817" t="s">
        <v>435</v>
      </c>
      <c r="J2817" t="s">
        <v>403</v>
      </c>
      <c r="K2817">
        <v>2</v>
      </c>
      <c r="L2817" t="str">
        <f>_xlfn.CONCAT(D2817,F2817)</f>
        <v>Sticky bun</v>
      </c>
      <c r="M2817" s="10">
        <f>E2817*_xlfn.XLOOKUP(L2817,PriceListData!$F$2:$F$97,PriceListData!$E$2:$E$97)</f>
        <v>2.75</v>
      </c>
      <c r="N2817" t="str">
        <f>TEXT(B2817,"dddd")</f>
        <v>Sunday</v>
      </c>
    </row>
    <row r="2818" spans="1:14" x14ac:dyDescent="0.35">
      <c r="A2818">
        <v>288892</v>
      </c>
      <c r="B2818" s="3">
        <v>45788</v>
      </c>
      <c r="C2818" s="4">
        <v>0.48986111111111114</v>
      </c>
      <c r="D2818" t="s">
        <v>438</v>
      </c>
      <c r="E2818">
        <v>1</v>
      </c>
      <c r="G2818" t="s">
        <v>433</v>
      </c>
      <c r="H2818" t="s">
        <v>435</v>
      </c>
      <c r="J2818" t="s">
        <v>403</v>
      </c>
      <c r="K2818">
        <v>2</v>
      </c>
      <c r="L2818" t="str">
        <f>_xlfn.CONCAT(D2818,F2818)</f>
        <v>Cinnamon roll</v>
      </c>
      <c r="M2818" s="10">
        <f>E2818*_xlfn.XLOOKUP(L2818,PriceListData!$F$2:$F$97,PriceListData!$E$2:$E$97)</f>
        <v>3.75</v>
      </c>
      <c r="N2818" t="str">
        <f>TEXT(B2818,"dddd")</f>
        <v>Sunday</v>
      </c>
    </row>
    <row r="2819" spans="1:14" x14ac:dyDescent="0.35">
      <c r="A2819">
        <v>288891</v>
      </c>
      <c r="B2819" s="3">
        <v>45788</v>
      </c>
      <c r="C2819" s="4">
        <v>0.48269675925925926</v>
      </c>
      <c r="D2819" t="s">
        <v>93</v>
      </c>
      <c r="E2819">
        <v>1</v>
      </c>
      <c r="G2819" t="s">
        <v>433</v>
      </c>
      <c r="H2819" t="s">
        <v>435</v>
      </c>
      <c r="J2819" t="s">
        <v>403</v>
      </c>
      <c r="K2819">
        <v>1</v>
      </c>
      <c r="L2819" t="str">
        <f>_xlfn.CONCAT(D2819,F2819)</f>
        <v>Croissant</v>
      </c>
      <c r="M2819" s="10">
        <f>E2819*_xlfn.XLOOKUP(L2819,PriceListData!$F$2:$F$97,PriceListData!$E$2:$E$97)</f>
        <v>4.75</v>
      </c>
      <c r="N2819" t="str">
        <f>TEXT(B2819,"dddd")</f>
        <v>Sunday</v>
      </c>
    </row>
    <row r="2820" spans="1:14" x14ac:dyDescent="0.35">
      <c r="A2820">
        <v>288890</v>
      </c>
      <c r="B2820" s="3">
        <v>45788</v>
      </c>
      <c r="C2820" s="4">
        <v>0.47153935185185186</v>
      </c>
      <c r="D2820" t="s">
        <v>441</v>
      </c>
      <c r="E2820">
        <v>1</v>
      </c>
      <c r="G2820" t="s">
        <v>433</v>
      </c>
      <c r="H2820" t="s">
        <v>435</v>
      </c>
      <c r="J2820" t="s">
        <v>403</v>
      </c>
      <c r="K2820">
        <v>2</v>
      </c>
      <c r="L2820" t="str">
        <f>_xlfn.CONCAT(D2820,F2820)</f>
        <v>Sticky bun</v>
      </c>
      <c r="M2820" s="10">
        <f>E2820*_xlfn.XLOOKUP(L2820,PriceListData!$F$2:$F$97,PriceListData!$E$2:$E$97)</f>
        <v>2.75</v>
      </c>
      <c r="N2820" t="str">
        <f>TEXT(B2820,"dddd")</f>
        <v>Sunday</v>
      </c>
    </row>
    <row r="2821" spans="1:14" x14ac:dyDescent="0.35">
      <c r="A2821">
        <v>288889</v>
      </c>
      <c r="B2821" s="3">
        <v>45788</v>
      </c>
      <c r="C2821" s="4">
        <v>0.47043981481481484</v>
      </c>
      <c r="D2821" t="s">
        <v>438</v>
      </c>
      <c r="E2821">
        <v>1</v>
      </c>
      <c r="G2821" t="s">
        <v>433</v>
      </c>
      <c r="H2821" t="s">
        <v>435</v>
      </c>
      <c r="J2821" t="s">
        <v>403</v>
      </c>
      <c r="K2821">
        <v>2</v>
      </c>
      <c r="L2821" t="str">
        <f>_xlfn.CONCAT(D2821,F2821)</f>
        <v>Cinnamon roll</v>
      </c>
      <c r="M2821" s="10">
        <f>E2821*_xlfn.XLOOKUP(L2821,PriceListData!$F$2:$F$97,PriceListData!$E$2:$E$97)</f>
        <v>3.75</v>
      </c>
      <c r="N2821" t="str">
        <f>TEXT(B2821,"dddd")</f>
        <v>Sunday</v>
      </c>
    </row>
    <row r="2822" spans="1:14" x14ac:dyDescent="0.35">
      <c r="A2822">
        <v>288888</v>
      </c>
      <c r="B2822" s="3">
        <v>45788</v>
      </c>
      <c r="C2822" s="4">
        <v>0.44960648148148147</v>
      </c>
      <c r="D2822" t="s">
        <v>449</v>
      </c>
      <c r="E2822">
        <v>1</v>
      </c>
      <c r="G2822" t="s">
        <v>433</v>
      </c>
      <c r="H2822" t="s">
        <v>435</v>
      </c>
      <c r="J2822" t="s">
        <v>403</v>
      </c>
      <c r="K2822">
        <v>1</v>
      </c>
      <c r="L2822" t="str">
        <f>_xlfn.CONCAT(D2822,F2822)</f>
        <v>Chocolate croissant</v>
      </c>
      <c r="M2822" s="10">
        <f>E2822*_xlfn.XLOOKUP(L2822,PriceListData!$F$2:$F$97,PriceListData!$E$2:$E$97)</f>
        <v>5.25</v>
      </c>
      <c r="N2822" t="str">
        <f>TEXT(B2822,"dddd")</f>
        <v>Sunday</v>
      </c>
    </row>
    <row r="2823" spans="1:14" x14ac:dyDescent="0.35">
      <c r="A2823">
        <v>288887</v>
      </c>
      <c r="B2823" s="3">
        <v>45788</v>
      </c>
      <c r="C2823" s="4">
        <v>0.44671296296296298</v>
      </c>
      <c r="D2823" t="s">
        <v>457</v>
      </c>
      <c r="E2823">
        <v>1</v>
      </c>
      <c r="G2823" t="s">
        <v>433</v>
      </c>
      <c r="H2823" t="s">
        <v>440</v>
      </c>
      <c r="J2823" t="s">
        <v>403</v>
      </c>
      <c r="K2823">
        <v>1</v>
      </c>
      <c r="L2823" t="str">
        <f>_xlfn.CONCAT(D2823,F2823)</f>
        <v>Scone with clotted cream and jam (day old)</v>
      </c>
      <c r="M2823" s="10">
        <f>E2823*_xlfn.XLOOKUP(L2823,PriceListData!$F$2:$F$97,PriceListData!$E$2:$E$97)</f>
        <v>4.75</v>
      </c>
      <c r="N2823" t="str">
        <f>TEXT(B2823,"dddd")</f>
        <v>Sunday</v>
      </c>
    </row>
    <row r="2824" spans="1:14" x14ac:dyDescent="0.35">
      <c r="A2824">
        <v>288886</v>
      </c>
      <c r="B2824" s="3">
        <v>45788</v>
      </c>
      <c r="C2824" s="4">
        <v>0.44592592592592595</v>
      </c>
      <c r="D2824" t="s">
        <v>444</v>
      </c>
      <c r="E2824">
        <v>2</v>
      </c>
      <c r="G2824" t="s">
        <v>433</v>
      </c>
      <c r="H2824" t="s">
        <v>440</v>
      </c>
      <c r="J2824" t="s">
        <v>403</v>
      </c>
      <c r="K2824">
        <v>1</v>
      </c>
      <c r="L2824" t="str">
        <f>_xlfn.CONCAT(D2824,F2824)</f>
        <v>Sticky bun (day old)</v>
      </c>
      <c r="M2824" s="10">
        <f>E2824*_xlfn.XLOOKUP(L2824,PriceListData!$F$2:$F$97,PriceListData!$E$2:$E$97)</f>
        <v>4</v>
      </c>
      <c r="N2824" t="str">
        <f>TEXT(B2824,"dddd")</f>
        <v>Sunday</v>
      </c>
    </row>
    <row r="2825" spans="1:14" x14ac:dyDescent="0.35">
      <c r="A2825">
        <v>288885</v>
      </c>
      <c r="B2825" s="3">
        <v>45788</v>
      </c>
      <c r="C2825" s="4">
        <v>0.4412962962962963</v>
      </c>
      <c r="D2825" t="s">
        <v>438</v>
      </c>
      <c r="E2825">
        <v>1</v>
      </c>
      <c r="G2825" t="s">
        <v>433</v>
      </c>
      <c r="H2825" t="s">
        <v>435</v>
      </c>
      <c r="J2825" t="s">
        <v>403</v>
      </c>
      <c r="K2825">
        <v>1</v>
      </c>
      <c r="L2825" t="str">
        <f>_xlfn.CONCAT(D2825,F2825)</f>
        <v>Cinnamon roll</v>
      </c>
      <c r="M2825" s="10">
        <f>E2825*_xlfn.XLOOKUP(L2825,PriceListData!$F$2:$F$97,PriceListData!$E$2:$E$97)</f>
        <v>3.75</v>
      </c>
      <c r="N2825" t="str">
        <f>TEXT(B2825,"dddd")</f>
        <v>Sunday</v>
      </c>
    </row>
    <row r="2826" spans="1:14" x14ac:dyDescent="0.35">
      <c r="A2826">
        <v>288884</v>
      </c>
      <c r="B2826" s="3">
        <v>45788</v>
      </c>
      <c r="C2826" s="4">
        <v>0.43652777777777779</v>
      </c>
      <c r="D2826" t="s">
        <v>449</v>
      </c>
      <c r="E2826">
        <v>1</v>
      </c>
      <c r="G2826" t="s">
        <v>433</v>
      </c>
      <c r="H2826" t="s">
        <v>435</v>
      </c>
      <c r="J2826" t="s">
        <v>403</v>
      </c>
      <c r="K2826">
        <v>1</v>
      </c>
      <c r="L2826" t="str">
        <f>_xlfn.CONCAT(D2826,F2826)</f>
        <v>Chocolate croissant</v>
      </c>
      <c r="M2826" s="10">
        <f>E2826*_xlfn.XLOOKUP(L2826,PriceListData!$F$2:$F$97,PriceListData!$E$2:$E$97)</f>
        <v>5.25</v>
      </c>
      <c r="N2826" t="str">
        <f>TEXT(B2826,"dddd")</f>
        <v>Sunday</v>
      </c>
    </row>
    <row r="2827" spans="1:14" x14ac:dyDescent="0.35">
      <c r="A2827">
        <v>288883</v>
      </c>
      <c r="B2827" s="3">
        <v>45788</v>
      </c>
      <c r="C2827" s="4">
        <v>0.43586805555555558</v>
      </c>
      <c r="D2827" t="s">
        <v>93</v>
      </c>
      <c r="E2827">
        <v>1</v>
      </c>
      <c r="G2827" t="s">
        <v>433</v>
      </c>
      <c r="H2827" t="s">
        <v>435</v>
      </c>
      <c r="J2827" t="s">
        <v>403</v>
      </c>
      <c r="K2827">
        <v>1</v>
      </c>
      <c r="L2827" t="str">
        <f>_xlfn.CONCAT(D2827,F2827)</f>
        <v>Croissant</v>
      </c>
      <c r="M2827" s="10">
        <f>E2827*_xlfn.XLOOKUP(L2827,PriceListData!$F$2:$F$97,PriceListData!$E$2:$E$97)</f>
        <v>4.75</v>
      </c>
      <c r="N2827" t="str">
        <f>TEXT(B2827,"dddd")</f>
        <v>Sunday</v>
      </c>
    </row>
    <row r="2828" spans="1:14" x14ac:dyDescent="0.35">
      <c r="A2828">
        <v>288882</v>
      </c>
      <c r="B2828" s="3">
        <v>45788</v>
      </c>
      <c r="C2828" s="4">
        <v>0.42820601851851853</v>
      </c>
      <c r="D2828" t="s">
        <v>438</v>
      </c>
      <c r="E2828">
        <v>1</v>
      </c>
      <c r="G2828" t="s">
        <v>433</v>
      </c>
      <c r="H2828" t="s">
        <v>435</v>
      </c>
      <c r="J2828" t="s">
        <v>403</v>
      </c>
      <c r="K2828">
        <v>1</v>
      </c>
      <c r="L2828" t="str">
        <f>_xlfn.CONCAT(D2828,F2828)</f>
        <v>Cinnamon roll</v>
      </c>
      <c r="M2828" s="10">
        <f>E2828*_xlfn.XLOOKUP(L2828,PriceListData!$F$2:$F$97,PriceListData!$E$2:$E$97)</f>
        <v>3.75</v>
      </c>
      <c r="N2828" t="str">
        <f>TEXT(B2828,"dddd")</f>
        <v>Sunday</v>
      </c>
    </row>
    <row r="2829" spans="1:14" x14ac:dyDescent="0.35">
      <c r="A2829">
        <v>288881</v>
      </c>
      <c r="B2829" s="3">
        <v>45788</v>
      </c>
      <c r="C2829" s="4">
        <v>0.42553240740740739</v>
      </c>
      <c r="D2829" t="s">
        <v>443</v>
      </c>
      <c r="E2829">
        <v>1</v>
      </c>
      <c r="G2829" t="s">
        <v>433</v>
      </c>
      <c r="H2829" t="s">
        <v>435</v>
      </c>
      <c r="J2829" t="s">
        <v>403</v>
      </c>
      <c r="K2829">
        <v>1</v>
      </c>
      <c r="L2829" t="str">
        <f>_xlfn.CONCAT(D2829,F2829)</f>
        <v>Scone with clotted cream and jam</v>
      </c>
      <c r="M2829" s="10">
        <f>E2829*_xlfn.XLOOKUP(L2829,PriceListData!$F$2:$F$97,PriceListData!$E$2:$E$97)</f>
        <v>5.75</v>
      </c>
      <c r="N2829" t="str">
        <f>TEXT(B2829,"dddd")</f>
        <v>Sunday</v>
      </c>
    </row>
    <row r="2830" spans="1:14" x14ac:dyDescent="0.35">
      <c r="A2830">
        <v>288880</v>
      </c>
      <c r="B2830" s="3">
        <v>45788</v>
      </c>
      <c r="C2830" s="4">
        <v>0.41450231481481481</v>
      </c>
      <c r="D2830" t="s">
        <v>438</v>
      </c>
      <c r="E2830">
        <v>1</v>
      </c>
      <c r="G2830" t="s">
        <v>433</v>
      </c>
      <c r="H2830" t="s">
        <v>435</v>
      </c>
      <c r="J2830" t="s">
        <v>403</v>
      </c>
      <c r="K2830">
        <v>1</v>
      </c>
      <c r="L2830" t="str">
        <f>_xlfn.CONCAT(D2830,F2830)</f>
        <v>Cinnamon roll</v>
      </c>
      <c r="M2830" s="10">
        <f>E2830*_xlfn.XLOOKUP(L2830,PriceListData!$F$2:$F$97,PriceListData!$E$2:$E$97)</f>
        <v>3.75</v>
      </c>
      <c r="N2830" t="str">
        <f>TEXT(B2830,"dddd")</f>
        <v>Sunday</v>
      </c>
    </row>
    <row r="2831" spans="1:14" x14ac:dyDescent="0.35">
      <c r="A2831">
        <v>288880</v>
      </c>
      <c r="B2831" s="3">
        <v>45788</v>
      </c>
      <c r="C2831" s="4">
        <v>0.41450231481481481</v>
      </c>
      <c r="D2831" t="s">
        <v>449</v>
      </c>
      <c r="E2831">
        <v>1</v>
      </c>
      <c r="G2831" t="s">
        <v>433</v>
      </c>
      <c r="H2831" t="s">
        <v>435</v>
      </c>
      <c r="J2831" t="s">
        <v>403</v>
      </c>
      <c r="K2831">
        <v>1</v>
      </c>
      <c r="L2831" t="str">
        <f>_xlfn.CONCAT(D2831,F2831)</f>
        <v>Chocolate croissant</v>
      </c>
      <c r="M2831" s="10">
        <f>E2831*_xlfn.XLOOKUP(L2831,PriceListData!$F$2:$F$97,PriceListData!$E$2:$E$97)</f>
        <v>5.25</v>
      </c>
      <c r="N2831" t="str">
        <f>TEXT(B2831,"dddd")</f>
        <v>Sunday</v>
      </c>
    </row>
    <row r="2832" spans="1:14" x14ac:dyDescent="0.35">
      <c r="A2832">
        <v>288879</v>
      </c>
      <c r="B2832" s="3">
        <v>45788</v>
      </c>
      <c r="C2832" s="4">
        <v>0.40545138888888888</v>
      </c>
      <c r="D2832" t="s">
        <v>438</v>
      </c>
      <c r="E2832">
        <v>1</v>
      </c>
      <c r="G2832" t="s">
        <v>433</v>
      </c>
      <c r="H2832" t="s">
        <v>435</v>
      </c>
      <c r="J2832" t="s">
        <v>403</v>
      </c>
      <c r="K2832">
        <v>1</v>
      </c>
      <c r="L2832" t="str">
        <f>_xlfn.CONCAT(D2832,F2832)</f>
        <v>Cinnamon roll</v>
      </c>
      <c r="M2832" s="10">
        <f>E2832*_xlfn.XLOOKUP(L2832,PriceListData!$F$2:$F$97,PriceListData!$E$2:$E$97)</f>
        <v>3.75</v>
      </c>
      <c r="N2832" t="str">
        <f>TEXT(B2832,"dddd")</f>
        <v>Sunday</v>
      </c>
    </row>
    <row r="2833" spans="1:14" x14ac:dyDescent="0.35">
      <c r="A2833">
        <v>288878</v>
      </c>
      <c r="B2833" s="3">
        <v>45788</v>
      </c>
      <c r="C2833" s="4">
        <v>0.40501157407407407</v>
      </c>
      <c r="D2833" t="s">
        <v>93</v>
      </c>
      <c r="E2833">
        <v>1</v>
      </c>
      <c r="G2833" t="s">
        <v>433</v>
      </c>
      <c r="H2833" t="s">
        <v>435</v>
      </c>
      <c r="J2833" t="s">
        <v>403</v>
      </c>
      <c r="K2833">
        <v>1</v>
      </c>
      <c r="L2833" t="str">
        <f>_xlfn.CONCAT(D2833,F2833)</f>
        <v>Croissant</v>
      </c>
      <c r="M2833" s="10">
        <f>E2833*_xlfn.XLOOKUP(L2833,PriceListData!$F$2:$F$97,PriceListData!$E$2:$E$97)</f>
        <v>4.75</v>
      </c>
      <c r="N2833" t="str">
        <f>TEXT(B2833,"dddd")</f>
        <v>Sunday</v>
      </c>
    </row>
    <row r="2834" spans="1:14" x14ac:dyDescent="0.35">
      <c r="A2834">
        <v>288877</v>
      </c>
      <c r="B2834" s="3">
        <v>45788</v>
      </c>
      <c r="C2834" s="4">
        <v>0.3923726851851852</v>
      </c>
      <c r="D2834" t="s">
        <v>438</v>
      </c>
      <c r="E2834">
        <v>1</v>
      </c>
      <c r="G2834" t="s">
        <v>433</v>
      </c>
      <c r="H2834" t="s">
        <v>435</v>
      </c>
      <c r="J2834" t="s">
        <v>403</v>
      </c>
      <c r="K2834">
        <v>2</v>
      </c>
      <c r="L2834" t="str">
        <f>_xlfn.CONCAT(D2834,F2834)</f>
        <v>Cinnamon roll</v>
      </c>
      <c r="M2834" s="10">
        <f>E2834*_xlfn.XLOOKUP(L2834,PriceListData!$F$2:$F$97,PriceListData!$E$2:$E$97)</f>
        <v>3.75</v>
      </c>
      <c r="N2834" t="str">
        <f>TEXT(B2834,"dddd")</f>
        <v>Sunday</v>
      </c>
    </row>
    <row r="2835" spans="1:14" x14ac:dyDescent="0.35">
      <c r="A2835">
        <v>288876</v>
      </c>
      <c r="B2835" s="3">
        <v>45788</v>
      </c>
      <c r="C2835" s="4">
        <v>0.38341435185185185</v>
      </c>
      <c r="D2835" t="s">
        <v>444</v>
      </c>
      <c r="E2835">
        <v>1</v>
      </c>
      <c r="G2835" t="s">
        <v>433</v>
      </c>
      <c r="H2835" t="s">
        <v>440</v>
      </c>
      <c r="J2835" t="s">
        <v>403</v>
      </c>
      <c r="K2835">
        <v>1</v>
      </c>
      <c r="L2835" t="str">
        <f>_xlfn.CONCAT(D2835,F2835)</f>
        <v>Sticky bun (day old)</v>
      </c>
      <c r="M2835" s="10">
        <f>E2835*_xlfn.XLOOKUP(L2835,PriceListData!$F$2:$F$97,PriceListData!$E$2:$E$97)</f>
        <v>2</v>
      </c>
      <c r="N2835" t="str">
        <f>TEXT(B2835,"dddd")</f>
        <v>Sunday</v>
      </c>
    </row>
    <row r="2836" spans="1:14" x14ac:dyDescent="0.35">
      <c r="A2836">
        <v>288875</v>
      </c>
      <c r="B2836" s="3">
        <v>45788</v>
      </c>
      <c r="C2836" s="4">
        <v>0.38155092592592593</v>
      </c>
      <c r="D2836" t="s">
        <v>63</v>
      </c>
      <c r="E2836">
        <v>1</v>
      </c>
      <c r="G2836" t="s">
        <v>433</v>
      </c>
      <c r="H2836" t="s">
        <v>435</v>
      </c>
      <c r="J2836" t="s">
        <v>403</v>
      </c>
      <c r="K2836">
        <v>1</v>
      </c>
      <c r="L2836" t="str">
        <f>_xlfn.CONCAT(D2836,F2836)</f>
        <v>Cookie</v>
      </c>
      <c r="M2836" s="10">
        <f>E2836*_xlfn.XLOOKUP(L2836,PriceListData!$F$2:$F$97,PriceListData!$E$2:$E$97)</f>
        <v>3</v>
      </c>
      <c r="N2836" t="str">
        <f>TEXT(B2836,"dddd")</f>
        <v>Sunday</v>
      </c>
    </row>
    <row r="2837" spans="1:14" x14ac:dyDescent="0.35">
      <c r="A2837">
        <v>288874</v>
      </c>
      <c r="B2837" s="3">
        <v>45788</v>
      </c>
      <c r="C2837" s="4">
        <v>0.37930555555555556</v>
      </c>
      <c r="D2837" t="s">
        <v>441</v>
      </c>
      <c r="E2837">
        <v>2</v>
      </c>
      <c r="G2837" t="s">
        <v>433</v>
      </c>
      <c r="H2837" t="s">
        <v>435</v>
      </c>
      <c r="J2837" t="s">
        <v>403</v>
      </c>
      <c r="K2837">
        <v>1</v>
      </c>
      <c r="L2837" t="str">
        <f>_xlfn.CONCAT(D2837,F2837)</f>
        <v>Sticky bun</v>
      </c>
      <c r="M2837" s="10">
        <f>E2837*_xlfn.XLOOKUP(L2837,PriceListData!$F$2:$F$97,PriceListData!$E$2:$E$97)</f>
        <v>5.5</v>
      </c>
      <c r="N2837" t="str">
        <f>TEXT(B2837,"dddd")</f>
        <v>Sunday</v>
      </c>
    </row>
    <row r="2838" spans="1:14" x14ac:dyDescent="0.35">
      <c r="A2838">
        <v>288873</v>
      </c>
      <c r="B2838" s="3">
        <v>45788</v>
      </c>
      <c r="C2838" s="4">
        <v>0.34700231481481481</v>
      </c>
      <c r="D2838" t="s">
        <v>441</v>
      </c>
      <c r="E2838">
        <v>1</v>
      </c>
      <c r="G2838" t="s">
        <v>433</v>
      </c>
      <c r="H2838" t="s">
        <v>435</v>
      </c>
      <c r="J2838" t="s">
        <v>403</v>
      </c>
      <c r="K2838">
        <v>2</v>
      </c>
      <c r="L2838" t="str">
        <f>_xlfn.CONCAT(D2838,F2838)</f>
        <v>Sticky bun</v>
      </c>
      <c r="M2838" s="10">
        <f>E2838*_xlfn.XLOOKUP(L2838,PriceListData!$F$2:$F$97,PriceListData!$E$2:$E$97)</f>
        <v>2.75</v>
      </c>
      <c r="N2838" t="str">
        <f>TEXT(B2838,"dddd")</f>
        <v>Sunday</v>
      </c>
    </row>
    <row r="2839" spans="1:14" x14ac:dyDescent="0.35">
      <c r="A2839">
        <v>289303</v>
      </c>
      <c r="B2839" s="3">
        <v>45789</v>
      </c>
      <c r="C2839" s="4">
        <v>0.85396990740740741</v>
      </c>
      <c r="D2839" t="s">
        <v>424</v>
      </c>
      <c r="E2839">
        <v>1</v>
      </c>
      <c r="F2839" t="s">
        <v>15</v>
      </c>
      <c r="G2839" t="s">
        <v>423</v>
      </c>
      <c r="H2839" t="s">
        <v>414</v>
      </c>
      <c r="J2839" t="s">
        <v>403</v>
      </c>
      <c r="K2839">
        <v>1</v>
      </c>
      <c r="L2839" t="str">
        <f>_xlfn.CONCAT(D2839,F2839)</f>
        <v>Coconut milk smoothie12 oz</v>
      </c>
      <c r="M2839" s="10">
        <f>E2839*_xlfn.XLOOKUP(L2839,PriceListData!$F$2:$F$97,PriceListData!$E$2:$E$97)</f>
        <v>5.75</v>
      </c>
      <c r="N2839" t="str">
        <f>TEXT(B2839,"dddd")</f>
        <v>Monday</v>
      </c>
    </row>
    <row r="2840" spans="1:14" x14ac:dyDescent="0.35">
      <c r="A2840">
        <v>289303</v>
      </c>
      <c r="B2840" s="3">
        <v>45789</v>
      </c>
      <c r="C2840" s="4">
        <v>0.85396990740740741</v>
      </c>
      <c r="D2840" t="s">
        <v>404</v>
      </c>
      <c r="E2840">
        <v>1</v>
      </c>
      <c r="F2840" t="s">
        <v>15</v>
      </c>
      <c r="G2840" t="s">
        <v>405</v>
      </c>
      <c r="H2840" t="s">
        <v>406</v>
      </c>
      <c r="J2840" t="s">
        <v>403</v>
      </c>
      <c r="K2840">
        <v>1</v>
      </c>
      <c r="L2840" t="str">
        <f>_xlfn.CONCAT(D2840,F2840)</f>
        <v>Café latté12 oz</v>
      </c>
      <c r="M2840" s="10">
        <f>E2840*_xlfn.XLOOKUP(L2840,PriceListData!$F$2:$F$97,PriceListData!$E$2:$E$97)</f>
        <v>4.25</v>
      </c>
      <c r="N2840" t="str">
        <f>TEXT(B2840,"dddd")</f>
        <v>Monday</v>
      </c>
    </row>
    <row r="2841" spans="1:14" x14ac:dyDescent="0.35">
      <c r="A2841">
        <v>289301</v>
      </c>
      <c r="B2841" s="3">
        <v>45789</v>
      </c>
      <c r="C2841" s="4">
        <v>0.80568287037037034</v>
      </c>
      <c r="D2841" t="s">
        <v>40</v>
      </c>
      <c r="E2841">
        <v>1</v>
      </c>
      <c r="F2841" t="s">
        <v>35</v>
      </c>
      <c r="G2841" t="s">
        <v>405</v>
      </c>
      <c r="H2841" t="s">
        <v>406</v>
      </c>
      <c r="J2841" t="s">
        <v>403</v>
      </c>
      <c r="K2841">
        <v>1</v>
      </c>
      <c r="L2841" t="str">
        <f>_xlfn.CONCAT(D2841,F2841)</f>
        <v>Espresso1 oz</v>
      </c>
      <c r="M2841" s="10">
        <f>E2841*_xlfn.XLOOKUP(L2841,PriceListData!$F$2:$F$97,PriceListData!$E$2:$E$97)</f>
        <v>2.5</v>
      </c>
      <c r="N2841" t="str">
        <f>TEXT(B2841,"dddd")</f>
        <v>Monday</v>
      </c>
    </row>
    <row r="2842" spans="1:14" x14ac:dyDescent="0.35">
      <c r="A2842">
        <v>289300</v>
      </c>
      <c r="B2842" s="3">
        <v>45789</v>
      </c>
      <c r="C2842" s="4">
        <v>0.8014930555555555</v>
      </c>
      <c r="D2842" t="s">
        <v>54</v>
      </c>
      <c r="E2842">
        <v>1</v>
      </c>
      <c r="G2842" t="s">
        <v>415</v>
      </c>
      <c r="H2842" t="s">
        <v>416</v>
      </c>
      <c r="J2842" t="s">
        <v>403</v>
      </c>
      <c r="K2842">
        <v>1</v>
      </c>
      <c r="L2842" t="str">
        <f>_xlfn.CONCAT(D2842,F2842)</f>
        <v>Syrup</v>
      </c>
      <c r="M2842" s="10">
        <f>E2842*_xlfn.XLOOKUP(L2842,PriceListData!$F$2:$F$97,PriceListData!$E$2:$E$97)</f>
        <v>0.75</v>
      </c>
      <c r="N2842" t="str">
        <f>TEXT(B2842,"dddd")</f>
        <v>Monday</v>
      </c>
    </row>
    <row r="2843" spans="1:14" x14ac:dyDescent="0.35">
      <c r="A2843">
        <v>289300</v>
      </c>
      <c r="B2843" s="3">
        <v>45789</v>
      </c>
      <c r="C2843" s="4">
        <v>0.8014930555555555</v>
      </c>
      <c r="D2843" t="s">
        <v>21</v>
      </c>
      <c r="E2843">
        <v>1</v>
      </c>
      <c r="F2843" t="s">
        <v>15</v>
      </c>
      <c r="G2843" t="s">
        <v>405</v>
      </c>
      <c r="H2843" t="s">
        <v>406</v>
      </c>
      <c r="J2843" t="s">
        <v>403</v>
      </c>
      <c r="K2843">
        <v>1</v>
      </c>
      <c r="L2843" t="str">
        <f>_xlfn.CONCAT(D2843,F2843)</f>
        <v>Pourover12 oz</v>
      </c>
      <c r="M2843" s="10">
        <f>E2843*_xlfn.XLOOKUP(L2843,PriceListData!$F$2:$F$97,PriceListData!$E$2:$E$97)</f>
        <v>3.5</v>
      </c>
      <c r="N2843" t="str">
        <f>TEXT(B2843,"dddd")</f>
        <v>Monday</v>
      </c>
    </row>
    <row r="2844" spans="1:14" x14ac:dyDescent="0.35">
      <c r="A2844">
        <v>289300</v>
      </c>
      <c r="B2844" s="3">
        <v>45789</v>
      </c>
      <c r="C2844" s="4">
        <v>0.8014930555555555</v>
      </c>
      <c r="D2844" t="s">
        <v>445</v>
      </c>
      <c r="E2844">
        <v>1</v>
      </c>
      <c r="F2844" t="s">
        <v>15</v>
      </c>
      <c r="G2844" t="s">
        <v>423</v>
      </c>
      <c r="H2844" t="s">
        <v>414</v>
      </c>
      <c r="J2844" t="s">
        <v>403</v>
      </c>
      <c r="K2844">
        <v>1</v>
      </c>
      <c r="L2844" t="str">
        <f>_xlfn.CONCAT(D2844,F2844)</f>
        <v>Mango lassi12 oz</v>
      </c>
      <c r="M2844" s="10">
        <f>E2844*_xlfn.XLOOKUP(L2844,PriceListData!$F$2:$F$97,PriceListData!$E$2:$E$97)</f>
        <v>5.75</v>
      </c>
      <c r="N2844" t="str">
        <f>TEXT(B2844,"dddd")</f>
        <v>Monday</v>
      </c>
    </row>
    <row r="2845" spans="1:14" x14ac:dyDescent="0.35">
      <c r="A2845">
        <v>289299</v>
      </c>
      <c r="B2845" s="3">
        <v>45789</v>
      </c>
      <c r="C2845" s="4">
        <v>0.80013888888888884</v>
      </c>
      <c r="D2845" t="s">
        <v>21</v>
      </c>
      <c r="E2845">
        <v>1</v>
      </c>
      <c r="F2845" t="s">
        <v>15</v>
      </c>
      <c r="G2845" t="s">
        <v>405</v>
      </c>
      <c r="H2845" t="s">
        <v>406</v>
      </c>
      <c r="J2845" t="s">
        <v>403</v>
      </c>
      <c r="K2845">
        <v>1</v>
      </c>
      <c r="L2845" t="str">
        <f>_xlfn.CONCAT(D2845,F2845)</f>
        <v>Pourover12 oz</v>
      </c>
      <c r="M2845" s="10">
        <f>E2845*_xlfn.XLOOKUP(L2845,PriceListData!$F$2:$F$97,PriceListData!$E$2:$E$97)</f>
        <v>3.5</v>
      </c>
      <c r="N2845" t="str">
        <f>TEXT(B2845,"dddd")</f>
        <v>Monday</v>
      </c>
    </row>
    <row r="2846" spans="1:14" x14ac:dyDescent="0.35">
      <c r="A2846">
        <v>289298</v>
      </c>
      <c r="B2846" s="3">
        <v>45789</v>
      </c>
      <c r="C2846" s="4">
        <v>0.78746527777777775</v>
      </c>
      <c r="D2846" t="s">
        <v>428</v>
      </c>
      <c r="E2846">
        <v>1</v>
      </c>
      <c r="F2846" t="s">
        <v>15</v>
      </c>
      <c r="G2846" t="s">
        <v>413</v>
      </c>
      <c r="H2846" t="s">
        <v>406</v>
      </c>
      <c r="J2846" t="s">
        <v>403</v>
      </c>
      <c r="K2846">
        <v>1</v>
      </c>
      <c r="L2846" t="str">
        <f>_xlfn.CONCAT(D2846,F2846)</f>
        <v>Rooibos latté12 oz</v>
      </c>
      <c r="M2846" s="10">
        <f>E2846*_xlfn.XLOOKUP(L2846,PriceListData!$F$2:$F$97,PriceListData!$E$2:$E$97)</f>
        <v>5.5</v>
      </c>
      <c r="N2846" t="str">
        <f>TEXT(B2846,"dddd")</f>
        <v>Monday</v>
      </c>
    </row>
    <row r="2847" spans="1:14" x14ac:dyDescent="0.35">
      <c r="A2847">
        <v>289298</v>
      </c>
      <c r="B2847" s="3">
        <v>45789</v>
      </c>
      <c r="C2847" s="4">
        <v>0.78746527777777775</v>
      </c>
      <c r="D2847" t="s">
        <v>421</v>
      </c>
      <c r="E2847">
        <v>1</v>
      </c>
      <c r="F2847" t="s">
        <v>422</v>
      </c>
      <c r="G2847" t="s">
        <v>423</v>
      </c>
      <c r="H2847" t="s">
        <v>406</v>
      </c>
      <c r="J2847" t="s">
        <v>403</v>
      </c>
      <c r="K2847">
        <v>1</v>
      </c>
      <c r="L2847" t="str">
        <f>_xlfn.CONCAT(D2847,F2847)</f>
        <v>Hot chocolateRegular (12 oz)</v>
      </c>
      <c r="M2847" s="10">
        <f>E2847*_xlfn.XLOOKUP(L2847,PriceListData!$F$2:$F$97,PriceListData!$E$2:$E$97)</f>
        <v>4.75</v>
      </c>
      <c r="N2847" t="str">
        <f>TEXT(B2847,"dddd")</f>
        <v>Monday</v>
      </c>
    </row>
    <row r="2848" spans="1:14" x14ac:dyDescent="0.35">
      <c r="A2848">
        <v>289297</v>
      </c>
      <c r="B2848" s="3">
        <v>45789</v>
      </c>
      <c r="C2848" s="4">
        <v>0.74091435185185184</v>
      </c>
      <c r="D2848" t="s">
        <v>74</v>
      </c>
      <c r="E2848">
        <v>1</v>
      </c>
      <c r="F2848" t="s">
        <v>15</v>
      </c>
      <c r="G2848" t="s">
        <v>417</v>
      </c>
      <c r="H2848" t="s">
        <v>418</v>
      </c>
      <c r="J2848" t="s">
        <v>403</v>
      </c>
      <c r="K2848">
        <v>1</v>
      </c>
      <c r="L2848" t="str">
        <f>_xlfn.CONCAT(D2848,F2848)</f>
        <v>Single-origin12 oz</v>
      </c>
      <c r="M2848" s="10">
        <f>E2848*_xlfn.XLOOKUP(L2848,PriceListData!$F$2:$F$97,PriceListData!$E$2:$E$97)</f>
        <v>14.95</v>
      </c>
      <c r="N2848" t="str">
        <f>TEXT(B2848,"dddd")</f>
        <v>Monday</v>
      </c>
    </row>
    <row r="2849" spans="1:14" x14ac:dyDescent="0.35">
      <c r="A2849">
        <v>289294</v>
      </c>
      <c r="B2849" s="3">
        <v>45789</v>
      </c>
      <c r="C2849" s="4">
        <v>0.72403935185185186</v>
      </c>
      <c r="D2849" t="s">
        <v>428</v>
      </c>
      <c r="E2849">
        <v>1</v>
      </c>
      <c r="F2849" t="s">
        <v>15</v>
      </c>
      <c r="G2849" t="s">
        <v>413</v>
      </c>
      <c r="H2849" t="s">
        <v>406</v>
      </c>
      <c r="J2849" t="s">
        <v>403</v>
      </c>
      <c r="K2849">
        <v>1</v>
      </c>
      <c r="L2849" t="str">
        <f>_xlfn.CONCAT(D2849,F2849)</f>
        <v>Rooibos latté12 oz</v>
      </c>
      <c r="M2849" s="10">
        <f>E2849*_xlfn.XLOOKUP(L2849,PriceListData!$F$2:$F$97,PriceListData!$E$2:$E$97)</f>
        <v>5.5</v>
      </c>
      <c r="N2849" t="str">
        <f>TEXT(B2849,"dddd")</f>
        <v>Monday</v>
      </c>
    </row>
    <row r="2850" spans="1:14" x14ac:dyDescent="0.35">
      <c r="A2850">
        <v>289293</v>
      </c>
      <c r="B2850" s="3">
        <v>45789</v>
      </c>
      <c r="C2850" s="4">
        <v>0.69958333333333333</v>
      </c>
      <c r="D2850" t="s">
        <v>424</v>
      </c>
      <c r="E2850">
        <v>1</v>
      </c>
      <c r="F2850" t="s">
        <v>15</v>
      </c>
      <c r="G2850" t="s">
        <v>423</v>
      </c>
      <c r="H2850" t="s">
        <v>414</v>
      </c>
      <c r="J2850" t="s">
        <v>403</v>
      </c>
      <c r="K2850">
        <v>1</v>
      </c>
      <c r="L2850" t="str">
        <f>_xlfn.CONCAT(D2850,F2850)</f>
        <v>Coconut milk smoothie12 oz</v>
      </c>
      <c r="M2850" s="10">
        <f>E2850*_xlfn.XLOOKUP(L2850,PriceListData!$F$2:$F$97,PriceListData!$E$2:$E$97)</f>
        <v>5.75</v>
      </c>
      <c r="N2850" t="str">
        <f>TEXT(B2850,"dddd")</f>
        <v>Monday</v>
      </c>
    </row>
    <row r="2851" spans="1:14" x14ac:dyDescent="0.35">
      <c r="A2851">
        <v>289292</v>
      </c>
      <c r="B2851" s="3">
        <v>45789</v>
      </c>
      <c r="C2851" s="4">
        <v>0.69668981481481485</v>
      </c>
      <c r="D2851" t="s">
        <v>54</v>
      </c>
      <c r="E2851">
        <v>1</v>
      </c>
      <c r="G2851" t="s">
        <v>415</v>
      </c>
      <c r="H2851" t="s">
        <v>416</v>
      </c>
      <c r="J2851" t="s">
        <v>403</v>
      </c>
      <c r="K2851">
        <v>2</v>
      </c>
      <c r="L2851" t="str">
        <f>_xlfn.CONCAT(D2851,F2851)</f>
        <v>Syrup</v>
      </c>
      <c r="M2851" s="10">
        <f>E2851*_xlfn.XLOOKUP(L2851,PriceListData!$F$2:$F$97,PriceListData!$E$2:$E$97)</f>
        <v>0.75</v>
      </c>
      <c r="N2851" t="str">
        <f>TEXT(B2851,"dddd")</f>
        <v>Monday</v>
      </c>
    </row>
    <row r="2852" spans="1:14" x14ac:dyDescent="0.35">
      <c r="A2852">
        <v>289292</v>
      </c>
      <c r="B2852" s="3">
        <v>45789</v>
      </c>
      <c r="C2852" s="4">
        <v>0.69668981481481485</v>
      </c>
      <c r="D2852" t="s">
        <v>21</v>
      </c>
      <c r="E2852">
        <v>1</v>
      </c>
      <c r="F2852" t="s">
        <v>15</v>
      </c>
      <c r="G2852" t="s">
        <v>405</v>
      </c>
      <c r="H2852" t="s">
        <v>406</v>
      </c>
      <c r="J2852" t="s">
        <v>403</v>
      </c>
      <c r="K2852">
        <v>2</v>
      </c>
      <c r="L2852" t="str">
        <f>_xlfn.CONCAT(D2852,F2852)</f>
        <v>Pourover12 oz</v>
      </c>
      <c r="M2852" s="10">
        <f>E2852*_xlfn.XLOOKUP(L2852,PriceListData!$F$2:$F$97,PriceListData!$E$2:$E$97)</f>
        <v>3.5</v>
      </c>
      <c r="N2852" t="str">
        <f>TEXT(B2852,"dddd")</f>
        <v>Monday</v>
      </c>
    </row>
    <row r="2853" spans="1:14" x14ac:dyDescent="0.35">
      <c r="A2853">
        <v>289291</v>
      </c>
      <c r="B2853" s="3">
        <v>45789</v>
      </c>
      <c r="C2853" s="4">
        <v>0.68337962962962961</v>
      </c>
      <c r="D2853" t="s">
        <v>420</v>
      </c>
      <c r="E2853">
        <v>1</v>
      </c>
      <c r="F2853" t="s">
        <v>76</v>
      </c>
      <c r="G2853" t="s">
        <v>413</v>
      </c>
      <c r="H2853" t="s">
        <v>406</v>
      </c>
      <c r="J2853" t="s">
        <v>442</v>
      </c>
      <c r="K2853">
        <v>1</v>
      </c>
      <c r="L2853" t="str">
        <f>_xlfn.CONCAT(D2853,F2853)</f>
        <v>Moroccan tea10 oz</v>
      </c>
      <c r="M2853" s="10">
        <f>E2853*_xlfn.XLOOKUP(L2853,PriceListData!$F$2:$F$97,PriceListData!$E$2:$E$97)</f>
        <v>3</v>
      </c>
      <c r="N2853" t="str">
        <f>TEXT(B2853,"dddd")</f>
        <v>Monday</v>
      </c>
    </row>
    <row r="2854" spans="1:14" x14ac:dyDescent="0.35">
      <c r="A2854">
        <v>289290</v>
      </c>
      <c r="B2854" s="3">
        <v>45789</v>
      </c>
      <c r="C2854" s="4">
        <v>0.68265046296296295</v>
      </c>
      <c r="D2854" t="s">
        <v>420</v>
      </c>
      <c r="E2854">
        <v>1</v>
      </c>
      <c r="F2854" t="s">
        <v>76</v>
      </c>
      <c r="G2854" t="s">
        <v>413</v>
      </c>
      <c r="H2854" t="s">
        <v>406</v>
      </c>
      <c r="J2854" t="s">
        <v>403</v>
      </c>
      <c r="K2854">
        <v>1</v>
      </c>
      <c r="L2854" t="str">
        <f>_xlfn.CONCAT(D2854,F2854)</f>
        <v>Moroccan tea10 oz</v>
      </c>
      <c r="M2854" s="10">
        <f>E2854*_xlfn.XLOOKUP(L2854,PriceListData!$F$2:$F$97,PriceListData!$E$2:$E$97)</f>
        <v>3</v>
      </c>
      <c r="N2854" t="str">
        <f>TEXT(B2854,"dddd")</f>
        <v>Monday</v>
      </c>
    </row>
    <row r="2855" spans="1:14" x14ac:dyDescent="0.35">
      <c r="A2855">
        <v>289289</v>
      </c>
      <c r="B2855" s="3">
        <v>45789</v>
      </c>
      <c r="C2855" s="4">
        <v>0.68033564814814818</v>
      </c>
      <c r="D2855" t="s">
        <v>40</v>
      </c>
      <c r="E2855">
        <v>1</v>
      </c>
      <c r="F2855" t="s">
        <v>35</v>
      </c>
      <c r="G2855" t="s">
        <v>405</v>
      </c>
      <c r="H2855" t="s">
        <v>406</v>
      </c>
      <c r="J2855" t="s">
        <v>403</v>
      </c>
      <c r="K2855">
        <v>1</v>
      </c>
      <c r="L2855" t="str">
        <f>_xlfn.CONCAT(D2855,F2855)</f>
        <v>Espresso1 oz</v>
      </c>
      <c r="M2855" s="10">
        <f>E2855*_xlfn.XLOOKUP(L2855,PriceListData!$F$2:$F$97,PriceListData!$E$2:$E$97)</f>
        <v>2.5</v>
      </c>
      <c r="N2855" t="str">
        <f>TEXT(B2855,"dddd")</f>
        <v>Monday</v>
      </c>
    </row>
    <row r="2856" spans="1:14" x14ac:dyDescent="0.35">
      <c r="A2856">
        <v>289287</v>
      </c>
      <c r="B2856" s="3">
        <v>45789</v>
      </c>
      <c r="C2856" s="4">
        <v>0.67682870370370374</v>
      </c>
      <c r="D2856" t="s">
        <v>52</v>
      </c>
      <c r="E2856">
        <v>1</v>
      </c>
      <c r="F2856" t="s">
        <v>15</v>
      </c>
      <c r="G2856" t="s">
        <v>405</v>
      </c>
      <c r="H2856" t="s">
        <v>414</v>
      </c>
      <c r="J2856" t="s">
        <v>403</v>
      </c>
      <c r="K2856">
        <v>1</v>
      </c>
      <c r="L2856" t="str">
        <f>_xlfn.CONCAT(D2856,F2856)</f>
        <v>Frappé12 oz</v>
      </c>
      <c r="M2856" s="10">
        <f>E2856*_xlfn.XLOOKUP(L2856,PriceListData!$F$2:$F$97,PriceListData!$E$2:$E$97)</f>
        <v>4.75</v>
      </c>
      <c r="N2856" t="str">
        <f>TEXT(B2856,"dddd")</f>
        <v>Monday</v>
      </c>
    </row>
    <row r="2857" spans="1:14" x14ac:dyDescent="0.35">
      <c r="A2857">
        <v>289287</v>
      </c>
      <c r="B2857" s="3">
        <v>45789</v>
      </c>
      <c r="C2857" s="4">
        <v>0.67682870370370374</v>
      </c>
      <c r="D2857" t="s">
        <v>404</v>
      </c>
      <c r="E2857">
        <v>1</v>
      </c>
      <c r="F2857" t="s">
        <v>15</v>
      </c>
      <c r="G2857" t="s">
        <v>405</v>
      </c>
      <c r="H2857" t="s">
        <v>406</v>
      </c>
      <c r="J2857" t="s">
        <v>403</v>
      </c>
      <c r="K2857">
        <v>1</v>
      </c>
      <c r="L2857" t="str">
        <f>_xlfn.CONCAT(D2857,F2857)</f>
        <v>Café latté12 oz</v>
      </c>
      <c r="M2857" s="10">
        <f>E2857*_xlfn.XLOOKUP(L2857,PriceListData!$F$2:$F$97,PriceListData!$E$2:$E$97)</f>
        <v>4.25</v>
      </c>
      <c r="N2857" t="str">
        <f>TEXT(B2857,"dddd")</f>
        <v>Monday</v>
      </c>
    </row>
    <row r="2858" spans="1:14" x14ac:dyDescent="0.35">
      <c r="A2858">
        <v>289285</v>
      </c>
      <c r="B2858" s="3">
        <v>45789</v>
      </c>
      <c r="C2858" s="4">
        <v>0.67326388888888888</v>
      </c>
      <c r="D2858" t="s">
        <v>427</v>
      </c>
      <c r="E2858">
        <v>1</v>
      </c>
      <c r="F2858" t="s">
        <v>15</v>
      </c>
      <c r="G2858" t="s">
        <v>417</v>
      </c>
      <c r="H2858" t="s">
        <v>418</v>
      </c>
      <c r="J2858" t="s">
        <v>403</v>
      </c>
      <c r="K2858">
        <v>2</v>
      </c>
      <c r="L2858" t="str">
        <f>_xlfn.CONCAT(D2858,F2858)</f>
        <v>House blend12 oz</v>
      </c>
      <c r="M2858" s="10">
        <f>E2858*_xlfn.XLOOKUP(L2858,PriceListData!$F$2:$F$97,PriceListData!$E$2:$E$97)</f>
        <v>12.95</v>
      </c>
      <c r="N2858" t="str">
        <f>TEXT(B2858,"dddd")</f>
        <v>Monday</v>
      </c>
    </row>
    <row r="2859" spans="1:14" x14ac:dyDescent="0.35">
      <c r="A2859">
        <v>289284</v>
      </c>
      <c r="B2859" s="3">
        <v>45789</v>
      </c>
      <c r="C2859" s="4">
        <v>0.67160879629629633</v>
      </c>
      <c r="D2859" t="s">
        <v>411</v>
      </c>
      <c r="E2859">
        <v>2</v>
      </c>
      <c r="F2859" t="s">
        <v>24</v>
      </c>
      <c r="G2859" t="s">
        <v>405</v>
      </c>
      <c r="H2859" t="s">
        <v>406</v>
      </c>
      <c r="J2859" t="s">
        <v>403</v>
      </c>
      <c r="K2859">
        <v>1</v>
      </c>
      <c r="L2859" t="str">
        <f>_xlfn.CONCAT(D2859,F2859)</f>
        <v>Turkish coffee3 oz</v>
      </c>
      <c r="M2859" s="10">
        <f>E2859*_xlfn.XLOOKUP(L2859,PriceListData!$F$2:$F$97,PriceListData!$E$2:$E$97)</f>
        <v>7.5</v>
      </c>
      <c r="N2859" t="str">
        <f>TEXT(B2859,"dddd")</f>
        <v>Monday</v>
      </c>
    </row>
    <row r="2860" spans="1:14" x14ac:dyDescent="0.35">
      <c r="A2860">
        <v>289281</v>
      </c>
      <c r="B2860" s="3">
        <v>45789</v>
      </c>
      <c r="C2860" s="4">
        <v>0.66453703703703704</v>
      </c>
      <c r="D2860" t="s">
        <v>421</v>
      </c>
      <c r="E2860">
        <v>1</v>
      </c>
      <c r="F2860" t="s">
        <v>422</v>
      </c>
      <c r="G2860" t="s">
        <v>423</v>
      </c>
      <c r="H2860" t="s">
        <v>406</v>
      </c>
      <c r="J2860" t="s">
        <v>403</v>
      </c>
      <c r="K2860">
        <v>1</v>
      </c>
      <c r="L2860" t="str">
        <f>_xlfn.CONCAT(D2860,F2860)</f>
        <v>Hot chocolateRegular (12 oz)</v>
      </c>
      <c r="M2860" s="10">
        <f>E2860*_xlfn.XLOOKUP(L2860,PriceListData!$F$2:$F$97,PriceListData!$E$2:$E$97)</f>
        <v>4.75</v>
      </c>
      <c r="N2860" t="str">
        <f>TEXT(B2860,"dddd")</f>
        <v>Monday</v>
      </c>
    </row>
    <row r="2861" spans="1:14" x14ac:dyDescent="0.35">
      <c r="A2861">
        <v>289280</v>
      </c>
      <c r="B2861" s="3">
        <v>45789</v>
      </c>
      <c r="C2861" s="4">
        <v>0.65865740740740741</v>
      </c>
      <c r="D2861" t="s">
        <v>420</v>
      </c>
      <c r="E2861">
        <v>1</v>
      </c>
      <c r="F2861" t="s">
        <v>76</v>
      </c>
      <c r="G2861" t="s">
        <v>413</v>
      </c>
      <c r="H2861" t="s">
        <v>406</v>
      </c>
      <c r="J2861" t="s">
        <v>403</v>
      </c>
      <c r="K2861">
        <v>1</v>
      </c>
      <c r="L2861" t="str">
        <f>_xlfn.CONCAT(D2861,F2861)</f>
        <v>Moroccan tea10 oz</v>
      </c>
      <c r="M2861" s="10">
        <f>E2861*_xlfn.XLOOKUP(L2861,PriceListData!$F$2:$F$97,PriceListData!$E$2:$E$97)</f>
        <v>3</v>
      </c>
      <c r="N2861" t="str">
        <f>TEXT(B2861,"dddd")</f>
        <v>Monday</v>
      </c>
    </row>
    <row r="2862" spans="1:14" x14ac:dyDescent="0.35">
      <c r="A2862">
        <v>289278</v>
      </c>
      <c r="B2862" s="3">
        <v>45789</v>
      </c>
      <c r="C2862" s="4">
        <v>0.65537037037037038</v>
      </c>
      <c r="D2862" t="s">
        <v>409</v>
      </c>
      <c r="E2862">
        <v>1</v>
      </c>
      <c r="F2862" t="s">
        <v>15</v>
      </c>
      <c r="G2862" t="s">
        <v>405</v>
      </c>
      <c r="H2862" t="s">
        <v>406</v>
      </c>
      <c r="J2862" t="s">
        <v>403</v>
      </c>
      <c r="K2862">
        <v>2</v>
      </c>
      <c r="L2862" t="str">
        <f>_xlfn.CONCAT(D2862,F2862)</f>
        <v>Drip coffee12 oz</v>
      </c>
      <c r="M2862" s="10">
        <f>E2862*_xlfn.XLOOKUP(L2862,PriceListData!$F$2:$F$97,PriceListData!$E$2:$E$97)</f>
        <v>2.25</v>
      </c>
      <c r="N2862" t="str">
        <f>TEXT(B2862,"dddd")</f>
        <v>Monday</v>
      </c>
    </row>
    <row r="2863" spans="1:14" x14ac:dyDescent="0.35">
      <c r="A2863">
        <v>289277</v>
      </c>
      <c r="B2863" s="3">
        <v>45789</v>
      </c>
      <c r="C2863" s="4">
        <v>0.65348379629629627</v>
      </c>
      <c r="D2863" t="s">
        <v>21</v>
      </c>
      <c r="E2863">
        <v>1</v>
      </c>
      <c r="F2863" t="s">
        <v>15</v>
      </c>
      <c r="G2863" t="s">
        <v>405</v>
      </c>
      <c r="H2863" t="s">
        <v>406</v>
      </c>
      <c r="J2863" t="s">
        <v>403</v>
      </c>
      <c r="K2863">
        <v>1</v>
      </c>
      <c r="L2863" t="str">
        <f>_xlfn.CONCAT(D2863,F2863)</f>
        <v>Pourover12 oz</v>
      </c>
      <c r="M2863" s="10">
        <f>E2863*_xlfn.XLOOKUP(L2863,PriceListData!$F$2:$F$97,PriceListData!$E$2:$E$97)</f>
        <v>3.5</v>
      </c>
      <c r="N2863" t="str">
        <f>TEXT(B2863,"dddd")</f>
        <v>Monday</v>
      </c>
    </row>
    <row r="2864" spans="1:14" x14ac:dyDescent="0.35">
      <c r="A2864">
        <v>289277</v>
      </c>
      <c r="B2864" s="3">
        <v>45789</v>
      </c>
      <c r="C2864" s="4">
        <v>0.65348379629629627</v>
      </c>
      <c r="D2864" t="s">
        <v>74</v>
      </c>
      <c r="E2864">
        <v>1</v>
      </c>
      <c r="F2864" t="s">
        <v>15</v>
      </c>
      <c r="G2864" t="s">
        <v>417</v>
      </c>
      <c r="H2864" t="s">
        <v>418</v>
      </c>
      <c r="J2864" t="s">
        <v>403</v>
      </c>
      <c r="K2864">
        <v>1</v>
      </c>
      <c r="L2864" t="str">
        <f>_xlfn.CONCAT(D2864,F2864)</f>
        <v>Single-origin12 oz</v>
      </c>
      <c r="M2864" s="10">
        <f>E2864*_xlfn.XLOOKUP(L2864,PriceListData!$F$2:$F$97,PriceListData!$E$2:$E$97)</f>
        <v>14.95</v>
      </c>
      <c r="N2864" t="str">
        <f>TEXT(B2864,"dddd")</f>
        <v>Monday</v>
      </c>
    </row>
    <row r="2865" spans="1:14" x14ac:dyDescent="0.35">
      <c r="A2865">
        <v>289277</v>
      </c>
      <c r="B2865" s="3">
        <v>45789</v>
      </c>
      <c r="C2865" s="4">
        <v>0.65348379629629627</v>
      </c>
      <c r="D2865" t="s">
        <v>65</v>
      </c>
      <c r="E2865">
        <v>1</v>
      </c>
      <c r="F2865" t="s">
        <v>15</v>
      </c>
      <c r="G2865" t="s">
        <v>405</v>
      </c>
      <c r="H2865" t="s">
        <v>406</v>
      </c>
      <c r="J2865" t="s">
        <v>403</v>
      </c>
      <c r="K2865">
        <v>1</v>
      </c>
      <c r="L2865" t="str">
        <f>_xlfn.CONCAT(D2865,F2865)</f>
        <v>Cappuccino12 oz</v>
      </c>
      <c r="M2865" s="10">
        <f>E2865*_xlfn.XLOOKUP(L2865,PriceListData!$F$2:$F$97,PriceListData!$E$2:$E$97)</f>
        <v>5.5</v>
      </c>
      <c r="N2865" t="str">
        <f>TEXT(B2865,"dddd")</f>
        <v>Monday</v>
      </c>
    </row>
    <row r="2866" spans="1:14" x14ac:dyDescent="0.35">
      <c r="A2866">
        <v>289276</v>
      </c>
      <c r="B2866" s="3">
        <v>45789</v>
      </c>
      <c r="C2866" s="4">
        <v>0.65297453703703701</v>
      </c>
      <c r="D2866" t="s">
        <v>427</v>
      </c>
      <c r="E2866">
        <v>2</v>
      </c>
      <c r="F2866" t="s">
        <v>15</v>
      </c>
      <c r="G2866" t="s">
        <v>417</v>
      </c>
      <c r="H2866" t="s">
        <v>418</v>
      </c>
      <c r="J2866" t="s">
        <v>403</v>
      </c>
      <c r="K2866">
        <v>1</v>
      </c>
      <c r="L2866" t="str">
        <f>_xlfn.CONCAT(D2866,F2866)</f>
        <v>House blend12 oz</v>
      </c>
      <c r="M2866" s="10">
        <f>E2866*_xlfn.XLOOKUP(L2866,PriceListData!$F$2:$F$97,PriceListData!$E$2:$E$97)</f>
        <v>25.9</v>
      </c>
      <c r="N2866" t="str">
        <f>TEXT(B2866,"dddd")</f>
        <v>Monday</v>
      </c>
    </row>
    <row r="2867" spans="1:14" x14ac:dyDescent="0.35">
      <c r="A2867">
        <v>289275</v>
      </c>
      <c r="B2867" s="3">
        <v>45789</v>
      </c>
      <c r="C2867" s="4">
        <v>0.65030092592592592</v>
      </c>
      <c r="D2867" t="s">
        <v>21</v>
      </c>
      <c r="E2867">
        <v>1</v>
      </c>
      <c r="F2867" t="s">
        <v>15</v>
      </c>
      <c r="G2867" t="s">
        <v>405</v>
      </c>
      <c r="H2867" t="s">
        <v>406</v>
      </c>
      <c r="J2867" t="s">
        <v>403</v>
      </c>
      <c r="K2867">
        <v>1</v>
      </c>
      <c r="L2867" t="str">
        <f>_xlfn.CONCAT(D2867,F2867)</f>
        <v>Pourover12 oz</v>
      </c>
      <c r="M2867" s="10">
        <f>E2867*_xlfn.XLOOKUP(L2867,PriceListData!$F$2:$F$97,PriceListData!$E$2:$E$97)</f>
        <v>3.5</v>
      </c>
      <c r="N2867" t="str">
        <f>TEXT(B2867,"dddd")</f>
        <v>Monday</v>
      </c>
    </row>
    <row r="2868" spans="1:14" x14ac:dyDescent="0.35">
      <c r="A2868">
        <v>289275</v>
      </c>
      <c r="B2868" s="3">
        <v>45789</v>
      </c>
      <c r="C2868" s="4">
        <v>0.65030092592592592</v>
      </c>
      <c r="D2868" t="s">
        <v>65</v>
      </c>
      <c r="E2868">
        <v>1</v>
      </c>
      <c r="F2868" t="s">
        <v>15</v>
      </c>
      <c r="G2868" t="s">
        <v>405</v>
      </c>
      <c r="H2868" t="s">
        <v>406</v>
      </c>
      <c r="J2868" t="s">
        <v>403</v>
      </c>
      <c r="K2868">
        <v>1</v>
      </c>
      <c r="L2868" t="str">
        <f>_xlfn.CONCAT(D2868,F2868)</f>
        <v>Cappuccino12 oz</v>
      </c>
      <c r="M2868" s="10">
        <f>E2868*_xlfn.XLOOKUP(L2868,PriceListData!$F$2:$F$97,PriceListData!$E$2:$E$97)</f>
        <v>5.5</v>
      </c>
      <c r="N2868" t="str">
        <f>TEXT(B2868,"dddd")</f>
        <v>Monday</v>
      </c>
    </row>
    <row r="2869" spans="1:14" x14ac:dyDescent="0.35">
      <c r="A2869">
        <v>289274</v>
      </c>
      <c r="B2869" s="3">
        <v>45789</v>
      </c>
      <c r="C2869" s="4">
        <v>0.64921296296296294</v>
      </c>
      <c r="D2869" t="s">
        <v>445</v>
      </c>
      <c r="E2869">
        <v>1</v>
      </c>
      <c r="F2869" t="s">
        <v>15</v>
      </c>
      <c r="G2869" t="s">
        <v>423</v>
      </c>
      <c r="H2869" t="s">
        <v>414</v>
      </c>
      <c r="J2869" t="s">
        <v>403</v>
      </c>
      <c r="K2869">
        <v>1</v>
      </c>
      <c r="L2869" t="str">
        <f>_xlfn.CONCAT(D2869,F2869)</f>
        <v>Mango lassi12 oz</v>
      </c>
      <c r="M2869" s="10">
        <f>E2869*_xlfn.XLOOKUP(L2869,PriceListData!$F$2:$F$97,PriceListData!$E$2:$E$97)</f>
        <v>5.75</v>
      </c>
      <c r="N2869" t="str">
        <f>TEXT(B2869,"dddd")</f>
        <v>Monday</v>
      </c>
    </row>
    <row r="2870" spans="1:14" x14ac:dyDescent="0.35">
      <c r="A2870">
        <v>289274</v>
      </c>
      <c r="B2870" s="3">
        <v>45789</v>
      </c>
      <c r="C2870" s="4">
        <v>0.64921296296296294</v>
      </c>
      <c r="D2870" t="s">
        <v>65</v>
      </c>
      <c r="E2870">
        <v>1</v>
      </c>
      <c r="F2870" t="s">
        <v>15</v>
      </c>
      <c r="G2870" t="s">
        <v>405</v>
      </c>
      <c r="H2870" t="s">
        <v>406</v>
      </c>
      <c r="J2870" t="s">
        <v>403</v>
      </c>
      <c r="K2870">
        <v>1</v>
      </c>
      <c r="L2870" t="str">
        <f>_xlfn.CONCAT(D2870,F2870)</f>
        <v>Cappuccino12 oz</v>
      </c>
      <c r="M2870" s="10">
        <f>E2870*_xlfn.XLOOKUP(L2870,PriceListData!$F$2:$F$97,PriceListData!$E$2:$E$97)</f>
        <v>5.5</v>
      </c>
      <c r="N2870" t="str">
        <f>TEXT(B2870,"dddd")</f>
        <v>Monday</v>
      </c>
    </row>
    <row r="2871" spans="1:14" x14ac:dyDescent="0.35">
      <c r="A2871">
        <v>289273</v>
      </c>
      <c r="B2871" s="3">
        <v>45789</v>
      </c>
      <c r="C2871" s="4">
        <v>0.64527777777777773</v>
      </c>
      <c r="D2871" t="s">
        <v>407</v>
      </c>
      <c r="E2871">
        <v>1</v>
      </c>
      <c r="G2871" t="s">
        <v>405</v>
      </c>
      <c r="H2871" t="s">
        <v>408</v>
      </c>
      <c r="J2871" t="s">
        <v>403</v>
      </c>
      <c r="K2871">
        <v>1</v>
      </c>
      <c r="L2871" t="str">
        <f>_xlfn.CONCAT(D2871,F2871)</f>
        <v>Drip coffee refill</v>
      </c>
      <c r="M2871" s="10">
        <f>E2871*_xlfn.XLOOKUP(L2871,PriceListData!$F$2:$F$97,PriceListData!$E$2:$E$97)</f>
        <v>1.25</v>
      </c>
      <c r="N2871" t="str">
        <f>TEXT(B2871,"dddd")</f>
        <v>Monday</v>
      </c>
    </row>
    <row r="2872" spans="1:14" x14ac:dyDescent="0.35">
      <c r="A2872">
        <v>289272</v>
      </c>
      <c r="B2872" s="3">
        <v>45789</v>
      </c>
      <c r="C2872" s="4">
        <v>0.63901620370370371</v>
      </c>
      <c r="D2872" t="s">
        <v>424</v>
      </c>
      <c r="E2872">
        <v>1</v>
      </c>
      <c r="F2872" t="s">
        <v>15</v>
      </c>
      <c r="G2872" t="s">
        <v>423</v>
      </c>
      <c r="H2872" t="s">
        <v>414</v>
      </c>
      <c r="J2872" t="s">
        <v>403</v>
      </c>
      <c r="K2872">
        <v>1</v>
      </c>
      <c r="L2872" t="str">
        <f>_xlfn.CONCAT(D2872,F2872)</f>
        <v>Coconut milk smoothie12 oz</v>
      </c>
      <c r="M2872" s="10">
        <f>E2872*_xlfn.XLOOKUP(L2872,PriceListData!$F$2:$F$97,PriceListData!$E$2:$E$97)</f>
        <v>5.75</v>
      </c>
      <c r="N2872" t="str">
        <f>TEXT(B2872,"dddd")</f>
        <v>Monday</v>
      </c>
    </row>
    <row r="2873" spans="1:14" x14ac:dyDescent="0.35">
      <c r="A2873">
        <v>289270</v>
      </c>
      <c r="B2873" s="3">
        <v>45789</v>
      </c>
      <c r="C2873" s="4">
        <v>0.63664351851851853</v>
      </c>
      <c r="D2873" t="s">
        <v>427</v>
      </c>
      <c r="E2873">
        <v>2</v>
      </c>
      <c r="F2873" t="s">
        <v>15</v>
      </c>
      <c r="G2873" t="s">
        <v>417</v>
      </c>
      <c r="H2873" t="s">
        <v>418</v>
      </c>
      <c r="J2873" t="s">
        <v>403</v>
      </c>
      <c r="K2873">
        <v>2</v>
      </c>
      <c r="L2873" t="str">
        <f>_xlfn.CONCAT(D2873,F2873)</f>
        <v>House blend12 oz</v>
      </c>
      <c r="M2873" s="10">
        <f>E2873*_xlfn.XLOOKUP(L2873,PriceListData!$F$2:$F$97,PriceListData!$E$2:$E$97)</f>
        <v>25.9</v>
      </c>
      <c r="N2873" t="str">
        <f>TEXT(B2873,"dddd")</f>
        <v>Monday</v>
      </c>
    </row>
    <row r="2874" spans="1:14" x14ac:dyDescent="0.35">
      <c r="A2874">
        <v>289269</v>
      </c>
      <c r="B2874" s="3">
        <v>45789</v>
      </c>
      <c r="C2874" s="4">
        <v>0.63300925925925922</v>
      </c>
      <c r="D2874" t="s">
        <v>404</v>
      </c>
      <c r="E2874">
        <v>1</v>
      </c>
      <c r="F2874" t="s">
        <v>15</v>
      </c>
      <c r="G2874" t="s">
        <v>405</v>
      </c>
      <c r="H2874" t="s">
        <v>406</v>
      </c>
      <c r="J2874" t="s">
        <v>403</v>
      </c>
      <c r="K2874">
        <v>1</v>
      </c>
      <c r="L2874" t="str">
        <f>_xlfn.CONCAT(D2874,F2874)</f>
        <v>Café latté12 oz</v>
      </c>
      <c r="M2874" s="10">
        <f>E2874*_xlfn.XLOOKUP(L2874,PriceListData!$F$2:$F$97,PriceListData!$E$2:$E$97)</f>
        <v>4.25</v>
      </c>
      <c r="N2874" t="str">
        <f>TEXT(B2874,"dddd")</f>
        <v>Monday</v>
      </c>
    </row>
    <row r="2875" spans="1:14" x14ac:dyDescent="0.35">
      <c r="A2875">
        <v>289268</v>
      </c>
      <c r="B2875" s="3">
        <v>45789</v>
      </c>
      <c r="C2875" s="4">
        <v>0.63162037037037033</v>
      </c>
      <c r="D2875" t="s">
        <v>407</v>
      </c>
      <c r="E2875">
        <v>1</v>
      </c>
      <c r="G2875" t="s">
        <v>405</v>
      </c>
      <c r="H2875" t="s">
        <v>408</v>
      </c>
      <c r="J2875" t="s">
        <v>403</v>
      </c>
      <c r="K2875">
        <v>1</v>
      </c>
      <c r="L2875" t="str">
        <f>_xlfn.CONCAT(D2875,F2875)</f>
        <v>Drip coffee refill</v>
      </c>
      <c r="M2875" s="10">
        <f>E2875*_xlfn.XLOOKUP(L2875,PriceListData!$F$2:$F$97,PriceListData!$E$2:$E$97)</f>
        <v>1.25</v>
      </c>
      <c r="N2875" t="str">
        <f>TEXT(B2875,"dddd")</f>
        <v>Monday</v>
      </c>
    </row>
    <row r="2876" spans="1:14" x14ac:dyDescent="0.35">
      <c r="A2876">
        <v>289267</v>
      </c>
      <c r="B2876" s="3">
        <v>45789</v>
      </c>
      <c r="C2876" s="4">
        <v>0.63067129629629626</v>
      </c>
      <c r="D2876" t="s">
        <v>407</v>
      </c>
      <c r="E2876">
        <v>1</v>
      </c>
      <c r="G2876" t="s">
        <v>405</v>
      </c>
      <c r="H2876" t="s">
        <v>408</v>
      </c>
      <c r="J2876" t="s">
        <v>403</v>
      </c>
      <c r="K2876">
        <v>1</v>
      </c>
      <c r="L2876" t="str">
        <f>_xlfn.CONCAT(D2876,F2876)</f>
        <v>Drip coffee refill</v>
      </c>
      <c r="M2876" s="10">
        <f>E2876*_xlfn.XLOOKUP(L2876,PriceListData!$F$2:$F$97,PriceListData!$E$2:$E$97)</f>
        <v>1.25</v>
      </c>
      <c r="N2876" t="str">
        <f>TEXT(B2876,"dddd")</f>
        <v>Monday</v>
      </c>
    </row>
    <row r="2877" spans="1:14" x14ac:dyDescent="0.35">
      <c r="A2877">
        <v>289266</v>
      </c>
      <c r="B2877" s="3">
        <v>45789</v>
      </c>
      <c r="C2877" s="4">
        <v>0.62857638888888889</v>
      </c>
      <c r="D2877" t="s">
        <v>21</v>
      </c>
      <c r="E2877">
        <v>1</v>
      </c>
      <c r="F2877" t="s">
        <v>15</v>
      </c>
      <c r="G2877" t="s">
        <v>405</v>
      </c>
      <c r="H2877" t="s">
        <v>406</v>
      </c>
      <c r="J2877" t="s">
        <v>403</v>
      </c>
      <c r="K2877">
        <v>1</v>
      </c>
      <c r="L2877" t="str">
        <f>_xlfn.CONCAT(D2877,F2877)</f>
        <v>Pourover12 oz</v>
      </c>
      <c r="M2877" s="10">
        <f>E2877*_xlfn.XLOOKUP(L2877,PriceListData!$F$2:$F$97,PriceListData!$E$2:$E$97)</f>
        <v>3.5</v>
      </c>
      <c r="N2877" t="str">
        <f>TEXT(B2877,"dddd")</f>
        <v>Monday</v>
      </c>
    </row>
    <row r="2878" spans="1:14" x14ac:dyDescent="0.35">
      <c r="A2878">
        <v>289265</v>
      </c>
      <c r="B2878" s="3">
        <v>45789</v>
      </c>
      <c r="C2878" s="4">
        <v>0.62420138888888888</v>
      </c>
      <c r="D2878" t="s">
        <v>404</v>
      </c>
      <c r="E2878">
        <v>1</v>
      </c>
      <c r="F2878" t="s">
        <v>15</v>
      </c>
      <c r="G2878" t="s">
        <v>405</v>
      </c>
      <c r="H2878" t="s">
        <v>406</v>
      </c>
      <c r="J2878" t="s">
        <v>403</v>
      </c>
      <c r="K2878">
        <v>1</v>
      </c>
      <c r="L2878" t="str">
        <f>_xlfn.CONCAT(D2878,F2878)</f>
        <v>Café latté12 oz</v>
      </c>
      <c r="M2878" s="10">
        <f>E2878*_xlfn.XLOOKUP(L2878,PriceListData!$F$2:$F$97,PriceListData!$E$2:$E$97)</f>
        <v>4.25</v>
      </c>
      <c r="N2878" t="str">
        <f>TEXT(B2878,"dddd")</f>
        <v>Monday</v>
      </c>
    </row>
    <row r="2879" spans="1:14" x14ac:dyDescent="0.35">
      <c r="A2879">
        <v>289263</v>
      </c>
      <c r="B2879" s="3">
        <v>45789</v>
      </c>
      <c r="C2879" s="4">
        <v>0.61793981481481486</v>
      </c>
      <c r="D2879" t="s">
        <v>54</v>
      </c>
      <c r="E2879">
        <v>1</v>
      </c>
      <c r="G2879" t="s">
        <v>415</v>
      </c>
      <c r="H2879" t="s">
        <v>416</v>
      </c>
      <c r="J2879" t="s">
        <v>403</v>
      </c>
      <c r="K2879">
        <v>2</v>
      </c>
      <c r="L2879" t="str">
        <f>_xlfn.CONCAT(D2879,F2879)</f>
        <v>Syrup</v>
      </c>
      <c r="M2879" s="10">
        <f>E2879*_xlfn.XLOOKUP(L2879,PriceListData!$F$2:$F$97,PriceListData!$E$2:$E$97)</f>
        <v>0.75</v>
      </c>
      <c r="N2879" t="str">
        <f>TEXT(B2879,"dddd")</f>
        <v>Monday</v>
      </c>
    </row>
    <row r="2880" spans="1:14" x14ac:dyDescent="0.35">
      <c r="A2880">
        <v>289263</v>
      </c>
      <c r="B2880" s="3">
        <v>45789</v>
      </c>
      <c r="C2880" s="4">
        <v>0.61793981481481486</v>
      </c>
      <c r="D2880" t="s">
        <v>21</v>
      </c>
      <c r="E2880">
        <v>1</v>
      </c>
      <c r="F2880" t="s">
        <v>15</v>
      </c>
      <c r="G2880" t="s">
        <v>405</v>
      </c>
      <c r="H2880" t="s">
        <v>406</v>
      </c>
      <c r="J2880" t="s">
        <v>403</v>
      </c>
      <c r="K2880">
        <v>2</v>
      </c>
      <c r="L2880" t="str">
        <f>_xlfn.CONCAT(D2880,F2880)</f>
        <v>Pourover12 oz</v>
      </c>
      <c r="M2880" s="10">
        <f>E2880*_xlfn.XLOOKUP(L2880,PriceListData!$F$2:$F$97,PriceListData!$E$2:$E$97)</f>
        <v>3.5</v>
      </c>
      <c r="N2880" t="str">
        <f>TEXT(B2880,"dddd")</f>
        <v>Monday</v>
      </c>
    </row>
    <row r="2881" spans="1:14" x14ac:dyDescent="0.35">
      <c r="A2881">
        <v>289261</v>
      </c>
      <c r="B2881" s="3">
        <v>45789</v>
      </c>
      <c r="C2881" s="4">
        <v>0.6168865740740741</v>
      </c>
      <c r="D2881" t="s">
        <v>21</v>
      </c>
      <c r="E2881">
        <v>2</v>
      </c>
      <c r="F2881" t="s">
        <v>15</v>
      </c>
      <c r="G2881" t="s">
        <v>405</v>
      </c>
      <c r="H2881" t="s">
        <v>406</v>
      </c>
      <c r="J2881" t="s">
        <v>403</v>
      </c>
      <c r="K2881">
        <v>2</v>
      </c>
      <c r="L2881" t="str">
        <f>_xlfn.CONCAT(D2881,F2881)</f>
        <v>Pourover12 oz</v>
      </c>
      <c r="M2881" s="10">
        <f>E2881*_xlfn.XLOOKUP(L2881,PriceListData!$F$2:$F$97,PriceListData!$E$2:$E$97)</f>
        <v>7</v>
      </c>
      <c r="N2881" t="str">
        <f>TEXT(B2881,"dddd")</f>
        <v>Monday</v>
      </c>
    </row>
    <row r="2882" spans="1:14" x14ac:dyDescent="0.35">
      <c r="A2882">
        <v>289260</v>
      </c>
      <c r="B2882" s="3">
        <v>45789</v>
      </c>
      <c r="C2882" s="4">
        <v>0.61401620370370369</v>
      </c>
      <c r="D2882" t="s">
        <v>65</v>
      </c>
      <c r="E2882">
        <v>1</v>
      </c>
      <c r="F2882" t="s">
        <v>15</v>
      </c>
      <c r="G2882" t="s">
        <v>405</v>
      </c>
      <c r="H2882" t="s">
        <v>406</v>
      </c>
      <c r="J2882" t="s">
        <v>403</v>
      </c>
      <c r="K2882">
        <v>1</v>
      </c>
      <c r="L2882" t="str">
        <f>_xlfn.CONCAT(D2882,F2882)</f>
        <v>Cappuccino12 oz</v>
      </c>
      <c r="M2882" s="10">
        <f>E2882*_xlfn.XLOOKUP(L2882,PriceListData!$F$2:$F$97,PriceListData!$E$2:$E$97)</f>
        <v>5.5</v>
      </c>
      <c r="N2882" t="str">
        <f>TEXT(B2882,"dddd")</f>
        <v>Monday</v>
      </c>
    </row>
    <row r="2883" spans="1:14" x14ac:dyDescent="0.35">
      <c r="A2883">
        <v>289256</v>
      </c>
      <c r="B2883" s="3">
        <v>45789</v>
      </c>
      <c r="C2883" s="4">
        <v>0.61039351851851853</v>
      </c>
      <c r="D2883" t="s">
        <v>411</v>
      </c>
      <c r="E2883">
        <v>1</v>
      </c>
      <c r="F2883" t="s">
        <v>24</v>
      </c>
      <c r="G2883" t="s">
        <v>405</v>
      </c>
      <c r="H2883" t="s">
        <v>406</v>
      </c>
      <c r="J2883" t="s">
        <v>403</v>
      </c>
      <c r="K2883">
        <v>1</v>
      </c>
      <c r="L2883" t="str">
        <f>_xlfn.CONCAT(D2883,F2883)</f>
        <v>Turkish coffee3 oz</v>
      </c>
      <c r="M2883" s="10">
        <f>E2883*_xlfn.XLOOKUP(L2883,PriceListData!$F$2:$F$97,PriceListData!$E$2:$E$97)</f>
        <v>3.75</v>
      </c>
      <c r="N2883" t="str">
        <f>TEXT(B2883,"dddd")</f>
        <v>Monday</v>
      </c>
    </row>
    <row r="2884" spans="1:14" x14ac:dyDescent="0.35">
      <c r="A2884">
        <v>289255</v>
      </c>
      <c r="B2884" s="3">
        <v>45789</v>
      </c>
      <c r="C2884" s="4">
        <v>0.60978009259259258</v>
      </c>
      <c r="D2884" t="s">
        <v>411</v>
      </c>
      <c r="E2884">
        <v>1</v>
      </c>
      <c r="F2884" t="s">
        <v>24</v>
      </c>
      <c r="G2884" t="s">
        <v>405</v>
      </c>
      <c r="H2884" t="s">
        <v>406</v>
      </c>
      <c r="J2884" t="s">
        <v>403</v>
      </c>
      <c r="K2884">
        <v>1</v>
      </c>
      <c r="L2884" t="str">
        <f>_xlfn.CONCAT(D2884,F2884)</f>
        <v>Turkish coffee3 oz</v>
      </c>
      <c r="M2884" s="10">
        <f>E2884*_xlfn.XLOOKUP(L2884,PriceListData!$F$2:$F$97,PriceListData!$E$2:$E$97)</f>
        <v>3.75</v>
      </c>
      <c r="N2884" t="str">
        <f>TEXT(B2884,"dddd")</f>
        <v>Monday</v>
      </c>
    </row>
    <row r="2885" spans="1:14" x14ac:dyDescent="0.35">
      <c r="A2885">
        <v>289254</v>
      </c>
      <c r="B2885" s="3">
        <v>45789</v>
      </c>
      <c r="C2885" s="4">
        <v>0.60954861111111114</v>
      </c>
      <c r="D2885" t="s">
        <v>428</v>
      </c>
      <c r="E2885">
        <v>1</v>
      </c>
      <c r="F2885" t="s">
        <v>15</v>
      </c>
      <c r="G2885" t="s">
        <v>413</v>
      </c>
      <c r="H2885" t="s">
        <v>406</v>
      </c>
      <c r="J2885" t="s">
        <v>403</v>
      </c>
      <c r="K2885">
        <v>1</v>
      </c>
      <c r="L2885" t="str">
        <f>_xlfn.CONCAT(D2885,F2885)</f>
        <v>Rooibos latté12 oz</v>
      </c>
      <c r="M2885" s="10">
        <f>E2885*_xlfn.XLOOKUP(L2885,PriceListData!$F$2:$F$97,PriceListData!$E$2:$E$97)</f>
        <v>5.5</v>
      </c>
      <c r="N2885" t="str">
        <f>TEXT(B2885,"dddd")</f>
        <v>Monday</v>
      </c>
    </row>
    <row r="2886" spans="1:14" x14ac:dyDescent="0.35">
      <c r="A2886">
        <v>289253</v>
      </c>
      <c r="B2886" s="3">
        <v>45789</v>
      </c>
      <c r="C2886" s="4">
        <v>0.6066435185185185</v>
      </c>
      <c r="D2886" t="s">
        <v>411</v>
      </c>
      <c r="E2886">
        <v>1</v>
      </c>
      <c r="F2886" t="s">
        <v>24</v>
      </c>
      <c r="G2886" t="s">
        <v>405</v>
      </c>
      <c r="H2886" t="s">
        <v>406</v>
      </c>
      <c r="J2886" t="s">
        <v>403</v>
      </c>
      <c r="K2886">
        <v>2</v>
      </c>
      <c r="L2886" t="str">
        <f>_xlfn.CONCAT(D2886,F2886)</f>
        <v>Turkish coffee3 oz</v>
      </c>
      <c r="M2886" s="10">
        <f>E2886*_xlfn.XLOOKUP(L2886,PriceListData!$F$2:$F$97,PriceListData!$E$2:$E$97)</f>
        <v>3.75</v>
      </c>
      <c r="N2886" t="str">
        <f>TEXT(B2886,"dddd")</f>
        <v>Monday</v>
      </c>
    </row>
    <row r="2887" spans="1:14" x14ac:dyDescent="0.35">
      <c r="A2887">
        <v>289251</v>
      </c>
      <c r="B2887" s="3">
        <v>45789</v>
      </c>
      <c r="C2887" s="4">
        <v>0.60561342592592593</v>
      </c>
      <c r="D2887" t="s">
        <v>411</v>
      </c>
      <c r="E2887">
        <v>1</v>
      </c>
      <c r="F2887" t="s">
        <v>24</v>
      </c>
      <c r="G2887" t="s">
        <v>405</v>
      </c>
      <c r="H2887" t="s">
        <v>406</v>
      </c>
      <c r="J2887" t="s">
        <v>403</v>
      </c>
      <c r="K2887">
        <v>2</v>
      </c>
      <c r="L2887" t="str">
        <f>_xlfn.CONCAT(D2887,F2887)</f>
        <v>Turkish coffee3 oz</v>
      </c>
      <c r="M2887" s="10">
        <f>E2887*_xlfn.XLOOKUP(L2887,PriceListData!$F$2:$F$97,PriceListData!$E$2:$E$97)</f>
        <v>3.75</v>
      </c>
      <c r="N2887" t="str">
        <f>TEXT(B2887,"dddd")</f>
        <v>Monday</v>
      </c>
    </row>
    <row r="2888" spans="1:14" x14ac:dyDescent="0.35">
      <c r="A2888">
        <v>289250</v>
      </c>
      <c r="B2888" s="3">
        <v>45789</v>
      </c>
      <c r="C2888" s="4">
        <v>0.60412037037037036</v>
      </c>
      <c r="D2888" t="s">
        <v>426</v>
      </c>
      <c r="E2888">
        <v>1</v>
      </c>
      <c r="F2888" t="s">
        <v>15</v>
      </c>
      <c r="G2888" t="s">
        <v>423</v>
      </c>
      <c r="H2888" t="s">
        <v>414</v>
      </c>
      <c r="J2888" t="s">
        <v>403</v>
      </c>
      <c r="K2888">
        <v>2</v>
      </c>
      <c r="L2888" t="str">
        <f>_xlfn.CONCAT(D2888,F2888)</f>
        <v>Soda water with fruit slice12 oz</v>
      </c>
      <c r="M2888" s="10">
        <f>E2888*_xlfn.XLOOKUP(L2888,PriceListData!$F$2:$F$97,PriceListData!$E$2:$E$97)</f>
        <v>2</v>
      </c>
      <c r="N2888" t="str">
        <f>TEXT(B2888,"dddd")</f>
        <v>Monday</v>
      </c>
    </row>
    <row r="2889" spans="1:14" x14ac:dyDescent="0.35">
      <c r="A2889">
        <v>289250</v>
      </c>
      <c r="B2889" s="3">
        <v>45789</v>
      </c>
      <c r="C2889" s="4">
        <v>0.60412037037037036</v>
      </c>
      <c r="D2889" t="s">
        <v>409</v>
      </c>
      <c r="E2889">
        <v>1</v>
      </c>
      <c r="F2889" t="s">
        <v>15</v>
      </c>
      <c r="G2889" t="s">
        <v>405</v>
      </c>
      <c r="H2889" t="s">
        <v>406</v>
      </c>
      <c r="J2889" t="s">
        <v>403</v>
      </c>
      <c r="K2889">
        <v>2</v>
      </c>
      <c r="L2889" t="str">
        <f>_xlfn.CONCAT(D2889,F2889)</f>
        <v>Drip coffee12 oz</v>
      </c>
      <c r="M2889" s="10">
        <f>E2889*_xlfn.XLOOKUP(L2889,PriceListData!$F$2:$F$97,PriceListData!$E$2:$E$97)</f>
        <v>2.25</v>
      </c>
      <c r="N2889" t="str">
        <f>TEXT(B2889,"dddd")</f>
        <v>Monday</v>
      </c>
    </row>
    <row r="2890" spans="1:14" x14ac:dyDescent="0.35">
      <c r="A2890">
        <v>289249</v>
      </c>
      <c r="B2890" s="3">
        <v>45789</v>
      </c>
      <c r="C2890" s="4">
        <v>0.60256944444444449</v>
      </c>
      <c r="D2890" t="s">
        <v>54</v>
      </c>
      <c r="E2890">
        <v>1</v>
      </c>
      <c r="G2890" t="s">
        <v>415</v>
      </c>
      <c r="H2890" t="s">
        <v>416</v>
      </c>
      <c r="J2890" t="s">
        <v>403</v>
      </c>
      <c r="K2890">
        <v>2</v>
      </c>
      <c r="L2890" t="str">
        <f>_xlfn.CONCAT(D2890,F2890)</f>
        <v>Syrup</v>
      </c>
      <c r="M2890" s="10">
        <f>E2890*_xlfn.XLOOKUP(L2890,PriceListData!$F$2:$F$97,PriceListData!$E$2:$E$97)</f>
        <v>0.75</v>
      </c>
      <c r="N2890" t="str">
        <f>TEXT(B2890,"dddd")</f>
        <v>Monday</v>
      </c>
    </row>
    <row r="2891" spans="1:14" x14ac:dyDescent="0.35">
      <c r="A2891">
        <v>289249</v>
      </c>
      <c r="B2891" s="3">
        <v>45789</v>
      </c>
      <c r="C2891" s="4">
        <v>0.60256944444444449</v>
      </c>
      <c r="D2891" t="s">
        <v>409</v>
      </c>
      <c r="E2891">
        <v>1</v>
      </c>
      <c r="F2891" t="s">
        <v>15</v>
      </c>
      <c r="G2891" t="s">
        <v>405</v>
      </c>
      <c r="H2891" t="s">
        <v>406</v>
      </c>
      <c r="J2891" t="s">
        <v>403</v>
      </c>
      <c r="K2891">
        <v>2</v>
      </c>
      <c r="L2891" t="str">
        <f>_xlfn.CONCAT(D2891,F2891)</f>
        <v>Drip coffee12 oz</v>
      </c>
      <c r="M2891" s="10">
        <f>E2891*_xlfn.XLOOKUP(L2891,PriceListData!$F$2:$F$97,PriceListData!$E$2:$E$97)</f>
        <v>2.25</v>
      </c>
      <c r="N2891" t="str">
        <f>TEXT(B2891,"dddd")</f>
        <v>Monday</v>
      </c>
    </row>
    <row r="2892" spans="1:14" x14ac:dyDescent="0.35">
      <c r="A2892">
        <v>289248</v>
      </c>
      <c r="B2892" s="3">
        <v>45789</v>
      </c>
      <c r="C2892" s="4">
        <v>0.60046296296296298</v>
      </c>
      <c r="D2892" t="s">
        <v>411</v>
      </c>
      <c r="E2892">
        <v>1</v>
      </c>
      <c r="F2892" t="s">
        <v>24</v>
      </c>
      <c r="G2892" t="s">
        <v>405</v>
      </c>
      <c r="H2892" t="s">
        <v>406</v>
      </c>
      <c r="J2892" t="s">
        <v>403</v>
      </c>
      <c r="K2892">
        <v>1</v>
      </c>
      <c r="L2892" t="str">
        <f>_xlfn.CONCAT(D2892,F2892)</f>
        <v>Turkish coffee3 oz</v>
      </c>
      <c r="M2892" s="10">
        <f>E2892*_xlfn.XLOOKUP(L2892,PriceListData!$F$2:$F$97,PriceListData!$E$2:$E$97)</f>
        <v>3.75</v>
      </c>
      <c r="N2892" t="str">
        <f>TEXT(B2892,"dddd")</f>
        <v>Monday</v>
      </c>
    </row>
    <row r="2893" spans="1:14" x14ac:dyDescent="0.35">
      <c r="A2893">
        <v>289248</v>
      </c>
      <c r="B2893" s="3">
        <v>45789</v>
      </c>
      <c r="C2893" s="4">
        <v>0.60046296296296298</v>
      </c>
      <c r="D2893" t="s">
        <v>52</v>
      </c>
      <c r="E2893">
        <v>1</v>
      </c>
      <c r="F2893" t="s">
        <v>15</v>
      </c>
      <c r="G2893" t="s">
        <v>405</v>
      </c>
      <c r="H2893" t="s">
        <v>414</v>
      </c>
      <c r="J2893" t="s">
        <v>403</v>
      </c>
      <c r="K2893">
        <v>1</v>
      </c>
      <c r="L2893" t="str">
        <f>_xlfn.CONCAT(D2893,F2893)</f>
        <v>Frappé12 oz</v>
      </c>
      <c r="M2893" s="10">
        <f>E2893*_xlfn.XLOOKUP(L2893,PriceListData!$F$2:$F$97,PriceListData!$E$2:$E$97)</f>
        <v>4.75</v>
      </c>
      <c r="N2893" t="str">
        <f>TEXT(B2893,"dddd")</f>
        <v>Monday</v>
      </c>
    </row>
    <row r="2894" spans="1:14" x14ac:dyDescent="0.35">
      <c r="A2894">
        <v>289247</v>
      </c>
      <c r="B2894" s="3">
        <v>45789</v>
      </c>
      <c r="C2894" s="4">
        <v>0.59839120370370369</v>
      </c>
      <c r="D2894" t="s">
        <v>54</v>
      </c>
      <c r="E2894">
        <v>1</v>
      </c>
      <c r="G2894" t="s">
        <v>415</v>
      </c>
      <c r="H2894" t="s">
        <v>416</v>
      </c>
      <c r="J2894" t="s">
        <v>403</v>
      </c>
      <c r="K2894">
        <v>1</v>
      </c>
      <c r="L2894" t="str">
        <f>_xlfn.CONCAT(D2894,F2894)</f>
        <v>Syrup</v>
      </c>
      <c r="M2894" s="10">
        <f>E2894*_xlfn.XLOOKUP(L2894,PriceListData!$F$2:$F$97,PriceListData!$E$2:$E$97)</f>
        <v>0.75</v>
      </c>
      <c r="N2894" t="str">
        <f>TEXT(B2894,"dddd")</f>
        <v>Monday</v>
      </c>
    </row>
    <row r="2895" spans="1:14" x14ac:dyDescent="0.35">
      <c r="A2895">
        <v>289247</v>
      </c>
      <c r="B2895" s="3">
        <v>45789</v>
      </c>
      <c r="C2895" s="4">
        <v>0.59839120370370369</v>
      </c>
      <c r="D2895" t="s">
        <v>21</v>
      </c>
      <c r="E2895">
        <v>1</v>
      </c>
      <c r="F2895" t="s">
        <v>15</v>
      </c>
      <c r="G2895" t="s">
        <v>405</v>
      </c>
      <c r="H2895" t="s">
        <v>406</v>
      </c>
      <c r="J2895" t="s">
        <v>403</v>
      </c>
      <c r="K2895">
        <v>1</v>
      </c>
      <c r="L2895" t="str">
        <f>_xlfn.CONCAT(D2895,F2895)</f>
        <v>Pourover12 oz</v>
      </c>
      <c r="M2895" s="10">
        <f>E2895*_xlfn.XLOOKUP(L2895,PriceListData!$F$2:$F$97,PriceListData!$E$2:$E$97)</f>
        <v>3.5</v>
      </c>
      <c r="N2895" t="str">
        <f>TEXT(B2895,"dddd")</f>
        <v>Monday</v>
      </c>
    </row>
    <row r="2896" spans="1:14" x14ac:dyDescent="0.35">
      <c r="A2896">
        <v>289246</v>
      </c>
      <c r="B2896" s="3">
        <v>45789</v>
      </c>
      <c r="C2896" s="4">
        <v>0.5961805555555556</v>
      </c>
      <c r="D2896" t="s">
        <v>404</v>
      </c>
      <c r="E2896">
        <v>1</v>
      </c>
      <c r="F2896" t="s">
        <v>15</v>
      </c>
      <c r="G2896" t="s">
        <v>405</v>
      </c>
      <c r="H2896" t="s">
        <v>406</v>
      </c>
      <c r="J2896" t="s">
        <v>403</v>
      </c>
      <c r="K2896">
        <v>1</v>
      </c>
      <c r="L2896" t="str">
        <f>_xlfn.CONCAT(D2896,F2896)</f>
        <v>Café latté12 oz</v>
      </c>
      <c r="M2896" s="10">
        <f>E2896*_xlfn.XLOOKUP(L2896,PriceListData!$F$2:$F$97,PriceListData!$E$2:$E$97)</f>
        <v>4.25</v>
      </c>
      <c r="N2896" t="str">
        <f>TEXT(B2896,"dddd")</f>
        <v>Monday</v>
      </c>
    </row>
    <row r="2897" spans="1:14" x14ac:dyDescent="0.35">
      <c r="A2897">
        <v>289244</v>
      </c>
      <c r="B2897" s="3">
        <v>45789</v>
      </c>
      <c r="C2897" s="4">
        <v>0.59329861111111115</v>
      </c>
      <c r="D2897" t="s">
        <v>412</v>
      </c>
      <c r="E2897">
        <v>1</v>
      </c>
      <c r="F2897" t="s">
        <v>15</v>
      </c>
      <c r="G2897" t="s">
        <v>413</v>
      </c>
      <c r="H2897" t="s">
        <v>414</v>
      </c>
      <c r="J2897" t="s">
        <v>403</v>
      </c>
      <c r="K2897">
        <v>1</v>
      </c>
      <c r="L2897" t="str">
        <f>_xlfn.CONCAT(D2897,F2897)</f>
        <v>Iced tea12 oz</v>
      </c>
      <c r="M2897" s="10">
        <f>E2897*_xlfn.XLOOKUP(L2897,PriceListData!$F$2:$F$97,PriceListData!$E$2:$E$97)</f>
        <v>4.25</v>
      </c>
      <c r="N2897" t="str">
        <f>TEXT(B2897,"dddd")</f>
        <v>Monday</v>
      </c>
    </row>
    <row r="2898" spans="1:14" x14ac:dyDescent="0.35">
      <c r="A2898">
        <v>289243</v>
      </c>
      <c r="B2898" s="3">
        <v>45789</v>
      </c>
      <c r="C2898" s="4">
        <v>0.59128472222222217</v>
      </c>
      <c r="D2898" t="s">
        <v>54</v>
      </c>
      <c r="E2898">
        <v>1</v>
      </c>
      <c r="G2898" t="s">
        <v>415</v>
      </c>
      <c r="H2898" t="s">
        <v>416</v>
      </c>
      <c r="J2898" t="s">
        <v>403</v>
      </c>
      <c r="K2898">
        <v>1</v>
      </c>
      <c r="L2898" t="str">
        <f>_xlfn.CONCAT(D2898,F2898)</f>
        <v>Syrup</v>
      </c>
      <c r="M2898" s="10">
        <f>E2898*_xlfn.XLOOKUP(L2898,PriceListData!$F$2:$F$97,PriceListData!$E$2:$E$97)</f>
        <v>0.75</v>
      </c>
      <c r="N2898" t="str">
        <f>TEXT(B2898,"dddd")</f>
        <v>Monday</v>
      </c>
    </row>
    <row r="2899" spans="1:14" x14ac:dyDescent="0.35">
      <c r="A2899">
        <v>289243</v>
      </c>
      <c r="B2899" s="3">
        <v>45789</v>
      </c>
      <c r="C2899" s="4">
        <v>0.59128472222222217</v>
      </c>
      <c r="D2899" t="s">
        <v>21</v>
      </c>
      <c r="E2899">
        <v>1</v>
      </c>
      <c r="F2899" t="s">
        <v>15</v>
      </c>
      <c r="G2899" t="s">
        <v>405</v>
      </c>
      <c r="H2899" t="s">
        <v>406</v>
      </c>
      <c r="J2899" t="s">
        <v>403</v>
      </c>
      <c r="K2899">
        <v>1</v>
      </c>
      <c r="L2899" t="str">
        <f>_xlfn.CONCAT(D2899,F2899)</f>
        <v>Pourover12 oz</v>
      </c>
      <c r="M2899" s="10">
        <f>E2899*_xlfn.XLOOKUP(L2899,PriceListData!$F$2:$F$97,PriceListData!$E$2:$E$97)</f>
        <v>3.5</v>
      </c>
      <c r="N2899" t="str">
        <f>TEXT(B2899,"dddd")</f>
        <v>Monday</v>
      </c>
    </row>
    <row r="2900" spans="1:14" x14ac:dyDescent="0.35">
      <c r="A2900">
        <v>289242</v>
      </c>
      <c r="B2900" s="3">
        <v>45789</v>
      </c>
      <c r="C2900" s="4">
        <v>0.58706018518518521</v>
      </c>
      <c r="D2900" t="s">
        <v>407</v>
      </c>
      <c r="E2900">
        <v>1</v>
      </c>
      <c r="G2900" t="s">
        <v>405</v>
      </c>
      <c r="H2900" t="s">
        <v>408</v>
      </c>
      <c r="J2900" t="s">
        <v>403</v>
      </c>
      <c r="K2900">
        <v>1</v>
      </c>
      <c r="L2900" t="str">
        <f>_xlfn.CONCAT(D2900,F2900)</f>
        <v>Drip coffee refill</v>
      </c>
      <c r="M2900" s="10">
        <f>E2900*_xlfn.XLOOKUP(L2900,PriceListData!$F$2:$F$97,PriceListData!$E$2:$E$97)</f>
        <v>1.25</v>
      </c>
      <c r="N2900" t="str">
        <f>TEXT(B2900,"dddd")</f>
        <v>Monday</v>
      </c>
    </row>
    <row r="2901" spans="1:14" x14ac:dyDescent="0.35">
      <c r="A2901">
        <v>289241</v>
      </c>
      <c r="B2901" s="3">
        <v>45789</v>
      </c>
      <c r="C2901" s="4">
        <v>0.58437499999999998</v>
      </c>
      <c r="D2901" t="s">
        <v>21</v>
      </c>
      <c r="E2901">
        <v>1</v>
      </c>
      <c r="F2901" t="s">
        <v>15</v>
      </c>
      <c r="G2901" t="s">
        <v>405</v>
      </c>
      <c r="H2901" t="s">
        <v>406</v>
      </c>
      <c r="J2901" t="s">
        <v>403</v>
      </c>
      <c r="K2901">
        <v>1</v>
      </c>
      <c r="L2901" t="str">
        <f>_xlfn.CONCAT(D2901,F2901)</f>
        <v>Pourover12 oz</v>
      </c>
      <c r="M2901" s="10">
        <f>E2901*_xlfn.XLOOKUP(L2901,PriceListData!$F$2:$F$97,PriceListData!$E$2:$E$97)</f>
        <v>3.5</v>
      </c>
      <c r="N2901" t="str">
        <f>TEXT(B2901,"dddd")</f>
        <v>Monday</v>
      </c>
    </row>
    <row r="2902" spans="1:14" x14ac:dyDescent="0.35">
      <c r="A2902">
        <v>289241</v>
      </c>
      <c r="B2902" s="3">
        <v>45789</v>
      </c>
      <c r="C2902" s="4">
        <v>0.58437499999999998</v>
      </c>
      <c r="D2902" t="s">
        <v>410</v>
      </c>
      <c r="E2902">
        <v>1</v>
      </c>
      <c r="F2902" t="s">
        <v>15</v>
      </c>
      <c r="G2902" t="s">
        <v>405</v>
      </c>
      <c r="H2902" t="s">
        <v>406</v>
      </c>
      <c r="J2902" t="s">
        <v>403</v>
      </c>
      <c r="K2902">
        <v>1</v>
      </c>
      <c r="L2902" t="str">
        <f>_xlfn.CONCAT(D2902,F2902)</f>
        <v>Café Cubano12 oz</v>
      </c>
      <c r="M2902" s="10">
        <f>E2902*_xlfn.XLOOKUP(L2902,PriceListData!$F$2:$F$97,PriceListData!$E$2:$E$97)</f>
        <v>7</v>
      </c>
      <c r="N2902" t="str">
        <f>TEXT(B2902,"dddd")</f>
        <v>Monday</v>
      </c>
    </row>
    <row r="2903" spans="1:14" x14ac:dyDescent="0.35">
      <c r="A2903">
        <v>289240</v>
      </c>
      <c r="B2903" s="3">
        <v>45789</v>
      </c>
      <c r="C2903" s="4">
        <v>0.58361111111111108</v>
      </c>
      <c r="D2903" t="s">
        <v>21</v>
      </c>
      <c r="E2903">
        <v>1</v>
      </c>
      <c r="F2903" t="s">
        <v>15</v>
      </c>
      <c r="G2903" t="s">
        <v>405</v>
      </c>
      <c r="H2903" t="s">
        <v>406</v>
      </c>
      <c r="J2903" t="s">
        <v>403</v>
      </c>
      <c r="K2903">
        <v>1</v>
      </c>
      <c r="L2903" t="str">
        <f>_xlfn.CONCAT(D2903,F2903)</f>
        <v>Pourover12 oz</v>
      </c>
      <c r="M2903" s="10">
        <f>E2903*_xlfn.XLOOKUP(L2903,PriceListData!$F$2:$F$97,PriceListData!$E$2:$E$97)</f>
        <v>3.5</v>
      </c>
      <c r="N2903" t="str">
        <f>TEXT(B2903,"dddd")</f>
        <v>Monday</v>
      </c>
    </row>
    <row r="2904" spans="1:14" x14ac:dyDescent="0.35">
      <c r="A2904">
        <v>289239</v>
      </c>
      <c r="B2904" s="3">
        <v>45789</v>
      </c>
      <c r="C2904" s="4">
        <v>0.58129629629629631</v>
      </c>
      <c r="D2904" t="s">
        <v>412</v>
      </c>
      <c r="E2904">
        <v>2</v>
      </c>
      <c r="F2904" t="s">
        <v>15</v>
      </c>
      <c r="G2904" t="s">
        <v>413</v>
      </c>
      <c r="H2904" t="s">
        <v>414</v>
      </c>
      <c r="J2904" t="s">
        <v>403</v>
      </c>
      <c r="K2904">
        <v>2</v>
      </c>
      <c r="L2904" t="str">
        <f>_xlfn.CONCAT(D2904,F2904)</f>
        <v>Iced tea12 oz</v>
      </c>
      <c r="M2904" s="10">
        <f>E2904*_xlfn.XLOOKUP(L2904,PriceListData!$F$2:$F$97,PriceListData!$E$2:$E$97)</f>
        <v>8.5</v>
      </c>
      <c r="N2904" t="str">
        <f>TEXT(B2904,"dddd")</f>
        <v>Monday</v>
      </c>
    </row>
    <row r="2905" spans="1:14" x14ac:dyDescent="0.35">
      <c r="A2905">
        <v>289238</v>
      </c>
      <c r="B2905" s="3">
        <v>45789</v>
      </c>
      <c r="C2905" s="4">
        <v>0.57719907407407411</v>
      </c>
      <c r="D2905" t="s">
        <v>430</v>
      </c>
      <c r="E2905">
        <v>1</v>
      </c>
      <c r="F2905" t="s">
        <v>76</v>
      </c>
      <c r="G2905" t="s">
        <v>405</v>
      </c>
      <c r="H2905" t="s">
        <v>414</v>
      </c>
      <c r="J2905" t="s">
        <v>403</v>
      </c>
      <c r="K2905">
        <v>1</v>
      </c>
      <c r="L2905" t="str">
        <f>_xlfn.CONCAT(D2905,F2905)</f>
        <v>Iced café bombón10 oz</v>
      </c>
      <c r="M2905" s="10">
        <f>E2905*_xlfn.XLOOKUP(L2905,PriceListData!$F$2:$F$97,PriceListData!$E$2:$E$97)</f>
        <v>4.75</v>
      </c>
      <c r="N2905" t="str">
        <f>TEXT(B2905,"dddd")</f>
        <v>Monday</v>
      </c>
    </row>
    <row r="2906" spans="1:14" x14ac:dyDescent="0.35">
      <c r="A2906">
        <v>289238</v>
      </c>
      <c r="B2906" s="3">
        <v>45789</v>
      </c>
      <c r="C2906" s="4">
        <v>0.57719907407407411</v>
      </c>
      <c r="D2906" t="s">
        <v>419</v>
      </c>
      <c r="E2906">
        <v>1</v>
      </c>
      <c r="G2906" t="s">
        <v>415</v>
      </c>
      <c r="H2906" t="s">
        <v>416</v>
      </c>
      <c r="J2906" t="s">
        <v>403</v>
      </c>
      <c r="K2906">
        <v>1</v>
      </c>
      <c r="L2906" t="str">
        <f>_xlfn.CONCAT(D2906,F2906)</f>
        <v>Extra shot</v>
      </c>
      <c r="M2906" s="10">
        <f>E2906*_xlfn.XLOOKUP(L2906,PriceListData!$F$2:$F$97,PriceListData!$E$2:$E$97)</f>
        <v>1</v>
      </c>
      <c r="N2906" t="str">
        <f>TEXT(B2906,"dddd")</f>
        <v>Monday</v>
      </c>
    </row>
    <row r="2907" spans="1:14" x14ac:dyDescent="0.35">
      <c r="A2907">
        <v>289237</v>
      </c>
      <c r="B2907" s="3">
        <v>45789</v>
      </c>
      <c r="C2907" s="4">
        <v>0.57663194444444443</v>
      </c>
      <c r="D2907" t="s">
        <v>410</v>
      </c>
      <c r="E2907">
        <v>1</v>
      </c>
      <c r="F2907" t="s">
        <v>15</v>
      </c>
      <c r="G2907" t="s">
        <v>405</v>
      </c>
      <c r="H2907" t="s">
        <v>406</v>
      </c>
      <c r="J2907" t="s">
        <v>403</v>
      </c>
      <c r="K2907">
        <v>1</v>
      </c>
      <c r="L2907" t="str">
        <f>_xlfn.CONCAT(D2907,F2907)</f>
        <v>Café Cubano12 oz</v>
      </c>
      <c r="M2907" s="10">
        <f>E2907*_xlfn.XLOOKUP(L2907,PriceListData!$F$2:$F$97,PriceListData!$E$2:$E$97)</f>
        <v>7</v>
      </c>
      <c r="N2907" t="str">
        <f>TEXT(B2907,"dddd")</f>
        <v>Monday</v>
      </c>
    </row>
    <row r="2908" spans="1:14" x14ac:dyDescent="0.35">
      <c r="A2908">
        <v>289236</v>
      </c>
      <c r="B2908" s="3">
        <v>45789</v>
      </c>
      <c r="C2908" s="4">
        <v>0.57594907407407403</v>
      </c>
      <c r="D2908" t="s">
        <v>445</v>
      </c>
      <c r="E2908">
        <v>1</v>
      </c>
      <c r="F2908" t="s">
        <v>15</v>
      </c>
      <c r="G2908" t="s">
        <v>423</v>
      </c>
      <c r="H2908" t="s">
        <v>414</v>
      </c>
      <c r="J2908" t="s">
        <v>403</v>
      </c>
      <c r="K2908">
        <v>1</v>
      </c>
      <c r="L2908" t="str">
        <f>_xlfn.CONCAT(D2908,F2908)</f>
        <v>Mango lassi12 oz</v>
      </c>
      <c r="M2908" s="10">
        <f>E2908*_xlfn.XLOOKUP(L2908,PriceListData!$F$2:$F$97,PriceListData!$E$2:$E$97)</f>
        <v>5.75</v>
      </c>
      <c r="N2908" t="str">
        <f>TEXT(B2908,"dddd")</f>
        <v>Monday</v>
      </c>
    </row>
    <row r="2909" spans="1:14" x14ac:dyDescent="0.35">
      <c r="A2909">
        <v>289235</v>
      </c>
      <c r="B2909" s="3">
        <v>45789</v>
      </c>
      <c r="C2909" s="4">
        <v>0.57478009259259255</v>
      </c>
      <c r="D2909" t="s">
        <v>54</v>
      </c>
      <c r="E2909">
        <v>1</v>
      </c>
      <c r="G2909" t="s">
        <v>415</v>
      </c>
      <c r="H2909" t="s">
        <v>416</v>
      </c>
      <c r="J2909" t="s">
        <v>403</v>
      </c>
      <c r="K2909">
        <v>1</v>
      </c>
      <c r="L2909" t="str">
        <f>_xlfn.CONCAT(D2909,F2909)</f>
        <v>Syrup</v>
      </c>
      <c r="M2909" s="10">
        <f>E2909*_xlfn.XLOOKUP(L2909,PriceListData!$F$2:$F$97,PriceListData!$E$2:$E$97)</f>
        <v>0.75</v>
      </c>
      <c r="N2909" t="str">
        <f>TEXT(B2909,"dddd")</f>
        <v>Monday</v>
      </c>
    </row>
    <row r="2910" spans="1:14" x14ac:dyDescent="0.35">
      <c r="A2910">
        <v>289235</v>
      </c>
      <c r="B2910" s="3">
        <v>45789</v>
      </c>
      <c r="C2910" s="4">
        <v>0.57478009259259255</v>
      </c>
      <c r="D2910" t="s">
        <v>21</v>
      </c>
      <c r="E2910">
        <v>1</v>
      </c>
      <c r="F2910" t="s">
        <v>15</v>
      </c>
      <c r="G2910" t="s">
        <v>405</v>
      </c>
      <c r="H2910" t="s">
        <v>406</v>
      </c>
      <c r="J2910" t="s">
        <v>403</v>
      </c>
      <c r="K2910">
        <v>1</v>
      </c>
      <c r="L2910" t="str">
        <f>_xlfn.CONCAT(D2910,F2910)</f>
        <v>Pourover12 oz</v>
      </c>
      <c r="M2910" s="10">
        <f>E2910*_xlfn.XLOOKUP(L2910,PriceListData!$F$2:$F$97,PriceListData!$E$2:$E$97)</f>
        <v>3.5</v>
      </c>
      <c r="N2910" t="str">
        <f>TEXT(B2910,"dddd")</f>
        <v>Monday</v>
      </c>
    </row>
    <row r="2911" spans="1:14" x14ac:dyDescent="0.35">
      <c r="A2911">
        <v>289234</v>
      </c>
      <c r="B2911" s="3">
        <v>45789</v>
      </c>
      <c r="C2911" s="4">
        <v>0.57193287037037033</v>
      </c>
      <c r="D2911" t="s">
        <v>52</v>
      </c>
      <c r="E2911">
        <v>1</v>
      </c>
      <c r="F2911" t="s">
        <v>15</v>
      </c>
      <c r="G2911" t="s">
        <v>405</v>
      </c>
      <c r="H2911" t="s">
        <v>414</v>
      </c>
      <c r="J2911" t="s">
        <v>403</v>
      </c>
      <c r="K2911">
        <v>1</v>
      </c>
      <c r="L2911" t="str">
        <f>_xlfn.CONCAT(D2911,F2911)</f>
        <v>Frappé12 oz</v>
      </c>
      <c r="M2911" s="10">
        <f>E2911*_xlfn.XLOOKUP(L2911,PriceListData!$F$2:$F$97,PriceListData!$E$2:$E$97)</f>
        <v>4.75</v>
      </c>
      <c r="N2911" t="str">
        <f>TEXT(B2911,"dddd")</f>
        <v>Monday</v>
      </c>
    </row>
    <row r="2912" spans="1:14" x14ac:dyDescent="0.35">
      <c r="A2912">
        <v>289233</v>
      </c>
      <c r="B2912" s="3">
        <v>45789</v>
      </c>
      <c r="C2912" s="4">
        <v>0.56881944444444443</v>
      </c>
      <c r="D2912" t="s">
        <v>411</v>
      </c>
      <c r="E2912">
        <v>1</v>
      </c>
      <c r="F2912" t="s">
        <v>24</v>
      </c>
      <c r="G2912" t="s">
        <v>405</v>
      </c>
      <c r="H2912" t="s">
        <v>406</v>
      </c>
      <c r="J2912" t="s">
        <v>403</v>
      </c>
      <c r="K2912">
        <v>1</v>
      </c>
      <c r="L2912" t="str">
        <f>_xlfn.CONCAT(D2912,F2912)</f>
        <v>Turkish coffee3 oz</v>
      </c>
      <c r="M2912" s="10">
        <f>E2912*_xlfn.XLOOKUP(L2912,PriceListData!$F$2:$F$97,PriceListData!$E$2:$E$97)</f>
        <v>3.75</v>
      </c>
      <c r="N2912" t="str">
        <f>TEXT(B2912,"dddd")</f>
        <v>Monday</v>
      </c>
    </row>
    <row r="2913" spans="1:14" x14ac:dyDescent="0.35">
      <c r="A2913">
        <v>289232</v>
      </c>
      <c r="B2913" s="3">
        <v>45789</v>
      </c>
      <c r="C2913" s="4">
        <v>0.56200231481481477</v>
      </c>
      <c r="D2913" t="s">
        <v>54</v>
      </c>
      <c r="E2913">
        <v>1</v>
      </c>
      <c r="G2913" t="s">
        <v>415</v>
      </c>
      <c r="H2913" t="s">
        <v>416</v>
      </c>
      <c r="J2913" t="s">
        <v>403</v>
      </c>
      <c r="K2913">
        <v>2</v>
      </c>
      <c r="L2913" t="str">
        <f>_xlfn.CONCAT(D2913,F2913)</f>
        <v>Syrup</v>
      </c>
      <c r="M2913" s="10">
        <f>E2913*_xlfn.XLOOKUP(L2913,PriceListData!$F$2:$F$97,PriceListData!$E$2:$E$97)</f>
        <v>0.75</v>
      </c>
      <c r="N2913" t="str">
        <f>TEXT(B2913,"dddd")</f>
        <v>Monday</v>
      </c>
    </row>
    <row r="2914" spans="1:14" x14ac:dyDescent="0.35">
      <c r="A2914">
        <v>289232</v>
      </c>
      <c r="B2914" s="3">
        <v>45789</v>
      </c>
      <c r="C2914" s="4">
        <v>0.56200231481481477</v>
      </c>
      <c r="D2914" t="s">
        <v>21</v>
      </c>
      <c r="E2914">
        <v>1</v>
      </c>
      <c r="F2914" t="s">
        <v>15</v>
      </c>
      <c r="G2914" t="s">
        <v>405</v>
      </c>
      <c r="H2914" t="s">
        <v>406</v>
      </c>
      <c r="J2914" t="s">
        <v>403</v>
      </c>
      <c r="K2914">
        <v>2</v>
      </c>
      <c r="L2914" t="str">
        <f>_xlfn.CONCAT(D2914,F2914)</f>
        <v>Pourover12 oz</v>
      </c>
      <c r="M2914" s="10">
        <f>E2914*_xlfn.XLOOKUP(L2914,PriceListData!$F$2:$F$97,PriceListData!$E$2:$E$97)</f>
        <v>3.5</v>
      </c>
      <c r="N2914" t="str">
        <f>TEXT(B2914,"dddd")</f>
        <v>Monday</v>
      </c>
    </row>
    <row r="2915" spans="1:14" x14ac:dyDescent="0.35">
      <c r="A2915">
        <v>289231</v>
      </c>
      <c r="B2915" s="3">
        <v>45789</v>
      </c>
      <c r="C2915" s="4">
        <v>0.55987268518518518</v>
      </c>
      <c r="D2915" t="s">
        <v>419</v>
      </c>
      <c r="E2915">
        <v>1</v>
      </c>
      <c r="G2915" t="s">
        <v>415</v>
      </c>
      <c r="H2915" t="s">
        <v>416</v>
      </c>
      <c r="J2915" t="s">
        <v>403</v>
      </c>
      <c r="K2915">
        <v>1</v>
      </c>
      <c r="L2915" t="str">
        <f>_xlfn.CONCAT(D2915,F2915)</f>
        <v>Extra shot</v>
      </c>
      <c r="M2915" s="10">
        <f>E2915*_xlfn.XLOOKUP(L2915,PriceListData!$F$2:$F$97,PriceListData!$E$2:$E$97)</f>
        <v>1</v>
      </c>
      <c r="N2915" t="str">
        <f>TEXT(B2915,"dddd")</f>
        <v>Monday</v>
      </c>
    </row>
    <row r="2916" spans="1:14" x14ac:dyDescent="0.35">
      <c r="A2916">
        <v>289231</v>
      </c>
      <c r="B2916" s="3">
        <v>45789</v>
      </c>
      <c r="C2916" s="4">
        <v>0.55987268518518518</v>
      </c>
      <c r="D2916" t="s">
        <v>65</v>
      </c>
      <c r="E2916">
        <v>1</v>
      </c>
      <c r="F2916" t="s">
        <v>15</v>
      </c>
      <c r="G2916" t="s">
        <v>405</v>
      </c>
      <c r="H2916" t="s">
        <v>406</v>
      </c>
      <c r="J2916" t="s">
        <v>403</v>
      </c>
      <c r="K2916">
        <v>1</v>
      </c>
      <c r="L2916" t="str">
        <f>_xlfn.CONCAT(D2916,F2916)</f>
        <v>Cappuccino12 oz</v>
      </c>
      <c r="M2916" s="10">
        <f>E2916*_xlfn.XLOOKUP(L2916,PriceListData!$F$2:$F$97,PriceListData!$E$2:$E$97)</f>
        <v>5.5</v>
      </c>
      <c r="N2916" t="str">
        <f>TEXT(B2916,"dddd")</f>
        <v>Monday</v>
      </c>
    </row>
    <row r="2917" spans="1:14" x14ac:dyDescent="0.35">
      <c r="A2917">
        <v>289230</v>
      </c>
      <c r="B2917" s="3">
        <v>45789</v>
      </c>
      <c r="C2917" s="4">
        <v>0.55640046296296297</v>
      </c>
      <c r="D2917" t="s">
        <v>427</v>
      </c>
      <c r="E2917">
        <v>1</v>
      </c>
      <c r="F2917" t="s">
        <v>15</v>
      </c>
      <c r="G2917" t="s">
        <v>417</v>
      </c>
      <c r="H2917" t="s">
        <v>418</v>
      </c>
      <c r="J2917" t="s">
        <v>403</v>
      </c>
      <c r="K2917">
        <v>1</v>
      </c>
      <c r="L2917" t="str">
        <f>_xlfn.CONCAT(D2917,F2917)</f>
        <v>House blend12 oz</v>
      </c>
      <c r="M2917" s="10">
        <f>E2917*_xlfn.XLOOKUP(L2917,PriceListData!$F$2:$F$97,PriceListData!$E$2:$E$97)</f>
        <v>12.95</v>
      </c>
      <c r="N2917" t="str">
        <f>TEXT(B2917,"dddd")</f>
        <v>Monday</v>
      </c>
    </row>
    <row r="2918" spans="1:14" x14ac:dyDescent="0.35">
      <c r="A2918">
        <v>289229</v>
      </c>
      <c r="B2918" s="3">
        <v>45789</v>
      </c>
      <c r="C2918" s="4">
        <v>0.55484953703703699</v>
      </c>
      <c r="D2918" t="s">
        <v>428</v>
      </c>
      <c r="E2918">
        <v>1</v>
      </c>
      <c r="F2918" t="s">
        <v>15</v>
      </c>
      <c r="G2918" t="s">
        <v>413</v>
      </c>
      <c r="H2918" t="s">
        <v>406</v>
      </c>
      <c r="J2918" t="s">
        <v>403</v>
      </c>
      <c r="K2918">
        <v>2</v>
      </c>
      <c r="L2918" t="str">
        <f>_xlfn.CONCAT(D2918,F2918)</f>
        <v>Rooibos latté12 oz</v>
      </c>
      <c r="M2918" s="10">
        <f>E2918*_xlfn.XLOOKUP(L2918,PriceListData!$F$2:$F$97,PriceListData!$E$2:$E$97)</f>
        <v>5.5</v>
      </c>
      <c r="N2918" t="str">
        <f>TEXT(B2918,"dddd")</f>
        <v>Monday</v>
      </c>
    </row>
    <row r="2919" spans="1:14" x14ac:dyDescent="0.35">
      <c r="A2919">
        <v>289229</v>
      </c>
      <c r="B2919" s="3">
        <v>45789</v>
      </c>
      <c r="C2919" s="4">
        <v>0.55484953703703699</v>
      </c>
      <c r="D2919" t="s">
        <v>410</v>
      </c>
      <c r="E2919">
        <v>1</v>
      </c>
      <c r="F2919" t="s">
        <v>15</v>
      </c>
      <c r="G2919" t="s">
        <v>405</v>
      </c>
      <c r="H2919" t="s">
        <v>406</v>
      </c>
      <c r="J2919" t="s">
        <v>403</v>
      </c>
      <c r="K2919">
        <v>2</v>
      </c>
      <c r="L2919" t="str">
        <f>_xlfn.CONCAT(D2919,F2919)</f>
        <v>Café Cubano12 oz</v>
      </c>
      <c r="M2919" s="10">
        <f>E2919*_xlfn.XLOOKUP(L2919,PriceListData!$F$2:$F$97,PriceListData!$E$2:$E$97)</f>
        <v>7</v>
      </c>
      <c r="N2919" t="str">
        <f>TEXT(B2919,"dddd")</f>
        <v>Monday</v>
      </c>
    </row>
    <row r="2920" spans="1:14" x14ac:dyDescent="0.35">
      <c r="A2920">
        <v>289228</v>
      </c>
      <c r="B2920" s="3">
        <v>45789</v>
      </c>
      <c r="C2920" s="4">
        <v>0.55145833333333338</v>
      </c>
      <c r="D2920" t="s">
        <v>65</v>
      </c>
      <c r="E2920">
        <v>1</v>
      </c>
      <c r="F2920" t="s">
        <v>15</v>
      </c>
      <c r="G2920" t="s">
        <v>405</v>
      </c>
      <c r="H2920" t="s">
        <v>406</v>
      </c>
      <c r="J2920" t="s">
        <v>403</v>
      </c>
      <c r="K2920">
        <v>2</v>
      </c>
      <c r="L2920" t="str">
        <f>_xlfn.CONCAT(D2920,F2920)</f>
        <v>Cappuccino12 oz</v>
      </c>
      <c r="M2920" s="10">
        <f>E2920*_xlfn.XLOOKUP(L2920,PriceListData!$F$2:$F$97,PriceListData!$E$2:$E$97)</f>
        <v>5.5</v>
      </c>
      <c r="N2920" t="str">
        <f>TEXT(B2920,"dddd")</f>
        <v>Monday</v>
      </c>
    </row>
    <row r="2921" spans="1:14" x14ac:dyDescent="0.35">
      <c r="A2921">
        <v>289226</v>
      </c>
      <c r="B2921" s="3">
        <v>45789</v>
      </c>
      <c r="C2921" s="4">
        <v>0.54622685185185182</v>
      </c>
      <c r="D2921" t="s">
        <v>54</v>
      </c>
      <c r="E2921">
        <v>1</v>
      </c>
      <c r="G2921" t="s">
        <v>415</v>
      </c>
      <c r="H2921" t="s">
        <v>416</v>
      </c>
      <c r="J2921" t="s">
        <v>403</v>
      </c>
      <c r="K2921">
        <v>2</v>
      </c>
      <c r="L2921" t="str">
        <f>_xlfn.CONCAT(D2921,F2921)</f>
        <v>Syrup</v>
      </c>
      <c r="M2921" s="10">
        <f>E2921*_xlfn.XLOOKUP(L2921,PriceListData!$F$2:$F$97,PriceListData!$E$2:$E$97)</f>
        <v>0.75</v>
      </c>
      <c r="N2921" t="str">
        <f>TEXT(B2921,"dddd")</f>
        <v>Monday</v>
      </c>
    </row>
    <row r="2922" spans="1:14" x14ac:dyDescent="0.35">
      <c r="A2922">
        <v>289226</v>
      </c>
      <c r="B2922" s="3">
        <v>45789</v>
      </c>
      <c r="C2922" s="4">
        <v>0.54622685185185182</v>
      </c>
      <c r="D2922" t="s">
        <v>21</v>
      </c>
      <c r="E2922">
        <v>2</v>
      </c>
      <c r="F2922" t="s">
        <v>15</v>
      </c>
      <c r="G2922" t="s">
        <v>405</v>
      </c>
      <c r="H2922" t="s">
        <v>406</v>
      </c>
      <c r="J2922" t="s">
        <v>403</v>
      </c>
      <c r="K2922">
        <v>2</v>
      </c>
      <c r="L2922" t="str">
        <f>_xlfn.CONCAT(D2922,F2922)</f>
        <v>Pourover12 oz</v>
      </c>
      <c r="M2922" s="10">
        <f>E2922*_xlfn.XLOOKUP(L2922,PriceListData!$F$2:$F$97,PriceListData!$E$2:$E$97)</f>
        <v>7</v>
      </c>
      <c r="N2922" t="str">
        <f>TEXT(B2922,"dddd")</f>
        <v>Monday</v>
      </c>
    </row>
    <row r="2923" spans="1:14" x14ac:dyDescent="0.35">
      <c r="A2923">
        <v>289225</v>
      </c>
      <c r="B2923" s="3">
        <v>45789</v>
      </c>
      <c r="C2923" s="4">
        <v>0.54593749999999996</v>
      </c>
      <c r="D2923" t="s">
        <v>421</v>
      </c>
      <c r="E2923">
        <v>1</v>
      </c>
      <c r="F2923" t="s">
        <v>422</v>
      </c>
      <c r="G2923" t="s">
        <v>423</v>
      </c>
      <c r="H2923" t="s">
        <v>406</v>
      </c>
      <c r="J2923" t="s">
        <v>403</v>
      </c>
      <c r="K2923">
        <v>1</v>
      </c>
      <c r="L2923" t="str">
        <f>_xlfn.CONCAT(D2923,F2923)</f>
        <v>Hot chocolateRegular (12 oz)</v>
      </c>
      <c r="M2923" s="10">
        <f>E2923*_xlfn.XLOOKUP(L2923,PriceListData!$F$2:$F$97,PriceListData!$E$2:$E$97)</f>
        <v>4.75</v>
      </c>
      <c r="N2923" t="str">
        <f>TEXT(B2923,"dddd")</f>
        <v>Monday</v>
      </c>
    </row>
    <row r="2924" spans="1:14" x14ac:dyDescent="0.35">
      <c r="A2924">
        <v>289224</v>
      </c>
      <c r="B2924" s="3">
        <v>45789</v>
      </c>
      <c r="C2924" s="4">
        <v>0.54207175925925921</v>
      </c>
      <c r="D2924" t="s">
        <v>52</v>
      </c>
      <c r="E2924">
        <v>1</v>
      </c>
      <c r="F2924" t="s">
        <v>15</v>
      </c>
      <c r="G2924" t="s">
        <v>405</v>
      </c>
      <c r="H2924" t="s">
        <v>414</v>
      </c>
      <c r="J2924" t="s">
        <v>403</v>
      </c>
      <c r="K2924">
        <v>1</v>
      </c>
      <c r="L2924" t="str">
        <f>_xlfn.CONCAT(D2924,F2924)</f>
        <v>Frappé12 oz</v>
      </c>
      <c r="M2924" s="10">
        <f>E2924*_xlfn.XLOOKUP(L2924,PriceListData!$F$2:$F$97,PriceListData!$E$2:$E$97)</f>
        <v>4.75</v>
      </c>
      <c r="N2924" t="str">
        <f>TEXT(B2924,"dddd")</f>
        <v>Monday</v>
      </c>
    </row>
    <row r="2925" spans="1:14" x14ac:dyDescent="0.35">
      <c r="A2925">
        <v>289223</v>
      </c>
      <c r="B2925" s="3">
        <v>45789</v>
      </c>
      <c r="C2925" s="4">
        <v>0.54098379629629634</v>
      </c>
      <c r="D2925" t="s">
        <v>65</v>
      </c>
      <c r="E2925">
        <v>1</v>
      </c>
      <c r="F2925" t="s">
        <v>15</v>
      </c>
      <c r="G2925" t="s">
        <v>405</v>
      </c>
      <c r="H2925" t="s">
        <v>406</v>
      </c>
      <c r="J2925" t="s">
        <v>403</v>
      </c>
      <c r="K2925">
        <v>2</v>
      </c>
      <c r="L2925" t="str">
        <f>_xlfn.CONCAT(D2925,F2925)</f>
        <v>Cappuccino12 oz</v>
      </c>
      <c r="M2925" s="10">
        <f>E2925*_xlfn.XLOOKUP(L2925,PriceListData!$F$2:$F$97,PriceListData!$E$2:$E$97)</f>
        <v>5.5</v>
      </c>
      <c r="N2925" t="str">
        <f>TEXT(B2925,"dddd")</f>
        <v>Monday</v>
      </c>
    </row>
    <row r="2926" spans="1:14" x14ac:dyDescent="0.35">
      <c r="A2926">
        <v>289222</v>
      </c>
      <c r="B2926" s="3">
        <v>45789</v>
      </c>
      <c r="C2926" s="4">
        <v>0.53759259259259262</v>
      </c>
      <c r="D2926" t="s">
        <v>21</v>
      </c>
      <c r="E2926">
        <v>1</v>
      </c>
      <c r="F2926" t="s">
        <v>15</v>
      </c>
      <c r="G2926" t="s">
        <v>405</v>
      </c>
      <c r="H2926" t="s">
        <v>406</v>
      </c>
      <c r="J2926" t="s">
        <v>403</v>
      </c>
      <c r="K2926">
        <v>2</v>
      </c>
      <c r="L2926" t="str">
        <f>_xlfn.CONCAT(D2926,F2926)</f>
        <v>Pourover12 oz</v>
      </c>
      <c r="M2926" s="10">
        <f>E2926*_xlfn.XLOOKUP(L2926,PriceListData!$F$2:$F$97,PriceListData!$E$2:$E$97)</f>
        <v>3.5</v>
      </c>
      <c r="N2926" t="str">
        <f>TEXT(B2926,"dddd")</f>
        <v>Monday</v>
      </c>
    </row>
    <row r="2927" spans="1:14" x14ac:dyDescent="0.35">
      <c r="A2927">
        <v>289221</v>
      </c>
      <c r="B2927" s="3">
        <v>45789</v>
      </c>
      <c r="C2927" s="4">
        <v>0.53494212962962961</v>
      </c>
      <c r="D2927" t="s">
        <v>409</v>
      </c>
      <c r="E2927">
        <v>1</v>
      </c>
      <c r="F2927" t="s">
        <v>15</v>
      </c>
      <c r="G2927" t="s">
        <v>405</v>
      </c>
      <c r="H2927" t="s">
        <v>406</v>
      </c>
      <c r="J2927" t="s">
        <v>403</v>
      </c>
      <c r="K2927">
        <v>1</v>
      </c>
      <c r="L2927" t="str">
        <f>_xlfn.CONCAT(D2927,F2927)</f>
        <v>Drip coffee12 oz</v>
      </c>
      <c r="M2927" s="10">
        <f>E2927*_xlfn.XLOOKUP(L2927,PriceListData!$F$2:$F$97,PriceListData!$E$2:$E$97)</f>
        <v>2.25</v>
      </c>
      <c r="N2927" t="str">
        <f>TEXT(B2927,"dddd")</f>
        <v>Monday</v>
      </c>
    </row>
    <row r="2928" spans="1:14" x14ac:dyDescent="0.35">
      <c r="A2928">
        <v>289220</v>
      </c>
      <c r="B2928" s="3">
        <v>45789</v>
      </c>
      <c r="C2928" s="4">
        <v>0.53423611111111113</v>
      </c>
      <c r="D2928" t="s">
        <v>411</v>
      </c>
      <c r="E2928">
        <v>1</v>
      </c>
      <c r="F2928" t="s">
        <v>24</v>
      </c>
      <c r="G2928" t="s">
        <v>405</v>
      </c>
      <c r="H2928" t="s">
        <v>406</v>
      </c>
      <c r="J2928" t="s">
        <v>403</v>
      </c>
      <c r="K2928">
        <v>1</v>
      </c>
      <c r="L2928" t="str">
        <f>_xlfn.CONCAT(D2928,F2928)</f>
        <v>Turkish coffee3 oz</v>
      </c>
      <c r="M2928" s="10">
        <f>E2928*_xlfn.XLOOKUP(L2928,PriceListData!$F$2:$F$97,PriceListData!$E$2:$E$97)</f>
        <v>3.75</v>
      </c>
      <c r="N2928" t="str">
        <f>TEXT(B2928,"dddd")</f>
        <v>Monday</v>
      </c>
    </row>
    <row r="2929" spans="1:14" x14ac:dyDescent="0.35">
      <c r="A2929">
        <v>289219</v>
      </c>
      <c r="B2929" s="3">
        <v>45789</v>
      </c>
      <c r="C2929" s="4">
        <v>0.53309027777777773</v>
      </c>
      <c r="D2929" t="s">
        <v>411</v>
      </c>
      <c r="E2929">
        <v>1</v>
      </c>
      <c r="F2929" t="s">
        <v>24</v>
      </c>
      <c r="G2929" t="s">
        <v>405</v>
      </c>
      <c r="H2929" t="s">
        <v>406</v>
      </c>
      <c r="J2929" t="s">
        <v>403</v>
      </c>
      <c r="K2929">
        <v>1</v>
      </c>
      <c r="L2929" t="str">
        <f>_xlfn.CONCAT(D2929,F2929)</f>
        <v>Turkish coffee3 oz</v>
      </c>
      <c r="M2929" s="10">
        <f>E2929*_xlfn.XLOOKUP(L2929,PriceListData!$F$2:$F$97,PriceListData!$E$2:$E$97)</f>
        <v>3.75</v>
      </c>
      <c r="N2929" t="str">
        <f>TEXT(B2929,"dddd")</f>
        <v>Monday</v>
      </c>
    </row>
    <row r="2930" spans="1:14" x14ac:dyDescent="0.35">
      <c r="A2930">
        <v>289218</v>
      </c>
      <c r="B2930" s="3">
        <v>45789</v>
      </c>
      <c r="C2930" s="4">
        <v>0.5325347222222222</v>
      </c>
      <c r="D2930" t="s">
        <v>410</v>
      </c>
      <c r="E2930">
        <v>1</v>
      </c>
      <c r="F2930" t="s">
        <v>15</v>
      </c>
      <c r="G2930" t="s">
        <v>405</v>
      </c>
      <c r="H2930" t="s">
        <v>406</v>
      </c>
      <c r="J2930" t="s">
        <v>403</v>
      </c>
      <c r="K2930">
        <v>2</v>
      </c>
      <c r="L2930" t="str">
        <f>_xlfn.CONCAT(D2930,F2930)</f>
        <v>Café Cubano12 oz</v>
      </c>
      <c r="M2930" s="10">
        <f>E2930*_xlfn.XLOOKUP(L2930,PriceListData!$F$2:$F$97,PriceListData!$E$2:$E$97)</f>
        <v>7</v>
      </c>
      <c r="N2930" t="str">
        <f>TEXT(B2930,"dddd")</f>
        <v>Monday</v>
      </c>
    </row>
    <row r="2931" spans="1:14" x14ac:dyDescent="0.35">
      <c r="A2931">
        <v>289217</v>
      </c>
      <c r="B2931" s="3">
        <v>45789</v>
      </c>
      <c r="C2931" s="4">
        <v>0.5163888888888889</v>
      </c>
      <c r="D2931" t="s">
        <v>21</v>
      </c>
      <c r="E2931">
        <v>1</v>
      </c>
      <c r="F2931" t="s">
        <v>15</v>
      </c>
      <c r="G2931" t="s">
        <v>405</v>
      </c>
      <c r="H2931" t="s">
        <v>406</v>
      </c>
      <c r="J2931" t="s">
        <v>403</v>
      </c>
      <c r="K2931">
        <v>2</v>
      </c>
      <c r="L2931" t="str">
        <f>_xlfn.CONCAT(D2931,F2931)</f>
        <v>Pourover12 oz</v>
      </c>
      <c r="M2931" s="10">
        <f>E2931*_xlfn.XLOOKUP(L2931,PriceListData!$F$2:$F$97,PriceListData!$E$2:$E$97)</f>
        <v>3.5</v>
      </c>
      <c r="N2931" t="str">
        <f>TEXT(B2931,"dddd")</f>
        <v>Monday</v>
      </c>
    </row>
    <row r="2932" spans="1:14" x14ac:dyDescent="0.35">
      <c r="A2932">
        <v>289216</v>
      </c>
      <c r="B2932" s="3">
        <v>45789</v>
      </c>
      <c r="C2932" s="4">
        <v>0.5138194444444445</v>
      </c>
      <c r="D2932" t="s">
        <v>411</v>
      </c>
      <c r="E2932">
        <v>1</v>
      </c>
      <c r="F2932" t="s">
        <v>24</v>
      </c>
      <c r="G2932" t="s">
        <v>405</v>
      </c>
      <c r="H2932" t="s">
        <v>406</v>
      </c>
      <c r="J2932" t="s">
        <v>403</v>
      </c>
      <c r="K2932">
        <v>1</v>
      </c>
      <c r="L2932" t="str">
        <f>_xlfn.CONCAT(D2932,F2932)</f>
        <v>Turkish coffee3 oz</v>
      </c>
      <c r="M2932" s="10">
        <f>E2932*_xlfn.XLOOKUP(L2932,PriceListData!$F$2:$F$97,PriceListData!$E$2:$E$97)</f>
        <v>3.75</v>
      </c>
      <c r="N2932" t="str">
        <f>TEXT(B2932,"dddd")</f>
        <v>Monday</v>
      </c>
    </row>
    <row r="2933" spans="1:14" x14ac:dyDescent="0.35">
      <c r="A2933">
        <v>289215</v>
      </c>
      <c r="B2933" s="3">
        <v>45789</v>
      </c>
      <c r="C2933" s="4">
        <v>0.51189814814814816</v>
      </c>
      <c r="D2933" t="s">
        <v>420</v>
      </c>
      <c r="E2933">
        <v>1</v>
      </c>
      <c r="F2933" t="s">
        <v>76</v>
      </c>
      <c r="G2933" t="s">
        <v>413</v>
      </c>
      <c r="H2933" t="s">
        <v>406</v>
      </c>
      <c r="J2933" t="s">
        <v>403</v>
      </c>
      <c r="K2933">
        <v>1</v>
      </c>
      <c r="L2933" t="str">
        <f>_xlfn.CONCAT(D2933,F2933)</f>
        <v>Moroccan tea10 oz</v>
      </c>
      <c r="M2933" s="10">
        <f>E2933*_xlfn.XLOOKUP(L2933,PriceListData!$F$2:$F$97,PriceListData!$E$2:$E$97)</f>
        <v>3</v>
      </c>
      <c r="N2933" t="str">
        <f>TEXT(B2933,"dddd")</f>
        <v>Monday</v>
      </c>
    </row>
    <row r="2934" spans="1:14" x14ac:dyDescent="0.35">
      <c r="A2934">
        <v>289213</v>
      </c>
      <c r="B2934" s="3">
        <v>45789</v>
      </c>
      <c r="C2934" s="4">
        <v>0.50462962962962965</v>
      </c>
      <c r="D2934" t="s">
        <v>410</v>
      </c>
      <c r="E2934">
        <v>1</v>
      </c>
      <c r="F2934" t="s">
        <v>15</v>
      </c>
      <c r="G2934" t="s">
        <v>405</v>
      </c>
      <c r="H2934" t="s">
        <v>406</v>
      </c>
      <c r="J2934" t="s">
        <v>403</v>
      </c>
      <c r="K2934">
        <v>1</v>
      </c>
      <c r="L2934" t="str">
        <f>_xlfn.CONCAT(D2934,F2934)</f>
        <v>Café Cubano12 oz</v>
      </c>
      <c r="M2934" s="10">
        <f>E2934*_xlfn.XLOOKUP(L2934,PriceListData!$F$2:$F$97,PriceListData!$E$2:$E$97)</f>
        <v>7</v>
      </c>
      <c r="N2934" t="str">
        <f>TEXT(B2934,"dddd")</f>
        <v>Monday</v>
      </c>
    </row>
    <row r="2935" spans="1:14" x14ac:dyDescent="0.35">
      <c r="A2935">
        <v>289211</v>
      </c>
      <c r="B2935" s="3">
        <v>45789</v>
      </c>
      <c r="C2935" s="4">
        <v>0.50236111111111115</v>
      </c>
      <c r="D2935" t="s">
        <v>21</v>
      </c>
      <c r="E2935">
        <v>1</v>
      </c>
      <c r="F2935" t="s">
        <v>15</v>
      </c>
      <c r="G2935" t="s">
        <v>405</v>
      </c>
      <c r="H2935" t="s">
        <v>406</v>
      </c>
      <c r="J2935" t="s">
        <v>403</v>
      </c>
      <c r="K2935">
        <v>2</v>
      </c>
      <c r="L2935" t="str">
        <f>_xlfn.CONCAT(D2935,F2935)</f>
        <v>Pourover12 oz</v>
      </c>
      <c r="M2935" s="10">
        <f>E2935*_xlfn.XLOOKUP(L2935,PriceListData!$F$2:$F$97,PriceListData!$E$2:$E$97)</f>
        <v>3.5</v>
      </c>
      <c r="N2935" t="str">
        <f>TEXT(B2935,"dddd")</f>
        <v>Monday</v>
      </c>
    </row>
    <row r="2936" spans="1:14" x14ac:dyDescent="0.35">
      <c r="A2936">
        <v>289211</v>
      </c>
      <c r="B2936" s="3">
        <v>45789</v>
      </c>
      <c r="C2936" s="4">
        <v>0.50236111111111115</v>
      </c>
      <c r="D2936" t="s">
        <v>409</v>
      </c>
      <c r="E2936">
        <v>1</v>
      </c>
      <c r="F2936" t="s">
        <v>15</v>
      </c>
      <c r="G2936" t="s">
        <v>405</v>
      </c>
      <c r="H2936" t="s">
        <v>406</v>
      </c>
      <c r="J2936" t="s">
        <v>403</v>
      </c>
      <c r="K2936">
        <v>2</v>
      </c>
      <c r="L2936" t="str">
        <f>_xlfn.CONCAT(D2936,F2936)</f>
        <v>Drip coffee12 oz</v>
      </c>
      <c r="M2936" s="10">
        <f>E2936*_xlfn.XLOOKUP(L2936,PriceListData!$F$2:$F$97,PriceListData!$E$2:$E$97)</f>
        <v>2.25</v>
      </c>
      <c r="N2936" t="str">
        <f>TEXT(B2936,"dddd")</f>
        <v>Monday</v>
      </c>
    </row>
    <row r="2937" spans="1:14" x14ac:dyDescent="0.35">
      <c r="A2937">
        <v>289210</v>
      </c>
      <c r="B2937" s="3">
        <v>45789</v>
      </c>
      <c r="C2937" s="4">
        <v>0.50187499999999996</v>
      </c>
      <c r="D2937" t="s">
        <v>404</v>
      </c>
      <c r="E2937">
        <v>1</v>
      </c>
      <c r="F2937" t="s">
        <v>15</v>
      </c>
      <c r="G2937" t="s">
        <v>405</v>
      </c>
      <c r="H2937" t="s">
        <v>406</v>
      </c>
      <c r="J2937" t="s">
        <v>403</v>
      </c>
      <c r="K2937">
        <v>1</v>
      </c>
      <c r="L2937" t="str">
        <f>_xlfn.CONCAT(D2937,F2937)</f>
        <v>Café latté12 oz</v>
      </c>
      <c r="M2937" s="10">
        <f>E2937*_xlfn.XLOOKUP(L2937,PriceListData!$F$2:$F$97,PriceListData!$E$2:$E$97)</f>
        <v>4.25</v>
      </c>
      <c r="N2937" t="str">
        <f>TEXT(B2937,"dddd")</f>
        <v>Monday</v>
      </c>
    </row>
    <row r="2938" spans="1:14" x14ac:dyDescent="0.35">
      <c r="A2938">
        <v>289209</v>
      </c>
      <c r="B2938" s="3">
        <v>45789</v>
      </c>
      <c r="C2938" s="4">
        <v>0.49605324074074075</v>
      </c>
      <c r="D2938" t="s">
        <v>421</v>
      </c>
      <c r="E2938">
        <v>1</v>
      </c>
      <c r="F2938" t="s">
        <v>422</v>
      </c>
      <c r="G2938" t="s">
        <v>423</v>
      </c>
      <c r="H2938" t="s">
        <v>406</v>
      </c>
      <c r="J2938" t="s">
        <v>403</v>
      </c>
      <c r="K2938">
        <v>1</v>
      </c>
      <c r="L2938" t="str">
        <f>_xlfn.CONCAT(D2938,F2938)</f>
        <v>Hot chocolateRegular (12 oz)</v>
      </c>
      <c r="M2938" s="10">
        <f>E2938*_xlfn.XLOOKUP(L2938,PriceListData!$F$2:$F$97,PriceListData!$E$2:$E$97)</f>
        <v>4.75</v>
      </c>
      <c r="N2938" t="str">
        <f>TEXT(B2938,"dddd")</f>
        <v>Monday</v>
      </c>
    </row>
    <row r="2939" spans="1:14" x14ac:dyDescent="0.35">
      <c r="A2939">
        <v>289208</v>
      </c>
      <c r="B2939" s="3">
        <v>45789</v>
      </c>
      <c r="C2939" s="4">
        <v>0.49525462962962963</v>
      </c>
      <c r="D2939" t="s">
        <v>54</v>
      </c>
      <c r="E2939">
        <v>1</v>
      </c>
      <c r="G2939" t="s">
        <v>415</v>
      </c>
      <c r="H2939" t="s">
        <v>416</v>
      </c>
      <c r="J2939" t="s">
        <v>403</v>
      </c>
      <c r="K2939">
        <v>1</v>
      </c>
      <c r="L2939" t="str">
        <f>_xlfn.CONCAT(D2939,F2939)</f>
        <v>Syrup</v>
      </c>
      <c r="M2939" s="10">
        <f>E2939*_xlfn.XLOOKUP(L2939,PriceListData!$F$2:$F$97,PriceListData!$E$2:$E$97)</f>
        <v>0.75</v>
      </c>
      <c r="N2939" t="str">
        <f>TEXT(B2939,"dddd")</f>
        <v>Monday</v>
      </c>
    </row>
    <row r="2940" spans="1:14" x14ac:dyDescent="0.35">
      <c r="A2940">
        <v>289208</v>
      </c>
      <c r="B2940" s="3">
        <v>45789</v>
      </c>
      <c r="C2940" s="4">
        <v>0.49525462962962963</v>
      </c>
      <c r="D2940" t="s">
        <v>21</v>
      </c>
      <c r="E2940">
        <v>1</v>
      </c>
      <c r="F2940" t="s">
        <v>15</v>
      </c>
      <c r="G2940" t="s">
        <v>405</v>
      </c>
      <c r="H2940" t="s">
        <v>406</v>
      </c>
      <c r="J2940" t="s">
        <v>403</v>
      </c>
      <c r="K2940">
        <v>1</v>
      </c>
      <c r="L2940" t="str">
        <f>_xlfn.CONCAT(D2940,F2940)</f>
        <v>Pourover12 oz</v>
      </c>
      <c r="M2940" s="10">
        <f>E2940*_xlfn.XLOOKUP(L2940,PriceListData!$F$2:$F$97,PriceListData!$E$2:$E$97)</f>
        <v>3.5</v>
      </c>
      <c r="N2940" t="str">
        <f>TEXT(B2940,"dddd")</f>
        <v>Monday</v>
      </c>
    </row>
    <row r="2941" spans="1:14" x14ac:dyDescent="0.35">
      <c r="A2941">
        <v>289206</v>
      </c>
      <c r="B2941" s="3">
        <v>45789</v>
      </c>
      <c r="C2941" s="4">
        <v>0.4904398148148148</v>
      </c>
      <c r="D2941" t="s">
        <v>407</v>
      </c>
      <c r="E2941">
        <v>1</v>
      </c>
      <c r="G2941" t="s">
        <v>405</v>
      </c>
      <c r="H2941" t="s">
        <v>408</v>
      </c>
      <c r="J2941" t="s">
        <v>403</v>
      </c>
      <c r="K2941">
        <v>1</v>
      </c>
      <c r="L2941" t="str">
        <f>_xlfn.CONCAT(D2941,F2941)</f>
        <v>Drip coffee refill</v>
      </c>
      <c r="M2941" s="10">
        <f>E2941*_xlfn.XLOOKUP(L2941,PriceListData!$F$2:$F$97,PriceListData!$E$2:$E$97)</f>
        <v>1.25</v>
      </c>
      <c r="N2941" t="str">
        <f>TEXT(B2941,"dddd")</f>
        <v>Monday</v>
      </c>
    </row>
    <row r="2942" spans="1:14" x14ac:dyDescent="0.35">
      <c r="A2942">
        <v>289205</v>
      </c>
      <c r="B2942" s="3">
        <v>45789</v>
      </c>
      <c r="C2942" s="4">
        <v>0.4878587962962963</v>
      </c>
      <c r="D2942" t="s">
        <v>65</v>
      </c>
      <c r="E2942">
        <v>1</v>
      </c>
      <c r="F2942" t="s">
        <v>15</v>
      </c>
      <c r="G2942" t="s">
        <v>405</v>
      </c>
      <c r="H2942" t="s">
        <v>406</v>
      </c>
      <c r="J2942" t="s">
        <v>403</v>
      </c>
      <c r="K2942">
        <v>1</v>
      </c>
      <c r="L2942" t="str">
        <f>_xlfn.CONCAT(D2942,F2942)</f>
        <v>Cappuccino12 oz</v>
      </c>
      <c r="M2942" s="10">
        <f>E2942*_xlfn.XLOOKUP(L2942,PriceListData!$F$2:$F$97,PriceListData!$E$2:$E$97)</f>
        <v>5.5</v>
      </c>
      <c r="N2942" t="str">
        <f>TEXT(B2942,"dddd")</f>
        <v>Monday</v>
      </c>
    </row>
    <row r="2943" spans="1:14" x14ac:dyDescent="0.35">
      <c r="A2943">
        <v>289203</v>
      </c>
      <c r="B2943" s="3">
        <v>45789</v>
      </c>
      <c r="C2943" s="4">
        <v>0.48317129629629629</v>
      </c>
      <c r="D2943" t="s">
        <v>74</v>
      </c>
      <c r="E2943">
        <v>1</v>
      </c>
      <c r="F2943" t="s">
        <v>15</v>
      </c>
      <c r="G2943" t="s">
        <v>417</v>
      </c>
      <c r="H2943" t="s">
        <v>418</v>
      </c>
      <c r="J2943" t="s">
        <v>403</v>
      </c>
      <c r="K2943">
        <v>2</v>
      </c>
      <c r="L2943" t="str">
        <f>_xlfn.CONCAT(D2943,F2943)</f>
        <v>Single-origin12 oz</v>
      </c>
      <c r="M2943" s="10">
        <f>E2943*_xlfn.XLOOKUP(L2943,PriceListData!$F$2:$F$97,PriceListData!$E$2:$E$97)</f>
        <v>14.95</v>
      </c>
      <c r="N2943" t="str">
        <f>TEXT(B2943,"dddd")</f>
        <v>Monday</v>
      </c>
    </row>
    <row r="2944" spans="1:14" x14ac:dyDescent="0.35">
      <c r="A2944">
        <v>289202</v>
      </c>
      <c r="B2944" s="3">
        <v>45789</v>
      </c>
      <c r="C2944" s="4">
        <v>0.48246527777777776</v>
      </c>
      <c r="D2944" t="s">
        <v>54</v>
      </c>
      <c r="E2944">
        <v>1</v>
      </c>
      <c r="G2944" t="s">
        <v>415</v>
      </c>
      <c r="H2944" t="s">
        <v>416</v>
      </c>
      <c r="J2944" t="s">
        <v>403</v>
      </c>
      <c r="K2944">
        <v>1</v>
      </c>
      <c r="L2944" t="str">
        <f>_xlfn.CONCAT(D2944,F2944)</f>
        <v>Syrup</v>
      </c>
      <c r="M2944" s="10">
        <f>E2944*_xlfn.XLOOKUP(L2944,PriceListData!$F$2:$F$97,PriceListData!$E$2:$E$97)</f>
        <v>0.75</v>
      </c>
      <c r="N2944" t="str">
        <f>TEXT(B2944,"dddd")</f>
        <v>Monday</v>
      </c>
    </row>
    <row r="2945" spans="1:14" x14ac:dyDescent="0.35">
      <c r="A2945">
        <v>289202</v>
      </c>
      <c r="B2945" s="3">
        <v>45789</v>
      </c>
      <c r="C2945" s="4">
        <v>0.48246527777777776</v>
      </c>
      <c r="D2945" t="s">
        <v>21</v>
      </c>
      <c r="E2945">
        <v>1</v>
      </c>
      <c r="F2945" t="s">
        <v>15</v>
      </c>
      <c r="G2945" t="s">
        <v>405</v>
      </c>
      <c r="H2945" t="s">
        <v>406</v>
      </c>
      <c r="J2945" t="s">
        <v>403</v>
      </c>
      <c r="K2945">
        <v>1</v>
      </c>
      <c r="L2945" t="str">
        <f>_xlfn.CONCAT(D2945,F2945)</f>
        <v>Pourover12 oz</v>
      </c>
      <c r="M2945" s="10">
        <f>E2945*_xlfn.XLOOKUP(L2945,PriceListData!$F$2:$F$97,PriceListData!$E$2:$E$97)</f>
        <v>3.5</v>
      </c>
      <c r="N2945" t="str">
        <f>TEXT(B2945,"dddd")</f>
        <v>Monday</v>
      </c>
    </row>
    <row r="2946" spans="1:14" x14ac:dyDescent="0.35">
      <c r="A2946">
        <v>289201</v>
      </c>
      <c r="B2946" s="3">
        <v>45789</v>
      </c>
      <c r="C2946" s="4">
        <v>0.47997685185185185</v>
      </c>
      <c r="D2946" t="s">
        <v>411</v>
      </c>
      <c r="E2946">
        <v>1</v>
      </c>
      <c r="F2946" t="s">
        <v>24</v>
      </c>
      <c r="G2946" t="s">
        <v>405</v>
      </c>
      <c r="H2946" t="s">
        <v>406</v>
      </c>
      <c r="J2946" t="s">
        <v>403</v>
      </c>
      <c r="K2946">
        <v>1</v>
      </c>
      <c r="L2946" t="str">
        <f>_xlfn.CONCAT(D2946,F2946)</f>
        <v>Turkish coffee3 oz</v>
      </c>
      <c r="M2946" s="10">
        <f>E2946*_xlfn.XLOOKUP(L2946,PriceListData!$F$2:$F$97,PriceListData!$E$2:$E$97)</f>
        <v>3.75</v>
      </c>
      <c r="N2946" t="str">
        <f>TEXT(B2946,"dddd")</f>
        <v>Monday</v>
      </c>
    </row>
    <row r="2947" spans="1:14" x14ac:dyDescent="0.35">
      <c r="A2947">
        <v>289199</v>
      </c>
      <c r="B2947" s="3">
        <v>45789</v>
      </c>
      <c r="C2947" s="4">
        <v>0.47847222222222224</v>
      </c>
      <c r="D2947" t="s">
        <v>411</v>
      </c>
      <c r="E2947">
        <v>1</v>
      </c>
      <c r="F2947" t="s">
        <v>24</v>
      </c>
      <c r="G2947" t="s">
        <v>405</v>
      </c>
      <c r="H2947" t="s">
        <v>406</v>
      </c>
      <c r="J2947" t="s">
        <v>403</v>
      </c>
      <c r="K2947">
        <v>2</v>
      </c>
      <c r="L2947" t="str">
        <f>_xlfn.CONCAT(D2947,F2947)</f>
        <v>Turkish coffee3 oz</v>
      </c>
      <c r="M2947" s="10">
        <f>E2947*_xlfn.XLOOKUP(L2947,PriceListData!$F$2:$F$97,PriceListData!$E$2:$E$97)</f>
        <v>3.75</v>
      </c>
      <c r="N2947" t="str">
        <f>TEXT(B2947,"dddd")</f>
        <v>Monday</v>
      </c>
    </row>
    <row r="2948" spans="1:14" x14ac:dyDescent="0.35">
      <c r="A2948">
        <v>289199</v>
      </c>
      <c r="B2948" s="3">
        <v>45789</v>
      </c>
      <c r="C2948" s="4">
        <v>0.47847222222222224</v>
      </c>
      <c r="D2948" t="s">
        <v>54</v>
      </c>
      <c r="E2948">
        <v>1</v>
      </c>
      <c r="G2948" t="s">
        <v>415</v>
      </c>
      <c r="H2948" t="s">
        <v>416</v>
      </c>
      <c r="J2948" t="s">
        <v>403</v>
      </c>
      <c r="K2948">
        <v>2</v>
      </c>
      <c r="L2948" t="str">
        <f>_xlfn.CONCAT(D2948,F2948)</f>
        <v>Syrup</v>
      </c>
      <c r="M2948" s="10">
        <f>E2948*_xlfn.XLOOKUP(L2948,PriceListData!$F$2:$F$97,PriceListData!$E$2:$E$97)</f>
        <v>0.75</v>
      </c>
      <c r="N2948" t="str">
        <f>TEXT(B2948,"dddd")</f>
        <v>Monday</v>
      </c>
    </row>
    <row r="2949" spans="1:14" x14ac:dyDescent="0.35">
      <c r="A2949">
        <v>289197</v>
      </c>
      <c r="B2949" s="3">
        <v>45789</v>
      </c>
      <c r="C2949" s="4">
        <v>0.47761574074074076</v>
      </c>
      <c r="D2949" t="s">
        <v>54</v>
      </c>
      <c r="E2949">
        <v>1</v>
      </c>
      <c r="G2949" t="s">
        <v>415</v>
      </c>
      <c r="H2949" t="s">
        <v>416</v>
      </c>
      <c r="J2949" t="s">
        <v>403</v>
      </c>
      <c r="K2949">
        <v>1</v>
      </c>
      <c r="L2949" t="str">
        <f>_xlfn.CONCAT(D2949,F2949)</f>
        <v>Syrup</v>
      </c>
      <c r="M2949" s="10">
        <f>E2949*_xlfn.XLOOKUP(L2949,PriceListData!$F$2:$F$97,PriceListData!$E$2:$E$97)</f>
        <v>0.75</v>
      </c>
      <c r="N2949" t="str">
        <f>TEXT(B2949,"dddd")</f>
        <v>Monday</v>
      </c>
    </row>
    <row r="2950" spans="1:14" x14ac:dyDescent="0.35">
      <c r="A2950">
        <v>289197</v>
      </c>
      <c r="B2950" s="3">
        <v>45789</v>
      </c>
      <c r="C2950" s="4">
        <v>0.47761574074074076</v>
      </c>
      <c r="D2950" t="s">
        <v>21</v>
      </c>
      <c r="E2950">
        <v>1</v>
      </c>
      <c r="F2950" t="s">
        <v>15</v>
      </c>
      <c r="G2950" t="s">
        <v>405</v>
      </c>
      <c r="H2950" t="s">
        <v>406</v>
      </c>
      <c r="J2950" t="s">
        <v>403</v>
      </c>
      <c r="K2950">
        <v>1</v>
      </c>
      <c r="L2950" t="str">
        <f>_xlfn.CONCAT(D2950,F2950)</f>
        <v>Pourover12 oz</v>
      </c>
      <c r="M2950" s="10">
        <f>E2950*_xlfn.XLOOKUP(L2950,PriceListData!$F$2:$F$97,PriceListData!$E$2:$E$97)</f>
        <v>3.5</v>
      </c>
      <c r="N2950" t="str">
        <f>TEXT(B2950,"dddd")</f>
        <v>Monday</v>
      </c>
    </row>
    <row r="2951" spans="1:14" x14ac:dyDescent="0.35">
      <c r="A2951">
        <v>289195</v>
      </c>
      <c r="B2951" s="3">
        <v>45789</v>
      </c>
      <c r="C2951" s="4">
        <v>0.47671296296296295</v>
      </c>
      <c r="D2951" t="s">
        <v>412</v>
      </c>
      <c r="E2951">
        <v>1</v>
      </c>
      <c r="F2951" t="s">
        <v>15</v>
      </c>
      <c r="G2951" t="s">
        <v>413</v>
      </c>
      <c r="H2951" t="s">
        <v>414</v>
      </c>
      <c r="J2951" t="s">
        <v>403</v>
      </c>
      <c r="K2951">
        <v>1</v>
      </c>
      <c r="L2951" t="str">
        <f>_xlfn.CONCAT(D2951,F2951)</f>
        <v>Iced tea12 oz</v>
      </c>
      <c r="M2951" s="10">
        <f>E2951*_xlfn.XLOOKUP(L2951,PriceListData!$F$2:$F$97,PriceListData!$E$2:$E$97)</f>
        <v>4.25</v>
      </c>
      <c r="N2951" t="str">
        <f>TEXT(B2951,"dddd")</f>
        <v>Monday</v>
      </c>
    </row>
    <row r="2952" spans="1:14" x14ac:dyDescent="0.35">
      <c r="A2952">
        <v>289194</v>
      </c>
      <c r="B2952" s="3">
        <v>45789</v>
      </c>
      <c r="C2952" s="4">
        <v>0.47474537037037035</v>
      </c>
      <c r="D2952" t="s">
        <v>21</v>
      </c>
      <c r="E2952">
        <v>1</v>
      </c>
      <c r="F2952" t="s">
        <v>15</v>
      </c>
      <c r="G2952" t="s">
        <v>405</v>
      </c>
      <c r="H2952" t="s">
        <v>406</v>
      </c>
      <c r="J2952" t="s">
        <v>403</v>
      </c>
      <c r="K2952">
        <v>1</v>
      </c>
      <c r="L2952" t="str">
        <f>_xlfn.CONCAT(D2952,F2952)</f>
        <v>Pourover12 oz</v>
      </c>
      <c r="M2952" s="10">
        <f>E2952*_xlfn.XLOOKUP(L2952,PriceListData!$F$2:$F$97,PriceListData!$E$2:$E$97)</f>
        <v>3.5</v>
      </c>
      <c r="N2952" t="str">
        <f>TEXT(B2952,"dddd")</f>
        <v>Monday</v>
      </c>
    </row>
    <row r="2953" spans="1:14" x14ac:dyDescent="0.35">
      <c r="A2953">
        <v>289193</v>
      </c>
      <c r="B2953" s="3">
        <v>45789</v>
      </c>
      <c r="C2953" s="4">
        <v>0.47431712962962963</v>
      </c>
      <c r="D2953" t="s">
        <v>21</v>
      </c>
      <c r="E2953">
        <v>1</v>
      </c>
      <c r="F2953" t="s">
        <v>15</v>
      </c>
      <c r="G2953" t="s">
        <v>405</v>
      </c>
      <c r="H2953" t="s">
        <v>406</v>
      </c>
      <c r="J2953" t="s">
        <v>403</v>
      </c>
      <c r="K2953">
        <v>1</v>
      </c>
      <c r="L2953" t="str">
        <f>_xlfn.CONCAT(D2953,F2953)</f>
        <v>Pourover12 oz</v>
      </c>
      <c r="M2953" s="10">
        <f>E2953*_xlfn.XLOOKUP(L2953,PriceListData!$F$2:$F$97,PriceListData!$E$2:$E$97)</f>
        <v>3.5</v>
      </c>
      <c r="N2953" t="str">
        <f>TEXT(B2953,"dddd")</f>
        <v>Monday</v>
      </c>
    </row>
    <row r="2954" spans="1:14" x14ac:dyDescent="0.35">
      <c r="A2954">
        <v>289192</v>
      </c>
      <c r="B2954" s="3">
        <v>45789</v>
      </c>
      <c r="C2954" s="4">
        <v>0.47371527777777778</v>
      </c>
      <c r="D2954" t="s">
        <v>21</v>
      </c>
      <c r="E2954">
        <v>1</v>
      </c>
      <c r="F2954" t="s">
        <v>15</v>
      </c>
      <c r="G2954" t="s">
        <v>405</v>
      </c>
      <c r="H2954" t="s">
        <v>406</v>
      </c>
      <c r="J2954" t="s">
        <v>403</v>
      </c>
      <c r="K2954">
        <v>1</v>
      </c>
      <c r="L2954" t="str">
        <f>_xlfn.CONCAT(D2954,F2954)</f>
        <v>Pourover12 oz</v>
      </c>
      <c r="M2954" s="10">
        <f>E2954*_xlfn.XLOOKUP(L2954,PriceListData!$F$2:$F$97,PriceListData!$E$2:$E$97)</f>
        <v>3.5</v>
      </c>
      <c r="N2954" t="str">
        <f>TEXT(B2954,"dddd")</f>
        <v>Monday</v>
      </c>
    </row>
    <row r="2955" spans="1:14" x14ac:dyDescent="0.35">
      <c r="A2955">
        <v>289192</v>
      </c>
      <c r="B2955" s="3">
        <v>45789</v>
      </c>
      <c r="C2955" s="4">
        <v>0.47371527777777778</v>
      </c>
      <c r="D2955" t="s">
        <v>404</v>
      </c>
      <c r="E2955">
        <v>1</v>
      </c>
      <c r="F2955" t="s">
        <v>15</v>
      </c>
      <c r="G2955" t="s">
        <v>405</v>
      </c>
      <c r="H2955" t="s">
        <v>406</v>
      </c>
      <c r="J2955" t="s">
        <v>403</v>
      </c>
      <c r="K2955">
        <v>1</v>
      </c>
      <c r="L2955" t="str">
        <f>_xlfn.CONCAT(D2955,F2955)</f>
        <v>Café latté12 oz</v>
      </c>
      <c r="M2955" s="10">
        <f>E2955*_xlfn.XLOOKUP(L2955,PriceListData!$F$2:$F$97,PriceListData!$E$2:$E$97)</f>
        <v>4.25</v>
      </c>
      <c r="N2955" t="str">
        <f>TEXT(B2955,"dddd")</f>
        <v>Monday</v>
      </c>
    </row>
    <row r="2956" spans="1:14" x14ac:dyDescent="0.35">
      <c r="A2956">
        <v>289191</v>
      </c>
      <c r="B2956" s="3">
        <v>45789</v>
      </c>
      <c r="C2956" s="4">
        <v>0.47158564814814813</v>
      </c>
      <c r="D2956" t="s">
        <v>54</v>
      </c>
      <c r="E2956">
        <v>1</v>
      </c>
      <c r="G2956" t="s">
        <v>415</v>
      </c>
      <c r="H2956" t="s">
        <v>416</v>
      </c>
      <c r="J2956" t="s">
        <v>403</v>
      </c>
      <c r="K2956">
        <v>2</v>
      </c>
      <c r="L2956" t="str">
        <f>_xlfn.CONCAT(D2956,F2956)</f>
        <v>Syrup</v>
      </c>
      <c r="M2956" s="10">
        <f>E2956*_xlfn.XLOOKUP(L2956,PriceListData!$F$2:$F$97,PriceListData!$E$2:$E$97)</f>
        <v>0.75</v>
      </c>
      <c r="N2956" t="str">
        <f>TEXT(B2956,"dddd")</f>
        <v>Monday</v>
      </c>
    </row>
    <row r="2957" spans="1:14" x14ac:dyDescent="0.35">
      <c r="A2957">
        <v>289191</v>
      </c>
      <c r="B2957" s="3">
        <v>45789</v>
      </c>
      <c r="C2957" s="4">
        <v>0.47158564814814813</v>
      </c>
      <c r="D2957" t="s">
        <v>21</v>
      </c>
      <c r="E2957">
        <v>1</v>
      </c>
      <c r="F2957" t="s">
        <v>15</v>
      </c>
      <c r="G2957" t="s">
        <v>405</v>
      </c>
      <c r="H2957" t="s">
        <v>406</v>
      </c>
      <c r="J2957" t="s">
        <v>403</v>
      </c>
      <c r="K2957">
        <v>2</v>
      </c>
      <c r="L2957" t="str">
        <f>_xlfn.CONCAT(D2957,F2957)</f>
        <v>Pourover12 oz</v>
      </c>
      <c r="M2957" s="10">
        <f>E2957*_xlfn.XLOOKUP(L2957,PriceListData!$F$2:$F$97,PriceListData!$E$2:$E$97)</f>
        <v>3.5</v>
      </c>
      <c r="N2957" t="str">
        <f>TEXT(B2957,"dddd")</f>
        <v>Monday</v>
      </c>
    </row>
    <row r="2958" spans="1:14" x14ac:dyDescent="0.35">
      <c r="A2958">
        <v>289191</v>
      </c>
      <c r="B2958" s="3">
        <v>45789</v>
      </c>
      <c r="C2958" s="4">
        <v>0.47158564814814813</v>
      </c>
      <c r="D2958" t="s">
        <v>52</v>
      </c>
      <c r="E2958">
        <v>1</v>
      </c>
      <c r="F2958" t="s">
        <v>15</v>
      </c>
      <c r="G2958" t="s">
        <v>405</v>
      </c>
      <c r="H2958" t="s">
        <v>414</v>
      </c>
      <c r="J2958" t="s">
        <v>403</v>
      </c>
      <c r="K2958">
        <v>2</v>
      </c>
      <c r="L2958" t="str">
        <f>_xlfn.CONCAT(D2958,F2958)</f>
        <v>Frappé12 oz</v>
      </c>
      <c r="M2958" s="10">
        <f>E2958*_xlfn.XLOOKUP(L2958,PriceListData!$F$2:$F$97,PriceListData!$E$2:$E$97)</f>
        <v>4.75</v>
      </c>
      <c r="N2958" t="str">
        <f>TEXT(B2958,"dddd")</f>
        <v>Monday</v>
      </c>
    </row>
    <row r="2959" spans="1:14" x14ac:dyDescent="0.35">
      <c r="A2959">
        <v>289190</v>
      </c>
      <c r="B2959" s="3">
        <v>45789</v>
      </c>
      <c r="C2959" s="4">
        <v>0.46712962962962962</v>
      </c>
      <c r="D2959" t="s">
        <v>411</v>
      </c>
      <c r="E2959">
        <v>1</v>
      </c>
      <c r="F2959" t="s">
        <v>24</v>
      </c>
      <c r="G2959" t="s">
        <v>405</v>
      </c>
      <c r="H2959" t="s">
        <v>406</v>
      </c>
      <c r="J2959" t="s">
        <v>403</v>
      </c>
      <c r="K2959">
        <v>2</v>
      </c>
      <c r="L2959" t="str">
        <f>_xlfn.CONCAT(D2959,F2959)</f>
        <v>Turkish coffee3 oz</v>
      </c>
      <c r="M2959" s="10">
        <f>E2959*_xlfn.XLOOKUP(L2959,PriceListData!$F$2:$F$97,PriceListData!$E$2:$E$97)</f>
        <v>3.75</v>
      </c>
      <c r="N2959" t="str">
        <f>TEXT(B2959,"dddd")</f>
        <v>Monday</v>
      </c>
    </row>
    <row r="2960" spans="1:14" x14ac:dyDescent="0.35">
      <c r="A2960">
        <v>289188</v>
      </c>
      <c r="B2960" s="3">
        <v>45789</v>
      </c>
      <c r="C2960" s="4">
        <v>0.46621527777777777</v>
      </c>
      <c r="D2960" t="s">
        <v>410</v>
      </c>
      <c r="E2960">
        <v>1</v>
      </c>
      <c r="F2960" t="s">
        <v>15</v>
      </c>
      <c r="G2960" t="s">
        <v>405</v>
      </c>
      <c r="H2960" t="s">
        <v>406</v>
      </c>
      <c r="J2960" t="s">
        <v>403</v>
      </c>
      <c r="K2960">
        <v>2</v>
      </c>
      <c r="L2960" t="str">
        <f>_xlfn.CONCAT(D2960,F2960)</f>
        <v>Café Cubano12 oz</v>
      </c>
      <c r="M2960" s="10">
        <f>E2960*_xlfn.XLOOKUP(L2960,PriceListData!$F$2:$F$97,PriceListData!$E$2:$E$97)</f>
        <v>7</v>
      </c>
      <c r="N2960" t="str">
        <f>TEXT(B2960,"dddd")</f>
        <v>Monday</v>
      </c>
    </row>
    <row r="2961" spans="1:14" x14ac:dyDescent="0.35">
      <c r="A2961">
        <v>289186</v>
      </c>
      <c r="B2961" s="3">
        <v>45789</v>
      </c>
      <c r="C2961" s="4">
        <v>0.46560185185185188</v>
      </c>
      <c r="D2961" t="s">
        <v>424</v>
      </c>
      <c r="E2961">
        <v>1</v>
      </c>
      <c r="F2961" t="s">
        <v>15</v>
      </c>
      <c r="G2961" t="s">
        <v>423</v>
      </c>
      <c r="H2961" t="s">
        <v>414</v>
      </c>
      <c r="J2961" t="s">
        <v>403</v>
      </c>
      <c r="K2961">
        <v>1</v>
      </c>
      <c r="L2961" t="str">
        <f>_xlfn.CONCAT(D2961,F2961)</f>
        <v>Coconut milk smoothie12 oz</v>
      </c>
      <c r="M2961" s="10">
        <f>E2961*_xlfn.XLOOKUP(L2961,PriceListData!$F$2:$F$97,PriceListData!$E$2:$E$97)</f>
        <v>5.75</v>
      </c>
      <c r="N2961" t="str">
        <f>TEXT(B2961,"dddd")</f>
        <v>Monday</v>
      </c>
    </row>
    <row r="2962" spans="1:14" x14ac:dyDescent="0.35">
      <c r="A2962">
        <v>289186</v>
      </c>
      <c r="B2962" s="3">
        <v>45789</v>
      </c>
      <c r="C2962" s="4">
        <v>0.46560185185185188</v>
      </c>
      <c r="D2962" t="s">
        <v>404</v>
      </c>
      <c r="E2962">
        <v>1</v>
      </c>
      <c r="F2962" t="s">
        <v>15</v>
      </c>
      <c r="G2962" t="s">
        <v>405</v>
      </c>
      <c r="H2962" t="s">
        <v>406</v>
      </c>
      <c r="J2962" t="s">
        <v>403</v>
      </c>
      <c r="K2962">
        <v>1</v>
      </c>
      <c r="L2962" t="str">
        <f>_xlfn.CONCAT(D2962,F2962)</f>
        <v>Café latté12 oz</v>
      </c>
      <c r="M2962" s="10">
        <f>E2962*_xlfn.XLOOKUP(L2962,PriceListData!$F$2:$F$97,PriceListData!$E$2:$E$97)</f>
        <v>4.25</v>
      </c>
      <c r="N2962" t="str">
        <f>TEXT(B2962,"dddd")</f>
        <v>Monday</v>
      </c>
    </row>
    <row r="2963" spans="1:14" x14ac:dyDescent="0.35">
      <c r="A2963">
        <v>289185</v>
      </c>
      <c r="B2963" s="3">
        <v>45789</v>
      </c>
      <c r="C2963" s="4">
        <v>0.46430555555555558</v>
      </c>
      <c r="D2963" t="s">
        <v>21</v>
      </c>
      <c r="E2963">
        <v>1</v>
      </c>
      <c r="F2963" t="s">
        <v>15</v>
      </c>
      <c r="G2963" t="s">
        <v>405</v>
      </c>
      <c r="H2963" t="s">
        <v>406</v>
      </c>
      <c r="J2963" t="s">
        <v>403</v>
      </c>
      <c r="K2963">
        <v>2</v>
      </c>
      <c r="L2963" t="str">
        <f>_xlfn.CONCAT(D2963,F2963)</f>
        <v>Pourover12 oz</v>
      </c>
      <c r="M2963" s="10">
        <f>E2963*_xlfn.XLOOKUP(L2963,PriceListData!$F$2:$F$97,PriceListData!$E$2:$E$97)</f>
        <v>3.5</v>
      </c>
      <c r="N2963" t="str">
        <f>TEXT(B2963,"dddd")</f>
        <v>Monday</v>
      </c>
    </row>
    <row r="2964" spans="1:14" x14ac:dyDescent="0.35">
      <c r="A2964">
        <v>289184</v>
      </c>
      <c r="B2964" s="3">
        <v>45789</v>
      </c>
      <c r="C2964" s="4">
        <v>0.46425925925925926</v>
      </c>
      <c r="D2964" t="s">
        <v>411</v>
      </c>
      <c r="E2964">
        <v>1</v>
      </c>
      <c r="F2964" t="s">
        <v>24</v>
      </c>
      <c r="G2964" t="s">
        <v>405</v>
      </c>
      <c r="H2964" t="s">
        <v>406</v>
      </c>
      <c r="J2964" t="s">
        <v>403</v>
      </c>
      <c r="K2964">
        <v>1</v>
      </c>
      <c r="L2964" t="str">
        <f>_xlfn.CONCAT(D2964,F2964)</f>
        <v>Turkish coffee3 oz</v>
      </c>
      <c r="M2964" s="10">
        <f>E2964*_xlfn.XLOOKUP(L2964,PriceListData!$F$2:$F$97,PriceListData!$E$2:$E$97)</f>
        <v>3.75</v>
      </c>
      <c r="N2964" t="str">
        <f>TEXT(B2964,"dddd")</f>
        <v>Monday</v>
      </c>
    </row>
    <row r="2965" spans="1:14" x14ac:dyDescent="0.35">
      <c r="A2965">
        <v>289183</v>
      </c>
      <c r="B2965" s="3">
        <v>45789</v>
      </c>
      <c r="C2965" s="4">
        <v>0.4619212962962963</v>
      </c>
      <c r="D2965" t="s">
        <v>21</v>
      </c>
      <c r="E2965">
        <v>1</v>
      </c>
      <c r="F2965" t="s">
        <v>15</v>
      </c>
      <c r="G2965" t="s">
        <v>405</v>
      </c>
      <c r="H2965" t="s">
        <v>406</v>
      </c>
      <c r="J2965" t="s">
        <v>403</v>
      </c>
      <c r="K2965">
        <v>2</v>
      </c>
      <c r="L2965" t="str">
        <f>_xlfn.CONCAT(D2965,F2965)</f>
        <v>Pourover12 oz</v>
      </c>
      <c r="M2965" s="10">
        <f>E2965*_xlfn.XLOOKUP(L2965,PriceListData!$F$2:$F$97,PriceListData!$E$2:$E$97)</f>
        <v>3.5</v>
      </c>
      <c r="N2965" t="str">
        <f>TEXT(B2965,"dddd")</f>
        <v>Monday</v>
      </c>
    </row>
    <row r="2966" spans="1:14" x14ac:dyDescent="0.35">
      <c r="A2966">
        <v>289183</v>
      </c>
      <c r="B2966" s="3">
        <v>45789</v>
      </c>
      <c r="C2966" s="4">
        <v>0.4619212962962963</v>
      </c>
      <c r="D2966" t="s">
        <v>427</v>
      </c>
      <c r="E2966">
        <v>1</v>
      </c>
      <c r="F2966" t="s">
        <v>15</v>
      </c>
      <c r="G2966" t="s">
        <v>417</v>
      </c>
      <c r="H2966" t="s">
        <v>418</v>
      </c>
      <c r="J2966" t="s">
        <v>403</v>
      </c>
      <c r="K2966">
        <v>2</v>
      </c>
      <c r="L2966" t="str">
        <f>_xlfn.CONCAT(D2966,F2966)</f>
        <v>House blend12 oz</v>
      </c>
      <c r="M2966" s="10">
        <f>E2966*_xlfn.XLOOKUP(L2966,PriceListData!$F$2:$F$97,PriceListData!$E$2:$E$97)</f>
        <v>12.95</v>
      </c>
      <c r="N2966" t="str">
        <f>TEXT(B2966,"dddd")</f>
        <v>Monday</v>
      </c>
    </row>
    <row r="2967" spans="1:14" x14ac:dyDescent="0.35">
      <c r="A2967">
        <v>289183</v>
      </c>
      <c r="B2967" s="3">
        <v>45789</v>
      </c>
      <c r="C2967" s="4">
        <v>0.4619212962962963</v>
      </c>
      <c r="D2967" t="s">
        <v>65</v>
      </c>
      <c r="E2967">
        <v>1</v>
      </c>
      <c r="F2967" t="s">
        <v>15</v>
      </c>
      <c r="G2967" t="s">
        <v>405</v>
      </c>
      <c r="H2967" t="s">
        <v>406</v>
      </c>
      <c r="J2967" t="s">
        <v>403</v>
      </c>
      <c r="K2967">
        <v>2</v>
      </c>
      <c r="L2967" t="str">
        <f>_xlfn.CONCAT(D2967,F2967)</f>
        <v>Cappuccino12 oz</v>
      </c>
      <c r="M2967" s="10">
        <f>E2967*_xlfn.XLOOKUP(L2967,PriceListData!$F$2:$F$97,PriceListData!$E$2:$E$97)</f>
        <v>5.5</v>
      </c>
      <c r="N2967" t="str">
        <f>TEXT(B2967,"dddd")</f>
        <v>Monday</v>
      </c>
    </row>
    <row r="2968" spans="1:14" x14ac:dyDescent="0.35">
      <c r="A2968">
        <v>289182</v>
      </c>
      <c r="B2968" s="3">
        <v>45789</v>
      </c>
      <c r="C2968" s="4">
        <v>0.45776620370370369</v>
      </c>
      <c r="D2968" t="s">
        <v>21</v>
      </c>
      <c r="E2968">
        <v>1</v>
      </c>
      <c r="F2968" t="s">
        <v>15</v>
      </c>
      <c r="G2968" t="s">
        <v>405</v>
      </c>
      <c r="H2968" t="s">
        <v>406</v>
      </c>
      <c r="J2968" t="s">
        <v>403</v>
      </c>
      <c r="K2968">
        <v>1</v>
      </c>
      <c r="L2968" t="str">
        <f>_xlfn.CONCAT(D2968,F2968)</f>
        <v>Pourover12 oz</v>
      </c>
      <c r="M2968" s="10">
        <f>E2968*_xlfn.XLOOKUP(L2968,PriceListData!$F$2:$F$97,PriceListData!$E$2:$E$97)</f>
        <v>3.5</v>
      </c>
      <c r="N2968" t="str">
        <f>TEXT(B2968,"dddd")</f>
        <v>Monday</v>
      </c>
    </row>
    <row r="2969" spans="1:14" x14ac:dyDescent="0.35">
      <c r="A2969">
        <v>289181</v>
      </c>
      <c r="B2969" s="3">
        <v>45789</v>
      </c>
      <c r="C2969" s="4">
        <v>0.45609953703703704</v>
      </c>
      <c r="D2969" t="s">
        <v>21</v>
      </c>
      <c r="E2969">
        <v>1</v>
      </c>
      <c r="F2969" t="s">
        <v>15</v>
      </c>
      <c r="G2969" t="s">
        <v>405</v>
      </c>
      <c r="H2969" t="s">
        <v>406</v>
      </c>
      <c r="J2969" t="s">
        <v>403</v>
      </c>
      <c r="K2969">
        <v>2</v>
      </c>
      <c r="L2969" t="str">
        <f>_xlfn.CONCAT(D2969,F2969)</f>
        <v>Pourover12 oz</v>
      </c>
      <c r="M2969" s="10">
        <f>E2969*_xlfn.XLOOKUP(L2969,PriceListData!$F$2:$F$97,PriceListData!$E$2:$E$97)</f>
        <v>3.5</v>
      </c>
      <c r="N2969" t="str">
        <f>TEXT(B2969,"dddd")</f>
        <v>Monday</v>
      </c>
    </row>
    <row r="2970" spans="1:14" x14ac:dyDescent="0.35">
      <c r="A2970">
        <v>289180</v>
      </c>
      <c r="B2970" s="3">
        <v>45789</v>
      </c>
      <c r="C2970" s="4">
        <v>0.45502314814814815</v>
      </c>
      <c r="D2970" t="s">
        <v>21</v>
      </c>
      <c r="E2970">
        <v>1</v>
      </c>
      <c r="F2970" t="s">
        <v>15</v>
      </c>
      <c r="G2970" t="s">
        <v>405</v>
      </c>
      <c r="H2970" t="s">
        <v>406</v>
      </c>
      <c r="J2970" t="s">
        <v>403</v>
      </c>
      <c r="K2970">
        <v>1</v>
      </c>
      <c r="L2970" t="str">
        <f>_xlfn.CONCAT(D2970,F2970)</f>
        <v>Pourover12 oz</v>
      </c>
      <c r="M2970" s="10">
        <f>E2970*_xlfn.XLOOKUP(L2970,PriceListData!$F$2:$F$97,PriceListData!$E$2:$E$97)</f>
        <v>3.5</v>
      </c>
      <c r="N2970" t="str">
        <f>TEXT(B2970,"dddd")</f>
        <v>Monday</v>
      </c>
    </row>
    <row r="2971" spans="1:14" x14ac:dyDescent="0.35">
      <c r="A2971">
        <v>289179</v>
      </c>
      <c r="B2971" s="3">
        <v>45789</v>
      </c>
      <c r="C2971" s="4">
        <v>0.45</v>
      </c>
      <c r="D2971" t="s">
        <v>54</v>
      </c>
      <c r="E2971">
        <v>1</v>
      </c>
      <c r="G2971" t="s">
        <v>415</v>
      </c>
      <c r="H2971" t="s">
        <v>416</v>
      </c>
      <c r="J2971" t="s">
        <v>403</v>
      </c>
      <c r="K2971">
        <v>1</v>
      </c>
      <c r="L2971" t="str">
        <f>_xlfn.CONCAT(D2971,F2971)</f>
        <v>Syrup</v>
      </c>
      <c r="M2971" s="10">
        <f>E2971*_xlfn.XLOOKUP(L2971,PriceListData!$F$2:$F$97,PriceListData!$E$2:$E$97)</f>
        <v>0.75</v>
      </c>
      <c r="N2971" t="str">
        <f>TEXT(B2971,"dddd")</f>
        <v>Monday</v>
      </c>
    </row>
    <row r="2972" spans="1:14" x14ac:dyDescent="0.35">
      <c r="A2972">
        <v>289179</v>
      </c>
      <c r="B2972" s="3">
        <v>45789</v>
      </c>
      <c r="C2972" s="4">
        <v>0.45</v>
      </c>
      <c r="D2972" t="s">
        <v>21</v>
      </c>
      <c r="E2972">
        <v>1</v>
      </c>
      <c r="F2972" t="s">
        <v>15</v>
      </c>
      <c r="G2972" t="s">
        <v>405</v>
      </c>
      <c r="H2972" t="s">
        <v>406</v>
      </c>
      <c r="J2972" t="s">
        <v>403</v>
      </c>
      <c r="K2972">
        <v>1</v>
      </c>
      <c r="L2972" t="str">
        <f>_xlfn.CONCAT(D2972,F2972)</f>
        <v>Pourover12 oz</v>
      </c>
      <c r="M2972" s="10">
        <f>E2972*_xlfn.XLOOKUP(L2972,PriceListData!$F$2:$F$97,PriceListData!$E$2:$E$97)</f>
        <v>3.5</v>
      </c>
      <c r="N2972" t="str">
        <f>TEXT(B2972,"dddd")</f>
        <v>Monday</v>
      </c>
    </row>
    <row r="2973" spans="1:14" x14ac:dyDescent="0.35">
      <c r="A2973">
        <v>289177</v>
      </c>
      <c r="B2973" s="3">
        <v>45789</v>
      </c>
      <c r="C2973" s="4">
        <v>0.44002314814814814</v>
      </c>
      <c r="D2973" t="s">
        <v>21</v>
      </c>
      <c r="E2973">
        <v>2</v>
      </c>
      <c r="F2973" t="s">
        <v>15</v>
      </c>
      <c r="G2973" t="s">
        <v>405</v>
      </c>
      <c r="H2973" t="s">
        <v>406</v>
      </c>
      <c r="J2973" t="s">
        <v>403</v>
      </c>
      <c r="K2973">
        <v>2</v>
      </c>
      <c r="L2973" t="str">
        <f>_xlfn.CONCAT(D2973,F2973)</f>
        <v>Pourover12 oz</v>
      </c>
      <c r="M2973" s="10">
        <f>E2973*_xlfn.XLOOKUP(L2973,PriceListData!$F$2:$F$97,PriceListData!$E$2:$E$97)</f>
        <v>7</v>
      </c>
      <c r="N2973" t="str">
        <f>TEXT(B2973,"dddd")</f>
        <v>Monday</v>
      </c>
    </row>
    <row r="2974" spans="1:14" x14ac:dyDescent="0.35">
      <c r="A2974">
        <v>289175</v>
      </c>
      <c r="B2974" s="3">
        <v>45789</v>
      </c>
      <c r="C2974" s="4">
        <v>0.43755787037037036</v>
      </c>
      <c r="D2974" t="s">
        <v>425</v>
      </c>
      <c r="E2974">
        <v>1</v>
      </c>
      <c r="F2974" t="s">
        <v>15</v>
      </c>
      <c r="G2974" t="s">
        <v>405</v>
      </c>
      <c r="H2974" t="s">
        <v>414</v>
      </c>
      <c r="J2974" t="s">
        <v>403</v>
      </c>
      <c r="K2974">
        <v>1</v>
      </c>
      <c r="L2974" t="str">
        <f>_xlfn.CONCAT(D2974,F2974)</f>
        <v>Iced Guillermo12 oz</v>
      </c>
      <c r="M2974" s="10">
        <f>E2974*_xlfn.XLOOKUP(L2974,PriceListData!$F$2:$F$97,PriceListData!$E$2:$E$97)</f>
        <v>3.5</v>
      </c>
      <c r="N2974" t="str">
        <f>TEXT(B2974,"dddd")</f>
        <v>Monday</v>
      </c>
    </row>
    <row r="2975" spans="1:14" x14ac:dyDescent="0.35">
      <c r="A2975">
        <v>289175</v>
      </c>
      <c r="B2975" s="3">
        <v>45789</v>
      </c>
      <c r="C2975" s="4">
        <v>0.43755787037037036</v>
      </c>
      <c r="D2975" t="s">
        <v>74</v>
      </c>
      <c r="E2975">
        <v>1</v>
      </c>
      <c r="F2975" t="s">
        <v>15</v>
      </c>
      <c r="G2975" t="s">
        <v>417</v>
      </c>
      <c r="H2975" t="s">
        <v>418</v>
      </c>
      <c r="J2975" t="s">
        <v>403</v>
      </c>
      <c r="K2975">
        <v>1</v>
      </c>
      <c r="L2975" t="str">
        <f>_xlfn.CONCAT(D2975,F2975)</f>
        <v>Single-origin12 oz</v>
      </c>
      <c r="M2975" s="10">
        <f>E2975*_xlfn.XLOOKUP(L2975,PriceListData!$F$2:$F$97,PriceListData!$E$2:$E$97)</f>
        <v>14.95</v>
      </c>
      <c r="N2975" t="str">
        <f>TEXT(B2975,"dddd")</f>
        <v>Monday</v>
      </c>
    </row>
    <row r="2976" spans="1:14" x14ac:dyDescent="0.35">
      <c r="A2976">
        <v>289174</v>
      </c>
      <c r="B2976" s="3">
        <v>45789</v>
      </c>
      <c r="C2976" s="4">
        <v>0.43524305555555554</v>
      </c>
      <c r="D2976" t="s">
        <v>54</v>
      </c>
      <c r="E2976">
        <v>1</v>
      </c>
      <c r="G2976" t="s">
        <v>415</v>
      </c>
      <c r="H2976" t="s">
        <v>416</v>
      </c>
      <c r="J2976" t="s">
        <v>403</v>
      </c>
      <c r="K2976">
        <v>1</v>
      </c>
      <c r="L2976" t="str">
        <f>_xlfn.CONCAT(D2976,F2976)</f>
        <v>Syrup</v>
      </c>
      <c r="M2976" s="10">
        <f>E2976*_xlfn.XLOOKUP(L2976,PriceListData!$F$2:$F$97,PriceListData!$E$2:$E$97)</f>
        <v>0.75</v>
      </c>
      <c r="N2976" t="str">
        <f>TEXT(B2976,"dddd")</f>
        <v>Monday</v>
      </c>
    </row>
    <row r="2977" spans="1:14" x14ac:dyDescent="0.35">
      <c r="A2977">
        <v>289174</v>
      </c>
      <c r="B2977" s="3">
        <v>45789</v>
      </c>
      <c r="C2977" s="4">
        <v>0.43524305555555554</v>
      </c>
      <c r="D2977" t="s">
        <v>452</v>
      </c>
      <c r="E2977">
        <v>1</v>
      </c>
      <c r="G2977" t="s">
        <v>401</v>
      </c>
      <c r="H2977" t="s">
        <v>453</v>
      </c>
      <c r="J2977" t="s">
        <v>403</v>
      </c>
      <c r="K2977">
        <v>1</v>
      </c>
      <c r="L2977" t="str">
        <f>_xlfn.CONCAT(D2977,F2977)</f>
        <v>Reusable travel mug</v>
      </c>
      <c r="M2977" s="10">
        <f>E2977*_xlfn.XLOOKUP(L2977,PriceListData!$F$2:$F$97,PriceListData!$E$2:$E$97)</f>
        <v>12.75</v>
      </c>
      <c r="N2977" t="str">
        <f>TEXT(B2977,"dddd")</f>
        <v>Monday</v>
      </c>
    </row>
    <row r="2978" spans="1:14" x14ac:dyDescent="0.35">
      <c r="A2978">
        <v>289174</v>
      </c>
      <c r="B2978" s="3">
        <v>45789</v>
      </c>
      <c r="C2978" s="4">
        <v>0.43524305555555554</v>
      </c>
      <c r="D2978" t="s">
        <v>21</v>
      </c>
      <c r="E2978">
        <v>1</v>
      </c>
      <c r="F2978" t="s">
        <v>15</v>
      </c>
      <c r="G2978" t="s">
        <v>405</v>
      </c>
      <c r="H2978" t="s">
        <v>406</v>
      </c>
      <c r="J2978" t="s">
        <v>403</v>
      </c>
      <c r="K2978">
        <v>1</v>
      </c>
      <c r="L2978" t="str">
        <f>_xlfn.CONCAT(D2978,F2978)</f>
        <v>Pourover12 oz</v>
      </c>
      <c r="M2978" s="10">
        <f>E2978*_xlfn.XLOOKUP(L2978,PriceListData!$F$2:$F$97,PriceListData!$E$2:$E$97)</f>
        <v>3.5</v>
      </c>
      <c r="N2978" t="str">
        <f>TEXT(B2978,"dddd")</f>
        <v>Monday</v>
      </c>
    </row>
    <row r="2979" spans="1:14" x14ac:dyDescent="0.35">
      <c r="A2979">
        <v>289174</v>
      </c>
      <c r="B2979" s="3">
        <v>45789</v>
      </c>
      <c r="C2979" s="4">
        <v>0.43524305555555554</v>
      </c>
      <c r="D2979" t="s">
        <v>421</v>
      </c>
      <c r="E2979">
        <v>1</v>
      </c>
      <c r="F2979" t="s">
        <v>422</v>
      </c>
      <c r="G2979" t="s">
        <v>423</v>
      </c>
      <c r="H2979" t="s">
        <v>406</v>
      </c>
      <c r="J2979" t="s">
        <v>403</v>
      </c>
      <c r="K2979">
        <v>1</v>
      </c>
      <c r="L2979" t="str">
        <f>_xlfn.CONCAT(D2979,F2979)</f>
        <v>Hot chocolateRegular (12 oz)</v>
      </c>
      <c r="M2979" s="10">
        <f>E2979*_xlfn.XLOOKUP(L2979,PriceListData!$F$2:$F$97,PriceListData!$E$2:$E$97)</f>
        <v>4.75</v>
      </c>
      <c r="N2979" t="str">
        <f>TEXT(B2979,"dddd")</f>
        <v>Monday</v>
      </c>
    </row>
    <row r="2980" spans="1:14" x14ac:dyDescent="0.35">
      <c r="A2980">
        <v>289173</v>
      </c>
      <c r="B2980" s="3">
        <v>45789</v>
      </c>
      <c r="C2980" s="4">
        <v>0.43494212962962964</v>
      </c>
      <c r="D2980" t="s">
        <v>404</v>
      </c>
      <c r="E2980">
        <v>1</v>
      </c>
      <c r="F2980" t="s">
        <v>15</v>
      </c>
      <c r="G2980" t="s">
        <v>405</v>
      </c>
      <c r="H2980" t="s">
        <v>406</v>
      </c>
      <c r="J2980" t="s">
        <v>403</v>
      </c>
      <c r="K2980">
        <v>2</v>
      </c>
      <c r="L2980" t="str">
        <f>_xlfn.CONCAT(D2980,F2980)</f>
        <v>Café latté12 oz</v>
      </c>
      <c r="M2980" s="10">
        <f>E2980*_xlfn.XLOOKUP(L2980,PriceListData!$F$2:$F$97,PriceListData!$E$2:$E$97)</f>
        <v>4.25</v>
      </c>
      <c r="N2980" t="str">
        <f>TEXT(B2980,"dddd")</f>
        <v>Monday</v>
      </c>
    </row>
    <row r="2981" spans="1:14" x14ac:dyDescent="0.35">
      <c r="A2981">
        <v>289172</v>
      </c>
      <c r="B2981" s="3">
        <v>45789</v>
      </c>
      <c r="C2981" s="4">
        <v>0.43253472222222222</v>
      </c>
      <c r="D2981" t="s">
        <v>21</v>
      </c>
      <c r="E2981">
        <v>1</v>
      </c>
      <c r="F2981" t="s">
        <v>15</v>
      </c>
      <c r="G2981" t="s">
        <v>405</v>
      </c>
      <c r="H2981" t="s">
        <v>406</v>
      </c>
      <c r="J2981" t="s">
        <v>403</v>
      </c>
      <c r="K2981">
        <v>2</v>
      </c>
      <c r="L2981" t="str">
        <f>_xlfn.CONCAT(D2981,F2981)</f>
        <v>Pourover12 oz</v>
      </c>
      <c r="M2981" s="10">
        <f>E2981*_xlfn.XLOOKUP(L2981,PriceListData!$F$2:$F$97,PriceListData!$E$2:$E$97)</f>
        <v>3.5</v>
      </c>
      <c r="N2981" t="str">
        <f>TEXT(B2981,"dddd")</f>
        <v>Monday</v>
      </c>
    </row>
    <row r="2982" spans="1:14" x14ac:dyDescent="0.35">
      <c r="A2982">
        <v>289172</v>
      </c>
      <c r="B2982" s="3">
        <v>45789</v>
      </c>
      <c r="C2982" s="4">
        <v>0.43253472222222222</v>
      </c>
      <c r="D2982" t="s">
        <v>419</v>
      </c>
      <c r="E2982">
        <v>1</v>
      </c>
      <c r="G2982" t="s">
        <v>415</v>
      </c>
      <c r="H2982" t="s">
        <v>416</v>
      </c>
      <c r="J2982" t="s">
        <v>403</v>
      </c>
      <c r="K2982">
        <v>2</v>
      </c>
      <c r="L2982" t="str">
        <f>_xlfn.CONCAT(D2982,F2982)</f>
        <v>Extra shot</v>
      </c>
      <c r="M2982" s="10">
        <f>E2982*_xlfn.XLOOKUP(L2982,PriceListData!$F$2:$F$97,PriceListData!$E$2:$E$97)</f>
        <v>1</v>
      </c>
      <c r="N2982" t="str">
        <f>TEXT(B2982,"dddd")</f>
        <v>Monday</v>
      </c>
    </row>
    <row r="2983" spans="1:14" x14ac:dyDescent="0.35">
      <c r="A2983">
        <v>289171</v>
      </c>
      <c r="B2983" s="3">
        <v>45789</v>
      </c>
      <c r="C2983" s="4">
        <v>0.43207175925925928</v>
      </c>
      <c r="D2983" t="s">
        <v>411</v>
      </c>
      <c r="E2983">
        <v>1</v>
      </c>
      <c r="F2983" t="s">
        <v>24</v>
      </c>
      <c r="G2983" t="s">
        <v>405</v>
      </c>
      <c r="H2983" t="s">
        <v>406</v>
      </c>
      <c r="J2983" t="s">
        <v>403</v>
      </c>
      <c r="K2983">
        <v>1</v>
      </c>
      <c r="L2983" t="str">
        <f>_xlfn.CONCAT(D2983,F2983)</f>
        <v>Turkish coffee3 oz</v>
      </c>
      <c r="M2983" s="10">
        <f>E2983*_xlfn.XLOOKUP(L2983,PriceListData!$F$2:$F$97,PriceListData!$E$2:$E$97)</f>
        <v>3.75</v>
      </c>
      <c r="N2983" t="str">
        <f>TEXT(B2983,"dddd")</f>
        <v>Monday</v>
      </c>
    </row>
    <row r="2984" spans="1:14" x14ac:dyDescent="0.35">
      <c r="A2984">
        <v>289171</v>
      </c>
      <c r="B2984" s="3">
        <v>45789</v>
      </c>
      <c r="C2984" s="4">
        <v>0.43207175925925928</v>
      </c>
      <c r="D2984" t="s">
        <v>21</v>
      </c>
      <c r="E2984">
        <v>1</v>
      </c>
      <c r="F2984" t="s">
        <v>15</v>
      </c>
      <c r="G2984" t="s">
        <v>405</v>
      </c>
      <c r="H2984" t="s">
        <v>406</v>
      </c>
      <c r="J2984" t="s">
        <v>403</v>
      </c>
      <c r="K2984">
        <v>1</v>
      </c>
      <c r="L2984" t="str">
        <f>_xlfn.CONCAT(D2984,F2984)</f>
        <v>Pourover12 oz</v>
      </c>
      <c r="M2984" s="10">
        <f>E2984*_xlfn.XLOOKUP(L2984,PriceListData!$F$2:$F$97,PriceListData!$E$2:$E$97)</f>
        <v>3.5</v>
      </c>
      <c r="N2984" t="str">
        <f>TEXT(B2984,"dddd")</f>
        <v>Monday</v>
      </c>
    </row>
    <row r="2985" spans="1:14" x14ac:dyDescent="0.35">
      <c r="A2985">
        <v>289171</v>
      </c>
      <c r="B2985" s="3">
        <v>45789</v>
      </c>
      <c r="C2985" s="4">
        <v>0.43207175925925928</v>
      </c>
      <c r="D2985" t="s">
        <v>74</v>
      </c>
      <c r="E2985">
        <v>1</v>
      </c>
      <c r="F2985" t="s">
        <v>15</v>
      </c>
      <c r="G2985" t="s">
        <v>417</v>
      </c>
      <c r="H2985" t="s">
        <v>418</v>
      </c>
      <c r="J2985" t="s">
        <v>403</v>
      </c>
      <c r="K2985">
        <v>1</v>
      </c>
      <c r="L2985" t="str">
        <f>_xlfn.CONCAT(D2985,F2985)</f>
        <v>Single-origin12 oz</v>
      </c>
      <c r="M2985" s="10">
        <f>E2985*_xlfn.XLOOKUP(L2985,PriceListData!$F$2:$F$97,PriceListData!$E$2:$E$97)</f>
        <v>14.95</v>
      </c>
      <c r="N2985" t="str">
        <f>TEXT(B2985,"dddd")</f>
        <v>Monday</v>
      </c>
    </row>
    <row r="2986" spans="1:14" x14ac:dyDescent="0.35">
      <c r="A2986">
        <v>289170</v>
      </c>
      <c r="B2986" s="3">
        <v>45789</v>
      </c>
      <c r="C2986" s="4">
        <v>0.43207175925925928</v>
      </c>
      <c r="D2986" t="s">
        <v>74</v>
      </c>
      <c r="E2986">
        <v>1</v>
      </c>
      <c r="F2986" t="s">
        <v>15</v>
      </c>
      <c r="G2986" t="s">
        <v>417</v>
      </c>
      <c r="H2986" t="s">
        <v>418</v>
      </c>
      <c r="J2986" t="s">
        <v>403</v>
      </c>
      <c r="K2986">
        <v>2</v>
      </c>
      <c r="L2986" t="str">
        <f>_xlfn.CONCAT(D2986,F2986)</f>
        <v>Single-origin12 oz</v>
      </c>
      <c r="M2986" s="10">
        <f>E2986*_xlfn.XLOOKUP(L2986,PriceListData!$F$2:$F$97,PriceListData!$E$2:$E$97)</f>
        <v>14.95</v>
      </c>
      <c r="N2986" t="str">
        <f>TEXT(B2986,"dddd")</f>
        <v>Monday</v>
      </c>
    </row>
    <row r="2987" spans="1:14" x14ac:dyDescent="0.35">
      <c r="A2987">
        <v>289169</v>
      </c>
      <c r="B2987" s="3">
        <v>45789</v>
      </c>
      <c r="C2987" s="4">
        <v>0.43103009259259262</v>
      </c>
      <c r="D2987" t="s">
        <v>409</v>
      </c>
      <c r="E2987">
        <v>1</v>
      </c>
      <c r="F2987" t="s">
        <v>15</v>
      </c>
      <c r="G2987" t="s">
        <v>405</v>
      </c>
      <c r="H2987" t="s">
        <v>406</v>
      </c>
      <c r="J2987" t="s">
        <v>403</v>
      </c>
      <c r="K2987">
        <v>1</v>
      </c>
      <c r="L2987" t="str">
        <f>_xlfn.CONCAT(D2987,F2987)</f>
        <v>Drip coffee12 oz</v>
      </c>
      <c r="M2987" s="10">
        <f>E2987*_xlfn.XLOOKUP(L2987,PriceListData!$F$2:$F$97,PriceListData!$E$2:$E$97)</f>
        <v>2.25</v>
      </c>
      <c r="N2987" t="str">
        <f>TEXT(B2987,"dddd")</f>
        <v>Monday</v>
      </c>
    </row>
    <row r="2988" spans="1:14" x14ac:dyDescent="0.35">
      <c r="A2988">
        <v>289168</v>
      </c>
      <c r="B2988" s="3">
        <v>45789</v>
      </c>
      <c r="C2988" s="4">
        <v>0.43070601851851853</v>
      </c>
      <c r="D2988" t="s">
        <v>427</v>
      </c>
      <c r="E2988">
        <v>1</v>
      </c>
      <c r="F2988" t="s">
        <v>15</v>
      </c>
      <c r="G2988" t="s">
        <v>417</v>
      </c>
      <c r="H2988" t="s">
        <v>418</v>
      </c>
      <c r="J2988" t="s">
        <v>403</v>
      </c>
      <c r="K2988">
        <v>2</v>
      </c>
      <c r="L2988" t="str">
        <f>_xlfn.CONCAT(D2988,F2988)</f>
        <v>House blend12 oz</v>
      </c>
      <c r="M2988" s="10">
        <f>E2988*_xlfn.XLOOKUP(L2988,PriceListData!$F$2:$F$97,PriceListData!$E$2:$E$97)</f>
        <v>12.95</v>
      </c>
      <c r="N2988" t="str">
        <f>TEXT(B2988,"dddd")</f>
        <v>Monday</v>
      </c>
    </row>
    <row r="2989" spans="1:14" x14ac:dyDescent="0.35">
      <c r="A2989">
        <v>289167</v>
      </c>
      <c r="B2989" s="3">
        <v>45789</v>
      </c>
      <c r="C2989" s="4">
        <v>0.42599537037037039</v>
      </c>
      <c r="D2989" t="s">
        <v>404</v>
      </c>
      <c r="E2989">
        <v>1</v>
      </c>
      <c r="F2989" t="s">
        <v>15</v>
      </c>
      <c r="G2989" t="s">
        <v>405</v>
      </c>
      <c r="H2989" t="s">
        <v>406</v>
      </c>
      <c r="J2989" t="s">
        <v>403</v>
      </c>
      <c r="K2989">
        <v>1</v>
      </c>
      <c r="L2989" t="str">
        <f>_xlfn.CONCAT(D2989,F2989)</f>
        <v>Café latté12 oz</v>
      </c>
      <c r="M2989" s="10">
        <f>E2989*_xlfn.XLOOKUP(L2989,PriceListData!$F$2:$F$97,PriceListData!$E$2:$E$97)</f>
        <v>4.25</v>
      </c>
      <c r="N2989" t="str">
        <f>TEXT(B2989,"dddd")</f>
        <v>Monday</v>
      </c>
    </row>
    <row r="2990" spans="1:14" x14ac:dyDescent="0.35">
      <c r="A2990">
        <v>289166</v>
      </c>
      <c r="B2990" s="3">
        <v>45789</v>
      </c>
      <c r="C2990" s="4">
        <v>0.42223379629629632</v>
      </c>
      <c r="D2990" t="s">
        <v>411</v>
      </c>
      <c r="E2990">
        <v>1</v>
      </c>
      <c r="F2990" t="s">
        <v>24</v>
      </c>
      <c r="G2990" t="s">
        <v>405</v>
      </c>
      <c r="H2990" t="s">
        <v>406</v>
      </c>
      <c r="J2990" t="s">
        <v>403</v>
      </c>
      <c r="K2990">
        <v>1</v>
      </c>
      <c r="L2990" t="str">
        <f>_xlfn.CONCAT(D2990,F2990)</f>
        <v>Turkish coffee3 oz</v>
      </c>
      <c r="M2990" s="10">
        <f>E2990*_xlfn.XLOOKUP(L2990,PriceListData!$F$2:$F$97,PriceListData!$E$2:$E$97)</f>
        <v>3.75</v>
      </c>
      <c r="N2990" t="str">
        <f>TEXT(B2990,"dddd")</f>
        <v>Monday</v>
      </c>
    </row>
    <row r="2991" spans="1:14" x14ac:dyDescent="0.35">
      <c r="A2991">
        <v>289165</v>
      </c>
      <c r="B2991" s="3">
        <v>45789</v>
      </c>
      <c r="C2991" s="4">
        <v>0.42021990740740739</v>
      </c>
      <c r="D2991" t="s">
        <v>54</v>
      </c>
      <c r="E2991">
        <v>2</v>
      </c>
      <c r="G2991" t="s">
        <v>415</v>
      </c>
      <c r="H2991" t="s">
        <v>416</v>
      </c>
      <c r="J2991" t="s">
        <v>403</v>
      </c>
      <c r="K2991">
        <v>1</v>
      </c>
      <c r="L2991" t="str">
        <f>_xlfn.CONCAT(D2991,F2991)</f>
        <v>Syrup</v>
      </c>
      <c r="M2991" s="10">
        <f>E2991*_xlfn.XLOOKUP(L2991,PriceListData!$F$2:$F$97,PriceListData!$E$2:$E$97)</f>
        <v>1.5</v>
      </c>
      <c r="N2991" t="str">
        <f>TEXT(B2991,"dddd")</f>
        <v>Monday</v>
      </c>
    </row>
    <row r="2992" spans="1:14" x14ac:dyDescent="0.35">
      <c r="A2992">
        <v>289165</v>
      </c>
      <c r="B2992" s="3">
        <v>45789</v>
      </c>
      <c r="C2992" s="4">
        <v>0.42021990740740739</v>
      </c>
      <c r="D2992" t="s">
        <v>21</v>
      </c>
      <c r="E2992">
        <v>2</v>
      </c>
      <c r="F2992" t="s">
        <v>15</v>
      </c>
      <c r="G2992" t="s">
        <v>405</v>
      </c>
      <c r="H2992" t="s">
        <v>406</v>
      </c>
      <c r="J2992" t="s">
        <v>403</v>
      </c>
      <c r="K2992">
        <v>1</v>
      </c>
      <c r="L2992" t="str">
        <f>_xlfn.CONCAT(D2992,F2992)</f>
        <v>Pourover12 oz</v>
      </c>
      <c r="M2992" s="10">
        <f>E2992*_xlfn.XLOOKUP(L2992,PriceListData!$F$2:$F$97,PriceListData!$E$2:$E$97)</f>
        <v>7</v>
      </c>
      <c r="N2992" t="str">
        <f>TEXT(B2992,"dddd")</f>
        <v>Monday</v>
      </c>
    </row>
    <row r="2993" spans="1:14" x14ac:dyDescent="0.35">
      <c r="A2993">
        <v>289162</v>
      </c>
      <c r="B2993" s="3">
        <v>45789</v>
      </c>
      <c r="C2993" s="4">
        <v>0.4098148148148148</v>
      </c>
      <c r="D2993" t="s">
        <v>428</v>
      </c>
      <c r="E2993">
        <v>1</v>
      </c>
      <c r="F2993" t="s">
        <v>15</v>
      </c>
      <c r="G2993" t="s">
        <v>413</v>
      </c>
      <c r="H2993" t="s">
        <v>406</v>
      </c>
      <c r="J2993" t="s">
        <v>403</v>
      </c>
      <c r="K2993">
        <v>1</v>
      </c>
      <c r="L2993" t="str">
        <f>_xlfn.CONCAT(D2993,F2993)</f>
        <v>Rooibos latté12 oz</v>
      </c>
      <c r="M2993" s="10">
        <f>E2993*_xlfn.XLOOKUP(L2993,PriceListData!$F$2:$F$97,PriceListData!$E$2:$E$97)</f>
        <v>5.5</v>
      </c>
      <c r="N2993" t="str">
        <f>TEXT(B2993,"dddd")</f>
        <v>Monday</v>
      </c>
    </row>
    <row r="2994" spans="1:14" x14ac:dyDescent="0.35">
      <c r="A2994">
        <v>289162</v>
      </c>
      <c r="B2994" s="3">
        <v>45789</v>
      </c>
      <c r="C2994" s="4">
        <v>0.4098148148148148</v>
      </c>
      <c r="D2994" t="s">
        <v>21</v>
      </c>
      <c r="E2994">
        <v>1</v>
      </c>
      <c r="F2994" t="s">
        <v>15</v>
      </c>
      <c r="G2994" t="s">
        <v>405</v>
      </c>
      <c r="H2994" t="s">
        <v>406</v>
      </c>
      <c r="J2994" t="s">
        <v>403</v>
      </c>
      <c r="K2994">
        <v>1</v>
      </c>
      <c r="L2994" t="str">
        <f>_xlfn.CONCAT(D2994,F2994)</f>
        <v>Pourover12 oz</v>
      </c>
      <c r="M2994" s="10">
        <f>E2994*_xlfn.XLOOKUP(L2994,PriceListData!$F$2:$F$97,PriceListData!$E$2:$E$97)</f>
        <v>3.5</v>
      </c>
      <c r="N2994" t="str">
        <f>TEXT(B2994,"dddd")</f>
        <v>Monday</v>
      </c>
    </row>
    <row r="2995" spans="1:14" x14ac:dyDescent="0.35">
      <c r="A2995">
        <v>289161</v>
      </c>
      <c r="B2995" s="3">
        <v>45789</v>
      </c>
      <c r="C2995" s="4">
        <v>0.40805555555555556</v>
      </c>
      <c r="D2995" t="s">
        <v>21</v>
      </c>
      <c r="E2995">
        <v>1</v>
      </c>
      <c r="F2995" t="s">
        <v>15</v>
      </c>
      <c r="G2995" t="s">
        <v>405</v>
      </c>
      <c r="H2995" t="s">
        <v>406</v>
      </c>
      <c r="J2995" t="s">
        <v>403</v>
      </c>
      <c r="K2995">
        <v>1</v>
      </c>
      <c r="L2995" t="str">
        <f>_xlfn.CONCAT(D2995,F2995)</f>
        <v>Pourover12 oz</v>
      </c>
      <c r="M2995" s="10">
        <f>E2995*_xlfn.XLOOKUP(L2995,PriceListData!$F$2:$F$97,PriceListData!$E$2:$E$97)</f>
        <v>3.5</v>
      </c>
      <c r="N2995" t="str">
        <f>TEXT(B2995,"dddd")</f>
        <v>Monday</v>
      </c>
    </row>
    <row r="2996" spans="1:14" x14ac:dyDescent="0.35">
      <c r="A2996">
        <v>289160</v>
      </c>
      <c r="B2996" s="3">
        <v>45789</v>
      </c>
      <c r="C2996" s="4">
        <v>0.40442129629629631</v>
      </c>
      <c r="D2996" t="s">
        <v>420</v>
      </c>
      <c r="E2996">
        <v>1</v>
      </c>
      <c r="F2996" t="s">
        <v>76</v>
      </c>
      <c r="G2996" t="s">
        <v>413</v>
      </c>
      <c r="H2996" t="s">
        <v>406</v>
      </c>
      <c r="J2996" t="s">
        <v>403</v>
      </c>
      <c r="K2996">
        <v>2</v>
      </c>
      <c r="L2996" t="str">
        <f>_xlfn.CONCAT(D2996,F2996)</f>
        <v>Moroccan tea10 oz</v>
      </c>
      <c r="M2996" s="10">
        <f>E2996*_xlfn.XLOOKUP(L2996,PriceListData!$F$2:$F$97,PriceListData!$E$2:$E$97)</f>
        <v>3</v>
      </c>
      <c r="N2996" t="str">
        <f>TEXT(B2996,"dddd")</f>
        <v>Monday</v>
      </c>
    </row>
    <row r="2997" spans="1:14" x14ac:dyDescent="0.35">
      <c r="A2997">
        <v>289158</v>
      </c>
      <c r="B2997" s="3">
        <v>45789</v>
      </c>
      <c r="C2997" s="4">
        <v>0.40236111111111111</v>
      </c>
      <c r="D2997" t="s">
        <v>411</v>
      </c>
      <c r="E2997">
        <v>1</v>
      </c>
      <c r="F2997" t="s">
        <v>24</v>
      </c>
      <c r="G2997" t="s">
        <v>405</v>
      </c>
      <c r="H2997" t="s">
        <v>406</v>
      </c>
      <c r="J2997" t="s">
        <v>403</v>
      </c>
      <c r="K2997">
        <v>1</v>
      </c>
      <c r="L2997" t="str">
        <f>_xlfn.CONCAT(D2997,F2997)</f>
        <v>Turkish coffee3 oz</v>
      </c>
      <c r="M2997" s="10">
        <f>E2997*_xlfn.XLOOKUP(L2997,PriceListData!$F$2:$F$97,PriceListData!$E$2:$E$97)</f>
        <v>3.75</v>
      </c>
      <c r="N2997" t="str">
        <f>TEXT(B2997,"dddd")</f>
        <v>Monday</v>
      </c>
    </row>
    <row r="2998" spans="1:14" x14ac:dyDescent="0.35">
      <c r="A2998">
        <v>289157</v>
      </c>
      <c r="B2998" s="3">
        <v>45789</v>
      </c>
      <c r="C2998" s="4">
        <v>0.39783564814814815</v>
      </c>
      <c r="D2998" t="s">
        <v>407</v>
      </c>
      <c r="E2998">
        <v>1</v>
      </c>
      <c r="G2998" t="s">
        <v>405</v>
      </c>
      <c r="H2998" t="s">
        <v>408</v>
      </c>
      <c r="J2998" t="s">
        <v>403</v>
      </c>
      <c r="K2998">
        <v>1</v>
      </c>
      <c r="L2998" t="str">
        <f>_xlfn.CONCAT(D2998,F2998)</f>
        <v>Drip coffee refill</v>
      </c>
      <c r="M2998" s="10">
        <f>E2998*_xlfn.XLOOKUP(L2998,PriceListData!$F$2:$F$97,PriceListData!$E$2:$E$97)</f>
        <v>1.25</v>
      </c>
      <c r="N2998" t="str">
        <f>TEXT(B2998,"dddd")</f>
        <v>Monday</v>
      </c>
    </row>
    <row r="2999" spans="1:14" x14ac:dyDescent="0.35">
      <c r="A2999">
        <v>289156</v>
      </c>
      <c r="B2999" s="3">
        <v>45789</v>
      </c>
      <c r="C2999" s="4">
        <v>0.3913888888888889</v>
      </c>
      <c r="D2999" t="s">
        <v>40</v>
      </c>
      <c r="E2999">
        <v>2</v>
      </c>
      <c r="F2999" t="s">
        <v>35</v>
      </c>
      <c r="G2999" t="s">
        <v>405</v>
      </c>
      <c r="H2999" t="s">
        <v>406</v>
      </c>
      <c r="J2999" t="s">
        <v>403</v>
      </c>
      <c r="K2999">
        <v>1</v>
      </c>
      <c r="L2999" t="str">
        <f>_xlfn.CONCAT(D2999,F2999)</f>
        <v>Espresso1 oz</v>
      </c>
      <c r="M2999" s="10">
        <f>E2999*_xlfn.XLOOKUP(L2999,PriceListData!$F$2:$F$97,PriceListData!$E$2:$E$97)</f>
        <v>5</v>
      </c>
      <c r="N2999" t="str">
        <f>TEXT(B2999,"dddd")</f>
        <v>Monday</v>
      </c>
    </row>
    <row r="3000" spans="1:14" x14ac:dyDescent="0.35">
      <c r="A3000">
        <v>289155</v>
      </c>
      <c r="B3000" s="3">
        <v>45789</v>
      </c>
      <c r="C3000" s="4">
        <v>0.38881944444444444</v>
      </c>
      <c r="D3000" t="s">
        <v>411</v>
      </c>
      <c r="E3000">
        <v>1</v>
      </c>
      <c r="F3000" t="s">
        <v>24</v>
      </c>
      <c r="G3000" t="s">
        <v>405</v>
      </c>
      <c r="H3000" t="s">
        <v>406</v>
      </c>
      <c r="J3000" t="s">
        <v>403</v>
      </c>
      <c r="K3000">
        <v>1</v>
      </c>
      <c r="L3000" t="str">
        <f>_xlfn.CONCAT(D3000,F3000)</f>
        <v>Turkish coffee3 oz</v>
      </c>
      <c r="M3000" s="10">
        <f>E3000*_xlfn.XLOOKUP(L3000,PriceListData!$F$2:$F$97,PriceListData!$E$2:$E$97)</f>
        <v>3.75</v>
      </c>
      <c r="N3000" t="str">
        <f>TEXT(B3000,"dddd")</f>
        <v>Monday</v>
      </c>
    </row>
    <row r="3001" spans="1:14" x14ac:dyDescent="0.35">
      <c r="A3001">
        <v>289154</v>
      </c>
      <c r="B3001" s="3">
        <v>45789</v>
      </c>
      <c r="C3001" s="4">
        <v>0.38841435185185186</v>
      </c>
      <c r="D3001" t="s">
        <v>426</v>
      </c>
      <c r="E3001">
        <v>1</v>
      </c>
      <c r="F3001" t="s">
        <v>15</v>
      </c>
      <c r="G3001" t="s">
        <v>423</v>
      </c>
      <c r="H3001" t="s">
        <v>414</v>
      </c>
      <c r="J3001" t="s">
        <v>403</v>
      </c>
      <c r="K3001">
        <v>2</v>
      </c>
      <c r="L3001" t="str">
        <f>_xlfn.CONCAT(D3001,F3001)</f>
        <v>Soda water with fruit slice12 oz</v>
      </c>
      <c r="M3001" s="10">
        <f>E3001*_xlfn.XLOOKUP(L3001,PriceListData!$F$2:$F$97,PriceListData!$E$2:$E$97)</f>
        <v>2</v>
      </c>
      <c r="N3001" t="str">
        <f>TEXT(B3001,"dddd")</f>
        <v>Monday</v>
      </c>
    </row>
    <row r="3002" spans="1:14" x14ac:dyDescent="0.35">
      <c r="A3002">
        <v>289154</v>
      </c>
      <c r="B3002" s="3">
        <v>45789</v>
      </c>
      <c r="C3002" s="4">
        <v>0.38841435185185186</v>
      </c>
      <c r="D3002" t="s">
        <v>404</v>
      </c>
      <c r="E3002">
        <v>1</v>
      </c>
      <c r="F3002" t="s">
        <v>15</v>
      </c>
      <c r="G3002" t="s">
        <v>405</v>
      </c>
      <c r="H3002" t="s">
        <v>406</v>
      </c>
      <c r="J3002" t="s">
        <v>403</v>
      </c>
      <c r="K3002">
        <v>2</v>
      </c>
      <c r="L3002" t="str">
        <f>_xlfn.CONCAT(D3002,F3002)</f>
        <v>Café latté12 oz</v>
      </c>
      <c r="M3002" s="10">
        <f>E3002*_xlfn.XLOOKUP(L3002,PriceListData!$F$2:$F$97,PriceListData!$E$2:$E$97)</f>
        <v>4.25</v>
      </c>
      <c r="N3002" t="str">
        <f>TEXT(B3002,"dddd")</f>
        <v>Monday</v>
      </c>
    </row>
    <row r="3003" spans="1:14" x14ac:dyDescent="0.35">
      <c r="A3003">
        <v>289153</v>
      </c>
      <c r="B3003" s="3">
        <v>45789</v>
      </c>
      <c r="C3003" s="4">
        <v>0.38451388888888888</v>
      </c>
      <c r="D3003" t="s">
        <v>52</v>
      </c>
      <c r="E3003">
        <v>1</v>
      </c>
      <c r="F3003" t="s">
        <v>15</v>
      </c>
      <c r="G3003" t="s">
        <v>405</v>
      </c>
      <c r="H3003" t="s">
        <v>414</v>
      </c>
      <c r="J3003" t="s">
        <v>403</v>
      </c>
      <c r="K3003">
        <v>1</v>
      </c>
      <c r="L3003" t="str">
        <f>_xlfn.CONCAT(D3003,F3003)</f>
        <v>Frappé12 oz</v>
      </c>
      <c r="M3003" s="10">
        <f>E3003*_xlfn.XLOOKUP(L3003,PriceListData!$F$2:$F$97,PriceListData!$E$2:$E$97)</f>
        <v>4.75</v>
      </c>
      <c r="N3003" t="str">
        <f>TEXT(B3003,"dddd")</f>
        <v>Monday</v>
      </c>
    </row>
    <row r="3004" spans="1:14" x14ac:dyDescent="0.35">
      <c r="A3004">
        <v>289151</v>
      </c>
      <c r="B3004" s="3">
        <v>45789</v>
      </c>
      <c r="C3004" s="4">
        <v>0.37827546296296294</v>
      </c>
      <c r="D3004" t="s">
        <v>74</v>
      </c>
      <c r="E3004">
        <v>1</v>
      </c>
      <c r="F3004" t="s">
        <v>15</v>
      </c>
      <c r="G3004" t="s">
        <v>417</v>
      </c>
      <c r="H3004" t="s">
        <v>418</v>
      </c>
      <c r="J3004" t="s">
        <v>403</v>
      </c>
      <c r="K3004">
        <v>1</v>
      </c>
      <c r="L3004" t="str">
        <f>_xlfn.CONCAT(D3004,F3004)</f>
        <v>Single-origin12 oz</v>
      </c>
      <c r="M3004" s="10">
        <f>E3004*_xlfn.XLOOKUP(L3004,PriceListData!$F$2:$F$97,PriceListData!$E$2:$E$97)</f>
        <v>14.95</v>
      </c>
      <c r="N3004" t="str">
        <f>TEXT(B3004,"dddd")</f>
        <v>Monday</v>
      </c>
    </row>
    <row r="3005" spans="1:14" x14ac:dyDescent="0.35">
      <c r="A3005">
        <v>289150</v>
      </c>
      <c r="B3005" s="3">
        <v>45789</v>
      </c>
      <c r="C3005" s="4">
        <v>0.37503472222222223</v>
      </c>
      <c r="D3005" t="s">
        <v>74</v>
      </c>
      <c r="E3005">
        <v>2</v>
      </c>
      <c r="F3005" t="s">
        <v>15</v>
      </c>
      <c r="G3005" t="s">
        <v>417</v>
      </c>
      <c r="H3005" t="s">
        <v>418</v>
      </c>
      <c r="J3005" t="s">
        <v>403</v>
      </c>
      <c r="K3005">
        <v>2</v>
      </c>
      <c r="L3005" t="str">
        <f>_xlfn.CONCAT(D3005,F3005)</f>
        <v>Single-origin12 oz</v>
      </c>
      <c r="M3005" s="10">
        <f>E3005*_xlfn.XLOOKUP(L3005,PriceListData!$F$2:$F$97,PriceListData!$E$2:$E$97)</f>
        <v>29.9</v>
      </c>
      <c r="N3005" t="str">
        <f>TEXT(B3005,"dddd")</f>
        <v>Monday</v>
      </c>
    </row>
    <row r="3006" spans="1:14" x14ac:dyDescent="0.35">
      <c r="A3006">
        <v>289149</v>
      </c>
      <c r="B3006" s="3">
        <v>45789</v>
      </c>
      <c r="C3006" s="4">
        <v>0.37314814814814817</v>
      </c>
      <c r="D3006" t="s">
        <v>65</v>
      </c>
      <c r="E3006">
        <v>2</v>
      </c>
      <c r="F3006" t="s">
        <v>15</v>
      </c>
      <c r="G3006" t="s">
        <v>405</v>
      </c>
      <c r="H3006" t="s">
        <v>406</v>
      </c>
      <c r="J3006" t="s">
        <v>403</v>
      </c>
      <c r="K3006">
        <v>2</v>
      </c>
      <c r="L3006" t="str">
        <f>_xlfn.CONCAT(D3006,F3006)</f>
        <v>Cappuccino12 oz</v>
      </c>
      <c r="M3006" s="10">
        <f>E3006*_xlfn.XLOOKUP(L3006,PriceListData!$F$2:$F$97,PriceListData!$E$2:$E$97)</f>
        <v>11</v>
      </c>
      <c r="N3006" t="str">
        <f>TEXT(B3006,"dddd")</f>
        <v>Monday</v>
      </c>
    </row>
    <row r="3007" spans="1:14" x14ac:dyDescent="0.35">
      <c r="A3007">
        <v>289148</v>
      </c>
      <c r="B3007" s="3">
        <v>45789</v>
      </c>
      <c r="C3007" s="4">
        <v>0.79734953703703704</v>
      </c>
      <c r="D3007" t="s">
        <v>63</v>
      </c>
      <c r="E3007">
        <v>1</v>
      </c>
      <c r="G3007" t="s">
        <v>433</v>
      </c>
      <c r="H3007" t="s">
        <v>435</v>
      </c>
      <c r="J3007" t="s">
        <v>403</v>
      </c>
      <c r="K3007">
        <v>1</v>
      </c>
      <c r="L3007" t="str">
        <f>_xlfn.CONCAT(D3007,F3007)</f>
        <v>Cookie</v>
      </c>
      <c r="M3007" s="10">
        <f>E3007*_xlfn.XLOOKUP(L3007,PriceListData!$F$2:$F$97,PriceListData!$E$2:$E$97)</f>
        <v>3</v>
      </c>
      <c r="N3007" t="str">
        <f>TEXT(B3007,"dddd")</f>
        <v>Monday</v>
      </c>
    </row>
    <row r="3008" spans="1:14" x14ac:dyDescent="0.35">
      <c r="A3008">
        <v>289147</v>
      </c>
      <c r="B3008" s="3">
        <v>45789</v>
      </c>
      <c r="C3008" s="4">
        <v>0.78746527777777775</v>
      </c>
      <c r="D3008" t="s">
        <v>441</v>
      </c>
      <c r="E3008">
        <v>1</v>
      </c>
      <c r="G3008" t="s">
        <v>433</v>
      </c>
      <c r="H3008" t="s">
        <v>435</v>
      </c>
      <c r="J3008" t="s">
        <v>403</v>
      </c>
      <c r="K3008">
        <v>1</v>
      </c>
      <c r="L3008" t="str">
        <f>_xlfn.CONCAT(D3008,F3008)</f>
        <v>Sticky bun</v>
      </c>
      <c r="M3008" s="10">
        <f>E3008*_xlfn.XLOOKUP(L3008,PriceListData!$F$2:$F$97,PriceListData!$E$2:$E$97)</f>
        <v>2.75</v>
      </c>
      <c r="N3008" t="str">
        <f>TEXT(B3008,"dddd")</f>
        <v>Monday</v>
      </c>
    </row>
    <row r="3009" spans="1:14" x14ac:dyDescent="0.35">
      <c r="A3009">
        <v>289146</v>
      </c>
      <c r="B3009" s="3">
        <v>45789</v>
      </c>
      <c r="C3009" s="4">
        <v>0.7530324074074074</v>
      </c>
      <c r="D3009" t="s">
        <v>437</v>
      </c>
      <c r="E3009">
        <v>1</v>
      </c>
      <c r="G3009" t="s">
        <v>433</v>
      </c>
      <c r="H3009" t="s">
        <v>435</v>
      </c>
      <c r="J3009" t="s">
        <v>403</v>
      </c>
      <c r="K3009">
        <v>1</v>
      </c>
      <c r="L3009" t="str">
        <f>_xlfn.CONCAT(D3009,F3009)</f>
        <v>Pizza pocket</v>
      </c>
      <c r="M3009" s="10">
        <f>E3009*_xlfn.XLOOKUP(L3009,PriceListData!$F$2:$F$97,PriceListData!$E$2:$E$97)</f>
        <v>5</v>
      </c>
      <c r="N3009" t="str">
        <f>TEXT(B3009,"dddd")</f>
        <v>Monday</v>
      </c>
    </row>
    <row r="3010" spans="1:14" x14ac:dyDescent="0.35">
      <c r="A3010">
        <v>289145</v>
      </c>
      <c r="B3010" s="3">
        <v>45789</v>
      </c>
      <c r="C3010" s="4">
        <v>0.74003472222222222</v>
      </c>
      <c r="D3010" t="s">
        <v>441</v>
      </c>
      <c r="E3010">
        <v>1</v>
      </c>
      <c r="G3010" t="s">
        <v>433</v>
      </c>
      <c r="H3010" t="s">
        <v>435</v>
      </c>
      <c r="J3010" t="s">
        <v>403</v>
      </c>
      <c r="K3010">
        <v>1</v>
      </c>
      <c r="L3010" t="str">
        <f>_xlfn.CONCAT(D3010,F3010)</f>
        <v>Sticky bun</v>
      </c>
      <c r="M3010" s="10">
        <f>E3010*_xlfn.XLOOKUP(L3010,PriceListData!$F$2:$F$97,PriceListData!$E$2:$E$97)</f>
        <v>2.75</v>
      </c>
      <c r="N3010" t="str">
        <f>TEXT(B3010,"dddd")</f>
        <v>Monday</v>
      </c>
    </row>
    <row r="3011" spans="1:14" x14ac:dyDescent="0.35">
      <c r="A3011">
        <v>289145</v>
      </c>
      <c r="B3011" s="3">
        <v>45789</v>
      </c>
      <c r="C3011" s="4">
        <v>0.74003472222222222</v>
      </c>
      <c r="D3011" t="s">
        <v>174</v>
      </c>
      <c r="E3011">
        <v>2</v>
      </c>
      <c r="G3011" t="s">
        <v>433</v>
      </c>
      <c r="H3011" t="s">
        <v>435</v>
      </c>
      <c r="J3011" t="s">
        <v>403</v>
      </c>
      <c r="K3011">
        <v>1</v>
      </c>
      <c r="L3011" t="str">
        <f>_xlfn.CONCAT(D3011,F3011)</f>
        <v>Rugelach</v>
      </c>
      <c r="M3011" s="10">
        <f>E3011*_xlfn.XLOOKUP(L3011,PriceListData!$F$2:$F$97,PriceListData!$E$2:$E$97)</f>
        <v>7.5</v>
      </c>
      <c r="N3011" t="str">
        <f>TEXT(B3011,"dddd")</f>
        <v>Monday</v>
      </c>
    </row>
    <row r="3012" spans="1:14" x14ac:dyDescent="0.35">
      <c r="A3012">
        <v>289144</v>
      </c>
      <c r="B3012" s="3">
        <v>45789</v>
      </c>
      <c r="C3012" s="4">
        <v>0.67898148148148152</v>
      </c>
      <c r="D3012" t="s">
        <v>441</v>
      </c>
      <c r="E3012">
        <v>1</v>
      </c>
      <c r="G3012" t="s">
        <v>433</v>
      </c>
      <c r="H3012" t="s">
        <v>435</v>
      </c>
      <c r="J3012" t="s">
        <v>403</v>
      </c>
      <c r="K3012">
        <v>1</v>
      </c>
      <c r="L3012" t="str">
        <f>_xlfn.CONCAT(D3012,F3012)</f>
        <v>Sticky bun</v>
      </c>
      <c r="M3012" s="10">
        <f>E3012*_xlfn.XLOOKUP(L3012,PriceListData!$F$2:$F$97,PriceListData!$E$2:$E$97)</f>
        <v>2.75</v>
      </c>
      <c r="N3012" t="str">
        <f>TEXT(B3012,"dddd")</f>
        <v>Monday</v>
      </c>
    </row>
    <row r="3013" spans="1:14" x14ac:dyDescent="0.35">
      <c r="A3013">
        <v>289143</v>
      </c>
      <c r="B3013" s="3">
        <v>45789</v>
      </c>
      <c r="C3013" s="4">
        <v>0.67770833333333336</v>
      </c>
      <c r="D3013" t="s">
        <v>443</v>
      </c>
      <c r="E3013">
        <v>1</v>
      </c>
      <c r="G3013" t="s">
        <v>433</v>
      </c>
      <c r="H3013" t="s">
        <v>435</v>
      </c>
      <c r="J3013" t="s">
        <v>403</v>
      </c>
      <c r="K3013">
        <v>1</v>
      </c>
      <c r="L3013" t="str">
        <f>_xlfn.CONCAT(D3013,F3013)</f>
        <v>Scone with clotted cream and jam</v>
      </c>
      <c r="M3013" s="10">
        <f>E3013*_xlfn.XLOOKUP(L3013,PriceListData!$F$2:$F$97,PriceListData!$E$2:$E$97)</f>
        <v>5.75</v>
      </c>
      <c r="N3013" t="str">
        <f>TEXT(B3013,"dddd")</f>
        <v>Monday</v>
      </c>
    </row>
    <row r="3014" spans="1:14" x14ac:dyDescent="0.35">
      <c r="A3014">
        <v>289142</v>
      </c>
      <c r="B3014" s="3">
        <v>45789</v>
      </c>
      <c r="C3014" s="4">
        <v>0.67682870370370374</v>
      </c>
      <c r="D3014" t="s">
        <v>441</v>
      </c>
      <c r="E3014">
        <v>1</v>
      </c>
      <c r="G3014" t="s">
        <v>433</v>
      </c>
      <c r="H3014" t="s">
        <v>435</v>
      </c>
      <c r="J3014" t="s">
        <v>403</v>
      </c>
      <c r="K3014">
        <v>1</v>
      </c>
      <c r="L3014" t="str">
        <f>_xlfn.CONCAT(D3014,F3014)</f>
        <v>Sticky bun</v>
      </c>
      <c r="M3014" s="10">
        <f>E3014*_xlfn.XLOOKUP(L3014,PriceListData!$F$2:$F$97,PriceListData!$E$2:$E$97)</f>
        <v>2.75</v>
      </c>
      <c r="N3014" t="str">
        <f>TEXT(B3014,"dddd")</f>
        <v>Monday</v>
      </c>
    </row>
    <row r="3015" spans="1:14" x14ac:dyDescent="0.35">
      <c r="A3015">
        <v>289142</v>
      </c>
      <c r="B3015" s="3">
        <v>45789</v>
      </c>
      <c r="C3015" s="4">
        <v>0.67682870370370374</v>
      </c>
      <c r="D3015" t="s">
        <v>436</v>
      </c>
      <c r="E3015">
        <v>2</v>
      </c>
      <c r="G3015" t="s">
        <v>433</v>
      </c>
      <c r="H3015" t="s">
        <v>435</v>
      </c>
      <c r="J3015" t="s">
        <v>403</v>
      </c>
      <c r="K3015">
        <v>1</v>
      </c>
      <c r="L3015" t="str">
        <f>_xlfn.CONCAT(D3015,F3015)</f>
        <v>Apricot danish</v>
      </c>
      <c r="M3015" s="10">
        <f>E3015*_xlfn.XLOOKUP(L3015,PriceListData!$F$2:$F$97,PriceListData!$E$2:$E$97)</f>
        <v>7</v>
      </c>
      <c r="N3015" t="str">
        <f>TEXT(B3015,"dddd")</f>
        <v>Monday</v>
      </c>
    </row>
    <row r="3016" spans="1:14" x14ac:dyDescent="0.35">
      <c r="A3016">
        <v>289142</v>
      </c>
      <c r="B3016" s="3">
        <v>45789</v>
      </c>
      <c r="C3016" s="4">
        <v>0.67682870370370374</v>
      </c>
      <c r="D3016" t="s">
        <v>436</v>
      </c>
      <c r="E3016">
        <v>1</v>
      </c>
      <c r="G3016" t="s">
        <v>433</v>
      </c>
      <c r="H3016" t="s">
        <v>435</v>
      </c>
      <c r="J3016" t="s">
        <v>403</v>
      </c>
      <c r="K3016">
        <v>1</v>
      </c>
      <c r="L3016" t="str">
        <f>_xlfn.CONCAT(D3016,F3016)</f>
        <v>Apricot danish</v>
      </c>
      <c r="M3016" s="10">
        <f>E3016*_xlfn.XLOOKUP(L3016,PriceListData!$F$2:$F$97,PriceListData!$E$2:$E$97)</f>
        <v>3.5</v>
      </c>
      <c r="N3016" t="str">
        <f>TEXT(B3016,"dddd")</f>
        <v>Monday</v>
      </c>
    </row>
    <row r="3017" spans="1:14" x14ac:dyDescent="0.35">
      <c r="A3017">
        <v>289141</v>
      </c>
      <c r="B3017" s="3">
        <v>45789</v>
      </c>
      <c r="C3017" s="4">
        <v>0.67160879629629633</v>
      </c>
      <c r="D3017" t="s">
        <v>174</v>
      </c>
      <c r="E3017">
        <v>1</v>
      </c>
      <c r="G3017" t="s">
        <v>433</v>
      </c>
      <c r="H3017" t="s">
        <v>435</v>
      </c>
      <c r="J3017" t="s">
        <v>403</v>
      </c>
      <c r="K3017">
        <v>1</v>
      </c>
      <c r="L3017" t="str">
        <f>_xlfn.CONCAT(D3017,F3017)</f>
        <v>Rugelach</v>
      </c>
      <c r="M3017" s="10">
        <f>E3017*_xlfn.XLOOKUP(L3017,PriceListData!$F$2:$F$97,PriceListData!$E$2:$E$97)</f>
        <v>3.75</v>
      </c>
      <c r="N3017" t="str">
        <f>TEXT(B3017,"dddd")</f>
        <v>Monday</v>
      </c>
    </row>
    <row r="3018" spans="1:14" x14ac:dyDescent="0.35">
      <c r="A3018">
        <v>289140</v>
      </c>
      <c r="B3018" s="3">
        <v>45789</v>
      </c>
      <c r="C3018" s="4">
        <v>0.66721064814814812</v>
      </c>
      <c r="D3018" t="s">
        <v>441</v>
      </c>
      <c r="E3018">
        <v>1</v>
      </c>
      <c r="G3018" t="s">
        <v>433</v>
      </c>
      <c r="H3018" t="s">
        <v>435</v>
      </c>
      <c r="J3018" t="s">
        <v>403</v>
      </c>
      <c r="K3018">
        <v>1</v>
      </c>
      <c r="L3018" t="str">
        <f>_xlfn.CONCAT(D3018,F3018)</f>
        <v>Sticky bun</v>
      </c>
      <c r="M3018" s="10">
        <f>E3018*_xlfn.XLOOKUP(L3018,PriceListData!$F$2:$F$97,PriceListData!$E$2:$E$97)</f>
        <v>2.75</v>
      </c>
      <c r="N3018" t="str">
        <f>TEXT(B3018,"dddd")</f>
        <v>Monday</v>
      </c>
    </row>
    <row r="3019" spans="1:14" x14ac:dyDescent="0.35">
      <c r="A3019">
        <v>289139</v>
      </c>
      <c r="B3019" s="3">
        <v>45789</v>
      </c>
      <c r="C3019" s="4">
        <v>0.65537037037037038</v>
      </c>
      <c r="D3019" t="s">
        <v>444</v>
      </c>
      <c r="E3019">
        <v>1</v>
      </c>
      <c r="G3019" t="s">
        <v>433</v>
      </c>
      <c r="H3019" t="s">
        <v>440</v>
      </c>
      <c r="J3019" t="s">
        <v>403</v>
      </c>
      <c r="K3019">
        <v>2</v>
      </c>
      <c r="L3019" t="str">
        <f>_xlfn.CONCAT(D3019,F3019)</f>
        <v>Sticky bun (day old)</v>
      </c>
      <c r="M3019" s="10">
        <f>E3019*_xlfn.XLOOKUP(L3019,PriceListData!$F$2:$F$97,PriceListData!$E$2:$E$97)</f>
        <v>2</v>
      </c>
      <c r="N3019" t="str">
        <f>TEXT(B3019,"dddd")</f>
        <v>Monday</v>
      </c>
    </row>
    <row r="3020" spans="1:14" x14ac:dyDescent="0.35">
      <c r="A3020">
        <v>289138</v>
      </c>
      <c r="B3020" s="3">
        <v>45789</v>
      </c>
      <c r="C3020" s="4">
        <v>0.64527777777777773</v>
      </c>
      <c r="D3020" t="s">
        <v>443</v>
      </c>
      <c r="E3020">
        <v>1</v>
      </c>
      <c r="G3020" t="s">
        <v>433</v>
      </c>
      <c r="H3020" t="s">
        <v>435</v>
      </c>
      <c r="J3020" t="s">
        <v>403</v>
      </c>
      <c r="K3020">
        <v>1</v>
      </c>
      <c r="L3020" t="str">
        <f>_xlfn.CONCAT(D3020,F3020)</f>
        <v>Scone with clotted cream and jam</v>
      </c>
      <c r="M3020" s="10">
        <f>E3020*_xlfn.XLOOKUP(L3020,PriceListData!$F$2:$F$97,PriceListData!$E$2:$E$97)</f>
        <v>5.75</v>
      </c>
      <c r="N3020" t="str">
        <f>TEXT(B3020,"dddd")</f>
        <v>Monday</v>
      </c>
    </row>
    <row r="3021" spans="1:14" x14ac:dyDescent="0.35">
      <c r="A3021">
        <v>289137</v>
      </c>
      <c r="B3021" s="3">
        <v>45789</v>
      </c>
      <c r="C3021" s="4">
        <v>0.63664351851851853</v>
      </c>
      <c r="D3021" t="s">
        <v>441</v>
      </c>
      <c r="E3021">
        <v>1</v>
      </c>
      <c r="G3021" t="s">
        <v>433</v>
      </c>
      <c r="H3021" t="s">
        <v>435</v>
      </c>
      <c r="J3021" t="s">
        <v>403</v>
      </c>
      <c r="K3021">
        <v>2</v>
      </c>
      <c r="L3021" t="str">
        <f>_xlfn.CONCAT(D3021,F3021)</f>
        <v>Sticky bun</v>
      </c>
      <c r="M3021" s="10">
        <f>E3021*_xlfn.XLOOKUP(L3021,PriceListData!$F$2:$F$97,PriceListData!$E$2:$E$97)</f>
        <v>2.75</v>
      </c>
      <c r="N3021" t="str">
        <f>TEXT(B3021,"dddd")</f>
        <v>Monday</v>
      </c>
    </row>
    <row r="3022" spans="1:14" x14ac:dyDescent="0.35">
      <c r="A3022">
        <v>289136</v>
      </c>
      <c r="B3022" s="3">
        <v>45789</v>
      </c>
      <c r="C3022" s="4">
        <v>0.6060416666666667</v>
      </c>
      <c r="D3022" t="s">
        <v>438</v>
      </c>
      <c r="E3022">
        <v>1</v>
      </c>
      <c r="G3022" t="s">
        <v>433</v>
      </c>
      <c r="H3022" t="s">
        <v>435</v>
      </c>
      <c r="J3022" t="s">
        <v>403</v>
      </c>
      <c r="K3022">
        <v>1</v>
      </c>
      <c r="L3022" t="str">
        <f>_xlfn.CONCAT(D3022,F3022)</f>
        <v>Cinnamon roll</v>
      </c>
      <c r="M3022" s="10">
        <f>E3022*_xlfn.XLOOKUP(L3022,PriceListData!$F$2:$F$97,PriceListData!$E$2:$E$97)</f>
        <v>3.75</v>
      </c>
      <c r="N3022" t="str">
        <f>TEXT(B3022,"dddd")</f>
        <v>Monday</v>
      </c>
    </row>
    <row r="3023" spans="1:14" x14ac:dyDescent="0.35">
      <c r="A3023">
        <v>289135</v>
      </c>
      <c r="B3023" s="3">
        <v>45789</v>
      </c>
      <c r="C3023" s="4">
        <v>0.60561342592592593</v>
      </c>
      <c r="D3023" t="s">
        <v>441</v>
      </c>
      <c r="E3023">
        <v>1</v>
      </c>
      <c r="G3023" t="s">
        <v>433</v>
      </c>
      <c r="H3023" t="s">
        <v>435</v>
      </c>
      <c r="J3023" t="s">
        <v>403</v>
      </c>
      <c r="K3023">
        <v>2</v>
      </c>
      <c r="L3023" t="str">
        <f>_xlfn.CONCAT(D3023,F3023)</f>
        <v>Sticky bun</v>
      </c>
      <c r="M3023" s="10">
        <f>E3023*_xlfn.XLOOKUP(L3023,PriceListData!$F$2:$F$97,PriceListData!$E$2:$E$97)</f>
        <v>2.75</v>
      </c>
      <c r="N3023" t="str">
        <f>TEXT(B3023,"dddd")</f>
        <v>Monday</v>
      </c>
    </row>
    <row r="3024" spans="1:14" x14ac:dyDescent="0.35">
      <c r="A3024">
        <v>289134</v>
      </c>
      <c r="B3024" s="3">
        <v>45789</v>
      </c>
      <c r="C3024" s="4">
        <v>0.60290509259259262</v>
      </c>
      <c r="D3024" t="s">
        <v>437</v>
      </c>
      <c r="E3024">
        <v>1</v>
      </c>
      <c r="G3024" t="s">
        <v>433</v>
      </c>
      <c r="H3024" t="s">
        <v>435</v>
      </c>
      <c r="J3024" t="s">
        <v>403</v>
      </c>
      <c r="K3024">
        <v>1</v>
      </c>
      <c r="L3024" t="str">
        <f>_xlfn.CONCAT(D3024,F3024)</f>
        <v>Pizza pocket</v>
      </c>
      <c r="M3024" s="10">
        <f>E3024*_xlfn.XLOOKUP(L3024,PriceListData!$F$2:$F$97,PriceListData!$E$2:$E$97)</f>
        <v>5</v>
      </c>
      <c r="N3024" t="str">
        <f>TEXT(B3024,"dddd")</f>
        <v>Monday</v>
      </c>
    </row>
    <row r="3025" spans="1:14" x14ac:dyDescent="0.35">
      <c r="A3025">
        <v>289133</v>
      </c>
      <c r="B3025" s="3">
        <v>45789</v>
      </c>
      <c r="C3025" s="4">
        <v>0.55640046296296297</v>
      </c>
      <c r="D3025" t="s">
        <v>443</v>
      </c>
      <c r="E3025">
        <v>1</v>
      </c>
      <c r="G3025" t="s">
        <v>433</v>
      </c>
      <c r="H3025" t="s">
        <v>435</v>
      </c>
      <c r="J3025" t="s">
        <v>403</v>
      </c>
      <c r="K3025">
        <v>1</v>
      </c>
      <c r="L3025" t="str">
        <f>_xlfn.CONCAT(D3025,F3025)</f>
        <v>Scone with clotted cream and jam</v>
      </c>
      <c r="M3025" s="10">
        <f>E3025*_xlfn.XLOOKUP(L3025,PriceListData!$F$2:$F$97,PriceListData!$E$2:$E$97)</f>
        <v>5.75</v>
      </c>
      <c r="N3025" t="str">
        <f>TEXT(B3025,"dddd")</f>
        <v>Monday</v>
      </c>
    </row>
    <row r="3026" spans="1:14" x14ac:dyDescent="0.35">
      <c r="A3026">
        <v>289132</v>
      </c>
      <c r="B3026" s="3">
        <v>45789</v>
      </c>
      <c r="C3026" s="4">
        <v>0.54673611111111109</v>
      </c>
      <c r="D3026" t="s">
        <v>63</v>
      </c>
      <c r="E3026">
        <v>1</v>
      </c>
      <c r="G3026" t="s">
        <v>433</v>
      </c>
      <c r="H3026" t="s">
        <v>435</v>
      </c>
      <c r="J3026" t="s">
        <v>403</v>
      </c>
      <c r="K3026">
        <v>1</v>
      </c>
      <c r="L3026" t="str">
        <f>_xlfn.CONCAT(D3026,F3026)</f>
        <v>Cookie</v>
      </c>
      <c r="M3026" s="10">
        <f>E3026*_xlfn.XLOOKUP(L3026,PriceListData!$F$2:$F$97,PriceListData!$E$2:$E$97)</f>
        <v>3</v>
      </c>
      <c r="N3026" t="str">
        <f>TEXT(B3026,"dddd")</f>
        <v>Monday</v>
      </c>
    </row>
    <row r="3027" spans="1:14" x14ac:dyDescent="0.35">
      <c r="A3027">
        <v>289131</v>
      </c>
      <c r="B3027" s="3">
        <v>45789</v>
      </c>
      <c r="C3027" s="4">
        <v>0.53759259259259262</v>
      </c>
      <c r="D3027" t="s">
        <v>438</v>
      </c>
      <c r="E3027">
        <v>1</v>
      </c>
      <c r="G3027" t="s">
        <v>433</v>
      </c>
      <c r="H3027" t="s">
        <v>435</v>
      </c>
      <c r="J3027" t="s">
        <v>403</v>
      </c>
      <c r="K3027">
        <v>2</v>
      </c>
      <c r="L3027" t="str">
        <f>_xlfn.CONCAT(D3027,F3027)</f>
        <v>Cinnamon roll</v>
      </c>
      <c r="M3027" s="10">
        <f>E3027*_xlfn.XLOOKUP(L3027,PriceListData!$F$2:$F$97,PriceListData!$E$2:$E$97)</f>
        <v>3.75</v>
      </c>
      <c r="N3027" t="str">
        <f>TEXT(B3027,"dddd")</f>
        <v>Monday</v>
      </c>
    </row>
    <row r="3028" spans="1:14" x14ac:dyDescent="0.35">
      <c r="A3028">
        <v>289130</v>
      </c>
      <c r="B3028" s="3">
        <v>45789</v>
      </c>
      <c r="C3028" s="4">
        <v>0.53309027777777773</v>
      </c>
      <c r="D3028" t="s">
        <v>441</v>
      </c>
      <c r="E3028">
        <v>1</v>
      </c>
      <c r="G3028" t="s">
        <v>433</v>
      </c>
      <c r="H3028" t="s">
        <v>435</v>
      </c>
      <c r="J3028" t="s">
        <v>403</v>
      </c>
      <c r="K3028">
        <v>1</v>
      </c>
      <c r="L3028" t="str">
        <f>_xlfn.CONCAT(D3028,F3028)</f>
        <v>Sticky bun</v>
      </c>
      <c r="M3028" s="10">
        <f>E3028*_xlfn.XLOOKUP(L3028,PriceListData!$F$2:$F$97,PriceListData!$E$2:$E$97)</f>
        <v>2.75</v>
      </c>
      <c r="N3028" t="str">
        <f>TEXT(B3028,"dddd")</f>
        <v>Monday</v>
      </c>
    </row>
    <row r="3029" spans="1:14" x14ac:dyDescent="0.35">
      <c r="A3029">
        <v>289129</v>
      </c>
      <c r="B3029" s="3">
        <v>45789</v>
      </c>
      <c r="C3029" s="4">
        <v>0.5138194444444445</v>
      </c>
      <c r="D3029" t="s">
        <v>63</v>
      </c>
      <c r="E3029">
        <v>1</v>
      </c>
      <c r="G3029" t="s">
        <v>433</v>
      </c>
      <c r="H3029" t="s">
        <v>435</v>
      </c>
      <c r="J3029" t="s">
        <v>403</v>
      </c>
      <c r="K3029">
        <v>1</v>
      </c>
      <c r="L3029" t="str">
        <f>_xlfn.CONCAT(D3029,F3029)</f>
        <v>Cookie</v>
      </c>
      <c r="M3029" s="10">
        <f>E3029*_xlfn.XLOOKUP(L3029,PriceListData!$F$2:$F$97,PriceListData!$E$2:$E$97)</f>
        <v>3</v>
      </c>
      <c r="N3029" t="str">
        <f>TEXT(B3029,"dddd")</f>
        <v>Monday</v>
      </c>
    </row>
    <row r="3030" spans="1:14" x14ac:dyDescent="0.35">
      <c r="A3030">
        <v>289128</v>
      </c>
      <c r="B3030" s="3">
        <v>45789</v>
      </c>
      <c r="C3030" s="4">
        <v>0.51189814814814816</v>
      </c>
      <c r="D3030" t="s">
        <v>438</v>
      </c>
      <c r="E3030">
        <v>1</v>
      </c>
      <c r="G3030" t="s">
        <v>433</v>
      </c>
      <c r="H3030" t="s">
        <v>435</v>
      </c>
      <c r="J3030" t="s">
        <v>403</v>
      </c>
      <c r="K3030">
        <v>1</v>
      </c>
      <c r="L3030" t="str">
        <f>_xlfn.CONCAT(D3030,F3030)</f>
        <v>Cinnamon roll</v>
      </c>
      <c r="M3030" s="10">
        <f>E3030*_xlfn.XLOOKUP(L3030,PriceListData!$F$2:$F$97,PriceListData!$E$2:$E$97)</f>
        <v>3.75</v>
      </c>
      <c r="N3030" t="str">
        <f>TEXT(B3030,"dddd")</f>
        <v>Monday</v>
      </c>
    </row>
    <row r="3031" spans="1:14" x14ac:dyDescent="0.35">
      <c r="A3031">
        <v>289127</v>
      </c>
      <c r="B3031" s="3">
        <v>45789</v>
      </c>
      <c r="C3031" s="4">
        <v>0.50187499999999996</v>
      </c>
      <c r="D3031" t="s">
        <v>441</v>
      </c>
      <c r="E3031">
        <v>1</v>
      </c>
      <c r="G3031" t="s">
        <v>433</v>
      </c>
      <c r="H3031" t="s">
        <v>435</v>
      </c>
      <c r="J3031" t="s">
        <v>403</v>
      </c>
      <c r="K3031">
        <v>1</v>
      </c>
      <c r="L3031" t="str">
        <f>_xlfn.CONCAT(D3031,F3031)</f>
        <v>Sticky bun</v>
      </c>
      <c r="M3031" s="10">
        <f>E3031*_xlfn.XLOOKUP(L3031,PriceListData!$F$2:$F$97,PriceListData!$E$2:$E$97)</f>
        <v>2.75</v>
      </c>
      <c r="N3031" t="str">
        <f>TEXT(B3031,"dddd")</f>
        <v>Monday</v>
      </c>
    </row>
    <row r="3032" spans="1:14" x14ac:dyDescent="0.35">
      <c r="A3032">
        <v>289126</v>
      </c>
      <c r="B3032" s="3">
        <v>45789</v>
      </c>
      <c r="C3032" s="4">
        <v>0.49605324074074075</v>
      </c>
      <c r="D3032" t="s">
        <v>443</v>
      </c>
      <c r="E3032">
        <v>1</v>
      </c>
      <c r="G3032" t="s">
        <v>433</v>
      </c>
      <c r="H3032" t="s">
        <v>435</v>
      </c>
      <c r="J3032" t="s">
        <v>403</v>
      </c>
      <c r="K3032">
        <v>1</v>
      </c>
      <c r="L3032" t="str">
        <f>_xlfn.CONCAT(D3032,F3032)</f>
        <v>Scone with clotted cream and jam</v>
      </c>
      <c r="M3032" s="10">
        <f>E3032*_xlfn.XLOOKUP(L3032,PriceListData!$F$2:$F$97,PriceListData!$E$2:$E$97)</f>
        <v>5.75</v>
      </c>
      <c r="N3032" t="str">
        <f>TEXT(B3032,"dddd")</f>
        <v>Monday</v>
      </c>
    </row>
    <row r="3033" spans="1:14" x14ac:dyDescent="0.35">
      <c r="A3033">
        <v>289125</v>
      </c>
      <c r="B3033" s="3">
        <v>45789</v>
      </c>
      <c r="C3033" s="4">
        <v>0.4904398148148148</v>
      </c>
      <c r="D3033" t="s">
        <v>444</v>
      </c>
      <c r="E3033">
        <v>1</v>
      </c>
      <c r="G3033" t="s">
        <v>433</v>
      </c>
      <c r="H3033" t="s">
        <v>440</v>
      </c>
      <c r="J3033" t="s">
        <v>403</v>
      </c>
      <c r="K3033">
        <v>1</v>
      </c>
      <c r="L3033" t="str">
        <f>_xlfn.CONCAT(D3033,F3033)</f>
        <v>Sticky bun (day old)</v>
      </c>
      <c r="M3033" s="10">
        <f>E3033*_xlfn.XLOOKUP(L3033,PriceListData!$F$2:$F$97,PriceListData!$E$2:$E$97)</f>
        <v>2</v>
      </c>
      <c r="N3033" t="str">
        <f>TEXT(B3033,"dddd")</f>
        <v>Monday</v>
      </c>
    </row>
    <row r="3034" spans="1:14" x14ac:dyDescent="0.35">
      <c r="A3034">
        <v>289124</v>
      </c>
      <c r="B3034" s="3">
        <v>45789</v>
      </c>
      <c r="C3034" s="4">
        <v>0.4878587962962963</v>
      </c>
      <c r="D3034" t="s">
        <v>443</v>
      </c>
      <c r="E3034">
        <v>1</v>
      </c>
      <c r="G3034" t="s">
        <v>433</v>
      </c>
      <c r="H3034" t="s">
        <v>435</v>
      </c>
      <c r="J3034" t="s">
        <v>403</v>
      </c>
      <c r="K3034">
        <v>1</v>
      </c>
      <c r="L3034" t="str">
        <f>_xlfn.CONCAT(D3034,F3034)</f>
        <v>Scone with clotted cream and jam</v>
      </c>
      <c r="M3034" s="10">
        <f>E3034*_xlfn.XLOOKUP(L3034,PriceListData!$F$2:$F$97,PriceListData!$E$2:$E$97)</f>
        <v>5.75</v>
      </c>
      <c r="N3034" t="str">
        <f>TEXT(B3034,"dddd")</f>
        <v>Monday</v>
      </c>
    </row>
    <row r="3035" spans="1:14" x14ac:dyDescent="0.35">
      <c r="A3035">
        <v>289123</v>
      </c>
      <c r="B3035" s="3">
        <v>45789</v>
      </c>
      <c r="C3035" s="4">
        <v>0.47902777777777777</v>
      </c>
      <c r="D3035" t="s">
        <v>444</v>
      </c>
      <c r="E3035">
        <v>1</v>
      </c>
      <c r="G3035" t="s">
        <v>433</v>
      </c>
      <c r="H3035" t="s">
        <v>440</v>
      </c>
      <c r="J3035" t="s">
        <v>403</v>
      </c>
      <c r="K3035">
        <v>1</v>
      </c>
      <c r="L3035" t="str">
        <f>_xlfn.CONCAT(D3035,F3035)</f>
        <v>Sticky bun (day old)</v>
      </c>
      <c r="M3035" s="10">
        <f>E3035*_xlfn.XLOOKUP(L3035,PriceListData!$F$2:$F$97,PriceListData!$E$2:$E$97)</f>
        <v>2</v>
      </c>
      <c r="N3035" t="str">
        <f>TEXT(B3035,"dddd")</f>
        <v>Monday</v>
      </c>
    </row>
    <row r="3036" spans="1:14" x14ac:dyDescent="0.35">
      <c r="A3036">
        <v>289122</v>
      </c>
      <c r="B3036" s="3">
        <v>45789</v>
      </c>
      <c r="C3036" s="4">
        <v>0.46627314814814813</v>
      </c>
      <c r="D3036" t="s">
        <v>443</v>
      </c>
      <c r="E3036">
        <v>1</v>
      </c>
      <c r="G3036" t="s">
        <v>433</v>
      </c>
      <c r="H3036" t="s">
        <v>435</v>
      </c>
      <c r="J3036" t="s">
        <v>403</v>
      </c>
      <c r="K3036">
        <v>1</v>
      </c>
      <c r="L3036" t="str">
        <f>_xlfn.CONCAT(D3036,F3036)</f>
        <v>Scone with clotted cream and jam</v>
      </c>
      <c r="M3036" s="10">
        <f>E3036*_xlfn.XLOOKUP(L3036,PriceListData!$F$2:$F$97,PriceListData!$E$2:$E$97)</f>
        <v>5.75</v>
      </c>
      <c r="N3036" t="str">
        <f>TEXT(B3036,"dddd")</f>
        <v>Monday</v>
      </c>
    </row>
    <row r="3037" spans="1:14" x14ac:dyDescent="0.35">
      <c r="A3037">
        <v>289121</v>
      </c>
      <c r="B3037" s="3">
        <v>45789</v>
      </c>
      <c r="C3037" s="4">
        <v>0.46560185185185188</v>
      </c>
      <c r="D3037" t="s">
        <v>443</v>
      </c>
      <c r="E3037">
        <v>1</v>
      </c>
      <c r="G3037" t="s">
        <v>433</v>
      </c>
      <c r="H3037" t="s">
        <v>435</v>
      </c>
      <c r="J3037" t="s">
        <v>403</v>
      </c>
      <c r="K3037">
        <v>1</v>
      </c>
      <c r="L3037" t="str">
        <f>_xlfn.CONCAT(D3037,F3037)</f>
        <v>Scone with clotted cream and jam</v>
      </c>
      <c r="M3037" s="10">
        <f>E3037*_xlfn.XLOOKUP(L3037,PriceListData!$F$2:$F$97,PriceListData!$E$2:$E$97)</f>
        <v>5.75</v>
      </c>
      <c r="N3037" t="str">
        <f>TEXT(B3037,"dddd")</f>
        <v>Monday</v>
      </c>
    </row>
    <row r="3038" spans="1:14" x14ac:dyDescent="0.35">
      <c r="A3038">
        <v>289121</v>
      </c>
      <c r="B3038" s="3">
        <v>45789</v>
      </c>
      <c r="C3038" s="4">
        <v>0.46560185185185188</v>
      </c>
      <c r="D3038" t="s">
        <v>437</v>
      </c>
      <c r="E3038">
        <v>1</v>
      </c>
      <c r="G3038" t="s">
        <v>433</v>
      </c>
      <c r="H3038" t="s">
        <v>435</v>
      </c>
      <c r="J3038" t="s">
        <v>403</v>
      </c>
      <c r="K3038">
        <v>1</v>
      </c>
      <c r="L3038" t="str">
        <f>_xlfn.CONCAT(D3038,F3038)</f>
        <v>Pizza pocket</v>
      </c>
      <c r="M3038" s="10">
        <f>E3038*_xlfn.XLOOKUP(L3038,PriceListData!$F$2:$F$97,PriceListData!$E$2:$E$97)</f>
        <v>5</v>
      </c>
      <c r="N3038" t="str">
        <f>TEXT(B3038,"dddd")</f>
        <v>Monday</v>
      </c>
    </row>
    <row r="3039" spans="1:14" x14ac:dyDescent="0.35">
      <c r="A3039">
        <v>289120</v>
      </c>
      <c r="B3039" s="3">
        <v>45789</v>
      </c>
      <c r="C3039" s="4">
        <v>0.46425925925925926</v>
      </c>
      <c r="D3039" t="s">
        <v>441</v>
      </c>
      <c r="E3039">
        <v>1</v>
      </c>
      <c r="G3039" t="s">
        <v>433</v>
      </c>
      <c r="H3039" t="s">
        <v>435</v>
      </c>
      <c r="J3039" t="s">
        <v>403</v>
      </c>
      <c r="K3039">
        <v>1</v>
      </c>
      <c r="L3039" t="str">
        <f>_xlfn.CONCAT(D3039,F3039)</f>
        <v>Sticky bun</v>
      </c>
      <c r="M3039" s="10">
        <f>E3039*_xlfn.XLOOKUP(L3039,PriceListData!$F$2:$F$97,PriceListData!$E$2:$E$97)</f>
        <v>2.75</v>
      </c>
      <c r="N3039" t="str">
        <f>TEXT(B3039,"dddd")</f>
        <v>Monday</v>
      </c>
    </row>
    <row r="3040" spans="1:14" x14ac:dyDescent="0.35">
      <c r="A3040">
        <v>289119</v>
      </c>
      <c r="B3040" s="3">
        <v>45789</v>
      </c>
      <c r="C3040" s="4">
        <v>0.45502314814814815</v>
      </c>
      <c r="D3040" t="s">
        <v>443</v>
      </c>
      <c r="E3040">
        <v>1</v>
      </c>
      <c r="G3040" t="s">
        <v>433</v>
      </c>
      <c r="H3040" t="s">
        <v>435</v>
      </c>
      <c r="J3040" t="s">
        <v>403</v>
      </c>
      <c r="K3040">
        <v>1</v>
      </c>
      <c r="L3040" t="str">
        <f>_xlfn.CONCAT(D3040,F3040)</f>
        <v>Scone with clotted cream and jam</v>
      </c>
      <c r="M3040" s="10">
        <f>E3040*_xlfn.XLOOKUP(L3040,PriceListData!$F$2:$F$97,PriceListData!$E$2:$E$97)</f>
        <v>5.75</v>
      </c>
      <c r="N3040" t="str">
        <f>TEXT(B3040,"dddd")</f>
        <v>Monday</v>
      </c>
    </row>
    <row r="3041" spans="1:14" x14ac:dyDescent="0.35">
      <c r="A3041">
        <v>289118</v>
      </c>
      <c r="B3041" s="3">
        <v>45789</v>
      </c>
      <c r="C3041" s="4">
        <v>0.43971064814814814</v>
      </c>
      <c r="D3041" t="s">
        <v>457</v>
      </c>
      <c r="E3041">
        <v>1</v>
      </c>
      <c r="G3041" t="s">
        <v>433</v>
      </c>
      <c r="H3041" t="s">
        <v>440</v>
      </c>
      <c r="J3041" t="s">
        <v>403</v>
      </c>
      <c r="K3041">
        <v>1</v>
      </c>
      <c r="L3041" t="str">
        <f>_xlfn.CONCAT(D3041,F3041)</f>
        <v>Scone with clotted cream and jam (day old)</v>
      </c>
      <c r="M3041" s="10">
        <f>E3041*_xlfn.XLOOKUP(L3041,PriceListData!$F$2:$F$97,PriceListData!$E$2:$E$97)</f>
        <v>4.75</v>
      </c>
      <c r="N3041" t="str">
        <f>TEXT(B3041,"dddd")</f>
        <v>Monday</v>
      </c>
    </row>
    <row r="3042" spans="1:14" x14ac:dyDescent="0.35">
      <c r="A3042">
        <v>289117</v>
      </c>
      <c r="B3042" s="3">
        <v>45789</v>
      </c>
      <c r="C3042" s="4">
        <v>0.43755787037037036</v>
      </c>
      <c r="D3042" t="s">
        <v>436</v>
      </c>
      <c r="E3042">
        <v>1</v>
      </c>
      <c r="G3042" t="s">
        <v>433</v>
      </c>
      <c r="H3042" t="s">
        <v>435</v>
      </c>
      <c r="J3042" t="s">
        <v>403</v>
      </c>
      <c r="K3042">
        <v>1</v>
      </c>
      <c r="L3042" t="str">
        <f>_xlfn.CONCAT(D3042,F3042)</f>
        <v>Apricot danish</v>
      </c>
      <c r="M3042" s="10">
        <f>E3042*_xlfn.XLOOKUP(L3042,PriceListData!$F$2:$F$97,PriceListData!$E$2:$E$97)</f>
        <v>3.5</v>
      </c>
      <c r="N3042" t="str">
        <f>TEXT(B3042,"dddd")</f>
        <v>Monday</v>
      </c>
    </row>
    <row r="3043" spans="1:14" x14ac:dyDescent="0.35">
      <c r="A3043">
        <v>289116</v>
      </c>
      <c r="B3043" s="3">
        <v>45789</v>
      </c>
      <c r="C3043" s="4">
        <v>0.43207175925925928</v>
      </c>
      <c r="D3043" t="s">
        <v>443</v>
      </c>
      <c r="E3043">
        <v>2</v>
      </c>
      <c r="G3043" t="s">
        <v>433</v>
      </c>
      <c r="H3043" t="s">
        <v>435</v>
      </c>
      <c r="J3043" t="s">
        <v>403</v>
      </c>
      <c r="K3043">
        <v>1</v>
      </c>
      <c r="L3043" t="str">
        <f>_xlfn.CONCAT(D3043,F3043)</f>
        <v>Scone with clotted cream and jam</v>
      </c>
      <c r="M3043" s="10">
        <f>E3043*_xlfn.XLOOKUP(L3043,PriceListData!$F$2:$F$97,PriceListData!$E$2:$E$97)</f>
        <v>11.5</v>
      </c>
      <c r="N3043" t="str">
        <f>TEXT(B3043,"dddd")</f>
        <v>Monday</v>
      </c>
    </row>
    <row r="3044" spans="1:14" x14ac:dyDescent="0.35">
      <c r="A3044">
        <v>289115</v>
      </c>
      <c r="B3044" s="3">
        <v>45789</v>
      </c>
      <c r="C3044" s="4">
        <v>0.43103009259259262</v>
      </c>
      <c r="D3044" t="s">
        <v>457</v>
      </c>
      <c r="E3044">
        <v>1</v>
      </c>
      <c r="G3044" t="s">
        <v>433</v>
      </c>
      <c r="H3044" t="s">
        <v>440</v>
      </c>
      <c r="J3044" t="s">
        <v>403</v>
      </c>
      <c r="K3044">
        <v>1</v>
      </c>
      <c r="L3044" t="str">
        <f>_xlfn.CONCAT(D3044,F3044)</f>
        <v>Scone with clotted cream and jam (day old)</v>
      </c>
      <c r="M3044" s="10">
        <f>E3044*_xlfn.XLOOKUP(L3044,PriceListData!$F$2:$F$97,PriceListData!$E$2:$E$97)</f>
        <v>4.75</v>
      </c>
      <c r="N3044" t="str">
        <f>TEXT(B3044,"dddd")</f>
        <v>Monday</v>
      </c>
    </row>
    <row r="3045" spans="1:14" x14ac:dyDescent="0.35">
      <c r="A3045">
        <v>289114</v>
      </c>
      <c r="B3045" s="3">
        <v>45789</v>
      </c>
      <c r="C3045" s="4">
        <v>0.3913888888888889</v>
      </c>
      <c r="D3045" t="s">
        <v>438</v>
      </c>
      <c r="E3045">
        <v>1</v>
      </c>
      <c r="G3045" t="s">
        <v>433</v>
      </c>
      <c r="H3045" t="s">
        <v>435</v>
      </c>
      <c r="J3045" t="s">
        <v>403</v>
      </c>
      <c r="K3045">
        <v>1</v>
      </c>
      <c r="L3045" t="str">
        <f>_xlfn.CONCAT(D3045,F3045)</f>
        <v>Cinnamon roll</v>
      </c>
      <c r="M3045" s="10">
        <f>E3045*_xlfn.XLOOKUP(L3045,PriceListData!$F$2:$F$97,PriceListData!$E$2:$E$97)</f>
        <v>3.75</v>
      </c>
      <c r="N3045" t="str">
        <f>TEXT(B3045,"dddd")</f>
        <v>Monday</v>
      </c>
    </row>
    <row r="3046" spans="1:14" x14ac:dyDescent="0.35">
      <c r="A3046">
        <v>289113</v>
      </c>
      <c r="B3046" s="3">
        <v>45789</v>
      </c>
      <c r="C3046" s="4">
        <v>0.38451388888888888</v>
      </c>
      <c r="D3046" t="s">
        <v>441</v>
      </c>
      <c r="E3046">
        <v>1</v>
      </c>
      <c r="G3046" t="s">
        <v>433</v>
      </c>
      <c r="H3046" t="s">
        <v>435</v>
      </c>
      <c r="J3046" t="s">
        <v>403</v>
      </c>
      <c r="K3046">
        <v>1</v>
      </c>
      <c r="L3046" t="str">
        <f>_xlfn.CONCAT(D3046,F3046)</f>
        <v>Sticky bun</v>
      </c>
      <c r="M3046" s="10">
        <f>E3046*_xlfn.XLOOKUP(L3046,PriceListData!$F$2:$F$97,PriceListData!$E$2:$E$97)</f>
        <v>2.75</v>
      </c>
      <c r="N3046" t="str">
        <f>TEXT(B3046,"dddd")</f>
        <v>Monday</v>
      </c>
    </row>
    <row r="3047" spans="1:14" x14ac:dyDescent="0.35">
      <c r="A3047">
        <v>289112</v>
      </c>
      <c r="B3047" s="3">
        <v>45789</v>
      </c>
      <c r="C3047" s="4">
        <v>0.37827546296296294</v>
      </c>
      <c r="D3047" t="s">
        <v>444</v>
      </c>
      <c r="E3047">
        <v>1</v>
      </c>
      <c r="G3047" t="s">
        <v>433</v>
      </c>
      <c r="H3047" t="s">
        <v>440</v>
      </c>
      <c r="J3047" t="s">
        <v>403</v>
      </c>
      <c r="K3047">
        <v>1</v>
      </c>
      <c r="L3047" t="str">
        <f>_xlfn.CONCAT(D3047,F3047)</f>
        <v>Sticky bun (day old)</v>
      </c>
      <c r="M3047" s="10">
        <f>E3047*_xlfn.XLOOKUP(L3047,PriceListData!$F$2:$F$97,PriceListData!$E$2:$E$97)</f>
        <v>2</v>
      </c>
      <c r="N3047" t="str">
        <f>TEXT(B3047,"dddd")</f>
        <v>Monday</v>
      </c>
    </row>
    <row r="3048" spans="1:14" x14ac:dyDescent="0.35">
      <c r="A3048">
        <v>289497</v>
      </c>
      <c r="B3048" s="3">
        <v>45790</v>
      </c>
      <c r="C3048" s="4">
        <v>0.90037037037037038</v>
      </c>
      <c r="D3048" t="s">
        <v>21</v>
      </c>
      <c r="E3048">
        <v>1</v>
      </c>
      <c r="F3048" t="s">
        <v>15</v>
      </c>
      <c r="G3048" t="s">
        <v>405</v>
      </c>
      <c r="H3048" t="s">
        <v>406</v>
      </c>
      <c r="J3048" t="s">
        <v>403</v>
      </c>
      <c r="K3048">
        <v>1</v>
      </c>
      <c r="L3048" t="str">
        <f>_xlfn.CONCAT(D3048,F3048)</f>
        <v>Pourover12 oz</v>
      </c>
      <c r="M3048" s="10">
        <f>E3048*_xlfn.XLOOKUP(L3048,PriceListData!$F$2:$F$97,PriceListData!$E$2:$E$97)</f>
        <v>3.5</v>
      </c>
      <c r="N3048" t="str">
        <f>TEXT(B3048,"dddd")</f>
        <v>Tuesday</v>
      </c>
    </row>
    <row r="3049" spans="1:14" x14ac:dyDescent="0.35">
      <c r="A3049">
        <v>289497</v>
      </c>
      <c r="B3049" s="3">
        <v>45790</v>
      </c>
      <c r="C3049" s="4">
        <v>0.90037037037037038</v>
      </c>
      <c r="D3049" t="s">
        <v>65</v>
      </c>
      <c r="E3049">
        <v>1</v>
      </c>
      <c r="F3049" t="s">
        <v>15</v>
      </c>
      <c r="G3049" t="s">
        <v>405</v>
      </c>
      <c r="H3049" t="s">
        <v>406</v>
      </c>
      <c r="J3049" t="s">
        <v>403</v>
      </c>
      <c r="K3049">
        <v>1</v>
      </c>
      <c r="L3049" t="str">
        <f>_xlfn.CONCAT(D3049,F3049)</f>
        <v>Cappuccino12 oz</v>
      </c>
      <c r="M3049" s="10">
        <f>E3049*_xlfn.XLOOKUP(L3049,PriceListData!$F$2:$F$97,PriceListData!$E$2:$E$97)</f>
        <v>5.5</v>
      </c>
      <c r="N3049" t="str">
        <f>TEXT(B3049,"dddd")</f>
        <v>Tuesday</v>
      </c>
    </row>
    <row r="3050" spans="1:14" x14ac:dyDescent="0.35">
      <c r="A3050">
        <v>289496</v>
      </c>
      <c r="B3050" s="3">
        <v>45790</v>
      </c>
      <c r="C3050" s="4">
        <v>0.88657407407407407</v>
      </c>
      <c r="D3050" t="s">
        <v>427</v>
      </c>
      <c r="E3050">
        <v>1</v>
      </c>
      <c r="F3050" t="s">
        <v>15</v>
      </c>
      <c r="G3050" t="s">
        <v>417</v>
      </c>
      <c r="H3050" t="s">
        <v>418</v>
      </c>
      <c r="J3050" t="s">
        <v>403</v>
      </c>
      <c r="K3050">
        <v>1</v>
      </c>
      <c r="L3050" t="str">
        <f>_xlfn.CONCAT(D3050,F3050)</f>
        <v>House blend12 oz</v>
      </c>
      <c r="M3050" s="10">
        <f>E3050*_xlfn.XLOOKUP(L3050,PriceListData!$F$2:$F$97,PriceListData!$E$2:$E$97)</f>
        <v>12.95</v>
      </c>
      <c r="N3050" t="str">
        <f>TEXT(B3050,"dddd")</f>
        <v>Tuesday</v>
      </c>
    </row>
    <row r="3051" spans="1:14" x14ac:dyDescent="0.35">
      <c r="A3051">
        <v>289495</v>
      </c>
      <c r="B3051" s="3">
        <v>45790</v>
      </c>
      <c r="C3051" s="4">
        <v>0.87388888888888894</v>
      </c>
      <c r="D3051" t="s">
        <v>409</v>
      </c>
      <c r="E3051">
        <v>2</v>
      </c>
      <c r="F3051" t="s">
        <v>15</v>
      </c>
      <c r="G3051" t="s">
        <v>405</v>
      </c>
      <c r="H3051" t="s">
        <v>406</v>
      </c>
      <c r="J3051" t="s">
        <v>403</v>
      </c>
      <c r="K3051">
        <v>1</v>
      </c>
      <c r="L3051" t="str">
        <f>_xlfn.CONCAT(D3051,F3051)</f>
        <v>Drip coffee12 oz</v>
      </c>
      <c r="M3051" s="10">
        <f>E3051*_xlfn.XLOOKUP(L3051,PriceListData!$F$2:$F$97,PriceListData!$E$2:$E$97)</f>
        <v>4.5</v>
      </c>
      <c r="N3051" t="str">
        <f>TEXT(B3051,"dddd")</f>
        <v>Tuesday</v>
      </c>
    </row>
    <row r="3052" spans="1:14" x14ac:dyDescent="0.35">
      <c r="A3052">
        <v>289494</v>
      </c>
      <c r="B3052" s="3">
        <v>45790</v>
      </c>
      <c r="C3052" s="4">
        <v>0.84817129629629628</v>
      </c>
      <c r="D3052" t="s">
        <v>404</v>
      </c>
      <c r="E3052">
        <v>1</v>
      </c>
      <c r="F3052" t="s">
        <v>15</v>
      </c>
      <c r="G3052" t="s">
        <v>405</v>
      </c>
      <c r="H3052" t="s">
        <v>406</v>
      </c>
      <c r="J3052" t="s">
        <v>403</v>
      </c>
      <c r="K3052">
        <v>1</v>
      </c>
      <c r="L3052" t="str">
        <f>_xlfn.CONCAT(D3052,F3052)</f>
        <v>Café latté12 oz</v>
      </c>
      <c r="M3052" s="10">
        <f>E3052*_xlfn.XLOOKUP(L3052,PriceListData!$F$2:$F$97,PriceListData!$E$2:$E$97)</f>
        <v>4.25</v>
      </c>
      <c r="N3052" t="str">
        <f>TEXT(B3052,"dddd")</f>
        <v>Tuesday</v>
      </c>
    </row>
    <row r="3053" spans="1:14" x14ac:dyDescent="0.35">
      <c r="A3053">
        <v>289493</v>
      </c>
      <c r="B3053" s="3">
        <v>45790</v>
      </c>
      <c r="C3053" s="4">
        <v>0.84024305555555556</v>
      </c>
      <c r="D3053" t="s">
        <v>424</v>
      </c>
      <c r="E3053">
        <v>1</v>
      </c>
      <c r="F3053" t="s">
        <v>15</v>
      </c>
      <c r="G3053" t="s">
        <v>423</v>
      </c>
      <c r="H3053" t="s">
        <v>414</v>
      </c>
      <c r="J3053" t="s">
        <v>403</v>
      </c>
      <c r="K3053">
        <v>1</v>
      </c>
      <c r="L3053" t="str">
        <f>_xlfn.CONCAT(D3053,F3053)</f>
        <v>Coconut milk smoothie12 oz</v>
      </c>
      <c r="M3053" s="10">
        <f>E3053*_xlfn.XLOOKUP(L3053,PriceListData!$F$2:$F$97,PriceListData!$E$2:$E$97)</f>
        <v>5.75</v>
      </c>
      <c r="N3053" t="str">
        <f>TEXT(B3053,"dddd")</f>
        <v>Tuesday</v>
      </c>
    </row>
    <row r="3054" spans="1:14" x14ac:dyDescent="0.35">
      <c r="A3054">
        <v>289493</v>
      </c>
      <c r="B3054" s="3">
        <v>45790</v>
      </c>
      <c r="C3054" s="4">
        <v>0.84024305555555556</v>
      </c>
      <c r="D3054" t="s">
        <v>404</v>
      </c>
      <c r="E3054">
        <v>1</v>
      </c>
      <c r="F3054" t="s">
        <v>15</v>
      </c>
      <c r="G3054" t="s">
        <v>405</v>
      </c>
      <c r="H3054" t="s">
        <v>406</v>
      </c>
      <c r="J3054" t="s">
        <v>403</v>
      </c>
      <c r="K3054">
        <v>1</v>
      </c>
      <c r="L3054" t="str">
        <f>_xlfn.CONCAT(D3054,F3054)</f>
        <v>Café latté12 oz</v>
      </c>
      <c r="M3054" s="10">
        <f>E3054*_xlfn.XLOOKUP(L3054,PriceListData!$F$2:$F$97,PriceListData!$E$2:$E$97)</f>
        <v>4.25</v>
      </c>
      <c r="N3054" t="str">
        <f>TEXT(B3054,"dddd")</f>
        <v>Tuesday</v>
      </c>
    </row>
    <row r="3055" spans="1:14" x14ac:dyDescent="0.35">
      <c r="A3055">
        <v>289492</v>
      </c>
      <c r="B3055" s="3">
        <v>45790</v>
      </c>
      <c r="C3055" s="4">
        <v>0.8337268518518518</v>
      </c>
      <c r="D3055" t="s">
        <v>404</v>
      </c>
      <c r="E3055">
        <v>1</v>
      </c>
      <c r="F3055" t="s">
        <v>15</v>
      </c>
      <c r="G3055" t="s">
        <v>405</v>
      </c>
      <c r="H3055" t="s">
        <v>406</v>
      </c>
      <c r="J3055" t="s">
        <v>403</v>
      </c>
      <c r="K3055">
        <v>1</v>
      </c>
      <c r="L3055" t="str">
        <f>_xlfn.CONCAT(D3055,F3055)</f>
        <v>Café latté12 oz</v>
      </c>
      <c r="M3055" s="10">
        <f>E3055*_xlfn.XLOOKUP(L3055,PriceListData!$F$2:$F$97,PriceListData!$E$2:$E$97)</f>
        <v>4.25</v>
      </c>
      <c r="N3055" t="str">
        <f>TEXT(B3055,"dddd")</f>
        <v>Tuesday</v>
      </c>
    </row>
    <row r="3056" spans="1:14" x14ac:dyDescent="0.35">
      <c r="A3056">
        <v>289491</v>
      </c>
      <c r="B3056" s="3">
        <v>45790</v>
      </c>
      <c r="C3056" s="4">
        <v>0.83319444444444446</v>
      </c>
      <c r="D3056" t="s">
        <v>409</v>
      </c>
      <c r="E3056">
        <v>1</v>
      </c>
      <c r="F3056" t="s">
        <v>15</v>
      </c>
      <c r="G3056" t="s">
        <v>405</v>
      </c>
      <c r="H3056" t="s">
        <v>406</v>
      </c>
      <c r="J3056" t="s">
        <v>403</v>
      </c>
      <c r="K3056">
        <v>1</v>
      </c>
      <c r="L3056" t="str">
        <f>_xlfn.CONCAT(D3056,F3056)</f>
        <v>Drip coffee12 oz</v>
      </c>
      <c r="M3056" s="10">
        <f>E3056*_xlfn.XLOOKUP(L3056,PriceListData!$F$2:$F$97,PriceListData!$E$2:$E$97)</f>
        <v>2.25</v>
      </c>
      <c r="N3056" t="str">
        <f>TEXT(B3056,"dddd")</f>
        <v>Tuesday</v>
      </c>
    </row>
    <row r="3057" spans="1:14" x14ac:dyDescent="0.35">
      <c r="A3057">
        <v>289490</v>
      </c>
      <c r="B3057" s="3">
        <v>45790</v>
      </c>
      <c r="C3057" s="4">
        <v>0.82708333333333328</v>
      </c>
      <c r="D3057" t="s">
        <v>74</v>
      </c>
      <c r="E3057">
        <v>1</v>
      </c>
      <c r="F3057" t="s">
        <v>15</v>
      </c>
      <c r="G3057" t="s">
        <v>417</v>
      </c>
      <c r="H3057" t="s">
        <v>418</v>
      </c>
      <c r="J3057" t="s">
        <v>403</v>
      </c>
      <c r="K3057">
        <v>1</v>
      </c>
      <c r="L3057" t="str">
        <f>_xlfn.CONCAT(D3057,F3057)</f>
        <v>Single-origin12 oz</v>
      </c>
      <c r="M3057" s="10">
        <f>E3057*_xlfn.XLOOKUP(L3057,PriceListData!$F$2:$F$97,PriceListData!$E$2:$E$97)</f>
        <v>14.95</v>
      </c>
      <c r="N3057" t="str">
        <f>TEXT(B3057,"dddd")</f>
        <v>Tuesday</v>
      </c>
    </row>
    <row r="3058" spans="1:14" x14ac:dyDescent="0.35">
      <c r="A3058">
        <v>289489</v>
      </c>
      <c r="B3058" s="3">
        <v>45790</v>
      </c>
      <c r="C3058" s="4">
        <v>0.82486111111111116</v>
      </c>
      <c r="D3058" t="s">
        <v>428</v>
      </c>
      <c r="E3058">
        <v>1</v>
      </c>
      <c r="F3058" t="s">
        <v>15</v>
      </c>
      <c r="G3058" t="s">
        <v>413</v>
      </c>
      <c r="H3058" t="s">
        <v>406</v>
      </c>
      <c r="J3058" t="s">
        <v>403</v>
      </c>
      <c r="K3058">
        <v>1</v>
      </c>
      <c r="L3058" t="str">
        <f>_xlfn.CONCAT(D3058,F3058)</f>
        <v>Rooibos latté12 oz</v>
      </c>
      <c r="M3058" s="10">
        <f>E3058*_xlfn.XLOOKUP(L3058,PriceListData!$F$2:$F$97,PriceListData!$E$2:$E$97)</f>
        <v>5.5</v>
      </c>
      <c r="N3058" t="str">
        <f>TEXT(B3058,"dddd")</f>
        <v>Tuesday</v>
      </c>
    </row>
    <row r="3059" spans="1:14" x14ac:dyDescent="0.35">
      <c r="A3059">
        <v>289489</v>
      </c>
      <c r="B3059" s="3">
        <v>45790</v>
      </c>
      <c r="C3059" s="4">
        <v>0.82486111111111116</v>
      </c>
      <c r="D3059" t="s">
        <v>404</v>
      </c>
      <c r="E3059">
        <v>1</v>
      </c>
      <c r="F3059" t="s">
        <v>15</v>
      </c>
      <c r="G3059" t="s">
        <v>405</v>
      </c>
      <c r="H3059" t="s">
        <v>406</v>
      </c>
      <c r="J3059" t="s">
        <v>403</v>
      </c>
      <c r="K3059">
        <v>1</v>
      </c>
      <c r="L3059" t="str">
        <f>_xlfn.CONCAT(D3059,F3059)</f>
        <v>Café latté12 oz</v>
      </c>
      <c r="M3059" s="10">
        <f>E3059*_xlfn.XLOOKUP(L3059,PriceListData!$F$2:$F$97,PriceListData!$E$2:$E$97)</f>
        <v>4.25</v>
      </c>
      <c r="N3059" t="str">
        <f>TEXT(B3059,"dddd")</f>
        <v>Tuesday</v>
      </c>
    </row>
    <row r="3060" spans="1:14" x14ac:dyDescent="0.35">
      <c r="A3060">
        <v>289488</v>
      </c>
      <c r="B3060" s="3">
        <v>45790</v>
      </c>
      <c r="C3060" s="4">
        <v>0.8130208333333333</v>
      </c>
      <c r="D3060" t="s">
        <v>411</v>
      </c>
      <c r="E3060">
        <v>1</v>
      </c>
      <c r="F3060" t="s">
        <v>24</v>
      </c>
      <c r="G3060" t="s">
        <v>405</v>
      </c>
      <c r="H3060" t="s">
        <v>406</v>
      </c>
      <c r="J3060" t="s">
        <v>403</v>
      </c>
      <c r="K3060">
        <v>1</v>
      </c>
      <c r="L3060" t="str">
        <f>_xlfn.CONCAT(D3060,F3060)</f>
        <v>Turkish coffee3 oz</v>
      </c>
      <c r="M3060" s="10">
        <f>E3060*_xlfn.XLOOKUP(L3060,PriceListData!$F$2:$F$97,PriceListData!$E$2:$E$97)</f>
        <v>3.75</v>
      </c>
      <c r="N3060" t="str">
        <f>TEXT(B3060,"dddd")</f>
        <v>Tuesday</v>
      </c>
    </row>
    <row r="3061" spans="1:14" x14ac:dyDescent="0.35">
      <c r="A3061">
        <v>289487</v>
      </c>
      <c r="B3061" s="3">
        <v>45790</v>
      </c>
      <c r="C3061" s="4">
        <v>0.80391203703703706</v>
      </c>
      <c r="D3061" t="s">
        <v>404</v>
      </c>
      <c r="E3061">
        <v>1</v>
      </c>
      <c r="F3061" t="s">
        <v>15</v>
      </c>
      <c r="G3061" t="s">
        <v>405</v>
      </c>
      <c r="H3061" t="s">
        <v>406</v>
      </c>
      <c r="J3061" t="s">
        <v>403</v>
      </c>
      <c r="K3061">
        <v>1</v>
      </c>
      <c r="L3061" t="str">
        <f>_xlfn.CONCAT(D3061,F3061)</f>
        <v>Café latté12 oz</v>
      </c>
      <c r="M3061" s="10">
        <f>E3061*_xlfn.XLOOKUP(L3061,PriceListData!$F$2:$F$97,PriceListData!$E$2:$E$97)</f>
        <v>4.25</v>
      </c>
      <c r="N3061" t="str">
        <f>TEXT(B3061,"dddd")</f>
        <v>Tuesday</v>
      </c>
    </row>
    <row r="3062" spans="1:14" x14ac:dyDescent="0.35">
      <c r="A3062">
        <v>289486</v>
      </c>
      <c r="B3062" s="3">
        <v>45790</v>
      </c>
      <c r="C3062" s="4">
        <v>0.78765046296296293</v>
      </c>
      <c r="D3062" t="s">
        <v>409</v>
      </c>
      <c r="E3062">
        <v>1</v>
      </c>
      <c r="F3062" t="s">
        <v>15</v>
      </c>
      <c r="G3062" t="s">
        <v>405</v>
      </c>
      <c r="H3062" t="s">
        <v>406</v>
      </c>
      <c r="J3062" t="s">
        <v>403</v>
      </c>
      <c r="K3062">
        <v>1</v>
      </c>
      <c r="L3062" t="str">
        <f>_xlfn.CONCAT(D3062,F3062)</f>
        <v>Drip coffee12 oz</v>
      </c>
      <c r="M3062" s="10">
        <f>E3062*_xlfn.XLOOKUP(L3062,PriceListData!$F$2:$F$97,PriceListData!$E$2:$E$97)</f>
        <v>2.25</v>
      </c>
      <c r="N3062" t="str">
        <f>TEXT(B3062,"dddd")</f>
        <v>Tuesday</v>
      </c>
    </row>
    <row r="3063" spans="1:14" x14ac:dyDescent="0.35">
      <c r="A3063">
        <v>289485</v>
      </c>
      <c r="B3063" s="3">
        <v>45790</v>
      </c>
      <c r="C3063" s="4">
        <v>0.78643518518518518</v>
      </c>
      <c r="D3063" t="s">
        <v>52</v>
      </c>
      <c r="E3063">
        <v>1</v>
      </c>
      <c r="F3063" t="s">
        <v>15</v>
      </c>
      <c r="G3063" t="s">
        <v>405</v>
      </c>
      <c r="H3063" t="s">
        <v>414</v>
      </c>
      <c r="J3063" t="s">
        <v>403</v>
      </c>
      <c r="K3063">
        <v>1</v>
      </c>
      <c r="L3063" t="str">
        <f>_xlfn.CONCAT(D3063,F3063)</f>
        <v>Frappé12 oz</v>
      </c>
      <c r="M3063" s="10">
        <f>E3063*_xlfn.XLOOKUP(L3063,PriceListData!$F$2:$F$97,PriceListData!$E$2:$E$97)</f>
        <v>4.75</v>
      </c>
      <c r="N3063" t="str">
        <f>TEXT(B3063,"dddd")</f>
        <v>Tuesday</v>
      </c>
    </row>
    <row r="3064" spans="1:14" x14ac:dyDescent="0.35">
      <c r="A3064">
        <v>289483</v>
      </c>
      <c r="B3064" s="3">
        <v>45790</v>
      </c>
      <c r="C3064" s="4">
        <v>0.77892361111111108</v>
      </c>
      <c r="D3064" t="s">
        <v>54</v>
      </c>
      <c r="E3064">
        <v>1</v>
      </c>
      <c r="G3064" t="s">
        <v>415</v>
      </c>
      <c r="H3064" t="s">
        <v>416</v>
      </c>
      <c r="J3064" t="s">
        <v>403</v>
      </c>
      <c r="K3064">
        <v>1</v>
      </c>
      <c r="L3064" t="str">
        <f>_xlfn.CONCAT(D3064,F3064)</f>
        <v>Syrup</v>
      </c>
      <c r="M3064" s="10">
        <f>E3064*_xlfn.XLOOKUP(L3064,PriceListData!$F$2:$F$97,PriceListData!$E$2:$E$97)</f>
        <v>0.75</v>
      </c>
      <c r="N3064" t="str">
        <f>TEXT(B3064,"dddd")</f>
        <v>Tuesday</v>
      </c>
    </row>
    <row r="3065" spans="1:14" x14ac:dyDescent="0.35">
      <c r="A3065">
        <v>289483</v>
      </c>
      <c r="B3065" s="3">
        <v>45790</v>
      </c>
      <c r="C3065" s="4">
        <v>0.77892361111111108</v>
      </c>
      <c r="D3065" t="s">
        <v>21</v>
      </c>
      <c r="E3065">
        <v>1</v>
      </c>
      <c r="F3065" t="s">
        <v>15</v>
      </c>
      <c r="G3065" t="s">
        <v>405</v>
      </c>
      <c r="H3065" t="s">
        <v>406</v>
      </c>
      <c r="J3065" t="s">
        <v>403</v>
      </c>
      <c r="K3065">
        <v>1</v>
      </c>
      <c r="L3065" t="str">
        <f>_xlfn.CONCAT(D3065,F3065)</f>
        <v>Pourover12 oz</v>
      </c>
      <c r="M3065" s="10">
        <f>E3065*_xlfn.XLOOKUP(L3065,PriceListData!$F$2:$F$97,PriceListData!$E$2:$E$97)</f>
        <v>3.5</v>
      </c>
      <c r="N3065" t="str">
        <f>TEXT(B3065,"dddd")</f>
        <v>Tuesday</v>
      </c>
    </row>
    <row r="3066" spans="1:14" x14ac:dyDescent="0.35">
      <c r="A3066">
        <v>289482</v>
      </c>
      <c r="B3066" s="3">
        <v>45790</v>
      </c>
      <c r="C3066" s="4">
        <v>0.75472222222222218</v>
      </c>
      <c r="D3066" t="s">
        <v>420</v>
      </c>
      <c r="E3066">
        <v>1</v>
      </c>
      <c r="F3066" t="s">
        <v>76</v>
      </c>
      <c r="G3066" t="s">
        <v>413</v>
      </c>
      <c r="H3066" t="s">
        <v>406</v>
      </c>
      <c r="J3066" t="s">
        <v>403</v>
      </c>
      <c r="K3066">
        <v>1</v>
      </c>
      <c r="L3066" t="str">
        <f>_xlfn.CONCAT(D3066,F3066)</f>
        <v>Moroccan tea10 oz</v>
      </c>
      <c r="M3066" s="10">
        <f>E3066*_xlfn.XLOOKUP(L3066,PriceListData!$F$2:$F$97,PriceListData!$E$2:$E$97)</f>
        <v>3</v>
      </c>
      <c r="N3066" t="str">
        <f>TEXT(B3066,"dddd")</f>
        <v>Tuesday</v>
      </c>
    </row>
    <row r="3067" spans="1:14" x14ac:dyDescent="0.35">
      <c r="A3067">
        <v>289481</v>
      </c>
      <c r="B3067" s="3">
        <v>45790</v>
      </c>
      <c r="C3067" s="4">
        <v>0.75189814814814815</v>
      </c>
      <c r="D3067" t="s">
        <v>411</v>
      </c>
      <c r="E3067">
        <v>1</v>
      </c>
      <c r="F3067" t="s">
        <v>24</v>
      </c>
      <c r="G3067" t="s">
        <v>405</v>
      </c>
      <c r="H3067" t="s">
        <v>406</v>
      </c>
      <c r="J3067" t="s">
        <v>403</v>
      </c>
      <c r="K3067">
        <v>1</v>
      </c>
      <c r="L3067" t="str">
        <f>_xlfn.CONCAT(D3067,F3067)</f>
        <v>Turkish coffee3 oz</v>
      </c>
      <c r="M3067" s="10">
        <f>E3067*_xlfn.XLOOKUP(L3067,PriceListData!$F$2:$F$97,PriceListData!$E$2:$E$97)</f>
        <v>3.75</v>
      </c>
      <c r="N3067" t="str">
        <f>TEXT(B3067,"dddd")</f>
        <v>Tuesday</v>
      </c>
    </row>
    <row r="3068" spans="1:14" x14ac:dyDescent="0.35">
      <c r="A3068">
        <v>289480</v>
      </c>
      <c r="B3068" s="3">
        <v>45790</v>
      </c>
      <c r="C3068" s="4">
        <v>0.7446180555555556</v>
      </c>
      <c r="D3068" t="s">
        <v>54</v>
      </c>
      <c r="E3068">
        <v>1</v>
      </c>
      <c r="G3068" t="s">
        <v>415</v>
      </c>
      <c r="H3068" t="s">
        <v>416</v>
      </c>
      <c r="J3068" t="s">
        <v>403</v>
      </c>
      <c r="K3068">
        <v>1</v>
      </c>
      <c r="L3068" t="str">
        <f>_xlfn.CONCAT(D3068,F3068)</f>
        <v>Syrup</v>
      </c>
      <c r="M3068" s="10">
        <f>E3068*_xlfn.XLOOKUP(L3068,PriceListData!$F$2:$F$97,PriceListData!$E$2:$E$97)</f>
        <v>0.75</v>
      </c>
      <c r="N3068" t="str">
        <f>TEXT(B3068,"dddd")</f>
        <v>Tuesday</v>
      </c>
    </row>
    <row r="3069" spans="1:14" x14ac:dyDescent="0.35">
      <c r="A3069">
        <v>289480</v>
      </c>
      <c r="B3069" s="3">
        <v>45790</v>
      </c>
      <c r="C3069" s="4">
        <v>0.7446180555555556</v>
      </c>
      <c r="D3069" t="s">
        <v>21</v>
      </c>
      <c r="E3069">
        <v>1</v>
      </c>
      <c r="F3069" t="s">
        <v>15</v>
      </c>
      <c r="G3069" t="s">
        <v>405</v>
      </c>
      <c r="H3069" t="s">
        <v>406</v>
      </c>
      <c r="J3069" t="s">
        <v>403</v>
      </c>
      <c r="K3069">
        <v>1</v>
      </c>
      <c r="L3069" t="str">
        <f>_xlfn.CONCAT(D3069,F3069)</f>
        <v>Pourover12 oz</v>
      </c>
      <c r="M3069" s="10">
        <f>E3069*_xlfn.XLOOKUP(L3069,PriceListData!$F$2:$F$97,PriceListData!$E$2:$E$97)</f>
        <v>3.5</v>
      </c>
      <c r="N3069" t="str">
        <f>TEXT(B3069,"dddd")</f>
        <v>Tuesday</v>
      </c>
    </row>
    <row r="3070" spans="1:14" x14ac:dyDescent="0.35">
      <c r="A3070">
        <v>289479</v>
      </c>
      <c r="B3070" s="3">
        <v>45790</v>
      </c>
      <c r="C3070" s="4">
        <v>0.73737268518518517</v>
      </c>
      <c r="D3070" t="s">
        <v>407</v>
      </c>
      <c r="E3070">
        <v>1</v>
      </c>
      <c r="G3070" t="s">
        <v>405</v>
      </c>
      <c r="H3070" t="s">
        <v>408</v>
      </c>
      <c r="J3070" t="s">
        <v>403</v>
      </c>
      <c r="K3070">
        <v>1</v>
      </c>
      <c r="L3070" t="str">
        <f>_xlfn.CONCAT(D3070,F3070)</f>
        <v>Drip coffee refill</v>
      </c>
      <c r="M3070" s="10">
        <f>E3070*_xlfn.XLOOKUP(L3070,PriceListData!$F$2:$F$97,PriceListData!$E$2:$E$97)</f>
        <v>1.25</v>
      </c>
      <c r="N3070" t="str">
        <f>TEXT(B3070,"dddd")</f>
        <v>Tuesday</v>
      </c>
    </row>
    <row r="3071" spans="1:14" x14ac:dyDescent="0.35">
      <c r="A3071">
        <v>289478</v>
      </c>
      <c r="B3071" s="3">
        <v>45790</v>
      </c>
      <c r="C3071" s="4">
        <v>0.73429398148148151</v>
      </c>
      <c r="D3071" t="s">
        <v>430</v>
      </c>
      <c r="E3071">
        <v>1</v>
      </c>
      <c r="F3071" t="s">
        <v>76</v>
      </c>
      <c r="G3071" t="s">
        <v>405</v>
      </c>
      <c r="H3071" t="s">
        <v>414</v>
      </c>
      <c r="J3071" t="s">
        <v>403</v>
      </c>
      <c r="K3071">
        <v>1</v>
      </c>
      <c r="L3071" t="str">
        <f>_xlfn.CONCAT(D3071,F3071)</f>
        <v>Iced café bombón10 oz</v>
      </c>
      <c r="M3071" s="10">
        <f>E3071*_xlfn.XLOOKUP(L3071,PriceListData!$F$2:$F$97,PriceListData!$E$2:$E$97)</f>
        <v>4.75</v>
      </c>
      <c r="N3071" t="str">
        <f>TEXT(B3071,"dddd")</f>
        <v>Tuesday</v>
      </c>
    </row>
    <row r="3072" spans="1:14" x14ac:dyDescent="0.35">
      <c r="A3072">
        <v>289478</v>
      </c>
      <c r="B3072" s="3">
        <v>45790</v>
      </c>
      <c r="C3072" s="4">
        <v>0.73429398148148151</v>
      </c>
      <c r="D3072" t="s">
        <v>52</v>
      </c>
      <c r="E3072">
        <v>1</v>
      </c>
      <c r="F3072" t="s">
        <v>15</v>
      </c>
      <c r="G3072" t="s">
        <v>405</v>
      </c>
      <c r="H3072" t="s">
        <v>414</v>
      </c>
      <c r="J3072" t="s">
        <v>403</v>
      </c>
      <c r="K3072">
        <v>1</v>
      </c>
      <c r="L3072" t="str">
        <f>_xlfn.CONCAT(D3072,F3072)</f>
        <v>Frappé12 oz</v>
      </c>
      <c r="M3072" s="10">
        <f>E3072*_xlfn.XLOOKUP(L3072,PriceListData!$F$2:$F$97,PriceListData!$E$2:$E$97)</f>
        <v>4.75</v>
      </c>
      <c r="N3072" t="str">
        <f>TEXT(B3072,"dddd")</f>
        <v>Tuesday</v>
      </c>
    </row>
    <row r="3073" spans="1:14" x14ac:dyDescent="0.35">
      <c r="A3073">
        <v>289477</v>
      </c>
      <c r="B3073" s="3">
        <v>45790</v>
      </c>
      <c r="C3073" s="4">
        <v>0.73239583333333336</v>
      </c>
      <c r="D3073" t="s">
        <v>74</v>
      </c>
      <c r="E3073">
        <v>1</v>
      </c>
      <c r="F3073" t="s">
        <v>15</v>
      </c>
      <c r="G3073" t="s">
        <v>417</v>
      </c>
      <c r="H3073" t="s">
        <v>418</v>
      </c>
      <c r="J3073" t="s">
        <v>403</v>
      </c>
      <c r="K3073">
        <v>1</v>
      </c>
      <c r="L3073" t="str">
        <f>_xlfn.CONCAT(D3073,F3073)</f>
        <v>Single-origin12 oz</v>
      </c>
      <c r="M3073" s="10">
        <f>E3073*_xlfn.XLOOKUP(L3073,PriceListData!$F$2:$F$97,PriceListData!$E$2:$E$97)</f>
        <v>14.95</v>
      </c>
      <c r="N3073" t="str">
        <f>TEXT(B3073,"dddd")</f>
        <v>Tuesday</v>
      </c>
    </row>
    <row r="3074" spans="1:14" x14ac:dyDescent="0.35">
      <c r="A3074">
        <v>289476</v>
      </c>
      <c r="B3074" s="3">
        <v>45790</v>
      </c>
      <c r="C3074" s="4">
        <v>0.72611111111111115</v>
      </c>
      <c r="D3074" t="s">
        <v>65</v>
      </c>
      <c r="E3074">
        <v>1</v>
      </c>
      <c r="F3074" t="s">
        <v>15</v>
      </c>
      <c r="G3074" t="s">
        <v>405</v>
      </c>
      <c r="H3074" t="s">
        <v>406</v>
      </c>
      <c r="J3074" t="s">
        <v>403</v>
      </c>
      <c r="K3074">
        <v>1</v>
      </c>
      <c r="L3074" t="str">
        <f>_xlfn.CONCAT(D3074,F3074)</f>
        <v>Cappuccino12 oz</v>
      </c>
      <c r="M3074" s="10">
        <f>E3074*_xlfn.XLOOKUP(L3074,PriceListData!$F$2:$F$97,PriceListData!$E$2:$E$97)</f>
        <v>5.5</v>
      </c>
      <c r="N3074" t="str">
        <f>TEXT(B3074,"dddd")</f>
        <v>Tuesday</v>
      </c>
    </row>
    <row r="3075" spans="1:14" x14ac:dyDescent="0.35">
      <c r="A3075">
        <v>289475</v>
      </c>
      <c r="B3075" s="3">
        <v>45790</v>
      </c>
      <c r="C3075" s="4">
        <v>0.71315972222222224</v>
      </c>
      <c r="D3075" t="s">
        <v>52</v>
      </c>
      <c r="E3075">
        <v>1</v>
      </c>
      <c r="F3075" t="s">
        <v>15</v>
      </c>
      <c r="G3075" t="s">
        <v>405</v>
      </c>
      <c r="H3075" t="s">
        <v>414</v>
      </c>
      <c r="J3075" t="s">
        <v>403</v>
      </c>
      <c r="K3075">
        <v>1</v>
      </c>
      <c r="L3075" t="str">
        <f>_xlfn.CONCAT(D3075,F3075)</f>
        <v>Frappé12 oz</v>
      </c>
      <c r="M3075" s="10">
        <f>E3075*_xlfn.XLOOKUP(L3075,PriceListData!$F$2:$F$97,PriceListData!$E$2:$E$97)</f>
        <v>4.75</v>
      </c>
      <c r="N3075" t="str">
        <f>TEXT(B3075,"dddd")</f>
        <v>Tuesday</v>
      </c>
    </row>
    <row r="3076" spans="1:14" x14ac:dyDescent="0.35">
      <c r="A3076">
        <v>289474</v>
      </c>
      <c r="B3076" s="3">
        <v>45790</v>
      </c>
      <c r="C3076" s="4">
        <v>0.71108796296296295</v>
      </c>
      <c r="D3076" t="s">
        <v>52</v>
      </c>
      <c r="E3076">
        <v>1</v>
      </c>
      <c r="F3076" t="s">
        <v>15</v>
      </c>
      <c r="G3076" t="s">
        <v>405</v>
      </c>
      <c r="H3076" t="s">
        <v>414</v>
      </c>
      <c r="J3076" t="s">
        <v>403</v>
      </c>
      <c r="K3076">
        <v>1</v>
      </c>
      <c r="L3076" t="str">
        <f>_xlfn.CONCAT(D3076,F3076)</f>
        <v>Frappé12 oz</v>
      </c>
      <c r="M3076" s="10">
        <f>E3076*_xlfn.XLOOKUP(L3076,PriceListData!$F$2:$F$97,PriceListData!$E$2:$E$97)</f>
        <v>4.75</v>
      </c>
      <c r="N3076" t="str">
        <f>TEXT(B3076,"dddd")</f>
        <v>Tuesday</v>
      </c>
    </row>
    <row r="3077" spans="1:14" x14ac:dyDescent="0.35">
      <c r="A3077">
        <v>289473</v>
      </c>
      <c r="B3077" s="3">
        <v>45790</v>
      </c>
      <c r="C3077" s="4">
        <v>0.70826388888888892</v>
      </c>
      <c r="D3077" t="s">
        <v>65</v>
      </c>
      <c r="E3077">
        <v>1</v>
      </c>
      <c r="F3077" t="s">
        <v>15</v>
      </c>
      <c r="G3077" t="s">
        <v>405</v>
      </c>
      <c r="H3077" t="s">
        <v>406</v>
      </c>
      <c r="J3077" t="s">
        <v>403</v>
      </c>
      <c r="K3077">
        <v>1</v>
      </c>
      <c r="L3077" t="str">
        <f>_xlfn.CONCAT(D3077,F3077)</f>
        <v>Cappuccino12 oz</v>
      </c>
      <c r="M3077" s="10">
        <f>E3077*_xlfn.XLOOKUP(L3077,PriceListData!$F$2:$F$97,PriceListData!$E$2:$E$97)</f>
        <v>5.5</v>
      </c>
      <c r="N3077" t="str">
        <f>TEXT(B3077,"dddd")</f>
        <v>Tuesday</v>
      </c>
    </row>
    <row r="3078" spans="1:14" x14ac:dyDescent="0.35">
      <c r="A3078">
        <v>289472</v>
      </c>
      <c r="B3078" s="3">
        <v>45790</v>
      </c>
      <c r="C3078" s="4">
        <v>0.7026041666666667</v>
      </c>
      <c r="D3078" t="s">
        <v>21</v>
      </c>
      <c r="E3078">
        <v>1</v>
      </c>
      <c r="F3078" t="s">
        <v>15</v>
      </c>
      <c r="G3078" t="s">
        <v>405</v>
      </c>
      <c r="H3078" t="s">
        <v>406</v>
      </c>
      <c r="J3078" t="s">
        <v>403</v>
      </c>
      <c r="K3078">
        <v>1</v>
      </c>
      <c r="L3078" t="str">
        <f>_xlfn.CONCAT(D3078,F3078)</f>
        <v>Pourover12 oz</v>
      </c>
      <c r="M3078" s="10">
        <f>E3078*_xlfn.XLOOKUP(L3078,PriceListData!$F$2:$F$97,PriceListData!$E$2:$E$97)</f>
        <v>3.5</v>
      </c>
      <c r="N3078" t="str">
        <f>TEXT(B3078,"dddd")</f>
        <v>Tuesday</v>
      </c>
    </row>
    <row r="3079" spans="1:14" x14ac:dyDescent="0.35">
      <c r="A3079">
        <v>289470</v>
      </c>
      <c r="B3079" s="3">
        <v>45790</v>
      </c>
      <c r="C3079" s="4">
        <v>0.69631944444444449</v>
      </c>
      <c r="D3079" t="s">
        <v>21</v>
      </c>
      <c r="E3079">
        <v>1</v>
      </c>
      <c r="F3079" t="s">
        <v>15</v>
      </c>
      <c r="G3079" t="s">
        <v>405</v>
      </c>
      <c r="H3079" t="s">
        <v>406</v>
      </c>
      <c r="J3079" t="s">
        <v>403</v>
      </c>
      <c r="K3079">
        <v>1</v>
      </c>
      <c r="L3079" t="str">
        <f>_xlfn.CONCAT(D3079,F3079)</f>
        <v>Pourover12 oz</v>
      </c>
      <c r="M3079" s="10">
        <f>E3079*_xlfn.XLOOKUP(L3079,PriceListData!$F$2:$F$97,PriceListData!$E$2:$E$97)</f>
        <v>3.5</v>
      </c>
      <c r="N3079" t="str">
        <f>TEXT(B3079,"dddd")</f>
        <v>Tuesday</v>
      </c>
    </row>
    <row r="3080" spans="1:14" x14ac:dyDescent="0.35">
      <c r="A3080">
        <v>289468</v>
      </c>
      <c r="B3080" s="3">
        <v>45790</v>
      </c>
      <c r="C3080" s="4">
        <v>0.68437499999999996</v>
      </c>
      <c r="D3080" t="s">
        <v>404</v>
      </c>
      <c r="E3080">
        <v>1</v>
      </c>
      <c r="F3080" t="s">
        <v>15</v>
      </c>
      <c r="G3080" t="s">
        <v>405</v>
      </c>
      <c r="H3080" t="s">
        <v>406</v>
      </c>
      <c r="J3080" t="s">
        <v>403</v>
      </c>
      <c r="K3080">
        <v>1</v>
      </c>
      <c r="L3080" t="str">
        <f>_xlfn.CONCAT(D3080,F3080)</f>
        <v>Café latté12 oz</v>
      </c>
      <c r="M3080" s="10">
        <f>E3080*_xlfn.XLOOKUP(L3080,PriceListData!$F$2:$F$97,PriceListData!$E$2:$E$97)</f>
        <v>4.25</v>
      </c>
      <c r="N3080" t="str">
        <f>TEXT(B3080,"dddd")</f>
        <v>Tuesday</v>
      </c>
    </row>
    <row r="3081" spans="1:14" x14ac:dyDescent="0.35">
      <c r="A3081">
        <v>289467</v>
      </c>
      <c r="B3081" s="3">
        <v>45790</v>
      </c>
      <c r="C3081" s="4">
        <v>0.68335648148148154</v>
      </c>
      <c r="D3081" t="s">
        <v>65</v>
      </c>
      <c r="E3081">
        <v>1</v>
      </c>
      <c r="F3081" t="s">
        <v>15</v>
      </c>
      <c r="G3081" t="s">
        <v>405</v>
      </c>
      <c r="H3081" t="s">
        <v>406</v>
      </c>
      <c r="J3081" t="s">
        <v>403</v>
      </c>
      <c r="K3081">
        <v>1</v>
      </c>
      <c r="L3081" t="str">
        <f>_xlfn.CONCAT(D3081,F3081)</f>
        <v>Cappuccino12 oz</v>
      </c>
      <c r="M3081" s="10">
        <f>E3081*_xlfn.XLOOKUP(L3081,PriceListData!$F$2:$F$97,PriceListData!$E$2:$E$97)</f>
        <v>5.5</v>
      </c>
      <c r="N3081" t="str">
        <f>TEXT(B3081,"dddd")</f>
        <v>Tuesday</v>
      </c>
    </row>
    <row r="3082" spans="1:14" x14ac:dyDescent="0.35">
      <c r="A3082">
        <v>289466</v>
      </c>
      <c r="B3082" s="3">
        <v>45790</v>
      </c>
      <c r="C3082" s="4">
        <v>0.67979166666666668</v>
      </c>
      <c r="D3082" t="s">
        <v>428</v>
      </c>
      <c r="E3082">
        <v>1</v>
      </c>
      <c r="F3082" t="s">
        <v>15</v>
      </c>
      <c r="G3082" t="s">
        <v>413</v>
      </c>
      <c r="H3082" t="s">
        <v>406</v>
      </c>
      <c r="J3082" t="s">
        <v>403</v>
      </c>
      <c r="K3082">
        <v>1</v>
      </c>
      <c r="L3082" t="str">
        <f>_xlfn.CONCAT(D3082,F3082)</f>
        <v>Rooibos latté12 oz</v>
      </c>
      <c r="M3082" s="10">
        <f>E3082*_xlfn.XLOOKUP(L3082,PriceListData!$F$2:$F$97,PriceListData!$E$2:$E$97)</f>
        <v>5.5</v>
      </c>
      <c r="N3082" t="str">
        <f>TEXT(B3082,"dddd")</f>
        <v>Tuesday</v>
      </c>
    </row>
    <row r="3083" spans="1:14" x14ac:dyDescent="0.35">
      <c r="A3083">
        <v>289463</v>
      </c>
      <c r="B3083" s="3">
        <v>45790</v>
      </c>
      <c r="C3083" s="4">
        <v>0.67359953703703701</v>
      </c>
      <c r="D3083" t="s">
        <v>40</v>
      </c>
      <c r="E3083">
        <v>1</v>
      </c>
      <c r="F3083" t="s">
        <v>35</v>
      </c>
      <c r="G3083" t="s">
        <v>405</v>
      </c>
      <c r="H3083" t="s">
        <v>406</v>
      </c>
      <c r="J3083" t="s">
        <v>403</v>
      </c>
      <c r="K3083">
        <v>2</v>
      </c>
      <c r="L3083" t="str">
        <f>_xlfn.CONCAT(D3083,F3083)</f>
        <v>Espresso1 oz</v>
      </c>
      <c r="M3083" s="10">
        <f>E3083*_xlfn.XLOOKUP(L3083,PriceListData!$F$2:$F$97,PriceListData!$E$2:$E$97)</f>
        <v>2.5</v>
      </c>
      <c r="N3083" t="str">
        <f>TEXT(B3083,"dddd")</f>
        <v>Tuesday</v>
      </c>
    </row>
    <row r="3084" spans="1:14" x14ac:dyDescent="0.35">
      <c r="A3084">
        <v>289462</v>
      </c>
      <c r="B3084" s="3">
        <v>45790</v>
      </c>
      <c r="C3084" s="4">
        <v>0.67341435185185183</v>
      </c>
      <c r="D3084" t="s">
        <v>420</v>
      </c>
      <c r="E3084">
        <v>1</v>
      </c>
      <c r="F3084" t="s">
        <v>76</v>
      </c>
      <c r="G3084" t="s">
        <v>413</v>
      </c>
      <c r="H3084" t="s">
        <v>406</v>
      </c>
      <c r="J3084" t="s">
        <v>403</v>
      </c>
      <c r="K3084">
        <v>1</v>
      </c>
      <c r="L3084" t="str">
        <f>_xlfn.CONCAT(D3084,F3084)</f>
        <v>Moroccan tea10 oz</v>
      </c>
      <c r="M3084" s="10">
        <f>E3084*_xlfn.XLOOKUP(L3084,PriceListData!$F$2:$F$97,PriceListData!$E$2:$E$97)</f>
        <v>3</v>
      </c>
      <c r="N3084" t="str">
        <f>TEXT(B3084,"dddd")</f>
        <v>Tuesday</v>
      </c>
    </row>
    <row r="3085" spans="1:14" x14ac:dyDescent="0.35">
      <c r="A3085">
        <v>289461</v>
      </c>
      <c r="B3085" s="3">
        <v>45790</v>
      </c>
      <c r="C3085" s="4">
        <v>0.67134259259259255</v>
      </c>
      <c r="D3085" t="s">
        <v>424</v>
      </c>
      <c r="E3085">
        <v>2</v>
      </c>
      <c r="F3085" t="s">
        <v>15</v>
      </c>
      <c r="G3085" t="s">
        <v>423</v>
      </c>
      <c r="H3085" t="s">
        <v>414</v>
      </c>
      <c r="J3085" t="s">
        <v>403</v>
      </c>
      <c r="K3085">
        <v>1</v>
      </c>
      <c r="L3085" t="str">
        <f>_xlfn.CONCAT(D3085,F3085)</f>
        <v>Coconut milk smoothie12 oz</v>
      </c>
      <c r="M3085" s="10">
        <f>E3085*_xlfn.XLOOKUP(L3085,PriceListData!$F$2:$F$97,PriceListData!$E$2:$E$97)</f>
        <v>11.5</v>
      </c>
      <c r="N3085" t="str">
        <f>TEXT(B3085,"dddd")</f>
        <v>Tuesday</v>
      </c>
    </row>
    <row r="3086" spans="1:14" x14ac:dyDescent="0.35">
      <c r="A3086">
        <v>289460</v>
      </c>
      <c r="B3086" s="3">
        <v>45790</v>
      </c>
      <c r="C3086" s="4">
        <v>0.669525462962963</v>
      </c>
      <c r="D3086" t="s">
        <v>54</v>
      </c>
      <c r="E3086">
        <v>1</v>
      </c>
      <c r="G3086" t="s">
        <v>415</v>
      </c>
      <c r="H3086" t="s">
        <v>416</v>
      </c>
      <c r="J3086" t="s">
        <v>403</v>
      </c>
      <c r="K3086">
        <v>2</v>
      </c>
      <c r="L3086" t="str">
        <f>_xlfn.CONCAT(D3086,F3086)</f>
        <v>Syrup</v>
      </c>
      <c r="M3086" s="10">
        <f>E3086*_xlfn.XLOOKUP(L3086,PriceListData!$F$2:$F$97,PriceListData!$E$2:$E$97)</f>
        <v>0.75</v>
      </c>
      <c r="N3086" t="str">
        <f>TEXT(B3086,"dddd")</f>
        <v>Tuesday</v>
      </c>
    </row>
    <row r="3087" spans="1:14" x14ac:dyDescent="0.35">
      <c r="A3087">
        <v>289460</v>
      </c>
      <c r="B3087" s="3">
        <v>45790</v>
      </c>
      <c r="C3087" s="4">
        <v>0.669525462962963</v>
      </c>
      <c r="D3087" t="s">
        <v>21</v>
      </c>
      <c r="E3087">
        <v>1</v>
      </c>
      <c r="F3087" t="s">
        <v>15</v>
      </c>
      <c r="G3087" t="s">
        <v>405</v>
      </c>
      <c r="H3087" t="s">
        <v>406</v>
      </c>
      <c r="J3087" t="s">
        <v>403</v>
      </c>
      <c r="K3087">
        <v>2</v>
      </c>
      <c r="L3087" t="str">
        <f>_xlfn.CONCAT(D3087,F3087)</f>
        <v>Pourover12 oz</v>
      </c>
      <c r="M3087" s="10">
        <f>E3087*_xlfn.XLOOKUP(L3087,PriceListData!$F$2:$F$97,PriceListData!$E$2:$E$97)</f>
        <v>3.5</v>
      </c>
      <c r="N3087" t="str">
        <f>TEXT(B3087,"dddd")</f>
        <v>Tuesday</v>
      </c>
    </row>
    <row r="3088" spans="1:14" x14ac:dyDescent="0.35">
      <c r="A3088">
        <v>289460</v>
      </c>
      <c r="B3088" s="3">
        <v>45790</v>
      </c>
      <c r="C3088" s="4">
        <v>0.669525462962963</v>
      </c>
      <c r="D3088" t="s">
        <v>425</v>
      </c>
      <c r="E3088">
        <v>1</v>
      </c>
      <c r="F3088" t="s">
        <v>15</v>
      </c>
      <c r="G3088" t="s">
        <v>405</v>
      </c>
      <c r="H3088" t="s">
        <v>414</v>
      </c>
      <c r="J3088" t="s">
        <v>403</v>
      </c>
      <c r="K3088">
        <v>2</v>
      </c>
      <c r="L3088" t="str">
        <f>_xlfn.CONCAT(D3088,F3088)</f>
        <v>Iced Guillermo12 oz</v>
      </c>
      <c r="M3088" s="10">
        <f>E3088*_xlfn.XLOOKUP(L3088,PriceListData!$F$2:$F$97,PriceListData!$E$2:$E$97)</f>
        <v>3.5</v>
      </c>
      <c r="N3088" t="str">
        <f>TEXT(B3088,"dddd")</f>
        <v>Tuesday</v>
      </c>
    </row>
    <row r="3089" spans="1:14" x14ac:dyDescent="0.35">
      <c r="A3089">
        <v>289460</v>
      </c>
      <c r="B3089" s="3">
        <v>45790</v>
      </c>
      <c r="C3089" s="4">
        <v>0.669525462962963</v>
      </c>
      <c r="D3089" t="s">
        <v>52</v>
      </c>
      <c r="E3089">
        <v>1</v>
      </c>
      <c r="F3089" t="s">
        <v>15</v>
      </c>
      <c r="G3089" t="s">
        <v>405</v>
      </c>
      <c r="H3089" t="s">
        <v>414</v>
      </c>
      <c r="J3089" t="s">
        <v>403</v>
      </c>
      <c r="K3089">
        <v>2</v>
      </c>
      <c r="L3089" t="str">
        <f>_xlfn.CONCAT(D3089,F3089)</f>
        <v>Frappé12 oz</v>
      </c>
      <c r="M3089" s="10">
        <f>E3089*_xlfn.XLOOKUP(L3089,PriceListData!$F$2:$F$97,PriceListData!$E$2:$E$97)</f>
        <v>4.75</v>
      </c>
      <c r="N3089" t="str">
        <f>TEXT(B3089,"dddd")</f>
        <v>Tuesday</v>
      </c>
    </row>
    <row r="3090" spans="1:14" x14ac:dyDescent="0.35">
      <c r="A3090">
        <v>289460</v>
      </c>
      <c r="B3090" s="3">
        <v>45790</v>
      </c>
      <c r="C3090" s="4">
        <v>0.669525462962963</v>
      </c>
      <c r="D3090" t="s">
        <v>40</v>
      </c>
      <c r="E3090">
        <v>1</v>
      </c>
      <c r="F3090" t="s">
        <v>35</v>
      </c>
      <c r="G3090" t="s">
        <v>405</v>
      </c>
      <c r="H3090" t="s">
        <v>406</v>
      </c>
      <c r="J3090" t="s">
        <v>403</v>
      </c>
      <c r="K3090">
        <v>2</v>
      </c>
      <c r="L3090" t="str">
        <f>_xlfn.CONCAT(D3090,F3090)</f>
        <v>Espresso1 oz</v>
      </c>
      <c r="M3090" s="10">
        <f>E3090*_xlfn.XLOOKUP(L3090,PriceListData!$F$2:$F$97,PriceListData!$E$2:$E$97)</f>
        <v>2.5</v>
      </c>
      <c r="N3090" t="str">
        <f>TEXT(B3090,"dddd")</f>
        <v>Tuesday</v>
      </c>
    </row>
    <row r="3091" spans="1:14" x14ac:dyDescent="0.35">
      <c r="A3091">
        <v>289459</v>
      </c>
      <c r="B3091" s="3">
        <v>45790</v>
      </c>
      <c r="C3091" s="4">
        <v>0.66700231481481487</v>
      </c>
      <c r="D3091" t="s">
        <v>65</v>
      </c>
      <c r="E3091">
        <v>1</v>
      </c>
      <c r="F3091" t="s">
        <v>15</v>
      </c>
      <c r="G3091" t="s">
        <v>405</v>
      </c>
      <c r="H3091" t="s">
        <v>406</v>
      </c>
      <c r="J3091" t="s">
        <v>403</v>
      </c>
      <c r="K3091">
        <v>2</v>
      </c>
      <c r="L3091" t="str">
        <f>_xlfn.CONCAT(D3091,F3091)</f>
        <v>Cappuccino12 oz</v>
      </c>
      <c r="M3091" s="10">
        <f>E3091*_xlfn.XLOOKUP(L3091,PriceListData!$F$2:$F$97,PriceListData!$E$2:$E$97)</f>
        <v>5.5</v>
      </c>
      <c r="N3091" t="str">
        <f>TEXT(B3091,"dddd")</f>
        <v>Tuesday</v>
      </c>
    </row>
    <row r="3092" spans="1:14" x14ac:dyDescent="0.35">
      <c r="A3092">
        <v>289457</v>
      </c>
      <c r="B3092" s="3">
        <v>45790</v>
      </c>
      <c r="C3092" s="4">
        <v>0.66365740740740742</v>
      </c>
      <c r="D3092" t="s">
        <v>21</v>
      </c>
      <c r="E3092">
        <v>1</v>
      </c>
      <c r="F3092" t="s">
        <v>15</v>
      </c>
      <c r="G3092" t="s">
        <v>405</v>
      </c>
      <c r="H3092" t="s">
        <v>406</v>
      </c>
      <c r="J3092" t="s">
        <v>403</v>
      </c>
      <c r="K3092">
        <v>2</v>
      </c>
      <c r="L3092" t="str">
        <f>_xlfn.CONCAT(D3092,F3092)</f>
        <v>Pourover12 oz</v>
      </c>
      <c r="M3092" s="10">
        <f>E3092*_xlfn.XLOOKUP(L3092,PriceListData!$F$2:$F$97,PriceListData!$E$2:$E$97)</f>
        <v>3.5</v>
      </c>
      <c r="N3092" t="str">
        <f>TEXT(B3092,"dddd")</f>
        <v>Tuesday</v>
      </c>
    </row>
    <row r="3093" spans="1:14" x14ac:dyDescent="0.35">
      <c r="A3093">
        <v>289456</v>
      </c>
      <c r="B3093" s="3">
        <v>45790</v>
      </c>
      <c r="C3093" s="4">
        <v>0.6627777777777778</v>
      </c>
      <c r="D3093" t="s">
        <v>21</v>
      </c>
      <c r="E3093">
        <v>1</v>
      </c>
      <c r="F3093" t="s">
        <v>15</v>
      </c>
      <c r="G3093" t="s">
        <v>405</v>
      </c>
      <c r="H3093" t="s">
        <v>406</v>
      </c>
      <c r="J3093" t="s">
        <v>403</v>
      </c>
      <c r="K3093">
        <v>1</v>
      </c>
      <c r="L3093" t="str">
        <f>_xlfn.CONCAT(D3093,F3093)</f>
        <v>Pourover12 oz</v>
      </c>
      <c r="M3093" s="10">
        <f>E3093*_xlfn.XLOOKUP(L3093,PriceListData!$F$2:$F$97,PriceListData!$E$2:$E$97)</f>
        <v>3.5</v>
      </c>
      <c r="N3093" t="str">
        <f>TEXT(B3093,"dddd")</f>
        <v>Tuesday</v>
      </c>
    </row>
    <row r="3094" spans="1:14" x14ac:dyDescent="0.35">
      <c r="A3094">
        <v>289453</v>
      </c>
      <c r="B3094" s="3">
        <v>45790</v>
      </c>
      <c r="C3094" s="4">
        <v>0.65380787037037036</v>
      </c>
      <c r="D3094" t="s">
        <v>452</v>
      </c>
      <c r="E3094">
        <v>1</v>
      </c>
      <c r="G3094" t="s">
        <v>401</v>
      </c>
      <c r="H3094" t="s">
        <v>453</v>
      </c>
      <c r="J3094" t="s">
        <v>403</v>
      </c>
      <c r="K3094">
        <v>1</v>
      </c>
      <c r="L3094" t="str">
        <f>_xlfn.CONCAT(D3094,F3094)</f>
        <v>Reusable travel mug</v>
      </c>
      <c r="M3094" s="10">
        <f>E3094*_xlfn.XLOOKUP(L3094,PriceListData!$F$2:$F$97,PriceListData!$E$2:$E$97)</f>
        <v>12.75</v>
      </c>
      <c r="N3094" t="str">
        <f>TEXT(B3094,"dddd")</f>
        <v>Tuesday</v>
      </c>
    </row>
    <row r="3095" spans="1:14" x14ac:dyDescent="0.35">
      <c r="A3095">
        <v>289452</v>
      </c>
      <c r="B3095" s="3">
        <v>45790</v>
      </c>
      <c r="C3095" s="4">
        <v>0.65315972222222218</v>
      </c>
      <c r="D3095" t="s">
        <v>404</v>
      </c>
      <c r="E3095">
        <v>1</v>
      </c>
      <c r="F3095" t="s">
        <v>15</v>
      </c>
      <c r="G3095" t="s">
        <v>405</v>
      </c>
      <c r="H3095" t="s">
        <v>406</v>
      </c>
      <c r="J3095" t="s">
        <v>403</v>
      </c>
      <c r="K3095">
        <v>1</v>
      </c>
      <c r="L3095" t="str">
        <f>_xlfn.CONCAT(D3095,F3095)</f>
        <v>Café latté12 oz</v>
      </c>
      <c r="M3095" s="10">
        <f>E3095*_xlfn.XLOOKUP(L3095,PriceListData!$F$2:$F$97,PriceListData!$E$2:$E$97)</f>
        <v>4.25</v>
      </c>
      <c r="N3095" t="str">
        <f>TEXT(B3095,"dddd")</f>
        <v>Tuesday</v>
      </c>
    </row>
    <row r="3096" spans="1:14" x14ac:dyDescent="0.35">
      <c r="A3096">
        <v>289451</v>
      </c>
      <c r="B3096" s="3">
        <v>45790</v>
      </c>
      <c r="C3096" s="4">
        <v>0.65170138888888884</v>
      </c>
      <c r="D3096" t="s">
        <v>74</v>
      </c>
      <c r="E3096">
        <v>1</v>
      </c>
      <c r="F3096" t="s">
        <v>15</v>
      </c>
      <c r="G3096" t="s">
        <v>417</v>
      </c>
      <c r="H3096" t="s">
        <v>418</v>
      </c>
      <c r="J3096" t="s">
        <v>403</v>
      </c>
      <c r="K3096">
        <v>2</v>
      </c>
      <c r="L3096" t="str">
        <f>_xlfn.CONCAT(D3096,F3096)</f>
        <v>Single-origin12 oz</v>
      </c>
      <c r="M3096" s="10">
        <f>E3096*_xlfn.XLOOKUP(L3096,PriceListData!$F$2:$F$97,PriceListData!$E$2:$E$97)</f>
        <v>14.95</v>
      </c>
      <c r="N3096" t="str">
        <f>TEXT(B3096,"dddd")</f>
        <v>Tuesday</v>
      </c>
    </row>
    <row r="3097" spans="1:14" x14ac:dyDescent="0.35">
      <c r="A3097">
        <v>289450</v>
      </c>
      <c r="B3097" s="3">
        <v>45790</v>
      </c>
      <c r="C3097" s="4">
        <v>0.65092592592592591</v>
      </c>
      <c r="D3097" t="s">
        <v>409</v>
      </c>
      <c r="E3097">
        <v>1</v>
      </c>
      <c r="F3097" t="s">
        <v>15</v>
      </c>
      <c r="G3097" t="s">
        <v>405</v>
      </c>
      <c r="H3097" t="s">
        <v>406</v>
      </c>
      <c r="J3097" t="s">
        <v>403</v>
      </c>
      <c r="K3097">
        <v>1</v>
      </c>
      <c r="L3097" t="str">
        <f>_xlfn.CONCAT(D3097,F3097)</f>
        <v>Drip coffee12 oz</v>
      </c>
      <c r="M3097" s="10">
        <f>E3097*_xlfn.XLOOKUP(L3097,PriceListData!$F$2:$F$97,PriceListData!$E$2:$E$97)</f>
        <v>2.25</v>
      </c>
      <c r="N3097" t="str">
        <f>TEXT(B3097,"dddd")</f>
        <v>Tuesday</v>
      </c>
    </row>
    <row r="3098" spans="1:14" x14ac:dyDescent="0.35">
      <c r="A3098">
        <v>289449</v>
      </c>
      <c r="B3098" s="3">
        <v>45790</v>
      </c>
      <c r="C3098" s="4">
        <v>0.64997685185185183</v>
      </c>
      <c r="D3098" t="s">
        <v>52</v>
      </c>
      <c r="E3098">
        <v>1</v>
      </c>
      <c r="F3098" t="s">
        <v>15</v>
      </c>
      <c r="G3098" t="s">
        <v>405</v>
      </c>
      <c r="H3098" t="s">
        <v>414</v>
      </c>
      <c r="J3098" t="s">
        <v>403</v>
      </c>
      <c r="K3098">
        <v>2</v>
      </c>
      <c r="L3098" t="str">
        <f>_xlfn.CONCAT(D3098,F3098)</f>
        <v>Frappé12 oz</v>
      </c>
      <c r="M3098" s="10">
        <f>E3098*_xlfn.XLOOKUP(L3098,PriceListData!$F$2:$F$97,PriceListData!$E$2:$E$97)</f>
        <v>4.75</v>
      </c>
      <c r="N3098" t="str">
        <f>TEXT(B3098,"dddd")</f>
        <v>Tuesday</v>
      </c>
    </row>
    <row r="3099" spans="1:14" x14ac:dyDescent="0.35">
      <c r="A3099">
        <v>289448</v>
      </c>
      <c r="B3099" s="3">
        <v>45790</v>
      </c>
      <c r="C3099" s="4">
        <v>0.64770833333333333</v>
      </c>
      <c r="D3099" t="s">
        <v>428</v>
      </c>
      <c r="E3099">
        <v>1</v>
      </c>
      <c r="F3099" t="s">
        <v>15</v>
      </c>
      <c r="G3099" t="s">
        <v>413</v>
      </c>
      <c r="H3099" t="s">
        <v>406</v>
      </c>
      <c r="J3099" t="s">
        <v>403</v>
      </c>
      <c r="K3099">
        <v>1</v>
      </c>
      <c r="L3099" t="str">
        <f>_xlfn.CONCAT(D3099,F3099)</f>
        <v>Rooibos latté12 oz</v>
      </c>
      <c r="M3099" s="10">
        <f>E3099*_xlfn.XLOOKUP(L3099,PriceListData!$F$2:$F$97,PriceListData!$E$2:$E$97)</f>
        <v>5.5</v>
      </c>
      <c r="N3099" t="str">
        <f>TEXT(B3099,"dddd")</f>
        <v>Tuesday</v>
      </c>
    </row>
    <row r="3100" spans="1:14" x14ac:dyDescent="0.35">
      <c r="A3100">
        <v>289448</v>
      </c>
      <c r="B3100" s="3">
        <v>45790</v>
      </c>
      <c r="C3100" s="4">
        <v>0.64770833333333333</v>
      </c>
      <c r="D3100" t="s">
        <v>419</v>
      </c>
      <c r="E3100">
        <v>1</v>
      </c>
      <c r="G3100" t="s">
        <v>415</v>
      </c>
      <c r="H3100" t="s">
        <v>416</v>
      </c>
      <c r="J3100" t="s">
        <v>403</v>
      </c>
      <c r="K3100">
        <v>1</v>
      </c>
      <c r="L3100" t="str">
        <f>_xlfn.CONCAT(D3100,F3100)</f>
        <v>Extra shot</v>
      </c>
      <c r="M3100" s="10">
        <f>E3100*_xlfn.XLOOKUP(L3100,PriceListData!$F$2:$F$97,PriceListData!$E$2:$E$97)</f>
        <v>1</v>
      </c>
      <c r="N3100" t="str">
        <f>TEXT(B3100,"dddd")</f>
        <v>Tuesday</v>
      </c>
    </row>
    <row r="3101" spans="1:14" x14ac:dyDescent="0.35">
      <c r="A3101">
        <v>289448</v>
      </c>
      <c r="B3101" s="3">
        <v>45790</v>
      </c>
      <c r="C3101" s="4">
        <v>0.64770833333333333</v>
      </c>
      <c r="D3101" t="s">
        <v>424</v>
      </c>
      <c r="E3101">
        <v>1</v>
      </c>
      <c r="F3101" t="s">
        <v>15</v>
      </c>
      <c r="G3101" t="s">
        <v>423</v>
      </c>
      <c r="H3101" t="s">
        <v>414</v>
      </c>
      <c r="J3101" t="s">
        <v>403</v>
      </c>
      <c r="K3101">
        <v>1</v>
      </c>
      <c r="L3101" t="str">
        <f>_xlfn.CONCAT(D3101,F3101)</f>
        <v>Coconut milk smoothie12 oz</v>
      </c>
      <c r="M3101" s="10">
        <f>E3101*_xlfn.XLOOKUP(L3101,PriceListData!$F$2:$F$97,PriceListData!$E$2:$E$97)</f>
        <v>5.75</v>
      </c>
      <c r="N3101" t="str">
        <f>TEXT(B3101,"dddd")</f>
        <v>Tuesday</v>
      </c>
    </row>
    <row r="3102" spans="1:14" x14ac:dyDescent="0.35">
      <c r="A3102">
        <v>289447</v>
      </c>
      <c r="B3102" s="3">
        <v>45790</v>
      </c>
      <c r="C3102" s="4">
        <v>0.64077546296296295</v>
      </c>
      <c r="D3102" t="s">
        <v>54</v>
      </c>
      <c r="E3102">
        <v>1</v>
      </c>
      <c r="G3102" t="s">
        <v>415</v>
      </c>
      <c r="H3102" t="s">
        <v>416</v>
      </c>
      <c r="J3102" t="s">
        <v>403</v>
      </c>
      <c r="K3102">
        <v>2</v>
      </c>
      <c r="L3102" t="str">
        <f>_xlfn.CONCAT(D3102,F3102)</f>
        <v>Syrup</v>
      </c>
      <c r="M3102" s="10">
        <f>E3102*_xlfn.XLOOKUP(L3102,PriceListData!$F$2:$F$97,PriceListData!$E$2:$E$97)</f>
        <v>0.75</v>
      </c>
      <c r="N3102" t="str">
        <f>TEXT(B3102,"dddd")</f>
        <v>Tuesday</v>
      </c>
    </row>
    <row r="3103" spans="1:14" x14ac:dyDescent="0.35">
      <c r="A3103">
        <v>289447</v>
      </c>
      <c r="B3103" s="3">
        <v>45790</v>
      </c>
      <c r="C3103" s="4">
        <v>0.64077546296296295</v>
      </c>
      <c r="D3103" t="s">
        <v>412</v>
      </c>
      <c r="E3103">
        <v>1</v>
      </c>
      <c r="F3103" t="s">
        <v>15</v>
      </c>
      <c r="G3103" t="s">
        <v>413</v>
      </c>
      <c r="H3103" t="s">
        <v>414</v>
      </c>
      <c r="J3103" t="s">
        <v>403</v>
      </c>
      <c r="K3103">
        <v>2</v>
      </c>
      <c r="L3103" t="str">
        <f>_xlfn.CONCAT(D3103,F3103)</f>
        <v>Iced tea12 oz</v>
      </c>
      <c r="M3103" s="10">
        <f>E3103*_xlfn.XLOOKUP(L3103,PriceListData!$F$2:$F$97,PriceListData!$E$2:$E$97)</f>
        <v>4.25</v>
      </c>
      <c r="N3103" t="str">
        <f>TEXT(B3103,"dddd")</f>
        <v>Tuesday</v>
      </c>
    </row>
    <row r="3104" spans="1:14" x14ac:dyDescent="0.35">
      <c r="A3104">
        <v>289447</v>
      </c>
      <c r="B3104" s="3">
        <v>45790</v>
      </c>
      <c r="C3104" s="4">
        <v>0.64077546296296295</v>
      </c>
      <c r="D3104" t="s">
        <v>52</v>
      </c>
      <c r="E3104">
        <v>1</v>
      </c>
      <c r="F3104" t="s">
        <v>15</v>
      </c>
      <c r="G3104" t="s">
        <v>405</v>
      </c>
      <c r="H3104" t="s">
        <v>414</v>
      </c>
      <c r="J3104" t="s">
        <v>403</v>
      </c>
      <c r="K3104">
        <v>2</v>
      </c>
      <c r="L3104" t="str">
        <f>_xlfn.CONCAT(D3104,F3104)</f>
        <v>Frappé12 oz</v>
      </c>
      <c r="M3104" s="10">
        <f>E3104*_xlfn.XLOOKUP(L3104,PriceListData!$F$2:$F$97,PriceListData!$E$2:$E$97)</f>
        <v>4.75</v>
      </c>
      <c r="N3104" t="str">
        <f>TEXT(B3104,"dddd")</f>
        <v>Tuesday</v>
      </c>
    </row>
    <row r="3105" spans="1:14" x14ac:dyDescent="0.35">
      <c r="A3105">
        <v>289447</v>
      </c>
      <c r="B3105" s="3">
        <v>45790</v>
      </c>
      <c r="C3105" s="4">
        <v>0.64077546296296295</v>
      </c>
      <c r="D3105" t="s">
        <v>409</v>
      </c>
      <c r="E3105">
        <v>1</v>
      </c>
      <c r="F3105" t="s">
        <v>15</v>
      </c>
      <c r="G3105" t="s">
        <v>405</v>
      </c>
      <c r="H3105" t="s">
        <v>406</v>
      </c>
      <c r="J3105" t="s">
        <v>403</v>
      </c>
      <c r="K3105">
        <v>2</v>
      </c>
      <c r="L3105" t="str">
        <f>_xlfn.CONCAT(D3105,F3105)</f>
        <v>Drip coffee12 oz</v>
      </c>
      <c r="M3105" s="10">
        <f>E3105*_xlfn.XLOOKUP(L3105,PriceListData!$F$2:$F$97,PriceListData!$E$2:$E$97)</f>
        <v>2.25</v>
      </c>
      <c r="N3105" t="str">
        <f>TEXT(B3105,"dddd")</f>
        <v>Tuesday</v>
      </c>
    </row>
    <row r="3106" spans="1:14" x14ac:dyDescent="0.35">
      <c r="A3106">
        <v>289446</v>
      </c>
      <c r="B3106" s="3">
        <v>45790</v>
      </c>
      <c r="C3106" s="4">
        <v>0.63547453703703705</v>
      </c>
      <c r="D3106" t="s">
        <v>74</v>
      </c>
      <c r="E3106">
        <v>1</v>
      </c>
      <c r="F3106" t="s">
        <v>15</v>
      </c>
      <c r="G3106" t="s">
        <v>417</v>
      </c>
      <c r="H3106" t="s">
        <v>418</v>
      </c>
      <c r="J3106" t="s">
        <v>403</v>
      </c>
      <c r="K3106">
        <v>2</v>
      </c>
      <c r="L3106" t="str">
        <f>_xlfn.CONCAT(D3106,F3106)</f>
        <v>Single-origin12 oz</v>
      </c>
      <c r="M3106" s="10">
        <f>E3106*_xlfn.XLOOKUP(L3106,PriceListData!$F$2:$F$97,PriceListData!$E$2:$E$97)</f>
        <v>14.95</v>
      </c>
      <c r="N3106" t="str">
        <f>TEXT(B3106,"dddd")</f>
        <v>Tuesday</v>
      </c>
    </row>
    <row r="3107" spans="1:14" x14ac:dyDescent="0.35">
      <c r="A3107">
        <v>289445</v>
      </c>
      <c r="B3107" s="3">
        <v>45790</v>
      </c>
      <c r="C3107" s="4">
        <v>0.63466435185185188</v>
      </c>
      <c r="D3107" t="s">
        <v>407</v>
      </c>
      <c r="E3107">
        <v>1</v>
      </c>
      <c r="G3107" t="s">
        <v>405</v>
      </c>
      <c r="H3107" t="s">
        <v>408</v>
      </c>
      <c r="J3107" t="s">
        <v>403</v>
      </c>
      <c r="K3107">
        <v>1</v>
      </c>
      <c r="L3107" t="str">
        <f>_xlfn.CONCAT(D3107,F3107)</f>
        <v>Drip coffee refill</v>
      </c>
      <c r="M3107" s="10">
        <f>E3107*_xlfn.XLOOKUP(L3107,PriceListData!$F$2:$F$97,PriceListData!$E$2:$E$97)</f>
        <v>1.25</v>
      </c>
      <c r="N3107" t="str">
        <f>TEXT(B3107,"dddd")</f>
        <v>Tuesday</v>
      </c>
    </row>
    <row r="3108" spans="1:14" x14ac:dyDescent="0.35">
      <c r="A3108">
        <v>289444</v>
      </c>
      <c r="B3108" s="3">
        <v>45790</v>
      </c>
      <c r="C3108" s="4">
        <v>0.63134259259259262</v>
      </c>
      <c r="D3108" t="s">
        <v>52</v>
      </c>
      <c r="E3108">
        <v>1</v>
      </c>
      <c r="F3108" t="s">
        <v>15</v>
      </c>
      <c r="G3108" t="s">
        <v>405</v>
      </c>
      <c r="H3108" t="s">
        <v>414</v>
      </c>
      <c r="J3108" t="s">
        <v>403</v>
      </c>
      <c r="K3108">
        <v>2</v>
      </c>
      <c r="L3108" t="str">
        <f>_xlfn.CONCAT(D3108,F3108)</f>
        <v>Frappé12 oz</v>
      </c>
      <c r="M3108" s="10">
        <f>E3108*_xlfn.XLOOKUP(L3108,PriceListData!$F$2:$F$97,PriceListData!$E$2:$E$97)</f>
        <v>4.75</v>
      </c>
      <c r="N3108" t="str">
        <f>TEXT(B3108,"dddd")</f>
        <v>Tuesday</v>
      </c>
    </row>
    <row r="3109" spans="1:14" x14ac:dyDescent="0.35">
      <c r="A3109">
        <v>289444</v>
      </c>
      <c r="B3109" s="3">
        <v>45790</v>
      </c>
      <c r="C3109" s="4">
        <v>0.63134259259259262</v>
      </c>
      <c r="D3109" t="s">
        <v>74</v>
      </c>
      <c r="E3109">
        <v>1</v>
      </c>
      <c r="F3109" t="s">
        <v>15</v>
      </c>
      <c r="G3109" t="s">
        <v>417</v>
      </c>
      <c r="H3109" t="s">
        <v>418</v>
      </c>
      <c r="J3109" t="s">
        <v>403</v>
      </c>
      <c r="K3109">
        <v>2</v>
      </c>
      <c r="L3109" t="str">
        <f>_xlfn.CONCAT(D3109,F3109)</f>
        <v>Single-origin12 oz</v>
      </c>
      <c r="M3109" s="10">
        <f>E3109*_xlfn.XLOOKUP(L3109,PriceListData!$F$2:$F$97,PriceListData!$E$2:$E$97)</f>
        <v>14.95</v>
      </c>
      <c r="N3109" t="str">
        <f>TEXT(B3109,"dddd")</f>
        <v>Tuesday</v>
      </c>
    </row>
    <row r="3110" spans="1:14" x14ac:dyDescent="0.35">
      <c r="A3110">
        <v>289443</v>
      </c>
      <c r="B3110" s="3">
        <v>45790</v>
      </c>
      <c r="C3110" s="4">
        <v>0.63061342592592595</v>
      </c>
      <c r="D3110" t="s">
        <v>52</v>
      </c>
      <c r="E3110">
        <v>1</v>
      </c>
      <c r="F3110" t="s">
        <v>15</v>
      </c>
      <c r="G3110" t="s">
        <v>405</v>
      </c>
      <c r="H3110" t="s">
        <v>414</v>
      </c>
      <c r="J3110" t="s">
        <v>403</v>
      </c>
      <c r="K3110">
        <v>2</v>
      </c>
      <c r="L3110" t="str">
        <f>_xlfn.CONCAT(D3110,F3110)</f>
        <v>Frappé12 oz</v>
      </c>
      <c r="M3110" s="10">
        <f>E3110*_xlfn.XLOOKUP(L3110,PriceListData!$F$2:$F$97,PriceListData!$E$2:$E$97)</f>
        <v>4.75</v>
      </c>
      <c r="N3110" t="str">
        <f>TEXT(B3110,"dddd")</f>
        <v>Tuesday</v>
      </c>
    </row>
    <row r="3111" spans="1:14" x14ac:dyDescent="0.35">
      <c r="A3111">
        <v>289442</v>
      </c>
      <c r="B3111" s="3">
        <v>45790</v>
      </c>
      <c r="C3111" s="4">
        <v>0.62548611111111108</v>
      </c>
      <c r="D3111" t="s">
        <v>65</v>
      </c>
      <c r="E3111">
        <v>1</v>
      </c>
      <c r="F3111" t="s">
        <v>15</v>
      </c>
      <c r="G3111" t="s">
        <v>405</v>
      </c>
      <c r="H3111" t="s">
        <v>406</v>
      </c>
      <c r="J3111" t="s">
        <v>403</v>
      </c>
      <c r="K3111">
        <v>1</v>
      </c>
      <c r="L3111" t="str">
        <f>_xlfn.CONCAT(D3111,F3111)</f>
        <v>Cappuccino12 oz</v>
      </c>
      <c r="M3111" s="10">
        <f>E3111*_xlfn.XLOOKUP(L3111,PriceListData!$F$2:$F$97,PriceListData!$E$2:$E$97)</f>
        <v>5.5</v>
      </c>
      <c r="N3111" t="str">
        <f>TEXT(B3111,"dddd")</f>
        <v>Tuesday</v>
      </c>
    </row>
    <row r="3112" spans="1:14" x14ac:dyDescent="0.35">
      <c r="A3112">
        <v>289441</v>
      </c>
      <c r="B3112" s="3">
        <v>45790</v>
      </c>
      <c r="C3112" s="4">
        <v>0.61583333333333334</v>
      </c>
      <c r="D3112" t="s">
        <v>21</v>
      </c>
      <c r="E3112">
        <v>1</v>
      </c>
      <c r="F3112" t="s">
        <v>15</v>
      </c>
      <c r="G3112" t="s">
        <v>405</v>
      </c>
      <c r="H3112" t="s">
        <v>406</v>
      </c>
      <c r="J3112" t="s">
        <v>403</v>
      </c>
      <c r="K3112">
        <v>2</v>
      </c>
      <c r="L3112" t="str">
        <f>_xlfn.CONCAT(D3112,F3112)</f>
        <v>Pourover12 oz</v>
      </c>
      <c r="M3112" s="10">
        <f>E3112*_xlfn.XLOOKUP(L3112,PriceListData!$F$2:$F$97,PriceListData!$E$2:$E$97)</f>
        <v>3.5</v>
      </c>
      <c r="N3112" t="str">
        <f>TEXT(B3112,"dddd")</f>
        <v>Tuesday</v>
      </c>
    </row>
    <row r="3113" spans="1:14" x14ac:dyDescent="0.35">
      <c r="A3113">
        <v>289440</v>
      </c>
      <c r="B3113" s="3">
        <v>45790</v>
      </c>
      <c r="C3113" s="4">
        <v>0.61365740740740737</v>
      </c>
      <c r="D3113" t="s">
        <v>428</v>
      </c>
      <c r="E3113">
        <v>1</v>
      </c>
      <c r="F3113" t="s">
        <v>15</v>
      </c>
      <c r="G3113" t="s">
        <v>413</v>
      </c>
      <c r="H3113" t="s">
        <v>406</v>
      </c>
      <c r="J3113" t="s">
        <v>403</v>
      </c>
      <c r="K3113">
        <v>2</v>
      </c>
      <c r="L3113" t="str">
        <f>_xlfn.CONCAT(D3113,F3113)</f>
        <v>Rooibos latté12 oz</v>
      </c>
      <c r="M3113" s="10">
        <f>E3113*_xlfn.XLOOKUP(L3113,PriceListData!$F$2:$F$97,PriceListData!$E$2:$E$97)</f>
        <v>5.5</v>
      </c>
      <c r="N3113" t="str">
        <f>TEXT(B3113,"dddd")</f>
        <v>Tuesday</v>
      </c>
    </row>
    <row r="3114" spans="1:14" x14ac:dyDescent="0.35">
      <c r="A3114">
        <v>289439</v>
      </c>
      <c r="B3114" s="3">
        <v>45790</v>
      </c>
      <c r="C3114" s="4">
        <v>0.6090740740740741</v>
      </c>
      <c r="D3114" t="s">
        <v>451</v>
      </c>
      <c r="E3114">
        <v>1</v>
      </c>
      <c r="F3114" t="s">
        <v>15</v>
      </c>
      <c r="G3114" t="s">
        <v>423</v>
      </c>
      <c r="H3114" t="s">
        <v>414</v>
      </c>
      <c r="J3114" t="s">
        <v>403</v>
      </c>
      <c r="K3114">
        <v>1</v>
      </c>
      <c r="L3114" t="str">
        <f>_xlfn.CONCAT(D3114,F3114)</f>
        <v>Fruity fizzy12 oz</v>
      </c>
      <c r="M3114" s="10">
        <f>E3114*_xlfn.XLOOKUP(L3114,PriceListData!$F$2:$F$97,PriceListData!$E$2:$E$97)</f>
        <v>2</v>
      </c>
      <c r="N3114" t="str">
        <f>TEXT(B3114,"dddd")</f>
        <v>Tuesday</v>
      </c>
    </row>
    <row r="3115" spans="1:14" x14ac:dyDescent="0.35">
      <c r="A3115">
        <v>289438</v>
      </c>
      <c r="B3115" s="3">
        <v>45790</v>
      </c>
      <c r="C3115" s="4">
        <v>0.60434027777777777</v>
      </c>
      <c r="D3115" t="s">
        <v>412</v>
      </c>
      <c r="E3115">
        <v>1</v>
      </c>
      <c r="F3115" t="s">
        <v>15</v>
      </c>
      <c r="G3115" t="s">
        <v>413</v>
      </c>
      <c r="H3115" t="s">
        <v>414</v>
      </c>
      <c r="J3115" t="s">
        <v>403</v>
      </c>
      <c r="K3115">
        <v>1</v>
      </c>
      <c r="L3115" t="str">
        <f>_xlfn.CONCAT(D3115,F3115)</f>
        <v>Iced tea12 oz</v>
      </c>
      <c r="M3115" s="10">
        <f>E3115*_xlfn.XLOOKUP(L3115,PriceListData!$F$2:$F$97,PriceListData!$E$2:$E$97)</f>
        <v>4.25</v>
      </c>
      <c r="N3115" t="str">
        <f>TEXT(B3115,"dddd")</f>
        <v>Tuesday</v>
      </c>
    </row>
    <row r="3116" spans="1:14" x14ac:dyDescent="0.35">
      <c r="A3116">
        <v>289437</v>
      </c>
      <c r="B3116" s="3">
        <v>45790</v>
      </c>
      <c r="C3116" s="4">
        <v>0.60034722222222225</v>
      </c>
      <c r="D3116" t="s">
        <v>420</v>
      </c>
      <c r="E3116">
        <v>1</v>
      </c>
      <c r="F3116" t="s">
        <v>76</v>
      </c>
      <c r="G3116" t="s">
        <v>413</v>
      </c>
      <c r="H3116" t="s">
        <v>406</v>
      </c>
      <c r="J3116" t="s">
        <v>403</v>
      </c>
      <c r="K3116">
        <v>2</v>
      </c>
      <c r="L3116" t="str">
        <f>_xlfn.CONCAT(D3116,F3116)</f>
        <v>Moroccan tea10 oz</v>
      </c>
      <c r="M3116" s="10">
        <f>E3116*_xlfn.XLOOKUP(L3116,PriceListData!$F$2:$F$97,PriceListData!$E$2:$E$97)</f>
        <v>3</v>
      </c>
      <c r="N3116" t="str">
        <f>TEXT(B3116,"dddd")</f>
        <v>Tuesday</v>
      </c>
    </row>
    <row r="3117" spans="1:14" x14ac:dyDescent="0.35">
      <c r="A3117">
        <v>289436</v>
      </c>
      <c r="B3117" s="3">
        <v>45790</v>
      </c>
      <c r="C3117" s="4">
        <v>0.59924768518518523</v>
      </c>
      <c r="D3117" t="s">
        <v>54</v>
      </c>
      <c r="E3117">
        <v>1</v>
      </c>
      <c r="G3117" t="s">
        <v>415</v>
      </c>
      <c r="H3117" t="s">
        <v>416</v>
      </c>
      <c r="J3117" t="s">
        <v>403</v>
      </c>
      <c r="K3117">
        <v>1</v>
      </c>
      <c r="L3117" t="str">
        <f>_xlfn.CONCAT(D3117,F3117)</f>
        <v>Syrup</v>
      </c>
      <c r="M3117" s="10">
        <f>E3117*_xlfn.XLOOKUP(L3117,PriceListData!$F$2:$F$97,PriceListData!$E$2:$E$97)</f>
        <v>0.75</v>
      </c>
      <c r="N3117" t="str">
        <f>TEXT(B3117,"dddd")</f>
        <v>Tuesday</v>
      </c>
    </row>
    <row r="3118" spans="1:14" x14ac:dyDescent="0.35">
      <c r="A3118">
        <v>289436</v>
      </c>
      <c r="B3118" s="3">
        <v>45790</v>
      </c>
      <c r="C3118" s="4">
        <v>0.59924768518518523</v>
      </c>
      <c r="D3118" t="s">
        <v>21</v>
      </c>
      <c r="E3118">
        <v>1</v>
      </c>
      <c r="F3118" t="s">
        <v>15</v>
      </c>
      <c r="G3118" t="s">
        <v>405</v>
      </c>
      <c r="H3118" t="s">
        <v>406</v>
      </c>
      <c r="J3118" t="s">
        <v>403</v>
      </c>
      <c r="K3118">
        <v>1</v>
      </c>
      <c r="L3118" t="str">
        <f>_xlfn.CONCAT(D3118,F3118)</f>
        <v>Pourover12 oz</v>
      </c>
      <c r="M3118" s="10">
        <f>E3118*_xlfn.XLOOKUP(L3118,PriceListData!$F$2:$F$97,PriceListData!$E$2:$E$97)</f>
        <v>3.5</v>
      </c>
      <c r="N3118" t="str">
        <f>TEXT(B3118,"dddd")</f>
        <v>Tuesday</v>
      </c>
    </row>
    <row r="3119" spans="1:14" x14ac:dyDescent="0.35">
      <c r="A3119">
        <v>289434</v>
      </c>
      <c r="B3119" s="3">
        <v>45790</v>
      </c>
      <c r="C3119" s="4">
        <v>0.59623842592592591</v>
      </c>
      <c r="D3119" t="s">
        <v>21</v>
      </c>
      <c r="E3119">
        <v>1</v>
      </c>
      <c r="F3119" t="s">
        <v>15</v>
      </c>
      <c r="G3119" t="s">
        <v>405</v>
      </c>
      <c r="H3119" t="s">
        <v>406</v>
      </c>
      <c r="J3119" t="s">
        <v>403</v>
      </c>
      <c r="K3119">
        <v>2</v>
      </c>
      <c r="L3119" t="str">
        <f>_xlfn.CONCAT(D3119,F3119)</f>
        <v>Pourover12 oz</v>
      </c>
      <c r="M3119" s="10">
        <f>E3119*_xlfn.XLOOKUP(L3119,PriceListData!$F$2:$F$97,PriceListData!$E$2:$E$97)</f>
        <v>3.5</v>
      </c>
      <c r="N3119" t="str">
        <f>TEXT(B3119,"dddd")</f>
        <v>Tuesday</v>
      </c>
    </row>
    <row r="3120" spans="1:14" x14ac:dyDescent="0.35">
      <c r="A3120">
        <v>289432</v>
      </c>
      <c r="B3120" s="3">
        <v>45790</v>
      </c>
      <c r="C3120" s="4">
        <v>0.5923032407407407</v>
      </c>
      <c r="D3120" t="s">
        <v>420</v>
      </c>
      <c r="E3120">
        <v>1</v>
      </c>
      <c r="F3120" t="s">
        <v>76</v>
      </c>
      <c r="G3120" t="s">
        <v>413</v>
      </c>
      <c r="H3120" t="s">
        <v>406</v>
      </c>
      <c r="J3120" t="s">
        <v>403</v>
      </c>
      <c r="K3120">
        <v>2</v>
      </c>
      <c r="L3120" t="str">
        <f>_xlfn.CONCAT(D3120,F3120)</f>
        <v>Moroccan tea10 oz</v>
      </c>
      <c r="M3120" s="10">
        <f>E3120*_xlfn.XLOOKUP(L3120,PriceListData!$F$2:$F$97,PriceListData!$E$2:$E$97)</f>
        <v>3</v>
      </c>
      <c r="N3120" t="str">
        <f>TEXT(B3120,"dddd")</f>
        <v>Tuesday</v>
      </c>
    </row>
    <row r="3121" spans="1:14" x14ac:dyDescent="0.35">
      <c r="A3121">
        <v>289431</v>
      </c>
      <c r="B3121" s="3">
        <v>45790</v>
      </c>
      <c r="C3121" s="4">
        <v>0.59202546296296299</v>
      </c>
      <c r="D3121" t="s">
        <v>412</v>
      </c>
      <c r="E3121">
        <v>1</v>
      </c>
      <c r="F3121" t="s">
        <v>15</v>
      </c>
      <c r="G3121" t="s">
        <v>413</v>
      </c>
      <c r="H3121" t="s">
        <v>414</v>
      </c>
      <c r="J3121" t="s">
        <v>403</v>
      </c>
      <c r="K3121">
        <v>1</v>
      </c>
      <c r="L3121" t="str">
        <f>_xlfn.CONCAT(D3121,F3121)</f>
        <v>Iced tea12 oz</v>
      </c>
      <c r="M3121" s="10">
        <f>E3121*_xlfn.XLOOKUP(L3121,PriceListData!$F$2:$F$97,PriceListData!$E$2:$E$97)</f>
        <v>4.25</v>
      </c>
      <c r="N3121" t="str">
        <f>TEXT(B3121,"dddd")</f>
        <v>Tuesday</v>
      </c>
    </row>
    <row r="3122" spans="1:14" x14ac:dyDescent="0.35">
      <c r="A3122">
        <v>289430</v>
      </c>
      <c r="B3122" s="3">
        <v>45790</v>
      </c>
      <c r="C3122" s="4">
        <v>0.58226851851851846</v>
      </c>
      <c r="D3122" t="s">
        <v>411</v>
      </c>
      <c r="E3122">
        <v>1</v>
      </c>
      <c r="F3122" t="s">
        <v>24</v>
      </c>
      <c r="G3122" t="s">
        <v>405</v>
      </c>
      <c r="H3122" t="s">
        <v>406</v>
      </c>
      <c r="J3122" t="s">
        <v>403</v>
      </c>
      <c r="K3122">
        <v>1</v>
      </c>
      <c r="L3122" t="str">
        <f>_xlfn.CONCAT(D3122,F3122)</f>
        <v>Turkish coffee3 oz</v>
      </c>
      <c r="M3122" s="10">
        <f>E3122*_xlfn.XLOOKUP(L3122,PriceListData!$F$2:$F$97,PriceListData!$E$2:$E$97)</f>
        <v>3.75</v>
      </c>
      <c r="N3122" t="str">
        <f>TEXT(B3122,"dddd")</f>
        <v>Tuesday</v>
      </c>
    </row>
    <row r="3123" spans="1:14" x14ac:dyDescent="0.35">
      <c r="A3123">
        <v>289430</v>
      </c>
      <c r="B3123" s="3">
        <v>45790</v>
      </c>
      <c r="C3123" s="4">
        <v>0.58226851851851846</v>
      </c>
      <c r="D3123" t="s">
        <v>65</v>
      </c>
      <c r="E3123">
        <v>1</v>
      </c>
      <c r="F3123" t="s">
        <v>15</v>
      </c>
      <c r="G3123" t="s">
        <v>405</v>
      </c>
      <c r="H3123" t="s">
        <v>406</v>
      </c>
      <c r="J3123" t="s">
        <v>403</v>
      </c>
      <c r="K3123">
        <v>1</v>
      </c>
      <c r="L3123" t="str">
        <f>_xlfn.CONCAT(D3123,F3123)</f>
        <v>Cappuccino12 oz</v>
      </c>
      <c r="M3123" s="10">
        <f>E3123*_xlfn.XLOOKUP(L3123,PriceListData!$F$2:$F$97,PriceListData!$E$2:$E$97)</f>
        <v>5.5</v>
      </c>
      <c r="N3123" t="str">
        <f>TEXT(B3123,"dddd")</f>
        <v>Tuesday</v>
      </c>
    </row>
    <row r="3124" spans="1:14" x14ac:dyDescent="0.35">
      <c r="A3124">
        <v>289428</v>
      </c>
      <c r="B3124" s="3">
        <v>45790</v>
      </c>
      <c r="C3124" s="4">
        <v>0.5753125</v>
      </c>
      <c r="D3124" t="s">
        <v>40</v>
      </c>
      <c r="E3124">
        <v>1</v>
      </c>
      <c r="F3124" t="s">
        <v>35</v>
      </c>
      <c r="G3124" t="s">
        <v>405</v>
      </c>
      <c r="H3124" t="s">
        <v>406</v>
      </c>
      <c r="J3124" t="s">
        <v>403</v>
      </c>
      <c r="K3124">
        <v>1</v>
      </c>
      <c r="L3124" t="str">
        <f>_xlfn.CONCAT(D3124,F3124)</f>
        <v>Espresso1 oz</v>
      </c>
      <c r="M3124" s="10">
        <f>E3124*_xlfn.XLOOKUP(L3124,PriceListData!$F$2:$F$97,PriceListData!$E$2:$E$97)</f>
        <v>2.5</v>
      </c>
      <c r="N3124" t="str">
        <f>TEXT(B3124,"dddd")</f>
        <v>Tuesday</v>
      </c>
    </row>
    <row r="3125" spans="1:14" x14ac:dyDescent="0.35">
      <c r="A3125">
        <v>289427</v>
      </c>
      <c r="B3125" s="3">
        <v>45790</v>
      </c>
      <c r="C3125" s="4">
        <v>0.57429398148148147</v>
      </c>
      <c r="D3125" t="s">
        <v>407</v>
      </c>
      <c r="E3125">
        <v>1</v>
      </c>
      <c r="G3125" t="s">
        <v>405</v>
      </c>
      <c r="H3125" t="s">
        <v>408</v>
      </c>
      <c r="J3125" t="s">
        <v>403</v>
      </c>
      <c r="K3125">
        <v>1</v>
      </c>
      <c r="L3125" t="str">
        <f>_xlfn.CONCAT(D3125,F3125)</f>
        <v>Drip coffee refill</v>
      </c>
      <c r="M3125" s="10">
        <f>E3125*_xlfn.XLOOKUP(L3125,PriceListData!$F$2:$F$97,PriceListData!$E$2:$E$97)</f>
        <v>1.25</v>
      </c>
      <c r="N3125" t="str">
        <f>TEXT(B3125,"dddd")</f>
        <v>Tuesday</v>
      </c>
    </row>
    <row r="3126" spans="1:14" x14ac:dyDescent="0.35">
      <c r="A3126">
        <v>289426</v>
      </c>
      <c r="B3126" s="3">
        <v>45790</v>
      </c>
      <c r="C3126" s="4">
        <v>0.57259259259259254</v>
      </c>
      <c r="D3126" t="s">
        <v>420</v>
      </c>
      <c r="E3126">
        <v>1</v>
      </c>
      <c r="F3126" t="s">
        <v>76</v>
      </c>
      <c r="G3126" t="s">
        <v>413</v>
      </c>
      <c r="H3126" t="s">
        <v>406</v>
      </c>
      <c r="J3126" t="s">
        <v>403</v>
      </c>
      <c r="K3126">
        <v>2</v>
      </c>
      <c r="L3126" t="str">
        <f>_xlfn.CONCAT(D3126,F3126)</f>
        <v>Moroccan tea10 oz</v>
      </c>
      <c r="M3126" s="10">
        <f>E3126*_xlfn.XLOOKUP(L3126,PriceListData!$F$2:$F$97,PriceListData!$E$2:$E$97)</f>
        <v>3</v>
      </c>
      <c r="N3126" t="str">
        <f>TEXT(B3126,"dddd")</f>
        <v>Tuesday</v>
      </c>
    </row>
    <row r="3127" spans="1:14" x14ac:dyDescent="0.35">
      <c r="A3127">
        <v>289424</v>
      </c>
      <c r="B3127" s="3">
        <v>45790</v>
      </c>
      <c r="C3127" s="4">
        <v>0.56899305555555557</v>
      </c>
      <c r="D3127" t="s">
        <v>21</v>
      </c>
      <c r="E3127">
        <v>1</v>
      </c>
      <c r="F3127" t="s">
        <v>15</v>
      </c>
      <c r="G3127" t="s">
        <v>405</v>
      </c>
      <c r="H3127" t="s">
        <v>406</v>
      </c>
      <c r="J3127" t="s">
        <v>403</v>
      </c>
      <c r="K3127">
        <v>1</v>
      </c>
      <c r="L3127" t="str">
        <f>_xlfn.CONCAT(D3127,F3127)</f>
        <v>Pourover12 oz</v>
      </c>
      <c r="M3127" s="10">
        <f>E3127*_xlfn.XLOOKUP(L3127,PriceListData!$F$2:$F$97,PriceListData!$E$2:$E$97)</f>
        <v>3.5</v>
      </c>
      <c r="N3127" t="str">
        <f>TEXT(B3127,"dddd")</f>
        <v>Tuesday</v>
      </c>
    </row>
    <row r="3128" spans="1:14" x14ac:dyDescent="0.35">
      <c r="A3128">
        <v>289424</v>
      </c>
      <c r="B3128" s="3">
        <v>45790</v>
      </c>
      <c r="C3128" s="4">
        <v>0.56899305555555557</v>
      </c>
      <c r="D3128" t="s">
        <v>419</v>
      </c>
      <c r="E3128">
        <v>1</v>
      </c>
      <c r="G3128" t="s">
        <v>415</v>
      </c>
      <c r="H3128" t="s">
        <v>416</v>
      </c>
      <c r="J3128" t="s">
        <v>403</v>
      </c>
      <c r="K3128">
        <v>1</v>
      </c>
      <c r="L3128" t="str">
        <f>_xlfn.CONCAT(D3128,F3128)</f>
        <v>Extra shot</v>
      </c>
      <c r="M3128" s="10">
        <f>E3128*_xlfn.XLOOKUP(L3128,PriceListData!$F$2:$F$97,PriceListData!$E$2:$E$97)</f>
        <v>1</v>
      </c>
      <c r="N3128" t="str">
        <f>TEXT(B3128,"dddd")</f>
        <v>Tuesday</v>
      </c>
    </row>
    <row r="3129" spans="1:14" x14ac:dyDescent="0.35">
      <c r="A3129">
        <v>289424</v>
      </c>
      <c r="B3129" s="3">
        <v>45790</v>
      </c>
      <c r="C3129" s="4">
        <v>0.56899305555555557</v>
      </c>
      <c r="D3129" t="s">
        <v>410</v>
      </c>
      <c r="E3129">
        <v>1</v>
      </c>
      <c r="F3129" t="s">
        <v>15</v>
      </c>
      <c r="G3129" t="s">
        <v>405</v>
      </c>
      <c r="H3129" t="s">
        <v>406</v>
      </c>
      <c r="J3129" t="s">
        <v>403</v>
      </c>
      <c r="K3129">
        <v>1</v>
      </c>
      <c r="L3129" t="str">
        <f>_xlfn.CONCAT(D3129,F3129)</f>
        <v>Café Cubano12 oz</v>
      </c>
      <c r="M3129" s="10">
        <f>E3129*_xlfn.XLOOKUP(L3129,PriceListData!$F$2:$F$97,PriceListData!$E$2:$E$97)</f>
        <v>7</v>
      </c>
      <c r="N3129" t="str">
        <f>TEXT(B3129,"dddd")</f>
        <v>Tuesday</v>
      </c>
    </row>
    <row r="3130" spans="1:14" x14ac:dyDescent="0.35">
      <c r="A3130">
        <v>289423</v>
      </c>
      <c r="B3130" s="3">
        <v>45790</v>
      </c>
      <c r="C3130" s="4">
        <v>0.56618055555555558</v>
      </c>
      <c r="D3130" t="s">
        <v>454</v>
      </c>
      <c r="E3130">
        <v>1</v>
      </c>
      <c r="G3130" t="s">
        <v>405</v>
      </c>
      <c r="H3130" t="s">
        <v>455</v>
      </c>
      <c r="J3130" t="s">
        <v>403</v>
      </c>
      <c r="K3130">
        <v>2</v>
      </c>
      <c r="L3130" t="str">
        <f>_xlfn.CONCAT(D3130,F3130)</f>
        <v>To-go box</v>
      </c>
      <c r="M3130" s="10">
        <f>E3130*_xlfn.XLOOKUP(L3130,PriceListData!$F$2:$F$97,PriceListData!$E$2:$E$97)</f>
        <v>15.75</v>
      </c>
      <c r="N3130" t="str">
        <f>TEXT(B3130,"dddd")</f>
        <v>Tuesday</v>
      </c>
    </row>
    <row r="3131" spans="1:14" x14ac:dyDescent="0.35">
      <c r="A3131">
        <v>289423</v>
      </c>
      <c r="B3131" s="3">
        <v>45790</v>
      </c>
      <c r="C3131" s="4">
        <v>0.56618055555555558</v>
      </c>
      <c r="D3131" t="s">
        <v>454</v>
      </c>
      <c r="E3131">
        <v>1</v>
      </c>
      <c r="G3131" t="s">
        <v>405</v>
      </c>
      <c r="H3131" t="s">
        <v>455</v>
      </c>
      <c r="J3131" t="s">
        <v>403</v>
      </c>
      <c r="K3131">
        <v>2</v>
      </c>
      <c r="L3131" t="str">
        <f>_xlfn.CONCAT(D3131,F3131)</f>
        <v>To-go box</v>
      </c>
      <c r="M3131" s="10">
        <f>E3131*_xlfn.XLOOKUP(L3131,PriceListData!$F$2:$F$97,PriceListData!$E$2:$E$97)</f>
        <v>15.75</v>
      </c>
      <c r="N3131" t="str">
        <f>TEXT(B3131,"dddd")</f>
        <v>Tuesday</v>
      </c>
    </row>
    <row r="3132" spans="1:14" x14ac:dyDescent="0.35">
      <c r="A3132">
        <v>289423</v>
      </c>
      <c r="B3132" s="3">
        <v>45790</v>
      </c>
      <c r="C3132" s="4">
        <v>0.56618055555555558</v>
      </c>
      <c r="D3132" t="s">
        <v>454</v>
      </c>
      <c r="E3132">
        <v>1</v>
      </c>
      <c r="G3132" t="s">
        <v>405</v>
      </c>
      <c r="H3132" t="s">
        <v>455</v>
      </c>
      <c r="J3132" t="s">
        <v>403</v>
      </c>
      <c r="K3132">
        <v>2</v>
      </c>
      <c r="L3132" t="str">
        <f>_xlfn.CONCAT(D3132,F3132)</f>
        <v>To-go box</v>
      </c>
      <c r="M3132" s="10">
        <f>E3132*_xlfn.XLOOKUP(L3132,PriceListData!$F$2:$F$97,PriceListData!$E$2:$E$97)</f>
        <v>15.75</v>
      </c>
      <c r="N3132" t="str">
        <f>TEXT(B3132,"dddd")</f>
        <v>Tuesday</v>
      </c>
    </row>
    <row r="3133" spans="1:14" x14ac:dyDescent="0.35">
      <c r="A3133">
        <v>289422</v>
      </c>
      <c r="B3133" s="3">
        <v>45790</v>
      </c>
      <c r="C3133" s="4">
        <v>0.56449074074074079</v>
      </c>
      <c r="D3133" t="s">
        <v>21</v>
      </c>
      <c r="E3133">
        <v>1</v>
      </c>
      <c r="F3133" t="s">
        <v>15</v>
      </c>
      <c r="G3133" t="s">
        <v>405</v>
      </c>
      <c r="H3133" t="s">
        <v>406</v>
      </c>
      <c r="J3133" t="s">
        <v>403</v>
      </c>
      <c r="K3133">
        <v>1</v>
      </c>
      <c r="L3133" t="str">
        <f>_xlfn.CONCAT(D3133,F3133)</f>
        <v>Pourover12 oz</v>
      </c>
      <c r="M3133" s="10">
        <f>E3133*_xlfn.XLOOKUP(L3133,PriceListData!$F$2:$F$97,PriceListData!$E$2:$E$97)</f>
        <v>3.5</v>
      </c>
      <c r="N3133" t="str">
        <f>TEXT(B3133,"dddd")</f>
        <v>Tuesday</v>
      </c>
    </row>
    <row r="3134" spans="1:14" x14ac:dyDescent="0.35">
      <c r="A3134">
        <v>289421</v>
      </c>
      <c r="B3134" s="3">
        <v>45790</v>
      </c>
      <c r="C3134" s="4">
        <v>0.5605324074074074</v>
      </c>
      <c r="D3134" t="s">
        <v>428</v>
      </c>
      <c r="E3134">
        <v>1</v>
      </c>
      <c r="F3134" t="s">
        <v>15</v>
      </c>
      <c r="G3134" t="s">
        <v>413</v>
      </c>
      <c r="H3134" t="s">
        <v>406</v>
      </c>
      <c r="J3134" t="s">
        <v>403</v>
      </c>
      <c r="K3134">
        <v>1</v>
      </c>
      <c r="L3134" t="str">
        <f>_xlfn.CONCAT(D3134,F3134)</f>
        <v>Rooibos latté12 oz</v>
      </c>
      <c r="M3134" s="10">
        <f>E3134*_xlfn.XLOOKUP(L3134,PriceListData!$F$2:$F$97,PriceListData!$E$2:$E$97)</f>
        <v>5.5</v>
      </c>
      <c r="N3134" t="str">
        <f>TEXT(B3134,"dddd")</f>
        <v>Tuesday</v>
      </c>
    </row>
    <row r="3135" spans="1:14" x14ac:dyDescent="0.35">
      <c r="A3135">
        <v>289419</v>
      </c>
      <c r="B3135" s="3">
        <v>45790</v>
      </c>
      <c r="C3135" s="4">
        <v>0.55298611111111107</v>
      </c>
      <c r="D3135" t="s">
        <v>21</v>
      </c>
      <c r="E3135">
        <v>1</v>
      </c>
      <c r="F3135" t="s">
        <v>15</v>
      </c>
      <c r="G3135" t="s">
        <v>405</v>
      </c>
      <c r="H3135" t="s">
        <v>406</v>
      </c>
      <c r="J3135" t="s">
        <v>403</v>
      </c>
      <c r="K3135">
        <v>2</v>
      </c>
      <c r="L3135" t="str">
        <f>_xlfn.CONCAT(D3135,F3135)</f>
        <v>Pourover12 oz</v>
      </c>
      <c r="M3135" s="10">
        <f>E3135*_xlfn.XLOOKUP(L3135,PriceListData!$F$2:$F$97,PriceListData!$E$2:$E$97)</f>
        <v>3.5</v>
      </c>
      <c r="N3135" t="str">
        <f>TEXT(B3135,"dddd")</f>
        <v>Tuesday</v>
      </c>
    </row>
    <row r="3136" spans="1:14" x14ac:dyDescent="0.35">
      <c r="A3136">
        <v>289419</v>
      </c>
      <c r="B3136" s="3">
        <v>45790</v>
      </c>
      <c r="C3136" s="4">
        <v>0.55298611111111107</v>
      </c>
      <c r="D3136" t="s">
        <v>410</v>
      </c>
      <c r="E3136">
        <v>2</v>
      </c>
      <c r="F3136" t="s">
        <v>15</v>
      </c>
      <c r="G3136" t="s">
        <v>405</v>
      </c>
      <c r="H3136" t="s">
        <v>406</v>
      </c>
      <c r="J3136" t="s">
        <v>403</v>
      </c>
      <c r="K3136">
        <v>2</v>
      </c>
      <c r="L3136" t="str">
        <f>_xlfn.CONCAT(D3136,F3136)</f>
        <v>Café Cubano12 oz</v>
      </c>
      <c r="M3136" s="10">
        <f>E3136*_xlfn.XLOOKUP(L3136,PriceListData!$F$2:$F$97,PriceListData!$E$2:$E$97)</f>
        <v>14</v>
      </c>
      <c r="N3136" t="str">
        <f>TEXT(B3136,"dddd")</f>
        <v>Tuesday</v>
      </c>
    </row>
    <row r="3137" spans="1:14" x14ac:dyDescent="0.35">
      <c r="A3137">
        <v>289418</v>
      </c>
      <c r="B3137" s="3">
        <v>45790</v>
      </c>
      <c r="C3137" s="4">
        <v>0.54593749999999996</v>
      </c>
      <c r="D3137" t="s">
        <v>425</v>
      </c>
      <c r="E3137">
        <v>1</v>
      </c>
      <c r="F3137" t="s">
        <v>15</v>
      </c>
      <c r="G3137" t="s">
        <v>405</v>
      </c>
      <c r="H3137" t="s">
        <v>414</v>
      </c>
      <c r="J3137" t="s">
        <v>403</v>
      </c>
      <c r="K3137">
        <v>2</v>
      </c>
      <c r="L3137" t="str">
        <f>_xlfn.CONCAT(D3137,F3137)</f>
        <v>Iced Guillermo12 oz</v>
      </c>
      <c r="M3137" s="10">
        <f>E3137*_xlfn.XLOOKUP(L3137,PriceListData!$F$2:$F$97,PriceListData!$E$2:$E$97)</f>
        <v>3.5</v>
      </c>
      <c r="N3137" t="str">
        <f>TEXT(B3137,"dddd")</f>
        <v>Tuesday</v>
      </c>
    </row>
    <row r="3138" spans="1:14" x14ac:dyDescent="0.35">
      <c r="A3138">
        <v>289416</v>
      </c>
      <c r="B3138" s="3">
        <v>45790</v>
      </c>
      <c r="C3138" s="4">
        <v>0.54447916666666663</v>
      </c>
      <c r="D3138" t="s">
        <v>21</v>
      </c>
      <c r="E3138">
        <v>1</v>
      </c>
      <c r="F3138" t="s">
        <v>15</v>
      </c>
      <c r="G3138" t="s">
        <v>405</v>
      </c>
      <c r="H3138" t="s">
        <v>406</v>
      </c>
      <c r="J3138" t="s">
        <v>403</v>
      </c>
      <c r="K3138">
        <v>2</v>
      </c>
      <c r="L3138" t="str">
        <f>_xlfn.CONCAT(D3138,F3138)</f>
        <v>Pourover12 oz</v>
      </c>
      <c r="M3138" s="10">
        <f>E3138*_xlfn.XLOOKUP(L3138,PriceListData!$F$2:$F$97,PriceListData!$E$2:$E$97)</f>
        <v>3.5</v>
      </c>
      <c r="N3138" t="str">
        <f>TEXT(B3138,"dddd")</f>
        <v>Tuesday</v>
      </c>
    </row>
    <row r="3139" spans="1:14" x14ac:dyDescent="0.35">
      <c r="A3139">
        <v>289416</v>
      </c>
      <c r="B3139" s="3">
        <v>45790</v>
      </c>
      <c r="C3139" s="4">
        <v>0.54447916666666663</v>
      </c>
      <c r="D3139" t="s">
        <v>420</v>
      </c>
      <c r="E3139">
        <v>1</v>
      </c>
      <c r="F3139" t="s">
        <v>76</v>
      </c>
      <c r="G3139" t="s">
        <v>413</v>
      </c>
      <c r="H3139" t="s">
        <v>406</v>
      </c>
      <c r="J3139" t="s">
        <v>403</v>
      </c>
      <c r="K3139">
        <v>2</v>
      </c>
      <c r="L3139" t="str">
        <f>_xlfn.CONCAT(D3139,F3139)</f>
        <v>Moroccan tea10 oz</v>
      </c>
      <c r="M3139" s="10">
        <f>E3139*_xlfn.XLOOKUP(L3139,PriceListData!$F$2:$F$97,PriceListData!$E$2:$E$97)</f>
        <v>3</v>
      </c>
      <c r="N3139" t="str">
        <f>TEXT(B3139,"dddd")</f>
        <v>Tuesday</v>
      </c>
    </row>
    <row r="3140" spans="1:14" x14ac:dyDescent="0.35">
      <c r="A3140">
        <v>289416</v>
      </c>
      <c r="B3140" s="3">
        <v>45790</v>
      </c>
      <c r="C3140" s="4">
        <v>0.54447916666666663</v>
      </c>
      <c r="D3140" t="s">
        <v>52</v>
      </c>
      <c r="E3140">
        <v>1</v>
      </c>
      <c r="F3140" t="s">
        <v>15</v>
      </c>
      <c r="G3140" t="s">
        <v>405</v>
      </c>
      <c r="H3140" t="s">
        <v>414</v>
      </c>
      <c r="J3140" t="s">
        <v>403</v>
      </c>
      <c r="K3140">
        <v>2</v>
      </c>
      <c r="L3140" t="str">
        <f>_xlfn.CONCAT(D3140,F3140)</f>
        <v>Frappé12 oz</v>
      </c>
      <c r="M3140" s="10">
        <f>E3140*_xlfn.XLOOKUP(L3140,PriceListData!$F$2:$F$97,PriceListData!$E$2:$E$97)</f>
        <v>4.75</v>
      </c>
      <c r="N3140" t="str">
        <f>TEXT(B3140,"dddd")</f>
        <v>Tuesday</v>
      </c>
    </row>
    <row r="3141" spans="1:14" x14ac:dyDescent="0.35">
      <c r="A3141">
        <v>289413</v>
      </c>
      <c r="B3141" s="3">
        <v>45790</v>
      </c>
      <c r="C3141" s="4">
        <v>0.54027777777777775</v>
      </c>
      <c r="D3141" t="s">
        <v>21</v>
      </c>
      <c r="E3141">
        <v>1</v>
      </c>
      <c r="F3141" t="s">
        <v>15</v>
      </c>
      <c r="G3141" t="s">
        <v>405</v>
      </c>
      <c r="H3141" t="s">
        <v>406</v>
      </c>
      <c r="J3141" t="s">
        <v>403</v>
      </c>
      <c r="K3141">
        <v>1</v>
      </c>
      <c r="L3141" t="str">
        <f>_xlfn.CONCAT(D3141,F3141)</f>
        <v>Pourover12 oz</v>
      </c>
      <c r="M3141" s="10">
        <f>E3141*_xlfn.XLOOKUP(L3141,PriceListData!$F$2:$F$97,PriceListData!$E$2:$E$97)</f>
        <v>3.5</v>
      </c>
      <c r="N3141" t="str">
        <f>TEXT(B3141,"dddd")</f>
        <v>Tuesday</v>
      </c>
    </row>
    <row r="3142" spans="1:14" x14ac:dyDescent="0.35">
      <c r="A3142">
        <v>289413</v>
      </c>
      <c r="B3142" s="3">
        <v>45790</v>
      </c>
      <c r="C3142" s="4">
        <v>0.54027777777777775</v>
      </c>
      <c r="D3142" t="s">
        <v>65</v>
      </c>
      <c r="E3142">
        <v>1</v>
      </c>
      <c r="F3142" t="s">
        <v>15</v>
      </c>
      <c r="G3142" t="s">
        <v>405</v>
      </c>
      <c r="H3142" t="s">
        <v>406</v>
      </c>
      <c r="J3142" t="s">
        <v>403</v>
      </c>
      <c r="K3142">
        <v>1</v>
      </c>
      <c r="L3142" t="str">
        <f>_xlfn.CONCAT(D3142,F3142)</f>
        <v>Cappuccino12 oz</v>
      </c>
      <c r="M3142" s="10">
        <f>E3142*_xlfn.XLOOKUP(L3142,PriceListData!$F$2:$F$97,PriceListData!$E$2:$E$97)</f>
        <v>5.5</v>
      </c>
      <c r="N3142" t="str">
        <f>TEXT(B3142,"dddd")</f>
        <v>Tuesday</v>
      </c>
    </row>
    <row r="3143" spans="1:14" x14ac:dyDescent="0.35">
      <c r="A3143">
        <v>289412</v>
      </c>
      <c r="B3143" s="3">
        <v>45790</v>
      </c>
      <c r="C3143" s="4">
        <v>0.53436342592592589</v>
      </c>
      <c r="D3143" t="s">
        <v>65</v>
      </c>
      <c r="E3143">
        <v>1</v>
      </c>
      <c r="F3143" t="s">
        <v>15</v>
      </c>
      <c r="G3143" t="s">
        <v>405</v>
      </c>
      <c r="H3143" t="s">
        <v>406</v>
      </c>
      <c r="J3143" t="s">
        <v>403</v>
      </c>
      <c r="K3143">
        <v>1</v>
      </c>
      <c r="L3143" t="str">
        <f>_xlfn.CONCAT(D3143,F3143)</f>
        <v>Cappuccino12 oz</v>
      </c>
      <c r="M3143" s="10">
        <f>E3143*_xlfn.XLOOKUP(L3143,PriceListData!$F$2:$F$97,PriceListData!$E$2:$E$97)</f>
        <v>5.5</v>
      </c>
      <c r="N3143" t="str">
        <f>TEXT(B3143,"dddd")</f>
        <v>Tuesday</v>
      </c>
    </row>
    <row r="3144" spans="1:14" x14ac:dyDescent="0.35">
      <c r="A3144">
        <v>289411</v>
      </c>
      <c r="B3144" s="3">
        <v>45790</v>
      </c>
      <c r="C3144" s="4">
        <v>0.5329976851851852</v>
      </c>
      <c r="D3144" t="s">
        <v>431</v>
      </c>
      <c r="E3144">
        <v>1</v>
      </c>
      <c r="F3144" t="s">
        <v>76</v>
      </c>
      <c r="G3144" t="s">
        <v>405</v>
      </c>
      <c r="H3144" t="s">
        <v>414</v>
      </c>
      <c r="J3144" t="s">
        <v>403</v>
      </c>
      <c r="K3144">
        <v>2</v>
      </c>
      <c r="L3144" t="str">
        <f>_xlfn.CONCAT(D3144,F3144)</f>
        <v>Mazagran10 oz</v>
      </c>
      <c r="M3144" s="10">
        <f>E3144*_xlfn.XLOOKUP(L3144,PriceListData!$F$2:$F$97,PriceListData!$E$2:$E$97)</f>
        <v>4</v>
      </c>
      <c r="N3144" t="str">
        <f>TEXT(B3144,"dddd")</f>
        <v>Tuesday</v>
      </c>
    </row>
    <row r="3145" spans="1:14" x14ac:dyDescent="0.35">
      <c r="A3145">
        <v>289410</v>
      </c>
      <c r="B3145" s="3">
        <v>45790</v>
      </c>
      <c r="C3145" s="4">
        <v>0.5320138888888889</v>
      </c>
      <c r="D3145" t="s">
        <v>21</v>
      </c>
      <c r="E3145">
        <v>1</v>
      </c>
      <c r="F3145" t="s">
        <v>15</v>
      </c>
      <c r="G3145" t="s">
        <v>405</v>
      </c>
      <c r="H3145" t="s">
        <v>406</v>
      </c>
      <c r="J3145" t="s">
        <v>403</v>
      </c>
      <c r="K3145">
        <v>1</v>
      </c>
      <c r="L3145" t="str">
        <f>_xlfn.CONCAT(D3145,F3145)</f>
        <v>Pourover12 oz</v>
      </c>
      <c r="M3145" s="10">
        <f>E3145*_xlfn.XLOOKUP(L3145,PriceListData!$F$2:$F$97,PriceListData!$E$2:$E$97)</f>
        <v>3.5</v>
      </c>
      <c r="N3145" t="str">
        <f>TEXT(B3145,"dddd")</f>
        <v>Tuesday</v>
      </c>
    </row>
    <row r="3146" spans="1:14" x14ac:dyDescent="0.35">
      <c r="A3146">
        <v>289409</v>
      </c>
      <c r="B3146" s="3">
        <v>45790</v>
      </c>
      <c r="C3146" s="4">
        <v>0.52550925925925929</v>
      </c>
      <c r="D3146" t="s">
        <v>65</v>
      </c>
      <c r="E3146">
        <v>1</v>
      </c>
      <c r="F3146" t="s">
        <v>15</v>
      </c>
      <c r="G3146" t="s">
        <v>405</v>
      </c>
      <c r="H3146" t="s">
        <v>406</v>
      </c>
      <c r="J3146" t="s">
        <v>403</v>
      </c>
      <c r="K3146">
        <v>2</v>
      </c>
      <c r="L3146" t="str">
        <f>_xlfn.CONCAT(D3146,F3146)</f>
        <v>Cappuccino12 oz</v>
      </c>
      <c r="M3146" s="10">
        <f>E3146*_xlfn.XLOOKUP(L3146,PriceListData!$F$2:$F$97,PriceListData!$E$2:$E$97)</f>
        <v>5.5</v>
      </c>
      <c r="N3146" t="str">
        <f>TEXT(B3146,"dddd")</f>
        <v>Tuesday</v>
      </c>
    </row>
    <row r="3147" spans="1:14" x14ac:dyDescent="0.35">
      <c r="A3147">
        <v>289408</v>
      </c>
      <c r="B3147" s="3">
        <v>45790</v>
      </c>
      <c r="C3147" s="4">
        <v>0.52410879629629625</v>
      </c>
      <c r="D3147" t="s">
        <v>411</v>
      </c>
      <c r="E3147">
        <v>1</v>
      </c>
      <c r="F3147" t="s">
        <v>24</v>
      </c>
      <c r="G3147" t="s">
        <v>405</v>
      </c>
      <c r="H3147" t="s">
        <v>406</v>
      </c>
      <c r="J3147" t="s">
        <v>403</v>
      </c>
      <c r="K3147">
        <v>1</v>
      </c>
      <c r="L3147" t="str">
        <f>_xlfn.CONCAT(D3147,F3147)</f>
        <v>Turkish coffee3 oz</v>
      </c>
      <c r="M3147" s="10">
        <f>E3147*_xlfn.XLOOKUP(L3147,PriceListData!$F$2:$F$97,PriceListData!$E$2:$E$97)</f>
        <v>3.75</v>
      </c>
      <c r="N3147" t="str">
        <f>TEXT(B3147,"dddd")</f>
        <v>Tuesday</v>
      </c>
    </row>
    <row r="3148" spans="1:14" x14ac:dyDescent="0.35">
      <c r="A3148">
        <v>289406</v>
      </c>
      <c r="B3148" s="3">
        <v>45790</v>
      </c>
      <c r="C3148" s="4">
        <v>0.52145833333333336</v>
      </c>
      <c r="D3148" t="s">
        <v>65</v>
      </c>
      <c r="E3148">
        <v>1</v>
      </c>
      <c r="F3148" t="s">
        <v>15</v>
      </c>
      <c r="G3148" t="s">
        <v>405</v>
      </c>
      <c r="H3148" t="s">
        <v>406</v>
      </c>
      <c r="J3148" t="s">
        <v>403</v>
      </c>
      <c r="K3148">
        <v>1</v>
      </c>
      <c r="L3148" t="str">
        <f>_xlfn.CONCAT(D3148,F3148)</f>
        <v>Cappuccino12 oz</v>
      </c>
      <c r="M3148" s="10">
        <f>E3148*_xlfn.XLOOKUP(L3148,PriceListData!$F$2:$F$97,PriceListData!$E$2:$E$97)</f>
        <v>5.5</v>
      </c>
      <c r="N3148" t="str">
        <f>TEXT(B3148,"dddd")</f>
        <v>Tuesday</v>
      </c>
    </row>
    <row r="3149" spans="1:14" x14ac:dyDescent="0.35">
      <c r="A3149">
        <v>289405</v>
      </c>
      <c r="B3149" s="3">
        <v>45790</v>
      </c>
      <c r="C3149" s="4">
        <v>0.52018518518518519</v>
      </c>
      <c r="D3149" t="s">
        <v>65</v>
      </c>
      <c r="E3149">
        <v>1</v>
      </c>
      <c r="F3149" t="s">
        <v>15</v>
      </c>
      <c r="G3149" t="s">
        <v>405</v>
      </c>
      <c r="H3149" t="s">
        <v>406</v>
      </c>
      <c r="J3149" t="s">
        <v>403</v>
      </c>
      <c r="K3149">
        <v>1</v>
      </c>
      <c r="L3149" t="str">
        <f>_xlfn.CONCAT(D3149,F3149)</f>
        <v>Cappuccino12 oz</v>
      </c>
      <c r="M3149" s="10">
        <f>E3149*_xlfn.XLOOKUP(L3149,PriceListData!$F$2:$F$97,PriceListData!$E$2:$E$97)</f>
        <v>5.5</v>
      </c>
      <c r="N3149" t="str">
        <f>TEXT(B3149,"dddd")</f>
        <v>Tuesday</v>
      </c>
    </row>
    <row r="3150" spans="1:14" x14ac:dyDescent="0.35">
      <c r="A3150">
        <v>289404</v>
      </c>
      <c r="B3150" s="3">
        <v>45790</v>
      </c>
      <c r="C3150" s="4">
        <v>0.5174305555555555</v>
      </c>
      <c r="D3150" t="s">
        <v>21</v>
      </c>
      <c r="E3150">
        <v>1</v>
      </c>
      <c r="F3150" t="s">
        <v>15</v>
      </c>
      <c r="G3150" t="s">
        <v>405</v>
      </c>
      <c r="H3150" t="s">
        <v>406</v>
      </c>
      <c r="J3150" t="s">
        <v>403</v>
      </c>
      <c r="K3150">
        <v>1</v>
      </c>
      <c r="L3150" t="str">
        <f>_xlfn.CONCAT(D3150,F3150)</f>
        <v>Pourover12 oz</v>
      </c>
      <c r="M3150" s="10">
        <f>E3150*_xlfn.XLOOKUP(L3150,PriceListData!$F$2:$F$97,PriceListData!$E$2:$E$97)</f>
        <v>3.5</v>
      </c>
      <c r="N3150" t="str">
        <f>TEXT(B3150,"dddd")</f>
        <v>Tuesday</v>
      </c>
    </row>
    <row r="3151" spans="1:14" x14ac:dyDescent="0.35">
      <c r="A3151">
        <v>289402</v>
      </c>
      <c r="B3151" s="3">
        <v>45790</v>
      </c>
      <c r="C3151" s="4">
        <v>0.49745370370370373</v>
      </c>
      <c r="D3151" t="s">
        <v>400</v>
      </c>
      <c r="E3151">
        <v>1</v>
      </c>
      <c r="G3151" t="s">
        <v>401</v>
      </c>
      <c r="H3151" t="s">
        <v>402</v>
      </c>
      <c r="J3151" t="s">
        <v>403</v>
      </c>
      <c r="K3151">
        <v>1</v>
      </c>
      <c r="L3151" t="str">
        <f>_xlfn.CONCAT(D3151,F3151)</f>
        <v>Community calendar and coupon book</v>
      </c>
      <c r="M3151" s="10">
        <f>E3151*_xlfn.XLOOKUP(L3151,PriceListData!$F$2:$F$97,PriceListData!$E$2:$E$97)</f>
        <v>20</v>
      </c>
      <c r="N3151" t="str">
        <f>TEXT(B3151,"dddd")</f>
        <v>Tuesday</v>
      </c>
    </row>
    <row r="3152" spans="1:14" x14ac:dyDescent="0.35">
      <c r="A3152">
        <v>289401</v>
      </c>
      <c r="B3152" s="3">
        <v>45790</v>
      </c>
      <c r="C3152" s="4">
        <v>0.49354166666666666</v>
      </c>
      <c r="D3152" t="s">
        <v>52</v>
      </c>
      <c r="E3152">
        <v>1</v>
      </c>
      <c r="F3152" t="s">
        <v>15</v>
      </c>
      <c r="G3152" t="s">
        <v>405</v>
      </c>
      <c r="H3152" t="s">
        <v>414</v>
      </c>
      <c r="J3152" t="s">
        <v>403</v>
      </c>
      <c r="K3152">
        <v>2</v>
      </c>
      <c r="L3152" t="str">
        <f>_xlfn.CONCAT(D3152,F3152)</f>
        <v>Frappé12 oz</v>
      </c>
      <c r="M3152" s="10">
        <f>E3152*_xlfn.XLOOKUP(L3152,PriceListData!$F$2:$F$97,PriceListData!$E$2:$E$97)</f>
        <v>4.75</v>
      </c>
      <c r="N3152" t="str">
        <f>TEXT(B3152,"dddd")</f>
        <v>Tuesday</v>
      </c>
    </row>
    <row r="3153" spans="1:14" x14ac:dyDescent="0.35">
      <c r="A3153">
        <v>289400</v>
      </c>
      <c r="B3153" s="3">
        <v>45790</v>
      </c>
      <c r="C3153" s="4">
        <v>0.49284722222222221</v>
      </c>
      <c r="D3153" t="s">
        <v>21</v>
      </c>
      <c r="E3153">
        <v>1</v>
      </c>
      <c r="F3153" t="s">
        <v>15</v>
      </c>
      <c r="G3153" t="s">
        <v>405</v>
      </c>
      <c r="H3153" t="s">
        <v>406</v>
      </c>
      <c r="J3153" t="s">
        <v>403</v>
      </c>
      <c r="K3153">
        <v>1</v>
      </c>
      <c r="L3153" t="str">
        <f>_xlfn.CONCAT(D3153,F3153)</f>
        <v>Pourover12 oz</v>
      </c>
      <c r="M3153" s="10">
        <f>E3153*_xlfn.XLOOKUP(L3153,PriceListData!$F$2:$F$97,PriceListData!$E$2:$E$97)</f>
        <v>3.5</v>
      </c>
      <c r="N3153" t="str">
        <f>TEXT(B3153,"dddd")</f>
        <v>Tuesday</v>
      </c>
    </row>
    <row r="3154" spans="1:14" x14ac:dyDescent="0.35">
      <c r="A3154">
        <v>289399</v>
      </c>
      <c r="B3154" s="3">
        <v>45790</v>
      </c>
      <c r="C3154" s="4">
        <v>0.48767361111111113</v>
      </c>
      <c r="D3154" t="s">
        <v>21</v>
      </c>
      <c r="E3154">
        <v>1</v>
      </c>
      <c r="F3154" t="s">
        <v>15</v>
      </c>
      <c r="G3154" t="s">
        <v>405</v>
      </c>
      <c r="H3154" t="s">
        <v>406</v>
      </c>
      <c r="J3154" t="s">
        <v>403</v>
      </c>
      <c r="K3154">
        <v>1</v>
      </c>
      <c r="L3154" t="str">
        <f>_xlfn.CONCAT(D3154,F3154)</f>
        <v>Pourover12 oz</v>
      </c>
      <c r="M3154" s="10">
        <f>E3154*_xlfn.XLOOKUP(L3154,PriceListData!$F$2:$F$97,PriceListData!$E$2:$E$97)</f>
        <v>3.5</v>
      </c>
      <c r="N3154" t="str">
        <f>TEXT(B3154,"dddd")</f>
        <v>Tuesday</v>
      </c>
    </row>
    <row r="3155" spans="1:14" x14ac:dyDescent="0.35">
      <c r="A3155">
        <v>289398</v>
      </c>
      <c r="B3155" s="3">
        <v>45790</v>
      </c>
      <c r="C3155" s="4">
        <v>0.48615740740740743</v>
      </c>
      <c r="D3155" t="s">
        <v>21</v>
      </c>
      <c r="E3155">
        <v>1</v>
      </c>
      <c r="F3155" t="s">
        <v>15</v>
      </c>
      <c r="G3155" t="s">
        <v>405</v>
      </c>
      <c r="H3155" t="s">
        <v>406</v>
      </c>
      <c r="J3155" t="s">
        <v>403</v>
      </c>
      <c r="K3155">
        <v>1</v>
      </c>
      <c r="L3155" t="str">
        <f>_xlfn.CONCAT(D3155,F3155)</f>
        <v>Pourover12 oz</v>
      </c>
      <c r="M3155" s="10">
        <f>E3155*_xlfn.XLOOKUP(L3155,PriceListData!$F$2:$F$97,PriceListData!$E$2:$E$97)</f>
        <v>3.5</v>
      </c>
      <c r="N3155" t="str">
        <f>TEXT(B3155,"dddd")</f>
        <v>Tuesday</v>
      </c>
    </row>
    <row r="3156" spans="1:14" x14ac:dyDescent="0.35">
      <c r="A3156">
        <v>289397</v>
      </c>
      <c r="B3156" s="3">
        <v>45790</v>
      </c>
      <c r="C3156" s="4">
        <v>0.48534722222222221</v>
      </c>
      <c r="D3156" t="s">
        <v>410</v>
      </c>
      <c r="E3156">
        <v>1</v>
      </c>
      <c r="F3156" t="s">
        <v>15</v>
      </c>
      <c r="G3156" t="s">
        <v>405</v>
      </c>
      <c r="H3156" t="s">
        <v>406</v>
      </c>
      <c r="J3156" t="s">
        <v>403</v>
      </c>
      <c r="K3156">
        <v>2</v>
      </c>
      <c r="L3156" t="str">
        <f>_xlfn.CONCAT(D3156,F3156)</f>
        <v>Café Cubano12 oz</v>
      </c>
      <c r="M3156" s="10">
        <f>E3156*_xlfn.XLOOKUP(L3156,PriceListData!$F$2:$F$97,PriceListData!$E$2:$E$97)</f>
        <v>7</v>
      </c>
      <c r="N3156" t="str">
        <f>TEXT(B3156,"dddd")</f>
        <v>Tuesday</v>
      </c>
    </row>
    <row r="3157" spans="1:14" x14ac:dyDescent="0.35">
      <c r="A3157">
        <v>289396</v>
      </c>
      <c r="B3157" s="3">
        <v>45790</v>
      </c>
      <c r="C3157" s="4">
        <v>0.48223379629629631</v>
      </c>
      <c r="D3157" t="s">
        <v>54</v>
      </c>
      <c r="E3157">
        <v>1</v>
      </c>
      <c r="G3157" t="s">
        <v>415</v>
      </c>
      <c r="H3157" t="s">
        <v>416</v>
      </c>
      <c r="J3157" t="s">
        <v>403</v>
      </c>
      <c r="K3157">
        <v>2</v>
      </c>
      <c r="L3157" t="str">
        <f>_xlfn.CONCAT(D3157,F3157)</f>
        <v>Syrup</v>
      </c>
      <c r="M3157" s="10">
        <f>E3157*_xlfn.XLOOKUP(L3157,PriceListData!$F$2:$F$97,PriceListData!$E$2:$E$97)</f>
        <v>0.75</v>
      </c>
      <c r="N3157" t="str">
        <f>TEXT(B3157,"dddd")</f>
        <v>Tuesday</v>
      </c>
    </row>
    <row r="3158" spans="1:14" x14ac:dyDescent="0.35">
      <c r="A3158">
        <v>289396</v>
      </c>
      <c r="B3158" s="3">
        <v>45790</v>
      </c>
      <c r="C3158" s="4">
        <v>0.48223379629629631</v>
      </c>
      <c r="D3158" t="s">
        <v>21</v>
      </c>
      <c r="E3158">
        <v>1</v>
      </c>
      <c r="F3158" t="s">
        <v>15</v>
      </c>
      <c r="G3158" t="s">
        <v>405</v>
      </c>
      <c r="H3158" t="s">
        <v>406</v>
      </c>
      <c r="J3158" t="s">
        <v>403</v>
      </c>
      <c r="K3158">
        <v>2</v>
      </c>
      <c r="L3158" t="str">
        <f>_xlfn.CONCAT(D3158,F3158)</f>
        <v>Pourover12 oz</v>
      </c>
      <c r="M3158" s="10">
        <f>E3158*_xlfn.XLOOKUP(L3158,PriceListData!$F$2:$F$97,PriceListData!$E$2:$E$97)</f>
        <v>3.5</v>
      </c>
      <c r="N3158" t="str">
        <f>TEXT(B3158,"dddd")</f>
        <v>Tuesday</v>
      </c>
    </row>
    <row r="3159" spans="1:14" x14ac:dyDescent="0.35">
      <c r="A3159">
        <v>289395</v>
      </c>
      <c r="B3159" s="3">
        <v>45790</v>
      </c>
      <c r="C3159" s="4">
        <v>0.46964120370370371</v>
      </c>
      <c r="D3159" t="s">
        <v>52</v>
      </c>
      <c r="E3159">
        <v>1</v>
      </c>
      <c r="F3159" t="s">
        <v>15</v>
      </c>
      <c r="G3159" t="s">
        <v>405</v>
      </c>
      <c r="H3159" t="s">
        <v>414</v>
      </c>
      <c r="J3159" t="s">
        <v>403</v>
      </c>
      <c r="K3159">
        <v>1</v>
      </c>
      <c r="L3159" t="str">
        <f>_xlfn.CONCAT(D3159,F3159)</f>
        <v>Frappé12 oz</v>
      </c>
      <c r="M3159" s="10">
        <f>E3159*_xlfn.XLOOKUP(L3159,PriceListData!$F$2:$F$97,PriceListData!$E$2:$E$97)</f>
        <v>4.75</v>
      </c>
      <c r="N3159" t="str">
        <f>TEXT(B3159,"dddd")</f>
        <v>Tuesday</v>
      </c>
    </row>
    <row r="3160" spans="1:14" x14ac:dyDescent="0.35">
      <c r="A3160">
        <v>289394</v>
      </c>
      <c r="B3160" s="3">
        <v>45790</v>
      </c>
      <c r="C3160" s="4">
        <v>0.46931712962962963</v>
      </c>
      <c r="D3160" t="s">
        <v>65</v>
      </c>
      <c r="E3160">
        <v>1</v>
      </c>
      <c r="F3160" t="s">
        <v>15</v>
      </c>
      <c r="G3160" t="s">
        <v>405</v>
      </c>
      <c r="H3160" t="s">
        <v>406</v>
      </c>
      <c r="J3160" t="s">
        <v>403</v>
      </c>
      <c r="K3160">
        <v>1</v>
      </c>
      <c r="L3160" t="str">
        <f>_xlfn.CONCAT(D3160,F3160)</f>
        <v>Cappuccino12 oz</v>
      </c>
      <c r="M3160" s="10">
        <f>E3160*_xlfn.XLOOKUP(L3160,PriceListData!$F$2:$F$97,PriceListData!$E$2:$E$97)</f>
        <v>5.5</v>
      </c>
      <c r="N3160" t="str">
        <f>TEXT(B3160,"dddd")</f>
        <v>Tuesday</v>
      </c>
    </row>
    <row r="3161" spans="1:14" x14ac:dyDescent="0.35">
      <c r="A3161">
        <v>289393</v>
      </c>
      <c r="B3161" s="3">
        <v>45790</v>
      </c>
      <c r="C3161" s="4">
        <v>0.46765046296296298</v>
      </c>
      <c r="D3161" t="s">
        <v>409</v>
      </c>
      <c r="E3161">
        <v>1</v>
      </c>
      <c r="F3161" t="s">
        <v>15</v>
      </c>
      <c r="G3161" t="s">
        <v>405</v>
      </c>
      <c r="H3161" t="s">
        <v>406</v>
      </c>
      <c r="J3161" t="s">
        <v>403</v>
      </c>
      <c r="K3161">
        <v>1</v>
      </c>
      <c r="L3161" t="str">
        <f>_xlfn.CONCAT(D3161,F3161)</f>
        <v>Drip coffee12 oz</v>
      </c>
      <c r="M3161" s="10">
        <f>E3161*_xlfn.XLOOKUP(L3161,PriceListData!$F$2:$F$97,PriceListData!$E$2:$E$97)</f>
        <v>2.25</v>
      </c>
      <c r="N3161" t="str">
        <f>TEXT(B3161,"dddd")</f>
        <v>Tuesday</v>
      </c>
    </row>
    <row r="3162" spans="1:14" x14ac:dyDescent="0.35">
      <c r="A3162">
        <v>289392</v>
      </c>
      <c r="B3162" s="3">
        <v>45790</v>
      </c>
      <c r="C3162" s="4">
        <v>0.46587962962962964</v>
      </c>
      <c r="D3162" t="s">
        <v>21</v>
      </c>
      <c r="E3162">
        <v>1</v>
      </c>
      <c r="F3162" t="s">
        <v>15</v>
      </c>
      <c r="G3162" t="s">
        <v>405</v>
      </c>
      <c r="H3162" t="s">
        <v>406</v>
      </c>
      <c r="J3162" t="s">
        <v>403</v>
      </c>
      <c r="K3162">
        <v>1</v>
      </c>
      <c r="L3162" t="str">
        <f>_xlfn.CONCAT(D3162,F3162)</f>
        <v>Pourover12 oz</v>
      </c>
      <c r="M3162" s="10">
        <f>E3162*_xlfn.XLOOKUP(L3162,PriceListData!$F$2:$F$97,PriceListData!$E$2:$E$97)</f>
        <v>3.5</v>
      </c>
      <c r="N3162" t="str">
        <f>TEXT(B3162,"dddd")</f>
        <v>Tuesday</v>
      </c>
    </row>
    <row r="3163" spans="1:14" x14ac:dyDescent="0.35">
      <c r="A3163">
        <v>289391</v>
      </c>
      <c r="B3163" s="3">
        <v>45790</v>
      </c>
      <c r="C3163" s="4">
        <v>0.45824074074074073</v>
      </c>
      <c r="D3163" t="s">
        <v>407</v>
      </c>
      <c r="E3163">
        <v>1</v>
      </c>
      <c r="G3163" t="s">
        <v>405</v>
      </c>
      <c r="H3163" t="s">
        <v>408</v>
      </c>
      <c r="J3163" t="s">
        <v>403</v>
      </c>
      <c r="K3163">
        <v>1</v>
      </c>
      <c r="L3163" t="str">
        <f>_xlfn.CONCAT(D3163,F3163)</f>
        <v>Drip coffee refill</v>
      </c>
      <c r="M3163" s="10">
        <f>E3163*_xlfn.XLOOKUP(L3163,PriceListData!$F$2:$F$97,PriceListData!$E$2:$E$97)</f>
        <v>1.25</v>
      </c>
      <c r="N3163" t="str">
        <f>TEXT(B3163,"dddd")</f>
        <v>Tuesday</v>
      </c>
    </row>
    <row r="3164" spans="1:14" x14ac:dyDescent="0.35">
      <c r="A3164">
        <v>289389</v>
      </c>
      <c r="B3164" s="3">
        <v>45790</v>
      </c>
      <c r="C3164" s="4">
        <v>0.44836805555555553</v>
      </c>
      <c r="D3164" t="s">
        <v>410</v>
      </c>
      <c r="E3164">
        <v>1</v>
      </c>
      <c r="F3164" t="s">
        <v>15</v>
      </c>
      <c r="G3164" t="s">
        <v>405</v>
      </c>
      <c r="H3164" t="s">
        <v>406</v>
      </c>
      <c r="J3164" t="s">
        <v>403</v>
      </c>
      <c r="K3164">
        <v>1</v>
      </c>
      <c r="L3164" t="str">
        <f>_xlfn.CONCAT(D3164,F3164)</f>
        <v>Café Cubano12 oz</v>
      </c>
      <c r="M3164" s="10">
        <f>E3164*_xlfn.XLOOKUP(L3164,PriceListData!$F$2:$F$97,PriceListData!$E$2:$E$97)</f>
        <v>7</v>
      </c>
      <c r="N3164" t="str">
        <f>TEXT(B3164,"dddd")</f>
        <v>Tuesday</v>
      </c>
    </row>
    <row r="3165" spans="1:14" x14ac:dyDescent="0.35">
      <c r="A3165">
        <v>289388</v>
      </c>
      <c r="B3165" s="3">
        <v>45790</v>
      </c>
      <c r="C3165" s="4">
        <v>0.44562499999999999</v>
      </c>
      <c r="D3165" t="s">
        <v>410</v>
      </c>
      <c r="E3165">
        <v>1</v>
      </c>
      <c r="F3165" t="s">
        <v>15</v>
      </c>
      <c r="G3165" t="s">
        <v>405</v>
      </c>
      <c r="H3165" t="s">
        <v>406</v>
      </c>
      <c r="J3165" t="s">
        <v>403</v>
      </c>
      <c r="K3165">
        <v>1</v>
      </c>
      <c r="L3165" t="str">
        <f>_xlfn.CONCAT(D3165,F3165)</f>
        <v>Café Cubano12 oz</v>
      </c>
      <c r="M3165" s="10">
        <f>E3165*_xlfn.XLOOKUP(L3165,PriceListData!$F$2:$F$97,PriceListData!$E$2:$E$97)</f>
        <v>7</v>
      </c>
      <c r="N3165" t="str">
        <f>TEXT(B3165,"dddd")</f>
        <v>Tuesday</v>
      </c>
    </row>
    <row r="3166" spans="1:14" x14ac:dyDescent="0.35">
      <c r="A3166">
        <v>289387</v>
      </c>
      <c r="B3166" s="3">
        <v>45790</v>
      </c>
      <c r="C3166" s="4">
        <v>0.44490740740740742</v>
      </c>
      <c r="D3166" t="s">
        <v>65</v>
      </c>
      <c r="E3166">
        <v>1</v>
      </c>
      <c r="F3166" t="s">
        <v>15</v>
      </c>
      <c r="G3166" t="s">
        <v>405</v>
      </c>
      <c r="H3166" t="s">
        <v>406</v>
      </c>
      <c r="J3166" t="s">
        <v>403</v>
      </c>
      <c r="K3166">
        <v>2</v>
      </c>
      <c r="L3166" t="str">
        <f>_xlfn.CONCAT(D3166,F3166)</f>
        <v>Cappuccino12 oz</v>
      </c>
      <c r="M3166" s="10">
        <f>E3166*_xlfn.XLOOKUP(L3166,PriceListData!$F$2:$F$97,PriceListData!$E$2:$E$97)</f>
        <v>5.5</v>
      </c>
      <c r="N3166" t="str">
        <f>TEXT(B3166,"dddd")</f>
        <v>Tuesday</v>
      </c>
    </row>
    <row r="3167" spans="1:14" x14ac:dyDescent="0.35">
      <c r="A3167">
        <v>289386</v>
      </c>
      <c r="B3167" s="3">
        <v>45790</v>
      </c>
      <c r="C3167" s="4">
        <v>0.44179398148148147</v>
      </c>
      <c r="D3167" t="s">
        <v>407</v>
      </c>
      <c r="E3167">
        <v>1</v>
      </c>
      <c r="G3167" t="s">
        <v>405</v>
      </c>
      <c r="H3167" t="s">
        <v>408</v>
      </c>
      <c r="J3167" t="s">
        <v>403</v>
      </c>
      <c r="K3167">
        <v>1</v>
      </c>
      <c r="L3167" t="str">
        <f>_xlfn.CONCAT(D3167,F3167)</f>
        <v>Drip coffee refill</v>
      </c>
      <c r="M3167" s="10">
        <f>E3167*_xlfn.XLOOKUP(L3167,PriceListData!$F$2:$F$97,PriceListData!$E$2:$E$97)</f>
        <v>1.25</v>
      </c>
      <c r="N3167" t="str">
        <f>TEXT(B3167,"dddd")</f>
        <v>Tuesday</v>
      </c>
    </row>
    <row r="3168" spans="1:14" x14ac:dyDescent="0.35">
      <c r="A3168">
        <v>289384</v>
      </c>
      <c r="B3168" s="3">
        <v>45790</v>
      </c>
      <c r="C3168" s="4">
        <v>0.43666666666666665</v>
      </c>
      <c r="D3168" t="s">
        <v>411</v>
      </c>
      <c r="E3168">
        <v>1</v>
      </c>
      <c r="F3168" t="s">
        <v>24</v>
      </c>
      <c r="G3168" t="s">
        <v>405</v>
      </c>
      <c r="H3168" t="s">
        <v>406</v>
      </c>
      <c r="J3168" t="s">
        <v>403</v>
      </c>
      <c r="K3168">
        <v>1</v>
      </c>
      <c r="L3168" t="str">
        <f>_xlfn.CONCAT(D3168,F3168)</f>
        <v>Turkish coffee3 oz</v>
      </c>
      <c r="M3168" s="10">
        <f>E3168*_xlfn.XLOOKUP(L3168,PriceListData!$F$2:$F$97,PriceListData!$E$2:$E$97)</f>
        <v>3.75</v>
      </c>
      <c r="N3168" t="str">
        <f>TEXT(B3168,"dddd")</f>
        <v>Tuesday</v>
      </c>
    </row>
    <row r="3169" spans="1:14" x14ac:dyDescent="0.35">
      <c r="A3169">
        <v>289383</v>
      </c>
      <c r="B3169" s="3">
        <v>45790</v>
      </c>
      <c r="C3169" s="4">
        <v>0.43497685185185186</v>
      </c>
      <c r="D3169" t="s">
        <v>21</v>
      </c>
      <c r="E3169">
        <v>1</v>
      </c>
      <c r="F3169" t="s">
        <v>15</v>
      </c>
      <c r="G3169" t="s">
        <v>405</v>
      </c>
      <c r="H3169" t="s">
        <v>406</v>
      </c>
      <c r="J3169" t="s">
        <v>403</v>
      </c>
      <c r="K3169">
        <v>1</v>
      </c>
      <c r="L3169" t="str">
        <f>_xlfn.CONCAT(D3169,F3169)</f>
        <v>Pourover12 oz</v>
      </c>
      <c r="M3169" s="10">
        <f>E3169*_xlfn.XLOOKUP(L3169,PriceListData!$F$2:$F$97,PriceListData!$E$2:$E$97)</f>
        <v>3.5</v>
      </c>
      <c r="N3169" t="str">
        <f>TEXT(B3169,"dddd")</f>
        <v>Tuesday</v>
      </c>
    </row>
    <row r="3170" spans="1:14" x14ac:dyDescent="0.35">
      <c r="A3170">
        <v>289381</v>
      </c>
      <c r="B3170" s="3">
        <v>45790</v>
      </c>
      <c r="C3170" s="4">
        <v>0.43276620370370372</v>
      </c>
      <c r="D3170" t="s">
        <v>404</v>
      </c>
      <c r="E3170">
        <v>1</v>
      </c>
      <c r="F3170" t="s">
        <v>15</v>
      </c>
      <c r="G3170" t="s">
        <v>405</v>
      </c>
      <c r="H3170" t="s">
        <v>406</v>
      </c>
      <c r="J3170" t="s">
        <v>403</v>
      </c>
      <c r="K3170">
        <v>1</v>
      </c>
      <c r="L3170" t="str">
        <f>_xlfn.CONCAT(D3170,F3170)</f>
        <v>Café latté12 oz</v>
      </c>
      <c r="M3170" s="10">
        <f>E3170*_xlfn.XLOOKUP(L3170,PriceListData!$F$2:$F$97,PriceListData!$E$2:$E$97)</f>
        <v>4.25</v>
      </c>
      <c r="N3170" t="str">
        <f>TEXT(B3170,"dddd")</f>
        <v>Tuesday</v>
      </c>
    </row>
    <row r="3171" spans="1:14" x14ac:dyDescent="0.35">
      <c r="A3171">
        <v>289380</v>
      </c>
      <c r="B3171" s="3">
        <v>45790</v>
      </c>
      <c r="C3171" s="4">
        <v>0.4302199074074074</v>
      </c>
      <c r="D3171" t="s">
        <v>428</v>
      </c>
      <c r="E3171">
        <v>1</v>
      </c>
      <c r="F3171" t="s">
        <v>15</v>
      </c>
      <c r="G3171" t="s">
        <v>413</v>
      </c>
      <c r="H3171" t="s">
        <v>406</v>
      </c>
      <c r="J3171" t="s">
        <v>403</v>
      </c>
      <c r="K3171">
        <v>2</v>
      </c>
      <c r="L3171" t="str">
        <f>_xlfn.CONCAT(D3171,F3171)</f>
        <v>Rooibos latté12 oz</v>
      </c>
      <c r="M3171" s="10">
        <f>E3171*_xlfn.XLOOKUP(L3171,PriceListData!$F$2:$F$97,PriceListData!$E$2:$E$97)</f>
        <v>5.5</v>
      </c>
      <c r="N3171" t="str">
        <f>TEXT(B3171,"dddd")</f>
        <v>Tuesday</v>
      </c>
    </row>
    <row r="3172" spans="1:14" x14ac:dyDescent="0.35">
      <c r="A3172">
        <v>289378</v>
      </c>
      <c r="B3172" s="3">
        <v>45790</v>
      </c>
      <c r="C3172" s="4">
        <v>0.4216435185185185</v>
      </c>
      <c r="D3172" t="s">
        <v>21</v>
      </c>
      <c r="E3172">
        <v>1</v>
      </c>
      <c r="F3172" t="s">
        <v>15</v>
      </c>
      <c r="G3172" t="s">
        <v>405</v>
      </c>
      <c r="H3172" t="s">
        <v>406</v>
      </c>
      <c r="J3172" t="s">
        <v>403</v>
      </c>
      <c r="K3172">
        <v>1</v>
      </c>
      <c r="L3172" t="str">
        <f>_xlfn.CONCAT(D3172,F3172)</f>
        <v>Pourover12 oz</v>
      </c>
      <c r="M3172" s="10">
        <f>E3172*_xlfn.XLOOKUP(L3172,PriceListData!$F$2:$F$97,PriceListData!$E$2:$E$97)</f>
        <v>3.5</v>
      </c>
      <c r="N3172" t="str">
        <f>TEXT(B3172,"dddd")</f>
        <v>Tuesday</v>
      </c>
    </row>
    <row r="3173" spans="1:14" x14ac:dyDescent="0.35">
      <c r="A3173">
        <v>289378</v>
      </c>
      <c r="B3173" s="3">
        <v>45790</v>
      </c>
      <c r="C3173" s="4">
        <v>0.4216435185185185</v>
      </c>
      <c r="D3173" t="s">
        <v>52</v>
      </c>
      <c r="E3173">
        <v>1</v>
      </c>
      <c r="F3173" t="s">
        <v>15</v>
      </c>
      <c r="G3173" t="s">
        <v>405</v>
      </c>
      <c r="H3173" t="s">
        <v>414</v>
      </c>
      <c r="J3173" t="s">
        <v>403</v>
      </c>
      <c r="K3173">
        <v>1</v>
      </c>
      <c r="L3173" t="str">
        <f>_xlfn.CONCAT(D3173,F3173)</f>
        <v>Frappé12 oz</v>
      </c>
      <c r="M3173" s="10">
        <f>E3173*_xlfn.XLOOKUP(L3173,PriceListData!$F$2:$F$97,PriceListData!$E$2:$E$97)</f>
        <v>4.75</v>
      </c>
      <c r="N3173" t="str">
        <f>TEXT(B3173,"dddd")</f>
        <v>Tuesday</v>
      </c>
    </row>
    <row r="3174" spans="1:14" x14ac:dyDescent="0.35">
      <c r="A3174">
        <v>289377</v>
      </c>
      <c r="B3174" s="3">
        <v>45790</v>
      </c>
      <c r="C3174" s="4">
        <v>0.41776620370370371</v>
      </c>
      <c r="D3174" t="s">
        <v>428</v>
      </c>
      <c r="E3174">
        <v>1</v>
      </c>
      <c r="F3174" t="s">
        <v>15</v>
      </c>
      <c r="G3174" t="s">
        <v>413</v>
      </c>
      <c r="H3174" t="s">
        <v>406</v>
      </c>
      <c r="J3174" t="s">
        <v>403</v>
      </c>
      <c r="K3174">
        <v>1</v>
      </c>
      <c r="L3174" t="str">
        <f>_xlfn.CONCAT(D3174,F3174)</f>
        <v>Rooibos latté12 oz</v>
      </c>
      <c r="M3174" s="10">
        <f>E3174*_xlfn.XLOOKUP(L3174,PriceListData!$F$2:$F$97,PriceListData!$E$2:$E$97)</f>
        <v>5.5</v>
      </c>
      <c r="N3174" t="str">
        <f>TEXT(B3174,"dddd")</f>
        <v>Tuesday</v>
      </c>
    </row>
    <row r="3175" spans="1:14" x14ac:dyDescent="0.35">
      <c r="A3175">
        <v>289375</v>
      </c>
      <c r="B3175" s="3">
        <v>45790</v>
      </c>
      <c r="C3175" s="4">
        <v>0.41641203703703705</v>
      </c>
      <c r="D3175" t="s">
        <v>21</v>
      </c>
      <c r="E3175">
        <v>1</v>
      </c>
      <c r="F3175" t="s">
        <v>15</v>
      </c>
      <c r="G3175" t="s">
        <v>405</v>
      </c>
      <c r="H3175" t="s">
        <v>406</v>
      </c>
      <c r="J3175" t="s">
        <v>403</v>
      </c>
      <c r="K3175">
        <v>1</v>
      </c>
      <c r="L3175" t="str">
        <f>_xlfn.CONCAT(D3175,F3175)</f>
        <v>Pourover12 oz</v>
      </c>
      <c r="M3175" s="10">
        <f>E3175*_xlfn.XLOOKUP(L3175,PriceListData!$F$2:$F$97,PriceListData!$E$2:$E$97)</f>
        <v>3.5</v>
      </c>
      <c r="N3175" t="str">
        <f>TEXT(B3175,"dddd")</f>
        <v>Tuesday</v>
      </c>
    </row>
    <row r="3176" spans="1:14" x14ac:dyDescent="0.35">
      <c r="A3176">
        <v>289374</v>
      </c>
      <c r="B3176" s="3">
        <v>45790</v>
      </c>
      <c r="C3176" s="4">
        <v>0.41502314814814817</v>
      </c>
      <c r="D3176" t="s">
        <v>407</v>
      </c>
      <c r="E3176">
        <v>1</v>
      </c>
      <c r="G3176" t="s">
        <v>405</v>
      </c>
      <c r="H3176" t="s">
        <v>408</v>
      </c>
      <c r="J3176" t="s">
        <v>403</v>
      </c>
      <c r="K3176">
        <v>1</v>
      </c>
      <c r="L3176" t="str">
        <f>_xlfn.CONCAT(D3176,F3176)</f>
        <v>Drip coffee refill</v>
      </c>
      <c r="M3176" s="10">
        <f>E3176*_xlfn.XLOOKUP(L3176,PriceListData!$F$2:$F$97,PriceListData!$E$2:$E$97)</f>
        <v>1.25</v>
      </c>
      <c r="N3176" t="str">
        <f>TEXT(B3176,"dddd")</f>
        <v>Tuesday</v>
      </c>
    </row>
    <row r="3177" spans="1:14" x14ac:dyDescent="0.35">
      <c r="A3177">
        <v>289372</v>
      </c>
      <c r="B3177" s="3">
        <v>45790</v>
      </c>
      <c r="C3177" s="4">
        <v>0.41285879629629629</v>
      </c>
      <c r="D3177" t="s">
        <v>410</v>
      </c>
      <c r="E3177">
        <v>1</v>
      </c>
      <c r="F3177" t="s">
        <v>15</v>
      </c>
      <c r="G3177" t="s">
        <v>405</v>
      </c>
      <c r="H3177" t="s">
        <v>406</v>
      </c>
      <c r="J3177" t="s">
        <v>403</v>
      </c>
      <c r="K3177">
        <v>2</v>
      </c>
      <c r="L3177" t="str">
        <f>_xlfn.CONCAT(D3177,F3177)</f>
        <v>Café Cubano12 oz</v>
      </c>
      <c r="M3177" s="10">
        <f>E3177*_xlfn.XLOOKUP(L3177,PriceListData!$F$2:$F$97,PriceListData!$E$2:$E$97)</f>
        <v>7</v>
      </c>
      <c r="N3177" t="str">
        <f>TEXT(B3177,"dddd")</f>
        <v>Tuesday</v>
      </c>
    </row>
    <row r="3178" spans="1:14" x14ac:dyDescent="0.35">
      <c r="A3178">
        <v>289371</v>
      </c>
      <c r="B3178" s="3">
        <v>45790</v>
      </c>
      <c r="C3178" s="4">
        <v>0.41157407407407409</v>
      </c>
      <c r="D3178" t="s">
        <v>65</v>
      </c>
      <c r="E3178">
        <v>1</v>
      </c>
      <c r="F3178" t="s">
        <v>15</v>
      </c>
      <c r="G3178" t="s">
        <v>405</v>
      </c>
      <c r="H3178" t="s">
        <v>406</v>
      </c>
      <c r="J3178" t="s">
        <v>403</v>
      </c>
      <c r="K3178">
        <v>1</v>
      </c>
      <c r="L3178" t="str">
        <f>_xlfn.CONCAT(D3178,F3178)</f>
        <v>Cappuccino12 oz</v>
      </c>
      <c r="M3178" s="10">
        <f>E3178*_xlfn.XLOOKUP(L3178,PriceListData!$F$2:$F$97,PriceListData!$E$2:$E$97)</f>
        <v>5.5</v>
      </c>
      <c r="N3178" t="str">
        <f>TEXT(B3178,"dddd")</f>
        <v>Tuesday</v>
      </c>
    </row>
    <row r="3179" spans="1:14" x14ac:dyDescent="0.35">
      <c r="A3179">
        <v>289370</v>
      </c>
      <c r="B3179" s="3">
        <v>45790</v>
      </c>
      <c r="C3179" s="4">
        <v>0.41116898148148145</v>
      </c>
      <c r="D3179" t="s">
        <v>52</v>
      </c>
      <c r="E3179">
        <v>1</v>
      </c>
      <c r="F3179" t="s">
        <v>15</v>
      </c>
      <c r="G3179" t="s">
        <v>405</v>
      </c>
      <c r="H3179" t="s">
        <v>414</v>
      </c>
      <c r="J3179" t="s">
        <v>403</v>
      </c>
      <c r="K3179">
        <v>1</v>
      </c>
      <c r="L3179" t="str">
        <f>_xlfn.CONCAT(D3179,F3179)</f>
        <v>Frappé12 oz</v>
      </c>
      <c r="M3179" s="10">
        <f>E3179*_xlfn.XLOOKUP(L3179,PriceListData!$F$2:$F$97,PriceListData!$E$2:$E$97)</f>
        <v>4.75</v>
      </c>
      <c r="N3179" t="str">
        <f>TEXT(B3179,"dddd")</f>
        <v>Tuesday</v>
      </c>
    </row>
    <row r="3180" spans="1:14" x14ac:dyDescent="0.35">
      <c r="A3180">
        <v>289369</v>
      </c>
      <c r="B3180" s="3">
        <v>45790</v>
      </c>
      <c r="C3180" s="4">
        <v>0.41081018518518519</v>
      </c>
      <c r="D3180" t="s">
        <v>54</v>
      </c>
      <c r="E3180">
        <v>1</v>
      </c>
      <c r="G3180" t="s">
        <v>415</v>
      </c>
      <c r="H3180" t="s">
        <v>416</v>
      </c>
      <c r="J3180" t="s">
        <v>403</v>
      </c>
      <c r="K3180">
        <v>2</v>
      </c>
      <c r="L3180" t="str">
        <f>_xlfn.CONCAT(D3180,F3180)</f>
        <v>Syrup</v>
      </c>
      <c r="M3180" s="10">
        <f>E3180*_xlfn.XLOOKUP(L3180,PriceListData!$F$2:$F$97,PriceListData!$E$2:$E$97)</f>
        <v>0.75</v>
      </c>
      <c r="N3180" t="str">
        <f>TEXT(B3180,"dddd")</f>
        <v>Tuesday</v>
      </c>
    </row>
    <row r="3181" spans="1:14" x14ac:dyDescent="0.35">
      <c r="A3181">
        <v>289369</v>
      </c>
      <c r="B3181" s="3">
        <v>45790</v>
      </c>
      <c r="C3181" s="4">
        <v>0.41081018518518519</v>
      </c>
      <c r="D3181" t="s">
        <v>21</v>
      </c>
      <c r="E3181">
        <v>1</v>
      </c>
      <c r="F3181" t="s">
        <v>15</v>
      </c>
      <c r="G3181" t="s">
        <v>405</v>
      </c>
      <c r="H3181" t="s">
        <v>406</v>
      </c>
      <c r="J3181" t="s">
        <v>403</v>
      </c>
      <c r="K3181">
        <v>2</v>
      </c>
      <c r="L3181" t="str">
        <f>_xlfn.CONCAT(D3181,F3181)</f>
        <v>Pourover12 oz</v>
      </c>
      <c r="M3181" s="10">
        <f>E3181*_xlfn.XLOOKUP(L3181,PriceListData!$F$2:$F$97,PriceListData!$E$2:$E$97)</f>
        <v>3.5</v>
      </c>
      <c r="N3181" t="str">
        <f>TEXT(B3181,"dddd")</f>
        <v>Tuesday</v>
      </c>
    </row>
    <row r="3182" spans="1:14" x14ac:dyDescent="0.35">
      <c r="A3182">
        <v>289368</v>
      </c>
      <c r="B3182" s="3">
        <v>45790</v>
      </c>
      <c r="C3182" s="4">
        <v>0.40939814814814812</v>
      </c>
      <c r="D3182" t="s">
        <v>54</v>
      </c>
      <c r="E3182">
        <v>1</v>
      </c>
      <c r="G3182" t="s">
        <v>415</v>
      </c>
      <c r="H3182" t="s">
        <v>416</v>
      </c>
      <c r="J3182" t="s">
        <v>403</v>
      </c>
      <c r="K3182">
        <v>1</v>
      </c>
      <c r="L3182" t="str">
        <f>_xlfn.CONCAT(D3182,F3182)</f>
        <v>Syrup</v>
      </c>
      <c r="M3182" s="10">
        <f>E3182*_xlfn.XLOOKUP(L3182,PriceListData!$F$2:$F$97,PriceListData!$E$2:$E$97)</f>
        <v>0.75</v>
      </c>
      <c r="N3182" t="str">
        <f>TEXT(B3182,"dddd")</f>
        <v>Tuesday</v>
      </c>
    </row>
    <row r="3183" spans="1:14" x14ac:dyDescent="0.35">
      <c r="A3183">
        <v>289368</v>
      </c>
      <c r="B3183" s="3">
        <v>45790</v>
      </c>
      <c r="C3183" s="4">
        <v>0.40939814814814812</v>
      </c>
      <c r="D3183" t="s">
        <v>21</v>
      </c>
      <c r="E3183">
        <v>1</v>
      </c>
      <c r="F3183" t="s">
        <v>15</v>
      </c>
      <c r="G3183" t="s">
        <v>405</v>
      </c>
      <c r="H3183" t="s">
        <v>406</v>
      </c>
      <c r="J3183" t="s">
        <v>403</v>
      </c>
      <c r="K3183">
        <v>1</v>
      </c>
      <c r="L3183" t="str">
        <f>_xlfn.CONCAT(D3183,F3183)</f>
        <v>Pourover12 oz</v>
      </c>
      <c r="M3183" s="10">
        <f>E3183*_xlfn.XLOOKUP(L3183,PriceListData!$F$2:$F$97,PriceListData!$E$2:$E$97)</f>
        <v>3.5</v>
      </c>
      <c r="N3183" t="str">
        <f>TEXT(B3183,"dddd")</f>
        <v>Tuesday</v>
      </c>
    </row>
    <row r="3184" spans="1:14" x14ac:dyDescent="0.35">
      <c r="A3184">
        <v>289367</v>
      </c>
      <c r="B3184" s="3">
        <v>45790</v>
      </c>
      <c r="C3184" s="4">
        <v>0.40784722222222225</v>
      </c>
      <c r="D3184" t="s">
        <v>407</v>
      </c>
      <c r="E3184">
        <v>1</v>
      </c>
      <c r="G3184" t="s">
        <v>405</v>
      </c>
      <c r="H3184" t="s">
        <v>408</v>
      </c>
      <c r="J3184" t="s">
        <v>403</v>
      </c>
      <c r="K3184">
        <v>1</v>
      </c>
      <c r="L3184" t="str">
        <f>_xlfn.CONCAT(D3184,F3184)</f>
        <v>Drip coffee refill</v>
      </c>
      <c r="M3184" s="10">
        <f>E3184*_xlfn.XLOOKUP(L3184,PriceListData!$F$2:$F$97,PriceListData!$E$2:$E$97)</f>
        <v>1.25</v>
      </c>
      <c r="N3184" t="str">
        <f>TEXT(B3184,"dddd")</f>
        <v>Tuesday</v>
      </c>
    </row>
    <row r="3185" spans="1:14" x14ac:dyDescent="0.35">
      <c r="A3185">
        <v>289363</v>
      </c>
      <c r="B3185" s="3">
        <v>45790</v>
      </c>
      <c r="C3185" s="4">
        <v>0.40059027777777778</v>
      </c>
      <c r="D3185" t="s">
        <v>404</v>
      </c>
      <c r="E3185">
        <v>1</v>
      </c>
      <c r="F3185" t="s">
        <v>15</v>
      </c>
      <c r="G3185" t="s">
        <v>405</v>
      </c>
      <c r="H3185" t="s">
        <v>406</v>
      </c>
      <c r="J3185" t="s">
        <v>403</v>
      </c>
      <c r="K3185">
        <v>1</v>
      </c>
      <c r="L3185" t="str">
        <f>_xlfn.CONCAT(D3185,F3185)</f>
        <v>Café latté12 oz</v>
      </c>
      <c r="M3185" s="10">
        <f>E3185*_xlfn.XLOOKUP(L3185,PriceListData!$F$2:$F$97,PriceListData!$E$2:$E$97)</f>
        <v>4.25</v>
      </c>
      <c r="N3185" t="str">
        <f>TEXT(B3185,"dddd")</f>
        <v>Tuesday</v>
      </c>
    </row>
    <row r="3186" spans="1:14" x14ac:dyDescent="0.35">
      <c r="A3186">
        <v>289362</v>
      </c>
      <c r="B3186" s="3">
        <v>45790</v>
      </c>
      <c r="C3186" s="4">
        <v>0.39931712962962962</v>
      </c>
      <c r="D3186" t="s">
        <v>21</v>
      </c>
      <c r="E3186">
        <v>1</v>
      </c>
      <c r="F3186" t="s">
        <v>15</v>
      </c>
      <c r="G3186" t="s">
        <v>405</v>
      </c>
      <c r="H3186" t="s">
        <v>406</v>
      </c>
      <c r="J3186" t="s">
        <v>403</v>
      </c>
      <c r="K3186">
        <v>1</v>
      </c>
      <c r="L3186" t="str">
        <f>_xlfn.CONCAT(D3186,F3186)</f>
        <v>Pourover12 oz</v>
      </c>
      <c r="M3186" s="10">
        <f>E3186*_xlfn.XLOOKUP(L3186,PriceListData!$F$2:$F$97,PriceListData!$E$2:$E$97)</f>
        <v>3.5</v>
      </c>
      <c r="N3186" t="str">
        <f>TEXT(B3186,"dddd")</f>
        <v>Tuesday</v>
      </c>
    </row>
    <row r="3187" spans="1:14" x14ac:dyDescent="0.35">
      <c r="A3187">
        <v>289360</v>
      </c>
      <c r="B3187" s="3">
        <v>45790</v>
      </c>
      <c r="C3187" s="4">
        <v>0.39623842592592595</v>
      </c>
      <c r="D3187" t="s">
        <v>65</v>
      </c>
      <c r="E3187">
        <v>2</v>
      </c>
      <c r="F3187" t="s">
        <v>15</v>
      </c>
      <c r="G3187" t="s">
        <v>405</v>
      </c>
      <c r="H3187" t="s">
        <v>406</v>
      </c>
      <c r="J3187" t="s">
        <v>403</v>
      </c>
      <c r="K3187">
        <v>2</v>
      </c>
      <c r="L3187" t="str">
        <f>_xlfn.CONCAT(D3187,F3187)</f>
        <v>Cappuccino12 oz</v>
      </c>
      <c r="M3187" s="10">
        <f>E3187*_xlfn.XLOOKUP(L3187,PriceListData!$F$2:$F$97,PriceListData!$E$2:$E$97)</f>
        <v>11</v>
      </c>
      <c r="N3187" t="str">
        <f>TEXT(B3187,"dddd")</f>
        <v>Tuesday</v>
      </c>
    </row>
    <row r="3188" spans="1:14" x14ac:dyDescent="0.35">
      <c r="A3188">
        <v>289359</v>
      </c>
      <c r="B3188" s="3">
        <v>45790</v>
      </c>
      <c r="C3188" s="4">
        <v>0.39414351851851853</v>
      </c>
      <c r="D3188" t="s">
        <v>54</v>
      </c>
      <c r="E3188">
        <v>2</v>
      </c>
      <c r="G3188" t="s">
        <v>415</v>
      </c>
      <c r="H3188" t="s">
        <v>416</v>
      </c>
      <c r="J3188" t="s">
        <v>403</v>
      </c>
      <c r="K3188">
        <v>1</v>
      </c>
      <c r="L3188" t="str">
        <f>_xlfn.CONCAT(D3188,F3188)</f>
        <v>Syrup</v>
      </c>
      <c r="M3188" s="10">
        <f>E3188*_xlfn.XLOOKUP(L3188,PriceListData!$F$2:$F$97,PriceListData!$E$2:$E$97)</f>
        <v>1.5</v>
      </c>
      <c r="N3188" t="str">
        <f>TEXT(B3188,"dddd")</f>
        <v>Tuesday</v>
      </c>
    </row>
    <row r="3189" spans="1:14" x14ac:dyDescent="0.35">
      <c r="A3189">
        <v>289359</v>
      </c>
      <c r="B3189" s="3">
        <v>45790</v>
      </c>
      <c r="C3189" s="4">
        <v>0.39414351851851853</v>
      </c>
      <c r="D3189" t="s">
        <v>21</v>
      </c>
      <c r="E3189">
        <v>1</v>
      </c>
      <c r="F3189" t="s">
        <v>15</v>
      </c>
      <c r="G3189" t="s">
        <v>405</v>
      </c>
      <c r="H3189" t="s">
        <v>406</v>
      </c>
      <c r="J3189" t="s">
        <v>403</v>
      </c>
      <c r="K3189">
        <v>1</v>
      </c>
      <c r="L3189" t="str">
        <f>_xlfn.CONCAT(D3189,F3189)</f>
        <v>Pourover12 oz</v>
      </c>
      <c r="M3189" s="10">
        <f>E3189*_xlfn.XLOOKUP(L3189,PriceListData!$F$2:$F$97,PriceListData!$E$2:$E$97)</f>
        <v>3.5</v>
      </c>
      <c r="N3189" t="str">
        <f>TEXT(B3189,"dddd")</f>
        <v>Tuesday</v>
      </c>
    </row>
    <row r="3190" spans="1:14" x14ac:dyDescent="0.35">
      <c r="A3190">
        <v>289357</v>
      </c>
      <c r="B3190" s="3">
        <v>45790</v>
      </c>
      <c r="C3190" s="4">
        <v>0.38741898148148146</v>
      </c>
      <c r="D3190" t="s">
        <v>54</v>
      </c>
      <c r="E3190">
        <v>1</v>
      </c>
      <c r="G3190" t="s">
        <v>415</v>
      </c>
      <c r="H3190" t="s">
        <v>416</v>
      </c>
      <c r="J3190" t="s">
        <v>403</v>
      </c>
      <c r="K3190">
        <v>2</v>
      </c>
      <c r="L3190" t="str">
        <f>_xlfn.CONCAT(D3190,F3190)</f>
        <v>Syrup</v>
      </c>
      <c r="M3190" s="10">
        <f>E3190*_xlfn.XLOOKUP(L3190,PriceListData!$F$2:$F$97,PriceListData!$E$2:$E$97)</f>
        <v>0.75</v>
      </c>
      <c r="N3190" t="str">
        <f>TEXT(B3190,"dddd")</f>
        <v>Tuesday</v>
      </c>
    </row>
    <row r="3191" spans="1:14" x14ac:dyDescent="0.35">
      <c r="A3191">
        <v>289357</v>
      </c>
      <c r="B3191" s="3">
        <v>45790</v>
      </c>
      <c r="C3191" s="4">
        <v>0.38741898148148146</v>
      </c>
      <c r="D3191" t="s">
        <v>21</v>
      </c>
      <c r="E3191">
        <v>1</v>
      </c>
      <c r="F3191" t="s">
        <v>15</v>
      </c>
      <c r="G3191" t="s">
        <v>405</v>
      </c>
      <c r="H3191" t="s">
        <v>406</v>
      </c>
      <c r="J3191" t="s">
        <v>403</v>
      </c>
      <c r="K3191">
        <v>2</v>
      </c>
      <c r="L3191" t="str">
        <f>_xlfn.CONCAT(D3191,F3191)</f>
        <v>Pourover12 oz</v>
      </c>
      <c r="M3191" s="10">
        <f>E3191*_xlfn.XLOOKUP(L3191,PriceListData!$F$2:$F$97,PriceListData!$E$2:$E$97)</f>
        <v>3.5</v>
      </c>
      <c r="N3191" t="str">
        <f>TEXT(B3191,"dddd")</f>
        <v>Tuesday</v>
      </c>
    </row>
    <row r="3192" spans="1:14" x14ac:dyDescent="0.35">
      <c r="A3192">
        <v>289356</v>
      </c>
      <c r="B3192" s="3">
        <v>45790</v>
      </c>
      <c r="C3192" s="4">
        <v>0.38641203703703703</v>
      </c>
      <c r="D3192" t="s">
        <v>65</v>
      </c>
      <c r="E3192">
        <v>1</v>
      </c>
      <c r="F3192" t="s">
        <v>15</v>
      </c>
      <c r="G3192" t="s">
        <v>405</v>
      </c>
      <c r="H3192" t="s">
        <v>406</v>
      </c>
      <c r="J3192" t="s">
        <v>403</v>
      </c>
      <c r="K3192">
        <v>2</v>
      </c>
      <c r="L3192" t="str">
        <f>_xlfn.CONCAT(D3192,F3192)</f>
        <v>Cappuccino12 oz</v>
      </c>
      <c r="M3192" s="10">
        <f>E3192*_xlfn.XLOOKUP(L3192,PriceListData!$F$2:$F$97,PriceListData!$E$2:$E$97)</f>
        <v>5.5</v>
      </c>
      <c r="N3192" t="str">
        <f>TEXT(B3192,"dddd")</f>
        <v>Tuesday</v>
      </c>
    </row>
    <row r="3193" spans="1:14" x14ac:dyDescent="0.35">
      <c r="A3193">
        <v>289355</v>
      </c>
      <c r="B3193" s="3">
        <v>45790</v>
      </c>
      <c r="C3193" s="4">
        <v>0.38364583333333335</v>
      </c>
      <c r="D3193" t="s">
        <v>21</v>
      </c>
      <c r="E3193">
        <v>1</v>
      </c>
      <c r="F3193" t="s">
        <v>15</v>
      </c>
      <c r="G3193" t="s">
        <v>405</v>
      </c>
      <c r="H3193" t="s">
        <v>406</v>
      </c>
      <c r="J3193" t="s">
        <v>403</v>
      </c>
      <c r="K3193">
        <v>2</v>
      </c>
      <c r="L3193" t="str">
        <f>_xlfn.CONCAT(D3193,F3193)</f>
        <v>Pourover12 oz</v>
      </c>
      <c r="M3193" s="10">
        <f>E3193*_xlfn.XLOOKUP(L3193,PriceListData!$F$2:$F$97,PriceListData!$E$2:$E$97)</f>
        <v>3.5</v>
      </c>
      <c r="N3193" t="str">
        <f>TEXT(B3193,"dddd")</f>
        <v>Tuesday</v>
      </c>
    </row>
    <row r="3194" spans="1:14" x14ac:dyDescent="0.35">
      <c r="A3194">
        <v>289355</v>
      </c>
      <c r="B3194" s="3">
        <v>45790</v>
      </c>
      <c r="C3194" s="4">
        <v>0.38364583333333335</v>
      </c>
      <c r="D3194" t="s">
        <v>65</v>
      </c>
      <c r="E3194">
        <v>1</v>
      </c>
      <c r="F3194" t="s">
        <v>15</v>
      </c>
      <c r="G3194" t="s">
        <v>405</v>
      </c>
      <c r="H3194" t="s">
        <v>406</v>
      </c>
      <c r="J3194" t="s">
        <v>403</v>
      </c>
      <c r="K3194">
        <v>2</v>
      </c>
      <c r="L3194" t="str">
        <f>_xlfn.CONCAT(D3194,F3194)</f>
        <v>Cappuccino12 oz</v>
      </c>
      <c r="M3194" s="10">
        <f>E3194*_xlfn.XLOOKUP(L3194,PriceListData!$F$2:$F$97,PriceListData!$E$2:$E$97)</f>
        <v>5.5</v>
      </c>
      <c r="N3194" t="str">
        <f>TEXT(B3194,"dddd")</f>
        <v>Tuesday</v>
      </c>
    </row>
    <row r="3195" spans="1:14" x14ac:dyDescent="0.35">
      <c r="A3195">
        <v>289350</v>
      </c>
      <c r="B3195" s="3">
        <v>45790</v>
      </c>
      <c r="C3195" s="4">
        <v>0.37730324074074073</v>
      </c>
      <c r="D3195" t="s">
        <v>411</v>
      </c>
      <c r="E3195">
        <v>1</v>
      </c>
      <c r="F3195" t="s">
        <v>24</v>
      </c>
      <c r="G3195" t="s">
        <v>405</v>
      </c>
      <c r="H3195" t="s">
        <v>406</v>
      </c>
      <c r="J3195" t="s">
        <v>403</v>
      </c>
      <c r="K3195">
        <v>1</v>
      </c>
      <c r="L3195" t="str">
        <f>_xlfn.CONCAT(D3195,F3195)</f>
        <v>Turkish coffee3 oz</v>
      </c>
      <c r="M3195" s="10">
        <f>E3195*_xlfn.XLOOKUP(L3195,PriceListData!$F$2:$F$97,PriceListData!$E$2:$E$97)</f>
        <v>3.75</v>
      </c>
      <c r="N3195" t="str">
        <f>TEXT(B3195,"dddd")</f>
        <v>Tuesday</v>
      </c>
    </row>
    <row r="3196" spans="1:14" x14ac:dyDescent="0.35">
      <c r="A3196">
        <v>289349</v>
      </c>
      <c r="B3196" s="3">
        <v>45790</v>
      </c>
      <c r="C3196" s="4">
        <v>0.37468750000000001</v>
      </c>
      <c r="D3196" t="s">
        <v>54</v>
      </c>
      <c r="E3196">
        <v>1</v>
      </c>
      <c r="G3196" t="s">
        <v>415</v>
      </c>
      <c r="H3196" t="s">
        <v>416</v>
      </c>
      <c r="J3196" t="s">
        <v>403</v>
      </c>
      <c r="K3196">
        <v>1</v>
      </c>
      <c r="L3196" t="str">
        <f>_xlfn.CONCAT(D3196,F3196)</f>
        <v>Syrup</v>
      </c>
      <c r="M3196" s="10">
        <f>E3196*_xlfn.XLOOKUP(L3196,PriceListData!$F$2:$F$97,PriceListData!$E$2:$E$97)</f>
        <v>0.75</v>
      </c>
      <c r="N3196" t="str">
        <f>TEXT(B3196,"dddd")</f>
        <v>Tuesday</v>
      </c>
    </row>
    <row r="3197" spans="1:14" x14ac:dyDescent="0.35">
      <c r="A3197">
        <v>289349</v>
      </c>
      <c r="B3197" s="3">
        <v>45790</v>
      </c>
      <c r="C3197" s="4">
        <v>0.37468750000000001</v>
      </c>
      <c r="D3197" t="s">
        <v>428</v>
      </c>
      <c r="E3197">
        <v>1</v>
      </c>
      <c r="F3197" t="s">
        <v>15</v>
      </c>
      <c r="G3197" t="s">
        <v>413</v>
      </c>
      <c r="H3197" t="s">
        <v>406</v>
      </c>
      <c r="J3197" t="s">
        <v>403</v>
      </c>
      <c r="K3197">
        <v>1</v>
      </c>
      <c r="L3197" t="str">
        <f>_xlfn.CONCAT(D3197,F3197)</f>
        <v>Rooibos latté12 oz</v>
      </c>
      <c r="M3197" s="10">
        <f>E3197*_xlfn.XLOOKUP(L3197,PriceListData!$F$2:$F$97,PriceListData!$E$2:$E$97)</f>
        <v>5.5</v>
      </c>
      <c r="N3197" t="str">
        <f>TEXT(B3197,"dddd")</f>
        <v>Tuesday</v>
      </c>
    </row>
    <row r="3198" spans="1:14" x14ac:dyDescent="0.35">
      <c r="A3198">
        <v>289349</v>
      </c>
      <c r="B3198" s="3">
        <v>45790</v>
      </c>
      <c r="C3198" s="4">
        <v>0.37468750000000001</v>
      </c>
      <c r="D3198" t="s">
        <v>21</v>
      </c>
      <c r="E3198">
        <v>1</v>
      </c>
      <c r="F3198" t="s">
        <v>15</v>
      </c>
      <c r="G3198" t="s">
        <v>405</v>
      </c>
      <c r="H3198" t="s">
        <v>406</v>
      </c>
      <c r="J3198" t="s">
        <v>403</v>
      </c>
      <c r="K3198">
        <v>1</v>
      </c>
      <c r="L3198" t="str">
        <f>_xlfn.CONCAT(D3198,F3198)</f>
        <v>Pourover12 oz</v>
      </c>
      <c r="M3198" s="10">
        <f>E3198*_xlfn.XLOOKUP(L3198,PriceListData!$F$2:$F$97,PriceListData!$E$2:$E$97)</f>
        <v>3.5</v>
      </c>
      <c r="N3198" t="str">
        <f>TEXT(B3198,"dddd")</f>
        <v>Tuesday</v>
      </c>
    </row>
    <row r="3199" spans="1:14" x14ac:dyDescent="0.35">
      <c r="A3199">
        <v>289347</v>
      </c>
      <c r="B3199" s="3">
        <v>45790</v>
      </c>
      <c r="C3199" s="4">
        <v>0.36958333333333332</v>
      </c>
      <c r="D3199" t="s">
        <v>404</v>
      </c>
      <c r="E3199">
        <v>1</v>
      </c>
      <c r="F3199" t="s">
        <v>15</v>
      </c>
      <c r="G3199" t="s">
        <v>405</v>
      </c>
      <c r="H3199" t="s">
        <v>406</v>
      </c>
      <c r="J3199" t="s">
        <v>403</v>
      </c>
      <c r="K3199">
        <v>1</v>
      </c>
      <c r="L3199" t="str">
        <f>_xlfn.CONCAT(D3199,F3199)</f>
        <v>Café latté12 oz</v>
      </c>
      <c r="M3199" s="10">
        <f>E3199*_xlfn.XLOOKUP(L3199,PriceListData!$F$2:$F$97,PriceListData!$E$2:$E$97)</f>
        <v>4.25</v>
      </c>
      <c r="N3199" t="str">
        <f>TEXT(B3199,"dddd")</f>
        <v>Tuesday</v>
      </c>
    </row>
    <row r="3200" spans="1:14" x14ac:dyDescent="0.35">
      <c r="A3200">
        <v>289346</v>
      </c>
      <c r="B3200" s="3">
        <v>45790</v>
      </c>
      <c r="C3200" s="4">
        <v>0.36729166666666668</v>
      </c>
      <c r="D3200" t="s">
        <v>21</v>
      </c>
      <c r="E3200">
        <v>1</v>
      </c>
      <c r="F3200" t="s">
        <v>15</v>
      </c>
      <c r="G3200" t="s">
        <v>405</v>
      </c>
      <c r="H3200" t="s">
        <v>406</v>
      </c>
      <c r="J3200" t="s">
        <v>403</v>
      </c>
      <c r="K3200">
        <v>1</v>
      </c>
      <c r="L3200" t="str">
        <f>_xlfn.CONCAT(D3200,F3200)</f>
        <v>Pourover12 oz</v>
      </c>
      <c r="M3200" s="10">
        <f>E3200*_xlfn.XLOOKUP(L3200,PriceListData!$F$2:$F$97,PriceListData!$E$2:$E$97)</f>
        <v>3.5</v>
      </c>
      <c r="N3200" t="str">
        <f>TEXT(B3200,"dddd")</f>
        <v>Tuesday</v>
      </c>
    </row>
    <row r="3201" spans="1:14" x14ac:dyDescent="0.35">
      <c r="A3201">
        <v>289345</v>
      </c>
      <c r="B3201" s="3">
        <v>45790</v>
      </c>
      <c r="C3201" s="4">
        <v>0.36518518518518517</v>
      </c>
      <c r="D3201" t="s">
        <v>54</v>
      </c>
      <c r="E3201">
        <v>1</v>
      </c>
      <c r="G3201" t="s">
        <v>415</v>
      </c>
      <c r="H3201" t="s">
        <v>416</v>
      </c>
      <c r="J3201" t="s">
        <v>403</v>
      </c>
      <c r="K3201">
        <v>2</v>
      </c>
      <c r="L3201" t="str">
        <f>_xlfn.CONCAT(D3201,F3201)</f>
        <v>Syrup</v>
      </c>
      <c r="M3201" s="10">
        <f>E3201*_xlfn.XLOOKUP(L3201,PriceListData!$F$2:$F$97,PriceListData!$E$2:$E$97)</f>
        <v>0.75</v>
      </c>
      <c r="N3201" t="str">
        <f>TEXT(B3201,"dddd")</f>
        <v>Tuesday</v>
      </c>
    </row>
    <row r="3202" spans="1:14" x14ac:dyDescent="0.35">
      <c r="A3202">
        <v>289345</v>
      </c>
      <c r="B3202" s="3">
        <v>45790</v>
      </c>
      <c r="C3202" s="4">
        <v>0.36518518518518517</v>
      </c>
      <c r="D3202" t="s">
        <v>21</v>
      </c>
      <c r="E3202">
        <v>1</v>
      </c>
      <c r="F3202" t="s">
        <v>15</v>
      </c>
      <c r="G3202" t="s">
        <v>405</v>
      </c>
      <c r="H3202" t="s">
        <v>406</v>
      </c>
      <c r="J3202" t="s">
        <v>403</v>
      </c>
      <c r="K3202">
        <v>2</v>
      </c>
      <c r="L3202" t="str">
        <f>_xlfn.CONCAT(D3202,F3202)</f>
        <v>Pourover12 oz</v>
      </c>
      <c r="M3202" s="10">
        <f>E3202*_xlfn.XLOOKUP(L3202,PriceListData!$F$2:$F$97,PriceListData!$E$2:$E$97)</f>
        <v>3.5</v>
      </c>
      <c r="N3202" t="str">
        <f>TEXT(B3202,"dddd")</f>
        <v>Tuesday</v>
      </c>
    </row>
    <row r="3203" spans="1:14" x14ac:dyDescent="0.35">
      <c r="A3203">
        <v>289343</v>
      </c>
      <c r="B3203" s="3">
        <v>45790</v>
      </c>
      <c r="C3203" s="4">
        <v>0.35755787037037035</v>
      </c>
      <c r="D3203" t="s">
        <v>407</v>
      </c>
      <c r="E3203">
        <v>1</v>
      </c>
      <c r="G3203" t="s">
        <v>405</v>
      </c>
      <c r="H3203" t="s">
        <v>408</v>
      </c>
      <c r="J3203" t="s">
        <v>403</v>
      </c>
      <c r="K3203">
        <v>1</v>
      </c>
      <c r="L3203" t="str">
        <f>_xlfn.CONCAT(D3203,F3203)</f>
        <v>Drip coffee refill</v>
      </c>
      <c r="M3203" s="10">
        <f>E3203*_xlfn.XLOOKUP(L3203,PriceListData!$F$2:$F$97,PriceListData!$E$2:$E$97)</f>
        <v>1.25</v>
      </c>
      <c r="N3203" t="str">
        <f>TEXT(B3203,"dddd")</f>
        <v>Tuesday</v>
      </c>
    </row>
    <row r="3204" spans="1:14" x14ac:dyDescent="0.35">
      <c r="A3204">
        <v>289341</v>
      </c>
      <c r="B3204" s="3">
        <v>45790</v>
      </c>
      <c r="C3204" s="4">
        <v>0.35125000000000001</v>
      </c>
      <c r="D3204" t="s">
        <v>54</v>
      </c>
      <c r="E3204">
        <v>1</v>
      </c>
      <c r="G3204" t="s">
        <v>415</v>
      </c>
      <c r="H3204" t="s">
        <v>416</v>
      </c>
      <c r="J3204" t="s">
        <v>403</v>
      </c>
      <c r="K3204">
        <v>1</v>
      </c>
      <c r="L3204" t="str">
        <f>_xlfn.CONCAT(D3204,F3204)</f>
        <v>Syrup</v>
      </c>
      <c r="M3204" s="10">
        <f>E3204*_xlfn.XLOOKUP(L3204,PriceListData!$F$2:$F$97,PriceListData!$E$2:$E$97)</f>
        <v>0.75</v>
      </c>
      <c r="N3204" t="str">
        <f>TEXT(B3204,"dddd")</f>
        <v>Tuesday</v>
      </c>
    </row>
    <row r="3205" spans="1:14" x14ac:dyDescent="0.35">
      <c r="A3205">
        <v>289341</v>
      </c>
      <c r="B3205" s="3">
        <v>45790</v>
      </c>
      <c r="C3205" s="4">
        <v>0.35125000000000001</v>
      </c>
      <c r="D3205" t="s">
        <v>21</v>
      </c>
      <c r="E3205">
        <v>1</v>
      </c>
      <c r="F3205" t="s">
        <v>15</v>
      </c>
      <c r="G3205" t="s">
        <v>405</v>
      </c>
      <c r="H3205" t="s">
        <v>406</v>
      </c>
      <c r="J3205" t="s">
        <v>403</v>
      </c>
      <c r="K3205">
        <v>1</v>
      </c>
      <c r="L3205" t="str">
        <f>_xlfn.CONCAT(D3205,F3205)</f>
        <v>Pourover12 oz</v>
      </c>
      <c r="M3205" s="10">
        <f>E3205*_xlfn.XLOOKUP(L3205,PriceListData!$F$2:$F$97,PriceListData!$E$2:$E$97)</f>
        <v>3.5</v>
      </c>
      <c r="N3205" t="str">
        <f>TEXT(B3205,"dddd")</f>
        <v>Tuesday</v>
      </c>
    </row>
    <row r="3206" spans="1:14" x14ac:dyDescent="0.35">
      <c r="A3206">
        <v>289340</v>
      </c>
      <c r="B3206" s="3">
        <v>45790</v>
      </c>
      <c r="C3206" s="4">
        <v>0.34971064814814817</v>
      </c>
      <c r="D3206" t="s">
        <v>65</v>
      </c>
      <c r="E3206">
        <v>1</v>
      </c>
      <c r="F3206" t="s">
        <v>15</v>
      </c>
      <c r="G3206" t="s">
        <v>405</v>
      </c>
      <c r="H3206" t="s">
        <v>406</v>
      </c>
      <c r="J3206" t="s">
        <v>403</v>
      </c>
      <c r="K3206">
        <v>2</v>
      </c>
      <c r="L3206" t="str">
        <f>_xlfn.CONCAT(D3206,F3206)</f>
        <v>Cappuccino12 oz</v>
      </c>
      <c r="M3206" s="10">
        <f>E3206*_xlfn.XLOOKUP(L3206,PriceListData!$F$2:$F$97,PriceListData!$E$2:$E$97)</f>
        <v>5.5</v>
      </c>
      <c r="N3206" t="str">
        <f>TEXT(B3206,"dddd")</f>
        <v>Tuesday</v>
      </c>
    </row>
    <row r="3207" spans="1:14" x14ac:dyDescent="0.35">
      <c r="A3207">
        <v>289339</v>
      </c>
      <c r="B3207" s="3">
        <v>45790</v>
      </c>
      <c r="C3207" s="4">
        <v>0.34880787037037037</v>
      </c>
      <c r="D3207" t="s">
        <v>428</v>
      </c>
      <c r="E3207">
        <v>1</v>
      </c>
      <c r="F3207" t="s">
        <v>15</v>
      </c>
      <c r="G3207" t="s">
        <v>413</v>
      </c>
      <c r="H3207" t="s">
        <v>406</v>
      </c>
      <c r="J3207" t="s">
        <v>403</v>
      </c>
      <c r="K3207">
        <v>1</v>
      </c>
      <c r="L3207" t="str">
        <f>_xlfn.CONCAT(D3207,F3207)</f>
        <v>Rooibos latté12 oz</v>
      </c>
      <c r="M3207" s="10">
        <f>E3207*_xlfn.XLOOKUP(L3207,PriceListData!$F$2:$F$97,PriceListData!$E$2:$E$97)</f>
        <v>5.5</v>
      </c>
      <c r="N3207" t="str">
        <f>TEXT(B3207,"dddd")</f>
        <v>Tuesday</v>
      </c>
    </row>
    <row r="3208" spans="1:14" x14ac:dyDescent="0.35">
      <c r="A3208">
        <v>289339</v>
      </c>
      <c r="B3208" s="3">
        <v>45790</v>
      </c>
      <c r="C3208" s="4">
        <v>0.34880787037037037</v>
      </c>
      <c r="D3208" t="s">
        <v>404</v>
      </c>
      <c r="E3208">
        <v>1</v>
      </c>
      <c r="F3208" t="s">
        <v>15</v>
      </c>
      <c r="G3208" t="s">
        <v>405</v>
      </c>
      <c r="H3208" t="s">
        <v>406</v>
      </c>
      <c r="J3208" t="s">
        <v>403</v>
      </c>
      <c r="K3208">
        <v>1</v>
      </c>
      <c r="L3208" t="str">
        <f>_xlfn.CONCAT(D3208,F3208)</f>
        <v>Café latté12 oz</v>
      </c>
      <c r="M3208" s="10">
        <f>E3208*_xlfn.XLOOKUP(L3208,PriceListData!$F$2:$F$97,PriceListData!$E$2:$E$97)</f>
        <v>4.25</v>
      </c>
      <c r="N3208" t="str">
        <f>TEXT(B3208,"dddd")</f>
        <v>Tuesday</v>
      </c>
    </row>
    <row r="3209" spans="1:14" x14ac:dyDescent="0.35">
      <c r="A3209">
        <v>289338</v>
      </c>
      <c r="B3209" s="3">
        <v>45790</v>
      </c>
      <c r="C3209" s="4">
        <v>0.34607638888888886</v>
      </c>
      <c r="D3209" t="s">
        <v>411</v>
      </c>
      <c r="E3209">
        <v>1</v>
      </c>
      <c r="F3209" t="s">
        <v>24</v>
      </c>
      <c r="G3209" t="s">
        <v>405</v>
      </c>
      <c r="H3209" t="s">
        <v>406</v>
      </c>
      <c r="J3209" t="s">
        <v>403</v>
      </c>
      <c r="K3209">
        <v>1</v>
      </c>
      <c r="L3209" t="str">
        <f>_xlfn.CONCAT(D3209,F3209)</f>
        <v>Turkish coffee3 oz</v>
      </c>
      <c r="M3209" s="10">
        <f>E3209*_xlfn.XLOOKUP(L3209,PriceListData!$F$2:$F$97,PriceListData!$E$2:$E$97)</f>
        <v>3.75</v>
      </c>
      <c r="N3209" t="str">
        <f>TEXT(B3209,"dddd")</f>
        <v>Tuesday</v>
      </c>
    </row>
    <row r="3210" spans="1:14" x14ac:dyDescent="0.35">
      <c r="A3210">
        <v>289338</v>
      </c>
      <c r="B3210" s="3">
        <v>45790</v>
      </c>
      <c r="C3210" s="4">
        <v>0.34607638888888886</v>
      </c>
      <c r="D3210" t="s">
        <v>52</v>
      </c>
      <c r="E3210">
        <v>1</v>
      </c>
      <c r="F3210" t="s">
        <v>15</v>
      </c>
      <c r="G3210" t="s">
        <v>405</v>
      </c>
      <c r="H3210" t="s">
        <v>414</v>
      </c>
      <c r="J3210" t="s">
        <v>403</v>
      </c>
      <c r="K3210">
        <v>1</v>
      </c>
      <c r="L3210" t="str">
        <f>_xlfn.CONCAT(D3210,F3210)</f>
        <v>Frappé12 oz</v>
      </c>
      <c r="M3210" s="10">
        <f>E3210*_xlfn.XLOOKUP(L3210,PriceListData!$F$2:$F$97,PriceListData!$E$2:$E$97)</f>
        <v>4.75</v>
      </c>
      <c r="N3210" t="str">
        <f>TEXT(B3210,"dddd")</f>
        <v>Tuesday</v>
      </c>
    </row>
    <row r="3211" spans="1:14" x14ac:dyDescent="0.35">
      <c r="A3211">
        <v>289337</v>
      </c>
      <c r="B3211" s="3">
        <v>45790</v>
      </c>
      <c r="C3211" s="4">
        <v>0.34486111111111112</v>
      </c>
      <c r="D3211" t="s">
        <v>52</v>
      </c>
      <c r="E3211">
        <v>1</v>
      </c>
      <c r="F3211" t="s">
        <v>15</v>
      </c>
      <c r="G3211" t="s">
        <v>405</v>
      </c>
      <c r="H3211" t="s">
        <v>414</v>
      </c>
      <c r="J3211" t="s">
        <v>403</v>
      </c>
      <c r="K3211">
        <v>1</v>
      </c>
      <c r="L3211" t="str">
        <f>_xlfn.CONCAT(D3211,F3211)</f>
        <v>Frappé12 oz</v>
      </c>
      <c r="M3211" s="10">
        <f>E3211*_xlfn.XLOOKUP(L3211,PriceListData!$F$2:$F$97,PriceListData!$E$2:$E$97)</f>
        <v>4.75</v>
      </c>
      <c r="N3211" t="str">
        <f>TEXT(B3211,"dddd")</f>
        <v>Tuesday</v>
      </c>
    </row>
    <row r="3212" spans="1:14" x14ac:dyDescent="0.35">
      <c r="A3212">
        <v>289336</v>
      </c>
      <c r="B3212" s="3">
        <v>45790</v>
      </c>
      <c r="C3212" s="4">
        <v>0.33943287037037034</v>
      </c>
      <c r="D3212" t="s">
        <v>52</v>
      </c>
      <c r="E3212">
        <v>1</v>
      </c>
      <c r="F3212" t="s">
        <v>15</v>
      </c>
      <c r="G3212" t="s">
        <v>405</v>
      </c>
      <c r="H3212" t="s">
        <v>414</v>
      </c>
      <c r="J3212" t="s">
        <v>403</v>
      </c>
      <c r="K3212">
        <v>2</v>
      </c>
      <c r="L3212" t="str">
        <f>_xlfn.CONCAT(D3212,F3212)</f>
        <v>Frappé12 oz</v>
      </c>
      <c r="M3212" s="10">
        <f>E3212*_xlfn.XLOOKUP(L3212,PriceListData!$F$2:$F$97,PriceListData!$E$2:$E$97)</f>
        <v>4.75</v>
      </c>
      <c r="N3212" t="str">
        <f>TEXT(B3212,"dddd")</f>
        <v>Tuesday</v>
      </c>
    </row>
    <row r="3213" spans="1:14" x14ac:dyDescent="0.35">
      <c r="A3213">
        <v>289331</v>
      </c>
      <c r="B3213" s="3">
        <v>45790</v>
      </c>
      <c r="C3213" s="4">
        <v>0.32079861111111113</v>
      </c>
      <c r="D3213" t="s">
        <v>54</v>
      </c>
      <c r="E3213">
        <v>1</v>
      </c>
      <c r="G3213" t="s">
        <v>415</v>
      </c>
      <c r="H3213" t="s">
        <v>416</v>
      </c>
      <c r="J3213" t="s">
        <v>403</v>
      </c>
      <c r="K3213">
        <v>2</v>
      </c>
      <c r="L3213" t="str">
        <f>_xlfn.CONCAT(D3213,F3213)</f>
        <v>Syrup</v>
      </c>
      <c r="M3213" s="10">
        <f>E3213*_xlfn.XLOOKUP(L3213,PriceListData!$F$2:$F$97,PriceListData!$E$2:$E$97)</f>
        <v>0.75</v>
      </c>
      <c r="N3213" t="str">
        <f>TEXT(B3213,"dddd")</f>
        <v>Tuesday</v>
      </c>
    </row>
    <row r="3214" spans="1:14" x14ac:dyDescent="0.35">
      <c r="A3214">
        <v>289331</v>
      </c>
      <c r="B3214" s="3">
        <v>45790</v>
      </c>
      <c r="C3214" s="4">
        <v>0.32079861111111113</v>
      </c>
      <c r="D3214" t="s">
        <v>21</v>
      </c>
      <c r="E3214">
        <v>1</v>
      </c>
      <c r="F3214" t="s">
        <v>15</v>
      </c>
      <c r="G3214" t="s">
        <v>405</v>
      </c>
      <c r="H3214" t="s">
        <v>406</v>
      </c>
      <c r="J3214" t="s">
        <v>403</v>
      </c>
      <c r="K3214">
        <v>2</v>
      </c>
      <c r="L3214" t="str">
        <f>_xlfn.CONCAT(D3214,F3214)</f>
        <v>Pourover12 oz</v>
      </c>
      <c r="M3214" s="10">
        <f>E3214*_xlfn.XLOOKUP(L3214,PriceListData!$F$2:$F$97,PriceListData!$E$2:$E$97)</f>
        <v>3.5</v>
      </c>
      <c r="N3214" t="str">
        <f>TEXT(B3214,"dddd")</f>
        <v>Tuesday</v>
      </c>
    </row>
    <row r="3215" spans="1:14" x14ac:dyDescent="0.35">
      <c r="A3215">
        <v>289328</v>
      </c>
      <c r="B3215" s="3">
        <v>45790</v>
      </c>
      <c r="C3215" s="4">
        <v>0.29813657407407407</v>
      </c>
      <c r="D3215" t="s">
        <v>419</v>
      </c>
      <c r="E3215">
        <v>1</v>
      </c>
      <c r="G3215" t="s">
        <v>415</v>
      </c>
      <c r="H3215" t="s">
        <v>416</v>
      </c>
      <c r="J3215" t="s">
        <v>403</v>
      </c>
      <c r="K3215">
        <v>1</v>
      </c>
      <c r="L3215" t="str">
        <f>_xlfn.CONCAT(D3215,F3215)</f>
        <v>Extra shot</v>
      </c>
      <c r="M3215" s="10">
        <f>E3215*_xlfn.XLOOKUP(L3215,PriceListData!$F$2:$F$97,PriceListData!$E$2:$E$97)</f>
        <v>1</v>
      </c>
      <c r="N3215" t="str">
        <f>TEXT(B3215,"dddd")</f>
        <v>Tuesday</v>
      </c>
    </row>
    <row r="3216" spans="1:14" x14ac:dyDescent="0.35">
      <c r="A3216">
        <v>289328</v>
      </c>
      <c r="B3216" s="3">
        <v>45790</v>
      </c>
      <c r="C3216" s="4">
        <v>0.29813657407407407</v>
      </c>
      <c r="D3216" t="s">
        <v>65</v>
      </c>
      <c r="E3216">
        <v>1</v>
      </c>
      <c r="F3216" t="s">
        <v>15</v>
      </c>
      <c r="G3216" t="s">
        <v>405</v>
      </c>
      <c r="H3216" t="s">
        <v>406</v>
      </c>
      <c r="J3216" t="s">
        <v>403</v>
      </c>
      <c r="K3216">
        <v>1</v>
      </c>
      <c r="L3216" t="str">
        <f>_xlfn.CONCAT(D3216,F3216)</f>
        <v>Cappuccino12 oz</v>
      </c>
      <c r="M3216" s="10">
        <f>E3216*_xlfn.XLOOKUP(L3216,PriceListData!$F$2:$F$97,PriceListData!$E$2:$E$97)</f>
        <v>5.5</v>
      </c>
      <c r="N3216" t="str">
        <f>TEXT(B3216,"dddd")</f>
        <v>Tuesday</v>
      </c>
    </row>
    <row r="3217" spans="1:14" x14ac:dyDescent="0.35">
      <c r="A3217">
        <v>289327</v>
      </c>
      <c r="B3217" s="3">
        <v>45790</v>
      </c>
      <c r="C3217" s="4">
        <v>0.75472222222222218</v>
      </c>
      <c r="D3217" t="s">
        <v>174</v>
      </c>
      <c r="E3217">
        <v>1</v>
      </c>
      <c r="G3217" t="s">
        <v>433</v>
      </c>
      <c r="H3217" t="s">
        <v>435</v>
      </c>
      <c r="J3217" t="s">
        <v>403</v>
      </c>
      <c r="K3217">
        <v>1</v>
      </c>
      <c r="L3217" t="str">
        <f>_xlfn.CONCAT(D3217,F3217)</f>
        <v>Rugelach</v>
      </c>
      <c r="M3217" s="10">
        <f>E3217*_xlfn.XLOOKUP(L3217,PriceListData!$F$2:$F$97,PriceListData!$E$2:$E$97)</f>
        <v>3.75</v>
      </c>
      <c r="N3217" t="str">
        <f>TEXT(B3217,"dddd")</f>
        <v>Tuesday</v>
      </c>
    </row>
    <row r="3218" spans="1:14" x14ac:dyDescent="0.35">
      <c r="A3218">
        <v>289326</v>
      </c>
      <c r="B3218" s="3">
        <v>45790</v>
      </c>
      <c r="C3218" s="4">
        <v>0.66370370370370368</v>
      </c>
      <c r="D3218" t="s">
        <v>436</v>
      </c>
      <c r="E3218">
        <v>1</v>
      </c>
      <c r="G3218" t="s">
        <v>433</v>
      </c>
      <c r="H3218" t="s">
        <v>435</v>
      </c>
      <c r="J3218" t="s">
        <v>403</v>
      </c>
      <c r="K3218">
        <v>1</v>
      </c>
      <c r="L3218" t="str">
        <f>_xlfn.CONCAT(D3218,F3218)</f>
        <v>Apricot danish</v>
      </c>
      <c r="M3218" s="10">
        <f>E3218*_xlfn.XLOOKUP(L3218,PriceListData!$F$2:$F$97,PriceListData!$E$2:$E$97)</f>
        <v>3.5</v>
      </c>
      <c r="N3218" t="str">
        <f>TEXT(B3218,"dddd")</f>
        <v>Tuesday</v>
      </c>
    </row>
    <row r="3219" spans="1:14" x14ac:dyDescent="0.35">
      <c r="A3219">
        <v>289325</v>
      </c>
      <c r="B3219" s="3">
        <v>45790</v>
      </c>
      <c r="C3219" s="4">
        <v>0.6596643518518519</v>
      </c>
      <c r="D3219" t="s">
        <v>441</v>
      </c>
      <c r="E3219">
        <v>1</v>
      </c>
      <c r="G3219" t="s">
        <v>433</v>
      </c>
      <c r="H3219" t="s">
        <v>435</v>
      </c>
      <c r="J3219" t="s">
        <v>403</v>
      </c>
      <c r="K3219">
        <v>1</v>
      </c>
      <c r="L3219" t="str">
        <f>_xlfn.CONCAT(D3219,F3219)</f>
        <v>Sticky bun</v>
      </c>
      <c r="M3219" s="10">
        <f>E3219*_xlfn.XLOOKUP(L3219,PriceListData!$F$2:$F$97,PriceListData!$E$2:$E$97)</f>
        <v>2.75</v>
      </c>
      <c r="N3219" t="str">
        <f>TEXT(B3219,"dddd")</f>
        <v>Tuesday</v>
      </c>
    </row>
    <row r="3220" spans="1:14" x14ac:dyDescent="0.35">
      <c r="A3220">
        <v>289324</v>
      </c>
      <c r="B3220" s="3">
        <v>45790</v>
      </c>
      <c r="C3220" s="4">
        <v>0.62136574074074069</v>
      </c>
      <c r="D3220" t="s">
        <v>441</v>
      </c>
      <c r="E3220">
        <v>1</v>
      </c>
      <c r="G3220" t="s">
        <v>433</v>
      </c>
      <c r="H3220" t="s">
        <v>435</v>
      </c>
      <c r="J3220" t="s">
        <v>403</v>
      </c>
      <c r="K3220">
        <v>2</v>
      </c>
      <c r="L3220" t="str">
        <f>_xlfn.CONCAT(D3220,F3220)</f>
        <v>Sticky bun</v>
      </c>
      <c r="M3220" s="10">
        <f>E3220*_xlfn.XLOOKUP(L3220,PriceListData!$F$2:$F$97,PriceListData!$E$2:$E$97)</f>
        <v>2.75</v>
      </c>
      <c r="N3220" t="str">
        <f>TEXT(B3220,"dddd")</f>
        <v>Tuesday</v>
      </c>
    </row>
    <row r="3221" spans="1:14" x14ac:dyDescent="0.35">
      <c r="A3221">
        <v>289323</v>
      </c>
      <c r="B3221" s="3">
        <v>45790</v>
      </c>
      <c r="C3221" s="4">
        <v>0.59924768518518523</v>
      </c>
      <c r="D3221" t="s">
        <v>432</v>
      </c>
      <c r="E3221">
        <v>2</v>
      </c>
      <c r="G3221" t="s">
        <v>433</v>
      </c>
      <c r="H3221" t="s">
        <v>434</v>
      </c>
      <c r="J3221" t="s">
        <v>403</v>
      </c>
      <c r="K3221">
        <v>1</v>
      </c>
      <c r="L3221" t="str">
        <f>_xlfn.CONCAT(D3221,F3221)</f>
        <v>Candy bar</v>
      </c>
      <c r="M3221" s="10">
        <f>E3221*_xlfn.XLOOKUP(L3221,PriceListData!$F$2:$F$97,PriceListData!$E$2:$E$97)</f>
        <v>5.5</v>
      </c>
      <c r="N3221" t="str">
        <f>TEXT(B3221,"dddd")</f>
        <v>Tuesday</v>
      </c>
    </row>
    <row r="3222" spans="1:14" x14ac:dyDescent="0.35">
      <c r="A3222">
        <v>289322</v>
      </c>
      <c r="B3222" s="3">
        <v>45790</v>
      </c>
      <c r="C3222" s="4">
        <v>0.59202546296296299</v>
      </c>
      <c r="D3222" t="s">
        <v>437</v>
      </c>
      <c r="E3222">
        <v>1</v>
      </c>
      <c r="G3222" t="s">
        <v>433</v>
      </c>
      <c r="H3222" t="s">
        <v>435</v>
      </c>
      <c r="J3222" t="s">
        <v>403</v>
      </c>
      <c r="K3222">
        <v>1</v>
      </c>
      <c r="L3222" t="str">
        <f>_xlfn.CONCAT(D3222,F3222)</f>
        <v>Pizza pocket</v>
      </c>
      <c r="M3222" s="10">
        <f>E3222*_xlfn.XLOOKUP(L3222,PriceListData!$F$2:$F$97,PriceListData!$E$2:$E$97)</f>
        <v>5</v>
      </c>
      <c r="N3222" t="str">
        <f>TEXT(B3222,"dddd")</f>
        <v>Tuesday</v>
      </c>
    </row>
    <row r="3223" spans="1:14" x14ac:dyDescent="0.35">
      <c r="A3223">
        <v>289321</v>
      </c>
      <c r="B3223" s="3">
        <v>45790</v>
      </c>
      <c r="C3223" s="4">
        <v>0.55877314814814816</v>
      </c>
      <c r="D3223" t="s">
        <v>437</v>
      </c>
      <c r="E3223">
        <v>1</v>
      </c>
      <c r="G3223" t="s">
        <v>433</v>
      </c>
      <c r="H3223" t="s">
        <v>435</v>
      </c>
      <c r="J3223" t="s">
        <v>403</v>
      </c>
      <c r="K3223">
        <v>1</v>
      </c>
      <c r="L3223" t="str">
        <f>_xlfn.CONCAT(D3223,F3223)</f>
        <v>Pizza pocket</v>
      </c>
      <c r="M3223" s="10">
        <f>E3223*_xlfn.XLOOKUP(L3223,PriceListData!$F$2:$F$97,PriceListData!$E$2:$E$97)</f>
        <v>5</v>
      </c>
      <c r="N3223" t="str">
        <f>TEXT(B3223,"dddd")</f>
        <v>Tuesday</v>
      </c>
    </row>
    <row r="3224" spans="1:14" x14ac:dyDescent="0.35">
      <c r="A3224">
        <v>289320</v>
      </c>
      <c r="B3224" s="3">
        <v>45790</v>
      </c>
      <c r="C3224" s="4">
        <v>0.53436342592592589</v>
      </c>
      <c r="D3224" t="s">
        <v>63</v>
      </c>
      <c r="E3224">
        <v>1</v>
      </c>
      <c r="G3224" t="s">
        <v>433</v>
      </c>
      <c r="H3224" t="s">
        <v>435</v>
      </c>
      <c r="J3224" t="s">
        <v>403</v>
      </c>
      <c r="K3224">
        <v>1</v>
      </c>
      <c r="L3224" t="str">
        <f>_xlfn.CONCAT(D3224,F3224)</f>
        <v>Cookie</v>
      </c>
      <c r="M3224" s="10">
        <f>E3224*_xlfn.XLOOKUP(L3224,PriceListData!$F$2:$F$97,PriceListData!$E$2:$E$97)</f>
        <v>3</v>
      </c>
      <c r="N3224" t="str">
        <f>TEXT(B3224,"dddd")</f>
        <v>Tuesday</v>
      </c>
    </row>
    <row r="3225" spans="1:14" x14ac:dyDescent="0.35">
      <c r="A3225">
        <v>289319</v>
      </c>
      <c r="B3225" s="3">
        <v>45790</v>
      </c>
      <c r="C3225" s="4">
        <v>0.5174305555555555</v>
      </c>
      <c r="D3225" t="s">
        <v>437</v>
      </c>
      <c r="E3225">
        <v>1</v>
      </c>
      <c r="G3225" t="s">
        <v>433</v>
      </c>
      <c r="H3225" t="s">
        <v>435</v>
      </c>
      <c r="J3225" t="s">
        <v>403</v>
      </c>
      <c r="K3225">
        <v>1</v>
      </c>
      <c r="L3225" t="str">
        <f>_xlfn.CONCAT(D3225,F3225)</f>
        <v>Pizza pocket</v>
      </c>
      <c r="M3225" s="10">
        <f>E3225*_xlfn.XLOOKUP(L3225,PriceListData!$F$2:$F$97,PriceListData!$E$2:$E$97)</f>
        <v>5</v>
      </c>
      <c r="N3225" t="str">
        <f>TEXT(B3225,"dddd")</f>
        <v>Tuesday</v>
      </c>
    </row>
    <row r="3226" spans="1:14" x14ac:dyDescent="0.35">
      <c r="A3226">
        <v>289318</v>
      </c>
      <c r="B3226" s="3">
        <v>45790</v>
      </c>
      <c r="C3226" s="4">
        <v>0.49114583333333334</v>
      </c>
      <c r="D3226" t="s">
        <v>438</v>
      </c>
      <c r="E3226">
        <v>1</v>
      </c>
      <c r="G3226" t="s">
        <v>433</v>
      </c>
      <c r="H3226" t="s">
        <v>435</v>
      </c>
      <c r="J3226" t="s">
        <v>403</v>
      </c>
      <c r="K3226">
        <v>1</v>
      </c>
      <c r="L3226" t="str">
        <f>_xlfn.CONCAT(D3226,F3226)</f>
        <v>Cinnamon roll</v>
      </c>
      <c r="M3226" s="10">
        <f>E3226*_xlfn.XLOOKUP(L3226,PriceListData!$F$2:$F$97,PriceListData!$E$2:$E$97)</f>
        <v>3.75</v>
      </c>
      <c r="N3226" t="str">
        <f>TEXT(B3226,"dddd")</f>
        <v>Tuesday</v>
      </c>
    </row>
    <row r="3227" spans="1:14" x14ac:dyDescent="0.35">
      <c r="A3227">
        <v>289317</v>
      </c>
      <c r="B3227" s="3">
        <v>45790</v>
      </c>
      <c r="C3227" s="4">
        <v>0.48767361111111113</v>
      </c>
      <c r="D3227" t="s">
        <v>441</v>
      </c>
      <c r="E3227">
        <v>1</v>
      </c>
      <c r="G3227" t="s">
        <v>433</v>
      </c>
      <c r="H3227" t="s">
        <v>435</v>
      </c>
      <c r="J3227" t="s">
        <v>403</v>
      </c>
      <c r="K3227">
        <v>1</v>
      </c>
      <c r="L3227" t="str">
        <f>_xlfn.CONCAT(D3227,F3227)</f>
        <v>Sticky bun</v>
      </c>
      <c r="M3227" s="10">
        <f>E3227*_xlfn.XLOOKUP(L3227,PriceListData!$F$2:$F$97,PriceListData!$E$2:$E$97)</f>
        <v>2.75</v>
      </c>
      <c r="N3227" t="str">
        <f>TEXT(B3227,"dddd")</f>
        <v>Tuesday</v>
      </c>
    </row>
    <row r="3228" spans="1:14" x14ac:dyDescent="0.35">
      <c r="A3228">
        <v>289316</v>
      </c>
      <c r="B3228" s="3">
        <v>45790</v>
      </c>
      <c r="C3228" s="4">
        <v>0.44179398148148147</v>
      </c>
      <c r="D3228" t="s">
        <v>63</v>
      </c>
      <c r="E3228">
        <v>1</v>
      </c>
      <c r="G3228" t="s">
        <v>433</v>
      </c>
      <c r="H3228" t="s">
        <v>435</v>
      </c>
      <c r="J3228" t="s">
        <v>403</v>
      </c>
      <c r="K3228">
        <v>1</v>
      </c>
      <c r="L3228" t="str">
        <f>_xlfn.CONCAT(D3228,F3228)</f>
        <v>Cookie</v>
      </c>
      <c r="M3228" s="10">
        <f>E3228*_xlfn.XLOOKUP(L3228,PriceListData!$F$2:$F$97,PriceListData!$E$2:$E$97)</f>
        <v>3</v>
      </c>
      <c r="N3228" t="str">
        <f>TEXT(B3228,"dddd")</f>
        <v>Tuesday</v>
      </c>
    </row>
    <row r="3229" spans="1:14" x14ac:dyDescent="0.35">
      <c r="A3229">
        <v>289315</v>
      </c>
      <c r="B3229" s="3">
        <v>45790</v>
      </c>
      <c r="C3229" s="4">
        <v>0.43276620370370372</v>
      </c>
      <c r="D3229" t="s">
        <v>63</v>
      </c>
      <c r="E3229">
        <v>1</v>
      </c>
      <c r="G3229" t="s">
        <v>433</v>
      </c>
      <c r="H3229" t="s">
        <v>435</v>
      </c>
      <c r="J3229" t="s">
        <v>403</v>
      </c>
      <c r="K3229">
        <v>1</v>
      </c>
      <c r="L3229" t="str">
        <f>_xlfn.CONCAT(D3229,F3229)</f>
        <v>Cookie</v>
      </c>
      <c r="M3229" s="10">
        <f>E3229*_xlfn.XLOOKUP(L3229,PriceListData!$F$2:$F$97,PriceListData!$E$2:$E$97)</f>
        <v>3</v>
      </c>
      <c r="N3229" t="str">
        <f>TEXT(B3229,"dddd")</f>
        <v>Tuesday</v>
      </c>
    </row>
    <row r="3230" spans="1:14" x14ac:dyDescent="0.35">
      <c r="A3230">
        <v>289314</v>
      </c>
      <c r="B3230" s="3">
        <v>45790</v>
      </c>
      <c r="C3230" s="4">
        <v>0.41413194444444446</v>
      </c>
      <c r="D3230" t="s">
        <v>441</v>
      </c>
      <c r="E3230">
        <v>1</v>
      </c>
      <c r="G3230" t="s">
        <v>433</v>
      </c>
      <c r="H3230" t="s">
        <v>435</v>
      </c>
      <c r="J3230" t="s">
        <v>403</v>
      </c>
      <c r="K3230">
        <v>1</v>
      </c>
      <c r="L3230" t="str">
        <f>_xlfn.CONCAT(D3230,F3230)</f>
        <v>Sticky bun</v>
      </c>
      <c r="M3230" s="10">
        <f>E3230*_xlfn.XLOOKUP(L3230,PriceListData!$F$2:$F$97,PriceListData!$E$2:$E$97)</f>
        <v>2.75</v>
      </c>
      <c r="N3230" t="str">
        <f>TEXT(B3230,"dddd")</f>
        <v>Tuesday</v>
      </c>
    </row>
    <row r="3231" spans="1:14" x14ac:dyDescent="0.35">
      <c r="A3231">
        <v>289313</v>
      </c>
      <c r="B3231" s="3">
        <v>45790</v>
      </c>
      <c r="C3231" s="4">
        <v>0.40939814814814812</v>
      </c>
      <c r="D3231" t="s">
        <v>438</v>
      </c>
      <c r="E3231">
        <v>1</v>
      </c>
      <c r="G3231" t="s">
        <v>433</v>
      </c>
      <c r="H3231" t="s">
        <v>435</v>
      </c>
      <c r="J3231" t="s">
        <v>403</v>
      </c>
      <c r="K3231">
        <v>1</v>
      </c>
      <c r="L3231" t="str">
        <f>_xlfn.CONCAT(D3231,F3231)</f>
        <v>Cinnamon roll</v>
      </c>
      <c r="M3231" s="10">
        <f>E3231*_xlfn.XLOOKUP(L3231,PriceListData!$F$2:$F$97,PriceListData!$E$2:$E$97)</f>
        <v>3.75</v>
      </c>
      <c r="N3231" t="str">
        <f>TEXT(B3231,"dddd")</f>
        <v>Tuesday</v>
      </c>
    </row>
    <row r="3232" spans="1:14" x14ac:dyDescent="0.35">
      <c r="A3232">
        <v>289312</v>
      </c>
      <c r="B3232" s="3">
        <v>45790</v>
      </c>
      <c r="C3232" s="4">
        <v>0.39931712962962962</v>
      </c>
      <c r="D3232" t="s">
        <v>437</v>
      </c>
      <c r="E3232">
        <v>1</v>
      </c>
      <c r="G3232" t="s">
        <v>433</v>
      </c>
      <c r="H3232" t="s">
        <v>435</v>
      </c>
      <c r="J3232" t="s">
        <v>403</v>
      </c>
      <c r="K3232">
        <v>1</v>
      </c>
      <c r="L3232" t="str">
        <f>_xlfn.CONCAT(D3232,F3232)</f>
        <v>Pizza pocket</v>
      </c>
      <c r="M3232" s="10">
        <f>E3232*_xlfn.XLOOKUP(L3232,PriceListData!$F$2:$F$97,PriceListData!$E$2:$E$97)</f>
        <v>5</v>
      </c>
      <c r="N3232" t="str">
        <f>TEXT(B3232,"dddd")</f>
        <v>Tuesday</v>
      </c>
    </row>
    <row r="3233" spans="1:14" x14ac:dyDescent="0.35">
      <c r="A3233">
        <v>289311</v>
      </c>
      <c r="B3233" s="3">
        <v>45790</v>
      </c>
      <c r="C3233" s="4">
        <v>0.38033564814814813</v>
      </c>
      <c r="D3233" t="s">
        <v>438</v>
      </c>
      <c r="E3233">
        <v>1</v>
      </c>
      <c r="G3233" t="s">
        <v>433</v>
      </c>
      <c r="H3233" t="s">
        <v>435</v>
      </c>
      <c r="J3233" t="s">
        <v>403</v>
      </c>
      <c r="K3233">
        <v>1</v>
      </c>
      <c r="L3233" t="str">
        <f>_xlfn.CONCAT(D3233,F3233)</f>
        <v>Cinnamon roll</v>
      </c>
      <c r="M3233" s="10">
        <f>E3233*_xlfn.XLOOKUP(L3233,PriceListData!$F$2:$F$97,PriceListData!$E$2:$E$97)</f>
        <v>3.75</v>
      </c>
      <c r="N3233" t="str">
        <f>TEXT(B3233,"dddd")</f>
        <v>Tuesday</v>
      </c>
    </row>
    <row r="3234" spans="1:14" x14ac:dyDescent="0.35">
      <c r="A3234">
        <v>289310</v>
      </c>
      <c r="B3234" s="3">
        <v>45790</v>
      </c>
      <c r="C3234" s="4">
        <v>0.37468750000000001</v>
      </c>
      <c r="D3234" t="s">
        <v>441</v>
      </c>
      <c r="E3234">
        <v>1</v>
      </c>
      <c r="G3234" t="s">
        <v>433</v>
      </c>
      <c r="H3234" t="s">
        <v>435</v>
      </c>
      <c r="J3234" t="s">
        <v>403</v>
      </c>
      <c r="K3234">
        <v>1</v>
      </c>
      <c r="L3234" t="str">
        <f>_xlfn.CONCAT(D3234,F3234)</f>
        <v>Sticky bun</v>
      </c>
      <c r="M3234" s="10">
        <f>E3234*_xlfn.XLOOKUP(L3234,PriceListData!$F$2:$F$97,PriceListData!$E$2:$E$97)</f>
        <v>2.75</v>
      </c>
      <c r="N3234" t="str">
        <f>TEXT(B3234,"dddd")</f>
        <v>Tuesday</v>
      </c>
    </row>
    <row r="3235" spans="1:14" x14ac:dyDescent="0.35">
      <c r="A3235">
        <v>289310</v>
      </c>
      <c r="B3235" s="3">
        <v>45790</v>
      </c>
      <c r="C3235" s="4">
        <v>0.37468750000000001</v>
      </c>
      <c r="D3235" t="s">
        <v>438</v>
      </c>
      <c r="E3235">
        <v>1</v>
      </c>
      <c r="G3235" t="s">
        <v>433</v>
      </c>
      <c r="H3235" t="s">
        <v>435</v>
      </c>
      <c r="J3235" t="s">
        <v>403</v>
      </c>
      <c r="K3235">
        <v>1</v>
      </c>
      <c r="L3235" t="str">
        <f>_xlfn.CONCAT(D3235,F3235)</f>
        <v>Cinnamon roll</v>
      </c>
      <c r="M3235" s="10">
        <f>E3235*_xlfn.XLOOKUP(L3235,PriceListData!$F$2:$F$97,PriceListData!$E$2:$E$97)</f>
        <v>3.75</v>
      </c>
      <c r="N3235" t="str">
        <f>TEXT(B3235,"dddd")</f>
        <v>Tuesday</v>
      </c>
    </row>
    <row r="3236" spans="1:14" x14ac:dyDescent="0.35">
      <c r="A3236">
        <v>289309</v>
      </c>
      <c r="B3236" s="3">
        <v>45790</v>
      </c>
      <c r="C3236" s="4">
        <v>0.37277777777777776</v>
      </c>
      <c r="D3236" t="s">
        <v>441</v>
      </c>
      <c r="E3236">
        <v>1</v>
      </c>
      <c r="G3236" t="s">
        <v>433</v>
      </c>
      <c r="H3236" t="s">
        <v>435</v>
      </c>
      <c r="J3236" t="s">
        <v>403</v>
      </c>
      <c r="K3236">
        <v>1</v>
      </c>
      <c r="L3236" t="str">
        <f>_xlfn.CONCAT(D3236,F3236)</f>
        <v>Sticky bun</v>
      </c>
      <c r="M3236" s="10">
        <f>E3236*_xlfn.XLOOKUP(L3236,PriceListData!$F$2:$F$97,PriceListData!$E$2:$E$97)</f>
        <v>2.75</v>
      </c>
      <c r="N3236" t="str">
        <f>TEXT(B3236,"dddd")</f>
        <v>Tuesday</v>
      </c>
    </row>
    <row r="3237" spans="1:14" x14ac:dyDescent="0.35">
      <c r="A3237">
        <v>289308</v>
      </c>
      <c r="B3237" s="3">
        <v>45790</v>
      </c>
      <c r="C3237" s="4">
        <v>0.36873842592592593</v>
      </c>
      <c r="D3237" t="s">
        <v>438</v>
      </c>
      <c r="E3237">
        <v>2</v>
      </c>
      <c r="G3237" t="s">
        <v>433</v>
      </c>
      <c r="H3237" t="s">
        <v>435</v>
      </c>
      <c r="J3237" t="s">
        <v>403</v>
      </c>
      <c r="K3237">
        <v>1</v>
      </c>
      <c r="L3237" t="str">
        <f>_xlfn.CONCAT(D3237,F3237)</f>
        <v>Cinnamon roll</v>
      </c>
      <c r="M3237" s="10">
        <f>E3237*_xlfn.XLOOKUP(L3237,PriceListData!$F$2:$F$97,PriceListData!$E$2:$E$97)</f>
        <v>7.5</v>
      </c>
      <c r="N3237" t="str">
        <f>TEXT(B3237,"dddd")</f>
        <v>Tuesday</v>
      </c>
    </row>
    <row r="3238" spans="1:14" x14ac:dyDescent="0.35">
      <c r="A3238">
        <v>289307</v>
      </c>
      <c r="B3238" s="3">
        <v>45790</v>
      </c>
      <c r="C3238" s="4">
        <v>0.36518518518518517</v>
      </c>
      <c r="D3238" t="s">
        <v>441</v>
      </c>
      <c r="E3238">
        <v>1</v>
      </c>
      <c r="G3238" t="s">
        <v>433</v>
      </c>
      <c r="H3238" t="s">
        <v>435</v>
      </c>
      <c r="J3238" t="s">
        <v>403</v>
      </c>
      <c r="K3238">
        <v>2</v>
      </c>
      <c r="L3238" t="str">
        <f>_xlfn.CONCAT(D3238,F3238)</f>
        <v>Sticky bun</v>
      </c>
      <c r="M3238" s="10">
        <f>E3238*_xlfn.XLOOKUP(L3238,PriceListData!$F$2:$F$97,PriceListData!$E$2:$E$97)</f>
        <v>2.75</v>
      </c>
      <c r="N3238" t="str">
        <f>TEXT(B3238,"dddd")</f>
        <v>Tuesday</v>
      </c>
    </row>
    <row r="3239" spans="1:14" x14ac:dyDescent="0.35">
      <c r="A3239">
        <v>289306</v>
      </c>
      <c r="B3239" s="3">
        <v>45790</v>
      </c>
      <c r="C3239" s="4">
        <v>0.34880787037037037</v>
      </c>
      <c r="D3239" t="s">
        <v>438</v>
      </c>
      <c r="E3239">
        <v>1</v>
      </c>
      <c r="G3239" t="s">
        <v>433</v>
      </c>
      <c r="H3239" t="s">
        <v>435</v>
      </c>
      <c r="J3239" t="s">
        <v>403</v>
      </c>
      <c r="K3239">
        <v>1</v>
      </c>
      <c r="L3239" t="str">
        <f>_xlfn.CONCAT(D3239,F3239)</f>
        <v>Cinnamon roll</v>
      </c>
      <c r="M3239" s="10">
        <f>E3239*_xlfn.XLOOKUP(L3239,PriceListData!$F$2:$F$97,PriceListData!$E$2:$E$97)</f>
        <v>3.75</v>
      </c>
      <c r="N3239" t="str">
        <f>TEXT(B3239,"dddd")</f>
        <v>Tuesday</v>
      </c>
    </row>
    <row r="3240" spans="1:14" x14ac:dyDescent="0.35">
      <c r="A3240">
        <v>289305</v>
      </c>
      <c r="B3240" s="3">
        <v>45790</v>
      </c>
      <c r="C3240" s="4">
        <v>0.34607638888888886</v>
      </c>
      <c r="D3240" t="s">
        <v>437</v>
      </c>
      <c r="E3240">
        <v>1</v>
      </c>
      <c r="G3240" t="s">
        <v>433</v>
      </c>
      <c r="H3240" t="s">
        <v>435</v>
      </c>
      <c r="J3240" t="s">
        <v>403</v>
      </c>
      <c r="K3240">
        <v>1</v>
      </c>
      <c r="L3240" t="str">
        <f>_xlfn.CONCAT(D3240,F3240)</f>
        <v>Pizza pocket</v>
      </c>
      <c r="M3240" s="10">
        <f>E3240*_xlfn.XLOOKUP(L3240,PriceListData!$F$2:$F$97,PriceListData!$E$2:$E$97)</f>
        <v>5</v>
      </c>
      <c r="N3240" t="str">
        <f>TEXT(B3240,"dddd")</f>
        <v>Tuesday</v>
      </c>
    </row>
    <row r="3241" spans="1:14" x14ac:dyDescent="0.35">
      <c r="A3241">
        <v>289700</v>
      </c>
      <c r="B3241" s="3">
        <v>45791</v>
      </c>
      <c r="C3241" s="4">
        <v>0.88829861111111108</v>
      </c>
      <c r="D3241" t="s">
        <v>425</v>
      </c>
      <c r="E3241">
        <v>1</v>
      </c>
      <c r="F3241" t="s">
        <v>15</v>
      </c>
      <c r="G3241" t="s">
        <v>405</v>
      </c>
      <c r="H3241" t="s">
        <v>414</v>
      </c>
      <c r="J3241" t="s">
        <v>403</v>
      </c>
      <c r="K3241">
        <v>1</v>
      </c>
      <c r="L3241" t="str">
        <f>_xlfn.CONCAT(D3241,F3241)</f>
        <v>Iced Guillermo12 oz</v>
      </c>
      <c r="M3241" s="10">
        <f>E3241*_xlfn.XLOOKUP(L3241,PriceListData!$F$2:$F$97,PriceListData!$E$2:$E$97)</f>
        <v>3.5</v>
      </c>
      <c r="N3241" t="str">
        <f>TEXT(B3241,"dddd")</f>
        <v>Wednesday</v>
      </c>
    </row>
    <row r="3242" spans="1:14" x14ac:dyDescent="0.35">
      <c r="A3242">
        <v>289699</v>
      </c>
      <c r="B3242" s="3">
        <v>45791</v>
      </c>
      <c r="C3242" s="4">
        <v>0.84299768518518514</v>
      </c>
      <c r="D3242" t="s">
        <v>52</v>
      </c>
      <c r="E3242">
        <v>1</v>
      </c>
      <c r="F3242" t="s">
        <v>15</v>
      </c>
      <c r="G3242" t="s">
        <v>405</v>
      </c>
      <c r="H3242" t="s">
        <v>414</v>
      </c>
      <c r="J3242" t="s">
        <v>403</v>
      </c>
      <c r="K3242">
        <v>1</v>
      </c>
      <c r="L3242" t="str">
        <f>_xlfn.CONCAT(D3242,F3242)</f>
        <v>Frappé12 oz</v>
      </c>
      <c r="M3242" s="10">
        <f>E3242*_xlfn.XLOOKUP(L3242,PriceListData!$F$2:$F$97,PriceListData!$E$2:$E$97)</f>
        <v>4.75</v>
      </c>
      <c r="N3242" t="str">
        <f>TEXT(B3242,"dddd")</f>
        <v>Wednesday</v>
      </c>
    </row>
    <row r="3243" spans="1:14" x14ac:dyDescent="0.35">
      <c r="A3243">
        <v>289698</v>
      </c>
      <c r="B3243" s="3">
        <v>45791</v>
      </c>
      <c r="C3243" s="4">
        <v>0.83592592592592596</v>
      </c>
      <c r="D3243" t="s">
        <v>54</v>
      </c>
      <c r="E3243">
        <v>1</v>
      </c>
      <c r="G3243" t="s">
        <v>415</v>
      </c>
      <c r="H3243" t="s">
        <v>416</v>
      </c>
      <c r="J3243" t="s">
        <v>403</v>
      </c>
      <c r="K3243">
        <v>1</v>
      </c>
      <c r="L3243" t="str">
        <f>_xlfn.CONCAT(D3243,F3243)</f>
        <v>Syrup</v>
      </c>
      <c r="M3243" s="10">
        <f>E3243*_xlfn.XLOOKUP(L3243,PriceListData!$F$2:$F$97,PriceListData!$E$2:$E$97)</f>
        <v>0.75</v>
      </c>
      <c r="N3243" t="str">
        <f>TEXT(B3243,"dddd")</f>
        <v>Wednesday</v>
      </c>
    </row>
    <row r="3244" spans="1:14" x14ac:dyDescent="0.35">
      <c r="A3244">
        <v>289698</v>
      </c>
      <c r="B3244" s="3">
        <v>45791</v>
      </c>
      <c r="C3244" s="4">
        <v>0.83592592592592596</v>
      </c>
      <c r="D3244" t="s">
        <v>21</v>
      </c>
      <c r="E3244">
        <v>1</v>
      </c>
      <c r="F3244" t="s">
        <v>15</v>
      </c>
      <c r="G3244" t="s">
        <v>405</v>
      </c>
      <c r="H3244" t="s">
        <v>406</v>
      </c>
      <c r="J3244" t="s">
        <v>403</v>
      </c>
      <c r="K3244">
        <v>1</v>
      </c>
      <c r="L3244" t="str">
        <f>_xlfn.CONCAT(D3244,F3244)</f>
        <v>Pourover12 oz</v>
      </c>
      <c r="M3244" s="10">
        <f>E3244*_xlfn.XLOOKUP(L3244,PriceListData!$F$2:$F$97,PriceListData!$E$2:$E$97)</f>
        <v>3.5</v>
      </c>
      <c r="N3244" t="str">
        <f>TEXT(B3244,"dddd")</f>
        <v>Wednesday</v>
      </c>
    </row>
    <row r="3245" spans="1:14" x14ac:dyDescent="0.35">
      <c r="A3245">
        <v>289697</v>
      </c>
      <c r="B3245" s="3">
        <v>45791</v>
      </c>
      <c r="C3245" s="4">
        <v>0.83179398148148154</v>
      </c>
      <c r="D3245" t="s">
        <v>404</v>
      </c>
      <c r="E3245">
        <v>1</v>
      </c>
      <c r="F3245" t="s">
        <v>15</v>
      </c>
      <c r="G3245" t="s">
        <v>405</v>
      </c>
      <c r="H3245" t="s">
        <v>406</v>
      </c>
      <c r="J3245" t="s">
        <v>403</v>
      </c>
      <c r="K3245">
        <v>1</v>
      </c>
      <c r="L3245" t="str">
        <f>_xlfn.CONCAT(D3245,F3245)</f>
        <v>Café latté12 oz</v>
      </c>
      <c r="M3245" s="10">
        <f>E3245*_xlfn.XLOOKUP(L3245,PriceListData!$F$2:$F$97,PriceListData!$E$2:$E$97)</f>
        <v>4.25</v>
      </c>
      <c r="N3245" t="str">
        <f>TEXT(B3245,"dddd")</f>
        <v>Wednesday</v>
      </c>
    </row>
    <row r="3246" spans="1:14" x14ac:dyDescent="0.35">
      <c r="A3246">
        <v>289696</v>
      </c>
      <c r="B3246" s="3">
        <v>45791</v>
      </c>
      <c r="C3246" s="4">
        <v>0.83130787037037035</v>
      </c>
      <c r="D3246" t="s">
        <v>404</v>
      </c>
      <c r="E3246">
        <v>1</v>
      </c>
      <c r="F3246" t="s">
        <v>15</v>
      </c>
      <c r="G3246" t="s">
        <v>405</v>
      </c>
      <c r="H3246" t="s">
        <v>406</v>
      </c>
      <c r="J3246" t="s">
        <v>403</v>
      </c>
      <c r="K3246">
        <v>1</v>
      </c>
      <c r="L3246" t="str">
        <f>_xlfn.CONCAT(D3246,F3246)</f>
        <v>Café latté12 oz</v>
      </c>
      <c r="M3246" s="10">
        <f>E3246*_xlfn.XLOOKUP(L3246,PriceListData!$F$2:$F$97,PriceListData!$E$2:$E$97)</f>
        <v>4.25</v>
      </c>
      <c r="N3246" t="str">
        <f>TEXT(B3246,"dddd")</f>
        <v>Wednesday</v>
      </c>
    </row>
    <row r="3247" spans="1:14" x14ac:dyDescent="0.35">
      <c r="A3247">
        <v>289695</v>
      </c>
      <c r="B3247" s="3">
        <v>45791</v>
      </c>
      <c r="C3247" s="4">
        <v>0.81906250000000003</v>
      </c>
      <c r="D3247" t="s">
        <v>404</v>
      </c>
      <c r="E3247">
        <v>1</v>
      </c>
      <c r="F3247" t="s">
        <v>15</v>
      </c>
      <c r="G3247" t="s">
        <v>405</v>
      </c>
      <c r="H3247" t="s">
        <v>406</v>
      </c>
      <c r="J3247" t="s">
        <v>403</v>
      </c>
      <c r="K3247">
        <v>1</v>
      </c>
      <c r="L3247" t="str">
        <f>_xlfn.CONCAT(D3247,F3247)</f>
        <v>Café latté12 oz</v>
      </c>
      <c r="M3247" s="10">
        <f>E3247*_xlfn.XLOOKUP(L3247,PriceListData!$F$2:$F$97,PriceListData!$E$2:$E$97)</f>
        <v>4.25</v>
      </c>
      <c r="N3247" t="str">
        <f>TEXT(B3247,"dddd")</f>
        <v>Wednesday</v>
      </c>
    </row>
    <row r="3248" spans="1:14" x14ac:dyDescent="0.35">
      <c r="A3248">
        <v>289694</v>
      </c>
      <c r="B3248" s="3">
        <v>45791</v>
      </c>
      <c r="C3248" s="4">
        <v>0.81851851851851853</v>
      </c>
      <c r="D3248" t="s">
        <v>404</v>
      </c>
      <c r="E3248">
        <v>1</v>
      </c>
      <c r="F3248" t="s">
        <v>15</v>
      </c>
      <c r="G3248" t="s">
        <v>405</v>
      </c>
      <c r="H3248" t="s">
        <v>406</v>
      </c>
      <c r="J3248" t="s">
        <v>403</v>
      </c>
      <c r="K3248">
        <v>1</v>
      </c>
      <c r="L3248" t="str">
        <f>_xlfn.CONCAT(D3248,F3248)</f>
        <v>Café latté12 oz</v>
      </c>
      <c r="M3248" s="10">
        <f>E3248*_xlfn.XLOOKUP(L3248,PriceListData!$F$2:$F$97,PriceListData!$E$2:$E$97)</f>
        <v>4.25</v>
      </c>
      <c r="N3248" t="str">
        <f>TEXT(B3248,"dddd")</f>
        <v>Wednesday</v>
      </c>
    </row>
    <row r="3249" spans="1:14" x14ac:dyDescent="0.35">
      <c r="A3249">
        <v>289693</v>
      </c>
      <c r="B3249" s="3">
        <v>45791</v>
      </c>
      <c r="C3249" s="4">
        <v>0.81387731481481485</v>
      </c>
      <c r="D3249" t="s">
        <v>452</v>
      </c>
      <c r="E3249">
        <v>1</v>
      </c>
      <c r="G3249" t="s">
        <v>401</v>
      </c>
      <c r="H3249" t="s">
        <v>453</v>
      </c>
      <c r="J3249" t="s">
        <v>403</v>
      </c>
      <c r="K3249">
        <v>1</v>
      </c>
      <c r="L3249" t="str">
        <f>_xlfn.CONCAT(D3249,F3249)</f>
        <v>Reusable travel mug</v>
      </c>
      <c r="M3249" s="10">
        <f>E3249*_xlfn.XLOOKUP(L3249,PriceListData!$F$2:$F$97,PriceListData!$E$2:$E$97)</f>
        <v>12.75</v>
      </c>
      <c r="N3249" t="str">
        <f>TEXT(B3249,"dddd")</f>
        <v>Wednesday</v>
      </c>
    </row>
    <row r="3250" spans="1:14" x14ac:dyDescent="0.35">
      <c r="A3250">
        <v>289692</v>
      </c>
      <c r="B3250" s="3">
        <v>45791</v>
      </c>
      <c r="C3250" s="4">
        <v>0.80339120370370365</v>
      </c>
      <c r="D3250" t="s">
        <v>428</v>
      </c>
      <c r="E3250">
        <v>1</v>
      </c>
      <c r="F3250" t="s">
        <v>15</v>
      </c>
      <c r="G3250" t="s">
        <v>413</v>
      </c>
      <c r="H3250" t="s">
        <v>406</v>
      </c>
      <c r="J3250" t="s">
        <v>403</v>
      </c>
      <c r="K3250">
        <v>1</v>
      </c>
      <c r="L3250" t="str">
        <f>_xlfn.CONCAT(D3250,F3250)</f>
        <v>Rooibos latté12 oz</v>
      </c>
      <c r="M3250" s="10">
        <f>E3250*_xlfn.XLOOKUP(L3250,PriceListData!$F$2:$F$97,PriceListData!$E$2:$E$97)</f>
        <v>5.5</v>
      </c>
      <c r="N3250" t="str">
        <f>TEXT(B3250,"dddd")</f>
        <v>Wednesday</v>
      </c>
    </row>
    <row r="3251" spans="1:14" x14ac:dyDescent="0.35">
      <c r="A3251">
        <v>289692</v>
      </c>
      <c r="B3251" s="3">
        <v>45791</v>
      </c>
      <c r="C3251" s="4">
        <v>0.80339120370370365</v>
      </c>
      <c r="D3251" t="s">
        <v>425</v>
      </c>
      <c r="E3251">
        <v>1</v>
      </c>
      <c r="F3251" t="s">
        <v>15</v>
      </c>
      <c r="G3251" t="s">
        <v>405</v>
      </c>
      <c r="H3251" t="s">
        <v>414</v>
      </c>
      <c r="J3251" t="s">
        <v>403</v>
      </c>
      <c r="K3251">
        <v>1</v>
      </c>
      <c r="L3251" t="str">
        <f>_xlfn.CONCAT(D3251,F3251)</f>
        <v>Iced Guillermo12 oz</v>
      </c>
      <c r="M3251" s="10">
        <f>E3251*_xlfn.XLOOKUP(L3251,PriceListData!$F$2:$F$97,PriceListData!$E$2:$E$97)</f>
        <v>3.5</v>
      </c>
      <c r="N3251" t="str">
        <f>TEXT(B3251,"dddd")</f>
        <v>Wednesday</v>
      </c>
    </row>
    <row r="3252" spans="1:14" x14ac:dyDescent="0.35">
      <c r="A3252">
        <v>289691</v>
      </c>
      <c r="B3252" s="3">
        <v>45791</v>
      </c>
      <c r="C3252" s="4">
        <v>0.79374999999999996</v>
      </c>
      <c r="D3252" t="s">
        <v>412</v>
      </c>
      <c r="E3252">
        <v>1</v>
      </c>
      <c r="F3252" t="s">
        <v>15</v>
      </c>
      <c r="G3252" t="s">
        <v>413</v>
      </c>
      <c r="H3252" t="s">
        <v>414</v>
      </c>
      <c r="J3252" t="s">
        <v>403</v>
      </c>
      <c r="K3252">
        <v>1</v>
      </c>
      <c r="L3252" t="str">
        <f>_xlfn.CONCAT(D3252,F3252)</f>
        <v>Iced tea12 oz</v>
      </c>
      <c r="M3252" s="10">
        <f>E3252*_xlfn.XLOOKUP(L3252,PriceListData!$F$2:$F$97,PriceListData!$E$2:$E$97)</f>
        <v>4.25</v>
      </c>
      <c r="N3252" t="str">
        <f>TEXT(B3252,"dddd")</f>
        <v>Wednesday</v>
      </c>
    </row>
    <row r="3253" spans="1:14" x14ac:dyDescent="0.35">
      <c r="A3253">
        <v>289690</v>
      </c>
      <c r="B3253" s="3">
        <v>45791</v>
      </c>
      <c r="C3253" s="4">
        <v>0.79253472222222221</v>
      </c>
      <c r="D3253" t="s">
        <v>420</v>
      </c>
      <c r="E3253">
        <v>1</v>
      </c>
      <c r="F3253" t="s">
        <v>76</v>
      </c>
      <c r="G3253" t="s">
        <v>413</v>
      </c>
      <c r="H3253" t="s">
        <v>406</v>
      </c>
      <c r="J3253" t="s">
        <v>403</v>
      </c>
      <c r="K3253">
        <v>1</v>
      </c>
      <c r="L3253" t="str">
        <f>_xlfn.CONCAT(D3253,F3253)</f>
        <v>Moroccan tea10 oz</v>
      </c>
      <c r="M3253" s="10">
        <f>E3253*_xlfn.XLOOKUP(L3253,PriceListData!$F$2:$F$97,PriceListData!$E$2:$E$97)</f>
        <v>3</v>
      </c>
      <c r="N3253" t="str">
        <f>TEXT(B3253,"dddd")</f>
        <v>Wednesday</v>
      </c>
    </row>
    <row r="3254" spans="1:14" x14ac:dyDescent="0.35">
      <c r="A3254">
        <v>289689</v>
      </c>
      <c r="B3254" s="3">
        <v>45791</v>
      </c>
      <c r="C3254" s="4">
        <v>0.79046296296296292</v>
      </c>
      <c r="D3254" t="s">
        <v>427</v>
      </c>
      <c r="E3254">
        <v>1</v>
      </c>
      <c r="F3254" t="s">
        <v>15</v>
      </c>
      <c r="G3254" t="s">
        <v>417</v>
      </c>
      <c r="H3254" t="s">
        <v>418</v>
      </c>
      <c r="J3254" t="s">
        <v>403</v>
      </c>
      <c r="K3254">
        <v>2</v>
      </c>
      <c r="L3254" t="str">
        <f>_xlfn.CONCAT(D3254,F3254)</f>
        <v>House blend12 oz</v>
      </c>
      <c r="M3254" s="10">
        <f>E3254*_xlfn.XLOOKUP(L3254,PriceListData!$F$2:$F$97,PriceListData!$E$2:$E$97)</f>
        <v>12.95</v>
      </c>
      <c r="N3254" t="str">
        <f>TEXT(B3254,"dddd")</f>
        <v>Wednesday</v>
      </c>
    </row>
    <row r="3255" spans="1:14" x14ac:dyDescent="0.35">
      <c r="A3255">
        <v>289688</v>
      </c>
      <c r="B3255" s="3">
        <v>45791</v>
      </c>
      <c r="C3255" s="4">
        <v>0.78549768518518515</v>
      </c>
      <c r="D3255" t="s">
        <v>428</v>
      </c>
      <c r="E3255">
        <v>1</v>
      </c>
      <c r="F3255" t="s">
        <v>15</v>
      </c>
      <c r="G3255" t="s">
        <v>413</v>
      </c>
      <c r="H3255" t="s">
        <v>406</v>
      </c>
      <c r="J3255" t="s">
        <v>403</v>
      </c>
      <c r="K3255">
        <v>2</v>
      </c>
      <c r="L3255" t="str">
        <f>_xlfn.CONCAT(D3255,F3255)</f>
        <v>Rooibos latté12 oz</v>
      </c>
      <c r="M3255" s="10">
        <f>E3255*_xlfn.XLOOKUP(L3255,PriceListData!$F$2:$F$97,PriceListData!$E$2:$E$97)</f>
        <v>5.5</v>
      </c>
      <c r="N3255" t="str">
        <f>TEXT(B3255,"dddd")</f>
        <v>Wednesday</v>
      </c>
    </row>
    <row r="3256" spans="1:14" x14ac:dyDescent="0.35">
      <c r="A3256">
        <v>289688</v>
      </c>
      <c r="B3256" s="3">
        <v>45791</v>
      </c>
      <c r="C3256" s="4">
        <v>0.78549768518518515</v>
      </c>
      <c r="D3256" t="s">
        <v>52</v>
      </c>
      <c r="E3256">
        <v>1</v>
      </c>
      <c r="F3256" t="s">
        <v>15</v>
      </c>
      <c r="G3256" t="s">
        <v>405</v>
      </c>
      <c r="H3256" t="s">
        <v>414</v>
      </c>
      <c r="J3256" t="s">
        <v>403</v>
      </c>
      <c r="K3256">
        <v>2</v>
      </c>
      <c r="L3256" t="str">
        <f>_xlfn.CONCAT(D3256,F3256)</f>
        <v>Frappé12 oz</v>
      </c>
      <c r="M3256" s="10">
        <f>E3256*_xlfn.XLOOKUP(L3256,PriceListData!$F$2:$F$97,PriceListData!$E$2:$E$97)</f>
        <v>4.75</v>
      </c>
      <c r="N3256" t="str">
        <f>TEXT(B3256,"dddd")</f>
        <v>Wednesday</v>
      </c>
    </row>
    <row r="3257" spans="1:14" x14ac:dyDescent="0.35">
      <c r="A3257">
        <v>289687</v>
      </c>
      <c r="B3257" s="3">
        <v>45791</v>
      </c>
      <c r="C3257" s="4">
        <v>0.77982638888888889</v>
      </c>
      <c r="D3257" t="s">
        <v>407</v>
      </c>
      <c r="E3257">
        <v>1</v>
      </c>
      <c r="G3257" t="s">
        <v>405</v>
      </c>
      <c r="H3257" t="s">
        <v>408</v>
      </c>
      <c r="J3257" t="s">
        <v>403</v>
      </c>
      <c r="K3257">
        <v>1</v>
      </c>
      <c r="L3257" t="str">
        <f>_xlfn.CONCAT(D3257,F3257)</f>
        <v>Drip coffee refill</v>
      </c>
      <c r="M3257" s="10">
        <f>E3257*_xlfn.XLOOKUP(L3257,PriceListData!$F$2:$F$97,PriceListData!$E$2:$E$97)</f>
        <v>1.25</v>
      </c>
      <c r="N3257" t="str">
        <f>TEXT(B3257,"dddd")</f>
        <v>Wednesday</v>
      </c>
    </row>
    <row r="3258" spans="1:14" x14ac:dyDescent="0.35">
      <c r="A3258">
        <v>289686</v>
      </c>
      <c r="B3258" s="3">
        <v>45791</v>
      </c>
      <c r="C3258" s="4">
        <v>0.77884259259259259</v>
      </c>
      <c r="D3258" t="s">
        <v>412</v>
      </c>
      <c r="E3258">
        <v>2</v>
      </c>
      <c r="F3258" t="s">
        <v>15</v>
      </c>
      <c r="G3258" t="s">
        <v>413</v>
      </c>
      <c r="H3258" t="s">
        <v>414</v>
      </c>
      <c r="J3258" t="s">
        <v>403</v>
      </c>
      <c r="K3258">
        <v>1</v>
      </c>
      <c r="L3258" t="str">
        <f>_xlfn.CONCAT(D3258,F3258)</f>
        <v>Iced tea12 oz</v>
      </c>
      <c r="M3258" s="10">
        <f>E3258*_xlfn.XLOOKUP(L3258,PriceListData!$F$2:$F$97,PriceListData!$E$2:$E$97)</f>
        <v>8.5</v>
      </c>
      <c r="N3258" t="str">
        <f>TEXT(B3258,"dddd")</f>
        <v>Wednesday</v>
      </c>
    </row>
    <row r="3259" spans="1:14" x14ac:dyDescent="0.35">
      <c r="A3259">
        <v>289685</v>
      </c>
      <c r="B3259" s="3">
        <v>45791</v>
      </c>
      <c r="C3259" s="4">
        <v>0.77737268518518521</v>
      </c>
      <c r="D3259" t="s">
        <v>52</v>
      </c>
      <c r="E3259">
        <v>1</v>
      </c>
      <c r="F3259" t="s">
        <v>15</v>
      </c>
      <c r="G3259" t="s">
        <v>405</v>
      </c>
      <c r="H3259" t="s">
        <v>414</v>
      </c>
      <c r="J3259" t="s">
        <v>403</v>
      </c>
      <c r="K3259">
        <v>2</v>
      </c>
      <c r="L3259" t="str">
        <f>_xlfn.CONCAT(D3259,F3259)</f>
        <v>Frappé12 oz</v>
      </c>
      <c r="M3259" s="10">
        <f>E3259*_xlfn.XLOOKUP(L3259,PriceListData!$F$2:$F$97,PriceListData!$E$2:$E$97)</f>
        <v>4.75</v>
      </c>
      <c r="N3259" t="str">
        <f>TEXT(B3259,"dddd")</f>
        <v>Wednesday</v>
      </c>
    </row>
    <row r="3260" spans="1:14" x14ac:dyDescent="0.35">
      <c r="A3260">
        <v>289684</v>
      </c>
      <c r="B3260" s="3">
        <v>45791</v>
      </c>
      <c r="C3260" s="4">
        <v>0.77407407407407403</v>
      </c>
      <c r="D3260" t="s">
        <v>21</v>
      </c>
      <c r="E3260">
        <v>1</v>
      </c>
      <c r="F3260" t="s">
        <v>15</v>
      </c>
      <c r="G3260" t="s">
        <v>405</v>
      </c>
      <c r="H3260" t="s">
        <v>406</v>
      </c>
      <c r="J3260" t="s">
        <v>403</v>
      </c>
      <c r="K3260">
        <v>2</v>
      </c>
      <c r="L3260" t="str">
        <f>_xlfn.CONCAT(D3260,F3260)</f>
        <v>Pourover12 oz</v>
      </c>
      <c r="M3260" s="10">
        <f>E3260*_xlfn.XLOOKUP(L3260,PriceListData!$F$2:$F$97,PriceListData!$E$2:$E$97)</f>
        <v>3.5</v>
      </c>
      <c r="N3260" t="str">
        <f>TEXT(B3260,"dddd")</f>
        <v>Wednesday</v>
      </c>
    </row>
    <row r="3261" spans="1:14" x14ac:dyDescent="0.35">
      <c r="A3261">
        <v>289683</v>
      </c>
      <c r="B3261" s="3">
        <v>45791</v>
      </c>
      <c r="C3261" s="4">
        <v>0.77189814814814817</v>
      </c>
      <c r="D3261" t="s">
        <v>445</v>
      </c>
      <c r="E3261">
        <v>1</v>
      </c>
      <c r="F3261" t="s">
        <v>15</v>
      </c>
      <c r="G3261" t="s">
        <v>423</v>
      </c>
      <c r="H3261" t="s">
        <v>414</v>
      </c>
      <c r="J3261" t="s">
        <v>403</v>
      </c>
      <c r="K3261">
        <v>1</v>
      </c>
      <c r="L3261" t="str">
        <f>_xlfn.CONCAT(D3261,F3261)</f>
        <v>Mango lassi12 oz</v>
      </c>
      <c r="M3261" s="10">
        <f>E3261*_xlfn.XLOOKUP(L3261,PriceListData!$F$2:$F$97,PriceListData!$E$2:$E$97)</f>
        <v>5.75</v>
      </c>
      <c r="N3261" t="str">
        <f>TEXT(B3261,"dddd")</f>
        <v>Wednesday</v>
      </c>
    </row>
    <row r="3262" spans="1:14" x14ac:dyDescent="0.35">
      <c r="A3262">
        <v>289681</v>
      </c>
      <c r="B3262" s="3">
        <v>45791</v>
      </c>
      <c r="C3262" s="4">
        <v>0.75164351851851852</v>
      </c>
      <c r="D3262" t="s">
        <v>153</v>
      </c>
      <c r="E3262">
        <v>1</v>
      </c>
      <c r="F3262" t="s">
        <v>15</v>
      </c>
      <c r="G3262" t="s">
        <v>405</v>
      </c>
      <c r="H3262" t="s">
        <v>406</v>
      </c>
      <c r="J3262" t="s">
        <v>403</v>
      </c>
      <c r="K3262">
        <v>2</v>
      </c>
      <c r="L3262" t="str">
        <f>_xlfn.CONCAT(D3262,F3262)</f>
        <v>Aeropress12 oz</v>
      </c>
      <c r="M3262" s="10">
        <f>E3262*_xlfn.XLOOKUP(L3262,PriceListData!$F$2:$F$97,PriceListData!$E$2:$E$97)</f>
        <v>6</v>
      </c>
      <c r="N3262" t="str">
        <f>TEXT(B3262,"dddd")</f>
        <v>Wednesday</v>
      </c>
    </row>
    <row r="3263" spans="1:14" x14ac:dyDescent="0.35">
      <c r="A3263">
        <v>289680</v>
      </c>
      <c r="B3263" s="3">
        <v>45791</v>
      </c>
      <c r="C3263" s="4">
        <v>0.74616898148148147</v>
      </c>
      <c r="D3263" t="s">
        <v>411</v>
      </c>
      <c r="E3263">
        <v>1</v>
      </c>
      <c r="F3263" t="s">
        <v>24</v>
      </c>
      <c r="G3263" t="s">
        <v>405</v>
      </c>
      <c r="H3263" t="s">
        <v>406</v>
      </c>
      <c r="J3263" t="s">
        <v>403</v>
      </c>
      <c r="K3263">
        <v>1</v>
      </c>
      <c r="L3263" t="str">
        <f>_xlfn.CONCAT(D3263,F3263)</f>
        <v>Turkish coffee3 oz</v>
      </c>
      <c r="M3263" s="10">
        <f>E3263*_xlfn.XLOOKUP(L3263,PriceListData!$F$2:$F$97,PriceListData!$E$2:$E$97)</f>
        <v>3.75</v>
      </c>
      <c r="N3263" t="str">
        <f>TEXT(B3263,"dddd")</f>
        <v>Wednesday</v>
      </c>
    </row>
    <row r="3264" spans="1:14" x14ac:dyDescent="0.35">
      <c r="A3264">
        <v>289679</v>
      </c>
      <c r="B3264" s="3">
        <v>45791</v>
      </c>
      <c r="C3264" s="4">
        <v>0.73879629629629628</v>
      </c>
      <c r="D3264" t="s">
        <v>411</v>
      </c>
      <c r="E3264">
        <v>1</v>
      </c>
      <c r="F3264" t="s">
        <v>24</v>
      </c>
      <c r="G3264" t="s">
        <v>405</v>
      </c>
      <c r="H3264" t="s">
        <v>406</v>
      </c>
      <c r="J3264" t="s">
        <v>403</v>
      </c>
      <c r="K3264">
        <v>1</v>
      </c>
      <c r="L3264" t="str">
        <f>_xlfn.CONCAT(D3264,F3264)</f>
        <v>Turkish coffee3 oz</v>
      </c>
      <c r="M3264" s="10">
        <f>E3264*_xlfn.XLOOKUP(L3264,PriceListData!$F$2:$F$97,PriceListData!$E$2:$E$97)</f>
        <v>3.75</v>
      </c>
      <c r="N3264" t="str">
        <f>TEXT(B3264,"dddd")</f>
        <v>Wednesday</v>
      </c>
    </row>
    <row r="3265" spans="1:14" x14ac:dyDescent="0.35">
      <c r="A3265">
        <v>289678</v>
      </c>
      <c r="B3265" s="3">
        <v>45791</v>
      </c>
      <c r="C3265" s="4">
        <v>0.73280092592592594</v>
      </c>
      <c r="D3265" t="s">
        <v>54</v>
      </c>
      <c r="E3265">
        <v>1</v>
      </c>
      <c r="G3265" t="s">
        <v>415</v>
      </c>
      <c r="H3265" t="s">
        <v>416</v>
      </c>
      <c r="J3265" t="s">
        <v>403</v>
      </c>
      <c r="K3265">
        <v>1</v>
      </c>
      <c r="L3265" t="str">
        <f>_xlfn.CONCAT(D3265,F3265)</f>
        <v>Syrup</v>
      </c>
      <c r="M3265" s="10">
        <f>E3265*_xlfn.XLOOKUP(L3265,PriceListData!$F$2:$F$97,PriceListData!$E$2:$E$97)</f>
        <v>0.75</v>
      </c>
      <c r="N3265" t="str">
        <f>TEXT(B3265,"dddd")</f>
        <v>Wednesday</v>
      </c>
    </row>
    <row r="3266" spans="1:14" x14ac:dyDescent="0.35">
      <c r="A3266">
        <v>289678</v>
      </c>
      <c r="B3266" s="3">
        <v>45791</v>
      </c>
      <c r="C3266" s="4">
        <v>0.73280092592592594</v>
      </c>
      <c r="D3266" t="s">
        <v>21</v>
      </c>
      <c r="E3266">
        <v>1</v>
      </c>
      <c r="F3266" t="s">
        <v>15</v>
      </c>
      <c r="G3266" t="s">
        <v>405</v>
      </c>
      <c r="H3266" t="s">
        <v>406</v>
      </c>
      <c r="J3266" t="s">
        <v>403</v>
      </c>
      <c r="K3266">
        <v>1</v>
      </c>
      <c r="L3266" t="str">
        <f>_xlfn.CONCAT(D3266,F3266)</f>
        <v>Pourover12 oz</v>
      </c>
      <c r="M3266" s="10">
        <f>E3266*_xlfn.XLOOKUP(L3266,PriceListData!$F$2:$F$97,PriceListData!$E$2:$E$97)</f>
        <v>3.5</v>
      </c>
      <c r="N3266" t="str">
        <f>TEXT(B3266,"dddd")</f>
        <v>Wednesday</v>
      </c>
    </row>
    <row r="3267" spans="1:14" x14ac:dyDescent="0.35">
      <c r="A3267">
        <v>289678</v>
      </c>
      <c r="B3267" s="3">
        <v>45791</v>
      </c>
      <c r="C3267" s="4">
        <v>0.73280092592592594</v>
      </c>
      <c r="D3267" t="s">
        <v>65</v>
      </c>
      <c r="E3267">
        <v>1</v>
      </c>
      <c r="F3267" t="s">
        <v>15</v>
      </c>
      <c r="G3267" t="s">
        <v>405</v>
      </c>
      <c r="H3267" t="s">
        <v>406</v>
      </c>
      <c r="J3267" t="s">
        <v>403</v>
      </c>
      <c r="K3267">
        <v>1</v>
      </c>
      <c r="L3267" t="str">
        <f>_xlfn.CONCAT(D3267,F3267)</f>
        <v>Cappuccino12 oz</v>
      </c>
      <c r="M3267" s="10">
        <f>E3267*_xlfn.XLOOKUP(L3267,PriceListData!$F$2:$F$97,PriceListData!$E$2:$E$97)</f>
        <v>5.5</v>
      </c>
      <c r="N3267" t="str">
        <f>TEXT(B3267,"dddd")</f>
        <v>Wednesday</v>
      </c>
    </row>
    <row r="3268" spans="1:14" x14ac:dyDescent="0.35">
      <c r="A3268">
        <v>289677</v>
      </c>
      <c r="B3268" s="3">
        <v>45791</v>
      </c>
      <c r="C3268" s="4">
        <v>0.7257986111111111</v>
      </c>
      <c r="D3268" t="s">
        <v>65</v>
      </c>
      <c r="E3268">
        <v>1</v>
      </c>
      <c r="F3268" t="s">
        <v>15</v>
      </c>
      <c r="G3268" t="s">
        <v>405</v>
      </c>
      <c r="H3268" t="s">
        <v>406</v>
      </c>
      <c r="J3268" t="s">
        <v>403</v>
      </c>
      <c r="K3268">
        <v>1</v>
      </c>
      <c r="L3268" t="str">
        <f>_xlfn.CONCAT(D3268,F3268)</f>
        <v>Cappuccino12 oz</v>
      </c>
      <c r="M3268" s="10">
        <f>E3268*_xlfn.XLOOKUP(L3268,PriceListData!$F$2:$F$97,PriceListData!$E$2:$E$97)</f>
        <v>5.5</v>
      </c>
      <c r="N3268" t="str">
        <f>TEXT(B3268,"dddd")</f>
        <v>Wednesday</v>
      </c>
    </row>
    <row r="3269" spans="1:14" x14ac:dyDescent="0.35">
      <c r="A3269">
        <v>289676</v>
      </c>
      <c r="B3269" s="3">
        <v>45791</v>
      </c>
      <c r="C3269" s="4">
        <v>0.7215625</v>
      </c>
      <c r="D3269" t="s">
        <v>54</v>
      </c>
      <c r="E3269">
        <v>1</v>
      </c>
      <c r="G3269" t="s">
        <v>415</v>
      </c>
      <c r="H3269" t="s">
        <v>416</v>
      </c>
      <c r="J3269" t="s">
        <v>403</v>
      </c>
      <c r="K3269">
        <v>2</v>
      </c>
      <c r="L3269" t="str">
        <f>_xlfn.CONCAT(D3269,F3269)</f>
        <v>Syrup</v>
      </c>
      <c r="M3269" s="10">
        <f>E3269*_xlfn.XLOOKUP(L3269,PriceListData!$F$2:$F$97,PriceListData!$E$2:$E$97)</f>
        <v>0.75</v>
      </c>
      <c r="N3269" t="str">
        <f>TEXT(B3269,"dddd")</f>
        <v>Wednesday</v>
      </c>
    </row>
    <row r="3270" spans="1:14" x14ac:dyDescent="0.35">
      <c r="A3270">
        <v>289676</v>
      </c>
      <c r="B3270" s="3">
        <v>45791</v>
      </c>
      <c r="C3270" s="4">
        <v>0.7215625</v>
      </c>
      <c r="D3270" t="s">
        <v>21</v>
      </c>
      <c r="E3270">
        <v>1</v>
      </c>
      <c r="F3270" t="s">
        <v>15</v>
      </c>
      <c r="G3270" t="s">
        <v>405</v>
      </c>
      <c r="H3270" t="s">
        <v>406</v>
      </c>
      <c r="J3270" t="s">
        <v>403</v>
      </c>
      <c r="K3270">
        <v>2</v>
      </c>
      <c r="L3270" t="str">
        <f>_xlfn.CONCAT(D3270,F3270)</f>
        <v>Pourover12 oz</v>
      </c>
      <c r="M3270" s="10">
        <f>E3270*_xlfn.XLOOKUP(L3270,PriceListData!$F$2:$F$97,PriceListData!$E$2:$E$97)</f>
        <v>3.5</v>
      </c>
      <c r="N3270" t="str">
        <f>TEXT(B3270,"dddd")</f>
        <v>Wednesday</v>
      </c>
    </row>
    <row r="3271" spans="1:14" x14ac:dyDescent="0.35">
      <c r="A3271">
        <v>289675</v>
      </c>
      <c r="B3271" s="3">
        <v>45791</v>
      </c>
      <c r="C3271" s="4">
        <v>0.71454861111111112</v>
      </c>
      <c r="D3271" t="s">
        <v>65</v>
      </c>
      <c r="E3271">
        <v>3</v>
      </c>
      <c r="F3271" t="s">
        <v>15</v>
      </c>
      <c r="G3271" t="s">
        <v>405</v>
      </c>
      <c r="H3271" t="s">
        <v>406</v>
      </c>
      <c r="J3271" t="s">
        <v>403</v>
      </c>
      <c r="K3271">
        <v>2</v>
      </c>
      <c r="L3271" t="str">
        <f>_xlfn.CONCAT(D3271,F3271)</f>
        <v>Cappuccino12 oz</v>
      </c>
      <c r="M3271" s="10">
        <f>E3271*_xlfn.XLOOKUP(L3271,PriceListData!$F$2:$F$97,PriceListData!$E$2:$E$97)</f>
        <v>16.5</v>
      </c>
      <c r="N3271" t="str">
        <f>TEXT(B3271,"dddd")</f>
        <v>Wednesday</v>
      </c>
    </row>
    <row r="3272" spans="1:14" x14ac:dyDescent="0.35">
      <c r="A3272">
        <v>289674</v>
      </c>
      <c r="B3272" s="3">
        <v>45791</v>
      </c>
      <c r="C3272" s="4">
        <v>0.70956018518518515</v>
      </c>
      <c r="D3272" t="s">
        <v>410</v>
      </c>
      <c r="E3272">
        <v>1</v>
      </c>
      <c r="F3272" t="s">
        <v>15</v>
      </c>
      <c r="G3272" t="s">
        <v>405</v>
      </c>
      <c r="H3272" t="s">
        <v>406</v>
      </c>
      <c r="J3272" t="s">
        <v>403</v>
      </c>
      <c r="K3272">
        <v>2</v>
      </c>
      <c r="L3272" t="str">
        <f>_xlfn.CONCAT(D3272,F3272)</f>
        <v>Café Cubano12 oz</v>
      </c>
      <c r="M3272" s="10">
        <f>E3272*_xlfn.XLOOKUP(L3272,PriceListData!$F$2:$F$97,PriceListData!$E$2:$E$97)</f>
        <v>7</v>
      </c>
      <c r="N3272" t="str">
        <f>TEXT(B3272,"dddd")</f>
        <v>Wednesday</v>
      </c>
    </row>
    <row r="3273" spans="1:14" x14ac:dyDescent="0.35">
      <c r="A3273">
        <v>289673</v>
      </c>
      <c r="B3273" s="3">
        <v>45791</v>
      </c>
      <c r="C3273" s="4">
        <v>0.70149305555555552</v>
      </c>
      <c r="D3273" t="s">
        <v>54</v>
      </c>
      <c r="E3273">
        <v>1</v>
      </c>
      <c r="G3273" t="s">
        <v>415</v>
      </c>
      <c r="H3273" t="s">
        <v>416</v>
      </c>
      <c r="J3273" t="s">
        <v>403</v>
      </c>
      <c r="K3273">
        <v>1</v>
      </c>
      <c r="L3273" t="str">
        <f>_xlfn.CONCAT(D3273,F3273)</f>
        <v>Syrup</v>
      </c>
      <c r="M3273" s="10">
        <f>E3273*_xlfn.XLOOKUP(L3273,PriceListData!$F$2:$F$97,PriceListData!$E$2:$E$97)</f>
        <v>0.75</v>
      </c>
      <c r="N3273" t="str">
        <f>TEXT(B3273,"dddd")</f>
        <v>Wednesday</v>
      </c>
    </row>
    <row r="3274" spans="1:14" x14ac:dyDescent="0.35">
      <c r="A3274">
        <v>289673</v>
      </c>
      <c r="B3274" s="3">
        <v>45791</v>
      </c>
      <c r="C3274" s="4">
        <v>0.70149305555555552</v>
      </c>
      <c r="D3274" t="s">
        <v>21</v>
      </c>
      <c r="E3274">
        <v>1</v>
      </c>
      <c r="F3274" t="s">
        <v>15</v>
      </c>
      <c r="G3274" t="s">
        <v>405</v>
      </c>
      <c r="H3274" t="s">
        <v>406</v>
      </c>
      <c r="J3274" t="s">
        <v>403</v>
      </c>
      <c r="K3274">
        <v>1</v>
      </c>
      <c r="L3274" t="str">
        <f>_xlfn.CONCAT(D3274,F3274)</f>
        <v>Pourover12 oz</v>
      </c>
      <c r="M3274" s="10">
        <f>E3274*_xlfn.XLOOKUP(L3274,PriceListData!$F$2:$F$97,PriceListData!$E$2:$E$97)</f>
        <v>3.5</v>
      </c>
      <c r="N3274" t="str">
        <f>TEXT(B3274,"dddd")</f>
        <v>Wednesday</v>
      </c>
    </row>
    <row r="3275" spans="1:14" x14ac:dyDescent="0.35">
      <c r="A3275">
        <v>289673</v>
      </c>
      <c r="B3275" s="3">
        <v>45791</v>
      </c>
      <c r="C3275" s="4">
        <v>0.70149305555555552</v>
      </c>
      <c r="D3275" t="s">
        <v>425</v>
      </c>
      <c r="E3275">
        <v>1</v>
      </c>
      <c r="F3275" t="s">
        <v>15</v>
      </c>
      <c r="G3275" t="s">
        <v>405</v>
      </c>
      <c r="H3275" t="s">
        <v>414</v>
      </c>
      <c r="J3275" t="s">
        <v>403</v>
      </c>
      <c r="K3275">
        <v>1</v>
      </c>
      <c r="L3275" t="str">
        <f>_xlfn.CONCAT(D3275,F3275)</f>
        <v>Iced Guillermo12 oz</v>
      </c>
      <c r="M3275" s="10">
        <f>E3275*_xlfn.XLOOKUP(L3275,PriceListData!$F$2:$F$97,PriceListData!$E$2:$E$97)</f>
        <v>3.5</v>
      </c>
      <c r="N3275" t="str">
        <f>TEXT(B3275,"dddd")</f>
        <v>Wednesday</v>
      </c>
    </row>
    <row r="3276" spans="1:14" x14ac:dyDescent="0.35">
      <c r="A3276">
        <v>289672</v>
      </c>
      <c r="B3276" s="3">
        <v>45791</v>
      </c>
      <c r="C3276" s="4">
        <v>0.68888888888888888</v>
      </c>
      <c r="D3276" t="s">
        <v>404</v>
      </c>
      <c r="E3276">
        <v>2</v>
      </c>
      <c r="F3276" t="s">
        <v>15</v>
      </c>
      <c r="G3276" t="s">
        <v>405</v>
      </c>
      <c r="H3276" t="s">
        <v>406</v>
      </c>
      <c r="J3276" t="s">
        <v>403</v>
      </c>
      <c r="K3276">
        <v>1</v>
      </c>
      <c r="L3276" t="str">
        <f>_xlfn.CONCAT(D3276,F3276)</f>
        <v>Café latté12 oz</v>
      </c>
      <c r="M3276" s="10">
        <f>E3276*_xlfn.XLOOKUP(L3276,PriceListData!$F$2:$F$97,PriceListData!$E$2:$E$97)</f>
        <v>8.5</v>
      </c>
      <c r="N3276" t="str">
        <f>TEXT(B3276,"dddd")</f>
        <v>Wednesday</v>
      </c>
    </row>
    <row r="3277" spans="1:14" x14ac:dyDescent="0.35">
      <c r="A3277">
        <v>289671</v>
      </c>
      <c r="B3277" s="3">
        <v>45791</v>
      </c>
      <c r="C3277" s="4">
        <v>0.67868055555555551</v>
      </c>
      <c r="D3277" t="s">
        <v>409</v>
      </c>
      <c r="E3277">
        <v>1</v>
      </c>
      <c r="F3277" t="s">
        <v>15</v>
      </c>
      <c r="G3277" t="s">
        <v>405</v>
      </c>
      <c r="H3277" t="s">
        <v>406</v>
      </c>
      <c r="J3277" t="s">
        <v>403</v>
      </c>
      <c r="K3277">
        <v>1</v>
      </c>
      <c r="L3277" t="str">
        <f>_xlfn.CONCAT(D3277,F3277)</f>
        <v>Drip coffee12 oz</v>
      </c>
      <c r="M3277" s="10">
        <f>E3277*_xlfn.XLOOKUP(L3277,PriceListData!$F$2:$F$97,PriceListData!$E$2:$E$97)</f>
        <v>2.25</v>
      </c>
      <c r="N3277" t="str">
        <f>TEXT(B3277,"dddd")</f>
        <v>Wednesday</v>
      </c>
    </row>
    <row r="3278" spans="1:14" x14ac:dyDescent="0.35">
      <c r="A3278">
        <v>289670</v>
      </c>
      <c r="B3278" s="3">
        <v>45791</v>
      </c>
      <c r="C3278" s="4">
        <v>0.67737268518518523</v>
      </c>
      <c r="D3278" t="s">
        <v>409</v>
      </c>
      <c r="E3278">
        <v>2</v>
      </c>
      <c r="F3278" t="s">
        <v>15</v>
      </c>
      <c r="G3278" t="s">
        <v>405</v>
      </c>
      <c r="H3278" t="s">
        <v>406</v>
      </c>
      <c r="J3278" t="s">
        <v>403</v>
      </c>
      <c r="K3278">
        <v>1</v>
      </c>
      <c r="L3278" t="str">
        <f>_xlfn.CONCAT(D3278,F3278)</f>
        <v>Drip coffee12 oz</v>
      </c>
      <c r="M3278" s="10">
        <f>E3278*_xlfn.XLOOKUP(L3278,PriceListData!$F$2:$F$97,PriceListData!$E$2:$E$97)</f>
        <v>4.5</v>
      </c>
      <c r="N3278" t="str">
        <f>TEXT(B3278,"dddd")</f>
        <v>Wednesday</v>
      </c>
    </row>
    <row r="3279" spans="1:14" x14ac:dyDescent="0.35">
      <c r="A3279">
        <v>289669</v>
      </c>
      <c r="B3279" s="3">
        <v>45791</v>
      </c>
      <c r="C3279" s="4">
        <v>0.67563657407407407</v>
      </c>
      <c r="D3279" t="s">
        <v>54</v>
      </c>
      <c r="E3279">
        <v>1</v>
      </c>
      <c r="G3279" t="s">
        <v>415</v>
      </c>
      <c r="H3279" t="s">
        <v>416</v>
      </c>
      <c r="J3279" t="s">
        <v>403</v>
      </c>
      <c r="K3279">
        <v>2</v>
      </c>
      <c r="L3279" t="str">
        <f>_xlfn.CONCAT(D3279,F3279)</f>
        <v>Syrup</v>
      </c>
      <c r="M3279" s="10">
        <f>E3279*_xlfn.XLOOKUP(L3279,PriceListData!$F$2:$F$97,PriceListData!$E$2:$E$97)</f>
        <v>0.75</v>
      </c>
      <c r="N3279" t="str">
        <f>TEXT(B3279,"dddd")</f>
        <v>Wednesday</v>
      </c>
    </row>
    <row r="3280" spans="1:14" x14ac:dyDescent="0.35">
      <c r="A3280">
        <v>289669</v>
      </c>
      <c r="B3280" s="3">
        <v>45791</v>
      </c>
      <c r="C3280" s="4">
        <v>0.67563657407407407</v>
      </c>
      <c r="D3280" t="s">
        <v>21</v>
      </c>
      <c r="E3280">
        <v>1</v>
      </c>
      <c r="F3280" t="s">
        <v>15</v>
      </c>
      <c r="G3280" t="s">
        <v>405</v>
      </c>
      <c r="H3280" t="s">
        <v>406</v>
      </c>
      <c r="J3280" t="s">
        <v>403</v>
      </c>
      <c r="K3280">
        <v>2</v>
      </c>
      <c r="L3280" t="str">
        <f>_xlfn.CONCAT(D3280,F3280)</f>
        <v>Pourover12 oz</v>
      </c>
      <c r="M3280" s="10">
        <f>E3280*_xlfn.XLOOKUP(L3280,PriceListData!$F$2:$F$97,PriceListData!$E$2:$E$97)</f>
        <v>3.5</v>
      </c>
      <c r="N3280" t="str">
        <f>TEXT(B3280,"dddd")</f>
        <v>Wednesday</v>
      </c>
    </row>
    <row r="3281" spans="1:14" x14ac:dyDescent="0.35">
      <c r="A3281">
        <v>289667</v>
      </c>
      <c r="B3281" s="3">
        <v>45791</v>
      </c>
      <c r="C3281" s="4">
        <v>0.67459490740740746</v>
      </c>
      <c r="D3281" t="s">
        <v>21</v>
      </c>
      <c r="E3281">
        <v>1</v>
      </c>
      <c r="F3281" t="s">
        <v>15</v>
      </c>
      <c r="G3281" t="s">
        <v>405</v>
      </c>
      <c r="H3281" t="s">
        <v>406</v>
      </c>
      <c r="J3281" t="s">
        <v>403</v>
      </c>
      <c r="K3281">
        <v>1</v>
      </c>
      <c r="L3281" t="str">
        <f>_xlfn.CONCAT(D3281,F3281)</f>
        <v>Pourover12 oz</v>
      </c>
      <c r="M3281" s="10">
        <f>E3281*_xlfn.XLOOKUP(L3281,PriceListData!$F$2:$F$97,PriceListData!$E$2:$E$97)</f>
        <v>3.5</v>
      </c>
      <c r="N3281" t="str">
        <f>TEXT(B3281,"dddd")</f>
        <v>Wednesday</v>
      </c>
    </row>
    <row r="3282" spans="1:14" x14ac:dyDescent="0.35">
      <c r="A3282">
        <v>289665</v>
      </c>
      <c r="B3282" s="3">
        <v>45791</v>
      </c>
      <c r="C3282" s="4">
        <v>0.66792824074074075</v>
      </c>
      <c r="D3282" t="s">
        <v>21</v>
      </c>
      <c r="E3282">
        <v>1</v>
      </c>
      <c r="F3282" t="s">
        <v>15</v>
      </c>
      <c r="G3282" t="s">
        <v>405</v>
      </c>
      <c r="H3282" t="s">
        <v>406</v>
      </c>
      <c r="J3282" t="s">
        <v>403</v>
      </c>
      <c r="K3282">
        <v>1</v>
      </c>
      <c r="L3282" t="str">
        <f>_xlfn.CONCAT(D3282,F3282)</f>
        <v>Pourover12 oz</v>
      </c>
      <c r="M3282" s="10">
        <f>E3282*_xlfn.XLOOKUP(L3282,PriceListData!$F$2:$F$97,PriceListData!$E$2:$E$97)</f>
        <v>3.5</v>
      </c>
      <c r="N3282" t="str">
        <f>TEXT(B3282,"dddd")</f>
        <v>Wednesday</v>
      </c>
    </row>
    <row r="3283" spans="1:14" x14ac:dyDescent="0.35">
      <c r="A3283">
        <v>289664</v>
      </c>
      <c r="B3283" s="3">
        <v>45791</v>
      </c>
      <c r="C3283" s="4">
        <v>0.66480324074074071</v>
      </c>
      <c r="D3283" t="s">
        <v>425</v>
      </c>
      <c r="E3283">
        <v>1</v>
      </c>
      <c r="F3283" t="s">
        <v>15</v>
      </c>
      <c r="G3283" t="s">
        <v>405</v>
      </c>
      <c r="H3283" t="s">
        <v>414</v>
      </c>
      <c r="J3283" t="s">
        <v>403</v>
      </c>
      <c r="K3283">
        <v>1</v>
      </c>
      <c r="L3283" t="str">
        <f>_xlfn.CONCAT(D3283,F3283)</f>
        <v>Iced Guillermo12 oz</v>
      </c>
      <c r="M3283" s="10">
        <f>E3283*_xlfn.XLOOKUP(L3283,PriceListData!$F$2:$F$97,PriceListData!$E$2:$E$97)</f>
        <v>3.5</v>
      </c>
      <c r="N3283" t="str">
        <f>TEXT(B3283,"dddd")</f>
        <v>Wednesday</v>
      </c>
    </row>
    <row r="3284" spans="1:14" x14ac:dyDescent="0.35">
      <c r="A3284">
        <v>289663</v>
      </c>
      <c r="B3284" s="3">
        <v>45791</v>
      </c>
      <c r="C3284" s="4">
        <v>0.66160879629629632</v>
      </c>
      <c r="D3284" t="s">
        <v>411</v>
      </c>
      <c r="E3284">
        <v>1</v>
      </c>
      <c r="F3284" t="s">
        <v>24</v>
      </c>
      <c r="G3284" t="s">
        <v>405</v>
      </c>
      <c r="H3284" t="s">
        <v>406</v>
      </c>
      <c r="J3284" t="s">
        <v>403</v>
      </c>
      <c r="K3284">
        <v>2</v>
      </c>
      <c r="L3284" t="str">
        <f>_xlfn.CONCAT(D3284,F3284)</f>
        <v>Turkish coffee3 oz</v>
      </c>
      <c r="M3284" s="10">
        <f>E3284*_xlfn.XLOOKUP(L3284,PriceListData!$F$2:$F$97,PriceListData!$E$2:$E$97)</f>
        <v>3.75</v>
      </c>
      <c r="N3284" t="str">
        <f>TEXT(B3284,"dddd")</f>
        <v>Wednesday</v>
      </c>
    </row>
    <row r="3285" spans="1:14" x14ac:dyDescent="0.35">
      <c r="A3285">
        <v>289662</v>
      </c>
      <c r="B3285" s="3">
        <v>45791</v>
      </c>
      <c r="C3285" s="4">
        <v>0.66115740740740736</v>
      </c>
      <c r="D3285" t="s">
        <v>425</v>
      </c>
      <c r="E3285">
        <v>1</v>
      </c>
      <c r="F3285" t="s">
        <v>15</v>
      </c>
      <c r="G3285" t="s">
        <v>405</v>
      </c>
      <c r="H3285" t="s">
        <v>414</v>
      </c>
      <c r="J3285" t="s">
        <v>403</v>
      </c>
      <c r="K3285">
        <v>1</v>
      </c>
      <c r="L3285" t="str">
        <f>_xlfn.CONCAT(D3285,F3285)</f>
        <v>Iced Guillermo12 oz</v>
      </c>
      <c r="M3285" s="10">
        <f>E3285*_xlfn.XLOOKUP(L3285,PriceListData!$F$2:$F$97,PriceListData!$E$2:$E$97)</f>
        <v>3.5</v>
      </c>
      <c r="N3285" t="str">
        <f>TEXT(B3285,"dddd")</f>
        <v>Wednesday</v>
      </c>
    </row>
    <row r="3286" spans="1:14" x14ac:dyDescent="0.35">
      <c r="A3286">
        <v>289661</v>
      </c>
      <c r="B3286" s="3">
        <v>45791</v>
      </c>
      <c r="C3286" s="4">
        <v>0.66047453703703707</v>
      </c>
      <c r="D3286" t="s">
        <v>54</v>
      </c>
      <c r="E3286">
        <v>1</v>
      </c>
      <c r="G3286" t="s">
        <v>415</v>
      </c>
      <c r="H3286" t="s">
        <v>416</v>
      </c>
      <c r="J3286" t="s">
        <v>403</v>
      </c>
      <c r="K3286">
        <v>1</v>
      </c>
      <c r="L3286" t="str">
        <f>_xlfn.CONCAT(D3286,F3286)</f>
        <v>Syrup</v>
      </c>
      <c r="M3286" s="10">
        <f>E3286*_xlfn.XLOOKUP(L3286,PriceListData!$F$2:$F$97,PriceListData!$E$2:$E$97)</f>
        <v>0.75</v>
      </c>
      <c r="N3286" t="str">
        <f>TEXT(B3286,"dddd")</f>
        <v>Wednesday</v>
      </c>
    </row>
    <row r="3287" spans="1:14" x14ac:dyDescent="0.35">
      <c r="A3287">
        <v>289661</v>
      </c>
      <c r="B3287" s="3">
        <v>45791</v>
      </c>
      <c r="C3287" s="4">
        <v>0.66047453703703707</v>
      </c>
      <c r="D3287" t="s">
        <v>21</v>
      </c>
      <c r="E3287">
        <v>1</v>
      </c>
      <c r="F3287" t="s">
        <v>15</v>
      </c>
      <c r="G3287" t="s">
        <v>405</v>
      </c>
      <c r="H3287" t="s">
        <v>406</v>
      </c>
      <c r="J3287" t="s">
        <v>403</v>
      </c>
      <c r="K3287">
        <v>1</v>
      </c>
      <c r="L3287" t="str">
        <f>_xlfn.CONCAT(D3287,F3287)</f>
        <v>Pourover12 oz</v>
      </c>
      <c r="M3287" s="10">
        <f>E3287*_xlfn.XLOOKUP(L3287,PriceListData!$F$2:$F$97,PriceListData!$E$2:$E$97)</f>
        <v>3.5</v>
      </c>
      <c r="N3287" t="str">
        <f>TEXT(B3287,"dddd")</f>
        <v>Wednesday</v>
      </c>
    </row>
    <row r="3288" spans="1:14" x14ac:dyDescent="0.35">
      <c r="A3288">
        <v>289660</v>
      </c>
      <c r="B3288" s="3">
        <v>45791</v>
      </c>
      <c r="C3288" s="4">
        <v>0.66003472222222226</v>
      </c>
      <c r="D3288" t="s">
        <v>404</v>
      </c>
      <c r="E3288">
        <v>1</v>
      </c>
      <c r="F3288" t="s">
        <v>15</v>
      </c>
      <c r="G3288" t="s">
        <v>405</v>
      </c>
      <c r="H3288" t="s">
        <v>406</v>
      </c>
      <c r="J3288" t="s">
        <v>403</v>
      </c>
      <c r="K3288">
        <v>2</v>
      </c>
      <c r="L3288" t="str">
        <f>_xlfn.CONCAT(D3288,F3288)</f>
        <v>Café latté12 oz</v>
      </c>
      <c r="M3288" s="10">
        <f>E3288*_xlfn.XLOOKUP(L3288,PriceListData!$F$2:$F$97,PriceListData!$E$2:$E$97)</f>
        <v>4.25</v>
      </c>
      <c r="N3288" t="str">
        <f>TEXT(B3288,"dddd")</f>
        <v>Wednesday</v>
      </c>
    </row>
    <row r="3289" spans="1:14" x14ac:dyDescent="0.35">
      <c r="A3289">
        <v>289658</v>
      </c>
      <c r="B3289" s="3">
        <v>45791</v>
      </c>
      <c r="C3289" s="4">
        <v>0.64672453703703703</v>
      </c>
      <c r="D3289" t="s">
        <v>52</v>
      </c>
      <c r="E3289">
        <v>1</v>
      </c>
      <c r="F3289" t="s">
        <v>15</v>
      </c>
      <c r="G3289" t="s">
        <v>405</v>
      </c>
      <c r="H3289" t="s">
        <v>414</v>
      </c>
      <c r="J3289" t="s">
        <v>403</v>
      </c>
      <c r="K3289">
        <v>2</v>
      </c>
      <c r="L3289" t="str">
        <f>_xlfn.CONCAT(D3289,F3289)</f>
        <v>Frappé12 oz</v>
      </c>
      <c r="M3289" s="10">
        <f>E3289*_xlfn.XLOOKUP(L3289,PriceListData!$F$2:$F$97,PriceListData!$E$2:$E$97)</f>
        <v>4.75</v>
      </c>
      <c r="N3289" t="str">
        <f>TEXT(B3289,"dddd")</f>
        <v>Wednesday</v>
      </c>
    </row>
    <row r="3290" spans="1:14" x14ac:dyDescent="0.35">
      <c r="A3290">
        <v>289657</v>
      </c>
      <c r="B3290" s="3">
        <v>45791</v>
      </c>
      <c r="C3290" s="4">
        <v>0.64414351851851848</v>
      </c>
      <c r="D3290" t="s">
        <v>445</v>
      </c>
      <c r="E3290">
        <v>1</v>
      </c>
      <c r="F3290" t="s">
        <v>15</v>
      </c>
      <c r="G3290" t="s">
        <v>423</v>
      </c>
      <c r="H3290" t="s">
        <v>414</v>
      </c>
      <c r="J3290" t="s">
        <v>403</v>
      </c>
      <c r="K3290">
        <v>1</v>
      </c>
      <c r="L3290" t="str">
        <f>_xlfn.CONCAT(D3290,F3290)</f>
        <v>Mango lassi12 oz</v>
      </c>
      <c r="M3290" s="10">
        <f>E3290*_xlfn.XLOOKUP(L3290,PriceListData!$F$2:$F$97,PriceListData!$E$2:$E$97)</f>
        <v>5.75</v>
      </c>
      <c r="N3290" t="str">
        <f>TEXT(B3290,"dddd")</f>
        <v>Wednesday</v>
      </c>
    </row>
    <row r="3291" spans="1:14" x14ac:dyDescent="0.35">
      <c r="A3291">
        <v>289655</v>
      </c>
      <c r="B3291" s="3">
        <v>45791</v>
      </c>
      <c r="C3291" s="4">
        <v>0.63565972222222222</v>
      </c>
      <c r="D3291" t="s">
        <v>21</v>
      </c>
      <c r="E3291">
        <v>1</v>
      </c>
      <c r="F3291" t="s">
        <v>15</v>
      </c>
      <c r="G3291" t="s">
        <v>405</v>
      </c>
      <c r="H3291" t="s">
        <v>406</v>
      </c>
      <c r="J3291" t="s">
        <v>403</v>
      </c>
      <c r="K3291">
        <v>2</v>
      </c>
      <c r="L3291" t="str">
        <f>_xlfn.CONCAT(D3291,F3291)</f>
        <v>Pourover12 oz</v>
      </c>
      <c r="M3291" s="10">
        <f>E3291*_xlfn.XLOOKUP(L3291,PriceListData!$F$2:$F$97,PriceListData!$E$2:$E$97)</f>
        <v>3.5</v>
      </c>
      <c r="N3291" t="str">
        <f>TEXT(B3291,"dddd")</f>
        <v>Wednesday</v>
      </c>
    </row>
    <row r="3292" spans="1:14" x14ac:dyDescent="0.35">
      <c r="A3292">
        <v>289654</v>
      </c>
      <c r="B3292" s="3">
        <v>45791</v>
      </c>
      <c r="C3292" s="4">
        <v>0.63550925925925927</v>
      </c>
      <c r="D3292" t="s">
        <v>425</v>
      </c>
      <c r="E3292">
        <v>1</v>
      </c>
      <c r="F3292" t="s">
        <v>15</v>
      </c>
      <c r="G3292" t="s">
        <v>405</v>
      </c>
      <c r="H3292" t="s">
        <v>414</v>
      </c>
      <c r="J3292" t="s">
        <v>403</v>
      </c>
      <c r="K3292">
        <v>1</v>
      </c>
      <c r="L3292" t="str">
        <f>_xlfn.CONCAT(D3292,F3292)</f>
        <v>Iced Guillermo12 oz</v>
      </c>
      <c r="M3292" s="10">
        <f>E3292*_xlfn.XLOOKUP(L3292,PriceListData!$F$2:$F$97,PriceListData!$E$2:$E$97)</f>
        <v>3.5</v>
      </c>
      <c r="N3292" t="str">
        <f>TEXT(B3292,"dddd")</f>
        <v>Wednesday</v>
      </c>
    </row>
    <row r="3293" spans="1:14" x14ac:dyDescent="0.35">
      <c r="A3293">
        <v>289653</v>
      </c>
      <c r="B3293" s="3">
        <v>45791</v>
      </c>
      <c r="C3293" s="4">
        <v>0.633275462962963</v>
      </c>
      <c r="D3293" t="s">
        <v>21</v>
      </c>
      <c r="E3293">
        <v>1</v>
      </c>
      <c r="F3293" t="s">
        <v>15</v>
      </c>
      <c r="G3293" t="s">
        <v>405</v>
      </c>
      <c r="H3293" t="s">
        <v>406</v>
      </c>
      <c r="J3293" t="s">
        <v>403</v>
      </c>
      <c r="K3293">
        <v>1</v>
      </c>
      <c r="L3293" t="str">
        <f>_xlfn.CONCAT(D3293,F3293)</f>
        <v>Pourover12 oz</v>
      </c>
      <c r="M3293" s="10">
        <f>E3293*_xlfn.XLOOKUP(L3293,PriceListData!$F$2:$F$97,PriceListData!$E$2:$E$97)</f>
        <v>3.5</v>
      </c>
      <c r="N3293" t="str">
        <f>TEXT(B3293,"dddd")</f>
        <v>Wednesday</v>
      </c>
    </row>
    <row r="3294" spans="1:14" x14ac:dyDescent="0.35">
      <c r="A3294">
        <v>289652</v>
      </c>
      <c r="B3294" s="3">
        <v>45791</v>
      </c>
      <c r="C3294" s="4">
        <v>0.63092592592592589</v>
      </c>
      <c r="D3294" t="s">
        <v>404</v>
      </c>
      <c r="E3294">
        <v>1</v>
      </c>
      <c r="F3294" t="s">
        <v>15</v>
      </c>
      <c r="G3294" t="s">
        <v>405</v>
      </c>
      <c r="H3294" t="s">
        <v>406</v>
      </c>
      <c r="J3294" t="s">
        <v>403</v>
      </c>
      <c r="K3294">
        <v>1</v>
      </c>
      <c r="L3294" t="str">
        <f>_xlfn.CONCAT(D3294,F3294)</f>
        <v>Café latté12 oz</v>
      </c>
      <c r="M3294" s="10">
        <f>E3294*_xlfn.XLOOKUP(L3294,PriceListData!$F$2:$F$97,PriceListData!$E$2:$E$97)</f>
        <v>4.25</v>
      </c>
      <c r="N3294" t="str">
        <f>TEXT(B3294,"dddd")</f>
        <v>Wednesday</v>
      </c>
    </row>
    <row r="3295" spans="1:14" x14ac:dyDescent="0.35">
      <c r="A3295">
        <v>289651</v>
      </c>
      <c r="B3295" s="3">
        <v>45791</v>
      </c>
      <c r="C3295" s="4">
        <v>0.62837962962962968</v>
      </c>
      <c r="D3295" t="s">
        <v>411</v>
      </c>
      <c r="E3295">
        <v>1</v>
      </c>
      <c r="F3295" t="s">
        <v>24</v>
      </c>
      <c r="G3295" t="s">
        <v>405</v>
      </c>
      <c r="H3295" t="s">
        <v>406</v>
      </c>
      <c r="J3295" t="s">
        <v>403</v>
      </c>
      <c r="K3295">
        <v>1</v>
      </c>
      <c r="L3295" t="str">
        <f>_xlfn.CONCAT(D3295,F3295)</f>
        <v>Turkish coffee3 oz</v>
      </c>
      <c r="M3295" s="10">
        <f>E3295*_xlfn.XLOOKUP(L3295,PriceListData!$F$2:$F$97,PriceListData!$E$2:$E$97)</f>
        <v>3.75</v>
      </c>
      <c r="N3295" t="str">
        <f>TEXT(B3295,"dddd")</f>
        <v>Wednesday</v>
      </c>
    </row>
    <row r="3296" spans="1:14" x14ac:dyDescent="0.35">
      <c r="A3296">
        <v>289650</v>
      </c>
      <c r="B3296" s="3">
        <v>45791</v>
      </c>
      <c r="C3296" s="4">
        <v>0.62689814814814815</v>
      </c>
      <c r="D3296" t="s">
        <v>52</v>
      </c>
      <c r="E3296">
        <v>1</v>
      </c>
      <c r="F3296" t="s">
        <v>15</v>
      </c>
      <c r="G3296" t="s">
        <v>405</v>
      </c>
      <c r="H3296" t="s">
        <v>414</v>
      </c>
      <c r="J3296" t="s">
        <v>403</v>
      </c>
      <c r="K3296">
        <v>1</v>
      </c>
      <c r="L3296" t="str">
        <f>_xlfn.CONCAT(D3296,F3296)</f>
        <v>Frappé12 oz</v>
      </c>
      <c r="M3296" s="10">
        <f>E3296*_xlfn.XLOOKUP(L3296,PriceListData!$F$2:$F$97,PriceListData!$E$2:$E$97)</f>
        <v>4.75</v>
      </c>
      <c r="N3296" t="str">
        <f>TEXT(B3296,"dddd")</f>
        <v>Wednesday</v>
      </c>
    </row>
    <row r="3297" spans="1:14" x14ac:dyDescent="0.35">
      <c r="A3297">
        <v>289650</v>
      </c>
      <c r="B3297" s="3">
        <v>45791</v>
      </c>
      <c r="C3297" s="4">
        <v>0.62689814814814815</v>
      </c>
      <c r="D3297" t="s">
        <v>410</v>
      </c>
      <c r="E3297">
        <v>1</v>
      </c>
      <c r="F3297" t="s">
        <v>15</v>
      </c>
      <c r="G3297" t="s">
        <v>405</v>
      </c>
      <c r="H3297" t="s">
        <v>406</v>
      </c>
      <c r="J3297" t="s">
        <v>403</v>
      </c>
      <c r="K3297">
        <v>1</v>
      </c>
      <c r="L3297" t="str">
        <f>_xlfn.CONCAT(D3297,F3297)</f>
        <v>Café Cubano12 oz</v>
      </c>
      <c r="M3297" s="10">
        <f>E3297*_xlfn.XLOOKUP(L3297,PriceListData!$F$2:$F$97,PriceListData!$E$2:$E$97)</f>
        <v>7</v>
      </c>
      <c r="N3297" t="str">
        <f>TEXT(B3297,"dddd")</f>
        <v>Wednesday</v>
      </c>
    </row>
    <row r="3298" spans="1:14" x14ac:dyDescent="0.35">
      <c r="A3298">
        <v>289649</v>
      </c>
      <c r="B3298" s="3">
        <v>45791</v>
      </c>
      <c r="C3298" s="4">
        <v>0.62121527777777774</v>
      </c>
      <c r="D3298" t="s">
        <v>21</v>
      </c>
      <c r="E3298">
        <v>1</v>
      </c>
      <c r="F3298" t="s">
        <v>15</v>
      </c>
      <c r="G3298" t="s">
        <v>405</v>
      </c>
      <c r="H3298" t="s">
        <v>406</v>
      </c>
      <c r="J3298" t="s">
        <v>403</v>
      </c>
      <c r="K3298">
        <v>2</v>
      </c>
      <c r="L3298" t="str">
        <f>_xlfn.CONCAT(D3298,F3298)</f>
        <v>Pourover12 oz</v>
      </c>
      <c r="M3298" s="10">
        <f>E3298*_xlfn.XLOOKUP(L3298,PriceListData!$F$2:$F$97,PriceListData!$E$2:$E$97)</f>
        <v>3.5</v>
      </c>
      <c r="N3298" t="str">
        <f>TEXT(B3298,"dddd")</f>
        <v>Wednesday</v>
      </c>
    </row>
    <row r="3299" spans="1:14" x14ac:dyDescent="0.35">
      <c r="A3299">
        <v>289648</v>
      </c>
      <c r="B3299" s="3">
        <v>45791</v>
      </c>
      <c r="C3299" s="4">
        <v>0.61803240740740739</v>
      </c>
      <c r="D3299" t="s">
        <v>427</v>
      </c>
      <c r="E3299">
        <v>1</v>
      </c>
      <c r="F3299" t="s">
        <v>15</v>
      </c>
      <c r="G3299" t="s">
        <v>417</v>
      </c>
      <c r="H3299" t="s">
        <v>418</v>
      </c>
      <c r="J3299" t="s">
        <v>403</v>
      </c>
      <c r="K3299">
        <v>2</v>
      </c>
      <c r="L3299" t="str">
        <f>_xlfn.CONCAT(D3299,F3299)</f>
        <v>House blend12 oz</v>
      </c>
      <c r="M3299" s="10">
        <f>E3299*_xlfn.XLOOKUP(L3299,PriceListData!$F$2:$F$97,PriceListData!$E$2:$E$97)</f>
        <v>12.95</v>
      </c>
      <c r="N3299" t="str">
        <f>TEXT(B3299,"dddd")</f>
        <v>Wednesday</v>
      </c>
    </row>
    <row r="3300" spans="1:14" x14ac:dyDescent="0.35">
      <c r="A3300">
        <v>289647</v>
      </c>
      <c r="B3300" s="3">
        <v>45791</v>
      </c>
      <c r="C3300" s="4">
        <v>0.6156018518518519</v>
      </c>
      <c r="D3300" t="s">
        <v>65</v>
      </c>
      <c r="E3300">
        <v>1</v>
      </c>
      <c r="F3300" t="s">
        <v>15</v>
      </c>
      <c r="G3300" t="s">
        <v>405</v>
      </c>
      <c r="H3300" t="s">
        <v>406</v>
      </c>
      <c r="J3300" t="s">
        <v>403</v>
      </c>
      <c r="K3300">
        <v>1</v>
      </c>
      <c r="L3300" t="str">
        <f>_xlfn.CONCAT(D3300,F3300)</f>
        <v>Cappuccino12 oz</v>
      </c>
      <c r="M3300" s="10">
        <f>E3300*_xlfn.XLOOKUP(L3300,PriceListData!$F$2:$F$97,PriceListData!$E$2:$E$97)</f>
        <v>5.5</v>
      </c>
      <c r="N3300" t="str">
        <f>TEXT(B3300,"dddd")</f>
        <v>Wednesday</v>
      </c>
    </row>
    <row r="3301" spans="1:14" x14ac:dyDescent="0.35">
      <c r="A3301">
        <v>289646</v>
      </c>
      <c r="B3301" s="3">
        <v>45791</v>
      </c>
      <c r="C3301" s="4">
        <v>0.61364583333333333</v>
      </c>
      <c r="D3301" t="s">
        <v>54</v>
      </c>
      <c r="E3301">
        <v>1</v>
      </c>
      <c r="G3301" t="s">
        <v>415</v>
      </c>
      <c r="H3301" t="s">
        <v>416</v>
      </c>
      <c r="J3301" t="s">
        <v>403</v>
      </c>
      <c r="K3301">
        <v>1</v>
      </c>
      <c r="L3301" t="str">
        <f>_xlfn.CONCAT(D3301,F3301)</f>
        <v>Syrup</v>
      </c>
      <c r="M3301" s="10">
        <f>E3301*_xlfn.XLOOKUP(L3301,PriceListData!$F$2:$F$97,PriceListData!$E$2:$E$97)</f>
        <v>0.75</v>
      </c>
      <c r="N3301" t="str">
        <f>TEXT(B3301,"dddd")</f>
        <v>Wednesday</v>
      </c>
    </row>
    <row r="3302" spans="1:14" x14ac:dyDescent="0.35">
      <c r="A3302">
        <v>289646</v>
      </c>
      <c r="B3302" s="3">
        <v>45791</v>
      </c>
      <c r="C3302" s="4">
        <v>0.61364583333333333</v>
      </c>
      <c r="D3302" t="s">
        <v>404</v>
      </c>
      <c r="E3302">
        <v>1</v>
      </c>
      <c r="F3302" t="s">
        <v>15</v>
      </c>
      <c r="G3302" t="s">
        <v>405</v>
      </c>
      <c r="H3302" t="s">
        <v>406</v>
      </c>
      <c r="J3302" t="s">
        <v>403</v>
      </c>
      <c r="K3302">
        <v>1</v>
      </c>
      <c r="L3302" t="str">
        <f>_xlfn.CONCAT(D3302,F3302)</f>
        <v>Café latté12 oz</v>
      </c>
      <c r="M3302" s="10">
        <f>E3302*_xlfn.XLOOKUP(L3302,PriceListData!$F$2:$F$97,PriceListData!$E$2:$E$97)</f>
        <v>4.25</v>
      </c>
      <c r="N3302" t="str">
        <f>TEXT(B3302,"dddd")</f>
        <v>Wednesday</v>
      </c>
    </row>
    <row r="3303" spans="1:14" x14ac:dyDescent="0.35">
      <c r="A3303">
        <v>289645</v>
      </c>
      <c r="B3303" s="3">
        <v>45791</v>
      </c>
      <c r="C3303" s="4">
        <v>0.60712962962962957</v>
      </c>
      <c r="D3303" t="s">
        <v>420</v>
      </c>
      <c r="E3303">
        <v>1</v>
      </c>
      <c r="F3303" t="s">
        <v>76</v>
      </c>
      <c r="G3303" t="s">
        <v>413</v>
      </c>
      <c r="H3303" t="s">
        <v>406</v>
      </c>
      <c r="J3303" t="s">
        <v>403</v>
      </c>
      <c r="K3303">
        <v>1</v>
      </c>
      <c r="L3303" t="str">
        <f>_xlfn.CONCAT(D3303,F3303)</f>
        <v>Moroccan tea10 oz</v>
      </c>
      <c r="M3303" s="10">
        <f>E3303*_xlfn.XLOOKUP(L3303,PriceListData!$F$2:$F$97,PriceListData!$E$2:$E$97)</f>
        <v>3</v>
      </c>
      <c r="N3303" t="str">
        <f>TEXT(B3303,"dddd")</f>
        <v>Wednesday</v>
      </c>
    </row>
    <row r="3304" spans="1:14" x14ac:dyDescent="0.35">
      <c r="A3304">
        <v>289645</v>
      </c>
      <c r="B3304" s="3">
        <v>45791</v>
      </c>
      <c r="C3304" s="4">
        <v>0.60712962962962957</v>
      </c>
      <c r="D3304" t="s">
        <v>52</v>
      </c>
      <c r="E3304">
        <v>1</v>
      </c>
      <c r="F3304" t="s">
        <v>15</v>
      </c>
      <c r="G3304" t="s">
        <v>405</v>
      </c>
      <c r="H3304" t="s">
        <v>414</v>
      </c>
      <c r="J3304" t="s">
        <v>403</v>
      </c>
      <c r="K3304">
        <v>1</v>
      </c>
      <c r="L3304" t="str">
        <f>_xlfn.CONCAT(D3304,F3304)</f>
        <v>Frappé12 oz</v>
      </c>
      <c r="M3304" s="10">
        <f>E3304*_xlfn.XLOOKUP(L3304,PriceListData!$F$2:$F$97,PriceListData!$E$2:$E$97)</f>
        <v>4.75</v>
      </c>
      <c r="N3304" t="str">
        <f>TEXT(B3304,"dddd")</f>
        <v>Wednesday</v>
      </c>
    </row>
    <row r="3305" spans="1:14" x14ac:dyDescent="0.35">
      <c r="A3305">
        <v>289644</v>
      </c>
      <c r="B3305" s="3">
        <v>45791</v>
      </c>
      <c r="C3305" s="4">
        <v>0.6060416666666667</v>
      </c>
      <c r="D3305" t="s">
        <v>407</v>
      </c>
      <c r="E3305">
        <v>1</v>
      </c>
      <c r="G3305" t="s">
        <v>405</v>
      </c>
      <c r="H3305" t="s">
        <v>408</v>
      </c>
      <c r="J3305" t="s">
        <v>403</v>
      </c>
      <c r="K3305">
        <v>1</v>
      </c>
      <c r="L3305" t="str">
        <f>_xlfn.CONCAT(D3305,F3305)</f>
        <v>Drip coffee refill</v>
      </c>
      <c r="M3305" s="10">
        <f>E3305*_xlfn.XLOOKUP(L3305,PriceListData!$F$2:$F$97,PriceListData!$E$2:$E$97)</f>
        <v>1.25</v>
      </c>
      <c r="N3305" t="str">
        <f>TEXT(B3305,"dddd")</f>
        <v>Wednesday</v>
      </c>
    </row>
    <row r="3306" spans="1:14" x14ac:dyDescent="0.35">
      <c r="A3306">
        <v>289642</v>
      </c>
      <c r="B3306" s="3">
        <v>45791</v>
      </c>
      <c r="C3306" s="4">
        <v>0.60435185185185181</v>
      </c>
      <c r="D3306" t="s">
        <v>54</v>
      </c>
      <c r="E3306">
        <v>1</v>
      </c>
      <c r="G3306" t="s">
        <v>415</v>
      </c>
      <c r="H3306" t="s">
        <v>416</v>
      </c>
      <c r="J3306" t="s">
        <v>403</v>
      </c>
      <c r="K3306">
        <v>2</v>
      </c>
      <c r="L3306" t="str">
        <f>_xlfn.CONCAT(D3306,F3306)</f>
        <v>Syrup</v>
      </c>
      <c r="M3306" s="10">
        <f>E3306*_xlfn.XLOOKUP(L3306,PriceListData!$F$2:$F$97,PriceListData!$E$2:$E$97)</f>
        <v>0.75</v>
      </c>
      <c r="N3306" t="str">
        <f>TEXT(B3306,"dddd")</f>
        <v>Wednesday</v>
      </c>
    </row>
    <row r="3307" spans="1:14" x14ac:dyDescent="0.35">
      <c r="A3307">
        <v>289642</v>
      </c>
      <c r="B3307" s="3">
        <v>45791</v>
      </c>
      <c r="C3307" s="4">
        <v>0.60435185185185181</v>
      </c>
      <c r="D3307" t="s">
        <v>21</v>
      </c>
      <c r="E3307">
        <v>1</v>
      </c>
      <c r="F3307" t="s">
        <v>15</v>
      </c>
      <c r="G3307" t="s">
        <v>405</v>
      </c>
      <c r="H3307" t="s">
        <v>406</v>
      </c>
      <c r="J3307" t="s">
        <v>403</v>
      </c>
      <c r="K3307">
        <v>2</v>
      </c>
      <c r="L3307" t="str">
        <f>_xlfn.CONCAT(D3307,F3307)</f>
        <v>Pourover12 oz</v>
      </c>
      <c r="M3307" s="10">
        <f>E3307*_xlfn.XLOOKUP(L3307,PriceListData!$F$2:$F$97,PriceListData!$E$2:$E$97)</f>
        <v>3.5</v>
      </c>
      <c r="N3307" t="str">
        <f>TEXT(B3307,"dddd")</f>
        <v>Wednesday</v>
      </c>
    </row>
    <row r="3308" spans="1:14" x14ac:dyDescent="0.35">
      <c r="A3308">
        <v>289641</v>
      </c>
      <c r="B3308" s="3">
        <v>45791</v>
      </c>
      <c r="C3308" s="4">
        <v>0.60207175925925926</v>
      </c>
      <c r="D3308" t="s">
        <v>54</v>
      </c>
      <c r="E3308">
        <v>1</v>
      </c>
      <c r="G3308" t="s">
        <v>415</v>
      </c>
      <c r="H3308" t="s">
        <v>416</v>
      </c>
      <c r="J3308" t="s">
        <v>403</v>
      </c>
      <c r="K3308">
        <v>2</v>
      </c>
      <c r="L3308" t="str">
        <f>_xlfn.CONCAT(D3308,F3308)</f>
        <v>Syrup</v>
      </c>
      <c r="M3308" s="10">
        <f>E3308*_xlfn.XLOOKUP(L3308,PriceListData!$F$2:$F$97,PriceListData!$E$2:$E$97)</f>
        <v>0.75</v>
      </c>
      <c r="N3308" t="str">
        <f>TEXT(B3308,"dddd")</f>
        <v>Wednesday</v>
      </c>
    </row>
    <row r="3309" spans="1:14" x14ac:dyDescent="0.35">
      <c r="A3309">
        <v>289641</v>
      </c>
      <c r="B3309" s="3">
        <v>45791</v>
      </c>
      <c r="C3309" s="4">
        <v>0.60207175925925926</v>
      </c>
      <c r="D3309" t="s">
        <v>52</v>
      </c>
      <c r="E3309">
        <v>2</v>
      </c>
      <c r="F3309" t="s">
        <v>15</v>
      </c>
      <c r="G3309" t="s">
        <v>405</v>
      </c>
      <c r="H3309" t="s">
        <v>414</v>
      </c>
      <c r="J3309" t="s">
        <v>403</v>
      </c>
      <c r="K3309">
        <v>2</v>
      </c>
      <c r="L3309" t="str">
        <f>_xlfn.CONCAT(D3309,F3309)</f>
        <v>Frappé12 oz</v>
      </c>
      <c r="M3309" s="10">
        <f>E3309*_xlfn.XLOOKUP(L3309,PriceListData!$F$2:$F$97,PriceListData!$E$2:$E$97)</f>
        <v>9.5</v>
      </c>
      <c r="N3309" t="str">
        <f>TEXT(B3309,"dddd")</f>
        <v>Wednesday</v>
      </c>
    </row>
    <row r="3310" spans="1:14" x14ac:dyDescent="0.35">
      <c r="A3310">
        <v>289640</v>
      </c>
      <c r="B3310" s="3">
        <v>45791</v>
      </c>
      <c r="C3310" s="4">
        <v>0.60082175925925929</v>
      </c>
      <c r="D3310" t="s">
        <v>65</v>
      </c>
      <c r="E3310">
        <v>1</v>
      </c>
      <c r="F3310" t="s">
        <v>15</v>
      </c>
      <c r="G3310" t="s">
        <v>405</v>
      </c>
      <c r="H3310" t="s">
        <v>406</v>
      </c>
      <c r="J3310" t="s">
        <v>403</v>
      </c>
      <c r="K3310">
        <v>1</v>
      </c>
      <c r="L3310" t="str">
        <f>_xlfn.CONCAT(D3310,F3310)</f>
        <v>Cappuccino12 oz</v>
      </c>
      <c r="M3310" s="10">
        <f>E3310*_xlfn.XLOOKUP(L3310,PriceListData!$F$2:$F$97,PriceListData!$E$2:$E$97)</f>
        <v>5.5</v>
      </c>
      <c r="N3310" t="str">
        <f>TEXT(B3310,"dddd")</f>
        <v>Wednesday</v>
      </c>
    </row>
    <row r="3311" spans="1:14" x14ac:dyDescent="0.35">
      <c r="A3311">
        <v>289639</v>
      </c>
      <c r="B3311" s="3">
        <v>45791</v>
      </c>
      <c r="C3311" s="4">
        <v>0.59375</v>
      </c>
      <c r="D3311" t="s">
        <v>407</v>
      </c>
      <c r="E3311">
        <v>1</v>
      </c>
      <c r="G3311" t="s">
        <v>405</v>
      </c>
      <c r="H3311" t="s">
        <v>408</v>
      </c>
      <c r="J3311" t="s">
        <v>403</v>
      </c>
      <c r="K3311">
        <v>1</v>
      </c>
      <c r="L3311" t="str">
        <f>_xlfn.CONCAT(D3311,F3311)</f>
        <v>Drip coffee refill</v>
      </c>
      <c r="M3311" s="10">
        <f>E3311*_xlfn.XLOOKUP(L3311,PriceListData!$F$2:$F$97,PriceListData!$E$2:$E$97)</f>
        <v>1.25</v>
      </c>
      <c r="N3311" t="str">
        <f>TEXT(B3311,"dddd")</f>
        <v>Wednesday</v>
      </c>
    </row>
    <row r="3312" spans="1:14" x14ac:dyDescent="0.35">
      <c r="A3312">
        <v>289636</v>
      </c>
      <c r="B3312" s="3">
        <v>45791</v>
      </c>
      <c r="C3312" s="4">
        <v>0.59103009259259254</v>
      </c>
      <c r="D3312" t="s">
        <v>420</v>
      </c>
      <c r="E3312">
        <v>1</v>
      </c>
      <c r="F3312" t="s">
        <v>76</v>
      </c>
      <c r="G3312" t="s">
        <v>413</v>
      </c>
      <c r="H3312" t="s">
        <v>406</v>
      </c>
      <c r="J3312" t="s">
        <v>403</v>
      </c>
      <c r="K3312">
        <v>1</v>
      </c>
      <c r="L3312" t="str">
        <f>_xlfn.CONCAT(D3312,F3312)</f>
        <v>Moroccan tea10 oz</v>
      </c>
      <c r="M3312" s="10">
        <f>E3312*_xlfn.XLOOKUP(L3312,PriceListData!$F$2:$F$97,PriceListData!$E$2:$E$97)</f>
        <v>3</v>
      </c>
      <c r="N3312" t="str">
        <f>TEXT(B3312,"dddd")</f>
        <v>Wednesday</v>
      </c>
    </row>
    <row r="3313" spans="1:14" x14ac:dyDescent="0.35">
      <c r="A3313">
        <v>289635</v>
      </c>
      <c r="B3313" s="3">
        <v>45791</v>
      </c>
      <c r="C3313" s="4">
        <v>0.583587962962963</v>
      </c>
      <c r="D3313" t="s">
        <v>74</v>
      </c>
      <c r="E3313">
        <v>1</v>
      </c>
      <c r="F3313" t="s">
        <v>15</v>
      </c>
      <c r="G3313" t="s">
        <v>417</v>
      </c>
      <c r="H3313" t="s">
        <v>418</v>
      </c>
      <c r="J3313" t="s">
        <v>403</v>
      </c>
      <c r="K3313">
        <v>2</v>
      </c>
      <c r="L3313" t="str">
        <f>_xlfn.CONCAT(D3313,F3313)</f>
        <v>Single-origin12 oz</v>
      </c>
      <c r="M3313" s="10">
        <f>E3313*_xlfn.XLOOKUP(L3313,PriceListData!$F$2:$F$97,PriceListData!$E$2:$E$97)</f>
        <v>14.95</v>
      </c>
      <c r="N3313" t="str">
        <f>TEXT(B3313,"dddd")</f>
        <v>Wednesday</v>
      </c>
    </row>
    <row r="3314" spans="1:14" x14ac:dyDescent="0.35">
      <c r="A3314">
        <v>289633</v>
      </c>
      <c r="B3314" s="3">
        <v>45791</v>
      </c>
      <c r="C3314" s="4">
        <v>0.57943287037037039</v>
      </c>
      <c r="D3314" t="s">
        <v>54</v>
      </c>
      <c r="E3314">
        <v>1</v>
      </c>
      <c r="G3314" t="s">
        <v>415</v>
      </c>
      <c r="H3314" t="s">
        <v>416</v>
      </c>
      <c r="J3314" t="s">
        <v>403</v>
      </c>
      <c r="K3314">
        <v>2</v>
      </c>
      <c r="L3314" t="str">
        <f>_xlfn.CONCAT(D3314,F3314)</f>
        <v>Syrup</v>
      </c>
      <c r="M3314" s="10">
        <f>E3314*_xlfn.XLOOKUP(L3314,PriceListData!$F$2:$F$97,PriceListData!$E$2:$E$97)</f>
        <v>0.75</v>
      </c>
      <c r="N3314" t="str">
        <f>TEXT(B3314,"dddd")</f>
        <v>Wednesday</v>
      </c>
    </row>
    <row r="3315" spans="1:14" x14ac:dyDescent="0.35">
      <c r="A3315">
        <v>289632</v>
      </c>
      <c r="B3315" s="3">
        <v>45791</v>
      </c>
      <c r="C3315" s="4">
        <v>0.57421296296296298</v>
      </c>
      <c r="D3315" t="s">
        <v>412</v>
      </c>
      <c r="E3315">
        <v>1</v>
      </c>
      <c r="F3315" t="s">
        <v>15</v>
      </c>
      <c r="G3315" t="s">
        <v>413</v>
      </c>
      <c r="H3315" t="s">
        <v>414</v>
      </c>
      <c r="J3315" t="s">
        <v>403</v>
      </c>
      <c r="K3315">
        <v>2</v>
      </c>
      <c r="L3315" t="str">
        <f>_xlfn.CONCAT(D3315,F3315)</f>
        <v>Iced tea12 oz</v>
      </c>
      <c r="M3315" s="10">
        <f>E3315*_xlfn.XLOOKUP(L3315,PriceListData!$F$2:$F$97,PriceListData!$E$2:$E$97)</f>
        <v>4.25</v>
      </c>
      <c r="N3315" t="str">
        <f>TEXT(B3315,"dddd")</f>
        <v>Wednesday</v>
      </c>
    </row>
    <row r="3316" spans="1:14" x14ac:dyDescent="0.35">
      <c r="A3316">
        <v>289632</v>
      </c>
      <c r="B3316" s="3">
        <v>45791</v>
      </c>
      <c r="C3316" s="4">
        <v>0.57421296296296298</v>
      </c>
      <c r="D3316" t="s">
        <v>427</v>
      </c>
      <c r="E3316">
        <v>1</v>
      </c>
      <c r="F3316" t="s">
        <v>15</v>
      </c>
      <c r="G3316" t="s">
        <v>417</v>
      </c>
      <c r="H3316" t="s">
        <v>418</v>
      </c>
      <c r="J3316" t="s">
        <v>403</v>
      </c>
      <c r="K3316">
        <v>2</v>
      </c>
      <c r="L3316" t="str">
        <f>_xlfn.CONCAT(D3316,F3316)</f>
        <v>House blend12 oz</v>
      </c>
      <c r="M3316" s="10">
        <f>E3316*_xlfn.XLOOKUP(L3316,PriceListData!$F$2:$F$97,PriceListData!$E$2:$E$97)</f>
        <v>12.95</v>
      </c>
      <c r="N3316" t="str">
        <f>TEXT(B3316,"dddd")</f>
        <v>Wednesday</v>
      </c>
    </row>
    <row r="3317" spans="1:14" x14ac:dyDescent="0.35">
      <c r="A3317">
        <v>289631</v>
      </c>
      <c r="B3317" s="3">
        <v>45791</v>
      </c>
      <c r="C3317" s="4">
        <v>0.57131944444444449</v>
      </c>
      <c r="D3317" t="s">
        <v>52</v>
      </c>
      <c r="E3317">
        <v>1</v>
      </c>
      <c r="F3317" t="s">
        <v>15</v>
      </c>
      <c r="G3317" t="s">
        <v>405</v>
      </c>
      <c r="H3317" t="s">
        <v>414</v>
      </c>
      <c r="J3317" t="s">
        <v>403</v>
      </c>
      <c r="K3317">
        <v>1</v>
      </c>
      <c r="L3317" t="str">
        <f>_xlfn.CONCAT(D3317,F3317)</f>
        <v>Frappé12 oz</v>
      </c>
      <c r="M3317" s="10">
        <f>E3317*_xlfn.XLOOKUP(L3317,PriceListData!$F$2:$F$97,PriceListData!$E$2:$E$97)</f>
        <v>4.75</v>
      </c>
      <c r="N3317" t="str">
        <f>TEXT(B3317,"dddd")</f>
        <v>Wednesday</v>
      </c>
    </row>
    <row r="3318" spans="1:14" x14ac:dyDescent="0.35">
      <c r="A3318">
        <v>289630</v>
      </c>
      <c r="B3318" s="3">
        <v>45791</v>
      </c>
      <c r="C3318" s="4">
        <v>0.56951388888888888</v>
      </c>
      <c r="D3318" t="s">
        <v>410</v>
      </c>
      <c r="E3318">
        <v>1</v>
      </c>
      <c r="F3318" t="s">
        <v>15</v>
      </c>
      <c r="G3318" t="s">
        <v>405</v>
      </c>
      <c r="H3318" t="s">
        <v>406</v>
      </c>
      <c r="J3318" t="s">
        <v>403</v>
      </c>
      <c r="K3318">
        <v>2</v>
      </c>
      <c r="L3318" t="str">
        <f>_xlfn.CONCAT(D3318,F3318)</f>
        <v>Café Cubano12 oz</v>
      </c>
      <c r="M3318" s="10">
        <f>E3318*_xlfn.XLOOKUP(L3318,PriceListData!$F$2:$F$97,PriceListData!$E$2:$E$97)</f>
        <v>7</v>
      </c>
      <c r="N3318" t="str">
        <f>TEXT(B3318,"dddd")</f>
        <v>Wednesday</v>
      </c>
    </row>
    <row r="3319" spans="1:14" x14ac:dyDescent="0.35">
      <c r="A3319">
        <v>289629</v>
      </c>
      <c r="B3319" s="3">
        <v>45791</v>
      </c>
      <c r="C3319" s="4">
        <v>0.56873842592592594</v>
      </c>
      <c r="D3319" t="s">
        <v>54</v>
      </c>
      <c r="E3319">
        <v>1</v>
      </c>
      <c r="G3319" t="s">
        <v>415</v>
      </c>
      <c r="H3319" t="s">
        <v>416</v>
      </c>
      <c r="J3319" t="s">
        <v>403</v>
      </c>
      <c r="K3319">
        <v>1</v>
      </c>
      <c r="L3319" t="str">
        <f>_xlfn.CONCAT(D3319,F3319)</f>
        <v>Syrup</v>
      </c>
      <c r="M3319" s="10">
        <f>E3319*_xlfn.XLOOKUP(L3319,PriceListData!$F$2:$F$97,PriceListData!$E$2:$E$97)</f>
        <v>0.75</v>
      </c>
      <c r="N3319" t="str">
        <f>TEXT(B3319,"dddd")</f>
        <v>Wednesday</v>
      </c>
    </row>
    <row r="3320" spans="1:14" x14ac:dyDescent="0.35">
      <c r="A3320">
        <v>289629</v>
      </c>
      <c r="B3320" s="3">
        <v>45791</v>
      </c>
      <c r="C3320" s="4">
        <v>0.56873842592592594</v>
      </c>
      <c r="D3320" t="s">
        <v>21</v>
      </c>
      <c r="E3320">
        <v>1</v>
      </c>
      <c r="F3320" t="s">
        <v>15</v>
      </c>
      <c r="G3320" t="s">
        <v>405</v>
      </c>
      <c r="H3320" t="s">
        <v>406</v>
      </c>
      <c r="J3320" t="s">
        <v>403</v>
      </c>
      <c r="K3320">
        <v>1</v>
      </c>
      <c r="L3320" t="str">
        <f>_xlfn.CONCAT(D3320,F3320)</f>
        <v>Pourover12 oz</v>
      </c>
      <c r="M3320" s="10">
        <f>E3320*_xlfn.XLOOKUP(L3320,PriceListData!$F$2:$F$97,PriceListData!$E$2:$E$97)</f>
        <v>3.5</v>
      </c>
      <c r="N3320" t="str">
        <f>TEXT(B3320,"dddd")</f>
        <v>Wednesday</v>
      </c>
    </row>
    <row r="3321" spans="1:14" x14ac:dyDescent="0.35">
      <c r="A3321">
        <v>289628</v>
      </c>
      <c r="B3321" s="3">
        <v>45791</v>
      </c>
      <c r="C3321" s="4">
        <v>0.56528935185185181</v>
      </c>
      <c r="D3321" t="s">
        <v>54</v>
      </c>
      <c r="E3321">
        <v>1</v>
      </c>
      <c r="G3321" t="s">
        <v>415</v>
      </c>
      <c r="H3321" t="s">
        <v>416</v>
      </c>
      <c r="J3321" t="s">
        <v>403</v>
      </c>
      <c r="K3321">
        <v>1</v>
      </c>
      <c r="L3321" t="str">
        <f>_xlfn.CONCAT(D3321,F3321)</f>
        <v>Syrup</v>
      </c>
      <c r="M3321" s="10">
        <f>E3321*_xlfn.XLOOKUP(L3321,PriceListData!$F$2:$F$97,PriceListData!$E$2:$E$97)</f>
        <v>0.75</v>
      </c>
      <c r="N3321" t="str">
        <f>TEXT(B3321,"dddd")</f>
        <v>Wednesday</v>
      </c>
    </row>
    <row r="3322" spans="1:14" x14ac:dyDescent="0.35">
      <c r="A3322">
        <v>289628</v>
      </c>
      <c r="B3322" s="3">
        <v>45791</v>
      </c>
      <c r="C3322" s="4">
        <v>0.56528935185185181</v>
      </c>
      <c r="D3322" t="s">
        <v>21</v>
      </c>
      <c r="E3322">
        <v>1</v>
      </c>
      <c r="F3322" t="s">
        <v>15</v>
      </c>
      <c r="G3322" t="s">
        <v>405</v>
      </c>
      <c r="H3322" t="s">
        <v>406</v>
      </c>
      <c r="J3322" t="s">
        <v>403</v>
      </c>
      <c r="K3322">
        <v>1</v>
      </c>
      <c r="L3322" t="str">
        <f>_xlfn.CONCAT(D3322,F3322)</f>
        <v>Pourover12 oz</v>
      </c>
      <c r="M3322" s="10">
        <f>E3322*_xlfn.XLOOKUP(L3322,PriceListData!$F$2:$F$97,PriceListData!$E$2:$E$97)</f>
        <v>3.5</v>
      </c>
      <c r="N3322" t="str">
        <f>TEXT(B3322,"dddd")</f>
        <v>Wednesday</v>
      </c>
    </row>
    <row r="3323" spans="1:14" x14ac:dyDescent="0.35">
      <c r="A3323">
        <v>289627</v>
      </c>
      <c r="B3323" s="3">
        <v>45791</v>
      </c>
      <c r="C3323" s="4">
        <v>0.56483796296296296</v>
      </c>
      <c r="D3323" t="s">
        <v>52</v>
      </c>
      <c r="E3323">
        <v>1</v>
      </c>
      <c r="F3323" t="s">
        <v>15</v>
      </c>
      <c r="G3323" t="s">
        <v>405</v>
      </c>
      <c r="H3323" t="s">
        <v>414</v>
      </c>
      <c r="J3323" t="s">
        <v>403</v>
      </c>
      <c r="K3323">
        <v>1</v>
      </c>
      <c r="L3323" t="str">
        <f>_xlfn.CONCAT(D3323,F3323)</f>
        <v>Frappé12 oz</v>
      </c>
      <c r="M3323" s="10">
        <f>E3323*_xlfn.XLOOKUP(L3323,PriceListData!$F$2:$F$97,PriceListData!$E$2:$E$97)</f>
        <v>4.75</v>
      </c>
      <c r="N3323" t="str">
        <f>TEXT(B3323,"dddd")</f>
        <v>Wednesday</v>
      </c>
    </row>
    <row r="3324" spans="1:14" x14ac:dyDescent="0.35">
      <c r="A3324">
        <v>289626</v>
      </c>
      <c r="B3324" s="3">
        <v>45791</v>
      </c>
      <c r="C3324" s="4">
        <v>0.56368055555555552</v>
      </c>
      <c r="D3324" t="s">
        <v>153</v>
      </c>
      <c r="E3324">
        <v>1</v>
      </c>
      <c r="F3324" t="s">
        <v>15</v>
      </c>
      <c r="G3324" t="s">
        <v>405</v>
      </c>
      <c r="H3324" t="s">
        <v>406</v>
      </c>
      <c r="J3324" t="s">
        <v>403</v>
      </c>
      <c r="K3324">
        <v>1</v>
      </c>
      <c r="L3324" t="str">
        <f>_xlfn.CONCAT(D3324,F3324)</f>
        <v>Aeropress12 oz</v>
      </c>
      <c r="M3324" s="10">
        <f>E3324*_xlfn.XLOOKUP(L3324,PriceListData!$F$2:$F$97,PriceListData!$E$2:$E$97)</f>
        <v>6</v>
      </c>
      <c r="N3324" t="str">
        <f>TEXT(B3324,"dddd")</f>
        <v>Wednesday</v>
      </c>
    </row>
    <row r="3325" spans="1:14" x14ac:dyDescent="0.35">
      <c r="A3325">
        <v>289624</v>
      </c>
      <c r="B3325" s="3">
        <v>45791</v>
      </c>
      <c r="C3325" s="4">
        <v>0.55594907407407412</v>
      </c>
      <c r="D3325" t="s">
        <v>65</v>
      </c>
      <c r="E3325">
        <v>1</v>
      </c>
      <c r="F3325" t="s">
        <v>15</v>
      </c>
      <c r="G3325" t="s">
        <v>405</v>
      </c>
      <c r="H3325" t="s">
        <v>406</v>
      </c>
      <c r="J3325" t="s">
        <v>403</v>
      </c>
      <c r="K3325">
        <v>1</v>
      </c>
      <c r="L3325" t="str">
        <f>_xlfn.CONCAT(D3325,F3325)</f>
        <v>Cappuccino12 oz</v>
      </c>
      <c r="M3325" s="10">
        <f>E3325*_xlfn.XLOOKUP(L3325,PriceListData!$F$2:$F$97,PriceListData!$E$2:$E$97)</f>
        <v>5.5</v>
      </c>
      <c r="N3325" t="str">
        <f>TEXT(B3325,"dddd")</f>
        <v>Wednesday</v>
      </c>
    </row>
    <row r="3326" spans="1:14" x14ac:dyDescent="0.35">
      <c r="A3326">
        <v>289623</v>
      </c>
      <c r="B3326" s="3">
        <v>45791</v>
      </c>
      <c r="C3326" s="4">
        <v>0.55533564814814818</v>
      </c>
      <c r="D3326" t="s">
        <v>21</v>
      </c>
      <c r="E3326">
        <v>1</v>
      </c>
      <c r="F3326" t="s">
        <v>15</v>
      </c>
      <c r="G3326" t="s">
        <v>405</v>
      </c>
      <c r="H3326" t="s">
        <v>406</v>
      </c>
      <c r="J3326" t="s">
        <v>403</v>
      </c>
      <c r="K3326">
        <v>1</v>
      </c>
      <c r="L3326" t="str">
        <f>_xlfn.CONCAT(D3326,F3326)</f>
        <v>Pourover12 oz</v>
      </c>
      <c r="M3326" s="10">
        <f>E3326*_xlfn.XLOOKUP(L3326,PriceListData!$F$2:$F$97,PriceListData!$E$2:$E$97)</f>
        <v>3.5</v>
      </c>
      <c r="N3326" t="str">
        <f>TEXT(B3326,"dddd")</f>
        <v>Wednesday</v>
      </c>
    </row>
    <row r="3327" spans="1:14" x14ac:dyDescent="0.35">
      <c r="A3327">
        <v>289622</v>
      </c>
      <c r="B3327" s="3">
        <v>45791</v>
      </c>
      <c r="C3327" s="4">
        <v>0.55447916666666663</v>
      </c>
      <c r="D3327" t="s">
        <v>404</v>
      </c>
      <c r="E3327">
        <v>1</v>
      </c>
      <c r="F3327" t="s">
        <v>15</v>
      </c>
      <c r="G3327" t="s">
        <v>405</v>
      </c>
      <c r="H3327" t="s">
        <v>406</v>
      </c>
      <c r="J3327" t="s">
        <v>403</v>
      </c>
      <c r="K3327">
        <v>1</v>
      </c>
      <c r="L3327" t="str">
        <f>_xlfn.CONCAT(D3327,F3327)</f>
        <v>Café latté12 oz</v>
      </c>
      <c r="M3327" s="10">
        <f>E3327*_xlfn.XLOOKUP(L3327,PriceListData!$F$2:$F$97,PriceListData!$E$2:$E$97)</f>
        <v>4.25</v>
      </c>
      <c r="N3327" t="str">
        <f>TEXT(B3327,"dddd")</f>
        <v>Wednesday</v>
      </c>
    </row>
    <row r="3328" spans="1:14" x14ac:dyDescent="0.35">
      <c r="A3328">
        <v>289621</v>
      </c>
      <c r="B3328" s="3">
        <v>45791</v>
      </c>
      <c r="C3328" s="4">
        <v>0.54957175925925927</v>
      </c>
      <c r="D3328" t="s">
        <v>52</v>
      </c>
      <c r="E3328">
        <v>1</v>
      </c>
      <c r="F3328" t="s">
        <v>15</v>
      </c>
      <c r="G3328" t="s">
        <v>405</v>
      </c>
      <c r="H3328" t="s">
        <v>414</v>
      </c>
      <c r="J3328" t="s">
        <v>403</v>
      </c>
      <c r="K3328">
        <v>1</v>
      </c>
      <c r="L3328" t="str">
        <f>_xlfn.CONCAT(D3328,F3328)</f>
        <v>Frappé12 oz</v>
      </c>
      <c r="M3328" s="10">
        <f>E3328*_xlfn.XLOOKUP(L3328,PriceListData!$F$2:$F$97,PriceListData!$E$2:$E$97)</f>
        <v>4.75</v>
      </c>
      <c r="N3328" t="str">
        <f>TEXT(B3328,"dddd")</f>
        <v>Wednesday</v>
      </c>
    </row>
    <row r="3329" spans="1:14" x14ac:dyDescent="0.35">
      <c r="A3329">
        <v>289620</v>
      </c>
      <c r="B3329" s="3">
        <v>45791</v>
      </c>
      <c r="C3329" s="4">
        <v>0.54540509259259262</v>
      </c>
      <c r="D3329" t="s">
        <v>419</v>
      </c>
      <c r="E3329">
        <v>1</v>
      </c>
      <c r="G3329" t="s">
        <v>415</v>
      </c>
      <c r="H3329" t="s">
        <v>416</v>
      </c>
      <c r="J3329" t="s">
        <v>403</v>
      </c>
      <c r="K3329">
        <v>1</v>
      </c>
      <c r="L3329" t="str">
        <f>_xlfn.CONCAT(D3329,F3329)</f>
        <v>Extra shot</v>
      </c>
      <c r="M3329" s="10">
        <f>E3329*_xlfn.XLOOKUP(L3329,PriceListData!$F$2:$F$97,PriceListData!$E$2:$E$97)</f>
        <v>1</v>
      </c>
      <c r="N3329" t="str">
        <f>TEXT(B3329,"dddd")</f>
        <v>Wednesday</v>
      </c>
    </row>
    <row r="3330" spans="1:14" x14ac:dyDescent="0.35">
      <c r="A3330">
        <v>289620</v>
      </c>
      <c r="B3330" s="3">
        <v>45791</v>
      </c>
      <c r="C3330" s="4">
        <v>0.54540509259259262</v>
      </c>
      <c r="D3330" t="s">
        <v>65</v>
      </c>
      <c r="E3330">
        <v>1</v>
      </c>
      <c r="F3330" t="s">
        <v>15</v>
      </c>
      <c r="G3330" t="s">
        <v>405</v>
      </c>
      <c r="H3330" t="s">
        <v>406</v>
      </c>
      <c r="J3330" t="s">
        <v>403</v>
      </c>
      <c r="K3330">
        <v>1</v>
      </c>
      <c r="L3330" t="str">
        <f>_xlfn.CONCAT(D3330,F3330)</f>
        <v>Cappuccino12 oz</v>
      </c>
      <c r="M3330" s="10">
        <f>E3330*_xlfn.XLOOKUP(L3330,PriceListData!$F$2:$F$97,PriceListData!$E$2:$E$97)</f>
        <v>5.5</v>
      </c>
      <c r="N3330" t="str">
        <f>TEXT(B3330,"dddd")</f>
        <v>Wednesday</v>
      </c>
    </row>
    <row r="3331" spans="1:14" x14ac:dyDescent="0.35">
      <c r="A3331">
        <v>289619</v>
      </c>
      <c r="B3331" s="3">
        <v>45791</v>
      </c>
      <c r="C3331" s="4">
        <v>0.54422453703703699</v>
      </c>
      <c r="D3331" t="s">
        <v>52</v>
      </c>
      <c r="E3331">
        <v>1</v>
      </c>
      <c r="F3331" t="s">
        <v>15</v>
      </c>
      <c r="G3331" t="s">
        <v>405</v>
      </c>
      <c r="H3331" t="s">
        <v>414</v>
      </c>
      <c r="J3331" t="s">
        <v>403</v>
      </c>
      <c r="K3331">
        <v>1</v>
      </c>
      <c r="L3331" t="str">
        <f>_xlfn.CONCAT(D3331,F3331)</f>
        <v>Frappé12 oz</v>
      </c>
      <c r="M3331" s="10">
        <f>E3331*_xlfn.XLOOKUP(L3331,PriceListData!$F$2:$F$97,PriceListData!$E$2:$E$97)</f>
        <v>4.75</v>
      </c>
      <c r="N3331" t="str">
        <f>TEXT(B3331,"dddd")</f>
        <v>Wednesday</v>
      </c>
    </row>
    <row r="3332" spans="1:14" x14ac:dyDescent="0.35">
      <c r="A3332">
        <v>289618</v>
      </c>
      <c r="B3332" s="3">
        <v>45791</v>
      </c>
      <c r="C3332" s="4">
        <v>0.53703703703703709</v>
      </c>
      <c r="D3332" t="s">
        <v>52</v>
      </c>
      <c r="E3332">
        <v>1</v>
      </c>
      <c r="F3332" t="s">
        <v>15</v>
      </c>
      <c r="G3332" t="s">
        <v>405</v>
      </c>
      <c r="H3332" t="s">
        <v>414</v>
      </c>
      <c r="J3332" t="s">
        <v>403</v>
      </c>
      <c r="K3332">
        <v>1</v>
      </c>
      <c r="L3332" t="str">
        <f>_xlfn.CONCAT(D3332,F3332)</f>
        <v>Frappé12 oz</v>
      </c>
      <c r="M3332" s="10">
        <f>E3332*_xlfn.XLOOKUP(L3332,PriceListData!$F$2:$F$97,PriceListData!$E$2:$E$97)</f>
        <v>4.75</v>
      </c>
      <c r="N3332" t="str">
        <f>TEXT(B3332,"dddd")</f>
        <v>Wednesday</v>
      </c>
    </row>
    <row r="3333" spans="1:14" x14ac:dyDescent="0.35">
      <c r="A3333">
        <v>289617</v>
      </c>
      <c r="B3333" s="3">
        <v>45791</v>
      </c>
      <c r="C3333" s="4">
        <v>0.53525462962962966</v>
      </c>
      <c r="D3333" t="s">
        <v>65</v>
      </c>
      <c r="E3333">
        <v>2</v>
      </c>
      <c r="F3333" t="s">
        <v>15</v>
      </c>
      <c r="G3333" t="s">
        <v>405</v>
      </c>
      <c r="H3333" t="s">
        <v>406</v>
      </c>
      <c r="J3333" t="s">
        <v>403</v>
      </c>
      <c r="K3333">
        <v>1</v>
      </c>
      <c r="L3333" t="str">
        <f>_xlfn.CONCAT(D3333,F3333)</f>
        <v>Cappuccino12 oz</v>
      </c>
      <c r="M3333" s="10">
        <f>E3333*_xlfn.XLOOKUP(L3333,PriceListData!$F$2:$F$97,PriceListData!$E$2:$E$97)</f>
        <v>11</v>
      </c>
      <c r="N3333" t="str">
        <f>TEXT(B3333,"dddd")</f>
        <v>Wednesday</v>
      </c>
    </row>
    <row r="3334" spans="1:14" x14ac:dyDescent="0.35">
      <c r="A3334">
        <v>289615</v>
      </c>
      <c r="B3334" s="3">
        <v>45791</v>
      </c>
      <c r="C3334" s="4">
        <v>0.53277777777777779</v>
      </c>
      <c r="D3334" t="s">
        <v>425</v>
      </c>
      <c r="E3334">
        <v>1</v>
      </c>
      <c r="F3334" t="s">
        <v>15</v>
      </c>
      <c r="G3334" t="s">
        <v>405</v>
      </c>
      <c r="H3334" t="s">
        <v>414</v>
      </c>
      <c r="J3334" t="s">
        <v>403</v>
      </c>
      <c r="K3334">
        <v>2</v>
      </c>
      <c r="L3334" t="str">
        <f>_xlfn.CONCAT(D3334,F3334)</f>
        <v>Iced Guillermo12 oz</v>
      </c>
      <c r="M3334" s="10">
        <f>E3334*_xlfn.XLOOKUP(L3334,PriceListData!$F$2:$F$97,PriceListData!$E$2:$E$97)</f>
        <v>3.5</v>
      </c>
      <c r="N3334" t="str">
        <f>TEXT(B3334,"dddd")</f>
        <v>Wednesday</v>
      </c>
    </row>
    <row r="3335" spans="1:14" x14ac:dyDescent="0.35">
      <c r="A3335">
        <v>289615</v>
      </c>
      <c r="B3335" s="3">
        <v>45791</v>
      </c>
      <c r="C3335" s="4">
        <v>0.53277777777777779</v>
      </c>
      <c r="D3335" t="s">
        <v>52</v>
      </c>
      <c r="E3335">
        <v>1</v>
      </c>
      <c r="F3335" t="s">
        <v>15</v>
      </c>
      <c r="G3335" t="s">
        <v>405</v>
      </c>
      <c r="H3335" t="s">
        <v>414</v>
      </c>
      <c r="J3335" t="s">
        <v>403</v>
      </c>
      <c r="K3335">
        <v>2</v>
      </c>
      <c r="L3335" t="str">
        <f>_xlfn.CONCAT(D3335,F3335)</f>
        <v>Frappé12 oz</v>
      </c>
      <c r="M3335" s="10">
        <f>E3335*_xlfn.XLOOKUP(L3335,PriceListData!$F$2:$F$97,PriceListData!$E$2:$E$97)</f>
        <v>4.75</v>
      </c>
      <c r="N3335" t="str">
        <f>TEXT(B3335,"dddd")</f>
        <v>Wednesday</v>
      </c>
    </row>
    <row r="3336" spans="1:14" x14ac:dyDescent="0.35">
      <c r="A3336">
        <v>289614</v>
      </c>
      <c r="B3336" s="3">
        <v>45791</v>
      </c>
      <c r="C3336" s="4">
        <v>0.53133101851851849</v>
      </c>
      <c r="D3336" t="s">
        <v>54</v>
      </c>
      <c r="E3336">
        <v>1</v>
      </c>
      <c r="G3336" t="s">
        <v>415</v>
      </c>
      <c r="H3336" t="s">
        <v>416</v>
      </c>
      <c r="J3336" t="s">
        <v>403</v>
      </c>
      <c r="K3336">
        <v>1</v>
      </c>
      <c r="L3336" t="str">
        <f>_xlfn.CONCAT(D3336,F3336)</f>
        <v>Syrup</v>
      </c>
      <c r="M3336" s="10">
        <f>E3336*_xlfn.XLOOKUP(L3336,PriceListData!$F$2:$F$97,PriceListData!$E$2:$E$97)</f>
        <v>0.75</v>
      </c>
      <c r="N3336" t="str">
        <f>TEXT(B3336,"dddd")</f>
        <v>Wednesday</v>
      </c>
    </row>
    <row r="3337" spans="1:14" x14ac:dyDescent="0.35">
      <c r="A3337">
        <v>289614</v>
      </c>
      <c r="B3337" s="3">
        <v>45791</v>
      </c>
      <c r="C3337" s="4">
        <v>0.53133101851851849</v>
      </c>
      <c r="D3337" t="s">
        <v>21</v>
      </c>
      <c r="E3337">
        <v>1</v>
      </c>
      <c r="F3337" t="s">
        <v>15</v>
      </c>
      <c r="G3337" t="s">
        <v>405</v>
      </c>
      <c r="H3337" t="s">
        <v>406</v>
      </c>
      <c r="J3337" t="s">
        <v>403</v>
      </c>
      <c r="K3337">
        <v>1</v>
      </c>
      <c r="L3337" t="str">
        <f>_xlfn.CONCAT(D3337,F3337)</f>
        <v>Pourover12 oz</v>
      </c>
      <c r="M3337" s="10">
        <f>E3337*_xlfn.XLOOKUP(L3337,PriceListData!$F$2:$F$97,PriceListData!$E$2:$E$97)</f>
        <v>3.5</v>
      </c>
      <c r="N3337" t="str">
        <f>TEXT(B3337,"dddd")</f>
        <v>Wednesday</v>
      </c>
    </row>
    <row r="3338" spans="1:14" x14ac:dyDescent="0.35">
      <c r="A3338">
        <v>289613</v>
      </c>
      <c r="B3338" s="3">
        <v>45791</v>
      </c>
      <c r="C3338" s="4">
        <v>0.5280555555555555</v>
      </c>
      <c r="D3338" t="s">
        <v>21</v>
      </c>
      <c r="E3338">
        <v>1</v>
      </c>
      <c r="F3338" t="s">
        <v>15</v>
      </c>
      <c r="G3338" t="s">
        <v>405</v>
      </c>
      <c r="H3338" t="s">
        <v>406</v>
      </c>
      <c r="J3338" t="s">
        <v>403</v>
      </c>
      <c r="K3338">
        <v>1</v>
      </c>
      <c r="L3338" t="str">
        <f>_xlfn.CONCAT(D3338,F3338)</f>
        <v>Pourover12 oz</v>
      </c>
      <c r="M3338" s="10">
        <f>E3338*_xlfn.XLOOKUP(L3338,PriceListData!$F$2:$F$97,PriceListData!$E$2:$E$97)</f>
        <v>3.5</v>
      </c>
      <c r="N3338" t="str">
        <f>TEXT(B3338,"dddd")</f>
        <v>Wednesday</v>
      </c>
    </row>
    <row r="3339" spans="1:14" x14ac:dyDescent="0.35">
      <c r="A3339">
        <v>289613</v>
      </c>
      <c r="B3339" s="3">
        <v>45791</v>
      </c>
      <c r="C3339" s="4">
        <v>0.5280555555555555</v>
      </c>
      <c r="D3339" t="s">
        <v>410</v>
      </c>
      <c r="E3339">
        <v>2</v>
      </c>
      <c r="F3339" t="s">
        <v>15</v>
      </c>
      <c r="G3339" t="s">
        <v>405</v>
      </c>
      <c r="H3339" t="s">
        <v>406</v>
      </c>
      <c r="J3339" t="s">
        <v>403</v>
      </c>
      <c r="K3339">
        <v>1</v>
      </c>
      <c r="L3339" t="str">
        <f>_xlfn.CONCAT(D3339,F3339)</f>
        <v>Café Cubano12 oz</v>
      </c>
      <c r="M3339" s="10">
        <f>E3339*_xlfn.XLOOKUP(L3339,PriceListData!$F$2:$F$97,PriceListData!$E$2:$E$97)</f>
        <v>14</v>
      </c>
      <c r="N3339" t="str">
        <f>TEXT(B3339,"dddd")</f>
        <v>Wednesday</v>
      </c>
    </row>
    <row r="3340" spans="1:14" x14ac:dyDescent="0.35">
      <c r="A3340">
        <v>289612</v>
      </c>
      <c r="B3340" s="3">
        <v>45791</v>
      </c>
      <c r="C3340" s="4">
        <v>0.52464120370370371</v>
      </c>
      <c r="D3340" t="s">
        <v>412</v>
      </c>
      <c r="E3340">
        <v>1</v>
      </c>
      <c r="F3340" t="s">
        <v>15</v>
      </c>
      <c r="G3340" t="s">
        <v>413</v>
      </c>
      <c r="H3340" t="s">
        <v>414</v>
      </c>
      <c r="J3340" t="s">
        <v>403</v>
      </c>
      <c r="K3340">
        <v>1</v>
      </c>
      <c r="L3340" t="str">
        <f>_xlfn.CONCAT(D3340,F3340)</f>
        <v>Iced tea12 oz</v>
      </c>
      <c r="M3340" s="10">
        <f>E3340*_xlfn.XLOOKUP(L3340,PriceListData!$F$2:$F$97,PriceListData!$E$2:$E$97)</f>
        <v>4.25</v>
      </c>
      <c r="N3340" t="str">
        <f>TEXT(B3340,"dddd")</f>
        <v>Wednesday</v>
      </c>
    </row>
    <row r="3341" spans="1:14" x14ac:dyDescent="0.35">
      <c r="A3341">
        <v>289611</v>
      </c>
      <c r="B3341" s="3">
        <v>45791</v>
      </c>
      <c r="C3341" s="4">
        <v>0.52263888888888888</v>
      </c>
      <c r="D3341" t="s">
        <v>21</v>
      </c>
      <c r="E3341">
        <v>1</v>
      </c>
      <c r="F3341" t="s">
        <v>15</v>
      </c>
      <c r="G3341" t="s">
        <v>405</v>
      </c>
      <c r="H3341" t="s">
        <v>406</v>
      </c>
      <c r="J3341" t="s">
        <v>403</v>
      </c>
      <c r="K3341">
        <v>1</v>
      </c>
      <c r="L3341" t="str">
        <f>_xlfn.CONCAT(D3341,F3341)</f>
        <v>Pourover12 oz</v>
      </c>
      <c r="M3341" s="10">
        <f>E3341*_xlfn.XLOOKUP(L3341,PriceListData!$F$2:$F$97,PriceListData!$E$2:$E$97)</f>
        <v>3.5</v>
      </c>
      <c r="N3341" t="str">
        <f>TEXT(B3341,"dddd")</f>
        <v>Wednesday</v>
      </c>
    </row>
    <row r="3342" spans="1:14" x14ac:dyDescent="0.35">
      <c r="A3342">
        <v>289611</v>
      </c>
      <c r="B3342" s="3">
        <v>45791</v>
      </c>
      <c r="C3342" s="4">
        <v>0.52263888888888888</v>
      </c>
      <c r="D3342" t="s">
        <v>409</v>
      </c>
      <c r="E3342">
        <v>1</v>
      </c>
      <c r="F3342" t="s">
        <v>15</v>
      </c>
      <c r="G3342" t="s">
        <v>405</v>
      </c>
      <c r="H3342" t="s">
        <v>406</v>
      </c>
      <c r="J3342" t="s">
        <v>403</v>
      </c>
      <c r="K3342">
        <v>1</v>
      </c>
      <c r="L3342" t="str">
        <f>_xlfn.CONCAT(D3342,F3342)</f>
        <v>Drip coffee12 oz</v>
      </c>
      <c r="M3342" s="10">
        <f>E3342*_xlfn.XLOOKUP(L3342,PriceListData!$F$2:$F$97,PriceListData!$E$2:$E$97)</f>
        <v>2.25</v>
      </c>
      <c r="N3342" t="str">
        <f>TEXT(B3342,"dddd")</f>
        <v>Wednesday</v>
      </c>
    </row>
    <row r="3343" spans="1:14" x14ac:dyDescent="0.35">
      <c r="A3343">
        <v>289608</v>
      </c>
      <c r="B3343" s="3">
        <v>45791</v>
      </c>
      <c r="C3343" s="4">
        <v>0.51247685185185188</v>
      </c>
      <c r="D3343" t="s">
        <v>430</v>
      </c>
      <c r="E3343">
        <v>1</v>
      </c>
      <c r="F3343" t="s">
        <v>76</v>
      </c>
      <c r="G3343" t="s">
        <v>405</v>
      </c>
      <c r="H3343" t="s">
        <v>414</v>
      </c>
      <c r="J3343" t="s">
        <v>403</v>
      </c>
      <c r="K3343">
        <v>2</v>
      </c>
      <c r="L3343" t="str">
        <f>_xlfn.CONCAT(D3343,F3343)</f>
        <v>Iced café bombón10 oz</v>
      </c>
      <c r="M3343" s="10">
        <f>E3343*_xlfn.XLOOKUP(L3343,PriceListData!$F$2:$F$97,PriceListData!$E$2:$E$97)</f>
        <v>4.75</v>
      </c>
      <c r="N3343" t="str">
        <f>TEXT(B3343,"dddd")</f>
        <v>Wednesday</v>
      </c>
    </row>
    <row r="3344" spans="1:14" x14ac:dyDescent="0.35">
      <c r="A3344">
        <v>289606</v>
      </c>
      <c r="B3344" s="3">
        <v>45791</v>
      </c>
      <c r="C3344" s="4">
        <v>0.50895833333333329</v>
      </c>
      <c r="D3344" t="s">
        <v>425</v>
      </c>
      <c r="E3344">
        <v>1</v>
      </c>
      <c r="F3344" t="s">
        <v>15</v>
      </c>
      <c r="G3344" t="s">
        <v>405</v>
      </c>
      <c r="H3344" t="s">
        <v>414</v>
      </c>
      <c r="J3344" t="s">
        <v>403</v>
      </c>
      <c r="K3344">
        <v>1</v>
      </c>
      <c r="L3344" t="str">
        <f>_xlfn.CONCAT(D3344,F3344)</f>
        <v>Iced Guillermo12 oz</v>
      </c>
      <c r="M3344" s="10">
        <f>E3344*_xlfn.XLOOKUP(L3344,PriceListData!$F$2:$F$97,PriceListData!$E$2:$E$97)</f>
        <v>3.5</v>
      </c>
      <c r="N3344" t="str">
        <f>TEXT(B3344,"dddd")</f>
        <v>Wednesday</v>
      </c>
    </row>
    <row r="3345" spans="1:14" x14ac:dyDescent="0.35">
      <c r="A3345">
        <v>289605</v>
      </c>
      <c r="B3345" s="3">
        <v>45791</v>
      </c>
      <c r="C3345" s="4">
        <v>0.50763888888888886</v>
      </c>
      <c r="D3345" t="s">
        <v>420</v>
      </c>
      <c r="E3345">
        <v>1</v>
      </c>
      <c r="F3345" t="s">
        <v>76</v>
      </c>
      <c r="G3345" t="s">
        <v>413</v>
      </c>
      <c r="H3345" t="s">
        <v>406</v>
      </c>
      <c r="J3345" t="s">
        <v>403</v>
      </c>
      <c r="K3345">
        <v>2</v>
      </c>
      <c r="L3345" t="str">
        <f>_xlfn.CONCAT(D3345,F3345)</f>
        <v>Moroccan tea10 oz</v>
      </c>
      <c r="M3345" s="10">
        <f>E3345*_xlfn.XLOOKUP(L3345,PriceListData!$F$2:$F$97,PriceListData!$E$2:$E$97)</f>
        <v>3</v>
      </c>
      <c r="N3345" t="str">
        <f>TEXT(B3345,"dddd")</f>
        <v>Wednesday</v>
      </c>
    </row>
    <row r="3346" spans="1:14" x14ac:dyDescent="0.35">
      <c r="A3346">
        <v>289604</v>
      </c>
      <c r="B3346" s="3">
        <v>45791</v>
      </c>
      <c r="C3346" s="4">
        <v>0.50467592592592592</v>
      </c>
      <c r="D3346" t="s">
        <v>65</v>
      </c>
      <c r="E3346">
        <v>1</v>
      </c>
      <c r="F3346" t="s">
        <v>15</v>
      </c>
      <c r="G3346" t="s">
        <v>405</v>
      </c>
      <c r="H3346" t="s">
        <v>406</v>
      </c>
      <c r="J3346" t="s">
        <v>403</v>
      </c>
      <c r="K3346">
        <v>1</v>
      </c>
      <c r="L3346" t="str">
        <f>_xlfn.CONCAT(D3346,F3346)</f>
        <v>Cappuccino12 oz</v>
      </c>
      <c r="M3346" s="10">
        <f>E3346*_xlfn.XLOOKUP(L3346,PriceListData!$F$2:$F$97,PriceListData!$E$2:$E$97)</f>
        <v>5.5</v>
      </c>
      <c r="N3346" t="str">
        <f>TEXT(B3346,"dddd")</f>
        <v>Wednesday</v>
      </c>
    </row>
    <row r="3347" spans="1:14" x14ac:dyDescent="0.35">
      <c r="A3347">
        <v>289603</v>
      </c>
      <c r="B3347" s="3">
        <v>45791</v>
      </c>
      <c r="C3347" s="4">
        <v>0.5030324074074074</v>
      </c>
      <c r="D3347" t="s">
        <v>421</v>
      </c>
      <c r="E3347">
        <v>1</v>
      </c>
      <c r="F3347" t="s">
        <v>422</v>
      </c>
      <c r="G3347" t="s">
        <v>423</v>
      </c>
      <c r="H3347" t="s">
        <v>406</v>
      </c>
      <c r="J3347" t="s">
        <v>403</v>
      </c>
      <c r="K3347">
        <v>2</v>
      </c>
      <c r="L3347" t="str">
        <f>_xlfn.CONCAT(D3347,F3347)</f>
        <v>Hot chocolateRegular (12 oz)</v>
      </c>
      <c r="M3347" s="10">
        <f>E3347*_xlfn.XLOOKUP(L3347,PriceListData!$F$2:$F$97,PriceListData!$E$2:$E$97)</f>
        <v>4.75</v>
      </c>
      <c r="N3347" t="str">
        <f>TEXT(B3347,"dddd")</f>
        <v>Wednesday</v>
      </c>
    </row>
    <row r="3348" spans="1:14" x14ac:dyDescent="0.35">
      <c r="A3348">
        <v>289602</v>
      </c>
      <c r="B3348" s="3">
        <v>45791</v>
      </c>
      <c r="C3348" s="4">
        <v>0.50181712962962965</v>
      </c>
      <c r="D3348" t="s">
        <v>409</v>
      </c>
      <c r="E3348">
        <v>1</v>
      </c>
      <c r="F3348" t="s">
        <v>15</v>
      </c>
      <c r="G3348" t="s">
        <v>405</v>
      </c>
      <c r="H3348" t="s">
        <v>406</v>
      </c>
      <c r="J3348" t="s">
        <v>403</v>
      </c>
      <c r="K3348">
        <v>1</v>
      </c>
      <c r="L3348" t="str">
        <f>_xlfn.CONCAT(D3348,F3348)</f>
        <v>Drip coffee12 oz</v>
      </c>
      <c r="M3348" s="10">
        <f>E3348*_xlfn.XLOOKUP(L3348,PriceListData!$F$2:$F$97,PriceListData!$E$2:$E$97)</f>
        <v>2.25</v>
      </c>
      <c r="N3348" t="str">
        <f>TEXT(B3348,"dddd")</f>
        <v>Wednesday</v>
      </c>
    </row>
    <row r="3349" spans="1:14" x14ac:dyDescent="0.35">
      <c r="A3349">
        <v>289601</v>
      </c>
      <c r="B3349" s="3">
        <v>45791</v>
      </c>
      <c r="C3349" s="4">
        <v>0.49979166666666669</v>
      </c>
      <c r="D3349" t="s">
        <v>21</v>
      </c>
      <c r="E3349">
        <v>1</v>
      </c>
      <c r="F3349" t="s">
        <v>15</v>
      </c>
      <c r="G3349" t="s">
        <v>405</v>
      </c>
      <c r="H3349" t="s">
        <v>406</v>
      </c>
      <c r="J3349" t="s">
        <v>403</v>
      </c>
      <c r="K3349">
        <v>1</v>
      </c>
      <c r="L3349" t="str">
        <f>_xlfn.CONCAT(D3349,F3349)</f>
        <v>Pourover12 oz</v>
      </c>
      <c r="M3349" s="10">
        <f>E3349*_xlfn.XLOOKUP(L3349,PriceListData!$F$2:$F$97,PriceListData!$E$2:$E$97)</f>
        <v>3.5</v>
      </c>
      <c r="N3349" t="str">
        <f>TEXT(B3349,"dddd")</f>
        <v>Wednesday</v>
      </c>
    </row>
    <row r="3350" spans="1:14" x14ac:dyDescent="0.35">
      <c r="A3350">
        <v>289600</v>
      </c>
      <c r="B3350" s="3">
        <v>45791</v>
      </c>
      <c r="C3350" s="4">
        <v>0.49831018518518516</v>
      </c>
      <c r="D3350" t="s">
        <v>411</v>
      </c>
      <c r="E3350">
        <v>1</v>
      </c>
      <c r="F3350" t="s">
        <v>24</v>
      </c>
      <c r="G3350" t="s">
        <v>405</v>
      </c>
      <c r="H3350" t="s">
        <v>406</v>
      </c>
      <c r="J3350" t="s">
        <v>403</v>
      </c>
      <c r="K3350">
        <v>1</v>
      </c>
      <c r="L3350" t="str">
        <f>_xlfn.CONCAT(D3350,F3350)</f>
        <v>Turkish coffee3 oz</v>
      </c>
      <c r="M3350" s="10">
        <f>E3350*_xlfn.XLOOKUP(L3350,PriceListData!$F$2:$F$97,PriceListData!$E$2:$E$97)</f>
        <v>3.75</v>
      </c>
      <c r="N3350" t="str">
        <f>TEXT(B3350,"dddd")</f>
        <v>Wednesday</v>
      </c>
    </row>
    <row r="3351" spans="1:14" x14ac:dyDescent="0.35">
      <c r="A3351">
        <v>289598</v>
      </c>
      <c r="B3351" s="3">
        <v>45791</v>
      </c>
      <c r="C3351" s="4">
        <v>0.49353009259259262</v>
      </c>
      <c r="D3351" t="s">
        <v>54</v>
      </c>
      <c r="E3351">
        <v>1</v>
      </c>
      <c r="G3351" t="s">
        <v>415</v>
      </c>
      <c r="H3351" t="s">
        <v>416</v>
      </c>
      <c r="J3351" t="s">
        <v>403</v>
      </c>
      <c r="K3351">
        <v>1</v>
      </c>
      <c r="L3351" t="str">
        <f>_xlfn.CONCAT(D3351,F3351)</f>
        <v>Syrup</v>
      </c>
      <c r="M3351" s="10">
        <f>E3351*_xlfn.XLOOKUP(L3351,PriceListData!$F$2:$F$97,PriceListData!$E$2:$E$97)</f>
        <v>0.75</v>
      </c>
      <c r="N3351" t="str">
        <f>TEXT(B3351,"dddd")</f>
        <v>Wednesday</v>
      </c>
    </row>
    <row r="3352" spans="1:14" x14ac:dyDescent="0.35">
      <c r="A3352">
        <v>289598</v>
      </c>
      <c r="B3352" s="3">
        <v>45791</v>
      </c>
      <c r="C3352" s="4">
        <v>0.49353009259259262</v>
      </c>
      <c r="D3352" t="s">
        <v>21</v>
      </c>
      <c r="E3352">
        <v>1</v>
      </c>
      <c r="F3352" t="s">
        <v>15</v>
      </c>
      <c r="G3352" t="s">
        <v>405</v>
      </c>
      <c r="H3352" t="s">
        <v>406</v>
      </c>
      <c r="J3352" t="s">
        <v>403</v>
      </c>
      <c r="K3352">
        <v>1</v>
      </c>
      <c r="L3352" t="str">
        <f>_xlfn.CONCAT(D3352,F3352)</f>
        <v>Pourover12 oz</v>
      </c>
      <c r="M3352" s="10">
        <f>E3352*_xlfn.XLOOKUP(L3352,PriceListData!$F$2:$F$97,PriceListData!$E$2:$E$97)</f>
        <v>3.5</v>
      </c>
      <c r="N3352" t="str">
        <f>TEXT(B3352,"dddd")</f>
        <v>Wednesday</v>
      </c>
    </row>
    <row r="3353" spans="1:14" x14ac:dyDescent="0.35">
      <c r="A3353">
        <v>289597</v>
      </c>
      <c r="B3353" s="3">
        <v>45791</v>
      </c>
      <c r="C3353" s="4">
        <v>0.48980324074074072</v>
      </c>
      <c r="D3353" t="s">
        <v>65</v>
      </c>
      <c r="E3353">
        <v>1</v>
      </c>
      <c r="F3353" t="s">
        <v>15</v>
      </c>
      <c r="G3353" t="s">
        <v>405</v>
      </c>
      <c r="H3353" t="s">
        <v>406</v>
      </c>
      <c r="J3353" t="s">
        <v>403</v>
      </c>
      <c r="K3353">
        <v>1</v>
      </c>
      <c r="L3353" t="str">
        <f>_xlfn.CONCAT(D3353,F3353)</f>
        <v>Cappuccino12 oz</v>
      </c>
      <c r="M3353" s="10">
        <f>E3353*_xlfn.XLOOKUP(L3353,PriceListData!$F$2:$F$97,PriceListData!$E$2:$E$97)</f>
        <v>5.5</v>
      </c>
      <c r="N3353" t="str">
        <f>TEXT(B3353,"dddd")</f>
        <v>Wednesday</v>
      </c>
    </row>
    <row r="3354" spans="1:14" x14ac:dyDescent="0.35">
      <c r="A3354">
        <v>289596</v>
      </c>
      <c r="B3354" s="3">
        <v>45791</v>
      </c>
      <c r="C3354" s="4">
        <v>0.48908564814814814</v>
      </c>
      <c r="D3354" t="s">
        <v>65</v>
      </c>
      <c r="E3354">
        <v>1</v>
      </c>
      <c r="F3354" t="s">
        <v>15</v>
      </c>
      <c r="G3354" t="s">
        <v>405</v>
      </c>
      <c r="H3354" t="s">
        <v>406</v>
      </c>
      <c r="J3354" t="s">
        <v>403</v>
      </c>
      <c r="K3354">
        <v>1</v>
      </c>
      <c r="L3354" t="str">
        <f>_xlfn.CONCAT(D3354,F3354)</f>
        <v>Cappuccino12 oz</v>
      </c>
      <c r="M3354" s="10">
        <f>E3354*_xlfn.XLOOKUP(L3354,PriceListData!$F$2:$F$97,PriceListData!$E$2:$E$97)</f>
        <v>5.5</v>
      </c>
      <c r="N3354" t="str">
        <f>TEXT(B3354,"dddd")</f>
        <v>Wednesday</v>
      </c>
    </row>
    <row r="3355" spans="1:14" x14ac:dyDescent="0.35">
      <c r="A3355">
        <v>289595</v>
      </c>
      <c r="B3355" s="3">
        <v>45791</v>
      </c>
      <c r="C3355" s="4">
        <v>0.48725694444444445</v>
      </c>
      <c r="D3355" t="s">
        <v>419</v>
      </c>
      <c r="E3355">
        <v>1</v>
      </c>
      <c r="G3355" t="s">
        <v>415</v>
      </c>
      <c r="H3355" t="s">
        <v>416</v>
      </c>
      <c r="J3355" t="s">
        <v>403</v>
      </c>
      <c r="K3355">
        <v>1</v>
      </c>
      <c r="L3355" t="str">
        <f>_xlfn.CONCAT(D3355,F3355)</f>
        <v>Extra shot</v>
      </c>
      <c r="M3355" s="10">
        <f>E3355*_xlfn.XLOOKUP(L3355,PriceListData!$F$2:$F$97,PriceListData!$E$2:$E$97)</f>
        <v>1</v>
      </c>
      <c r="N3355" t="str">
        <f>TEXT(B3355,"dddd")</f>
        <v>Wednesday</v>
      </c>
    </row>
    <row r="3356" spans="1:14" x14ac:dyDescent="0.35">
      <c r="A3356">
        <v>289595</v>
      </c>
      <c r="B3356" s="3">
        <v>45791</v>
      </c>
      <c r="C3356" s="4">
        <v>0.48725694444444445</v>
      </c>
      <c r="D3356" t="s">
        <v>65</v>
      </c>
      <c r="E3356">
        <v>1</v>
      </c>
      <c r="F3356" t="s">
        <v>15</v>
      </c>
      <c r="G3356" t="s">
        <v>405</v>
      </c>
      <c r="H3356" t="s">
        <v>406</v>
      </c>
      <c r="J3356" t="s">
        <v>403</v>
      </c>
      <c r="K3356">
        <v>1</v>
      </c>
      <c r="L3356" t="str">
        <f>_xlfn.CONCAT(D3356,F3356)</f>
        <v>Cappuccino12 oz</v>
      </c>
      <c r="M3356" s="10">
        <f>E3356*_xlfn.XLOOKUP(L3356,PriceListData!$F$2:$F$97,PriceListData!$E$2:$E$97)</f>
        <v>5.5</v>
      </c>
      <c r="N3356" t="str">
        <f>TEXT(B3356,"dddd")</f>
        <v>Wednesday</v>
      </c>
    </row>
    <row r="3357" spans="1:14" x14ac:dyDescent="0.35">
      <c r="A3357">
        <v>289594</v>
      </c>
      <c r="B3357" s="3">
        <v>45791</v>
      </c>
      <c r="C3357" s="4">
        <v>0.4851388888888889</v>
      </c>
      <c r="D3357" t="s">
        <v>52</v>
      </c>
      <c r="E3357">
        <v>1</v>
      </c>
      <c r="F3357" t="s">
        <v>15</v>
      </c>
      <c r="G3357" t="s">
        <v>405</v>
      </c>
      <c r="H3357" t="s">
        <v>414</v>
      </c>
      <c r="J3357" t="s">
        <v>403</v>
      </c>
      <c r="K3357">
        <v>1</v>
      </c>
      <c r="L3357" t="str">
        <f>_xlfn.CONCAT(D3357,F3357)</f>
        <v>Frappé12 oz</v>
      </c>
      <c r="M3357" s="10">
        <f>E3357*_xlfn.XLOOKUP(L3357,PriceListData!$F$2:$F$97,PriceListData!$E$2:$E$97)</f>
        <v>4.75</v>
      </c>
      <c r="N3357" t="str">
        <f>TEXT(B3357,"dddd")</f>
        <v>Wednesday</v>
      </c>
    </row>
    <row r="3358" spans="1:14" x14ac:dyDescent="0.35">
      <c r="A3358">
        <v>289593</v>
      </c>
      <c r="B3358" s="3">
        <v>45791</v>
      </c>
      <c r="C3358" s="4">
        <v>0.48444444444444446</v>
      </c>
      <c r="D3358" t="s">
        <v>411</v>
      </c>
      <c r="E3358">
        <v>2</v>
      </c>
      <c r="F3358" t="s">
        <v>24</v>
      </c>
      <c r="G3358" t="s">
        <v>405</v>
      </c>
      <c r="H3358" t="s">
        <v>406</v>
      </c>
      <c r="J3358" t="s">
        <v>403</v>
      </c>
      <c r="K3358">
        <v>2</v>
      </c>
      <c r="L3358" t="str">
        <f>_xlfn.CONCAT(D3358,F3358)</f>
        <v>Turkish coffee3 oz</v>
      </c>
      <c r="M3358" s="10">
        <f>E3358*_xlfn.XLOOKUP(L3358,PriceListData!$F$2:$F$97,PriceListData!$E$2:$E$97)</f>
        <v>7.5</v>
      </c>
      <c r="N3358" t="str">
        <f>TEXT(B3358,"dddd")</f>
        <v>Wednesday</v>
      </c>
    </row>
    <row r="3359" spans="1:14" x14ac:dyDescent="0.35">
      <c r="A3359">
        <v>289593</v>
      </c>
      <c r="B3359" s="3">
        <v>45791</v>
      </c>
      <c r="C3359" s="4">
        <v>0.48444444444444446</v>
      </c>
      <c r="D3359" t="s">
        <v>54</v>
      </c>
      <c r="E3359">
        <v>1</v>
      </c>
      <c r="G3359" t="s">
        <v>415</v>
      </c>
      <c r="H3359" t="s">
        <v>416</v>
      </c>
      <c r="J3359" t="s">
        <v>403</v>
      </c>
      <c r="K3359">
        <v>2</v>
      </c>
      <c r="L3359" t="str">
        <f>_xlfn.CONCAT(D3359,F3359)</f>
        <v>Syrup</v>
      </c>
      <c r="M3359" s="10">
        <f>E3359*_xlfn.XLOOKUP(L3359,PriceListData!$F$2:$F$97,PriceListData!$E$2:$E$97)</f>
        <v>0.75</v>
      </c>
      <c r="N3359" t="str">
        <f>TEXT(B3359,"dddd")</f>
        <v>Wednesday</v>
      </c>
    </row>
    <row r="3360" spans="1:14" x14ac:dyDescent="0.35">
      <c r="A3360">
        <v>289593</v>
      </c>
      <c r="B3360" s="3">
        <v>45791</v>
      </c>
      <c r="C3360" s="4">
        <v>0.48444444444444446</v>
      </c>
      <c r="D3360" t="s">
        <v>428</v>
      </c>
      <c r="E3360">
        <v>1</v>
      </c>
      <c r="F3360" t="s">
        <v>15</v>
      </c>
      <c r="G3360" t="s">
        <v>413</v>
      </c>
      <c r="H3360" t="s">
        <v>406</v>
      </c>
      <c r="J3360" t="s">
        <v>403</v>
      </c>
      <c r="K3360">
        <v>2</v>
      </c>
      <c r="L3360" t="str">
        <f>_xlfn.CONCAT(D3360,F3360)</f>
        <v>Rooibos latté12 oz</v>
      </c>
      <c r="M3360" s="10">
        <f>E3360*_xlfn.XLOOKUP(L3360,PriceListData!$F$2:$F$97,PriceListData!$E$2:$E$97)</f>
        <v>5.5</v>
      </c>
      <c r="N3360" t="str">
        <f>TEXT(B3360,"dddd")</f>
        <v>Wednesday</v>
      </c>
    </row>
    <row r="3361" spans="1:14" x14ac:dyDescent="0.35">
      <c r="A3361">
        <v>289592</v>
      </c>
      <c r="B3361" s="3">
        <v>45791</v>
      </c>
      <c r="C3361" s="4">
        <v>0.47371527777777778</v>
      </c>
      <c r="D3361" t="s">
        <v>54</v>
      </c>
      <c r="E3361">
        <v>1</v>
      </c>
      <c r="G3361" t="s">
        <v>415</v>
      </c>
      <c r="H3361" t="s">
        <v>416</v>
      </c>
      <c r="J3361" t="s">
        <v>403</v>
      </c>
      <c r="K3361">
        <v>1</v>
      </c>
      <c r="L3361" t="str">
        <f>_xlfn.CONCAT(D3361,F3361)</f>
        <v>Syrup</v>
      </c>
      <c r="M3361" s="10">
        <f>E3361*_xlfn.XLOOKUP(L3361,PriceListData!$F$2:$F$97,PriceListData!$E$2:$E$97)</f>
        <v>0.75</v>
      </c>
      <c r="N3361" t="str">
        <f>TEXT(B3361,"dddd")</f>
        <v>Wednesday</v>
      </c>
    </row>
    <row r="3362" spans="1:14" x14ac:dyDescent="0.35">
      <c r="A3362">
        <v>289592</v>
      </c>
      <c r="B3362" s="3">
        <v>45791</v>
      </c>
      <c r="C3362" s="4">
        <v>0.47371527777777778</v>
      </c>
      <c r="D3362" t="s">
        <v>21</v>
      </c>
      <c r="E3362">
        <v>1</v>
      </c>
      <c r="F3362" t="s">
        <v>15</v>
      </c>
      <c r="G3362" t="s">
        <v>405</v>
      </c>
      <c r="H3362" t="s">
        <v>406</v>
      </c>
      <c r="J3362" t="s">
        <v>403</v>
      </c>
      <c r="K3362">
        <v>1</v>
      </c>
      <c r="L3362" t="str">
        <f>_xlfn.CONCAT(D3362,F3362)</f>
        <v>Pourover12 oz</v>
      </c>
      <c r="M3362" s="10">
        <f>E3362*_xlfn.XLOOKUP(L3362,PriceListData!$F$2:$F$97,PriceListData!$E$2:$E$97)</f>
        <v>3.5</v>
      </c>
      <c r="N3362" t="str">
        <f>TEXT(B3362,"dddd")</f>
        <v>Wednesday</v>
      </c>
    </row>
    <row r="3363" spans="1:14" x14ac:dyDescent="0.35">
      <c r="A3363">
        <v>289590</v>
      </c>
      <c r="B3363" s="3">
        <v>45791</v>
      </c>
      <c r="C3363" s="4">
        <v>0.47070601851851851</v>
      </c>
      <c r="D3363" t="s">
        <v>54</v>
      </c>
      <c r="E3363">
        <v>1</v>
      </c>
      <c r="G3363" t="s">
        <v>415</v>
      </c>
      <c r="H3363" t="s">
        <v>416</v>
      </c>
      <c r="J3363" t="s">
        <v>403</v>
      </c>
      <c r="K3363">
        <v>1</v>
      </c>
      <c r="L3363" t="str">
        <f>_xlfn.CONCAT(D3363,F3363)</f>
        <v>Syrup</v>
      </c>
      <c r="M3363" s="10">
        <f>E3363*_xlfn.XLOOKUP(L3363,PriceListData!$F$2:$F$97,PriceListData!$E$2:$E$97)</f>
        <v>0.75</v>
      </c>
      <c r="N3363" t="str">
        <f>TEXT(B3363,"dddd")</f>
        <v>Wednesday</v>
      </c>
    </row>
    <row r="3364" spans="1:14" x14ac:dyDescent="0.35">
      <c r="A3364">
        <v>289590</v>
      </c>
      <c r="B3364" s="3">
        <v>45791</v>
      </c>
      <c r="C3364" s="4">
        <v>0.47070601851851851</v>
      </c>
      <c r="D3364" t="s">
        <v>52</v>
      </c>
      <c r="E3364">
        <v>1</v>
      </c>
      <c r="F3364" t="s">
        <v>15</v>
      </c>
      <c r="G3364" t="s">
        <v>405</v>
      </c>
      <c r="H3364" t="s">
        <v>414</v>
      </c>
      <c r="J3364" t="s">
        <v>403</v>
      </c>
      <c r="K3364">
        <v>1</v>
      </c>
      <c r="L3364" t="str">
        <f>_xlfn.CONCAT(D3364,F3364)</f>
        <v>Frappé12 oz</v>
      </c>
      <c r="M3364" s="10">
        <f>E3364*_xlfn.XLOOKUP(L3364,PriceListData!$F$2:$F$97,PriceListData!$E$2:$E$97)</f>
        <v>4.75</v>
      </c>
      <c r="N3364" t="str">
        <f>TEXT(B3364,"dddd")</f>
        <v>Wednesday</v>
      </c>
    </row>
    <row r="3365" spans="1:14" x14ac:dyDescent="0.35">
      <c r="A3365">
        <v>289590</v>
      </c>
      <c r="B3365" s="3">
        <v>45791</v>
      </c>
      <c r="C3365" s="4">
        <v>0.47070601851851851</v>
      </c>
      <c r="D3365" t="s">
        <v>409</v>
      </c>
      <c r="E3365">
        <v>1</v>
      </c>
      <c r="F3365" t="s">
        <v>15</v>
      </c>
      <c r="G3365" t="s">
        <v>405</v>
      </c>
      <c r="H3365" t="s">
        <v>406</v>
      </c>
      <c r="J3365" t="s">
        <v>403</v>
      </c>
      <c r="K3365">
        <v>1</v>
      </c>
      <c r="L3365" t="str">
        <f>_xlfn.CONCAT(D3365,F3365)</f>
        <v>Drip coffee12 oz</v>
      </c>
      <c r="M3365" s="10">
        <f>E3365*_xlfn.XLOOKUP(L3365,PriceListData!$F$2:$F$97,PriceListData!$E$2:$E$97)</f>
        <v>2.25</v>
      </c>
      <c r="N3365" t="str">
        <f>TEXT(B3365,"dddd")</f>
        <v>Wednesday</v>
      </c>
    </row>
    <row r="3366" spans="1:14" x14ac:dyDescent="0.35">
      <c r="A3366">
        <v>289589</v>
      </c>
      <c r="B3366" s="3">
        <v>45791</v>
      </c>
      <c r="C3366" s="4">
        <v>0.46581018518518519</v>
      </c>
      <c r="D3366" t="s">
        <v>404</v>
      </c>
      <c r="E3366">
        <v>1</v>
      </c>
      <c r="F3366" t="s">
        <v>15</v>
      </c>
      <c r="G3366" t="s">
        <v>405</v>
      </c>
      <c r="H3366" t="s">
        <v>406</v>
      </c>
      <c r="J3366" t="s">
        <v>403</v>
      </c>
      <c r="K3366">
        <v>1</v>
      </c>
      <c r="L3366" t="str">
        <f>_xlfn.CONCAT(D3366,F3366)</f>
        <v>Café latté12 oz</v>
      </c>
      <c r="M3366" s="10">
        <f>E3366*_xlfn.XLOOKUP(L3366,PriceListData!$F$2:$F$97,PriceListData!$E$2:$E$97)</f>
        <v>4.25</v>
      </c>
      <c r="N3366" t="str">
        <f>TEXT(B3366,"dddd")</f>
        <v>Wednesday</v>
      </c>
    </row>
    <row r="3367" spans="1:14" x14ac:dyDescent="0.35">
      <c r="A3367">
        <v>289588</v>
      </c>
      <c r="B3367" s="3">
        <v>45791</v>
      </c>
      <c r="C3367" s="4">
        <v>0.45939814814814817</v>
      </c>
      <c r="D3367" t="s">
        <v>52</v>
      </c>
      <c r="E3367">
        <v>1</v>
      </c>
      <c r="F3367" t="s">
        <v>15</v>
      </c>
      <c r="G3367" t="s">
        <v>405</v>
      </c>
      <c r="H3367" t="s">
        <v>414</v>
      </c>
      <c r="J3367" t="s">
        <v>403</v>
      </c>
      <c r="K3367">
        <v>2</v>
      </c>
      <c r="L3367" t="str">
        <f>_xlfn.CONCAT(D3367,F3367)</f>
        <v>Frappé12 oz</v>
      </c>
      <c r="M3367" s="10">
        <f>E3367*_xlfn.XLOOKUP(L3367,PriceListData!$F$2:$F$97,PriceListData!$E$2:$E$97)</f>
        <v>4.75</v>
      </c>
      <c r="N3367" t="str">
        <f>TEXT(B3367,"dddd")</f>
        <v>Wednesday</v>
      </c>
    </row>
    <row r="3368" spans="1:14" x14ac:dyDescent="0.35">
      <c r="A3368">
        <v>289587</v>
      </c>
      <c r="B3368" s="3">
        <v>45791</v>
      </c>
      <c r="C3368" s="4">
        <v>0.45521990740740742</v>
      </c>
      <c r="D3368" t="s">
        <v>409</v>
      </c>
      <c r="E3368">
        <v>1</v>
      </c>
      <c r="F3368" t="s">
        <v>15</v>
      </c>
      <c r="G3368" t="s">
        <v>405</v>
      </c>
      <c r="H3368" t="s">
        <v>406</v>
      </c>
      <c r="J3368" t="s">
        <v>403</v>
      </c>
      <c r="K3368">
        <v>1</v>
      </c>
      <c r="L3368" t="str">
        <f>_xlfn.CONCAT(D3368,F3368)</f>
        <v>Drip coffee12 oz</v>
      </c>
      <c r="M3368" s="10">
        <f>E3368*_xlfn.XLOOKUP(L3368,PriceListData!$F$2:$F$97,PriceListData!$E$2:$E$97)</f>
        <v>2.25</v>
      </c>
      <c r="N3368" t="str">
        <f>TEXT(B3368,"dddd")</f>
        <v>Wednesday</v>
      </c>
    </row>
    <row r="3369" spans="1:14" x14ac:dyDescent="0.35">
      <c r="A3369">
        <v>289585</v>
      </c>
      <c r="B3369" s="3">
        <v>45791</v>
      </c>
      <c r="C3369" s="4">
        <v>0.44854166666666667</v>
      </c>
      <c r="D3369" t="s">
        <v>21</v>
      </c>
      <c r="E3369">
        <v>2</v>
      </c>
      <c r="F3369" t="s">
        <v>15</v>
      </c>
      <c r="G3369" t="s">
        <v>405</v>
      </c>
      <c r="H3369" t="s">
        <v>406</v>
      </c>
      <c r="J3369" t="s">
        <v>403</v>
      </c>
      <c r="K3369">
        <v>1</v>
      </c>
      <c r="L3369" t="str">
        <f>_xlfn.CONCAT(D3369,F3369)</f>
        <v>Pourover12 oz</v>
      </c>
      <c r="M3369" s="10">
        <f>E3369*_xlfn.XLOOKUP(L3369,PriceListData!$F$2:$F$97,PriceListData!$E$2:$E$97)</f>
        <v>7</v>
      </c>
      <c r="N3369" t="str">
        <f>TEXT(B3369,"dddd")</f>
        <v>Wednesday</v>
      </c>
    </row>
    <row r="3370" spans="1:14" x14ac:dyDescent="0.35">
      <c r="A3370">
        <v>289584</v>
      </c>
      <c r="B3370" s="3">
        <v>45791</v>
      </c>
      <c r="C3370" s="4">
        <v>0.44798611111111108</v>
      </c>
      <c r="D3370" t="s">
        <v>52</v>
      </c>
      <c r="E3370">
        <v>1</v>
      </c>
      <c r="F3370" t="s">
        <v>15</v>
      </c>
      <c r="G3370" t="s">
        <v>405</v>
      </c>
      <c r="H3370" t="s">
        <v>414</v>
      </c>
      <c r="J3370" t="s">
        <v>403</v>
      </c>
      <c r="K3370">
        <v>2</v>
      </c>
      <c r="L3370" t="str">
        <f>_xlfn.CONCAT(D3370,F3370)</f>
        <v>Frappé12 oz</v>
      </c>
      <c r="M3370" s="10">
        <f>E3370*_xlfn.XLOOKUP(L3370,PriceListData!$F$2:$F$97,PriceListData!$E$2:$E$97)</f>
        <v>4.75</v>
      </c>
      <c r="N3370" t="str">
        <f>TEXT(B3370,"dddd")</f>
        <v>Wednesday</v>
      </c>
    </row>
    <row r="3371" spans="1:14" x14ac:dyDescent="0.35">
      <c r="A3371">
        <v>289583</v>
      </c>
      <c r="B3371" s="3">
        <v>45791</v>
      </c>
      <c r="C3371" s="4">
        <v>0.44594907407407408</v>
      </c>
      <c r="D3371" t="s">
        <v>65</v>
      </c>
      <c r="E3371">
        <v>1</v>
      </c>
      <c r="F3371" t="s">
        <v>15</v>
      </c>
      <c r="G3371" t="s">
        <v>405</v>
      </c>
      <c r="H3371" t="s">
        <v>406</v>
      </c>
      <c r="J3371" t="s">
        <v>403</v>
      </c>
      <c r="K3371">
        <v>1</v>
      </c>
      <c r="L3371" t="str">
        <f>_xlfn.CONCAT(D3371,F3371)</f>
        <v>Cappuccino12 oz</v>
      </c>
      <c r="M3371" s="10">
        <f>E3371*_xlfn.XLOOKUP(L3371,PriceListData!$F$2:$F$97,PriceListData!$E$2:$E$97)</f>
        <v>5.5</v>
      </c>
      <c r="N3371" t="str">
        <f>TEXT(B3371,"dddd")</f>
        <v>Wednesday</v>
      </c>
    </row>
    <row r="3372" spans="1:14" x14ac:dyDescent="0.35">
      <c r="A3372">
        <v>289582</v>
      </c>
      <c r="B3372" s="3">
        <v>45791</v>
      </c>
      <c r="C3372" s="4">
        <v>0.44358796296296299</v>
      </c>
      <c r="D3372" t="s">
        <v>52</v>
      </c>
      <c r="E3372">
        <v>2</v>
      </c>
      <c r="F3372" t="s">
        <v>15</v>
      </c>
      <c r="G3372" t="s">
        <v>405</v>
      </c>
      <c r="H3372" t="s">
        <v>414</v>
      </c>
      <c r="J3372" t="s">
        <v>403</v>
      </c>
      <c r="K3372">
        <v>1</v>
      </c>
      <c r="L3372" t="str">
        <f>_xlfn.CONCAT(D3372,F3372)</f>
        <v>Frappé12 oz</v>
      </c>
      <c r="M3372" s="10">
        <f>E3372*_xlfn.XLOOKUP(L3372,PriceListData!$F$2:$F$97,PriceListData!$E$2:$E$97)</f>
        <v>9.5</v>
      </c>
      <c r="N3372" t="str">
        <f>TEXT(B3372,"dddd")</f>
        <v>Wednesday</v>
      </c>
    </row>
    <row r="3373" spans="1:14" x14ac:dyDescent="0.35">
      <c r="A3373">
        <v>289581</v>
      </c>
      <c r="B3373" s="3">
        <v>45791</v>
      </c>
      <c r="C3373" s="4">
        <v>0.44285879629629632</v>
      </c>
      <c r="D3373" t="s">
        <v>404</v>
      </c>
      <c r="E3373">
        <v>1</v>
      </c>
      <c r="F3373" t="s">
        <v>15</v>
      </c>
      <c r="G3373" t="s">
        <v>405</v>
      </c>
      <c r="H3373" t="s">
        <v>406</v>
      </c>
      <c r="J3373" t="s">
        <v>403</v>
      </c>
      <c r="K3373">
        <v>2</v>
      </c>
      <c r="L3373" t="str">
        <f>_xlfn.CONCAT(D3373,F3373)</f>
        <v>Café latté12 oz</v>
      </c>
      <c r="M3373" s="10">
        <f>E3373*_xlfn.XLOOKUP(L3373,PriceListData!$F$2:$F$97,PriceListData!$E$2:$E$97)</f>
        <v>4.25</v>
      </c>
      <c r="N3373" t="str">
        <f>TEXT(B3373,"dddd")</f>
        <v>Wednesday</v>
      </c>
    </row>
    <row r="3374" spans="1:14" x14ac:dyDescent="0.35">
      <c r="A3374">
        <v>289580</v>
      </c>
      <c r="B3374" s="3">
        <v>45791</v>
      </c>
      <c r="C3374" s="4">
        <v>0.44181712962962966</v>
      </c>
      <c r="D3374" t="s">
        <v>21</v>
      </c>
      <c r="E3374">
        <v>1</v>
      </c>
      <c r="F3374" t="s">
        <v>15</v>
      </c>
      <c r="G3374" t="s">
        <v>405</v>
      </c>
      <c r="H3374" t="s">
        <v>406</v>
      </c>
      <c r="J3374" t="s">
        <v>403</v>
      </c>
      <c r="K3374">
        <v>1</v>
      </c>
      <c r="L3374" t="str">
        <f>_xlfn.CONCAT(D3374,F3374)</f>
        <v>Pourover12 oz</v>
      </c>
      <c r="M3374" s="10">
        <f>E3374*_xlfn.XLOOKUP(L3374,PriceListData!$F$2:$F$97,PriceListData!$E$2:$E$97)</f>
        <v>3.5</v>
      </c>
      <c r="N3374" t="str">
        <f>TEXT(B3374,"dddd")</f>
        <v>Wednesday</v>
      </c>
    </row>
    <row r="3375" spans="1:14" x14ac:dyDescent="0.35">
      <c r="A3375">
        <v>289580</v>
      </c>
      <c r="B3375" s="3">
        <v>45791</v>
      </c>
      <c r="C3375" s="4">
        <v>0.44181712962962966</v>
      </c>
      <c r="D3375" t="s">
        <v>21</v>
      </c>
      <c r="E3375">
        <v>1</v>
      </c>
      <c r="F3375" t="s">
        <v>15</v>
      </c>
      <c r="G3375" t="s">
        <v>405</v>
      </c>
      <c r="H3375" t="s">
        <v>406</v>
      </c>
      <c r="J3375" t="s">
        <v>403</v>
      </c>
      <c r="K3375">
        <v>1</v>
      </c>
      <c r="L3375" t="str">
        <f>_xlfn.CONCAT(D3375,F3375)</f>
        <v>Pourover12 oz</v>
      </c>
      <c r="M3375" s="10">
        <f>E3375*_xlfn.XLOOKUP(L3375,PriceListData!$F$2:$F$97,PriceListData!$E$2:$E$97)</f>
        <v>3.5</v>
      </c>
      <c r="N3375" t="str">
        <f>TEXT(B3375,"dddd")</f>
        <v>Wednesday</v>
      </c>
    </row>
    <row r="3376" spans="1:14" x14ac:dyDescent="0.35">
      <c r="A3376">
        <v>289579</v>
      </c>
      <c r="B3376" s="3">
        <v>45791</v>
      </c>
      <c r="C3376" s="4">
        <v>0.43865740740740738</v>
      </c>
      <c r="D3376" t="s">
        <v>409</v>
      </c>
      <c r="E3376">
        <v>1</v>
      </c>
      <c r="F3376" t="s">
        <v>15</v>
      </c>
      <c r="G3376" t="s">
        <v>405</v>
      </c>
      <c r="H3376" t="s">
        <v>406</v>
      </c>
      <c r="J3376" t="s">
        <v>403</v>
      </c>
      <c r="K3376">
        <v>1</v>
      </c>
      <c r="L3376" t="str">
        <f>_xlfn.CONCAT(D3376,F3376)</f>
        <v>Drip coffee12 oz</v>
      </c>
      <c r="M3376" s="10">
        <f>E3376*_xlfn.XLOOKUP(L3376,PriceListData!$F$2:$F$97,PriceListData!$E$2:$E$97)</f>
        <v>2.25</v>
      </c>
      <c r="N3376" t="str">
        <f>TEXT(B3376,"dddd")</f>
        <v>Wednesday</v>
      </c>
    </row>
    <row r="3377" spans="1:14" x14ac:dyDescent="0.35">
      <c r="A3377">
        <v>289577</v>
      </c>
      <c r="B3377" s="3">
        <v>45791</v>
      </c>
      <c r="C3377" s="4">
        <v>0.43711805555555555</v>
      </c>
      <c r="D3377" t="s">
        <v>420</v>
      </c>
      <c r="E3377">
        <v>1</v>
      </c>
      <c r="F3377" t="s">
        <v>76</v>
      </c>
      <c r="G3377" t="s">
        <v>413</v>
      </c>
      <c r="H3377" t="s">
        <v>406</v>
      </c>
      <c r="J3377" t="s">
        <v>403</v>
      </c>
      <c r="K3377">
        <v>1</v>
      </c>
      <c r="L3377" t="str">
        <f>_xlfn.CONCAT(D3377,F3377)</f>
        <v>Moroccan tea10 oz</v>
      </c>
      <c r="M3377" s="10">
        <f>E3377*_xlfn.XLOOKUP(L3377,PriceListData!$F$2:$F$97,PriceListData!$E$2:$E$97)</f>
        <v>3</v>
      </c>
      <c r="N3377" t="str">
        <f>TEXT(B3377,"dddd")</f>
        <v>Wednesday</v>
      </c>
    </row>
    <row r="3378" spans="1:14" x14ac:dyDescent="0.35">
      <c r="A3378">
        <v>289576</v>
      </c>
      <c r="B3378" s="3">
        <v>45791</v>
      </c>
      <c r="C3378" s="4">
        <v>0.43086805555555557</v>
      </c>
      <c r="D3378" t="s">
        <v>407</v>
      </c>
      <c r="E3378">
        <v>1</v>
      </c>
      <c r="G3378" t="s">
        <v>405</v>
      </c>
      <c r="H3378" t="s">
        <v>408</v>
      </c>
      <c r="J3378" t="s">
        <v>403</v>
      </c>
      <c r="K3378">
        <v>2</v>
      </c>
      <c r="L3378" t="str">
        <f>_xlfn.CONCAT(D3378,F3378)</f>
        <v>Drip coffee refill</v>
      </c>
      <c r="M3378" s="10">
        <f>E3378*_xlfn.XLOOKUP(L3378,PriceListData!$F$2:$F$97,PriceListData!$E$2:$E$97)</f>
        <v>1.25</v>
      </c>
      <c r="N3378" t="str">
        <f>TEXT(B3378,"dddd")</f>
        <v>Wednesday</v>
      </c>
    </row>
    <row r="3379" spans="1:14" x14ac:dyDescent="0.35">
      <c r="A3379">
        <v>289575</v>
      </c>
      <c r="B3379" s="3">
        <v>45791</v>
      </c>
      <c r="C3379" s="4">
        <v>0.43019675925925926</v>
      </c>
      <c r="D3379" t="s">
        <v>407</v>
      </c>
      <c r="E3379">
        <v>1</v>
      </c>
      <c r="G3379" t="s">
        <v>405</v>
      </c>
      <c r="H3379" t="s">
        <v>408</v>
      </c>
      <c r="J3379" t="s">
        <v>403</v>
      </c>
      <c r="K3379">
        <v>2</v>
      </c>
      <c r="L3379" t="str">
        <f>_xlfn.CONCAT(D3379,F3379)</f>
        <v>Drip coffee refill</v>
      </c>
      <c r="M3379" s="10">
        <f>E3379*_xlfn.XLOOKUP(L3379,PriceListData!$F$2:$F$97,PriceListData!$E$2:$E$97)</f>
        <v>1.25</v>
      </c>
      <c r="N3379" t="str">
        <f>TEXT(B3379,"dddd")</f>
        <v>Wednesday</v>
      </c>
    </row>
    <row r="3380" spans="1:14" x14ac:dyDescent="0.35">
      <c r="A3380">
        <v>289574</v>
      </c>
      <c r="B3380" s="3">
        <v>45791</v>
      </c>
      <c r="C3380" s="4">
        <v>0.42560185185185184</v>
      </c>
      <c r="D3380" t="s">
        <v>21</v>
      </c>
      <c r="E3380">
        <v>1</v>
      </c>
      <c r="F3380" t="s">
        <v>15</v>
      </c>
      <c r="G3380" t="s">
        <v>405</v>
      </c>
      <c r="H3380" t="s">
        <v>406</v>
      </c>
      <c r="J3380" t="s">
        <v>403</v>
      </c>
      <c r="K3380">
        <v>2</v>
      </c>
      <c r="L3380" t="str">
        <f>_xlfn.CONCAT(D3380,F3380)</f>
        <v>Pourover12 oz</v>
      </c>
      <c r="M3380" s="10">
        <f>E3380*_xlfn.XLOOKUP(L3380,PriceListData!$F$2:$F$97,PriceListData!$E$2:$E$97)</f>
        <v>3.5</v>
      </c>
      <c r="N3380" t="str">
        <f>TEXT(B3380,"dddd")</f>
        <v>Wednesday</v>
      </c>
    </row>
    <row r="3381" spans="1:14" x14ac:dyDescent="0.35">
      <c r="A3381">
        <v>289574</v>
      </c>
      <c r="B3381" s="3">
        <v>45791</v>
      </c>
      <c r="C3381" s="4">
        <v>0.42560185185185184</v>
      </c>
      <c r="D3381" t="s">
        <v>409</v>
      </c>
      <c r="E3381">
        <v>1</v>
      </c>
      <c r="F3381" t="s">
        <v>15</v>
      </c>
      <c r="G3381" t="s">
        <v>405</v>
      </c>
      <c r="H3381" t="s">
        <v>406</v>
      </c>
      <c r="J3381" t="s">
        <v>403</v>
      </c>
      <c r="K3381">
        <v>2</v>
      </c>
      <c r="L3381" t="str">
        <f>_xlfn.CONCAT(D3381,F3381)</f>
        <v>Drip coffee12 oz</v>
      </c>
      <c r="M3381" s="10">
        <f>E3381*_xlfn.XLOOKUP(L3381,PriceListData!$F$2:$F$97,PriceListData!$E$2:$E$97)</f>
        <v>2.25</v>
      </c>
      <c r="N3381" t="str">
        <f>TEXT(B3381,"dddd")</f>
        <v>Wednesday</v>
      </c>
    </row>
    <row r="3382" spans="1:14" x14ac:dyDescent="0.35">
      <c r="A3382">
        <v>289573</v>
      </c>
      <c r="B3382" s="3">
        <v>45791</v>
      </c>
      <c r="C3382" s="4">
        <v>0.42443287037037036</v>
      </c>
      <c r="D3382" t="s">
        <v>419</v>
      </c>
      <c r="E3382">
        <v>1</v>
      </c>
      <c r="G3382" t="s">
        <v>415</v>
      </c>
      <c r="H3382" t="s">
        <v>416</v>
      </c>
      <c r="J3382" t="s">
        <v>403</v>
      </c>
      <c r="K3382">
        <v>1</v>
      </c>
      <c r="L3382" t="str">
        <f>_xlfn.CONCAT(D3382,F3382)</f>
        <v>Extra shot</v>
      </c>
      <c r="M3382" s="10">
        <f>E3382*_xlfn.XLOOKUP(L3382,PriceListData!$F$2:$F$97,PriceListData!$E$2:$E$97)</f>
        <v>1</v>
      </c>
      <c r="N3382" t="str">
        <f>TEXT(B3382,"dddd")</f>
        <v>Wednesday</v>
      </c>
    </row>
    <row r="3383" spans="1:14" x14ac:dyDescent="0.35">
      <c r="A3383">
        <v>289572</v>
      </c>
      <c r="B3383" s="3">
        <v>45791</v>
      </c>
      <c r="C3383" s="4">
        <v>0.42085648148148147</v>
      </c>
      <c r="D3383" t="s">
        <v>404</v>
      </c>
      <c r="E3383">
        <v>1</v>
      </c>
      <c r="F3383" t="s">
        <v>15</v>
      </c>
      <c r="G3383" t="s">
        <v>405</v>
      </c>
      <c r="H3383" t="s">
        <v>406</v>
      </c>
      <c r="J3383" t="s">
        <v>403</v>
      </c>
      <c r="K3383">
        <v>1</v>
      </c>
      <c r="L3383" t="str">
        <f>_xlfn.CONCAT(D3383,F3383)</f>
        <v>Café latté12 oz</v>
      </c>
      <c r="M3383" s="10">
        <f>E3383*_xlfn.XLOOKUP(L3383,PriceListData!$F$2:$F$97,PriceListData!$E$2:$E$97)</f>
        <v>4.25</v>
      </c>
      <c r="N3383" t="str">
        <f>TEXT(B3383,"dddd")</f>
        <v>Wednesday</v>
      </c>
    </row>
    <row r="3384" spans="1:14" x14ac:dyDescent="0.35">
      <c r="A3384">
        <v>289571</v>
      </c>
      <c r="B3384" s="3">
        <v>45791</v>
      </c>
      <c r="C3384" s="4">
        <v>0.41550925925925924</v>
      </c>
      <c r="D3384" t="s">
        <v>412</v>
      </c>
      <c r="E3384">
        <v>1</v>
      </c>
      <c r="F3384" t="s">
        <v>15</v>
      </c>
      <c r="G3384" t="s">
        <v>413</v>
      </c>
      <c r="H3384" t="s">
        <v>414</v>
      </c>
      <c r="J3384" t="s">
        <v>403</v>
      </c>
      <c r="K3384">
        <v>1</v>
      </c>
      <c r="L3384" t="str">
        <f>_xlfn.CONCAT(D3384,F3384)</f>
        <v>Iced tea12 oz</v>
      </c>
      <c r="M3384" s="10">
        <f>E3384*_xlfn.XLOOKUP(L3384,PriceListData!$F$2:$F$97,PriceListData!$E$2:$E$97)</f>
        <v>4.25</v>
      </c>
      <c r="N3384" t="str">
        <f>TEXT(B3384,"dddd")</f>
        <v>Wednesday</v>
      </c>
    </row>
    <row r="3385" spans="1:14" x14ac:dyDescent="0.35">
      <c r="A3385">
        <v>289570</v>
      </c>
      <c r="B3385" s="3">
        <v>45791</v>
      </c>
      <c r="C3385" s="4">
        <v>0.41519675925925925</v>
      </c>
      <c r="D3385" t="s">
        <v>446</v>
      </c>
      <c r="E3385">
        <v>1</v>
      </c>
      <c r="F3385" t="s">
        <v>447</v>
      </c>
      <c r="G3385" t="s">
        <v>405</v>
      </c>
      <c r="H3385" t="s">
        <v>406</v>
      </c>
      <c r="J3385" t="s">
        <v>403</v>
      </c>
      <c r="K3385">
        <v>1</v>
      </c>
      <c r="L3385" t="str">
        <f>_xlfn.CONCAT(D3385,F3385)</f>
        <v>Cortado4 oz</v>
      </c>
      <c r="M3385" s="10">
        <f>E3385*_xlfn.XLOOKUP(L3385,PriceListData!$F$2:$F$97,PriceListData!$E$2:$E$97)</f>
        <v>3.75</v>
      </c>
      <c r="N3385" t="str">
        <f>TEXT(B3385,"dddd")</f>
        <v>Wednesday</v>
      </c>
    </row>
    <row r="3386" spans="1:14" x14ac:dyDescent="0.35">
      <c r="A3386">
        <v>289569</v>
      </c>
      <c r="B3386" s="3">
        <v>45791</v>
      </c>
      <c r="C3386" s="4">
        <v>0.41197916666666667</v>
      </c>
      <c r="D3386" t="s">
        <v>428</v>
      </c>
      <c r="E3386">
        <v>1</v>
      </c>
      <c r="F3386" t="s">
        <v>15</v>
      </c>
      <c r="G3386" t="s">
        <v>413</v>
      </c>
      <c r="H3386" t="s">
        <v>406</v>
      </c>
      <c r="J3386" t="s">
        <v>403</v>
      </c>
      <c r="K3386">
        <v>1</v>
      </c>
      <c r="L3386" t="str">
        <f>_xlfn.CONCAT(D3386,F3386)</f>
        <v>Rooibos latté12 oz</v>
      </c>
      <c r="M3386" s="10">
        <f>E3386*_xlfn.XLOOKUP(L3386,PriceListData!$F$2:$F$97,PriceListData!$E$2:$E$97)</f>
        <v>5.5</v>
      </c>
      <c r="N3386" t="str">
        <f>TEXT(B3386,"dddd")</f>
        <v>Wednesday</v>
      </c>
    </row>
    <row r="3387" spans="1:14" x14ac:dyDescent="0.35">
      <c r="A3387">
        <v>289568</v>
      </c>
      <c r="B3387" s="3">
        <v>45791</v>
      </c>
      <c r="C3387" s="4">
        <v>0.40685185185185185</v>
      </c>
      <c r="D3387" t="s">
        <v>409</v>
      </c>
      <c r="E3387">
        <v>1</v>
      </c>
      <c r="F3387" t="s">
        <v>15</v>
      </c>
      <c r="G3387" t="s">
        <v>405</v>
      </c>
      <c r="H3387" t="s">
        <v>406</v>
      </c>
      <c r="J3387" t="s">
        <v>403</v>
      </c>
      <c r="K3387">
        <v>1</v>
      </c>
      <c r="L3387" t="str">
        <f>_xlfn.CONCAT(D3387,F3387)</f>
        <v>Drip coffee12 oz</v>
      </c>
      <c r="M3387" s="10">
        <f>E3387*_xlfn.XLOOKUP(L3387,PriceListData!$F$2:$F$97,PriceListData!$E$2:$E$97)</f>
        <v>2.25</v>
      </c>
      <c r="N3387" t="str">
        <f>TEXT(B3387,"dddd")</f>
        <v>Wednesday</v>
      </c>
    </row>
    <row r="3388" spans="1:14" x14ac:dyDescent="0.35">
      <c r="A3388">
        <v>289564</v>
      </c>
      <c r="B3388" s="3">
        <v>45791</v>
      </c>
      <c r="C3388" s="4">
        <v>0.39721064814814816</v>
      </c>
      <c r="D3388" t="s">
        <v>65</v>
      </c>
      <c r="E3388">
        <v>1</v>
      </c>
      <c r="F3388" t="s">
        <v>15</v>
      </c>
      <c r="G3388" t="s">
        <v>405</v>
      </c>
      <c r="H3388" t="s">
        <v>406</v>
      </c>
      <c r="J3388" t="s">
        <v>403</v>
      </c>
      <c r="K3388">
        <v>2</v>
      </c>
      <c r="L3388" t="str">
        <f>_xlfn.CONCAT(D3388,F3388)</f>
        <v>Cappuccino12 oz</v>
      </c>
      <c r="M3388" s="10">
        <f>E3388*_xlfn.XLOOKUP(L3388,PriceListData!$F$2:$F$97,PriceListData!$E$2:$E$97)</f>
        <v>5.5</v>
      </c>
      <c r="N3388" t="str">
        <f>TEXT(B3388,"dddd")</f>
        <v>Wednesday</v>
      </c>
    </row>
    <row r="3389" spans="1:14" x14ac:dyDescent="0.35">
      <c r="A3389">
        <v>289563</v>
      </c>
      <c r="B3389" s="3">
        <v>45791</v>
      </c>
      <c r="C3389" s="4">
        <v>0.3963888888888889</v>
      </c>
      <c r="D3389" t="s">
        <v>411</v>
      </c>
      <c r="E3389">
        <v>1</v>
      </c>
      <c r="F3389" t="s">
        <v>24</v>
      </c>
      <c r="G3389" t="s">
        <v>405</v>
      </c>
      <c r="H3389" t="s">
        <v>406</v>
      </c>
      <c r="J3389" t="s">
        <v>403</v>
      </c>
      <c r="K3389">
        <v>1</v>
      </c>
      <c r="L3389" t="str">
        <f>_xlfn.CONCAT(D3389,F3389)</f>
        <v>Turkish coffee3 oz</v>
      </c>
      <c r="M3389" s="10">
        <f>E3389*_xlfn.XLOOKUP(L3389,PriceListData!$F$2:$F$97,PriceListData!$E$2:$E$97)</f>
        <v>3.75</v>
      </c>
      <c r="N3389" t="str">
        <f>TEXT(B3389,"dddd")</f>
        <v>Wednesday</v>
      </c>
    </row>
    <row r="3390" spans="1:14" x14ac:dyDescent="0.35">
      <c r="A3390">
        <v>289562</v>
      </c>
      <c r="B3390" s="3">
        <v>45791</v>
      </c>
      <c r="C3390" s="4">
        <v>0.39569444444444446</v>
      </c>
      <c r="D3390" t="s">
        <v>52</v>
      </c>
      <c r="E3390">
        <v>1</v>
      </c>
      <c r="F3390" t="s">
        <v>15</v>
      </c>
      <c r="G3390" t="s">
        <v>405</v>
      </c>
      <c r="H3390" t="s">
        <v>414</v>
      </c>
      <c r="J3390" t="s">
        <v>403</v>
      </c>
      <c r="K3390">
        <v>1</v>
      </c>
      <c r="L3390" t="str">
        <f>_xlfn.CONCAT(D3390,F3390)</f>
        <v>Frappé12 oz</v>
      </c>
      <c r="M3390" s="10">
        <f>E3390*_xlfn.XLOOKUP(L3390,PriceListData!$F$2:$F$97,PriceListData!$E$2:$E$97)</f>
        <v>4.75</v>
      </c>
      <c r="N3390" t="str">
        <f>TEXT(B3390,"dddd")</f>
        <v>Wednesday</v>
      </c>
    </row>
    <row r="3391" spans="1:14" x14ac:dyDescent="0.35">
      <c r="A3391">
        <v>289558</v>
      </c>
      <c r="B3391" s="3">
        <v>45791</v>
      </c>
      <c r="C3391" s="4">
        <v>0.38744212962962965</v>
      </c>
      <c r="D3391" t="s">
        <v>52</v>
      </c>
      <c r="E3391">
        <v>1</v>
      </c>
      <c r="F3391" t="s">
        <v>15</v>
      </c>
      <c r="G3391" t="s">
        <v>405</v>
      </c>
      <c r="H3391" t="s">
        <v>414</v>
      </c>
      <c r="J3391" t="s">
        <v>403</v>
      </c>
      <c r="K3391">
        <v>2</v>
      </c>
      <c r="L3391" t="str">
        <f>_xlfn.CONCAT(D3391,F3391)</f>
        <v>Frappé12 oz</v>
      </c>
      <c r="M3391" s="10">
        <f>E3391*_xlfn.XLOOKUP(L3391,PriceListData!$F$2:$F$97,PriceListData!$E$2:$E$97)</f>
        <v>4.75</v>
      </c>
      <c r="N3391" t="str">
        <f>TEXT(B3391,"dddd")</f>
        <v>Wednesday</v>
      </c>
    </row>
    <row r="3392" spans="1:14" x14ac:dyDescent="0.35">
      <c r="A3392">
        <v>289556</v>
      </c>
      <c r="B3392" s="3">
        <v>45791</v>
      </c>
      <c r="C3392" s="4">
        <v>0.37240740740740741</v>
      </c>
      <c r="D3392" t="s">
        <v>54</v>
      </c>
      <c r="E3392">
        <v>1</v>
      </c>
      <c r="G3392" t="s">
        <v>415</v>
      </c>
      <c r="H3392" t="s">
        <v>416</v>
      </c>
      <c r="J3392" t="s">
        <v>403</v>
      </c>
      <c r="K3392">
        <v>1</v>
      </c>
      <c r="L3392" t="str">
        <f>_xlfn.CONCAT(D3392,F3392)</f>
        <v>Syrup</v>
      </c>
      <c r="M3392" s="10">
        <f>E3392*_xlfn.XLOOKUP(L3392,PriceListData!$F$2:$F$97,PriceListData!$E$2:$E$97)</f>
        <v>0.75</v>
      </c>
      <c r="N3392" t="str">
        <f>TEXT(B3392,"dddd")</f>
        <v>Wednesday</v>
      </c>
    </row>
    <row r="3393" spans="1:14" x14ac:dyDescent="0.35">
      <c r="A3393">
        <v>289556</v>
      </c>
      <c r="B3393" s="3">
        <v>45791</v>
      </c>
      <c r="C3393" s="4">
        <v>0.37240740740740741</v>
      </c>
      <c r="D3393" t="s">
        <v>21</v>
      </c>
      <c r="E3393">
        <v>1</v>
      </c>
      <c r="F3393" t="s">
        <v>15</v>
      </c>
      <c r="G3393" t="s">
        <v>405</v>
      </c>
      <c r="H3393" t="s">
        <v>406</v>
      </c>
      <c r="J3393" t="s">
        <v>403</v>
      </c>
      <c r="K3393">
        <v>1</v>
      </c>
      <c r="L3393" t="str">
        <f>_xlfn.CONCAT(D3393,F3393)</f>
        <v>Pourover12 oz</v>
      </c>
      <c r="M3393" s="10">
        <f>E3393*_xlfn.XLOOKUP(L3393,PriceListData!$F$2:$F$97,PriceListData!$E$2:$E$97)</f>
        <v>3.5</v>
      </c>
      <c r="N3393" t="str">
        <f>TEXT(B3393,"dddd")</f>
        <v>Wednesday</v>
      </c>
    </row>
    <row r="3394" spans="1:14" x14ac:dyDescent="0.35">
      <c r="A3394">
        <v>289555</v>
      </c>
      <c r="B3394" s="3">
        <v>45791</v>
      </c>
      <c r="C3394" s="4">
        <v>0.37193287037037037</v>
      </c>
      <c r="D3394" t="s">
        <v>411</v>
      </c>
      <c r="E3394">
        <v>1</v>
      </c>
      <c r="F3394" t="s">
        <v>24</v>
      </c>
      <c r="G3394" t="s">
        <v>405</v>
      </c>
      <c r="H3394" t="s">
        <v>406</v>
      </c>
      <c r="J3394" t="s">
        <v>403</v>
      </c>
      <c r="K3394">
        <v>2</v>
      </c>
      <c r="L3394" t="str">
        <f>_xlfn.CONCAT(D3394,F3394)</f>
        <v>Turkish coffee3 oz</v>
      </c>
      <c r="M3394" s="10">
        <f>E3394*_xlfn.XLOOKUP(L3394,PriceListData!$F$2:$F$97,PriceListData!$E$2:$E$97)</f>
        <v>3.75</v>
      </c>
      <c r="N3394" t="str">
        <f>TEXT(B3394,"dddd")</f>
        <v>Wednesday</v>
      </c>
    </row>
    <row r="3395" spans="1:14" x14ac:dyDescent="0.35">
      <c r="A3395">
        <v>289554</v>
      </c>
      <c r="B3395" s="3">
        <v>45791</v>
      </c>
      <c r="C3395" s="4">
        <v>0.37141203703703701</v>
      </c>
      <c r="D3395" t="s">
        <v>40</v>
      </c>
      <c r="E3395">
        <v>1</v>
      </c>
      <c r="F3395" t="s">
        <v>35</v>
      </c>
      <c r="G3395" t="s">
        <v>405</v>
      </c>
      <c r="H3395" t="s">
        <v>406</v>
      </c>
      <c r="J3395" t="s">
        <v>403</v>
      </c>
      <c r="K3395">
        <v>1</v>
      </c>
      <c r="L3395" t="str">
        <f>_xlfn.CONCAT(D3395,F3395)</f>
        <v>Espresso1 oz</v>
      </c>
      <c r="M3395" s="10">
        <f>E3395*_xlfn.XLOOKUP(L3395,PriceListData!$F$2:$F$97,PriceListData!$E$2:$E$97)</f>
        <v>2.5</v>
      </c>
      <c r="N3395" t="str">
        <f>TEXT(B3395,"dddd")</f>
        <v>Wednesday</v>
      </c>
    </row>
    <row r="3396" spans="1:14" x14ac:dyDescent="0.35">
      <c r="A3396">
        <v>289553</v>
      </c>
      <c r="B3396" s="3">
        <v>45791</v>
      </c>
      <c r="C3396" s="4">
        <v>0.36493055555555554</v>
      </c>
      <c r="D3396" t="s">
        <v>65</v>
      </c>
      <c r="E3396">
        <v>1</v>
      </c>
      <c r="F3396" t="s">
        <v>15</v>
      </c>
      <c r="G3396" t="s">
        <v>405</v>
      </c>
      <c r="H3396" t="s">
        <v>406</v>
      </c>
      <c r="J3396" t="s">
        <v>403</v>
      </c>
      <c r="K3396">
        <v>1</v>
      </c>
      <c r="L3396" t="str">
        <f>_xlfn.CONCAT(D3396,F3396)</f>
        <v>Cappuccino12 oz</v>
      </c>
      <c r="M3396" s="10">
        <f>E3396*_xlfn.XLOOKUP(L3396,PriceListData!$F$2:$F$97,PriceListData!$E$2:$E$97)</f>
        <v>5.5</v>
      </c>
      <c r="N3396" t="str">
        <f>TEXT(B3396,"dddd")</f>
        <v>Wednesday</v>
      </c>
    </row>
    <row r="3397" spans="1:14" x14ac:dyDescent="0.35">
      <c r="A3397">
        <v>289552</v>
      </c>
      <c r="B3397" s="3">
        <v>45791</v>
      </c>
      <c r="C3397" s="4">
        <v>0.35947916666666668</v>
      </c>
      <c r="D3397" t="s">
        <v>410</v>
      </c>
      <c r="E3397">
        <v>1</v>
      </c>
      <c r="F3397" t="s">
        <v>15</v>
      </c>
      <c r="G3397" t="s">
        <v>405</v>
      </c>
      <c r="H3397" t="s">
        <v>406</v>
      </c>
      <c r="J3397" t="s">
        <v>403</v>
      </c>
      <c r="K3397">
        <v>2</v>
      </c>
      <c r="L3397" t="str">
        <f>_xlfn.CONCAT(D3397,F3397)</f>
        <v>Café Cubano12 oz</v>
      </c>
      <c r="M3397" s="10">
        <f>E3397*_xlfn.XLOOKUP(L3397,PriceListData!$F$2:$F$97,PriceListData!$E$2:$E$97)</f>
        <v>7</v>
      </c>
      <c r="N3397" t="str">
        <f>TEXT(B3397,"dddd")</f>
        <v>Wednesday</v>
      </c>
    </row>
    <row r="3398" spans="1:14" x14ac:dyDescent="0.35">
      <c r="A3398">
        <v>289551</v>
      </c>
      <c r="B3398" s="3">
        <v>45791</v>
      </c>
      <c r="C3398" s="4">
        <v>0.35880787037037037</v>
      </c>
      <c r="D3398" t="s">
        <v>445</v>
      </c>
      <c r="E3398">
        <v>1</v>
      </c>
      <c r="F3398" t="s">
        <v>15</v>
      </c>
      <c r="G3398" t="s">
        <v>423</v>
      </c>
      <c r="H3398" t="s">
        <v>414</v>
      </c>
      <c r="J3398" t="s">
        <v>403</v>
      </c>
      <c r="K3398">
        <v>1</v>
      </c>
      <c r="L3398" t="str">
        <f>_xlfn.CONCAT(D3398,F3398)</f>
        <v>Mango lassi12 oz</v>
      </c>
      <c r="M3398" s="10">
        <f>E3398*_xlfn.XLOOKUP(L3398,PriceListData!$F$2:$F$97,PriceListData!$E$2:$E$97)</f>
        <v>5.75</v>
      </c>
      <c r="N3398" t="str">
        <f>TEXT(B3398,"dddd")</f>
        <v>Wednesday</v>
      </c>
    </row>
    <row r="3399" spans="1:14" x14ac:dyDescent="0.35">
      <c r="A3399">
        <v>289549</v>
      </c>
      <c r="B3399" s="3">
        <v>45791</v>
      </c>
      <c r="C3399" s="4">
        <v>0.3543634259259259</v>
      </c>
      <c r="D3399" t="s">
        <v>411</v>
      </c>
      <c r="E3399">
        <v>1</v>
      </c>
      <c r="F3399" t="s">
        <v>24</v>
      </c>
      <c r="G3399" t="s">
        <v>405</v>
      </c>
      <c r="H3399" t="s">
        <v>406</v>
      </c>
      <c r="J3399" t="s">
        <v>403</v>
      </c>
      <c r="K3399">
        <v>1</v>
      </c>
      <c r="L3399" t="str">
        <f>_xlfn.CONCAT(D3399,F3399)</f>
        <v>Turkish coffee3 oz</v>
      </c>
      <c r="M3399" s="10">
        <f>E3399*_xlfn.XLOOKUP(L3399,PriceListData!$F$2:$F$97,PriceListData!$E$2:$E$97)</f>
        <v>3.75</v>
      </c>
      <c r="N3399" t="str">
        <f>TEXT(B3399,"dddd")</f>
        <v>Wednesday</v>
      </c>
    </row>
    <row r="3400" spans="1:14" x14ac:dyDescent="0.35">
      <c r="A3400">
        <v>289549</v>
      </c>
      <c r="B3400" s="3">
        <v>45791</v>
      </c>
      <c r="C3400" s="4">
        <v>0.3543634259259259</v>
      </c>
      <c r="D3400" t="s">
        <v>54</v>
      </c>
      <c r="E3400">
        <v>1</v>
      </c>
      <c r="G3400" t="s">
        <v>415</v>
      </c>
      <c r="H3400" t="s">
        <v>416</v>
      </c>
      <c r="J3400" t="s">
        <v>403</v>
      </c>
      <c r="K3400">
        <v>1</v>
      </c>
      <c r="L3400" t="str">
        <f>_xlfn.CONCAT(D3400,F3400)</f>
        <v>Syrup</v>
      </c>
      <c r="M3400" s="10">
        <f>E3400*_xlfn.XLOOKUP(L3400,PriceListData!$F$2:$F$97,PriceListData!$E$2:$E$97)</f>
        <v>0.75</v>
      </c>
      <c r="N3400" t="str">
        <f>TEXT(B3400,"dddd")</f>
        <v>Wednesday</v>
      </c>
    </row>
    <row r="3401" spans="1:14" x14ac:dyDescent="0.35">
      <c r="A3401">
        <v>289549</v>
      </c>
      <c r="B3401" s="3">
        <v>45791</v>
      </c>
      <c r="C3401" s="4">
        <v>0.3543634259259259</v>
      </c>
      <c r="D3401" t="s">
        <v>21</v>
      </c>
      <c r="E3401">
        <v>1</v>
      </c>
      <c r="F3401" t="s">
        <v>15</v>
      </c>
      <c r="G3401" t="s">
        <v>405</v>
      </c>
      <c r="H3401" t="s">
        <v>406</v>
      </c>
      <c r="J3401" t="s">
        <v>403</v>
      </c>
      <c r="K3401">
        <v>1</v>
      </c>
      <c r="L3401" t="str">
        <f>_xlfn.CONCAT(D3401,F3401)</f>
        <v>Pourover12 oz</v>
      </c>
      <c r="M3401" s="10">
        <f>E3401*_xlfn.XLOOKUP(L3401,PriceListData!$F$2:$F$97,PriceListData!$E$2:$E$97)</f>
        <v>3.5</v>
      </c>
      <c r="N3401" t="str">
        <f>TEXT(B3401,"dddd")</f>
        <v>Wednesday</v>
      </c>
    </row>
    <row r="3402" spans="1:14" x14ac:dyDescent="0.35">
      <c r="A3402">
        <v>289548</v>
      </c>
      <c r="B3402" s="3">
        <v>45791</v>
      </c>
      <c r="C3402" s="4">
        <v>0.3542939814814815</v>
      </c>
      <c r="D3402" t="s">
        <v>54</v>
      </c>
      <c r="E3402">
        <v>1</v>
      </c>
      <c r="G3402" t="s">
        <v>415</v>
      </c>
      <c r="H3402" t="s">
        <v>416</v>
      </c>
      <c r="J3402" t="s">
        <v>403</v>
      </c>
      <c r="K3402">
        <v>2</v>
      </c>
      <c r="L3402" t="str">
        <f>_xlfn.CONCAT(D3402,F3402)</f>
        <v>Syrup</v>
      </c>
      <c r="M3402" s="10">
        <f>E3402*_xlfn.XLOOKUP(L3402,PriceListData!$F$2:$F$97,PriceListData!$E$2:$E$97)</f>
        <v>0.75</v>
      </c>
      <c r="N3402" t="str">
        <f>TEXT(B3402,"dddd")</f>
        <v>Wednesday</v>
      </c>
    </row>
    <row r="3403" spans="1:14" x14ac:dyDescent="0.35">
      <c r="A3403">
        <v>289548</v>
      </c>
      <c r="B3403" s="3">
        <v>45791</v>
      </c>
      <c r="C3403" s="4">
        <v>0.3542939814814815</v>
      </c>
      <c r="D3403" t="s">
        <v>21</v>
      </c>
      <c r="E3403">
        <v>1</v>
      </c>
      <c r="F3403" t="s">
        <v>15</v>
      </c>
      <c r="G3403" t="s">
        <v>405</v>
      </c>
      <c r="H3403" t="s">
        <v>406</v>
      </c>
      <c r="J3403" t="s">
        <v>403</v>
      </c>
      <c r="K3403">
        <v>2</v>
      </c>
      <c r="L3403" t="str">
        <f>_xlfn.CONCAT(D3403,F3403)</f>
        <v>Pourover12 oz</v>
      </c>
      <c r="M3403" s="10">
        <f>E3403*_xlfn.XLOOKUP(L3403,PriceListData!$F$2:$F$97,PriceListData!$E$2:$E$97)</f>
        <v>3.5</v>
      </c>
      <c r="N3403" t="str">
        <f>TEXT(B3403,"dddd")</f>
        <v>Wednesday</v>
      </c>
    </row>
    <row r="3404" spans="1:14" x14ac:dyDescent="0.35">
      <c r="A3404">
        <v>289547</v>
      </c>
      <c r="B3404" s="3">
        <v>45791</v>
      </c>
      <c r="C3404" s="4">
        <v>0.34825231481481483</v>
      </c>
      <c r="D3404" t="s">
        <v>424</v>
      </c>
      <c r="E3404">
        <v>1</v>
      </c>
      <c r="F3404" t="s">
        <v>15</v>
      </c>
      <c r="G3404" t="s">
        <v>423</v>
      </c>
      <c r="H3404" t="s">
        <v>414</v>
      </c>
      <c r="J3404" t="s">
        <v>403</v>
      </c>
      <c r="K3404">
        <v>1</v>
      </c>
      <c r="L3404" t="str">
        <f>_xlfn.CONCAT(D3404,F3404)</f>
        <v>Coconut milk smoothie12 oz</v>
      </c>
      <c r="M3404" s="10">
        <f>E3404*_xlfn.XLOOKUP(L3404,PriceListData!$F$2:$F$97,PriceListData!$E$2:$E$97)</f>
        <v>5.75</v>
      </c>
      <c r="N3404" t="str">
        <f>TEXT(B3404,"dddd")</f>
        <v>Wednesday</v>
      </c>
    </row>
    <row r="3405" spans="1:14" x14ac:dyDescent="0.35">
      <c r="A3405">
        <v>289544</v>
      </c>
      <c r="B3405" s="3">
        <v>45791</v>
      </c>
      <c r="C3405" s="4">
        <v>0.33814814814814814</v>
      </c>
      <c r="D3405" t="s">
        <v>52</v>
      </c>
      <c r="E3405">
        <v>2</v>
      </c>
      <c r="F3405" t="s">
        <v>15</v>
      </c>
      <c r="G3405" t="s">
        <v>405</v>
      </c>
      <c r="H3405" t="s">
        <v>414</v>
      </c>
      <c r="J3405" t="s">
        <v>403</v>
      </c>
      <c r="K3405">
        <v>1</v>
      </c>
      <c r="L3405" t="str">
        <f>_xlfn.CONCAT(D3405,F3405)</f>
        <v>Frappé12 oz</v>
      </c>
      <c r="M3405" s="10">
        <f>E3405*_xlfn.XLOOKUP(L3405,PriceListData!$F$2:$F$97,PriceListData!$E$2:$E$97)</f>
        <v>9.5</v>
      </c>
      <c r="N3405" t="str">
        <f>TEXT(B3405,"dddd")</f>
        <v>Wednesday</v>
      </c>
    </row>
    <row r="3406" spans="1:14" x14ac:dyDescent="0.35">
      <c r="A3406">
        <v>289543</v>
      </c>
      <c r="B3406" s="3">
        <v>45791</v>
      </c>
      <c r="C3406" s="4">
        <v>0.33195601851851853</v>
      </c>
      <c r="D3406" t="s">
        <v>21</v>
      </c>
      <c r="E3406">
        <v>1</v>
      </c>
      <c r="F3406" t="s">
        <v>15</v>
      </c>
      <c r="G3406" t="s">
        <v>405</v>
      </c>
      <c r="H3406" t="s">
        <v>406</v>
      </c>
      <c r="J3406" t="s">
        <v>403</v>
      </c>
      <c r="K3406">
        <v>2</v>
      </c>
      <c r="L3406" t="str">
        <f>_xlfn.CONCAT(D3406,F3406)</f>
        <v>Pourover12 oz</v>
      </c>
      <c r="M3406" s="10">
        <f>E3406*_xlfn.XLOOKUP(L3406,PriceListData!$F$2:$F$97,PriceListData!$E$2:$E$97)</f>
        <v>3.5</v>
      </c>
      <c r="N3406" t="str">
        <f>TEXT(B3406,"dddd")</f>
        <v>Wednesday</v>
      </c>
    </row>
    <row r="3407" spans="1:14" x14ac:dyDescent="0.35">
      <c r="A3407">
        <v>289542</v>
      </c>
      <c r="B3407" s="3">
        <v>45791</v>
      </c>
      <c r="C3407" s="4">
        <v>0.32792824074074073</v>
      </c>
      <c r="D3407" t="s">
        <v>419</v>
      </c>
      <c r="E3407">
        <v>1</v>
      </c>
      <c r="G3407" t="s">
        <v>415</v>
      </c>
      <c r="H3407" t="s">
        <v>416</v>
      </c>
      <c r="J3407" t="s">
        <v>403</v>
      </c>
      <c r="K3407">
        <v>2</v>
      </c>
      <c r="L3407" t="str">
        <f>_xlfn.CONCAT(D3407,F3407)</f>
        <v>Extra shot</v>
      </c>
      <c r="M3407" s="10">
        <f>E3407*_xlfn.XLOOKUP(L3407,PriceListData!$F$2:$F$97,PriceListData!$E$2:$E$97)</f>
        <v>1</v>
      </c>
      <c r="N3407" t="str">
        <f>TEXT(B3407,"dddd")</f>
        <v>Wednesday</v>
      </c>
    </row>
    <row r="3408" spans="1:14" x14ac:dyDescent="0.35">
      <c r="A3408">
        <v>289542</v>
      </c>
      <c r="B3408" s="3">
        <v>45791</v>
      </c>
      <c r="C3408" s="4">
        <v>0.32792824074074073</v>
      </c>
      <c r="D3408" t="s">
        <v>65</v>
      </c>
      <c r="E3408">
        <v>1</v>
      </c>
      <c r="F3408" t="s">
        <v>15</v>
      </c>
      <c r="G3408" t="s">
        <v>405</v>
      </c>
      <c r="H3408" t="s">
        <v>406</v>
      </c>
      <c r="J3408" t="s">
        <v>403</v>
      </c>
      <c r="K3408">
        <v>2</v>
      </c>
      <c r="L3408" t="str">
        <f>_xlfn.CONCAT(D3408,F3408)</f>
        <v>Cappuccino12 oz</v>
      </c>
      <c r="M3408" s="10">
        <f>E3408*_xlfn.XLOOKUP(L3408,PriceListData!$F$2:$F$97,PriceListData!$E$2:$E$97)</f>
        <v>5.5</v>
      </c>
      <c r="N3408" t="str">
        <f>TEXT(B3408,"dddd")</f>
        <v>Wednesday</v>
      </c>
    </row>
    <row r="3409" spans="1:14" x14ac:dyDescent="0.35">
      <c r="A3409">
        <v>289540</v>
      </c>
      <c r="B3409" s="3">
        <v>45791</v>
      </c>
      <c r="C3409" s="4">
        <v>0.32193287037037038</v>
      </c>
      <c r="D3409" t="s">
        <v>54</v>
      </c>
      <c r="E3409">
        <v>1</v>
      </c>
      <c r="G3409" t="s">
        <v>415</v>
      </c>
      <c r="H3409" t="s">
        <v>416</v>
      </c>
      <c r="J3409" t="s">
        <v>403</v>
      </c>
      <c r="K3409">
        <v>2</v>
      </c>
      <c r="L3409" t="str">
        <f>_xlfn.CONCAT(D3409,F3409)</f>
        <v>Syrup</v>
      </c>
      <c r="M3409" s="10">
        <f>E3409*_xlfn.XLOOKUP(L3409,PriceListData!$F$2:$F$97,PriceListData!$E$2:$E$97)</f>
        <v>0.75</v>
      </c>
      <c r="N3409" t="str">
        <f>TEXT(B3409,"dddd")</f>
        <v>Wednesday</v>
      </c>
    </row>
    <row r="3410" spans="1:14" x14ac:dyDescent="0.35">
      <c r="A3410">
        <v>289540</v>
      </c>
      <c r="B3410" s="3">
        <v>45791</v>
      </c>
      <c r="C3410" s="4">
        <v>0.32193287037037038</v>
      </c>
      <c r="D3410" t="s">
        <v>21</v>
      </c>
      <c r="E3410">
        <v>1</v>
      </c>
      <c r="F3410" t="s">
        <v>15</v>
      </c>
      <c r="G3410" t="s">
        <v>405</v>
      </c>
      <c r="H3410" t="s">
        <v>406</v>
      </c>
      <c r="J3410" t="s">
        <v>403</v>
      </c>
      <c r="K3410">
        <v>2</v>
      </c>
      <c r="L3410" t="str">
        <f>_xlfn.CONCAT(D3410,F3410)</f>
        <v>Pourover12 oz</v>
      </c>
      <c r="M3410" s="10">
        <f>E3410*_xlfn.XLOOKUP(L3410,PriceListData!$F$2:$F$97,PriceListData!$E$2:$E$97)</f>
        <v>3.5</v>
      </c>
      <c r="N3410" t="str">
        <f>TEXT(B3410,"dddd")</f>
        <v>Wednesday</v>
      </c>
    </row>
    <row r="3411" spans="1:14" x14ac:dyDescent="0.35">
      <c r="A3411">
        <v>289539</v>
      </c>
      <c r="B3411" s="3">
        <v>45791</v>
      </c>
      <c r="C3411" s="4">
        <v>0.32111111111111112</v>
      </c>
      <c r="D3411" t="s">
        <v>419</v>
      </c>
      <c r="E3411">
        <v>1</v>
      </c>
      <c r="G3411" t="s">
        <v>415</v>
      </c>
      <c r="H3411" t="s">
        <v>416</v>
      </c>
      <c r="J3411" t="s">
        <v>403</v>
      </c>
      <c r="K3411">
        <v>2</v>
      </c>
      <c r="L3411" t="str">
        <f>_xlfn.CONCAT(D3411,F3411)</f>
        <v>Extra shot</v>
      </c>
      <c r="M3411" s="10">
        <f>E3411*_xlfn.XLOOKUP(L3411,PriceListData!$F$2:$F$97,PriceListData!$E$2:$E$97)</f>
        <v>1</v>
      </c>
      <c r="N3411" t="str">
        <f>TEXT(B3411,"dddd")</f>
        <v>Wednesday</v>
      </c>
    </row>
    <row r="3412" spans="1:14" x14ac:dyDescent="0.35">
      <c r="A3412">
        <v>289538</v>
      </c>
      <c r="B3412" s="3">
        <v>45791</v>
      </c>
      <c r="C3412" s="4">
        <v>0.30700231481481483</v>
      </c>
      <c r="D3412" t="s">
        <v>52</v>
      </c>
      <c r="E3412">
        <v>1</v>
      </c>
      <c r="F3412" t="s">
        <v>15</v>
      </c>
      <c r="G3412" t="s">
        <v>405</v>
      </c>
      <c r="H3412" t="s">
        <v>414</v>
      </c>
      <c r="J3412" t="s">
        <v>403</v>
      </c>
      <c r="K3412">
        <v>1</v>
      </c>
      <c r="L3412" t="str">
        <f>_xlfn.CONCAT(D3412,F3412)</f>
        <v>Frappé12 oz</v>
      </c>
      <c r="M3412" s="10">
        <f>E3412*_xlfn.XLOOKUP(L3412,PriceListData!$F$2:$F$97,PriceListData!$E$2:$E$97)</f>
        <v>4.75</v>
      </c>
      <c r="N3412" t="str">
        <f>TEXT(B3412,"dddd")</f>
        <v>Wednesday</v>
      </c>
    </row>
    <row r="3413" spans="1:14" x14ac:dyDescent="0.35">
      <c r="A3413">
        <v>289537</v>
      </c>
      <c r="B3413" s="3">
        <v>45791</v>
      </c>
      <c r="C3413" s="4">
        <v>0.30329861111111112</v>
      </c>
      <c r="D3413" t="s">
        <v>428</v>
      </c>
      <c r="E3413">
        <v>1</v>
      </c>
      <c r="F3413" t="s">
        <v>15</v>
      </c>
      <c r="G3413" t="s">
        <v>413</v>
      </c>
      <c r="H3413" t="s">
        <v>406</v>
      </c>
      <c r="J3413" t="s">
        <v>403</v>
      </c>
      <c r="K3413">
        <v>1</v>
      </c>
      <c r="L3413" t="str">
        <f>_xlfn.CONCAT(D3413,F3413)</f>
        <v>Rooibos latté12 oz</v>
      </c>
      <c r="M3413" s="10">
        <f>E3413*_xlfn.XLOOKUP(L3413,PriceListData!$F$2:$F$97,PriceListData!$E$2:$E$97)</f>
        <v>5.5</v>
      </c>
      <c r="N3413" t="str">
        <f>TEXT(B3413,"dddd")</f>
        <v>Wednesday</v>
      </c>
    </row>
    <row r="3414" spans="1:14" x14ac:dyDescent="0.35">
      <c r="A3414">
        <v>289533</v>
      </c>
      <c r="B3414" s="3">
        <v>45791</v>
      </c>
      <c r="C3414" s="4">
        <v>0.87839120370370372</v>
      </c>
      <c r="D3414" t="s">
        <v>436</v>
      </c>
      <c r="E3414">
        <v>1</v>
      </c>
      <c r="G3414" t="s">
        <v>433</v>
      </c>
      <c r="H3414" t="s">
        <v>435</v>
      </c>
      <c r="J3414" t="s">
        <v>403</v>
      </c>
      <c r="K3414">
        <v>1</v>
      </c>
      <c r="L3414" t="str">
        <f>_xlfn.CONCAT(D3414,F3414)</f>
        <v>Apricot danish</v>
      </c>
      <c r="M3414" s="10">
        <f>E3414*_xlfn.XLOOKUP(L3414,PriceListData!$F$2:$F$97,PriceListData!$E$2:$E$97)</f>
        <v>3.5</v>
      </c>
      <c r="N3414" t="str">
        <f>TEXT(B3414,"dddd")</f>
        <v>Wednesday</v>
      </c>
    </row>
    <row r="3415" spans="1:14" x14ac:dyDescent="0.35">
      <c r="A3415">
        <v>289532</v>
      </c>
      <c r="B3415" s="3">
        <v>45791</v>
      </c>
      <c r="C3415" s="4">
        <v>0.81906250000000003</v>
      </c>
      <c r="D3415" t="s">
        <v>437</v>
      </c>
      <c r="E3415">
        <v>1</v>
      </c>
      <c r="G3415" t="s">
        <v>433</v>
      </c>
      <c r="H3415" t="s">
        <v>435</v>
      </c>
      <c r="J3415" t="s">
        <v>403</v>
      </c>
      <c r="K3415">
        <v>1</v>
      </c>
      <c r="L3415" t="str">
        <f>_xlfn.CONCAT(D3415,F3415)</f>
        <v>Pizza pocket</v>
      </c>
      <c r="M3415" s="10">
        <f>E3415*_xlfn.XLOOKUP(L3415,PriceListData!$F$2:$F$97,PriceListData!$E$2:$E$97)</f>
        <v>5</v>
      </c>
      <c r="N3415" t="str">
        <f>TEXT(B3415,"dddd")</f>
        <v>Wednesday</v>
      </c>
    </row>
    <row r="3416" spans="1:14" x14ac:dyDescent="0.35">
      <c r="A3416">
        <v>289531</v>
      </c>
      <c r="B3416" s="3">
        <v>45791</v>
      </c>
      <c r="C3416" s="4">
        <v>0.79374999999999996</v>
      </c>
      <c r="D3416" t="s">
        <v>437</v>
      </c>
      <c r="E3416">
        <v>1</v>
      </c>
      <c r="G3416" t="s">
        <v>433</v>
      </c>
      <c r="H3416" t="s">
        <v>435</v>
      </c>
      <c r="J3416" t="s">
        <v>403</v>
      </c>
      <c r="K3416">
        <v>1</v>
      </c>
      <c r="L3416" t="str">
        <f>_xlfn.CONCAT(D3416,F3416)</f>
        <v>Pizza pocket</v>
      </c>
      <c r="M3416" s="10">
        <f>E3416*_xlfn.XLOOKUP(L3416,PriceListData!$F$2:$F$97,PriceListData!$E$2:$E$97)</f>
        <v>5</v>
      </c>
      <c r="N3416" t="str">
        <f>TEXT(B3416,"dddd")</f>
        <v>Wednesday</v>
      </c>
    </row>
    <row r="3417" spans="1:14" x14ac:dyDescent="0.35">
      <c r="A3417">
        <v>289530</v>
      </c>
      <c r="B3417" s="3">
        <v>45791</v>
      </c>
      <c r="C3417" s="4">
        <v>0.75082175925925931</v>
      </c>
      <c r="D3417" t="s">
        <v>437</v>
      </c>
      <c r="E3417">
        <v>1</v>
      </c>
      <c r="G3417" t="s">
        <v>433</v>
      </c>
      <c r="H3417" t="s">
        <v>435</v>
      </c>
      <c r="J3417" t="s">
        <v>403</v>
      </c>
      <c r="K3417">
        <v>1</v>
      </c>
      <c r="L3417" t="str">
        <f>_xlfn.CONCAT(D3417,F3417)</f>
        <v>Pizza pocket</v>
      </c>
      <c r="M3417" s="10">
        <f>E3417*_xlfn.XLOOKUP(L3417,PriceListData!$F$2:$F$97,PriceListData!$E$2:$E$97)</f>
        <v>5</v>
      </c>
      <c r="N3417" t="str">
        <f>TEXT(B3417,"dddd")</f>
        <v>Wednesday</v>
      </c>
    </row>
    <row r="3418" spans="1:14" x14ac:dyDescent="0.35">
      <c r="A3418">
        <v>289529</v>
      </c>
      <c r="B3418" s="3">
        <v>45791</v>
      </c>
      <c r="C3418" s="4">
        <v>0.67737268518518523</v>
      </c>
      <c r="D3418" t="s">
        <v>449</v>
      </c>
      <c r="E3418">
        <v>1</v>
      </c>
      <c r="G3418" t="s">
        <v>433</v>
      </c>
      <c r="H3418" t="s">
        <v>435</v>
      </c>
      <c r="J3418" t="s">
        <v>403</v>
      </c>
      <c r="K3418">
        <v>1</v>
      </c>
      <c r="L3418" t="str">
        <f>_xlfn.CONCAT(D3418,F3418)</f>
        <v>Chocolate croissant</v>
      </c>
      <c r="M3418" s="10">
        <f>E3418*_xlfn.XLOOKUP(L3418,PriceListData!$F$2:$F$97,PriceListData!$E$2:$E$97)</f>
        <v>5.25</v>
      </c>
      <c r="N3418" t="str">
        <f>TEXT(B3418,"dddd")</f>
        <v>Wednesday</v>
      </c>
    </row>
    <row r="3419" spans="1:14" x14ac:dyDescent="0.35">
      <c r="A3419">
        <v>289528</v>
      </c>
      <c r="B3419" s="3">
        <v>45791</v>
      </c>
      <c r="C3419" s="4">
        <v>0.63092592592592589</v>
      </c>
      <c r="D3419" t="s">
        <v>449</v>
      </c>
      <c r="E3419">
        <v>1</v>
      </c>
      <c r="G3419" t="s">
        <v>433</v>
      </c>
      <c r="H3419" t="s">
        <v>435</v>
      </c>
      <c r="J3419" t="s">
        <v>403</v>
      </c>
      <c r="K3419">
        <v>1</v>
      </c>
      <c r="L3419" t="str">
        <f>_xlfn.CONCAT(D3419,F3419)</f>
        <v>Chocolate croissant</v>
      </c>
      <c r="M3419" s="10">
        <f>E3419*_xlfn.XLOOKUP(L3419,PriceListData!$F$2:$F$97,PriceListData!$E$2:$E$97)</f>
        <v>5.25</v>
      </c>
      <c r="N3419" t="str">
        <f>TEXT(B3419,"dddd")</f>
        <v>Wednesday</v>
      </c>
    </row>
    <row r="3420" spans="1:14" x14ac:dyDescent="0.35">
      <c r="A3420">
        <v>289527</v>
      </c>
      <c r="B3420" s="3">
        <v>45791</v>
      </c>
      <c r="C3420" s="4">
        <v>0.61148148148148151</v>
      </c>
      <c r="D3420" t="s">
        <v>189</v>
      </c>
      <c r="E3420">
        <v>1</v>
      </c>
      <c r="G3420" t="s">
        <v>433</v>
      </c>
      <c r="H3420" t="s">
        <v>448</v>
      </c>
      <c r="J3420" t="s">
        <v>403</v>
      </c>
      <c r="K3420">
        <v>1</v>
      </c>
      <c r="L3420" t="str">
        <f>_xlfn.CONCAT(D3420,F3420)</f>
        <v>Toastie</v>
      </c>
      <c r="M3420" s="10">
        <f>E3420*_xlfn.XLOOKUP(L3420,PriceListData!$F$2:$F$97,PriceListData!$E$2:$E$97)</f>
        <v>6.75</v>
      </c>
      <c r="N3420" t="str">
        <f>TEXT(B3420,"dddd")</f>
        <v>Wednesday</v>
      </c>
    </row>
    <row r="3421" spans="1:14" x14ac:dyDescent="0.35">
      <c r="A3421">
        <v>289526</v>
      </c>
      <c r="B3421" s="3">
        <v>45791</v>
      </c>
      <c r="C3421" s="4">
        <v>0.60712962962962957</v>
      </c>
      <c r="D3421" t="s">
        <v>441</v>
      </c>
      <c r="E3421">
        <v>1</v>
      </c>
      <c r="G3421" t="s">
        <v>433</v>
      </c>
      <c r="H3421" t="s">
        <v>435</v>
      </c>
      <c r="J3421" t="s">
        <v>403</v>
      </c>
      <c r="K3421">
        <v>1</v>
      </c>
      <c r="L3421" t="str">
        <f>_xlfn.CONCAT(D3421,F3421)</f>
        <v>Sticky bun</v>
      </c>
      <c r="M3421" s="10">
        <f>E3421*_xlfn.XLOOKUP(L3421,PriceListData!$F$2:$F$97,PriceListData!$E$2:$E$97)</f>
        <v>2.75</v>
      </c>
      <c r="N3421" t="str">
        <f>TEXT(B3421,"dddd")</f>
        <v>Wednesday</v>
      </c>
    </row>
    <row r="3422" spans="1:14" x14ac:dyDescent="0.35">
      <c r="A3422">
        <v>289525</v>
      </c>
      <c r="B3422" s="3">
        <v>45791</v>
      </c>
      <c r="C3422" s="4">
        <v>0.57131944444444449</v>
      </c>
      <c r="D3422" t="s">
        <v>189</v>
      </c>
      <c r="E3422">
        <v>1</v>
      </c>
      <c r="G3422" t="s">
        <v>433</v>
      </c>
      <c r="H3422" t="s">
        <v>448</v>
      </c>
      <c r="J3422" t="s">
        <v>403</v>
      </c>
      <c r="K3422">
        <v>1</v>
      </c>
      <c r="L3422" t="str">
        <f>_xlfn.CONCAT(D3422,F3422)</f>
        <v>Toastie</v>
      </c>
      <c r="M3422" s="10">
        <f>E3422*_xlfn.XLOOKUP(L3422,PriceListData!$F$2:$F$97,PriceListData!$E$2:$E$97)</f>
        <v>6.75</v>
      </c>
      <c r="N3422" t="str">
        <f>TEXT(B3422,"dddd")</f>
        <v>Wednesday</v>
      </c>
    </row>
    <row r="3423" spans="1:14" x14ac:dyDescent="0.35">
      <c r="A3423">
        <v>289524</v>
      </c>
      <c r="B3423" s="3">
        <v>45791</v>
      </c>
      <c r="C3423" s="4">
        <v>0.56483796296296296</v>
      </c>
      <c r="D3423" t="s">
        <v>438</v>
      </c>
      <c r="E3423">
        <v>1</v>
      </c>
      <c r="G3423" t="s">
        <v>433</v>
      </c>
      <c r="H3423" t="s">
        <v>435</v>
      </c>
      <c r="J3423" t="s">
        <v>403</v>
      </c>
      <c r="K3423">
        <v>1</v>
      </c>
      <c r="L3423" t="str">
        <f>_xlfn.CONCAT(D3423,F3423)</f>
        <v>Cinnamon roll</v>
      </c>
      <c r="M3423" s="10">
        <f>E3423*_xlfn.XLOOKUP(L3423,PriceListData!$F$2:$F$97,PriceListData!$E$2:$E$97)</f>
        <v>3.75</v>
      </c>
      <c r="N3423" t="str">
        <f>TEXT(B3423,"dddd")</f>
        <v>Wednesday</v>
      </c>
    </row>
    <row r="3424" spans="1:14" x14ac:dyDescent="0.35">
      <c r="A3424">
        <v>289523</v>
      </c>
      <c r="B3424" s="3">
        <v>45791</v>
      </c>
      <c r="C3424" s="4">
        <v>0.56368055555555552</v>
      </c>
      <c r="D3424" t="s">
        <v>437</v>
      </c>
      <c r="E3424">
        <v>1</v>
      </c>
      <c r="G3424" t="s">
        <v>433</v>
      </c>
      <c r="H3424" t="s">
        <v>435</v>
      </c>
      <c r="J3424" t="s">
        <v>403</v>
      </c>
      <c r="K3424">
        <v>1</v>
      </c>
      <c r="L3424" t="str">
        <f>_xlfn.CONCAT(D3424,F3424)</f>
        <v>Pizza pocket</v>
      </c>
      <c r="M3424" s="10">
        <f>E3424*_xlfn.XLOOKUP(L3424,PriceListData!$F$2:$F$97,PriceListData!$E$2:$E$97)</f>
        <v>5</v>
      </c>
      <c r="N3424" t="str">
        <f>TEXT(B3424,"dddd")</f>
        <v>Wednesday</v>
      </c>
    </row>
    <row r="3425" spans="1:14" x14ac:dyDescent="0.35">
      <c r="A3425">
        <v>289522</v>
      </c>
      <c r="B3425" s="3">
        <v>45791</v>
      </c>
      <c r="C3425" s="4">
        <v>0.5575</v>
      </c>
      <c r="D3425" t="s">
        <v>437</v>
      </c>
      <c r="E3425">
        <v>1</v>
      </c>
      <c r="G3425" t="s">
        <v>433</v>
      </c>
      <c r="H3425" t="s">
        <v>435</v>
      </c>
      <c r="J3425" t="s">
        <v>403</v>
      </c>
      <c r="K3425">
        <v>1</v>
      </c>
      <c r="L3425" t="str">
        <f>_xlfn.CONCAT(D3425,F3425)</f>
        <v>Pizza pocket</v>
      </c>
      <c r="M3425" s="10">
        <f>E3425*_xlfn.XLOOKUP(L3425,PriceListData!$F$2:$F$97,PriceListData!$E$2:$E$97)</f>
        <v>5</v>
      </c>
      <c r="N3425" t="str">
        <f>TEXT(B3425,"dddd")</f>
        <v>Wednesday</v>
      </c>
    </row>
    <row r="3426" spans="1:14" x14ac:dyDescent="0.35">
      <c r="A3426">
        <v>289521</v>
      </c>
      <c r="B3426" s="3">
        <v>45791</v>
      </c>
      <c r="C3426" s="4">
        <v>0.55533564814814818</v>
      </c>
      <c r="D3426" t="s">
        <v>437</v>
      </c>
      <c r="E3426">
        <v>1</v>
      </c>
      <c r="G3426" t="s">
        <v>433</v>
      </c>
      <c r="H3426" t="s">
        <v>435</v>
      </c>
      <c r="J3426" t="s">
        <v>403</v>
      </c>
      <c r="K3426">
        <v>1</v>
      </c>
      <c r="L3426" t="str">
        <f>_xlfn.CONCAT(D3426,F3426)</f>
        <v>Pizza pocket</v>
      </c>
      <c r="M3426" s="10">
        <f>E3426*_xlfn.XLOOKUP(L3426,PriceListData!$F$2:$F$97,PriceListData!$E$2:$E$97)</f>
        <v>5</v>
      </c>
      <c r="N3426" t="str">
        <f>TEXT(B3426,"dddd")</f>
        <v>Wednesday</v>
      </c>
    </row>
    <row r="3427" spans="1:14" x14ac:dyDescent="0.35">
      <c r="A3427">
        <v>289520</v>
      </c>
      <c r="B3427" s="3">
        <v>45791</v>
      </c>
      <c r="C3427" s="4">
        <v>0.52263888888888888</v>
      </c>
      <c r="D3427" t="s">
        <v>441</v>
      </c>
      <c r="E3427">
        <v>1</v>
      </c>
      <c r="G3427" t="s">
        <v>433</v>
      </c>
      <c r="H3427" t="s">
        <v>435</v>
      </c>
      <c r="J3427" t="s">
        <v>403</v>
      </c>
      <c r="K3427">
        <v>1</v>
      </c>
      <c r="L3427" t="str">
        <f>_xlfn.CONCAT(D3427,F3427)</f>
        <v>Sticky bun</v>
      </c>
      <c r="M3427" s="10">
        <f>E3427*_xlfn.XLOOKUP(L3427,PriceListData!$F$2:$F$97,PriceListData!$E$2:$E$97)</f>
        <v>2.75</v>
      </c>
      <c r="N3427" t="str">
        <f>TEXT(B3427,"dddd")</f>
        <v>Wednesday</v>
      </c>
    </row>
    <row r="3428" spans="1:14" x14ac:dyDescent="0.35">
      <c r="A3428">
        <v>289519</v>
      </c>
      <c r="B3428" s="3">
        <v>45791</v>
      </c>
      <c r="C3428" s="4">
        <v>0.4851388888888889</v>
      </c>
      <c r="D3428" t="s">
        <v>438</v>
      </c>
      <c r="E3428">
        <v>1</v>
      </c>
      <c r="G3428" t="s">
        <v>433</v>
      </c>
      <c r="H3428" t="s">
        <v>435</v>
      </c>
      <c r="J3428" t="s">
        <v>403</v>
      </c>
      <c r="K3428">
        <v>1</v>
      </c>
      <c r="L3428" t="str">
        <f>_xlfn.CONCAT(D3428,F3428)</f>
        <v>Cinnamon roll</v>
      </c>
      <c r="M3428" s="10">
        <f>E3428*_xlfn.XLOOKUP(L3428,PriceListData!$F$2:$F$97,PriceListData!$E$2:$E$97)</f>
        <v>3.75</v>
      </c>
      <c r="N3428" t="str">
        <f>TEXT(B3428,"dddd")</f>
        <v>Wednesday</v>
      </c>
    </row>
    <row r="3429" spans="1:14" x14ac:dyDescent="0.35">
      <c r="A3429">
        <v>289518</v>
      </c>
      <c r="B3429" s="3">
        <v>45791</v>
      </c>
      <c r="C3429" s="4">
        <v>0.47371527777777778</v>
      </c>
      <c r="D3429" t="s">
        <v>441</v>
      </c>
      <c r="E3429">
        <v>2</v>
      </c>
      <c r="G3429" t="s">
        <v>433</v>
      </c>
      <c r="H3429" t="s">
        <v>435</v>
      </c>
      <c r="J3429" t="s">
        <v>403</v>
      </c>
      <c r="K3429">
        <v>1</v>
      </c>
      <c r="L3429" t="str">
        <f>_xlfn.CONCAT(D3429,F3429)</f>
        <v>Sticky bun</v>
      </c>
      <c r="M3429" s="10">
        <f>E3429*_xlfn.XLOOKUP(L3429,PriceListData!$F$2:$F$97,PriceListData!$E$2:$E$97)</f>
        <v>5.5</v>
      </c>
      <c r="N3429" t="str">
        <f>TEXT(B3429,"dddd")</f>
        <v>Wednesday</v>
      </c>
    </row>
    <row r="3430" spans="1:14" x14ac:dyDescent="0.35">
      <c r="A3430">
        <v>289517</v>
      </c>
      <c r="B3430" s="3">
        <v>45791</v>
      </c>
      <c r="C3430" s="4">
        <v>0.44358796296296299</v>
      </c>
      <c r="D3430" t="s">
        <v>444</v>
      </c>
      <c r="E3430">
        <v>1</v>
      </c>
      <c r="G3430" t="s">
        <v>433</v>
      </c>
      <c r="H3430" t="s">
        <v>440</v>
      </c>
      <c r="J3430" t="s">
        <v>403</v>
      </c>
      <c r="K3430">
        <v>1</v>
      </c>
      <c r="L3430" t="str">
        <f>_xlfn.CONCAT(D3430,F3430)</f>
        <v>Sticky bun (day old)</v>
      </c>
      <c r="M3430" s="10">
        <f>E3430*_xlfn.XLOOKUP(L3430,PriceListData!$F$2:$F$97,PriceListData!$E$2:$E$97)</f>
        <v>2</v>
      </c>
      <c r="N3430" t="str">
        <f>TEXT(B3430,"dddd")</f>
        <v>Wednesday</v>
      </c>
    </row>
    <row r="3431" spans="1:14" x14ac:dyDescent="0.35">
      <c r="A3431">
        <v>289516</v>
      </c>
      <c r="B3431" s="3">
        <v>45791</v>
      </c>
      <c r="C3431" s="4">
        <v>0.44181712962962966</v>
      </c>
      <c r="D3431" t="s">
        <v>189</v>
      </c>
      <c r="E3431">
        <v>1</v>
      </c>
      <c r="G3431" t="s">
        <v>433</v>
      </c>
      <c r="H3431" t="s">
        <v>448</v>
      </c>
      <c r="J3431" t="s">
        <v>403</v>
      </c>
      <c r="K3431">
        <v>1</v>
      </c>
      <c r="L3431" t="str">
        <f>_xlfn.CONCAT(D3431,F3431)</f>
        <v>Toastie</v>
      </c>
      <c r="M3431" s="10">
        <f>E3431*_xlfn.XLOOKUP(L3431,PriceListData!$F$2:$F$97,PriceListData!$E$2:$E$97)</f>
        <v>6.75</v>
      </c>
      <c r="N3431" t="str">
        <f>TEXT(B3431,"dddd")</f>
        <v>Wednesday</v>
      </c>
    </row>
    <row r="3432" spans="1:14" x14ac:dyDescent="0.35">
      <c r="A3432">
        <v>289516</v>
      </c>
      <c r="B3432" s="3">
        <v>45791</v>
      </c>
      <c r="C3432" s="4">
        <v>0.44181712962962966</v>
      </c>
      <c r="D3432" t="s">
        <v>443</v>
      </c>
      <c r="E3432">
        <v>1</v>
      </c>
      <c r="G3432" t="s">
        <v>433</v>
      </c>
      <c r="H3432" t="s">
        <v>435</v>
      </c>
      <c r="J3432" t="s">
        <v>403</v>
      </c>
      <c r="K3432">
        <v>1</v>
      </c>
      <c r="L3432" t="str">
        <f>_xlfn.CONCAT(D3432,F3432)</f>
        <v>Scone with clotted cream and jam</v>
      </c>
      <c r="M3432" s="10">
        <f>E3432*_xlfn.XLOOKUP(L3432,PriceListData!$F$2:$F$97,PriceListData!$E$2:$E$97)</f>
        <v>5.75</v>
      </c>
      <c r="N3432" t="str">
        <f>TEXT(B3432,"dddd")</f>
        <v>Wednesday</v>
      </c>
    </row>
    <row r="3433" spans="1:14" x14ac:dyDescent="0.35">
      <c r="A3433">
        <v>289515</v>
      </c>
      <c r="B3433" s="3">
        <v>45791</v>
      </c>
      <c r="C3433" s="4">
        <v>0.42898148148148146</v>
      </c>
      <c r="D3433" t="s">
        <v>443</v>
      </c>
      <c r="E3433">
        <v>1</v>
      </c>
      <c r="G3433" t="s">
        <v>433</v>
      </c>
      <c r="H3433" t="s">
        <v>435</v>
      </c>
      <c r="J3433" t="s">
        <v>403</v>
      </c>
      <c r="K3433">
        <v>1</v>
      </c>
      <c r="L3433" t="str">
        <f>_xlfn.CONCAT(D3433,F3433)</f>
        <v>Scone with clotted cream and jam</v>
      </c>
      <c r="M3433" s="10">
        <f>E3433*_xlfn.XLOOKUP(L3433,PriceListData!$F$2:$F$97,PriceListData!$E$2:$E$97)</f>
        <v>5.75</v>
      </c>
      <c r="N3433" t="str">
        <f>TEXT(B3433,"dddd")</f>
        <v>Wednesday</v>
      </c>
    </row>
    <row r="3434" spans="1:14" x14ac:dyDescent="0.35">
      <c r="A3434">
        <v>289514</v>
      </c>
      <c r="B3434" s="3">
        <v>45791</v>
      </c>
      <c r="C3434" s="4">
        <v>0.42537037037037034</v>
      </c>
      <c r="D3434" t="s">
        <v>93</v>
      </c>
      <c r="E3434">
        <v>1</v>
      </c>
      <c r="G3434" t="s">
        <v>433</v>
      </c>
      <c r="H3434" t="s">
        <v>435</v>
      </c>
      <c r="J3434" t="s">
        <v>403</v>
      </c>
      <c r="K3434">
        <v>1</v>
      </c>
      <c r="L3434" t="str">
        <f>_xlfn.CONCAT(D3434,F3434)</f>
        <v>Croissant</v>
      </c>
      <c r="M3434" s="10">
        <f>E3434*_xlfn.XLOOKUP(L3434,PriceListData!$F$2:$F$97,PriceListData!$E$2:$E$97)</f>
        <v>4.75</v>
      </c>
      <c r="N3434" t="str">
        <f>TEXT(B3434,"dddd")</f>
        <v>Wednesday</v>
      </c>
    </row>
    <row r="3435" spans="1:14" x14ac:dyDescent="0.35">
      <c r="A3435">
        <v>289513</v>
      </c>
      <c r="B3435" s="3">
        <v>45791</v>
      </c>
      <c r="C3435" s="4">
        <v>0.42085648148148147</v>
      </c>
      <c r="D3435" t="s">
        <v>441</v>
      </c>
      <c r="E3435">
        <v>1</v>
      </c>
      <c r="G3435" t="s">
        <v>433</v>
      </c>
      <c r="H3435" t="s">
        <v>435</v>
      </c>
      <c r="J3435" t="s">
        <v>403</v>
      </c>
      <c r="K3435">
        <v>1</v>
      </c>
      <c r="L3435" t="str">
        <f>_xlfn.CONCAT(D3435,F3435)</f>
        <v>Sticky bun</v>
      </c>
      <c r="M3435" s="10">
        <f>E3435*_xlfn.XLOOKUP(L3435,PriceListData!$F$2:$F$97,PriceListData!$E$2:$E$97)</f>
        <v>2.75</v>
      </c>
      <c r="N3435" t="str">
        <f>TEXT(B3435,"dddd")</f>
        <v>Wednesday</v>
      </c>
    </row>
    <row r="3436" spans="1:14" x14ac:dyDescent="0.35">
      <c r="A3436">
        <v>289512</v>
      </c>
      <c r="B3436" s="3">
        <v>45791</v>
      </c>
      <c r="C3436" s="4">
        <v>0.39721064814814816</v>
      </c>
      <c r="D3436" t="s">
        <v>441</v>
      </c>
      <c r="E3436">
        <v>1</v>
      </c>
      <c r="G3436" t="s">
        <v>433</v>
      </c>
      <c r="H3436" t="s">
        <v>435</v>
      </c>
      <c r="J3436" t="s">
        <v>403</v>
      </c>
      <c r="K3436">
        <v>2</v>
      </c>
      <c r="L3436" t="str">
        <f>_xlfn.CONCAT(D3436,F3436)</f>
        <v>Sticky bun</v>
      </c>
      <c r="M3436" s="10">
        <f>E3436*_xlfn.XLOOKUP(L3436,PriceListData!$F$2:$F$97,PriceListData!$E$2:$E$97)</f>
        <v>2.75</v>
      </c>
      <c r="N3436" t="str">
        <f>TEXT(B3436,"dddd")</f>
        <v>Wednesday</v>
      </c>
    </row>
    <row r="3437" spans="1:14" x14ac:dyDescent="0.35">
      <c r="A3437">
        <v>289511</v>
      </c>
      <c r="B3437" s="3">
        <v>45791</v>
      </c>
      <c r="C3437" s="4">
        <v>0.3963888888888889</v>
      </c>
      <c r="D3437" t="s">
        <v>63</v>
      </c>
      <c r="E3437">
        <v>1</v>
      </c>
      <c r="G3437" t="s">
        <v>433</v>
      </c>
      <c r="H3437" t="s">
        <v>435</v>
      </c>
      <c r="J3437" t="s">
        <v>403</v>
      </c>
      <c r="K3437">
        <v>1</v>
      </c>
      <c r="L3437" t="str">
        <f>_xlfn.CONCAT(D3437,F3437)</f>
        <v>Cookie</v>
      </c>
      <c r="M3437" s="10">
        <f>E3437*_xlfn.XLOOKUP(L3437,PriceListData!$F$2:$F$97,PriceListData!$E$2:$E$97)</f>
        <v>3</v>
      </c>
      <c r="N3437" t="str">
        <f>TEXT(B3437,"dddd")</f>
        <v>Wednesday</v>
      </c>
    </row>
    <row r="3438" spans="1:14" x14ac:dyDescent="0.35">
      <c r="A3438">
        <v>289510</v>
      </c>
      <c r="B3438" s="3">
        <v>45791</v>
      </c>
      <c r="C3438" s="4">
        <v>0.39569444444444446</v>
      </c>
      <c r="D3438" t="s">
        <v>441</v>
      </c>
      <c r="E3438">
        <v>1</v>
      </c>
      <c r="G3438" t="s">
        <v>433</v>
      </c>
      <c r="H3438" t="s">
        <v>435</v>
      </c>
      <c r="J3438" t="s">
        <v>403</v>
      </c>
      <c r="K3438">
        <v>1</v>
      </c>
      <c r="L3438" t="str">
        <f>_xlfn.CONCAT(D3438,F3438)</f>
        <v>Sticky bun</v>
      </c>
      <c r="M3438" s="10">
        <f>E3438*_xlfn.XLOOKUP(L3438,PriceListData!$F$2:$F$97,PriceListData!$E$2:$E$97)</f>
        <v>2.75</v>
      </c>
      <c r="N3438" t="str">
        <f>TEXT(B3438,"dddd")</f>
        <v>Wednesday</v>
      </c>
    </row>
    <row r="3439" spans="1:14" x14ac:dyDescent="0.35">
      <c r="A3439">
        <v>289509</v>
      </c>
      <c r="B3439" s="3">
        <v>45791</v>
      </c>
      <c r="C3439" s="4">
        <v>0.38915509259259257</v>
      </c>
      <c r="D3439" t="s">
        <v>441</v>
      </c>
      <c r="E3439">
        <v>1</v>
      </c>
      <c r="G3439" t="s">
        <v>433</v>
      </c>
      <c r="H3439" t="s">
        <v>435</v>
      </c>
      <c r="J3439" t="s">
        <v>403</v>
      </c>
      <c r="K3439">
        <v>1</v>
      </c>
      <c r="L3439" t="str">
        <f>_xlfn.CONCAT(D3439,F3439)</f>
        <v>Sticky bun</v>
      </c>
      <c r="M3439" s="10">
        <f>E3439*_xlfn.XLOOKUP(L3439,PriceListData!$F$2:$F$97,PriceListData!$E$2:$E$97)</f>
        <v>2.75</v>
      </c>
      <c r="N3439" t="str">
        <f>TEXT(B3439,"dddd")</f>
        <v>Wednesday</v>
      </c>
    </row>
    <row r="3440" spans="1:14" x14ac:dyDescent="0.35">
      <c r="A3440">
        <v>289508</v>
      </c>
      <c r="B3440" s="3">
        <v>45791</v>
      </c>
      <c r="C3440" s="4">
        <v>0.37240740740740741</v>
      </c>
      <c r="D3440" t="s">
        <v>438</v>
      </c>
      <c r="E3440">
        <v>1</v>
      </c>
      <c r="G3440" t="s">
        <v>433</v>
      </c>
      <c r="H3440" t="s">
        <v>435</v>
      </c>
      <c r="J3440" t="s">
        <v>403</v>
      </c>
      <c r="K3440">
        <v>1</v>
      </c>
      <c r="L3440" t="str">
        <f>_xlfn.CONCAT(D3440,F3440)</f>
        <v>Cinnamon roll</v>
      </c>
      <c r="M3440" s="10">
        <f>E3440*_xlfn.XLOOKUP(L3440,PriceListData!$F$2:$F$97,PriceListData!$E$2:$E$97)</f>
        <v>3.75</v>
      </c>
      <c r="N3440" t="str">
        <f>TEXT(B3440,"dddd")</f>
        <v>Wednesday</v>
      </c>
    </row>
    <row r="3441" spans="1:14" x14ac:dyDescent="0.35">
      <c r="A3441">
        <v>289507</v>
      </c>
      <c r="B3441" s="3">
        <v>45791</v>
      </c>
      <c r="C3441" s="4">
        <v>0.37193287037037037</v>
      </c>
      <c r="D3441" t="s">
        <v>441</v>
      </c>
      <c r="E3441">
        <v>1</v>
      </c>
      <c r="G3441" t="s">
        <v>433</v>
      </c>
      <c r="H3441" t="s">
        <v>435</v>
      </c>
      <c r="J3441" t="s">
        <v>403</v>
      </c>
      <c r="K3441">
        <v>2</v>
      </c>
      <c r="L3441" t="str">
        <f>_xlfn.CONCAT(D3441,F3441)</f>
        <v>Sticky bun</v>
      </c>
      <c r="M3441" s="10">
        <f>E3441*_xlfn.XLOOKUP(L3441,PriceListData!$F$2:$F$97,PriceListData!$E$2:$E$97)</f>
        <v>2.75</v>
      </c>
      <c r="N3441" t="str">
        <f>TEXT(B3441,"dddd")</f>
        <v>Wednesday</v>
      </c>
    </row>
    <row r="3442" spans="1:14" x14ac:dyDescent="0.35">
      <c r="A3442">
        <v>289506</v>
      </c>
      <c r="B3442" s="3">
        <v>45791</v>
      </c>
      <c r="C3442" s="4">
        <v>0.36493055555555554</v>
      </c>
      <c r="D3442" t="s">
        <v>438</v>
      </c>
      <c r="E3442">
        <v>1</v>
      </c>
      <c r="G3442" t="s">
        <v>433</v>
      </c>
      <c r="H3442" t="s">
        <v>435</v>
      </c>
      <c r="J3442" t="s">
        <v>403</v>
      </c>
      <c r="K3442">
        <v>1</v>
      </c>
      <c r="L3442" t="str">
        <f>_xlfn.CONCAT(D3442,F3442)</f>
        <v>Cinnamon roll</v>
      </c>
      <c r="M3442" s="10">
        <f>E3442*_xlfn.XLOOKUP(L3442,PriceListData!$F$2:$F$97,PriceListData!$E$2:$E$97)</f>
        <v>3.75</v>
      </c>
      <c r="N3442" t="str">
        <f>TEXT(B3442,"dddd")</f>
        <v>Wednesday</v>
      </c>
    </row>
    <row r="3443" spans="1:14" x14ac:dyDescent="0.35">
      <c r="A3443">
        <v>289505</v>
      </c>
      <c r="B3443" s="3">
        <v>45791</v>
      </c>
      <c r="C3443" s="4">
        <v>0.35922453703703705</v>
      </c>
      <c r="D3443" t="s">
        <v>443</v>
      </c>
      <c r="E3443">
        <v>1</v>
      </c>
      <c r="G3443" t="s">
        <v>433</v>
      </c>
      <c r="H3443" t="s">
        <v>435</v>
      </c>
      <c r="J3443" t="s">
        <v>403</v>
      </c>
      <c r="K3443">
        <v>1</v>
      </c>
      <c r="L3443" t="str">
        <f>_xlfn.CONCAT(D3443,F3443)</f>
        <v>Scone with clotted cream and jam</v>
      </c>
      <c r="M3443" s="10">
        <f>E3443*_xlfn.XLOOKUP(L3443,PriceListData!$F$2:$F$97,PriceListData!$E$2:$E$97)</f>
        <v>5.75</v>
      </c>
      <c r="N3443" t="str">
        <f>TEXT(B3443,"dddd")</f>
        <v>Wednesday</v>
      </c>
    </row>
    <row r="3444" spans="1:14" x14ac:dyDescent="0.35">
      <c r="A3444">
        <v>289504</v>
      </c>
      <c r="B3444" s="3">
        <v>45791</v>
      </c>
      <c r="C3444" s="4">
        <v>0.3543634259259259</v>
      </c>
      <c r="D3444" t="s">
        <v>438</v>
      </c>
      <c r="E3444">
        <v>2</v>
      </c>
      <c r="G3444" t="s">
        <v>433</v>
      </c>
      <c r="H3444" t="s">
        <v>435</v>
      </c>
      <c r="J3444" t="s">
        <v>403</v>
      </c>
      <c r="K3444">
        <v>1</v>
      </c>
      <c r="L3444" t="str">
        <f>_xlfn.CONCAT(D3444,F3444)</f>
        <v>Cinnamon roll</v>
      </c>
      <c r="M3444" s="10">
        <f>E3444*_xlfn.XLOOKUP(L3444,PriceListData!$F$2:$F$97,PriceListData!$E$2:$E$97)</f>
        <v>7.5</v>
      </c>
      <c r="N3444" t="str">
        <f>TEXT(B3444,"dddd")</f>
        <v>Wednesday</v>
      </c>
    </row>
    <row r="3445" spans="1:14" x14ac:dyDescent="0.35">
      <c r="A3445">
        <v>289503</v>
      </c>
      <c r="B3445" s="3">
        <v>45791</v>
      </c>
      <c r="C3445" s="4">
        <v>0.3542939814814815</v>
      </c>
      <c r="D3445" t="s">
        <v>438</v>
      </c>
      <c r="E3445">
        <v>1</v>
      </c>
      <c r="G3445" t="s">
        <v>433</v>
      </c>
      <c r="H3445" t="s">
        <v>435</v>
      </c>
      <c r="J3445" t="s">
        <v>403</v>
      </c>
      <c r="K3445">
        <v>2</v>
      </c>
      <c r="L3445" t="str">
        <f>_xlfn.CONCAT(D3445,F3445)</f>
        <v>Cinnamon roll</v>
      </c>
      <c r="M3445" s="10">
        <f>E3445*_xlfn.XLOOKUP(L3445,PriceListData!$F$2:$F$97,PriceListData!$E$2:$E$97)</f>
        <v>3.75</v>
      </c>
      <c r="N3445" t="str">
        <f>TEXT(B3445,"dddd")</f>
        <v>Wednesday</v>
      </c>
    </row>
    <row r="3446" spans="1:14" x14ac:dyDescent="0.35">
      <c r="A3446">
        <v>289502</v>
      </c>
      <c r="B3446" s="3">
        <v>45791</v>
      </c>
      <c r="C3446" s="4">
        <v>0.34722222222222221</v>
      </c>
      <c r="D3446" t="s">
        <v>443</v>
      </c>
      <c r="E3446">
        <v>1</v>
      </c>
      <c r="G3446" t="s">
        <v>433</v>
      </c>
      <c r="H3446" t="s">
        <v>435</v>
      </c>
      <c r="J3446" t="s">
        <v>403</v>
      </c>
      <c r="K3446">
        <v>1</v>
      </c>
      <c r="L3446" t="str">
        <f>_xlfn.CONCAT(D3446,F3446)</f>
        <v>Scone with clotted cream and jam</v>
      </c>
      <c r="M3446" s="10">
        <f>E3446*_xlfn.XLOOKUP(L3446,PriceListData!$F$2:$F$97,PriceListData!$E$2:$E$97)</f>
        <v>5.75</v>
      </c>
      <c r="N3446" t="str">
        <f>TEXT(B3446,"dddd")</f>
        <v>Wednesday</v>
      </c>
    </row>
    <row r="3447" spans="1:14" x14ac:dyDescent="0.35">
      <c r="A3447">
        <v>289502</v>
      </c>
      <c r="B3447" s="3">
        <v>45791</v>
      </c>
      <c r="C3447" s="4">
        <v>0.34722222222222221</v>
      </c>
      <c r="D3447" t="s">
        <v>438</v>
      </c>
      <c r="E3447">
        <v>1</v>
      </c>
      <c r="G3447" t="s">
        <v>433</v>
      </c>
      <c r="H3447" t="s">
        <v>435</v>
      </c>
      <c r="J3447" t="s">
        <v>403</v>
      </c>
      <c r="K3447">
        <v>1</v>
      </c>
      <c r="L3447" t="str">
        <f>_xlfn.CONCAT(D3447,F3447)</f>
        <v>Cinnamon roll</v>
      </c>
      <c r="M3447" s="10">
        <f>E3447*_xlfn.XLOOKUP(L3447,PriceListData!$F$2:$F$97,PriceListData!$E$2:$E$97)</f>
        <v>3.75</v>
      </c>
      <c r="N3447" t="str">
        <f>TEXT(B3447,"dddd")</f>
        <v>Wednesday</v>
      </c>
    </row>
    <row r="3448" spans="1:14" x14ac:dyDescent="0.35">
      <c r="A3448">
        <v>289501</v>
      </c>
      <c r="B3448" s="3">
        <v>45791</v>
      </c>
      <c r="C3448" s="4">
        <v>0.30700231481481483</v>
      </c>
      <c r="D3448" t="s">
        <v>432</v>
      </c>
      <c r="E3448">
        <v>1</v>
      </c>
      <c r="G3448" t="s">
        <v>433</v>
      </c>
      <c r="H3448" t="s">
        <v>434</v>
      </c>
      <c r="J3448" t="s">
        <v>403</v>
      </c>
      <c r="K3448">
        <v>1</v>
      </c>
      <c r="L3448" t="str">
        <f>_xlfn.CONCAT(D3448,F3448)</f>
        <v>Candy bar</v>
      </c>
      <c r="M3448" s="10">
        <f>E3448*_xlfn.XLOOKUP(L3448,PriceListData!$F$2:$F$97,PriceListData!$E$2:$E$97)</f>
        <v>2.75</v>
      </c>
      <c r="N3448" t="str">
        <f>TEXT(B3448,"dddd")</f>
        <v>Wednesday</v>
      </c>
    </row>
    <row r="3449" spans="1:14" x14ac:dyDescent="0.35">
      <c r="A3449">
        <v>289500</v>
      </c>
      <c r="B3449" s="3">
        <v>45791</v>
      </c>
      <c r="C3449" s="4">
        <v>0.30253472222222222</v>
      </c>
      <c r="D3449" t="s">
        <v>443</v>
      </c>
      <c r="E3449">
        <v>1</v>
      </c>
      <c r="G3449" t="s">
        <v>433</v>
      </c>
      <c r="H3449" t="s">
        <v>435</v>
      </c>
      <c r="J3449" t="s">
        <v>403</v>
      </c>
      <c r="K3449">
        <v>1</v>
      </c>
      <c r="L3449" t="str">
        <f>_xlfn.CONCAT(D3449,F3449)</f>
        <v>Scone with clotted cream and jam</v>
      </c>
      <c r="M3449" s="10">
        <f>E3449*_xlfn.XLOOKUP(L3449,PriceListData!$F$2:$F$97,PriceListData!$E$2:$E$97)</f>
        <v>5.75</v>
      </c>
      <c r="N3449" t="str">
        <f>TEXT(B3449,"dddd")</f>
        <v>Wednesday</v>
      </c>
    </row>
    <row r="3450" spans="1:14" x14ac:dyDescent="0.35">
      <c r="A3450">
        <v>289499</v>
      </c>
      <c r="B3450" s="3">
        <v>45791</v>
      </c>
      <c r="C3450" s="4">
        <v>0.30166666666666669</v>
      </c>
      <c r="D3450" t="s">
        <v>443</v>
      </c>
      <c r="E3450">
        <v>1</v>
      </c>
      <c r="G3450" t="s">
        <v>433</v>
      </c>
      <c r="H3450" t="s">
        <v>435</v>
      </c>
      <c r="J3450" t="s">
        <v>403</v>
      </c>
      <c r="K3450">
        <v>1</v>
      </c>
      <c r="L3450" t="str">
        <f>_xlfn.CONCAT(D3450,F3450)</f>
        <v>Scone with clotted cream and jam</v>
      </c>
      <c r="M3450" s="10">
        <f>E3450*_xlfn.XLOOKUP(L3450,PriceListData!$F$2:$F$97,PriceListData!$E$2:$E$97)</f>
        <v>5.75</v>
      </c>
      <c r="N3450" t="str">
        <f>TEXT(B3450,"dddd")</f>
        <v>Wednesday</v>
      </c>
    </row>
    <row r="3451" spans="1:14" x14ac:dyDescent="0.35">
      <c r="A3451">
        <v>289498</v>
      </c>
      <c r="B3451" s="3">
        <v>45791</v>
      </c>
      <c r="C3451" s="4">
        <v>0.29364583333333333</v>
      </c>
      <c r="D3451" t="s">
        <v>443</v>
      </c>
      <c r="E3451">
        <v>1</v>
      </c>
      <c r="G3451" t="s">
        <v>433</v>
      </c>
      <c r="H3451" t="s">
        <v>435</v>
      </c>
      <c r="J3451" t="s">
        <v>403</v>
      </c>
      <c r="K3451">
        <v>1</v>
      </c>
      <c r="L3451" t="str">
        <f>_xlfn.CONCAT(D3451,F3451)</f>
        <v>Scone with clotted cream and jam</v>
      </c>
      <c r="M3451" s="10">
        <f>E3451*_xlfn.XLOOKUP(L3451,PriceListData!$F$2:$F$97,PriceListData!$E$2:$E$97)</f>
        <v>5.75</v>
      </c>
      <c r="N3451" t="str">
        <f>TEXT(B3451,"dddd")</f>
        <v>Wednesday</v>
      </c>
    </row>
    <row r="3452" spans="1:14" x14ac:dyDescent="0.35">
      <c r="A3452">
        <v>289919</v>
      </c>
      <c r="B3452" s="3">
        <v>45792</v>
      </c>
      <c r="C3452" s="4">
        <v>0.77612268518518523</v>
      </c>
      <c r="D3452" t="s">
        <v>54</v>
      </c>
      <c r="E3452">
        <v>1</v>
      </c>
      <c r="G3452" t="s">
        <v>415</v>
      </c>
      <c r="H3452" t="s">
        <v>416</v>
      </c>
      <c r="J3452" t="s">
        <v>403</v>
      </c>
      <c r="K3452">
        <v>1</v>
      </c>
      <c r="L3452" t="str">
        <f>_xlfn.CONCAT(D3452,F3452)</f>
        <v>Syrup</v>
      </c>
      <c r="M3452" s="10">
        <f>E3452*_xlfn.XLOOKUP(L3452,PriceListData!$F$2:$F$97,PriceListData!$E$2:$E$97)</f>
        <v>0.75</v>
      </c>
      <c r="N3452" t="str">
        <f>TEXT(B3452,"dddd")</f>
        <v>Thursday</v>
      </c>
    </row>
    <row r="3453" spans="1:14" x14ac:dyDescent="0.35">
      <c r="A3453">
        <v>289919</v>
      </c>
      <c r="B3453" s="3">
        <v>45792</v>
      </c>
      <c r="C3453" s="4">
        <v>0.77612268518518523</v>
      </c>
      <c r="D3453" t="s">
        <v>65</v>
      </c>
      <c r="E3453">
        <v>1</v>
      </c>
      <c r="F3453" t="s">
        <v>15</v>
      </c>
      <c r="G3453" t="s">
        <v>405</v>
      </c>
      <c r="H3453" t="s">
        <v>406</v>
      </c>
      <c r="J3453" t="s">
        <v>403</v>
      </c>
      <c r="K3453">
        <v>1</v>
      </c>
      <c r="L3453" t="str">
        <f>_xlfn.CONCAT(D3453,F3453)</f>
        <v>Cappuccino12 oz</v>
      </c>
      <c r="M3453" s="10">
        <f>E3453*_xlfn.XLOOKUP(L3453,PriceListData!$F$2:$F$97,PriceListData!$E$2:$E$97)</f>
        <v>5.5</v>
      </c>
      <c r="N3453" t="str">
        <f>TEXT(B3453,"dddd")</f>
        <v>Thursday</v>
      </c>
    </row>
    <row r="3454" spans="1:14" x14ac:dyDescent="0.35">
      <c r="A3454">
        <v>289918</v>
      </c>
      <c r="B3454" s="3">
        <v>45792</v>
      </c>
      <c r="C3454" s="4">
        <v>0.76484953703703706</v>
      </c>
      <c r="D3454" t="s">
        <v>54</v>
      </c>
      <c r="E3454">
        <v>1</v>
      </c>
      <c r="G3454" t="s">
        <v>415</v>
      </c>
      <c r="H3454" t="s">
        <v>416</v>
      </c>
      <c r="J3454" t="s">
        <v>403</v>
      </c>
      <c r="K3454">
        <v>2</v>
      </c>
      <c r="L3454" t="str">
        <f>_xlfn.CONCAT(D3454,F3454)</f>
        <v>Syrup</v>
      </c>
      <c r="M3454" s="10">
        <f>E3454*_xlfn.XLOOKUP(L3454,PriceListData!$F$2:$F$97,PriceListData!$E$2:$E$97)</f>
        <v>0.75</v>
      </c>
      <c r="N3454" t="str">
        <f>TEXT(B3454,"dddd")</f>
        <v>Thursday</v>
      </c>
    </row>
    <row r="3455" spans="1:14" x14ac:dyDescent="0.35">
      <c r="A3455">
        <v>289918</v>
      </c>
      <c r="B3455" s="3">
        <v>45792</v>
      </c>
      <c r="C3455" s="4">
        <v>0.76484953703703706</v>
      </c>
      <c r="D3455" t="s">
        <v>21</v>
      </c>
      <c r="E3455">
        <v>1</v>
      </c>
      <c r="F3455" t="s">
        <v>15</v>
      </c>
      <c r="G3455" t="s">
        <v>405</v>
      </c>
      <c r="H3455" t="s">
        <v>406</v>
      </c>
      <c r="J3455" t="s">
        <v>403</v>
      </c>
      <c r="K3455">
        <v>2</v>
      </c>
      <c r="L3455" t="str">
        <f>_xlfn.CONCAT(D3455,F3455)</f>
        <v>Pourover12 oz</v>
      </c>
      <c r="M3455" s="10">
        <f>E3455*_xlfn.XLOOKUP(L3455,PriceListData!$F$2:$F$97,PriceListData!$E$2:$E$97)</f>
        <v>3.5</v>
      </c>
      <c r="N3455" t="str">
        <f>TEXT(B3455,"dddd")</f>
        <v>Thursday</v>
      </c>
    </row>
    <row r="3456" spans="1:14" x14ac:dyDescent="0.35">
      <c r="A3456">
        <v>289917</v>
      </c>
      <c r="B3456" s="3">
        <v>45792</v>
      </c>
      <c r="C3456" s="4">
        <v>0.75274305555555554</v>
      </c>
      <c r="D3456" t="s">
        <v>445</v>
      </c>
      <c r="E3456">
        <v>1</v>
      </c>
      <c r="F3456" t="s">
        <v>15</v>
      </c>
      <c r="G3456" t="s">
        <v>423</v>
      </c>
      <c r="H3456" t="s">
        <v>414</v>
      </c>
      <c r="J3456" t="s">
        <v>403</v>
      </c>
      <c r="K3456">
        <v>1</v>
      </c>
      <c r="L3456" t="str">
        <f>_xlfn.CONCAT(D3456,F3456)</f>
        <v>Mango lassi12 oz</v>
      </c>
      <c r="M3456" s="10">
        <f>E3456*_xlfn.XLOOKUP(L3456,PriceListData!$F$2:$F$97,PriceListData!$E$2:$E$97)</f>
        <v>5.75</v>
      </c>
      <c r="N3456" t="str">
        <f>TEXT(B3456,"dddd")</f>
        <v>Thursday</v>
      </c>
    </row>
    <row r="3457" spans="1:14" x14ac:dyDescent="0.35">
      <c r="A3457">
        <v>289916</v>
      </c>
      <c r="B3457" s="3">
        <v>45792</v>
      </c>
      <c r="C3457" s="4">
        <v>0.74814814814814812</v>
      </c>
      <c r="D3457" t="s">
        <v>74</v>
      </c>
      <c r="E3457">
        <v>1</v>
      </c>
      <c r="F3457" t="s">
        <v>15</v>
      </c>
      <c r="G3457" t="s">
        <v>417</v>
      </c>
      <c r="H3457" t="s">
        <v>418</v>
      </c>
      <c r="J3457" t="s">
        <v>403</v>
      </c>
      <c r="K3457">
        <v>1</v>
      </c>
      <c r="L3457" t="str">
        <f>_xlfn.CONCAT(D3457,F3457)</f>
        <v>Single-origin12 oz</v>
      </c>
      <c r="M3457" s="10">
        <f>E3457*_xlfn.XLOOKUP(L3457,PriceListData!$F$2:$F$97,PriceListData!$E$2:$E$97)</f>
        <v>14.95</v>
      </c>
      <c r="N3457" t="str">
        <f>TEXT(B3457,"dddd")</f>
        <v>Thursday</v>
      </c>
    </row>
    <row r="3458" spans="1:14" x14ac:dyDescent="0.35">
      <c r="A3458">
        <v>289914</v>
      </c>
      <c r="B3458" s="3">
        <v>45792</v>
      </c>
      <c r="C3458" s="4">
        <v>0.73721064814814818</v>
      </c>
      <c r="D3458" t="s">
        <v>404</v>
      </c>
      <c r="E3458">
        <v>1</v>
      </c>
      <c r="F3458" t="s">
        <v>15</v>
      </c>
      <c r="G3458" t="s">
        <v>405</v>
      </c>
      <c r="H3458" t="s">
        <v>406</v>
      </c>
      <c r="J3458" t="s">
        <v>403</v>
      </c>
      <c r="K3458">
        <v>1</v>
      </c>
      <c r="L3458" t="str">
        <f>_xlfn.CONCAT(D3458,F3458)</f>
        <v>Café latté12 oz</v>
      </c>
      <c r="M3458" s="10">
        <f>E3458*_xlfn.XLOOKUP(L3458,PriceListData!$F$2:$F$97,PriceListData!$E$2:$E$97)</f>
        <v>4.25</v>
      </c>
      <c r="N3458" t="str">
        <f>TEXT(B3458,"dddd")</f>
        <v>Thursday</v>
      </c>
    </row>
    <row r="3459" spans="1:14" x14ac:dyDescent="0.35">
      <c r="A3459">
        <v>289913</v>
      </c>
      <c r="B3459" s="3">
        <v>45792</v>
      </c>
      <c r="C3459" s="4">
        <v>0.72594907407407405</v>
      </c>
      <c r="D3459" t="s">
        <v>404</v>
      </c>
      <c r="E3459">
        <v>1</v>
      </c>
      <c r="F3459" t="s">
        <v>15</v>
      </c>
      <c r="G3459" t="s">
        <v>405</v>
      </c>
      <c r="H3459" t="s">
        <v>406</v>
      </c>
      <c r="J3459" t="s">
        <v>403</v>
      </c>
      <c r="K3459">
        <v>1</v>
      </c>
      <c r="L3459" t="str">
        <f>_xlfn.CONCAT(D3459,F3459)</f>
        <v>Café latté12 oz</v>
      </c>
      <c r="M3459" s="10">
        <f>E3459*_xlfn.XLOOKUP(L3459,PriceListData!$F$2:$F$97,PriceListData!$E$2:$E$97)</f>
        <v>4.25</v>
      </c>
      <c r="N3459" t="str">
        <f>TEXT(B3459,"dddd")</f>
        <v>Thursday</v>
      </c>
    </row>
    <row r="3460" spans="1:14" x14ac:dyDescent="0.35">
      <c r="A3460">
        <v>289912</v>
      </c>
      <c r="B3460" s="3">
        <v>45792</v>
      </c>
      <c r="C3460" s="4">
        <v>0.72084490740740736</v>
      </c>
      <c r="D3460" t="s">
        <v>54</v>
      </c>
      <c r="E3460">
        <v>1</v>
      </c>
      <c r="G3460" t="s">
        <v>415</v>
      </c>
      <c r="H3460" t="s">
        <v>416</v>
      </c>
      <c r="J3460" t="s">
        <v>403</v>
      </c>
      <c r="K3460">
        <v>1</v>
      </c>
      <c r="L3460" t="str">
        <f>_xlfn.CONCAT(D3460,F3460)</f>
        <v>Syrup</v>
      </c>
      <c r="M3460" s="10">
        <f>E3460*_xlfn.XLOOKUP(L3460,PriceListData!$F$2:$F$97,PriceListData!$E$2:$E$97)</f>
        <v>0.75</v>
      </c>
      <c r="N3460" t="str">
        <f>TEXT(B3460,"dddd")</f>
        <v>Thursday</v>
      </c>
    </row>
    <row r="3461" spans="1:14" x14ac:dyDescent="0.35">
      <c r="A3461">
        <v>289912</v>
      </c>
      <c r="B3461" s="3">
        <v>45792</v>
      </c>
      <c r="C3461" s="4">
        <v>0.72084490740740736</v>
      </c>
      <c r="D3461" t="s">
        <v>21</v>
      </c>
      <c r="E3461">
        <v>1</v>
      </c>
      <c r="F3461" t="s">
        <v>15</v>
      </c>
      <c r="G3461" t="s">
        <v>405</v>
      </c>
      <c r="H3461" t="s">
        <v>406</v>
      </c>
      <c r="J3461" t="s">
        <v>403</v>
      </c>
      <c r="K3461">
        <v>1</v>
      </c>
      <c r="L3461" t="str">
        <f>_xlfn.CONCAT(D3461,F3461)</f>
        <v>Pourover12 oz</v>
      </c>
      <c r="M3461" s="10">
        <f>E3461*_xlfn.XLOOKUP(L3461,PriceListData!$F$2:$F$97,PriceListData!$E$2:$E$97)</f>
        <v>3.5</v>
      </c>
      <c r="N3461" t="str">
        <f>TEXT(B3461,"dddd")</f>
        <v>Thursday</v>
      </c>
    </row>
    <row r="3462" spans="1:14" x14ac:dyDescent="0.35">
      <c r="A3462">
        <v>289911</v>
      </c>
      <c r="B3462" s="3">
        <v>45792</v>
      </c>
      <c r="C3462" s="4">
        <v>0.71979166666666672</v>
      </c>
      <c r="D3462" t="s">
        <v>445</v>
      </c>
      <c r="E3462">
        <v>1</v>
      </c>
      <c r="F3462" t="s">
        <v>15</v>
      </c>
      <c r="G3462" t="s">
        <v>423</v>
      </c>
      <c r="H3462" t="s">
        <v>414</v>
      </c>
      <c r="J3462" t="s">
        <v>403</v>
      </c>
      <c r="K3462">
        <v>1</v>
      </c>
      <c r="L3462" t="str">
        <f>_xlfn.CONCAT(D3462,F3462)</f>
        <v>Mango lassi12 oz</v>
      </c>
      <c r="M3462" s="10">
        <f>E3462*_xlfn.XLOOKUP(L3462,PriceListData!$F$2:$F$97,PriceListData!$E$2:$E$97)</f>
        <v>5.75</v>
      </c>
      <c r="N3462" t="str">
        <f>TEXT(B3462,"dddd")</f>
        <v>Thursday</v>
      </c>
    </row>
    <row r="3463" spans="1:14" x14ac:dyDescent="0.35">
      <c r="A3463">
        <v>289910</v>
      </c>
      <c r="B3463" s="3">
        <v>45792</v>
      </c>
      <c r="C3463" s="4">
        <v>0.71870370370370373</v>
      </c>
      <c r="D3463" t="s">
        <v>74</v>
      </c>
      <c r="E3463">
        <v>1</v>
      </c>
      <c r="F3463" t="s">
        <v>15</v>
      </c>
      <c r="G3463" t="s">
        <v>417</v>
      </c>
      <c r="H3463" t="s">
        <v>418</v>
      </c>
      <c r="J3463" t="s">
        <v>403</v>
      </c>
      <c r="K3463">
        <v>1</v>
      </c>
      <c r="L3463" t="str">
        <f>_xlfn.CONCAT(D3463,F3463)</f>
        <v>Single-origin12 oz</v>
      </c>
      <c r="M3463" s="10">
        <f>E3463*_xlfn.XLOOKUP(L3463,PriceListData!$F$2:$F$97,PriceListData!$E$2:$E$97)</f>
        <v>14.95</v>
      </c>
      <c r="N3463" t="str">
        <f>TEXT(B3463,"dddd")</f>
        <v>Thursday</v>
      </c>
    </row>
    <row r="3464" spans="1:14" x14ac:dyDescent="0.35">
      <c r="A3464">
        <v>289910</v>
      </c>
      <c r="B3464" s="3">
        <v>45792</v>
      </c>
      <c r="C3464" s="4">
        <v>0.71870370370370373</v>
      </c>
      <c r="D3464" t="s">
        <v>404</v>
      </c>
      <c r="E3464">
        <v>1</v>
      </c>
      <c r="F3464" t="s">
        <v>15</v>
      </c>
      <c r="G3464" t="s">
        <v>405</v>
      </c>
      <c r="H3464" t="s">
        <v>406</v>
      </c>
      <c r="J3464" t="s">
        <v>403</v>
      </c>
      <c r="K3464">
        <v>1</v>
      </c>
      <c r="L3464" t="str">
        <f>_xlfn.CONCAT(D3464,F3464)</f>
        <v>Café latté12 oz</v>
      </c>
      <c r="M3464" s="10">
        <f>E3464*_xlfn.XLOOKUP(L3464,PriceListData!$F$2:$F$97,PriceListData!$E$2:$E$97)</f>
        <v>4.25</v>
      </c>
      <c r="N3464" t="str">
        <f>TEXT(B3464,"dddd")</f>
        <v>Thursday</v>
      </c>
    </row>
    <row r="3465" spans="1:14" x14ac:dyDescent="0.35">
      <c r="A3465">
        <v>289909</v>
      </c>
      <c r="B3465" s="3">
        <v>45792</v>
      </c>
      <c r="C3465" s="4">
        <v>0.71690972222222227</v>
      </c>
      <c r="D3465" t="s">
        <v>425</v>
      </c>
      <c r="E3465">
        <v>1</v>
      </c>
      <c r="F3465" t="s">
        <v>15</v>
      </c>
      <c r="G3465" t="s">
        <v>405</v>
      </c>
      <c r="H3465" t="s">
        <v>414</v>
      </c>
      <c r="J3465" t="s">
        <v>403</v>
      </c>
      <c r="K3465">
        <v>1</v>
      </c>
      <c r="L3465" t="str">
        <f>_xlfn.CONCAT(D3465,F3465)</f>
        <v>Iced Guillermo12 oz</v>
      </c>
      <c r="M3465" s="10">
        <f>E3465*_xlfn.XLOOKUP(L3465,PriceListData!$F$2:$F$97,PriceListData!$E$2:$E$97)</f>
        <v>3.5</v>
      </c>
      <c r="N3465" t="str">
        <f>TEXT(B3465,"dddd")</f>
        <v>Thursday</v>
      </c>
    </row>
    <row r="3466" spans="1:14" x14ac:dyDescent="0.35">
      <c r="A3466">
        <v>289908</v>
      </c>
      <c r="B3466" s="3">
        <v>45792</v>
      </c>
      <c r="C3466" s="4">
        <v>0.71067129629629633</v>
      </c>
      <c r="D3466" t="s">
        <v>21</v>
      </c>
      <c r="E3466">
        <v>1</v>
      </c>
      <c r="F3466" t="s">
        <v>15</v>
      </c>
      <c r="G3466" t="s">
        <v>405</v>
      </c>
      <c r="H3466" t="s">
        <v>406</v>
      </c>
      <c r="J3466" t="s">
        <v>403</v>
      </c>
      <c r="K3466">
        <v>1</v>
      </c>
      <c r="L3466" t="str">
        <f>_xlfn.CONCAT(D3466,F3466)</f>
        <v>Pourover12 oz</v>
      </c>
      <c r="M3466" s="10">
        <f>E3466*_xlfn.XLOOKUP(L3466,PriceListData!$F$2:$F$97,PriceListData!$E$2:$E$97)</f>
        <v>3.5</v>
      </c>
      <c r="N3466" t="str">
        <f>TEXT(B3466,"dddd")</f>
        <v>Thursday</v>
      </c>
    </row>
    <row r="3467" spans="1:14" x14ac:dyDescent="0.35">
      <c r="A3467">
        <v>289908</v>
      </c>
      <c r="B3467" s="3">
        <v>45792</v>
      </c>
      <c r="C3467" s="4">
        <v>0.71067129629629633</v>
      </c>
      <c r="D3467" t="s">
        <v>52</v>
      </c>
      <c r="E3467">
        <v>1</v>
      </c>
      <c r="F3467" t="s">
        <v>15</v>
      </c>
      <c r="G3467" t="s">
        <v>405</v>
      </c>
      <c r="H3467" t="s">
        <v>414</v>
      </c>
      <c r="J3467" t="s">
        <v>403</v>
      </c>
      <c r="K3467">
        <v>1</v>
      </c>
      <c r="L3467" t="str">
        <f>_xlfn.CONCAT(D3467,F3467)</f>
        <v>Frappé12 oz</v>
      </c>
      <c r="M3467" s="10">
        <f>E3467*_xlfn.XLOOKUP(L3467,PriceListData!$F$2:$F$97,PriceListData!$E$2:$E$97)</f>
        <v>4.75</v>
      </c>
      <c r="N3467" t="str">
        <f>TEXT(B3467,"dddd")</f>
        <v>Thursday</v>
      </c>
    </row>
    <row r="3468" spans="1:14" x14ac:dyDescent="0.35">
      <c r="A3468">
        <v>289907</v>
      </c>
      <c r="B3468" s="3">
        <v>45792</v>
      </c>
      <c r="C3468" s="4">
        <v>0.70750000000000002</v>
      </c>
      <c r="D3468" t="s">
        <v>40</v>
      </c>
      <c r="E3468">
        <v>1</v>
      </c>
      <c r="F3468" t="s">
        <v>35</v>
      </c>
      <c r="G3468" t="s">
        <v>405</v>
      </c>
      <c r="H3468" t="s">
        <v>406</v>
      </c>
      <c r="J3468" t="s">
        <v>403</v>
      </c>
      <c r="K3468">
        <v>1</v>
      </c>
      <c r="L3468" t="str">
        <f>_xlfn.CONCAT(D3468,F3468)</f>
        <v>Espresso1 oz</v>
      </c>
      <c r="M3468" s="10">
        <f>E3468*_xlfn.XLOOKUP(L3468,PriceListData!$F$2:$F$97,PriceListData!$E$2:$E$97)</f>
        <v>2.5</v>
      </c>
      <c r="N3468" t="str">
        <f>TEXT(B3468,"dddd")</f>
        <v>Thursday</v>
      </c>
    </row>
    <row r="3469" spans="1:14" x14ac:dyDescent="0.35">
      <c r="A3469">
        <v>289906</v>
      </c>
      <c r="B3469" s="3">
        <v>45792</v>
      </c>
      <c r="C3469" s="4">
        <v>0.70427083333333329</v>
      </c>
      <c r="D3469" t="s">
        <v>425</v>
      </c>
      <c r="E3469">
        <v>1</v>
      </c>
      <c r="F3469" t="s">
        <v>15</v>
      </c>
      <c r="G3469" t="s">
        <v>405</v>
      </c>
      <c r="H3469" t="s">
        <v>414</v>
      </c>
      <c r="J3469" t="s">
        <v>403</v>
      </c>
      <c r="K3469">
        <v>1</v>
      </c>
      <c r="L3469" t="str">
        <f>_xlfn.CONCAT(D3469,F3469)</f>
        <v>Iced Guillermo12 oz</v>
      </c>
      <c r="M3469" s="10">
        <f>E3469*_xlfn.XLOOKUP(L3469,PriceListData!$F$2:$F$97,PriceListData!$E$2:$E$97)</f>
        <v>3.5</v>
      </c>
      <c r="N3469" t="str">
        <f>TEXT(B3469,"dddd")</f>
        <v>Thursday</v>
      </c>
    </row>
    <row r="3470" spans="1:14" x14ac:dyDescent="0.35">
      <c r="A3470">
        <v>289905</v>
      </c>
      <c r="B3470" s="3">
        <v>45792</v>
      </c>
      <c r="C3470" s="4">
        <v>0.69413194444444448</v>
      </c>
      <c r="D3470" t="s">
        <v>429</v>
      </c>
      <c r="E3470">
        <v>1</v>
      </c>
      <c r="F3470" t="s">
        <v>76</v>
      </c>
      <c r="G3470" t="s">
        <v>423</v>
      </c>
      <c r="H3470" t="s">
        <v>406</v>
      </c>
      <c r="J3470" t="s">
        <v>403</v>
      </c>
      <c r="K3470">
        <v>2</v>
      </c>
      <c r="L3470" t="str">
        <f>_xlfn.CONCAT(D3470,F3470)</f>
        <v>Foamed vanilla milk10 oz</v>
      </c>
      <c r="M3470" s="10">
        <f>E3470*_xlfn.XLOOKUP(L3470,PriceListData!$F$2:$F$97,PriceListData!$E$2:$E$97)</f>
        <v>3</v>
      </c>
      <c r="N3470" t="str">
        <f>TEXT(B3470,"dddd")</f>
        <v>Thursday</v>
      </c>
    </row>
    <row r="3471" spans="1:14" x14ac:dyDescent="0.35">
      <c r="A3471">
        <v>289904</v>
      </c>
      <c r="B3471" s="3">
        <v>45792</v>
      </c>
      <c r="C3471" s="4">
        <v>0.69123842592592588</v>
      </c>
      <c r="D3471" t="s">
        <v>65</v>
      </c>
      <c r="E3471">
        <v>1</v>
      </c>
      <c r="F3471" t="s">
        <v>15</v>
      </c>
      <c r="G3471" t="s">
        <v>405</v>
      </c>
      <c r="H3471" t="s">
        <v>406</v>
      </c>
      <c r="J3471" t="s">
        <v>403</v>
      </c>
      <c r="K3471">
        <v>1</v>
      </c>
      <c r="L3471" t="str">
        <f>_xlfn.CONCAT(D3471,F3471)</f>
        <v>Cappuccino12 oz</v>
      </c>
      <c r="M3471" s="10">
        <f>E3471*_xlfn.XLOOKUP(L3471,PriceListData!$F$2:$F$97,PriceListData!$E$2:$E$97)</f>
        <v>5.5</v>
      </c>
      <c r="N3471" t="str">
        <f>TEXT(B3471,"dddd")</f>
        <v>Thursday</v>
      </c>
    </row>
    <row r="3472" spans="1:14" x14ac:dyDescent="0.35">
      <c r="A3472">
        <v>289903</v>
      </c>
      <c r="B3472" s="3">
        <v>45792</v>
      </c>
      <c r="C3472" s="4">
        <v>0.68556712962962962</v>
      </c>
      <c r="D3472" t="s">
        <v>74</v>
      </c>
      <c r="E3472">
        <v>1</v>
      </c>
      <c r="F3472" t="s">
        <v>15</v>
      </c>
      <c r="G3472" t="s">
        <v>417</v>
      </c>
      <c r="H3472" t="s">
        <v>418</v>
      </c>
      <c r="J3472" t="s">
        <v>403</v>
      </c>
      <c r="K3472">
        <v>2</v>
      </c>
      <c r="L3472" t="str">
        <f>_xlfn.CONCAT(D3472,F3472)</f>
        <v>Single-origin12 oz</v>
      </c>
      <c r="M3472" s="10">
        <f>E3472*_xlfn.XLOOKUP(L3472,PriceListData!$F$2:$F$97,PriceListData!$E$2:$E$97)</f>
        <v>14.95</v>
      </c>
      <c r="N3472" t="str">
        <f>TEXT(B3472,"dddd")</f>
        <v>Thursday</v>
      </c>
    </row>
    <row r="3473" spans="1:14" x14ac:dyDescent="0.35">
      <c r="A3473">
        <v>289902</v>
      </c>
      <c r="B3473" s="3">
        <v>45792</v>
      </c>
      <c r="C3473" s="4">
        <v>0.67493055555555559</v>
      </c>
      <c r="D3473" t="s">
        <v>404</v>
      </c>
      <c r="E3473">
        <v>1</v>
      </c>
      <c r="F3473" t="s">
        <v>15</v>
      </c>
      <c r="G3473" t="s">
        <v>405</v>
      </c>
      <c r="H3473" t="s">
        <v>406</v>
      </c>
      <c r="J3473" t="s">
        <v>403</v>
      </c>
      <c r="K3473">
        <v>1</v>
      </c>
      <c r="L3473" t="str">
        <f>_xlfn.CONCAT(D3473,F3473)</f>
        <v>Café latté12 oz</v>
      </c>
      <c r="M3473" s="10">
        <f>E3473*_xlfn.XLOOKUP(L3473,PriceListData!$F$2:$F$97,PriceListData!$E$2:$E$97)</f>
        <v>4.25</v>
      </c>
      <c r="N3473" t="str">
        <f>TEXT(B3473,"dddd")</f>
        <v>Thursday</v>
      </c>
    </row>
    <row r="3474" spans="1:14" x14ac:dyDescent="0.35">
      <c r="A3474">
        <v>289901</v>
      </c>
      <c r="B3474" s="3">
        <v>45792</v>
      </c>
      <c r="C3474" s="4">
        <v>0.6684606481481481</v>
      </c>
      <c r="D3474" t="s">
        <v>52</v>
      </c>
      <c r="E3474">
        <v>1</v>
      </c>
      <c r="F3474" t="s">
        <v>15</v>
      </c>
      <c r="G3474" t="s">
        <v>405</v>
      </c>
      <c r="H3474" t="s">
        <v>414</v>
      </c>
      <c r="J3474" t="s">
        <v>403</v>
      </c>
      <c r="K3474">
        <v>2</v>
      </c>
      <c r="L3474" t="str">
        <f>_xlfn.CONCAT(D3474,F3474)</f>
        <v>Frappé12 oz</v>
      </c>
      <c r="M3474" s="10">
        <f>E3474*_xlfn.XLOOKUP(L3474,PriceListData!$F$2:$F$97,PriceListData!$E$2:$E$97)</f>
        <v>4.75</v>
      </c>
      <c r="N3474" t="str">
        <f>TEXT(B3474,"dddd")</f>
        <v>Thursday</v>
      </c>
    </row>
    <row r="3475" spans="1:14" x14ac:dyDescent="0.35">
      <c r="A3475">
        <v>289900</v>
      </c>
      <c r="B3475" s="3">
        <v>45792</v>
      </c>
      <c r="C3475" s="4">
        <v>0.66331018518518514</v>
      </c>
      <c r="D3475" t="s">
        <v>428</v>
      </c>
      <c r="E3475">
        <v>1</v>
      </c>
      <c r="F3475" t="s">
        <v>15</v>
      </c>
      <c r="G3475" t="s">
        <v>413</v>
      </c>
      <c r="H3475" t="s">
        <v>406</v>
      </c>
      <c r="J3475" t="s">
        <v>403</v>
      </c>
      <c r="K3475">
        <v>2</v>
      </c>
      <c r="L3475" t="str">
        <f>_xlfn.CONCAT(D3475,F3475)</f>
        <v>Rooibos latté12 oz</v>
      </c>
      <c r="M3475" s="10">
        <f>E3475*_xlfn.XLOOKUP(L3475,PriceListData!$F$2:$F$97,PriceListData!$E$2:$E$97)</f>
        <v>5.5</v>
      </c>
      <c r="N3475" t="str">
        <f>TEXT(B3475,"dddd")</f>
        <v>Thursday</v>
      </c>
    </row>
    <row r="3476" spans="1:14" x14ac:dyDescent="0.35">
      <c r="A3476">
        <v>289900</v>
      </c>
      <c r="B3476" s="3">
        <v>45792</v>
      </c>
      <c r="C3476" s="4">
        <v>0.66331018518518514</v>
      </c>
      <c r="D3476" t="s">
        <v>420</v>
      </c>
      <c r="E3476">
        <v>1</v>
      </c>
      <c r="F3476" t="s">
        <v>76</v>
      </c>
      <c r="G3476" t="s">
        <v>413</v>
      </c>
      <c r="H3476" t="s">
        <v>406</v>
      </c>
      <c r="J3476" t="s">
        <v>403</v>
      </c>
      <c r="K3476">
        <v>2</v>
      </c>
      <c r="L3476" t="str">
        <f>_xlfn.CONCAT(D3476,F3476)</f>
        <v>Moroccan tea10 oz</v>
      </c>
      <c r="M3476" s="10">
        <f>E3476*_xlfn.XLOOKUP(L3476,PriceListData!$F$2:$F$97,PriceListData!$E$2:$E$97)</f>
        <v>3</v>
      </c>
      <c r="N3476" t="str">
        <f>TEXT(B3476,"dddd")</f>
        <v>Thursday</v>
      </c>
    </row>
    <row r="3477" spans="1:14" x14ac:dyDescent="0.35">
      <c r="A3477">
        <v>289899</v>
      </c>
      <c r="B3477" s="3">
        <v>45792</v>
      </c>
      <c r="C3477" s="4">
        <v>0.66259259259259262</v>
      </c>
      <c r="D3477" t="s">
        <v>445</v>
      </c>
      <c r="E3477">
        <v>1</v>
      </c>
      <c r="F3477" t="s">
        <v>15</v>
      </c>
      <c r="G3477" t="s">
        <v>423</v>
      </c>
      <c r="H3477" t="s">
        <v>414</v>
      </c>
      <c r="J3477" t="s">
        <v>403</v>
      </c>
      <c r="K3477">
        <v>1</v>
      </c>
      <c r="L3477" t="str">
        <f>_xlfn.CONCAT(D3477,F3477)</f>
        <v>Mango lassi12 oz</v>
      </c>
      <c r="M3477" s="10">
        <f>E3477*_xlfn.XLOOKUP(L3477,PriceListData!$F$2:$F$97,PriceListData!$E$2:$E$97)</f>
        <v>5.75</v>
      </c>
      <c r="N3477" t="str">
        <f>TEXT(B3477,"dddd")</f>
        <v>Thursday</v>
      </c>
    </row>
    <row r="3478" spans="1:14" x14ac:dyDescent="0.35">
      <c r="A3478">
        <v>289897</v>
      </c>
      <c r="B3478" s="3">
        <v>45792</v>
      </c>
      <c r="C3478" s="4">
        <v>0.66078703703703701</v>
      </c>
      <c r="D3478" t="s">
        <v>65</v>
      </c>
      <c r="E3478">
        <v>2</v>
      </c>
      <c r="F3478" t="s">
        <v>15</v>
      </c>
      <c r="G3478" t="s">
        <v>405</v>
      </c>
      <c r="H3478" t="s">
        <v>406</v>
      </c>
      <c r="J3478" t="s">
        <v>403</v>
      </c>
      <c r="K3478">
        <v>2</v>
      </c>
      <c r="L3478" t="str">
        <f>_xlfn.CONCAT(D3478,F3478)</f>
        <v>Cappuccino12 oz</v>
      </c>
      <c r="M3478" s="10">
        <f>E3478*_xlfn.XLOOKUP(L3478,PriceListData!$F$2:$F$97,PriceListData!$E$2:$E$97)</f>
        <v>11</v>
      </c>
      <c r="N3478" t="str">
        <f>TEXT(B3478,"dddd")</f>
        <v>Thursday</v>
      </c>
    </row>
    <row r="3479" spans="1:14" x14ac:dyDescent="0.35">
      <c r="A3479">
        <v>289896</v>
      </c>
      <c r="B3479" s="3">
        <v>45792</v>
      </c>
      <c r="C3479" s="4">
        <v>0.65891203703703705</v>
      </c>
      <c r="D3479" t="s">
        <v>54</v>
      </c>
      <c r="E3479">
        <v>1</v>
      </c>
      <c r="G3479" t="s">
        <v>415</v>
      </c>
      <c r="H3479" t="s">
        <v>416</v>
      </c>
      <c r="J3479" t="s">
        <v>403</v>
      </c>
      <c r="K3479">
        <v>2</v>
      </c>
      <c r="L3479" t="str">
        <f>_xlfn.CONCAT(D3479,F3479)</f>
        <v>Syrup</v>
      </c>
      <c r="M3479" s="10">
        <f>E3479*_xlfn.XLOOKUP(L3479,PriceListData!$F$2:$F$97,PriceListData!$E$2:$E$97)</f>
        <v>0.75</v>
      </c>
      <c r="N3479" t="str">
        <f>TEXT(B3479,"dddd")</f>
        <v>Thursday</v>
      </c>
    </row>
    <row r="3480" spans="1:14" x14ac:dyDescent="0.35">
      <c r="A3480">
        <v>289896</v>
      </c>
      <c r="B3480" s="3">
        <v>45792</v>
      </c>
      <c r="C3480" s="4">
        <v>0.65891203703703705</v>
      </c>
      <c r="D3480" t="s">
        <v>21</v>
      </c>
      <c r="E3480">
        <v>1</v>
      </c>
      <c r="F3480" t="s">
        <v>15</v>
      </c>
      <c r="G3480" t="s">
        <v>405</v>
      </c>
      <c r="H3480" t="s">
        <v>406</v>
      </c>
      <c r="J3480" t="s">
        <v>403</v>
      </c>
      <c r="K3480">
        <v>2</v>
      </c>
      <c r="L3480" t="str">
        <f>_xlfn.CONCAT(D3480,F3480)</f>
        <v>Pourover12 oz</v>
      </c>
      <c r="M3480" s="10">
        <f>E3480*_xlfn.XLOOKUP(L3480,PriceListData!$F$2:$F$97,PriceListData!$E$2:$E$97)</f>
        <v>3.5</v>
      </c>
      <c r="N3480" t="str">
        <f>TEXT(B3480,"dddd")</f>
        <v>Thursday</v>
      </c>
    </row>
    <row r="3481" spans="1:14" x14ac:dyDescent="0.35">
      <c r="A3481">
        <v>289895</v>
      </c>
      <c r="B3481" s="3">
        <v>45792</v>
      </c>
      <c r="C3481" s="4">
        <v>0.64888888888888885</v>
      </c>
      <c r="D3481" t="s">
        <v>65</v>
      </c>
      <c r="E3481">
        <v>1</v>
      </c>
      <c r="F3481" t="s">
        <v>15</v>
      </c>
      <c r="G3481" t="s">
        <v>405</v>
      </c>
      <c r="H3481" t="s">
        <v>406</v>
      </c>
      <c r="J3481" t="s">
        <v>403</v>
      </c>
      <c r="K3481">
        <v>1</v>
      </c>
      <c r="L3481" t="str">
        <f>_xlfn.CONCAT(D3481,F3481)</f>
        <v>Cappuccino12 oz</v>
      </c>
      <c r="M3481" s="10">
        <f>E3481*_xlfn.XLOOKUP(L3481,PriceListData!$F$2:$F$97,PriceListData!$E$2:$E$97)</f>
        <v>5.5</v>
      </c>
      <c r="N3481" t="str">
        <f>TEXT(B3481,"dddd")</f>
        <v>Thursday</v>
      </c>
    </row>
    <row r="3482" spans="1:14" x14ac:dyDescent="0.35">
      <c r="A3482">
        <v>289894</v>
      </c>
      <c r="B3482" s="3">
        <v>45792</v>
      </c>
      <c r="C3482" s="4">
        <v>0.64508101851851851</v>
      </c>
      <c r="D3482" t="s">
        <v>65</v>
      </c>
      <c r="E3482">
        <v>1</v>
      </c>
      <c r="F3482" t="s">
        <v>15</v>
      </c>
      <c r="G3482" t="s">
        <v>405</v>
      </c>
      <c r="H3482" t="s">
        <v>406</v>
      </c>
      <c r="J3482" t="s">
        <v>403</v>
      </c>
      <c r="K3482">
        <v>1</v>
      </c>
      <c r="L3482" t="str">
        <f>_xlfn.CONCAT(D3482,F3482)</f>
        <v>Cappuccino12 oz</v>
      </c>
      <c r="M3482" s="10">
        <f>E3482*_xlfn.XLOOKUP(L3482,PriceListData!$F$2:$F$97,PriceListData!$E$2:$E$97)</f>
        <v>5.5</v>
      </c>
      <c r="N3482" t="str">
        <f>TEXT(B3482,"dddd")</f>
        <v>Thursday</v>
      </c>
    </row>
    <row r="3483" spans="1:14" x14ac:dyDescent="0.35">
      <c r="A3483">
        <v>289893</v>
      </c>
      <c r="B3483" s="3">
        <v>45792</v>
      </c>
      <c r="C3483" s="4">
        <v>0.63219907407407405</v>
      </c>
      <c r="D3483" t="s">
        <v>420</v>
      </c>
      <c r="E3483">
        <v>1</v>
      </c>
      <c r="F3483" t="s">
        <v>76</v>
      </c>
      <c r="G3483" t="s">
        <v>413</v>
      </c>
      <c r="H3483" t="s">
        <v>406</v>
      </c>
      <c r="J3483" t="s">
        <v>403</v>
      </c>
      <c r="K3483">
        <v>1</v>
      </c>
      <c r="L3483" t="str">
        <f>_xlfn.CONCAT(D3483,F3483)</f>
        <v>Moroccan tea10 oz</v>
      </c>
      <c r="M3483" s="10">
        <f>E3483*_xlfn.XLOOKUP(L3483,PriceListData!$F$2:$F$97,PriceListData!$E$2:$E$97)</f>
        <v>3</v>
      </c>
      <c r="N3483" t="str">
        <f>TEXT(B3483,"dddd")</f>
        <v>Thursday</v>
      </c>
    </row>
    <row r="3484" spans="1:14" x14ac:dyDescent="0.35">
      <c r="A3484">
        <v>289892</v>
      </c>
      <c r="B3484" s="3">
        <v>45792</v>
      </c>
      <c r="C3484" s="4">
        <v>0.61868055555555557</v>
      </c>
      <c r="D3484" t="s">
        <v>411</v>
      </c>
      <c r="E3484">
        <v>1</v>
      </c>
      <c r="F3484" t="s">
        <v>24</v>
      </c>
      <c r="G3484" t="s">
        <v>405</v>
      </c>
      <c r="H3484" t="s">
        <v>406</v>
      </c>
      <c r="J3484" t="s">
        <v>403</v>
      </c>
      <c r="K3484">
        <v>1</v>
      </c>
      <c r="L3484" t="str">
        <f>_xlfn.CONCAT(D3484,F3484)</f>
        <v>Turkish coffee3 oz</v>
      </c>
      <c r="M3484" s="10">
        <f>E3484*_xlfn.XLOOKUP(L3484,PriceListData!$F$2:$F$97,PriceListData!$E$2:$E$97)</f>
        <v>3.75</v>
      </c>
      <c r="N3484" t="str">
        <f>TEXT(B3484,"dddd")</f>
        <v>Thursday</v>
      </c>
    </row>
    <row r="3485" spans="1:14" x14ac:dyDescent="0.35">
      <c r="A3485">
        <v>289891</v>
      </c>
      <c r="B3485" s="3">
        <v>45792</v>
      </c>
      <c r="C3485" s="4">
        <v>0.61750000000000005</v>
      </c>
      <c r="D3485" t="s">
        <v>52</v>
      </c>
      <c r="E3485">
        <v>1</v>
      </c>
      <c r="F3485" t="s">
        <v>15</v>
      </c>
      <c r="G3485" t="s">
        <v>405</v>
      </c>
      <c r="H3485" t="s">
        <v>414</v>
      </c>
      <c r="J3485" t="s">
        <v>403</v>
      </c>
      <c r="K3485">
        <v>2</v>
      </c>
      <c r="L3485" t="str">
        <f>_xlfn.CONCAT(D3485,F3485)</f>
        <v>Frappé12 oz</v>
      </c>
      <c r="M3485" s="10">
        <f>E3485*_xlfn.XLOOKUP(L3485,PriceListData!$F$2:$F$97,PriceListData!$E$2:$E$97)</f>
        <v>4.75</v>
      </c>
      <c r="N3485" t="str">
        <f>TEXT(B3485,"dddd")</f>
        <v>Thursday</v>
      </c>
    </row>
    <row r="3486" spans="1:14" x14ac:dyDescent="0.35">
      <c r="A3486">
        <v>289891</v>
      </c>
      <c r="B3486" s="3">
        <v>45792</v>
      </c>
      <c r="C3486" s="4">
        <v>0.61750000000000005</v>
      </c>
      <c r="D3486" t="s">
        <v>410</v>
      </c>
      <c r="E3486">
        <v>1</v>
      </c>
      <c r="F3486" t="s">
        <v>15</v>
      </c>
      <c r="G3486" t="s">
        <v>405</v>
      </c>
      <c r="H3486" t="s">
        <v>406</v>
      </c>
      <c r="J3486" t="s">
        <v>403</v>
      </c>
      <c r="K3486">
        <v>2</v>
      </c>
      <c r="L3486" t="str">
        <f>_xlfn.CONCAT(D3486,F3486)</f>
        <v>Café Cubano12 oz</v>
      </c>
      <c r="M3486" s="10">
        <f>E3486*_xlfn.XLOOKUP(L3486,PriceListData!$F$2:$F$97,PriceListData!$E$2:$E$97)</f>
        <v>7</v>
      </c>
      <c r="N3486" t="str">
        <f>TEXT(B3486,"dddd")</f>
        <v>Thursday</v>
      </c>
    </row>
    <row r="3487" spans="1:14" x14ac:dyDescent="0.35">
      <c r="A3487">
        <v>289890</v>
      </c>
      <c r="B3487" s="3">
        <v>45792</v>
      </c>
      <c r="C3487" s="4">
        <v>0.61599537037037033</v>
      </c>
      <c r="D3487" t="s">
        <v>425</v>
      </c>
      <c r="E3487">
        <v>1</v>
      </c>
      <c r="F3487" t="s">
        <v>15</v>
      </c>
      <c r="G3487" t="s">
        <v>405</v>
      </c>
      <c r="H3487" t="s">
        <v>414</v>
      </c>
      <c r="J3487" t="s">
        <v>403</v>
      </c>
      <c r="K3487">
        <v>1</v>
      </c>
      <c r="L3487" t="str">
        <f>_xlfn.CONCAT(D3487,F3487)</f>
        <v>Iced Guillermo12 oz</v>
      </c>
      <c r="M3487" s="10">
        <f>E3487*_xlfn.XLOOKUP(L3487,PriceListData!$F$2:$F$97,PriceListData!$E$2:$E$97)</f>
        <v>3.5</v>
      </c>
      <c r="N3487" t="str">
        <f>TEXT(B3487,"dddd")</f>
        <v>Thursday</v>
      </c>
    </row>
    <row r="3488" spans="1:14" x14ac:dyDescent="0.35">
      <c r="A3488">
        <v>289890</v>
      </c>
      <c r="B3488" s="3">
        <v>45792</v>
      </c>
      <c r="C3488" s="4">
        <v>0.61599537037037033</v>
      </c>
      <c r="D3488" t="s">
        <v>404</v>
      </c>
      <c r="E3488">
        <v>1</v>
      </c>
      <c r="F3488" t="s">
        <v>15</v>
      </c>
      <c r="G3488" t="s">
        <v>405</v>
      </c>
      <c r="H3488" t="s">
        <v>406</v>
      </c>
      <c r="J3488" t="s">
        <v>403</v>
      </c>
      <c r="K3488">
        <v>1</v>
      </c>
      <c r="L3488" t="str">
        <f>_xlfn.CONCAT(D3488,F3488)</f>
        <v>Café latté12 oz</v>
      </c>
      <c r="M3488" s="10">
        <f>E3488*_xlfn.XLOOKUP(L3488,PriceListData!$F$2:$F$97,PriceListData!$E$2:$E$97)</f>
        <v>4.25</v>
      </c>
      <c r="N3488" t="str">
        <f>TEXT(B3488,"dddd")</f>
        <v>Thursday</v>
      </c>
    </row>
    <row r="3489" spans="1:14" x14ac:dyDescent="0.35">
      <c r="A3489">
        <v>289889</v>
      </c>
      <c r="B3489" s="3">
        <v>45792</v>
      </c>
      <c r="C3489" s="4">
        <v>0.61017361111111112</v>
      </c>
      <c r="D3489" t="s">
        <v>52</v>
      </c>
      <c r="E3489">
        <v>1</v>
      </c>
      <c r="F3489" t="s">
        <v>15</v>
      </c>
      <c r="G3489" t="s">
        <v>405</v>
      </c>
      <c r="H3489" t="s">
        <v>414</v>
      </c>
      <c r="J3489" t="s">
        <v>403</v>
      </c>
      <c r="K3489">
        <v>1</v>
      </c>
      <c r="L3489" t="str">
        <f>_xlfn.CONCAT(D3489,F3489)</f>
        <v>Frappé12 oz</v>
      </c>
      <c r="M3489" s="10">
        <f>E3489*_xlfn.XLOOKUP(L3489,PriceListData!$F$2:$F$97,PriceListData!$E$2:$E$97)</f>
        <v>4.75</v>
      </c>
      <c r="N3489" t="str">
        <f>TEXT(B3489,"dddd")</f>
        <v>Thursday</v>
      </c>
    </row>
    <row r="3490" spans="1:14" x14ac:dyDescent="0.35">
      <c r="A3490">
        <v>289886</v>
      </c>
      <c r="B3490" s="3">
        <v>45792</v>
      </c>
      <c r="C3490" s="4">
        <v>0.59818287037037032</v>
      </c>
      <c r="D3490" t="s">
        <v>52</v>
      </c>
      <c r="E3490">
        <v>1</v>
      </c>
      <c r="F3490" t="s">
        <v>15</v>
      </c>
      <c r="G3490" t="s">
        <v>405</v>
      </c>
      <c r="H3490" t="s">
        <v>414</v>
      </c>
      <c r="J3490" t="s">
        <v>403</v>
      </c>
      <c r="K3490">
        <v>1</v>
      </c>
      <c r="L3490" t="str">
        <f>_xlfn.CONCAT(D3490,F3490)</f>
        <v>Frappé12 oz</v>
      </c>
      <c r="M3490" s="10">
        <f>E3490*_xlfn.XLOOKUP(L3490,PriceListData!$F$2:$F$97,PriceListData!$E$2:$E$97)</f>
        <v>4.75</v>
      </c>
      <c r="N3490" t="str">
        <f>TEXT(B3490,"dddd")</f>
        <v>Thursday</v>
      </c>
    </row>
    <row r="3491" spans="1:14" x14ac:dyDescent="0.35">
      <c r="A3491">
        <v>289885</v>
      </c>
      <c r="B3491" s="3">
        <v>45792</v>
      </c>
      <c r="C3491" s="4">
        <v>0.59354166666666663</v>
      </c>
      <c r="D3491" t="s">
        <v>21</v>
      </c>
      <c r="E3491">
        <v>1</v>
      </c>
      <c r="F3491" t="s">
        <v>15</v>
      </c>
      <c r="G3491" t="s">
        <v>405</v>
      </c>
      <c r="H3491" t="s">
        <v>406</v>
      </c>
      <c r="J3491" t="s">
        <v>403</v>
      </c>
      <c r="K3491">
        <v>2</v>
      </c>
      <c r="L3491" t="str">
        <f>_xlfn.CONCAT(D3491,F3491)</f>
        <v>Pourover12 oz</v>
      </c>
      <c r="M3491" s="10">
        <f>E3491*_xlfn.XLOOKUP(L3491,PriceListData!$F$2:$F$97,PriceListData!$E$2:$E$97)</f>
        <v>3.5</v>
      </c>
      <c r="N3491" t="str">
        <f>TEXT(B3491,"dddd")</f>
        <v>Thursday</v>
      </c>
    </row>
    <row r="3492" spans="1:14" x14ac:dyDescent="0.35">
      <c r="A3492">
        <v>289883</v>
      </c>
      <c r="B3492" s="3">
        <v>45792</v>
      </c>
      <c r="C3492" s="4">
        <v>0.58832175925925922</v>
      </c>
      <c r="D3492" t="s">
        <v>425</v>
      </c>
      <c r="E3492">
        <v>2</v>
      </c>
      <c r="F3492" t="s">
        <v>15</v>
      </c>
      <c r="G3492" t="s">
        <v>405</v>
      </c>
      <c r="H3492" t="s">
        <v>414</v>
      </c>
      <c r="J3492" t="s">
        <v>403</v>
      </c>
      <c r="K3492">
        <v>1</v>
      </c>
      <c r="L3492" t="str">
        <f>_xlfn.CONCAT(D3492,F3492)</f>
        <v>Iced Guillermo12 oz</v>
      </c>
      <c r="M3492" s="10">
        <f>E3492*_xlfn.XLOOKUP(L3492,PriceListData!$F$2:$F$97,PriceListData!$E$2:$E$97)</f>
        <v>7</v>
      </c>
      <c r="N3492" t="str">
        <f>TEXT(B3492,"dddd")</f>
        <v>Thursday</v>
      </c>
    </row>
    <row r="3493" spans="1:14" x14ac:dyDescent="0.35">
      <c r="A3493">
        <v>289881</v>
      </c>
      <c r="B3493" s="3">
        <v>45792</v>
      </c>
      <c r="C3493" s="4">
        <v>0.58429398148148148</v>
      </c>
      <c r="D3493" t="s">
        <v>404</v>
      </c>
      <c r="E3493">
        <v>1</v>
      </c>
      <c r="F3493" t="s">
        <v>15</v>
      </c>
      <c r="G3493" t="s">
        <v>405</v>
      </c>
      <c r="H3493" t="s">
        <v>406</v>
      </c>
      <c r="J3493" t="s">
        <v>403</v>
      </c>
      <c r="K3493">
        <v>1</v>
      </c>
      <c r="L3493" t="str">
        <f>_xlfn.CONCAT(D3493,F3493)</f>
        <v>Café latté12 oz</v>
      </c>
      <c r="M3493" s="10">
        <f>E3493*_xlfn.XLOOKUP(L3493,PriceListData!$F$2:$F$97,PriceListData!$E$2:$E$97)</f>
        <v>4.25</v>
      </c>
      <c r="N3493" t="str">
        <f>TEXT(B3493,"dddd")</f>
        <v>Thursday</v>
      </c>
    </row>
    <row r="3494" spans="1:14" x14ac:dyDescent="0.35">
      <c r="A3494">
        <v>289880</v>
      </c>
      <c r="B3494" s="3">
        <v>45792</v>
      </c>
      <c r="C3494" s="4">
        <v>0.57873842592592595</v>
      </c>
      <c r="D3494" t="s">
        <v>428</v>
      </c>
      <c r="E3494">
        <v>1</v>
      </c>
      <c r="F3494" t="s">
        <v>15</v>
      </c>
      <c r="G3494" t="s">
        <v>413</v>
      </c>
      <c r="H3494" t="s">
        <v>406</v>
      </c>
      <c r="J3494" t="s">
        <v>403</v>
      </c>
      <c r="K3494">
        <v>1</v>
      </c>
      <c r="L3494" t="str">
        <f>_xlfn.CONCAT(D3494,F3494)</f>
        <v>Rooibos latté12 oz</v>
      </c>
      <c r="M3494" s="10">
        <f>E3494*_xlfn.XLOOKUP(L3494,PriceListData!$F$2:$F$97,PriceListData!$E$2:$E$97)</f>
        <v>5.5</v>
      </c>
      <c r="N3494" t="str">
        <f>TEXT(B3494,"dddd")</f>
        <v>Thursday</v>
      </c>
    </row>
    <row r="3495" spans="1:14" x14ac:dyDescent="0.35">
      <c r="A3495">
        <v>289879</v>
      </c>
      <c r="B3495" s="3">
        <v>45792</v>
      </c>
      <c r="C3495" s="4">
        <v>0.57763888888888892</v>
      </c>
      <c r="D3495" t="s">
        <v>425</v>
      </c>
      <c r="E3495">
        <v>1</v>
      </c>
      <c r="F3495" t="s">
        <v>15</v>
      </c>
      <c r="G3495" t="s">
        <v>405</v>
      </c>
      <c r="H3495" t="s">
        <v>414</v>
      </c>
      <c r="J3495" t="s">
        <v>403</v>
      </c>
      <c r="K3495">
        <v>1</v>
      </c>
      <c r="L3495" t="str">
        <f>_xlfn.CONCAT(D3495,F3495)</f>
        <v>Iced Guillermo12 oz</v>
      </c>
      <c r="M3495" s="10">
        <f>E3495*_xlfn.XLOOKUP(L3495,PriceListData!$F$2:$F$97,PriceListData!$E$2:$E$97)</f>
        <v>3.5</v>
      </c>
      <c r="N3495" t="str">
        <f>TEXT(B3495,"dddd")</f>
        <v>Thursday</v>
      </c>
    </row>
    <row r="3496" spans="1:14" x14ac:dyDescent="0.35">
      <c r="A3496">
        <v>289878</v>
      </c>
      <c r="B3496" s="3">
        <v>45792</v>
      </c>
      <c r="C3496" s="4">
        <v>0.57648148148148148</v>
      </c>
      <c r="D3496" t="s">
        <v>21</v>
      </c>
      <c r="E3496">
        <v>1</v>
      </c>
      <c r="F3496" t="s">
        <v>15</v>
      </c>
      <c r="G3496" t="s">
        <v>405</v>
      </c>
      <c r="H3496" t="s">
        <v>406</v>
      </c>
      <c r="J3496" t="s">
        <v>403</v>
      </c>
      <c r="K3496">
        <v>2</v>
      </c>
      <c r="L3496" t="str">
        <f>_xlfn.CONCAT(D3496,F3496)</f>
        <v>Pourover12 oz</v>
      </c>
      <c r="M3496" s="10">
        <f>E3496*_xlfn.XLOOKUP(L3496,PriceListData!$F$2:$F$97,PriceListData!$E$2:$E$97)</f>
        <v>3.5</v>
      </c>
      <c r="N3496" t="str">
        <f>TEXT(B3496,"dddd")</f>
        <v>Thursday</v>
      </c>
    </row>
    <row r="3497" spans="1:14" x14ac:dyDescent="0.35">
      <c r="A3497">
        <v>289877</v>
      </c>
      <c r="B3497" s="3">
        <v>45792</v>
      </c>
      <c r="C3497" s="4">
        <v>0.57578703703703704</v>
      </c>
      <c r="D3497" t="s">
        <v>21</v>
      </c>
      <c r="E3497">
        <v>1</v>
      </c>
      <c r="F3497" t="s">
        <v>15</v>
      </c>
      <c r="G3497" t="s">
        <v>405</v>
      </c>
      <c r="H3497" t="s">
        <v>406</v>
      </c>
      <c r="J3497" t="s">
        <v>403</v>
      </c>
      <c r="K3497">
        <v>1</v>
      </c>
      <c r="L3497" t="str">
        <f>_xlfn.CONCAT(D3497,F3497)</f>
        <v>Pourover12 oz</v>
      </c>
      <c r="M3497" s="10">
        <f>E3497*_xlfn.XLOOKUP(L3497,PriceListData!$F$2:$F$97,PriceListData!$E$2:$E$97)</f>
        <v>3.5</v>
      </c>
      <c r="N3497" t="str">
        <f>TEXT(B3497,"dddd")</f>
        <v>Thursday</v>
      </c>
    </row>
    <row r="3498" spans="1:14" x14ac:dyDescent="0.35">
      <c r="A3498">
        <v>289876</v>
      </c>
      <c r="B3498" s="3">
        <v>45792</v>
      </c>
      <c r="C3498" s="4">
        <v>0.57528935185185182</v>
      </c>
      <c r="D3498" t="s">
        <v>407</v>
      </c>
      <c r="E3498">
        <v>1</v>
      </c>
      <c r="G3498" t="s">
        <v>405</v>
      </c>
      <c r="H3498" t="s">
        <v>408</v>
      </c>
      <c r="J3498" t="s">
        <v>403</v>
      </c>
      <c r="K3498">
        <v>1</v>
      </c>
      <c r="L3498" t="str">
        <f>_xlfn.CONCAT(D3498,F3498)</f>
        <v>Drip coffee refill</v>
      </c>
      <c r="M3498" s="10">
        <f>E3498*_xlfn.XLOOKUP(L3498,PriceListData!$F$2:$F$97,PriceListData!$E$2:$E$97)</f>
        <v>1.25</v>
      </c>
      <c r="N3498" t="str">
        <f>TEXT(B3498,"dddd")</f>
        <v>Thursday</v>
      </c>
    </row>
    <row r="3499" spans="1:14" x14ac:dyDescent="0.35">
      <c r="A3499">
        <v>289875</v>
      </c>
      <c r="B3499" s="3">
        <v>45792</v>
      </c>
      <c r="C3499" s="4">
        <v>0.5746296296296296</v>
      </c>
      <c r="D3499" t="s">
        <v>404</v>
      </c>
      <c r="E3499">
        <v>1</v>
      </c>
      <c r="F3499" t="s">
        <v>15</v>
      </c>
      <c r="G3499" t="s">
        <v>405</v>
      </c>
      <c r="H3499" t="s">
        <v>406</v>
      </c>
      <c r="J3499" t="s">
        <v>403</v>
      </c>
      <c r="K3499">
        <v>1</v>
      </c>
      <c r="L3499" t="str">
        <f>_xlfn.CONCAT(D3499,F3499)</f>
        <v>Café latté12 oz</v>
      </c>
      <c r="M3499" s="10">
        <f>E3499*_xlfn.XLOOKUP(L3499,PriceListData!$F$2:$F$97,PriceListData!$E$2:$E$97)</f>
        <v>4.25</v>
      </c>
      <c r="N3499" t="str">
        <f>TEXT(B3499,"dddd")</f>
        <v>Thursday</v>
      </c>
    </row>
    <row r="3500" spans="1:14" x14ac:dyDescent="0.35">
      <c r="A3500">
        <v>289874</v>
      </c>
      <c r="B3500" s="3">
        <v>45792</v>
      </c>
      <c r="C3500" s="4">
        <v>0.57407407407407407</v>
      </c>
      <c r="D3500" t="s">
        <v>21</v>
      </c>
      <c r="E3500">
        <v>1</v>
      </c>
      <c r="F3500" t="s">
        <v>15</v>
      </c>
      <c r="G3500" t="s">
        <v>405</v>
      </c>
      <c r="H3500" t="s">
        <v>406</v>
      </c>
      <c r="J3500" t="s">
        <v>403</v>
      </c>
      <c r="K3500">
        <v>2</v>
      </c>
      <c r="L3500" t="str">
        <f>_xlfn.CONCAT(D3500,F3500)</f>
        <v>Pourover12 oz</v>
      </c>
      <c r="M3500" s="10">
        <f>E3500*_xlfn.XLOOKUP(L3500,PriceListData!$F$2:$F$97,PriceListData!$E$2:$E$97)</f>
        <v>3.5</v>
      </c>
      <c r="N3500" t="str">
        <f>TEXT(B3500,"dddd")</f>
        <v>Thursday</v>
      </c>
    </row>
    <row r="3501" spans="1:14" x14ac:dyDescent="0.35">
      <c r="A3501">
        <v>289873</v>
      </c>
      <c r="B3501" s="3">
        <v>45792</v>
      </c>
      <c r="C3501" s="4">
        <v>0.57369212962962968</v>
      </c>
      <c r="D3501" t="s">
        <v>407</v>
      </c>
      <c r="E3501">
        <v>1</v>
      </c>
      <c r="G3501" t="s">
        <v>405</v>
      </c>
      <c r="H3501" t="s">
        <v>408</v>
      </c>
      <c r="J3501" t="s">
        <v>403</v>
      </c>
      <c r="K3501">
        <v>1</v>
      </c>
      <c r="L3501" t="str">
        <f>_xlfn.CONCAT(D3501,F3501)</f>
        <v>Drip coffee refill</v>
      </c>
      <c r="M3501" s="10">
        <f>E3501*_xlfn.XLOOKUP(L3501,PriceListData!$F$2:$F$97,PriceListData!$E$2:$E$97)</f>
        <v>1.25</v>
      </c>
      <c r="N3501" t="str">
        <f>TEXT(B3501,"dddd")</f>
        <v>Thursday</v>
      </c>
    </row>
    <row r="3502" spans="1:14" x14ac:dyDescent="0.35">
      <c r="A3502">
        <v>289872</v>
      </c>
      <c r="B3502" s="3">
        <v>45792</v>
      </c>
      <c r="C3502" s="4">
        <v>0.57145833333333329</v>
      </c>
      <c r="D3502" t="s">
        <v>21</v>
      </c>
      <c r="E3502">
        <v>1</v>
      </c>
      <c r="F3502" t="s">
        <v>15</v>
      </c>
      <c r="G3502" t="s">
        <v>405</v>
      </c>
      <c r="H3502" t="s">
        <v>406</v>
      </c>
      <c r="J3502" t="s">
        <v>403</v>
      </c>
      <c r="K3502">
        <v>1</v>
      </c>
      <c r="L3502" t="str">
        <f>_xlfn.CONCAT(D3502,F3502)</f>
        <v>Pourover12 oz</v>
      </c>
      <c r="M3502" s="10">
        <f>E3502*_xlfn.XLOOKUP(L3502,PriceListData!$F$2:$F$97,PriceListData!$E$2:$E$97)</f>
        <v>3.5</v>
      </c>
      <c r="N3502" t="str">
        <f>TEXT(B3502,"dddd")</f>
        <v>Thursday</v>
      </c>
    </row>
    <row r="3503" spans="1:14" x14ac:dyDescent="0.35">
      <c r="A3503">
        <v>289871</v>
      </c>
      <c r="B3503" s="3">
        <v>45792</v>
      </c>
      <c r="C3503" s="4">
        <v>0.56945601851851857</v>
      </c>
      <c r="D3503" t="s">
        <v>54</v>
      </c>
      <c r="E3503">
        <v>1</v>
      </c>
      <c r="G3503" t="s">
        <v>415</v>
      </c>
      <c r="H3503" t="s">
        <v>416</v>
      </c>
      <c r="J3503" t="s">
        <v>403</v>
      </c>
      <c r="K3503">
        <v>1</v>
      </c>
      <c r="L3503" t="str">
        <f>_xlfn.CONCAT(D3503,F3503)</f>
        <v>Syrup</v>
      </c>
      <c r="M3503" s="10">
        <f>E3503*_xlfn.XLOOKUP(L3503,PriceListData!$F$2:$F$97,PriceListData!$E$2:$E$97)</f>
        <v>0.75</v>
      </c>
      <c r="N3503" t="str">
        <f>TEXT(B3503,"dddd")</f>
        <v>Thursday</v>
      </c>
    </row>
    <row r="3504" spans="1:14" x14ac:dyDescent="0.35">
      <c r="A3504">
        <v>289871</v>
      </c>
      <c r="B3504" s="3">
        <v>45792</v>
      </c>
      <c r="C3504" s="4">
        <v>0.56945601851851857</v>
      </c>
      <c r="D3504" t="s">
        <v>21</v>
      </c>
      <c r="E3504">
        <v>1</v>
      </c>
      <c r="F3504" t="s">
        <v>15</v>
      </c>
      <c r="G3504" t="s">
        <v>405</v>
      </c>
      <c r="H3504" t="s">
        <v>406</v>
      </c>
      <c r="J3504" t="s">
        <v>403</v>
      </c>
      <c r="K3504">
        <v>1</v>
      </c>
      <c r="L3504" t="str">
        <f>_xlfn.CONCAT(D3504,F3504)</f>
        <v>Pourover12 oz</v>
      </c>
      <c r="M3504" s="10">
        <f>E3504*_xlfn.XLOOKUP(L3504,PriceListData!$F$2:$F$97,PriceListData!$E$2:$E$97)</f>
        <v>3.5</v>
      </c>
      <c r="N3504" t="str">
        <f>TEXT(B3504,"dddd")</f>
        <v>Thursday</v>
      </c>
    </row>
    <row r="3505" spans="1:14" x14ac:dyDescent="0.35">
      <c r="A3505">
        <v>289869</v>
      </c>
      <c r="B3505" s="3">
        <v>45792</v>
      </c>
      <c r="C3505" s="4">
        <v>0.5683449074074074</v>
      </c>
      <c r="D3505" t="s">
        <v>404</v>
      </c>
      <c r="E3505">
        <v>1</v>
      </c>
      <c r="F3505" t="s">
        <v>15</v>
      </c>
      <c r="G3505" t="s">
        <v>405</v>
      </c>
      <c r="H3505" t="s">
        <v>406</v>
      </c>
      <c r="J3505" t="s">
        <v>403</v>
      </c>
      <c r="K3505">
        <v>1</v>
      </c>
      <c r="L3505" t="str">
        <f>_xlfn.CONCAT(D3505,F3505)</f>
        <v>Café latté12 oz</v>
      </c>
      <c r="M3505" s="10">
        <f>E3505*_xlfn.XLOOKUP(L3505,PriceListData!$F$2:$F$97,PriceListData!$E$2:$E$97)</f>
        <v>4.25</v>
      </c>
      <c r="N3505" t="str">
        <f>TEXT(B3505,"dddd")</f>
        <v>Thursday</v>
      </c>
    </row>
    <row r="3506" spans="1:14" x14ac:dyDescent="0.35">
      <c r="A3506">
        <v>289868</v>
      </c>
      <c r="B3506" s="3">
        <v>45792</v>
      </c>
      <c r="C3506" s="4">
        <v>0.56636574074074075</v>
      </c>
      <c r="D3506" t="s">
        <v>410</v>
      </c>
      <c r="E3506">
        <v>1</v>
      </c>
      <c r="F3506" t="s">
        <v>15</v>
      </c>
      <c r="G3506" t="s">
        <v>405</v>
      </c>
      <c r="H3506" t="s">
        <v>406</v>
      </c>
      <c r="J3506" t="s">
        <v>403</v>
      </c>
      <c r="K3506">
        <v>2</v>
      </c>
      <c r="L3506" t="str">
        <f>_xlfn.CONCAT(D3506,F3506)</f>
        <v>Café Cubano12 oz</v>
      </c>
      <c r="M3506" s="10">
        <f>E3506*_xlfn.XLOOKUP(L3506,PriceListData!$F$2:$F$97,PriceListData!$E$2:$E$97)</f>
        <v>7</v>
      </c>
      <c r="N3506" t="str">
        <f>TEXT(B3506,"dddd")</f>
        <v>Thursday</v>
      </c>
    </row>
    <row r="3507" spans="1:14" x14ac:dyDescent="0.35">
      <c r="A3507">
        <v>289867</v>
      </c>
      <c r="B3507" s="3">
        <v>45792</v>
      </c>
      <c r="C3507" s="4">
        <v>0.56625000000000003</v>
      </c>
      <c r="D3507" t="s">
        <v>411</v>
      </c>
      <c r="E3507">
        <v>1</v>
      </c>
      <c r="F3507" t="s">
        <v>24</v>
      </c>
      <c r="G3507" t="s">
        <v>405</v>
      </c>
      <c r="H3507" t="s">
        <v>406</v>
      </c>
      <c r="J3507" t="s">
        <v>403</v>
      </c>
      <c r="K3507">
        <v>1</v>
      </c>
      <c r="L3507" t="str">
        <f>_xlfn.CONCAT(D3507,F3507)</f>
        <v>Turkish coffee3 oz</v>
      </c>
      <c r="M3507" s="10">
        <f>E3507*_xlfn.XLOOKUP(L3507,PriceListData!$F$2:$F$97,PriceListData!$E$2:$E$97)</f>
        <v>3.75</v>
      </c>
      <c r="N3507" t="str">
        <f>TEXT(B3507,"dddd")</f>
        <v>Thursday</v>
      </c>
    </row>
    <row r="3508" spans="1:14" x14ac:dyDescent="0.35">
      <c r="A3508">
        <v>289867</v>
      </c>
      <c r="B3508" s="3">
        <v>45792</v>
      </c>
      <c r="C3508" s="4">
        <v>0.56625000000000003</v>
      </c>
      <c r="D3508" t="s">
        <v>420</v>
      </c>
      <c r="E3508">
        <v>1</v>
      </c>
      <c r="F3508" t="s">
        <v>76</v>
      </c>
      <c r="G3508" t="s">
        <v>413</v>
      </c>
      <c r="H3508" t="s">
        <v>406</v>
      </c>
      <c r="J3508" t="s">
        <v>403</v>
      </c>
      <c r="K3508">
        <v>1</v>
      </c>
      <c r="L3508" t="str">
        <f>_xlfn.CONCAT(D3508,F3508)</f>
        <v>Moroccan tea10 oz</v>
      </c>
      <c r="M3508" s="10">
        <f>E3508*_xlfn.XLOOKUP(L3508,PriceListData!$F$2:$F$97,PriceListData!$E$2:$E$97)</f>
        <v>3</v>
      </c>
      <c r="N3508" t="str">
        <f>TEXT(B3508,"dddd")</f>
        <v>Thursday</v>
      </c>
    </row>
    <row r="3509" spans="1:14" x14ac:dyDescent="0.35">
      <c r="A3509">
        <v>289866</v>
      </c>
      <c r="B3509" s="3">
        <v>45792</v>
      </c>
      <c r="C3509" s="4">
        <v>0.56405092592592587</v>
      </c>
      <c r="D3509" t="s">
        <v>425</v>
      </c>
      <c r="E3509">
        <v>1</v>
      </c>
      <c r="F3509" t="s">
        <v>15</v>
      </c>
      <c r="G3509" t="s">
        <v>405</v>
      </c>
      <c r="H3509" t="s">
        <v>414</v>
      </c>
      <c r="J3509" t="s">
        <v>403</v>
      </c>
      <c r="K3509">
        <v>2</v>
      </c>
      <c r="L3509" t="str">
        <f>_xlfn.CONCAT(D3509,F3509)</f>
        <v>Iced Guillermo12 oz</v>
      </c>
      <c r="M3509" s="10">
        <f>E3509*_xlfn.XLOOKUP(L3509,PriceListData!$F$2:$F$97,PriceListData!$E$2:$E$97)</f>
        <v>3.5</v>
      </c>
      <c r="N3509" t="str">
        <f>TEXT(B3509,"dddd")</f>
        <v>Thursday</v>
      </c>
    </row>
    <row r="3510" spans="1:14" x14ac:dyDescent="0.35">
      <c r="A3510">
        <v>289864</v>
      </c>
      <c r="B3510" s="3">
        <v>45792</v>
      </c>
      <c r="C3510" s="4">
        <v>0.56224537037037037</v>
      </c>
      <c r="D3510" t="s">
        <v>427</v>
      </c>
      <c r="E3510">
        <v>1</v>
      </c>
      <c r="F3510" t="s">
        <v>15</v>
      </c>
      <c r="G3510" t="s">
        <v>417</v>
      </c>
      <c r="H3510" t="s">
        <v>418</v>
      </c>
      <c r="J3510" t="s">
        <v>403</v>
      </c>
      <c r="K3510">
        <v>2</v>
      </c>
      <c r="L3510" t="str">
        <f>_xlfn.CONCAT(D3510,F3510)</f>
        <v>House blend12 oz</v>
      </c>
      <c r="M3510" s="10">
        <f>E3510*_xlfn.XLOOKUP(L3510,PriceListData!$F$2:$F$97,PriceListData!$E$2:$E$97)</f>
        <v>12.95</v>
      </c>
      <c r="N3510" t="str">
        <f>TEXT(B3510,"dddd")</f>
        <v>Thursday</v>
      </c>
    </row>
    <row r="3511" spans="1:14" x14ac:dyDescent="0.35">
      <c r="A3511">
        <v>289863</v>
      </c>
      <c r="B3511" s="3">
        <v>45792</v>
      </c>
      <c r="C3511" s="4">
        <v>0.5611342592592593</v>
      </c>
      <c r="D3511" t="s">
        <v>65</v>
      </c>
      <c r="E3511">
        <v>1</v>
      </c>
      <c r="F3511" t="s">
        <v>15</v>
      </c>
      <c r="G3511" t="s">
        <v>405</v>
      </c>
      <c r="H3511" t="s">
        <v>406</v>
      </c>
      <c r="J3511" t="s">
        <v>403</v>
      </c>
      <c r="K3511">
        <v>1</v>
      </c>
      <c r="L3511" t="str">
        <f>_xlfn.CONCAT(D3511,F3511)</f>
        <v>Cappuccino12 oz</v>
      </c>
      <c r="M3511" s="10">
        <f>E3511*_xlfn.XLOOKUP(L3511,PriceListData!$F$2:$F$97,PriceListData!$E$2:$E$97)</f>
        <v>5.5</v>
      </c>
      <c r="N3511" t="str">
        <f>TEXT(B3511,"dddd")</f>
        <v>Thursday</v>
      </c>
    </row>
    <row r="3512" spans="1:14" x14ac:dyDescent="0.35">
      <c r="A3512">
        <v>289862</v>
      </c>
      <c r="B3512" s="3">
        <v>45792</v>
      </c>
      <c r="C3512" s="4">
        <v>0.56013888888888885</v>
      </c>
      <c r="D3512" t="s">
        <v>21</v>
      </c>
      <c r="E3512">
        <v>1</v>
      </c>
      <c r="F3512" t="s">
        <v>15</v>
      </c>
      <c r="G3512" t="s">
        <v>405</v>
      </c>
      <c r="H3512" t="s">
        <v>406</v>
      </c>
      <c r="J3512" t="s">
        <v>403</v>
      </c>
      <c r="K3512">
        <v>1</v>
      </c>
      <c r="L3512" t="str">
        <f>_xlfn.CONCAT(D3512,F3512)</f>
        <v>Pourover12 oz</v>
      </c>
      <c r="M3512" s="10">
        <f>E3512*_xlfn.XLOOKUP(L3512,PriceListData!$F$2:$F$97,PriceListData!$E$2:$E$97)</f>
        <v>3.5</v>
      </c>
      <c r="N3512" t="str">
        <f>TEXT(B3512,"dddd")</f>
        <v>Thursday</v>
      </c>
    </row>
    <row r="3513" spans="1:14" x14ac:dyDescent="0.35">
      <c r="A3513">
        <v>289861</v>
      </c>
      <c r="B3513" s="3">
        <v>45792</v>
      </c>
      <c r="C3513" s="4">
        <v>0.55814814814814817</v>
      </c>
      <c r="D3513" t="s">
        <v>52</v>
      </c>
      <c r="E3513">
        <v>1</v>
      </c>
      <c r="F3513" t="s">
        <v>15</v>
      </c>
      <c r="G3513" t="s">
        <v>405</v>
      </c>
      <c r="H3513" t="s">
        <v>414</v>
      </c>
      <c r="J3513" t="s">
        <v>403</v>
      </c>
      <c r="K3513">
        <v>1</v>
      </c>
      <c r="L3513" t="str">
        <f>_xlfn.CONCAT(D3513,F3513)</f>
        <v>Frappé12 oz</v>
      </c>
      <c r="M3513" s="10">
        <f>E3513*_xlfn.XLOOKUP(L3513,PriceListData!$F$2:$F$97,PriceListData!$E$2:$E$97)</f>
        <v>4.75</v>
      </c>
      <c r="N3513" t="str">
        <f>TEXT(B3513,"dddd")</f>
        <v>Thursday</v>
      </c>
    </row>
    <row r="3514" spans="1:14" x14ac:dyDescent="0.35">
      <c r="A3514">
        <v>289860</v>
      </c>
      <c r="B3514" s="3">
        <v>45792</v>
      </c>
      <c r="C3514" s="4">
        <v>0.55787037037037035</v>
      </c>
      <c r="D3514" t="s">
        <v>21</v>
      </c>
      <c r="E3514">
        <v>1</v>
      </c>
      <c r="F3514" t="s">
        <v>15</v>
      </c>
      <c r="G3514" t="s">
        <v>405</v>
      </c>
      <c r="H3514" t="s">
        <v>406</v>
      </c>
      <c r="J3514" t="s">
        <v>403</v>
      </c>
      <c r="K3514">
        <v>2</v>
      </c>
      <c r="L3514" t="str">
        <f>_xlfn.CONCAT(D3514,F3514)</f>
        <v>Pourover12 oz</v>
      </c>
      <c r="M3514" s="10">
        <f>E3514*_xlfn.XLOOKUP(L3514,PriceListData!$F$2:$F$97,PriceListData!$E$2:$E$97)</f>
        <v>3.5</v>
      </c>
      <c r="N3514" t="str">
        <f>TEXT(B3514,"dddd")</f>
        <v>Thursday</v>
      </c>
    </row>
    <row r="3515" spans="1:14" x14ac:dyDescent="0.35">
      <c r="A3515">
        <v>289859</v>
      </c>
      <c r="B3515" s="3">
        <v>45792</v>
      </c>
      <c r="C3515" s="4">
        <v>0.55739583333333331</v>
      </c>
      <c r="D3515" t="s">
        <v>21</v>
      </c>
      <c r="E3515">
        <v>1</v>
      </c>
      <c r="F3515" t="s">
        <v>15</v>
      </c>
      <c r="G3515" t="s">
        <v>405</v>
      </c>
      <c r="H3515" t="s">
        <v>406</v>
      </c>
      <c r="J3515" t="s">
        <v>403</v>
      </c>
      <c r="K3515">
        <v>1</v>
      </c>
      <c r="L3515" t="str">
        <f>_xlfn.CONCAT(D3515,F3515)</f>
        <v>Pourover12 oz</v>
      </c>
      <c r="M3515" s="10">
        <f>E3515*_xlfn.XLOOKUP(L3515,PriceListData!$F$2:$F$97,PriceListData!$E$2:$E$97)</f>
        <v>3.5</v>
      </c>
      <c r="N3515" t="str">
        <f>TEXT(B3515,"dddd")</f>
        <v>Thursday</v>
      </c>
    </row>
    <row r="3516" spans="1:14" x14ac:dyDescent="0.35">
      <c r="A3516">
        <v>289858</v>
      </c>
      <c r="B3516" s="3">
        <v>45792</v>
      </c>
      <c r="C3516" s="4">
        <v>0.55516203703703704</v>
      </c>
      <c r="D3516" t="s">
        <v>54</v>
      </c>
      <c r="E3516">
        <v>1</v>
      </c>
      <c r="G3516" t="s">
        <v>415</v>
      </c>
      <c r="H3516" t="s">
        <v>416</v>
      </c>
      <c r="J3516" t="s">
        <v>403</v>
      </c>
      <c r="K3516">
        <v>1</v>
      </c>
      <c r="L3516" t="str">
        <f>_xlfn.CONCAT(D3516,F3516)</f>
        <v>Syrup</v>
      </c>
      <c r="M3516" s="10">
        <f>E3516*_xlfn.XLOOKUP(L3516,PriceListData!$F$2:$F$97,PriceListData!$E$2:$E$97)</f>
        <v>0.75</v>
      </c>
      <c r="N3516" t="str">
        <f>TEXT(B3516,"dddd")</f>
        <v>Thursday</v>
      </c>
    </row>
    <row r="3517" spans="1:14" x14ac:dyDescent="0.35">
      <c r="A3517">
        <v>289858</v>
      </c>
      <c r="B3517" s="3">
        <v>45792</v>
      </c>
      <c r="C3517" s="4">
        <v>0.55516203703703704</v>
      </c>
      <c r="D3517" t="s">
        <v>21</v>
      </c>
      <c r="E3517">
        <v>1</v>
      </c>
      <c r="F3517" t="s">
        <v>15</v>
      </c>
      <c r="G3517" t="s">
        <v>405</v>
      </c>
      <c r="H3517" t="s">
        <v>406</v>
      </c>
      <c r="J3517" t="s">
        <v>403</v>
      </c>
      <c r="K3517">
        <v>1</v>
      </c>
      <c r="L3517" t="str">
        <f>_xlfn.CONCAT(D3517,F3517)</f>
        <v>Pourover12 oz</v>
      </c>
      <c r="M3517" s="10">
        <f>E3517*_xlfn.XLOOKUP(L3517,PriceListData!$F$2:$F$97,PriceListData!$E$2:$E$97)</f>
        <v>3.5</v>
      </c>
      <c r="N3517" t="str">
        <f>TEXT(B3517,"dddd")</f>
        <v>Thursday</v>
      </c>
    </row>
    <row r="3518" spans="1:14" x14ac:dyDescent="0.35">
      <c r="A3518">
        <v>289856</v>
      </c>
      <c r="B3518" s="3">
        <v>45792</v>
      </c>
      <c r="C3518" s="4">
        <v>0.54807870370370371</v>
      </c>
      <c r="D3518" t="s">
        <v>65</v>
      </c>
      <c r="E3518">
        <v>1</v>
      </c>
      <c r="F3518" t="s">
        <v>15</v>
      </c>
      <c r="G3518" t="s">
        <v>405</v>
      </c>
      <c r="H3518" t="s">
        <v>406</v>
      </c>
      <c r="J3518" t="s">
        <v>403</v>
      </c>
      <c r="K3518">
        <v>2</v>
      </c>
      <c r="L3518" t="str">
        <f>_xlfn.CONCAT(D3518,F3518)</f>
        <v>Cappuccino12 oz</v>
      </c>
      <c r="M3518" s="10">
        <f>E3518*_xlfn.XLOOKUP(L3518,PriceListData!$F$2:$F$97,PriceListData!$E$2:$E$97)</f>
        <v>5.5</v>
      </c>
      <c r="N3518" t="str">
        <f>TEXT(B3518,"dddd")</f>
        <v>Thursday</v>
      </c>
    </row>
    <row r="3519" spans="1:14" x14ac:dyDescent="0.35">
      <c r="A3519">
        <v>289854</v>
      </c>
      <c r="B3519" s="3">
        <v>45792</v>
      </c>
      <c r="C3519" s="4">
        <v>0.53855324074074074</v>
      </c>
      <c r="D3519" t="s">
        <v>54</v>
      </c>
      <c r="E3519">
        <v>1</v>
      </c>
      <c r="G3519" t="s">
        <v>415</v>
      </c>
      <c r="H3519" t="s">
        <v>416</v>
      </c>
      <c r="J3519" t="s">
        <v>403</v>
      </c>
      <c r="K3519">
        <v>2</v>
      </c>
      <c r="L3519" t="str">
        <f>_xlfn.CONCAT(D3519,F3519)</f>
        <v>Syrup</v>
      </c>
      <c r="M3519" s="10">
        <f>E3519*_xlfn.XLOOKUP(L3519,PriceListData!$F$2:$F$97,PriceListData!$E$2:$E$97)</f>
        <v>0.75</v>
      </c>
      <c r="N3519" t="str">
        <f>TEXT(B3519,"dddd")</f>
        <v>Thursday</v>
      </c>
    </row>
    <row r="3520" spans="1:14" x14ac:dyDescent="0.35">
      <c r="A3520">
        <v>289854</v>
      </c>
      <c r="B3520" s="3">
        <v>45792</v>
      </c>
      <c r="C3520" s="4">
        <v>0.53855324074074074</v>
      </c>
      <c r="D3520" t="s">
        <v>52</v>
      </c>
      <c r="E3520">
        <v>1</v>
      </c>
      <c r="F3520" t="s">
        <v>15</v>
      </c>
      <c r="G3520" t="s">
        <v>405</v>
      </c>
      <c r="H3520" t="s">
        <v>414</v>
      </c>
      <c r="J3520" t="s">
        <v>403</v>
      </c>
      <c r="K3520">
        <v>2</v>
      </c>
      <c r="L3520" t="str">
        <f>_xlfn.CONCAT(D3520,F3520)</f>
        <v>Frappé12 oz</v>
      </c>
      <c r="M3520" s="10">
        <f>E3520*_xlfn.XLOOKUP(L3520,PriceListData!$F$2:$F$97,PriceListData!$E$2:$E$97)</f>
        <v>4.75</v>
      </c>
      <c r="N3520" t="str">
        <f>TEXT(B3520,"dddd")</f>
        <v>Thursday</v>
      </c>
    </row>
    <row r="3521" spans="1:14" x14ac:dyDescent="0.35">
      <c r="A3521">
        <v>289853</v>
      </c>
      <c r="B3521" s="3">
        <v>45792</v>
      </c>
      <c r="C3521" s="4">
        <v>0.53788194444444448</v>
      </c>
      <c r="D3521" t="s">
        <v>52</v>
      </c>
      <c r="E3521">
        <v>1</v>
      </c>
      <c r="F3521" t="s">
        <v>15</v>
      </c>
      <c r="G3521" t="s">
        <v>405</v>
      </c>
      <c r="H3521" t="s">
        <v>414</v>
      </c>
      <c r="J3521" t="s">
        <v>403</v>
      </c>
      <c r="K3521">
        <v>2</v>
      </c>
      <c r="L3521" t="str">
        <f>_xlfn.CONCAT(D3521,F3521)</f>
        <v>Frappé12 oz</v>
      </c>
      <c r="M3521" s="10">
        <f>E3521*_xlfn.XLOOKUP(L3521,PriceListData!$F$2:$F$97,PriceListData!$E$2:$E$97)</f>
        <v>4.75</v>
      </c>
      <c r="N3521" t="str">
        <f>TEXT(B3521,"dddd")</f>
        <v>Thursday</v>
      </c>
    </row>
    <row r="3522" spans="1:14" x14ac:dyDescent="0.35">
      <c r="A3522">
        <v>289852</v>
      </c>
      <c r="B3522" s="3">
        <v>45792</v>
      </c>
      <c r="C3522" s="4">
        <v>0.53451388888888884</v>
      </c>
      <c r="D3522" t="s">
        <v>54</v>
      </c>
      <c r="E3522">
        <v>1</v>
      </c>
      <c r="G3522" t="s">
        <v>415</v>
      </c>
      <c r="H3522" t="s">
        <v>416</v>
      </c>
      <c r="J3522" t="s">
        <v>403</v>
      </c>
      <c r="K3522">
        <v>1</v>
      </c>
      <c r="L3522" t="str">
        <f>_xlfn.CONCAT(D3522,F3522)</f>
        <v>Syrup</v>
      </c>
      <c r="M3522" s="10">
        <f>E3522*_xlfn.XLOOKUP(L3522,PriceListData!$F$2:$F$97,PriceListData!$E$2:$E$97)</f>
        <v>0.75</v>
      </c>
      <c r="N3522" t="str">
        <f>TEXT(B3522,"dddd")</f>
        <v>Thursday</v>
      </c>
    </row>
    <row r="3523" spans="1:14" x14ac:dyDescent="0.35">
      <c r="A3523">
        <v>289851</v>
      </c>
      <c r="B3523" s="3">
        <v>45792</v>
      </c>
      <c r="C3523" s="4">
        <v>0.53365740740740741</v>
      </c>
      <c r="D3523" t="s">
        <v>420</v>
      </c>
      <c r="E3523">
        <v>1</v>
      </c>
      <c r="F3523" t="s">
        <v>76</v>
      </c>
      <c r="G3523" t="s">
        <v>413</v>
      </c>
      <c r="H3523" t="s">
        <v>406</v>
      </c>
      <c r="J3523" t="s">
        <v>403</v>
      </c>
      <c r="K3523">
        <v>1</v>
      </c>
      <c r="L3523" t="str">
        <f>_xlfn.CONCAT(D3523,F3523)</f>
        <v>Moroccan tea10 oz</v>
      </c>
      <c r="M3523" s="10">
        <f>E3523*_xlfn.XLOOKUP(L3523,PriceListData!$F$2:$F$97,PriceListData!$E$2:$E$97)</f>
        <v>3</v>
      </c>
      <c r="N3523" t="str">
        <f>TEXT(B3523,"dddd")</f>
        <v>Thursday</v>
      </c>
    </row>
    <row r="3524" spans="1:14" x14ac:dyDescent="0.35">
      <c r="A3524">
        <v>289850</v>
      </c>
      <c r="B3524" s="3">
        <v>45792</v>
      </c>
      <c r="C3524" s="4">
        <v>0.52991898148148153</v>
      </c>
      <c r="D3524" t="s">
        <v>411</v>
      </c>
      <c r="E3524">
        <v>1</v>
      </c>
      <c r="F3524" t="s">
        <v>24</v>
      </c>
      <c r="G3524" t="s">
        <v>405</v>
      </c>
      <c r="H3524" t="s">
        <v>406</v>
      </c>
      <c r="J3524" t="s">
        <v>403</v>
      </c>
      <c r="K3524">
        <v>1</v>
      </c>
      <c r="L3524" t="str">
        <f>_xlfn.CONCAT(D3524,F3524)</f>
        <v>Turkish coffee3 oz</v>
      </c>
      <c r="M3524" s="10">
        <f>E3524*_xlfn.XLOOKUP(L3524,PriceListData!$F$2:$F$97,PriceListData!$E$2:$E$97)</f>
        <v>3.75</v>
      </c>
      <c r="N3524" t="str">
        <f>TEXT(B3524,"dddd")</f>
        <v>Thursday</v>
      </c>
    </row>
    <row r="3525" spans="1:14" x14ac:dyDescent="0.35">
      <c r="A3525">
        <v>289849</v>
      </c>
      <c r="B3525" s="3">
        <v>45792</v>
      </c>
      <c r="C3525" s="4">
        <v>0.52942129629629631</v>
      </c>
      <c r="D3525" t="s">
        <v>65</v>
      </c>
      <c r="E3525">
        <v>1</v>
      </c>
      <c r="F3525" t="s">
        <v>15</v>
      </c>
      <c r="G3525" t="s">
        <v>405</v>
      </c>
      <c r="H3525" t="s">
        <v>406</v>
      </c>
      <c r="J3525" t="s">
        <v>403</v>
      </c>
      <c r="K3525">
        <v>2</v>
      </c>
      <c r="L3525" t="str">
        <f>_xlfn.CONCAT(D3525,F3525)</f>
        <v>Cappuccino12 oz</v>
      </c>
      <c r="M3525" s="10">
        <f>E3525*_xlfn.XLOOKUP(L3525,PriceListData!$F$2:$F$97,PriceListData!$E$2:$E$97)</f>
        <v>5.5</v>
      </c>
      <c r="N3525" t="str">
        <f>TEXT(B3525,"dddd")</f>
        <v>Thursday</v>
      </c>
    </row>
    <row r="3526" spans="1:14" x14ac:dyDescent="0.35">
      <c r="A3526">
        <v>289848</v>
      </c>
      <c r="B3526" s="3">
        <v>45792</v>
      </c>
      <c r="C3526" s="4">
        <v>0.52643518518518517</v>
      </c>
      <c r="D3526" t="s">
        <v>54</v>
      </c>
      <c r="E3526">
        <v>1</v>
      </c>
      <c r="G3526" t="s">
        <v>415</v>
      </c>
      <c r="H3526" t="s">
        <v>416</v>
      </c>
      <c r="J3526" t="s">
        <v>403</v>
      </c>
      <c r="K3526">
        <v>2</v>
      </c>
      <c r="L3526" t="str">
        <f>_xlfn.CONCAT(D3526,F3526)</f>
        <v>Syrup</v>
      </c>
      <c r="M3526" s="10">
        <f>E3526*_xlfn.XLOOKUP(L3526,PriceListData!$F$2:$F$97,PriceListData!$E$2:$E$97)</f>
        <v>0.75</v>
      </c>
      <c r="N3526" t="str">
        <f>TEXT(B3526,"dddd")</f>
        <v>Thursday</v>
      </c>
    </row>
    <row r="3527" spans="1:14" x14ac:dyDescent="0.35">
      <c r="A3527">
        <v>289848</v>
      </c>
      <c r="B3527" s="3">
        <v>45792</v>
      </c>
      <c r="C3527" s="4">
        <v>0.52643518518518517</v>
      </c>
      <c r="D3527" t="s">
        <v>52</v>
      </c>
      <c r="E3527">
        <v>1</v>
      </c>
      <c r="F3527" t="s">
        <v>15</v>
      </c>
      <c r="G3527" t="s">
        <v>405</v>
      </c>
      <c r="H3527" t="s">
        <v>414</v>
      </c>
      <c r="J3527" t="s">
        <v>403</v>
      </c>
      <c r="K3527">
        <v>2</v>
      </c>
      <c r="L3527" t="str">
        <f>_xlfn.CONCAT(D3527,F3527)</f>
        <v>Frappé12 oz</v>
      </c>
      <c r="M3527" s="10">
        <f>E3527*_xlfn.XLOOKUP(L3527,PriceListData!$F$2:$F$97,PriceListData!$E$2:$E$97)</f>
        <v>4.75</v>
      </c>
      <c r="N3527" t="str">
        <f>TEXT(B3527,"dddd")</f>
        <v>Thursday</v>
      </c>
    </row>
    <row r="3528" spans="1:14" x14ac:dyDescent="0.35">
      <c r="A3528">
        <v>289847</v>
      </c>
      <c r="B3528" s="3">
        <v>45792</v>
      </c>
      <c r="C3528" s="4">
        <v>0.52150462962962962</v>
      </c>
      <c r="D3528" t="s">
        <v>410</v>
      </c>
      <c r="E3528">
        <v>1</v>
      </c>
      <c r="F3528" t="s">
        <v>15</v>
      </c>
      <c r="G3528" t="s">
        <v>405</v>
      </c>
      <c r="H3528" t="s">
        <v>406</v>
      </c>
      <c r="J3528" t="s">
        <v>403</v>
      </c>
      <c r="K3528">
        <v>1</v>
      </c>
      <c r="L3528" t="str">
        <f>_xlfn.CONCAT(D3528,F3528)</f>
        <v>Café Cubano12 oz</v>
      </c>
      <c r="M3528" s="10">
        <f>E3528*_xlfn.XLOOKUP(L3528,PriceListData!$F$2:$F$97,PriceListData!$E$2:$E$97)</f>
        <v>7</v>
      </c>
      <c r="N3528" t="str">
        <f>TEXT(B3528,"dddd")</f>
        <v>Thursday</v>
      </c>
    </row>
    <row r="3529" spans="1:14" x14ac:dyDescent="0.35">
      <c r="A3529">
        <v>289846</v>
      </c>
      <c r="B3529" s="3">
        <v>45792</v>
      </c>
      <c r="C3529" s="4">
        <v>0.52103009259259259</v>
      </c>
      <c r="D3529" t="s">
        <v>427</v>
      </c>
      <c r="E3529">
        <v>1</v>
      </c>
      <c r="F3529" t="s">
        <v>15</v>
      </c>
      <c r="G3529" t="s">
        <v>417</v>
      </c>
      <c r="H3529" t="s">
        <v>418</v>
      </c>
      <c r="J3529" t="s">
        <v>403</v>
      </c>
      <c r="K3529">
        <v>1</v>
      </c>
      <c r="L3529" t="str">
        <f>_xlfn.CONCAT(D3529,F3529)</f>
        <v>House blend12 oz</v>
      </c>
      <c r="M3529" s="10">
        <f>E3529*_xlfn.XLOOKUP(L3529,PriceListData!$F$2:$F$97,PriceListData!$E$2:$E$97)</f>
        <v>12.95</v>
      </c>
      <c r="N3529" t="str">
        <f>TEXT(B3529,"dddd")</f>
        <v>Thursday</v>
      </c>
    </row>
    <row r="3530" spans="1:14" x14ac:dyDescent="0.35">
      <c r="A3530">
        <v>289845</v>
      </c>
      <c r="B3530" s="3">
        <v>45792</v>
      </c>
      <c r="C3530" s="4">
        <v>0.52068287037037042</v>
      </c>
      <c r="D3530" t="s">
        <v>409</v>
      </c>
      <c r="E3530">
        <v>1</v>
      </c>
      <c r="F3530" t="s">
        <v>15</v>
      </c>
      <c r="G3530" t="s">
        <v>405</v>
      </c>
      <c r="H3530" t="s">
        <v>406</v>
      </c>
      <c r="J3530" t="s">
        <v>403</v>
      </c>
      <c r="K3530">
        <v>1</v>
      </c>
      <c r="L3530" t="str">
        <f>_xlfn.CONCAT(D3530,F3530)</f>
        <v>Drip coffee12 oz</v>
      </c>
      <c r="M3530" s="10">
        <f>E3530*_xlfn.XLOOKUP(L3530,PriceListData!$F$2:$F$97,PriceListData!$E$2:$E$97)</f>
        <v>2.25</v>
      </c>
      <c r="N3530" t="str">
        <f>TEXT(B3530,"dddd")</f>
        <v>Thursday</v>
      </c>
    </row>
    <row r="3531" spans="1:14" x14ac:dyDescent="0.35">
      <c r="A3531">
        <v>289844</v>
      </c>
      <c r="B3531" s="3">
        <v>45792</v>
      </c>
      <c r="C3531" s="4">
        <v>0.51960648148148147</v>
      </c>
      <c r="D3531" t="s">
        <v>74</v>
      </c>
      <c r="E3531">
        <v>1</v>
      </c>
      <c r="F3531" t="s">
        <v>15</v>
      </c>
      <c r="G3531" t="s">
        <v>417</v>
      </c>
      <c r="H3531" t="s">
        <v>418</v>
      </c>
      <c r="J3531" t="s">
        <v>403</v>
      </c>
      <c r="K3531">
        <v>1</v>
      </c>
      <c r="L3531" t="str">
        <f>_xlfn.CONCAT(D3531,F3531)</f>
        <v>Single-origin12 oz</v>
      </c>
      <c r="M3531" s="10">
        <f>E3531*_xlfn.XLOOKUP(L3531,PriceListData!$F$2:$F$97,PriceListData!$E$2:$E$97)</f>
        <v>14.95</v>
      </c>
      <c r="N3531" t="str">
        <f>TEXT(B3531,"dddd")</f>
        <v>Thursday</v>
      </c>
    </row>
    <row r="3532" spans="1:14" x14ac:dyDescent="0.35">
      <c r="A3532">
        <v>289844</v>
      </c>
      <c r="B3532" s="3">
        <v>45792</v>
      </c>
      <c r="C3532" s="4">
        <v>0.51960648148148147</v>
      </c>
      <c r="D3532" t="s">
        <v>65</v>
      </c>
      <c r="E3532">
        <v>1</v>
      </c>
      <c r="F3532" t="s">
        <v>15</v>
      </c>
      <c r="G3532" t="s">
        <v>405</v>
      </c>
      <c r="H3532" t="s">
        <v>406</v>
      </c>
      <c r="J3532" t="s">
        <v>403</v>
      </c>
      <c r="K3532">
        <v>1</v>
      </c>
      <c r="L3532" t="str">
        <f>_xlfn.CONCAT(D3532,F3532)</f>
        <v>Cappuccino12 oz</v>
      </c>
      <c r="M3532" s="10">
        <f>E3532*_xlfn.XLOOKUP(L3532,PriceListData!$F$2:$F$97,PriceListData!$E$2:$E$97)</f>
        <v>5.5</v>
      </c>
      <c r="N3532" t="str">
        <f>TEXT(B3532,"dddd")</f>
        <v>Thursday</v>
      </c>
    </row>
    <row r="3533" spans="1:14" x14ac:dyDescent="0.35">
      <c r="A3533">
        <v>289843</v>
      </c>
      <c r="B3533" s="3">
        <v>45792</v>
      </c>
      <c r="C3533" s="4">
        <v>0.51730324074074074</v>
      </c>
      <c r="D3533" t="s">
        <v>65</v>
      </c>
      <c r="E3533">
        <v>1</v>
      </c>
      <c r="F3533" t="s">
        <v>15</v>
      </c>
      <c r="G3533" t="s">
        <v>405</v>
      </c>
      <c r="H3533" t="s">
        <v>406</v>
      </c>
      <c r="J3533" t="s">
        <v>403</v>
      </c>
      <c r="K3533">
        <v>1</v>
      </c>
      <c r="L3533" t="str">
        <f>_xlfn.CONCAT(D3533,F3533)</f>
        <v>Cappuccino12 oz</v>
      </c>
      <c r="M3533" s="10">
        <f>E3533*_xlfn.XLOOKUP(L3533,PriceListData!$F$2:$F$97,PriceListData!$E$2:$E$97)</f>
        <v>5.5</v>
      </c>
      <c r="N3533" t="str">
        <f>TEXT(B3533,"dddd")</f>
        <v>Thursday</v>
      </c>
    </row>
    <row r="3534" spans="1:14" x14ac:dyDescent="0.35">
      <c r="A3534">
        <v>289842</v>
      </c>
      <c r="B3534" s="3">
        <v>45792</v>
      </c>
      <c r="C3534" s="4">
        <v>0.51645833333333335</v>
      </c>
      <c r="D3534" t="s">
        <v>404</v>
      </c>
      <c r="E3534">
        <v>1</v>
      </c>
      <c r="F3534" t="s">
        <v>15</v>
      </c>
      <c r="G3534" t="s">
        <v>405</v>
      </c>
      <c r="H3534" t="s">
        <v>406</v>
      </c>
      <c r="J3534" t="s">
        <v>403</v>
      </c>
      <c r="K3534">
        <v>1</v>
      </c>
      <c r="L3534" t="str">
        <f>_xlfn.CONCAT(D3534,F3534)</f>
        <v>Café latté12 oz</v>
      </c>
      <c r="M3534" s="10">
        <f>E3534*_xlfn.XLOOKUP(L3534,PriceListData!$F$2:$F$97,PriceListData!$E$2:$E$97)</f>
        <v>4.25</v>
      </c>
      <c r="N3534" t="str">
        <f>TEXT(B3534,"dddd")</f>
        <v>Thursday</v>
      </c>
    </row>
    <row r="3535" spans="1:14" x14ac:dyDescent="0.35">
      <c r="A3535">
        <v>289840</v>
      </c>
      <c r="B3535" s="3">
        <v>45792</v>
      </c>
      <c r="C3535" s="4">
        <v>0.50724537037037032</v>
      </c>
      <c r="D3535" t="s">
        <v>407</v>
      </c>
      <c r="E3535">
        <v>1</v>
      </c>
      <c r="G3535" t="s">
        <v>405</v>
      </c>
      <c r="H3535" t="s">
        <v>408</v>
      </c>
      <c r="J3535" t="s">
        <v>403</v>
      </c>
      <c r="K3535">
        <v>1</v>
      </c>
      <c r="L3535" t="str">
        <f>_xlfn.CONCAT(D3535,F3535)</f>
        <v>Drip coffee refill</v>
      </c>
      <c r="M3535" s="10">
        <f>E3535*_xlfn.XLOOKUP(L3535,PriceListData!$F$2:$F$97,PriceListData!$E$2:$E$97)</f>
        <v>1.25</v>
      </c>
      <c r="N3535" t="str">
        <f>TEXT(B3535,"dddd")</f>
        <v>Thursday</v>
      </c>
    </row>
    <row r="3536" spans="1:14" x14ac:dyDescent="0.35">
      <c r="A3536">
        <v>289839</v>
      </c>
      <c r="B3536" s="3">
        <v>45792</v>
      </c>
      <c r="C3536" s="4">
        <v>0.50672453703703701</v>
      </c>
      <c r="D3536" t="s">
        <v>65</v>
      </c>
      <c r="E3536">
        <v>1</v>
      </c>
      <c r="F3536" t="s">
        <v>15</v>
      </c>
      <c r="G3536" t="s">
        <v>405</v>
      </c>
      <c r="H3536" t="s">
        <v>406</v>
      </c>
      <c r="J3536" t="s">
        <v>403</v>
      </c>
      <c r="K3536">
        <v>2</v>
      </c>
      <c r="L3536" t="str">
        <f>_xlfn.CONCAT(D3536,F3536)</f>
        <v>Cappuccino12 oz</v>
      </c>
      <c r="M3536" s="10">
        <f>E3536*_xlfn.XLOOKUP(L3536,PriceListData!$F$2:$F$97,PriceListData!$E$2:$E$97)</f>
        <v>5.5</v>
      </c>
      <c r="N3536" t="str">
        <f>TEXT(B3536,"dddd")</f>
        <v>Thursday</v>
      </c>
    </row>
    <row r="3537" spans="1:14" x14ac:dyDescent="0.35">
      <c r="A3537">
        <v>289838</v>
      </c>
      <c r="B3537" s="3">
        <v>45792</v>
      </c>
      <c r="C3537" s="4">
        <v>0.50549768518518523</v>
      </c>
      <c r="D3537" t="s">
        <v>410</v>
      </c>
      <c r="E3537">
        <v>1</v>
      </c>
      <c r="F3537" t="s">
        <v>15</v>
      </c>
      <c r="G3537" t="s">
        <v>405</v>
      </c>
      <c r="H3537" t="s">
        <v>406</v>
      </c>
      <c r="J3537" t="s">
        <v>403</v>
      </c>
      <c r="K3537">
        <v>2</v>
      </c>
      <c r="L3537" t="str">
        <f>_xlfn.CONCAT(D3537,F3537)</f>
        <v>Café Cubano12 oz</v>
      </c>
      <c r="M3537" s="10">
        <f>E3537*_xlfn.XLOOKUP(L3537,PriceListData!$F$2:$F$97,PriceListData!$E$2:$E$97)</f>
        <v>7</v>
      </c>
      <c r="N3537" t="str">
        <f>TEXT(B3537,"dddd")</f>
        <v>Thursday</v>
      </c>
    </row>
    <row r="3538" spans="1:14" x14ac:dyDescent="0.35">
      <c r="A3538">
        <v>289837</v>
      </c>
      <c r="B3538" s="3">
        <v>45792</v>
      </c>
      <c r="C3538" s="4">
        <v>0.50293981481481487</v>
      </c>
      <c r="D3538" t="s">
        <v>425</v>
      </c>
      <c r="E3538">
        <v>2</v>
      </c>
      <c r="F3538" t="s">
        <v>15</v>
      </c>
      <c r="G3538" t="s">
        <v>405</v>
      </c>
      <c r="H3538" t="s">
        <v>414</v>
      </c>
      <c r="J3538" t="s">
        <v>403</v>
      </c>
      <c r="K3538">
        <v>1</v>
      </c>
      <c r="L3538" t="str">
        <f>_xlfn.CONCAT(D3538,F3538)</f>
        <v>Iced Guillermo12 oz</v>
      </c>
      <c r="M3538" s="10">
        <f>E3538*_xlfn.XLOOKUP(L3538,PriceListData!$F$2:$F$97,PriceListData!$E$2:$E$97)</f>
        <v>7</v>
      </c>
      <c r="N3538" t="str">
        <f>TEXT(B3538,"dddd")</f>
        <v>Thursday</v>
      </c>
    </row>
    <row r="3539" spans="1:14" x14ac:dyDescent="0.35">
      <c r="A3539">
        <v>289836</v>
      </c>
      <c r="B3539" s="3">
        <v>45792</v>
      </c>
      <c r="C3539" s="4">
        <v>0.50127314814814816</v>
      </c>
      <c r="D3539" t="s">
        <v>407</v>
      </c>
      <c r="E3539">
        <v>1</v>
      </c>
      <c r="G3539" t="s">
        <v>405</v>
      </c>
      <c r="H3539" t="s">
        <v>408</v>
      </c>
      <c r="J3539" t="s">
        <v>403</v>
      </c>
      <c r="K3539">
        <v>1</v>
      </c>
      <c r="L3539" t="str">
        <f>_xlfn.CONCAT(D3539,F3539)</f>
        <v>Drip coffee refill</v>
      </c>
      <c r="M3539" s="10">
        <f>E3539*_xlfn.XLOOKUP(L3539,PriceListData!$F$2:$F$97,PriceListData!$E$2:$E$97)</f>
        <v>1.25</v>
      </c>
      <c r="N3539" t="str">
        <f>TEXT(B3539,"dddd")</f>
        <v>Thursday</v>
      </c>
    </row>
    <row r="3540" spans="1:14" x14ac:dyDescent="0.35">
      <c r="A3540">
        <v>289834</v>
      </c>
      <c r="B3540" s="3">
        <v>45792</v>
      </c>
      <c r="C3540" s="4">
        <v>0.49664351851851851</v>
      </c>
      <c r="D3540" t="s">
        <v>420</v>
      </c>
      <c r="E3540">
        <v>1</v>
      </c>
      <c r="F3540" t="s">
        <v>76</v>
      </c>
      <c r="G3540" t="s">
        <v>413</v>
      </c>
      <c r="H3540" t="s">
        <v>406</v>
      </c>
      <c r="J3540" t="s">
        <v>403</v>
      </c>
      <c r="K3540">
        <v>1</v>
      </c>
      <c r="L3540" t="str">
        <f>_xlfn.CONCAT(D3540,F3540)</f>
        <v>Moroccan tea10 oz</v>
      </c>
      <c r="M3540" s="10">
        <f>E3540*_xlfn.XLOOKUP(L3540,PriceListData!$F$2:$F$97,PriceListData!$E$2:$E$97)</f>
        <v>3</v>
      </c>
      <c r="N3540" t="str">
        <f>TEXT(B3540,"dddd")</f>
        <v>Thursday</v>
      </c>
    </row>
    <row r="3541" spans="1:14" x14ac:dyDescent="0.35">
      <c r="A3541">
        <v>289833</v>
      </c>
      <c r="B3541" s="3">
        <v>45792</v>
      </c>
      <c r="C3541" s="4">
        <v>0.49557870370370372</v>
      </c>
      <c r="D3541" t="s">
        <v>21</v>
      </c>
      <c r="E3541">
        <v>1</v>
      </c>
      <c r="F3541" t="s">
        <v>15</v>
      </c>
      <c r="G3541" t="s">
        <v>405</v>
      </c>
      <c r="H3541" t="s">
        <v>406</v>
      </c>
      <c r="J3541" t="s">
        <v>403</v>
      </c>
      <c r="K3541">
        <v>2</v>
      </c>
      <c r="L3541" t="str">
        <f>_xlfn.CONCAT(D3541,F3541)</f>
        <v>Pourover12 oz</v>
      </c>
      <c r="M3541" s="10">
        <f>E3541*_xlfn.XLOOKUP(L3541,PriceListData!$F$2:$F$97,PriceListData!$E$2:$E$97)</f>
        <v>3.5</v>
      </c>
      <c r="N3541" t="str">
        <f>TEXT(B3541,"dddd")</f>
        <v>Thursday</v>
      </c>
    </row>
    <row r="3542" spans="1:14" x14ac:dyDescent="0.35">
      <c r="A3542">
        <v>289832</v>
      </c>
      <c r="B3542" s="3">
        <v>45792</v>
      </c>
      <c r="C3542" s="4">
        <v>0.48964120370370373</v>
      </c>
      <c r="D3542" t="s">
        <v>40</v>
      </c>
      <c r="E3542">
        <v>1</v>
      </c>
      <c r="F3542" t="s">
        <v>35</v>
      </c>
      <c r="G3542" t="s">
        <v>405</v>
      </c>
      <c r="H3542" t="s">
        <v>406</v>
      </c>
      <c r="J3542" t="s">
        <v>403</v>
      </c>
      <c r="K3542">
        <v>1</v>
      </c>
      <c r="L3542" t="str">
        <f>_xlfn.CONCAT(D3542,F3542)</f>
        <v>Espresso1 oz</v>
      </c>
      <c r="M3542" s="10">
        <f>E3542*_xlfn.XLOOKUP(L3542,PriceListData!$F$2:$F$97,PriceListData!$E$2:$E$97)</f>
        <v>2.5</v>
      </c>
      <c r="N3542" t="str">
        <f>TEXT(B3542,"dddd")</f>
        <v>Thursday</v>
      </c>
    </row>
    <row r="3543" spans="1:14" x14ac:dyDescent="0.35">
      <c r="A3543">
        <v>289831</v>
      </c>
      <c r="B3543" s="3">
        <v>45792</v>
      </c>
      <c r="C3543" s="4">
        <v>0.48449074074074072</v>
      </c>
      <c r="D3543" t="s">
        <v>65</v>
      </c>
      <c r="E3543">
        <v>1</v>
      </c>
      <c r="F3543" t="s">
        <v>15</v>
      </c>
      <c r="G3543" t="s">
        <v>405</v>
      </c>
      <c r="H3543" t="s">
        <v>406</v>
      </c>
      <c r="J3543" t="s">
        <v>403</v>
      </c>
      <c r="K3543">
        <v>2</v>
      </c>
      <c r="L3543" t="str">
        <f>_xlfn.CONCAT(D3543,F3543)</f>
        <v>Cappuccino12 oz</v>
      </c>
      <c r="M3543" s="10">
        <f>E3543*_xlfn.XLOOKUP(L3543,PriceListData!$F$2:$F$97,PriceListData!$E$2:$E$97)</f>
        <v>5.5</v>
      </c>
      <c r="N3543" t="str">
        <f>TEXT(B3543,"dddd")</f>
        <v>Thursday</v>
      </c>
    </row>
    <row r="3544" spans="1:14" x14ac:dyDescent="0.35">
      <c r="A3544">
        <v>289830</v>
      </c>
      <c r="B3544" s="3">
        <v>45792</v>
      </c>
      <c r="C3544" s="4">
        <v>0.47456018518518517</v>
      </c>
      <c r="D3544" t="s">
        <v>21</v>
      </c>
      <c r="E3544">
        <v>1</v>
      </c>
      <c r="F3544" t="s">
        <v>15</v>
      </c>
      <c r="G3544" t="s">
        <v>405</v>
      </c>
      <c r="H3544" t="s">
        <v>406</v>
      </c>
      <c r="J3544" t="s">
        <v>403</v>
      </c>
      <c r="K3544">
        <v>2</v>
      </c>
      <c r="L3544" t="str">
        <f>_xlfn.CONCAT(D3544,F3544)</f>
        <v>Pourover12 oz</v>
      </c>
      <c r="M3544" s="10">
        <f>E3544*_xlfn.XLOOKUP(L3544,PriceListData!$F$2:$F$97,PriceListData!$E$2:$E$97)</f>
        <v>3.5</v>
      </c>
      <c r="N3544" t="str">
        <f>TEXT(B3544,"dddd")</f>
        <v>Thursday</v>
      </c>
    </row>
    <row r="3545" spans="1:14" x14ac:dyDescent="0.35">
      <c r="A3545">
        <v>289830</v>
      </c>
      <c r="B3545" s="3">
        <v>45792</v>
      </c>
      <c r="C3545" s="4">
        <v>0.47456018518518517</v>
      </c>
      <c r="D3545" t="s">
        <v>420</v>
      </c>
      <c r="E3545">
        <v>1</v>
      </c>
      <c r="F3545" t="s">
        <v>76</v>
      </c>
      <c r="G3545" t="s">
        <v>413</v>
      </c>
      <c r="H3545" t="s">
        <v>406</v>
      </c>
      <c r="J3545" t="s">
        <v>403</v>
      </c>
      <c r="K3545">
        <v>2</v>
      </c>
      <c r="L3545" t="str">
        <f>_xlfn.CONCAT(D3545,F3545)</f>
        <v>Moroccan tea10 oz</v>
      </c>
      <c r="M3545" s="10">
        <f>E3545*_xlfn.XLOOKUP(L3545,PriceListData!$F$2:$F$97,PriceListData!$E$2:$E$97)</f>
        <v>3</v>
      </c>
      <c r="N3545" t="str">
        <f>TEXT(B3545,"dddd")</f>
        <v>Thursday</v>
      </c>
    </row>
    <row r="3546" spans="1:14" x14ac:dyDescent="0.35">
      <c r="A3546">
        <v>289829</v>
      </c>
      <c r="B3546" s="3">
        <v>45792</v>
      </c>
      <c r="C3546" s="4">
        <v>0.47076388888888887</v>
      </c>
      <c r="D3546" t="s">
        <v>411</v>
      </c>
      <c r="E3546">
        <v>1</v>
      </c>
      <c r="F3546" t="s">
        <v>24</v>
      </c>
      <c r="G3546" t="s">
        <v>405</v>
      </c>
      <c r="H3546" t="s">
        <v>406</v>
      </c>
      <c r="J3546" t="s">
        <v>403</v>
      </c>
      <c r="K3546">
        <v>1</v>
      </c>
      <c r="L3546" t="str">
        <f>_xlfn.CONCAT(D3546,F3546)</f>
        <v>Turkish coffee3 oz</v>
      </c>
      <c r="M3546" s="10">
        <f>E3546*_xlfn.XLOOKUP(L3546,PriceListData!$F$2:$F$97,PriceListData!$E$2:$E$97)</f>
        <v>3.75</v>
      </c>
      <c r="N3546" t="str">
        <f>TEXT(B3546,"dddd")</f>
        <v>Thursday</v>
      </c>
    </row>
    <row r="3547" spans="1:14" x14ac:dyDescent="0.35">
      <c r="A3547">
        <v>289828</v>
      </c>
      <c r="B3547" s="3">
        <v>45792</v>
      </c>
      <c r="C3547" s="4">
        <v>0.4692824074074074</v>
      </c>
      <c r="D3547" t="s">
        <v>21</v>
      </c>
      <c r="E3547">
        <v>1</v>
      </c>
      <c r="F3547" t="s">
        <v>15</v>
      </c>
      <c r="G3547" t="s">
        <v>405</v>
      </c>
      <c r="H3547" t="s">
        <v>406</v>
      </c>
      <c r="J3547" t="s">
        <v>403</v>
      </c>
      <c r="K3547">
        <v>1</v>
      </c>
      <c r="L3547" t="str">
        <f>_xlfn.CONCAT(D3547,F3547)</f>
        <v>Pourover12 oz</v>
      </c>
      <c r="M3547" s="10">
        <f>E3547*_xlfn.XLOOKUP(L3547,PriceListData!$F$2:$F$97,PriceListData!$E$2:$E$97)</f>
        <v>3.5</v>
      </c>
      <c r="N3547" t="str">
        <f>TEXT(B3547,"dddd")</f>
        <v>Thursday</v>
      </c>
    </row>
    <row r="3548" spans="1:14" x14ac:dyDescent="0.35">
      <c r="A3548">
        <v>289827</v>
      </c>
      <c r="B3548" s="3">
        <v>45792</v>
      </c>
      <c r="C3548" s="4">
        <v>0.46875</v>
      </c>
      <c r="D3548" t="s">
        <v>409</v>
      </c>
      <c r="E3548">
        <v>2</v>
      </c>
      <c r="F3548" t="s">
        <v>15</v>
      </c>
      <c r="G3548" t="s">
        <v>405</v>
      </c>
      <c r="H3548" t="s">
        <v>406</v>
      </c>
      <c r="J3548" t="s">
        <v>403</v>
      </c>
      <c r="K3548">
        <v>2</v>
      </c>
      <c r="L3548" t="str">
        <f>_xlfn.CONCAT(D3548,F3548)</f>
        <v>Drip coffee12 oz</v>
      </c>
      <c r="M3548" s="10">
        <f>E3548*_xlfn.XLOOKUP(L3548,PriceListData!$F$2:$F$97,PriceListData!$E$2:$E$97)</f>
        <v>4.5</v>
      </c>
      <c r="N3548" t="str">
        <f>TEXT(B3548,"dddd")</f>
        <v>Thursday</v>
      </c>
    </row>
    <row r="3549" spans="1:14" x14ac:dyDescent="0.35">
      <c r="A3549">
        <v>289826</v>
      </c>
      <c r="B3549" s="3">
        <v>45792</v>
      </c>
      <c r="C3549" s="4">
        <v>0.46665509259259258</v>
      </c>
      <c r="D3549" t="s">
        <v>404</v>
      </c>
      <c r="E3549">
        <v>1</v>
      </c>
      <c r="F3549" t="s">
        <v>15</v>
      </c>
      <c r="G3549" t="s">
        <v>405</v>
      </c>
      <c r="H3549" t="s">
        <v>406</v>
      </c>
      <c r="J3549" t="s">
        <v>403</v>
      </c>
      <c r="K3549">
        <v>1</v>
      </c>
      <c r="L3549" t="str">
        <f>_xlfn.CONCAT(D3549,F3549)</f>
        <v>Café latté12 oz</v>
      </c>
      <c r="M3549" s="10">
        <f>E3549*_xlfn.XLOOKUP(L3549,PriceListData!$F$2:$F$97,PriceListData!$E$2:$E$97)</f>
        <v>4.25</v>
      </c>
      <c r="N3549" t="str">
        <f>TEXT(B3549,"dddd")</f>
        <v>Thursday</v>
      </c>
    </row>
    <row r="3550" spans="1:14" x14ac:dyDescent="0.35">
      <c r="A3550">
        <v>289825</v>
      </c>
      <c r="B3550" s="3">
        <v>45792</v>
      </c>
      <c r="C3550" s="4">
        <v>0.46582175925925928</v>
      </c>
      <c r="D3550" t="s">
        <v>21</v>
      </c>
      <c r="E3550">
        <v>1</v>
      </c>
      <c r="F3550" t="s">
        <v>15</v>
      </c>
      <c r="G3550" t="s">
        <v>405</v>
      </c>
      <c r="H3550" t="s">
        <v>406</v>
      </c>
      <c r="J3550" t="s">
        <v>403</v>
      </c>
      <c r="K3550">
        <v>1</v>
      </c>
      <c r="L3550" t="str">
        <f>_xlfn.CONCAT(D3550,F3550)</f>
        <v>Pourover12 oz</v>
      </c>
      <c r="M3550" s="10">
        <f>E3550*_xlfn.XLOOKUP(L3550,PriceListData!$F$2:$F$97,PriceListData!$E$2:$E$97)</f>
        <v>3.5</v>
      </c>
      <c r="N3550" t="str">
        <f>TEXT(B3550,"dddd")</f>
        <v>Thursday</v>
      </c>
    </row>
    <row r="3551" spans="1:14" x14ac:dyDescent="0.35">
      <c r="A3551">
        <v>289824</v>
      </c>
      <c r="B3551" s="3">
        <v>45792</v>
      </c>
      <c r="C3551" s="4">
        <v>0.46</v>
      </c>
      <c r="D3551" t="s">
        <v>420</v>
      </c>
      <c r="E3551">
        <v>1</v>
      </c>
      <c r="F3551" t="s">
        <v>76</v>
      </c>
      <c r="G3551" t="s">
        <v>413</v>
      </c>
      <c r="H3551" t="s">
        <v>406</v>
      </c>
      <c r="J3551" t="s">
        <v>403</v>
      </c>
      <c r="K3551">
        <v>1</v>
      </c>
      <c r="L3551" t="str">
        <f>_xlfn.CONCAT(D3551,F3551)</f>
        <v>Moroccan tea10 oz</v>
      </c>
      <c r="M3551" s="10">
        <f>E3551*_xlfn.XLOOKUP(L3551,PriceListData!$F$2:$F$97,PriceListData!$E$2:$E$97)</f>
        <v>3</v>
      </c>
      <c r="N3551" t="str">
        <f>TEXT(B3551,"dddd")</f>
        <v>Thursday</v>
      </c>
    </row>
    <row r="3552" spans="1:14" x14ac:dyDescent="0.35">
      <c r="A3552">
        <v>289824</v>
      </c>
      <c r="B3552" s="3">
        <v>45792</v>
      </c>
      <c r="C3552" s="4">
        <v>0.46</v>
      </c>
      <c r="D3552" t="s">
        <v>404</v>
      </c>
      <c r="E3552">
        <v>1</v>
      </c>
      <c r="F3552" t="s">
        <v>15</v>
      </c>
      <c r="G3552" t="s">
        <v>405</v>
      </c>
      <c r="H3552" t="s">
        <v>406</v>
      </c>
      <c r="J3552" t="s">
        <v>403</v>
      </c>
      <c r="K3552">
        <v>1</v>
      </c>
      <c r="L3552" t="str">
        <f>_xlfn.CONCAT(D3552,F3552)</f>
        <v>Café latté12 oz</v>
      </c>
      <c r="M3552" s="10">
        <f>E3552*_xlfn.XLOOKUP(L3552,PriceListData!$F$2:$F$97,PriceListData!$E$2:$E$97)</f>
        <v>4.25</v>
      </c>
      <c r="N3552" t="str">
        <f>TEXT(B3552,"dddd")</f>
        <v>Thursday</v>
      </c>
    </row>
    <row r="3553" spans="1:14" x14ac:dyDescent="0.35">
      <c r="A3553">
        <v>289823</v>
      </c>
      <c r="B3553" s="3">
        <v>45792</v>
      </c>
      <c r="C3553" s="4">
        <v>0.45961805555555557</v>
      </c>
      <c r="D3553" t="s">
        <v>420</v>
      </c>
      <c r="E3553">
        <v>1</v>
      </c>
      <c r="F3553" t="s">
        <v>76</v>
      </c>
      <c r="G3553" t="s">
        <v>413</v>
      </c>
      <c r="H3553" t="s">
        <v>406</v>
      </c>
      <c r="J3553" t="s">
        <v>403</v>
      </c>
      <c r="K3553">
        <v>2</v>
      </c>
      <c r="L3553" t="str">
        <f>_xlfn.CONCAT(D3553,F3553)</f>
        <v>Moroccan tea10 oz</v>
      </c>
      <c r="M3553" s="10">
        <f>E3553*_xlfn.XLOOKUP(L3553,PriceListData!$F$2:$F$97,PriceListData!$E$2:$E$97)</f>
        <v>3</v>
      </c>
      <c r="N3553" t="str">
        <f>TEXT(B3553,"dddd")</f>
        <v>Thursday</v>
      </c>
    </row>
    <row r="3554" spans="1:14" x14ac:dyDescent="0.35">
      <c r="A3554">
        <v>289822</v>
      </c>
      <c r="B3554" s="3">
        <v>45792</v>
      </c>
      <c r="C3554" s="4">
        <v>0.45927083333333335</v>
      </c>
      <c r="D3554" t="s">
        <v>410</v>
      </c>
      <c r="E3554">
        <v>1</v>
      </c>
      <c r="F3554" t="s">
        <v>15</v>
      </c>
      <c r="G3554" t="s">
        <v>405</v>
      </c>
      <c r="H3554" t="s">
        <v>406</v>
      </c>
      <c r="J3554" t="s">
        <v>403</v>
      </c>
      <c r="K3554">
        <v>1</v>
      </c>
      <c r="L3554" t="str">
        <f>_xlfn.CONCAT(D3554,F3554)</f>
        <v>Café Cubano12 oz</v>
      </c>
      <c r="M3554" s="10">
        <f>E3554*_xlfn.XLOOKUP(L3554,PriceListData!$F$2:$F$97,PriceListData!$E$2:$E$97)</f>
        <v>7</v>
      </c>
      <c r="N3554" t="str">
        <f>TEXT(B3554,"dddd")</f>
        <v>Thursday</v>
      </c>
    </row>
    <row r="3555" spans="1:14" x14ac:dyDescent="0.35">
      <c r="A3555">
        <v>289818</v>
      </c>
      <c r="B3555" s="3">
        <v>45792</v>
      </c>
      <c r="C3555" s="4">
        <v>0.44848379629629631</v>
      </c>
      <c r="D3555" t="s">
        <v>21</v>
      </c>
      <c r="E3555">
        <v>1</v>
      </c>
      <c r="F3555" t="s">
        <v>15</v>
      </c>
      <c r="G3555" t="s">
        <v>405</v>
      </c>
      <c r="H3555" t="s">
        <v>406</v>
      </c>
      <c r="J3555" t="s">
        <v>403</v>
      </c>
      <c r="K3555">
        <v>1</v>
      </c>
      <c r="L3555" t="str">
        <f>_xlfn.CONCAT(D3555,F3555)</f>
        <v>Pourover12 oz</v>
      </c>
      <c r="M3555" s="10">
        <f>E3555*_xlfn.XLOOKUP(L3555,PriceListData!$F$2:$F$97,PriceListData!$E$2:$E$97)</f>
        <v>3.5</v>
      </c>
      <c r="N3555" t="str">
        <f>TEXT(B3555,"dddd")</f>
        <v>Thursday</v>
      </c>
    </row>
    <row r="3556" spans="1:14" x14ac:dyDescent="0.35">
      <c r="A3556">
        <v>289816</v>
      </c>
      <c r="B3556" s="3">
        <v>45792</v>
      </c>
      <c r="C3556" s="4">
        <v>0.44568287037037035</v>
      </c>
      <c r="D3556" t="s">
        <v>65</v>
      </c>
      <c r="E3556">
        <v>1</v>
      </c>
      <c r="F3556" t="s">
        <v>15</v>
      </c>
      <c r="G3556" t="s">
        <v>405</v>
      </c>
      <c r="H3556" t="s">
        <v>406</v>
      </c>
      <c r="J3556" t="s">
        <v>403</v>
      </c>
      <c r="K3556">
        <v>1</v>
      </c>
      <c r="L3556" t="str">
        <f>_xlfn.CONCAT(D3556,F3556)</f>
        <v>Cappuccino12 oz</v>
      </c>
      <c r="M3556" s="10">
        <f>E3556*_xlfn.XLOOKUP(L3556,PriceListData!$F$2:$F$97,PriceListData!$E$2:$E$97)</f>
        <v>5.5</v>
      </c>
      <c r="N3556" t="str">
        <f>TEXT(B3556,"dddd")</f>
        <v>Thursday</v>
      </c>
    </row>
    <row r="3557" spans="1:14" x14ac:dyDescent="0.35">
      <c r="A3557">
        <v>289815</v>
      </c>
      <c r="B3557" s="3">
        <v>45792</v>
      </c>
      <c r="C3557" s="4">
        <v>0.44236111111111109</v>
      </c>
      <c r="D3557" t="s">
        <v>427</v>
      </c>
      <c r="E3557">
        <v>1</v>
      </c>
      <c r="F3557" t="s">
        <v>15</v>
      </c>
      <c r="G3557" t="s">
        <v>417</v>
      </c>
      <c r="H3557" t="s">
        <v>418</v>
      </c>
      <c r="J3557" t="s">
        <v>403</v>
      </c>
      <c r="K3557">
        <v>2</v>
      </c>
      <c r="L3557" t="str">
        <f>_xlfn.CONCAT(D3557,F3557)</f>
        <v>House blend12 oz</v>
      </c>
      <c r="M3557" s="10">
        <f>E3557*_xlfn.XLOOKUP(L3557,PriceListData!$F$2:$F$97,PriceListData!$E$2:$E$97)</f>
        <v>12.95</v>
      </c>
      <c r="N3557" t="str">
        <f>TEXT(B3557,"dddd")</f>
        <v>Thursday</v>
      </c>
    </row>
    <row r="3558" spans="1:14" x14ac:dyDescent="0.35">
      <c r="A3558">
        <v>289814</v>
      </c>
      <c r="B3558" s="3">
        <v>45792</v>
      </c>
      <c r="C3558" s="4">
        <v>0.43712962962962965</v>
      </c>
      <c r="D3558" t="s">
        <v>424</v>
      </c>
      <c r="E3558">
        <v>1</v>
      </c>
      <c r="F3558" t="s">
        <v>15</v>
      </c>
      <c r="G3558" t="s">
        <v>423</v>
      </c>
      <c r="H3558" t="s">
        <v>414</v>
      </c>
      <c r="J3558" t="s">
        <v>403</v>
      </c>
      <c r="K3558">
        <v>1</v>
      </c>
      <c r="L3558" t="str">
        <f>_xlfn.CONCAT(D3558,F3558)</f>
        <v>Coconut milk smoothie12 oz</v>
      </c>
      <c r="M3558" s="10">
        <f>E3558*_xlfn.XLOOKUP(L3558,PriceListData!$F$2:$F$97,PriceListData!$E$2:$E$97)</f>
        <v>5.75</v>
      </c>
      <c r="N3558" t="str">
        <f>TEXT(B3558,"dddd")</f>
        <v>Thursday</v>
      </c>
    </row>
    <row r="3559" spans="1:14" x14ac:dyDescent="0.35">
      <c r="A3559">
        <v>289813</v>
      </c>
      <c r="B3559" s="3">
        <v>45792</v>
      </c>
      <c r="C3559" s="4">
        <v>0.43583333333333335</v>
      </c>
      <c r="D3559" t="s">
        <v>407</v>
      </c>
      <c r="E3559">
        <v>1</v>
      </c>
      <c r="G3559" t="s">
        <v>405</v>
      </c>
      <c r="H3559" t="s">
        <v>408</v>
      </c>
      <c r="J3559" t="s">
        <v>403</v>
      </c>
      <c r="K3559">
        <v>1</v>
      </c>
      <c r="L3559" t="str">
        <f>_xlfn.CONCAT(D3559,F3559)</f>
        <v>Drip coffee refill</v>
      </c>
      <c r="M3559" s="10">
        <f>E3559*_xlfn.XLOOKUP(L3559,PriceListData!$F$2:$F$97,PriceListData!$E$2:$E$97)</f>
        <v>1.25</v>
      </c>
      <c r="N3559" t="str">
        <f>TEXT(B3559,"dddd")</f>
        <v>Thursday</v>
      </c>
    </row>
    <row r="3560" spans="1:14" x14ac:dyDescent="0.35">
      <c r="A3560">
        <v>289812</v>
      </c>
      <c r="B3560" s="3">
        <v>45792</v>
      </c>
      <c r="C3560" s="4">
        <v>0.43379629629629629</v>
      </c>
      <c r="D3560" t="s">
        <v>52</v>
      </c>
      <c r="E3560">
        <v>1</v>
      </c>
      <c r="F3560" t="s">
        <v>15</v>
      </c>
      <c r="G3560" t="s">
        <v>405</v>
      </c>
      <c r="H3560" t="s">
        <v>414</v>
      </c>
      <c r="J3560" t="s">
        <v>403</v>
      </c>
      <c r="K3560">
        <v>1</v>
      </c>
      <c r="L3560" t="str">
        <f>_xlfn.CONCAT(D3560,F3560)</f>
        <v>Frappé12 oz</v>
      </c>
      <c r="M3560" s="10">
        <f>E3560*_xlfn.XLOOKUP(L3560,PriceListData!$F$2:$F$97,PriceListData!$E$2:$E$97)</f>
        <v>4.75</v>
      </c>
      <c r="N3560" t="str">
        <f>TEXT(B3560,"dddd")</f>
        <v>Thursday</v>
      </c>
    </row>
    <row r="3561" spans="1:14" x14ac:dyDescent="0.35">
      <c r="A3561">
        <v>289811</v>
      </c>
      <c r="B3561" s="3">
        <v>45792</v>
      </c>
      <c r="C3561" s="4">
        <v>0.43159722222222224</v>
      </c>
      <c r="D3561" t="s">
        <v>54</v>
      </c>
      <c r="E3561">
        <v>1</v>
      </c>
      <c r="G3561" t="s">
        <v>415</v>
      </c>
      <c r="H3561" t="s">
        <v>416</v>
      </c>
      <c r="J3561" t="s">
        <v>403</v>
      </c>
      <c r="K3561">
        <v>2</v>
      </c>
      <c r="L3561" t="str">
        <f>_xlfn.CONCAT(D3561,F3561)</f>
        <v>Syrup</v>
      </c>
      <c r="M3561" s="10">
        <f>E3561*_xlfn.XLOOKUP(L3561,PriceListData!$F$2:$F$97,PriceListData!$E$2:$E$97)</f>
        <v>0.75</v>
      </c>
      <c r="N3561" t="str">
        <f>TEXT(B3561,"dddd")</f>
        <v>Thursday</v>
      </c>
    </row>
    <row r="3562" spans="1:14" x14ac:dyDescent="0.35">
      <c r="A3562">
        <v>289811</v>
      </c>
      <c r="B3562" s="3">
        <v>45792</v>
      </c>
      <c r="C3562" s="4">
        <v>0.43159722222222224</v>
      </c>
      <c r="D3562" t="s">
        <v>21</v>
      </c>
      <c r="E3562">
        <v>1</v>
      </c>
      <c r="F3562" t="s">
        <v>15</v>
      </c>
      <c r="G3562" t="s">
        <v>405</v>
      </c>
      <c r="H3562" t="s">
        <v>406</v>
      </c>
      <c r="J3562" t="s">
        <v>403</v>
      </c>
      <c r="K3562">
        <v>2</v>
      </c>
      <c r="L3562" t="str">
        <f>_xlfn.CONCAT(D3562,F3562)</f>
        <v>Pourover12 oz</v>
      </c>
      <c r="M3562" s="10">
        <f>E3562*_xlfn.XLOOKUP(L3562,PriceListData!$F$2:$F$97,PriceListData!$E$2:$E$97)</f>
        <v>3.5</v>
      </c>
      <c r="N3562" t="str">
        <f>TEXT(B3562,"dddd")</f>
        <v>Thursday</v>
      </c>
    </row>
    <row r="3563" spans="1:14" x14ac:dyDescent="0.35">
      <c r="A3563">
        <v>289811</v>
      </c>
      <c r="B3563" s="3">
        <v>45792</v>
      </c>
      <c r="C3563" s="4">
        <v>0.43159722222222224</v>
      </c>
      <c r="D3563" t="s">
        <v>420</v>
      </c>
      <c r="E3563">
        <v>1</v>
      </c>
      <c r="F3563" t="s">
        <v>76</v>
      </c>
      <c r="G3563" t="s">
        <v>413</v>
      </c>
      <c r="H3563" t="s">
        <v>406</v>
      </c>
      <c r="J3563" t="s">
        <v>403</v>
      </c>
      <c r="K3563">
        <v>2</v>
      </c>
      <c r="L3563" t="str">
        <f>_xlfn.CONCAT(D3563,F3563)</f>
        <v>Moroccan tea10 oz</v>
      </c>
      <c r="M3563" s="10">
        <f>E3563*_xlfn.XLOOKUP(L3563,PriceListData!$F$2:$F$97,PriceListData!$E$2:$E$97)</f>
        <v>3</v>
      </c>
      <c r="N3563" t="str">
        <f>TEXT(B3563,"dddd")</f>
        <v>Thursday</v>
      </c>
    </row>
    <row r="3564" spans="1:14" x14ac:dyDescent="0.35">
      <c r="A3564">
        <v>289811</v>
      </c>
      <c r="B3564" s="3">
        <v>45792</v>
      </c>
      <c r="C3564" s="4">
        <v>0.43159722222222224</v>
      </c>
      <c r="D3564" t="s">
        <v>52</v>
      </c>
      <c r="E3564">
        <v>1</v>
      </c>
      <c r="F3564" t="s">
        <v>15</v>
      </c>
      <c r="G3564" t="s">
        <v>405</v>
      </c>
      <c r="H3564" t="s">
        <v>414</v>
      </c>
      <c r="J3564" t="s">
        <v>403</v>
      </c>
      <c r="K3564">
        <v>2</v>
      </c>
      <c r="L3564" t="str">
        <f>_xlfn.CONCAT(D3564,F3564)</f>
        <v>Frappé12 oz</v>
      </c>
      <c r="M3564" s="10">
        <f>E3564*_xlfn.XLOOKUP(L3564,PriceListData!$F$2:$F$97,PriceListData!$E$2:$E$97)</f>
        <v>4.75</v>
      </c>
      <c r="N3564" t="str">
        <f>TEXT(B3564,"dddd")</f>
        <v>Thursday</v>
      </c>
    </row>
    <row r="3565" spans="1:14" x14ac:dyDescent="0.35">
      <c r="A3565">
        <v>289810</v>
      </c>
      <c r="B3565" s="3">
        <v>45792</v>
      </c>
      <c r="C3565" s="4">
        <v>0.43109953703703702</v>
      </c>
      <c r="D3565" t="s">
        <v>65</v>
      </c>
      <c r="E3565">
        <v>1</v>
      </c>
      <c r="F3565" t="s">
        <v>15</v>
      </c>
      <c r="G3565" t="s">
        <v>405</v>
      </c>
      <c r="H3565" t="s">
        <v>406</v>
      </c>
      <c r="J3565" t="s">
        <v>403</v>
      </c>
      <c r="K3565">
        <v>1</v>
      </c>
      <c r="L3565" t="str">
        <f>_xlfn.CONCAT(D3565,F3565)</f>
        <v>Cappuccino12 oz</v>
      </c>
      <c r="M3565" s="10">
        <f>E3565*_xlfn.XLOOKUP(L3565,PriceListData!$F$2:$F$97,PriceListData!$E$2:$E$97)</f>
        <v>5.5</v>
      </c>
      <c r="N3565" t="str">
        <f>TEXT(B3565,"dddd")</f>
        <v>Thursday</v>
      </c>
    </row>
    <row r="3566" spans="1:14" x14ac:dyDescent="0.35">
      <c r="A3566">
        <v>289808</v>
      </c>
      <c r="B3566" s="3">
        <v>45792</v>
      </c>
      <c r="C3566" s="4">
        <v>0.42901620370370369</v>
      </c>
      <c r="D3566" t="s">
        <v>21</v>
      </c>
      <c r="E3566">
        <v>1</v>
      </c>
      <c r="F3566" t="s">
        <v>15</v>
      </c>
      <c r="G3566" t="s">
        <v>405</v>
      </c>
      <c r="H3566" t="s">
        <v>406</v>
      </c>
      <c r="J3566" t="s">
        <v>403</v>
      </c>
      <c r="K3566">
        <v>1</v>
      </c>
      <c r="L3566" t="str">
        <f>_xlfn.CONCAT(D3566,F3566)</f>
        <v>Pourover12 oz</v>
      </c>
      <c r="M3566" s="10">
        <f>E3566*_xlfn.XLOOKUP(L3566,PriceListData!$F$2:$F$97,PriceListData!$E$2:$E$97)</f>
        <v>3.5</v>
      </c>
      <c r="N3566" t="str">
        <f>TEXT(B3566,"dddd")</f>
        <v>Thursday</v>
      </c>
    </row>
    <row r="3567" spans="1:14" x14ac:dyDescent="0.35">
      <c r="A3567">
        <v>289807</v>
      </c>
      <c r="B3567" s="3">
        <v>45792</v>
      </c>
      <c r="C3567" s="4">
        <v>0.42858796296296298</v>
      </c>
      <c r="D3567" t="s">
        <v>52</v>
      </c>
      <c r="E3567">
        <v>2</v>
      </c>
      <c r="F3567" t="s">
        <v>15</v>
      </c>
      <c r="G3567" t="s">
        <v>405</v>
      </c>
      <c r="H3567" t="s">
        <v>414</v>
      </c>
      <c r="J3567" t="s">
        <v>403</v>
      </c>
      <c r="K3567">
        <v>2</v>
      </c>
      <c r="L3567" t="str">
        <f>_xlfn.CONCAT(D3567,F3567)</f>
        <v>Frappé12 oz</v>
      </c>
      <c r="M3567" s="10">
        <f>E3567*_xlfn.XLOOKUP(L3567,PriceListData!$F$2:$F$97,PriceListData!$E$2:$E$97)</f>
        <v>9.5</v>
      </c>
      <c r="N3567" t="str">
        <f>TEXT(B3567,"dddd")</f>
        <v>Thursday</v>
      </c>
    </row>
    <row r="3568" spans="1:14" x14ac:dyDescent="0.35">
      <c r="A3568">
        <v>289807</v>
      </c>
      <c r="B3568" s="3">
        <v>45792</v>
      </c>
      <c r="C3568" s="4">
        <v>0.42858796296296298</v>
      </c>
      <c r="D3568" t="s">
        <v>419</v>
      </c>
      <c r="E3568">
        <v>1</v>
      </c>
      <c r="G3568" t="s">
        <v>415</v>
      </c>
      <c r="H3568" t="s">
        <v>416</v>
      </c>
      <c r="J3568" t="s">
        <v>403</v>
      </c>
      <c r="K3568">
        <v>2</v>
      </c>
      <c r="L3568" t="str">
        <f>_xlfn.CONCAT(D3568,F3568)</f>
        <v>Extra shot</v>
      </c>
      <c r="M3568" s="10">
        <f>E3568*_xlfn.XLOOKUP(L3568,PriceListData!$F$2:$F$97,PriceListData!$E$2:$E$97)</f>
        <v>1</v>
      </c>
      <c r="N3568" t="str">
        <f>TEXT(B3568,"dddd")</f>
        <v>Thursday</v>
      </c>
    </row>
    <row r="3569" spans="1:14" x14ac:dyDescent="0.35">
      <c r="A3569">
        <v>289805</v>
      </c>
      <c r="B3569" s="3">
        <v>45792</v>
      </c>
      <c r="C3569" s="4">
        <v>0.42547453703703703</v>
      </c>
      <c r="D3569" t="s">
        <v>411</v>
      </c>
      <c r="E3569">
        <v>1</v>
      </c>
      <c r="F3569" t="s">
        <v>24</v>
      </c>
      <c r="G3569" t="s">
        <v>405</v>
      </c>
      <c r="H3569" t="s">
        <v>406</v>
      </c>
      <c r="J3569" t="s">
        <v>403</v>
      </c>
      <c r="K3569">
        <v>2</v>
      </c>
      <c r="L3569" t="str">
        <f>_xlfn.CONCAT(D3569,F3569)</f>
        <v>Turkish coffee3 oz</v>
      </c>
      <c r="M3569" s="10">
        <f>E3569*_xlfn.XLOOKUP(L3569,PriceListData!$F$2:$F$97,PriceListData!$E$2:$E$97)</f>
        <v>3.75</v>
      </c>
      <c r="N3569" t="str">
        <f>TEXT(B3569,"dddd")</f>
        <v>Thursday</v>
      </c>
    </row>
    <row r="3570" spans="1:14" x14ac:dyDescent="0.35">
      <c r="A3570">
        <v>289805</v>
      </c>
      <c r="B3570" s="3">
        <v>45792</v>
      </c>
      <c r="C3570" s="4">
        <v>0.42547453703703703</v>
      </c>
      <c r="D3570" t="s">
        <v>54</v>
      </c>
      <c r="E3570">
        <v>1</v>
      </c>
      <c r="G3570" t="s">
        <v>415</v>
      </c>
      <c r="H3570" t="s">
        <v>416</v>
      </c>
      <c r="J3570" t="s">
        <v>403</v>
      </c>
      <c r="K3570">
        <v>2</v>
      </c>
      <c r="L3570" t="str">
        <f>_xlfn.CONCAT(D3570,F3570)</f>
        <v>Syrup</v>
      </c>
      <c r="M3570" s="10">
        <f>E3570*_xlfn.XLOOKUP(L3570,PriceListData!$F$2:$F$97,PriceListData!$E$2:$E$97)</f>
        <v>0.75</v>
      </c>
      <c r="N3570" t="str">
        <f>TEXT(B3570,"dddd")</f>
        <v>Thursday</v>
      </c>
    </row>
    <row r="3571" spans="1:14" x14ac:dyDescent="0.35">
      <c r="A3571">
        <v>289805</v>
      </c>
      <c r="B3571" s="3">
        <v>45792</v>
      </c>
      <c r="C3571" s="4">
        <v>0.42547453703703703</v>
      </c>
      <c r="D3571" t="s">
        <v>452</v>
      </c>
      <c r="E3571">
        <v>1</v>
      </c>
      <c r="G3571" t="s">
        <v>401</v>
      </c>
      <c r="H3571" t="s">
        <v>453</v>
      </c>
      <c r="J3571" t="s">
        <v>403</v>
      </c>
      <c r="K3571">
        <v>2</v>
      </c>
      <c r="L3571" t="str">
        <f>_xlfn.CONCAT(D3571,F3571)</f>
        <v>Reusable travel mug</v>
      </c>
      <c r="M3571" s="10">
        <f>E3571*_xlfn.XLOOKUP(L3571,PriceListData!$F$2:$F$97,PriceListData!$E$2:$E$97)</f>
        <v>12.75</v>
      </c>
      <c r="N3571" t="str">
        <f>TEXT(B3571,"dddd")</f>
        <v>Thursday</v>
      </c>
    </row>
    <row r="3572" spans="1:14" x14ac:dyDescent="0.35">
      <c r="A3572">
        <v>289805</v>
      </c>
      <c r="B3572" s="3">
        <v>45792</v>
      </c>
      <c r="C3572" s="4">
        <v>0.42547453703703703</v>
      </c>
      <c r="D3572" t="s">
        <v>21</v>
      </c>
      <c r="E3572">
        <v>1</v>
      </c>
      <c r="F3572" t="s">
        <v>15</v>
      </c>
      <c r="G3572" t="s">
        <v>405</v>
      </c>
      <c r="H3572" t="s">
        <v>406</v>
      </c>
      <c r="J3572" t="s">
        <v>403</v>
      </c>
      <c r="K3572">
        <v>2</v>
      </c>
      <c r="L3572" t="str">
        <f>_xlfn.CONCAT(D3572,F3572)</f>
        <v>Pourover12 oz</v>
      </c>
      <c r="M3572" s="10">
        <f>E3572*_xlfn.XLOOKUP(L3572,PriceListData!$F$2:$F$97,PriceListData!$E$2:$E$97)</f>
        <v>3.5</v>
      </c>
      <c r="N3572" t="str">
        <f>TEXT(B3572,"dddd")</f>
        <v>Thursday</v>
      </c>
    </row>
    <row r="3573" spans="1:14" x14ac:dyDescent="0.35">
      <c r="A3573">
        <v>289804</v>
      </c>
      <c r="B3573" s="3">
        <v>45792</v>
      </c>
      <c r="C3573" s="4">
        <v>0.42150462962962965</v>
      </c>
      <c r="D3573" t="s">
        <v>21</v>
      </c>
      <c r="E3573">
        <v>1</v>
      </c>
      <c r="F3573" t="s">
        <v>15</v>
      </c>
      <c r="G3573" t="s">
        <v>405</v>
      </c>
      <c r="H3573" t="s">
        <v>406</v>
      </c>
      <c r="J3573" t="s">
        <v>403</v>
      </c>
      <c r="K3573">
        <v>1</v>
      </c>
      <c r="L3573" t="str">
        <f>_xlfn.CONCAT(D3573,F3573)</f>
        <v>Pourover12 oz</v>
      </c>
      <c r="M3573" s="10">
        <f>E3573*_xlfn.XLOOKUP(L3573,PriceListData!$F$2:$F$97,PriceListData!$E$2:$E$97)</f>
        <v>3.5</v>
      </c>
      <c r="N3573" t="str">
        <f>TEXT(B3573,"dddd")</f>
        <v>Thursday</v>
      </c>
    </row>
    <row r="3574" spans="1:14" x14ac:dyDescent="0.35">
      <c r="A3574">
        <v>289803</v>
      </c>
      <c r="B3574" s="3">
        <v>45792</v>
      </c>
      <c r="C3574" s="4">
        <v>0.42099537037037038</v>
      </c>
      <c r="D3574" t="s">
        <v>65</v>
      </c>
      <c r="E3574">
        <v>1</v>
      </c>
      <c r="F3574" t="s">
        <v>15</v>
      </c>
      <c r="G3574" t="s">
        <v>405</v>
      </c>
      <c r="H3574" t="s">
        <v>406</v>
      </c>
      <c r="J3574" t="s">
        <v>403</v>
      </c>
      <c r="K3574">
        <v>2</v>
      </c>
      <c r="L3574" t="str">
        <f>_xlfn.CONCAT(D3574,F3574)</f>
        <v>Cappuccino12 oz</v>
      </c>
      <c r="M3574" s="10">
        <f>E3574*_xlfn.XLOOKUP(L3574,PriceListData!$F$2:$F$97,PriceListData!$E$2:$E$97)</f>
        <v>5.5</v>
      </c>
      <c r="N3574" t="str">
        <f>TEXT(B3574,"dddd")</f>
        <v>Thursday</v>
      </c>
    </row>
    <row r="3575" spans="1:14" x14ac:dyDescent="0.35">
      <c r="A3575">
        <v>289803</v>
      </c>
      <c r="B3575" s="3">
        <v>45792</v>
      </c>
      <c r="C3575" s="4">
        <v>0.42099537037037038</v>
      </c>
      <c r="D3575" t="s">
        <v>153</v>
      </c>
      <c r="E3575">
        <v>1</v>
      </c>
      <c r="F3575" t="s">
        <v>15</v>
      </c>
      <c r="G3575" t="s">
        <v>405</v>
      </c>
      <c r="H3575" t="s">
        <v>406</v>
      </c>
      <c r="J3575" t="s">
        <v>403</v>
      </c>
      <c r="K3575">
        <v>2</v>
      </c>
      <c r="L3575" t="str">
        <f>_xlfn.CONCAT(D3575,F3575)</f>
        <v>Aeropress12 oz</v>
      </c>
      <c r="M3575" s="10">
        <f>E3575*_xlfn.XLOOKUP(L3575,PriceListData!$F$2:$F$97,PriceListData!$E$2:$E$97)</f>
        <v>6</v>
      </c>
      <c r="N3575" t="str">
        <f>TEXT(B3575,"dddd")</f>
        <v>Thursday</v>
      </c>
    </row>
    <row r="3576" spans="1:14" x14ac:dyDescent="0.35">
      <c r="A3576">
        <v>289801</v>
      </c>
      <c r="B3576" s="3">
        <v>45792</v>
      </c>
      <c r="C3576" s="4">
        <v>0.41986111111111113</v>
      </c>
      <c r="D3576" t="s">
        <v>65</v>
      </c>
      <c r="E3576">
        <v>1</v>
      </c>
      <c r="F3576" t="s">
        <v>15</v>
      </c>
      <c r="G3576" t="s">
        <v>405</v>
      </c>
      <c r="H3576" t="s">
        <v>406</v>
      </c>
      <c r="J3576" t="s">
        <v>403</v>
      </c>
      <c r="K3576">
        <v>2</v>
      </c>
      <c r="L3576" t="str">
        <f>_xlfn.CONCAT(D3576,F3576)</f>
        <v>Cappuccino12 oz</v>
      </c>
      <c r="M3576" s="10">
        <f>E3576*_xlfn.XLOOKUP(L3576,PriceListData!$F$2:$F$97,PriceListData!$E$2:$E$97)</f>
        <v>5.5</v>
      </c>
      <c r="N3576" t="str">
        <f>TEXT(B3576,"dddd")</f>
        <v>Thursday</v>
      </c>
    </row>
    <row r="3577" spans="1:14" x14ac:dyDescent="0.35">
      <c r="A3577">
        <v>289800</v>
      </c>
      <c r="B3577" s="3">
        <v>45792</v>
      </c>
      <c r="C3577" s="4">
        <v>0.41245370370370371</v>
      </c>
      <c r="D3577" t="s">
        <v>426</v>
      </c>
      <c r="E3577">
        <v>1</v>
      </c>
      <c r="F3577" t="s">
        <v>15</v>
      </c>
      <c r="G3577" t="s">
        <v>423</v>
      </c>
      <c r="H3577" t="s">
        <v>414</v>
      </c>
      <c r="J3577" t="s">
        <v>403</v>
      </c>
      <c r="K3577">
        <v>2</v>
      </c>
      <c r="L3577" t="str">
        <f>_xlfn.CONCAT(D3577,F3577)</f>
        <v>Soda water with fruit slice12 oz</v>
      </c>
      <c r="M3577" s="10">
        <f>E3577*_xlfn.XLOOKUP(L3577,PriceListData!$F$2:$F$97,PriceListData!$E$2:$E$97)</f>
        <v>2</v>
      </c>
      <c r="N3577" t="str">
        <f>TEXT(B3577,"dddd")</f>
        <v>Thursday</v>
      </c>
    </row>
    <row r="3578" spans="1:14" x14ac:dyDescent="0.35">
      <c r="A3578">
        <v>289799</v>
      </c>
      <c r="B3578" s="3">
        <v>45792</v>
      </c>
      <c r="C3578" s="4">
        <v>0.40704861111111112</v>
      </c>
      <c r="D3578" t="s">
        <v>21</v>
      </c>
      <c r="E3578">
        <v>1</v>
      </c>
      <c r="F3578" t="s">
        <v>15</v>
      </c>
      <c r="G3578" t="s">
        <v>405</v>
      </c>
      <c r="H3578" t="s">
        <v>406</v>
      </c>
      <c r="J3578" t="s">
        <v>403</v>
      </c>
      <c r="K3578">
        <v>2</v>
      </c>
      <c r="L3578" t="str">
        <f>_xlfn.CONCAT(D3578,F3578)</f>
        <v>Pourover12 oz</v>
      </c>
      <c r="M3578" s="10">
        <f>E3578*_xlfn.XLOOKUP(L3578,PriceListData!$F$2:$F$97,PriceListData!$E$2:$E$97)</f>
        <v>3.5</v>
      </c>
      <c r="N3578" t="str">
        <f>TEXT(B3578,"dddd")</f>
        <v>Thursday</v>
      </c>
    </row>
    <row r="3579" spans="1:14" x14ac:dyDescent="0.35">
      <c r="A3579">
        <v>289796</v>
      </c>
      <c r="B3579" s="3">
        <v>45792</v>
      </c>
      <c r="C3579" s="4">
        <v>0.4004050925925926</v>
      </c>
      <c r="D3579" t="s">
        <v>21</v>
      </c>
      <c r="E3579">
        <v>1</v>
      </c>
      <c r="F3579" t="s">
        <v>15</v>
      </c>
      <c r="G3579" t="s">
        <v>405</v>
      </c>
      <c r="H3579" t="s">
        <v>406</v>
      </c>
      <c r="J3579" t="s">
        <v>403</v>
      </c>
      <c r="K3579">
        <v>2</v>
      </c>
      <c r="L3579" t="str">
        <f>_xlfn.CONCAT(D3579,F3579)</f>
        <v>Pourover12 oz</v>
      </c>
      <c r="M3579" s="10">
        <f>E3579*_xlfn.XLOOKUP(L3579,PriceListData!$F$2:$F$97,PriceListData!$E$2:$E$97)</f>
        <v>3.5</v>
      </c>
      <c r="N3579" t="str">
        <f>TEXT(B3579,"dddd")</f>
        <v>Thursday</v>
      </c>
    </row>
    <row r="3580" spans="1:14" x14ac:dyDescent="0.35">
      <c r="A3580">
        <v>289796</v>
      </c>
      <c r="B3580" s="3">
        <v>45792</v>
      </c>
      <c r="C3580" s="4">
        <v>0.4004050925925926</v>
      </c>
      <c r="D3580" t="s">
        <v>404</v>
      </c>
      <c r="E3580">
        <v>1</v>
      </c>
      <c r="F3580" t="s">
        <v>15</v>
      </c>
      <c r="G3580" t="s">
        <v>405</v>
      </c>
      <c r="H3580" t="s">
        <v>406</v>
      </c>
      <c r="J3580" t="s">
        <v>403</v>
      </c>
      <c r="K3580">
        <v>2</v>
      </c>
      <c r="L3580" t="str">
        <f>_xlfn.CONCAT(D3580,F3580)</f>
        <v>Café latté12 oz</v>
      </c>
      <c r="M3580" s="10">
        <f>E3580*_xlfn.XLOOKUP(L3580,PriceListData!$F$2:$F$97,PriceListData!$E$2:$E$97)</f>
        <v>4.25</v>
      </c>
      <c r="N3580" t="str">
        <f>TEXT(B3580,"dddd")</f>
        <v>Thursday</v>
      </c>
    </row>
    <row r="3581" spans="1:14" x14ac:dyDescent="0.35">
      <c r="A3581">
        <v>289795</v>
      </c>
      <c r="B3581" s="3">
        <v>45792</v>
      </c>
      <c r="C3581" s="4">
        <v>0.39934027777777775</v>
      </c>
      <c r="D3581" t="s">
        <v>407</v>
      </c>
      <c r="E3581">
        <v>1</v>
      </c>
      <c r="G3581" t="s">
        <v>405</v>
      </c>
      <c r="H3581" t="s">
        <v>408</v>
      </c>
      <c r="J3581" t="s">
        <v>403</v>
      </c>
      <c r="K3581">
        <v>1</v>
      </c>
      <c r="L3581" t="str">
        <f>_xlfn.CONCAT(D3581,F3581)</f>
        <v>Drip coffee refill</v>
      </c>
      <c r="M3581" s="10">
        <f>E3581*_xlfn.XLOOKUP(L3581,PriceListData!$F$2:$F$97,PriceListData!$E$2:$E$97)</f>
        <v>1.25</v>
      </c>
      <c r="N3581" t="str">
        <f>TEXT(B3581,"dddd")</f>
        <v>Thursday</v>
      </c>
    </row>
    <row r="3582" spans="1:14" x14ac:dyDescent="0.35">
      <c r="A3582">
        <v>289794</v>
      </c>
      <c r="B3582" s="3">
        <v>45792</v>
      </c>
      <c r="C3582" s="4">
        <v>0.39850694444444446</v>
      </c>
      <c r="D3582" t="s">
        <v>65</v>
      </c>
      <c r="E3582">
        <v>1</v>
      </c>
      <c r="F3582" t="s">
        <v>15</v>
      </c>
      <c r="G3582" t="s">
        <v>405</v>
      </c>
      <c r="H3582" t="s">
        <v>406</v>
      </c>
      <c r="J3582" t="s">
        <v>403</v>
      </c>
      <c r="K3582">
        <v>1</v>
      </c>
      <c r="L3582" t="str">
        <f>_xlfn.CONCAT(D3582,F3582)</f>
        <v>Cappuccino12 oz</v>
      </c>
      <c r="M3582" s="10">
        <f>E3582*_xlfn.XLOOKUP(L3582,PriceListData!$F$2:$F$97,PriceListData!$E$2:$E$97)</f>
        <v>5.5</v>
      </c>
      <c r="N3582" t="str">
        <f>TEXT(B3582,"dddd")</f>
        <v>Thursday</v>
      </c>
    </row>
    <row r="3583" spans="1:14" x14ac:dyDescent="0.35">
      <c r="A3583">
        <v>289793</v>
      </c>
      <c r="B3583" s="3">
        <v>45792</v>
      </c>
      <c r="C3583" s="4">
        <v>0.39701388888888889</v>
      </c>
      <c r="D3583" t="s">
        <v>54</v>
      </c>
      <c r="E3583">
        <v>1</v>
      </c>
      <c r="G3583" t="s">
        <v>415</v>
      </c>
      <c r="H3583" t="s">
        <v>416</v>
      </c>
      <c r="J3583" t="s">
        <v>403</v>
      </c>
      <c r="K3583">
        <v>1</v>
      </c>
      <c r="L3583" t="str">
        <f>_xlfn.CONCAT(D3583,F3583)</f>
        <v>Syrup</v>
      </c>
      <c r="M3583" s="10">
        <f>E3583*_xlfn.XLOOKUP(L3583,PriceListData!$F$2:$F$97,PriceListData!$E$2:$E$97)</f>
        <v>0.75</v>
      </c>
      <c r="N3583" t="str">
        <f>TEXT(B3583,"dddd")</f>
        <v>Thursday</v>
      </c>
    </row>
    <row r="3584" spans="1:14" x14ac:dyDescent="0.35">
      <c r="A3584">
        <v>289793</v>
      </c>
      <c r="B3584" s="3">
        <v>45792</v>
      </c>
      <c r="C3584" s="4">
        <v>0.39701388888888889</v>
      </c>
      <c r="D3584" t="s">
        <v>428</v>
      </c>
      <c r="E3584">
        <v>1</v>
      </c>
      <c r="F3584" t="s">
        <v>15</v>
      </c>
      <c r="G3584" t="s">
        <v>413</v>
      </c>
      <c r="H3584" t="s">
        <v>406</v>
      </c>
      <c r="J3584" t="s">
        <v>403</v>
      </c>
      <c r="K3584">
        <v>1</v>
      </c>
      <c r="L3584" t="str">
        <f>_xlfn.CONCAT(D3584,F3584)</f>
        <v>Rooibos latté12 oz</v>
      </c>
      <c r="M3584" s="10">
        <f>E3584*_xlfn.XLOOKUP(L3584,PriceListData!$F$2:$F$97,PriceListData!$E$2:$E$97)</f>
        <v>5.5</v>
      </c>
      <c r="N3584" t="str">
        <f>TEXT(B3584,"dddd")</f>
        <v>Thursday</v>
      </c>
    </row>
    <row r="3585" spans="1:14" x14ac:dyDescent="0.35">
      <c r="A3585">
        <v>289793</v>
      </c>
      <c r="B3585" s="3">
        <v>45792</v>
      </c>
      <c r="C3585" s="4">
        <v>0.39701388888888889</v>
      </c>
      <c r="D3585" t="s">
        <v>21</v>
      </c>
      <c r="E3585">
        <v>1</v>
      </c>
      <c r="F3585" t="s">
        <v>15</v>
      </c>
      <c r="G3585" t="s">
        <v>405</v>
      </c>
      <c r="H3585" t="s">
        <v>406</v>
      </c>
      <c r="J3585" t="s">
        <v>403</v>
      </c>
      <c r="K3585">
        <v>1</v>
      </c>
      <c r="L3585" t="str">
        <f>_xlfn.CONCAT(D3585,F3585)</f>
        <v>Pourover12 oz</v>
      </c>
      <c r="M3585" s="10">
        <f>E3585*_xlfn.XLOOKUP(L3585,PriceListData!$F$2:$F$97,PriceListData!$E$2:$E$97)</f>
        <v>3.5</v>
      </c>
      <c r="N3585" t="str">
        <f>TEXT(B3585,"dddd")</f>
        <v>Thursday</v>
      </c>
    </row>
    <row r="3586" spans="1:14" x14ac:dyDescent="0.35">
      <c r="A3586">
        <v>289791</v>
      </c>
      <c r="B3586" s="3">
        <v>45792</v>
      </c>
      <c r="C3586" s="4">
        <v>0.39422453703703703</v>
      </c>
      <c r="D3586" t="s">
        <v>412</v>
      </c>
      <c r="E3586">
        <v>1</v>
      </c>
      <c r="F3586" t="s">
        <v>15</v>
      </c>
      <c r="G3586" t="s">
        <v>413</v>
      </c>
      <c r="H3586" t="s">
        <v>414</v>
      </c>
      <c r="J3586" t="s">
        <v>403</v>
      </c>
      <c r="K3586">
        <v>2</v>
      </c>
      <c r="L3586" t="str">
        <f>_xlfn.CONCAT(D3586,F3586)</f>
        <v>Iced tea12 oz</v>
      </c>
      <c r="M3586" s="10">
        <f>E3586*_xlfn.XLOOKUP(L3586,PriceListData!$F$2:$F$97,PriceListData!$E$2:$E$97)</f>
        <v>4.25</v>
      </c>
      <c r="N3586" t="str">
        <f>TEXT(B3586,"dddd")</f>
        <v>Thursday</v>
      </c>
    </row>
    <row r="3587" spans="1:14" x14ac:dyDescent="0.35">
      <c r="A3587">
        <v>289790</v>
      </c>
      <c r="B3587" s="3">
        <v>45792</v>
      </c>
      <c r="C3587" s="4">
        <v>0.39369212962962963</v>
      </c>
      <c r="D3587" t="s">
        <v>52</v>
      </c>
      <c r="E3587">
        <v>1</v>
      </c>
      <c r="F3587" t="s">
        <v>15</v>
      </c>
      <c r="G3587" t="s">
        <v>405</v>
      </c>
      <c r="H3587" t="s">
        <v>414</v>
      </c>
      <c r="J3587" t="s">
        <v>403</v>
      </c>
      <c r="K3587">
        <v>1</v>
      </c>
      <c r="L3587" t="str">
        <f>_xlfn.CONCAT(D3587,F3587)</f>
        <v>Frappé12 oz</v>
      </c>
      <c r="M3587" s="10">
        <f>E3587*_xlfn.XLOOKUP(L3587,PriceListData!$F$2:$F$97,PriceListData!$E$2:$E$97)</f>
        <v>4.75</v>
      </c>
      <c r="N3587" t="str">
        <f>TEXT(B3587,"dddd")</f>
        <v>Thursday</v>
      </c>
    </row>
    <row r="3588" spans="1:14" x14ac:dyDescent="0.35">
      <c r="A3588">
        <v>289789</v>
      </c>
      <c r="B3588" s="3">
        <v>45792</v>
      </c>
      <c r="C3588" s="4">
        <v>0.39288194444444446</v>
      </c>
      <c r="D3588" t="s">
        <v>409</v>
      </c>
      <c r="E3588">
        <v>1</v>
      </c>
      <c r="F3588" t="s">
        <v>15</v>
      </c>
      <c r="G3588" t="s">
        <v>405</v>
      </c>
      <c r="H3588" t="s">
        <v>406</v>
      </c>
      <c r="J3588" t="s">
        <v>403</v>
      </c>
      <c r="K3588">
        <v>1</v>
      </c>
      <c r="L3588" t="str">
        <f>_xlfn.CONCAT(D3588,F3588)</f>
        <v>Drip coffee12 oz</v>
      </c>
      <c r="M3588" s="10">
        <f>E3588*_xlfn.XLOOKUP(L3588,PriceListData!$F$2:$F$97,PriceListData!$E$2:$E$97)</f>
        <v>2.25</v>
      </c>
      <c r="N3588" t="str">
        <f>TEXT(B3588,"dddd")</f>
        <v>Thursday</v>
      </c>
    </row>
    <row r="3589" spans="1:14" x14ac:dyDescent="0.35">
      <c r="A3589">
        <v>289787</v>
      </c>
      <c r="B3589" s="3">
        <v>45792</v>
      </c>
      <c r="C3589" s="4">
        <v>0.39164351851851853</v>
      </c>
      <c r="D3589" t="s">
        <v>54</v>
      </c>
      <c r="E3589">
        <v>1</v>
      </c>
      <c r="G3589" t="s">
        <v>415</v>
      </c>
      <c r="H3589" t="s">
        <v>416</v>
      </c>
      <c r="J3589" t="s">
        <v>403</v>
      </c>
      <c r="K3589">
        <v>2</v>
      </c>
      <c r="L3589" t="str">
        <f>_xlfn.CONCAT(D3589,F3589)</f>
        <v>Syrup</v>
      </c>
      <c r="M3589" s="10">
        <f>E3589*_xlfn.XLOOKUP(L3589,PriceListData!$F$2:$F$97,PriceListData!$E$2:$E$97)</f>
        <v>0.75</v>
      </c>
      <c r="N3589" t="str">
        <f>TEXT(B3589,"dddd")</f>
        <v>Thursday</v>
      </c>
    </row>
    <row r="3590" spans="1:14" x14ac:dyDescent="0.35">
      <c r="A3590">
        <v>289787</v>
      </c>
      <c r="B3590" s="3">
        <v>45792</v>
      </c>
      <c r="C3590" s="4">
        <v>0.39164351851851853</v>
      </c>
      <c r="D3590" t="s">
        <v>21</v>
      </c>
      <c r="E3590">
        <v>1</v>
      </c>
      <c r="F3590" t="s">
        <v>15</v>
      </c>
      <c r="G3590" t="s">
        <v>405</v>
      </c>
      <c r="H3590" t="s">
        <v>406</v>
      </c>
      <c r="J3590" t="s">
        <v>403</v>
      </c>
      <c r="K3590">
        <v>2</v>
      </c>
      <c r="L3590" t="str">
        <f>_xlfn.CONCAT(D3590,F3590)</f>
        <v>Pourover12 oz</v>
      </c>
      <c r="M3590" s="10">
        <f>E3590*_xlfn.XLOOKUP(L3590,PriceListData!$F$2:$F$97,PriceListData!$E$2:$E$97)</f>
        <v>3.5</v>
      </c>
      <c r="N3590" t="str">
        <f>TEXT(B3590,"dddd")</f>
        <v>Thursday</v>
      </c>
    </row>
    <row r="3591" spans="1:14" x14ac:dyDescent="0.35">
      <c r="A3591">
        <v>289786</v>
      </c>
      <c r="B3591" s="3">
        <v>45792</v>
      </c>
      <c r="C3591" s="4">
        <v>0.39143518518518516</v>
      </c>
      <c r="D3591" t="s">
        <v>153</v>
      </c>
      <c r="E3591">
        <v>1</v>
      </c>
      <c r="F3591" t="s">
        <v>15</v>
      </c>
      <c r="G3591" t="s">
        <v>405</v>
      </c>
      <c r="H3591" t="s">
        <v>406</v>
      </c>
      <c r="J3591" t="s">
        <v>403</v>
      </c>
      <c r="K3591">
        <v>1</v>
      </c>
      <c r="L3591" t="str">
        <f>_xlfn.CONCAT(D3591,F3591)</f>
        <v>Aeropress12 oz</v>
      </c>
      <c r="M3591" s="10">
        <f>E3591*_xlfn.XLOOKUP(L3591,PriceListData!$F$2:$F$97,PriceListData!$E$2:$E$97)</f>
        <v>6</v>
      </c>
      <c r="N3591" t="str">
        <f>TEXT(B3591,"dddd")</f>
        <v>Thursday</v>
      </c>
    </row>
    <row r="3592" spans="1:14" x14ac:dyDescent="0.35">
      <c r="A3592">
        <v>289784</v>
      </c>
      <c r="B3592" s="3">
        <v>45792</v>
      </c>
      <c r="C3592" s="4">
        <v>0.39106481481481481</v>
      </c>
      <c r="D3592" t="s">
        <v>21</v>
      </c>
      <c r="E3592">
        <v>1</v>
      </c>
      <c r="F3592" t="s">
        <v>15</v>
      </c>
      <c r="G3592" t="s">
        <v>405</v>
      </c>
      <c r="H3592" t="s">
        <v>406</v>
      </c>
      <c r="J3592" t="s">
        <v>403</v>
      </c>
      <c r="K3592">
        <v>1</v>
      </c>
      <c r="L3592" t="str">
        <f>_xlfn.CONCAT(D3592,F3592)</f>
        <v>Pourover12 oz</v>
      </c>
      <c r="M3592" s="10">
        <f>E3592*_xlfn.XLOOKUP(L3592,PriceListData!$F$2:$F$97,PriceListData!$E$2:$E$97)</f>
        <v>3.5</v>
      </c>
      <c r="N3592" t="str">
        <f>TEXT(B3592,"dddd")</f>
        <v>Thursday</v>
      </c>
    </row>
    <row r="3593" spans="1:14" x14ac:dyDescent="0.35">
      <c r="A3593">
        <v>289783</v>
      </c>
      <c r="B3593" s="3">
        <v>45792</v>
      </c>
      <c r="C3593" s="4">
        <v>0.39072916666666668</v>
      </c>
      <c r="D3593" t="s">
        <v>411</v>
      </c>
      <c r="E3593">
        <v>1</v>
      </c>
      <c r="F3593" t="s">
        <v>24</v>
      </c>
      <c r="G3593" t="s">
        <v>405</v>
      </c>
      <c r="H3593" t="s">
        <v>406</v>
      </c>
      <c r="J3593" t="s">
        <v>403</v>
      </c>
      <c r="K3593">
        <v>1</v>
      </c>
      <c r="L3593" t="str">
        <f>_xlfn.CONCAT(D3593,F3593)</f>
        <v>Turkish coffee3 oz</v>
      </c>
      <c r="M3593" s="10">
        <f>E3593*_xlfn.XLOOKUP(L3593,PriceListData!$F$2:$F$97,PriceListData!$E$2:$E$97)</f>
        <v>3.75</v>
      </c>
      <c r="N3593" t="str">
        <f>TEXT(B3593,"dddd")</f>
        <v>Thursday</v>
      </c>
    </row>
    <row r="3594" spans="1:14" x14ac:dyDescent="0.35">
      <c r="A3594">
        <v>289780</v>
      </c>
      <c r="B3594" s="3">
        <v>45792</v>
      </c>
      <c r="C3594" s="4">
        <v>0.38822916666666668</v>
      </c>
      <c r="D3594" t="s">
        <v>21</v>
      </c>
      <c r="E3594">
        <v>1</v>
      </c>
      <c r="F3594" t="s">
        <v>15</v>
      </c>
      <c r="G3594" t="s">
        <v>405</v>
      </c>
      <c r="H3594" t="s">
        <v>406</v>
      </c>
      <c r="J3594" t="s">
        <v>403</v>
      </c>
      <c r="K3594">
        <v>2</v>
      </c>
      <c r="L3594" t="str">
        <f>_xlfn.CONCAT(D3594,F3594)</f>
        <v>Pourover12 oz</v>
      </c>
      <c r="M3594" s="10">
        <f>E3594*_xlfn.XLOOKUP(L3594,PriceListData!$F$2:$F$97,PriceListData!$E$2:$E$97)</f>
        <v>3.5</v>
      </c>
      <c r="N3594" t="str">
        <f>TEXT(B3594,"dddd")</f>
        <v>Thursday</v>
      </c>
    </row>
    <row r="3595" spans="1:14" x14ac:dyDescent="0.35">
      <c r="A3595">
        <v>289780</v>
      </c>
      <c r="B3595" s="3">
        <v>45792</v>
      </c>
      <c r="C3595" s="4">
        <v>0.38822916666666668</v>
      </c>
      <c r="D3595" t="s">
        <v>419</v>
      </c>
      <c r="E3595">
        <v>1</v>
      </c>
      <c r="G3595" t="s">
        <v>415</v>
      </c>
      <c r="H3595" t="s">
        <v>416</v>
      </c>
      <c r="J3595" t="s">
        <v>403</v>
      </c>
      <c r="K3595">
        <v>2</v>
      </c>
      <c r="L3595" t="str">
        <f>_xlfn.CONCAT(D3595,F3595)</f>
        <v>Extra shot</v>
      </c>
      <c r="M3595" s="10">
        <f>E3595*_xlfn.XLOOKUP(L3595,PriceListData!$F$2:$F$97,PriceListData!$E$2:$E$97)</f>
        <v>1</v>
      </c>
      <c r="N3595" t="str">
        <f>TEXT(B3595,"dddd")</f>
        <v>Thursday</v>
      </c>
    </row>
    <row r="3596" spans="1:14" x14ac:dyDescent="0.35">
      <c r="A3596">
        <v>289778</v>
      </c>
      <c r="B3596" s="3">
        <v>45792</v>
      </c>
      <c r="C3596" s="4">
        <v>0.38768518518518519</v>
      </c>
      <c r="D3596" t="s">
        <v>52</v>
      </c>
      <c r="E3596">
        <v>1</v>
      </c>
      <c r="F3596" t="s">
        <v>15</v>
      </c>
      <c r="G3596" t="s">
        <v>405</v>
      </c>
      <c r="H3596" t="s">
        <v>414</v>
      </c>
      <c r="J3596" t="s">
        <v>403</v>
      </c>
      <c r="K3596">
        <v>1</v>
      </c>
      <c r="L3596" t="str">
        <f>_xlfn.CONCAT(D3596,F3596)</f>
        <v>Frappé12 oz</v>
      </c>
      <c r="M3596" s="10">
        <f>E3596*_xlfn.XLOOKUP(L3596,PriceListData!$F$2:$F$97,PriceListData!$E$2:$E$97)</f>
        <v>4.75</v>
      </c>
      <c r="N3596" t="str">
        <f>TEXT(B3596,"dddd")</f>
        <v>Thursday</v>
      </c>
    </row>
    <row r="3597" spans="1:14" x14ac:dyDescent="0.35">
      <c r="A3597">
        <v>289776</v>
      </c>
      <c r="B3597" s="3">
        <v>45792</v>
      </c>
      <c r="C3597" s="4">
        <v>0.38431712962962961</v>
      </c>
      <c r="D3597" t="s">
        <v>420</v>
      </c>
      <c r="E3597">
        <v>1</v>
      </c>
      <c r="F3597" t="s">
        <v>76</v>
      </c>
      <c r="G3597" t="s">
        <v>413</v>
      </c>
      <c r="H3597" t="s">
        <v>406</v>
      </c>
      <c r="J3597" t="s">
        <v>403</v>
      </c>
      <c r="K3597">
        <v>1</v>
      </c>
      <c r="L3597" t="str">
        <f>_xlfn.CONCAT(D3597,F3597)</f>
        <v>Moroccan tea10 oz</v>
      </c>
      <c r="M3597" s="10">
        <f>E3597*_xlfn.XLOOKUP(L3597,PriceListData!$F$2:$F$97,PriceListData!$E$2:$E$97)</f>
        <v>3</v>
      </c>
      <c r="N3597" t="str">
        <f>TEXT(B3597,"dddd")</f>
        <v>Thursday</v>
      </c>
    </row>
    <row r="3598" spans="1:14" x14ac:dyDescent="0.35">
      <c r="A3598">
        <v>289774</v>
      </c>
      <c r="B3598" s="3">
        <v>45792</v>
      </c>
      <c r="C3598" s="4">
        <v>0.37789351851851855</v>
      </c>
      <c r="D3598" t="s">
        <v>21</v>
      </c>
      <c r="E3598">
        <v>1</v>
      </c>
      <c r="F3598" t="s">
        <v>15</v>
      </c>
      <c r="G3598" t="s">
        <v>405</v>
      </c>
      <c r="H3598" t="s">
        <v>406</v>
      </c>
      <c r="J3598" t="s">
        <v>403</v>
      </c>
      <c r="K3598">
        <v>1</v>
      </c>
      <c r="L3598" t="str">
        <f>_xlfn.CONCAT(D3598,F3598)</f>
        <v>Pourover12 oz</v>
      </c>
      <c r="M3598" s="10">
        <f>E3598*_xlfn.XLOOKUP(L3598,PriceListData!$F$2:$F$97,PriceListData!$E$2:$E$97)</f>
        <v>3.5</v>
      </c>
      <c r="N3598" t="str">
        <f>TEXT(B3598,"dddd")</f>
        <v>Thursday</v>
      </c>
    </row>
    <row r="3599" spans="1:14" x14ac:dyDescent="0.35">
      <c r="A3599">
        <v>289773</v>
      </c>
      <c r="B3599" s="3">
        <v>45792</v>
      </c>
      <c r="C3599" s="4">
        <v>0.37741898148148151</v>
      </c>
      <c r="D3599" t="s">
        <v>65</v>
      </c>
      <c r="E3599">
        <v>1</v>
      </c>
      <c r="F3599" t="s">
        <v>15</v>
      </c>
      <c r="G3599" t="s">
        <v>405</v>
      </c>
      <c r="H3599" t="s">
        <v>406</v>
      </c>
      <c r="J3599" t="s">
        <v>403</v>
      </c>
      <c r="K3599">
        <v>1</v>
      </c>
      <c r="L3599" t="str">
        <f>_xlfn.CONCAT(D3599,F3599)</f>
        <v>Cappuccino12 oz</v>
      </c>
      <c r="M3599" s="10">
        <f>E3599*_xlfn.XLOOKUP(L3599,PriceListData!$F$2:$F$97,PriceListData!$E$2:$E$97)</f>
        <v>5.5</v>
      </c>
      <c r="N3599" t="str">
        <f>TEXT(B3599,"dddd")</f>
        <v>Thursday</v>
      </c>
    </row>
    <row r="3600" spans="1:14" x14ac:dyDescent="0.35">
      <c r="A3600">
        <v>289772</v>
      </c>
      <c r="B3600" s="3">
        <v>45792</v>
      </c>
      <c r="C3600" s="4">
        <v>0.37689814814814815</v>
      </c>
      <c r="D3600" t="s">
        <v>21</v>
      </c>
      <c r="E3600">
        <v>1</v>
      </c>
      <c r="F3600" t="s">
        <v>15</v>
      </c>
      <c r="G3600" t="s">
        <v>405</v>
      </c>
      <c r="H3600" t="s">
        <v>406</v>
      </c>
      <c r="J3600" t="s">
        <v>403</v>
      </c>
      <c r="K3600">
        <v>2</v>
      </c>
      <c r="L3600" t="str">
        <f>_xlfn.CONCAT(D3600,F3600)</f>
        <v>Pourover12 oz</v>
      </c>
      <c r="M3600" s="10">
        <f>E3600*_xlfn.XLOOKUP(L3600,PriceListData!$F$2:$F$97,PriceListData!$E$2:$E$97)</f>
        <v>3.5</v>
      </c>
      <c r="N3600" t="str">
        <f>TEXT(B3600,"dddd")</f>
        <v>Thursday</v>
      </c>
    </row>
    <row r="3601" spans="1:14" x14ac:dyDescent="0.35">
      <c r="A3601">
        <v>289768</v>
      </c>
      <c r="B3601" s="3">
        <v>45792</v>
      </c>
      <c r="C3601" s="4">
        <v>0.36796296296296294</v>
      </c>
      <c r="D3601" t="s">
        <v>54</v>
      </c>
      <c r="E3601">
        <v>1</v>
      </c>
      <c r="G3601" t="s">
        <v>415</v>
      </c>
      <c r="H3601" t="s">
        <v>416</v>
      </c>
      <c r="J3601" t="s">
        <v>403</v>
      </c>
      <c r="K3601">
        <v>2</v>
      </c>
      <c r="L3601" t="str">
        <f>_xlfn.CONCAT(D3601,F3601)</f>
        <v>Syrup</v>
      </c>
      <c r="M3601" s="10">
        <f>E3601*_xlfn.XLOOKUP(L3601,PriceListData!$F$2:$F$97,PriceListData!$E$2:$E$97)</f>
        <v>0.75</v>
      </c>
      <c r="N3601" t="str">
        <f>TEXT(B3601,"dddd")</f>
        <v>Thursday</v>
      </c>
    </row>
    <row r="3602" spans="1:14" x14ac:dyDescent="0.35">
      <c r="A3602">
        <v>289768</v>
      </c>
      <c r="B3602" s="3">
        <v>45792</v>
      </c>
      <c r="C3602" s="4">
        <v>0.36796296296296294</v>
      </c>
      <c r="D3602" t="s">
        <v>21</v>
      </c>
      <c r="E3602">
        <v>1</v>
      </c>
      <c r="F3602" t="s">
        <v>15</v>
      </c>
      <c r="G3602" t="s">
        <v>405</v>
      </c>
      <c r="H3602" t="s">
        <v>406</v>
      </c>
      <c r="J3602" t="s">
        <v>403</v>
      </c>
      <c r="K3602">
        <v>2</v>
      </c>
      <c r="L3602" t="str">
        <f>_xlfn.CONCAT(D3602,F3602)</f>
        <v>Pourover12 oz</v>
      </c>
      <c r="M3602" s="10">
        <f>E3602*_xlfn.XLOOKUP(L3602,PriceListData!$F$2:$F$97,PriceListData!$E$2:$E$97)</f>
        <v>3.5</v>
      </c>
      <c r="N3602" t="str">
        <f>TEXT(B3602,"dddd")</f>
        <v>Thursday</v>
      </c>
    </row>
    <row r="3603" spans="1:14" x14ac:dyDescent="0.35">
      <c r="A3603">
        <v>289767</v>
      </c>
      <c r="B3603" s="3">
        <v>45792</v>
      </c>
      <c r="C3603" s="4">
        <v>0.36569444444444443</v>
      </c>
      <c r="D3603" t="s">
        <v>411</v>
      </c>
      <c r="E3603">
        <v>1</v>
      </c>
      <c r="F3603" t="s">
        <v>24</v>
      </c>
      <c r="G3603" t="s">
        <v>405</v>
      </c>
      <c r="H3603" t="s">
        <v>406</v>
      </c>
      <c r="J3603" t="s">
        <v>403</v>
      </c>
      <c r="K3603">
        <v>1</v>
      </c>
      <c r="L3603" t="str">
        <f>_xlfn.CONCAT(D3603,F3603)</f>
        <v>Turkish coffee3 oz</v>
      </c>
      <c r="M3603" s="10">
        <f>E3603*_xlfn.XLOOKUP(L3603,PriceListData!$F$2:$F$97,PriceListData!$E$2:$E$97)</f>
        <v>3.75</v>
      </c>
      <c r="N3603" t="str">
        <f>TEXT(B3603,"dddd")</f>
        <v>Thursday</v>
      </c>
    </row>
    <row r="3604" spans="1:14" x14ac:dyDescent="0.35">
      <c r="A3604">
        <v>289766</v>
      </c>
      <c r="B3604" s="3">
        <v>45792</v>
      </c>
      <c r="C3604" s="4">
        <v>0.36107638888888888</v>
      </c>
      <c r="D3604" t="s">
        <v>421</v>
      </c>
      <c r="E3604">
        <v>1</v>
      </c>
      <c r="F3604" t="s">
        <v>422</v>
      </c>
      <c r="G3604" t="s">
        <v>423</v>
      </c>
      <c r="H3604" t="s">
        <v>406</v>
      </c>
      <c r="J3604" t="s">
        <v>403</v>
      </c>
      <c r="K3604">
        <v>1</v>
      </c>
      <c r="L3604" t="str">
        <f>_xlfn.CONCAT(D3604,F3604)</f>
        <v>Hot chocolateRegular (12 oz)</v>
      </c>
      <c r="M3604" s="10">
        <f>E3604*_xlfn.XLOOKUP(L3604,PriceListData!$F$2:$F$97,PriceListData!$E$2:$E$97)</f>
        <v>4.75</v>
      </c>
      <c r="N3604" t="str">
        <f>TEXT(B3604,"dddd")</f>
        <v>Thursday</v>
      </c>
    </row>
    <row r="3605" spans="1:14" x14ac:dyDescent="0.35">
      <c r="A3605">
        <v>289763</v>
      </c>
      <c r="B3605" s="3">
        <v>45792</v>
      </c>
      <c r="C3605" s="4">
        <v>0.35520833333333335</v>
      </c>
      <c r="D3605" t="s">
        <v>411</v>
      </c>
      <c r="E3605">
        <v>1</v>
      </c>
      <c r="F3605" t="s">
        <v>24</v>
      </c>
      <c r="G3605" t="s">
        <v>405</v>
      </c>
      <c r="H3605" t="s">
        <v>406</v>
      </c>
      <c r="J3605" t="s">
        <v>403</v>
      </c>
      <c r="K3605">
        <v>1</v>
      </c>
      <c r="L3605" t="str">
        <f>_xlfn.CONCAT(D3605,F3605)</f>
        <v>Turkish coffee3 oz</v>
      </c>
      <c r="M3605" s="10">
        <f>E3605*_xlfn.XLOOKUP(L3605,PriceListData!$F$2:$F$97,PriceListData!$E$2:$E$97)</f>
        <v>3.75</v>
      </c>
      <c r="N3605" t="str">
        <f>TEXT(B3605,"dddd")</f>
        <v>Thursday</v>
      </c>
    </row>
    <row r="3606" spans="1:14" x14ac:dyDescent="0.35">
      <c r="A3606">
        <v>289762</v>
      </c>
      <c r="B3606" s="3">
        <v>45792</v>
      </c>
      <c r="C3606" s="4">
        <v>0.35480324074074077</v>
      </c>
      <c r="D3606" t="s">
        <v>411</v>
      </c>
      <c r="E3606">
        <v>1</v>
      </c>
      <c r="F3606" t="s">
        <v>24</v>
      </c>
      <c r="G3606" t="s">
        <v>405</v>
      </c>
      <c r="H3606" t="s">
        <v>406</v>
      </c>
      <c r="J3606" t="s">
        <v>403</v>
      </c>
      <c r="K3606">
        <v>1</v>
      </c>
      <c r="L3606" t="str">
        <f>_xlfn.CONCAT(D3606,F3606)</f>
        <v>Turkish coffee3 oz</v>
      </c>
      <c r="M3606" s="10">
        <f>E3606*_xlfn.XLOOKUP(L3606,PriceListData!$F$2:$F$97,PriceListData!$E$2:$E$97)</f>
        <v>3.75</v>
      </c>
      <c r="N3606" t="str">
        <f>TEXT(B3606,"dddd")</f>
        <v>Thursday</v>
      </c>
    </row>
    <row r="3607" spans="1:14" x14ac:dyDescent="0.35">
      <c r="A3607">
        <v>289762</v>
      </c>
      <c r="B3607" s="3">
        <v>45792</v>
      </c>
      <c r="C3607" s="4">
        <v>0.35480324074074077</v>
      </c>
      <c r="D3607" t="s">
        <v>74</v>
      </c>
      <c r="E3607">
        <v>1</v>
      </c>
      <c r="F3607" t="s">
        <v>15</v>
      </c>
      <c r="G3607" t="s">
        <v>417</v>
      </c>
      <c r="H3607" t="s">
        <v>418</v>
      </c>
      <c r="J3607" t="s">
        <v>403</v>
      </c>
      <c r="K3607">
        <v>1</v>
      </c>
      <c r="L3607" t="str">
        <f>_xlfn.CONCAT(D3607,F3607)</f>
        <v>Single-origin12 oz</v>
      </c>
      <c r="M3607" s="10">
        <f>E3607*_xlfn.XLOOKUP(L3607,PriceListData!$F$2:$F$97,PriceListData!$E$2:$E$97)</f>
        <v>14.95</v>
      </c>
      <c r="N3607" t="str">
        <f>TEXT(B3607,"dddd")</f>
        <v>Thursday</v>
      </c>
    </row>
    <row r="3608" spans="1:14" x14ac:dyDescent="0.35">
      <c r="A3608">
        <v>289758</v>
      </c>
      <c r="B3608" s="3">
        <v>45792</v>
      </c>
      <c r="C3608" s="4">
        <v>0.34614583333333332</v>
      </c>
      <c r="D3608" t="s">
        <v>21</v>
      </c>
      <c r="E3608">
        <v>1</v>
      </c>
      <c r="F3608" t="s">
        <v>15</v>
      </c>
      <c r="G3608" t="s">
        <v>405</v>
      </c>
      <c r="H3608" t="s">
        <v>406</v>
      </c>
      <c r="J3608" t="s">
        <v>403</v>
      </c>
      <c r="K3608">
        <v>1</v>
      </c>
      <c r="L3608" t="str">
        <f>_xlfn.CONCAT(D3608,F3608)</f>
        <v>Pourover12 oz</v>
      </c>
      <c r="M3608" s="10">
        <f>E3608*_xlfn.XLOOKUP(L3608,PriceListData!$F$2:$F$97,PriceListData!$E$2:$E$97)</f>
        <v>3.5</v>
      </c>
      <c r="N3608" t="str">
        <f>TEXT(B3608,"dddd")</f>
        <v>Thursday</v>
      </c>
    </row>
    <row r="3609" spans="1:14" x14ac:dyDescent="0.35">
      <c r="A3609">
        <v>289757</v>
      </c>
      <c r="B3609" s="3">
        <v>45792</v>
      </c>
      <c r="C3609" s="4">
        <v>0.34586805555555555</v>
      </c>
      <c r="D3609" t="s">
        <v>21</v>
      </c>
      <c r="E3609">
        <v>2</v>
      </c>
      <c r="F3609" t="s">
        <v>15</v>
      </c>
      <c r="G3609" t="s">
        <v>405</v>
      </c>
      <c r="H3609" t="s">
        <v>406</v>
      </c>
      <c r="J3609" t="s">
        <v>403</v>
      </c>
      <c r="K3609">
        <v>2</v>
      </c>
      <c r="L3609" t="str">
        <f>_xlfn.CONCAT(D3609,F3609)</f>
        <v>Pourover12 oz</v>
      </c>
      <c r="M3609" s="10">
        <f>E3609*_xlfn.XLOOKUP(L3609,PriceListData!$F$2:$F$97,PriceListData!$E$2:$E$97)</f>
        <v>7</v>
      </c>
      <c r="N3609" t="str">
        <f>TEXT(B3609,"dddd")</f>
        <v>Thursday</v>
      </c>
    </row>
    <row r="3610" spans="1:14" x14ac:dyDescent="0.35">
      <c r="A3610">
        <v>289756</v>
      </c>
      <c r="B3610" s="3">
        <v>45792</v>
      </c>
      <c r="C3610" s="4">
        <v>0.34313657407407405</v>
      </c>
      <c r="D3610" t="s">
        <v>52</v>
      </c>
      <c r="E3610">
        <v>1</v>
      </c>
      <c r="F3610" t="s">
        <v>15</v>
      </c>
      <c r="G3610" t="s">
        <v>405</v>
      </c>
      <c r="H3610" t="s">
        <v>414</v>
      </c>
      <c r="J3610" t="s">
        <v>403</v>
      </c>
      <c r="K3610">
        <v>2</v>
      </c>
      <c r="L3610" t="str">
        <f>_xlfn.CONCAT(D3610,F3610)</f>
        <v>Frappé12 oz</v>
      </c>
      <c r="M3610" s="10">
        <f>E3610*_xlfn.XLOOKUP(L3610,PriceListData!$F$2:$F$97,PriceListData!$E$2:$E$97)</f>
        <v>4.75</v>
      </c>
      <c r="N3610" t="str">
        <f>TEXT(B3610,"dddd")</f>
        <v>Thursday</v>
      </c>
    </row>
    <row r="3611" spans="1:14" x14ac:dyDescent="0.35">
      <c r="A3611">
        <v>289755</v>
      </c>
      <c r="B3611" s="3">
        <v>45792</v>
      </c>
      <c r="C3611" s="4">
        <v>0.33935185185185185</v>
      </c>
      <c r="D3611" t="s">
        <v>52</v>
      </c>
      <c r="E3611">
        <v>1</v>
      </c>
      <c r="F3611" t="s">
        <v>15</v>
      </c>
      <c r="G3611" t="s">
        <v>405</v>
      </c>
      <c r="H3611" t="s">
        <v>414</v>
      </c>
      <c r="J3611" t="s">
        <v>403</v>
      </c>
      <c r="K3611">
        <v>1</v>
      </c>
      <c r="L3611" t="str">
        <f>_xlfn.CONCAT(D3611,F3611)</f>
        <v>Frappé12 oz</v>
      </c>
      <c r="M3611" s="10">
        <f>E3611*_xlfn.XLOOKUP(L3611,PriceListData!$F$2:$F$97,PriceListData!$E$2:$E$97)</f>
        <v>4.75</v>
      </c>
      <c r="N3611" t="str">
        <f>TEXT(B3611,"dddd")</f>
        <v>Thursday</v>
      </c>
    </row>
    <row r="3612" spans="1:14" x14ac:dyDescent="0.35">
      <c r="A3612">
        <v>289754</v>
      </c>
      <c r="B3612" s="3">
        <v>45792</v>
      </c>
      <c r="C3612" s="4">
        <v>0.33689814814814817</v>
      </c>
      <c r="D3612" t="s">
        <v>425</v>
      </c>
      <c r="E3612">
        <v>1</v>
      </c>
      <c r="F3612" t="s">
        <v>15</v>
      </c>
      <c r="G3612" t="s">
        <v>405</v>
      </c>
      <c r="H3612" t="s">
        <v>414</v>
      </c>
      <c r="J3612" t="s">
        <v>403</v>
      </c>
      <c r="K3612">
        <v>1</v>
      </c>
      <c r="L3612" t="str">
        <f>_xlfn.CONCAT(D3612,F3612)</f>
        <v>Iced Guillermo12 oz</v>
      </c>
      <c r="M3612" s="10">
        <f>E3612*_xlfn.XLOOKUP(L3612,PriceListData!$F$2:$F$97,PriceListData!$E$2:$E$97)</f>
        <v>3.5</v>
      </c>
      <c r="N3612" t="str">
        <f>TEXT(B3612,"dddd")</f>
        <v>Thursday</v>
      </c>
    </row>
    <row r="3613" spans="1:14" x14ac:dyDescent="0.35">
      <c r="A3613">
        <v>289750</v>
      </c>
      <c r="B3613" s="3">
        <v>45792</v>
      </c>
      <c r="C3613" s="4">
        <v>0.32915509259259257</v>
      </c>
      <c r="D3613" t="s">
        <v>407</v>
      </c>
      <c r="E3613">
        <v>1</v>
      </c>
      <c r="G3613" t="s">
        <v>405</v>
      </c>
      <c r="H3613" t="s">
        <v>408</v>
      </c>
      <c r="J3613" t="s">
        <v>403</v>
      </c>
      <c r="K3613">
        <v>1</v>
      </c>
      <c r="L3613" t="str">
        <f>_xlfn.CONCAT(D3613,F3613)</f>
        <v>Drip coffee refill</v>
      </c>
      <c r="M3613" s="10">
        <f>E3613*_xlfn.XLOOKUP(L3613,PriceListData!$F$2:$F$97,PriceListData!$E$2:$E$97)</f>
        <v>1.25</v>
      </c>
      <c r="N3613" t="str">
        <f>TEXT(B3613,"dddd")</f>
        <v>Thursday</v>
      </c>
    </row>
    <row r="3614" spans="1:14" x14ac:dyDescent="0.35">
      <c r="A3614">
        <v>289747</v>
      </c>
      <c r="B3614" s="3">
        <v>45792</v>
      </c>
      <c r="C3614" s="4">
        <v>0.31692129629629628</v>
      </c>
      <c r="D3614" t="s">
        <v>419</v>
      </c>
      <c r="E3614">
        <v>1</v>
      </c>
      <c r="G3614" t="s">
        <v>415</v>
      </c>
      <c r="H3614" t="s">
        <v>416</v>
      </c>
      <c r="J3614" t="s">
        <v>403</v>
      </c>
      <c r="K3614">
        <v>2</v>
      </c>
      <c r="L3614" t="str">
        <f>_xlfn.CONCAT(D3614,F3614)</f>
        <v>Extra shot</v>
      </c>
      <c r="M3614" s="10">
        <f>E3614*_xlfn.XLOOKUP(L3614,PriceListData!$F$2:$F$97,PriceListData!$E$2:$E$97)</f>
        <v>1</v>
      </c>
      <c r="N3614" t="str">
        <f>TEXT(B3614,"dddd")</f>
        <v>Thursday</v>
      </c>
    </row>
    <row r="3615" spans="1:14" x14ac:dyDescent="0.35">
      <c r="A3615">
        <v>289746</v>
      </c>
      <c r="B3615" s="3">
        <v>45792</v>
      </c>
      <c r="C3615" s="4">
        <v>0.3122800925925926</v>
      </c>
      <c r="D3615" t="s">
        <v>52</v>
      </c>
      <c r="E3615">
        <v>1</v>
      </c>
      <c r="F3615" t="s">
        <v>15</v>
      </c>
      <c r="G3615" t="s">
        <v>405</v>
      </c>
      <c r="H3615" t="s">
        <v>414</v>
      </c>
      <c r="J3615" t="s">
        <v>403</v>
      </c>
      <c r="K3615">
        <v>2</v>
      </c>
      <c r="L3615" t="str">
        <f>_xlfn.CONCAT(D3615,F3615)</f>
        <v>Frappé12 oz</v>
      </c>
      <c r="M3615" s="10">
        <f>E3615*_xlfn.XLOOKUP(L3615,PriceListData!$F$2:$F$97,PriceListData!$E$2:$E$97)</f>
        <v>4.75</v>
      </c>
      <c r="N3615" t="str">
        <f>TEXT(B3615,"dddd")</f>
        <v>Thursday</v>
      </c>
    </row>
    <row r="3616" spans="1:14" x14ac:dyDescent="0.35">
      <c r="A3616">
        <v>289744</v>
      </c>
      <c r="B3616" s="3">
        <v>45792</v>
      </c>
      <c r="C3616" s="4">
        <v>0.31114583333333334</v>
      </c>
      <c r="D3616" t="s">
        <v>412</v>
      </c>
      <c r="E3616">
        <v>1</v>
      </c>
      <c r="F3616" t="s">
        <v>15</v>
      </c>
      <c r="G3616" t="s">
        <v>413</v>
      </c>
      <c r="H3616" t="s">
        <v>414</v>
      </c>
      <c r="J3616" t="s">
        <v>403</v>
      </c>
      <c r="K3616">
        <v>1</v>
      </c>
      <c r="L3616" t="str">
        <f>_xlfn.CONCAT(D3616,F3616)</f>
        <v>Iced tea12 oz</v>
      </c>
      <c r="M3616" s="10">
        <f>E3616*_xlfn.XLOOKUP(L3616,PriceListData!$F$2:$F$97,PriceListData!$E$2:$E$97)</f>
        <v>4.25</v>
      </c>
      <c r="N3616" t="str">
        <f>TEXT(B3616,"dddd")</f>
        <v>Thursday</v>
      </c>
    </row>
    <row r="3617" spans="1:14" x14ac:dyDescent="0.35">
      <c r="A3617">
        <v>289742</v>
      </c>
      <c r="B3617" s="3">
        <v>45792</v>
      </c>
      <c r="C3617" s="4">
        <v>0.30518518518518517</v>
      </c>
      <c r="D3617" t="s">
        <v>419</v>
      </c>
      <c r="E3617">
        <v>1</v>
      </c>
      <c r="G3617" t="s">
        <v>415</v>
      </c>
      <c r="H3617" t="s">
        <v>416</v>
      </c>
      <c r="J3617" t="s">
        <v>403</v>
      </c>
      <c r="K3617">
        <v>1</v>
      </c>
      <c r="L3617" t="str">
        <f>_xlfn.CONCAT(D3617,F3617)</f>
        <v>Extra shot</v>
      </c>
      <c r="M3617" s="10">
        <f>E3617*_xlfn.XLOOKUP(L3617,PriceListData!$F$2:$F$97,PriceListData!$E$2:$E$97)</f>
        <v>1</v>
      </c>
      <c r="N3617" t="str">
        <f>TEXT(B3617,"dddd")</f>
        <v>Thursday</v>
      </c>
    </row>
    <row r="3618" spans="1:14" x14ac:dyDescent="0.35">
      <c r="A3618">
        <v>289742</v>
      </c>
      <c r="B3618" s="3">
        <v>45792</v>
      </c>
      <c r="C3618" s="4">
        <v>0.30518518518518517</v>
      </c>
      <c r="D3618" t="s">
        <v>65</v>
      </c>
      <c r="E3618">
        <v>1</v>
      </c>
      <c r="F3618" t="s">
        <v>15</v>
      </c>
      <c r="G3618" t="s">
        <v>405</v>
      </c>
      <c r="H3618" t="s">
        <v>406</v>
      </c>
      <c r="J3618" t="s">
        <v>403</v>
      </c>
      <c r="K3618">
        <v>1</v>
      </c>
      <c r="L3618" t="str">
        <f>_xlfn.CONCAT(D3618,F3618)</f>
        <v>Cappuccino12 oz</v>
      </c>
      <c r="M3618" s="10">
        <f>E3618*_xlfn.XLOOKUP(L3618,PriceListData!$F$2:$F$97,PriceListData!$E$2:$E$97)</f>
        <v>5.5</v>
      </c>
      <c r="N3618" t="str">
        <f>TEXT(B3618,"dddd")</f>
        <v>Thursday</v>
      </c>
    </row>
    <row r="3619" spans="1:14" x14ac:dyDescent="0.35">
      <c r="A3619">
        <v>289740</v>
      </c>
      <c r="B3619" s="3">
        <v>45792</v>
      </c>
      <c r="C3619" s="4">
        <v>0.30153935185185188</v>
      </c>
      <c r="D3619" t="s">
        <v>52</v>
      </c>
      <c r="E3619">
        <v>1</v>
      </c>
      <c r="F3619" t="s">
        <v>15</v>
      </c>
      <c r="G3619" t="s">
        <v>405</v>
      </c>
      <c r="H3619" t="s">
        <v>414</v>
      </c>
      <c r="J3619" t="s">
        <v>403</v>
      </c>
      <c r="K3619">
        <v>1</v>
      </c>
      <c r="L3619" t="str">
        <f>_xlfn.CONCAT(D3619,F3619)</f>
        <v>Frappé12 oz</v>
      </c>
      <c r="M3619" s="10">
        <f>E3619*_xlfn.XLOOKUP(L3619,PriceListData!$F$2:$F$97,PriceListData!$E$2:$E$97)</f>
        <v>4.75</v>
      </c>
      <c r="N3619" t="str">
        <f>TEXT(B3619,"dddd")</f>
        <v>Thursday</v>
      </c>
    </row>
    <row r="3620" spans="1:14" x14ac:dyDescent="0.35">
      <c r="A3620">
        <v>289740</v>
      </c>
      <c r="B3620" s="3">
        <v>45792</v>
      </c>
      <c r="C3620" s="4">
        <v>0.30153935185185188</v>
      </c>
      <c r="D3620" t="s">
        <v>419</v>
      </c>
      <c r="E3620">
        <v>1</v>
      </c>
      <c r="G3620" t="s">
        <v>415</v>
      </c>
      <c r="H3620" t="s">
        <v>416</v>
      </c>
      <c r="J3620" t="s">
        <v>403</v>
      </c>
      <c r="K3620">
        <v>1</v>
      </c>
      <c r="L3620" t="str">
        <f>_xlfn.CONCAT(D3620,F3620)</f>
        <v>Extra shot</v>
      </c>
      <c r="M3620" s="10">
        <f>E3620*_xlfn.XLOOKUP(L3620,PriceListData!$F$2:$F$97,PriceListData!$E$2:$E$97)</f>
        <v>1</v>
      </c>
      <c r="N3620" t="str">
        <f>TEXT(B3620,"dddd")</f>
        <v>Thursday</v>
      </c>
    </row>
    <row r="3621" spans="1:14" x14ac:dyDescent="0.35">
      <c r="A3621">
        <v>289739</v>
      </c>
      <c r="B3621" s="3">
        <v>45792</v>
      </c>
      <c r="C3621" s="4">
        <v>0.29523148148148148</v>
      </c>
      <c r="D3621" t="s">
        <v>419</v>
      </c>
      <c r="E3621">
        <v>1</v>
      </c>
      <c r="G3621" t="s">
        <v>415</v>
      </c>
      <c r="H3621" t="s">
        <v>416</v>
      </c>
      <c r="J3621" t="s">
        <v>403</v>
      </c>
      <c r="K3621">
        <v>1</v>
      </c>
      <c r="L3621" t="str">
        <f>_xlfn.CONCAT(D3621,F3621)</f>
        <v>Extra shot</v>
      </c>
      <c r="M3621" s="10">
        <f>E3621*_xlfn.XLOOKUP(L3621,PriceListData!$F$2:$F$97,PriceListData!$E$2:$E$97)</f>
        <v>1</v>
      </c>
      <c r="N3621" t="str">
        <f>TEXT(B3621,"dddd")</f>
        <v>Thursday</v>
      </c>
    </row>
    <row r="3622" spans="1:14" x14ac:dyDescent="0.35">
      <c r="A3622">
        <v>289739</v>
      </c>
      <c r="B3622" s="3">
        <v>45792</v>
      </c>
      <c r="C3622" s="4">
        <v>0.29523148148148148</v>
      </c>
      <c r="D3622" t="s">
        <v>65</v>
      </c>
      <c r="E3622">
        <v>1</v>
      </c>
      <c r="F3622" t="s">
        <v>15</v>
      </c>
      <c r="G3622" t="s">
        <v>405</v>
      </c>
      <c r="H3622" t="s">
        <v>406</v>
      </c>
      <c r="J3622" t="s">
        <v>403</v>
      </c>
      <c r="K3622">
        <v>1</v>
      </c>
      <c r="L3622" t="str">
        <f>_xlfn.CONCAT(D3622,F3622)</f>
        <v>Cappuccino12 oz</v>
      </c>
      <c r="M3622" s="10">
        <f>E3622*_xlfn.XLOOKUP(L3622,PriceListData!$F$2:$F$97,PriceListData!$E$2:$E$97)</f>
        <v>5.5</v>
      </c>
      <c r="N3622" t="str">
        <f>TEXT(B3622,"dddd")</f>
        <v>Thursday</v>
      </c>
    </row>
    <row r="3623" spans="1:14" x14ac:dyDescent="0.35">
      <c r="A3623">
        <v>289738</v>
      </c>
      <c r="B3623" s="3">
        <v>45792</v>
      </c>
      <c r="C3623" s="4">
        <v>0.80209490740740741</v>
      </c>
      <c r="D3623" t="s">
        <v>437</v>
      </c>
      <c r="E3623">
        <v>1</v>
      </c>
      <c r="G3623" t="s">
        <v>433</v>
      </c>
      <c r="H3623" t="s">
        <v>435</v>
      </c>
      <c r="J3623" t="s">
        <v>403</v>
      </c>
      <c r="K3623">
        <v>1</v>
      </c>
      <c r="L3623" t="str">
        <f>_xlfn.CONCAT(D3623,F3623)</f>
        <v>Pizza pocket</v>
      </c>
      <c r="M3623" s="10">
        <f>E3623*_xlfn.XLOOKUP(L3623,PriceListData!$F$2:$F$97,PriceListData!$E$2:$E$97)</f>
        <v>5</v>
      </c>
      <c r="N3623" t="str">
        <f>TEXT(B3623,"dddd")</f>
        <v>Thursday</v>
      </c>
    </row>
    <row r="3624" spans="1:14" x14ac:dyDescent="0.35">
      <c r="A3624">
        <v>289737</v>
      </c>
      <c r="B3624" s="3">
        <v>45792</v>
      </c>
      <c r="C3624" s="4">
        <v>0.71400462962962963</v>
      </c>
      <c r="D3624" t="s">
        <v>437</v>
      </c>
      <c r="E3624">
        <v>1</v>
      </c>
      <c r="G3624" t="s">
        <v>433</v>
      </c>
      <c r="H3624" t="s">
        <v>435</v>
      </c>
      <c r="J3624" t="s">
        <v>403</v>
      </c>
      <c r="K3624">
        <v>1</v>
      </c>
      <c r="L3624" t="str">
        <f>_xlfn.CONCAT(D3624,F3624)</f>
        <v>Pizza pocket</v>
      </c>
      <c r="M3624" s="10">
        <f>E3624*_xlfn.XLOOKUP(L3624,PriceListData!$F$2:$F$97,PriceListData!$E$2:$E$97)</f>
        <v>5</v>
      </c>
      <c r="N3624" t="str">
        <f>TEXT(B3624,"dddd")</f>
        <v>Thursday</v>
      </c>
    </row>
    <row r="3625" spans="1:14" x14ac:dyDescent="0.35">
      <c r="A3625">
        <v>289736</v>
      </c>
      <c r="B3625" s="3">
        <v>45792</v>
      </c>
      <c r="C3625" s="4">
        <v>0.69123842592592588</v>
      </c>
      <c r="D3625" t="s">
        <v>437</v>
      </c>
      <c r="E3625">
        <v>1</v>
      </c>
      <c r="G3625" t="s">
        <v>433</v>
      </c>
      <c r="H3625" t="s">
        <v>435</v>
      </c>
      <c r="J3625" t="s">
        <v>403</v>
      </c>
      <c r="K3625">
        <v>1</v>
      </c>
      <c r="L3625" t="str">
        <f>_xlfn.CONCAT(D3625,F3625)</f>
        <v>Pizza pocket</v>
      </c>
      <c r="M3625" s="10">
        <f>E3625*_xlfn.XLOOKUP(L3625,PriceListData!$F$2:$F$97,PriceListData!$E$2:$E$97)</f>
        <v>5</v>
      </c>
      <c r="N3625" t="str">
        <f>TEXT(B3625,"dddd")</f>
        <v>Thursday</v>
      </c>
    </row>
    <row r="3626" spans="1:14" x14ac:dyDescent="0.35">
      <c r="A3626">
        <v>289735</v>
      </c>
      <c r="B3626" s="3">
        <v>45792</v>
      </c>
      <c r="C3626" s="4">
        <v>0.66078703703703701</v>
      </c>
      <c r="D3626" t="s">
        <v>441</v>
      </c>
      <c r="E3626">
        <v>1</v>
      </c>
      <c r="G3626" t="s">
        <v>433</v>
      </c>
      <c r="H3626" t="s">
        <v>435</v>
      </c>
      <c r="J3626" t="s">
        <v>403</v>
      </c>
      <c r="K3626">
        <v>2</v>
      </c>
      <c r="L3626" t="str">
        <f>_xlfn.CONCAT(D3626,F3626)</f>
        <v>Sticky bun</v>
      </c>
      <c r="M3626" s="10">
        <f>E3626*_xlfn.XLOOKUP(L3626,PriceListData!$F$2:$F$97,PriceListData!$E$2:$E$97)</f>
        <v>2.75</v>
      </c>
      <c r="N3626" t="str">
        <f>TEXT(B3626,"dddd")</f>
        <v>Thursday</v>
      </c>
    </row>
    <row r="3627" spans="1:14" x14ac:dyDescent="0.35">
      <c r="A3627">
        <v>289734</v>
      </c>
      <c r="B3627" s="3">
        <v>45792</v>
      </c>
      <c r="C3627" s="4">
        <v>0.64508101851851851</v>
      </c>
      <c r="D3627" t="s">
        <v>63</v>
      </c>
      <c r="E3627">
        <v>1</v>
      </c>
      <c r="G3627" t="s">
        <v>433</v>
      </c>
      <c r="H3627" t="s">
        <v>435</v>
      </c>
      <c r="J3627" t="s">
        <v>403</v>
      </c>
      <c r="K3627">
        <v>1</v>
      </c>
      <c r="L3627" t="str">
        <f>_xlfn.CONCAT(D3627,F3627)</f>
        <v>Cookie</v>
      </c>
      <c r="M3627" s="10">
        <f>E3627*_xlfn.XLOOKUP(L3627,PriceListData!$F$2:$F$97,PriceListData!$E$2:$E$97)</f>
        <v>3</v>
      </c>
      <c r="N3627" t="str">
        <f>TEXT(B3627,"dddd")</f>
        <v>Thursday</v>
      </c>
    </row>
    <row r="3628" spans="1:14" x14ac:dyDescent="0.35">
      <c r="A3628">
        <v>289733</v>
      </c>
      <c r="B3628" s="3">
        <v>45792</v>
      </c>
      <c r="C3628" s="4">
        <v>0.6214467592592593</v>
      </c>
      <c r="D3628" t="s">
        <v>437</v>
      </c>
      <c r="E3628">
        <v>1</v>
      </c>
      <c r="G3628" t="s">
        <v>433</v>
      </c>
      <c r="H3628" t="s">
        <v>435</v>
      </c>
      <c r="J3628" t="s">
        <v>403</v>
      </c>
      <c r="K3628">
        <v>1</v>
      </c>
      <c r="L3628" t="str">
        <f>_xlfn.CONCAT(D3628,F3628)</f>
        <v>Pizza pocket</v>
      </c>
      <c r="M3628" s="10">
        <f>E3628*_xlfn.XLOOKUP(L3628,PriceListData!$F$2:$F$97,PriceListData!$E$2:$E$97)</f>
        <v>5</v>
      </c>
      <c r="N3628" t="str">
        <f>TEXT(B3628,"dddd")</f>
        <v>Thursday</v>
      </c>
    </row>
    <row r="3629" spans="1:14" x14ac:dyDescent="0.35">
      <c r="A3629">
        <v>289732</v>
      </c>
      <c r="B3629" s="3">
        <v>45792</v>
      </c>
      <c r="C3629" s="4">
        <v>0.58429398148148148</v>
      </c>
      <c r="D3629" t="s">
        <v>439</v>
      </c>
      <c r="E3629">
        <v>1</v>
      </c>
      <c r="G3629" t="s">
        <v>433</v>
      </c>
      <c r="H3629" t="s">
        <v>440</v>
      </c>
      <c r="J3629" t="s">
        <v>403</v>
      </c>
      <c r="K3629">
        <v>1</v>
      </c>
      <c r="L3629" t="str">
        <f>_xlfn.CONCAT(D3629,F3629)</f>
        <v>Croissant or chocolate croissant (day old)</v>
      </c>
      <c r="M3629" s="10">
        <f>E3629*_xlfn.XLOOKUP(L3629,PriceListData!$F$2:$F$97,PriceListData!$E$2:$E$97)</f>
        <v>4</v>
      </c>
      <c r="N3629" t="str">
        <f>TEXT(B3629,"dddd")</f>
        <v>Thursday</v>
      </c>
    </row>
    <row r="3630" spans="1:14" x14ac:dyDescent="0.35">
      <c r="A3630">
        <v>289731</v>
      </c>
      <c r="B3630" s="3">
        <v>45792</v>
      </c>
      <c r="C3630" s="4">
        <v>0.55188657407407404</v>
      </c>
      <c r="D3630" t="s">
        <v>437</v>
      </c>
      <c r="E3630">
        <v>1</v>
      </c>
      <c r="G3630" t="s">
        <v>433</v>
      </c>
      <c r="H3630" t="s">
        <v>435</v>
      </c>
      <c r="J3630" t="s">
        <v>403</v>
      </c>
      <c r="K3630">
        <v>1</v>
      </c>
      <c r="L3630" t="str">
        <f>_xlfn.CONCAT(D3630,F3630)</f>
        <v>Pizza pocket</v>
      </c>
      <c r="M3630" s="10">
        <f>E3630*_xlfn.XLOOKUP(L3630,PriceListData!$F$2:$F$97,PriceListData!$E$2:$E$97)</f>
        <v>5</v>
      </c>
      <c r="N3630" t="str">
        <f>TEXT(B3630,"dddd")</f>
        <v>Thursday</v>
      </c>
    </row>
    <row r="3631" spans="1:14" x14ac:dyDescent="0.35">
      <c r="A3631">
        <v>289730</v>
      </c>
      <c r="B3631" s="3">
        <v>45792</v>
      </c>
      <c r="C3631" s="4">
        <v>0.53451388888888884</v>
      </c>
      <c r="D3631" t="s">
        <v>438</v>
      </c>
      <c r="E3631">
        <v>1</v>
      </c>
      <c r="G3631" t="s">
        <v>433</v>
      </c>
      <c r="H3631" t="s">
        <v>435</v>
      </c>
      <c r="J3631" t="s">
        <v>403</v>
      </c>
      <c r="K3631">
        <v>1</v>
      </c>
      <c r="L3631" t="str">
        <f>_xlfn.CONCAT(D3631,F3631)</f>
        <v>Cinnamon roll</v>
      </c>
      <c r="M3631" s="10">
        <f>E3631*_xlfn.XLOOKUP(L3631,PriceListData!$F$2:$F$97,PriceListData!$E$2:$E$97)</f>
        <v>3.75</v>
      </c>
      <c r="N3631" t="str">
        <f>TEXT(B3631,"dddd")</f>
        <v>Thursday</v>
      </c>
    </row>
    <row r="3632" spans="1:14" x14ac:dyDescent="0.35">
      <c r="A3632">
        <v>289729</v>
      </c>
      <c r="B3632" s="3">
        <v>45792</v>
      </c>
      <c r="C3632" s="4">
        <v>0.53365740740740741</v>
      </c>
      <c r="D3632" t="s">
        <v>437</v>
      </c>
      <c r="E3632">
        <v>1</v>
      </c>
      <c r="G3632" t="s">
        <v>433</v>
      </c>
      <c r="H3632" t="s">
        <v>435</v>
      </c>
      <c r="J3632" t="s">
        <v>403</v>
      </c>
      <c r="K3632">
        <v>1</v>
      </c>
      <c r="L3632" t="str">
        <f>_xlfn.CONCAT(D3632,F3632)</f>
        <v>Pizza pocket</v>
      </c>
      <c r="M3632" s="10">
        <f>E3632*_xlfn.XLOOKUP(L3632,PriceListData!$F$2:$F$97,PriceListData!$E$2:$E$97)</f>
        <v>5</v>
      </c>
      <c r="N3632" t="str">
        <f>TEXT(B3632,"dddd")</f>
        <v>Thursday</v>
      </c>
    </row>
    <row r="3633" spans="1:14" x14ac:dyDescent="0.35">
      <c r="A3633">
        <v>289728</v>
      </c>
      <c r="B3633" s="3">
        <v>45792</v>
      </c>
      <c r="C3633" s="4">
        <v>0.51645833333333335</v>
      </c>
      <c r="D3633" t="s">
        <v>437</v>
      </c>
      <c r="E3633">
        <v>1</v>
      </c>
      <c r="G3633" t="s">
        <v>433</v>
      </c>
      <c r="H3633" t="s">
        <v>435</v>
      </c>
      <c r="J3633" t="s">
        <v>403</v>
      </c>
      <c r="K3633">
        <v>1</v>
      </c>
      <c r="L3633" t="str">
        <f>_xlfn.CONCAT(D3633,F3633)</f>
        <v>Pizza pocket</v>
      </c>
      <c r="M3633" s="10">
        <f>E3633*_xlfn.XLOOKUP(L3633,PriceListData!$F$2:$F$97,PriceListData!$E$2:$E$97)</f>
        <v>5</v>
      </c>
      <c r="N3633" t="str">
        <f>TEXT(B3633,"dddd")</f>
        <v>Thursday</v>
      </c>
    </row>
    <row r="3634" spans="1:14" x14ac:dyDescent="0.35">
      <c r="A3634">
        <v>289727</v>
      </c>
      <c r="B3634" s="3">
        <v>45792</v>
      </c>
      <c r="C3634" s="4">
        <v>0.51093750000000004</v>
      </c>
      <c r="D3634" t="s">
        <v>441</v>
      </c>
      <c r="E3634">
        <v>1</v>
      </c>
      <c r="G3634" t="s">
        <v>433</v>
      </c>
      <c r="H3634" t="s">
        <v>435</v>
      </c>
      <c r="J3634" t="s">
        <v>403</v>
      </c>
      <c r="K3634">
        <v>2</v>
      </c>
      <c r="L3634" t="str">
        <f>_xlfn.CONCAT(D3634,F3634)</f>
        <v>Sticky bun</v>
      </c>
      <c r="M3634" s="10">
        <f>E3634*_xlfn.XLOOKUP(L3634,PriceListData!$F$2:$F$97,PriceListData!$E$2:$E$97)</f>
        <v>2.75</v>
      </c>
      <c r="N3634" t="str">
        <f>TEXT(B3634,"dddd")</f>
        <v>Thursday</v>
      </c>
    </row>
    <row r="3635" spans="1:14" x14ac:dyDescent="0.35">
      <c r="A3635">
        <v>289726</v>
      </c>
      <c r="B3635" s="3">
        <v>45792</v>
      </c>
      <c r="C3635" s="4">
        <v>0.50839120370370372</v>
      </c>
      <c r="D3635" t="s">
        <v>63</v>
      </c>
      <c r="E3635">
        <v>1</v>
      </c>
      <c r="G3635" t="s">
        <v>433</v>
      </c>
      <c r="H3635" t="s">
        <v>435</v>
      </c>
      <c r="J3635" t="s">
        <v>403</v>
      </c>
      <c r="K3635">
        <v>1</v>
      </c>
      <c r="L3635" t="str">
        <f>_xlfn.CONCAT(D3635,F3635)</f>
        <v>Cookie</v>
      </c>
      <c r="M3635" s="10">
        <f>E3635*_xlfn.XLOOKUP(L3635,PriceListData!$F$2:$F$97,PriceListData!$E$2:$E$97)</f>
        <v>3</v>
      </c>
      <c r="N3635" t="str">
        <f>TEXT(B3635,"dddd")</f>
        <v>Thursday</v>
      </c>
    </row>
    <row r="3636" spans="1:14" x14ac:dyDescent="0.35">
      <c r="A3636">
        <v>289725</v>
      </c>
      <c r="B3636" s="3">
        <v>45792</v>
      </c>
      <c r="C3636" s="4">
        <v>0.50672453703703701</v>
      </c>
      <c r="D3636" t="s">
        <v>441</v>
      </c>
      <c r="E3636">
        <v>1</v>
      </c>
      <c r="G3636" t="s">
        <v>433</v>
      </c>
      <c r="H3636" t="s">
        <v>435</v>
      </c>
      <c r="J3636" t="s">
        <v>403</v>
      </c>
      <c r="K3636">
        <v>2</v>
      </c>
      <c r="L3636" t="str">
        <f>_xlfn.CONCAT(D3636,F3636)</f>
        <v>Sticky bun</v>
      </c>
      <c r="M3636" s="10">
        <f>E3636*_xlfn.XLOOKUP(L3636,PriceListData!$F$2:$F$97,PriceListData!$E$2:$E$97)</f>
        <v>2.75</v>
      </c>
      <c r="N3636" t="str">
        <f>TEXT(B3636,"dddd")</f>
        <v>Thursday</v>
      </c>
    </row>
    <row r="3637" spans="1:14" x14ac:dyDescent="0.35">
      <c r="A3637">
        <v>289724</v>
      </c>
      <c r="B3637" s="3">
        <v>45792</v>
      </c>
      <c r="C3637" s="4">
        <v>0.49664351851851851</v>
      </c>
      <c r="D3637" t="s">
        <v>438</v>
      </c>
      <c r="E3637">
        <v>1</v>
      </c>
      <c r="G3637" t="s">
        <v>433</v>
      </c>
      <c r="H3637" t="s">
        <v>435</v>
      </c>
      <c r="J3637" t="s">
        <v>403</v>
      </c>
      <c r="K3637">
        <v>1</v>
      </c>
      <c r="L3637" t="str">
        <f>_xlfn.CONCAT(D3637,F3637)</f>
        <v>Cinnamon roll</v>
      </c>
      <c r="M3637" s="10">
        <f>E3637*_xlfn.XLOOKUP(L3637,PriceListData!$F$2:$F$97,PriceListData!$E$2:$E$97)</f>
        <v>3.75</v>
      </c>
      <c r="N3637" t="str">
        <f>TEXT(B3637,"dddd")</f>
        <v>Thursday</v>
      </c>
    </row>
    <row r="3638" spans="1:14" x14ac:dyDescent="0.35">
      <c r="A3638">
        <v>289723</v>
      </c>
      <c r="B3638" s="3">
        <v>45792</v>
      </c>
      <c r="C3638" s="4">
        <v>0.48964120370370373</v>
      </c>
      <c r="D3638" t="s">
        <v>443</v>
      </c>
      <c r="E3638">
        <v>1</v>
      </c>
      <c r="G3638" t="s">
        <v>433</v>
      </c>
      <c r="H3638" t="s">
        <v>435</v>
      </c>
      <c r="J3638" t="s">
        <v>403</v>
      </c>
      <c r="K3638">
        <v>1</v>
      </c>
      <c r="L3638" t="str">
        <f>_xlfn.CONCAT(D3638,F3638)</f>
        <v>Scone with clotted cream and jam</v>
      </c>
      <c r="M3638" s="10">
        <f>E3638*_xlfn.XLOOKUP(L3638,PriceListData!$F$2:$F$97,PriceListData!$E$2:$E$97)</f>
        <v>5.75</v>
      </c>
      <c r="N3638" t="str">
        <f>TEXT(B3638,"dddd")</f>
        <v>Thursday</v>
      </c>
    </row>
    <row r="3639" spans="1:14" x14ac:dyDescent="0.35">
      <c r="A3639">
        <v>289722</v>
      </c>
      <c r="B3639" s="3">
        <v>45792</v>
      </c>
      <c r="C3639" s="4">
        <v>0.4692824074074074</v>
      </c>
      <c r="D3639" t="s">
        <v>438</v>
      </c>
      <c r="E3639">
        <v>1</v>
      </c>
      <c r="G3639" t="s">
        <v>433</v>
      </c>
      <c r="H3639" t="s">
        <v>435</v>
      </c>
      <c r="J3639" t="s">
        <v>403</v>
      </c>
      <c r="K3639">
        <v>1</v>
      </c>
      <c r="L3639" t="str">
        <f>_xlfn.CONCAT(D3639,F3639)</f>
        <v>Cinnamon roll</v>
      </c>
      <c r="M3639" s="10">
        <f>E3639*_xlfn.XLOOKUP(L3639,PriceListData!$F$2:$F$97,PriceListData!$E$2:$E$97)</f>
        <v>3.75</v>
      </c>
      <c r="N3639" t="str">
        <f>TEXT(B3639,"dddd")</f>
        <v>Thursday</v>
      </c>
    </row>
    <row r="3640" spans="1:14" x14ac:dyDescent="0.35">
      <c r="A3640">
        <v>289721</v>
      </c>
      <c r="B3640" s="3">
        <v>45792</v>
      </c>
      <c r="C3640" s="4">
        <v>0.46665509259259258</v>
      </c>
      <c r="D3640" t="s">
        <v>437</v>
      </c>
      <c r="E3640">
        <v>1</v>
      </c>
      <c r="G3640" t="s">
        <v>433</v>
      </c>
      <c r="H3640" t="s">
        <v>435</v>
      </c>
      <c r="J3640" t="s">
        <v>403</v>
      </c>
      <c r="K3640">
        <v>1</v>
      </c>
      <c r="L3640" t="str">
        <f>_xlfn.CONCAT(D3640,F3640)</f>
        <v>Pizza pocket</v>
      </c>
      <c r="M3640" s="10">
        <f>E3640*_xlfn.XLOOKUP(L3640,PriceListData!$F$2:$F$97,PriceListData!$E$2:$E$97)</f>
        <v>5</v>
      </c>
      <c r="N3640" t="str">
        <f>TEXT(B3640,"dddd")</f>
        <v>Thursday</v>
      </c>
    </row>
    <row r="3641" spans="1:14" x14ac:dyDescent="0.35">
      <c r="A3641">
        <v>289720</v>
      </c>
      <c r="B3641" s="3">
        <v>45792</v>
      </c>
      <c r="C3641" s="4">
        <v>0.46582175925925928</v>
      </c>
      <c r="D3641" t="s">
        <v>443</v>
      </c>
      <c r="E3641">
        <v>1</v>
      </c>
      <c r="G3641" t="s">
        <v>433</v>
      </c>
      <c r="H3641" t="s">
        <v>435</v>
      </c>
      <c r="J3641" t="s">
        <v>403</v>
      </c>
      <c r="K3641">
        <v>1</v>
      </c>
      <c r="L3641" t="str">
        <f>_xlfn.CONCAT(D3641,F3641)</f>
        <v>Scone with clotted cream and jam</v>
      </c>
      <c r="M3641" s="10">
        <f>E3641*_xlfn.XLOOKUP(L3641,PriceListData!$F$2:$F$97,PriceListData!$E$2:$E$97)</f>
        <v>5.75</v>
      </c>
      <c r="N3641" t="str">
        <f>TEXT(B3641,"dddd")</f>
        <v>Thursday</v>
      </c>
    </row>
    <row r="3642" spans="1:14" x14ac:dyDescent="0.35">
      <c r="A3642">
        <v>289719</v>
      </c>
      <c r="B3642" s="3">
        <v>45792</v>
      </c>
      <c r="C3642" s="4">
        <v>0.45961805555555557</v>
      </c>
      <c r="D3642" t="s">
        <v>438</v>
      </c>
      <c r="E3642">
        <v>1</v>
      </c>
      <c r="G3642" t="s">
        <v>433</v>
      </c>
      <c r="H3642" t="s">
        <v>435</v>
      </c>
      <c r="J3642" t="s">
        <v>403</v>
      </c>
      <c r="K3642">
        <v>2</v>
      </c>
      <c r="L3642" t="str">
        <f>_xlfn.CONCAT(D3642,F3642)</f>
        <v>Cinnamon roll</v>
      </c>
      <c r="M3642" s="10">
        <f>E3642*_xlfn.XLOOKUP(L3642,PriceListData!$F$2:$F$97,PriceListData!$E$2:$E$97)</f>
        <v>3.75</v>
      </c>
      <c r="N3642" t="str">
        <f>TEXT(B3642,"dddd")</f>
        <v>Thursday</v>
      </c>
    </row>
    <row r="3643" spans="1:14" x14ac:dyDescent="0.35">
      <c r="A3643">
        <v>289718</v>
      </c>
      <c r="B3643" s="3">
        <v>45792</v>
      </c>
      <c r="C3643" s="4">
        <v>0.44236111111111109</v>
      </c>
      <c r="D3643" t="s">
        <v>438</v>
      </c>
      <c r="E3643">
        <v>1</v>
      </c>
      <c r="G3643" t="s">
        <v>433</v>
      </c>
      <c r="H3643" t="s">
        <v>435</v>
      </c>
      <c r="J3643" t="s">
        <v>403</v>
      </c>
      <c r="K3643">
        <v>2</v>
      </c>
      <c r="L3643" t="str">
        <f>_xlfn.CONCAT(D3643,F3643)</f>
        <v>Cinnamon roll</v>
      </c>
      <c r="M3643" s="10">
        <f>E3643*_xlfn.XLOOKUP(L3643,PriceListData!$F$2:$F$97,PriceListData!$E$2:$E$97)</f>
        <v>3.75</v>
      </c>
      <c r="N3643" t="str">
        <f>TEXT(B3643,"dddd")</f>
        <v>Thursday</v>
      </c>
    </row>
    <row r="3644" spans="1:14" x14ac:dyDescent="0.35">
      <c r="A3644">
        <v>289717</v>
      </c>
      <c r="B3644" s="3">
        <v>45792</v>
      </c>
      <c r="C3644" s="4">
        <v>0.43379629629629629</v>
      </c>
      <c r="D3644" t="s">
        <v>441</v>
      </c>
      <c r="E3644">
        <v>3</v>
      </c>
      <c r="G3644" t="s">
        <v>433</v>
      </c>
      <c r="H3644" t="s">
        <v>435</v>
      </c>
      <c r="J3644" t="s">
        <v>403</v>
      </c>
      <c r="K3644">
        <v>1</v>
      </c>
      <c r="L3644" t="str">
        <f>_xlfn.CONCAT(D3644,F3644)</f>
        <v>Sticky bun</v>
      </c>
      <c r="M3644" s="10">
        <f>E3644*_xlfn.XLOOKUP(L3644,PriceListData!$F$2:$F$97,PriceListData!$E$2:$E$97)</f>
        <v>8.25</v>
      </c>
      <c r="N3644" t="str">
        <f>TEXT(B3644,"dddd")</f>
        <v>Thursday</v>
      </c>
    </row>
    <row r="3645" spans="1:14" x14ac:dyDescent="0.35">
      <c r="A3645">
        <v>289716</v>
      </c>
      <c r="B3645" s="3">
        <v>45792</v>
      </c>
      <c r="C3645" s="4">
        <v>0.42547453703703703</v>
      </c>
      <c r="D3645" t="s">
        <v>438</v>
      </c>
      <c r="E3645">
        <v>1</v>
      </c>
      <c r="G3645" t="s">
        <v>433</v>
      </c>
      <c r="H3645" t="s">
        <v>435</v>
      </c>
      <c r="J3645" t="s">
        <v>403</v>
      </c>
      <c r="K3645">
        <v>2</v>
      </c>
      <c r="L3645" t="str">
        <f>_xlfn.CONCAT(D3645,F3645)</f>
        <v>Cinnamon roll</v>
      </c>
      <c r="M3645" s="10">
        <f>E3645*_xlfn.XLOOKUP(L3645,PriceListData!$F$2:$F$97,PriceListData!$E$2:$E$97)</f>
        <v>3.75</v>
      </c>
      <c r="N3645" t="str">
        <f>TEXT(B3645,"dddd")</f>
        <v>Thursday</v>
      </c>
    </row>
    <row r="3646" spans="1:14" x14ac:dyDescent="0.35">
      <c r="A3646">
        <v>289715</v>
      </c>
      <c r="B3646" s="3">
        <v>45792</v>
      </c>
      <c r="C3646" s="4">
        <v>0.42006944444444444</v>
      </c>
      <c r="D3646" t="s">
        <v>441</v>
      </c>
      <c r="E3646">
        <v>1</v>
      </c>
      <c r="G3646" t="s">
        <v>433</v>
      </c>
      <c r="H3646" t="s">
        <v>435</v>
      </c>
      <c r="J3646" t="s">
        <v>403</v>
      </c>
      <c r="K3646">
        <v>1</v>
      </c>
      <c r="L3646" t="str">
        <f>_xlfn.CONCAT(D3646,F3646)</f>
        <v>Sticky bun</v>
      </c>
      <c r="M3646" s="10">
        <f>E3646*_xlfn.XLOOKUP(L3646,PriceListData!$F$2:$F$97,PriceListData!$E$2:$E$97)</f>
        <v>2.75</v>
      </c>
      <c r="N3646" t="str">
        <f>TEXT(B3646,"dddd")</f>
        <v>Thursday</v>
      </c>
    </row>
    <row r="3647" spans="1:14" x14ac:dyDescent="0.35">
      <c r="A3647">
        <v>289714</v>
      </c>
      <c r="B3647" s="3">
        <v>45792</v>
      </c>
      <c r="C3647" s="4">
        <v>0.39934027777777775</v>
      </c>
      <c r="D3647" t="s">
        <v>443</v>
      </c>
      <c r="E3647">
        <v>1</v>
      </c>
      <c r="G3647" t="s">
        <v>433</v>
      </c>
      <c r="H3647" t="s">
        <v>435</v>
      </c>
      <c r="J3647" t="s">
        <v>403</v>
      </c>
      <c r="K3647">
        <v>1</v>
      </c>
      <c r="L3647" t="str">
        <f>_xlfn.CONCAT(D3647,F3647)</f>
        <v>Scone with clotted cream and jam</v>
      </c>
      <c r="M3647" s="10">
        <f>E3647*_xlfn.XLOOKUP(L3647,PriceListData!$F$2:$F$97,PriceListData!$E$2:$E$97)</f>
        <v>5.75</v>
      </c>
      <c r="N3647" t="str">
        <f>TEXT(B3647,"dddd")</f>
        <v>Thursday</v>
      </c>
    </row>
    <row r="3648" spans="1:14" x14ac:dyDescent="0.35">
      <c r="A3648">
        <v>289713</v>
      </c>
      <c r="B3648" s="3">
        <v>45792</v>
      </c>
      <c r="C3648" s="4">
        <v>0.39850694444444446</v>
      </c>
      <c r="D3648" t="s">
        <v>439</v>
      </c>
      <c r="E3648">
        <v>1</v>
      </c>
      <c r="G3648" t="s">
        <v>433</v>
      </c>
      <c r="H3648" t="s">
        <v>440</v>
      </c>
      <c r="J3648" t="s">
        <v>403</v>
      </c>
      <c r="K3648">
        <v>1</v>
      </c>
      <c r="L3648" t="str">
        <f>_xlfn.CONCAT(D3648,F3648)</f>
        <v>Croissant or chocolate croissant (day old)</v>
      </c>
      <c r="M3648" s="10">
        <f>E3648*_xlfn.XLOOKUP(L3648,PriceListData!$F$2:$F$97,PriceListData!$E$2:$E$97)</f>
        <v>4</v>
      </c>
      <c r="N3648" t="str">
        <f>TEXT(B3648,"dddd")</f>
        <v>Thursday</v>
      </c>
    </row>
    <row r="3649" spans="1:14" x14ac:dyDescent="0.35">
      <c r="A3649">
        <v>289712</v>
      </c>
      <c r="B3649" s="3">
        <v>45792</v>
      </c>
      <c r="C3649" s="4">
        <v>0.39024305555555555</v>
      </c>
      <c r="D3649" t="s">
        <v>439</v>
      </c>
      <c r="E3649">
        <v>1</v>
      </c>
      <c r="G3649" t="s">
        <v>433</v>
      </c>
      <c r="H3649" t="s">
        <v>440</v>
      </c>
      <c r="J3649" t="s">
        <v>403</v>
      </c>
      <c r="K3649">
        <v>1</v>
      </c>
      <c r="L3649" t="str">
        <f>_xlfn.CONCAT(D3649,F3649)</f>
        <v>Croissant or chocolate croissant (day old)</v>
      </c>
      <c r="M3649" s="10">
        <f>E3649*_xlfn.XLOOKUP(L3649,PriceListData!$F$2:$F$97,PriceListData!$E$2:$E$97)</f>
        <v>4</v>
      </c>
      <c r="N3649" t="str">
        <f>TEXT(B3649,"dddd")</f>
        <v>Thursday</v>
      </c>
    </row>
    <row r="3650" spans="1:14" x14ac:dyDescent="0.35">
      <c r="A3650">
        <v>289711</v>
      </c>
      <c r="B3650" s="3">
        <v>45792</v>
      </c>
      <c r="C3650" s="4">
        <v>0.38959490740740743</v>
      </c>
      <c r="D3650" t="s">
        <v>443</v>
      </c>
      <c r="E3650">
        <v>1</v>
      </c>
      <c r="G3650" t="s">
        <v>433</v>
      </c>
      <c r="H3650" t="s">
        <v>435</v>
      </c>
      <c r="J3650" t="s">
        <v>403</v>
      </c>
      <c r="K3650">
        <v>1</v>
      </c>
      <c r="L3650" t="str">
        <f>_xlfn.CONCAT(D3650,F3650)</f>
        <v>Scone with clotted cream and jam</v>
      </c>
      <c r="M3650" s="10">
        <f>E3650*_xlfn.XLOOKUP(L3650,PriceListData!$F$2:$F$97,PriceListData!$E$2:$E$97)</f>
        <v>5.75</v>
      </c>
      <c r="N3650" t="str">
        <f>TEXT(B3650,"dddd")</f>
        <v>Thursday</v>
      </c>
    </row>
    <row r="3651" spans="1:14" x14ac:dyDescent="0.35">
      <c r="A3651">
        <v>289710</v>
      </c>
      <c r="B3651" s="3">
        <v>45792</v>
      </c>
      <c r="C3651" s="4">
        <v>0.38431712962962961</v>
      </c>
      <c r="D3651" t="s">
        <v>362</v>
      </c>
      <c r="E3651">
        <v>1</v>
      </c>
      <c r="G3651" t="s">
        <v>433</v>
      </c>
      <c r="H3651" t="s">
        <v>435</v>
      </c>
      <c r="J3651" t="s">
        <v>403</v>
      </c>
      <c r="K3651">
        <v>1</v>
      </c>
      <c r="L3651" t="str">
        <f>_xlfn.CONCAT(D3651,F3651)</f>
        <v>Donut</v>
      </c>
      <c r="M3651" s="10">
        <f>E3651*_xlfn.XLOOKUP(L3651,PriceListData!$F$2:$F$97,PriceListData!$E$2:$E$97)</f>
        <v>3.75</v>
      </c>
      <c r="N3651" t="str">
        <f>TEXT(B3651,"dddd")</f>
        <v>Thursday</v>
      </c>
    </row>
    <row r="3652" spans="1:14" x14ac:dyDescent="0.35">
      <c r="A3652">
        <v>289709</v>
      </c>
      <c r="B3652" s="3">
        <v>45792</v>
      </c>
      <c r="C3652" s="4">
        <v>0.38285879629629632</v>
      </c>
      <c r="D3652" t="s">
        <v>443</v>
      </c>
      <c r="E3652">
        <v>1</v>
      </c>
      <c r="G3652" t="s">
        <v>433</v>
      </c>
      <c r="H3652" t="s">
        <v>435</v>
      </c>
      <c r="J3652" t="s">
        <v>403</v>
      </c>
      <c r="K3652">
        <v>1</v>
      </c>
      <c r="L3652" t="str">
        <f>_xlfn.CONCAT(D3652,F3652)</f>
        <v>Scone with clotted cream and jam</v>
      </c>
      <c r="M3652" s="10">
        <f>E3652*_xlfn.XLOOKUP(L3652,PriceListData!$F$2:$F$97,PriceListData!$E$2:$E$97)</f>
        <v>5.75</v>
      </c>
      <c r="N3652" t="str">
        <f>TEXT(B3652,"dddd")</f>
        <v>Thursday</v>
      </c>
    </row>
    <row r="3653" spans="1:14" x14ac:dyDescent="0.35">
      <c r="A3653">
        <v>289708</v>
      </c>
      <c r="B3653" s="3">
        <v>45792</v>
      </c>
      <c r="C3653" s="4">
        <v>0.37555555555555553</v>
      </c>
      <c r="D3653" t="s">
        <v>443</v>
      </c>
      <c r="E3653">
        <v>1</v>
      </c>
      <c r="G3653" t="s">
        <v>433</v>
      </c>
      <c r="H3653" t="s">
        <v>435</v>
      </c>
      <c r="J3653" t="s">
        <v>403</v>
      </c>
      <c r="K3653">
        <v>1</v>
      </c>
      <c r="L3653" t="str">
        <f>_xlfn.CONCAT(D3653,F3653)</f>
        <v>Scone with clotted cream and jam</v>
      </c>
      <c r="M3653" s="10">
        <f>E3653*_xlfn.XLOOKUP(L3653,PriceListData!$F$2:$F$97,PriceListData!$E$2:$E$97)</f>
        <v>5.75</v>
      </c>
      <c r="N3653" t="str">
        <f>TEXT(B3653,"dddd")</f>
        <v>Thursday</v>
      </c>
    </row>
    <row r="3654" spans="1:14" x14ac:dyDescent="0.35">
      <c r="A3654">
        <v>289707</v>
      </c>
      <c r="B3654" s="3">
        <v>45792</v>
      </c>
      <c r="C3654" s="4">
        <v>0.36107638888888888</v>
      </c>
      <c r="D3654" t="s">
        <v>438</v>
      </c>
      <c r="E3654">
        <v>1</v>
      </c>
      <c r="G3654" t="s">
        <v>433</v>
      </c>
      <c r="H3654" t="s">
        <v>435</v>
      </c>
      <c r="J3654" t="s">
        <v>403</v>
      </c>
      <c r="K3654">
        <v>1</v>
      </c>
      <c r="L3654" t="str">
        <f>_xlfn.CONCAT(D3654,F3654)</f>
        <v>Cinnamon roll</v>
      </c>
      <c r="M3654" s="10">
        <f>E3654*_xlfn.XLOOKUP(L3654,PriceListData!$F$2:$F$97,PriceListData!$E$2:$E$97)</f>
        <v>3.75</v>
      </c>
      <c r="N3654" t="str">
        <f>TEXT(B3654,"dddd")</f>
        <v>Thursday</v>
      </c>
    </row>
    <row r="3655" spans="1:14" x14ac:dyDescent="0.35">
      <c r="A3655">
        <v>289706</v>
      </c>
      <c r="B3655" s="3">
        <v>45792</v>
      </c>
      <c r="C3655" s="4">
        <v>0.35872685185185182</v>
      </c>
      <c r="D3655" t="s">
        <v>438</v>
      </c>
      <c r="E3655">
        <v>1</v>
      </c>
      <c r="G3655" t="s">
        <v>433</v>
      </c>
      <c r="H3655" t="s">
        <v>435</v>
      </c>
      <c r="J3655" t="s">
        <v>403</v>
      </c>
      <c r="K3655">
        <v>1</v>
      </c>
      <c r="L3655" t="str">
        <f>_xlfn.CONCAT(D3655,F3655)</f>
        <v>Cinnamon roll</v>
      </c>
      <c r="M3655" s="10">
        <f>E3655*_xlfn.XLOOKUP(L3655,PriceListData!$F$2:$F$97,PriceListData!$E$2:$E$97)</f>
        <v>3.75</v>
      </c>
      <c r="N3655" t="str">
        <f>TEXT(B3655,"dddd")</f>
        <v>Thursday</v>
      </c>
    </row>
    <row r="3656" spans="1:14" x14ac:dyDescent="0.35">
      <c r="A3656">
        <v>289705</v>
      </c>
      <c r="B3656" s="3">
        <v>45792</v>
      </c>
      <c r="C3656" s="4">
        <v>0.34586805555555555</v>
      </c>
      <c r="D3656" t="s">
        <v>438</v>
      </c>
      <c r="E3656">
        <v>1</v>
      </c>
      <c r="G3656" t="s">
        <v>433</v>
      </c>
      <c r="H3656" t="s">
        <v>435</v>
      </c>
      <c r="J3656" t="s">
        <v>403</v>
      </c>
      <c r="K3656">
        <v>2</v>
      </c>
      <c r="L3656" t="str">
        <f>_xlfn.CONCAT(D3656,F3656)</f>
        <v>Cinnamon roll</v>
      </c>
      <c r="M3656" s="10">
        <f>E3656*_xlfn.XLOOKUP(L3656,PriceListData!$F$2:$F$97,PriceListData!$E$2:$E$97)</f>
        <v>3.75</v>
      </c>
      <c r="N3656" t="str">
        <f>TEXT(B3656,"dddd")</f>
        <v>Thursday</v>
      </c>
    </row>
    <row r="3657" spans="1:14" x14ac:dyDescent="0.35">
      <c r="A3657">
        <v>289704</v>
      </c>
      <c r="B3657" s="3">
        <v>45792</v>
      </c>
      <c r="C3657" s="4">
        <v>0.31148148148148147</v>
      </c>
      <c r="D3657" t="s">
        <v>443</v>
      </c>
      <c r="E3657">
        <v>1</v>
      </c>
      <c r="G3657" t="s">
        <v>433</v>
      </c>
      <c r="H3657" t="s">
        <v>435</v>
      </c>
      <c r="J3657" t="s">
        <v>403</v>
      </c>
      <c r="K3657">
        <v>1</v>
      </c>
      <c r="L3657" t="str">
        <f>_xlfn.CONCAT(D3657,F3657)</f>
        <v>Scone with clotted cream and jam</v>
      </c>
      <c r="M3657" s="10">
        <f>E3657*_xlfn.XLOOKUP(L3657,PriceListData!$F$2:$F$97,PriceListData!$E$2:$E$97)</f>
        <v>5.75</v>
      </c>
      <c r="N3657" t="str">
        <f>TEXT(B3657,"dddd")</f>
        <v>Thursday</v>
      </c>
    </row>
    <row r="3658" spans="1:14" x14ac:dyDescent="0.35">
      <c r="A3658">
        <v>289703</v>
      </c>
      <c r="B3658" s="3">
        <v>45792</v>
      </c>
      <c r="C3658" s="4">
        <v>0.30895833333333333</v>
      </c>
      <c r="D3658" t="s">
        <v>443</v>
      </c>
      <c r="E3658">
        <v>1</v>
      </c>
      <c r="G3658" t="s">
        <v>433</v>
      </c>
      <c r="H3658" t="s">
        <v>435</v>
      </c>
      <c r="J3658" t="s">
        <v>403</v>
      </c>
      <c r="K3658">
        <v>1</v>
      </c>
      <c r="L3658" t="str">
        <f>_xlfn.CONCAT(D3658,F3658)</f>
        <v>Scone with clotted cream and jam</v>
      </c>
      <c r="M3658" s="10">
        <f>E3658*_xlfn.XLOOKUP(L3658,PriceListData!$F$2:$F$97,PriceListData!$E$2:$E$97)</f>
        <v>5.75</v>
      </c>
      <c r="N3658" t="str">
        <f>TEXT(B3658,"dddd")</f>
        <v>Thursday</v>
      </c>
    </row>
    <row r="3659" spans="1:14" x14ac:dyDescent="0.35">
      <c r="A3659">
        <v>289702</v>
      </c>
      <c r="B3659" s="3">
        <v>45792</v>
      </c>
      <c r="C3659" s="4">
        <v>0.30460648148148151</v>
      </c>
      <c r="D3659" t="s">
        <v>443</v>
      </c>
      <c r="E3659">
        <v>1</v>
      </c>
      <c r="G3659" t="s">
        <v>433</v>
      </c>
      <c r="H3659" t="s">
        <v>435</v>
      </c>
      <c r="J3659" t="s">
        <v>403</v>
      </c>
      <c r="K3659">
        <v>1</v>
      </c>
      <c r="L3659" t="str">
        <f>_xlfn.CONCAT(D3659,F3659)</f>
        <v>Scone with clotted cream and jam</v>
      </c>
      <c r="M3659" s="10">
        <f>E3659*_xlfn.XLOOKUP(L3659,PriceListData!$F$2:$F$97,PriceListData!$E$2:$E$97)</f>
        <v>5.75</v>
      </c>
      <c r="N3659" t="str">
        <f>TEXT(B3659,"dddd")</f>
        <v>Thursday</v>
      </c>
    </row>
    <row r="3660" spans="1:14" x14ac:dyDescent="0.35">
      <c r="A3660">
        <v>289701</v>
      </c>
      <c r="B3660" s="3">
        <v>45792</v>
      </c>
      <c r="C3660" s="4">
        <v>0.30387731481481484</v>
      </c>
      <c r="D3660" t="s">
        <v>443</v>
      </c>
      <c r="E3660">
        <v>1</v>
      </c>
      <c r="G3660" t="s">
        <v>433</v>
      </c>
      <c r="H3660" t="s">
        <v>435</v>
      </c>
      <c r="J3660" t="s">
        <v>403</v>
      </c>
      <c r="K3660">
        <v>1</v>
      </c>
      <c r="L3660" t="str">
        <f>_xlfn.CONCAT(D3660,F3660)</f>
        <v>Scone with clotted cream and jam</v>
      </c>
      <c r="M3660" s="10">
        <f>E3660*_xlfn.XLOOKUP(L3660,PriceListData!$F$2:$F$97,PriceListData!$E$2:$E$97)</f>
        <v>5.75</v>
      </c>
      <c r="N3660" t="str">
        <f>TEXT(B3660,"dddd")</f>
        <v>Thursday</v>
      </c>
    </row>
    <row r="3661" spans="1:14" x14ac:dyDescent="0.35">
      <c r="A3661">
        <v>290146</v>
      </c>
      <c r="B3661" s="3">
        <v>45793</v>
      </c>
      <c r="C3661" s="4">
        <v>0.90165509259259258</v>
      </c>
      <c r="D3661" t="s">
        <v>54</v>
      </c>
      <c r="E3661">
        <v>1</v>
      </c>
      <c r="G3661" t="s">
        <v>415</v>
      </c>
      <c r="H3661" t="s">
        <v>416</v>
      </c>
      <c r="J3661" t="s">
        <v>403</v>
      </c>
      <c r="K3661">
        <v>1</v>
      </c>
      <c r="L3661" t="str">
        <f>_xlfn.CONCAT(D3661,F3661)</f>
        <v>Syrup</v>
      </c>
      <c r="M3661" s="10">
        <f>E3661*_xlfn.XLOOKUP(L3661,PriceListData!$F$2:$F$97,PriceListData!$E$2:$E$97)</f>
        <v>0.75</v>
      </c>
      <c r="N3661" t="str">
        <f>TEXT(B3661,"dddd")</f>
        <v>Friday</v>
      </c>
    </row>
    <row r="3662" spans="1:14" x14ac:dyDescent="0.35">
      <c r="A3662">
        <v>290146</v>
      </c>
      <c r="B3662" s="3">
        <v>45793</v>
      </c>
      <c r="C3662" s="4">
        <v>0.90165509259259258</v>
      </c>
      <c r="D3662" t="s">
        <v>21</v>
      </c>
      <c r="E3662">
        <v>1</v>
      </c>
      <c r="F3662" t="s">
        <v>15</v>
      </c>
      <c r="G3662" t="s">
        <v>405</v>
      </c>
      <c r="H3662" t="s">
        <v>406</v>
      </c>
      <c r="J3662" t="s">
        <v>403</v>
      </c>
      <c r="K3662">
        <v>1</v>
      </c>
      <c r="L3662" t="str">
        <f>_xlfn.CONCAT(D3662,F3662)</f>
        <v>Pourover12 oz</v>
      </c>
      <c r="M3662" s="10">
        <f>E3662*_xlfn.XLOOKUP(L3662,PriceListData!$F$2:$F$97,PriceListData!$E$2:$E$97)</f>
        <v>3.5</v>
      </c>
      <c r="N3662" t="str">
        <f>TEXT(B3662,"dddd")</f>
        <v>Friday</v>
      </c>
    </row>
    <row r="3663" spans="1:14" x14ac:dyDescent="0.35">
      <c r="A3663">
        <v>290144</v>
      </c>
      <c r="B3663" s="3">
        <v>45793</v>
      </c>
      <c r="C3663" s="4">
        <v>0.80259259259259264</v>
      </c>
      <c r="D3663" t="s">
        <v>411</v>
      </c>
      <c r="E3663">
        <v>1</v>
      </c>
      <c r="F3663" t="s">
        <v>24</v>
      </c>
      <c r="G3663" t="s">
        <v>405</v>
      </c>
      <c r="H3663" t="s">
        <v>406</v>
      </c>
      <c r="J3663" t="s">
        <v>403</v>
      </c>
      <c r="K3663">
        <v>1</v>
      </c>
      <c r="L3663" t="str">
        <f>_xlfn.CONCAT(D3663,F3663)</f>
        <v>Turkish coffee3 oz</v>
      </c>
      <c r="M3663" s="10">
        <f>E3663*_xlfn.XLOOKUP(L3663,PriceListData!$F$2:$F$97,PriceListData!$E$2:$E$97)</f>
        <v>3.75</v>
      </c>
      <c r="N3663" t="str">
        <f>TEXT(B3663,"dddd")</f>
        <v>Friday</v>
      </c>
    </row>
    <row r="3664" spans="1:14" x14ac:dyDescent="0.35">
      <c r="A3664">
        <v>290144</v>
      </c>
      <c r="B3664" s="3">
        <v>45793</v>
      </c>
      <c r="C3664" s="4">
        <v>0.80259259259259264</v>
      </c>
      <c r="D3664" t="s">
        <v>52</v>
      </c>
      <c r="E3664">
        <v>1</v>
      </c>
      <c r="F3664" t="s">
        <v>15</v>
      </c>
      <c r="G3664" t="s">
        <v>405</v>
      </c>
      <c r="H3664" t="s">
        <v>414</v>
      </c>
      <c r="J3664" t="s">
        <v>403</v>
      </c>
      <c r="K3664">
        <v>1</v>
      </c>
      <c r="L3664" t="str">
        <f>_xlfn.CONCAT(D3664,F3664)</f>
        <v>Frappé12 oz</v>
      </c>
      <c r="M3664" s="10">
        <f>E3664*_xlfn.XLOOKUP(L3664,PriceListData!$F$2:$F$97,PriceListData!$E$2:$E$97)</f>
        <v>4.75</v>
      </c>
      <c r="N3664" t="str">
        <f>TEXT(B3664,"dddd")</f>
        <v>Friday</v>
      </c>
    </row>
    <row r="3665" spans="1:14" x14ac:dyDescent="0.35">
      <c r="A3665">
        <v>290143</v>
      </c>
      <c r="B3665" s="3">
        <v>45793</v>
      </c>
      <c r="C3665" s="4">
        <v>0.80128472222222225</v>
      </c>
      <c r="D3665" t="s">
        <v>411</v>
      </c>
      <c r="E3665">
        <v>1</v>
      </c>
      <c r="F3665" t="s">
        <v>24</v>
      </c>
      <c r="G3665" t="s">
        <v>405</v>
      </c>
      <c r="H3665" t="s">
        <v>406</v>
      </c>
      <c r="J3665" t="s">
        <v>403</v>
      </c>
      <c r="K3665">
        <v>1</v>
      </c>
      <c r="L3665" t="str">
        <f>_xlfn.CONCAT(D3665,F3665)</f>
        <v>Turkish coffee3 oz</v>
      </c>
      <c r="M3665" s="10">
        <f>E3665*_xlfn.XLOOKUP(L3665,PriceListData!$F$2:$F$97,PriceListData!$E$2:$E$97)</f>
        <v>3.75</v>
      </c>
      <c r="N3665" t="str">
        <f>TEXT(B3665,"dddd")</f>
        <v>Friday</v>
      </c>
    </row>
    <row r="3666" spans="1:14" x14ac:dyDescent="0.35">
      <c r="A3666">
        <v>290142</v>
      </c>
      <c r="B3666" s="3">
        <v>45793</v>
      </c>
      <c r="C3666" s="4">
        <v>0.8008912037037037</v>
      </c>
      <c r="D3666" t="s">
        <v>52</v>
      </c>
      <c r="E3666">
        <v>1</v>
      </c>
      <c r="F3666" t="s">
        <v>15</v>
      </c>
      <c r="G3666" t="s">
        <v>405</v>
      </c>
      <c r="H3666" t="s">
        <v>414</v>
      </c>
      <c r="J3666" t="s">
        <v>403</v>
      </c>
      <c r="K3666">
        <v>1</v>
      </c>
      <c r="L3666" t="str">
        <f>_xlfn.CONCAT(D3666,F3666)</f>
        <v>Frappé12 oz</v>
      </c>
      <c r="M3666" s="10">
        <f>E3666*_xlfn.XLOOKUP(L3666,PriceListData!$F$2:$F$97,PriceListData!$E$2:$E$97)</f>
        <v>4.75</v>
      </c>
      <c r="N3666" t="str">
        <f>TEXT(B3666,"dddd")</f>
        <v>Friday</v>
      </c>
    </row>
    <row r="3667" spans="1:14" x14ac:dyDescent="0.35">
      <c r="A3667">
        <v>290141</v>
      </c>
      <c r="B3667" s="3">
        <v>45793</v>
      </c>
      <c r="C3667" s="4">
        <v>0.80046296296296293</v>
      </c>
      <c r="D3667" t="s">
        <v>404</v>
      </c>
      <c r="E3667">
        <v>1</v>
      </c>
      <c r="F3667" t="s">
        <v>15</v>
      </c>
      <c r="G3667" t="s">
        <v>405</v>
      </c>
      <c r="H3667" t="s">
        <v>406</v>
      </c>
      <c r="J3667" t="s">
        <v>403</v>
      </c>
      <c r="K3667">
        <v>1</v>
      </c>
      <c r="L3667" t="str">
        <f>_xlfn.CONCAT(D3667,F3667)</f>
        <v>Café latté12 oz</v>
      </c>
      <c r="M3667" s="10">
        <f>E3667*_xlfn.XLOOKUP(L3667,PriceListData!$F$2:$F$97,PriceListData!$E$2:$E$97)</f>
        <v>4.25</v>
      </c>
      <c r="N3667" t="str">
        <f>TEXT(B3667,"dddd")</f>
        <v>Friday</v>
      </c>
    </row>
    <row r="3668" spans="1:14" x14ac:dyDescent="0.35">
      <c r="A3668">
        <v>290140</v>
      </c>
      <c r="B3668" s="3">
        <v>45793</v>
      </c>
      <c r="C3668" s="4">
        <v>0.79984953703703698</v>
      </c>
      <c r="D3668" t="s">
        <v>21</v>
      </c>
      <c r="E3668">
        <v>1</v>
      </c>
      <c r="F3668" t="s">
        <v>15</v>
      </c>
      <c r="G3668" t="s">
        <v>405</v>
      </c>
      <c r="H3668" t="s">
        <v>406</v>
      </c>
      <c r="J3668" t="s">
        <v>403</v>
      </c>
      <c r="K3668">
        <v>1</v>
      </c>
      <c r="L3668" t="str">
        <f>_xlfn.CONCAT(D3668,F3668)</f>
        <v>Pourover12 oz</v>
      </c>
      <c r="M3668" s="10">
        <f>E3668*_xlfn.XLOOKUP(L3668,PriceListData!$F$2:$F$97,PriceListData!$E$2:$E$97)</f>
        <v>3.5</v>
      </c>
      <c r="N3668" t="str">
        <f>TEXT(B3668,"dddd")</f>
        <v>Friday</v>
      </c>
    </row>
    <row r="3669" spans="1:14" x14ac:dyDescent="0.35">
      <c r="A3669">
        <v>290140</v>
      </c>
      <c r="B3669" s="3">
        <v>45793</v>
      </c>
      <c r="C3669" s="4">
        <v>0.79984953703703698</v>
      </c>
      <c r="D3669" t="s">
        <v>410</v>
      </c>
      <c r="E3669">
        <v>1</v>
      </c>
      <c r="F3669" t="s">
        <v>15</v>
      </c>
      <c r="G3669" t="s">
        <v>405</v>
      </c>
      <c r="H3669" t="s">
        <v>406</v>
      </c>
      <c r="J3669" t="s">
        <v>403</v>
      </c>
      <c r="K3669">
        <v>1</v>
      </c>
      <c r="L3669" t="str">
        <f>_xlfn.CONCAT(D3669,F3669)</f>
        <v>Café Cubano12 oz</v>
      </c>
      <c r="M3669" s="10">
        <f>E3669*_xlfn.XLOOKUP(L3669,PriceListData!$F$2:$F$97,PriceListData!$E$2:$E$97)</f>
        <v>7</v>
      </c>
      <c r="N3669" t="str">
        <f>TEXT(B3669,"dddd")</f>
        <v>Friday</v>
      </c>
    </row>
    <row r="3670" spans="1:14" x14ac:dyDescent="0.35">
      <c r="A3670">
        <v>290139</v>
      </c>
      <c r="B3670" s="3">
        <v>45793</v>
      </c>
      <c r="C3670" s="4">
        <v>0.79410879629629627</v>
      </c>
      <c r="D3670" t="s">
        <v>21</v>
      </c>
      <c r="E3670">
        <v>1</v>
      </c>
      <c r="F3670" t="s">
        <v>15</v>
      </c>
      <c r="G3670" t="s">
        <v>405</v>
      </c>
      <c r="H3670" t="s">
        <v>406</v>
      </c>
      <c r="J3670" t="s">
        <v>403</v>
      </c>
      <c r="K3670">
        <v>1</v>
      </c>
      <c r="L3670" t="str">
        <f>_xlfn.CONCAT(D3670,F3670)</f>
        <v>Pourover12 oz</v>
      </c>
      <c r="M3670" s="10">
        <f>E3670*_xlfn.XLOOKUP(L3670,PriceListData!$F$2:$F$97,PriceListData!$E$2:$E$97)</f>
        <v>3.5</v>
      </c>
      <c r="N3670" t="str">
        <f>TEXT(B3670,"dddd")</f>
        <v>Friday</v>
      </c>
    </row>
    <row r="3671" spans="1:14" x14ac:dyDescent="0.35">
      <c r="A3671">
        <v>290139</v>
      </c>
      <c r="B3671" s="3">
        <v>45793</v>
      </c>
      <c r="C3671" s="4">
        <v>0.79410879629629627</v>
      </c>
      <c r="D3671" t="s">
        <v>409</v>
      </c>
      <c r="E3671">
        <v>1</v>
      </c>
      <c r="F3671" t="s">
        <v>15</v>
      </c>
      <c r="G3671" t="s">
        <v>405</v>
      </c>
      <c r="H3671" t="s">
        <v>406</v>
      </c>
      <c r="J3671" t="s">
        <v>403</v>
      </c>
      <c r="K3671">
        <v>1</v>
      </c>
      <c r="L3671" t="str">
        <f>_xlfn.CONCAT(D3671,F3671)</f>
        <v>Drip coffee12 oz</v>
      </c>
      <c r="M3671" s="10">
        <f>E3671*_xlfn.XLOOKUP(L3671,PriceListData!$F$2:$F$97,PriceListData!$E$2:$E$97)</f>
        <v>2.25</v>
      </c>
      <c r="N3671" t="str">
        <f>TEXT(B3671,"dddd")</f>
        <v>Friday</v>
      </c>
    </row>
    <row r="3672" spans="1:14" x14ac:dyDescent="0.35">
      <c r="A3672">
        <v>290138</v>
      </c>
      <c r="B3672" s="3">
        <v>45793</v>
      </c>
      <c r="C3672" s="4">
        <v>0.79011574074074076</v>
      </c>
      <c r="D3672" t="s">
        <v>52</v>
      </c>
      <c r="E3672">
        <v>1</v>
      </c>
      <c r="F3672" t="s">
        <v>15</v>
      </c>
      <c r="G3672" t="s">
        <v>405</v>
      </c>
      <c r="H3672" t="s">
        <v>414</v>
      </c>
      <c r="J3672" t="s">
        <v>403</v>
      </c>
      <c r="K3672">
        <v>1</v>
      </c>
      <c r="L3672" t="str">
        <f>_xlfn.CONCAT(D3672,F3672)</f>
        <v>Frappé12 oz</v>
      </c>
      <c r="M3672" s="10">
        <f>E3672*_xlfn.XLOOKUP(L3672,PriceListData!$F$2:$F$97,PriceListData!$E$2:$E$97)</f>
        <v>4.75</v>
      </c>
      <c r="N3672" t="str">
        <f>TEXT(B3672,"dddd")</f>
        <v>Friday</v>
      </c>
    </row>
    <row r="3673" spans="1:14" x14ac:dyDescent="0.35">
      <c r="A3673">
        <v>290137</v>
      </c>
      <c r="B3673" s="3">
        <v>45793</v>
      </c>
      <c r="C3673" s="4">
        <v>0.78892361111111109</v>
      </c>
      <c r="D3673" t="s">
        <v>409</v>
      </c>
      <c r="E3673">
        <v>1</v>
      </c>
      <c r="F3673" t="s">
        <v>15</v>
      </c>
      <c r="G3673" t="s">
        <v>405</v>
      </c>
      <c r="H3673" t="s">
        <v>406</v>
      </c>
      <c r="J3673" t="s">
        <v>403</v>
      </c>
      <c r="K3673">
        <v>1</v>
      </c>
      <c r="L3673" t="str">
        <f>_xlfn.CONCAT(D3673,F3673)</f>
        <v>Drip coffee12 oz</v>
      </c>
      <c r="M3673" s="10">
        <f>E3673*_xlfn.XLOOKUP(L3673,PriceListData!$F$2:$F$97,PriceListData!$E$2:$E$97)</f>
        <v>2.25</v>
      </c>
      <c r="N3673" t="str">
        <f>TEXT(B3673,"dddd")</f>
        <v>Friday</v>
      </c>
    </row>
    <row r="3674" spans="1:14" x14ac:dyDescent="0.35">
      <c r="A3674">
        <v>290135</v>
      </c>
      <c r="B3674" s="3">
        <v>45793</v>
      </c>
      <c r="C3674" s="4">
        <v>0.78623842592592597</v>
      </c>
      <c r="D3674" t="s">
        <v>411</v>
      </c>
      <c r="E3674">
        <v>1</v>
      </c>
      <c r="F3674" t="s">
        <v>24</v>
      </c>
      <c r="G3674" t="s">
        <v>405</v>
      </c>
      <c r="H3674" t="s">
        <v>406</v>
      </c>
      <c r="J3674" t="s">
        <v>403</v>
      </c>
      <c r="K3674">
        <v>1</v>
      </c>
      <c r="L3674" t="str">
        <f>_xlfn.CONCAT(D3674,F3674)</f>
        <v>Turkish coffee3 oz</v>
      </c>
      <c r="M3674" s="10">
        <f>E3674*_xlfn.XLOOKUP(L3674,PriceListData!$F$2:$F$97,PriceListData!$E$2:$E$97)</f>
        <v>3.75</v>
      </c>
      <c r="N3674" t="str">
        <f>TEXT(B3674,"dddd")</f>
        <v>Friday</v>
      </c>
    </row>
    <row r="3675" spans="1:14" x14ac:dyDescent="0.35">
      <c r="A3675">
        <v>290134</v>
      </c>
      <c r="B3675" s="3">
        <v>45793</v>
      </c>
      <c r="C3675" s="4">
        <v>0.78312499999999996</v>
      </c>
      <c r="D3675" t="s">
        <v>404</v>
      </c>
      <c r="E3675">
        <v>1</v>
      </c>
      <c r="F3675" t="s">
        <v>15</v>
      </c>
      <c r="G3675" t="s">
        <v>405</v>
      </c>
      <c r="H3675" t="s">
        <v>406</v>
      </c>
      <c r="J3675" t="s">
        <v>403</v>
      </c>
      <c r="K3675">
        <v>1</v>
      </c>
      <c r="L3675" t="str">
        <f>_xlfn.CONCAT(D3675,F3675)</f>
        <v>Café latté12 oz</v>
      </c>
      <c r="M3675" s="10">
        <f>E3675*_xlfn.XLOOKUP(L3675,PriceListData!$F$2:$F$97,PriceListData!$E$2:$E$97)</f>
        <v>4.25</v>
      </c>
      <c r="N3675" t="str">
        <f>TEXT(B3675,"dddd")</f>
        <v>Friday</v>
      </c>
    </row>
    <row r="3676" spans="1:14" x14ac:dyDescent="0.35">
      <c r="A3676">
        <v>290133</v>
      </c>
      <c r="B3676" s="3">
        <v>45793</v>
      </c>
      <c r="C3676" s="4">
        <v>0.78221064814814811</v>
      </c>
      <c r="D3676" t="s">
        <v>411</v>
      </c>
      <c r="E3676">
        <v>1</v>
      </c>
      <c r="F3676" t="s">
        <v>24</v>
      </c>
      <c r="G3676" t="s">
        <v>405</v>
      </c>
      <c r="H3676" t="s">
        <v>406</v>
      </c>
      <c r="J3676" t="s">
        <v>403</v>
      </c>
      <c r="K3676">
        <v>1</v>
      </c>
      <c r="L3676" t="str">
        <f>_xlfn.CONCAT(D3676,F3676)</f>
        <v>Turkish coffee3 oz</v>
      </c>
      <c r="M3676" s="10">
        <f>E3676*_xlfn.XLOOKUP(L3676,PriceListData!$F$2:$F$97,PriceListData!$E$2:$E$97)</f>
        <v>3.75</v>
      </c>
      <c r="N3676" t="str">
        <f>TEXT(B3676,"dddd")</f>
        <v>Friday</v>
      </c>
    </row>
    <row r="3677" spans="1:14" x14ac:dyDescent="0.35">
      <c r="A3677">
        <v>290132</v>
      </c>
      <c r="B3677" s="3">
        <v>45793</v>
      </c>
      <c r="C3677" s="4">
        <v>0.78038194444444442</v>
      </c>
      <c r="D3677" t="s">
        <v>427</v>
      </c>
      <c r="E3677">
        <v>1</v>
      </c>
      <c r="F3677" t="s">
        <v>15</v>
      </c>
      <c r="G3677" t="s">
        <v>417</v>
      </c>
      <c r="H3677" t="s">
        <v>418</v>
      </c>
      <c r="J3677" t="s">
        <v>403</v>
      </c>
      <c r="K3677">
        <v>1</v>
      </c>
      <c r="L3677" t="str">
        <f>_xlfn.CONCAT(D3677,F3677)</f>
        <v>House blend12 oz</v>
      </c>
      <c r="M3677" s="10">
        <f>E3677*_xlfn.XLOOKUP(L3677,PriceListData!$F$2:$F$97,PriceListData!$E$2:$E$97)</f>
        <v>12.95</v>
      </c>
      <c r="N3677" t="str">
        <f>TEXT(B3677,"dddd")</f>
        <v>Friday</v>
      </c>
    </row>
    <row r="3678" spans="1:14" x14ac:dyDescent="0.35">
      <c r="A3678">
        <v>290131</v>
      </c>
      <c r="B3678" s="3">
        <v>45793</v>
      </c>
      <c r="C3678" s="4">
        <v>0.77964120370370371</v>
      </c>
      <c r="D3678" t="s">
        <v>21</v>
      </c>
      <c r="E3678">
        <v>1</v>
      </c>
      <c r="F3678" t="s">
        <v>15</v>
      </c>
      <c r="G3678" t="s">
        <v>405</v>
      </c>
      <c r="H3678" t="s">
        <v>406</v>
      </c>
      <c r="J3678" t="s">
        <v>403</v>
      </c>
      <c r="K3678">
        <v>1</v>
      </c>
      <c r="L3678" t="str">
        <f>_xlfn.CONCAT(D3678,F3678)</f>
        <v>Pourover12 oz</v>
      </c>
      <c r="M3678" s="10">
        <f>E3678*_xlfn.XLOOKUP(L3678,PriceListData!$F$2:$F$97,PriceListData!$E$2:$E$97)</f>
        <v>3.5</v>
      </c>
      <c r="N3678" t="str">
        <f>TEXT(B3678,"dddd")</f>
        <v>Friday</v>
      </c>
    </row>
    <row r="3679" spans="1:14" x14ac:dyDescent="0.35">
      <c r="A3679">
        <v>290130</v>
      </c>
      <c r="B3679" s="3">
        <v>45793</v>
      </c>
      <c r="C3679" s="4">
        <v>0.76623842592592595</v>
      </c>
      <c r="D3679" t="s">
        <v>54</v>
      </c>
      <c r="E3679">
        <v>2</v>
      </c>
      <c r="G3679" t="s">
        <v>415</v>
      </c>
      <c r="H3679" t="s">
        <v>416</v>
      </c>
      <c r="J3679" t="s">
        <v>403</v>
      </c>
      <c r="K3679">
        <v>1</v>
      </c>
      <c r="L3679" t="str">
        <f>_xlfn.CONCAT(D3679,F3679)</f>
        <v>Syrup</v>
      </c>
      <c r="M3679" s="10">
        <f>E3679*_xlfn.XLOOKUP(L3679,PriceListData!$F$2:$F$97,PriceListData!$E$2:$E$97)</f>
        <v>1.5</v>
      </c>
      <c r="N3679" t="str">
        <f>TEXT(B3679,"dddd")</f>
        <v>Friday</v>
      </c>
    </row>
    <row r="3680" spans="1:14" x14ac:dyDescent="0.35">
      <c r="A3680">
        <v>290130</v>
      </c>
      <c r="B3680" s="3">
        <v>45793</v>
      </c>
      <c r="C3680" s="4">
        <v>0.76623842592592595</v>
      </c>
      <c r="D3680" t="s">
        <v>21</v>
      </c>
      <c r="E3680">
        <v>2</v>
      </c>
      <c r="F3680" t="s">
        <v>15</v>
      </c>
      <c r="G3680" t="s">
        <v>405</v>
      </c>
      <c r="H3680" t="s">
        <v>406</v>
      </c>
      <c r="J3680" t="s">
        <v>403</v>
      </c>
      <c r="K3680">
        <v>1</v>
      </c>
      <c r="L3680" t="str">
        <f>_xlfn.CONCAT(D3680,F3680)</f>
        <v>Pourover12 oz</v>
      </c>
      <c r="M3680" s="10">
        <f>E3680*_xlfn.XLOOKUP(L3680,PriceListData!$F$2:$F$97,PriceListData!$E$2:$E$97)</f>
        <v>7</v>
      </c>
      <c r="N3680" t="str">
        <f>TEXT(B3680,"dddd")</f>
        <v>Friday</v>
      </c>
    </row>
    <row r="3681" spans="1:14" x14ac:dyDescent="0.35">
      <c r="A3681">
        <v>290129</v>
      </c>
      <c r="B3681" s="3">
        <v>45793</v>
      </c>
      <c r="C3681" s="4">
        <v>0.76312500000000005</v>
      </c>
      <c r="D3681" t="s">
        <v>21</v>
      </c>
      <c r="E3681">
        <v>1</v>
      </c>
      <c r="F3681" t="s">
        <v>15</v>
      </c>
      <c r="G3681" t="s">
        <v>405</v>
      </c>
      <c r="H3681" t="s">
        <v>406</v>
      </c>
      <c r="J3681" t="s">
        <v>403</v>
      </c>
      <c r="K3681">
        <v>1</v>
      </c>
      <c r="L3681" t="str">
        <f>_xlfn.CONCAT(D3681,F3681)</f>
        <v>Pourover12 oz</v>
      </c>
      <c r="M3681" s="10">
        <f>E3681*_xlfn.XLOOKUP(L3681,PriceListData!$F$2:$F$97,PriceListData!$E$2:$E$97)</f>
        <v>3.5</v>
      </c>
      <c r="N3681" t="str">
        <f>TEXT(B3681,"dddd")</f>
        <v>Friday</v>
      </c>
    </row>
    <row r="3682" spans="1:14" x14ac:dyDescent="0.35">
      <c r="A3682">
        <v>290128</v>
      </c>
      <c r="B3682" s="3">
        <v>45793</v>
      </c>
      <c r="C3682" s="4">
        <v>0.76244212962962965</v>
      </c>
      <c r="D3682" t="s">
        <v>411</v>
      </c>
      <c r="E3682">
        <v>1</v>
      </c>
      <c r="F3682" t="s">
        <v>24</v>
      </c>
      <c r="G3682" t="s">
        <v>405</v>
      </c>
      <c r="H3682" t="s">
        <v>406</v>
      </c>
      <c r="J3682" t="s">
        <v>403</v>
      </c>
      <c r="K3682">
        <v>1</v>
      </c>
      <c r="L3682" t="str">
        <f>_xlfn.CONCAT(D3682,F3682)</f>
        <v>Turkish coffee3 oz</v>
      </c>
      <c r="M3682" s="10">
        <f>E3682*_xlfn.XLOOKUP(L3682,PriceListData!$F$2:$F$97,PriceListData!$E$2:$E$97)</f>
        <v>3.75</v>
      </c>
      <c r="N3682" t="str">
        <f>TEXT(B3682,"dddd")</f>
        <v>Friday</v>
      </c>
    </row>
    <row r="3683" spans="1:14" x14ac:dyDescent="0.35">
      <c r="A3683">
        <v>290127</v>
      </c>
      <c r="B3683" s="3">
        <v>45793</v>
      </c>
      <c r="C3683" s="4">
        <v>0.76167824074074075</v>
      </c>
      <c r="D3683" t="s">
        <v>427</v>
      </c>
      <c r="E3683">
        <v>1</v>
      </c>
      <c r="F3683" t="s">
        <v>15</v>
      </c>
      <c r="G3683" t="s">
        <v>417</v>
      </c>
      <c r="H3683" t="s">
        <v>418</v>
      </c>
      <c r="J3683" t="s">
        <v>403</v>
      </c>
      <c r="K3683">
        <v>2</v>
      </c>
      <c r="L3683" t="str">
        <f>_xlfn.CONCAT(D3683,F3683)</f>
        <v>House blend12 oz</v>
      </c>
      <c r="M3683" s="10">
        <f>E3683*_xlfn.XLOOKUP(L3683,PriceListData!$F$2:$F$97,PriceListData!$E$2:$E$97)</f>
        <v>12.95</v>
      </c>
      <c r="N3683" t="str">
        <f>TEXT(B3683,"dddd")</f>
        <v>Friday</v>
      </c>
    </row>
    <row r="3684" spans="1:14" x14ac:dyDescent="0.35">
      <c r="A3684">
        <v>290126</v>
      </c>
      <c r="B3684" s="3">
        <v>45793</v>
      </c>
      <c r="C3684" s="4">
        <v>0.75509259259259254</v>
      </c>
      <c r="D3684" t="s">
        <v>74</v>
      </c>
      <c r="E3684">
        <v>1</v>
      </c>
      <c r="F3684" t="s">
        <v>15</v>
      </c>
      <c r="G3684" t="s">
        <v>417</v>
      </c>
      <c r="H3684" t="s">
        <v>418</v>
      </c>
      <c r="J3684" t="s">
        <v>403</v>
      </c>
      <c r="K3684">
        <v>1</v>
      </c>
      <c r="L3684" t="str">
        <f>_xlfn.CONCAT(D3684,F3684)</f>
        <v>Single-origin12 oz</v>
      </c>
      <c r="M3684" s="10">
        <f>E3684*_xlfn.XLOOKUP(L3684,PriceListData!$F$2:$F$97,PriceListData!$E$2:$E$97)</f>
        <v>14.95</v>
      </c>
      <c r="N3684" t="str">
        <f>TEXT(B3684,"dddd")</f>
        <v>Friday</v>
      </c>
    </row>
    <row r="3685" spans="1:14" x14ac:dyDescent="0.35">
      <c r="A3685">
        <v>290125</v>
      </c>
      <c r="B3685" s="3">
        <v>45793</v>
      </c>
      <c r="C3685" s="4">
        <v>0.74929398148148152</v>
      </c>
      <c r="D3685" t="s">
        <v>404</v>
      </c>
      <c r="E3685">
        <v>1</v>
      </c>
      <c r="F3685" t="s">
        <v>15</v>
      </c>
      <c r="G3685" t="s">
        <v>405</v>
      </c>
      <c r="H3685" t="s">
        <v>406</v>
      </c>
      <c r="J3685" t="s">
        <v>403</v>
      </c>
      <c r="K3685">
        <v>1</v>
      </c>
      <c r="L3685" t="str">
        <f>_xlfn.CONCAT(D3685,F3685)</f>
        <v>Café latté12 oz</v>
      </c>
      <c r="M3685" s="10">
        <f>E3685*_xlfn.XLOOKUP(L3685,PriceListData!$F$2:$F$97,PriceListData!$E$2:$E$97)</f>
        <v>4.25</v>
      </c>
      <c r="N3685" t="str">
        <f>TEXT(B3685,"dddd")</f>
        <v>Friday</v>
      </c>
    </row>
    <row r="3686" spans="1:14" x14ac:dyDescent="0.35">
      <c r="A3686">
        <v>290123</v>
      </c>
      <c r="B3686" s="3">
        <v>45793</v>
      </c>
      <c r="C3686" s="4">
        <v>0.73920138888888887</v>
      </c>
      <c r="D3686" t="s">
        <v>411</v>
      </c>
      <c r="E3686">
        <v>1</v>
      </c>
      <c r="F3686" t="s">
        <v>24</v>
      </c>
      <c r="G3686" t="s">
        <v>405</v>
      </c>
      <c r="H3686" t="s">
        <v>406</v>
      </c>
      <c r="J3686" t="s">
        <v>403</v>
      </c>
      <c r="K3686">
        <v>1</v>
      </c>
      <c r="L3686" t="str">
        <f>_xlfn.CONCAT(D3686,F3686)</f>
        <v>Turkish coffee3 oz</v>
      </c>
      <c r="M3686" s="10">
        <f>E3686*_xlfn.XLOOKUP(L3686,PriceListData!$F$2:$F$97,PriceListData!$E$2:$E$97)</f>
        <v>3.75</v>
      </c>
      <c r="N3686" t="str">
        <f>TEXT(B3686,"dddd")</f>
        <v>Friday</v>
      </c>
    </row>
    <row r="3687" spans="1:14" x14ac:dyDescent="0.35">
      <c r="A3687">
        <v>290122</v>
      </c>
      <c r="B3687" s="3">
        <v>45793</v>
      </c>
      <c r="C3687" s="4">
        <v>0.7366435185185185</v>
      </c>
      <c r="D3687" t="s">
        <v>54</v>
      </c>
      <c r="E3687">
        <v>1</v>
      </c>
      <c r="G3687" t="s">
        <v>415</v>
      </c>
      <c r="H3687" t="s">
        <v>416</v>
      </c>
      <c r="J3687" t="s">
        <v>403</v>
      </c>
      <c r="K3687">
        <v>1</v>
      </c>
      <c r="L3687" t="str">
        <f>_xlfn.CONCAT(D3687,F3687)</f>
        <v>Syrup</v>
      </c>
      <c r="M3687" s="10">
        <f>E3687*_xlfn.XLOOKUP(L3687,PriceListData!$F$2:$F$97,PriceListData!$E$2:$E$97)</f>
        <v>0.75</v>
      </c>
      <c r="N3687" t="str">
        <f>TEXT(B3687,"dddd")</f>
        <v>Friday</v>
      </c>
    </row>
    <row r="3688" spans="1:14" x14ac:dyDescent="0.35">
      <c r="A3688">
        <v>290122</v>
      </c>
      <c r="B3688" s="3">
        <v>45793</v>
      </c>
      <c r="C3688" s="4">
        <v>0.7366435185185185</v>
      </c>
      <c r="D3688" t="s">
        <v>21</v>
      </c>
      <c r="E3688">
        <v>1</v>
      </c>
      <c r="F3688" t="s">
        <v>15</v>
      </c>
      <c r="G3688" t="s">
        <v>405</v>
      </c>
      <c r="H3688" t="s">
        <v>406</v>
      </c>
      <c r="J3688" t="s">
        <v>403</v>
      </c>
      <c r="K3688">
        <v>1</v>
      </c>
      <c r="L3688" t="str">
        <f>_xlfn.CONCAT(D3688,F3688)</f>
        <v>Pourover12 oz</v>
      </c>
      <c r="M3688" s="10">
        <f>E3688*_xlfn.XLOOKUP(L3688,PriceListData!$F$2:$F$97,PriceListData!$E$2:$E$97)</f>
        <v>3.5</v>
      </c>
      <c r="N3688" t="str">
        <f>TEXT(B3688,"dddd")</f>
        <v>Friday</v>
      </c>
    </row>
    <row r="3689" spans="1:14" x14ac:dyDescent="0.35">
      <c r="A3689">
        <v>290121</v>
      </c>
      <c r="B3689" s="3">
        <v>45793</v>
      </c>
      <c r="C3689" s="4">
        <v>0.73299768518518515</v>
      </c>
      <c r="D3689" t="s">
        <v>420</v>
      </c>
      <c r="E3689">
        <v>1</v>
      </c>
      <c r="F3689" t="s">
        <v>76</v>
      </c>
      <c r="G3689" t="s">
        <v>413</v>
      </c>
      <c r="H3689" t="s">
        <v>406</v>
      </c>
      <c r="J3689" t="s">
        <v>403</v>
      </c>
      <c r="K3689">
        <v>1</v>
      </c>
      <c r="L3689" t="str">
        <f>_xlfn.CONCAT(D3689,F3689)</f>
        <v>Moroccan tea10 oz</v>
      </c>
      <c r="M3689" s="10">
        <f>E3689*_xlfn.XLOOKUP(L3689,PriceListData!$F$2:$F$97,PriceListData!$E$2:$E$97)</f>
        <v>3</v>
      </c>
      <c r="N3689" t="str">
        <f>TEXT(B3689,"dddd")</f>
        <v>Friday</v>
      </c>
    </row>
    <row r="3690" spans="1:14" x14ac:dyDescent="0.35">
      <c r="A3690">
        <v>290120</v>
      </c>
      <c r="B3690" s="3">
        <v>45793</v>
      </c>
      <c r="C3690" s="4">
        <v>0.7193518518518518</v>
      </c>
      <c r="D3690" t="s">
        <v>430</v>
      </c>
      <c r="E3690">
        <v>1</v>
      </c>
      <c r="F3690" t="s">
        <v>76</v>
      </c>
      <c r="G3690" t="s">
        <v>405</v>
      </c>
      <c r="H3690" t="s">
        <v>414</v>
      </c>
      <c r="J3690" t="s">
        <v>403</v>
      </c>
      <c r="K3690">
        <v>1</v>
      </c>
      <c r="L3690" t="str">
        <f>_xlfn.CONCAT(D3690,F3690)</f>
        <v>Iced café bombón10 oz</v>
      </c>
      <c r="M3690" s="10">
        <f>E3690*_xlfn.XLOOKUP(L3690,PriceListData!$F$2:$F$97,PriceListData!$E$2:$E$97)</f>
        <v>4.75</v>
      </c>
      <c r="N3690" t="str">
        <f>TEXT(B3690,"dddd")</f>
        <v>Friday</v>
      </c>
    </row>
    <row r="3691" spans="1:14" x14ac:dyDescent="0.35">
      <c r="A3691">
        <v>290119</v>
      </c>
      <c r="B3691" s="3">
        <v>45793</v>
      </c>
      <c r="C3691" s="4">
        <v>0.71912037037037035</v>
      </c>
      <c r="D3691" t="s">
        <v>21</v>
      </c>
      <c r="E3691">
        <v>2</v>
      </c>
      <c r="F3691" t="s">
        <v>15</v>
      </c>
      <c r="G3691" t="s">
        <v>405</v>
      </c>
      <c r="H3691" t="s">
        <v>406</v>
      </c>
      <c r="J3691" t="s">
        <v>403</v>
      </c>
      <c r="K3691">
        <v>2</v>
      </c>
      <c r="L3691" t="str">
        <f>_xlfn.CONCAT(D3691,F3691)</f>
        <v>Pourover12 oz</v>
      </c>
      <c r="M3691" s="10">
        <f>E3691*_xlfn.XLOOKUP(L3691,PriceListData!$F$2:$F$97,PriceListData!$E$2:$E$97)</f>
        <v>7</v>
      </c>
      <c r="N3691" t="str">
        <f>TEXT(B3691,"dddd")</f>
        <v>Friday</v>
      </c>
    </row>
    <row r="3692" spans="1:14" x14ac:dyDescent="0.35">
      <c r="A3692">
        <v>290117</v>
      </c>
      <c r="B3692" s="3">
        <v>45793</v>
      </c>
      <c r="C3692" s="4">
        <v>0.69778935185185187</v>
      </c>
      <c r="D3692" t="s">
        <v>427</v>
      </c>
      <c r="E3692">
        <v>1</v>
      </c>
      <c r="F3692" t="s">
        <v>15</v>
      </c>
      <c r="G3692" t="s">
        <v>417</v>
      </c>
      <c r="H3692" t="s">
        <v>418</v>
      </c>
      <c r="J3692" t="s">
        <v>403</v>
      </c>
      <c r="K3692">
        <v>1</v>
      </c>
      <c r="L3692" t="str">
        <f>_xlfn.CONCAT(D3692,F3692)</f>
        <v>House blend12 oz</v>
      </c>
      <c r="M3692" s="10">
        <f>E3692*_xlfn.XLOOKUP(L3692,PriceListData!$F$2:$F$97,PriceListData!$E$2:$E$97)</f>
        <v>12.95</v>
      </c>
      <c r="N3692" t="str">
        <f>TEXT(B3692,"dddd")</f>
        <v>Friday</v>
      </c>
    </row>
    <row r="3693" spans="1:14" x14ac:dyDescent="0.35">
      <c r="A3693">
        <v>290115</v>
      </c>
      <c r="B3693" s="3">
        <v>45793</v>
      </c>
      <c r="C3693" s="4">
        <v>0.68966435185185182</v>
      </c>
      <c r="D3693" t="s">
        <v>419</v>
      </c>
      <c r="E3693">
        <v>1</v>
      </c>
      <c r="G3693" t="s">
        <v>415</v>
      </c>
      <c r="H3693" t="s">
        <v>416</v>
      </c>
      <c r="J3693" t="s">
        <v>403</v>
      </c>
      <c r="K3693">
        <v>1</v>
      </c>
      <c r="L3693" t="str">
        <f>_xlfn.CONCAT(D3693,F3693)</f>
        <v>Extra shot</v>
      </c>
      <c r="M3693" s="10">
        <f>E3693*_xlfn.XLOOKUP(L3693,PriceListData!$F$2:$F$97,PriceListData!$E$2:$E$97)</f>
        <v>1</v>
      </c>
      <c r="N3693" t="str">
        <f>TEXT(B3693,"dddd")</f>
        <v>Friday</v>
      </c>
    </row>
    <row r="3694" spans="1:14" x14ac:dyDescent="0.35">
      <c r="A3694">
        <v>290115</v>
      </c>
      <c r="B3694" s="3">
        <v>45793</v>
      </c>
      <c r="C3694" s="4">
        <v>0.68966435185185182</v>
      </c>
      <c r="D3694" t="s">
        <v>65</v>
      </c>
      <c r="E3694">
        <v>1</v>
      </c>
      <c r="F3694" t="s">
        <v>15</v>
      </c>
      <c r="G3694" t="s">
        <v>405</v>
      </c>
      <c r="H3694" t="s">
        <v>406</v>
      </c>
      <c r="J3694" t="s">
        <v>403</v>
      </c>
      <c r="K3694">
        <v>1</v>
      </c>
      <c r="L3694" t="str">
        <f>_xlfn.CONCAT(D3694,F3694)</f>
        <v>Cappuccino12 oz</v>
      </c>
      <c r="M3694" s="10">
        <f>E3694*_xlfn.XLOOKUP(L3694,PriceListData!$F$2:$F$97,PriceListData!$E$2:$E$97)</f>
        <v>5.5</v>
      </c>
      <c r="N3694" t="str">
        <f>TEXT(B3694,"dddd")</f>
        <v>Friday</v>
      </c>
    </row>
    <row r="3695" spans="1:14" x14ac:dyDescent="0.35">
      <c r="A3695">
        <v>290115</v>
      </c>
      <c r="B3695" s="3">
        <v>45793</v>
      </c>
      <c r="C3695" s="4">
        <v>0.68966435185185182</v>
      </c>
      <c r="D3695" t="s">
        <v>404</v>
      </c>
      <c r="E3695">
        <v>1</v>
      </c>
      <c r="F3695" t="s">
        <v>15</v>
      </c>
      <c r="G3695" t="s">
        <v>405</v>
      </c>
      <c r="H3695" t="s">
        <v>406</v>
      </c>
      <c r="J3695" t="s">
        <v>403</v>
      </c>
      <c r="K3695">
        <v>1</v>
      </c>
      <c r="L3695" t="str">
        <f>_xlfn.CONCAT(D3695,F3695)</f>
        <v>Café latté12 oz</v>
      </c>
      <c r="M3695" s="10">
        <f>E3695*_xlfn.XLOOKUP(L3695,PriceListData!$F$2:$F$97,PriceListData!$E$2:$E$97)</f>
        <v>4.25</v>
      </c>
      <c r="N3695" t="str">
        <f>TEXT(B3695,"dddd")</f>
        <v>Friday</v>
      </c>
    </row>
    <row r="3696" spans="1:14" x14ac:dyDescent="0.35">
      <c r="A3696">
        <v>290114</v>
      </c>
      <c r="B3696" s="3">
        <v>45793</v>
      </c>
      <c r="C3696" s="4">
        <v>0.68768518518518518</v>
      </c>
      <c r="D3696" t="s">
        <v>404</v>
      </c>
      <c r="E3696">
        <v>1</v>
      </c>
      <c r="F3696" t="s">
        <v>15</v>
      </c>
      <c r="G3696" t="s">
        <v>405</v>
      </c>
      <c r="H3696" t="s">
        <v>406</v>
      </c>
      <c r="J3696" t="s">
        <v>403</v>
      </c>
      <c r="K3696">
        <v>1</v>
      </c>
      <c r="L3696" t="str">
        <f>_xlfn.CONCAT(D3696,F3696)</f>
        <v>Café latté12 oz</v>
      </c>
      <c r="M3696" s="10">
        <f>E3696*_xlfn.XLOOKUP(L3696,PriceListData!$F$2:$F$97,PriceListData!$E$2:$E$97)</f>
        <v>4.25</v>
      </c>
      <c r="N3696" t="str">
        <f>TEXT(B3696,"dddd")</f>
        <v>Friday</v>
      </c>
    </row>
    <row r="3697" spans="1:14" x14ac:dyDescent="0.35">
      <c r="A3697">
        <v>290113</v>
      </c>
      <c r="B3697" s="3">
        <v>45793</v>
      </c>
      <c r="C3697" s="4">
        <v>0.6875</v>
      </c>
      <c r="D3697" t="s">
        <v>425</v>
      </c>
      <c r="E3697">
        <v>1</v>
      </c>
      <c r="F3697" t="s">
        <v>15</v>
      </c>
      <c r="G3697" t="s">
        <v>405</v>
      </c>
      <c r="H3697" t="s">
        <v>414</v>
      </c>
      <c r="J3697" t="s">
        <v>403</v>
      </c>
      <c r="K3697">
        <v>2</v>
      </c>
      <c r="L3697" t="str">
        <f>_xlfn.CONCAT(D3697,F3697)</f>
        <v>Iced Guillermo12 oz</v>
      </c>
      <c r="M3697" s="10">
        <f>E3697*_xlfn.XLOOKUP(L3697,PriceListData!$F$2:$F$97,PriceListData!$E$2:$E$97)</f>
        <v>3.5</v>
      </c>
      <c r="N3697" t="str">
        <f>TEXT(B3697,"dddd")</f>
        <v>Friday</v>
      </c>
    </row>
    <row r="3698" spans="1:14" x14ac:dyDescent="0.35">
      <c r="A3698">
        <v>290112</v>
      </c>
      <c r="B3698" s="3">
        <v>45793</v>
      </c>
      <c r="C3698" s="4">
        <v>0.67944444444444441</v>
      </c>
      <c r="D3698" t="s">
        <v>404</v>
      </c>
      <c r="E3698">
        <v>1</v>
      </c>
      <c r="F3698" t="s">
        <v>15</v>
      </c>
      <c r="G3698" t="s">
        <v>405</v>
      </c>
      <c r="H3698" t="s">
        <v>406</v>
      </c>
      <c r="J3698" t="s">
        <v>403</v>
      </c>
      <c r="K3698">
        <v>1</v>
      </c>
      <c r="L3698" t="str">
        <f>_xlfn.CONCAT(D3698,F3698)</f>
        <v>Café latté12 oz</v>
      </c>
      <c r="M3698" s="10">
        <f>E3698*_xlfn.XLOOKUP(L3698,PriceListData!$F$2:$F$97,PriceListData!$E$2:$E$97)</f>
        <v>4.25</v>
      </c>
      <c r="N3698" t="str">
        <f>TEXT(B3698,"dddd")</f>
        <v>Friday</v>
      </c>
    </row>
    <row r="3699" spans="1:14" x14ac:dyDescent="0.35">
      <c r="A3699">
        <v>290111</v>
      </c>
      <c r="B3699" s="3">
        <v>45793</v>
      </c>
      <c r="C3699" s="4">
        <v>0.67659722222222218</v>
      </c>
      <c r="D3699" t="s">
        <v>404</v>
      </c>
      <c r="E3699">
        <v>1</v>
      </c>
      <c r="F3699" t="s">
        <v>15</v>
      </c>
      <c r="G3699" t="s">
        <v>405</v>
      </c>
      <c r="H3699" t="s">
        <v>406</v>
      </c>
      <c r="J3699" t="s">
        <v>403</v>
      </c>
      <c r="K3699">
        <v>1</v>
      </c>
      <c r="L3699" t="str">
        <f>_xlfn.CONCAT(D3699,F3699)</f>
        <v>Café latté12 oz</v>
      </c>
      <c r="M3699" s="10">
        <f>E3699*_xlfn.XLOOKUP(L3699,PriceListData!$F$2:$F$97,PriceListData!$E$2:$E$97)</f>
        <v>4.25</v>
      </c>
      <c r="N3699" t="str">
        <f>TEXT(B3699,"dddd")</f>
        <v>Friday</v>
      </c>
    </row>
    <row r="3700" spans="1:14" x14ac:dyDescent="0.35">
      <c r="A3700">
        <v>290110</v>
      </c>
      <c r="B3700" s="3">
        <v>45793</v>
      </c>
      <c r="C3700" s="4">
        <v>0.67061342592592588</v>
      </c>
      <c r="D3700" t="s">
        <v>451</v>
      </c>
      <c r="E3700">
        <v>1</v>
      </c>
      <c r="F3700" t="s">
        <v>15</v>
      </c>
      <c r="G3700" t="s">
        <v>423</v>
      </c>
      <c r="H3700" t="s">
        <v>414</v>
      </c>
      <c r="J3700" t="s">
        <v>403</v>
      </c>
      <c r="K3700">
        <v>2</v>
      </c>
      <c r="L3700" t="str">
        <f>_xlfn.CONCAT(D3700,F3700)</f>
        <v>Fruity fizzy12 oz</v>
      </c>
      <c r="M3700" s="10">
        <f>E3700*_xlfn.XLOOKUP(L3700,PriceListData!$F$2:$F$97,PriceListData!$E$2:$E$97)</f>
        <v>2</v>
      </c>
      <c r="N3700" t="str">
        <f>TEXT(B3700,"dddd")</f>
        <v>Friday</v>
      </c>
    </row>
    <row r="3701" spans="1:14" x14ac:dyDescent="0.35">
      <c r="A3701">
        <v>290109</v>
      </c>
      <c r="B3701" s="3">
        <v>45793</v>
      </c>
      <c r="C3701" s="4">
        <v>0.66732638888888884</v>
      </c>
      <c r="D3701" t="s">
        <v>411</v>
      </c>
      <c r="E3701">
        <v>1</v>
      </c>
      <c r="F3701" t="s">
        <v>24</v>
      </c>
      <c r="G3701" t="s">
        <v>405</v>
      </c>
      <c r="H3701" t="s">
        <v>406</v>
      </c>
      <c r="J3701" t="s">
        <v>403</v>
      </c>
      <c r="K3701">
        <v>2</v>
      </c>
      <c r="L3701" t="str">
        <f>_xlfn.CONCAT(D3701,F3701)</f>
        <v>Turkish coffee3 oz</v>
      </c>
      <c r="M3701" s="10">
        <f>E3701*_xlfn.XLOOKUP(L3701,PriceListData!$F$2:$F$97,PriceListData!$E$2:$E$97)</f>
        <v>3.75</v>
      </c>
      <c r="N3701" t="str">
        <f>TEXT(B3701,"dddd")</f>
        <v>Friday</v>
      </c>
    </row>
    <row r="3702" spans="1:14" x14ac:dyDescent="0.35">
      <c r="A3702">
        <v>290107</v>
      </c>
      <c r="B3702" s="3">
        <v>45793</v>
      </c>
      <c r="C3702" s="4">
        <v>0.66187499999999999</v>
      </c>
      <c r="D3702" t="s">
        <v>407</v>
      </c>
      <c r="E3702">
        <v>1</v>
      </c>
      <c r="G3702" t="s">
        <v>405</v>
      </c>
      <c r="H3702" t="s">
        <v>408</v>
      </c>
      <c r="J3702" t="s">
        <v>403</v>
      </c>
      <c r="K3702">
        <v>2</v>
      </c>
      <c r="L3702" t="str">
        <f>_xlfn.CONCAT(D3702,F3702)</f>
        <v>Drip coffee refill</v>
      </c>
      <c r="M3702" s="10">
        <f>E3702*_xlfn.XLOOKUP(L3702,PriceListData!$F$2:$F$97,PriceListData!$E$2:$E$97)</f>
        <v>1.25</v>
      </c>
      <c r="N3702" t="str">
        <f>TEXT(B3702,"dddd")</f>
        <v>Friday</v>
      </c>
    </row>
    <row r="3703" spans="1:14" x14ac:dyDescent="0.35">
      <c r="A3703">
        <v>290106</v>
      </c>
      <c r="B3703" s="3">
        <v>45793</v>
      </c>
      <c r="C3703" s="4">
        <v>0.66129629629629627</v>
      </c>
      <c r="D3703" t="s">
        <v>404</v>
      </c>
      <c r="E3703">
        <v>1</v>
      </c>
      <c r="F3703" t="s">
        <v>15</v>
      </c>
      <c r="G3703" t="s">
        <v>405</v>
      </c>
      <c r="H3703" t="s">
        <v>406</v>
      </c>
      <c r="J3703" t="s">
        <v>403</v>
      </c>
      <c r="K3703">
        <v>1</v>
      </c>
      <c r="L3703" t="str">
        <f>_xlfn.CONCAT(D3703,F3703)</f>
        <v>Café latté12 oz</v>
      </c>
      <c r="M3703" s="10">
        <f>E3703*_xlfn.XLOOKUP(L3703,PriceListData!$F$2:$F$97,PriceListData!$E$2:$E$97)</f>
        <v>4.25</v>
      </c>
      <c r="N3703" t="str">
        <f>TEXT(B3703,"dddd")</f>
        <v>Friday</v>
      </c>
    </row>
    <row r="3704" spans="1:14" x14ac:dyDescent="0.35">
      <c r="A3704">
        <v>290105</v>
      </c>
      <c r="B3704" s="3">
        <v>45793</v>
      </c>
      <c r="C3704" s="4">
        <v>0.65660879629629632</v>
      </c>
      <c r="D3704" t="s">
        <v>411</v>
      </c>
      <c r="E3704">
        <v>1</v>
      </c>
      <c r="F3704" t="s">
        <v>24</v>
      </c>
      <c r="G3704" t="s">
        <v>405</v>
      </c>
      <c r="H3704" t="s">
        <v>406</v>
      </c>
      <c r="J3704" t="s">
        <v>403</v>
      </c>
      <c r="K3704">
        <v>1</v>
      </c>
      <c r="L3704" t="str">
        <f>_xlfn.CONCAT(D3704,F3704)</f>
        <v>Turkish coffee3 oz</v>
      </c>
      <c r="M3704" s="10">
        <f>E3704*_xlfn.XLOOKUP(L3704,PriceListData!$F$2:$F$97,PriceListData!$E$2:$E$97)</f>
        <v>3.75</v>
      </c>
      <c r="N3704" t="str">
        <f>TEXT(B3704,"dddd")</f>
        <v>Friday</v>
      </c>
    </row>
    <row r="3705" spans="1:14" x14ac:dyDescent="0.35">
      <c r="A3705">
        <v>290104</v>
      </c>
      <c r="B3705" s="3">
        <v>45793</v>
      </c>
      <c r="C3705" s="4">
        <v>0.64752314814814815</v>
      </c>
      <c r="D3705" t="s">
        <v>404</v>
      </c>
      <c r="E3705">
        <v>1</v>
      </c>
      <c r="F3705" t="s">
        <v>15</v>
      </c>
      <c r="G3705" t="s">
        <v>405</v>
      </c>
      <c r="H3705" t="s">
        <v>406</v>
      </c>
      <c r="J3705" t="s">
        <v>403</v>
      </c>
      <c r="K3705">
        <v>1</v>
      </c>
      <c r="L3705" t="str">
        <f>_xlfn.CONCAT(D3705,F3705)</f>
        <v>Café latté12 oz</v>
      </c>
      <c r="M3705" s="10">
        <f>E3705*_xlfn.XLOOKUP(L3705,PriceListData!$F$2:$F$97,PriceListData!$E$2:$E$97)</f>
        <v>4.25</v>
      </c>
      <c r="N3705" t="str">
        <f>TEXT(B3705,"dddd")</f>
        <v>Friday</v>
      </c>
    </row>
    <row r="3706" spans="1:14" x14ac:dyDescent="0.35">
      <c r="A3706">
        <v>290103</v>
      </c>
      <c r="B3706" s="3">
        <v>45793</v>
      </c>
      <c r="C3706" s="4">
        <v>0.64706018518518515</v>
      </c>
      <c r="D3706" t="s">
        <v>409</v>
      </c>
      <c r="E3706">
        <v>1</v>
      </c>
      <c r="F3706" t="s">
        <v>15</v>
      </c>
      <c r="G3706" t="s">
        <v>405</v>
      </c>
      <c r="H3706" t="s">
        <v>406</v>
      </c>
      <c r="J3706" t="s">
        <v>403</v>
      </c>
      <c r="K3706">
        <v>1</v>
      </c>
      <c r="L3706" t="str">
        <f>_xlfn.CONCAT(D3706,F3706)</f>
        <v>Drip coffee12 oz</v>
      </c>
      <c r="M3706" s="10">
        <f>E3706*_xlfn.XLOOKUP(L3706,PriceListData!$F$2:$F$97,PriceListData!$E$2:$E$97)</f>
        <v>2.25</v>
      </c>
      <c r="N3706" t="str">
        <f>TEXT(B3706,"dddd")</f>
        <v>Friday</v>
      </c>
    </row>
    <row r="3707" spans="1:14" x14ac:dyDescent="0.35">
      <c r="A3707">
        <v>290102</v>
      </c>
      <c r="B3707" s="3">
        <v>45793</v>
      </c>
      <c r="C3707" s="4">
        <v>0.64476851851851846</v>
      </c>
      <c r="D3707" t="s">
        <v>153</v>
      </c>
      <c r="E3707">
        <v>1</v>
      </c>
      <c r="F3707" t="s">
        <v>15</v>
      </c>
      <c r="G3707" t="s">
        <v>405</v>
      </c>
      <c r="H3707" t="s">
        <v>406</v>
      </c>
      <c r="J3707" t="s">
        <v>403</v>
      </c>
      <c r="K3707">
        <v>2</v>
      </c>
      <c r="L3707" t="str">
        <f>_xlfn.CONCAT(D3707,F3707)</f>
        <v>Aeropress12 oz</v>
      </c>
      <c r="M3707" s="10">
        <f>E3707*_xlfn.XLOOKUP(L3707,PriceListData!$F$2:$F$97,PriceListData!$E$2:$E$97)</f>
        <v>6</v>
      </c>
      <c r="N3707" t="str">
        <f>TEXT(B3707,"dddd")</f>
        <v>Friday</v>
      </c>
    </row>
    <row r="3708" spans="1:14" x14ac:dyDescent="0.35">
      <c r="A3708">
        <v>290101</v>
      </c>
      <c r="B3708" s="3">
        <v>45793</v>
      </c>
      <c r="C3708" s="4">
        <v>0.64090277777777782</v>
      </c>
      <c r="D3708" t="s">
        <v>425</v>
      </c>
      <c r="E3708">
        <v>1</v>
      </c>
      <c r="F3708" t="s">
        <v>15</v>
      </c>
      <c r="G3708" t="s">
        <v>405</v>
      </c>
      <c r="H3708" t="s">
        <v>414</v>
      </c>
      <c r="J3708" t="s">
        <v>403</v>
      </c>
      <c r="K3708">
        <v>1</v>
      </c>
      <c r="L3708" t="str">
        <f>_xlfn.CONCAT(D3708,F3708)</f>
        <v>Iced Guillermo12 oz</v>
      </c>
      <c r="M3708" s="10">
        <f>E3708*_xlfn.XLOOKUP(L3708,PriceListData!$F$2:$F$97,PriceListData!$E$2:$E$97)</f>
        <v>3.5</v>
      </c>
      <c r="N3708" t="str">
        <f>TEXT(B3708,"dddd")</f>
        <v>Friday</v>
      </c>
    </row>
    <row r="3709" spans="1:14" x14ac:dyDescent="0.35">
      <c r="A3709">
        <v>290100</v>
      </c>
      <c r="B3709" s="3">
        <v>45793</v>
      </c>
      <c r="C3709" s="4">
        <v>0.63547453703703705</v>
      </c>
      <c r="D3709" t="s">
        <v>412</v>
      </c>
      <c r="E3709">
        <v>1</v>
      </c>
      <c r="F3709" t="s">
        <v>15</v>
      </c>
      <c r="G3709" t="s">
        <v>413</v>
      </c>
      <c r="H3709" t="s">
        <v>414</v>
      </c>
      <c r="J3709" t="s">
        <v>403</v>
      </c>
      <c r="K3709">
        <v>1</v>
      </c>
      <c r="L3709" t="str">
        <f>_xlfn.CONCAT(D3709,F3709)</f>
        <v>Iced tea12 oz</v>
      </c>
      <c r="M3709" s="10">
        <f>E3709*_xlfn.XLOOKUP(L3709,PriceListData!$F$2:$F$97,PriceListData!$E$2:$E$97)</f>
        <v>4.25</v>
      </c>
      <c r="N3709" t="str">
        <f>TEXT(B3709,"dddd")</f>
        <v>Friday</v>
      </c>
    </row>
    <row r="3710" spans="1:14" x14ac:dyDescent="0.35">
      <c r="A3710">
        <v>290099</v>
      </c>
      <c r="B3710" s="3">
        <v>45793</v>
      </c>
      <c r="C3710" s="4">
        <v>0.63359953703703709</v>
      </c>
      <c r="D3710" t="s">
        <v>74</v>
      </c>
      <c r="E3710">
        <v>1</v>
      </c>
      <c r="F3710" t="s">
        <v>15</v>
      </c>
      <c r="G3710" t="s">
        <v>417</v>
      </c>
      <c r="H3710" t="s">
        <v>418</v>
      </c>
      <c r="J3710" t="s">
        <v>403</v>
      </c>
      <c r="K3710">
        <v>1</v>
      </c>
      <c r="L3710" t="str">
        <f>_xlfn.CONCAT(D3710,F3710)</f>
        <v>Single-origin12 oz</v>
      </c>
      <c r="M3710" s="10">
        <f>E3710*_xlfn.XLOOKUP(L3710,PriceListData!$F$2:$F$97,PriceListData!$E$2:$E$97)</f>
        <v>14.95</v>
      </c>
      <c r="N3710" t="str">
        <f>TEXT(B3710,"dddd")</f>
        <v>Friday</v>
      </c>
    </row>
    <row r="3711" spans="1:14" x14ac:dyDescent="0.35">
      <c r="A3711">
        <v>290098</v>
      </c>
      <c r="B3711" s="3">
        <v>45793</v>
      </c>
      <c r="C3711" s="4">
        <v>0.63148148148148153</v>
      </c>
      <c r="D3711" t="s">
        <v>54</v>
      </c>
      <c r="E3711">
        <v>1</v>
      </c>
      <c r="G3711" t="s">
        <v>415</v>
      </c>
      <c r="H3711" t="s">
        <v>416</v>
      </c>
      <c r="J3711" t="s">
        <v>403</v>
      </c>
      <c r="K3711">
        <v>2</v>
      </c>
      <c r="L3711" t="str">
        <f>_xlfn.CONCAT(D3711,F3711)</f>
        <v>Syrup</v>
      </c>
      <c r="M3711" s="10">
        <f>E3711*_xlfn.XLOOKUP(L3711,PriceListData!$F$2:$F$97,PriceListData!$E$2:$E$97)</f>
        <v>0.75</v>
      </c>
      <c r="N3711" t="str">
        <f>TEXT(B3711,"dddd")</f>
        <v>Friday</v>
      </c>
    </row>
    <row r="3712" spans="1:14" x14ac:dyDescent="0.35">
      <c r="A3712">
        <v>290098</v>
      </c>
      <c r="B3712" s="3">
        <v>45793</v>
      </c>
      <c r="C3712" s="4">
        <v>0.63148148148148153</v>
      </c>
      <c r="D3712" t="s">
        <v>21</v>
      </c>
      <c r="E3712">
        <v>1</v>
      </c>
      <c r="F3712" t="s">
        <v>15</v>
      </c>
      <c r="G3712" t="s">
        <v>405</v>
      </c>
      <c r="H3712" t="s">
        <v>406</v>
      </c>
      <c r="J3712" t="s">
        <v>403</v>
      </c>
      <c r="K3712">
        <v>2</v>
      </c>
      <c r="L3712" t="str">
        <f>_xlfn.CONCAT(D3712,F3712)</f>
        <v>Pourover12 oz</v>
      </c>
      <c r="M3712" s="10">
        <f>E3712*_xlfn.XLOOKUP(L3712,PriceListData!$F$2:$F$97,PriceListData!$E$2:$E$97)</f>
        <v>3.5</v>
      </c>
      <c r="N3712" t="str">
        <f>TEXT(B3712,"dddd")</f>
        <v>Friday</v>
      </c>
    </row>
    <row r="3713" spans="1:14" x14ac:dyDescent="0.35">
      <c r="A3713">
        <v>290097</v>
      </c>
      <c r="B3713" s="3">
        <v>45793</v>
      </c>
      <c r="C3713" s="4">
        <v>0.63089120370370366</v>
      </c>
      <c r="D3713" t="s">
        <v>425</v>
      </c>
      <c r="E3713">
        <v>1</v>
      </c>
      <c r="F3713" t="s">
        <v>15</v>
      </c>
      <c r="G3713" t="s">
        <v>405</v>
      </c>
      <c r="H3713" t="s">
        <v>414</v>
      </c>
      <c r="J3713" t="s">
        <v>403</v>
      </c>
      <c r="K3713">
        <v>2</v>
      </c>
      <c r="L3713" t="str">
        <f>_xlfn.CONCAT(D3713,F3713)</f>
        <v>Iced Guillermo12 oz</v>
      </c>
      <c r="M3713" s="10">
        <f>E3713*_xlfn.XLOOKUP(L3713,PriceListData!$F$2:$F$97,PriceListData!$E$2:$E$97)</f>
        <v>3.5</v>
      </c>
      <c r="N3713" t="str">
        <f>TEXT(B3713,"dddd")</f>
        <v>Friday</v>
      </c>
    </row>
    <row r="3714" spans="1:14" x14ac:dyDescent="0.35">
      <c r="A3714">
        <v>290096</v>
      </c>
      <c r="B3714" s="3">
        <v>45793</v>
      </c>
      <c r="C3714" s="4">
        <v>0.63037037037037036</v>
      </c>
      <c r="D3714" t="s">
        <v>52</v>
      </c>
      <c r="E3714">
        <v>1</v>
      </c>
      <c r="F3714" t="s">
        <v>15</v>
      </c>
      <c r="G3714" t="s">
        <v>405</v>
      </c>
      <c r="H3714" t="s">
        <v>414</v>
      </c>
      <c r="J3714" t="s">
        <v>403</v>
      </c>
      <c r="K3714">
        <v>1</v>
      </c>
      <c r="L3714" t="str">
        <f>_xlfn.CONCAT(D3714,F3714)</f>
        <v>Frappé12 oz</v>
      </c>
      <c r="M3714" s="10">
        <f>E3714*_xlfn.XLOOKUP(L3714,PriceListData!$F$2:$F$97,PriceListData!$E$2:$E$97)</f>
        <v>4.75</v>
      </c>
      <c r="N3714" t="str">
        <f>TEXT(B3714,"dddd")</f>
        <v>Friday</v>
      </c>
    </row>
    <row r="3715" spans="1:14" x14ac:dyDescent="0.35">
      <c r="A3715">
        <v>290095</v>
      </c>
      <c r="B3715" s="3">
        <v>45793</v>
      </c>
      <c r="C3715" s="4">
        <v>0.62490740740740736</v>
      </c>
      <c r="D3715" t="s">
        <v>410</v>
      </c>
      <c r="E3715">
        <v>1</v>
      </c>
      <c r="F3715" t="s">
        <v>15</v>
      </c>
      <c r="G3715" t="s">
        <v>405</v>
      </c>
      <c r="H3715" t="s">
        <v>406</v>
      </c>
      <c r="J3715" t="s">
        <v>403</v>
      </c>
      <c r="K3715">
        <v>1</v>
      </c>
      <c r="L3715" t="str">
        <f>_xlfn.CONCAT(D3715,F3715)</f>
        <v>Café Cubano12 oz</v>
      </c>
      <c r="M3715" s="10">
        <f>E3715*_xlfn.XLOOKUP(L3715,PriceListData!$F$2:$F$97,PriceListData!$E$2:$E$97)</f>
        <v>7</v>
      </c>
      <c r="N3715" t="str">
        <f>TEXT(B3715,"dddd")</f>
        <v>Friday</v>
      </c>
    </row>
    <row r="3716" spans="1:14" x14ac:dyDescent="0.35">
      <c r="A3716">
        <v>290094</v>
      </c>
      <c r="B3716" s="3">
        <v>45793</v>
      </c>
      <c r="C3716" s="4">
        <v>0.62429398148148152</v>
      </c>
      <c r="D3716" t="s">
        <v>412</v>
      </c>
      <c r="E3716">
        <v>1</v>
      </c>
      <c r="F3716" t="s">
        <v>15</v>
      </c>
      <c r="G3716" t="s">
        <v>413</v>
      </c>
      <c r="H3716" t="s">
        <v>414</v>
      </c>
      <c r="J3716" t="s">
        <v>403</v>
      </c>
      <c r="K3716">
        <v>1</v>
      </c>
      <c r="L3716" t="str">
        <f>_xlfn.CONCAT(D3716,F3716)</f>
        <v>Iced tea12 oz</v>
      </c>
      <c r="M3716" s="10">
        <f>E3716*_xlfn.XLOOKUP(L3716,PriceListData!$F$2:$F$97,PriceListData!$E$2:$E$97)</f>
        <v>4.25</v>
      </c>
      <c r="N3716" t="str">
        <f>TEXT(B3716,"dddd")</f>
        <v>Friday</v>
      </c>
    </row>
    <row r="3717" spans="1:14" x14ac:dyDescent="0.35">
      <c r="A3717">
        <v>290093</v>
      </c>
      <c r="B3717" s="3">
        <v>45793</v>
      </c>
      <c r="C3717" s="4">
        <v>0.61918981481481483</v>
      </c>
      <c r="D3717" t="s">
        <v>52</v>
      </c>
      <c r="E3717">
        <v>1</v>
      </c>
      <c r="F3717" t="s">
        <v>15</v>
      </c>
      <c r="G3717" t="s">
        <v>405</v>
      </c>
      <c r="H3717" t="s">
        <v>414</v>
      </c>
      <c r="J3717" t="s">
        <v>403</v>
      </c>
      <c r="K3717">
        <v>1</v>
      </c>
      <c r="L3717" t="str">
        <f>_xlfn.CONCAT(D3717,F3717)</f>
        <v>Frappé12 oz</v>
      </c>
      <c r="M3717" s="10">
        <f>E3717*_xlfn.XLOOKUP(L3717,PriceListData!$F$2:$F$97,PriceListData!$E$2:$E$97)</f>
        <v>4.75</v>
      </c>
      <c r="N3717" t="str">
        <f>TEXT(B3717,"dddd")</f>
        <v>Friday</v>
      </c>
    </row>
    <row r="3718" spans="1:14" x14ac:dyDescent="0.35">
      <c r="A3718">
        <v>290092</v>
      </c>
      <c r="B3718" s="3">
        <v>45793</v>
      </c>
      <c r="C3718" s="4">
        <v>0.61137731481481483</v>
      </c>
      <c r="D3718" t="s">
        <v>404</v>
      </c>
      <c r="E3718">
        <v>1</v>
      </c>
      <c r="F3718" t="s">
        <v>15</v>
      </c>
      <c r="G3718" t="s">
        <v>405</v>
      </c>
      <c r="H3718" t="s">
        <v>406</v>
      </c>
      <c r="J3718" t="s">
        <v>403</v>
      </c>
      <c r="K3718">
        <v>2</v>
      </c>
      <c r="L3718" t="str">
        <f>_xlfn.CONCAT(D3718,F3718)</f>
        <v>Café latté12 oz</v>
      </c>
      <c r="M3718" s="10">
        <f>E3718*_xlfn.XLOOKUP(L3718,PriceListData!$F$2:$F$97,PriceListData!$E$2:$E$97)</f>
        <v>4.25</v>
      </c>
      <c r="N3718" t="str">
        <f>TEXT(B3718,"dddd")</f>
        <v>Friday</v>
      </c>
    </row>
    <row r="3719" spans="1:14" x14ac:dyDescent="0.35">
      <c r="A3719">
        <v>290091</v>
      </c>
      <c r="B3719" s="3">
        <v>45793</v>
      </c>
      <c r="C3719" s="4">
        <v>0.61001157407407403</v>
      </c>
      <c r="D3719" t="s">
        <v>428</v>
      </c>
      <c r="E3719">
        <v>1</v>
      </c>
      <c r="F3719" t="s">
        <v>15</v>
      </c>
      <c r="G3719" t="s">
        <v>413</v>
      </c>
      <c r="H3719" t="s">
        <v>406</v>
      </c>
      <c r="J3719" t="s">
        <v>403</v>
      </c>
      <c r="K3719">
        <v>1</v>
      </c>
      <c r="L3719" t="str">
        <f>_xlfn.CONCAT(D3719,F3719)</f>
        <v>Rooibos latté12 oz</v>
      </c>
      <c r="M3719" s="10">
        <f>E3719*_xlfn.XLOOKUP(L3719,PriceListData!$F$2:$F$97,PriceListData!$E$2:$E$97)</f>
        <v>5.5</v>
      </c>
      <c r="N3719" t="str">
        <f>TEXT(B3719,"dddd")</f>
        <v>Friday</v>
      </c>
    </row>
    <row r="3720" spans="1:14" x14ac:dyDescent="0.35">
      <c r="A3720">
        <v>290090</v>
      </c>
      <c r="B3720" s="3">
        <v>45793</v>
      </c>
      <c r="C3720" s="4">
        <v>0.59871527777777778</v>
      </c>
      <c r="D3720" t="s">
        <v>21</v>
      </c>
      <c r="E3720">
        <v>1</v>
      </c>
      <c r="F3720" t="s">
        <v>15</v>
      </c>
      <c r="G3720" t="s">
        <v>405</v>
      </c>
      <c r="H3720" t="s">
        <v>406</v>
      </c>
      <c r="J3720" t="s">
        <v>403</v>
      </c>
      <c r="K3720">
        <v>1</v>
      </c>
      <c r="L3720" t="str">
        <f>_xlfn.CONCAT(D3720,F3720)</f>
        <v>Pourover12 oz</v>
      </c>
      <c r="M3720" s="10">
        <f>E3720*_xlfn.XLOOKUP(L3720,PriceListData!$F$2:$F$97,PriceListData!$E$2:$E$97)</f>
        <v>3.5</v>
      </c>
      <c r="N3720" t="str">
        <f>TEXT(B3720,"dddd")</f>
        <v>Friday</v>
      </c>
    </row>
    <row r="3721" spans="1:14" x14ac:dyDescent="0.35">
      <c r="A3721">
        <v>290089</v>
      </c>
      <c r="B3721" s="3">
        <v>45793</v>
      </c>
      <c r="C3721" s="4">
        <v>0.59785879629629635</v>
      </c>
      <c r="D3721" t="s">
        <v>425</v>
      </c>
      <c r="E3721">
        <v>1</v>
      </c>
      <c r="F3721" t="s">
        <v>15</v>
      </c>
      <c r="G3721" t="s">
        <v>405</v>
      </c>
      <c r="H3721" t="s">
        <v>414</v>
      </c>
      <c r="J3721" t="s">
        <v>403</v>
      </c>
      <c r="K3721">
        <v>1</v>
      </c>
      <c r="L3721" t="str">
        <f>_xlfn.CONCAT(D3721,F3721)</f>
        <v>Iced Guillermo12 oz</v>
      </c>
      <c r="M3721" s="10">
        <f>E3721*_xlfn.XLOOKUP(L3721,PriceListData!$F$2:$F$97,PriceListData!$E$2:$E$97)</f>
        <v>3.5</v>
      </c>
      <c r="N3721" t="str">
        <f>TEXT(B3721,"dddd")</f>
        <v>Friday</v>
      </c>
    </row>
    <row r="3722" spans="1:14" x14ac:dyDescent="0.35">
      <c r="A3722">
        <v>290088</v>
      </c>
      <c r="B3722" s="3">
        <v>45793</v>
      </c>
      <c r="C3722" s="4">
        <v>0.59697916666666662</v>
      </c>
      <c r="D3722" t="s">
        <v>54</v>
      </c>
      <c r="E3722">
        <v>1</v>
      </c>
      <c r="G3722" t="s">
        <v>415</v>
      </c>
      <c r="H3722" t="s">
        <v>416</v>
      </c>
      <c r="J3722" t="s">
        <v>403</v>
      </c>
      <c r="K3722">
        <v>1</v>
      </c>
      <c r="L3722" t="str">
        <f>_xlfn.CONCAT(D3722,F3722)</f>
        <v>Syrup</v>
      </c>
      <c r="M3722" s="10">
        <f>E3722*_xlfn.XLOOKUP(L3722,PriceListData!$F$2:$F$97,PriceListData!$E$2:$E$97)</f>
        <v>0.75</v>
      </c>
      <c r="N3722" t="str">
        <f>TEXT(B3722,"dddd")</f>
        <v>Friday</v>
      </c>
    </row>
    <row r="3723" spans="1:14" x14ac:dyDescent="0.35">
      <c r="A3723">
        <v>290088</v>
      </c>
      <c r="B3723" s="3">
        <v>45793</v>
      </c>
      <c r="C3723" s="4">
        <v>0.59697916666666662</v>
      </c>
      <c r="D3723" t="s">
        <v>21</v>
      </c>
      <c r="E3723">
        <v>1</v>
      </c>
      <c r="F3723" t="s">
        <v>15</v>
      </c>
      <c r="G3723" t="s">
        <v>405</v>
      </c>
      <c r="H3723" t="s">
        <v>406</v>
      </c>
      <c r="J3723" t="s">
        <v>403</v>
      </c>
      <c r="K3723">
        <v>1</v>
      </c>
      <c r="L3723" t="str">
        <f>_xlfn.CONCAT(D3723,F3723)</f>
        <v>Pourover12 oz</v>
      </c>
      <c r="M3723" s="10">
        <f>E3723*_xlfn.XLOOKUP(L3723,PriceListData!$F$2:$F$97,PriceListData!$E$2:$E$97)</f>
        <v>3.5</v>
      </c>
      <c r="N3723" t="str">
        <f>TEXT(B3723,"dddd")</f>
        <v>Friday</v>
      </c>
    </row>
    <row r="3724" spans="1:14" x14ac:dyDescent="0.35">
      <c r="A3724">
        <v>290086</v>
      </c>
      <c r="B3724" s="3">
        <v>45793</v>
      </c>
      <c r="C3724" s="4">
        <v>0.59179398148148143</v>
      </c>
      <c r="D3724" t="s">
        <v>404</v>
      </c>
      <c r="E3724">
        <v>1</v>
      </c>
      <c r="F3724" t="s">
        <v>15</v>
      </c>
      <c r="G3724" t="s">
        <v>405</v>
      </c>
      <c r="H3724" t="s">
        <v>406</v>
      </c>
      <c r="J3724" t="s">
        <v>403</v>
      </c>
      <c r="K3724">
        <v>1</v>
      </c>
      <c r="L3724" t="str">
        <f>_xlfn.CONCAT(D3724,F3724)</f>
        <v>Café latté12 oz</v>
      </c>
      <c r="M3724" s="10">
        <f>E3724*_xlfn.XLOOKUP(L3724,PriceListData!$F$2:$F$97,PriceListData!$E$2:$E$97)</f>
        <v>4.25</v>
      </c>
      <c r="N3724" t="str">
        <f>TEXT(B3724,"dddd")</f>
        <v>Friday</v>
      </c>
    </row>
    <row r="3725" spans="1:14" x14ac:dyDescent="0.35">
      <c r="A3725">
        <v>290085</v>
      </c>
      <c r="B3725" s="3">
        <v>45793</v>
      </c>
      <c r="C3725" s="4">
        <v>0.58968750000000003</v>
      </c>
      <c r="D3725" t="s">
        <v>74</v>
      </c>
      <c r="E3725">
        <v>1</v>
      </c>
      <c r="F3725" t="s">
        <v>15</v>
      </c>
      <c r="G3725" t="s">
        <v>417</v>
      </c>
      <c r="H3725" t="s">
        <v>418</v>
      </c>
      <c r="J3725" t="s">
        <v>403</v>
      </c>
      <c r="K3725">
        <v>2</v>
      </c>
      <c r="L3725" t="str">
        <f>_xlfn.CONCAT(D3725,F3725)</f>
        <v>Single-origin12 oz</v>
      </c>
      <c r="M3725" s="10">
        <f>E3725*_xlfn.XLOOKUP(L3725,PriceListData!$F$2:$F$97,PriceListData!$E$2:$E$97)</f>
        <v>14.95</v>
      </c>
      <c r="N3725" t="str">
        <f>TEXT(B3725,"dddd")</f>
        <v>Friday</v>
      </c>
    </row>
    <row r="3726" spans="1:14" x14ac:dyDescent="0.35">
      <c r="A3726">
        <v>290083</v>
      </c>
      <c r="B3726" s="3">
        <v>45793</v>
      </c>
      <c r="C3726" s="4">
        <v>0.58587962962962958</v>
      </c>
      <c r="D3726" t="s">
        <v>65</v>
      </c>
      <c r="E3726">
        <v>1</v>
      </c>
      <c r="F3726" t="s">
        <v>15</v>
      </c>
      <c r="G3726" t="s">
        <v>405</v>
      </c>
      <c r="H3726" t="s">
        <v>406</v>
      </c>
      <c r="J3726" t="s">
        <v>403</v>
      </c>
      <c r="K3726">
        <v>2</v>
      </c>
      <c r="L3726" t="str">
        <f>_xlfn.CONCAT(D3726,F3726)</f>
        <v>Cappuccino12 oz</v>
      </c>
      <c r="M3726" s="10">
        <f>E3726*_xlfn.XLOOKUP(L3726,PriceListData!$F$2:$F$97,PriceListData!$E$2:$E$97)</f>
        <v>5.5</v>
      </c>
      <c r="N3726" t="str">
        <f>TEXT(B3726,"dddd")</f>
        <v>Friday</v>
      </c>
    </row>
    <row r="3727" spans="1:14" x14ac:dyDescent="0.35">
      <c r="A3727">
        <v>290082</v>
      </c>
      <c r="B3727" s="3">
        <v>45793</v>
      </c>
      <c r="C3727" s="4">
        <v>0.58447916666666666</v>
      </c>
      <c r="D3727" t="s">
        <v>404</v>
      </c>
      <c r="E3727">
        <v>1</v>
      </c>
      <c r="F3727" t="s">
        <v>15</v>
      </c>
      <c r="G3727" t="s">
        <v>405</v>
      </c>
      <c r="H3727" t="s">
        <v>406</v>
      </c>
      <c r="J3727" t="s">
        <v>403</v>
      </c>
      <c r="K3727">
        <v>1</v>
      </c>
      <c r="L3727" t="str">
        <f>_xlfn.CONCAT(D3727,F3727)</f>
        <v>Café latté12 oz</v>
      </c>
      <c r="M3727" s="10">
        <f>E3727*_xlfn.XLOOKUP(L3727,PriceListData!$F$2:$F$97,PriceListData!$E$2:$E$97)</f>
        <v>4.25</v>
      </c>
      <c r="N3727" t="str">
        <f>TEXT(B3727,"dddd")</f>
        <v>Friday</v>
      </c>
    </row>
    <row r="3728" spans="1:14" x14ac:dyDescent="0.35">
      <c r="A3728">
        <v>290081</v>
      </c>
      <c r="B3728" s="3">
        <v>45793</v>
      </c>
      <c r="C3728" s="4">
        <v>0.58314814814814819</v>
      </c>
      <c r="D3728" t="s">
        <v>425</v>
      </c>
      <c r="E3728">
        <v>1</v>
      </c>
      <c r="F3728" t="s">
        <v>15</v>
      </c>
      <c r="G3728" t="s">
        <v>405</v>
      </c>
      <c r="H3728" t="s">
        <v>414</v>
      </c>
      <c r="J3728" t="s">
        <v>403</v>
      </c>
      <c r="K3728">
        <v>1</v>
      </c>
      <c r="L3728" t="str">
        <f>_xlfn.CONCAT(D3728,F3728)</f>
        <v>Iced Guillermo12 oz</v>
      </c>
      <c r="M3728" s="10">
        <f>E3728*_xlfn.XLOOKUP(L3728,PriceListData!$F$2:$F$97,PriceListData!$E$2:$E$97)</f>
        <v>3.5</v>
      </c>
      <c r="N3728" t="str">
        <f>TEXT(B3728,"dddd")</f>
        <v>Friday</v>
      </c>
    </row>
    <row r="3729" spans="1:14" x14ac:dyDescent="0.35">
      <c r="A3729">
        <v>290080</v>
      </c>
      <c r="B3729" s="3">
        <v>45793</v>
      </c>
      <c r="C3729" s="4">
        <v>0.58226851851851846</v>
      </c>
      <c r="D3729" t="s">
        <v>409</v>
      </c>
      <c r="E3729">
        <v>1</v>
      </c>
      <c r="F3729" t="s">
        <v>15</v>
      </c>
      <c r="G3729" t="s">
        <v>405</v>
      </c>
      <c r="H3729" t="s">
        <v>406</v>
      </c>
      <c r="J3729" t="s">
        <v>403</v>
      </c>
      <c r="K3729">
        <v>1</v>
      </c>
      <c r="L3729" t="str">
        <f>_xlfn.CONCAT(D3729,F3729)</f>
        <v>Drip coffee12 oz</v>
      </c>
      <c r="M3729" s="10">
        <f>E3729*_xlfn.XLOOKUP(L3729,PriceListData!$F$2:$F$97,PriceListData!$E$2:$E$97)</f>
        <v>2.25</v>
      </c>
      <c r="N3729" t="str">
        <f>TEXT(B3729,"dddd")</f>
        <v>Friday</v>
      </c>
    </row>
    <row r="3730" spans="1:14" x14ac:dyDescent="0.35">
      <c r="A3730">
        <v>290078</v>
      </c>
      <c r="B3730" s="3">
        <v>45793</v>
      </c>
      <c r="C3730" s="4">
        <v>0.57253472222222224</v>
      </c>
      <c r="D3730" t="s">
        <v>40</v>
      </c>
      <c r="E3730">
        <v>1</v>
      </c>
      <c r="F3730" t="s">
        <v>35</v>
      </c>
      <c r="G3730" t="s">
        <v>405</v>
      </c>
      <c r="H3730" t="s">
        <v>406</v>
      </c>
      <c r="J3730" t="s">
        <v>403</v>
      </c>
      <c r="K3730">
        <v>1</v>
      </c>
      <c r="L3730" t="str">
        <f>_xlfn.CONCAT(D3730,F3730)</f>
        <v>Espresso1 oz</v>
      </c>
      <c r="M3730" s="10">
        <f>E3730*_xlfn.XLOOKUP(L3730,PriceListData!$F$2:$F$97,PriceListData!$E$2:$E$97)</f>
        <v>2.5</v>
      </c>
      <c r="N3730" t="str">
        <f>TEXT(B3730,"dddd")</f>
        <v>Friday</v>
      </c>
    </row>
    <row r="3731" spans="1:14" x14ac:dyDescent="0.35">
      <c r="A3731">
        <v>290078</v>
      </c>
      <c r="B3731" s="3">
        <v>45793</v>
      </c>
      <c r="C3731" s="4">
        <v>0.57253472222222224</v>
      </c>
      <c r="D3731" t="s">
        <v>409</v>
      </c>
      <c r="E3731">
        <v>1</v>
      </c>
      <c r="F3731" t="s">
        <v>15</v>
      </c>
      <c r="G3731" t="s">
        <v>405</v>
      </c>
      <c r="H3731" t="s">
        <v>406</v>
      </c>
      <c r="J3731" t="s">
        <v>403</v>
      </c>
      <c r="K3731">
        <v>1</v>
      </c>
      <c r="L3731" t="str">
        <f>_xlfn.CONCAT(D3731,F3731)</f>
        <v>Drip coffee12 oz</v>
      </c>
      <c r="M3731" s="10">
        <f>E3731*_xlfn.XLOOKUP(L3731,PriceListData!$F$2:$F$97,PriceListData!$E$2:$E$97)</f>
        <v>2.25</v>
      </c>
      <c r="N3731" t="str">
        <f>TEXT(B3731,"dddd")</f>
        <v>Friday</v>
      </c>
    </row>
    <row r="3732" spans="1:14" x14ac:dyDescent="0.35">
      <c r="A3732">
        <v>290077</v>
      </c>
      <c r="B3732" s="3">
        <v>45793</v>
      </c>
      <c r="C3732" s="4">
        <v>0.57156249999999997</v>
      </c>
      <c r="D3732" t="s">
        <v>21</v>
      </c>
      <c r="E3732">
        <v>1</v>
      </c>
      <c r="F3732" t="s">
        <v>15</v>
      </c>
      <c r="G3732" t="s">
        <v>405</v>
      </c>
      <c r="H3732" t="s">
        <v>406</v>
      </c>
      <c r="J3732" t="s">
        <v>403</v>
      </c>
      <c r="K3732">
        <v>2</v>
      </c>
      <c r="L3732" t="str">
        <f>_xlfn.CONCAT(D3732,F3732)</f>
        <v>Pourover12 oz</v>
      </c>
      <c r="M3732" s="10">
        <f>E3732*_xlfn.XLOOKUP(L3732,PriceListData!$F$2:$F$97,PriceListData!$E$2:$E$97)</f>
        <v>3.5</v>
      </c>
      <c r="N3732" t="str">
        <f>TEXT(B3732,"dddd")</f>
        <v>Friday</v>
      </c>
    </row>
    <row r="3733" spans="1:14" x14ac:dyDescent="0.35">
      <c r="A3733">
        <v>290076</v>
      </c>
      <c r="B3733" s="3">
        <v>45793</v>
      </c>
      <c r="C3733" s="4">
        <v>0.56906250000000003</v>
      </c>
      <c r="D3733" t="s">
        <v>21</v>
      </c>
      <c r="E3733">
        <v>2</v>
      </c>
      <c r="F3733" t="s">
        <v>15</v>
      </c>
      <c r="G3733" t="s">
        <v>405</v>
      </c>
      <c r="H3733" t="s">
        <v>406</v>
      </c>
      <c r="J3733" t="s">
        <v>403</v>
      </c>
      <c r="K3733">
        <v>2</v>
      </c>
      <c r="L3733" t="str">
        <f>_xlfn.CONCAT(D3733,F3733)</f>
        <v>Pourover12 oz</v>
      </c>
      <c r="M3733" s="10">
        <f>E3733*_xlfn.XLOOKUP(L3733,PriceListData!$F$2:$F$97,PriceListData!$E$2:$E$97)</f>
        <v>7</v>
      </c>
      <c r="N3733" t="str">
        <f>TEXT(B3733,"dddd")</f>
        <v>Friday</v>
      </c>
    </row>
    <row r="3734" spans="1:14" x14ac:dyDescent="0.35">
      <c r="A3734">
        <v>290075</v>
      </c>
      <c r="B3734" s="3">
        <v>45793</v>
      </c>
      <c r="C3734" s="4">
        <v>0.56062500000000004</v>
      </c>
      <c r="D3734" t="s">
        <v>74</v>
      </c>
      <c r="E3734">
        <v>1</v>
      </c>
      <c r="F3734" t="s">
        <v>15</v>
      </c>
      <c r="G3734" t="s">
        <v>417</v>
      </c>
      <c r="H3734" t="s">
        <v>418</v>
      </c>
      <c r="J3734" t="s">
        <v>403</v>
      </c>
      <c r="K3734">
        <v>1</v>
      </c>
      <c r="L3734" t="str">
        <f>_xlfn.CONCAT(D3734,F3734)</f>
        <v>Single-origin12 oz</v>
      </c>
      <c r="M3734" s="10">
        <f>E3734*_xlfn.XLOOKUP(L3734,PriceListData!$F$2:$F$97,PriceListData!$E$2:$E$97)</f>
        <v>14.95</v>
      </c>
      <c r="N3734" t="str">
        <f>TEXT(B3734,"dddd")</f>
        <v>Friday</v>
      </c>
    </row>
    <row r="3735" spans="1:14" x14ac:dyDescent="0.35">
      <c r="A3735">
        <v>290073</v>
      </c>
      <c r="B3735" s="3">
        <v>45793</v>
      </c>
      <c r="C3735" s="4">
        <v>0.55342592592592588</v>
      </c>
      <c r="D3735" t="s">
        <v>65</v>
      </c>
      <c r="E3735">
        <v>1</v>
      </c>
      <c r="F3735" t="s">
        <v>15</v>
      </c>
      <c r="G3735" t="s">
        <v>405</v>
      </c>
      <c r="H3735" t="s">
        <v>406</v>
      </c>
      <c r="J3735" t="s">
        <v>403</v>
      </c>
      <c r="K3735">
        <v>1</v>
      </c>
      <c r="L3735" t="str">
        <f>_xlfn.CONCAT(D3735,F3735)</f>
        <v>Cappuccino12 oz</v>
      </c>
      <c r="M3735" s="10">
        <f>E3735*_xlfn.XLOOKUP(L3735,PriceListData!$F$2:$F$97,PriceListData!$E$2:$E$97)</f>
        <v>5.5</v>
      </c>
      <c r="N3735" t="str">
        <f>TEXT(B3735,"dddd")</f>
        <v>Friday</v>
      </c>
    </row>
    <row r="3736" spans="1:14" x14ac:dyDescent="0.35">
      <c r="A3736">
        <v>290072</v>
      </c>
      <c r="B3736" s="3">
        <v>45793</v>
      </c>
      <c r="C3736" s="4">
        <v>0.55337962962962961</v>
      </c>
      <c r="D3736" t="s">
        <v>74</v>
      </c>
      <c r="E3736">
        <v>1</v>
      </c>
      <c r="F3736" t="s">
        <v>15</v>
      </c>
      <c r="G3736" t="s">
        <v>417</v>
      </c>
      <c r="H3736" t="s">
        <v>418</v>
      </c>
      <c r="J3736" t="s">
        <v>403</v>
      </c>
      <c r="K3736">
        <v>2</v>
      </c>
      <c r="L3736" t="str">
        <f>_xlfn.CONCAT(D3736,F3736)</f>
        <v>Single-origin12 oz</v>
      </c>
      <c r="M3736" s="10">
        <f>E3736*_xlfn.XLOOKUP(L3736,PriceListData!$F$2:$F$97,PriceListData!$E$2:$E$97)</f>
        <v>14.95</v>
      </c>
      <c r="N3736" t="str">
        <f>TEXT(B3736,"dddd")</f>
        <v>Friday</v>
      </c>
    </row>
    <row r="3737" spans="1:14" x14ac:dyDescent="0.35">
      <c r="A3737">
        <v>290071</v>
      </c>
      <c r="B3737" s="3">
        <v>45793</v>
      </c>
      <c r="C3737" s="4">
        <v>0.55173611111111109</v>
      </c>
      <c r="D3737" t="s">
        <v>451</v>
      </c>
      <c r="E3737">
        <v>1</v>
      </c>
      <c r="F3737" t="s">
        <v>15</v>
      </c>
      <c r="G3737" t="s">
        <v>423</v>
      </c>
      <c r="H3737" t="s">
        <v>414</v>
      </c>
      <c r="J3737" t="s">
        <v>403</v>
      </c>
      <c r="K3737">
        <v>2</v>
      </c>
      <c r="L3737" t="str">
        <f>_xlfn.CONCAT(D3737,F3737)</f>
        <v>Fruity fizzy12 oz</v>
      </c>
      <c r="M3737" s="10">
        <f>E3737*_xlfn.XLOOKUP(L3737,PriceListData!$F$2:$F$97,PriceListData!$E$2:$E$97)</f>
        <v>2</v>
      </c>
      <c r="N3737" t="str">
        <f>TEXT(B3737,"dddd")</f>
        <v>Friday</v>
      </c>
    </row>
    <row r="3738" spans="1:14" x14ac:dyDescent="0.35">
      <c r="A3738">
        <v>290070</v>
      </c>
      <c r="B3738" s="3">
        <v>45793</v>
      </c>
      <c r="C3738" s="4">
        <v>0.55043981481481485</v>
      </c>
      <c r="D3738" t="s">
        <v>404</v>
      </c>
      <c r="E3738">
        <v>1</v>
      </c>
      <c r="F3738" t="s">
        <v>15</v>
      </c>
      <c r="G3738" t="s">
        <v>405</v>
      </c>
      <c r="H3738" t="s">
        <v>406</v>
      </c>
      <c r="J3738" t="s">
        <v>403</v>
      </c>
      <c r="K3738">
        <v>2</v>
      </c>
      <c r="L3738" t="str">
        <f>_xlfn.CONCAT(D3738,F3738)</f>
        <v>Café latté12 oz</v>
      </c>
      <c r="M3738" s="10">
        <f>E3738*_xlfn.XLOOKUP(L3738,PriceListData!$F$2:$F$97,PriceListData!$E$2:$E$97)</f>
        <v>4.25</v>
      </c>
      <c r="N3738" t="str">
        <f>TEXT(B3738,"dddd")</f>
        <v>Friday</v>
      </c>
    </row>
    <row r="3739" spans="1:14" x14ac:dyDescent="0.35">
      <c r="A3739">
        <v>290069</v>
      </c>
      <c r="B3739" s="3">
        <v>45793</v>
      </c>
      <c r="C3739" s="4">
        <v>0.54753472222222221</v>
      </c>
      <c r="D3739" t="s">
        <v>411</v>
      </c>
      <c r="E3739">
        <v>1</v>
      </c>
      <c r="F3739" t="s">
        <v>24</v>
      </c>
      <c r="G3739" t="s">
        <v>405</v>
      </c>
      <c r="H3739" t="s">
        <v>406</v>
      </c>
      <c r="J3739" t="s">
        <v>403</v>
      </c>
      <c r="K3739">
        <v>1</v>
      </c>
      <c r="L3739" t="str">
        <f>_xlfn.CONCAT(D3739,F3739)</f>
        <v>Turkish coffee3 oz</v>
      </c>
      <c r="M3739" s="10">
        <f>E3739*_xlfn.XLOOKUP(L3739,PriceListData!$F$2:$F$97,PriceListData!$E$2:$E$97)</f>
        <v>3.75</v>
      </c>
      <c r="N3739" t="str">
        <f>TEXT(B3739,"dddd")</f>
        <v>Friday</v>
      </c>
    </row>
    <row r="3740" spans="1:14" x14ac:dyDescent="0.35">
      <c r="A3740">
        <v>290068</v>
      </c>
      <c r="B3740" s="3">
        <v>45793</v>
      </c>
      <c r="C3740" s="4">
        <v>0.54701388888888891</v>
      </c>
      <c r="D3740" t="s">
        <v>428</v>
      </c>
      <c r="E3740">
        <v>1</v>
      </c>
      <c r="F3740" t="s">
        <v>15</v>
      </c>
      <c r="G3740" t="s">
        <v>413</v>
      </c>
      <c r="H3740" t="s">
        <v>406</v>
      </c>
      <c r="J3740" t="s">
        <v>403</v>
      </c>
      <c r="K3740">
        <v>2</v>
      </c>
      <c r="L3740" t="str">
        <f>_xlfn.CONCAT(D3740,F3740)</f>
        <v>Rooibos latté12 oz</v>
      </c>
      <c r="M3740" s="10">
        <f>E3740*_xlfn.XLOOKUP(L3740,PriceListData!$F$2:$F$97,PriceListData!$E$2:$E$97)</f>
        <v>5.5</v>
      </c>
      <c r="N3740" t="str">
        <f>TEXT(B3740,"dddd")</f>
        <v>Friday</v>
      </c>
    </row>
    <row r="3741" spans="1:14" x14ac:dyDescent="0.35">
      <c r="A3741">
        <v>290067</v>
      </c>
      <c r="B3741" s="3">
        <v>45793</v>
      </c>
      <c r="C3741" s="4">
        <v>0.54533564814814817</v>
      </c>
      <c r="D3741" t="s">
        <v>428</v>
      </c>
      <c r="E3741">
        <v>1</v>
      </c>
      <c r="F3741" t="s">
        <v>15</v>
      </c>
      <c r="G3741" t="s">
        <v>413</v>
      </c>
      <c r="H3741" t="s">
        <v>406</v>
      </c>
      <c r="J3741" t="s">
        <v>403</v>
      </c>
      <c r="K3741">
        <v>2</v>
      </c>
      <c r="L3741" t="str">
        <f>_xlfn.CONCAT(D3741,F3741)</f>
        <v>Rooibos latté12 oz</v>
      </c>
      <c r="M3741" s="10">
        <f>E3741*_xlfn.XLOOKUP(L3741,PriceListData!$F$2:$F$97,PriceListData!$E$2:$E$97)</f>
        <v>5.5</v>
      </c>
      <c r="N3741" t="str">
        <f>TEXT(B3741,"dddd")</f>
        <v>Friday</v>
      </c>
    </row>
    <row r="3742" spans="1:14" x14ac:dyDescent="0.35">
      <c r="A3742">
        <v>290065</v>
      </c>
      <c r="B3742" s="3">
        <v>45793</v>
      </c>
      <c r="C3742" s="4">
        <v>0.53945601851851854</v>
      </c>
      <c r="D3742" t="s">
        <v>410</v>
      </c>
      <c r="E3742">
        <v>1</v>
      </c>
      <c r="F3742" t="s">
        <v>15</v>
      </c>
      <c r="G3742" t="s">
        <v>405</v>
      </c>
      <c r="H3742" t="s">
        <v>406</v>
      </c>
      <c r="J3742" t="s">
        <v>403</v>
      </c>
      <c r="K3742">
        <v>1</v>
      </c>
      <c r="L3742" t="str">
        <f>_xlfn.CONCAT(D3742,F3742)</f>
        <v>Café Cubano12 oz</v>
      </c>
      <c r="M3742" s="10">
        <f>E3742*_xlfn.XLOOKUP(L3742,PriceListData!$F$2:$F$97,PriceListData!$E$2:$E$97)</f>
        <v>7</v>
      </c>
      <c r="N3742" t="str">
        <f>TEXT(B3742,"dddd")</f>
        <v>Friday</v>
      </c>
    </row>
    <row r="3743" spans="1:14" x14ac:dyDescent="0.35">
      <c r="A3743">
        <v>290064</v>
      </c>
      <c r="B3743" s="3">
        <v>45793</v>
      </c>
      <c r="C3743" s="4">
        <v>0.53789351851851852</v>
      </c>
      <c r="D3743" t="s">
        <v>65</v>
      </c>
      <c r="E3743">
        <v>1</v>
      </c>
      <c r="F3743" t="s">
        <v>15</v>
      </c>
      <c r="G3743" t="s">
        <v>405</v>
      </c>
      <c r="H3743" t="s">
        <v>406</v>
      </c>
      <c r="J3743" t="s">
        <v>403</v>
      </c>
      <c r="K3743">
        <v>1</v>
      </c>
      <c r="L3743" t="str">
        <f>_xlfn.CONCAT(D3743,F3743)</f>
        <v>Cappuccino12 oz</v>
      </c>
      <c r="M3743" s="10">
        <f>E3743*_xlfn.XLOOKUP(L3743,PriceListData!$F$2:$F$97,PriceListData!$E$2:$E$97)</f>
        <v>5.5</v>
      </c>
      <c r="N3743" t="str">
        <f>TEXT(B3743,"dddd")</f>
        <v>Friday</v>
      </c>
    </row>
    <row r="3744" spans="1:14" x14ac:dyDescent="0.35">
      <c r="A3744">
        <v>290063</v>
      </c>
      <c r="B3744" s="3">
        <v>45793</v>
      </c>
      <c r="C3744" s="4">
        <v>0.53541666666666665</v>
      </c>
      <c r="D3744" t="s">
        <v>65</v>
      </c>
      <c r="E3744">
        <v>1</v>
      </c>
      <c r="F3744" t="s">
        <v>15</v>
      </c>
      <c r="G3744" t="s">
        <v>405</v>
      </c>
      <c r="H3744" t="s">
        <v>406</v>
      </c>
      <c r="J3744" t="s">
        <v>403</v>
      </c>
      <c r="K3744">
        <v>1</v>
      </c>
      <c r="L3744" t="str">
        <f>_xlfn.CONCAT(D3744,F3744)</f>
        <v>Cappuccino12 oz</v>
      </c>
      <c r="M3744" s="10">
        <f>E3744*_xlfn.XLOOKUP(L3744,PriceListData!$F$2:$F$97,PriceListData!$E$2:$E$97)</f>
        <v>5.5</v>
      </c>
      <c r="N3744" t="str">
        <f>TEXT(B3744,"dddd")</f>
        <v>Friday</v>
      </c>
    </row>
    <row r="3745" spans="1:14" x14ac:dyDescent="0.35">
      <c r="A3745">
        <v>290060</v>
      </c>
      <c r="B3745" s="3">
        <v>45793</v>
      </c>
      <c r="C3745" s="4">
        <v>0.52809027777777773</v>
      </c>
      <c r="D3745" t="s">
        <v>409</v>
      </c>
      <c r="E3745">
        <v>1</v>
      </c>
      <c r="F3745" t="s">
        <v>15</v>
      </c>
      <c r="G3745" t="s">
        <v>405</v>
      </c>
      <c r="H3745" t="s">
        <v>406</v>
      </c>
      <c r="J3745" t="s">
        <v>403</v>
      </c>
      <c r="K3745">
        <v>1</v>
      </c>
      <c r="L3745" t="str">
        <f>_xlfn.CONCAT(D3745,F3745)</f>
        <v>Drip coffee12 oz</v>
      </c>
      <c r="M3745" s="10">
        <f>E3745*_xlfn.XLOOKUP(L3745,PriceListData!$F$2:$F$97,PriceListData!$E$2:$E$97)</f>
        <v>2.25</v>
      </c>
      <c r="N3745" t="str">
        <f>TEXT(B3745,"dddd")</f>
        <v>Friday</v>
      </c>
    </row>
    <row r="3746" spans="1:14" x14ac:dyDescent="0.35">
      <c r="A3746">
        <v>290057</v>
      </c>
      <c r="B3746" s="3">
        <v>45793</v>
      </c>
      <c r="C3746" s="4">
        <v>0.51785879629629628</v>
      </c>
      <c r="D3746" t="s">
        <v>425</v>
      </c>
      <c r="E3746">
        <v>1</v>
      </c>
      <c r="F3746" t="s">
        <v>15</v>
      </c>
      <c r="G3746" t="s">
        <v>405</v>
      </c>
      <c r="H3746" t="s">
        <v>414</v>
      </c>
      <c r="J3746" t="s">
        <v>403</v>
      </c>
      <c r="K3746">
        <v>1</v>
      </c>
      <c r="L3746" t="str">
        <f>_xlfn.CONCAT(D3746,F3746)</f>
        <v>Iced Guillermo12 oz</v>
      </c>
      <c r="M3746" s="10">
        <f>E3746*_xlfn.XLOOKUP(L3746,PriceListData!$F$2:$F$97,PriceListData!$E$2:$E$97)</f>
        <v>3.5</v>
      </c>
      <c r="N3746" t="str">
        <f>TEXT(B3746,"dddd")</f>
        <v>Friday</v>
      </c>
    </row>
    <row r="3747" spans="1:14" x14ac:dyDescent="0.35">
      <c r="A3747">
        <v>290056</v>
      </c>
      <c r="B3747" s="3">
        <v>45793</v>
      </c>
      <c r="C3747" s="4">
        <v>0.51722222222222225</v>
      </c>
      <c r="D3747" t="s">
        <v>21</v>
      </c>
      <c r="E3747">
        <v>1</v>
      </c>
      <c r="F3747" t="s">
        <v>15</v>
      </c>
      <c r="G3747" t="s">
        <v>405</v>
      </c>
      <c r="H3747" t="s">
        <v>406</v>
      </c>
      <c r="J3747" t="s">
        <v>403</v>
      </c>
      <c r="K3747">
        <v>1</v>
      </c>
      <c r="L3747" t="str">
        <f>_xlfn.CONCAT(D3747,F3747)</f>
        <v>Pourover12 oz</v>
      </c>
      <c r="M3747" s="10">
        <f>E3747*_xlfn.XLOOKUP(L3747,PriceListData!$F$2:$F$97,PriceListData!$E$2:$E$97)</f>
        <v>3.5</v>
      </c>
      <c r="N3747" t="str">
        <f>TEXT(B3747,"dddd")</f>
        <v>Friday</v>
      </c>
    </row>
    <row r="3748" spans="1:14" x14ac:dyDescent="0.35">
      <c r="A3748">
        <v>290056</v>
      </c>
      <c r="B3748" s="3">
        <v>45793</v>
      </c>
      <c r="C3748" s="4">
        <v>0.51722222222222225</v>
      </c>
      <c r="D3748" t="s">
        <v>410</v>
      </c>
      <c r="E3748">
        <v>1</v>
      </c>
      <c r="F3748" t="s">
        <v>15</v>
      </c>
      <c r="G3748" t="s">
        <v>405</v>
      </c>
      <c r="H3748" t="s">
        <v>406</v>
      </c>
      <c r="J3748" t="s">
        <v>403</v>
      </c>
      <c r="K3748">
        <v>1</v>
      </c>
      <c r="L3748" t="str">
        <f>_xlfn.CONCAT(D3748,F3748)</f>
        <v>Café Cubano12 oz</v>
      </c>
      <c r="M3748" s="10">
        <f>E3748*_xlfn.XLOOKUP(L3748,PriceListData!$F$2:$F$97,PriceListData!$E$2:$E$97)</f>
        <v>7</v>
      </c>
      <c r="N3748" t="str">
        <f>TEXT(B3748,"dddd")</f>
        <v>Friday</v>
      </c>
    </row>
    <row r="3749" spans="1:14" x14ac:dyDescent="0.35">
      <c r="A3749">
        <v>290056</v>
      </c>
      <c r="B3749" s="3">
        <v>45793</v>
      </c>
      <c r="C3749" s="4">
        <v>0.51722222222222225</v>
      </c>
      <c r="D3749" t="s">
        <v>410</v>
      </c>
      <c r="E3749">
        <v>1</v>
      </c>
      <c r="F3749" t="s">
        <v>15</v>
      </c>
      <c r="G3749" t="s">
        <v>405</v>
      </c>
      <c r="H3749" t="s">
        <v>406</v>
      </c>
      <c r="J3749" t="s">
        <v>403</v>
      </c>
      <c r="K3749">
        <v>1</v>
      </c>
      <c r="L3749" t="str">
        <f>_xlfn.CONCAT(D3749,F3749)</f>
        <v>Café Cubano12 oz</v>
      </c>
      <c r="M3749" s="10">
        <f>E3749*_xlfn.XLOOKUP(L3749,PriceListData!$F$2:$F$97,PriceListData!$E$2:$E$97)</f>
        <v>7</v>
      </c>
      <c r="N3749" t="str">
        <f>TEXT(B3749,"dddd")</f>
        <v>Friday</v>
      </c>
    </row>
    <row r="3750" spans="1:14" x14ac:dyDescent="0.35">
      <c r="A3750">
        <v>290055</v>
      </c>
      <c r="B3750" s="3">
        <v>45793</v>
      </c>
      <c r="C3750" s="4">
        <v>0.5135763888888889</v>
      </c>
      <c r="D3750" t="s">
        <v>65</v>
      </c>
      <c r="E3750">
        <v>2</v>
      </c>
      <c r="F3750" t="s">
        <v>15</v>
      </c>
      <c r="G3750" t="s">
        <v>405</v>
      </c>
      <c r="H3750" t="s">
        <v>406</v>
      </c>
      <c r="J3750" t="s">
        <v>403</v>
      </c>
      <c r="K3750">
        <v>1</v>
      </c>
      <c r="L3750" t="str">
        <f>_xlfn.CONCAT(D3750,F3750)</f>
        <v>Cappuccino12 oz</v>
      </c>
      <c r="M3750" s="10">
        <f>E3750*_xlfn.XLOOKUP(L3750,PriceListData!$F$2:$F$97,PriceListData!$E$2:$E$97)</f>
        <v>11</v>
      </c>
      <c r="N3750" t="str">
        <f>TEXT(B3750,"dddd")</f>
        <v>Friday</v>
      </c>
    </row>
    <row r="3751" spans="1:14" x14ac:dyDescent="0.35">
      <c r="A3751">
        <v>290054</v>
      </c>
      <c r="B3751" s="3">
        <v>45793</v>
      </c>
      <c r="C3751" s="4">
        <v>0.50743055555555561</v>
      </c>
      <c r="D3751" t="s">
        <v>52</v>
      </c>
      <c r="E3751">
        <v>1</v>
      </c>
      <c r="F3751" t="s">
        <v>15</v>
      </c>
      <c r="G3751" t="s">
        <v>405</v>
      </c>
      <c r="H3751" t="s">
        <v>414</v>
      </c>
      <c r="J3751" t="s">
        <v>403</v>
      </c>
      <c r="K3751">
        <v>2</v>
      </c>
      <c r="L3751" t="str">
        <f>_xlfn.CONCAT(D3751,F3751)</f>
        <v>Frappé12 oz</v>
      </c>
      <c r="M3751" s="10">
        <f>E3751*_xlfn.XLOOKUP(L3751,PriceListData!$F$2:$F$97,PriceListData!$E$2:$E$97)</f>
        <v>4.75</v>
      </c>
      <c r="N3751" t="str">
        <f>TEXT(B3751,"dddd")</f>
        <v>Friday</v>
      </c>
    </row>
    <row r="3752" spans="1:14" x14ac:dyDescent="0.35">
      <c r="A3752">
        <v>290053</v>
      </c>
      <c r="B3752" s="3">
        <v>45793</v>
      </c>
      <c r="C3752" s="4">
        <v>0.50350694444444444</v>
      </c>
      <c r="D3752" t="s">
        <v>52</v>
      </c>
      <c r="E3752">
        <v>1</v>
      </c>
      <c r="F3752" t="s">
        <v>15</v>
      </c>
      <c r="G3752" t="s">
        <v>405</v>
      </c>
      <c r="H3752" t="s">
        <v>414</v>
      </c>
      <c r="J3752" t="s">
        <v>403</v>
      </c>
      <c r="K3752">
        <v>1</v>
      </c>
      <c r="L3752" t="str">
        <f>_xlfn.CONCAT(D3752,F3752)</f>
        <v>Frappé12 oz</v>
      </c>
      <c r="M3752" s="10">
        <f>E3752*_xlfn.XLOOKUP(L3752,PriceListData!$F$2:$F$97,PriceListData!$E$2:$E$97)</f>
        <v>4.75</v>
      </c>
      <c r="N3752" t="str">
        <f>TEXT(B3752,"dddd")</f>
        <v>Friday</v>
      </c>
    </row>
    <row r="3753" spans="1:14" x14ac:dyDescent="0.35">
      <c r="A3753">
        <v>290052</v>
      </c>
      <c r="B3753" s="3">
        <v>45793</v>
      </c>
      <c r="C3753" s="4">
        <v>0.50087962962962962</v>
      </c>
      <c r="D3753" t="s">
        <v>426</v>
      </c>
      <c r="E3753">
        <v>1</v>
      </c>
      <c r="F3753" t="s">
        <v>15</v>
      </c>
      <c r="G3753" t="s">
        <v>423</v>
      </c>
      <c r="H3753" t="s">
        <v>414</v>
      </c>
      <c r="J3753" t="s">
        <v>403</v>
      </c>
      <c r="K3753">
        <v>1</v>
      </c>
      <c r="L3753" t="str">
        <f>_xlfn.CONCAT(D3753,F3753)</f>
        <v>Soda water with fruit slice12 oz</v>
      </c>
      <c r="M3753" s="10">
        <f>E3753*_xlfn.XLOOKUP(L3753,PriceListData!$F$2:$F$97,PriceListData!$E$2:$E$97)</f>
        <v>2</v>
      </c>
      <c r="N3753" t="str">
        <f>TEXT(B3753,"dddd")</f>
        <v>Friday</v>
      </c>
    </row>
    <row r="3754" spans="1:14" x14ac:dyDescent="0.35">
      <c r="A3754">
        <v>290051</v>
      </c>
      <c r="B3754" s="3">
        <v>45793</v>
      </c>
      <c r="C3754" s="4">
        <v>0.49533564814814812</v>
      </c>
      <c r="D3754" t="s">
        <v>445</v>
      </c>
      <c r="E3754">
        <v>1</v>
      </c>
      <c r="F3754" t="s">
        <v>15</v>
      </c>
      <c r="G3754" t="s">
        <v>423</v>
      </c>
      <c r="H3754" t="s">
        <v>414</v>
      </c>
      <c r="J3754" t="s">
        <v>403</v>
      </c>
      <c r="K3754">
        <v>1</v>
      </c>
      <c r="L3754" t="str">
        <f>_xlfn.CONCAT(D3754,F3754)</f>
        <v>Mango lassi12 oz</v>
      </c>
      <c r="M3754" s="10">
        <f>E3754*_xlfn.XLOOKUP(L3754,PriceListData!$F$2:$F$97,PriceListData!$E$2:$E$97)</f>
        <v>5.75</v>
      </c>
      <c r="N3754" t="str">
        <f>TEXT(B3754,"dddd")</f>
        <v>Friday</v>
      </c>
    </row>
    <row r="3755" spans="1:14" x14ac:dyDescent="0.35">
      <c r="A3755">
        <v>290050</v>
      </c>
      <c r="B3755" s="3">
        <v>45793</v>
      </c>
      <c r="C3755" s="4">
        <v>0.49234953703703704</v>
      </c>
      <c r="D3755" t="s">
        <v>411</v>
      </c>
      <c r="E3755">
        <v>1</v>
      </c>
      <c r="F3755" t="s">
        <v>24</v>
      </c>
      <c r="G3755" t="s">
        <v>405</v>
      </c>
      <c r="H3755" t="s">
        <v>406</v>
      </c>
      <c r="J3755" t="s">
        <v>403</v>
      </c>
      <c r="K3755">
        <v>1</v>
      </c>
      <c r="L3755" t="str">
        <f>_xlfn.CONCAT(D3755,F3755)</f>
        <v>Turkish coffee3 oz</v>
      </c>
      <c r="M3755" s="10">
        <f>E3755*_xlfn.XLOOKUP(L3755,PriceListData!$F$2:$F$97,PriceListData!$E$2:$E$97)</f>
        <v>3.75</v>
      </c>
      <c r="N3755" t="str">
        <f>TEXT(B3755,"dddd")</f>
        <v>Friday</v>
      </c>
    </row>
    <row r="3756" spans="1:14" x14ac:dyDescent="0.35">
      <c r="A3756">
        <v>290049</v>
      </c>
      <c r="B3756" s="3">
        <v>45793</v>
      </c>
      <c r="C3756" s="4">
        <v>0.49192129629629627</v>
      </c>
      <c r="D3756" t="s">
        <v>52</v>
      </c>
      <c r="E3756">
        <v>1</v>
      </c>
      <c r="F3756" t="s">
        <v>15</v>
      </c>
      <c r="G3756" t="s">
        <v>405</v>
      </c>
      <c r="H3756" t="s">
        <v>414</v>
      </c>
      <c r="J3756" t="s">
        <v>403</v>
      </c>
      <c r="K3756">
        <v>1</v>
      </c>
      <c r="L3756" t="str">
        <f>_xlfn.CONCAT(D3756,F3756)</f>
        <v>Frappé12 oz</v>
      </c>
      <c r="M3756" s="10">
        <f>E3756*_xlfn.XLOOKUP(L3756,PriceListData!$F$2:$F$97,PriceListData!$E$2:$E$97)</f>
        <v>4.75</v>
      </c>
      <c r="N3756" t="str">
        <f>TEXT(B3756,"dddd")</f>
        <v>Friday</v>
      </c>
    </row>
    <row r="3757" spans="1:14" x14ac:dyDescent="0.35">
      <c r="A3757">
        <v>290048</v>
      </c>
      <c r="B3757" s="3">
        <v>45793</v>
      </c>
      <c r="C3757" s="4">
        <v>0.49052083333333335</v>
      </c>
      <c r="D3757" t="s">
        <v>445</v>
      </c>
      <c r="E3757">
        <v>1</v>
      </c>
      <c r="F3757" t="s">
        <v>15</v>
      </c>
      <c r="G3757" t="s">
        <v>423</v>
      </c>
      <c r="H3757" t="s">
        <v>414</v>
      </c>
      <c r="J3757" t="s">
        <v>403</v>
      </c>
      <c r="K3757">
        <v>1</v>
      </c>
      <c r="L3757" t="str">
        <f>_xlfn.CONCAT(D3757,F3757)</f>
        <v>Mango lassi12 oz</v>
      </c>
      <c r="M3757" s="10">
        <f>E3757*_xlfn.XLOOKUP(L3757,PriceListData!$F$2:$F$97,PriceListData!$E$2:$E$97)</f>
        <v>5.75</v>
      </c>
      <c r="N3757" t="str">
        <f>TEXT(B3757,"dddd")</f>
        <v>Friday</v>
      </c>
    </row>
    <row r="3758" spans="1:14" x14ac:dyDescent="0.35">
      <c r="A3758">
        <v>290048</v>
      </c>
      <c r="B3758" s="3">
        <v>45793</v>
      </c>
      <c r="C3758" s="4">
        <v>0.49052083333333335</v>
      </c>
      <c r="D3758" t="s">
        <v>52</v>
      </c>
      <c r="E3758">
        <v>1</v>
      </c>
      <c r="F3758" t="s">
        <v>15</v>
      </c>
      <c r="G3758" t="s">
        <v>405</v>
      </c>
      <c r="H3758" t="s">
        <v>414</v>
      </c>
      <c r="J3758" t="s">
        <v>403</v>
      </c>
      <c r="K3758">
        <v>1</v>
      </c>
      <c r="L3758" t="str">
        <f>_xlfn.CONCAT(D3758,F3758)</f>
        <v>Frappé12 oz</v>
      </c>
      <c r="M3758" s="10">
        <f>E3758*_xlfn.XLOOKUP(L3758,PriceListData!$F$2:$F$97,PriceListData!$E$2:$E$97)</f>
        <v>4.75</v>
      </c>
      <c r="N3758" t="str">
        <f>TEXT(B3758,"dddd")</f>
        <v>Friday</v>
      </c>
    </row>
    <row r="3759" spans="1:14" x14ac:dyDescent="0.35">
      <c r="A3759">
        <v>290047</v>
      </c>
      <c r="B3759" s="3">
        <v>45793</v>
      </c>
      <c r="C3759" s="4">
        <v>0.48971064814814813</v>
      </c>
      <c r="D3759" t="s">
        <v>21</v>
      </c>
      <c r="E3759">
        <v>1</v>
      </c>
      <c r="F3759" t="s">
        <v>15</v>
      </c>
      <c r="G3759" t="s">
        <v>405</v>
      </c>
      <c r="H3759" t="s">
        <v>406</v>
      </c>
      <c r="J3759" t="s">
        <v>403</v>
      </c>
      <c r="K3759">
        <v>2</v>
      </c>
      <c r="L3759" t="str">
        <f>_xlfn.CONCAT(D3759,F3759)</f>
        <v>Pourover12 oz</v>
      </c>
      <c r="M3759" s="10">
        <f>E3759*_xlfn.XLOOKUP(L3759,PriceListData!$F$2:$F$97,PriceListData!$E$2:$E$97)</f>
        <v>3.5</v>
      </c>
      <c r="N3759" t="str">
        <f>TEXT(B3759,"dddd")</f>
        <v>Friday</v>
      </c>
    </row>
    <row r="3760" spans="1:14" x14ac:dyDescent="0.35">
      <c r="A3760">
        <v>290047</v>
      </c>
      <c r="B3760" s="3">
        <v>45793</v>
      </c>
      <c r="C3760" s="4">
        <v>0.48971064814814813</v>
      </c>
      <c r="D3760" t="s">
        <v>74</v>
      </c>
      <c r="E3760">
        <v>2</v>
      </c>
      <c r="F3760" t="s">
        <v>15</v>
      </c>
      <c r="G3760" t="s">
        <v>417</v>
      </c>
      <c r="H3760" t="s">
        <v>418</v>
      </c>
      <c r="J3760" t="s">
        <v>403</v>
      </c>
      <c r="K3760">
        <v>2</v>
      </c>
      <c r="L3760" t="str">
        <f>_xlfn.CONCAT(D3760,F3760)</f>
        <v>Single-origin12 oz</v>
      </c>
      <c r="M3760" s="10">
        <f>E3760*_xlfn.XLOOKUP(L3760,PriceListData!$F$2:$F$97,PriceListData!$E$2:$E$97)</f>
        <v>29.9</v>
      </c>
      <c r="N3760" t="str">
        <f>TEXT(B3760,"dddd")</f>
        <v>Friday</v>
      </c>
    </row>
    <row r="3761" spans="1:14" x14ac:dyDescent="0.35">
      <c r="A3761">
        <v>290046</v>
      </c>
      <c r="B3761" s="3">
        <v>45793</v>
      </c>
      <c r="C3761" s="4">
        <v>0.48842592592592593</v>
      </c>
      <c r="D3761" t="s">
        <v>65</v>
      </c>
      <c r="E3761">
        <v>1</v>
      </c>
      <c r="F3761" t="s">
        <v>15</v>
      </c>
      <c r="G3761" t="s">
        <v>405</v>
      </c>
      <c r="H3761" t="s">
        <v>406</v>
      </c>
      <c r="J3761" t="s">
        <v>403</v>
      </c>
      <c r="K3761">
        <v>1</v>
      </c>
      <c r="L3761" t="str">
        <f>_xlfn.CONCAT(D3761,F3761)</f>
        <v>Cappuccino12 oz</v>
      </c>
      <c r="M3761" s="10">
        <f>E3761*_xlfn.XLOOKUP(L3761,PriceListData!$F$2:$F$97,PriceListData!$E$2:$E$97)</f>
        <v>5.5</v>
      </c>
      <c r="N3761" t="str">
        <f>TEXT(B3761,"dddd")</f>
        <v>Friday</v>
      </c>
    </row>
    <row r="3762" spans="1:14" x14ac:dyDescent="0.35">
      <c r="A3762">
        <v>290045</v>
      </c>
      <c r="B3762" s="3">
        <v>45793</v>
      </c>
      <c r="C3762" s="4">
        <v>0.48758101851851854</v>
      </c>
      <c r="D3762" t="s">
        <v>52</v>
      </c>
      <c r="E3762">
        <v>2</v>
      </c>
      <c r="F3762" t="s">
        <v>15</v>
      </c>
      <c r="G3762" t="s">
        <v>405</v>
      </c>
      <c r="H3762" t="s">
        <v>414</v>
      </c>
      <c r="J3762" t="s">
        <v>403</v>
      </c>
      <c r="K3762">
        <v>1</v>
      </c>
      <c r="L3762" t="str">
        <f>_xlfn.CONCAT(D3762,F3762)</f>
        <v>Frappé12 oz</v>
      </c>
      <c r="M3762" s="10">
        <f>E3762*_xlfn.XLOOKUP(L3762,PriceListData!$F$2:$F$97,PriceListData!$E$2:$E$97)</f>
        <v>9.5</v>
      </c>
      <c r="N3762" t="str">
        <f>TEXT(B3762,"dddd")</f>
        <v>Friday</v>
      </c>
    </row>
    <row r="3763" spans="1:14" x14ac:dyDescent="0.35">
      <c r="A3763">
        <v>290044</v>
      </c>
      <c r="B3763" s="3">
        <v>45793</v>
      </c>
      <c r="C3763" s="4">
        <v>0.48561342592592593</v>
      </c>
      <c r="D3763" t="s">
        <v>52</v>
      </c>
      <c r="E3763">
        <v>1</v>
      </c>
      <c r="F3763" t="s">
        <v>15</v>
      </c>
      <c r="G3763" t="s">
        <v>405</v>
      </c>
      <c r="H3763" t="s">
        <v>414</v>
      </c>
      <c r="J3763" t="s">
        <v>403</v>
      </c>
      <c r="K3763">
        <v>1</v>
      </c>
      <c r="L3763" t="str">
        <f>_xlfn.CONCAT(D3763,F3763)</f>
        <v>Frappé12 oz</v>
      </c>
      <c r="M3763" s="10">
        <f>E3763*_xlfn.XLOOKUP(L3763,PriceListData!$F$2:$F$97,PriceListData!$E$2:$E$97)</f>
        <v>4.75</v>
      </c>
      <c r="N3763" t="str">
        <f>TEXT(B3763,"dddd")</f>
        <v>Friday</v>
      </c>
    </row>
    <row r="3764" spans="1:14" x14ac:dyDescent="0.35">
      <c r="A3764">
        <v>290043</v>
      </c>
      <c r="B3764" s="3">
        <v>45793</v>
      </c>
      <c r="C3764" s="4">
        <v>0.48336805555555556</v>
      </c>
      <c r="D3764" t="s">
        <v>425</v>
      </c>
      <c r="E3764">
        <v>1</v>
      </c>
      <c r="F3764" t="s">
        <v>15</v>
      </c>
      <c r="G3764" t="s">
        <v>405</v>
      </c>
      <c r="H3764" t="s">
        <v>414</v>
      </c>
      <c r="J3764" t="s">
        <v>403</v>
      </c>
      <c r="K3764">
        <v>2</v>
      </c>
      <c r="L3764" t="str">
        <f>_xlfn.CONCAT(D3764,F3764)</f>
        <v>Iced Guillermo12 oz</v>
      </c>
      <c r="M3764" s="10">
        <f>E3764*_xlfn.XLOOKUP(L3764,PriceListData!$F$2:$F$97,PriceListData!$E$2:$E$97)</f>
        <v>3.5</v>
      </c>
      <c r="N3764" t="str">
        <f>TEXT(B3764,"dddd")</f>
        <v>Friday</v>
      </c>
    </row>
    <row r="3765" spans="1:14" x14ac:dyDescent="0.35">
      <c r="A3765">
        <v>290042</v>
      </c>
      <c r="B3765" s="3">
        <v>45793</v>
      </c>
      <c r="C3765" s="4">
        <v>0.48283564814814817</v>
      </c>
      <c r="D3765" t="s">
        <v>54</v>
      </c>
      <c r="E3765">
        <v>1</v>
      </c>
      <c r="G3765" t="s">
        <v>415</v>
      </c>
      <c r="H3765" t="s">
        <v>416</v>
      </c>
      <c r="J3765" t="s">
        <v>403</v>
      </c>
      <c r="K3765">
        <v>2</v>
      </c>
      <c r="L3765" t="str">
        <f>_xlfn.CONCAT(D3765,F3765)</f>
        <v>Syrup</v>
      </c>
      <c r="M3765" s="10">
        <f>E3765*_xlfn.XLOOKUP(L3765,PriceListData!$F$2:$F$97,PriceListData!$E$2:$E$97)</f>
        <v>0.75</v>
      </c>
      <c r="N3765" t="str">
        <f>TEXT(B3765,"dddd")</f>
        <v>Friday</v>
      </c>
    </row>
    <row r="3766" spans="1:14" x14ac:dyDescent="0.35">
      <c r="A3766">
        <v>290042</v>
      </c>
      <c r="B3766" s="3">
        <v>45793</v>
      </c>
      <c r="C3766" s="4">
        <v>0.48283564814814817</v>
      </c>
      <c r="D3766" t="s">
        <v>21</v>
      </c>
      <c r="E3766">
        <v>1</v>
      </c>
      <c r="F3766" t="s">
        <v>15</v>
      </c>
      <c r="G3766" t="s">
        <v>405</v>
      </c>
      <c r="H3766" t="s">
        <v>406</v>
      </c>
      <c r="J3766" t="s">
        <v>403</v>
      </c>
      <c r="K3766">
        <v>2</v>
      </c>
      <c r="L3766" t="str">
        <f>_xlfn.CONCAT(D3766,F3766)</f>
        <v>Pourover12 oz</v>
      </c>
      <c r="M3766" s="10">
        <f>E3766*_xlfn.XLOOKUP(L3766,PriceListData!$F$2:$F$97,PriceListData!$E$2:$E$97)</f>
        <v>3.5</v>
      </c>
      <c r="N3766" t="str">
        <f>TEXT(B3766,"dddd")</f>
        <v>Friday</v>
      </c>
    </row>
    <row r="3767" spans="1:14" x14ac:dyDescent="0.35">
      <c r="A3767">
        <v>290042</v>
      </c>
      <c r="B3767" s="3">
        <v>45793</v>
      </c>
      <c r="C3767" s="4">
        <v>0.48283564814814817</v>
      </c>
      <c r="D3767" t="s">
        <v>425</v>
      </c>
      <c r="E3767">
        <v>1</v>
      </c>
      <c r="F3767" t="s">
        <v>15</v>
      </c>
      <c r="G3767" t="s">
        <v>405</v>
      </c>
      <c r="H3767" t="s">
        <v>414</v>
      </c>
      <c r="J3767" t="s">
        <v>403</v>
      </c>
      <c r="K3767">
        <v>2</v>
      </c>
      <c r="L3767" t="str">
        <f>_xlfn.CONCAT(D3767,F3767)</f>
        <v>Iced Guillermo12 oz</v>
      </c>
      <c r="M3767" s="10">
        <f>E3767*_xlfn.XLOOKUP(L3767,PriceListData!$F$2:$F$97,PriceListData!$E$2:$E$97)</f>
        <v>3.5</v>
      </c>
      <c r="N3767" t="str">
        <f>TEXT(B3767,"dddd")</f>
        <v>Friday</v>
      </c>
    </row>
    <row r="3768" spans="1:14" x14ac:dyDescent="0.35">
      <c r="A3768">
        <v>290040</v>
      </c>
      <c r="B3768" s="3">
        <v>45793</v>
      </c>
      <c r="C3768" s="4">
        <v>0.47532407407407407</v>
      </c>
      <c r="D3768" t="s">
        <v>411</v>
      </c>
      <c r="E3768">
        <v>1</v>
      </c>
      <c r="F3768" t="s">
        <v>24</v>
      </c>
      <c r="G3768" t="s">
        <v>405</v>
      </c>
      <c r="H3768" t="s">
        <v>406</v>
      </c>
      <c r="J3768" t="s">
        <v>403</v>
      </c>
      <c r="K3768">
        <v>1</v>
      </c>
      <c r="L3768" t="str">
        <f>_xlfn.CONCAT(D3768,F3768)</f>
        <v>Turkish coffee3 oz</v>
      </c>
      <c r="M3768" s="10">
        <f>E3768*_xlfn.XLOOKUP(L3768,PriceListData!$F$2:$F$97,PriceListData!$E$2:$E$97)</f>
        <v>3.75</v>
      </c>
      <c r="N3768" t="str">
        <f>TEXT(B3768,"dddd")</f>
        <v>Friday</v>
      </c>
    </row>
    <row r="3769" spans="1:14" x14ac:dyDescent="0.35">
      <c r="A3769">
        <v>290038</v>
      </c>
      <c r="B3769" s="3">
        <v>45793</v>
      </c>
      <c r="C3769" s="4">
        <v>0.47289351851851852</v>
      </c>
      <c r="D3769" t="s">
        <v>74</v>
      </c>
      <c r="E3769">
        <v>2</v>
      </c>
      <c r="F3769" t="s">
        <v>15</v>
      </c>
      <c r="G3769" t="s">
        <v>417</v>
      </c>
      <c r="H3769" t="s">
        <v>418</v>
      </c>
      <c r="J3769" t="s">
        <v>403</v>
      </c>
      <c r="K3769">
        <v>2</v>
      </c>
      <c r="L3769" t="str">
        <f>_xlfn.CONCAT(D3769,F3769)</f>
        <v>Single-origin12 oz</v>
      </c>
      <c r="M3769" s="10">
        <f>E3769*_xlfn.XLOOKUP(L3769,PriceListData!$F$2:$F$97,PriceListData!$E$2:$E$97)</f>
        <v>29.9</v>
      </c>
      <c r="N3769" t="str">
        <f>TEXT(B3769,"dddd")</f>
        <v>Friday</v>
      </c>
    </row>
    <row r="3770" spans="1:14" x14ac:dyDescent="0.35">
      <c r="A3770">
        <v>290037</v>
      </c>
      <c r="B3770" s="3">
        <v>45793</v>
      </c>
      <c r="C3770" s="4">
        <v>0.47260416666666666</v>
      </c>
      <c r="D3770" t="s">
        <v>54</v>
      </c>
      <c r="E3770">
        <v>1</v>
      </c>
      <c r="G3770" t="s">
        <v>415</v>
      </c>
      <c r="H3770" t="s">
        <v>416</v>
      </c>
      <c r="J3770" t="s">
        <v>403</v>
      </c>
      <c r="K3770">
        <v>1</v>
      </c>
      <c r="L3770" t="str">
        <f>_xlfn.CONCAT(D3770,F3770)</f>
        <v>Syrup</v>
      </c>
      <c r="M3770" s="10">
        <f>E3770*_xlfn.XLOOKUP(L3770,PriceListData!$F$2:$F$97,PriceListData!$E$2:$E$97)</f>
        <v>0.75</v>
      </c>
      <c r="N3770" t="str">
        <f>TEXT(B3770,"dddd")</f>
        <v>Friday</v>
      </c>
    </row>
    <row r="3771" spans="1:14" x14ac:dyDescent="0.35">
      <c r="A3771">
        <v>290037</v>
      </c>
      <c r="B3771" s="3">
        <v>45793</v>
      </c>
      <c r="C3771" s="4">
        <v>0.47260416666666666</v>
      </c>
      <c r="D3771" t="s">
        <v>52</v>
      </c>
      <c r="E3771">
        <v>1</v>
      </c>
      <c r="F3771" t="s">
        <v>15</v>
      </c>
      <c r="G3771" t="s">
        <v>405</v>
      </c>
      <c r="H3771" t="s">
        <v>414</v>
      </c>
      <c r="J3771" t="s">
        <v>403</v>
      </c>
      <c r="K3771">
        <v>1</v>
      </c>
      <c r="L3771" t="str">
        <f>_xlfn.CONCAT(D3771,F3771)</f>
        <v>Frappé12 oz</v>
      </c>
      <c r="M3771" s="10">
        <f>E3771*_xlfn.XLOOKUP(L3771,PriceListData!$F$2:$F$97,PriceListData!$E$2:$E$97)</f>
        <v>4.75</v>
      </c>
      <c r="N3771" t="str">
        <f>TEXT(B3771,"dddd")</f>
        <v>Friday</v>
      </c>
    </row>
    <row r="3772" spans="1:14" x14ac:dyDescent="0.35">
      <c r="A3772">
        <v>290036</v>
      </c>
      <c r="B3772" s="3">
        <v>45793</v>
      </c>
      <c r="C3772" s="4">
        <v>0.46260416666666665</v>
      </c>
      <c r="D3772" t="s">
        <v>404</v>
      </c>
      <c r="E3772">
        <v>1</v>
      </c>
      <c r="F3772" t="s">
        <v>15</v>
      </c>
      <c r="G3772" t="s">
        <v>405</v>
      </c>
      <c r="H3772" t="s">
        <v>406</v>
      </c>
      <c r="J3772" t="s">
        <v>403</v>
      </c>
      <c r="K3772">
        <v>1</v>
      </c>
      <c r="L3772" t="str">
        <f>_xlfn.CONCAT(D3772,F3772)</f>
        <v>Café latté12 oz</v>
      </c>
      <c r="M3772" s="10">
        <f>E3772*_xlfn.XLOOKUP(L3772,PriceListData!$F$2:$F$97,PriceListData!$E$2:$E$97)</f>
        <v>4.25</v>
      </c>
      <c r="N3772" t="str">
        <f>TEXT(B3772,"dddd")</f>
        <v>Friday</v>
      </c>
    </row>
    <row r="3773" spans="1:14" x14ac:dyDescent="0.35">
      <c r="A3773">
        <v>290035</v>
      </c>
      <c r="B3773" s="3">
        <v>45793</v>
      </c>
      <c r="C3773" s="4">
        <v>0.46253472222222225</v>
      </c>
      <c r="D3773" t="s">
        <v>21</v>
      </c>
      <c r="E3773">
        <v>1</v>
      </c>
      <c r="F3773" t="s">
        <v>15</v>
      </c>
      <c r="G3773" t="s">
        <v>405</v>
      </c>
      <c r="H3773" t="s">
        <v>406</v>
      </c>
      <c r="J3773" t="s">
        <v>403</v>
      </c>
      <c r="K3773">
        <v>2</v>
      </c>
      <c r="L3773" t="str">
        <f>_xlfn.CONCAT(D3773,F3773)</f>
        <v>Pourover12 oz</v>
      </c>
      <c r="M3773" s="10">
        <f>E3773*_xlfn.XLOOKUP(L3773,PriceListData!$F$2:$F$97,PriceListData!$E$2:$E$97)</f>
        <v>3.5</v>
      </c>
      <c r="N3773" t="str">
        <f>TEXT(B3773,"dddd")</f>
        <v>Friday</v>
      </c>
    </row>
    <row r="3774" spans="1:14" x14ac:dyDescent="0.35">
      <c r="A3774">
        <v>290033</v>
      </c>
      <c r="B3774" s="3">
        <v>45793</v>
      </c>
      <c r="C3774" s="4">
        <v>0.45422453703703702</v>
      </c>
      <c r="D3774" t="s">
        <v>21</v>
      </c>
      <c r="E3774">
        <v>1</v>
      </c>
      <c r="F3774" t="s">
        <v>15</v>
      </c>
      <c r="G3774" t="s">
        <v>405</v>
      </c>
      <c r="H3774" t="s">
        <v>406</v>
      </c>
      <c r="J3774" t="s">
        <v>403</v>
      </c>
      <c r="K3774">
        <v>1</v>
      </c>
      <c r="L3774" t="str">
        <f>_xlfn.CONCAT(D3774,F3774)</f>
        <v>Pourover12 oz</v>
      </c>
      <c r="M3774" s="10">
        <f>E3774*_xlfn.XLOOKUP(L3774,PriceListData!$F$2:$F$97,PriceListData!$E$2:$E$97)</f>
        <v>3.5</v>
      </c>
      <c r="N3774" t="str">
        <f>TEXT(B3774,"dddd")</f>
        <v>Friday</v>
      </c>
    </row>
    <row r="3775" spans="1:14" x14ac:dyDescent="0.35">
      <c r="A3775">
        <v>290032</v>
      </c>
      <c r="B3775" s="3">
        <v>45793</v>
      </c>
      <c r="C3775" s="4">
        <v>0.45300925925925928</v>
      </c>
      <c r="D3775" t="s">
        <v>52</v>
      </c>
      <c r="E3775">
        <v>1</v>
      </c>
      <c r="F3775" t="s">
        <v>15</v>
      </c>
      <c r="G3775" t="s">
        <v>405</v>
      </c>
      <c r="H3775" t="s">
        <v>414</v>
      </c>
      <c r="J3775" t="s">
        <v>403</v>
      </c>
      <c r="K3775">
        <v>2</v>
      </c>
      <c r="L3775" t="str">
        <f>_xlfn.CONCAT(D3775,F3775)</f>
        <v>Frappé12 oz</v>
      </c>
      <c r="M3775" s="10">
        <f>E3775*_xlfn.XLOOKUP(L3775,PriceListData!$F$2:$F$97,PriceListData!$E$2:$E$97)</f>
        <v>4.75</v>
      </c>
      <c r="N3775" t="str">
        <f>TEXT(B3775,"dddd")</f>
        <v>Friday</v>
      </c>
    </row>
    <row r="3776" spans="1:14" x14ac:dyDescent="0.35">
      <c r="A3776">
        <v>290031</v>
      </c>
      <c r="B3776" s="3">
        <v>45793</v>
      </c>
      <c r="C3776" s="4">
        <v>0.45173611111111112</v>
      </c>
      <c r="D3776" t="s">
        <v>21</v>
      </c>
      <c r="E3776">
        <v>1</v>
      </c>
      <c r="F3776" t="s">
        <v>15</v>
      </c>
      <c r="G3776" t="s">
        <v>405</v>
      </c>
      <c r="H3776" t="s">
        <v>406</v>
      </c>
      <c r="J3776" t="s">
        <v>403</v>
      </c>
      <c r="K3776">
        <v>1</v>
      </c>
      <c r="L3776" t="str">
        <f>_xlfn.CONCAT(D3776,F3776)</f>
        <v>Pourover12 oz</v>
      </c>
      <c r="M3776" s="10">
        <f>E3776*_xlfn.XLOOKUP(L3776,PriceListData!$F$2:$F$97,PriceListData!$E$2:$E$97)</f>
        <v>3.5</v>
      </c>
      <c r="N3776" t="str">
        <f>TEXT(B3776,"dddd")</f>
        <v>Friday</v>
      </c>
    </row>
    <row r="3777" spans="1:14" x14ac:dyDescent="0.35">
      <c r="A3777">
        <v>290030</v>
      </c>
      <c r="B3777" s="3">
        <v>45793</v>
      </c>
      <c r="C3777" s="4">
        <v>0.44078703703703703</v>
      </c>
      <c r="D3777" t="s">
        <v>54</v>
      </c>
      <c r="E3777">
        <v>1</v>
      </c>
      <c r="G3777" t="s">
        <v>415</v>
      </c>
      <c r="H3777" t="s">
        <v>416</v>
      </c>
      <c r="J3777" t="s">
        <v>403</v>
      </c>
      <c r="K3777">
        <v>1</v>
      </c>
      <c r="L3777" t="str">
        <f>_xlfn.CONCAT(D3777,F3777)</f>
        <v>Syrup</v>
      </c>
      <c r="M3777" s="10">
        <f>E3777*_xlfn.XLOOKUP(L3777,PriceListData!$F$2:$F$97,PriceListData!$E$2:$E$97)</f>
        <v>0.75</v>
      </c>
      <c r="N3777" t="str">
        <f>TEXT(B3777,"dddd")</f>
        <v>Friday</v>
      </c>
    </row>
    <row r="3778" spans="1:14" x14ac:dyDescent="0.35">
      <c r="A3778">
        <v>290029</v>
      </c>
      <c r="B3778" s="3">
        <v>45793</v>
      </c>
      <c r="C3778" s="4">
        <v>0.43908564814814816</v>
      </c>
      <c r="D3778" t="s">
        <v>451</v>
      </c>
      <c r="E3778">
        <v>1</v>
      </c>
      <c r="F3778" t="s">
        <v>15</v>
      </c>
      <c r="G3778" t="s">
        <v>423</v>
      </c>
      <c r="H3778" t="s">
        <v>414</v>
      </c>
      <c r="J3778" t="s">
        <v>403</v>
      </c>
      <c r="K3778">
        <v>1</v>
      </c>
      <c r="L3778" t="str">
        <f>_xlfn.CONCAT(D3778,F3778)</f>
        <v>Fruity fizzy12 oz</v>
      </c>
      <c r="M3778" s="10">
        <f>E3778*_xlfn.XLOOKUP(L3778,PriceListData!$F$2:$F$97,PriceListData!$E$2:$E$97)</f>
        <v>2</v>
      </c>
      <c r="N3778" t="str">
        <f>TEXT(B3778,"dddd")</f>
        <v>Friday</v>
      </c>
    </row>
    <row r="3779" spans="1:14" x14ac:dyDescent="0.35">
      <c r="A3779">
        <v>290029</v>
      </c>
      <c r="B3779" s="3">
        <v>45793</v>
      </c>
      <c r="C3779" s="4">
        <v>0.43908564814814816</v>
      </c>
      <c r="D3779" t="s">
        <v>419</v>
      </c>
      <c r="E3779">
        <v>1</v>
      </c>
      <c r="G3779" t="s">
        <v>415</v>
      </c>
      <c r="H3779" t="s">
        <v>416</v>
      </c>
      <c r="J3779" t="s">
        <v>403</v>
      </c>
      <c r="K3779">
        <v>1</v>
      </c>
      <c r="L3779" t="str">
        <f>_xlfn.CONCAT(D3779,F3779)</f>
        <v>Extra shot</v>
      </c>
      <c r="M3779" s="10">
        <f>E3779*_xlfn.XLOOKUP(L3779,PriceListData!$F$2:$F$97,PriceListData!$E$2:$E$97)</f>
        <v>1</v>
      </c>
      <c r="N3779" t="str">
        <f>TEXT(B3779,"dddd")</f>
        <v>Friday</v>
      </c>
    </row>
    <row r="3780" spans="1:14" x14ac:dyDescent="0.35">
      <c r="A3780">
        <v>290027</v>
      </c>
      <c r="B3780" s="3">
        <v>45793</v>
      </c>
      <c r="C3780" s="4">
        <v>0.43114583333333334</v>
      </c>
      <c r="D3780" t="s">
        <v>21</v>
      </c>
      <c r="E3780">
        <v>1</v>
      </c>
      <c r="F3780" t="s">
        <v>15</v>
      </c>
      <c r="G3780" t="s">
        <v>405</v>
      </c>
      <c r="H3780" t="s">
        <v>406</v>
      </c>
      <c r="J3780" t="s">
        <v>403</v>
      </c>
      <c r="K3780">
        <v>1</v>
      </c>
      <c r="L3780" t="str">
        <f>_xlfn.CONCAT(D3780,F3780)</f>
        <v>Pourover12 oz</v>
      </c>
      <c r="M3780" s="10">
        <f>E3780*_xlfn.XLOOKUP(L3780,PriceListData!$F$2:$F$97,PriceListData!$E$2:$E$97)</f>
        <v>3.5</v>
      </c>
      <c r="N3780" t="str">
        <f>TEXT(B3780,"dddd")</f>
        <v>Friday</v>
      </c>
    </row>
    <row r="3781" spans="1:14" x14ac:dyDescent="0.35">
      <c r="A3781">
        <v>290025</v>
      </c>
      <c r="B3781" s="3">
        <v>45793</v>
      </c>
      <c r="C3781" s="4">
        <v>0.42996527777777777</v>
      </c>
      <c r="D3781" t="s">
        <v>407</v>
      </c>
      <c r="E3781">
        <v>1</v>
      </c>
      <c r="G3781" t="s">
        <v>405</v>
      </c>
      <c r="H3781" t="s">
        <v>408</v>
      </c>
      <c r="J3781" t="s">
        <v>403</v>
      </c>
      <c r="K3781">
        <v>1</v>
      </c>
      <c r="L3781" t="str">
        <f>_xlfn.CONCAT(D3781,F3781)</f>
        <v>Drip coffee refill</v>
      </c>
      <c r="M3781" s="10">
        <f>E3781*_xlfn.XLOOKUP(L3781,PriceListData!$F$2:$F$97,PriceListData!$E$2:$E$97)</f>
        <v>1.25</v>
      </c>
      <c r="N3781" t="str">
        <f>TEXT(B3781,"dddd")</f>
        <v>Friday</v>
      </c>
    </row>
    <row r="3782" spans="1:14" x14ac:dyDescent="0.35">
      <c r="A3782">
        <v>290024</v>
      </c>
      <c r="B3782" s="3">
        <v>45793</v>
      </c>
      <c r="C3782" s="4">
        <v>0.4294675925925926</v>
      </c>
      <c r="D3782" t="s">
        <v>407</v>
      </c>
      <c r="E3782">
        <v>2</v>
      </c>
      <c r="G3782" t="s">
        <v>405</v>
      </c>
      <c r="H3782" t="s">
        <v>408</v>
      </c>
      <c r="J3782" t="s">
        <v>403</v>
      </c>
      <c r="K3782">
        <v>1</v>
      </c>
      <c r="L3782" t="str">
        <f>_xlfn.CONCAT(D3782,F3782)</f>
        <v>Drip coffee refill</v>
      </c>
      <c r="M3782" s="10">
        <f>E3782*_xlfn.XLOOKUP(L3782,PriceListData!$F$2:$F$97,PriceListData!$E$2:$E$97)</f>
        <v>2.5</v>
      </c>
      <c r="N3782" t="str">
        <f>TEXT(B3782,"dddd")</f>
        <v>Friday</v>
      </c>
    </row>
    <row r="3783" spans="1:14" x14ac:dyDescent="0.35">
      <c r="A3783">
        <v>290023</v>
      </c>
      <c r="B3783" s="3">
        <v>45793</v>
      </c>
      <c r="C3783" s="4">
        <v>0.42829861111111112</v>
      </c>
      <c r="D3783" t="s">
        <v>404</v>
      </c>
      <c r="E3783">
        <v>1</v>
      </c>
      <c r="F3783" t="s">
        <v>15</v>
      </c>
      <c r="G3783" t="s">
        <v>405</v>
      </c>
      <c r="H3783" t="s">
        <v>406</v>
      </c>
      <c r="J3783" t="s">
        <v>403</v>
      </c>
      <c r="K3783">
        <v>1</v>
      </c>
      <c r="L3783" t="str">
        <f>_xlfn.CONCAT(D3783,F3783)</f>
        <v>Café latté12 oz</v>
      </c>
      <c r="M3783" s="10">
        <f>E3783*_xlfn.XLOOKUP(L3783,PriceListData!$F$2:$F$97,PriceListData!$E$2:$E$97)</f>
        <v>4.25</v>
      </c>
      <c r="N3783" t="str">
        <f>TEXT(B3783,"dddd")</f>
        <v>Friday</v>
      </c>
    </row>
    <row r="3784" spans="1:14" x14ac:dyDescent="0.35">
      <c r="A3784">
        <v>290022</v>
      </c>
      <c r="B3784" s="3">
        <v>45793</v>
      </c>
      <c r="C3784" s="4">
        <v>0.42723379629629632</v>
      </c>
      <c r="D3784" t="s">
        <v>40</v>
      </c>
      <c r="E3784">
        <v>1</v>
      </c>
      <c r="F3784" t="s">
        <v>35</v>
      </c>
      <c r="G3784" t="s">
        <v>405</v>
      </c>
      <c r="H3784" t="s">
        <v>406</v>
      </c>
      <c r="J3784" t="s">
        <v>403</v>
      </c>
      <c r="K3784">
        <v>1</v>
      </c>
      <c r="L3784" t="str">
        <f>_xlfn.CONCAT(D3784,F3784)</f>
        <v>Espresso1 oz</v>
      </c>
      <c r="M3784" s="10">
        <f>E3784*_xlfn.XLOOKUP(L3784,PriceListData!$F$2:$F$97,PriceListData!$E$2:$E$97)</f>
        <v>2.5</v>
      </c>
      <c r="N3784" t="str">
        <f>TEXT(B3784,"dddd")</f>
        <v>Friday</v>
      </c>
    </row>
    <row r="3785" spans="1:14" x14ac:dyDescent="0.35">
      <c r="A3785">
        <v>290022</v>
      </c>
      <c r="B3785" s="3">
        <v>45793</v>
      </c>
      <c r="C3785" s="4">
        <v>0.42723379629629632</v>
      </c>
      <c r="D3785" t="s">
        <v>404</v>
      </c>
      <c r="E3785">
        <v>1</v>
      </c>
      <c r="F3785" t="s">
        <v>15</v>
      </c>
      <c r="G3785" t="s">
        <v>405</v>
      </c>
      <c r="H3785" t="s">
        <v>406</v>
      </c>
      <c r="J3785" t="s">
        <v>403</v>
      </c>
      <c r="K3785">
        <v>1</v>
      </c>
      <c r="L3785" t="str">
        <f>_xlfn.CONCAT(D3785,F3785)</f>
        <v>Café latté12 oz</v>
      </c>
      <c r="M3785" s="10">
        <f>E3785*_xlfn.XLOOKUP(L3785,PriceListData!$F$2:$F$97,PriceListData!$E$2:$E$97)</f>
        <v>4.25</v>
      </c>
      <c r="N3785" t="str">
        <f>TEXT(B3785,"dddd")</f>
        <v>Friday</v>
      </c>
    </row>
    <row r="3786" spans="1:14" x14ac:dyDescent="0.35">
      <c r="A3786">
        <v>290021</v>
      </c>
      <c r="B3786" s="3">
        <v>45793</v>
      </c>
      <c r="C3786" s="4">
        <v>0.42439814814814814</v>
      </c>
      <c r="D3786" t="s">
        <v>54</v>
      </c>
      <c r="E3786">
        <v>1</v>
      </c>
      <c r="G3786" t="s">
        <v>415</v>
      </c>
      <c r="H3786" t="s">
        <v>416</v>
      </c>
      <c r="J3786" t="s">
        <v>403</v>
      </c>
      <c r="K3786">
        <v>1</v>
      </c>
      <c r="L3786" t="str">
        <f>_xlfn.CONCAT(D3786,F3786)</f>
        <v>Syrup</v>
      </c>
      <c r="M3786" s="10">
        <f>E3786*_xlfn.XLOOKUP(L3786,PriceListData!$F$2:$F$97,PriceListData!$E$2:$E$97)</f>
        <v>0.75</v>
      </c>
      <c r="N3786" t="str">
        <f>TEXT(B3786,"dddd")</f>
        <v>Friday</v>
      </c>
    </row>
    <row r="3787" spans="1:14" x14ac:dyDescent="0.35">
      <c r="A3787">
        <v>290021</v>
      </c>
      <c r="B3787" s="3">
        <v>45793</v>
      </c>
      <c r="C3787" s="4">
        <v>0.42439814814814814</v>
      </c>
      <c r="D3787" t="s">
        <v>52</v>
      </c>
      <c r="E3787">
        <v>1</v>
      </c>
      <c r="F3787" t="s">
        <v>15</v>
      </c>
      <c r="G3787" t="s">
        <v>405</v>
      </c>
      <c r="H3787" t="s">
        <v>414</v>
      </c>
      <c r="J3787" t="s">
        <v>403</v>
      </c>
      <c r="K3787">
        <v>1</v>
      </c>
      <c r="L3787" t="str">
        <f>_xlfn.CONCAT(D3787,F3787)</f>
        <v>Frappé12 oz</v>
      </c>
      <c r="M3787" s="10">
        <f>E3787*_xlfn.XLOOKUP(L3787,PriceListData!$F$2:$F$97,PriceListData!$E$2:$E$97)</f>
        <v>4.75</v>
      </c>
      <c r="N3787" t="str">
        <f>TEXT(B3787,"dddd")</f>
        <v>Friday</v>
      </c>
    </row>
    <row r="3788" spans="1:14" x14ac:dyDescent="0.35">
      <c r="A3788">
        <v>290019</v>
      </c>
      <c r="B3788" s="3">
        <v>45793</v>
      </c>
      <c r="C3788" s="4">
        <v>0.41030092592592593</v>
      </c>
      <c r="D3788" t="s">
        <v>404</v>
      </c>
      <c r="E3788">
        <v>1</v>
      </c>
      <c r="F3788" t="s">
        <v>15</v>
      </c>
      <c r="G3788" t="s">
        <v>405</v>
      </c>
      <c r="H3788" t="s">
        <v>406</v>
      </c>
      <c r="J3788" t="s">
        <v>403</v>
      </c>
      <c r="K3788">
        <v>1</v>
      </c>
      <c r="L3788" t="str">
        <f>_xlfn.CONCAT(D3788,F3788)</f>
        <v>Café latté12 oz</v>
      </c>
      <c r="M3788" s="10">
        <f>E3788*_xlfn.XLOOKUP(L3788,PriceListData!$F$2:$F$97,PriceListData!$E$2:$E$97)</f>
        <v>4.25</v>
      </c>
      <c r="N3788" t="str">
        <f>TEXT(B3788,"dddd")</f>
        <v>Friday</v>
      </c>
    </row>
    <row r="3789" spans="1:14" x14ac:dyDescent="0.35">
      <c r="A3789">
        <v>290017</v>
      </c>
      <c r="B3789" s="3">
        <v>45793</v>
      </c>
      <c r="C3789" s="4">
        <v>0.40859953703703705</v>
      </c>
      <c r="D3789" t="s">
        <v>52</v>
      </c>
      <c r="E3789">
        <v>1</v>
      </c>
      <c r="F3789" t="s">
        <v>15</v>
      </c>
      <c r="G3789" t="s">
        <v>405</v>
      </c>
      <c r="H3789" t="s">
        <v>414</v>
      </c>
      <c r="J3789" t="s">
        <v>403</v>
      </c>
      <c r="K3789">
        <v>1</v>
      </c>
      <c r="L3789" t="str">
        <f>_xlfn.CONCAT(D3789,F3789)</f>
        <v>Frappé12 oz</v>
      </c>
      <c r="M3789" s="10">
        <f>E3789*_xlfn.XLOOKUP(L3789,PriceListData!$F$2:$F$97,PriceListData!$E$2:$E$97)</f>
        <v>4.75</v>
      </c>
      <c r="N3789" t="str">
        <f>TEXT(B3789,"dddd")</f>
        <v>Friday</v>
      </c>
    </row>
    <row r="3790" spans="1:14" x14ac:dyDescent="0.35">
      <c r="A3790">
        <v>290016</v>
      </c>
      <c r="B3790" s="3">
        <v>45793</v>
      </c>
      <c r="C3790" s="4">
        <v>0.40565972222222224</v>
      </c>
      <c r="D3790" t="s">
        <v>431</v>
      </c>
      <c r="E3790">
        <v>1</v>
      </c>
      <c r="F3790" t="s">
        <v>76</v>
      </c>
      <c r="G3790" t="s">
        <v>405</v>
      </c>
      <c r="H3790" t="s">
        <v>414</v>
      </c>
      <c r="J3790" t="s">
        <v>403</v>
      </c>
      <c r="K3790">
        <v>2</v>
      </c>
      <c r="L3790" t="str">
        <f>_xlfn.CONCAT(D3790,F3790)</f>
        <v>Mazagran10 oz</v>
      </c>
      <c r="M3790" s="10">
        <f>E3790*_xlfn.XLOOKUP(L3790,PriceListData!$F$2:$F$97,PriceListData!$E$2:$E$97)</f>
        <v>4</v>
      </c>
      <c r="N3790" t="str">
        <f>TEXT(B3790,"dddd")</f>
        <v>Friday</v>
      </c>
    </row>
    <row r="3791" spans="1:14" x14ac:dyDescent="0.35">
      <c r="A3791">
        <v>290014</v>
      </c>
      <c r="B3791" s="3">
        <v>45793</v>
      </c>
      <c r="C3791" s="4">
        <v>0.40353009259259259</v>
      </c>
      <c r="D3791" t="s">
        <v>21</v>
      </c>
      <c r="E3791">
        <v>1</v>
      </c>
      <c r="F3791" t="s">
        <v>15</v>
      </c>
      <c r="G3791" t="s">
        <v>405</v>
      </c>
      <c r="H3791" t="s">
        <v>406</v>
      </c>
      <c r="J3791" t="s">
        <v>403</v>
      </c>
      <c r="K3791">
        <v>2</v>
      </c>
      <c r="L3791" t="str">
        <f>_xlfn.CONCAT(D3791,F3791)</f>
        <v>Pourover12 oz</v>
      </c>
      <c r="M3791" s="10">
        <f>E3791*_xlfn.XLOOKUP(L3791,PriceListData!$F$2:$F$97,PriceListData!$E$2:$E$97)</f>
        <v>3.5</v>
      </c>
      <c r="N3791" t="str">
        <f>TEXT(B3791,"dddd")</f>
        <v>Friday</v>
      </c>
    </row>
    <row r="3792" spans="1:14" x14ac:dyDescent="0.35">
      <c r="A3792">
        <v>290011</v>
      </c>
      <c r="B3792" s="3">
        <v>45793</v>
      </c>
      <c r="C3792" s="4">
        <v>0.39631944444444445</v>
      </c>
      <c r="D3792" t="s">
        <v>21</v>
      </c>
      <c r="E3792">
        <v>1</v>
      </c>
      <c r="F3792" t="s">
        <v>15</v>
      </c>
      <c r="G3792" t="s">
        <v>405</v>
      </c>
      <c r="H3792" t="s">
        <v>406</v>
      </c>
      <c r="J3792" t="s">
        <v>403</v>
      </c>
      <c r="K3792">
        <v>2</v>
      </c>
      <c r="L3792" t="str">
        <f>_xlfn.CONCAT(D3792,F3792)</f>
        <v>Pourover12 oz</v>
      </c>
      <c r="M3792" s="10">
        <f>E3792*_xlfn.XLOOKUP(L3792,PriceListData!$F$2:$F$97,PriceListData!$E$2:$E$97)</f>
        <v>3.5</v>
      </c>
      <c r="N3792" t="str">
        <f>TEXT(B3792,"dddd")</f>
        <v>Friday</v>
      </c>
    </row>
    <row r="3793" spans="1:14" x14ac:dyDescent="0.35">
      <c r="A3793">
        <v>290008</v>
      </c>
      <c r="B3793" s="3">
        <v>45793</v>
      </c>
      <c r="C3793" s="4">
        <v>0.38821759259259259</v>
      </c>
      <c r="D3793" t="s">
        <v>54</v>
      </c>
      <c r="E3793">
        <v>1</v>
      </c>
      <c r="G3793" t="s">
        <v>415</v>
      </c>
      <c r="H3793" t="s">
        <v>416</v>
      </c>
      <c r="J3793" t="s">
        <v>403</v>
      </c>
      <c r="K3793">
        <v>1</v>
      </c>
      <c r="L3793" t="str">
        <f>_xlfn.CONCAT(D3793,F3793)</f>
        <v>Syrup</v>
      </c>
      <c r="M3793" s="10">
        <f>E3793*_xlfn.XLOOKUP(L3793,PriceListData!$F$2:$F$97,PriceListData!$E$2:$E$97)</f>
        <v>0.75</v>
      </c>
      <c r="N3793" t="str">
        <f>TEXT(B3793,"dddd")</f>
        <v>Friday</v>
      </c>
    </row>
    <row r="3794" spans="1:14" x14ac:dyDescent="0.35">
      <c r="A3794">
        <v>290008</v>
      </c>
      <c r="B3794" s="3">
        <v>45793</v>
      </c>
      <c r="C3794" s="4">
        <v>0.38821759259259259</v>
      </c>
      <c r="D3794" t="s">
        <v>21</v>
      </c>
      <c r="E3794">
        <v>1</v>
      </c>
      <c r="F3794" t="s">
        <v>15</v>
      </c>
      <c r="G3794" t="s">
        <v>405</v>
      </c>
      <c r="H3794" t="s">
        <v>406</v>
      </c>
      <c r="J3794" t="s">
        <v>403</v>
      </c>
      <c r="K3794">
        <v>1</v>
      </c>
      <c r="L3794" t="str">
        <f>_xlfn.CONCAT(D3794,F3794)</f>
        <v>Pourover12 oz</v>
      </c>
      <c r="M3794" s="10">
        <f>E3794*_xlfn.XLOOKUP(L3794,PriceListData!$F$2:$F$97,PriceListData!$E$2:$E$97)</f>
        <v>3.5</v>
      </c>
      <c r="N3794" t="str">
        <f>TEXT(B3794,"dddd")</f>
        <v>Friday</v>
      </c>
    </row>
    <row r="3795" spans="1:14" x14ac:dyDescent="0.35">
      <c r="A3795">
        <v>290008</v>
      </c>
      <c r="B3795" s="3">
        <v>45793</v>
      </c>
      <c r="C3795" s="4">
        <v>0.38821759259259259</v>
      </c>
      <c r="D3795" t="s">
        <v>65</v>
      </c>
      <c r="E3795">
        <v>1</v>
      </c>
      <c r="F3795" t="s">
        <v>15</v>
      </c>
      <c r="G3795" t="s">
        <v>405</v>
      </c>
      <c r="H3795" t="s">
        <v>406</v>
      </c>
      <c r="J3795" t="s">
        <v>403</v>
      </c>
      <c r="K3795">
        <v>1</v>
      </c>
      <c r="L3795" t="str">
        <f>_xlfn.CONCAT(D3795,F3795)</f>
        <v>Cappuccino12 oz</v>
      </c>
      <c r="M3795" s="10">
        <f>E3795*_xlfn.XLOOKUP(L3795,PriceListData!$F$2:$F$97,PriceListData!$E$2:$E$97)</f>
        <v>5.5</v>
      </c>
      <c r="N3795" t="str">
        <f>TEXT(B3795,"dddd")</f>
        <v>Friday</v>
      </c>
    </row>
    <row r="3796" spans="1:14" x14ac:dyDescent="0.35">
      <c r="A3796">
        <v>290007</v>
      </c>
      <c r="B3796" s="3">
        <v>45793</v>
      </c>
      <c r="C3796" s="4">
        <v>0.38653935185185184</v>
      </c>
      <c r="D3796" t="s">
        <v>411</v>
      </c>
      <c r="E3796">
        <v>1</v>
      </c>
      <c r="F3796" t="s">
        <v>24</v>
      </c>
      <c r="G3796" t="s">
        <v>405</v>
      </c>
      <c r="H3796" t="s">
        <v>406</v>
      </c>
      <c r="J3796" t="s">
        <v>403</v>
      </c>
      <c r="K3796">
        <v>1</v>
      </c>
      <c r="L3796" t="str">
        <f>_xlfn.CONCAT(D3796,F3796)</f>
        <v>Turkish coffee3 oz</v>
      </c>
      <c r="M3796" s="10">
        <f>E3796*_xlfn.XLOOKUP(L3796,PriceListData!$F$2:$F$97,PriceListData!$E$2:$E$97)</f>
        <v>3.75</v>
      </c>
      <c r="N3796" t="str">
        <f>TEXT(B3796,"dddd")</f>
        <v>Friday</v>
      </c>
    </row>
    <row r="3797" spans="1:14" x14ac:dyDescent="0.35">
      <c r="A3797">
        <v>290006</v>
      </c>
      <c r="B3797" s="3">
        <v>45793</v>
      </c>
      <c r="C3797" s="4">
        <v>0.38537037037037036</v>
      </c>
      <c r="D3797" t="s">
        <v>411</v>
      </c>
      <c r="E3797">
        <v>1</v>
      </c>
      <c r="F3797" t="s">
        <v>24</v>
      </c>
      <c r="G3797" t="s">
        <v>405</v>
      </c>
      <c r="H3797" t="s">
        <v>406</v>
      </c>
      <c r="J3797" t="s">
        <v>403</v>
      </c>
      <c r="K3797">
        <v>2</v>
      </c>
      <c r="L3797" t="str">
        <f>_xlfn.CONCAT(D3797,F3797)</f>
        <v>Turkish coffee3 oz</v>
      </c>
      <c r="M3797" s="10">
        <f>E3797*_xlfn.XLOOKUP(L3797,PriceListData!$F$2:$F$97,PriceListData!$E$2:$E$97)</f>
        <v>3.75</v>
      </c>
      <c r="N3797" t="str">
        <f>TEXT(B3797,"dddd")</f>
        <v>Friday</v>
      </c>
    </row>
    <row r="3798" spans="1:14" x14ac:dyDescent="0.35">
      <c r="A3798">
        <v>290005</v>
      </c>
      <c r="B3798" s="3">
        <v>45793</v>
      </c>
      <c r="C3798" s="4">
        <v>0.38383101851851853</v>
      </c>
      <c r="D3798" t="s">
        <v>425</v>
      </c>
      <c r="E3798">
        <v>1</v>
      </c>
      <c r="F3798" t="s">
        <v>15</v>
      </c>
      <c r="G3798" t="s">
        <v>405</v>
      </c>
      <c r="H3798" t="s">
        <v>414</v>
      </c>
      <c r="J3798" t="s">
        <v>403</v>
      </c>
      <c r="K3798">
        <v>1</v>
      </c>
      <c r="L3798" t="str">
        <f>_xlfn.CONCAT(D3798,F3798)</f>
        <v>Iced Guillermo12 oz</v>
      </c>
      <c r="M3798" s="10">
        <f>E3798*_xlfn.XLOOKUP(L3798,PriceListData!$F$2:$F$97,PriceListData!$E$2:$E$97)</f>
        <v>3.5</v>
      </c>
      <c r="N3798" t="str">
        <f>TEXT(B3798,"dddd")</f>
        <v>Friday</v>
      </c>
    </row>
    <row r="3799" spans="1:14" x14ac:dyDescent="0.35">
      <c r="A3799">
        <v>290004</v>
      </c>
      <c r="B3799" s="3">
        <v>45793</v>
      </c>
      <c r="C3799" s="4">
        <v>0.38292824074074072</v>
      </c>
      <c r="D3799" t="s">
        <v>409</v>
      </c>
      <c r="E3799">
        <v>1</v>
      </c>
      <c r="F3799" t="s">
        <v>15</v>
      </c>
      <c r="G3799" t="s">
        <v>405</v>
      </c>
      <c r="H3799" t="s">
        <v>406</v>
      </c>
      <c r="J3799" t="s">
        <v>403</v>
      </c>
      <c r="K3799">
        <v>1</v>
      </c>
      <c r="L3799" t="str">
        <f>_xlfn.CONCAT(D3799,F3799)</f>
        <v>Drip coffee12 oz</v>
      </c>
      <c r="M3799" s="10">
        <f>E3799*_xlfn.XLOOKUP(L3799,PriceListData!$F$2:$F$97,PriceListData!$E$2:$E$97)</f>
        <v>2.25</v>
      </c>
      <c r="N3799" t="str">
        <f>TEXT(B3799,"dddd")</f>
        <v>Friday</v>
      </c>
    </row>
    <row r="3800" spans="1:14" x14ac:dyDescent="0.35">
      <c r="A3800">
        <v>290003</v>
      </c>
      <c r="B3800" s="3">
        <v>45793</v>
      </c>
      <c r="C3800" s="4">
        <v>0.37952546296296297</v>
      </c>
      <c r="D3800" t="s">
        <v>21</v>
      </c>
      <c r="E3800">
        <v>1</v>
      </c>
      <c r="F3800" t="s">
        <v>15</v>
      </c>
      <c r="G3800" t="s">
        <v>405</v>
      </c>
      <c r="H3800" t="s">
        <v>406</v>
      </c>
      <c r="J3800" t="s">
        <v>403</v>
      </c>
      <c r="K3800">
        <v>2</v>
      </c>
      <c r="L3800" t="str">
        <f>_xlfn.CONCAT(D3800,F3800)</f>
        <v>Pourover12 oz</v>
      </c>
      <c r="M3800" s="10">
        <f>E3800*_xlfn.XLOOKUP(L3800,PriceListData!$F$2:$F$97,PriceListData!$E$2:$E$97)</f>
        <v>3.5</v>
      </c>
      <c r="N3800" t="str">
        <f>TEXT(B3800,"dddd")</f>
        <v>Friday</v>
      </c>
    </row>
    <row r="3801" spans="1:14" x14ac:dyDescent="0.35">
      <c r="A3801">
        <v>290001</v>
      </c>
      <c r="B3801" s="3">
        <v>45793</v>
      </c>
      <c r="C3801" s="4">
        <v>0.37406250000000002</v>
      </c>
      <c r="D3801" t="s">
        <v>52</v>
      </c>
      <c r="E3801">
        <v>1</v>
      </c>
      <c r="F3801" t="s">
        <v>15</v>
      </c>
      <c r="G3801" t="s">
        <v>405</v>
      </c>
      <c r="H3801" t="s">
        <v>414</v>
      </c>
      <c r="J3801" t="s">
        <v>403</v>
      </c>
      <c r="K3801">
        <v>1</v>
      </c>
      <c r="L3801" t="str">
        <f>_xlfn.CONCAT(D3801,F3801)</f>
        <v>Frappé12 oz</v>
      </c>
      <c r="M3801" s="10">
        <f>E3801*_xlfn.XLOOKUP(L3801,PriceListData!$F$2:$F$97,PriceListData!$E$2:$E$97)</f>
        <v>4.75</v>
      </c>
      <c r="N3801" t="str">
        <f>TEXT(B3801,"dddd")</f>
        <v>Friday</v>
      </c>
    </row>
    <row r="3802" spans="1:14" x14ac:dyDescent="0.35">
      <c r="A3802">
        <v>290000</v>
      </c>
      <c r="B3802" s="3">
        <v>45793</v>
      </c>
      <c r="C3802" s="4">
        <v>0.37200231481481483</v>
      </c>
      <c r="D3802" t="s">
        <v>21</v>
      </c>
      <c r="E3802">
        <v>1</v>
      </c>
      <c r="F3802" t="s">
        <v>15</v>
      </c>
      <c r="G3802" t="s">
        <v>405</v>
      </c>
      <c r="H3802" t="s">
        <v>406</v>
      </c>
      <c r="J3802" t="s">
        <v>403</v>
      </c>
      <c r="K3802">
        <v>1</v>
      </c>
      <c r="L3802" t="str">
        <f>_xlfn.CONCAT(D3802,F3802)</f>
        <v>Pourover12 oz</v>
      </c>
      <c r="M3802" s="10">
        <f>E3802*_xlfn.XLOOKUP(L3802,PriceListData!$F$2:$F$97,PriceListData!$E$2:$E$97)</f>
        <v>3.5</v>
      </c>
      <c r="N3802" t="str">
        <f>TEXT(B3802,"dddd")</f>
        <v>Friday</v>
      </c>
    </row>
    <row r="3803" spans="1:14" x14ac:dyDescent="0.35">
      <c r="A3803">
        <v>289998</v>
      </c>
      <c r="B3803" s="3">
        <v>45793</v>
      </c>
      <c r="C3803" s="4">
        <v>0.36449074074074073</v>
      </c>
      <c r="D3803" t="s">
        <v>410</v>
      </c>
      <c r="E3803">
        <v>1</v>
      </c>
      <c r="F3803" t="s">
        <v>15</v>
      </c>
      <c r="G3803" t="s">
        <v>405</v>
      </c>
      <c r="H3803" t="s">
        <v>406</v>
      </c>
      <c r="J3803" t="s">
        <v>403</v>
      </c>
      <c r="K3803">
        <v>2</v>
      </c>
      <c r="L3803" t="str">
        <f>_xlfn.CONCAT(D3803,F3803)</f>
        <v>Café Cubano12 oz</v>
      </c>
      <c r="M3803" s="10">
        <f>E3803*_xlfn.XLOOKUP(L3803,PriceListData!$F$2:$F$97,PriceListData!$E$2:$E$97)</f>
        <v>7</v>
      </c>
      <c r="N3803" t="str">
        <f>TEXT(B3803,"dddd")</f>
        <v>Friday</v>
      </c>
    </row>
    <row r="3804" spans="1:14" x14ac:dyDescent="0.35">
      <c r="A3804">
        <v>289996</v>
      </c>
      <c r="B3804" s="3">
        <v>45793</v>
      </c>
      <c r="C3804" s="4">
        <v>0.36353009259259261</v>
      </c>
      <c r="D3804" t="s">
        <v>411</v>
      </c>
      <c r="E3804">
        <v>1</v>
      </c>
      <c r="F3804" t="s">
        <v>24</v>
      </c>
      <c r="G3804" t="s">
        <v>405</v>
      </c>
      <c r="H3804" t="s">
        <v>406</v>
      </c>
      <c r="J3804" t="s">
        <v>403</v>
      </c>
      <c r="K3804">
        <v>1</v>
      </c>
      <c r="L3804" t="str">
        <f>_xlfn.CONCAT(D3804,F3804)</f>
        <v>Turkish coffee3 oz</v>
      </c>
      <c r="M3804" s="10">
        <f>E3804*_xlfn.XLOOKUP(L3804,PriceListData!$F$2:$F$97,PriceListData!$E$2:$E$97)</f>
        <v>3.75</v>
      </c>
      <c r="N3804" t="str">
        <f>TEXT(B3804,"dddd")</f>
        <v>Friday</v>
      </c>
    </row>
    <row r="3805" spans="1:14" x14ac:dyDescent="0.35">
      <c r="A3805">
        <v>289995</v>
      </c>
      <c r="B3805" s="3">
        <v>45793</v>
      </c>
      <c r="C3805" s="4">
        <v>0.35945601851851849</v>
      </c>
      <c r="D3805" t="s">
        <v>419</v>
      </c>
      <c r="E3805">
        <v>1</v>
      </c>
      <c r="G3805" t="s">
        <v>415</v>
      </c>
      <c r="H3805" t="s">
        <v>416</v>
      </c>
      <c r="J3805" t="s">
        <v>403</v>
      </c>
      <c r="K3805">
        <v>2</v>
      </c>
      <c r="L3805" t="str">
        <f>_xlfn.CONCAT(D3805,F3805)</f>
        <v>Extra shot</v>
      </c>
      <c r="M3805" s="10">
        <f>E3805*_xlfn.XLOOKUP(L3805,PriceListData!$F$2:$F$97,PriceListData!$E$2:$E$97)</f>
        <v>1</v>
      </c>
      <c r="N3805" t="str">
        <f>TEXT(B3805,"dddd")</f>
        <v>Friday</v>
      </c>
    </row>
    <row r="3806" spans="1:14" x14ac:dyDescent="0.35">
      <c r="A3806">
        <v>289995</v>
      </c>
      <c r="B3806" s="3">
        <v>45793</v>
      </c>
      <c r="C3806" s="4">
        <v>0.35945601851851849</v>
      </c>
      <c r="D3806" t="s">
        <v>65</v>
      </c>
      <c r="E3806">
        <v>1</v>
      </c>
      <c r="F3806" t="s">
        <v>15</v>
      </c>
      <c r="G3806" t="s">
        <v>405</v>
      </c>
      <c r="H3806" t="s">
        <v>406</v>
      </c>
      <c r="J3806" t="s">
        <v>403</v>
      </c>
      <c r="K3806">
        <v>2</v>
      </c>
      <c r="L3806" t="str">
        <f>_xlfn.CONCAT(D3806,F3806)</f>
        <v>Cappuccino12 oz</v>
      </c>
      <c r="M3806" s="10">
        <f>E3806*_xlfn.XLOOKUP(L3806,PriceListData!$F$2:$F$97,PriceListData!$E$2:$E$97)</f>
        <v>5.5</v>
      </c>
      <c r="N3806" t="str">
        <f>TEXT(B3806,"dddd")</f>
        <v>Friday</v>
      </c>
    </row>
    <row r="3807" spans="1:14" x14ac:dyDescent="0.35">
      <c r="A3807">
        <v>289994</v>
      </c>
      <c r="B3807" s="3">
        <v>45793</v>
      </c>
      <c r="C3807" s="4">
        <v>0.35869212962962965</v>
      </c>
      <c r="D3807" t="s">
        <v>52</v>
      </c>
      <c r="E3807">
        <v>1</v>
      </c>
      <c r="F3807" t="s">
        <v>15</v>
      </c>
      <c r="G3807" t="s">
        <v>405</v>
      </c>
      <c r="H3807" t="s">
        <v>414</v>
      </c>
      <c r="J3807" t="s">
        <v>403</v>
      </c>
      <c r="K3807">
        <v>2</v>
      </c>
      <c r="L3807" t="str">
        <f>_xlfn.CONCAT(D3807,F3807)</f>
        <v>Frappé12 oz</v>
      </c>
      <c r="M3807" s="10">
        <f>E3807*_xlfn.XLOOKUP(L3807,PriceListData!$F$2:$F$97,PriceListData!$E$2:$E$97)</f>
        <v>4.75</v>
      </c>
      <c r="N3807" t="str">
        <f>TEXT(B3807,"dddd")</f>
        <v>Friday</v>
      </c>
    </row>
    <row r="3808" spans="1:14" x14ac:dyDescent="0.35">
      <c r="A3808">
        <v>289993</v>
      </c>
      <c r="B3808" s="3">
        <v>45793</v>
      </c>
      <c r="C3808" s="4">
        <v>0.35818287037037039</v>
      </c>
      <c r="D3808" t="s">
        <v>74</v>
      </c>
      <c r="E3808">
        <v>1</v>
      </c>
      <c r="F3808" t="s">
        <v>15</v>
      </c>
      <c r="G3808" t="s">
        <v>417</v>
      </c>
      <c r="H3808" t="s">
        <v>418</v>
      </c>
      <c r="J3808" t="s">
        <v>403</v>
      </c>
      <c r="K3808">
        <v>2</v>
      </c>
      <c r="L3808" t="str">
        <f>_xlfn.CONCAT(D3808,F3808)</f>
        <v>Single-origin12 oz</v>
      </c>
      <c r="M3808" s="10">
        <f>E3808*_xlfn.XLOOKUP(L3808,PriceListData!$F$2:$F$97,PriceListData!$E$2:$E$97)</f>
        <v>14.95</v>
      </c>
      <c r="N3808" t="str">
        <f>TEXT(B3808,"dddd")</f>
        <v>Friday</v>
      </c>
    </row>
    <row r="3809" spans="1:14" x14ac:dyDescent="0.35">
      <c r="A3809">
        <v>289991</v>
      </c>
      <c r="B3809" s="3">
        <v>45793</v>
      </c>
      <c r="C3809" s="4">
        <v>0.35428240740740741</v>
      </c>
      <c r="D3809" t="s">
        <v>21</v>
      </c>
      <c r="E3809">
        <v>1</v>
      </c>
      <c r="F3809" t="s">
        <v>15</v>
      </c>
      <c r="G3809" t="s">
        <v>405</v>
      </c>
      <c r="H3809" t="s">
        <v>406</v>
      </c>
      <c r="J3809" t="s">
        <v>403</v>
      </c>
      <c r="K3809">
        <v>2</v>
      </c>
      <c r="L3809" t="str">
        <f>_xlfn.CONCAT(D3809,F3809)</f>
        <v>Pourover12 oz</v>
      </c>
      <c r="M3809" s="10">
        <f>E3809*_xlfn.XLOOKUP(L3809,PriceListData!$F$2:$F$97,PriceListData!$E$2:$E$97)</f>
        <v>3.5</v>
      </c>
      <c r="N3809" t="str">
        <f>TEXT(B3809,"dddd")</f>
        <v>Friday</v>
      </c>
    </row>
    <row r="3810" spans="1:14" x14ac:dyDescent="0.35">
      <c r="A3810">
        <v>289988</v>
      </c>
      <c r="B3810" s="3">
        <v>45793</v>
      </c>
      <c r="C3810" s="4">
        <v>0.34339120370370368</v>
      </c>
      <c r="D3810" t="s">
        <v>21</v>
      </c>
      <c r="E3810">
        <v>1</v>
      </c>
      <c r="F3810" t="s">
        <v>15</v>
      </c>
      <c r="G3810" t="s">
        <v>405</v>
      </c>
      <c r="H3810" t="s">
        <v>406</v>
      </c>
      <c r="J3810" t="s">
        <v>403</v>
      </c>
      <c r="K3810">
        <v>2</v>
      </c>
      <c r="L3810" t="str">
        <f>_xlfn.CONCAT(D3810,F3810)</f>
        <v>Pourover12 oz</v>
      </c>
      <c r="M3810" s="10">
        <f>E3810*_xlfn.XLOOKUP(L3810,PriceListData!$F$2:$F$97,PriceListData!$E$2:$E$97)</f>
        <v>3.5</v>
      </c>
      <c r="N3810" t="str">
        <f>TEXT(B3810,"dddd")</f>
        <v>Friday</v>
      </c>
    </row>
    <row r="3811" spans="1:14" x14ac:dyDescent="0.35">
      <c r="A3811">
        <v>289986</v>
      </c>
      <c r="B3811" s="3">
        <v>45793</v>
      </c>
      <c r="C3811" s="4">
        <v>0.33980324074074075</v>
      </c>
      <c r="D3811" t="s">
        <v>425</v>
      </c>
      <c r="E3811">
        <v>1</v>
      </c>
      <c r="F3811" t="s">
        <v>15</v>
      </c>
      <c r="G3811" t="s">
        <v>405</v>
      </c>
      <c r="H3811" t="s">
        <v>414</v>
      </c>
      <c r="J3811" t="s">
        <v>403</v>
      </c>
      <c r="K3811">
        <v>2</v>
      </c>
      <c r="L3811" t="str">
        <f>_xlfn.CONCAT(D3811,F3811)</f>
        <v>Iced Guillermo12 oz</v>
      </c>
      <c r="M3811" s="10">
        <f>E3811*_xlfn.XLOOKUP(L3811,PriceListData!$F$2:$F$97,PriceListData!$E$2:$E$97)</f>
        <v>3.5</v>
      </c>
      <c r="N3811" t="str">
        <f>TEXT(B3811,"dddd")</f>
        <v>Friday</v>
      </c>
    </row>
    <row r="3812" spans="1:14" x14ac:dyDescent="0.35">
      <c r="A3812">
        <v>289981</v>
      </c>
      <c r="B3812" s="3">
        <v>45793</v>
      </c>
      <c r="C3812" s="4">
        <v>0.31989583333333332</v>
      </c>
      <c r="D3812" t="s">
        <v>21</v>
      </c>
      <c r="E3812">
        <v>1</v>
      </c>
      <c r="F3812" t="s">
        <v>15</v>
      </c>
      <c r="G3812" t="s">
        <v>405</v>
      </c>
      <c r="H3812" t="s">
        <v>406</v>
      </c>
      <c r="J3812" t="s">
        <v>403</v>
      </c>
      <c r="K3812">
        <v>1</v>
      </c>
      <c r="L3812" t="str">
        <f>_xlfn.CONCAT(D3812,F3812)</f>
        <v>Pourover12 oz</v>
      </c>
      <c r="M3812" s="10">
        <f>E3812*_xlfn.XLOOKUP(L3812,PriceListData!$F$2:$F$97,PriceListData!$E$2:$E$97)</f>
        <v>3.5</v>
      </c>
      <c r="N3812" t="str">
        <f>TEXT(B3812,"dddd")</f>
        <v>Friday</v>
      </c>
    </row>
    <row r="3813" spans="1:14" x14ac:dyDescent="0.35">
      <c r="A3813">
        <v>289980</v>
      </c>
      <c r="B3813" s="3">
        <v>45793</v>
      </c>
      <c r="C3813" s="4">
        <v>0.31415509259259261</v>
      </c>
      <c r="D3813" t="s">
        <v>52</v>
      </c>
      <c r="E3813">
        <v>1</v>
      </c>
      <c r="F3813" t="s">
        <v>15</v>
      </c>
      <c r="G3813" t="s">
        <v>405</v>
      </c>
      <c r="H3813" t="s">
        <v>414</v>
      </c>
      <c r="J3813" t="s">
        <v>403</v>
      </c>
      <c r="K3813">
        <v>2</v>
      </c>
      <c r="L3813" t="str">
        <f>_xlfn.CONCAT(D3813,F3813)</f>
        <v>Frappé12 oz</v>
      </c>
      <c r="M3813" s="10">
        <f>E3813*_xlfn.XLOOKUP(L3813,PriceListData!$F$2:$F$97,PriceListData!$E$2:$E$97)</f>
        <v>4.75</v>
      </c>
      <c r="N3813" t="str">
        <f>TEXT(B3813,"dddd")</f>
        <v>Friday</v>
      </c>
    </row>
    <row r="3814" spans="1:14" x14ac:dyDescent="0.35">
      <c r="A3814">
        <v>289979</v>
      </c>
      <c r="B3814" s="3">
        <v>45793</v>
      </c>
      <c r="C3814" s="4">
        <v>0.31377314814814816</v>
      </c>
      <c r="D3814" t="s">
        <v>65</v>
      </c>
      <c r="E3814">
        <v>1</v>
      </c>
      <c r="F3814" t="s">
        <v>15</v>
      </c>
      <c r="G3814" t="s">
        <v>405</v>
      </c>
      <c r="H3814" t="s">
        <v>406</v>
      </c>
      <c r="J3814" t="s">
        <v>403</v>
      </c>
      <c r="K3814">
        <v>1</v>
      </c>
      <c r="L3814" t="str">
        <f>_xlfn.CONCAT(D3814,F3814)</f>
        <v>Cappuccino12 oz</v>
      </c>
      <c r="M3814" s="10">
        <f>E3814*_xlfn.XLOOKUP(L3814,PriceListData!$F$2:$F$97,PriceListData!$E$2:$E$97)</f>
        <v>5.5</v>
      </c>
      <c r="N3814" t="str">
        <f>TEXT(B3814,"dddd")</f>
        <v>Friday</v>
      </c>
    </row>
    <row r="3815" spans="1:14" x14ac:dyDescent="0.35">
      <c r="A3815">
        <v>289976</v>
      </c>
      <c r="B3815" s="3">
        <v>45793</v>
      </c>
      <c r="C3815" s="4">
        <v>0.3056828703703704</v>
      </c>
      <c r="D3815" t="s">
        <v>424</v>
      </c>
      <c r="E3815">
        <v>1</v>
      </c>
      <c r="F3815" t="s">
        <v>15</v>
      </c>
      <c r="G3815" t="s">
        <v>423</v>
      </c>
      <c r="H3815" t="s">
        <v>414</v>
      </c>
      <c r="J3815" t="s">
        <v>403</v>
      </c>
      <c r="K3815">
        <v>1</v>
      </c>
      <c r="L3815" t="str">
        <f>_xlfn.CONCAT(D3815,F3815)</f>
        <v>Coconut milk smoothie12 oz</v>
      </c>
      <c r="M3815" s="10">
        <f>E3815*_xlfn.XLOOKUP(L3815,PriceListData!$F$2:$F$97,PriceListData!$E$2:$E$97)</f>
        <v>5.75</v>
      </c>
      <c r="N3815" t="str">
        <f>TEXT(B3815,"dddd")</f>
        <v>Friday</v>
      </c>
    </row>
    <row r="3816" spans="1:14" x14ac:dyDescent="0.35">
      <c r="A3816">
        <v>289975</v>
      </c>
      <c r="B3816" s="3">
        <v>45793</v>
      </c>
      <c r="C3816" s="4">
        <v>0.29959490740740741</v>
      </c>
      <c r="D3816" t="s">
        <v>74</v>
      </c>
      <c r="E3816">
        <v>1</v>
      </c>
      <c r="F3816" t="s">
        <v>15</v>
      </c>
      <c r="G3816" t="s">
        <v>417</v>
      </c>
      <c r="H3816" t="s">
        <v>418</v>
      </c>
      <c r="J3816" t="s">
        <v>403</v>
      </c>
      <c r="K3816">
        <v>1</v>
      </c>
      <c r="L3816" t="str">
        <f>_xlfn.CONCAT(D3816,F3816)</f>
        <v>Single-origin12 oz</v>
      </c>
      <c r="M3816" s="10">
        <f>E3816*_xlfn.XLOOKUP(L3816,PriceListData!$F$2:$F$97,PriceListData!$E$2:$E$97)</f>
        <v>14.95</v>
      </c>
      <c r="N3816" t="str">
        <f>TEXT(B3816,"dddd")</f>
        <v>Friday</v>
      </c>
    </row>
    <row r="3817" spans="1:14" x14ac:dyDescent="0.35">
      <c r="A3817">
        <v>289973</v>
      </c>
      <c r="B3817" s="3">
        <v>45793</v>
      </c>
      <c r="C3817" s="4">
        <v>0.80533564814814818</v>
      </c>
      <c r="D3817" t="s">
        <v>436</v>
      </c>
      <c r="E3817">
        <v>1</v>
      </c>
      <c r="G3817" t="s">
        <v>433</v>
      </c>
      <c r="H3817" t="s">
        <v>435</v>
      </c>
      <c r="J3817" t="s">
        <v>403</v>
      </c>
      <c r="K3817">
        <v>1</v>
      </c>
      <c r="L3817" t="str">
        <f>_xlfn.CONCAT(D3817,F3817)</f>
        <v>Apricot danish</v>
      </c>
      <c r="M3817" s="10">
        <f>E3817*_xlfn.XLOOKUP(L3817,PriceListData!$F$2:$F$97,PriceListData!$E$2:$E$97)</f>
        <v>3.5</v>
      </c>
      <c r="N3817" t="str">
        <f>TEXT(B3817,"dddd")</f>
        <v>Friday</v>
      </c>
    </row>
    <row r="3818" spans="1:14" x14ac:dyDescent="0.35">
      <c r="A3818">
        <v>289972</v>
      </c>
      <c r="B3818" s="3">
        <v>45793</v>
      </c>
      <c r="C3818" s="4">
        <v>0.80259259259259264</v>
      </c>
      <c r="D3818" t="s">
        <v>436</v>
      </c>
      <c r="E3818">
        <v>1</v>
      </c>
      <c r="G3818" t="s">
        <v>433</v>
      </c>
      <c r="H3818" t="s">
        <v>435</v>
      </c>
      <c r="J3818" t="s">
        <v>403</v>
      </c>
      <c r="K3818">
        <v>1</v>
      </c>
      <c r="L3818" t="str">
        <f>_xlfn.CONCAT(D3818,F3818)</f>
        <v>Apricot danish</v>
      </c>
      <c r="M3818" s="10">
        <f>E3818*_xlfn.XLOOKUP(L3818,PriceListData!$F$2:$F$97,PriceListData!$E$2:$E$97)</f>
        <v>3.5</v>
      </c>
      <c r="N3818" t="str">
        <f>TEXT(B3818,"dddd")</f>
        <v>Friday</v>
      </c>
    </row>
    <row r="3819" spans="1:14" x14ac:dyDescent="0.35">
      <c r="A3819">
        <v>289971</v>
      </c>
      <c r="B3819" s="3">
        <v>45793</v>
      </c>
      <c r="C3819" s="4">
        <v>0.78798611111111116</v>
      </c>
      <c r="D3819" t="s">
        <v>174</v>
      </c>
      <c r="E3819">
        <v>1</v>
      </c>
      <c r="G3819" t="s">
        <v>433</v>
      </c>
      <c r="H3819" t="s">
        <v>435</v>
      </c>
      <c r="J3819" t="s">
        <v>403</v>
      </c>
      <c r="K3819">
        <v>1</v>
      </c>
      <c r="L3819" t="str">
        <f>_xlfn.CONCAT(D3819,F3819)</f>
        <v>Rugelach</v>
      </c>
      <c r="M3819" s="10">
        <f>E3819*_xlfn.XLOOKUP(L3819,PriceListData!$F$2:$F$97,PriceListData!$E$2:$E$97)</f>
        <v>3.75</v>
      </c>
      <c r="N3819" t="str">
        <f>TEXT(B3819,"dddd")</f>
        <v>Friday</v>
      </c>
    </row>
    <row r="3820" spans="1:14" x14ac:dyDescent="0.35">
      <c r="A3820">
        <v>289970</v>
      </c>
      <c r="B3820" s="3">
        <v>45793</v>
      </c>
      <c r="C3820" s="4">
        <v>0.7874768518518519</v>
      </c>
      <c r="D3820" t="s">
        <v>436</v>
      </c>
      <c r="E3820">
        <v>1</v>
      </c>
      <c r="G3820" t="s">
        <v>433</v>
      </c>
      <c r="H3820" t="s">
        <v>435</v>
      </c>
      <c r="J3820" t="s">
        <v>403</v>
      </c>
      <c r="K3820">
        <v>1</v>
      </c>
      <c r="L3820" t="str">
        <f>_xlfn.CONCAT(D3820,F3820)</f>
        <v>Apricot danish</v>
      </c>
      <c r="M3820" s="10">
        <f>E3820*_xlfn.XLOOKUP(L3820,PriceListData!$F$2:$F$97,PriceListData!$E$2:$E$97)</f>
        <v>3.5</v>
      </c>
      <c r="N3820" t="str">
        <f>TEXT(B3820,"dddd")</f>
        <v>Friday</v>
      </c>
    </row>
    <row r="3821" spans="1:14" x14ac:dyDescent="0.35">
      <c r="A3821">
        <v>289969</v>
      </c>
      <c r="B3821" s="3">
        <v>45793</v>
      </c>
      <c r="C3821" s="4">
        <v>0.78623842592592597</v>
      </c>
      <c r="D3821" t="s">
        <v>441</v>
      </c>
      <c r="E3821">
        <v>1</v>
      </c>
      <c r="G3821" t="s">
        <v>433</v>
      </c>
      <c r="H3821" t="s">
        <v>435</v>
      </c>
      <c r="J3821" t="s">
        <v>403</v>
      </c>
      <c r="K3821">
        <v>1</v>
      </c>
      <c r="L3821" t="str">
        <f>_xlfn.CONCAT(D3821,F3821)</f>
        <v>Sticky bun</v>
      </c>
      <c r="M3821" s="10">
        <f>E3821*_xlfn.XLOOKUP(L3821,PriceListData!$F$2:$F$97,PriceListData!$E$2:$E$97)</f>
        <v>2.75</v>
      </c>
      <c r="N3821" t="str">
        <f>TEXT(B3821,"dddd")</f>
        <v>Friday</v>
      </c>
    </row>
    <row r="3822" spans="1:14" x14ac:dyDescent="0.35">
      <c r="A3822">
        <v>289968</v>
      </c>
      <c r="B3822" s="3">
        <v>45793</v>
      </c>
      <c r="C3822" s="4">
        <v>0.78221064814814811</v>
      </c>
      <c r="D3822" t="s">
        <v>449</v>
      </c>
      <c r="E3822">
        <v>1</v>
      </c>
      <c r="G3822" t="s">
        <v>433</v>
      </c>
      <c r="H3822" t="s">
        <v>435</v>
      </c>
      <c r="J3822" t="s">
        <v>403</v>
      </c>
      <c r="K3822">
        <v>1</v>
      </c>
      <c r="L3822" t="str">
        <f>_xlfn.CONCAT(D3822,F3822)</f>
        <v>Chocolate croissant</v>
      </c>
      <c r="M3822" s="10">
        <f>E3822*_xlfn.XLOOKUP(L3822,PriceListData!$F$2:$F$97,PriceListData!$E$2:$E$97)</f>
        <v>5.25</v>
      </c>
      <c r="N3822" t="str">
        <f>TEXT(B3822,"dddd")</f>
        <v>Friday</v>
      </c>
    </row>
    <row r="3823" spans="1:14" x14ac:dyDescent="0.35">
      <c r="A3823">
        <v>289968</v>
      </c>
      <c r="B3823" s="3">
        <v>45793</v>
      </c>
      <c r="C3823" s="4">
        <v>0.78221064814814811</v>
      </c>
      <c r="D3823" t="s">
        <v>436</v>
      </c>
      <c r="E3823">
        <v>1</v>
      </c>
      <c r="G3823" t="s">
        <v>433</v>
      </c>
      <c r="H3823" t="s">
        <v>435</v>
      </c>
      <c r="J3823" t="s">
        <v>403</v>
      </c>
      <c r="K3823">
        <v>1</v>
      </c>
      <c r="L3823" t="str">
        <f>_xlfn.CONCAT(D3823,F3823)</f>
        <v>Apricot danish</v>
      </c>
      <c r="M3823" s="10">
        <f>E3823*_xlfn.XLOOKUP(L3823,PriceListData!$F$2:$F$97,PriceListData!$E$2:$E$97)</f>
        <v>3.5</v>
      </c>
      <c r="N3823" t="str">
        <f>TEXT(B3823,"dddd")</f>
        <v>Friday</v>
      </c>
    </row>
    <row r="3824" spans="1:14" x14ac:dyDescent="0.35">
      <c r="A3824">
        <v>289967</v>
      </c>
      <c r="B3824" s="3">
        <v>45793</v>
      </c>
      <c r="C3824" s="4">
        <v>0.77964120370370371</v>
      </c>
      <c r="D3824" t="s">
        <v>438</v>
      </c>
      <c r="E3824">
        <v>1</v>
      </c>
      <c r="G3824" t="s">
        <v>433</v>
      </c>
      <c r="H3824" t="s">
        <v>435</v>
      </c>
      <c r="J3824" t="s">
        <v>403</v>
      </c>
      <c r="K3824">
        <v>1</v>
      </c>
      <c r="L3824" t="str">
        <f>_xlfn.CONCAT(D3824,F3824)</f>
        <v>Cinnamon roll</v>
      </c>
      <c r="M3824" s="10">
        <f>E3824*_xlfn.XLOOKUP(L3824,PriceListData!$F$2:$F$97,PriceListData!$E$2:$E$97)</f>
        <v>3.75</v>
      </c>
      <c r="N3824" t="str">
        <f>TEXT(B3824,"dddd")</f>
        <v>Friday</v>
      </c>
    </row>
    <row r="3825" spans="1:14" x14ac:dyDescent="0.35">
      <c r="A3825">
        <v>289966</v>
      </c>
      <c r="B3825" s="3">
        <v>45793</v>
      </c>
      <c r="C3825" s="4">
        <v>0.7669907407407407</v>
      </c>
      <c r="D3825" t="s">
        <v>63</v>
      </c>
      <c r="E3825">
        <v>1</v>
      </c>
      <c r="G3825" t="s">
        <v>433</v>
      </c>
      <c r="H3825" t="s">
        <v>435</v>
      </c>
      <c r="J3825" t="s">
        <v>403</v>
      </c>
      <c r="K3825">
        <v>1</v>
      </c>
      <c r="L3825" t="str">
        <f>_xlfn.CONCAT(D3825,F3825)</f>
        <v>Cookie</v>
      </c>
      <c r="M3825" s="10">
        <f>E3825*_xlfn.XLOOKUP(L3825,PriceListData!$F$2:$F$97,PriceListData!$E$2:$E$97)</f>
        <v>3</v>
      </c>
      <c r="N3825" t="str">
        <f>TEXT(B3825,"dddd")</f>
        <v>Friday</v>
      </c>
    </row>
    <row r="3826" spans="1:14" x14ac:dyDescent="0.35">
      <c r="A3826">
        <v>289965</v>
      </c>
      <c r="B3826" s="3">
        <v>45793</v>
      </c>
      <c r="C3826" s="4">
        <v>0.74929398148148152</v>
      </c>
      <c r="D3826" t="s">
        <v>63</v>
      </c>
      <c r="E3826">
        <v>1</v>
      </c>
      <c r="G3826" t="s">
        <v>433</v>
      </c>
      <c r="H3826" t="s">
        <v>435</v>
      </c>
      <c r="J3826" t="s">
        <v>403</v>
      </c>
      <c r="K3826">
        <v>1</v>
      </c>
      <c r="L3826" t="str">
        <f>_xlfn.CONCAT(D3826,F3826)</f>
        <v>Cookie</v>
      </c>
      <c r="M3826" s="10">
        <f>E3826*_xlfn.XLOOKUP(L3826,PriceListData!$F$2:$F$97,PriceListData!$E$2:$E$97)</f>
        <v>3</v>
      </c>
      <c r="N3826" t="str">
        <f>TEXT(B3826,"dddd")</f>
        <v>Friday</v>
      </c>
    </row>
    <row r="3827" spans="1:14" x14ac:dyDescent="0.35">
      <c r="A3827">
        <v>289964</v>
      </c>
      <c r="B3827" s="3">
        <v>45793</v>
      </c>
      <c r="C3827" s="4">
        <v>0.73920138888888887</v>
      </c>
      <c r="D3827" t="s">
        <v>63</v>
      </c>
      <c r="E3827">
        <v>1</v>
      </c>
      <c r="G3827" t="s">
        <v>433</v>
      </c>
      <c r="H3827" t="s">
        <v>435</v>
      </c>
      <c r="J3827" t="s">
        <v>403</v>
      </c>
      <c r="K3827">
        <v>1</v>
      </c>
      <c r="L3827" t="str">
        <f>_xlfn.CONCAT(D3827,F3827)</f>
        <v>Cookie</v>
      </c>
      <c r="M3827" s="10">
        <f>E3827*_xlfn.XLOOKUP(L3827,PriceListData!$F$2:$F$97,PriceListData!$E$2:$E$97)</f>
        <v>3</v>
      </c>
      <c r="N3827" t="str">
        <f>TEXT(B3827,"dddd")</f>
        <v>Friday</v>
      </c>
    </row>
    <row r="3828" spans="1:14" x14ac:dyDescent="0.35">
      <c r="A3828">
        <v>289963</v>
      </c>
      <c r="B3828" s="3">
        <v>45793</v>
      </c>
      <c r="C3828" s="4">
        <v>0.7366435185185185</v>
      </c>
      <c r="D3828" t="s">
        <v>93</v>
      </c>
      <c r="E3828">
        <v>1</v>
      </c>
      <c r="G3828" t="s">
        <v>433</v>
      </c>
      <c r="H3828" t="s">
        <v>435</v>
      </c>
      <c r="J3828" t="s">
        <v>403</v>
      </c>
      <c r="K3828">
        <v>1</v>
      </c>
      <c r="L3828" t="str">
        <f>_xlfn.CONCAT(D3828,F3828)</f>
        <v>Croissant</v>
      </c>
      <c r="M3828" s="10">
        <f>E3828*_xlfn.XLOOKUP(L3828,PriceListData!$F$2:$F$97,PriceListData!$E$2:$E$97)</f>
        <v>4.75</v>
      </c>
      <c r="N3828" t="str">
        <f>TEXT(B3828,"dddd")</f>
        <v>Friday</v>
      </c>
    </row>
    <row r="3829" spans="1:14" x14ac:dyDescent="0.35">
      <c r="A3829">
        <v>289962</v>
      </c>
      <c r="B3829" s="3">
        <v>45793</v>
      </c>
      <c r="C3829" s="4">
        <v>0.73299768518518515</v>
      </c>
      <c r="D3829" t="s">
        <v>449</v>
      </c>
      <c r="E3829">
        <v>1</v>
      </c>
      <c r="G3829" t="s">
        <v>433</v>
      </c>
      <c r="H3829" t="s">
        <v>435</v>
      </c>
      <c r="J3829" t="s">
        <v>403</v>
      </c>
      <c r="K3829">
        <v>1</v>
      </c>
      <c r="L3829" t="str">
        <f>_xlfn.CONCAT(D3829,F3829)</f>
        <v>Chocolate croissant</v>
      </c>
      <c r="M3829" s="10">
        <f>E3829*_xlfn.XLOOKUP(L3829,PriceListData!$F$2:$F$97,PriceListData!$E$2:$E$97)</f>
        <v>5.25</v>
      </c>
      <c r="N3829" t="str">
        <f>TEXT(B3829,"dddd")</f>
        <v>Friday</v>
      </c>
    </row>
    <row r="3830" spans="1:14" x14ac:dyDescent="0.35">
      <c r="A3830">
        <v>289961</v>
      </c>
      <c r="B3830" s="3">
        <v>45793</v>
      </c>
      <c r="C3830" s="4">
        <v>0.71138888888888885</v>
      </c>
      <c r="D3830" t="s">
        <v>456</v>
      </c>
      <c r="E3830">
        <v>1</v>
      </c>
      <c r="G3830" t="s">
        <v>433</v>
      </c>
      <c r="H3830" t="s">
        <v>440</v>
      </c>
      <c r="J3830" t="s">
        <v>403</v>
      </c>
      <c r="K3830">
        <v>2</v>
      </c>
      <c r="L3830" t="str">
        <f>_xlfn.CONCAT(D3830,F3830)</f>
        <v>Cinnamon roll (day old)</v>
      </c>
      <c r="M3830" s="10">
        <f>E3830*_xlfn.XLOOKUP(L3830,PriceListData!$F$2:$F$97,PriceListData!$E$2:$E$97)</f>
        <v>3</v>
      </c>
      <c r="N3830" t="str">
        <f>TEXT(B3830,"dddd")</f>
        <v>Friday</v>
      </c>
    </row>
    <row r="3831" spans="1:14" x14ac:dyDescent="0.35">
      <c r="A3831">
        <v>289960</v>
      </c>
      <c r="B3831" s="3">
        <v>45793</v>
      </c>
      <c r="C3831" s="4">
        <v>0.69778935185185187</v>
      </c>
      <c r="D3831" t="s">
        <v>449</v>
      </c>
      <c r="E3831">
        <v>1</v>
      </c>
      <c r="G3831" t="s">
        <v>433</v>
      </c>
      <c r="H3831" t="s">
        <v>435</v>
      </c>
      <c r="J3831" t="s">
        <v>403</v>
      </c>
      <c r="K3831">
        <v>1</v>
      </c>
      <c r="L3831" t="str">
        <f>_xlfn.CONCAT(D3831,F3831)</f>
        <v>Chocolate croissant</v>
      </c>
      <c r="M3831" s="10">
        <f>E3831*_xlfn.XLOOKUP(L3831,PriceListData!$F$2:$F$97,PriceListData!$E$2:$E$97)</f>
        <v>5.25</v>
      </c>
      <c r="N3831" t="str">
        <f>TEXT(B3831,"dddd")</f>
        <v>Friday</v>
      </c>
    </row>
    <row r="3832" spans="1:14" x14ac:dyDescent="0.35">
      <c r="A3832">
        <v>289959</v>
      </c>
      <c r="B3832" s="3">
        <v>45793</v>
      </c>
      <c r="C3832" s="4">
        <v>0.68966435185185182</v>
      </c>
      <c r="D3832" t="s">
        <v>63</v>
      </c>
      <c r="E3832">
        <v>2</v>
      </c>
      <c r="G3832" t="s">
        <v>433</v>
      </c>
      <c r="H3832" t="s">
        <v>435</v>
      </c>
      <c r="J3832" t="s">
        <v>403</v>
      </c>
      <c r="K3832">
        <v>1</v>
      </c>
      <c r="L3832" t="str">
        <f>_xlfn.CONCAT(D3832,F3832)</f>
        <v>Cookie</v>
      </c>
      <c r="M3832" s="10">
        <f>E3832*_xlfn.XLOOKUP(L3832,PriceListData!$F$2:$F$97,PriceListData!$E$2:$E$97)</f>
        <v>6</v>
      </c>
      <c r="N3832" t="str">
        <f>TEXT(B3832,"dddd")</f>
        <v>Friday</v>
      </c>
    </row>
    <row r="3833" spans="1:14" x14ac:dyDescent="0.35">
      <c r="A3833">
        <v>289958</v>
      </c>
      <c r="B3833" s="3">
        <v>45793</v>
      </c>
      <c r="C3833" s="4">
        <v>0.64090277777777782</v>
      </c>
      <c r="D3833" t="s">
        <v>441</v>
      </c>
      <c r="E3833">
        <v>1</v>
      </c>
      <c r="G3833" t="s">
        <v>433</v>
      </c>
      <c r="H3833" t="s">
        <v>435</v>
      </c>
      <c r="J3833" t="s">
        <v>403</v>
      </c>
      <c r="K3833">
        <v>1</v>
      </c>
      <c r="L3833" t="str">
        <f>_xlfn.CONCAT(D3833,F3833)</f>
        <v>Sticky bun</v>
      </c>
      <c r="M3833" s="10">
        <f>E3833*_xlfn.XLOOKUP(L3833,PriceListData!$F$2:$F$97,PriceListData!$E$2:$E$97)</f>
        <v>2.75</v>
      </c>
      <c r="N3833" t="str">
        <f>TEXT(B3833,"dddd")</f>
        <v>Friday</v>
      </c>
    </row>
    <row r="3834" spans="1:14" x14ac:dyDescent="0.35">
      <c r="A3834">
        <v>289957</v>
      </c>
      <c r="B3834" s="3">
        <v>45793</v>
      </c>
      <c r="C3834" s="4">
        <v>0.59368055555555554</v>
      </c>
      <c r="D3834" t="s">
        <v>189</v>
      </c>
      <c r="E3834">
        <v>1</v>
      </c>
      <c r="G3834" t="s">
        <v>433</v>
      </c>
      <c r="H3834" t="s">
        <v>448</v>
      </c>
      <c r="J3834" t="s">
        <v>403</v>
      </c>
      <c r="K3834">
        <v>1</v>
      </c>
      <c r="L3834" t="str">
        <f>_xlfn.CONCAT(D3834,F3834)</f>
        <v>Toastie</v>
      </c>
      <c r="M3834" s="10">
        <f>E3834*_xlfn.XLOOKUP(L3834,PriceListData!$F$2:$F$97,PriceListData!$E$2:$E$97)</f>
        <v>6.75</v>
      </c>
      <c r="N3834" t="str">
        <f>TEXT(B3834,"dddd")</f>
        <v>Friday</v>
      </c>
    </row>
    <row r="3835" spans="1:14" x14ac:dyDescent="0.35">
      <c r="A3835">
        <v>289956</v>
      </c>
      <c r="B3835" s="3">
        <v>45793</v>
      </c>
      <c r="C3835" s="4">
        <v>0.57253472222222224</v>
      </c>
      <c r="D3835" t="s">
        <v>63</v>
      </c>
      <c r="E3835">
        <v>1</v>
      </c>
      <c r="G3835" t="s">
        <v>433</v>
      </c>
      <c r="H3835" t="s">
        <v>435</v>
      </c>
      <c r="J3835" t="s">
        <v>403</v>
      </c>
      <c r="K3835">
        <v>1</v>
      </c>
      <c r="L3835" t="str">
        <f>_xlfn.CONCAT(D3835,F3835)</f>
        <v>Cookie</v>
      </c>
      <c r="M3835" s="10">
        <f>E3835*_xlfn.XLOOKUP(L3835,PriceListData!$F$2:$F$97,PriceListData!$E$2:$E$97)</f>
        <v>3</v>
      </c>
      <c r="N3835" t="str">
        <f>TEXT(B3835,"dddd")</f>
        <v>Friday</v>
      </c>
    </row>
    <row r="3836" spans="1:14" x14ac:dyDescent="0.35">
      <c r="A3836">
        <v>289956</v>
      </c>
      <c r="B3836" s="3">
        <v>45793</v>
      </c>
      <c r="C3836" s="4">
        <v>0.57253472222222224</v>
      </c>
      <c r="D3836" t="s">
        <v>436</v>
      </c>
      <c r="E3836">
        <v>1</v>
      </c>
      <c r="G3836" t="s">
        <v>433</v>
      </c>
      <c r="H3836" t="s">
        <v>435</v>
      </c>
      <c r="J3836" t="s">
        <v>403</v>
      </c>
      <c r="K3836">
        <v>1</v>
      </c>
      <c r="L3836" t="str">
        <f>_xlfn.CONCAT(D3836,F3836)</f>
        <v>Apricot danish</v>
      </c>
      <c r="M3836" s="10">
        <f>E3836*_xlfn.XLOOKUP(L3836,PriceListData!$F$2:$F$97,PriceListData!$E$2:$E$97)</f>
        <v>3.5</v>
      </c>
      <c r="N3836" t="str">
        <f>TEXT(B3836,"dddd")</f>
        <v>Friday</v>
      </c>
    </row>
    <row r="3837" spans="1:14" x14ac:dyDescent="0.35">
      <c r="A3837">
        <v>289955</v>
      </c>
      <c r="B3837" s="3">
        <v>45793</v>
      </c>
      <c r="C3837" s="4">
        <v>0.54533564814814817</v>
      </c>
      <c r="D3837" t="s">
        <v>441</v>
      </c>
      <c r="E3837">
        <v>1</v>
      </c>
      <c r="G3837" t="s">
        <v>433</v>
      </c>
      <c r="H3837" t="s">
        <v>435</v>
      </c>
      <c r="J3837" t="s">
        <v>403</v>
      </c>
      <c r="K3837">
        <v>2</v>
      </c>
      <c r="L3837" t="str">
        <f>_xlfn.CONCAT(D3837,F3837)</f>
        <v>Sticky bun</v>
      </c>
      <c r="M3837" s="10">
        <f>E3837*_xlfn.XLOOKUP(L3837,PriceListData!$F$2:$F$97,PriceListData!$E$2:$E$97)</f>
        <v>2.75</v>
      </c>
      <c r="N3837" t="str">
        <f>TEXT(B3837,"dddd")</f>
        <v>Friday</v>
      </c>
    </row>
    <row r="3838" spans="1:14" x14ac:dyDescent="0.35">
      <c r="A3838">
        <v>289954</v>
      </c>
      <c r="B3838" s="3">
        <v>45793</v>
      </c>
      <c r="C3838" s="4">
        <v>0.53945601851851854</v>
      </c>
      <c r="D3838" t="s">
        <v>441</v>
      </c>
      <c r="E3838">
        <v>1</v>
      </c>
      <c r="G3838" t="s">
        <v>433</v>
      </c>
      <c r="H3838" t="s">
        <v>435</v>
      </c>
      <c r="J3838" t="s">
        <v>403</v>
      </c>
      <c r="K3838">
        <v>1</v>
      </c>
      <c r="L3838" t="str">
        <f>_xlfn.CONCAT(D3838,F3838)</f>
        <v>Sticky bun</v>
      </c>
      <c r="M3838" s="10">
        <f>E3838*_xlfn.XLOOKUP(L3838,PriceListData!$F$2:$F$97,PriceListData!$E$2:$E$97)</f>
        <v>2.75</v>
      </c>
      <c r="N3838" t="str">
        <f>TEXT(B3838,"dddd")</f>
        <v>Friday</v>
      </c>
    </row>
    <row r="3839" spans="1:14" x14ac:dyDescent="0.35">
      <c r="A3839">
        <v>289953</v>
      </c>
      <c r="B3839" s="3">
        <v>45793</v>
      </c>
      <c r="C3839" s="4">
        <v>0.53436342592592589</v>
      </c>
      <c r="D3839" t="s">
        <v>63</v>
      </c>
      <c r="E3839">
        <v>1</v>
      </c>
      <c r="G3839" t="s">
        <v>433</v>
      </c>
      <c r="H3839" t="s">
        <v>435</v>
      </c>
      <c r="J3839" t="s">
        <v>403</v>
      </c>
      <c r="K3839">
        <v>1</v>
      </c>
      <c r="L3839" t="str">
        <f>_xlfn.CONCAT(D3839,F3839)</f>
        <v>Cookie</v>
      </c>
      <c r="M3839" s="10">
        <f>E3839*_xlfn.XLOOKUP(L3839,PriceListData!$F$2:$F$97,PriceListData!$E$2:$E$97)</f>
        <v>3</v>
      </c>
      <c r="N3839" t="str">
        <f>TEXT(B3839,"dddd")</f>
        <v>Friday</v>
      </c>
    </row>
    <row r="3840" spans="1:14" x14ac:dyDescent="0.35">
      <c r="A3840">
        <v>289952</v>
      </c>
      <c r="B3840" s="3">
        <v>45793</v>
      </c>
      <c r="C3840" s="4">
        <v>0.52809027777777773</v>
      </c>
      <c r="D3840" t="s">
        <v>437</v>
      </c>
      <c r="E3840">
        <v>1</v>
      </c>
      <c r="G3840" t="s">
        <v>433</v>
      </c>
      <c r="H3840" t="s">
        <v>435</v>
      </c>
      <c r="J3840" t="s">
        <v>403</v>
      </c>
      <c r="K3840">
        <v>1</v>
      </c>
      <c r="L3840" t="str">
        <f>_xlfn.CONCAT(D3840,F3840)</f>
        <v>Pizza pocket</v>
      </c>
      <c r="M3840" s="10">
        <f>E3840*_xlfn.XLOOKUP(L3840,PriceListData!$F$2:$F$97,PriceListData!$E$2:$E$97)</f>
        <v>5</v>
      </c>
      <c r="N3840" t="str">
        <f>TEXT(B3840,"dddd")</f>
        <v>Friday</v>
      </c>
    </row>
    <row r="3841" spans="1:14" x14ac:dyDescent="0.35">
      <c r="A3841">
        <v>289952</v>
      </c>
      <c r="B3841" s="3">
        <v>45793</v>
      </c>
      <c r="C3841" s="4">
        <v>0.52809027777777773</v>
      </c>
      <c r="D3841" t="s">
        <v>93</v>
      </c>
      <c r="E3841">
        <v>1</v>
      </c>
      <c r="G3841" t="s">
        <v>433</v>
      </c>
      <c r="H3841" t="s">
        <v>435</v>
      </c>
      <c r="J3841" t="s">
        <v>403</v>
      </c>
      <c r="K3841">
        <v>1</v>
      </c>
      <c r="L3841" t="str">
        <f>_xlfn.CONCAT(D3841,F3841)</f>
        <v>Croissant</v>
      </c>
      <c r="M3841" s="10">
        <f>E3841*_xlfn.XLOOKUP(L3841,PriceListData!$F$2:$F$97,PriceListData!$E$2:$E$97)</f>
        <v>4.75</v>
      </c>
      <c r="N3841" t="str">
        <f>TEXT(B3841,"dddd")</f>
        <v>Friday</v>
      </c>
    </row>
    <row r="3842" spans="1:14" x14ac:dyDescent="0.35">
      <c r="A3842">
        <v>289951</v>
      </c>
      <c r="B3842" s="3">
        <v>45793</v>
      </c>
      <c r="C3842" s="4">
        <v>0.50087962962962962</v>
      </c>
      <c r="D3842" t="s">
        <v>437</v>
      </c>
      <c r="E3842">
        <v>1</v>
      </c>
      <c r="G3842" t="s">
        <v>433</v>
      </c>
      <c r="H3842" t="s">
        <v>435</v>
      </c>
      <c r="J3842" t="s">
        <v>403</v>
      </c>
      <c r="K3842">
        <v>1</v>
      </c>
      <c r="L3842" t="str">
        <f>_xlfn.CONCAT(D3842,F3842)</f>
        <v>Pizza pocket</v>
      </c>
      <c r="M3842" s="10">
        <f>E3842*_xlfn.XLOOKUP(L3842,PriceListData!$F$2:$F$97,PriceListData!$E$2:$E$97)</f>
        <v>5</v>
      </c>
      <c r="N3842" t="str">
        <f>TEXT(B3842,"dddd")</f>
        <v>Friday</v>
      </c>
    </row>
    <row r="3843" spans="1:14" x14ac:dyDescent="0.35">
      <c r="A3843">
        <v>289951</v>
      </c>
      <c r="B3843" s="3">
        <v>45793</v>
      </c>
      <c r="C3843" s="4">
        <v>0.50087962962962962</v>
      </c>
      <c r="D3843" t="s">
        <v>63</v>
      </c>
      <c r="E3843">
        <v>1</v>
      </c>
      <c r="G3843" t="s">
        <v>433</v>
      </c>
      <c r="H3843" t="s">
        <v>435</v>
      </c>
      <c r="J3843" t="s">
        <v>403</v>
      </c>
      <c r="K3843">
        <v>1</v>
      </c>
      <c r="L3843" t="str">
        <f>_xlfn.CONCAT(D3843,F3843)</f>
        <v>Cookie</v>
      </c>
      <c r="M3843" s="10">
        <f>E3843*_xlfn.XLOOKUP(L3843,PriceListData!$F$2:$F$97,PriceListData!$E$2:$E$97)</f>
        <v>3</v>
      </c>
      <c r="N3843" t="str">
        <f>TEXT(B3843,"dddd")</f>
        <v>Friday</v>
      </c>
    </row>
    <row r="3844" spans="1:14" x14ac:dyDescent="0.35">
      <c r="A3844">
        <v>289950</v>
      </c>
      <c r="B3844" s="3">
        <v>45793</v>
      </c>
      <c r="C3844" s="4">
        <v>0.49192129629629627</v>
      </c>
      <c r="D3844" t="s">
        <v>443</v>
      </c>
      <c r="E3844">
        <v>1</v>
      </c>
      <c r="G3844" t="s">
        <v>433</v>
      </c>
      <c r="H3844" t="s">
        <v>435</v>
      </c>
      <c r="J3844" t="s">
        <v>403</v>
      </c>
      <c r="K3844">
        <v>1</v>
      </c>
      <c r="L3844" t="str">
        <f>_xlfn.CONCAT(D3844,F3844)</f>
        <v>Scone with clotted cream and jam</v>
      </c>
      <c r="M3844" s="10">
        <f>E3844*_xlfn.XLOOKUP(L3844,PriceListData!$F$2:$F$97,PriceListData!$E$2:$E$97)</f>
        <v>5.75</v>
      </c>
      <c r="N3844" t="str">
        <f>TEXT(B3844,"dddd")</f>
        <v>Friday</v>
      </c>
    </row>
    <row r="3845" spans="1:14" x14ac:dyDescent="0.35">
      <c r="A3845">
        <v>289949</v>
      </c>
      <c r="B3845" s="3">
        <v>45793</v>
      </c>
      <c r="C3845" s="4">
        <v>0.48971064814814813</v>
      </c>
      <c r="D3845" t="s">
        <v>441</v>
      </c>
      <c r="E3845">
        <v>1</v>
      </c>
      <c r="G3845" t="s">
        <v>433</v>
      </c>
      <c r="H3845" t="s">
        <v>435</v>
      </c>
      <c r="J3845" t="s">
        <v>403</v>
      </c>
      <c r="K3845">
        <v>2</v>
      </c>
      <c r="L3845" t="str">
        <f>_xlfn.CONCAT(D3845,F3845)</f>
        <v>Sticky bun</v>
      </c>
      <c r="M3845" s="10">
        <f>E3845*_xlfn.XLOOKUP(L3845,PriceListData!$F$2:$F$97,PriceListData!$E$2:$E$97)</f>
        <v>2.75</v>
      </c>
      <c r="N3845" t="str">
        <f>TEXT(B3845,"dddd")</f>
        <v>Friday</v>
      </c>
    </row>
    <row r="3846" spans="1:14" x14ac:dyDescent="0.35">
      <c r="A3846">
        <v>289948</v>
      </c>
      <c r="B3846" s="3">
        <v>45793</v>
      </c>
      <c r="C3846" s="4">
        <v>0.48561342592592593</v>
      </c>
      <c r="D3846" t="s">
        <v>443</v>
      </c>
      <c r="E3846">
        <v>1</v>
      </c>
      <c r="G3846" t="s">
        <v>433</v>
      </c>
      <c r="H3846" t="s">
        <v>435</v>
      </c>
      <c r="J3846" t="s">
        <v>403</v>
      </c>
      <c r="K3846">
        <v>1</v>
      </c>
      <c r="L3846" t="str">
        <f>_xlfn.CONCAT(D3846,F3846)</f>
        <v>Scone with clotted cream and jam</v>
      </c>
      <c r="M3846" s="10">
        <f>E3846*_xlfn.XLOOKUP(L3846,PriceListData!$F$2:$F$97,PriceListData!$E$2:$E$97)</f>
        <v>5.75</v>
      </c>
      <c r="N3846" t="str">
        <f>TEXT(B3846,"dddd")</f>
        <v>Friday</v>
      </c>
    </row>
    <row r="3847" spans="1:14" x14ac:dyDescent="0.35">
      <c r="A3847">
        <v>289947</v>
      </c>
      <c r="B3847" s="3">
        <v>45793</v>
      </c>
      <c r="C3847" s="4">
        <v>0.48336805555555556</v>
      </c>
      <c r="D3847" t="s">
        <v>438</v>
      </c>
      <c r="E3847">
        <v>1</v>
      </c>
      <c r="G3847" t="s">
        <v>433</v>
      </c>
      <c r="H3847" t="s">
        <v>435</v>
      </c>
      <c r="J3847" t="s">
        <v>403</v>
      </c>
      <c r="K3847">
        <v>2</v>
      </c>
      <c r="L3847" t="str">
        <f>_xlfn.CONCAT(D3847,F3847)</f>
        <v>Cinnamon roll</v>
      </c>
      <c r="M3847" s="10">
        <f>E3847*_xlfn.XLOOKUP(L3847,PriceListData!$F$2:$F$97,PriceListData!$E$2:$E$97)</f>
        <v>3.75</v>
      </c>
      <c r="N3847" t="str">
        <f>TEXT(B3847,"dddd")</f>
        <v>Friday</v>
      </c>
    </row>
    <row r="3848" spans="1:14" x14ac:dyDescent="0.35">
      <c r="A3848">
        <v>289946</v>
      </c>
      <c r="B3848" s="3">
        <v>45793</v>
      </c>
      <c r="C3848" s="4">
        <v>0.4793634259259259</v>
      </c>
      <c r="D3848" t="s">
        <v>189</v>
      </c>
      <c r="E3848">
        <v>1</v>
      </c>
      <c r="G3848" t="s">
        <v>433</v>
      </c>
      <c r="H3848" t="s">
        <v>448</v>
      </c>
      <c r="J3848" t="s">
        <v>403</v>
      </c>
      <c r="K3848">
        <v>1</v>
      </c>
      <c r="L3848" t="str">
        <f>_xlfn.CONCAT(D3848,F3848)</f>
        <v>Toastie</v>
      </c>
      <c r="M3848" s="10">
        <f>E3848*_xlfn.XLOOKUP(L3848,PriceListData!$F$2:$F$97,PriceListData!$E$2:$E$97)</f>
        <v>6.75</v>
      </c>
      <c r="N3848" t="str">
        <f>TEXT(B3848,"dddd")</f>
        <v>Friday</v>
      </c>
    </row>
    <row r="3849" spans="1:14" x14ac:dyDescent="0.35">
      <c r="A3849">
        <v>289946</v>
      </c>
      <c r="B3849" s="3">
        <v>45793</v>
      </c>
      <c r="C3849" s="4">
        <v>0.4793634259259259</v>
      </c>
      <c r="D3849" t="s">
        <v>449</v>
      </c>
      <c r="E3849">
        <v>1</v>
      </c>
      <c r="G3849" t="s">
        <v>433</v>
      </c>
      <c r="H3849" t="s">
        <v>435</v>
      </c>
      <c r="J3849" t="s">
        <v>403</v>
      </c>
      <c r="K3849">
        <v>1</v>
      </c>
      <c r="L3849" t="str">
        <f>_xlfn.CONCAT(D3849,F3849)</f>
        <v>Chocolate croissant</v>
      </c>
      <c r="M3849" s="10">
        <f>E3849*_xlfn.XLOOKUP(L3849,PriceListData!$F$2:$F$97,PriceListData!$E$2:$E$97)</f>
        <v>5.25</v>
      </c>
      <c r="N3849" t="str">
        <f>TEXT(B3849,"dddd")</f>
        <v>Friday</v>
      </c>
    </row>
    <row r="3850" spans="1:14" x14ac:dyDescent="0.35">
      <c r="A3850">
        <v>289945</v>
      </c>
      <c r="B3850" s="3">
        <v>45793</v>
      </c>
      <c r="C3850" s="4">
        <v>0.47532407407407407</v>
      </c>
      <c r="D3850" t="s">
        <v>63</v>
      </c>
      <c r="E3850">
        <v>1</v>
      </c>
      <c r="G3850" t="s">
        <v>433</v>
      </c>
      <c r="H3850" t="s">
        <v>435</v>
      </c>
      <c r="J3850" t="s">
        <v>403</v>
      </c>
      <c r="K3850">
        <v>1</v>
      </c>
      <c r="L3850" t="str">
        <f>_xlfn.CONCAT(D3850,F3850)</f>
        <v>Cookie</v>
      </c>
      <c r="M3850" s="10">
        <f>E3850*_xlfn.XLOOKUP(L3850,PriceListData!$F$2:$F$97,PriceListData!$E$2:$E$97)</f>
        <v>3</v>
      </c>
      <c r="N3850" t="str">
        <f>TEXT(B3850,"dddd")</f>
        <v>Friday</v>
      </c>
    </row>
    <row r="3851" spans="1:14" x14ac:dyDescent="0.35">
      <c r="A3851">
        <v>289944</v>
      </c>
      <c r="B3851" s="3">
        <v>45793</v>
      </c>
      <c r="C3851" s="4">
        <v>0.47260416666666666</v>
      </c>
      <c r="D3851" t="s">
        <v>189</v>
      </c>
      <c r="E3851">
        <v>1</v>
      </c>
      <c r="G3851" t="s">
        <v>433</v>
      </c>
      <c r="H3851" t="s">
        <v>448</v>
      </c>
      <c r="J3851" t="s">
        <v>403</v>
      </c>
      <c r="K3851">
        <v>1</v>
      </c>
      <c r="L3851" t="str">
        <f>_xlfn.CONCAT(D3851,F3851)</f>
        <v>Toastie</v>
      </c>
      <c r="M3851" s="10">
        <f>E3851*_xlfn.XLOOKUP(L3851,PriceListData!$F$2:$F$97,PriceListData!$E$2:$E$97)</f>
        <v>6.75</v>
      </c>
      <c r="N3851" t="str">
        <f>TEXT(B3851,"dddd")</f>
        <v>Friday</v>
      </c>
    </row>
    <row r="3852" spans="1:14" x14ac:dyDescent="0.35">
      <c r="A3852">
        <v>289943</v>
      </c>
      <c r="B3852" s="3">
        <v>45793</v>
      </c>
      <c r="C3852" s="4">
        <v>0.47121527777777777</v>
      </c>
      <c r="D3852" t="s">
        <v>443</v>
      </c>
      <c r="E3852">
        <v>1</v>
      </c>
      <c r="G3852" t="s">
        <v>433</v>
      </c>
      <c r="H3852" t="s">
        <v>435</v>
      </c>
      <c r="J3852" t="s">
        <v>403</v>
      </c>
      <c r="K3852">
        <v>1</v>
      </c>
      <c r="L3852" t="str">
        <f>_xlfn.CONCAT(D3852,F3852)</f>
        <v>Scone with clotted cream and jam</v>
      </c>
      <c r="M3852" s="10">
        <f>E3852*_xlfn.XLOOKUP(L3852,PriceListData!$F$2:$F$97,PriceListData!$E$2:$E$97)</f>
        <v>5.75</v>
      </c>
      <c r="N3852" t="str">
        <f>TEXT(B3852,"dddd")</f>
        <v>Friday</v>
      </c>
    </row>
    <row r="3853" spans="1:14" x14ac:dyDescent="0.35">
      <c r="A3853">
        <v>289942</v>
      </c>
      <c r="B3853" s="3">
        <v>45793</v>
      </c>
      <c r="C3853" s="4">
        <v>0.46903935185185186</v>
      </c>
      <c r="D3853" t="s">
        <v>437</v>
      </c>
      <c r="E3853">
        <v>1</v>
      </c>
      <c r="G3853" t="s">
        <v>433</v>
      </c>
      <c r="H3853" t="s">
        <v>435</v>
      </c>
      <c r="J3853" t="s">
        <v>403</v>
      </c>
      <c r="K3853">
        <v>1</v>
      </c>
      <c r="L3853" t="str">
        <f>_xlfn.CONCAT(D3853,F3853)</f>
        <v>Pizza pocket</v>
      </c>
      <c r="M3853" s="10">
        <f>E3853*_xlfn.XLOOKUP(L3853,PriceListData!$F$2:$F$97,PriceListData!$E$2:$E$97)</f>
        <v>5</v>
      </c>
      <c r="N3853" t="str">
        <f>TEXT(B3853,"dddd")</f>
        <v>Friday</v>
      </c>
    </row>
    <row r="3854" spans="1:14" x14ac:dyDescent="0.35">
      <c r="A3854">
        <v>289941</v>
      </c>
      <c r="B3854" s="3">
        <v>45793</v>
      </c>
      <c r="C3854" s="4">
        <v>0.46253472222222225</v>
      </c>
      <c r="D3854" t="s">
        <v>441</v>
      </c>
      <c r="E3854">
        <v>1</v>
      </c>
      <c r="G3854" t="s">
        <v>433</v>
      </c>
      <c r="H3854" t="s">
        <v>435</v>
      </c>
      <c r="J3854" t="s">
        <v>403</v>
      </c>
      <c r="K3854">
        <v>2</v>
      </c>
      <c r="L3854" t="str">
        <f>_xlfn.CONCAT(D3854,F3854)</f>
        <v>Sticky bun</v>
      </c>
      <c r="M3854" s="10">
        <f>E3854*_xlfn.XLOOKUP(L3854,PriceListData!$F$2:$F$97,PriceListData!$E$2:$E$97)</f>
        <v>2.75</v>
      </c>
      <c r="N3854" t="str">
        <f>TEXT(B3854,"dddd")</f>
        <v>Friday</v>
      </c>
    </row>
    <row r="3855" spans="1:14" x14ac:dyDescent="0.35">
      <c r="A3855">
        <v>289940</v>
      </c>
      <c r="B3855" s="3">
        <v>45793</v>
      </c>
      <c r="C3855" s="4">
        <v>0.44078703703703703</v>
      </c>
      <c r="D3855" t="s">
        <v>449</v>
      </c>
      <c r="E3855">
        <v>1</v>
      </c>
      <c r="G3855" t="s">
        <v>433</v>
      </c>
      <c r="H3855" t="s">
        <v>435</v>
      </c>
      <c r="J3855" t="s">
        <v>403</v>
      </c>
      <c r="K3855">
        <v>1</v>
      </c>
      <c r="L3855" t="str">
        <f>_xlfn.CONCAT(D3855,F3855)</f>
        <v>Chocolate croissant</v>
      </c>
      <c r="M3855" s="10">
        <f>E3855*_xlfn.XLOOKUP(L3855,PriceListData!$F$2:$F$97,PriceListData!$E$2:$E$97)</f>
        <v>5.25</v>
      </c>
      <c r="N3855" t="str">
        <f>TEXT(B3855,"dddd")</f>
        <v>Friday</v>
      </c>
    </row>
    <row r="3856" spans="1:14" x14ac:dyDescent="0.35">
      <c r="A3856">
        <v>289939</v>
      </c>
      <c r="B3856" s="3">
        <v>45793</v>
      </c>
      <c r="C3856" s="4">
        <v>0.43908564814814816</v>
      </c>
      <c r="D3856" t="s">
        <v>441</v>
      </c>
      <c r="E3856">
        <v>1</v>
      </c>
      <c r="G3856" t="s">
        <v>433</v>
      </c>
      <c r="H3856" t="s">
        <v>435</v>
      </c>
      <c r="J3856" t="s">
        <v>403</v>
      </c>
      <c r="K3856">
        <v>1</v>
      </c>
      <c r="L3856" t="str">
        <f>_xlfn.CONCAT(D3856,F3856)</f>
        <v>Sticky bun</v>
      </c>
      <c r="M3856" s="10">
        <f>E3856*_xlfn.XLOOKUP(L3856,PriceListData!$F$2:$F$97,PriceListData!$E$2:$E$97)</f>
        <v>2.75</v>
      </c>
      <c r="N3856" t="str">
        <f>TEXT(B3856,"dddd")</f>
        <v>Friday</v>
      </c>
    </row>
    <row r="3857" spans="1:14" x14ac:dyDescent="0.35">
      <c r="A3857">
        <v>289938</v>
      </c>
      <c r="B3857" s="3">
        <v>45793</v>
      </c>
      <c r="C3857" s="4">
        <v>0.43843749999999998</v>
      </c>
      <c r="D3857" t="s">
        <v>438</v>
      </c>
      <c r="E3857">
        <v>1</v>
      </c>
      <c r="G3857" t="s">
        <v>433</v>
      </c>
      <c r="H3857" t="s">
        <v>435</v>
      </c>
      <c r="J3857" t="s">
        <v>403</v>
      </c>
      <c r="K3857">
        <v>1</v>
      </c>
      <c r="L3857" t="str">
        <f>_xlfn.CONCAT(D3857,F3857)</f>
        <v>Cinnamon roll</v>
      </c>
      <c r="M3857" s="10">
        <f>E3857*_xlfn.XLOOKUP(L3857,PriceListData!$F$2:$F$97,PriceListData!$E$2:$E$97)</f>
        <v>3.75</v>
      </c>
      <c r="N3857" t="str">
        <f>TEXT(B3857,"dddd")</f>
        <v>Friday</v>
      </c>
    </row>
    <row r="3858" spans="1:14" x14ac:dyDescent="0.35">
      <c r="A3858">
        <v>289937</v>
      </c>
      <c r="B3858" s="3">
        <v>45793</v>
      </c>
      <c r="C3858" s="4">
        <v>0.43114583333333334</v>
      </c>
      <c r="D3858" t="s">
        <v>438</v>
      </c>
      <c r="E3858">
        <v>1</v>
      </c>
      <c r="G3858" t="s">
        <v>433</v>
      </c>
      <c r="H3858" t="s">
        <v>435</v>
      </c>
      <c r="J3858" t="s">
        <v>403</v>
      </c>
      <c r="K3858">
        <v>1</v>
      </c>
      <c r="L3858" t="str">
        <f>_xlfn.CONCAT(D3858,F3858)</f>
        <v>Cinnamon roll</v>
      </c>
      <c r="M3858" s="10">
        <f>E3858*_xlfn.XLOOKUP(L3858,PriceListData!$F$2:$F$97,PriceListData!$E$2:$E$97)</f>
        <v>3.75</v>
      </c>
      <c r="N3858" t="str">
        <f>TEXT(B3858,"dddd")</f>
        <v>Friday</v>
      </c>
    </row>
    <row r="3859" spans="1:14" x14ac:dyDescent="0.35">
      <c r="A3859">
        <v>289936</v>
      </c>
      <c r="B3859" s="3">
        <v>45793</v>
      </c>
      <c r="C3859" s="4">
        <v>0.42996527777777777</v>
      </c>
      <c r="D3859" t="s">
        <v>438</v>
      </c>
      <c r="E3859">
        <v>1</v>
      </c>
      <c r="G3859" t="s">
        <v>433</v>
      </c>
      <c r="H3859" t="s">
        <v>435</v>
      </c>
      <c r="J3859" t="s">
        <v>403</v>
      </c>
      <c r="K3859">
        <v>1</v>
      </c>
      <c r="L3859" t="str">
        <f>_xlfn.CONCAT(D3859,F3859)</f>
        <v>Cinnamon roll</v>
      </c>
      <c r="M3859" s="10">
        <f>E3859*_xlfn.XLOOKUP(L3859,PriceListData!$F$2:$F$97,PriceListData!$E$2:$E$97)</f>
        <v>3.75</v>
      </c>
      <c r="N3859" t="str">
        <f>TEXT(B3859,"dddd")</f>
        <v>Friday</v>
      </c>
    </row>
    <row r="3860" spans="1:14" x14ac:dyDescent="0.35">
      <c r="A3860">
        <v>289935</v>
      </c>
      <c r="B3860" s="3">
        <v>45793</v>
      </c>
      <c r="C3860" s="4">
        <v>0.4294675925925926</v>
      </c>
      <c r="D3860" t="s">
        <v>437</v>
      </c>
      <c r="E3860">
        <v>1</v>
      </c>
      <c r="G3860" t="s">
        <v>433</v>
      </c>
      <c r="H3860" t="s">
        <v>435</v>
      </c>
      <c r="J3860" t="s">
        <v>403</v>
      </c>
      <c r="K3860">
        <v>1</v>
      </c>
      <c r="L3860" t="str">
        <f>_xlfn.CONCAT(D3860,F3860)</f>
        <v>Pizza pocket</v>
      </c>
      <c r="M3860" s="10">
        <f>E3860*_xlfn.XLOOKUP(L3860,PriceListData!$F$2:$F$97,PriceListData!$E$2:$E$97)</f>
        <v>5</v>
      </c>
      <c r="N3860" t="str">
        <f>TEXT(B3860,"dddd")</f>
        <v>Friday</v>
      </c>
    </row>
    <row r="3861" spans="1:14" x14ac:dyDescent="0.35">
      <c r="A3861">
        <v>289934</v>
      </c>
      <c r="B3861" s="3">
        <v>45793</v>
      </c>
      <c r="C3861" s="4">
        <v>0.42829861111111112</v>
      </c>
      <c r="D3861" t="s">
        <v>441</v>
      </c>
      <c r="E3861">
        <v>1</v>
      </c>
      <c r="G3861" t="s">
        <v>433</v>
      </c>
      <c r="H3861" t="s">
        <v>435</v>
      </c>
      <c r="J3861" t="s">
        <v>403</v>
      </c>
      <c r="K3861">
        <v>1</v>
      </c>
      <c r="L3861" t="str">
        <f>_xlfn.CONCAT(D3861,F3861)</f>
        <v>Sticky bun</v>
      </c>
      <c r="M3861" s="10">
        <f>E3861*_xlfn.XLOOKUP(L3861,PriceListData!$F$2:$F$97,PriceListData!$E$2:$E$97)</f>
        <v>2.75</v>
      </c>
      <c r="N3861" t="str">
        <f>TEXT(B3861,"dddd")</f>
        <v>Friday</v>
      </c>
    </row>
    <row r="3862" spans="1:14" x14ac:dyDescent="0.35">
      <c r="A3862">
        <v>289934</v>
      </c>
      <c r="B3862" s="3">
        <v>45793</v>
      </c>
      <c r="C3862" s="4">
        <v>0.42829861111111112</v>
      </c>
      <c r="D3862" t="s">
        <v>438</v>
      </c>
      <c r="E3862">
        <v>1</v>
      </c>
      <c r="G3862" t="s">
        <v>433</v>
      </c>
      <c r="H3862" t="s">
        <v>435</v>
      </c>
      <c r="J3862" t="s">
        <v>403</v>
      </c>
      <c r="K3862">
        <v>1</v>
      </c>
      <c r="L3862" t="str">
        <f>_xlfn.CONCAT(D3862,F3862)</f>
        <v>Cinnamon roll</v>
      </c>
      <c r="M3862" s="10">
        <f>E3862*_xlfn.XLOOKUP(L3862,PriceListData!$F$2:$F$97,PriceListData!$E$2:$E$97)</f>
        <v>3.75</v>
      </c>
      <c r="N3862" t="str">
        <f>TEXT(B3862,"dddd")</f>
        <v>Friday</v>
      </c>
    </row>
    <row r="3863" spans="1:14" x14ac:dyDescent="0.35">
      <c r="A3863">
        <v>289933</v>
      </c>
      <c r="B3863" s="3">
        <v>45793</v>
      </c>
      <c r="C3863" s="4">
        <v>0.42723379629629632</v>
      </c>
      <c r="D3863" t="s">
        <v>441</v>
      </c>
      <c r="E3863">
        <v>1</v>
      </c>
      <c r="G3863" t="s">
        <v>433</v>
      </c>
      <c r="H3863" t="s">
        <v>435</v>
      </c>
      <c r="J3863" t="s">
        <v>403</v>
      </c>
      <c r="K3863">
        <v>1</v>
      </c>
      <c r="L3863" t="str">
        <f>_xlfn.CONCAT(D3863,F3863)</f>
        <v>Sticky bun</v>
      </c>
      <c r="M3863" s="10">
        <f>E3863*_xlfn.XLOOKUP(L3863,PriceListData!$F$2:$F$97,PriceListData!$E$2:$E$97)</f>
        <v>2.75</v>
      </c>
      <c r="N3863" t="str">
        <f>TEXT(B3863,"dddd")</f>
        <v>Friday</v>
      </c>
    </row>
    <row r="3864" spans="1:14" x14ac:dyDescent="0.35">
      <c r="A3864">
        <v>289932</v>
      </c>
      <c r="B3864" s="3">
        <v>45793</v>
      </c>
      <c r="C3864" s="4">
        <v>0.41931712962962964</v>
      </c>
      <c r="D3864" t="s">
        <v>437</v>
      </c>
      <c r="E3864">
        <v>1</v>
      </c>
      <c r="G3864" t="s">
        <v>433</v>
      </c>
      <c r="H3864" t="s">
        <v>435</v>
      </c>
      <c r="J3864" t="s">
        <v>403</v>
      </c>
      <c r="K3864">
        <v>1</v>
      </c>
      <c r="L3864" t="str">
        <f>_xlfn.CONCAT(D3864,F3864)</f>
        <v>Pizza pocket</v>
      </c>
      <c r="M3864" s="10">
        <f>E3864*_xlfn.XLOOKUP(L3864,PriceListData!$F$2:$F$97,PriceListData!$E$2:$E$97)</f>
        <v>5</v>
      </c>
      <c r="N3864" t="str">
        <f>TEXT(B3864,"dddd")</f>
        <v>Friday</v>
      </c>
    </row>
    <row r="3865" spans="1:14" x14ac:dyDescent="0.35">
      <c r="A3865">
        <v>289931</v>
      </c>
      <c r="B3865" s="3">
        <v>45793</v>
      </c>
      <c r="C3865" s="4">
        <v>0.40812500000000002</v>
      </c>
      <c r="D3865" t="s">
        <v>441</v>
      </c>
      <c r="E3865">
        <v>1</v>
      </c>
      <c r="G3865" t="s">
        <v>433</v>
      </c>
      <c r="H3865" t="s">
        <v>435</v>
      </c>
      <c r="J3865" t="s">
        <v>403</v>
      </c>
      <c r="K3865">
        <v>1</v>
      </c>
      <c r="L3865" t="str">
        <f>_xlfn.CONCAT(D3865,F3865)</f>
        <v>Sticky bun</v>
      </c>
      <c r="M3865" s="10">
        <f>E3865*_xlfn.XLOOKUP(L3865,PriceListData!$F$2:$F$97,PriceListData!$E$2:$E$97)</f>
        <v>2.75</v>
      </c>
      <c r="N3865" t="str">
        <f>TEXT(B3865,"dddd")</f>
        <v>Friday</v>
      </c>
    </row>
    <row r="3866" spans="1:14" x14ac:dyDescent="0.35">
      <c r="A3866">
        <v>289930</v>
      </c>
      <c r="B3866" s="3">
        <v>45793</v>
      </c>
      <c r="C3866" s="4">
        <v>0.40565972222222224</v>
      </c>
      <c r="D3866" t="s">
        <v>441</v>
      </c>
      <c r="E3866">
        <v>1</v>
      </c>
      <c r="G3866" t="s">
        <v>433</v>
      </c>
      <c r="H3866" t="s">
        <v>435</v>
      </c>
      <c r="J3866" t="s">
        <v>403</v>
      </c>
      <c r="K3866">
        <v>2</v>
      </c>
      <c r="L3866" t="str">
        <f>_xlfn.CONCAT(D3866,F3866)</f>
        <v>Sticky bun</v>
      </c>
      <c r="M3866" s="10">
        <f>E3866*_xlfn.XLOOKUP(L3866,PriceListData!$F$2:$F$97,PriceListData!$E$2:$E$97)</f>
        <v>2.75</v>
      </c>
      <c r="N3866" t="str">
        <f>TEXT(B3866,"dddd")</f>
        <v>Friday</v>
      </c>
    </row>
    <row r="3867" spans="1:14" x14ac:dyDescent="0.35">
      <c r="A3867">
        <v>289929</v>
      </c>
      <c r="B3867" s="3">
        <v>45793</v>
      </c>
      <c r="C3867" s="4">
        <v>0.40519675925925924</v>
      </c>
      <c r="D3867" t="s">
        <v>441</v>
      </c>
      <c r="E3867">
        <v>1</v>
      </c>
      <c r="G3867" t="s">
        <v>433</v>
      </c>
      <c r="H3867" t="s">
        <v>435</v>
      </c>
      <c r="J3867" t="s">
        <v>403</v>
      </c>
      <c r="K3867">
        <v>2</v>
      </c>
      <c r="L3867" t="str">
        <f>_xlfn.CONCAT(D3867,F3867)</f>
        <v>Sticky bun</v>
      </c>
      <c r="M3867" s="10">
        <f>E3867*_xlfn.XLOOKUP(L3867,PriceListData!$F$2:$F$97,PriceListData!$E$2:$E$97)</f>
        <v>2.75</v>
      </c>
      <c r="N3867" t="str">
        <f>TEXT(B3867,"dddd")</f>
        <v>Friday</v>
      </c>
    </row>
    <row r="3868" spans="1:14" x14ac:dyDescent="0.35">
      <c r="A3868">
        <v>289928</v>
      </c>
      <c r="B3868" s="3">
        <v>45793</v>
      </c>
      <c r="C3868" s="4">
        <v>0.3997222222222222</v>
      </c>
      <c r="D3868" t="s">
        <v>443</v>
      </c>
      <c r="E3868">
        <v>1</v>
      </c>
      <c r="G3868" t="s">
        <v>433</v>
      </c>
      <c r="H3868" t="s">
        <v>435</v>
      </c>
      <c r="J3868" t="s">
        <v>403</v>
      </c>
      <c r="K3868">
        <v>1</v>
      </c>
      <c r="L3868" t="str">
        <f>_xlfn.CONCAT(D3868,F3868)</f>
        <v>Scone with clotted cream and jam</v>
      </c>
      <c r="M3868" s="10">
        <f>E3868*_xlfn.XLOOKUP(L3868,PriceListData!$F$2:$F$97,PriceListData!$E$2:$E$97)</f>
        <v>5.75</v>
      </c>
      <c r="N3868" t="str">
        <f>TEXT(B3868,"dddd")</f>
        <v>Friday</v>
      </c>
    </row>
    <row r="3869" spans="1:14" x14ac:dyDescent="0.35">
      <c r="A3869">
        <v>289927</v>
      </c>
      <c r="B3869" s="3">
        <v>45793</v>
      </c>
      <c r="C3869" s="4">
        <v>0.39530092592592592</v>
      </c>
      <c r="D3869" t="s">
        <v>443</v>
      </c>
      <c r="E3869">
        <v>1</v>
      </c>
      <c r="G3869" t="s">
        <v>433</v>
      </c>
      <c r="H3869" t="s">
        <v>435</v>
      </c>
      <c r="J3869" t="s">
        <v>403</v>
      </c>
      <c r="K3869">
        <v>1</v>
      </c>
      <c r="L3869" t="str">
        <f>_xlfn.CONCAT(D3869,F3869)</f>
        <v>Scone with clotted cream and jam</v>
      </c>
      <c r="M3869" s="10">
        <f>E3869*_xlfn.XLOOKUP(L3869,PriceListData!$F$2:$F$97,PriceListData!$E$2:$E$97)</f>
        <v>5.75</v>
      </c>
      <c r="N3869" t="str">
        <f>TEXT(B3869,"dddd")</f>
        <v>Friday</v>
      </c>
    </row>
    <row r="3870" spans="1:14" x14ac:dyDescent="0.35">
      <c r="A3870">
        <v>289926</v>
      </c>
      <c r="B3870" s="3">
        <v>45793</v>
      </c>
      <c r="C3870" s="4">
        <v>0.36414351851851851</v>
      </c>
      <c r="D3870" t="s">
        <v>444</v>
      </c>
      <c r="E3870">
        <v>1</v>
      </c>
      <c r="G3870" t="s">
        <v>433</v>
      </c>
      <c r="H3870" t="s">
        <v>440</v>
      </c>
      <c r="J3870" t="s">
        <v>403</v>
      </c>
      <c r="K3870">
        <v>1</v>
      </c>
      <c r="L3870" t="str">
        <f>_xlfn.CONCAT(D3870,F3870)</f>
        <v>Sticky bun (day old)</v>
      </c>
      <c r="M3870" s="10">
        <f>E3870*_xlfn.XLOOKUP(L3870,PriceListData!$F$2:$F$97,PriceListData!$E$2:$E$97)</f>
        <v>2</v>
      </c>
      <c r="N3870" t="str">
        <f>TEXT(B3870,"dddd")</f>
        <v>Friday</v>
      </c>
    </row>
    <row r="3871" spans="1:14" x14ac:dyDescent="0.35">
      <c r="A3871">
        <v>289925</v>
      </c>
      <c r="B3871" s="3">
        <v>45793</v>
      </c>
      <c r="C3871" s="4">
        <v>0.35084490740740742</v>
      </c>
      <c r="D3871" t="s">
        <v>438</v>
      </c>
      <c r="E3871">
        <v>1</v>
      </c>
      <c r="G3871" t="s">
        <v>433</v>
      </c>
      <c r="H3871" t="s">
        <v>435</v>
      </c>
      <c r="J3871" t="s">
        <v>403</v>
      </c>
      <c r="K3871">
        <v>1</v>
      </c>
      <c r="L3871" t="str">
        <f>_xlfn.CONCAT(D3871,F3871)</f>
        <v>Cinnamon roll</v>
      </c>
      <c r="M3871" s="10">
        <f>E3871*_xlfn.XLOOKUP(L3871,PriceListData!$F$2:$F$97,PriceListData!$E$2:$E$97)</f>
        <v>3.75</v>
      </c>
      <c r="N3871" t="str">
        <f>TEXT(B3871,"dddd")</f>
        <v>Friday</v>
      </c>
    </row>
    <row r="3872" spans="1:14" x14ac:dyDescent="0.35">
      <c r="A3872">
        <v>289924</v>
      </c>
      <c r="B3872" s="3">
        <v>45793</v>
      </c>
      <c r="C3872" s="4">
        <v>0.32278935185185187</v>
      </c>
      <c r="D3872" t="s">
        <v>444</v>
      </c>
      <c r="E3872">
        <v>2</v>
      </c>
      <c r="G3872" t="s">
        <v>433</v>
      </c>
      <c r="H3872" t="s">
        <v>440</v>
      </c>
      <c r="J3872" t="s">
        <v>403</v>
      </c>
      <c r="K3872">
        <v>1</v>
      </c>
      <c r="L3872" t="str">
        <f>_xlfn.CONCAT(D3872,F3872)</f>
        <v>Sticky bun (day old)</v>
      </c>
      <c r="M3872" s="10">
        <f>E3872*_xlfn.XLOOKUP(L3872,PriceListData!$F$2:$F$97,PriceListData!$E$2:$E$97)</f>
        <v>4</v>
      </c>
      <c r="N3872" t="str">
        <f>TEXT(B3872,"dddd")</f>
        <v>Friday</v>
      </c>
    </row>
    <row r="3873" spans="1:14" x14ac:dyDescent="0.35">
      <c r="A3873">
        <v>289923</v>
      </c>
      <c r="B3873" s="3">
        <v>45793</v>
      </c>
      <c r="C3873" s="4">
        <v>0.31600694444444444</v>
      </c>
      <c r="D3873" t="s">
        <v>443</v>
      </c>
      <c r="E3873">
        <v>1</v>
      </c>
      <c r="G3873" t="s">
        <v>433</v>
      </c>
      <c r="H3873" t="s">
        <v>435</v>
      </c>
      <c r="J3873" t="s">
        <v>403</v>
      </c>
      <c r="K3873">
        <v>1</v>
      </c>
      <c r="L3873" t="str">
        <f>_xlfn.CONCAT(D3873,F3873)</f>
        <v>Scone with clotted cream and jam</v>
      </c>
      <c r="M3873" s="10">
        <f>E3873*_xlfn.XLOOKUP(L3873,PriceListData!$F$2:$F$97,PriceListData!$E$2:$E$97)</f>
        <v>5.75</v>
      </c>
      <c r="N3873" t="str">
        <f>TEXT(B3873,"dddd")</f>
        <v>Friday</v>
      </c>
    </row>
    <row r="3874" spans="1:14" x14ac:dyDescent="0.35">
      <c r="A3874">
        <v>289922</v>
      </c>
      <c r="B3874" s="3">
        <v>45793</v>
      </c>
      <c r="C3874" s="4">
        <v>0.31057870370370372</v>
      </c>
      <c r="D3874" t="s">
        <v>456</v>
      </c>
      <c r="E3874">
        <v>1</v>
      </c>
      <c r="G3874" t="s">
        <v>433</v>
      </c>
      <c r="H3874" t="s">
        <v>440</v>
      </c>
      <c r="J3874" t="s">
        <v>403</v>
      </c>
      <c r="K3874">
        <v>2</v>
      </c>
      <c r="L3874" t="str">
        <f>_xlfn.CONCAT(D3874,F3874)</f>
        <v>Cinnamon roll (day old)</v>
      </c>
      <c r="M3874" s="10">
        <f>E3874*_xlfn.XLOOKUP(L3874,PriceListData!$F$2:$F$97,PriceListData!$E$2:$E$97)</f>
        <v>3</v>
      </c>
      <c r="N3874" t="str">
        <f>TEXT(B3874,"dddd")</f>
        <v>Friday</v>
      </c>
    </row>
    <row r="3875" spans="1:14" x14ac:dyDescent="0.35">
      <c r="A3875">
        <v>289921</v>
      </c>
      <c r="B3875" s="3">
        <v>45793</v>
      </c>
      <c r="C3875" s="4">
        <v>0.30813657407407408</v>
      </c>
      <c r="D3875" t="s">
        <v>444</v>
      </c>
      <c r="E3875">
        <v>1</v>
      </c>
      <c r="G3875" t="s">
        <v>433</v>
      </c>
      <c r="H3875" t="s">
        <v>440</v>
      </c>
      <c r="J3875" t="s">
        <v>403</v>
      </c>
      <c r="K3875">
        <v>1</v>
      </c>
      <c r="L3875" t="str">
        <f>_xlfn.CONCAT(D3875,F3875)</f>
        <v>Sticky bun (day old)</v>
      </c>
      <c r="M3875" s="10">
        <f>E3875*_xlfn.XLOOKUP(L3875,PriceListData!$F$2:$F$97,PriceListData!$E$2:$E$97)</f>
        <v>2</v>
      </c>
      <c r="N3875" t="str">
        <f>TEXT(B3875,"dddd")</f>
        <v>Friday</v>
      </c>
    </row>
    <row r="3876" spans="1:14" x14ac:dyDescent="0.35">
      <c r="A3876">
        <v>289920</v>
      </c>
      <c r="B3876" s="3">
        <v>45793</v>
      </c>
      <c r="C3876" s="4">
        <v>0.3056828703703704</v>
      </c>
      <c r="D3876" t="s">
        <v>443</v>
      </c>
      <c r="E3876">
        <v>1</v>
      </c>
      <c r="G3876" t="s">
        <v>433</v>
      </c>
      <c r="H3876" t="s">
        <v>435</v>
      </c>
      <c r="J3876" t="s">
        <v>403</v>
      </c>
      <c r="K3876">
        <v>1</v>
      </c>
      <c r="L3876" t="str">
        <f>_xlfn.CONCAT(D3876,F3876)</f>
        <v>Scone with clotted cream and jam</v>
      </c>
      <c r="M3876" s="10">
        <f>E3876*_xlfn.XLOOKUP(L3876,PriceListData!$F$2:$F$97,PriceListData!$E$2:$E$97)</f>
        <v>5.75</v>
      </c>
      <c r="N3876" t="str">
        <f>TEXT(B3876,"dddd")</f>
        <v>Friday</v>
      </c>
    </row>
    <row r="3877" spans="1:14" x14ac:dyDescent="0.35">
      <c r="A3877">
        <v>290371</v>
      </c>
      <c r="B3877" s="3">
        <v>45794</v>
      </c>
      <c r="C3877" s="4">
        <v>0.86476851851851855</v>
      </c>
      <c r="D3877" t="s">
        <v>404</v>
      </c>
      <c r="E3877">
        <v>1</v>
      </c>
      <c r="F3877" t="s">
        <v>15</v>
      </c>
      <c r="G3877" t="s">
        <v>405</v>
      </c>
      <c r="H3877" t="s">
        <v>406</v>
      </c>
      <c r="J3877" t="s">
        <v>403</v>
      </c>
      <c r="K3877">
        <v>1</v>
      </c>
      <c r="L3877" t="str">
        <f>_xlfn.CONCAT(D3877,F3877)</f>
        <v>Café latté12 oz</v>
      </c>
      <c r="M3877" s="10">
        <f>E3877*_xlfn.XLOOKUP(L3877,PriceListData!$F$2:$F$97,PriceListData!$E$2:$E$97)</f>
        <v>4.25</v>
      </c>
      <c r="N3877" t="str">
        <f>TEXT(B3877,"dddd")</f>
        <v>Saturday</v>
      </c>
    </row>
    <row r="3878" spans="1:14" x14ac:dyDescent="0.35">
      <c r="A3878">
        <v>290370</v>
      </c>
      <c r="B3878" s="3">
        <v>45794</v>
      </c>
      <c r="C3878" s="4">
        <v>0.85857638888888888</v>
      </c>
      <c r="D3878" t="s">
        <v>409</v>
      </c>
      <c r="E3878">
        <v>1</v>
      </c>
      <c r="F3878" t="s">
        <v>15</v>
      </c>
      <c r="G3878" t="s">
        <v>405</v>
      </c>
      <c r="H3878" t="s">
        <v>406</v>
      </c>
      <c r="J3878" t="s">
        <v>403</v>
      </c>
      <c r="K3878">
        <v>1</v>
      </c>
      <c r="L3878" t="str">
        <f>_xlfn.CONCAT(D3878,F3878)</f>
        <v>Drip coffee12 oz</v>
      </c>
      <c r="M3878" s="10">
        <f>E3878*_xlfn.XLOOKUP(L3878,PriceListData!$F$2:$F$97,PriceListData!$E$2:$E$97)</f>
        <v>2.25</v>
      </c>
      <c r="N3878" t="str">
        <f>TEXT(B3878,"dddd")</f>
        <v>Saturday</v>
      </c>
    </row>
    <row r="3879" spans="1:14" x14ac:dyDescent="0.35">
      <c r="A3879">
        <v>290370</v>
      </c>
      <c r="B3879" s="3">
        <v>45794</v>
      </c>
      <c r="C3879" s="4">
        <v>0.85857638888888888</v>
      </c>
      <c r="D3879" t="s">
        <v>65</v>
      </c>
      <c r="E3879">
        <v>1</v>
      </c>
      <c r="F3879" t="s">
        <v>15</v>
      </c>
      <c r="G3879" t="s">
        <v>405</v>
      </c>
      <c r="H3879" t="s">
        <v>406</v>
      </c>
      <c r="J3879" t="s">
        <v>403</v>
      </c>
      <c r="K3879">
        <v>1</v>
      </c>
      <c r="L3879" t="str">
        <f>_xlfn.CONCAT(D3879,F3879)</f>
        <v>Cappuccino12 oz</v>
      </c>
      <c r="M3879" s="10">
        <f>E3879*_xlfn.XLOOKUP(L3879,PriceListData!$F$2:$F$97,PriceListData!$E$2:$E$97)</f>
        <v>5.5</v>
      </c>
      <c r="N3879" t="str">
        <f>TEXT(B3879,"dddd")</f>
        <v>Saturday</v>
      </c>
    </row>
    <row r="3880" spans="1:14" x14ac:dyDescent="0.35">
      <c r="A3880">
        <v>290369</v>
      </c>
      <c r="B3880" s="3">
        <v>45794</v>
      </c>
      <c r="C3880" s="4">
        <v>0.85690972222222217</v>
      </c>
      <c r="D3880" t="s">
        <v>428</v>
      </c>
      <c r="E3880">
        <v>1</v>
      </c>
      <c r="F3880" t="s">
        <v>15</v>
      </c>
      <c r="G3880" t="s">
        <v>413</v>
      </c>
      <c r="H3880" t="s">
        <v>406</v>
      </c>
      <c r="J3880" t="s">
        <v>403</v>
      </c>
      <c r="K3880">
        <v>1</v>
      </c>
      <c r="L3880" t="str">
        <f>_xlfn.CONCAT(D3880,F3880)</f>
        <v>Rooibos latté12 oz</v>
      </c>
      <c r="M3880" s="10">
        <f>E3880*_xlfn.XLOOKUP(L3880,PriceListData!$F$2:$F$97,PriceListData!$E$2:$E$97)</f>
        <v>5.5</v>
      </c>
      <c r="N3880" t="str">
        <f>TEXT(B3880,"dddd")</f>
        <v>Saturday</v>
      </c>
    </row>
    <row r="3881" spans="1:14" x14ac:dyDescent="0.35">
      <c r="A3881">
        <v>290368</v>
      </c>
      <c r="B3881" s="3">
        <v>45794</v>
      </c>
      <c r="C3881" s="4">
        <v>0.85418981481481482</v>
      </c>
      <c r="D3881" t="s">
        <v>65</v>
      </c>
      <c r="E3881">
        <v>1</v>
      </c>
      <c r="F3881" t="s">
        <v>15</v>
      </c>
      <c r="G3881" t="s">
        <v>405</v>
      </c>
      <c r="H3881" t="s">
        <v>406</v>
      </c>
      <c r="J3881" t="s">
        <v>403</v>
      </c>
      <c r="K3881">
        <v>1</v>
      </c>
      <c r="L3881" t="str">
        <f>_xlfn.CONCAT(D3881,F3881)</f>
        <v>Cappuccino12 oz</v>
      </c>
      <c r="M3881" s="10">
        <f>E3881*_xlfn.XLOOKUP(L3881,PriceListData!$F$2:$F$97,PriceListData!$E$2:$E$97)</f>
        <v>5.5</v>
      </c>
      <c r="N3881" t="str">
        <f>TEXT(B3881,"dddd")</f>
        <v>Saturday</v>
      </c>
    </row>
    <row r="3882" spans="1:14" x14ac:dyDescent="0.35">
      <c r="A3882">
        <v>290368</v>
      </c>
      <c r="B3882" s="3">
        <v>45794</v>
      </c>
      <c r="C3882" s="4">
        <v>0.85418981481481482</v>
      </c>
      <c r="D3882" t="s">
        <v>404</v>
      </c>
      <c r="E3882">
        <v>1</v>
      </c>
      <c r="F3882" t="s">
        <v>15</v>
      </c>
      <c r="G3882" t="s">
        <v>405</v>
      </c>
      <c r="H3882" t="s">
        <v>406</v>
      </c>
      <c r="J3882" t="s">
        <v>403</v>
      </c>
      <c r="K3882">
        <v>1</v>
      </c>
      <c r="L3882" t="str">
        <f>_xlfn.CONCAT(D3882,F3882)</f>
        <v>Café latté12 oz</v>
      </c>
      <c r="M3882" s="10">
        <f>E3882*_xlfn.XLOOKUP(L3882,PriceListData!$F$2:$F$97,PriceListData!$E$2:$E$97)</f>
        <v>4.25</v>
      </c>
      <c r="N3882" t="str">
        <f>TEXT(B3882,"dddd")</f>
        <v>Saturday</v>
      </c>
    </row>
    <row r="3883" spans="1:14" x14ac:dyDescent="0.35">
      <c r="A3883">
        <v>290367</v>
      </c>
      <c r="B3883" s="3">
        <v>45794</v>
      </c>
      <c r="C3883" s="4">
        <v>0.84743055555555558</v>
      </c>
      <c r="D3883" t="s">
        <v>428</v>
      </c>
      <c r="E3883">
        <v>1</v>
      </c>
      <c r="F3883" t="s">
        <v>15</v>
      </c>
      <c r="G3883" t="s">
        <v>413</v>
      </c>
      <c r="H3883" t="s">
        <v>406</v>
      </c>
      <c r="J3883" t="s">
        <v>403</v>
      </c>
      <c r="K3883">
        <v>1</v>
      </c>
      <c r="L3883" t="str">
        <f>_xlfn.CONCAT(D3883,F3883)</f>
        <v>Rooibos latté12 oz</v>
      </c>
      <c r="M3883" s="10">
        <f>E3883*_xlfn.XLOOKUP(L3883,PriceListData!$F$2:$F$97,PriceListData!$E$2:$E$97)</f>
        <v>5.5</v>
      </c>
      <c r="N3883" t="str">
        <f>TEXT(B3883,"dddd")</f>
        <v>Saturday</v>
      </c>
    </row>
    <row r="3884" spans="1:14" x14ac:dyDescent="0.35">
      <c r="A3884">
        <v>290367</v>
      </c>
      <c r="B3884" s="3">
        <v>45794</v>
      </c>
      <c r="C3884" s="4">
        <v>0.84743055555555558</v>
      </c>
      <c r="D3884" t="s">
        <v>425</v>
      </c>
      <c r="E3884">
        <v>2</v>
      </c>
      <c r="F3884" t="s">
        <v>15</v>
      </c>
      <c r="G3884" t="s">
        <v>405</v>
      </c>
      <c r="H3884" t="s">
        <v>414</v>
      </c>
      <c r="J3884" t="s">
        <v>403</v>
      </c>
      <c r="K3884">
        <v>1</v>
      </c>
      <c r="L3884" t="str">
        <f>_xlfn.CONCAT(D3884,F3884)</f>
        <v>Iced Guillermo12 oz</v>
      </c>
      <c r="M3884" s="10">
        <f>E3884*_xlfn.XLOOKUP(L3884,PriceListData!$F$2:$F$97,PriceListData!$E$2:$E$97)</f>
        <v>7</v>
      </c>
      <c r="N3884" t="str">
        <f>TEXT(B3884,"dddd")</f>
        <v>Saturday</v>
      </c>
    </row>
    <row r="3885" spans="1:14" x14ac:dyDescent="0.35">
      <c r="A3885">
        <v>290367</v>
      </c>
      <c r="B3885" s="3">
        <v>45794</v>
      </c>
      <c r="C3885" s="4">
        <v>0.84743055555555558</v>
      </c>
      <c r="D3885" t="s">
        <v>409</v>
      </c>
      <c r="E3885">
        <v>1</v>
      </c>
      <c r="F3885" t="s">
        <v>15</v>
      </c>
      <c r="G3885" t="s">
        <v>405</v>
      </c>
      <c r="H3885" t="s">
        <v>406</v>
      </c>
      <c r="J3885" t="s">
        <v>403</v>
      </c>
      <c r="K3885">
        <v>1</v>
      </c>
      <c r="L3885" t="str">
        <f>_xlfn.CONCAT(D3885,F3885)</f>
        <v>Drip coffee12 oz</v>
      </c>
      <c r="M3885" s="10">
        <f>E3885*_xlfn.XLOOKUP(L3885,PriceListData!$F$2:$F$97,PriceListData!$E$2:$E$97)</f>
        <v>2.25</v>
      </c>
      <c r="N3885" t="str">
        <f>TEXT(B3885,"dddd")</f>
        <v>Saturday</v>
      </c>
    </row>
    <row r="3886" spans="1:14" x14ac:dyDescent="0.35">
      <c r="A3886">
        <v>290366</v>
      </c>
      <c r="B3886" s="3">
        <v>45794</v>
      </c>
      <c r="C3886" s="4">
        <v>0.83041666666666669</v>
      </c>
      <c r="D3886" t="s">
        <v>424</v>
      </c>
      <c r="E3886">
        <v>2</v>
      </c>
      <c r="F3886" t="s">
        <v>15</v>
      </c>
      <c r="G3886" t="s">
        <v>423</v>
      </c>
      <c r="H3886" t="s">
        <v>414</v>
      </c>
      <c r="J3886" t="s">
        <v>403</v>
      </c>
      <c r="K3886">
        <v>1</v>
      </c>
      <c r="L3886" t="str">
        <f>_xlfn.CONCAT(D3886,F3886)</f>
        <v>Coconut milk smoothie12 oz</v>
      </c>
      <c r="M3886" s="10">
        <f>E3886*_xlfn.XLOOKUP(L3886,PriceListData!$F$2:$F$97,PriceListData!$E$2:$E$97)</f>
        <v>11.5</v>
      </c>
      <c r="N3886" t="str">
        <f>TEXT(B3886,"dddd")</f>
        <v>Saturday</v>
      </c>
    </row>
    <row r="3887" spans="1:14" x14ac:dyDescent="0.35">
      <c r="A3887">
        <v>290366</v>
      </c>
      <c r="B3887" s="3">
        <v>45794</v>
      </c>
      <c r="C3887" s="4">
        <v>0.83041666666666669</v>
      </c>
      <c r="D3887" t="s">
        <v>404</v>
      </c>
      <c r="E3887">
        <v>1</v>
      </c>
      <c r="F3887" t="s">
        <v>15</v>
      </c>
      <c r="G3887" t="s">
        <v>405</v>
      </c>
      <c r="H3887" t="s">
        <v>406</v>
      </c>
      <c r="J3887" t="s">
        <v>403</v>
      </c>
      <c r="K3887">
        <v>1</v>
      </c>
      <c r="L3887" t="str">
        <f>_xlfn.CONCAT(D3887,F3887)</f>
        <v>Café latté12 oz</v>
      </c>
      <c r="M3887" s="10">
        <f>E3887*_xlfn.XLOOKUP(L3887,PriceListData!$F$2:$F$97,PriceListData!$E$2:$E$97)</f>
        <v>4.25</v>
      </c>
      <c r="N3887" t="str">
        <f>TEXT(B3887,"dddd")</f>
        <v>Saturday</v>
      </c>
    </row>
    <row r="3888" spans="1:14" x14ac:dyDescent="0.35">
      <c r="A3888">
        <v>290366</v>
      </c>
      <c r="B3888" s="3">
        <v>45794</v>
      </c>
      <c r="C3888" s="4">
        <v>0.83041666666666669</v>
      </c>
      <c r="D3888" t="s">
        <v>410</v>
      </c>
      <c r="E3888">
        <v>1</v>
      </c>
      <c r="F3888" t="s">
        <v>15</v>
      </c>
      <c r="G3888" t="s">
        <v>405</v>
      </c>
      <c r="H3888" t="s">
        <v>406</v>
      </c>
      <c r="J3888" t="s">
        <v>403</v>
      </c>
      <c r="K3888">
        <v>1</v>
      </c>
      <c r="L3888" t="str">
        <f>_xlfn.CONCAT(D3888,F3888)</f>
        <v>Café Cubano12 oz</v>
      </c>
      <c r="M3888" s="10">
        <f>E3888*_xlfn.XLOOKUP(L3888,PriceListData!$F$2:$F$97,PriceListData!$E$2:$E$97)</f>
        <v>7</v>
      </c>
      <c r="N3888" t="str">
        <f>TEXT(B3888,"dddd")</f>
        <v>Saturday</v>
      </c>
    </row>
    <row r="3889" spans="1:14" x14ac:dyDescent="0.35">
      <c r="A3889">
        <v>290365</v>
      </c>
      <c r="B3889" s="3">
        <v>45794</v>
      </c>
      <c r="C3889" s="4">
        <v>0.79318287037037039</v>
      </c>
      <c r="D3889" t="s">
        <v>411</v>
      </c>
      <c r="E3889">
        <v>1</v>
      </c>
      <c r="F3889" t="s">
        <v>24</v>
      </c>
      <c r="G3889" t="s">
        <v>405</v>
      </c>
      <c r="H3889" t="s">
        <v>406</v>
      </c>
      <c r="J3889" t="s">
        <v>403</v>
      </c>
      <c r="K3889">
        <v>1</v>
      </c>
      <c r="L3889" t="str">
        <f>_xlfn.CONCAT(D3889,F3889)</f>
        <v>Turkish coffee3 oz</v>
      </c>
      <c r="M3889" s="10">
        <f>E3889*_xlfn.XLOOKUP(L3889,PriceListData!$F$2:$F$97,PriceListData!$E$2:$E$97)</f>
        <v>3.75</v>
      </c>
      <c r="N3889" t="str">
        <f>TEXT(B3889,"dddd")</f>
        <v>Saturday</v>
      </c>
    </row>
    <row r="3890" spans="1:14" x14ac:dyDescent="0.35">
      <c r="A3890">
        <v>290364</v>
      </c>
      <c r="B3890" s="3">
        <v>45794</v>
      </c>
      <c r="C3890" s="4">
        <v>0.77672453703703703</v>
      </c>
      <c r="D3890" t="s">
        <v>52</v>
      </c>
      <c r="E3890">
        <v>2</v>
      </c>
      <c r="F3890" t="s">
        <v>15</v>
      </c>
      <c r="G3890" t="s">
        <v>405</v>
      </c>
      <c r="H3890" t="s">
        <v>414</v>
      </c>
      <c r="J3890" t="s">
        <v>403</v>
      </c>
      <c r="K3890">
        <v>2</v>
      </c>
      <c r="L3890" t="str">
        <f>_xlfn.CONCAT(D3890,F3890)</f>
        <v>Frappé12 oz</v>
      </c>
      <c r="M3890" s="10">
        <f>E3890*_xlfn.XLOOKUP(L3890,PriceListData!$F$2:$F$97,PriceListData!$E$2:$E$97)</f>
        <v>9.5</v>
      </c>
      <c r="N3890" t="str">
        <f>TEXT(B3890,"dddd")</f>
        <v>Saturday</v>
      </c>
    </row>
    <row r="3891" spans="1:14" x14ac:dyDescent="0.35">
      <c r="A3891">
        <v>290364</v>
      </c>
      <c r="B3891" s="3">
        <v>45794</v>
      </c>
      <c r="C3891" s="4">
        <v>0.77672453703703703</v>
      </c>
      <c r="D3891" t="s">
        <v>427</v>
      </c>
      <c r="E3891">
        <v>1</v>
      </c>
      <c r="F3891" t="s">
        <v>15</v>
      </c>
      <c r="G3891" t="s">
        <v>417</v>
      </c>
      <c r="H3891" t="s">
        <v>418</v>
      </c>
      <c r="J3891" t="s">
        <v>403</v>
      </c>
      <c r="K3891">
        <v>2</v>
      </c>
      <c r="L3891" t="str">
        <f>_xlfn.CONCAT(D3891,F3891)</f>
        <v>House blend12 oz</v>
      </c>
      <c r="M3891" s="10">
        <f>E3891*_xlfn.XLOOKUP(L3891,PriceListData!$F$2:$F$97,PriceListData!$E$2:$E$97)</f>
        <v>12.95</v>
      </c>
      <c r="N3891" t="str">
        <f>TEXT(B3891,"dddd")</f>
        <v>Saturday</v>
      </c>
    </row>
    <row r="3892" spans="1:14" x14ac:dyDescent="0.35">
      <c r="A3892">
        <v>290363</v>
      </c>
      <c r="B3892" s="3">
        <v>45794</v>
      </c>
      <c r="C3892" s="4">
        <v>0.75673611111111116</v>
      </c>
      <c r="D3892" t="s">
        <v>54</v>
      </c>
      <c r="E3892">
        <v>1</v>
      </c>
      <c r="G3892" t="s">
        <v>415</v>
      </c>
      <c r="H3892" t="s">
        <v>416</v>
      </c>
      <c r="J3892" t="s">
        <v>403</v>
      </c>
      <c r="K3892">
        <v>1</v>
      </c>
      <c r="L3892" t="str">
        <f>_xlfn.CONCAT(D3892,F3892)</f>
        <v>Syrup</v>
      </c>
      <c r="M3892" s="10">
        <f>E3892*_xlfn.XLOOKUP(L3892,PriceListData!$F$2:$F$97,PriceListData!$E$2:$E$97)</f>
        <v>0.75</v>
      </c>
      <c r="N3892" t="str">
        <f>TEXT(B3892,"dddd")</f>
        <v>Saturday</v>
      </c>
    </row>
    <row r="3893" spans="1:14" x14ac:dyDescent="0.35">
      <c r="A3893">
        <v>290363</v>
      </c>
      <c r="B3893" s="3">
        <v>45794</v>
      </c>
      <c r="C3893" s="4">
        <v>0.75673611111111116</v>
      </c>
      <c r="D3893" t="s">
        <v>21</v>
      </c>
      <c r="E3893">
        <v>1</v>
      </c>
      <c r="F3893" t="s">
        <v>15</v>
      </c>
      <c r="G3893" t="s">
        <v>405</v>
      </c>
      <c r="H3893" t="s">
        <v>406</v>
      </c>
      <c r="J3893" t="s">
        <v>403</v>
      </c>
      <c r="K3893">
        <v>1</v>
      </c>
      <c r="L3893" t="str">
        <f>_xlfn.CONCAT(D3893,F3893)</f>
        <v>Pourover12 oz</v>
      </c>
      <c r="M3893" s="10">
        <f>E3893*_xlfn.XLOOKUP(L3893,PriceListData!$F$2:$F$97,PriceListData!$E$2:$E$97)</f>
        <v>3.5</v>
      </c>
      <c r="N3893" t="str">
        <f>TEXT(B3893,"dddd")</f>
        <v>Saturday</v>
      </c>
    </row>
    <row r="3894" spans="1:14" x14ac:dyDescent="0.35">
      <c r="A3894">
        <v>290362</v>
      </c>
      <c r="B3894" s="3">
        <v>45794</v>
      </c>
      <c r="C3894" s="4">
        <v>0.73131944444444441</v>
      </c>
      <c r="D3894" t="s">
        <v>52</v>
      </c>
      <c r="E3894">
        <v>1</v>
      </c>
      <c r="F3894" t="s">
        <v>15</v>
      </c>
      <c r="G3894" t="s">
        <v>405</v>
      </c>
      <c r="H3894" t="s">
        <v>414</v>
      </c>
      <c r="J3894" t="s">
        <v>403</v>
      </c>
      <c r="K3894">
        <v>1</v>
      </c>
      <c r="L3894" t="str">
        <f>_xlfn.CONCAT(D3894,F3894)</f>
        <v>Frappé12 oz</v>
      </c>
      <c r="M3894" s="10">
        <f>E3894*_xlfn.XLOOKUP(L3894,PriceListData!$F$2:$F$97,PriceListData!$E$2:$E$97)</f>
        <v>4.75</v>
      </c>
      <c r="N3894" t="str">
        <f>TEXT(B3894,"dddd")</f>
        <v>Saturday</v>
      </c>
    </row>
    <row r="3895" spans="1:14" x14ac:dyDescent="0.35">
      <c r="A3895">
        <v>290361</v>
      </c>
      <c r="B3895" s="3">
        <v>45794</v>
      </c>
      <c r="C3895" s="4">
        <v>0.72923611111111108</v>
      </c>
      <c r="D3895" t="s">
        <v>428</v>
      </c>
      <c r="E3895">
        <v>1</v>
      </c>
      <c r="F3895" t="s">
        <v>15</v>
      </c>
      <c r="G3895" t="s">
        <v>413</v>
      </c>
      <c r="H3895" t="s">
        <v>406</v>
      </c>
      <c r="J3895" t="s">
        <v>403</v>
      </c>
      <c r="K3895">
        <v>1</v>
      </c>
      <c r="L3895" t="str">
        <f>_xlfn.CONCAT(D3895,F3895)</f>
        <v>Rooibos latté12 oz</v>
      </c>
      <c r="M3895" s="10">
        <f>E3895*_xlfn.XLOOKUP(L3895,PriceListData!$F$2:$F$97,PriceListData!$E$2:$E$97)</f>
        <v>5.5</v>
      </c>
      <c r="N3895" t="str">
        <f>TEXT(B3895,"dddd")</f>
        <v>Saturday</v>
      </c>
    </row>
    <row r="3896" spans="1:14" x14ac:dyDescent="0.35">
      <c r="A3896">
        <v>290360</v>
      </c>
      <c r="B3896" s="3">
        <v>45794</v>
      </c>
      <c r="C3896" s="4">
        <v>0.72520833333333334</v>
      </c>
      <c r="D3896" t="s">
        <v>65</v>
      </c>
      <c r="E3896">
        <v>1</v>
      </c>
      <c r="F3896" t="s">
        <v>15</v>
      </c>
      <c r="G3896" t="s">
        <v>405</v>
      </c>
      <c r="H3896" t="s">
        <v>406</v>
      </c>
      <c r="J3896" t="s">
        <v>403</v>
      </c>
      <c r="K3896">
        <v>1</v>
      </c>
      <c r="L3896" t="str">
        <f>_xlfn.CONCAT(D3896,F3896)</f>
        <v>Cappuccino12 oz</v>
      </c>
      <c r="M3896" s="10">
        <f>E3896*_xlfn.XLOOKUP(L3896,PriceListData!$F$2:$F$97,PriceListData!$E$2:$E$97)</f>
        <v>5.5</v>
      </c>
      <c r="N3896" t="str">
        <f>TEXT(B3896,"dddd")</f>
        <v>Saturday</v>
      </c>
    </row>
    <row r="3897" spans="1:14" x14ac:dyDescent="0.35">
      <c r="A3897">
        <v>290360</v>
      </c>
      <c r="B3897" s="3">
        <v>45794</v>
      </c>
      <c r="C3897" s="4">
        <v>0.72520833333333334</v>
      </c>
      <c r="D3897" t="s">
        <v>404</v>
      </c>
      <c r="E3897">
        <v>1</v>
      </c>
      <c r="F3897" t="s">
        <v>15</v>
      </c>
      <c r="G3897" t="s">
        <v>405</v>
      </c>
      <c r="H3897" t="s">
        <v>406</v>
      </c>
      <c r="J3897" t="s">
        <v>403</v>
      </c>
      <c r="K3897">
        <v>1</v>
      </c>
      <c r="L3897" t="str">
        <f>_xlfn.CONCAT(D3897,F3897)</f>
        <v>Café latté12 oz</v>
      </c>
      <c r="M3897" s="10">
        <f>E3897*_xlfn.XLOOKUP(L3897,PriceListData!$F$2:$F$97,PriceListData!$E$2:$E$97)</f>
        <v>4.25</v>
      </c>
      <c r="N3897" t="str">
        <f>TEXT(B3897,"dddd")</f>
        <v>Saturday</v>
      </c>
    </row>
    <row r="3898" spans="1:14" x14ac:dyDescent="0.35">
      <c r="A3898">
        <v>290359</v>
      </c>
      <c r="B3898" s="3">
        <v>45794</v>
      </c>
      <c r="C3898" s="4">
        <v>0.7169444444444445</v>
      </c>
      <c r="D3898" t="s">
        <v>404</v>
      </c>
      <c r="E3898">
        <v>1</v>
      </c>
      <c r="F3898" t="s">
        <v>15</v>
      </c>
      <c r="G3898" t="s">
        <v>405</v>
      </c>
      <c r="H3898" t="s">
        <v>406</v>
      </c>
      <c r="J3898" t="s">
        <v>403</v>
      </c>
      <c r="K3898">
        <v>1</v>
      </c>
      <c r="L3898" t="str">
        <f>_xlfn.CONCAT(D3898,F3898)</f>
        <v>Café latté12 oz</v>
      </c>
      <c r="M3898" s="10">
        <f>E3898*_xlfn.XLOOKUP(L3898,PriceListData!$F$2:$F$97,PriceListData!$E$2:$E$97)</f>
        <v>4.25</v>
      </c>
      <c r="N3898" t="str">
        <f>TEXT(B3898,"dddd")</f>
        <v>Saturday</v>
      </c>
    </row>
    <row r="3899" spans="1:14" x14ac:dyDescent="0.35">
      <c r="A3899">
        <v>290358</v>
      </c>
      <c r="B3899" s="3">
        <v>45794</v>
      </c>
      <c r="C3899" s="4">
        <v>0.71567129629629633</v>
      </c>
      <c r="D3899" t="s">
        <v>419</v>
      </c>
      <c r="E3899">
        <v>1</v>
      </c>
      <c r="G3899" t="s">
        <v>415</v>
      </c>
      <c r="H3899" t="s">
        <v>416</v>
      </c>
      <c r="J3899" t="s">
        <v>403</v>
      </c>
      <c r="K3899">
        <v>1</v>
      </c>
      <c r="L3899" t="str">
        <f>_xlfn.CONCAT(D3899,F3899)</f>
        <v>Extra shot</v>
      </c>
      <c r="M3899" s="10">
        <f>E3899*_xlfn.XLOOKUP(L3899,PriceListData!$F$2:$F$97,PriceListData!$E$2:$E$97)</f>
        <v>1</v>
      </c>
      <c r="N3899" t="str">
        <f>TEXT(B3899,"dddd")</f>
        <v>Saturday</v>
      </c>
    </row>
    <row r="3900" spans="1:14" x14ac:dyDescent="0.35">
      <c r="A3900">
        <v>290358</v>
      </c>
      <c r="B3900" s="3">
        <v>45794</v>
      </c>
      <c r="C3900" s="4">
        <v>0.71567129629629633</v>
      </c>
      <c r="D3900" t="s">
        <v>424</v>
      </c>
      <c r="E3900">
        <v>1</v>
      </c>
      <c r="F3900" t="s">
        <v>15</v>
      </c>
      <c r="G3900" t="s">
        <v>423</v>
      </c>
      <c r="H3900" t="s">
        <v>414</v>
      </c>
      <c r="J3900" t="s">
        <v>403</v>
      </c>
      <c r="K3900">
        <v>1</v>
      </c>
      <c r="L3900" t="str">
        <f>_xlfn.CONCAT(D3900,F3900)</f>
        <v>Coconut milk smoothie12 oz</v>
      </c>
      <c r="M3900" s="10">
        <f>E3900*_xlfn.XLOOKUP(L3900,PriceListData!$F$2:$F$97,PriceListData!$E$2:$E$97)</f>
        <v>5.75</v>
      </c>
      <c r="N3900" t="str">
        <f>TEXT(B3900,"dddd")</f>
        <v>Saturday</v>
      </c>
    </row>
    <row r="3901" spans="1:14" x14ac:dyDescent="0.35">
      <c r="A3901">
        <v>290357</v>
      </c>
      <c r="B3901" s="3">
        <v>45794</v>
      </c>
      <c r="C3901" s="4">
        <v>0.70041666666666669</v>
      </c>
      <c r="D3901" t="s">
        <v>412</v>
      </c>
      <c r="E3901">
        <v>1</v>
      </c>
      <c r="F3901" t="s">
        <v>15</v>
      </c>
      <c r="G3901" t="s">
        <v>413</v>
      </c>
      <c r="H3901" t="s">
        <v>414</v>
      </c>
      <c r="J3901" t="s">
        <v>403</v>
      </c>
      <c r="K3901">
        <v>2</v>
      </c>
      <c r="L3901" t="str">
        <f>_xlfn.CONCAT(D3901,F3901)</f>
        <v>Iced tea12 oz</v>
      </c>
      <c r="M3901" s="10">
        <f>E3901*_xlfn.XLOOKUP(L3901,PriceListData!$F$2:$F$97,PriceListData!$E$2:$E$97)</f>
        <v>4.25</v>
      </c>
      <c r="N3901" t="str">
        <f>TEXT(B3901,"dddd")</f>
        <v>Saturday</v>
      </c>
    </row>
    <row r="3902" spans="1:14" x14ac:dyDescent="0.35">
      <c r="A3902">
        <v>290357</v>
      </c>
      <c r="B3902" s="3">
        <v>45794</v>
      </c>
      <c r="C3902" s="4">
        <v>0.70041666666666669</v>
      </c>
      <c r="D3902" t="s">
        <v>40</v>
      </c>
      <c r="E3902">
        <v>1</v>
      </c>
      <c r="F3902" t="s">
        <v>35</v>
      </c>
      <c r="G3902" t="s">
        <v>405</v>
      </c>
      <c r="H3902" t="s">
        <v>406</v>
      </c>
      <c r="J3902" t="s">
        <v>403</v>
      </c>
      <c r="K3902">
        <v>2</v>
      </c>
      <c r="L3902" t="str">
        <f>_xlfn.CONCAT(D3902,F3902)</f>
        <v>Espresso1 oz</v>
      </c>
      <c r="M3902" s="10">
        <f>E3902*_xlfn.XLOOKUP(L3902,PriceListData!$F$2:$F$97,PriceListData!$E$2:$E$97)</f>
        <v>2.5</v>
      </c>
      <c r="N3902" t="str">
        <f>TEXT(B3902,"dddd")</f>
        <v>Saturday</v>
      </c>
    </row>
    <row r="3903" spans="1:14" x14ac:dyDescent="0.35">
      <c r="A3903">
        <v>290356</v>
      </c>
      <c r="B3903" s="3">
        <v>45794</v>
      </c>
      <c r="C3903" s="4">
        <v>0.69344907407407408</v>
      </c>
      <c r="D3903" t="s">
        <v>412</v>
      </c>
      <c r="E3903">
        <v>1</v>
      </c>
      <c r="F3903" t="s">
        <v>15</v>
      </c>
      <c r="G3903" t="s">
        <v>413</v>
      </c>
      <c r="H3903" t="s">
        <v>414</v>
      </c>
      <c r="J3903" t="s">
        <v>403</v>
      </c>
      <c r="K3903">
        <v>1</v>
      </c>
      <c r="L3903" t="str">
        <f>_xlfn.CONCAT(D3903,F3903)</f>
        <v>Iced tea12 oz</v>
      </c>
      <c r="M3903" s="10">
        <f>E3903*_xlfn.XLOOKUP(L3903,PriceListData!$F$2:$F$97,PriceListData!$E$2:$E$97)</f>
        <v>4.25</v>
      </c>
      <c r="N3903" t="str">
        <f>TEXT(B3903,"dddd")</f>
        <v>Saturday</v>
      </c>
    </row>
    <row r="3904" spans="1:14" x14ac:dyDescent="0.35">
      <c r="A3904">
        <v>290356</v>
      </c>
      <c r="B3904" s="3">
        <v>45794</v>
      </c>
      <c r="C3904" s="4">
        <v>0.69344907407407408</v>
      </c>
      <c r="D3904" t="s">
        <v>52</v>
      </c>
      <c r="E3904">
        <v>1</v>
      </c>
      <c r="F3904" t="s">
        <v>15</v>
      </c>
      <c r="G3904" t="s">
        <v>405</v>
      </c>
      <c r="H3904" t="s">
        <v>414</v>
      </c>
      <c r="J3904" t="s">
        <v>403</v>
      </c>
      <c r="K3904">
        <v>1</v>
      </c>
      <c r="L3904" t="str">
        <f>_xlfn.CONCAT(D3904,F3904)</f>
        <v>Frappé12 oz</v>
      </c>
      <c r="M3904" s="10">
        <f>E3904*_xlfn.XLOOKUP(L3904,PriceListData!$F$2:$F$97,PriceListData!$E$2:$E$97)</f>
        <v>4.75</v>
      </c>
      <c r="N3904" t="str">
        <f>TEXT(B3904,"dddd")</f>
        <v>Saturday</v>
      </c>
    </row>
    <row r="3905" spans="1:14" x14ac:dyDescent="0.35">
      <c r="A3905">
        <v>290355</v>
      </c>
      <c r="B3905" s="3">
        <v>45794</v>
      </c>
      <c r="C3905" s="4">
        <v>0.67484953703703698</v>
      </c>
      <c r="D3905" t="s">
        <v>54</v>
      </c>
      <c r="E3905">
        <v>1</v>
      </c>
      <c r="G3905" t="s">
        <v>415</v>
      </c>
      <c r="H3905" t="s">
        <v>416</v>
      </c>
      <c r="J3905" t="s">
        <v>403</v>
      </c>
      <c r="K3905">
        <v>1</v>
      </c>
      <c r="L3905" t="str">
        <f>_xlfn.CONCAT(D3905,F3905)</f>
        <v>Syrup</v>
      </c>
      <c r="M3905" s="10">
        <f>E3905*_xlfn.XLOOKUP(L3905,PriceListData!$F$2:$F$97,PriceListData!$E$2:$E$97)</f>
        <v>0.75</v>
      </c>
      <c r="N3905" t="str">
        <f>TEXT(B3905,"dddd")</f>
        <v>Saturday</v>
      </c>
    </row>
    <row r="3906" spans="1:14" x14ac:dyDescent="0.35">
      <c r="A3906">
        <v>290355</v>
      </c>
      <c r="B3906" s="3">
        <v>45794</v>
      </c>
      <c r="C3906" s="4">
        <v>0.67484953703703698</v>
      </c>
      <c r="D3906" t="s">
        <v>21</v>
      </c>
      <c r="E3906">
        <v>1</v>
      </c>
      <c r="F3906" t="s">
        <v>15</v>
      </c>
      <c r="G3906" t="s">
        <v>405</v>
      </c>
      <c r="H3906" t="s">
        <v>406</v>
      </c>
      <c r="J3906" t="s">
        <v>403</v>
      </c>
      <c r="K3906">
        <v>1</v>
      </c>
      <c r="L3906" t="str">
        <f>_xlfn.CONCAT(D3906,F3906)</f>
        <v>Pourover12 oz</v>
      </c>
      <c r="M3906" s="10">
        <f>E3906*_xlfn.XLOOKUP(L3906,PriceListData!$F$2:$F$97,PriceListData!$E$2:$E$97)</f>
        <v>3.5</v>
      </c>
      <c r="N3906" t="str">
        <f>TEXT(B3906,"dddd")</f>
        <v>Saturday</v>
      </c>
    </row>
    <row r="3907" spans="1:14" x14ac:dyDescent="0.35">
      <c r="A3907">
        <v>290354</v>
      </c>
      <c r="B3907" s="3">
        <v>45794</v>
      </c>
      <c r="C3907" s="4">
        <v>0.67290509259259257</v>
      </c>
      <c r="D3907" t="s">
        <v>404</v>
      </c>
      <c r="E3907">
        <v>1</v>
      </c>
      <c r="F3907" t="s">
        <v>15</v>
      </c>
      <c r="G3907" t="s">
        <v>405</v>
      </c>
      <c r="H3907" t="s">
        <v>406</v>
      </c>
      <c r="J3907" t="s">
        <v>403</v>
      </c>
      <c r="K3907">
        <v>1</v>
      </c>
      <c r="L3907" t="str">
        <f>_xlfn.CONCAT(D3907,F3907)</f>
        <v>Café latté12 oz</v>
      </c>
      <c r="M3907" s="10">
        <f>E3907*_xlfn.XLOOKUP(L3907,PriceListData!$F$2:$F$97,PriceListData!$E$2:$E$97)</f>
        <v>4.25</v>
      </c>
      <c r="N3907" t="str">
        <f>TEXT(B3907,"dddd")</f>
        <v>Saturday</v>
      </c>
    </row>
    <row r="3908" spans="1:14" x14ac:dyDescent="0.35">
      <c r="A3908">
        <v>290353</v>
      </c>
      <c r="B3908" s="3">
        <v>45794</v>
      </c>
      <c r="C3908" s="4">
        <v>0.6720949074074074</v>
      </c>
      <c r="D3908" t="s">
        <v>21</v>
      </c>
      <c r="E3908">
        <v>1</v>
      </c>
      <c r="F3908" t="s">
        <v>15</v>
      </c>
      <c r="G3908" t="s">
        <v>405</v>
      </c>
      <c r="H3908" t="s">
        <v>406</v>
      </c>
      <c r="J3908" t="s">
        <v>403</v>
      </c>
      <c r="K3908">
        <v>1</v>
      </c>
      <c r="L3908" t="str">
        <f>_xlfn.CONCAT(D3908,F3908)</f>
        <v>Pourover12 oz</v>
      </c>
      <c r="M3908" s="10">
        <f>E3908*_xlfn.XLOOKUP(L3908,PriceListData!$F$2:$F$97,PriceListData!$E$2:$E$97)</f>
        <v>3.5</v>
      </c>
      <c r="N3908" t="str">
        <f>TEXT(B3908,"dddd")</f>
        <v>Saturday</v>
      </c>
    </row>
    <row r="3909" spans="1:14" x14ac:dyDescent="0.35">
      <c r="A3909">
        <v>290352</v>
      </c>
      <c r="B3909" s="3">
        <v>45794</v>
      </c>
      <c r="C3909" s="4">
        <v>0.67168981481481482</v>
      </c>
      <c r="D3909" t="s">
        <v>410</v>
      </c>
      <c r="E3909">
        <v>1</v>
      </c>
      <c r="F3909" t="s">
        <v>15</v>
      </c>
      <c r="G3909" t="s">
        <v>405</v>
      </c>
      <c r="H3909" t="s">
        <v>406</v>
      </c>
      <c r="J3909" t="s">
        <v>403</v>
      </c>
      <c r="K3909">
        <v>1</v>
      </c>
      <c r="L3909" t="str">
        <f>_xlfn.CONCAT(D3909,F3909)</f>
        <v>Café Cubano12 oz</v>
      </c>
      <c r="M3909" s="10">
        <f>E3909*_xlfn.XLOOKUP(L3909,PriceListData!$F$2:$F$97,PriceListData!$E$2:$E$97)</f>
        <v>7</v>
      </c>
      <c r="N3909" t="str">
        <f>TEXT(B3909,"dddd")</f>
        <v>Saturday</v>
      </c>
    </row>
    <row r="3910" spans="1:14" x14ac:dyDescent="0.35">
      <c r="A3910">
        <v>290351</v>
      </c>
      <c r="B3910" s="3">
        <v>45794</v>
      </c>
      <c r="C3910" s="4">
        <v>0.6549652777777778</v>
      </c>
      <c r="D3910" t="s">
        <v>411</v>
      </c>
      <c r="E3910">
        <v>1</v>
      </c>
      <c r="F3910" t="s">
        <v>24</v>
      </c>
      <c r="G3910" t="s">
        <v>405</v>
      </c>
      <c r="H3910" t="s">
        <v>406</v>
      </c>
      <c r="J3910" t="s">
        <v>403</v>
      </c>
      <c r="K3910">
        <v>1</v>
      </c>
      <c r="L3910" t="str">
        <f>_xlfn.CONCAT(D3910,F3910)</f>
        <v>Turkish coffee3 oz</v>
      </c>
      <c r="M3910" s="10">
        <f>E3910*_xlfn.XLOOKUP(L3910,PriceListData!$F$2:$F$97,PriceListData!$E$2:$E$97)</f>
        <v>3.75</v>
      </c>
      <c r="N3910" t="str">
        <f>TEXT(B3910,"dddd")</f>
        <v>Saturday</v>
      </c>
    </row>
    <row r="3911" spans="1:14" x14ac:dyDescent="0.35">
      <c r="A3911">
        <v>290350</v>
      </c>
      <c r="B3911" s="3">
        <v>45794</v>
      </c>
      <c r="C3911" s="4">
        <v>0.65409722222222222</v>
      </c>
      <c r="D3911" t="s">
        <v>54</v>
      </c>
      <c r="E3911">
        <v>1</v>
      </c>
      <c r="G3911" t="s">
        <v>415</v>
      </c>
      <c r="H3911" t="s">
        <v>416</v>
      </c>
      <c r="J3911" t="s">
        <v>403</v>
      </c>
      <c r="K3911">
        <v>1</v>
      </c>
      <c r="L3911" t="str">
        <f>_xlfn.CONCAT(D3911,F3911)</f>
        <v>Syrup</v>
      </c>
      <c r="M3911" s="10">
        <f>E3911*_xlfn.XLOOKUP(L3911,PriceListData!$F$2:$F$97,PriceListData!$E$2:$E$97)</f>
        <v>0.75</v>
      </c>
      <c r="N3911" t="str">
        <f>TEXT(B3911,"dddd")</f>
        <v>Saturday</v>
      </c>
    </row>
    <row r="3912" spans="1:14" x14ac:dyDescent="0.35">
      <c r="A3912">
        <v>290350</v>
      </c>
      <c r="B3912" s="3">
        <v>45794</v>
      </c>
      <c r="C3912" s="4">
        <v>0.65409722222222222</v>
      </c>
      <c r="D3912" t="s">
        <v>21</v>
      </c>
      <c r="E3912">
        <v>1</v>
      </c>
      <c r="F3912" t="s">
        <v>15</v>
      </c>
      <c r="G3912" t="s">
        <v>405</v>
      </c>
      <c r="H3912" t="s">
        <v>406</v>
      </c>
      <c r="J3912" t="s">
        <v>403</v>
      </c>
      <c r="K3912">
        <v>1</v>
      </c>
      <c r="L3912" t="str">
        <f>_xlfn.CONCAT(D3912,F3912)</f>
        <v>Pourover12 oz</v>
      </c>
      <c r="M3912" s="10">
        <f>E3912*_xlfn.XLOOKUP(L3912,PriceListData!$F$2:$F$97,PriceListData!$E$2:$E$97)</f>
        <v>3.5</v>
      </c>
      <c r="N3912" t="str">
        <f>TEXT(B3912,"dddd")</f>
        <v>Saturday</v>
      </c>
    </row>
    <row r="3913" spans="1:14" x14ac:dyDescent="0.35">
      <c r="A3913">
        <v>290349</v>
      </c>
      <c r="B3913" s="3">
        <v>45794</v>
      </c>
      <c r="C3913" s="4">
        <v>0.65164351851851854</v>
      </c>
      <c r="D3913" t="s">
        <v>52</v>
      </c>
      <c r="E3913">
        <v>1</v>
      </c>
      <c r="F3913" t="s">
        <v>15</v>
      </c>
      <c r="G3913" t="s">
        <v>405</v>
      </c>
      <c r="H3913" t="s">
        <v>414</v>
      </c>
      <c r="J3913" t="s">
        <v>403</v>
      </c>
      <c r="K3913">
        <v>2</v>
      </c>
      <c r="L3913" t="str">
        <f>_xlfn.CONCAT(D3913,F3913)</f>
        <v>Frappé12 oz</v>
      </c>
      <c r="M3913" s="10">
        <f>E3913*_xlfn.XLOOKUP(L3913,PriceListData!$F$2:$F$97,PriceListData!$E$2:$E$97)</f>
        <v>4.75</v>
      </c>
      <c r="N3913" t="str">
        <f>TEXT(B3913,"dddd")</f>
        <v>Saturday</v>
      </c>
    </row>
    <row r="3914" spans="1:14" x14ac:dyDescent="0.35">
      <c r="A3914">
        <v>290348</v>
      </c>
      <c r="B3914" s="3">
        <v>45794</v>
      </c>
      <c r="C3914" s="4">
        <v>0.64835648148148151</v>
      </c>
      <c r="D3914" t="s">
        <v>52</v>
      </c>
      <c r="E3914">
        <v>1</v>
      </c>
      <c r="F3914" t="s">
        <v>15</v>
      </c>
      <c r="G3914" t="s">
        <v>405</v>
      </c>
      <c r="H3914" t="s">
        <v>414</v>
      </c>
      <c r="J3914" t="s">
        <v>403</v>
      </c>
      <c r="K3914">
        <v>1</v>
      </c>
      <c r="L3914" t="str">
        <f>_xlfn.CONCAT(D3914,F3914)</f>
        <v>Frappé12 oz</v>
      </c>
      <c r="M3914" s="10">
        <f>E3914*_xlfn.XLOOKUP(L3914,PriceListData!$F$2:$F$97,PriceListData!$E$2:$E$97)</f>
        <v>4.75</v>
      </c>
      <c r="N3914" t="str">
        <f>TEXT(B3914,"dddd")</f>
        <v>Saturday</v>
      </c>
    </row>
    <row r="3915" spans="1:14" x14ac:dyDescent="0.35">
      <c r="A3915">
        <v>290347</v>
      </c>
      <c r="B3915" s="3">
        <v>45794</v>
      </c>
      <c r="C3915" s="4">
        <v>0.64729166666666671</v>
      </c>
      <c r="D3915" t="s">
        <v>424</v>
      </c>
      <c r="E3915">
        <v>1</v>
      </c>
      <c r="F3915" t="s">
        <v>15</v>
      </c>
      <c r="G3915" t="s">
        <v>423</v>
      </c>
      <c r="H3915" t="s">
        <v>414</v>
      </c>
      <c r="J3915" t="s">
        <v>403</v>
      </c>
      <c r="K3915">
        <v>1</v>
      </c>
      <c r="L3915" t="str">
        <f>_xlfn.CONCAT(D3915,F3915)</f>
        <v>Coconut milk smoothie12 oz</v>
      </c>
      <c r="M3915" s="10">
        <f>E3915*_xlfn.XLOOKUP(L3915,PriceListData!$F$2:$F$97,PriceListData!$E$2:$E$97)</f>
        <v>5.75</v>
      </c>
      <c r="N3915" t="str">
        <f>TEXT(B3915,"dddd")</f>
        <v>Saturday</v>
      </c>
    </row>
    <row r="3916" spans="1:14" x14ac:dyDescent="0.35">
      <c r="A3916">
        <v>290347</v>
      </c>
      <c r="B3916" s="3">
        <v>45794</v>
      </c>
      <c r="C3916" s="4">
        <v>0.64729166666666671</v>
      </c>
      <c r="D3916" t="s">
        <v>404</v>
      </c>
      <c r="E3916">
        <v>1</v>
      </c>
      <c r="F3916" t="s">
        <v>15</v>
      </c>
      <c r="G3916" t="s">
        <v>405</v>
      </c>
      <c r="H3916" t="s">
        <v>406</v>
      </c>
      <c r="J3916" t="s">
        <v>403</v>
      </c>
      <c r="K3916">
        <v>1</v>
      </c>
      <c r="L3916" t="str">
        <f>_xlfn.CONCAT(D3916,F3916)</f>
        <v>Café latté12 oz</v>
      </c>
      <c r="M3916" s="10">
        <f>E3916*_xlfn.XLOOKUP(L3916,PriceListData!$F$2:$F$97,PriceListData!$E$2:$E$97)</f>
        <v>4.25</v>
      </c>
      <c r="N3916" t="str">
        <f>TEXT(B3916,"dddd")</f>
        <v>Saturday</v>
      </c>
    </row>
    <row r="3917" spans="1:14" x14ac:dyDescent="0.35">
      <c r="A3917">
        <v>290346</v>
      </c>
      <c r="B3917" s="3">
        <v>45794</v>
      </c>
      <c r="C3917" s="4">
        <v>0.64678240740740744</v>
      </c>
      <c r="D3917" t="s">
        <v>407</v>
      </c>
      <c r="E3917">
        <v>1</v>
      </c>
      <c r="G3917" t="s">
        <v>405</v>
      </c>
      <c r="H3917" t="s">
        <v>408</v>
      </c>
      <c r="J3917" t="s">
        <v>403</v>
      </c>
      <c r="K3917">
        <v>1</v>
      </c>
      <c r="L3917" t="str">
        <f>_xlfn.CONCAT(D3917,F3917)</f>
        <v>Drip coffee refill</v>
      </c>
      <c r="M3917" s="10">
        <f>E3917*_xlfn.XLOOKUP(L3917,PriceListData!$F$2:$F$97,PriceListData!$E$2:$E$97)</f>
        <v>1.25</v>
      </c>
      <c r="N3917" t="str">
        <f>TEXT(B3917,"dddd")</f>
        <v>Saturday</v>
      </c>
    </row>
    <row r="3918" spans="1:14" x14ac:dyDescent="0.35">
      <c r="A3918">
        <v>290345</v>
      </c>
      <c r="B3918" s="3">
        <v>45794</v>
      </c>
      <c r="C3918" s="4">
        <v>0.64659722222222227</v>
      </c>
      <c r="D3918" t="s">
        <v>65</v>
      </c>
      <c r="E3918">
        <v>1</v>
      </c>
      <c r="F3918" t="s">
        <v>15</v>
      </c>
      <c r="G3918" t="s">
        <v>405</v>
      </c>
      <c r="H3918" t="s">
        <v>406</v>
      </c>
      <c r="J3918" t="s">
        <v>403</v>
      </c>
      <c r="K3918">
        <v>1</v>
      </c>
      <c r="L3918" t="str">
        <f>_xlfn.CONCAT(D3918,F3918)</f>
        <v>Cappuccino12 oz</v>
      </c>
      <c r="M3918" s="10">
        <f>E3918*_xlfn.XLOOKUP(L3918,PriceListData!$F$2:$F$97,PriceListData!$E$2:$E$97)</f>
        <v>5.5</v>
      </c>
      <c r="N3918" t="str">
        <f>TEXT(B3918,"dddd")</f>
        <v>Saturday</v>
      </c>
    </row>
    <row r="3919" spans="1:14" x14ac:dyDescent="0.35">
      <c r="A3919">
        <v>290344</v>
      </c>
      <c r="B3919" s="3">
        <v>45794</v>
      </c>
      <c r="C3919" s="4">
        <v>0.64408564814814817</v>
      </c>
      <c r="D3919" t="s">
        <v>52</v>
      </c>
      <c r="E3919">
        <v>1</v>
      </c>
      <c r="F3919" t="s">
        <v>15</v>
      </c>
      <c r="G3919" t="s">
        <v>405</v>
      </c>
      <c r="H3919" t="s">
        <v>414</v>
      </c>
      <c r="J3919" t="s">
        <v>403</v>
      </c>
      <c r="K3919">
        <v>1</v>
      </c>
      <c r="L3919" t="str">
        <f>_xlfn.CONCAT(D3919,F3919)</f>
        <v>Frappé12 oz</v>
      </c>
      <c r="M3919" s="10">
        <f>E3919*_xlfn.XLOOKUP(L3919,PriceListData!$F$2:$F$97,PriceListData!$E$2:$E$97)</f>
        <v>4.75</v>
      </c>
      <c r="N3919" t="str">
        <f>TEXT(B3919,"dddd")</f>
        <v>Saturday</v>
      </c>
    </row>
    <row r="3920" spans="1:14" x14ac:dyDescent="0.35">
      <c r="A3920">
        <v>290343</v>
      </c>
      <c r="B3920" s="3">
        <v>45794</v>
      </c>
      <c r="C3920" s="4">
        <v>0.64355324074074072</v>
      </c>
      <c r="D3920" t="s">
        <v>410</v>
      </c>
      <c r="E3920">
        <v>1</v>
      </c>
      <c r="F3920" t="s">
        <v>15</v>
      </c>
      <c r="G3920" t="s">
        <v>405</v>
      </c>
      <c r="H3920" t="s">
        <v>406</v>
      </c>
      <c r="J3920" t="s">
        <v>403</v>
      </c>
      <c r="K3920">
        <v>1</v>
      </c>
      <c r="L3920" t="str">
        <f>_xlfn.CONCAT(D3920,F3920)</f>
        <v>Café Cubano12 oz</v>
      </c>
      <c r="M3920" s="10">
        <f>E3920*_xlfn.XLOOKUP(L3920,PriceListData!$F$2:$F$97,PriceListData!$E$2:$E$97)</f>
        <v>7</v>
      </c>
      <c r="N3920" t="str">
        <f>TEXT(B3920,"dddd")</f>
        <v>Saturday</v>
      </c>
    </row>
    <row r="3921" spans="1:14" x14ac:dyDescent="0.35">
      <c r="A3921">
        <v>290341</v>
      </c>
      <c r="B3921" s="3">
        <v>45794</v>
      </c>
      <c r="C3921" s="4">
        <v>0.64295138888888892</v>
      </c>
      <c r="D3921" t="s">
        <v>54</v>
      </c>
      <c r="E3921">
        <v>1</v>
      </c>
      <c r="G3921" t="s">
        <v>415</v>
      </c>
      <c r="H3921" t="s">
        <v>416</v>
      </c>
      <c r="J3921" t="s">
        <v>403</v>
      </c>
      <c r="K3921">
        <v>1</v>
      </c>
      <c r="L3921" t="str">
        <f>_xlfn.CONCAT(D3921,F3921)</f>
        <v>Syrup</v>
      </c>
      <c r="M3921" s="10">
        <f>E3921*_xlfn.XLOOKUP(L3921,PriceListData!$F$2:$F$97,PriceListData!$E$2:$E$97)</f>
        <v>0.75</v>
      </c>
      <c r="N3921" t="str">
        <f>TEXT(B3921,"dddd")</f>
        <v>Saturday</v>
      </c>
    </row>
    <row r="3922" spans="1:14" x14ac:dyDescent="0.35">
      <c r="A3922">
        <v>290341</v>
      </c>
      <c r="B3922" s="3">
        <v>45794</v>
      </c>
      <c r="C3922" s="4">
        <v>0.64295138888888892</v>
      </c>
      <c r="D3922" t="s">
        <v>21</v>
      </c>
      <c r="E3922">
        <v>1</v>
      </c>
      <c r="F3922" t="s">
        <v>15</v>
      </c>
      <c r="G3922" t="s">
        <v>405</v>
      </c>
      <c r="H3922" t="s">
        <v>406</v>
      </c>
      <c r="J3922" t="s">
        <v>403</v>
      </c>
      <c r="K3922">
        <v>1</v>
      </c>
      <c r="L3922" t="str">
        <f>_xlfn.CONCAT(D3922,F3922)</f>
        <v>Pourover12 oz</v>
      </c>
      <c r="M3922" s="10">
        <f>E3922*_xlfn.XLOOKUP(L3922,PriceListData!$F$2:$F$97,PriceListData!$E$2:$E$97)</f>
        <v>3.5</v>
      </c>
      <c r="N3922" t="str">
        <f>TEXT(B3922,"dddd")</f>
        <v>Saturday</v>
      </c>
    </row>
    <row r="3923" spans="1:14" x14ac:dyDescent="0.35">
      <c r="A3923">
        <v>290340</v>
      </c>
      <c r="B3923" s="3">
        <v>45794</v>
      </c>
      <c r="C3923" s="4">
        <v>0.64171296296296299</v>
      </c>
      <c r="D3923" t="s">
        <v>21</v>
      </c>
      <c r="E3923">
        <v>1</v>
      </c>
      <c r="F3923" t="s">
        <v>15</v>
      </c>
      <c r="G3923" t="s">
        <v>405</v>
      </c>
      <c r="H3923" t="s">
        <v>406</v>
      </c>
      <c r="J3923" t="s">
        <v>403</v>
      </c>
      <c r="K3923">
        <v>1</v>
      </c>
      <c r="L3923" t="str">
        <f>_xlfn.CONCAT(D3923,F3923)</f>
        <v>Pourover12 oz</v>
      </c>
      <c r="M3923" s="10">
        <f>E3923*_xlfn.XLOOKUP(L3923,PriceListData!$F$2:$F$97,PriceListData!$E$2:$E$97)</f>
        <v>3.5</v>
      </c>
      <c r="N3923" t="str">
        <f>TEXT(B3923,"dddd")</f>
        <v>Saturday</v>
      </c>
    </row>
    <row r="3924" spans="1:14" x14ac:dyDescent="0.35">
      <c r="A3924">
        <v>290339</v>
      </c>
      <c r="B3924" s="3">
        <v>45794</v>
      </c>
      <c r="C3924" s="4">
        <v>0.64077546296296295</v>
      </c>
      <c r="D3924" t="s">
        <v>404</v>
      </c>
      <c r="E3924">
        <v>2</v>
      </c>
      <c r="F3924" t="s">
        <v>15</v>
      </c>
      <c r="G3924" t="s">
        <v>405</v>
      </c>
      <c r="H3924" t="s">
        <v>406</v>
      </c>
      <c r="J3924" t="s">
        <v>403</v>
      </c>
      <c r="K3924">
        <v>1</v>
      </c>
      <c r="L3924" t="str">
        <f>_xlfn.CONCAT(D3924,F3924)</f>
        <v>Café latté12 oz</v>
      </c>
      <c r="M3924" s="10">
        <f>E3924*_xlfn.XLOOKUP(L3924,PriceListData!$F$2:$F$97,PriceListData!$E$2:$E$97)</f>
        <v>8.5</v>
      </c>
      <c r="N3924" t="str">
        <f>TEXT(B3924,"dddd")</f>
        <v>Saturday</v>
      </c>
    </row>
    <row r="3925" spans="1:14" x14ac:dyDescent="0.35">
      <c r="A3925">
        <v>290338</v>
      </c>
      <c r="B3925" s="3">
        <v>45794</v>
      </c>
      <c r="C3925" s="4">
        <v>0.63796296296296295</v>
      </c>
      <c r="D3925" t="s">
        <v>420</v>
      </c>
      <c r="E3925">
        <v>1</v>
      </c>
      <c r="F3925" t="s">
        <v>76</v>
      </c>
      <c r="G3925" t="s">
        <v>413</v>
      </c>
      <c r="H3925" t="s">
        <v>406</v>
      </c>
      <c r="J3925" t="s">
        <v>403</v>
      </c>
      <c r="K3925">
        <v>2</v>
      </c>
      <c r="L3925" t="str">
        <f>_xlfn.CONCAT(D3925,F3925)</f>
        <v>Moroccan tea10 oz</v>
      </c>
      <c r="M3925" s="10">
        <f>E3925*_xlfn.XLOOKUP(L3925,PriceListData!$F$2:$F$97,PriceListData!$E$2:$E$97)</f>
        <v>3</v>
      </c>
      <c r="N3925" t="str">
        <f>TEXT(B3925,"dddd")</f>
        <v>Saturday</v>
      </c>
    </row>
    <row r="3926" spans="1:14" x14ac:dyDescent="0.35">
      <c r="A3926">
        <v>290336</v>
      </c>
      <c r="B3926" s="3">
        <v>45794</v>
      </c>
      <c r="C3926" s="4">
        <v>0.62557870370370372</v>
      </c>
      <c r="D3926" t="s">
        <v>445</v>
      </c>
      <c r="E3926">
        <v>2</v>
      </c>
      <c r="F3926" t="s">
        <v>15</v>
      </c>
      <c r="G3926" t="s">
        <v>423</v>
      </c>
      <c r="H3926" t="s">
        <v>414</v>
      </c>
      <c r="J3926" t="s">
        <v>403</v>
      </c>
      <c r="K3926">
        <v>1</v>
      </c>
      <c r="L3926" t="str">
        <f>_xlfn.CONCAT(D3926,F3926)</f>
        <v>Mango lassi12 oz</v>
      </c>
      <c r="M3926" s="10">
        <f>E3926*_xlfn.XLOOKUP(L3926,PriceListData!$F$2:$F$97,PriceListData!$E$2:$E$97)</f>
        <v>11.5</v>
      </c>
      <c r="N3926" t="str">
        <f>TEXT(B3926,"dddd")</f>
        <v>Saturday</v>
      </c>
    </row>
    <row r="3927" spans="1:14" x14ac:dyDescent="0.35">
      <c r="A3927">
        <v>290335</v>
      </c>
      <c r="B3927" s="3">
        <v>45794</v>
      </c>
      <c r="C3927" s="4">
        <v>0.62391203703703701</v>
      </c>
      <c r="D3927" t="s">
        <v>404</v>
      </c>
      <c r="E3927">
        <v>1</v>
      </c>
      <c r="F3927" t="s">
        <v>15</v>
      </c>
      <c r="G3927" t="s">
        <v>405</v>
      </c>
      <c r="H3927" t="s">
        <v>406</v>
      </c>
      <c r="J3927" t="s">
        <v>403</v>
      </c>
      <c r="K3927">
        <v>1</v>
      </c>
      <c r="L3927" t="str">
        <f>_xlfn.CONCAT(D3927,F3927)</f>
        <v>Café latté12 oz</v>
      </c>
      <c r="M3927" s="10">
        <f>E3927*_xlfn.XLOOKUP(L3927,PriceListData!$F$2:$F$97,PriceListData!$E$2:$E$97)</f>
        <v>4.25</v>
      </c>
      <c r="N3927" t="str">
        <f>TEXT(B3927,"dddd")</f>
        <v>Saturday</v>
      </c>
    </row>
    <row r="3928" spans="1:14" x14ac:dyDescent="0.35">
      <c r="A3928">
        <v>290334</v>
      </c>
      <c r="B3928" s="3">
        <v>45794</v>
      </c>
      <c r="C3928" s="4">
        <v>0.61921296296296291</v>
      </c>
      <c r="D3928" t="s">
        <v>412</v>
      </c>
      <c r="E3928">
        <v>1</v>
      </c>
      <c r="F3928" t="s">
        <v>15</v>
      </c>
      <c r="G3928" t="s">
        <v>413</v>
      </c>
      <c r="H3928" t="s">
        <v>414</v>
      </c>
      <c r="J3928" t="s">
        <v>403</v>
      </c>
      <c r="K3928">
        <v>1</v>
      </c>
      <c r="L3928" t="str">
        <f>_xlfn.CONCAT(D3928,F3928)</f>
        <v>Iced tea12 oz</v>
      </c>
      <c r="M3928" s="10">
        <f>E3928*_xlfn.XLOOKUP(L3928,PriceListData!$F$2:$F$97,PriceListData!$E$2:$E$97)</f>
        <v>4.25</v>
      </c>
      <c r="N3928" t="str">
        <f>TEXT(B3928,"dddd")</f>
        <v>Saturday</v>
      </c>
    </row>
    <row r="3929" spans="1:14" x14ac:dyDescent="0.35">
      <c r="A3929">
        <v>290334</v>
      </c>
      <c r="B3929" s="3">
        <v>45794</v>
      </c>
      <c r="C3929" s="4">
        <v>0.61921296296296291</v>
      </c>
      <c r="D3929" t="s">
        <v>430</v>
      </c>
      <c r="E3929">
        <v>1</v>
      </c>
      <c r="F3929" t="s">
        <v>76</v>
      </c>
      <c r="G3929" t="s">
        <v>405</v>
      </c>
      <c r="H3929" t="s">
        <v>414</v>
      </c>
      <c r="J3929" t="s">
        <v>403</v>
      </c>
      <c r="K3929">
        <v>1</v>
      </c>
      <c r="L3929" t="str">
        <f>_xlfn.CONCAT(D3929,F3929)</f>
        <v>Iced café bombón10 oz</v>
      </c>
      <c r="M3929" s="10">
        <f>E3929*_xlfn.XLOOKUP(L3929,PriceListData!$F$2:$F$97,PriceListData!$E$2:$E$97)</f>
        <v>4.75</v>
      </c>
      <c r="N3929" t="str">
        <f>TEXT(B3929,"dddd")</f>
        <v>Saturday</v>
      </c>
    </row>
    <row r="3930" spans="1:14" x14ac:dyDescent="0.35">
      <c r="A3930">
        <v>290334</v>
      </c>
      <c r="B3930" s="3">
        <v>45794</v>
      </c>
      <c r="C3930" s="4">
        <v>0.61921296296296291</v>
      </c>
      <c r="D3930" t="s">
        <v>410</v>
      </c>
      <c r="E3930">
        <v>1</v>
      </c>
      <c r="F3930" t="s">
        <v>15</v>
      </c>
      <c r="G3930" t="s">
        <v>405</v>
      </c>
      <c r="H3930" t="s">
        <v>406</v>
      </c>
      <c r="J3930" t="s">
        <v>403</v>
      </c>
      <c r="K3930">
        <v>1</v>
      </c>
      <c r="L3930" t="str">
        <f>_xlfn.CONCAT(D3930,F3930)</f>
        <v>Café Cubano12 oz</v>
      </c>
      <c r="M3930" s="10">
        <f>E3930*_xlfn.XLOOKUP(L3930,PriceListData!$F$2:$F$97,PriceListData!$E$2:$E$97)</f>
        <v>7</v>
      </c>
      <c r="N3930" t="str">
        <f>TEXT(B3930,"dddd")</f>
        <v>Saturday</v>
      </c>
    </row>
    <row r="3931" spans="1:14" x14ac:dyDescent="0.35">
      <c r="A3931">
        <v>290333</v>
      </c>
      <c r="B3931" s="3">
        <v>45794</v>
      </c>
      <c r="C3931" s="4">
        <v>0.61774305555555553</v>
      </c>
      <c r="D3931" t="s">
        <v>410</v>
      </c>
      <c r="E3931">
        <v>1</v>
      </c>
      <c r="F3931" t="s">
        <v>15</v>
      </c>
      <c r="G3931" t="s">
        <v>405</v>
      </c>
      <c r="H3931" t="s">
        <v>406</v>
      </c>
      <c r="J3931" t="s">
        <v>403</v>
      </c>
      <c r="K3931">
        <v>1</v>
      </c>
      <c r="L3931" t="str">
        <f>_xlfn.CONCAT(D3931,F3931)</f>
        <v>Café Cubano12 oz</v>
      </c>
      <c r="M3931" s="10">
        <f>E3931*_xlfn.XLOOKUP(L3931,PriceListData!$F$2:$F$97,PriceListData!$E$2:$E$97)</f>
        <v>7</v>
      </c>
      <c r="N3931" t="str">
        <f>TEXT(B3931,"dddd")</f>
        <v>Saturday</v>
      </c>
    </row>
    <row r="3932" spans="1:14" x14ac:dyDescent="0.35">
      <c r="A3932">
        <v>290332</v>
      </c>
      <c r="B3932" s="3">
        <v>45794</v>
      </c>
      <c r="C3932" s="4">
        <v>0.61177083333333337</v>
      </c>
      <c r="D3932" t="s">
        <v>428</v>
      </c>
      <c r="E3932">
        <v>1</v>
      </c>
      <c r="F3932" t="s">
        <v>15</v>
      </c>
      <c r="G3932" t="s">
        <v>413</v>
      </c>
      <c r="H3932" t="s">
        <v>406</v>
      </c>
      <c r="J3932" t="s">
        <v>403</v>
      </c>
      <c r="K3932">
        <v>1</v>
      </c>
      <c r="L3932" t="str">
        <f>_xlfn.CONCAT(D3932,F3932)</f>
        <v>Rooibos latté12 oz</v>
      </c>
      <c r="M3932" s="10">
        <f>E3932*_xlfn.XLOOKUP(L3932,PriceListData!$F$2:$F$97,PriceListData!$E$2:$E$97)</f>
        <v>5.5</v>
      </c>
      <c r="N3932" t="str">
        <f>TEXT(B3932,"dddd")</f>
        <v>Saturday</v>
      </c>
    </row>
    <row r="3933" spans="1:14" x14ac:dyDescent="0.35">
      <c r="A3933">
        <v>290332</v>
      </c>
      <c r="B3933" s="3">
        <v>45794</v>
      </c>
      <c r="C3933" s="4">
        <v>0.61177083333333337</v>
      </c>
      <c r="D3933" t="s">
        <v>419</v>
      </c>
      <c r="E3933">
        <v>1</v>
      </c>
      <c r="G3933" t="s">
        <v>415</v>
      </c>
      <c r="H3933" t="s">
        <v>416</v>
      </c>
      <c r="J3933" t="s">
        <v>403</v>
      </c>
      <c r="K3933">
        <v>1</v>
      </c>
      <c r="L3933" t="str">
        <f>_xlfn.CONCAT(D3933,F3933)</f>
        <v>Extra shot</v>
      </c>
      <c r="M3933" s="10">
        <f>E3933*_xlfn.XLOOKUP(L3933,PriceListData!$F$2:$F$97,PriceListData!$E$2:$E$97)</f>
        <v>1</v>
      </c>
      <c r="N3933" t="str">
        <f>TEXT(B3933,"dddd")</f>
        <v>Saturday</v>
      </c>
    </row>
    <row r="3934" spans="1:14" x14ac:dyDescent="0.35">
      <c r="A3934">
        <v>290331</v>
      </c>
      <c r="B3934" s="3">
        <v>45794</v>
      </c>
      <c r="C3934" s="4">
        <v>0.609837962962963</v>
      </c>
      <c r="D3934" t="s">
        <v>21</v>
      </c>
      <c r="E3934">
        <v>1</v>
      </c>
      <c r="F3934" t="s">
        <v>15</v>
      </c>
      <c r="G3934" t="s">
        <v>405</v>
      </c>
      <c r="H3934" t="s">
        <v>406</v>
      </c>
      <c r="J3934" t="s">
        <v>403</v>
      </c>
      <c r="K3934">
        <v>1</v>
      </c>
      <c r="L3934" t="str">
        <f>_xlfn.CONCAT(D3934,F3934)</f>
        <v>Pourover12 oz</v>
      </c>
      <c r="M3934" s="10">
        <f>E3934*_xlfn.XLOOKUP(L3934,PriceListData!$F$2:$F$97,PriceListData!$E$2:$E$97)</f>
        <v>3.5</v>
      </c>
      <c r="N3934" t="str">
        <f>TEXT(B3934,"dddd")</f>
        <v>Saturday</v>
      </c>
    </row>
    <row r="3935" spans="1:14" x14ac:dyDescent="0.35">
      <c r="A3935">
        <v>290331</v>
      </c>
      <c r="B3935" s="3">
        <v>45794</v>
      </c>
      <c r="C3935" s="4">
        <v>0.609837962962963</v>
      </c>
      <c r="D3935" t="s">
        <v>52</v>
      </c>
      <c r="E3935">
        <v>1</v>
      </c>
      <c r="F3935" t="s">
        <v>15</v>
      </c>
      <c r="G3935" t="s">
        <v>405</v>
      </c>
      <c r="H3935" t="s">
        <v>414</v>
      </c>
      <c r="J3935" t="s">
        <v>403</v>
      </c>
      <c r="K3935">
        <v>1</v>
      </c>
      <c r="L3935" t="str">
        <f>_xlfn.CONCAT(D3935,F3935)</f>
        <v>Frappé12 oz</v>
      </c>
      <c r="M3935" s="10">
        <f>E3935*_xlfn.XLOOKUP(L3935,PriceListData!$F$2:$F$97,PriceListData!$E$2:$E$97)</f>
        <v>4.75</v>
      </c>
      <c r="N3935" t="str">
        <f>TEXT(B3935,"dddd")</f>
        <v>Saturday</v>
      </c>
    </row>
    <row r="3936" spans="1:14" x14ac:dyDescent="0.35">
      <c r="A3936">
        <v>290331</v>
      </c>
      <c r="B3936" s="3">
        <v>45794</v>
      </c>
      <c r="C3936" s="4">
        <v>0.609837962962963</v>
      </c>
      <c r="D3936" t="s">
        <v>52</v>
      </c>
      <c r="E3936">
        <v>1</v>
      </c>
      <c r="F3936" t="s">
        <v>15</v>
      </c>
      <c r="G3936" t="s">
        <v>405</v>
      </c>
      <c r="H3936" t="s">
        <v>414</v>
      </c>
      <c r="J3936" t="s">
        <v>403</v>
      </c>
      <c r="K3936">
        <v>1</v>
      </c>
      <c r="L3936" t="str">
        <f>_xlfn.CONCAT(D3936,F3936)</f>
        <v>Frappé12 oz</v>
      </c>
      <c r="M3936" s="10">
        <f>E3936*_xlfn.XLOOKUP(L3936,PriceListData!$F$2:$F$97,PriceListData!$E$2:$E$97)</f>
        <v>4.75</v>
      </c>
      <c r="N3936" t="str">
        <f>TEXT(B3936,"dddd")</f>
        <v>Saturday</v>
      </c>
    </row>
    <row r="3937" spans="1:14" x14ac:dyDescent="0.35">
      <c r="A3937">
        <v>290330</v>
      </c>
      <c r="B3937" s="3">
        <v>45794</v>
      </c>
      <c r="C3937" s="4">
        <v>0.6073263888888889</v>
      </c>
      <c r="D3937" t="s">
        <v>54</v>
      </c>
      <c r="E3937">
        <v>1</v>
      </c>
      <c r="G3937" t="s">
        <v>415</v>
      </c>
      <c r="H3937" t="s">
        <v>416</v>
      </c>
      <c r="J3937" t="s">
        <v>403</v>
      </c>
      <c r="K3937">
        <v>2</v>
      </c>
      <c r="L3937" t="str">
        <f>_xlfn.CONCAT(D3937,F3937)</f>
        <v>Syrup</v>
      </c>
      <c r="M3937" s="10">
        <f>E3937*_xlfn.XLOOKUP(L3937,PriceListData!$F$2:$F$97,PriceListData!$E$2:$E$97)</f>
        <v>0.75</v>
      </c>
      <c r="N3937" t="str">
        <f>TEXT(B3937,"dddd")</f>
        <v>Saturday</v>
      </c>
    </row>
    <row r="3938" spans="1:14" x14ac:dyDescent="0.35">
      <c r="A3938">
        <v>290330</v>
      </c>
      <c r="B3938" s="3">
        <v>45794</v>
      </c>
      <c r="C3938" s="4">
        <v>0.6073263888888889</v>
      </c>
      <c r="D3938" t="s">
        <v>21</v>
      </c>
      <c r="E3938">
        <v>1</v>
      </c>
      <c r="F3938" t="s">
        <v>15</v>
      </c>
      <c r="G3938" t="s">
        <v>405</v>
      </c>
      <c r="H3938" t="s">
        <v>406</v>
      </c>
      <c r="J3938" t="s">
        <v>403</v>
      </c>
      <c r="K3938">
        <v>2</v>
      </c>
      <c r="L3938" t="str">
        <f>_xlfn.CONCAT(D3938,F3938)</f>
        <v>Pourover12 oz</v>
      </c>
      <c r="M3938" s="10">
        <f>E3938*_xlfn.XLOOKUP(L3938,PriceListData!$F$2:$F$97,PriceListData!$E$2:$E$97)</f>
        <v>3.5</v>
      </c>
      <c r="N3938" t="str">
        <f>TEXT(B3938,"dddd")</f>
        <v>Saturday</v>
      </c>
    </row>
    <row r="3939" spans="1:14" x14ac:dyDescent="0.35">
      <c r="A3939">
        <v>290329</v>
      </c>
      <c r="B3939" s="3">
        <v>45794</v>
      </c>
      <c r="C3939" s="4">
        <v>0.60526620370370365</v>
      </c>
      <c r="D3939" t="s">
        <v>425</v>
      </c>
      <c r="E3939">
        <v>1</v>
      </c>
      <c r="F3939" t="s">
        <v>15</v>
      </c>
      <c r="G3939" t="s">
        <v>405</v>
      </c>
      <c r="H3939" t="s">
        <v>414</v>
      </c>
      <c r="J3939" t="s">
        <v>403</v>
      </c>
      <c r="K3939">
        <v>1</v>
      </c>
      <c r="L3939" t="str">
        <f>_xlfn.CONCAT(D3939,F3939)</f>
        <v>Iced Guillermo12 oz</v>
      </c>
      <c r="M3939" s="10">
        <f>E3939*_xlfn.XLOOKUP(L3939,PriceListData!$F$2:$F$97,PriceListData!$E$2:$E$97)</f>
        <v>3.5</v>
      </c>
      <c r="N3939" t="str">
        <f>TEXT(B3939,"dddd")</f>
        <v>Saturday</v>
      </c>
    </row>
    <row r="3940" spans="1:14" x14ac:dyDescent="0.35">
      <c r="A3940">
        <v>290329</v>
      </c>
      <c r="B3940" s="3">
        <v>45794</v>
      </c>
      <c r="C3940" s="4">
        <v>0.60526620370370365</v>
      </c>
      <c r="D3940" t="s">
        <v>52</v>
      </c>
      <c r="E3940">
        <v>1</v>
      </c>
      <c r="F3940" t="s">
        <v>15</v>
      </c>
      <c r="G3940" t="s">
        <v>405</v>
      </c>
      <c r="H3940" t="s">
        <v>414</v>
      </c>
      <c r="J3940" t="s">
        <v>403</v>
      </c>
      <c r="K3940">
        <v>1</v>
      </c>
      <c r="L3940" t="str">
        <f>_xlfn.CONCAT(D3940,F3940)</f>
        <v>Frappé12 oz</v>
      </c>
      <c r="M3940" s="10">
        <f>E3940*_xlfn.XLOOKUP(L3940,PriceListData!$F$2:$F$97,PriceListData!$E$2:$E$97)</f>
        <v>4.75</v>
      </c>
      <c r="N3940" t="str">
        <f>TEXT(B3940,"dddd")</f>
        <v>Saturday</v>
      </c>
    </row>
    <row r="3941" spans="1:14" x14ac:dyDescent="0.35">
      <c r="A3941">
        <v>290329</v>
      </c>
      <c r="B3941" s="3">
        <v>45794</v>
      </c>
      <c r="C3941" s="4">
        <v>0.60526620370370365</v>
      </c>
      <c r="D3941" t="s">
        <v>65</v>
      </c>
      <c r="E3941">
        <v>1</v>
      </c>
      <c r="F3941" t="s">
        <v>15</v>
      </c>
      <c r="G3941" t="s">
        <v>405</v>
      </c>
      <c r="H3941" t="s">
        <v>406</v>
      </c>
      <c r="J3941" t="s">
        <v>403</v>
      </c>
      <c r="K3941">
        <v>1</v>
      </c>
      <c r="L3941" t="str">
        <f>_xlfn.CONCAT(D3941,F3941)</f>
        <v>Cappuccino12 oz</v>
      </c>
      <c r="M3941" s="10">
        <f>E3941*_xlfn.XLOOKUP(L3941,PriceListData!$F$2:$F$97,PriceListData!$E$2:$E$97)</f>
        <v>5.5</v>
      </c>
      <c r="N3941" t="str">
        <f>TEXT(B3941,"dddd")</f>
        <v>Saturday</v>
      </c>
    </row>
    <row r="3942" spans="1:14" x14ac:dyDescent="0.35">
      <c r="A3942">
        <v>290328</v>
      </c>
      <c r="B3942" s="3">
        <v>45794</v>
      </c>
      <c r="C3942" s="4">
        <v>0.59531250000000002</v>
      </c>
      <c r="D3942" t="s">
        <v>54</v>
      </c>
      <c r="E3942">
        <v>1</v>
      </c>
      <c r="G3942" t="s">
        <v>415</v>
      </c>
      <c r="H3942" t="s">
        <v>416</v>
      </c>
      <c r="J3942" t="s">
        <v>403</v>
      </c>
      <c r="K3942">
        <v>1</v>
      </c>
      <c r="L3942" t="str">
        <f>_xlfn.CONCAT(D3942,F3942)</f>
        <v>Syrup</v>
      </c>
      <c r="M3942" s="10">
        <f>E3942*_xlfn.XLOOKUP(L3942,PriceListData!$F$2:$F$97,PriceListData!$E$2:$E$97)</f>
        <v>0.75</v>
      </c>
      <c r="N3942" t="str">
        <f>TEXT(B3942,"dddd")</f>
        <v>Saturday</v>
      </c>
    </row>
    <row r="3943" spans="1:14" x14ac:dyDescent="0.35">
      <c r="A3943">
        <v>290328</v>
      </c>
      <c r="B3943" s="3">
        <v>45794</v>
      </c>
      <c r="C3943" s="4">
        <v>0.59531250000000002</v>
      </c>
      <c r="D3943" t="s">
        <v>52</v>
      </c>
      <c r="E3943">
        <v>1</v>
      </c>
      <c r="F3943" t="s">
        <v>15</v>
      </c>
      <c r="G3943" t="s">
        <v>405</v>
      </c>
      <c r="H3943" t="s">
        <v>414</v>
      </c>
      <c r="J3943" t="s">
        <v>403</v>
      </c>
      <c r="K3943">
        <v>1</v>
      </c>
      <c r="L3943" t="str">
        <f>_xlfn.CONCAT(D3943,F3943)</f>
        <v>Frappé12 oz</v>
      </c>
      <c r="M3943" s="10">
        <f>E3943*_xlfn.XLOOKUP(L3943,PriceListData!$F$2:$F$97,PriceListData!$E$2:$E$97)</f>
        <v>4.75</v>
      </c>
      <c r="N3943" t="str">
        <f>TEXT(B3943,"dddd")</f>
        <v>Saturday</v>
      </c>
    </row>
    <row r="3944" spans="1:14" x14ac:dyDescent="0.35">
      <c r="A3944">
        <v>290327</v>
      </c>
      <c r="B3944" s="3">
        <v>45794</v>
      </c>
      <c r="C3944" s="4">
        <v>0.59285879629629634</v>
      </c>
      <c r="D3944" t="s">
        <v>420</v>
      </c>
      <c r="E3944">
        <v>1</v>
      </c>
      <c r="F3944" t="s">
        <v>76</v>
      </c>
      <c r="G3944" t="s">
        <v>413</v>
      </c>
      <c r="H3944" t="s">
        <v>406</v>
      </c>
      <c r="J3944" t="s">
        <v>403</v>
      </c>
      <c r="K3944">
        <v>1</v>
      </c>
      <c r="L3944" t="str">
        <f>_xlfn.CONCAT(D3944,F3944)</f>
        <v>Moroccan tea10 oz</v>
      </c>
      <c r="M3944" s="10">
        <f>E3944*_xlfn.XLOOKUP(L3944,PriceListData!$F$2:$F$97,PriceListData!$E$2:$E$97)</f>
        <v>3</v>
      </c>
      <c r="N3944" t="str">
        <f>TEXT(B3944,"dddd")</f>
        <v>Saturday</v>
      </c>
    </row>
    <row r="3945" spans="1:14" x14ac:dyDescent="0.35">
      <c r="A3945">
        <v>290326</v>
      </c>
      <c r="B3945" s="3">
        <v>45794</v>
      </c>
      <c r="C3945" s="4">
        <v>0.58912037037037035</v>
      </c>
      <c r="D3945" t="s">
        <v>52</v>
      </c>
      <c r="E3945">
        <v>1</v>
      </c>
      <c r="F3945" t="s">
        <v>15</v>
      </c>
      <c r="G3945" t="s">
        <v>405</v>
      </c>
      <c r="H3945" t="s">
        <v>414</v>
      </c>
      <c r="J3945" t="s">
        <v>403</v>
      </c>
      <c r="K3945">
        <v>1</v>
      </c>
      <c r="L3945" t="str">
        <f>_xlfn.CONCAT(D3945,F3945)</f>
        <v>Frappé12 oz</v>
      </c>
      <c r="M3945" s="10">
        <f>E3945*_xlfn.XLOOKUP(L3945,PriceListData!$F$2:$F$97,PriceListData!$E$2:$E$97)</f>
        <v>4.75</v>
      </c>
      <c r="N3945" t="str">
        <f>TEXT(B3945,"dddd")</f>
        <v>Saturday</v>
      </c>
    </row>
    <row r="3946" spans="1:14" x14ac:dyDescent="0.35">
      <c r="A3946">
        <v>290325</v>
      </c>
      <c r="B3946" s="3">
        <v>45794</v>
      </c>
      <c r="C3946" s="4">
        <v>0.58865740740740746</v>
      </c>
      <c r="D3946" t="s">
        <v>430</v>
      </c>
      <c r="E3946">
        <v>2</v>
      </c>
      <c r="F3946" t="s">
        <v>76</v>
      </c>
      <c r="G3946" t="s">
        <v>405</v>
      </c>
      <c r="H3946" t="s">
        <v>414</v>
      </c>
      <c r="J3946" t="s">
        <v>403</v>
      </c>
      <c r="K3946">
        <v>2</v>
      </c>
      <c r="L3946" t="str">
        <f>_xlfn.CONCAT(D3946,F3946)</f>
        <v>Iced café bombón10 oz</v>
      </c>
      <c r="M3946" s="10">
        <f>E3946*_xlfn.XLOOKUP(L3946,PriceListData!$F$2:$F$97,PriceListData!$E$2:$E$97)</f>
        <v>9.5</v>
      </c>
      <c r="N3946" t="str">
        <f>TEXT(B3946,"dddd")</f>
        <v>Saturday</v>
      </c>
    </row>
    <row r="3947" spans="1:14" x14ac:dyDescent="0.35">
      <c r="A3947">
        <v>290324</v>
      </c>
      <c r="B3947" s="3">
        <v>45794</v>
      </c>
      <c r="C3947" s="4">
        <v>0.58733796296296292</v>
      </c>
      <c r="D3947" t="s">
        <v>54</v>
      </c>
      <c r="E3947">
        <v>1</v>
      </c>
      <c r="G3947" t="s">
        <v>415</v>
      </c>
      <c r="H3947" t="s">
        <v>416</v>
      </c>
      <c r="J3947" t="s">
        <v>403</v>
      </c>
      <c r="K3947">
        <v>1</v>
      </c>
      <c r="L3947" t="str">
        <f>_xlfn.CONCAT(D3947,F3947)</f>
        <v>Syrup</v>
      </c>
      <c r="M3947" s="10">
        <f>E3947*_xlfn.XLOOKUP(L3947,PriceListData!$F$2:$F$97,PriceListData!$E$2:$E$97)</f>
        <v>0.75</v>
      </c>
      <c r="N3947" t="str">
        <f>TEXT(B3947,"dddd")</f>
        <v>Saturday</v>
      </c>
    </row>
    <row r="3948" spans="1:14" x14ac:dyDescent="0.35">
      <c r="A3948">
        <v>290324</v>
      </c>
      <c r="B3948" s="3">
        <v>45794</v>
      </c>
      <c r="C3948" s="4">
        <v>0.58733796296296292</v>
      </c>
      <c r="D3948" t="s">
        <v>21</v>
      </c>
      <c r="E3948">
        <v>1</v>
      </c>
      <c r="F3948" t="s">
        <v>15</v>
      </c>
      <c r="G3948" t="s">
        <v>405</v>
      </c>
      <c r="H3948" t="s">
        <v>406</v>
      </c>
      <c r="J3948" t="s">
        <v>403</v>
      </c>
      <c r="K3948">
        <v>1</v>
      </c>
      <c r="L3948" t="str">
        <f>_xlfn.CONCAT(D3948,F3948)</f>
        <v>Pourover12 oz</v>
      </c>
      <c r="M3948" s="10">
        <f>E3948*_xlfn.XLOOKUP(L3948,PriceListData!$F$2:$F$97,PriceListData!$E$2:$E$97)</f>
        <v>3.5</v>
      </c>
      <c r="N3948" t="str">
        <f>TEXT(B3948,"dddd")</f>
        <v>Saturday</v>
      </c>
    </row>
    <row r="3949" spans="1:14" x14ac:dyDescent="0.35">
      <c r="A3949">
        <v>290323</v>
      </c>
      <c r="B3949" s="3">
        <v>45794</v>
      </c>
      <c r="C3949" s="4">
        <v>0.57799768518518524</v>
      </c>
      <c r="D3949" t="s">
        <v>425</v>
      </c>
      <c r="E3949">
        <v>1</v>
      </c>
      <c r="F3949" t="s">
        <v>15</v>
      </c>
      <c r="G3949" t="s">
        <v>405</v>
      </c>
      <c r="H3949" t="s">
        <v>414</v>
      </c>
      <c r="J3949" t="s">
        <v>403</v>
      </c>
      <c r="K3949">
        <v>1</v>
      </c>
      <c r="L3949" t="str">
        <f>_xlfn.CONCAT(D3949,F3949)</f>
        <v>Iced Guillermo12 oz</v>
      </c>
      <c r="M3949" s="10">
        <f>E3949*_xlfn.XLOOKUP(L3949,PriceListData!$F$2:$F$97,PriceListData!$E$2:$E$97)</f>
        <v>3.5</v>
      </c>
      <c r="N3949" t="str">
        <f>TEXT(B3949,"dddd")</f>
        <v>Saturday</v>
      </c>
    </row>
    <row r="3950" spans="1:14" x14ac:dyDescent="0.35">
      <c r="A3950">
        <v>290322</v>
      </c>
      <c r="B3950" s="3">
        <v>45794</v>
      </c>
      <c r="C3950" s="4">
        <v>0.57748842592592597</v>
      </c>
      <c r="D3950" t="s">
        <v>21</v>
      </c>
      <c r="E3950">
        <v>1</v>
      </c>
      <c r="F3950" t="s">
        <v>15</v>
      </c>
      <c r="G3950" t="s">
        <v>405</v>
      </c>
      <c r="H3950" t="s">
        <v>406</v>
      </c>
      <c r="J3950" t="s">
        <v>403</v>
      </c>
      <c r="K3950">
        <v>1</v>
      </c>
      <c r="L3950" t="str">
        <f>_xlfn.CONCAT(D3950,F3950)</f>
        <v>Pourover12 oz</v>
      </c>
      <c r="M3950" s="10">
        <f>E3950*_xlfn.XLOOKUP(L3950,PriceListData!$F$2:$F$97,PriceListData!$E$2:$E$97)</f>
        <v>3.5</v>
      </c>
      <c r="N3950" t="str">
        <f>TEXT(B3950,"dddd")</f>
        <v>Saturday</v>
      </c>
    </row>
    <row r="3951" spans="1:14" x14ac:dyDescent="0.35">
      <c r="A3951">
        <v>290321</v>
      </c>
      <c r="B3951" s="3">
        <v>45794</v>
      </c>
      <c r="C3951" s="4">
        <v>0.57704861111111116</v>
      </c>
      <c r="D3951" t="s">
        <v>420</v>
      </c>
      <c r="E3951">
        <v>1</v>
      </c>
      <c r="F3951" t="s">
        <v>76</v>
      </c>
      <c r="G3951" t="s">
        <v>413</v>
      </c>
      <c r="H3951" t="s">
        <v>406</v>
      </c>
      <c r="J3951" t="s">
        <v>403</v>
      </c>
      <c r="K3951">
        <v>1</v>
      </c>
      <c r="L3951" t="str">
        <f>_xlfn.CONCAT(D3951,F3951)</f>
        <v>Moroccan tea10 oz</v>
      </c>
      <c r="M3951" s="10">
        <f>E3951*_xlfn.XLOOKUP(L3951,PriceListData!$F$2:$F$97,PriceListData!$E$2:$E$97)</f>
        <v>3</v>
      </c>
      <c r="N3951" t="str">
        <f>TEXT(B3951,"dddd")</f>
        <v>Saturday</v>
      </c>
    </row>
    <row r="3952" spans="1:14" x14ac:dyDescent="0.35">
      <c r="A3952">
        <v>290320</v>
      </c>
      <c r="B3952" s="3">
        <v>45794</v>
      </c>
      <c r="C3952" s="4">
        <v>0.5737268518518519</v>
      </c>
      <c r="D3952" t="s">
        <v>54</v>
      </c>
      <c r="E3952">
        <v>1</v>
      </c>
      <c r="G3952" t="s">
        <v>415</v>
      </c>
      <c r="H3952" t="s">
        <v>416</v>
      </c>
      <c r="J3952" t="s">
        <v>403</v>
      </c>
      <c r="K3952">
        <v>1</v>
      </c>
      <c r="L3952" t="str">
        <f>_xlfn.CONCAT(D3952,F3952)</f>
        <v>Syrup</v>
      </c>
      <c r="M3952" s="10">
        <f>E3952*_xlfn.XLOOKUP(L3952,PriceListData!$F$2:$F$97,PriceListData!$E$2:$E$97)</f>
        <v>0.75</v>
      </c>
      <c r="N3952" t="str">
        <f>TEXT(B3952,"dddd")</f>
        <v>Saturday</v>
      </c>
    </row>
    <row r="3953" spans="1:14" x14ac:dyDescent="0.35">
      <c r="A3953">
        <v>290320</v>
      </c>
      <c r="B3953" s="3">
        <v>45794</v>
      </c>
      <c r="C3953" s="4">
        <v>0.5737268518518519</v>
      </c>
      <c r="D3953" t="s">
        <v>21</v>
      </c>
      <c r="E3953">
        <v>1</v>
      </c>
      <c r="F3953" t="s">
        <v>15</v>
      </c>
      <c r="G3953" t="s">
        <v>405</v>
      </c>
      <c r="H3953" t="s">
        <v>406</v>
      </c>
      <c r="J3953" t="s">
        <v>403</v>
      </c>
      <c r="K3953">
        <v>1</v>
      </c>
      <c r="L3953" t="str">
        <f>_xlfn.CONCAT(D3953,F3953)</f>
        <v>Pourover12 oz</v>
      </c>
      <c r="M3953" s="10">
        <f>E3953*_xlfn.XLOOKUP(L3953,PriceListData!$F$2:$F$97,PriceListData!$E$2:$E$97)</f>
        <v>3.5</v>
      </c>
      <c r="N3953" t="str">
        <f>TEXT(B3953,"dddd")</f>
        <v>Saturday</v>
      </c>
    </row>
    <row r="3954" spans="1:14" x14ac:dyDescent="0.35">
      <c r="A3954">
        <v>290319</v>
      </c>
      <c r="B3954" s="3">
        <v>45794</v>
      </c>
      <c r="C3954" s="4">
        <v>0.57278935185185187</v>
      </c>
      <c r="D3954" t="s">
        <v>410</v>
      </c>
      <c r="E3954">
        <v>1</v>
      </c>
      <c r="F3954" t="s">
        <v>15</v>
      </c>
      <c r="G3954" t="s">
        <v>405</v>
      </c>
      <c r="H3954" t="s">
        <v>406</v>
      </c>
      <c r="J3954" t="s">
        <v>403</v>
      </c>
      <c r="K3954">
        <v>2</v>
      </c>
      <c r="L3954" t="str">
        <f>_xlfn.CONCAT(D3954,F3954)</f>
        <v>Café Cubano12 oz</v>
      </c>
      <c r="M3954" s="10">
        <f>E3954*_xlfn.XLOOKUP(L3954,PriceListData!$F$2:$F$97,PriceListData!$E$2:$E$97)</f>
        <v>7</v>
      </c>
      <c r="N3954" t="str">
        <f>TEXT(B3954,"dddd")</f>
        <v>Saturday</v>
      </c>
    </row>
    <row r="3955" spans="1:14" x14ac:dyDescent="0.35">
      <c r="A3955">
        <v>290318</v>
      </c>
      <c r="B3955" s="3">
        <v>45794</v>
      </c>
      <c r="C3955" s="4">
        <v>0.57203703703703701</v>
      </c>
      <c r="D3955" t="s">
        <v>65</v>
      </c>
      <c r="E3955">
        <v>1</v>
      </c>
      <c r="F3955" t="s">
        <v>15</v>
      </c>
      <c r="G3955" t="s">
        <v>405</v>
      </c>
      <c r="H3955" t="s">
        <v>406</v>
      </c>
      <c r="J3955" t="s">
        <v>403</v>
      </c>
      <c r="K3955">
        <v>1</v>
      </c>
      <c r="L3955" t="str">
        <f>_xlfn.CONCAT(D3955,F3955)</f>
        <v>Cappuccino12 oz</v>
      </c>
      <c r="M3955" s="10">
        <f>E3955*_xlfn.XLOOKUP(L3955,PriceListData!$F$2:$F$97,PriceListData!$E$2:$E$97)</f>
        <v>5.5</v>
      </c>
      <c r="N3955" t="str">
        <f>TEXT(B3955,"dddd")</f>
        <v>Saturday</v>
      </c>
    </row>
    <row r="3956" spans="1:14" x14ac:dyDescent="0.35">
      <c r="A3956">
        <v>290317</v>
      </c>
      <c r="B3956" s="3">
        <v>45794</v>
      </c>
      <c r="C3956" s="4">
        <v>0.57128472222222226</v>
      </c>
      <c r="D3956" t="s">
        <v>65</v>
      </c>
      <c r="E3956">
        <v>2</v>
      </c>
      <c r="F3956" t="s">
        <v>15</v>
      </c>
      <c r="G3956" t="s">
        <v>405</v>
      </c>
      <c r="H3956" t="s">
        <v>406</v>
      </c>
      <c r="J3956" t="s">
        <v>403</v>
      </c>
      <c r="K3956">
        <v>1</v>
      </c>
      <c r="L3956" t="str">
        <f>_xlfn.CONCAT(D3956,F3956)</f>
        <v>Cappuccino12 oz</v>
      </c>
      <c r="M3956" s="10">
        <f>E3956*_xlfn.XLOOKUP(L3956,PriceListData!$F$2:$F$97,PriceListData!$E$2:$E$97)</f>
        <v>11</v>
      </c>
      <c r="N3956" t="str">
        <f>TEXT(B3956,"dddd")</f>
        <v>Saturday</v>
      </c>
    </row>
    <row r="3957" spans="1:14" x14ac:dyDescent="0.35">
      <c r="A3957">
        <v>290316</v>
      </c>
      <c r="B3957" s="3">
        <v>45794</v>
      </c>
      <c r="C3957" s="4">
        <v>0.5675810185185185</v>
      </c>
      <c r="D3957" t="s">
        <v>21</v>
      </c>
      <c r="E3957">
        <v>1</v>
      </c>
      <c r="F3957" t="s">
        <v>15</v>
      </c>
      <c r="G3957" t="s">
        <v>405</v>
      </c>
      <c r="H3957" t="s">
        <v>406</v>
      </c>
      <c r="J3957" t="s">
        <v>403</v>
      </c>
      <c r="K3957">
        <v>1</v>
      </c>
      <c r="L3957" t="str">
        <f>_xlfn.CONCAT(D3957,F3957)</f>
        <v>Pourover12 oz</v>
      </c>
      <c r="M3957" s="10">
        <f>E3957*_xlfn.XLOOKUP(L3957,PriceListData!$F$2:$F$97,PriceListData!$E$2:$E$97)</f>
        <v>3.5</v>
      </c>
      <c r="N3957" t="str">
        <f>TEXT(B3957,"dddd")</f>
        <v>Saturday</v>
      </c>
    </row>
    <row r="3958" spans="1:14" x14ac:dyDescent="0.35">
      <c r="A3958">
        <v>290315</v>
      </c>
      <c r="B3958" s="3">
        <v>45794</v>
      </c>
      <c r="C3958" s="4">
        <v>0.56563657407407408</v>
      </c>
      <c r="D3958" t="s">
        <v>65</v>
      </c>
      <c r="E3958">
        <v>1</v>
      </c>
      <c r="F3958" t="s">
        <v>15</v>
      </c>
      <c r="G3958" t="s">
        <v>405</v>
      </c>
      <c r="H3958" t="s">
        <v>406</v>
      </c>
      <c r="J3958" t="s">
        <v>403</v>
      </c>
      <c r="K3958">
        <v>2</v>
      </c>
      <c r="L3958" t="str">
        <f>_xlfn.CONCAT(D3958,F3958)</f>
        <v>Cappuccino12 oz</v>
      </c>
      <c r="M3958" s="10">
        <f>E3958*_xlfn.XLOOKUP(L3958,PriceListData!$F$2:$F$97,PriceListData!$E$2:$E$97)</f>
        <v>5.5</v>
      </c>
      <c r="N3958" t="str">
        <f>TEXT(B3958,"dddd")</f>
        <v>Saturday</v>
      </c>
    </row>
    <row r="3959" spans="1:14" x14ac:dyDescent="0.35">
      <c r="A3959">
        <v>290314</v>
      </c>
      <c r="B3959" s="3">
        <v>45794</v>
      </c>
      <c r="C3959" s="4">
        <v>0.56196759259259255</v>
      </c>
      <c r="D3959" t="s">
        <v>40</v>
      </c>
      <c r="E3959">
        <v>1</v>
      </c>
      <c r="F3959" t="s">
        <v>35</v>
      </c>
      <c r="G3959" t="s">
        <v>405</v>
      </c>
      <c r="H3959" t="s">
        <v>406</v>
      </c>
      <c r="J3959" t="s">
        <v>403</v>
      </c>
      <c r="K3959">
        <v>1</v>
      </c>
      <c r="L3959" t="str">
        <f>_xlfn.CONCAT(D3959,F3959)</f>
        <v>Espresso1 oz</v>
      </c>
      <c r="M3959" s="10">
        <f>E3959*_xlfn.XLOOKUP(L3959,PriceListData!$F$2:$F$97,PriceListData!$E$2:$E$97)</f>
        <v>2.5</v>
      </c>
      <c r="N3959" t="str">
        <f>TEXT(B3959,"dddd")</f>
        <v>Saturday</v>
      </c>
    </row>
    <row r="3960" spans="1:14" x14ac:dyDescent="0.35">
      <c r="A3960">
        <v>290313</v>
      </c>
      <c r="B3960" s="3">
        <v>45794</v>
      </c>
      <c r="C3960" s="4">
        <v>0.55822916666666667</v>
      </c>
      <c r="D3960" t="s">
        <v>404</v>
      </c>
      <c r="E3960">
        <v>2</v>
      </c>
      <c r="F3960" t="s">
        <v>15</v>
      </c>
      <c r="G3960" t="s">
        <v>405</v>
      </c>
      <c r="H3960" t="s">
        <v>406</v>
      </c>
      <c r="J3960" t="s">
        <v>403</v>
      </c>
      <c r="K3960">
        <v>1</v>
      </c>
      <c r="L3960" t="str">
        <f>_xlfn.CONCAT(D3960,F3960)</f>
        <v>Café latté12 oz</v>
      </c>
      <c r="M3960" s="10">
        <f>E3960*_xlfn.XLOOKUP(L3960,PriceListData!$F$2:$F$97,PriceListData!$E$2:$E$97)</f>
        <v>8.5</v>
      </c>
      <c r="N3960" t="str">
        <f>TEXT(B3960,"dddd")</f>
        <v>Saturday</v>
      </c>
    </row>
    <row r="3961" spans="1:14" x14ac:dyDescent="0.35">
      <c r="A3961">
        <v>290312</v>
      </c>
      <c r="B3961" s="3">
        <v>45794</v>
      </c>
      <c r="C3961" s="4">
        <v>0.55799768518518522</v>
      </c>
      <c r="D3961" t="s">
        <v>65</v>
      </c>
      <c r="E3961">
        <v>1</v>
      </c>
      <c r="F3961" t="s">
        <v>15</v>
      </c>
      <c r="G3961" t="s">
        <v>405</v>
      </c>
      <c r="H3961" t="s">
        <v>406</v>
      </c>
      <c r="J3961" t="s">
        <v>403</v>
      </c>
      <c r="K3961">
        <v>2</v>
      </c>
      <c r="L3961" t="str">
        <f>_xlfn.CONCAT(D3961,F3961)</f>
        <v>Cappuccino12 oz</v>
      </c>
      <c r="M3961" s="10">
        <f>E3961*_xlfn.XLOOKUP(L3961,PriceListData!$F$2:$F$97,PriceListData!$E$2:$E$97)</f>
        <v>5.5</v>
      </c>
      <c r="N3961" t="str">
        <f>TEXT(B3961,"dddd")</f>
        <v>Saturday</v>
      </c>
    </row>
    <row r="3962" spans="1:14" x14ac:dyDescent="0.35">
      <c r="A3962">
        <v>290311</v>
      </c>
      <c r="B3962" s="3">
        <v>45794</v>
      </c>
      <c r="C3962" s="4">
        <v>0.55635416666666671</v>
      </c>
      <c r="D3962" t="s">
        <v>52</v>
      </c>
      <c r="E3962">
        <v>1</v>
      </c>
      <c r="F3962" t="s">
        <v>15</v>
      </c>
      <c r="G3962" t="s">
        <v>405</v>
      </c>
      <c r="H3962" t="s">
        <v>414</v>
      </c>
      <c r="J3962" t="s">
        <v>403</v>
      </c>
      <c r="K3962">
        <v>1</v>
      </c>
      <c r="L3962" t="str">
        <f>_xlfn.CONCAT(D3962,F3962)</f>
        <v>Frappé12 oz</v>
      </c>
      <c r="M3962" s="10">
        <f>E3962*_xlfn.XLOOKUP(L3962,PriceListData!$F$2:$F$97,PriceListData!$E$2:$E$97)</f>
        <v>4.75</v>
      </c>
      <c r="N3962" t="str">
        <f>TEXT(B3962,"dddd")</f>
        <v>Saturday</v>
      </c>
    </row>
    <row r="3963" spans="1:14" x14ac:dyDescent="0.35">
      <c r="A3963">
        <v>290310</v>
      </c>
      <c r="B3963" s="3">
        <v>45794</v>
      </c>
      <c r="C3963" s="4">
        <v>0.55538194444444444</v>
      </c>
      <c r="D3963" t="s">
        <v>21</v>
      </c>
      <c r="E3963">
        <v>1</v>
      </c>
      <c r="F3963" t="s">
        <v>15</v>
      </c>
      <c r="G3963" t="s">
        <v>405</v>
      </c>
      <c r="H3963" t="s">
        <v>406</v>
      </c>
      <c r="J3963" t="s">
        <v>403</v>
      </c>
      <c r="K3963">
        <v>1</v>
      </c>
      <c r="L3963" t="str">
        <f>_xlfn.CONCAT(D3963,F3963)</f>
        <v>Pourover12 oz</v>
      </c>
      <c r="M3963" s="10">
        <f>E3963*_xlfn.XLOOKUP(L3963,PriceListData!$F$2:$F$97,PriceListData!$E$2:$E$97)</f>
        <v>3.5</v>
      </c>
      <c r="N3963" t="str">
        <f>TEXT(B3963,"dddd")</f>
        <v>Saturday</v>
      </c>
    </row>
    <row r="3964" spans="1:14" x14ac:dyDescent="0.35">
      <c r="A3964">
        <v>290309</v>
      </c>
      <c r="B3964" s="3">
        <v>45794</v>
      </c>
      <c r="C3964" s="4">
        <v>0.55312499999999998</v>
      </c>
      <c r="D3964" t="s">
        <v>54</v>
      </c>
      <c r="E3964">
        <v>1</v>
      </c>
      <c r="G3964" t="s">
        <v>415</v>
      </c>
      <c r="H3964" t="s">
        <v>416</v>
      </c>
      <c r="J3964" t="s">
        <v>403</v>
      </c>
      <c r="K3964">
        <v>1</v>
      </c>
      <c r="L3964" t="str">
        <f>_xlfn.CONCAT(D3964,F3964)</f>
        <v>Syrup</v>
      </c>
      <c r="M3964" s="10">
        <f>E3964*_xlfn.XLOOKUP(L3964,PriceListData!$F$2:$F$97,PriceListData!$E$2:$E$97)</f>
        <v>0.75</v>
      </c>
      <c r="N3964" t="str">
        <f>TEXT(B3964,"dddd")</f>
        <v>Saturday</v>
      </c>
    </row>
    <row r="3965" spans="1:14" x14ac:dyDescent="0.35">
      <c r="A3965">
        <v>290309</v>
      </c>
      <c r="B3965" s="3">
        <v>45794</v>
      </c>
      <c r="C3965" s="4">
        <v>0.55312499999999998</v>
      </c>
      <c r="D3965" t="s">
        <v>21</v>
      </c>
      <c r="E3965">
        <v>1</v>
      </c>
      <c r="F3965" t="s">
        <v>15</v>
      </c>
      <c r="G3965" t="s">
        <v>405</v>
      </c>
      <c r="H3965" t="s">
        <v>406</v>
      </c>
      <c r="J3965" t="s">
        <v>403</v>
      </c>
      <c r="K3965">
        <v>1</v>
      </c>
      <c r="L3965" t="str">
        <f>_xlfn.CONCAT(D3965,F3965)</f>
        <v>Pourover12 oz</v>
      </c>
      <c r="M3965" s="10">
        <f>E3965*_xlfn.XLOOKUP(L3965,PriceListData!$F$2:$F$97,PriceListData!$E$2:$E$97)</f>
        <v>3.5</v>
      </c>
      <c r="N3965" t="str">
        <f>TEXT(B3965,"dddd")</f>
        <v>Saturday</v>
      </c>
    </row>
    <row r="3966" spans="1:14" x14ac:dyDescent="0.35">
      <c r="A3966">
        <v>290308</v>
      </c>
      <c r="B3966" s="3">
        <v>45794</v>
      </c>
      <c r="C3966" s="4">
        <v>0.54780092592592589</v>
      </c>
      <c r="D3966" t="s">
        <v>430</v>
      </c>
      <c r="E3966">
        <v>1</v>
      </c>
      <c r="F3966" t="s">
        <v>76</v>
      </c>
      <c r="G3966" t="s">
        <v>405</v>
      </c>
      <c r="H3966" t="s">
        <v>414</v>
      </c>
      <c r="J3966" t="s">
        <v>403</v>
      </c>
      <c r="K3966">
        <v>1</v>
      </c>
      <c r="L3966" t="str">
        <f>_xlfn.CONCAT(D3966,F3966)</f>
        <v>Iced café bombón10 oz</v>
      </c>
      <c r="M3966" s="10">
        <f>E3966*_xlfn.XLOOKUP(L3966,PriceListData!$F$2:$F$97,PriceListData!$E$2:$E$97)</f>
        <v>4.75</v>
      </c>
      <c r="N3966" t="str">
        <f>TEXT(B3966,"dddd")</f>
        <v>Saturday</v>
      </c>
    </row>
    <row r="3967" spans="1:14" x14ac:dyDescent="0.35">
      <c r="A3967">
        <v>290307</v>
      </c>
      <c r="B3967" s="3">
        <v>45794</v>
      </c>
      <c r="C3967" s="4">
        <v>0.54296296296296298</v>
      </c>
      <c r="D3967" t="s">
        <v>52</v>
      </c>
      <c r="E3967">
        <v>1</v>
      </c>
      <c r="F3967" t="s">
        <v>15</v>
      </c>
      <c r="G3967" t="s">
        <v>405</v>
      </c>
      <c r="H3967" t="s">
        <v>414</v>
      </c>
      <c r="J3967" t="s">
        <v>403</v>
      </c>
      <c r="K3967">
        <v>1</v>
      </c>
      <c r="L3967" t="str">
        <f>_xlfn.CONCAT(D3967,F3967)</f>
        <v>Frappé12 oz</v>
      </c>
      <c r="M3967" s="10">
        <f>E3967*_xlfn.XLOOKUP(L3967,PriceListData!$F$2:$F$97,PriceListData!$E$2:$E$97)</f>
        <v>4.75</v>
      </c>
      <c r="N3967" t="str">
        <f>TEXT(B3967,"dddd")</f>
        <v>Saturday</v>
      </c>
    </row>
    <row r="3968" spans="1:14" x14ac:dyDescent="0.35">
      <c r="A3968">
        <v>290307</v>
      </c>
      <c r="B3968" s="3">
        <v>45794</v>
      </c>
      <c r="C3968" s="4">
        <v>0.54296296296296298</v>
      </c>
      <c r="D3968" t="s">
        <v>407</v>
      </c>
      <c r="E3968">
        <v>1</v>
      </c>
      <c r="G3968" t="s">
        <v>405</v>
      </c>
      <c r="H3968" t="s">
        <v>408</v>
      </c>
      <c r="J3968" t="s">
        <v>403</v>
      </c>
      <c r="K3968">
        <v>1</v>
      </c>
      <c r="L3968" t="str">
        <f>_xlfn.CONCAT(D3968,F3968)</f>
        <v>Drip coffee refill</v>
      </c>
      <c r="M3968" s="10">
        <f>E3968*_xlfn.XLOOKUP(L3968,PriceListData!$F$2:$F$97,PriceListData!$E$2:$E$97)</f>
        <v>1.25</v>
      </c>
      <c r="N3968" t="str">
        <f>TEXT(B3968,"dddd")</f>
        <v>Saturday</v>
      </c>
    </row>
    <row r="3969" spans="1:14" x14ac:dyDescent="0.35">
      <c r="A3969">
        <v>290306</v>
      </c>
      <c r="B3969" s="3">
        <v>45794</v>
      </c>
      <c r="C3969" s="4">
        <v>0.5401273148148148</v>
      </c>
      <c r="D3969" t="s">
        <v>54</v>
      </c>
      <c r="E3969">
        <v>1</v>
      </c>
      <c r="G3969" t="s">
        <v>415</v>
      </c>
      <c r="H3969" t="s">
        <v>416</v>
      </c>
      <c r="J3969" t="s">
        <v>403</v>
      </c>
      <c r="K3969">
        <v>1</v>
      </c>
      <c r="L3969" t="str">
        <f>_xlfn.CONCAT(D3969,F3969)</f>
        <v>Syrup</v>
      </c>
      <c r="M3969" s="10">
        <f>E3969*_xlfn.XLOOKUP(L3969,PriceListData!$F$2:$F$97,PriceListData!$E$2:$E$97)</f>
        <v>0.75</v>
      </c>
      <c r="N3969" t="str">
        <f>TEXT(B3969,"dddd")</f>
        <v>Saturday</v>
      </c>
    </row>
    <row r="3970" spans="1:14" x14ac:dyDescent="0.35">
      <c r="A3970">
        <v>290306</v>
      </c>
      <c r="B3970" s="3">
        <v>45794</v>
      </c>
      <c r="C3970" s="4">
        <v>0.5401273148148148</v>
      </c>
      <c r="D3970" t="s">
        <v>21</v>
      </c>
      <c r="E3970">
        <v>1</v>
      </c>
      <c r="F3970" t="s">
        <v>15</v>
      </c>
      <c r="G3970" t="s">
        <v>405</v>
      </c>
      <c r="H3970" t="s">
        <v>406</v>
      </c>
      <c r="J3970" t="s">
        <v>403</v>
      </c>
      <c r="K3970">
        <v>1</v>
      </c>
      <c r="L3970" t="str">
        <f>_xlfn.CONCAT(D3970,F3970)</f>
        <v>Pourover12 oz</v>
      </c>
      <c r="M3970" s="10">
        <f>E3970*_xlfn.XLOOKUP(L3970,PriceListData!$F$2:$F$97,PriceListData!$E$2:$E$97)</f>
        <v>3.5</v>
      </c>
      <c r="N3970" t="str">
        <f>TEXT(B3970,"dddd")</f>
        <v>Saturday</v>
      </c>
    </row>
    <row r="3971" spans="1:14" x14ac:dyDescent="0.35">
      <c r="A3971">
        <v>290305</v>
      </c>
      <c r="B3971" s="3">
        <v>45794</v>
      </c>
      <c r="C3971" s="4">
        <v>0.53495370370370365</v>
      </c>
      <c r="D3971" t="s">
        <v>412</v>
      </c>
      <c r="E3971">
        <v>1</v>
      </c>
      <c r="F3971" t="s">
        <v>15</v>
      </c>
      <c r="G3971" t="s">
        <v>413</v>
      </c>
      <c r="H3971" t="s">
        <v>414</v>
      </c>
      <c r="J3971" t="s">
        <v>403</v>
      </c>
      <c r="K3971">
        <v>2</v>
      </c>
      <c r="L3971" t="str">
        <f>_xlfn.CONCAT(D3971,F3971)</f>
        <v>Iced tea12 oz</v>
      </c>
      <c r="M3971" s="10">
        <f>E3971*_xlfn.XLOOKUP(L3971,PriceListData!$F$2:$F$97,PriceListData!$E$2:$E$97)</f>
        <v>4.25</v>
      </c>
      <c r="N3971" t="str">
        <f>TEXT(B3971,"dddd")</f>
        <v>Saturday</v>
      </c>
    </row>
    <row r="3972" spans="1:14" x14ac:dyDescent="0.35">
      <c r="A3972">
        <v>290304</v>
      </c>
      <c r="B3972" s="3">
        <v>45794</v>
      </c>
      <c r="C3972" s="4">
        <v>0.53331018518518514</v>
      </c>
      <c r="D3972" t="s">
        <v>52</v>
      </c>
      <c r="E3972">
        <v>1</v>
      </c>
      <c r="F3972" t="s">
        <v>15</v>
      </c>
      <c r="G3972" t="s">
        <v>405</v>
      </c>
      <c r="H3972" t="s">
        <v>414</v>
      </c>
      <c r="J3972" t="s">
        <v>403</v>
      </c>
      <c r="K3972">
        <v>2</v>
      </c>
      <c r="L3972" t="str">
        <f>_xlfn.CONCAT(D3972,F3972)</f>
        <v>Frappé12 oz</v>
      </c>
      <c r="M3972" s="10">
        <f>E3972*_xlfn.XLOOKUP(L3972,PriceListData!$F$2:$F$97,PriceListData!$E$2:$E$97)</f>
        <v>4.75</v>
      </c>
      <c r="N3972" t="str">
        <f>TEXT(B3972,"dddd")</f>
        <v>Saturday</v>
      </c>
    </row>
    <row r="3973" spans="1:14" x14ac:dyDescent="0.35">
      <c r="A3973">
        <v>290303</v>
      </c>
      <c r="B3973" s="3">
        <v>45794</v>
      </c>
      <c r="C3973" s="4">
        <v>0.52726851851851853</v>
      </c>
      <c r="D3973" t="s">
        <v>52</v>
      </c>
      <c r="E3973">
        <v>1</v>
      </c>
      <c r="F3973" t="s">
        <v>15</v>
      </c>
      <c r="G3973" t="s">
        <v>405</v>
      </c>
      <c r="H3973" t="s">
        <v>414</v>
      </c>
      <c r="J3973" t="s">
        <v>403</v>
      </c>
      <c r="K3973">
        <v>1</v>
      </c>
      <c r="L3973" t="str">
        <f>_xlfn.CONCAT(D3973,F3973)</f>
        <v>Frappé12 oz</v>
      </c>
      <c r="M3973" s="10">
        <f>E3973*_xlfn.XLOOKUP(L3973,PriceListData!$F$2:$F$97,PriceListData!$E$2:$E$97)</f>
        <v>4.75</v>
      </c>
      <c r="N3973" t="str">
        <f>TEXT(B3973,"dddd")</f>
        <v>Saturday</v>
      </c>
    </row>
    <row r="3974" spans="1:14" x14ac:dyDescent="0.35">
      <c r="A3974">
        <v>290302</v>
      </c>
      <c r="B3974" s="3">
        <v>45794</v>
      </c>
      <c r="C3974" s="4">
        <v>0.52696759259259263</v>
      </c>
      <c r="D3974" t="s">
        <v>54</v>
      </c>
      <c r="E3974">
        <v>1</v>
      </c>
      <c r="G3974" t="s">
        <v>415</v>
      </c>
      <c r="H3974" t="s">
        <v>416</v>
      </c>
      <c r="J3974" t="s">
        <v>403</v>
      </c>
      <c r="K3974">
        <v>2</v>
      </c>
      <c r="L3974" t="str">
        <f>_xlfn.CONCAT(D3974,F3974)</f>
        <v>Syrup</v>
      </c>
      <c r="M3974" s="10">
        <f>E3974*_xlfn.XLOOKUP(L3974,PriceListData!$F$2:$F$97,PriceListData!$E$2:$E$97)</f>
        <v>0.75</v>
      </c>
      <c r="N3974" t="str">
        <f>TEXT(B3974,"dddd")</f>
        <v>Saturday</v>
      </c>
    </row>
    <row r="3975" spans="1:14" x14ac:dyDescent="0.35">
      <c r="A3975">
        <v>290302</v>
      </c>
      <c r="B3975" s="3">
        <v>45794</v>
      </c>
      <c r="C3975" s="4">
        <v>0.52696759259259263</v>
      </c>
      <c r="D3975" t="s">
        <v>21</v>
      </c>
      <c r="E3975">
        <v>1</v>
      </c>
      <c r="F3975" t="s">
        <v>15</v>
      </c>
      <c r="G3975" t="s">
        <v>405</v>
      </c>
      <c r="H3975" t="s">
        <v>406</v>
      </c>
      <c r="J3975" t="s">
        <v>403</v>
      </c>
      <c r="K3975">
        <v>2</v>
      </c>
      <c r="L3975" t="str">
        <f>_xlfn.CONCAT(D3975,F3975)</f>
        <v>Pourover12 oz</v>
      </c>
      <c r="M3975" s="10">
        <f>E3975*_xlfn.XLOOKUP(L3975,PriceListData!$F$2:$F$97,PriceListData!$E$2:$E$97)</f>
        <v>3.5</v>
      </c>
      <c r="N3975" t="str">
        <f>TEXT(B3975,"dddd")</f>
        <v>Saturday</v>
      </c>
    </row>
    <row r="3976" spans="1:14" x14ac:dyDescent="0.35">
      <c r="A3976">
        <v>290301</v>
      </c>
      <c r="B3976" s="3">
        <v>45794</v>
      </c>
      <c r="C3976" s="4">
        <v>0.52304398148148146</v>
      </c>
      <c r="D3976" t="s">
        <v>21</v>
      </c>
      <c r="E3976">
        <v>1</v>
      </c>
      <c r="F3976" t="s">
        <v>15</v>
      </c>
      <c r="G3976" t="s">
        <v>405</v>
      </c>
      <c r="H3976" t="s">
        <v>406</v>
      </c>
      <c r="J3976" t="s">
        <v>403</v>
      </c>
      <c r="K3976">
        <v>2</v>
      </c>
      <c r="L3976" t="str">
        <f>_xlfn.CONCAT(D3976,F3976)</f>
        <v>Pourover12 oz</v>
      </c>
      <c r="M3976" s="10">
        <f>E3976*_xlfn.XLOOKUP(L3976,PriceListData!$F$2:$F$97,PriceListData!$E$2:$E$97)</f>
        <v>3.5</v>
      </c>
      <c r="N3976" t="str">
        <f>TEXT(B3976,"dddd")</f>
        <v>Saturday</v>
      </c>
    </row>
    <row r="3977" spans="1:14" x14ac:dyDescent="0.35">
      <c r="A3977">
        <v>290298</v>
      </c>
      <c r="B3977" s="3">
        <v>45794</v>
      </c>
      <c r="C3977" s="4">
        <v>0.50387731481481479</v>
      </c>
      <c r="D3977" t="s">
        <v>420</v>
      </c>
      <c r="E3977">
        <v>1</v>
      </c>
      <c r="F3977" t="s">
        <v>76</v>
      </c>
      <c r="G3977" t="s">
        <v>413</v>
      </c>
      <c r="H3977" t="s">
        <v>406</v>
      </c>
      <c r="J3977" t="s">
        <v>403</v>
      </c>
      <c r="K3977">
        <v>2</v>
      </c>
      <c r="L3977" t="str">
        <f>_xlfn.CONCAT(D3977,F3977)</f>
        <v>Moroccan tea10 oz</v>
      </c>
      <c r="M3977" s="10">
        <f>E3977*_xlfn.XLOOKUP(L3977,PriceListData!$F$2:$F$97,PriceListData!$E$2:$E$97)</f>
        <v>3</v>
      </c>
      <c r="N3977" t="str">
        <f>TEXT(B3977,"dddd")</f>
        <v>Saturday</v>
      </c>
    </row>
    <row r="3978" spans="1:14" x14ac:dyDescent="0.35">
      <c r="A3978">
        <v>290297</v>
      </c>
      <c r="B3978" s="3">
        <v>45794</v>
      </c>
      <c r="C3978" s="4">
        <v>0.50320601851851854</v>
      </c>
      <c r="D3978" t="s">
        <v>426</v>
      </c>
      <c r="E3978">
        <v>2</v>
      </c>
      <c r="F3978" t="s">
        <v>15</v>
      </c>
      <c r="G3978" t="s">
        <v>423</v>
      </c>
      <c r="H3978" t="s">
        <v>414</v>
      </c>
      <c r="J3978" t="s">
        <v>403</v>
      </c>
      <c r="K3978">
        <v>1</v>
      </c>
      <c r="L3978" t="str">
        <f>_xlfn.CONCAT(D3978,F3978)</f>
        <v>Soda water with fruit slice12 oz</v>
      </c>
      <c r="M3978" s="10">
        <f>E3978*_xlfn.XLOOKUP(L3978,PriceListData!$F$2:$F$97,PriceListData!$E$2:$E$97)</f>
        <v>4</v>
      </c>
      <c r="N3978" t="str">
        <f>TEXT(B3978,"dddd")</f>
        <v>Saturday</v>
      </c>
    </row>
    <row r="3979" spans="1:14" x14ac:dyDescent="0.35">
      <c r="A3979">
        <v>290297</v>
      </c>
      <c r="B3979" s="3">
        <v>45794</v>
      </c>
      <c r="C3979" s="4">
        <v>0.50320601851851854</v>
      </c>
      <c r="D3979" t="s">
        <v>52</v>
      </c>
      <c r="E3979">
        <v>1</v>
      </c>
      <c r="F3979" t="s">
        <v>15</v>
      </c>
      <c r="G3979" t="s">
        <v>405</v>
      </c>
      <c r="H3979" t="s">
        <v>414</v>
      </c>
      <c r="J3979" t="s">
        <v>403</v>
      </c>
      <c r="K3979">
        <v>1</v>
      </c>
      <c r="L3979" t="str">
        <f>_xlfn.CONCAT(D3979,F3979)</f>
        <v>Frappé12 oz</v>
      </c>
      <c r="M3979" s="10">
        <f>E3979*_xlfn.XLOOKUP(L3979,PriceListData!$F$2:$F$97,PriceListData!$E$2:$E$97)</f>
        <v>4.75</v>
      </c>
      <c r="N3979" t="str">
        <f>TEXT(B3979,"dddd")</f>
        <v>Saturday</v>
      </c>
    </row>
    <row r="3980" spans="1:14" x14ac:dyDescent="0.35">
      <c r="A3980">
        <v>290296</v>
      </c>
      <c r="B3980" s="3">
        <v>45794</v>
      </c>
      <c r="C3980" s="4">
        <v>0.50232638888888892</v>
      </c>
      <c r="D3980" t="s">
        <v>451</v>
      </c>
      <c r="E3980">
        <v>1</v>
      </c>
      <c r="F3980" t="s">
        <v>15</v>
      </c>
      <c r="G3980" t="s">
        <v>423</v>
      </c>
      <c r="H3980" t="s">
        <v>414</v>
      </c>
      <c r="J3980" t="s">
        <v>403</v>
      </c>
      <c r="K3980">
        <v>1</v>
      </c>
      <c r="L3980" t="str">
        <f>_xlfn.CONCAT(D3980,F3980)</f>
        <v>Fruity fizzy12 oz</v>
      </c>
      <c r="M3980" s="10">
        <f>E3980*_xlfn.XLOOKUP(L3980,PriceListData!$F$2:$F$97,PriceListData!$E$2:$E$97)</f>
        <v>2</v>
      </c>
      <c r="N3980" t="str">
        <f>TEXT(B3980,"dddd")</f>
        <v>Saturday</v>
      </c>
    </row>
    <row r="3981" spans="1:14" x14ac:dyDescent="0.35">
      <c r="A3981">
        <v>290296</v>
      </c>
      <c r="B3981" s="3">
        <v>45794</v>
      </c>
      <c r="C3981" s="4">
        <v>0.50232638888888892</v>
      </c>
      <c r="D3981" t="s">
        <v>65</v>
      </c>
      <c r="E3981">
        <v>1</v>
      </c>
      <c r="F3981" t="s">
        <v>15</v>
      </c>
      <c r="G3981" t="s">
        <v>405</v>
      </c>
      <c r="H3981" t="s">
        <v>406</v>
      </c>
      <c r="J3981" t="s">
        <v>403</v>
      </c>
      <c r="K3981">
        <v>1</v>
      </c>
      <c r="L3981" t="str">
        <f>_xlfn.CONCAT(D3981,F3981)</f>
        <v>Cappuccino12 oz</v>
      </c>
      <c r="M3981" s="10">
        <f>E3981*_xlfn.XLOOKUP(L3981,PriceListData!$F$2:$F$97,PriceListData!$E$2:$E$97)</f>
        <v>5.5</v>
      </c>
      <c r="N3981" t="str">
        <f>TEXT(B3981,"dddd")</f>
        <v>Saturday</v>
      </c>
    </row>
    <row r="3982" spans="1:14" x14ac:dyDescent="0.35">
      <c r="A3982">
        <v>290295</v>
      </c>
      <c r="B3982" s="3">
        <v>45794</v>
      </c>
      <c r="C3982" s="4">
        <v>0.50189814814814815</v>
      </c>
      <c r="D3982" t="s">
        <v>52</v>
      </c>
      <c r="E3982">
        <v>1</v>
      </c>
      <c r="F3982" t="s">
        <v>15</v>
      </c>
      <c r="G3982" t="s">
        <v>405</v>
      </c>
      <c r="H3982" t="s">
        <v>414</v>
      </c>
      <c r="J3982" t="s">
        <v>403</v>
      </c>
      <c r="K3982">
        <v>2</v>
      </c>
      <c r="L3982" t="str">
        <f>_xlfn.CONCAT(D3982,F3982)</f>
        <v>Frappé12 oz</v>
      </c>
      <c r="M3982" s="10">
        <f>E3982*_xlfn.XLOOKUP(L3982,PriceListData!$F$2:$F$97,PriceListData!$E$2:$E$97)</f>
        <v>4.75</v>
      </c>
      <c r="N3982" t="str">
        <f>TEXT(B3982,"dddd")</f>
        <v>Saturday</v>
      </c>
    </row>
    <row r="3983" spans="1:14" x14ac:dyDescent="0.35">
      <c r="A3983">
        <v>290294</v>
      </c>
      <c r="B3983" s="3">
        <v>45794</v>
      </c>
      <c r="C3983" s="4">
        <v>0.50123842592592593</v>
      </c>
      <c r="D3983" t="s">
        <v>412</v>
      </c>
      <c r="E3983">
        <v>1</v>
      </c>
      <c r="F3983" t="s">
        <v>15</v>
      </c>
      <c r="G3983" t="s">
        <v>413</v>
      </c>
      <c r="H3983" t="s">
        <v>414</v>
      </c>
      <c r="J3983" t="s">
        <v>403</v>
      </c>
      <c r="K3983">
        <v>1</v>
      </c>
      <c r="L3983" t="str">
        <f>_xlfn.CONCAT(D3983,F3983)</f>
        <v>Iced tea12 oz</v>
      </c>
      <c r="M3983" s="10">
        <f>E3983*_xlfn.XLOOKUP(L3983,PriceListData!$F$2:$F$97,PriceListData!$E$2:$E$97)</f>
        <v>4.25</v>
      </c>
      <c r="N3983" t="str">
        <f>TEXT(B3983,"dddd")</f>
        <v>Saturday</v>
      </c>
    </row>
    <row r="3984" spans="1:14" x14ac:dyDescent="0.35">
      <c r="A3984">
        <v>290293</v>
      </c>
      <c r="B3984" s="3">
        <v>45794</v>
      </c>
      <c r="C3984" s="4">
        <v>0.49975694444444446</v>
      </c>
      <c r="D3984" t="s">
        <v>21</v>
      </c>
      <c r="E3984">
        <v>1</v>
      </c>
      <c r="F3984" t="s">
        <v>15</v>
      </c>
      <c r="G3984" t="s">
        <v>405</v>
      </c>
      <c r="H3984" t="s">
        <v>406</v>
      </c>
      <c r="J3984" t="s">
        <v>403</v>
      </c>
      <c r="K3984">
        <v>1</v>
      </c>
      <c r="L3984" t="str">
        <f>_xlfn.CONCAT(D3984,F3984)</f>
        <v>Pourover12 oz</v>
      </c>
      <c r="M3984" s="10">
        <f>E3984*_xlfn.XLOOKUP(L3984,PriceListData!$F$2:$F$97,PriceListData!$E$2:$E$97)</f>
        <v>3.5</v>
      </c>
      <c r="N3984" t="str">
        <f>TEXT(B3984,"dddd")</f>
        <v>Saturday</v>
      </c>
    </row>
    <row r="3985" spans="1:14" x14ac:dyDescent="0.35">
      <c r="A3985">
        <v>290292</v>
      </c>
      <c r="B3985" s="3">
        <v>45794</v>
      </c>
      <c r="C3985" s="4">
        <v>0.49760416666666668</v>
      </c>
      <c r="D3985" t="s">
        <v>407</v>
      </c>
      <c r="E3985">
        <v>1</v>
      </c>
      <c r="G3985" t="s">
        <v>405</v>
      </c>
      <c r="H3985" t="s">
        <v>408</v>
      </c>
      <c r="J3985" t="s">
        <v>403</v>
      </c>
      <c r="K3985">
        <v>1</v>
      </c>
      <c r="L3985" t="str">
        <f>_xlfn.CONCAT(D3985,F3985)</f>
        <v>Drip coffee refill</v>
      </c>
      <c r="M3985" s="10">
        <f>E3985*_xlfn.XLOOKUP(L3985,PriceListData!$F$2:$F$97,PriceListData!$E$2:$E$97)</f>
        <v>1.25</v>
      </c>
      <c r="N3985" t="str">
        <f>TEXT(B3985,"dddd")</f>
        <v>Saturday</v>
      </c>
    </row>
    <row r="3986" spans="1:14" x14ac:dyDescent="0.35">
      <c r="A3986">
        <v>290290</v>
      </c>
      <c r="B3986" s="3">
        <v>45794</v>
      </c>
      <c r="C3986" s="4">
        <v>0.49618055555555557</v>
      </c>
      <c r="D3986" t="s">
        <v>427</v>
      </c>
      <c r="E3986">
        <v>1</v>
      </c>
      <c r="F3986" t="s">
        <v>15</v>
      </c>
      <c r="G3986" t="s">
        <v>417</v>
      </c>
      <c r="H3986" t="s">
        <v>418</v>
      </c>
      <c r="J3986" t="s">
        <v>403</v>
      </c>
      <c r="K3986">
        <v>2</v>
      </c>
      <c r="L3986" t="str">
        <f>_xlfn.CONCAT(D3986,F3986)</f>
        <v>House blend12 oz</v>
      </c>
      <c r="M3986" s="10">
        <f>E3986*_xlfn.XLOOKUP(L3986,PriceListData!$F$2:$F$97,PriceListData!$E$2:$E$97)</f>
        <v>12.95</v>
      </c>
      <c r="N3986" t="str">
        <f>TEXT(B3986,"dddd")</f>
        <v>Saturday</v>
      </c>
    </row>
    <row r="3987" spans="1:14" x14ac:dyDescent="0.35">
      <c r="A3987">
        <v>290289</v>
      </c>
      <c r="B3987" s="3">
        <v>45794</v>
      </c>
      <c r="C3987" s="4">
        <v>0.49407407407407405</v>
      </c>
      <c r="D3987" t="s">
        <v>54</v>
      </c>
      <c r="E3987">
        <v>1</v>
      </c>
      <c r="G3987" t="s">
        <v>415</v>
      </c>
      <c r="H3987" t="s">
        <v>416</v>
      </c>
      <c r="J3987" t="s">
        <v>403</v>
      </c>
      <c r="K3987">
        <v>1</v>
      </c>
      <c r="L3987" t="str">
        <f>_xlfn.CONCAT(D3987,F3987)</f>
        <v>Syrup</v>
      </c>
      <c r="M3987" s="10">
        <f>E3987*_xlfn.XLOOKUP(L3987,PriceListData!$F$2:$F$97,PriceListData!$E$2:$E$97)</f>
        <v>0.75</v>
      </c>
      <c r="N3987" t="str">
        <f>TEXT(B3987,"dddd")</f>
        <v>Saturday</v>
      </c>
    </row>
    <row r="3988" spans="1:14" x14ac:dyDescent="0.35">
      <c r="A3988">
        <v>290289</v>
      </c>
      <c r="B3988" s="3">
        <v>45794</v>
      </c>
      <c r="C3988" s="4">
        <v>0.49407407407407405</v>
      </c>
      <c r="D3988" t="s">
        <v>21</v>
      </c>
      <c r="E3988">
        <v>1</v>
      </c>
      <c r="F3988" t="s">
        <v>15</v>
      </c>
      <c r="G3988" t="s">
        <v>405</v>
      </c>
      <c r="H3988" t="s">
        <v>406</v>
      </c>
      <c r="J3988" t="s">
        <v>403</v>
      </c>
      <c r="K3988">
        <v>1</v>
      </c>
      <c r="L3988" t="str">
        <f>_xlfn.CONCAT(D3988,F3988)</f>
        <v>Pourover12 oz</v>
      </c>
      <c r="M3988" s="10">
        <f>E3988*_xlfn.XLOOKUP(L3988,PriceListData!$F$2:$F$97,PriceListData!$E$2:$E$97)</f>
        <v>3.5</v>
      </c>
      <c r="N3988" t="str">
        <f>TEXT(B3988,"dddd")</f>
        <v>Saturday</v>
      </c>
    </row>
    <row r="3989" spans="1:14" x14ac:dyDescent="0.35">
      <c r="A3989">
        <v>290289</v>
      </c>
      <c r="B3989" s="3">
        <v>45794</v>
      </c>
      <c r="C3989" s="4">
        <v>0.49407407407407405</v>
      </c>
      <c r="D3989" t="s">
        <v>40</v>
      </c>
      <c r="E3989">
        <v>1</v>
      </c>
      <c r="F3989" t="s">
        <v>35</v>
      </c>
      <c r="G3989" t="s">
        <v>405</v>
      </c>
      <c r="H3989" t="s">
        <v>406</v>
      </c>
      <c r="J3989" t="s">
        <v>403</v>
      </c>
      <c r="K3989">
        <v>1</v>
      </c>
      <c r="L3989" t="str">
        <f>_xlfn.CONCAT(D3989,F3989)</f>
        <v>Espresso1 oz</v>
      </c>
      <c r="M3989" s="10">
        <f>E3989*_xlfn.XLOOKUP(L3989,PriceListData!$F$2:$F$97,PriceListData!$E$2:$E$97)</f>
        <v>2.5</v>
      </c>
      <c r="N3989" t="str">
        <f>TEXT(B3989,"dddd")</f>
        <v>Saturday</v>
      </c>
    </row>
    <row r="3990" spans="1:14" x14ac:dyDescent="0.35">
      <c r="A3990">
        <v>290288</v>
      </c>
      <c r="B3990" s="3">
        <v>45794</v>
      </c>
      <c r="C3990" s="4">
        <v>0.48603009259259261</v>
      </c>
      <c r="D3990" t="s">
        <v>404</v>
      </c>
      <c r="E3990">
        <v>1</v>
      </c>
      <c r="F3990" t="s">
        <v>15</v>
      </c>
      <c r="G3990" t="s">
        <v>405</v>
      </c>
      <c r="H3990" t="s">
        <v>406</v>
      </c>
      <c r="J3990" t="s">
        <v>403</v>
      </c>
      <c r="K3990">
        <v>1</v>
      </c>
      <c r="L3990" t="str">
        <f>_xlfn.CONCAT(D3990,F3990)</f>
        <v>Café latté12 oz</v>
      </c>
      <c r="M3990" s="10">
        <f>E3990*_xlfn.XLOOKUP(L3990,PriceListData!$F$2:$F$97,PriceListData!$E$2:$E$97)</f>
        <v>4.25</v>
      </c>
      <c r="N3990" t="str">
        <f>TEXT(B3990,"dddd")</f>
        <v>Saturday</v>
      </c>
    </row>
    <row r="3991" spans="1:14" x14ac:dyDescent="0.35">
      <c r="A3991">
        <v>290287</v>
      </c>
      <c r="B3991" s="3">
        <v>45794</v>
      </c>
      <c r="C3991" s="4">
        <v>0.4856712962962963</v>
      </c>
      <c r="D3991" t="s">
        <v>427</v>
      </c>
      <c r="E3991">
        <v>1</v>
      </c>
      <c r="F3991" t="s">
        <v>15</v>
      </c>
      <c r="G3991" t="s">
        <v>417</v>
      </c>
      <c r="H3991" t="s">
        <v>418</v>
      </c>
      <c r="J3991" t="s">
        <v>403</v>
      </c>
      <c r="K3991">
        <v>2</v>
      </c>
      <c r="L3991" t="str">
        <f>_xlfn.CONCAT(D3991,F3991)</f>
        <v>House blend12 oz</v>
      </c>
      <c r="M3991" s="10">
        <f>E3991*_xlfn.XLOOKUP(L3991,PriceListData!$F$2:$F$97,PriceListData!$E$2:$E$97)</f>
        <v>12.95</v>
      </c>
      <c r="N3991" t="str">
        <f>TEXT(B3991,"dddd")</f>
        <v>Saturday</v>
      </c>
    </row>
    <row r="3992" spans="1:14" x14ac:dyDescent="0.35">
      <c r="A3992">
        <v>290286</v>
      </c>
      <c r="B3992" s="3">
        <v>45794</v>
      </c>
      <c r="C3992" s="4">
        <v>0.48493055555555553</v>
      </c>
      <c r="D3992" t="s">
        <v>54</v>
      </c>
      <c r="E3992">
        <v>1</v>
      </c>
      <c r="G3992" t="s">
        <v>415</v>
      </c>
      <c r="H3992" t="s">
        <v>416</v>
      </c>
      <c r="J3992" t="s">
        <v>403</v>
      </c>
      <c r="K3992">
        <v>1</v>
      </c>
      <c r="L3992" t="str">
        <f>_xlfn.CONCAT(D3992,F3992)</f>
        <v>Syrup</v>
      </c>
      <c r="M3992" s="10">
        <f>E3992*_xlfn.XLOOKUP(L3992,PriceListData!$F$2:$F$97,PriceListData!$E$2:$E$97)</f>
        <v>0.75</v>
      </c>
      <c r="N3992" t="str">
        <f>TEXT(B3992,"dddd")</f>
        <v>Saturday</v>
      </c>
    </row>
    <row r="3993" spans="1:14" x14ac:dyDescent="0.35">
      <c r="A3993">
        <v>290286</v>
      </c>
      <c r="B3993" s="3">
        <v>45794</v>
      </c>
      <c r="C3993" s="4">
        <v>0.48493055555555553</v>
      </c>
      <c r="D3993" t="s">
        <v>21</v>
      </c>
      <c r="E3993">
        <v>1</v>
      </c>
      <c r="F3993" t="s">
        <v>15</v>
      </c>
      <c r="G3993" t="s">
        <v>405</v>
      </c>
      <c r="H3993" t="s">
        <v>406</v>
      </c>
      <c r="J3993" t="s">
        <v>403</v>
      </c>
      <c r="K3993">
        <v>1</v>
      </c>
      <c r="L3993" t="str">
        <f>_xlfn.CONCAT(D3993,F3993)</f>
        <v>Pourover12 oz</v>
      </c>
      <c r="M3993" s="10">
        <f>E3993*_xlfn.XLOOKUP(L3993,PriceListData!$F$2:$F$97,PriceListData!$E$2:$E$97)</f>
        <v>3.5</v>
      </c>
      <c r="N3993" t="str">
        <f>TEXT(B3993,"dddd")</f>
        <v>Saturday</v>
      </c>
    </row>
    <row r="3994" spans="1:14" x14ac:dyDescent="0.35">
      <c r="A3994">
        <v>290285</v>
      </c>
      <c r="B3994" s="3">
        <v>45794</v>
      </c>
      <c r="C3994" s="4">
        <v>0.4846759259259259</v>
      </c>
      <c r="D3994" t="s">
        <v>427</v>
      </c>
      <c r="E3994">
        <v>1</v>
      </c>
      <c r="F3994" t="s">
        <v>15</v>
      </c>
      <c r="G3994" t="s">
        <v>417</v>
      </c>
      <c r="H3994" t="s">
        <v>418</v>
      </c>
      <c r="J3994" t="s">
        <v>403</v>
      </c>
      <c r="K3994">
        <v>2</v>
      </c>
      <c r="L3994" t="str">
        <f>_xlfn.CONCAT(D3994,F3994)</f>
        <v>House blend12 oz</v>
      </c>
      <c r="M3994" s="10">
        <f>E3994*_xlfn.XLOOKUP(L3994,PriceListData!$F$2:$F$97,PriceListData!$E$2:$E$97)</f>
        <v>12.95</v>
      </c>
      <c r="N3994" t="str">
        <f>TEXT(B3994,"dddd")</f>
        <v>Saturday</v>
      </c>
    </row>
    <row r="3995" spans="1:14" x14ac:dyDescent="0.35">
      <c r="A3995">
        <v>290284</v>
      </c>
      <c r="B3995" s="3">
        <v>45794</v>
      </c>
      <c r="C3995" s="4">
        <v>0.48402777777777778</v>
      </c>
      <c r="D3995" t="s">
        <v>412</v>
      </c>
      <c r="E3995">
        <v>1</v>
      </c>
      <c r="F3995" t="s">
        <v>15</v>
      </c>
      <c r="G3995" t="s">
        <v>413</v>
      </c>
      <c r="H3995" t="s">
        <v>414</v>
      </c>
      <c r="J3995" t="s">
        <v>403</v>
      </c>
      <c r="K3995">
        <v>1</v>
      </c>
      <c r="L3995" t="str">
        <f>_xlfn.CONCAT(D3995,F3995)</f>
        <v>Iced tea12 oz</v>
      </c>
      <c r="M3995" s="10">
        <f>E3995*_xlfn.XLOOKUP(L3995,PriceListData!$F$2:$F$97,PriceListData!$E$2:$E$97)</f>
        <v>4.25</v>
      </c>
      <c r="N3995" t="str">
        <f>TEXT(B3995,"dddd")</f>
        <v>Saturday</v>
      </c>
    </row>
    <row r="3996" spans="1:14" x14ac:dyDescent="0.35">
      <c r="A3996">
        <v>290283</v>
      </c>
      <c r="B3996" s="3">
        <v>45794</v>
      </c>
      <c r="C3996" s="4">
        <v>0.48145833333333332</v>
      </c>
      <c r="D3996" t="s">
        <v>411</v>
      </c>
      <c r="E3996">
        <v>1</v>
      </c>
      <c r="F3996" t="s">
        <v>24</v>
      </c>
      <c r="G3996" t="s">
        <v>405</v>
      </c>
      <c r="H3996" t="s">
        <v>406</v>
      </c>
      <c r="J3996" t="s">
        <v>403</v>
      </c>
      <c r="K3996">
        <v>1</v>
      </c>
      <c r="L3996" t="str">
        <f>_xlfn.CONCAT(D3996,F3996)</f>
        <v>Turkish coffee3 oz</v>
      </c>
      <c r="M3996" s="10">
        <f>E3996*_xlfn.XLOOKUP(L3996,PriceListData!$F$2:$F$97,PriceListData!$E$2:$E$97)</f>
        <v>3.75</v>
      </c>
      <c r="N3996" t="str">
        <f>TEXT(B3996,"dddd")</f>
        <v>Saturday</v>
      </c>
    </row>
    <row r="3997" spans="1:14" x14ac:dyDescent="0.35">
      <c r="A3997">
        <v>290283</v>
      </c>
      <c r="B3997" s="3">
        <v>45794</v>
      </c>
      <c r="C3997" s="4">
        <v>0.48145833333333332</v>
      </c>
      <c r="D3997" t="s">
        <v>74</v>
      </c>
      <c r="E3997">
        <v>1</v>
      </c>
      <c r="F3997" t="s">
        <v>15</v>
      </c>
      <c r="G3997" t="s">
        <v>417</v>
      </c>
      <c r="H3997" t="s">
        <v>418</v>
      </c>
      <c r="J3997" t="s">
        <v>403</v>
      </c>
      <c r="K3997">
        <v>1</v>
      </c>
      <c r="L3997" t="str">
        <f>_xlfn.CONCAT(D3997,F3997)</f>
        <v>Single-origin12 oz</v>
      </c>
      <c r="M3997" s="10">
        <f>E3997*_xlfn.XLOOKUP(L3997,PriceListData!$F$2:$F$97,PriceListData!$E$2:$E$97)</f>
        <v>14.95</v>
      </c>
      <c r="N3997" t="str">
        <f>TEXT(B3997,"dddd")</f>
        <v>Saturday</v>
      </c>
    </row>
    <row r="3998" spans="1:14" x14ac:dyDescent="0.35">
      <c r="A3998">
        <v>290280</v>
      </c>
      <c r="B3998" s="3">
        <v>45794</v>
      </c>
      <c r="C3998" s="4">
        <v>0.47833333333333333</v>
      </c>
      <c r="D3998" t="s">
        <v>21</v>
      </c>
      <c r="E3998">
        <v>1</v>
      </c>
      <c r="F3998" t="s">
        <v>15</v>
      </c>
      <c r="G3998" t="s">
        <v>405</v>
      </c>
      <c r="H3998" t="s">
        <v>406</v>
      </c>
      <c r="J3998" t="s">
        <v>403</v>
      </c>
      <c r="K3998">
        <v>1</v>
      </c>
      <c r="L3998" t="str">
        <f>_xlfn.CONCAT(D3998,F3998)</f>
        <v>Pourover12 oz</v>
      </c>
      <c r="M3998" s="10">
        <f>E3998*_xlfn.XLOOKUP(L3998,PriceListData!$F$2:$F$97,PriceListData!$E$2:$E$97)</f>
        <v>3.5</v>
      </c>
      <c r="N3998" t="str">
        <f>TEXT(B3998,"dddd")</f>
        <v>Saturday</v>
      </c>
    </row>
    <row r="3999" spans="1:14" x14ac:dyDescent="0.35">
      <c r="A3999">
        <v>290279</v>
      </c>
      <c r="B3999" s="3">
        <v>45794</v>
      </c>
      <c r="C3999" s="4">
        <v>0.47685185185185186</v>
      </c>
      <c r="D3999" t="s">
        <v>52</v>
      </c>
      <c r="E3999">
        <v>1</v>
      </c>
      <c r="F3999" t="s">
        <v>15</v>
      </c>
      <c r="G3999" t="s">
        <v>405</v>
      </c>
      <c r="H3999" t="s">
        <v>414</v>
      </c>
      <c r="J3999" t="s">
        <v>403</v>
      </c>
      <c r="K3999">
        <v>1</v>
      </c>
      <c r="L3999" t="str">
        <f>_xlfn.CONCAT(D3999,F3999)</f>
        <v>Frappé12 oz</v>
      </c>
      <c r="M3999" s="10">
        <f>E3999*_xlfn.XLOOKUP(L3999,PriceListData!$F$2:$F$97,PriceListData!$E$2:$E$97)</f>
        <v>4.75</v>
      </c>
      <c r="N3999" t="str">
        <f>TEXT(B3999,"dddd")</f>
        <v>Saturday</v>
      </c>
    </row>
    <row r="4000" spans="1:14" x14ac:dyDescent="0.35">
      <c r="A4000">
        <v>290278</v>
      </c>
      <c r="B4000" s="3">
        <v>45794</v>
      </c>
      <c r="C4000" s="4">
        <v>0.47604166666666664</v>
      </c>
      <c r="D4000" t="s">
        <v>411</v>
      </c>
      <c r="E4000">
        <v>1</v>
      </c>
      <c r="F4000" t="s">
        <v>24</v>
      </c>
      <c r="G4000" t="s">
        <v>405</v>
      </c>
      <c r="H4000" t="s">
        <v>406</v>
      </c>
      <c r="J4000" t="s">
        <v>403</v>
      </c>
      <c r="K4000">
        <v>2</v>
      </c>
      <c r="L4000" t="str">
        <f>_xlfn.CONCAT(D4000,F4000)</f>
        <v>Turkish coffee3 oz</v>
      </c>
      <c r="M4000" s="10">
        <f>E4000*_xlfn.XLOOKUP(L4000,PriceListData!$F$2:$F$97,PriceListData!$E$2:$E$97)</f>
        <v>3.75</v>
      </c>
      <c r="N4000" t="str">
        <f>TEXT(B4000,"dddd")</f>
        <v>Saturday</v>
      </c>
    </row>
    <row r="4001" spans="1:14" x14ac:dyDescent="0.35">
      <c r="A4001">
        <v>290277</v>
      </c>
      <c r="B4001" s="3">
        <v>45794</v>
      </c>
      <c r="C4001" s="4">
        <v>0.47545138888888888</v>
      </c>
      <c r="D4001" t="s">
        <v>52</v>
      </c>
      <c r="E4001">
        <v>1</v>
      </c>
      <c r="F4001" t="s">
        <v>15</v>
      </c>
      <c r="G4001" t="s">
        <v>405</v>
      </c>
      <c r="H4001" t="s">
        <v>414</v>
      </c>
      <c r="J4001" t="s">
        <v>403</v>
      </c>
      <c r="K4001">
        <v>1</v>
      </c>
      <c r="L4001" t="str">
        <f>_xlfn.CONCAT(D4001,F4001)</f>
        <v>Frappé12 oz</v>
      </c>
      <c r="M4001" s="10">
        <f>E4001*_xlfn.XLOOKUP(L4001,PriceListData!$F$2:$F$97,PriceListData!$E$2:$E$97)</f>
        <v>4.75</v>
      </c>
      <c r="N4001" t="str">
        <f>TEXT(B4001,"dddd")</f>
        <v>Saturday</v>
      </c>
    </row>
    <row r="4002" spans="1:14" x14ac:dyDescent="0.35">
      <c r="A4002">
        <v>290275</v>
      </c>
      <c r="B4002" s="3">
        <v>45794</v>
      </c>
      <c r="C4002" s="4">
        <v>0.47130787037037036</v>
      </c>
      <c r="D4002" t="s">
        <v>21</v>
      </c>
      <c r="E4002">
        <v>1</v>
      </c>
      <c r="F4002" t="s">
        <v>15</v>
      </c>
      <c r="G4002" t="s">
        <v>405</v>
      </c>
      <c r="H4002" t="s">
        <v>406</v>
      </c>
      <c r="J4002" t="s">
        <v>403</v>
      </c>
      <c r="K4002">
        <v>1</v>
      </c>
      <c r="L4002" t="str">
        <f>_xlfn.CONCAT(D4002,F4002)</f>
        <v>Pourover12 oz</v>
      </c>
      <c r="M4002" s="10">
        <f>E4002*_xlfn.XLOOKUP(L4002,PriceListData!$F$2:$F$97,PriceListData!$E$2:$E$97)</f>
        <v>3.5</v>
      </c>
      <c r="N4002" t="str">
        <f>TEXT(B4002,"dddd")</f>
        <v>Saturday</v>
      </c>
    </row>
    <row r="4003" spans="1:14" x14ac:dyDescent="0.35">
      <c r="A4003">
        <v>290274</v>
      </c>
      <c r="B4003" s="3">
        <v>45794</v>
      </c>
      <c r="C4003" s="4">
        <v>0.4692824074074074</v>
      </c>
      <c r="D4003" t="s">
        <v>52</v>
      </c>
      <c r="E4003">
        <v>1</v>
      </c>
      <c r="F4003" t="s">
        <v>15</v>
      </c>
      <c r="G4003" t="s">
        <v>405</v>
      </c>
      <c r="H4003" t="s">
        <v>414</v>
      </c>
      <c r="J4003" t="s">
        <v>403</v>
      </c>
      <c r="K4003">
        <v>2</v>
      </c>
      <c r="L4003" t="str">
        <f>_xlfn.CONCAT(D4003,F4003)</f>
        <v>Frappé12 oz</v>
      </c>
      <c r="M4003" s="10">
        <f>E4003*_xlfn.XLOOKUP(L4003,PriceListData!$F$2:$F$97,PriceListData!$E$2:$E$97)</f>
        <v>4.75</v>
      </c>
      <c r="N4003" t="str">
        <f>TEXT(B4003,"dddd")</f>
        <v>Saturday</v>
      </c>
    </row>
    <row r="4004" spans="1:14" x14ac:dyDescent="0.35">
      <c r="A4004">
        <v>290273</v>
      </c>
      <c r="B4004" s="3">
        <v>45794</v>
      </c>
      <c r="C4004" s="4">
        <v>0.46659722222222222</v>
      </c>
      <c r="D4004" t="s">
        <v>404</v>
      </c>
      <c r="E4004">
        <v>1</v>
      </c>
      <c r="F4004" t="s">
        <v>15</v>
      </c>
      <c r="G4004" t="s">
        <v>405</v>
      </c>
      <c r="H4004" t="s">
        <v>406</v>
      </c>
      <c r="J4004" t="s">
        <v>403</v>
      </c>
      <c r="K4004">
        <v>2</v>
      </c>
      <c r="L4004" t="str">
        <f>_xlfn.CONCAT(D4004,F4004)</f>
        <v>Café latté12 oz</v>
      </c>
      <c r="M4004" s="10">
        <f>E4004*_xlfn.XLOOKUP(L4004,PriceListData!$F$2:$F$97,PriceListData!$E$2:$E$97)</f>
        <v>4.25</v>
      </c>
      <c r="N4004" t="str">
        <f>TEXT(B4004,"dddd")</f>
        <v>Saturday</v>
      </c>
    </row>
    <row r="4005" spans="1:14" x14ac:dyDescent="0.35">
      <c r="A4005">
        <v>290272</v>
      </c>
      <c r="B4005" s="3">
        <v>45794</v>
      </c>
      <c r="C4005" s="4">
        <v>0.46606481481481482</v>
      </c>
      <c r="D4005" t="s">
        <v>52</v>
      </c>
      <c r="E4005">
        <v>1</v>
      </c>
      <c r="F4005" t="s">
        <v>15</v>
      </c>
      <c r="G4005" t="s">
        <v>405</v>
      </c>
      <c r="H4005" t="s">
        <v>414</v>
      </c>
      <c r="J4005" t="s">
        <v>403</v>
      </c>
      <c r="K4005">
        <v>1</v>
      </c>
      <c r="L4005" t="str">
        <f>_xlfn.CONCAT(D4005,F4005)</f>
        <v>Frappé12 oz</v>
      </c>
      <c r="M4005" s="10">
        <f>E4005*_xlfn.XLOOKUP(L4005,PriceListData!$F$2:$F$97,PriceListData!$E$2:$E$97)</f>
        <v>4.75</v>
      </c>
      <c r="N4005" t="str">
        <f>TEXT(B4005,"dddd")</f>
        <v>Saturday</v>
      </c>
    </row>
    <row r="4006" spans="1:14" x14ac:dyDescent="0.35">
      <c r="A4006">
        <v>290271</v>
      </c>
      <c r="B4006" s="3">
        <v>45794</v>
      </c>
      <c r="C4006" s="4">
        <v>0.46109953703703704</v>
      </c>
      <c r="D4006" t="s">
        <v>404</v>
      </c>
      <c r="E4006">
        <v>1</v>
      </c>
      <c r="F4006" t="s">
        <v>15</v>
      </c>
      <c r="G4006" t="s">
        <v>405</v>
      </c>
      <c r="H4006" t="s">
        <v>406</v>
      </c>
      <c r="J4006" t="s">
        <v>403</v>
      </c>
      <c r="K4006">
        <v>1</v>
      </c>
      <c r="L4006" t="str">
        <f>_xlfn.CONCAT(D4006,F4006)</f>
        <v>Café latté12 oz</v>
      </c>
      <c r="M4006" s="10">
        <f>E4006*_xlfn.XLOOKUP(L4006,PriceListData!$F$2:$F$97,PriceListData!$E$2:$E$97)</f>
        <v>4.25</v>
      </c>
      <c r="N4006" t="str">
        <f>TEXT(B4006,"dddd")</f>
        <v>Saturday</v>
      </c>
    </row>
    <row r="4007" spans="1:14" x14ac:dyDescent="0.35">
      <c r="A4007">
        <v>290269</v>
      </c>
      <c r="B4007" s="3">
        <v>45794</v>
      </c>
      <c r="C4007" s="4">
        <v>0.45824074074074073</v>
      </c>
      <c r="D4007" t="s">
        <v>54</v>
      </c>
      <c r="E4007">
        <v>1</v>
      </c>
      <c r="G4007" t="s">
        <v>415</v>
      </c>
      <c r="H4007" t="s">
        <v>416</v>
      </c>
      <c r="J4007" t="s">
        <v>403</v>
      </c>
      <c r="K4007">
        <v>1</v>
      </c>
      <c r="L4007" t="str">
        <f>_xlfn.CONCAT(D4007,F4007)</f>
        <v>Syrup</v>
      </c>
      <c r="M4007" s="10">
        <f>E4007*_xlfn.XLOOKUP(L4007,PriceListData!$F$2:$F$97,PriceListData!$E$2:$E$97)</f>
        <v>0.75</v>
      </c>
      <c r="N4007" t="str">
        <f>TEXT(B4007,"dddd")</f>
        <v>Saturday</v>
      </c>
    </row>
    <row r="4008" spans="1:14" x14ac:dyDescent="0.35">
      <c r="A4008">
        <v>290269</v>
      </c>
      <c r="B4008" s="3">
        <v>45794</v>
      </c>
      <c r="C4008" s="4">
        <v>0.45824074074074073</v>
      </c>
      <c r="D4008" t="s">
        <v>21</v>
      </c>
      <c r="E4008">
        <v>1</v>
      </c>
      <c r="F4008" t="s">
        <v>15</v>
      </c>
      <c r="G4008" t="s">
        <v>405</v>
      </c>
      <c r="H4008" t="s">
        <v>406</v>
      </c>
      <c r="J4008" t="s">
        <v>403</v>
      </c>
      <c r="K4008">
        <v>1</v>
      </c>
      <c r="L4008" t="str">
        <f>_xlfn.CONCAT(D4008,F4008)</f>
        <v>Pourover12 oz</v>
      </c>
      <c r="M4008" s="10">
        <f>E4008*_xlfn.XLOOKUP(L4008,PriceListData!$F$2:$F$97,PriceListData!$E$2:$E$97)</f>
        <v>3.5</v>
      </c>
      <c r="N4008" t="str">
        <f>TEXT(B4008,"dddd")</f>
        <v>Saturday</v>
      </c>
    </row>
    <row r="4009" spans="1:14" x14ac:dyDescent="0.35">
      <c r="A4009">
        <v>290267</v>
      </c>
      <c r="B4009" s="3">
        <v>45794</v>
      </c>
      <c r="C4009" s="4">
        <v>0.45494212962962965</v>
      </c>
      <c r="D4009" t="s">
        <v>52</v>
      </c>
      <c r="E4009">
        <v>1</v>
      </c>
      <c r="F4009" t="s">
        <v>15</v>
      </c>
      <c r="G4009" t="s">
        <v>405</v>
      </c>
      <c r="H4009" t="s">
        <v>414</v>
      </c>
      <c r="J4009" t="s">
        <v>403</v>
      </c>
      <c r="K4009">
        <v>2</v>
      </c>
      <c r="L4009" t="str">
        <f>_xlfn.CONCAT(D4009,F4009)</f>
        <v>Frappé12 oz</v>
      </c>
      <c r="M4009" s="10">
        <f>E4009*_xlfn.XLOOKUP(L4009,PriceListData!$F$2:$F$97,PriceListData!$E$2:$E$97)</f>
        <v>4.75</v>
      </c>
      <c r="N4009" t="str">
        <f>TEXT(B4009,"dddd")</f>
        <v>Saturday</v>
      </c>
    </row>
    <row r="4010" spans="1:14" x14ac:dyDescent="0.35">
      <c r="A4010">
        <v>290266</v>
      </c>
      <c r="B4010" s="3">
        <v>45794</v>
      </c>
      <c r="C4010" s="4">
        <v>0.45087962962962963</v>
      </c>
      <c r="D4010" t="s">
        <v>21</v>
      </c>
      <c r="E4010">
        <v>1</v>
      </c>
      <c r="F4010" t="s">
        <v>15</v>
      </c>
      <c r="G4010" t="s">
        <v>405</v>
      </c>
      <c r="H4010" t="s">
        <v>406</v>
      </c>
      <c r="J4010" t="s">
        <v>403</v>
      </c>
      <c r="K4010">
        <v>2</v>
      </c>
      <c r="L4010" t="str">
        <f>_xlfn.CONCAT(D4010,F4010)</f>
        <v>Pourover12 oz</v>
      </c>
      <c r="M4010" s="10">
        <f>E4010*_xlfn.XLOOKUP(L4010,PriceListData!$F$2:$F$97,PriceListData!$E$2:$E$97)</f>
        <v>3.5</v>
      </c>
      <c r="N4010" t="str">
        <f>TEXT(B4010,"dddd")</f>
        <v>Saturday</v>
      </c>
    </row>
    <row r="4011" spans="1:14" x14ac:dyDescent="0.35">
      <c r="A4011">
        <v>290265</v>
      </c>
      <c r="B4011" s="3">
        <v>45794</v>
      </c>
      <c r="C4011" s="4">
        <v>0.44519675925925928</v>
      </c>
      <c r="D4011" t="s">
        <v>428</v>
      </c>
      <c r="E4011">
        <v>1</v>
      </c>
      <c r="F4011" t="s">
        <v>15</v>
      </c>
      <c r="G4011" t="s">
        <v>413</v>
      </c>
      <c r="H4011" t="s">
        <v>406</v>
      </c>
      <c r="J4011" t="s">
        <v>403</v>
      </c>
      <c r="K4011">
        <v>1</v>
      </c>
      <c r="L4011" t="str">
        <f>_xlfn.CONCAT(D4011,F4011)</f>
        <v>Rooibos latté12 oz</v>
      </c>
      <c r="M4011" s="10">
        <f>E4011*_xlfn.XLOOKUP(L4011,PriceListData!$F$2:$F$97,PriceListData!$E$2:$E$97)</f>
        <v>5.5</v>
      </c>
      <c r="N4011" t="str">
        <f>TEXT(B4011,"dddd")</f>
        <v>Saturday</v>
      </c>
    </row>
    <row r="4012" spans="1:14" x14ac:dyDescent="0.35">
      <c r="A4012">
        <v>290265</v>
      </c>
      <c r="B4012" s="3">
        <v>45794</v>
      </c>
      <c r="C4012" s="4">
        <v>0.44519675925925928</v>
      </c>
      <c r="D4012" t="s">
        <v>404</v>
      </c>
      <c r="E4012">
        <v>1</v>
      </c>
      <c r="F4012" t="s">
        <v>15</v>
      </c>
      <c r="G4012" t="s">
        <v>405</v>
      </c>
      <c r="H4012" t="s">
        <v>406</v>
      </c>
      <c r="J4012" t="s">
        <v>403</v>
      </c>
      <c r="K4012">
        <v>1</v>
      </c>
      <c r="L4012" t="str">
        <f>_xlfn.CONCAT(D4012,F4012)</f>
        <v>Café latté12 oz</v>
      </c>
      <c r="M4012" s="10">
        <f>E4012*_xlfn.XLOOKUP(L4012,PriceListData!$F$2:$F$97,PriceListData!$E$2:$E$97)</f>
        <v>4.25</v>
      </c>
      <c r="N4012" t="str">
        <f>TEXT(B4012,"dddd")</f>
        <v>Saturday</v>
      </c>
    </row>
    <row r="4013" spans="1:14" x14ac:dyDescent="0.35">
      <c r="A4013">
        <v>290264</v>
      </c>
      <c r="B4013" s="3">
        <v>45794</v>
      </c>
      <c r="C4013" s="4">
        <v>0.44141203703703702</v>
      </c>
      <c r="D4013" t="s">
        <v>21</v>
      </c>
      <c r="E4013">
        <v>1</v>
      </c>
      <c r="F4013" t="s">
        <v>15</v>
      </c>
      <c r="G4013" t="s">
        <v>405</v>
      </c>
      <c r="H4013" t="s">
        <v>406</v>
      </c>
      <c r="J4013" t="s">
        <v>403</v>
      </c>
      <c r="K4013">
        <v>2</v>
      </c>
      <c r="L4013" t="str">
        <f>_xlfn.CONCAT(D4013,F4013)</f>
        <v>Pourover12 oz</v>
      </c>
      <c r="M4013" s="10">
        <f>E4013*_xlfn.XLOOKUP(L4013,PriceListData!$F$2:$F$97,PriceListData!$E$2:$E$97)</f>
        <v>3.5</v>
      </c>
      <c r="N4013" t="str">
        <f>TEXT(B4013,"dddd")</f>
        <v>Saturday</v>
      </c>
    </row>
    <row r="4014" spans="1:14" x14ac:dyDescent="0.35">
      <c r="A4014">
        <v>290263</v>
      </c>
      <c r="B4014" s="3">
        <v>45794</v>
      </c>
      <c r="C4014" s="4">
        <v>0.44133101851851853</v>
      </c>
      <c r="D4014" t="s">
        <v>54</v>
      </c>
      <c r="E4014">
        <v>1</v>
      </c>
      <c r="G4014" t="s">
        <v>415</v>
      </c>
      <c r="H4014" t="s">
        <v>416</v>
      </c>
      <c r="J4014" t="s">
        <v>403</v>
      </c>
      <c r="K4014">
        <v>1</v>
      </c>
      <c r="L4014" t="str">
        <f>_xlfn.CONCAT(D4014,F4014)</f>
        <v>Syrup</v>
      </c>
      <c r="M4014" s="10">
        <f>E4014*_xlfn.XLOOKUP(L4014,PriceListData!$F$2:$F$97,PriceListData!$E$2:$E$97)</f>
        <v>0.75</v>
      </c>
      <c r="N4014" t="str">
        <f>TEXT(B4014,"dddd")</f>
        <v>Saturday</v>
      </c>
    </row>
    <row r="4015" spans="1:14" x14ac:dyDescent="0.35">
      <c r="A4015">
        <v>290263</v>
      </c>
      <c r="B4015" s="3">
        <v>45794</v>
      </c>
      <c r="C4015" s="4">
        <v>0.44133101851851853</v>
      </c>
      <c r="D4015" t="s">
        <v>21</v>
      </c>
      <c r="E4015">
        <v>1</v>
      </c>
      <c r="F4015" t="s">
        <v>15</v>
      </c>
      <c r="G4015" t="s">
        <v>405</v>
      </c>
      <c r="H4015" t="s">
        <v>406</v>
      </c>
      <c r="J4015" t="s">
        <v>403</v>
      </c>
      <c r="K4015">
        <v>1</v>
      </c>
      <c r="L4015" t="str">
        <f>_xlfn.CONCAT(D4015,F4015)</f>
        <v>Pourover12 oz</v>
      </c>
      <c r="M4015" s="10">
        <f>E4015*_xlfn.XLOOKUP(L4015,PriceListData!$F$2:$F$97,PriceListData!$E$2:$E$97)</f>
        <v>3.5</v>
      </c>
      <c r="N4015" t="str">
        <f>TEXT(B4015,"dddd")</f>
        <v>Saturday</v>
      </c>
    </row>
    <row r="4016" spans="1:14" x14ac:dyDescent="0.35">
      <c r="A4016">
        <v>290263</v>
      </c>
      <c r="B4016" s="3">
        <v>45794</v>
      </c>
      <c r="C4016" s="4">
        <v>0.44133101851851853</v>
      </c>
      <c r="D4016" t="s">
        <v>427</v>
      </c>
      <c r="E4016">
        <v>1</v>
      </c>
      <c r="F4016" t="s">
        <v>15</v>
      </c>
      <c r="G4016" t="s">
        <v>417</v>
      </c>
      <c r="H4016" t="s">
        <v>418</v>
      </c>
      <c r="J4016" t="s">
        <v>403</v>
      </c>
      <c r="K4016">
        <v>1</v>
      </c>
      <c r="L4016" t="str">
        <f>_xlfn.CONCAT(D4016,F4016)</f>
        <v>House blend12 oz</v>
      </c>
      <c r="M4016" s="10">
        <f>E4016*_xlfn.XLOOKUP(L4016,PriceListData!$F$2:$F$97,PriceListData!$E$2:$E$97)</f>
        <v>12.95</v>
      </c>
      <c r="N4016" t="str">
        <f>TEXT(B4016,"dddd")</f>
        <v>Saturday</v>
      </c>
    </row>
    <row r="4017" spans="1:14" x14ac:dyDescent="0.35">
      <c r="A4017">
        <v>290262</v>
      </c>
      <c r="B4017" s="3">
        <v>45794</v>
      </c>
      <c r="C4017" s="4">
        <v>0.44089120370370372</v>
      </c>
      <c r="D4017" t="s">
        <v>427</v>
      </c>
      <c r="E4017">
        <v>1</v>
      </c>
      <c r="F4017" t="s">
        <v>15</v>
      </c>
      <c r="G4017" t="s">
        <v>417</v>
      </c>
      <c r="H4017" t="s">
        <v>418</v>
      </c>
      <c r="J4017" t="s">
        <v>403</v>
      </c>
      <c r="K4017">
        <v>2</v>
      </c>
      <c r="L4017" t="str">
        <f>_xlfn.CONCAT(D4017,F4017)</f>
        <v>House blend12 oz</v>
      </c>
      <c r="M4017" s="10">
        <f>E4017*_xlfn.XLOOKUP(L4017,PriceListData!$F$2:$F$97,PriceListData!$E$2:$E$97)</f>
        <v>12.95</v>
      </c>
      <c r="N4017" t="str">
        <f>TEXT(B4017,"dddd")</f>
        <v>Saturday</v>
      </c>
    </row>
    <row r="4018" spans="1:14" x14ac:dyDescent="0.35">
      <c r="A4018">
        <v>290261</v>
      </c>
      <c r="B4018" s="3">
        <v>45794</v>
      </c>
      <c r="C4018" s="4">
        <v>0.43910879629629629</v>
      </c>
      <c r="D4018" t="s">
        <v>65</v>
      </c>
      <c r="E4018">
        <v>2</v>
      </c>
      <c r="F4018" t="s">
        <v>15</v>
      </c>
      <c r="G4018" t="s">
        <v>405</v>
      </c>
      <c r="H4018" t="s">
        <v>406</v>
      </c>
      <c r="J4018" t="s">
        <v>403</v>
      </c>
      <c r="K4018">
        <v>2</v>
      </c>
      <c r="L4018" t="str">
        <f>_xlfn.CONCAT(D4018,F4018)</f>
        <v>Cappuccino12 oz</v>
      </c>
      <c r="M4018" s="10">
        <f>E4018*_xlfn.XLOOKUP(L4018,PriceListData!$F$2:$F$97,PriceListData!$E$2:$E$97)</f>
        <v>11</v>
      </c>
      <c r="N4018" t="str">
        <f>TEXT(B4018,"dddd")</f>
        <v>Saturday</v>
      </c>
    </row>
    <row r="4019" spans="1:14" x14ac:dyDescent="0.35">
      <c r="A4019">
        <v>290260</v>
      </c>
      <c r="B4019" s="3">
        <v>45794</v>
      </c>
      <c r="C4019" s="4">
        <v>0.43781249999999999</v>
      </c>
      <c r="D4019" t="s">
        <v>52</v>
      </c>
      <c r="E4019">
        <v>1</v>
      </c>
      <c r="F4019" t="s">
        <v>15</v>
      </c>
      <c r="G4019" t="s">
        <v>405</v>
      </c>
      <c r="H4019" t="s">
        <v>414</v>
      </c>
      <c r="J4019" t="s">
        <v>403</v>
      </c>
      <c r="K4019">
        <v>1</v>
      </c>
      <c r="L4019" t="str">
        <f>_xlfn.CONCAT(D4019,F4019)</f>
        <v>Frappé12 oz</v>
      </c>
      <c r="M4019" s="10">
        <f>E4019*_xlfn.XLOOKUP(L4019,PriceListData!$F$2:$F$97,PriceListData!$E$2:$E$97)</f>
        <v>4.75</v>
      </c>
      <c r="N4019" t="str">
        <f>TEXT(B4019,"dddd")</f>
        <v>Saturday</v>
      </c>
    </row>
    <row r="4020" spans="1:14" x14ac:dyDescent="0.35">
      <c r="A4020">
        <v>290259</v>
      </c>
      <c r="B4020" s="3">
        <v>45794</v>
      </c>
      <c r="C4020" s="4">
        <v>0.43407407407407406</v>
      </c>
      <c r="D4020" t="s">
        <v>21</v>
      </c>
      <c r="E4020">
        <v>1</v>
      </c>
      <c r="F4020" t="s">
        <v>15</v>
      </c>
      <c r="G4020" t="s">
        <v>405</v>
      </c>
      <c r="H4020" t="s">
        <v>406</v>
      </c>
      <c r="J4020" t="s">
        <v>403</v>
      </c>
      <c r="K4020">
        <v>2</v>
      </c>
      <c r="L4020" t="str">
        <f>_xlfn.CONCAT(D4020,F4020)</f>
        <v>Pourover12 oz</v>
      </c>
      <c r="M4020" s="10">
        <f>E4020*_xlfn.XLOOKUP(L4020,PriceListData!$F$2:$F$97,PriceListData!$E$2:$E$97)</f>
        <v>3.5</v>
      </c>
      <c r="N4020" t="str">
        <f>TEXT(B4020,"dddd")</f>
        <v>Saturday</v>
      </c>
    </row>
    <row r="4021" spans="1:14" x14ac:dyDescent="0.35">
      <c r="A4021">
        <v>290259</v>
      </c>
      <c r="B4021" s="3">
        <v>45794</v>
      </c>
      <c r="C4021" s="4">
        <v>0.43407407407407406</v>
      </c>
      <c r="D4021" t="s">
        <v>420</v>
      </c>
      <c r="E4021">
        <v>1</v>
      </c>
      <c r="F4021" t="s">
        <v>76</v>
      </c>
      <c r="G4021" t="s">
        <v>413</v>
      </c>
      <c r="H4021" t="s">
        <v>406</v>
      </c>
      <c r="J4021" t="s">
        <v>403</v>
      </c>
      <c r="K4021">
        <v>2</v>
      </c>
      <c r="L4021" t="str">
        <f>_xlfn.CONCAT(D4021,F4021)</f>
        <v>Moroccan tea10 oz</v>
      </c>
      <c r="M4021" s="10">
        <f>E4021*_xlfn.XLOOKUP(L4021,PriceListData!$F$2:$F$97,PriceListData!$E$2:$E$97)</f>
        <v>3</v>
      </c>
      <c r="N4021" t="str">
        <f>TEXT(B4021,"dddd")</f>
        <v>Saturday</v>
      </c>
    </row>
    <row r="4022" spans="1:14" x14ac:dyDescent="0.35">
      <c r="A4022">
        <v>290259</v>
      </c>
      <c r="B4022" s="3">
        <v>45794</v>
      </c>
      <c r="C4022" s="4">
        <v>0.43407407407407406</v>
      </c>
      <c r="D4022" t="s">
        <v>52</v>
      </c>
      <c r="E4022">
        <v>1</v>
      </c>
      <c r="F4022" t="s">
        <v>15</v>
      </c>
      <c r="G4022" t="s">
        <v>405</v>
      </c>
      <c r="H4022" t="s">
        <v>414</v>
      </c>
      <c r="J4022" t="s">
        <v>403</v>
      </c>
      <c r="K4022">
        <v>2</v>
      </c>
      <c r="L4022" t="str">
        <f>_xlfn.CONCAT(D4022,F4022)</f>
        <v>Frappé12 oz</v>
      </c>
      <c r="M4022" s="10">
        <f>E4022*_xlfn.XLOOKUP(L4022,PriceListData!$F$2:$F$97,PriceListData!$E$2:$E$97)</f>
        <v>4.75</v>
      </c>
      <c r="N4022" t="str">
        <f>TEXT(B4022,"dddd")</f>
        <v>Saturday</v>
      </c>
    </row>
    <row r="4023" spans="1:14" x14ac:dyDescent="0.35">
      <c r="A4023">
        <v>290258</v>
      </c>
      <c r="B4023" s="3">
        <v>45794</v>
      </c>
      <c r="C4023" s="4">
        <v>0.43103009259259262</v>
      </c>
      <c r="D4023" t="s">
        <v>52</v>
      </c>
      <c r="E4023">
        <v>1</v>
      </c>
      <c r="F4023" t="s">
        <v>15</v>
      </c>
      <c r="G4023" t="s">
        <v>405</v>
      </c>
      <c r="H4023" t="s">
        <v>414</v>
      </c>
      <c r="J4023" t="s">
        <v>403</v>
      </c>
      <c r="K4023">
        <v>2</v>
      </c>
      <c r="L4023" t="str">
        <f>_xlfn.CONCAT(D4023,F4023)</f>
        <v>Frappé12 oz</v>
      </c>
      <c r="M4023" s="10">
        <f>E4023*_xlfn.XLOOKUP(L4023,PriceListData!$F$2:$F$97,PriceListData!$E$2:$E$97)</f>
        <v>4.75</v>
      </c>
      <c r="N4023" t="str">
        <f>TEXT(B4023,"dddd")</f>
        <v>Saturday</v>
      </c>
    </row>
    <row r="4024" spans="1:14" x14ac:dyDescent="0.35">
      <c r="A4024">
        <v>290257</v>
      </c>
      <c r="B4024" s="3">
        <v>45794</v>
      </c>
      <c r="C4024" s="4">
        <v>0.43065972222222221</v>
      </c>
      <c r="D4024" t="s">
        <v>410</v>
      </c>
      <c r="E4024">
        <v>1</v>
      </c>
      <c r="F4024" t="s">
        <v>15</v>
      </c>
      <c r="G4024" t="s">
        <v>405</v>
      </c>
      <c r="H4024" t="s">
        <v>406</v>
      </c>
      <c r="J4024" t="s">
        <v>403</v>
      </c>
      <c r="K4024">
        <v>2</v>
      </c>
      <c r="L4024" t="str">
        <f>_xlfn.CONCAT(D4024,F4024)</f>
        <v>Café Cubano12 oz</v>
      </c>
      <c r="M4024" s="10">
        <f>E4024*_xlfn.XLOOKUP(L4024,PriceListData!$F$2:$F$97,PriceListData!$E$2:$E$97)</f>
        <v>7</v>
      </c>
      <c r="N4024" t="str">
        <f>TEXT(B4024,"dddd")</f>
        <v>Saturday</v>
      </c>
    </row>
    <row r="4025" spans="1:14" x14ac:dyDescent="0.35">
      <c r="A4025">
        <v>290256</v>
      </c>
      <c r="B4025" s="3">
        <v>45794</v>
      </c>
      <c r="C4025" s="4">
        <v>0.42905092592592592</v>
      </c>
      <c r="D4025" t="s">
        <v>52</v>
      </c>
      <c r="E4025">
        <v>1</v>
      </c>
      <c r="F4025" t="s">
        <v>15</v>
      </c>
      <c r="G4025" t="s">
        <v>405</v>
      </c>
      <c r="H4025" t="s">
        <v>414</v>
      </c>
      <c r="J4025" t="s">
        <v>403</v>
      </c>
      <c r="K4025">
        <v>1</v>
      </c>
      <c r="L4025" t="str">
        <f>_xlfn.CONCAT(D4025,F4025)</f>
        <v>Frappé12 oz</v>
      </c>
      <c r="M4025" s="10">
        <f>E4025*_xlfn.XLOOKUP(L4025,PriceListData!$F$2:$F$97,PriceListData!$E$2:$E$97)</f>
        <v>4.75</v>
      </c>
      <c r="N4025" t="str">
        <f>TEXT(B4025,"dddd")</f>
        <v>Saturday</v>
      </c>
    </row>
    <row r="4026" spans="1:14" x14ac:dyDescent="0.35">
      <c r="A4026">
        <v>290255</v>
      </c>
      <c r="B4026" s="3">
        <v>45794</v>
      </c>
      <c r="C4026" s="4">
        <v>0.42564814814814816</v>
      </c>
      <c r="D4026" t="s">
        <v>54</v>
      </c>
      <c r="E4026">
        <v>2</v>
      </c>
      <c r="G4026" t="s">
        <v>415</v>
      </c>
      <c r="H4026" t="s">
        <v>416</v>
      </c>
      <c r="J4026" t="s">
        <v>403</v>
      </c>
      <c r="K4026">
        <v>2</v>
      </c>
      <c r="L4026" t="str">
        <f>_xlfn.CONCAT(D4026,F4026)</f>
        <v>Syrup</v>
      </c>
      <c r="M4026" s="10">
        <f>E4026*_xlfn.XLOOKUP(L4026,PriceListData!$F$2:$F$97,PriceListData!$E$2:$E$97)</f>
        <v>1.5</v>
      </c>
      <c r="N4026" t="str">
        <f>TEXT(B4026,"dddd")</f>
        <v>Saturday</v>
      </c>
    </row>
    <row r="4027" spans="1:14" x14ac:dyDescent="0.35">
      <c r="A4027">
        <v>290255</v>
      </c>
      <c r="B4027" s="3">
        <v>45794</v>
      </c>
      <c r="C4027" s="4">
        <v>0.42564814814814816</v>
      </c>
      <c r="D4027" t="s">
        <v>54</v>
      </c>
      <c r="E4027">
        <v>1</v>
      </c>
      <c r="G4027" t="s">
        <v>415</v>
      </c>
      <c r="H4027" t="s">
        <v>416</v>
      </c>
      <c r="J4027" t="s">
        <v>403</v>
      </c>
      <c r="K4027">
        <v>2</v>
      </c>
      <c r="L4027" t="str">
        <f>_xlfn.CONCAT(D4027,F4027)</f>
        <v>Syrup</v>
      </c>
      <c r="M4027" s="10">
        <f>E4027*_xlfn.XLOOKUP(L4027,PriceListData!$F$2:$F$97,PriceListData!$E$2:$E$97)</f>
        <v>0.75</v>
      </c>
      <c r="N4027" t="str">
        <f>TEXT(B4027,"dddd")</f>
        <v>Saturday</v>
      </c>
    </row>
    <row r="4028" spans="1:14" x14ac:dyDescent="0.35">
      <c r="A4028">
        <v>290255</v>
      </c>
      <c r="B4028" s="3">
        <v>45794</v>
      </c>
      <c r="C4028" s="4">
        <v>0.42564814814814816</v>
      </c>
      <c r="D4028" t="s">
        <v>21</v>
      </c>
      <c r="E4028">
        <v>2</v>
      </c>
      <c r="F4028" t="s">
        <v>15</v>
      </c>
      <c r="G4028" t="s">
        <v>405</v>
      </c>
      <c r="H4028" t="s">
        <v>406</v>
      </c>
      <c r="J4028" t="s">
        <v>403</v>
      </c>
      <c r="K4028">
        <v>2</v>
      </c>
      <c r="L4028" t="str">
        <f>_xlfn.CONCAT(D4028,F4028)</f>
        <v>Pourover12 oz</v>
      </c>
      <c r="M4028" s="10">
        <f>E4028*_xlfn.XLOOKUP(L4028,PriceListData!$F$2:$F$97,PriceListData!$E$2:$E$97)</f>
        <v>7</v>
      </c>
      <c r="N4028" t="str">
        <f>TEXT(B4028,"dddd")</f>
        <v>Saturday</v>
      </c>
    </row>
    <row r="4029" spans="1:14" x14ac:dyDescent="0.35">
      <c r="A4029">
        <v>290255</v>
      </c>
      <c r="B4029" s="3">
        <v>45794</v>
      </c>
      <c r="C4029" s="4">
        <v>0.42564814814814816</v>
      </c>
      <c r="D4029" t="s">
        <v>21</v>
      </c>
      <c r="E4029">
        <v>1</v>
      </c>
      <c r="F4029" t="s">
        <v>15</v>
      </c>
      <c r="G4029" t="s">
        <v>405</v>
      </c>
      <c r="H4029" t="s">
        <v>406</v>
      </c>
      <c r="J4029" t="s">
        <v>403</v>
      </c>
      <c r="K4029">
        <v>2</v>
      </c>
      <c r="L4029" t="str">
        <f>_xlfn.CONCAT(D4029,F4029)</f>
        <v>Pourover12 oz</v>
      </c>
      <c r="M4029" s="10">
        <f>E4029*_xlfn.XLOOKUP(L4029,PriceListData!$F$2:$F$97,PriceListData!$E$2:$E$97)</f>
        <v>3.5</v>
      </c>
      <c r="N4029" t="str">
        <f>TEXT(B4029,"dddd")</f>
        <v>Saturday</v>
      </c>
    </row>
    <row r="4030" spans="1:14" x14ac:dyDescent="0.35">
      <c r="A4030">
        <v>290255</v>
      </c>
      <c r="B4030" s="3">
        <v>45794</v>
      </c>
      <c r="C4030" s="4">
        <v>0.42564814814814816</v>
      </c>
      <c r="D4030" t="s">
        <v>419</v>
      </c>
      <c r="E4030">
        <v>1</v>
      </c>
      <c r="G4030" t="s">
        <v>415</v>
      </c>
      <c r="H4030" t="s">
        <v>416</v>
      </c>
      <c r="J4030" t="s">
        <v>403</v>
      </c>
      <c r="K4030">
        <v>2</v>
      </c>
      <c r="L4030" t="str">
        <f>_xlfn.CONCAT(D4030,F4030)</f>
        <v>Extra shot</v>
      </c>
      <c r="M4030" s="10">
        <f>E4030*_xlfn.XLOOKUP(L4030,PriceListData!$F$2:$F$97,PriceListData!$E$2:$E$97)</f>
        <v>1</v>
      </c>
      <c r="N4030" t="str">
        <f>TEXT(B4030,"dddd")</f>
        <v>Saturday</v>
      </c>
    </row>
    <row r="4031" spans="1:14" x14ac:dyDescent="0.35">
      <c r="A4031">
        <v>290253</v>
      </c>
      <c r="B4031" s="3">
        <v>45794</v>
      </c>
      <c r="C4031" s="4">
        <v>0.41748842592592594</v>
      </c>
      <c r="D4031" t="s">
        <v>21</v>
      </c>
      <c r="E4031">
        <v>1</v>
      </c>
      <c r="F4031" t="s">
        <v>15</v>
      </c>
      <c r="G4031" t="s">
        <v>405</v>
      </c>
      <c r="H4031" t="s">
        <v>406</v>
      </c>
      <c r="J4031" t="s">
        <v>403</v>
      </c>
      <c r="K4031">
        <v>1</v>
      </c>
      <c r="L4031" t="str">
        <f>_xlfn.CONCAT(D4031,F4031)</f>
        <v>Pourover12 oz</v>
      </c>
      <c r="M4031" s="10">
        <f>E4031*_xlfn.XLOOKUP(L4031,PriceListData!$F$2:$F$97,PriceListData!$E$2:$E$97)</f>
        <v>3.5</v>
      </c>
      <c r="N4031" t="str">
        <f>TEXT(B4031,"dddd")</f>
        <v>Saturday</v>
      </c>
    </row>
    <row r="4032" spans="1:14" x14ac:dyDescent="0.35">
      <c r="A4032">
        <v>290251</v>
      </c>
      <c r="B4032" s="3">
        <v>45794</v>
      </c>
      <c r="C4032" s="4">
        <v>0.40993055555555558</v>
      </c>
      <c r="D4032" t="s">
        <v>410</v>
      </c>
      <c r="E4032">
        <v>1</v>
      </c>
      <c r="F4032" t="s">
        <v>15</v>
      </c>
      <c r="G4032" t="s">
        <v>405</v>
      </c>
      <c r="H4032" t="s">
        <v>406</v>
      </c>
      <c r="J4032" t="s">
        <v>403</v>
      </c>
      <c r="K4032">
        <v>2</v>
      </c>
      <c r="L4032" t="str">
        <f>_xlfn.CONCAT(D4032,F4032)</f>
        <v>Café Cubano12 oz</v>
      </c>
      <c r="M4032" s="10">
        <f>E4032*_xlfn.XLOOKUP(L4032,PriceListData!$F$2:$F$97,PriceListData!$E$2:$E$97)</f>
        <v>7</v>
      </c>
      <c r="N4032" t="str">
        <f>TEXT(B4032,"dddd")</f>
        <v>Saturday</v>
      </c>
    </row>
    <row r="4033" spans="1:14" x14ac:dyDescent="0.35">
      <c r="A4033">
        <v>290250</v>
      </c>
      <c r="B4033" s="3">
        <v>45794</v>
      </c>
      <c r="C4033" s="4">
        <v>0.40809027777777779</v>
      </c>
      <c r="D4033" t="s">
        <v>426</v>
      </c>
      <c r="E4033">
        <v>1</v>
      </c>
      <c r="F4033" t="s">
        <v>15</v>
      </c>
      <c r="G4033" t="s">
        <v>423</v>
      </c>
      <c r="H4033" t="s">
        <v>414</v>
      </c>
      <c r="J4033" t="s">
        <v>403</v>
      </c>
      <c r="K4033">
        <v>1</v>
      </c>
      <c r="L4033" t="str">
        <f>_xlfn.CONCAT(D4033,F4033)</f>
        <v>Soda water with fruit slice12 oz</v>
      </c>
      <c r="M4033" s="10">
        <f>E4033*_xlfn.XLOOKUP(L4033,PriceListData!$F$2:$F$97,PriceListData!$E$2:$E$97)</f>
        <v>2</v>
      </c>
      <c r="N4033" t="str">
        <f>TEXT(B4033,"dddd")</f>
        <v>Saturday</v>
      </c>
    </row>
    <row r="4034" spans="1:14" x14ac:dyDescent="0.35">
      <c r="A4034">
        <v>290249</v>
      </c>
      <c r="B4034" s="3">
        <v>45794</v>
      </c>
      <c r="C4034" s="4">
        <v>0.40717592592592594</v>
      </c>
      <c r="D4034" t="s">
        <v>21</v>
      </c>
      <c r="E4034">
        <v>1</v>
      </c>
      <c r="F4034" t="s">
        <v>15</v>
      </c>
      <c r="G4034" t="s">
        <v>405</v>
      </c>
      <c r="H4034" t="s">
        <v>406</v>
      </c>
      <c r="J4034" t="s">
        <v>403</v>
      </c>
      <c r="K4034">
        <v>1</v>
      </c>
      <c r="L4034" t="str">
        <f>_xlfn.CONCAT(D4034,F4034)</f>
        <v>Pourover12 oz</v>
      </c>
      <c r="M4034" s="10">
        <f>E4034*_xlfn.XLOOKUP(L4034,PriceListData!$F$2:$F$97,PriceListData!$E$2:$E$97)</f>
        <v>3.5</v>
      </c>
      <c r="N4034" t="str">
        <f>TEXT(B4034,"dddd")</f>
        <v>Saturday</v>
      </c>
    </row>
    <row r="4035" spans="1:14" x14ac:dyDescent="0.35">
      <c r="A4035">
        <v>290247</v>
      </c>
      <c r="B4035" s="3">
        <v>45794</v>
      </c>
      <c r="C4035" s="4">
        <v>0.40409722222222222</v>
      </c>
      <c r="D4035" t="s">
        <v>21</v>
      </c>
      <c r="E4035">
        <v>1</v>
      </c>
      <c r="F4035" t="s">
        <v>15</v>
      </c>
      <c r="G4035" t="s">
        <v>405</v>
      </c>
      <c r="H4035" t="s">
        <v>406</v>
      </c>
      <c r="J4035" t="s">
        <v>403</v>
      </c>
      <c r="K4035">
        <v>2</v>
      </c>
      <c r="L4035" t="str">
        <f>_xlfn.CONCAT(D4035,F4035)</f>
        <v>Pourover12 oz</v>
      </c>
      <c r="M4035" s="10">
        <f>E4035*_xlfn.XLOOKUP(L4035,PriceListData!$F$2:$F$97,PriceListData!$E$2:$E$97)</f>
        <v>3.5</v>
      </c>
      <c r="N4035" t="str">
        <f>TEXT(B4035,"dddd")</f>
        <v>Saturday</v>
      </c>
    </row>
    <row r="4036" spans="1:14" x14ac:dyDescent="0.35">
      <c r="A4036">
        <v>290246</v>
      </c>
      <c r="B4036" s="3">
        <v>45794</v>
      </c>
      <c r="C4036" s="4">
        <v>0.40368055555555554</v>
      </c>
      <c r="D4036" t="s">
        <v>21</v>
      </c>
      <c r="E4036">
        <v>1</v>
      </c>
      <c r="F4036" t="s">
        <v>15</v>
      </c>
      <c r="G4036" t="s">
        <v>405</v>
      </c>
      <c r="H4036" t="s">
        <v>406</v>
      </c>
      <c r="J4036" t="s">
        <v>403</v>
      </c>
      <c r="K4036">
        <v>2</v>
      </c>
      <c r="L4036" t="str">
        <f>_xlfn.CONCAT(D4036,F4036)</f>
        <v>Pourover12 oz</v>
      </c>
      <c r="M4036" s="10">
        <f>E4036*_xlfn.XLOOKUP(L4036,PriceListData!$F$2:$F$97,PriceListData!$E$2:$E$97)</f>
        <v>3.5</v>
      </c>
      <c r="N4036" t="str">
        <f>TEXT(B4036,"dddd")</f>
        <v>Saturday</v>
      </c>
    </row>
    <row r="4037" spans="1:14" x14ac:dyDescent="0.35">
      <c r="A4037">
        <v>290246</v>
      </c>
      <c r="B4037" s="3">
        <v>45794</v>
      </c>
      <c r="C4037" s="4">
        <v>0.40368055555555554</v>
      </c>
      <c r="D4037" t="s">
        <v>74</v>
      </c>
      <c r="E4037">
        <v>1</v>
      </c>
      <c r="F4037" t="s">
        <v>15</v>
      </c>
      <c r="G4037" t="s">
        <v>417</v>
      </c>
      <c r="H4037" t="s">
        <v>418</v>
      </c>
      <c r="J4037" t="s">
        <v>403</v>
      </c>
      <c r="K4037">
        <v>2</v>
      </c>
      <c r="L4037" t="str">
        <f>_xlfn.CONCAT(D4037,F4037)</f>
        <v>Single-origin12 oz</v>
      </c>
      <c r="M4037" s="10">
        <f>E4037*_xlfn.XLOOKUP(L4037,PriceListData!$F$2:$F$97,PriceListData!$E$2:$E$97)</f>
        <v>14.95</v>
      </c>
      <c r="N4037" t="str">
        <f>TEXT(B4037,"dddd")</f>
        <v>Saturday</v>
      </c>
    </row>
    <row r="4038" spans="1:14" x14ac:dyDescent="0.35">
      <c r="A4038">
        <v>290245</v>
      </c>
      <c r="B4038" s="3">
        <v>45794</v>
      </c>
      <c r="C4038" s="4">
        <v>0.40296296296296297</v>
      </c>
      <c r="D4038" t="s">
        <v>21</v>
      </c>
      <c r="E4038">
        <v>1</v>
      </c>
      <c r="F4038" t="s">
        <v>15</v>
      </c>
      <c r="G4038" t="s">
        <v>405</v>
      </c>
      <c r="H4038" t="s">
        <v>406</v>
      </c>
      <c r="J4038" t="s">
        <v>403</v>
      </c>
      <c r="K4038">
        <v>1</v>
      </c>
      <c r="L4038" t="str">
        <f>_xlfn.CONCAT(D4038,F4038)</f>
        <v>Pourover12 oz</v>
      </c>
      <c r="M4038" s="10">
        <f>E4038*_xlfn.XLOOKUP(L4038,PriceListData!$F$2:$F$97,PriceListData!$E$2:$E$97)</f>
        <v>3.5</v>
      </c>
      <c r="N4038" t="str">
        <f>TEXT(B4038,"dddd")</f>
        <v>Saturday</v>
      </c>
    </row>
    <row r="4039" spans="1:14" x14ac:dyDescent="0.35">
      <c r="A4039">
        <v>290243</v>
      </c>
      <c r="B4039" s="3">
        <v>45794</v>
      </c>
      <c r="C4039" s="4">
        <v>0.40060185185185188</v>
      </c>
      <c r="D4039" t="s">
        <v>52</v>
      </c>
      <c r="E4039">
        <v>1</v>
      </c>
      <c r="F4039" t="s">
        <v>15</v>
      </c>
      <c r="G4039" t="s">
        <v>405</v>
      </c>
      <c r="H4039" t="s">
        <v>414</v>
      </c>
      <c r="J4039" t="s">
        <v>403</v>
      </c>
      <c r="K4039">
        <v>2</v>
      </c>
      <c r="L4039" t="str">
        <f>_xlfn.CONCAT(D4039,F4039)</f>
        <v>Frappé12 oz</v>
      </c>
      <c r="M4039" s="10">
        <f>E4039*_xlfn.XLOOKUP(L4039,PriceListData!$F$2:$F$97,PriceListData!$E$2:$E$97)</f>
        <v>4.75</v>
      </c>
      <c r="N4039" t="str">
        <f>TEXT(B4039,"dddd")</f>
        <v>Saturday</v>
      </c>
    </row>
    <row r="4040" spans="1:14" x14ac:dyDescent="0.35">
      <c r="A4040">
        <v>290243</v>
      </c>
      <c r="B4040" s="3">
        <v>45794</v>
      </c>
      <c r="C4040" s="4">
        <v>0.40060185185185188</v>
      </c>
      <c r="D4040" t="s">
        <v>419</v>
      </c>
      <c r="E4040">
        <v>1</v>
      </c>
      <c r="G4040" t="s">
        <v>415</v>
      </c>
      <c r="H4040" t="s">
        <v>416</v>
      </c>
      <c r="J4040" t="s">
        <v>403</v>
      </c>
      <c r="K4040">
        <v>2</v>
      </c>
      <c r="L4040" t="str">
        <f>_xlfn.CONCAT(D4040,F4040)</f>
        <v>Extra shot</v>
      </c>
      <c r="M4040" s="10">
        <f>E4040*_xlfn.XLOOKUP(L4040,PriceListData!$F$2:$F$97,PriceListData!$E$2:$E$97)</f>
        <v>1</v>
      </c>
      <c r="N4040" t="str">
        <f>TEXT(B4040,"dddd")</f>
        <v>Saturday</v>
      </c>
    </row>
    <row r="4041" spans="1:14" x14ac:dyDescent="0.35">
      <c r="A4041">
        <v>290242</v>
      </c>
      <c r="B4041" s="3">
        <v>45794</v>
      </c>
      <c r="C4041" s="4">
        <v>0.39874999999999999</v>
      </c>
      <c r="D4041" t="s">
        <v>21</v>
      </c>
      <c r="E4041">
        <v>1</v>
      </c>
      <c r="F4041" t="s">
        <v>15</v>
      </c>
      <c r="G4041" t="s">
        <v>405</v>
      </c>
      <c r="H4041" t="s">
        <v>406</v>
      </c>
      <c r="J4041" t="s">
        <v>403</v>
      </c>
      <c r="K4041">
        <v>2</v>
      </c>
      <c r="L4041" t="str">
        <f>_xlfn.CONCAT(D4041,F4041)</f>
        <v>Pourover12 oz</v>
      </c>
      <c r="M4041" s="10">
        <f>E4041*_xlfn.XLOOKUP(L4041,PriceListData!$F$2:$F$97,PriceListData!$E$2:$E$97)</f>
        <v>3.5</v>
      </c>
      <c r="N4041" t="str">
        <f>TEXT(B4041,"dddd")</f>
        <v>Saturday</v>
      </c>
    </row>
    <row r="4042" spans="1:14" x14ac:dyDescent="0.35">
      <c r="A4042">
        <v>290241</v>
      </c>
      <c r="B4042" s="3">
        <v>45794</v>
      </c>
      <c r="C4042" s="4">
        <v>0.39415509259259257</v>
      </c>
      <c r="D4042" t="s">
        <v>52</v>
      </c>
      <c r="E4042">
        <v>1</v>
      </c>
      <c r="F4042" t="s">
        <v>15</v>
      </c>
      <c r="G4042" t="s">
        <v>405</v>
      </c>
      <c r="H4042" t="s">
        <v>414</v>
      </c>
      <c r="J4042" t="s">
        <v>403</v>
      </c>
      <c r="K4042">
        <v>1</v>
      </c>
      <c r="L4042" t="str">
        <f>_xlfn.CONCAT(D4042,F4042)</f>
        <v>Frappé12 oz</v>
      </c>
      <c r="M4042" s="10">
        <f>E4042*_xlfn.XLOOKUP(L4042,PriceListData!$F$2:$F$97,PriceListData!$E$2:$E$97)</f>
        <v>4.75</v>
      </c>
      <c r="N4042" t="str">
        <f>TEXT(B4042,"dddd")</f>
        <v>Saturday</v>
      </c>
    </row>
    <row r="4043" spans="1:14" x14ac:dyDescent="0.35">
      <c r="A4043">
        <v>290240</v>
      </c>
      <c r="B4043" s="3">
        <v>45794</v>
      </c>
      <c r="C4043" s="4">
        <v>0.39208333333333334</v>
      </c>
      <c r="D4043" t="s">
        <v>21</v>
      </c>
      <c r="E4043">
        <v>1</v>
      </c>
      <c r="F4043" t="s">
        <v>15</v>
      </c>
      <c r="G4043" t="s">
        <v>405</v>
      </c>
      <c r="H4043" t="s">
        <v>406</v>
      </c>
      <c r="J4043" t="s">
        <v>403</v>
      </c>
      <c r="K4043">
        <v>2</v>
      </c>
      <c r="L4043" t="str">
        <f>_xlfn.CONCAT(D4043,F4043)</f>
        <v>Pourover12 oz</v>
      </c>
      <c r="M4043" s="10">
        <f>E4043*_xlfn.XLOOKUP(L4043,PriceListData!$F$2:$F$97,PriceListData!$E$2:$E$97)</f>
        <v>3.5</v>
      </c>
      <c r="N4043" t="str">
        <f>TEXT(B4043,"dddd")</f>
        <v>Saturday</v>
      </c>
    </row>
    <row r="4044" spans="1:14" x14ac:dyDescent="0.35">
      <c r="A4044">
        <v>290240</v>
      </c>
      <c r="B4044" s="3">
        <v>45794</v>
      </c>
      <c r="C4044" s="4">
        <v>0.39208333333333334</v>
      </c>
      <c r="D4044" t="s">
        <v>74</v>
      </c>
      <c r="E4044">
        <v>1</v>
      </c>
      <c r="F4044" t="s">
        <v>15</v>
      </c>
      <c r="G4044" t="s">
        <v>417</v>
      </c>
      <c r="H4044" t="s">
        <v>418</v>
      </c>
      <c r="J4044" t="s">
        <v>403</v>
      </c>
      <c r="K4044">
        <v>2</v>
      </c>
      <c r="L4044" t="str">
        <f>_xlfn.CONCAT(D4044,F4044)</f>
        <v>Single-origin12 oz</v>
      </c>
      <c r="M4044" s="10">
        <f>E4044*_xlfn.XLOOKUP(L4044,PriceListData!$F$2:$F$97,PriceListData!$E$2:$E$97)</f>
        <v>14.95</v>
      </c>
      <c r="N4044" t="str">
        <f>TEXT(B4044,"dddd")</f>
        <v>Saturday</v>
      </c>
    </row>
    <row r="4045" spans="1:14" x14ac:dyDescent="0.35">
      <c r="A4045">
        <v>290239</v>
      </c>
      <c r="B4045" s="3">
        <v>45794</v>
      </c>
      <c r="C4045" s="4">
        <v>0.38930555555555557</v>
      </c>
      <c r="D4045" t="s">
        <v>54</v>
      </c>
      <c r="E4045">
        <v>1</v>
      </c>
      <c r="G4045" t="s">
        <v>415</v>
      </c>
      <c r="H4045" t="s">
        <v>416</v>
      </c>
      <c r="J4045" t="s">
        <v>403</v>
      </c>
      <c r="K4045">
        <v>1</v>
      </c>
      <c r="L4045" t="str">
        <f>_xlfn.CONCAT(D4045,F4045)</f>
        <v>Syrup</v>
      </c>
      <c r="M4045" s="10">
        <f>E4045*_xlfn.XLOOKUP(L4045,PriceListData!$F$2:$F$97,PriceListData!$E$2:$E$97)</f>
        <v>0.75</v>
      </c>
      <c r="N4045" t="str">
        <f>TEXT(B4045,"dddd")</f>
        <v>Saturday</v>
      </c>
    </row>
    <row r="4046" spans="1:14" x14ac:dyDescent="0.35">
      <c r="A4046">
        <v>290239</v>
      </c>
      <c r="B4046" s="3">
        <v>45794</v>
      </c>
      <c r="C4046" s="4">
        <v>0.38930555555555557</v>
      </c>
      <c r="D4046" t="s">
        <v>21</v>
      </c>
      <c r="E4046">
        <v>1</v>
      </c>
      <c r="F4046" t="s">
        <v>15</v>
      </c>
      <c r="G4046" t="s">
        <v>405</v>
      </c>
      <c r="H4046" t="s">
        <v>406</v>
      </c>
      <c r="J4046" t="s">
        <v>403</v>
      </c>
      <c r="K4046">
        <v>1</v>
      </c>
      <c r="L4046" t="str">
        <f>_xlfn.CONCAT(D4046,F4046)</f>
        <v>Pourover12 oz</v>
      </c>
      <c r="M4046" s="10">
        <f>E4046*_xlfn.XLOOKUP(L4046,PriceListData!$F$2:$F$97,PriceListData!$E$2:$E$97)</f>
        <v>3.5</v>
      </c>
      <c r="N4046" t="str">
        <f>TEXT(B4046,"dddd")</f>
        <v>Saturday</v>
      </c>
    </row>
    <row r="4047" spans="1:14" x14ac:dyDescent="0.35">
      <c r="A4047">
        <v>290237</v>
      </c>
      <c r="B4047" s="3">
        <v>45794</v>
      </c>
      <c r="C4047" s="4">
        <v>0.38719907407407406</v>
      </c>
      <c r="D4047" t="s">
        <v>404</v>
      </c>
      <c r="E4047">
        <v>1</v>
      </c>
      <c r="F4047" t="s">
        <v>15</v>
      </c>
      <c r="G4047" t="s">
        <v>405</v>
      </c>
      <c r="H4047" t="s">
        <v>406</v>
      </c>
      <c r="J4047" t="s">
        <v>403</v>
      </c>
      <c r="K4047">
        <v>2</v>
      </c>
      <c r="L4047" t="str">
        <f>_xlfn.CONCAT(D4047,F4047)</f>
        <v>Café latté12 oz</v>
      </c>
      <c r="M4047" s="10">
        <f>E4047*_xlfn.XLOOKUP(L4047,PriceListData!$F$2:$F$97,PriceListData!$E$2:$E$97)</f>
        <v>4.25</v>
      </c>
      <c r="N4047" t="str">
        <f>TEXT(B4047,"dddd")</f>
        <v>Saturday</v>
      </c>
    </row>
    <row r="4048" spans="1:14" x14ac:dyDescent="0.35">
      <c r="A4048">
        <v>290236</v>
      </c>
      <c r="B4048" s="3">
        <v>45794</v>
      </c>
      <c r="C4048" s="4">
        <v>0.38579861111111113</v>
      </c>
      <c r="D4048" t="s">
        <v>409</v>
      </c>
      <c r="E4048">
        <v>1</v>
      </c>
      <c r="F4048" t="s">
        <v>15</v>
      </c>
      <c r="G4048" t="s">
        <v>405</v>
      </c>
      <c r="H4048" t="s">
        <v>406</v>
      </c>
      <c r="J4048" t="s">
        <v>403</v>
      </c>
      <c r="K4048">
        <v>1</v>
      </c>
      <c r="L4048" t="str">
        <f>_xlfn.CONCAT(D4048,F4048)</f>
        <v>Drip coffee12 oz</v>
      </c>
      <c r="M4048" s="10">
        <f>E4048*_xlfn.XLOOKUP(L4048,PriceListData!$F$2:$F$97,PriceListData!$E$2:$E$97)</f>
        <v>2.25</v>
      </c>
      <c r="N4048" t="str">
        <f>TEXT(B4048,"dddd")</f>
        <v>Saturday</v>
      </c>
    </row>
    <row r="4049" spans="1:14" x14ac:dyDescent="0.35">
      <c r="A4049">
        <v>290235</v>
      </c>
      <c r="B4049" s="3">
        <v>45794</v>
      </c>
      <c r="C4049" s="4">
        <v>0.38535879629629627</v>
      </c>
      <c r="D4049" t="s">
        <v>65</v>
      </c>
      <c r="E4049">
        <v>1</v>
      </c>
      <c r="F4049" t="s">
        <v>15</v>
      </c>
      <c r="G4049" t="s">
        <v>405</v>
      </c>
      <c r="H4049" t="s">
        <v>406</v>
      </c>
      <c r="J4049" t="s">
        <v>403</v>
      </c>
      <c r="K4049">
        <v>1</v>
      </c>
      <c r="L4049" t="str">
        <f>_xlfn.CONCAT(D4049,F4049)</f>
        <v>Cappuccino12 oz</v>
      </c>
      <c r="M4049" s="10">
        <f>E4049*_xlfn.XLOOKUP(L4049,PriceListData!$F$2:$F$97,PriceListData!$E$2:$E$97)</f>
        <v>5.5</v>
      </c>
      <c r="N4049" t="str">
        <f>TEXT(B4049,"dddd")</f>
        <v>Saturday</v>
      </c>
    </row>
    <row r="4050" spans="1:14" x14ac:dyDescent="0.35">
      <c r="A4050">
        <v>290234</v>
      </c>
      <c r="B4050" s="3">
        <v>45794</v>
      </c>
      <c r="C4050" s="4">
        <v>0.38408564814814816</v>
      </c>
      <c r="D4050" t="s">
        <v>54</v>
      </c>
      <c r="E4050">
        <v>1</v>
      </c>
      <c r="G4050" t="s">
        <v>415</v>
      </c>
      <c r="H4050" t="s">
        <v>416</v>
      </c>
      <c r="J4050" t="s">
        <v>403</v>
      </c>
      <c r="K4050">
        <v>2</v>
      </c>
      <c r="L4050" t="str">
        <f>_xlfn.CONCAT(D4050,F4050)</f>
        <v>Syrup</v>
      </c>
      <c r="M4050" s="10">
        <f>E4050*_xlfn.XLOOKUP(L4050,PriceListData!$F$2:$F$97,PriceListData!$E$2:$E$97)</f>
        <v>0.75</v>
      </c>
      <c r="N4050" t="str">
        <f>TEXT(B4050,"dddd")</f>
        <v>Saturday</v>
      </c>
    </row>
    <row r="4051" spans="1:14" x14ac:dyDescent="0.35">
      <c r="A4051">
        <v>290234</v>
      </c>
      <c r="B4051" s="3">
        <v>45794</v>
      </c>
      <c r="C4051" s="4">
        <v>0.38408564814814816</v>
      </c>
      <c r="D4051" t="s">
        <v>21</v>
      </c>
      <c r="E4051">
        <v>1</v>
      </c>
      <c r="F4051" t="s">
        <v>15</v>
      </c>
      <c r="G4051" t="s">
        <v>405</v>
      </c>
      <c r="H4051" t="s">
        <v>406</v>
      </c>
      <c r="J4051" t="s">
        <v>403</v>
      </c>
      <c r="K4051">
        <v>2</v>
      </c>
      <c r="L4051" t="str">
        <f>_xlfn.CONCAT(D4051,F4051)</f>
        <v>Pourover12 oz</v>
      </c>
      <c r="M4051" s="10">
        <f>E4051*_xlfn.XLOOKUP(L4051,PriceListData!$F$2:$F$97,PriceListData!$E$2:$E$97)</f>
        <v>3.5</v>
      </c>
      <c r="N4051" t="str">
        <f>TEXT(B4051,"dddd")</f>
        <v>Saturday</v>
      </c>
    </row>
    <row r="4052" spans="1:14" x14ac:dyDescent="0.35">
      <c r="A4052">
        <v>290233</v>
      </c>
      <c r="B4052" s="3">
        <v>45794</v>
      </c>
      <c r="C4052" s="4">
        <v>0.38390046296296299</v>
      </c>
      <c r="D4052" t="s">
        <v>54</v>
      </c>
      <c r="E4052">
        <v>2</v>
      </c>
      <c r="G4052" t="s">
        <v>415</v>
      </c>
      <c r="H4052" t="s">
        <v>416</v>
      </c>
      <c r="J4052" t="s">
        <v>403</v>
      </c>
      <c r="K4052">
        <v>1</v>
      </c>
      <c r="L4052" t="str">
        <f>_xlfn.CONCAT(D4052,F4052)</f>
        <v>Syrup</v>
      </c>
      <c r="M4052" s="10">
        <f>E4052*_xlfn.XLOOKUP(L4052,PriceListData!$F$2:$F$97,PriceListData!$E$2:$E$97)</f>
        <v>1.5</v>
      </c>
      <c r="N4052" t="str">
        <f>TEXT(B4052,"dddd")</f>
        <v>Saturday</v>
      </c>
    </row>
    <row r="4053" spans="1:14" x14ac:dyDescent="0.35">
      <c r="A4053">
        <v>290233</v>
      </c>
      <c r="B4053" s="3">
        <v>45794</v>
      </c>
      <c r="C4053" s="4">
        <v>0.38390046296296299</v>
      </c>
      <c r="D4053" t="s">
        <v>21</v>
      </c>
      <c r="E4053">
        <v>2</v>
      </c>
      <c r="F4053" t="s">
        <v>15</v>
      </c>
      <c r="G4053" t="s">
        <v>405</v>
      </c>
      <c r="H4053" t="s">
        <v>406</v>
      </c>
      <c r="J4053" t="s">
        <v>403</v>
      </c>
      <c r="K4053">
        <v>1</v>
      </c>
      <c r="L4053" t="str">
        <f>_xlfn.CONCAT(D4053,F4053)</f>
        <v>Pourover12 oz</v>
      </c>
      <c r="M4053" s="10">
        <f>E4053*_xlfn.XLOOKUP(L4053,PriceListData!$F$2:$F$97,PriceListData!$E$2:$E$97)</f>
        <v>7</v>
      </c>
      <c r="N4053" t="str">
        <f>TEXT(B4053,"dddd")</f>
        <v>Saturday</v>
      </c>
    </row>
    <row r="4054" spans="1:14" x14ac:dyDescent="0.35">
      <c r="A4054">
        <v>290231</v>
      </c>
      <c r="B4054" s="3">
        <v>45794</v>
      </c>
      <c r="C4054" s="4">
        <v>0.3810648148148148</v>
      </c>
      <c r="D4054" t="s">
        <v>21</v>
      </c>
      <c r="E4054">
        <v>1</v>
      </c>
      <c r="F4054" t="s">
        <v>15</v>
      </c>
      <c r="G4054" t="s">
        <v>405</v>
      </c>
      <c r="H4054" t="s">
        <v>406</v>
      </c>
      <c r="J4054" t="s">
        <v>403</v>
      </c>
      <c r="K4054">
        <v>2</v>
      </c>
      <c r="L4054" t="str">
        <f>_xlfn.CONCAT(D4054,F4054)</f>
        <v>Pourover12 oz</v>
      </c>
      <c r="M4054" s="10">
        <f>E4054*_xlfn.XLOOKUP(L4054,PriceListData!$F$2:$F$97,PriceListData!$E$2:$E$97)</f>
        <v>3.5</v>
      </c>
      <c r="N4054" t="str">
        <f>TEXT(B4054,"dddd")</f>
        <v>Saturday</v>
      </c>
    </row>
    <row r="4055" spans="1:14" x14ac:dyDescent="0.35">
      <c r="A4055">
        <v>290229</v>
      </c>
      <c r="B4055" s="3">
        <v>45794</v>
      </c>
      <c r="C4055" s="4">
        <v>0.37800925925925927</v>
      </c>
      <c r="D4055" t="s">
        <v>21</v>
      </c>
      <c r="E4055">
        <v>1</v>
      </c>
      <c r="F4055" t="s">
        <v>15</v>
      </c>
      <c r="G4055" t="s">
        <v>405</v>
      </c>
      <c r="H4055" t="s">
        <v>406</v>
      </c>
      <c r="J4055" t="s">
        <v>403</v>
      </c>
      <c r="K4055">
        <v>2</v>
      </c>
      <c r="L4055" t="str">
        <f>_xlfn.CONCAT(D4055,F4055)</f>
        <v>Pourover12 oz</v>
      </c>
      <c r="M4055" s="10">
        <f>E4055*_xlfn.XLOOKUP(L4055,PriceListData!$F$2:$F$97,PriceListData!$E$2:$E$97)</f>
        <v>3.5</v>
      </c>
      <c r="N4055" t="str">
        <f>TEXT(B4055,"dddd")</f>
        <v>Saturday</v>
      </c>
    </row>
    <row r="4056" spans="1:14" x14ac:dyDescent="0.35">
      <c r="A4056">
        <v>290229</v>
      </c>
      <c r="B4056" s="3">
        <v>45794</v>
      </c>
      <c r="C4056" s="4">
        <v>0.37800925925925927</v>
      </c>
      <c r="D4056" t="s">
        <v>419</v>
      </c>
      <c r="E4056">
        <v>1</v>
      </c>
      <c r="G4056" t="s">
        <v>415</v>
      </c>
      <c r="H4056" t="s">
        <v>416</v>
      </c>
      <c r="J4056" t="s">
        <v>403</v>
      </c>
      <c r="K4056">
        <v>2</v>
      </c>
      <c r="L4056" t="str">
        <f>_xlfn.CONCAT(D4056,F4056)</f>
        <v>Extra shot</v>
      </c>
      <c r="M4056" s="10">
        <f>E4056*_xlfn.XLOOKUP(L4056,PriceListData!$F$2:$F$97,PriceListData!$E$2:$E$97)</f>
        <v>1</v>
      </c>
      <c r="N4056" t="str">
        <f>TEXT(B4056,"dddd")</f>
        <v>Saturday</v>
      </c>
    </row>
    <row r="4057" spans="1:14" x14ac:dyDescent="0.35">
      <c r="A4057">
        <v>290227</v>
      </c>
      <c r="B4057" s="3">
        <v>45794</v>
      </c>
      <c r="C4057" s="4">
        <v>0.37457175925925928</v>
      </c>
      <c r="D4057" t="s">
        <v>428</v>
      </c>
      <c r="E4057">
        <v>1</v>
      </c>
      <c r="F4057" t="s">
        <v>15</v>
      </c>
      <c r="G4057" t="s">
        <v>413</v>
      </c>
      <c r="H4057" t="s">
        <v>406</v>
      </c>
      <c r="J4057" t="s">
        <v>403</v>
      </c>
      <c r="K4057">
        <v>1</v>
      </c>
      <c r="L4057" t="str">
        <f>_xlfn.CONCAT(D4057,F4057)</f>
        <v>Rooibos latté12 oz</v>
      </c>
      <c r="M4057" s="10">
        <f>E4057*_xlfn.XLOOKUP(L4057,PriceListData!$F$2:$F$97,PriceListData!$E$2:$E$97)</f>
        <v>5.5</v>
      </c>
      <c r="N4057" t="str">
        <f>TEXT(B4057,"dddd")</f>
        <v>Saturday</v>
      </c>
    </row>
    <row r="4058" spans="1:14" x14ac:dyDescent="0.35">
      <c r="A4058">
        <v>290224</v>
      </c>
      <c r="B4058" s="3">
        <v>45794</v>
      </c>
      <c r="C4058" s="4">
        <v>0.36987268518518518</v>
      </c>
      <c r="D4058" t="s">
        <v>21</v>
      </c>
      <c r="E4058">
        <v>1</v>
      </c>
      <c r="F4058" t="s">
        <v>15</v>
      </c>
      <c r="G4058" t="s">
        <v>405</v>
      </c>
      <c r="H4058" t="s">
        <v>406</v>
      </c>
      <c r="J4058" t="s">
        <v>403</v>
      </c>
      <c r="K4058">
        <v>1</v>
      </c>
      <c r="L4058" t="str">
        <f>_xlfn.CONCAT(D4058,F4058)</f>
        <v>Pourover12 oz</v>
      </c>
      <c r="M4058" s="10">
        <f>E4058*_xlfn.XLOOKUP(L4058,PriceListData!$F$2:$F$97,PriceListData!$E$2:$E$97)</f>
        <v>3.5</v>
      </c>
      <c r="N4058" t="str">
        <f>TEXT(B4058,"dddd")</f>
        <v>Saturday</v>
      </c>
    </row>
    <row r="4059" spans="1:14" x14ac:dyDescent="0.35">
      <c r="A4059">
        <v>290223</v>
      </c>
      <c r="B4059" s="3">
        <v>45794</v>
      </c>
      <c r="C4059" s="4">
        <v>0.36723379629629632</v>
      </c>
      <c r="D4059" t="s">
        <v>425</v>
      </c>
      <c r="E4059">
        <v>2</v>
      </c>
      <c r="F4059" t="s">
        <v>15</v>
      </c>
      <c r="G4059" t="s">
        <v>405</v>
      </c>
      <c r="H4059" t="s">
        <v>414</v>
      </c>
      <c r="J4059" t="s">
        <v>403</v>
      </c>
      <c r="K4059">
        <v>2</v>
      </c>
      <c r="L4059" t="str">
        <f>_xlfn.CONCAT(D4059,F4059)</f>
        <v>Iced Guillermo12 oz</v>
      </c>
      <c r="M4059" s="10">
        <f>E4059*_xlfn.XLOOKUP(L4059,PriceListData!$F$2:$F$97,PriceListData!$E$2:$E$97)</f>
        <v>7</v>
      </c>
      <c r="N4059" t="str">
        <f>TEXT(B4059,"dddd")</f>
        <v>Saturday</v>
      </c>
    </row>
    <row r="4060" spans="1:14" x14ac:dyDescent="0.35">
      <c r="A4060">
        <v>290222</v>
      </c>
      <c r="B4060" s="3">
        <v>45794</v>
      </c>
      <c r="C4060" s="4">
        <v>0.36517361111111113</v>
      </c>
      <c r="D4060" t="s">
        <v>54</v>
      </c>
      <c r="E4060">
        <v>1</v>
      </c>
      <c r="G4060" t="s">
        <v>415</v>
      </c>
      <c r="H4060" t="s">
        <v>416</v>
      </c>
      <c r="J4060" t="s">
        <v>403</v>
      </c>
      <c r="K4060">
        <v>1</v>
      </c>
      <c r="L4060" t="str">
        <f>_xlfn.CONCAT(D4060,F4060)</f>
        <v>Syrup</v>
      </c>
      <c r="M4060" s="10">
        <f>E4060*_xlfn.XLOOKUP(L4060,PriceListData!$F$2:$F$97,PriceListData!$E$2:$E$97)</f>
        <v>0.75</v>
      </c>
      <c r="N4060" t="str">
        <f>TEXT(B4060,"dddd")</f>
        <v>Saturday</v>
      </c>
    </row>
    <row r="4061" spans="1:14" x14ac:dyDescent="0.35">
      <c r="A4061">
        <v>290222</v>
      </c>
      <c r="B4061" s="3">
        <v>45794</v>
      </c>
      <c r="C4061" s="4">
        <v>0.36517361111111113</v>
      </c>
      <c r="D4061" t="s">
        <v>21</v>
      </c>
      <c r="E4061">
        <v>1</v>
      </c>
      <c r="F4061" t="s">
        <v>15</v>
      </c>
      <c r="G4061" t="s">
        <v>405</v>
      </c>
      <c r="H4061" t="s">
        <v>406</v>
      </c>
      <c r="J4061" t="s">
        <v>403</v>
      </c>
      <c r="K4061">
        <v>1</v>
      </c>
      <c r="L4061" t="str">
        <f>_xlfn.CONCAT(D4061,F4061)</f>
        <v>Pourover12 oz</v>
      </c>
      <c r="M4061" s="10">
        <f>E4061*_xlfn.XLOOKUP(L4061,PriceListData!$F$2:$F$97,PriceListData!$E$2:$E$97)</f>
        <v>3.5</v>
      </c>
      <c r="N4061" t="str">
        <f>TEXT(B4061,"dddd")</f>
        <v>Saturday</v>
      </c>
    </row>
    <row r="4062" spans="1:14" x14ac:dyDescent="0.35">
      <c r="A4062">
        <v>290221</v>
      </c>
      <c r="B4062" s="3">
        <v>45794</v>
      </c>
      <c r="C4062" s="4">
        <v>0.36156250000000001</v>
      </c>
      <c r="D4062" t="s">
        <v>21</v>
      </c>
      <c r="E4062">
        <v>1</v>
      </c>
      <c r="F4062" t="s">
        <v>15</v>
      </c>
      <c r="G4062" t="s">
        <v>405</v>
      </c>
      <c r="H4062" t="s">
        <v>406</v>
      </c>
      <c r="J4062" t="s">
        <v>403</v>
      </c>
      <c r="K4062">
        <v>2</v>
      </c>
      <c r="L4062" t="str">
        <f>_xlfn.CONCAT(D4062,F4062)</f>
        <v>Pourover12 oz</v>
      </c>
      <c r="M4062" s="10">
        <f>E4062*_xlfn.XLOOKUP(L4062,PriceListData!$F$2:$F$97,PriceListData!$E$2:$E$97)</f>
        <v>3.5</v>
      </c>
      <c r="N4062" t="str">
        <f>TEXT(B4062,"dddd")</f>
        <v>Saturday</v>
      </c>
    </row>
    <row r="4063" spans="1:14" x14ac:dyDescent="0.35">
      <c r="A4063">
        <v>290220</v>
      </c>
      <c r="B4063" s="3">
        <v>45794</v>
      </c>
      <c r="C4063" s="4">
        <v>0.36087962962962961</v>
      </c>
      <c r="D4063" t="s">
        <v>54</v>
      </c>
      <c r="E4063">
        <v>1</v>
      </c>
      <c r="G4063" t="s">
        <v>415</v>
      </c>
      <c r="H4063" t="s">
        <v>416</v>
      </c>
      <c r="J4063" t="s">
        <v>403</v>
      </c>
      <c r="K4063">
        <v>2</v>
      </c>
      <c r="L4063" t="str">
        <f>_xlfn.CONCAT(D4063,F4063)</f>
        <v>Syrup</v>
      </c>
      <c r="M4063" s="10">
        <f>E4063*_xlfn.XLOOKUP(L4063,PriceListData!$F$2:$F$97,PriceListData!$E$2:$E$97)</f>
        <v>0.75</v>
      </c>
      <c r="N4063" t="str">
        <f>TEXT(B4063,"dddd")</f>
        <v>Saturday</v>
      </c>
    </row>
    <row r="4064" spans="1:14" x14ac:dyDescent="0.35">
      <c r="A4064">
        <v>290220</v>
      </c>
      <c r="B4064" s="3">
        <v>45794</v>
      </c>
      <c r="C4064" s="4">
        <v>0.36087962962962961</v>
      </c>
      <c r="D4064" t="s">
        <v>21</v>
      </c>
      <c r="E4064">
        <v>1</v>
      </c>
      <c r="F4064" t="s">
        <v>15</v>
      </c>
      <c r="G4064" t="s">
        <v>405</v>
      </c>
      <c r="H4064" t="s">
        <v>406</v>
      </c>
      <c r="J4064" t="s">
        <v>403</v>
      </c>
      <c r="K4064">
        <v>2</v>
      </c>
      <c r="L4064" t="str">
        <f>_xlfn.CONCAT(D4064,F4064)</f>
        <v>Pourover12 oz</v>
      </c>
      <c r="M4064" s="10">
        <f>E4064*_xlfn.XLOOKUP(L4064,PriceListData!$F$2:$F$97,PriceListData!$E$2:$E$97)</f>
        <v>3.5</v>
      </c>
      <c r="N4064" t="str">
        <f>TEXT(B4064,"dddd")</f>
        <v>Saturday</v>
      </c>
    </row>
    <row r="4065" spans="1:14" x14ac:dyDescent="0.35">
      <c r="A4065">
        <v>290219</v>
      </c>
      <c r="B4065" s="3">
        <v>45794</v>
      </c>
      <c r="C4065" s="4">
        <v>0.36053240740740738</v>
      </c>
      <c r="D4065" t="s">
        <v>21</v>
      </c>
      <c r="E4065">
        <v>1</v>
      </c>
      <c r="F4065" t="s">
        <v>15</v>
      </c>
      <c r="G4065" t="s">
        <v>405</v>
      </c>
      <c r="H4065" t="s">
        <v>406</v>
      </c>
      <c r="J4065" t="s">
        <v>403</v>
      </c>
      <c r="K4065">
        <v>1</v>
      </c>
      <c r="L4065" t="str">
        <f>_xlfn.CONCAT(D4065,F4065)</f>
        <v>Pourover12 oz</v>
      </c>
      <c r="M4065" s="10">
        <f>E4065*_xlfn.XLOOKUP(L4065,PriceListData!$F$2:$F$97,PriceListData!$E$2:$E$97)</f>
        <v>3.5</v>
      </c>
      <c r="N4065" t="str">
        <f>TEXT(B4065,"dddd")</f>
        <v>Saturday</v>
      </c>
    </row>
    <row r="4066" spans="1:14" x14ac:dyDescent="0.35">
      <c r="A4066">
        <v>290217</v>
      </c>
      <c r="B4066" s="3">
        <v>45794</v>
      </c>
      <c r="C4066" s="4">
        <v>0.35813657407407407</v>
      </c>
      <c r="D4066" t="s">
        <v>451</v>
      </c>
      <c r="E4066">
        <v>2</v>
      </c>
      <c r="F4066" t="s">
        <v>15</v>
      </c>
      <c r="G4066" t="s">
        <v>423</v>
      </c>
      <c r="H4066" t="s">
        <v>414</v>
      </c>
      <c r="J4066" t="s">
        <v>403</v>
      </c>
      <c r="K4066">
        <v>1</v>
      </c>
      <c r="L4066" t="str">
        <f>_xlfn.CONCAT(D4066,F4066)</f>
        <v>Fruity fizzy12 oz</v>
      </c>
      <c r="M4066" s="10">
        <f>E4066*_xlfn.XLOOKUP(L4066,PriceListData!$F$2:$F$97,PriceListData!$E$2:$E$97)</f>
        <v>4</v>
      </c>
      <c r="N4066" t="str">
        <f>TEXT(B4066,"dddd")</f>
        <v>Saturday</v>
      </c>
    </row>
    <row r="4067" spans="1:14" x14ac:dyDescent="0.35">
      <c r="A4067">
        <v>290216</v>
      </c>
      <c r="B4067" s="3">
        <v>45794</v>
      </c>
      <c r="C4067" s="4">
        <v>0.35572916666666665</v>
      </c>
      <c r="D4067" t="s">
        <v>21</v>
      </c>
      <c r="E4067">
        <v>1</v>
      </c>
      <c r="F4067" t="s">
        <v>15</v>
      </c>
      <c r="G4067" t="s">
        <v>405</v>
      </c>
      <c r="H4067" t="s">
        <v>406</v>
      </c>
      <c r="J4067" t="s">
        <v>403</v>
      </c>
      <c r="K4067">
        <v>2</v>
      </c>
      <c r="L4067" t="str">
        <f>_xlfn.CONCAT(D4067,F4067)</f>
        <v>Pourover12 oz</v>
      </c>
      <c r="M4067" s="10">
        <f>E4067*_xlfn.XLOOKUP(L4067,PriceListData!$F$2:$F$97,PriceListData!$E$2:$E$97)</f>
        <v>3.5</v>
      </c>
      <c r="N4067" t="str">
        <f>TEXT(B4067,"dddd")</f>
        <v>Saturday</v>
      </c>
    </row>
    <row r="4068" spans="1:14" x14ac:dyDescent="0.35">
      <c r="A4068">
        <v>290214</v>
      </c>
      <c r="B4068" s="3">
        <v>45794</v>
      </c>
      <c r="C4068" s="4">
        <v>0.35123842592592591</v>
      </c>
      <c r="D4068" t="s">
        <v>420</v>
      </c>
      <c r="E4068">
        <v>1</v>
      </c>
      <c r="F4068" t="s">
        <v>76</v>
      </c>
      <c r="G4068" t="s">
        <v>413</v>
      </c>
      <c r="H4068" t="s">
        <v>406</v>
      </c>
      <c r="J4068" t="s">
        <v>403</v>
      </c>
      <c r="K4068">
        <v>1</v>
      </c>
      <c r="L4068" t="str">
        <f>_xlfn.CONCAT(D4068,F4068)</f>
        <v>Moroccan tea10 oz</v>
      </c>
      <c r="M4068" s="10">
        <f>E4068*_xlfn.XLOOKUP(L4068,PriceListData!$F$2:$F$97,PriceListData!$E$2:$E$97)</f>
        <v>3</v>
      </c>
      <c r="N4068" t="str">
        <f>TEXT(B4068,"dddd")</f>
        <v>Saturday</v>
      </c>
    </row>
    <row r="4069" spans="1:14" x14ac:dyDescent="0.35">
      <c r="A4069">
        <v>290212</v>
      </c>
      <c r="B4069" s="3">
        <v>45794</v>
      </c>
      <c r="C4069" s="4">
        <v>0.3464814814814815</v>
      </c>
      <c r="D4069" t="s">
        <v>425</v>
      </c>
      <c r="E4069">
        <v>1</v>
      </c>
      <c r="F4069" t="s">
        <v>15</v>
      </c>
      <c r="G4069" t="s">
        <v>405</v>
      </c>
      <c r="H4069" t="s">
        <v>414</v>
      </c>
      <c r="J4069" t="s">
        <v>403</v>
      </c>
      <c r="K4069">
        <v>2</v>
      </c>
      <c r="L4069" t="str">
        <f>_xlfn.CONCAT(D4069,F4069)</f>
        <v>Iced Guillermo12 oz</v>
      </c>
      <c r="M4069" s="10">
        <f>E4069*_xlfn.XLOOKUP(L4069,PriceListData!$F$2:$F$97,PriceListData!$E$2:$E$97)</f>
        <v>3.5</v>
      </c>
      <c r="N4069" t="str">
        <f>TEXT(B4069,"dddd")</f>
        <v>Saturday</v>
      </c>
    </row>
    <row r="4070" spans="1:14" x14ac:dyDescent="0.35">
      <c r="A4070">
        <v>290211</v>
      </c>
      <c r="B4070" s="3">
        <v>45794</v>
      </c>
      <c r="C4070" s="4">
        <v>0.34454861111111112</v>
      </c>
      <c r="D4070" t="s">
        <v>427</v>
      </c>
      <c r="E4070">
        <v>1</v>
      </c>
      <c r="F4070" t="s">
        <v>15</v>
      </c>
      <c r="G4070" t="s">
        <v>417</v>
      </c>
      <c r="H4070" t="s">
        <v>418</v>
      </c>
      <c r="J4070" t="s">
        <v>403</v>
      </c>
      <c r="K4070">
        <v>2</v>
      </c>
      <c r="L4070" t="str">
        <f>_xlfn.CONCAT(D4070,F4070)</f>
        <v>House blend12 oz</v>
      </c>
      <c r="M4070" s="10">
        <f>E4070*_xlfn.XLOOKUP(L4070,PriceListData!$F$2:$F$97,PriceListData!$E$2:$E$97)</f>
        <v>12.95</v>
      </c>
      <c r="N4070" t="str">
        <f>TEXT(B4070,"dddd")</f>
        <v>Saturday</v>
      </c>
    </row>
    <row r="4071" spans="1:14" x14ac:dyDescent="0.35">
      <c r="A4071">
        <v>290209</v>
      </c>
      <c r="B4071" s="3">
        <v>45794</v>
      </c>
      <c r="C4071" s="4">
        <v>0.33737268518518521</v>
      </c>
      <c r="D4071" t="s">
        <v>424</v>
      </c>
      <c r="E4071">
        <v>1</v>
      </c>
      <c r="F4071" t="s">
        <v>15</v>
      </c>
      <c r="G4071" t="s">
        <v>423</v>
      </c>
      <c r="H4071" t="s">
        <v>414</v>
      </c>
      <c r="J4071" t="s">
        <v>403</v>
      </c>
      <c r="K4071">
        <v>2</v>
      </c>
      <c r="L4071" t="str">
        <f>_xlfn.CONCAT(D4071,F4071)</f>
        <v>Coconut milk smoothie12 oz</v>
      </c>
      <c r="M4071" s="10">
        <f>E4071*_xlfn.XLOOKUP(L4071,PriceListData!$F$2:$F$97,PriceListData!$E$2:$E$97)</f>
        <v>5.75</v>
      </c>
      <c r="N4071" t="str">
        <f>TEXT(B4071,"dddd")</f>
        <v>Saturday</v>
      </c>
    </row>
    <row r="4072" spans="1:14" x14ac:dyDescent="0.35">
      <c r="A4072">
        <v>290208</v>
      </c>
      <c r="B4072" s="3">
        <v>45794</v>
      </c>
      <c r="C4072" s="4">
        <v>0.33450231481481479</v>
      </c>
      <c r="D4072" t="s">
        <v>407</v>
      </c>
      <c r="E4072">
        <v>1</v>
      </c>
      <c r="G4072" t="s">
        <v>405</v>
      </c>
      <c r="H4072" t="s">
        <v>408</v>
      </c>
      <c r="J4072" t="s">
        <v>403</v>
      </c>
      <c r="K4072">
        <v>1</v>
      </c>
      <c r="L4072" t="str">
        <f>_xlfn.CONCAT(D4072,F4072)</f>
        <v>Drip coffee refill</v>
      </c>
      <c r="M4072" s="10">
        <f>E4072*_xlfn.XLOOKUP(L4072,PriceListData!$F$2:$F$97,PriceListData!$E$2:$E$97)</f>
        <v>1.25</v>
      </c>
      <c r="N4072" t="str">
        <f>TEXT(B4072,"dddd")</f>
        <v>Saturday</v>
      </c>
    </row>
    <row r="4073" spans="1:14" x14ac:dyDescent="0.35">
      <c r="A4073">
        <v>290207</v>
      </c>
      <c r="B4073" s="3">
        <v>45794</v>
      </c>
      <c r="C4073" s="4">
        <v>0.32980324074074074</v>
      </c>
      <c r="D4073" t="s">
        <v>21</v>
      </c>
      <c r="E4073">
        <v>1</v>
      </c>
      <c r="F4073" t="s">
        <v>15</v>
      </c>
      <c r="G4073" t="s">
        <v>405</v>
      </c>
      <c r="H4073" t="s">
        <v>406</v>
      </c>
      <c r="J4073" t="s">
        <v>403</v>
      </c>
      <c r="K4073">
        <v>1</v>
      </c>
      <c r="L4073" t="str">
        <f>_xlfn.CONCAT(D4073,F4073)</f>
        <v>Pourover12 oz</v>
      </c>
      <c r="M4073" s="10">
        <f>E4073*_xlfn.XLOOKUP(L4073,PriceListData!$F$2:$F$97,PriceListData!$E$2:$E$97)</f>
        <v>3.5</v>
      </c>
      <c r="N4073" t="str">
        <f>TEXT(B4073,"dddd")</f>
        <v>Saturday</v>
      </c>
    </row>
    <row r="4074" spans="1:14" x14ac:dyDescent="0.35">
      <c r="A4074">
        <v>290207</v>
      </c>
      <c r="B4074" s="3">
        <v>45794</v>
      </c>
      <c r="C4074" s="4">
        <v>0.32980324074074074</v>
      </c>
      <c r="D4074" t="s">
        <v>52</v>
      </c>
      <c r="E4074">
        <v>1</v>
      </c>
      <c r="F4074" t="s">
        <v>15</v>
      </c>
      <c r="G4074" t="s">
        <v>405</v>
      </c>
      <c r="H4074" t="s">
        <v>414</v>
      </c>
      <c r="J4074" t="s">
        <v>403</v>
      </c>
      <c r="K4074">
        <v>1</v>
      </c>
      <c r="L4074" t="str">
        <f>_xlfn.CONCAT(D4074,F4074)</f>
        <v>Frappé12 oz</v>
      </c>
      <c r="M4074" s="10">
        <f>E4074*_xlfn.XLOOKUP(L4074,PriceListData!$F$2:$F$97,PriceListData!$E$2:$E$97)</f>
        <v>4.75</v>
      </c>
      <c r="N4074" t="str">
        <f>TEXT(B4074,"dddd")</f>
        <v>Saturday</v>
      </c>
    </row>
    <row r="4075" spans="1:14" x14ac:dyDescent="0.35">
      <c r="A4075">
        <v>290205</v>
      </c>
      <c r="B4075" s="3">
        <v>45794</v>
      </c>
      <c r="C4075" s="4">
        <v>0.32899305555555558</v>
      </c>
      <c r="D4075" t="s">
        <v>428</v>
      </c>
      <c r="E4075">
        <v>1</v>
      </c>
      <c r="F4075" t="s">
        <v>15</v>
      </c>
      <c r="G4075" t="s">
        <v>413</v>
      </c>
      <c r="H4075" t="s">
        <v>406</v>
      </c>
      <c r="J4075" t="s">
        <v>403</v>
      </c>
      <c r="K4075">
        <v>1</v>
      </c>
      <c r="L4075" t="str">
        <f>_xlfn.CONCAT(D4075,F4075)</f>
        <v>Rooibos latté12 oz</v>
      </c>
      <c r="M4075" s="10">
        <f>E4075*_xlfn.XLOOKUP(L4075,PriceListData!$F$2:$F$97,PriceListData!$E$2:$E$97)</f>
        <v>5.5</v>
      </c>
      <c r="N4075" t="str">
        <f>TEXT(B4075,"dddd")</f>
        <v>Saturday</v>
      </c>
    </row>
    <row r="4076" spans="1:14" x14ac:dyDescent="0.35">
      <c r="A4076">
        <v>290205</v>
      </c>
      <c r="B4076" s="3">
        <v>45794</v>
      </c>
      <c r="C4076" s="4">
        <v>0.32899305555555558</v>
      </c>
      <c r="D4076" t="s">
        <v>428</v>
      </c>
      <c r="E4076">
        <v>1</v>
      </c>
      <c r="F4076" t="s">
        <v>15</v>
      </c>
      <c r="G4076" t="s">
        <v>413</v>
      </c>
      <c r="H4076" t="s">
        <v>406</v>
      </c>
      <c r="J4076" t="s">
        <v>403</v>
      </c>
      <c r="K4076">
        <v>1</v>
      </c>
      <c r="L4076" t="str">
        <f>_xlfn.CONCAT(D4076,F4076)</f>
        <v>Rooibos latté12 oz</v>
      </c>
      <c r="M4076" s="10">
        <f>E4076*_xlfn.XLOOKUP(L4076,PriceListData!$F$2:$F$97,PriceListData!$E$2:$E$97)</f>
        <v>5.5</v>
      </c>
      <c r="N4076" t="str">
        <f>TEXT(B4076,"dddd")</f>
        <v>Saturday</v>
      </c>
    </row>
    <row r="4077" spans="1:14" x14ac:dyDescent="0.35">
      <c r="A4077">
        <v>290203</v>
      </c>
      <c r="B4077" s="3">
        <v>45794</v>
      </c>
      <c r="C4077" s="4">
        <v>0.32511574074074073</v>
      </c>
      <c r="D4077" t="s">
        <v>54</v>
      </c>
      <c r="E4077">
        <v>1</v>
      </c>
      <c r="G4077" t="s">
        <v>415</v>
      </c>
      <c r="H4077" t="s">
        <v>416</v>
      </c>
      <c r="J4077" t="s">
        <v>403</v>
      </c>
      <c r="K4077">
        <v>1</v>
      </c>
      <c r="L4077" t="str">
        <f>_xlfn.CONCAT(D4077,F4077)</f>
        <v>Syrup</v>
      </c>
      <c r="M4077" s="10">
        <f>E4077*_xlfn.XLOOKUP(L4077,PriceListData!$F$2:$F$97,PriceListData!$E$2:$E$97)</f>
        <v>0.75</v>
      </c>
      <c r="N4077" t="str">
        <f>TEXT(B4077,"dddd")</f>
        <v>Saturday</v>
      </c>
    </row>
    <row r="4078" spans="1:14" x14ac:dyDescent="0.35">
      <c r="A4078">
        <v>290203</v>
      </c>
      <c r="B4078" s="3">
        <v>45794</v>
      </c>
      <c r="C4078" s="4">
        <v>0.32511574074074073</v>
      </c>
      <c r="D4078" t="s">
        <v>21</v>
      </c>
      <c r="E4078">
        <v>1</v>
      </c>
      <c r="F4078" t="s">
        <v>15</v>
      </c>
      <c r="G4078" t="s">
        <v>405</v>
      </c>
      <c r="H4078" t="s">
        <v>406</v>
      </c>
      <c r="J4078" t="s">
        <v>403</v>
      </c>
      <c r="K4078">
        <v>1</v>
      </c>
      <c r="L4078" t="str">
        <f>_xlfn.CONCAT(D4078,F4078)</f>
        <v>Pourover12 oz</v>
      </c>
      <c r="M4078" s="10">
        <f>E4078*_xlfn.XLOOKUP(L4078,PriceListData!$F$2:$F$97,PriceListData!$E$2:$E$97)</f>
        <v>3.5</v>
      </c>
      <c r="N4078" t="str">
        <f>TEXT(B4078,"dddd")</f>
        <v>Saturday</v>
      </c>
    </row>
    <row r="4079" spans="1:14" x14ac:dyDescent="0.35">
      <c r="A4079">
        <v>290201</v>
      </c>
      <c r="B4079" s="3">
        <v>45794</v>
      </c>
      <c r="C4079" s="4">
        <v>0.31915509259259262</v>
      </c>
      <c r="D4079" t="s">
        <v>54</v>
      </c>
      <c r="E4079">
        <v>1</v>
      </c>
      <c r="G4079" t="s">
        <v>415</v>
      </c>
      <c r="H4079" t="s">
        <v>416</v>
      </c>
      <c r="J4079" t="s">
        <v>403</v>
      </c>
      <c r="K4079">
        <v>1</v>
      </c>
      <c r="L4079" t="str">
        <f>_xlfn.CONCAT(D4079,F4079)</f>
        <v>Syrup</v>
      </c>
      <c r="M4079" s="10">
        <f>E4079*_xlfn.XLOOKUP(L4079,PriceListData!$F$2:$F$97,PriceListData!$E$2:$E$97)</f>
        <v>0.75</v>
      </c>
      <c r="N4079" t="str">
        <f>TEXT(B4079,"dddd")</f>
        <v>Saturday</v>
      </c>
    </row>
    <row r="4080" spans="1:14" x14ac:dyDescent="0.35">
      <c r="A4080">
        <v>290201</v>
      </c>
      <c r="B4080" s="3">
        <v>45794</v>
      </c>
      <c r="C4080" s="4">
        <v>0.31915509259259262</v>
      </c>
      <c r="D4080" t="s">
        <v>21</v>
      </c>
      <c r="E4080">
        <v>1</v>
      </c>
      <c r="F4080" t="s">
        <v>15</v>
      </c>
      <c r="G4080" t="s">
        <v>405</v>
      </c>
      <c r="H4080" t="s">
        <v>406</v>
      </c>
      <c r="J4080" t="s">
        <v>403</v>
      </c>
      <c r="K4080">
        <v>1</v>
      </c>
      <c r="L4080" t="str">
        <f>_xlfn.CONCAT(D4080,F4080)</f>
        <v>Pourover12 oz</v>
      </c>
      <c r="M4080" s="10">
        <f>E4080*_xlfn.XLOOKUP(L4080,PriceListData!$F$2:$F$97,PriceListData!$E$2:$E$97)</f>
        <v>3.5</v>
      </c>
      <c r="N4080" t="str">
        <f>TEXT(B4080,"dddd")</f>
        <v>Saturday</v>
      </c>
    </row>
    <row r="4081" spans="1:14" x14ac:dyDescent="0.35">
      <c r="A4081">
        <v>290196</v>
      </c>
      <c r="B4081" s="3">
        <v>45794</v>
      </c>
      <c r="C4081" s="4">
        <v>0.31563657407407408</v>
      </c>
      <c r="D4081" t="s">
        <v>410</v>
      </c>
      <c r="E4081">
        <v>1</v>
      </c>
      <c r="F4081" t="s">
        <v>15</v>
      </c>
      <c r="G4081" t="s">
        <v>405</v>
      </c>
      <c r="H4081" t="s">
        <v>406</v>
      </c>
      <c r="J4081" t="s">
        <v>403</v>
      </c>
      <c r="K4081">
        <v>1</v>
      </c>
      <c r="L4081" t="str">
        <f>_xlfn.CONCAT(D4081,F4081)</f>
        <v>Café Cubano12 oz</v>
      </c>
      <c r="M4081" s="10">
        <f>E4081*_xlfn.XLOOKUP(L4081,PriceListData!$F$2:$F$97,PriceListData!$E$2:$E$97)</f>
        <v>7</v>
      </c>
      <c r="N4081" t="str">
        <f>TEXT(B4081,"dddd")</f>
        <v>Saturday</v>
      </c>
    </row>
    <row r="4082" spans="1:14" x14ac:dyDescent="0.35">
      <c r="A4082">
        <v>290195</v>
      </c>
      <c r="B4082" s="3">
        <v>45794</v>
      </c>
      <c r="C4082" s="4">
        <v>0.31504629629629627</v>
      </c>
      <c r="D4082" t="s">
        <v>52</v>
      </c>
      <c r="E4082">
        <v>1</v>
      </c>
      <c r="F4082" t="s">
        <v>15</v>
      </c>
      <c r="G4082" t="s">
        <v>405</v>
      </c>
      <c r="H4082" t="s">
        <v>414</v>
      </c>
      <c r="J4082" t="s">
        <v>403</v>
      </c>
      <c r="K4082">
        <v>2</v>
      </c>
      <c r="L4082" t="str">
        <f>_xlfn.CONCAT(D4082,F4082)</f>
        <v>Frappé12 oz</v>
      </c>
      <c r="M4082" s="10">
        <f>E4082*_xlfn.XLOOKUP(L4082,PriceListData!$F$2:$F$97,PriceListData!$E$2:$E$97)</f>
        <v>4.75</v>
      </c>
      <c r="N4082" t="str">
        <f>TEXT(B4082,"dddd")</f>
        <v>Saturday</v>
      </c>
    </row>
    <row r="4083" spans="1:14" x14ac:dyDescent="0.35">
      <c r="A4083">
        <v>290194</v>
      </c>
      <c r="B4083" s="3">
        <v>45794</v>
      </c>
      <c r="C4083" s="4">
        <v>0.31251157407407409</v>
      </c>
      <c r="D4083" t="s">
        <v>21</v>
      </c>
      <c r="E4083">
        <v>1</v>
      </c>
      <c r="F4083" t="s">
        <v>15</v>
      </c>
      <c r="G4083" t="s">
        <v>405</v>
      </c>
      <c r="H4083" t="s">
        <v>406</v>
      </c>
      <c r="J4083" t="s">
        <v>403</v>
      </c>
      <c r="K4083">
        <v>1</v>
      </c>
      <c r="L4083" t="str">
        <f>_xlfn.CONCAT(D4083,F4083)</f>
        <v>Pourover12 oz</v>
      </c>
      <c r="M4083" s="10">
        <f>E4083*_xlfn.XLOOKUP(L4083,PriceListData!$F$2:$F$97,PriceListData!$E$2:$E$97)</f>
        <v>3.5</v>
      </c>
      <c r="N4083" t="str">
        <f>TEXT(B4083,"dddd")</f>
        <v>Saturday</v>
      </c>
    </row>
    <row r="4084" spans="1:14" x14ac:dyDescent="0.35">
      <c r="A4084">
        <v>290193</v>
      </c>
      <c r="B4084" s="3">
        <v>45794</v>
      </c>
      <c r="C4084" s="4">
        <v>0.31116898148148148</v>
      </c>
      <c r="D4084" t="s">
        <v>52</v>
      </c>
      <c r="E4084">
        <v>1</v>
      </c>
      <c r="F4084" t="s">
        <v>15</v>
      </c>
      <c r="G4084" t="s">
        <v>405</v>
      </c>
      <c r="H4084" t="s">
        <v>414</v>
      </c>
      <c r="J4084" t="s">
        <v>403</v>
      </c>
      <c r="K4084">
        <v>1</v>
      </c>
      <c r="L4084" t="str">
        <f>_xlfn.CONCAT(D4084,F4084)</f>
        <v>Frappé12 oz</v>
      </c>
      <c r="M4084" s="10">
        <f>E4084*_xlfn.XLOOKUP(L4084,PriceListData!$F$2:$F$97,PriceListData!$E$2:$E$97)</f>
        <v>4.75</v>
      </c>
      <c r="N4084" t="str">
        <f>TEXT(B4084,"dddd")</f>
        <v>Saturday</v>
      </c>
    </row>
    <row r="4085" spans="1:14" x14ac:dyDescent="0.35">
      <c r="A4085">
        <v>290190</v>
      </c>
      <c r="B4085" s="3">
        <v>45794</v>
      </c>
      <c r="C4085" s="4">
        <v>0.30697916666666669</v>
      </c>
      <c r="D4085" t="s">
        <v>52</v>
      </c>
      <c r="E4085">
        <v>1</v>
      </c>
      <c r="F4085" t="s">
        <v>15</v>
      </c>
      <c r="G4085" t="s">
        <v>405</v>
      </c>
      <c r="H4085" t="s">
        <v>414</v>
      </c>
      <c r="J4085" t="s">
        <v>403</v>
      </c>
      <c r="K4085">
        <v>1</v>
      </c>
      <c r="L4085" t="str">
        <f>_xlfn.CONCAT(D4085,F4085)</f>
        <v>Frappé12 oz</v>
      </c>
      <c r="M4085" s="10">
        <f>E4085*_xlfn.XLOOKUP(L4085,PriceListData!$F$2:$F$97,PriceListData!$E$2:$E$97)</f>
        <v>4.75</v>
      </c>
      <c r="N4085" t="str">
        <f>TEXT(B4085,"dddd")</f>
        <v>Saturday</v>
      </c>
    </row>
    <row r="4086" spans="1:14" x14ac:dyDescent="0.35">
      <c r="A4086">
        <v>290187</v>
      </c>
      <c r="B4086" s="3">
        <v>45794</v>
      </c>
      <c r="C4086" s="4">
        <v>0.30047453703703703</v>
      </c>
      <c r="D4086" t="s">
        <v>452</v>
      </c>
      <c r="E4086">
        <v>1</v>
      </c>
      <c r="G4086" t="s">
        <v>401</v>
      </c>
      <c r="H4086" t="s">
        <v>453</v>
      </c>
      <c r="J4086" t="s">
        <v>403</v>
      </c>
      <c r="K4086">
        <v>1</v>
      </c>
      <c r="L4086" t="str">
        <f>_xlfn.CONCAT(D4086,F4086)</f>
        <v>Reusable travel mug</v>
      </c>
      <c r="M4086" s="10">
        <f>E4086*_xlfn.XLOOKUP(L4086,PriceListData!$F$2:$F$97,PriceListData!$E$2:$E$97)</f>
        <v>12.75</v>
      </c>
      <c r="N4086" t="str">
        <f>TEXT(B4086,"dddd")</f>
        <v>Saturday</v>
      </c>
    </row>
    <row r="4087" spans="1:14" x14ac:dyDescent="0.35">
      <c r="A4087">
        <v>290186</v>
      </c>
      <c r="B4087" s="3">
        <v>45794</v>
      </c>
      <c r="C4087" s="4">
        <v>0.29957175925925927</v>
      </c>
      <c r="D4087" t="s">
        <v>419</v>
      </c>
      <c r="E4087">
        <v>1</v>
      </c>
      <c r="G4087" t="s">
        <v>415</v>
      </c>
      <c r="H4087" t="s">
        <v>416</v>
      </c>
      <c r="J4087" t="s">
        <v>403</v>
      </c>
      <c r="K4087">
        <v>2</v>
      </c>
      <c r="L4087" t="str">
        <f>_xlfn.CONCAT(D4087,F4087)</f>
        <v>Extra shot</v>
      </c>
      <c r="M4087" s="10">
        <f>E4087*_xlfn.XLOOKUP(L4087,PriceListData!$F$2:$F$97,PriceListData!$E$2:$E$97)</f>
        <v>1</v>
      </c>
      <c r="N4087" t="str">
        <f>TEXT(B4087,"dddd")</f>
        <v>Saturday</v>
      </c>
    </row>
    <row r="4088" spans="1:14" x14ac:dyDescent="0.35">
      <c r="A4088">
        <v>290185</v>
      </c>
      <c r="B4088" s="3">
        <v>45794</v>
      </c>
      <c r="C4088" s="4">
        <v>0.29819444444444443</v>
      </c>
      <c r="D4088" t="s">
        <v>54</v>
      </c>
      <c r="E4088">
        <v>1</v>
      </c>
      <c r="G4088" t="s">
        <v>415</v>
      </c>
      <c r="H4088" t="s">
        <v>416</v>
      </c>
      <c r="J4088" t="s">
        <v>403</v>
      </c>
      <c r="K4088">
        <v>1</v>
      </c>
      <c r="L4088" t="str">
        <f>_xlfn.CONCAT(D4088,F4088)</f>
        <v>Syrup</v>
      </c>
      <c r="M4088" s="10">
        <f>E4088*_xlfn.XLOOKUP(L4088,PriceListData!$F$2:$F$97,PriceListData!$E$2:$E$97)</f>
        <v>0.75</v>
      </c>
      <c r="N4088" t="str">
        <f>TEXT(B4088,"dddd")</f>
        <v>Saturday</v>
      </c>
    </row>
    <row r="4089" spans="1:14" x14ac:dyDescent="0.35">
      <c r="A4089">
        <v>290185</v>
      </c>
      <c r="B4089" s="3">
        <v>45794</v>
      </c>
      <c r="C4089" s="4">
        <v>0.29819444444444443</v>
      </c>
      <c r="D4089" t="s">
        <v>21</v>
      </c>
      <c r="E4089">
        <v>1</v>
      </c>
      <c r="F4089" t="s">
        <v>15</v>
      </c>
      <c r="G4089" t="s">
        <v>405</v>
      </c>
      <c r="H4089" t="s">
        <v>406</v>
      </c>
      <c r="J4089" t="s">
        <v>403</v>
      </c>
      <c r="K4089">
        <v>1</v>
      </c>
      <c r="L4089" t="str">
        <f>_xlfn.CONCAT(D4089,F4089)</f>
        <v>Pourover12 oz</v>
      </c>
      <c r="M4089" s="10">
        <f>E4089*_xlfn.XLOOKUP(L4089,PriceListData!$F$2:$F$97,PriceListData!$E$2:$E$97)</f>
        <v>3.5</v>
      </c>
      <c r="N4089" t="str">
        <f>TEXT(B4089,"dddd")</f>
        <v>Saturday</v>
      </c>
    </row>
    <row r="4090" spans="1:14" x14ac:dyDescent="0.35">
      <c r="A4090">
        <v>290184</v>
      </c>
      <c r="B4090" s="3">
        <v>45794</v>
      </c>
      <c r="C4090" s="4">
        <v>0.85690972222222217</v>
      </c>
      <c r="D4090" t="s">
        <v>63</v>
      </c>
      <c r="E4090">
        <v>1</v>
      </c>
      <c r="G4090" t="s">
        <v>433</v>
      </c>
      <c r="H4090" t="s">
        <v>435</v>
      </c>
      <c r="J4090" t="s">
        <v>403</v>
      </c>
      <c r="K4090">
        <v>1</v>
      </c>
      <c r="L4090" t="str">
        <f>_xlfn.CONCAT(D4090,F4090)</f>
        <v>Cookie</v>
      </c>
      <c r="M4090" s="10">
        <f>E4090*_xlfn.XLOOKUP(L4090,PriceListData!$F$2:$F$97,PriceListData!$E$2:$E$97)</f>
        <v>3</v>
      </c>
      <c r="N4090" t="str">
        <f>TEXT(B4090,"dddd")</f>
        <v>Saturday</v>
      </c>
    </row>
    <row r="4091" spans="1:14" x14ac:dyDescent="0.35">
      <c r="A4091">
        <v>290183</v>
      </c>
      <c r="B4091" s="3">
        <v>45794</v>
      </c>
      <c r="C4091" s="4">
        <v>0.81327546296296294</v>
      </c>
      <c r="D4091" t="s">
        <v>437</v>
      </c>
      <c r="E4091">
        <v>1</v>
      </c>
      <c r="G4091" t="s">
        <v>433</v>
      </c>
      <c r="H4091" t="s">
        <v>435</v>
      </c>
      <c r="J4091" t="s">
        <v>403</v>
      </c>
      <c r="K4091">
        <v>1</v>
      </c>
      <c r="L4091" t="str">
        <f>_xlfn.CONCAT(D4091,F4091)</f>
        <v>Pizza pocket</v>
      </c>
      <c r="M4091" s="10">
        <f>E4091*_xlfn.XLOOKUP(L4091,PriceListData!$F$2:$F$97,PriceListData!$E$2:$E$97)</f>
        <v>5</v>
      </c>
      <c r="N4091" t="str">
        <f>TEXT(B4091,"dddd")</f>
        <v>Saturday</v>
      </c>
    </row>
    <row r="4092" spans="1:14" x14ac:dyDescent="0.35">
      <c r="A4092">
        <v>290182</v>
      </c>
      <c r="B4092" s="3">
        <v>45794</v>
      </c>
      <c r="C4092" s="4">
        <v>0.71775462962962966</v>
      </c>
      <c r="D4092" t="s">
        <v>441</v>
      </c>
      <c r="E4092">
        <v>1</v>
      </c>
      <c r="G4092" t="s">
        <v>433</v>
      </c>
      <c r="H4092" t="s">
        <v>435</v>
      </c>
      <c r="J4092" t="s">
        <v>403</v>
      </c>
      <c r="K4092">
        <v>1</v>
      </c>
      <c r="L4092" t="str">
        <f>_xlfn.CONCAT(D4092,F4092)</f>
        <v>Sticky bun</v>
      </c>
      <c r="M4092" s="10">
        <f>E4092*_xlfn.XLOOKUP(L4092,PriceListData!$F$2:$F$97,PriceListData!$E$2:$E$97)</f>
        <v>2.75</v>
      </c>
      <c r="N4092" t="str">
        <f>TEXT(B4092,"dddd")</f>
        <v>Saturday</v>
      </c>
    </row>
    <row r="4093" spans="1:14" x14ac:dyDescent="0.35">
      <c r="A4093">
        <v>290181</v>
      </c>
      <c r="B4093" s="3">
        <v>45794</v>
      </c>
      <c r="C4093" s="4">
        <v>0.7169444444444445</v>
      </c>
      <c r="D4093" t="s">
        <v>437</v>
      </c>
      <c r="E4093">
        <v>1</v>
      </c>
      <c r="G4093" t="s">
        <v>433</v>
      </c>
      <c r="H4093" t="s">
        <v>435</v>
      </c>
      <c r="J4093" t="s">
        <v>403</v>
      </c>
      <c r="K4093">
        <v>1</v>
      </c>
      <c r="L4093" t="str">
        <f>_xlfn.CONCAT(D4093,F4093)</f>
        <v>Pizza pocket</v>
      </c>
      <c r="M4093" s="10">
        <f>E4093*_xlfn.XLOOKUP(L4093,PriceListData!$F$2:$F$97,PriceListData!$E$2:$E$97)</f>
        <v>5</v>
      </c>
      <c r="N4093" t="str">
        <f>TEXT(B4093,"dddd")</f>
        <v>Saturday</v>
      </c>
    </row>
    <row r="4094" spans="1:14" x14ac:dyDescent="0.35">
      <c r="A4094">
        <v>290180</v>
      </c>
      <c r="B4094" s="3">
        <v>45794</v>
      </c>
      <c r="C4094" s="4">
        <v>0.71062499999999995</v>
      </c>
      <c r="D4094" t="s">
        <v>437</v>
      </c>
      <c r="E4094">
        <v>1</v>
      </c>
      <c r="G4094" t="s">
        <v>433</v>
      </c>
      <c r="H4094" t="s">
        <v>435</v>
      </c>
      <c r="J4094" t="s">
        <v>403</v>
      </c>
      <c r="K4094">
        <v>1</v>
      </c>
      <c r="L4094" t="str">
        <f>_xlfn.CONCAT(D4094,F4094)</f>
        <v>Pizza pocket</v>
      </c>
      <c r="M4094" s="10">
        <f>E4094*_xlfn.XLOOKUP(L4094,PriceListData!$F$2:$F$97,PriceListData!$E$2:$E$97)</f>
        <v>5</v>
      </c>
      <c r="N4094" t="str">
        <f>TEXT(B4094,"dddd")</f>
        <v>Saturday</v>
      </c>
    </row>
    <row r="4095" spans="1:14" x14ac:dyDescent="0.35">
      <c r="A4095">
        <v>290180</v>
      </c>
      <c r="B4095" s="3">
        <v>45794</v>
      </c>
      <c r="C4095" s="4">
        <v>0.71062499999999995</v>
      </c>
      <c r="D4095" t="s">
        <v>63</v>
      </c>
      <c r="E4095">
        <v>1</v>
      </c>
      <c r="G4095" t="s">
        <v>433</v>
      </c>
      <c r="H4095" t="s">
        <v>435</v>
      </c>
      <c r="J4095" t="s">
        <v>403</v>
      </c>
      <c r="K4095">
        <v>1</v>
      </c>
      <c r="L4095" t="str">
        <f>_xlfn.CONCAT(D4095,F4095)</f>
        <v>Cookie</v>
      </c>
      <c r="M4095" s="10">
        <f>E4095*_xlfn.XLOOKUP(L4095,PriceListData!$F$2:$F$97,PriceListData!$E$2:$E$97)</f>
        <v>3</v>
      </c>
      <c r="N4095" t="str">
        <f>TEXT(B4095,"dddd")</f>
        <v>Saturday</v>
      </c>
    </row>
    <row r="4096" spans="1:14" x14ac:dyDescent="0.35">
      <c r="A4096">
        <v>290179</v>
      </c>
      <c r="B4096" s="3">
        <v>45794</v>
      </c>
      <c r="C4096" s="4">
        <v>0.69344907407407408</v>
      </c>
      <c r="D4096" t="s">
        <v>437</v>
      </c>
      <c r="E4096">
        <v>1</v>
      </c>
      <c r="G4096" t="s">
        <v>433</v>
      </c>
      <c r="H4096" t="s">
        <v>435</v>
      </c>
      <c r="J4096" t="s">
        <v>403</v>
      </c>
      <c r="K4096">
        <v>1</v>
      </c>
      <c r="L4096" t="str">
        <f>_xlfn.CONCAT(D4096,F4096)</f>
        <v>Pizza pocket</v>
      </c>
      <c r="M4096" s="10">
        <f>E4096*_xlfn.XLOOKUP(L4096,PriceListData!$F$2:$F$97,PriceListData!$E$2:$E$97)</f>
        <v>5</v>
      </c>
      <c r="N4096" t="str">
        <f>TEXT(B4096,"dddd")</f>
        <v>Saturday</v>
      </c>
    </row>
    <row r="4097" spans="1:14" x14ac:dyDescent="0.35">
      <c r="A4097">
        <v>290178</v>
      </c>
      <c r="B4097" s="3">
        <v>45794</v>
      </c>
      <c r="C4097" s="4">
        <v>0.67290509259259257</v>
      </c>
      <c r="D4097" t="s">
        <v>441</v>
      </c>
      <c r="E4097">
        <v>1</v>
      </c>
      <c r="G4097" t="s">
        <v>433</v>
      </c>
      <c r="H4097" t="s">
        <v>435</v>
      </c>
      <c r="J4097" t="s">
        <v>403</v>
      </c>
      <c r="K4097">
        <v>1</v>
      </c>
      <c r="L4097" t="str">
        <f>_xlfn.CONCAT(D4097,F4097)</f>
        <v>Sticky bun</v>
      </c>
      <c r="M4097" s="10">
        <f>E4097*_xlfn.XLOOKUP(L4097,PriceListData!$F$2:$F$97,PriceListData!$E$2:$E$97)</f>
        <v>2.75</v>
      </c>
      <c r="N4097" t="str">
        <f>TEXT(B4097,"dddd")</f>
        <v>Saturday</v>
      </c>
    </row>
    <row r="4098" spans="1:14" x14ac:dyDescent="0.35">
      <c r="A4098">
        <v>290178</v>
      </c>
      <c r="B4098" s="3">
        <v>45794</v>
      </c>
      <c r="C4098" s="4">
        <v>0.67290509259259257</v>
      </c>
      <c r="D4098" t="s">
        <v>436</v>
      </c>
      <c r="E4098">
        <v>1</v>
      </c>
      <c r="G4098" t="s">
        <v>433</v>
      </c>
      <c r="H4098" t="s">
        <v>435</v>
      </c>
      <c r="J4098" t="s">
        <v>403</v>
      </c>
      <c r="K4098">
        <v>1</v>
      </c>
      <c r="L4098" t="str">
        <f>_xlfn.CONCAT(D4098,F4098)</f>
        <v>Apricot danish</v>
      </c>
      <c r="M4098" s="10">
        <f>E4098*_xlfn.XLOOKUP(L4098,PriceListData!$F$2:$F$97,PriceListData!$E$2:$E$97)</f>
        <v>3.5</v>
      </c>
      <c r="N4098" t="str">
        <f>TEXT(B4098,"dddd")</f>
        <v>Saturday</v>
      </c>
    </row>
    <row r="4099" spans="1:14" x14ac:dyDescent="0.35">
      <c r="A4099">
        <v>290177</v>
      </c>
      <c r="B4099" s="3">
        <v>45794</v>
      </c>
      <c r="C4099" s="4">
        <v>0.63796296296296295</v>
      </c>
      <c r="D4099" t="s">
        <v>432</v>
      </c>
      <c r="E4099">
        <v>1</v>
      </c>
      <c r="G4099" t="s">
        <v>433</v>
      </c>
      <c r="H4099" t="s">
        <v>434</v>
      </c>
      <c r="J4099" t="s">
        <v>403</v>
      </c>
      <c r="K4099">
        <v>2</v>
      </c>
      <c r="L4099" t="str">
        <f>_xlfn.CONCAT(D4099,F4099)</f>
        <v>Candy bar</v>
      </c>
      <c r="M4099" s="10">
        <f>E4099*_xlfn.XLOOKUP(L4099,PriceListData!$F$2:$F$97,PriceListData!$E$2:$E$97)</f>
        <v>2.75</v>
      </c>
      <c r="N4099" t="str">
        <f>TEXT(B4099,"dddd")</f>
        <v>Saturday</v>
      </c>
    </row>
    <row r="4100" spans="1:14" x14ac:dyDescent="0.35">
      <c r="A4100">
        <v>290176</v>
      </c>
      <c r="B4100" s="3">
        <v>45794</v>
      </c>
      <c r="C4100" s="4">
        <v>0.60682870370370368</v>
      </c>
      <c r="D4100" t="s">
        <v>458</v>
      </c>
      <c r="E4100">
        <v>1</v>
      </c>
      <c r="G4100" t="s">
        <v>433</v>
      </c>
      <c r="H4100" t="s">
        <v>435</v>
      </c>
      <c r="J4100" t="s">
        <v>403</v>
      </c>
      <c r="K4100">
        <v>2</v>
      </c>
      <c r="L4100" t="str">
        <f>_xlfn.CONCAT(D4100,F4100)</f>
        <v>Iced sugar cookie</v>
      </c>
      <c r="M4100" s="10">
        <f>E4100*_xlfn.XLOOKUP(L4100,PriceListData!$F$2:$F$97,PriceListData!$E$2:$E$97)</f>
        <v>3.25</v>
      </c>
      <c r="N4100" t="str">
        <f>TEXT(B4100,"dddd")</f>
        <v>Saturday</v>
      </c>
    </row>
    <row r="4101" spans="1:14" x14ac:dyDescent="0.35">
      <c r="A4101">
        <v>290175</v>
      </c>
      <c r="B4101" s="3">
        <v>45794</v>
      </c>
      <c r="C4101" s="4">
        <v>0.60526620370370365</v>
      </c>
      <c r="D4101" t="s">
        <v>63</v>
      </c>
      <c r="E4101">
        <v>1</v>
      </c>
      <c r="G4101" t="s">
        <v>433</v>
      </c>
      <c r="H4101" t="s">
        <v>435</v>
      </c>
      <c r="J4101" t="s">
        <v>403</v>
      </c>
      <c r="K4101">
        <v>1</v>
      </c>
      <c r="L4101" t="str">
        <f>_xlfn.CONCAT(D4101,F4101)</f>
        <v>Cookie</v>
      </c>
      <c r="M4101" s="10">
        <f>E4101*_xlfn.XLOOKUP(L4101,PriceListData!$F$2:$F$97,PriceListData!$E$2:$E$97)</f>
        <v>3</v>
      </c>
      <c r="N4101" t="str">
        <f>TEXT(B4101,"dddd")</f>
        <v>Saturday</v>
      </c>
    </row>
    <row r="4102" spans="1:14" x14ac:dyDescent="0.35">
      <c r="A4102">
        <v>290174</v>
      </c>
      <c r="B4102" s="3">
        <v>45794</v>
      </c>
      <c r="C4102" s="4">
        <v>0.57128472222222226</v>
      </c>
      <c r="D4102" t="s">
        <v>443</v>
      </c>
      <c r="E4102">
        <v>2</v>
      </c>
      <c r="G4102" t="s">
        <v>433</v>
      </c>
      <c r="H4102" t="s">
        <v>435</v>
      </c>
      <c r="J4102" t="s">
        <v>403</v>
      </c>
      <c r="K4102">
        <v>1</v>
      </c>
      <c r="L4102" t="str">
        <f>_xlfn.CONCAT(D4102,F4102)</f>
        <v>Scone with clotted cream and jam</v>
      </c>
      <c r="M4102" s="10">
        <f>E4102*_xlfn.XLOOKUP(L4102,PriceListData!$F$2:$F$97,PriceListData!$E$2:$E$97)</f>
        <v>11.5</v>
      </c>
      <c r="N4102" t="str">
        <f>TEXT(B4102,"dddd")</f>
        <v>Saturday</v>
      </c>
    </row>
    <row r="4103" spans="1:14" x14ac:dyDescent="0.35">
      <c r="A4103">
        <v>290173</v>
      </c>
      <c r="B4103" s="3">
        <v>45794</v>
      </c>
      <c r="C4103" s="4">
        <v>0.56196759259259255</v>
      </c>
      <c r="D4103" t="s">
        <v>437</v>
      </c>
      <c r="E4103">
        <v>1</v>
      </c>
      <c r="G4103" t="s">
        <v>433</v>
      </c>
      <c r="H4103" t="s">
        <v>435</v>
      </c>
      <c r="J4103" t="s">
        <v>403</v>
      </c>
      <c r="K4103">
        <v>1</v>
      </c>
      <c r="L4103" t="str">
        <f>_xlfn.CONCAT(D4103,F4103)</f>
        <v>Pizza pocket</v>
      </c>
      <c r="M4103" s="10">
        <f>E4103*_xlfn.XLOOKUP(L4103,PriceListData!$F$2:$F$97,PriceListData!$E$2:$E$97)</f>
        <v>5</v>
      </c>
      <c r="N4103" t="str">
        <f>TEXT(B4103,"dddd")</f>
        <v>Saturday</v>
      </c>
    </row>
    <row r="4104" spans="1:14" x14ac:dyDescent="0.35">
      <c r="A4104">
        <v>290172</v>
      </c>
      <c r="B4104" s="3">
        <v>45794</v>
      </c>
      <c r="C4104" s="4">
        <v>0.5571990740740741</v>
      </c>
      <c r="D4104" t="s">
        <v>438</v>
      </c>
      <c r="E4104">
        <v>1</v>
      </c>
      <c r="G4104" t="s">
        <v>433</v>
      </c>
      <c r="H4104" t="s">
        <v>435</v>
      </c>
      <c r="J4104" t="s">
        <v>403</v>
      </c>
      <c r="K4104">
        <v>1</v>
      </c>
      <c r="L4104" t="str">
        <f>_xlfn.CONCAT(D4104,F4104)</f>
        <v>Cinnamon roll</v>
      </c>
      <c r="M4104" s="10">
        <f>E4104*_xlfn.XLOOKUP(L4104,PriceListData!$F$2:$F$97,PriceListData!$E$2:$E$97)</f>
        <v>3.75</v>
      </c>
      <c r="N4104" t="str">
        <f>TEXT(B4104,"dddd")</f>
        <v>Saturday</v>
      </c>
    </row>
    <row r="4105" spans="1:14" x14ac:dyDescent="0.35">
      <c r="A4105">
        <v>290171</v>
      </c>
      <c r="B4105" s="3">
        <v>45794</v>
      </c>
      <c r="C4105" s="4">
        <v>0.55635416666666671</v>
      </c>
      <c r="D4105" t="s">
        <v>63</v>
      </c>
      <c r="E4105">
        <v>1</v>
      </c>
      <c r="G4105" t="s">
        <v>433</v>
      </c>
      <c r="H4105" t="s">
        <v>435</v>
      </c>
      <c r="J4105" t="s">
        <v>403</v>
      </c>
      <c r="K4105">
        <v>1</v>
      </c>
      <c r="L4105" t="str">
        <f>_xlfn.CONCAT(D4105,F4105)</f>
        <v>Cookie</v>
      </c>
      <c r="M4105" s="10">
        <f>E4105*_xlfn.XLOOKUP(L4105,PriceListData!$F$2:$F$97,PriceListData!$E$2:$E$97)</f>
        <v>3</v>
      </c>
      <c r="N4105" t="str">
        <f>TEXT(B4105,"dddd")</f>
        <v>Saturday</v>
      </c>
    </row>
    <row r="4106" spans="1:14" x14ac:dyDescent="0.35">
      <c r="A4106">
        <v>290170</v>
      </c>
      <c r="B4106" s="3">
        <v>45794</v>
      </c>
      <c r="C4106" s="4">
        <v>0.50387731481481479</v>
      </c>
      <c r="D4106" t="s">
        <v>432</v>
      </c>
      <c r="E4106">
        <v>1</v>
      </c>
      <c r="G4106" t="s">
        <v>433</v>
      </c>
      <c r="H4106" t="s">
        <v>434</v>
      </c>
      <c r="J4106" t="s">
        <v>403</v>
      </c>
      <c r="K4106">
        <v>2</v>
      </c>
      <c r="L4106" t="str">
        <f>_xlfn.CONCAT(D4106,F4106)</f>
        <v>Candy bar</v>
      </c>
      <c r="M4106" s="10">
        <f>E4106*_xlfn.XLOOKUP(L4106,PriceListData!$F$2:$F$97,PriceListData!$E$2:$E$97)</f>
        <v>2.75</v>
      </c>
      <c r="N4106" t="str">
        <f>TEXT(B4106,"dddd")</f>
        <v>Saturday</v>
      </c>
    </row>
    <row r="4107" spans="1:14" x14ac:dyDescent="0.35">
      <c r="A4107">
        <v>290169</v>
      </c>
      <c r="B4107" s="3">
        <v>45794</v>
      </c>
      <c r="C4107" s="4">
        <v>0.50320601851851854</v>
      </c>
      <c r="D4107" t="s">
        <v>441</v>
      </c>
      <c r="E4107">
        <v>2</v>
      </c>
      <c r="G4107" t="s">
        <v>433</v>
      </c>
      <c r="H4107" t="s">
        <v>435</v>
      </c>
      <c r="J4107" t="s">
        <v>403</v>
      </c>
      <c r="K4107">
        <v>1</v>
      </c>
      <c r="L4107" t="str">
        <f>_xlfn.CONCAT(D4107,F4107)</f>
        <v>Sticky bun</v>
      </c>
      <c r="M4107" s="10">
        <f>E4107*_xlfn.XLOOKUP(L4107,PriceListData!$F$2:$F$97,PriceListData!$E$2:$E$97)</f>
        <v>5.5</v>
      </c>
      <c r="N4107" t="str">
        <f>TEXT(B4107,"dddd")</f>
        <v>Saturday</v>
      </c>
    </row>
    <row r="4108" spans="1:14" x14ac:dyDescent="0.35">
      <c r="A4108">
        <v>290168</v>
      </c>
      <c r="B4108" s="3">
        <v>45794</v>
      </c>
      <c r="C4108" s="4">
        <v>0.50232638888888892</v>
      </c>
      <c r="D4108" t="s">
        <v>441</v>
      </c>
      <c r="E4108">
        <v>1</v>
      </c>
      <c r="G4108" t="s">
        <v>433</v>
      </c>
      <c r="H4108" t="s">
        <v>435</v>
      </c>
      <c r="J4108" t="s">
        <v>403</v>
      </c>
      <c r="K4108">
        <v>1</v>
      </c>
      <c r="L4108" t="str">
        <f>_xlfn.CONCAT(D4108,F4108)</f>
        <v>Sticky bun</v>
      </c>
      <c r="M4108" s="10">
        <f>E4108*_xlfn.XLOOKUP(L4108,PriceListData!$F$2:$F$97,PriceListData!$E$2:$E$97)</f>
        <v>2.75</v>
      </c>
      <c r="N4108" t="str">
        <f>TEXT(B4108,"dddd")</f>
        <v>Saturday</v>
      </c>
    </row>
    <row r="4109" spans="1:14" x14ac:dyDescent="0.35">
      <c r="A4109">
        <v>290167</v>
      </c>
      <c r="B4109" s="3">
        <v>45794</v>
      </c>
      <c r="C4109" s="4">
        <v>0.48063657407407406</v>
      </c>
      <c r="D4109" t="s">
        <v>443</v>
      </c>
      <c r="E4109">
        <v>1</v>
      </c>
      <c r="G4109" t="s">
        <v>433</v>
      </c>
      <c r="H4109" t="s">
        <v>435</v>
      </c>
      <c r="J4109" t="s">
        <v>403</v>
      </c>
      <c r="K4109">
        <v>1</v>
      </c>
      <c r="L4109" t="str">
        <f>_xlfn.CONCAT(D4109,F4109)</f>
        <v>Scone with clotted cream and jam</v>
      </c>
      <c r="M4109" s="10">
        <f>E4109*_xlfn.XLOOKUP(L4109,PriceListData!$F$2:$F$97,PriceListData!$E$2:$E$97)</f>
        <v>5.75</v>
      </c>
      <c r="N4109" t="str">
        <f>TEXT(B4109,"dddd")</f>
        <v>Saturday</v>
      </c>
    </row>
    <row r="4110" spans="1:14" x14ac:dyDescent="0.35">
      <c r="A4110">
        <v>290166</v>
      </c>
      <c r="B4110" s="3">
        <v>45794</v>
      </c>
      <c r="C4110" s="4">
        <v>0.4715509259259259</v>
      </c>
      <c r="D4110" t="s">
        <v>438</v>
      </c>
      <c r="E4110">
        <v>1</v>
      </c>
      <c r="G4110" t="s">
        <v>433</v>
      </c>
      <c r="H4110" t="s">
        <v>435</v>
      </c>
      <c r="J4110" t="s">
        <v>403</v>
      </c>
      <c r="K4110">
        <v>1</v>
      </c>
      <c r="L4110" t="str">
        <f>_xlfn.CONCAT(D4110,F4110)</f>
        <v>Cinnamon roll</v>
      </c>
      <c r="M4110" s="10">
        <f>E4110*_xlfn.XLOOKUP(L4110,PriceListData!$F$2:$F$97,PriceListData!$E$2:$E$97)</f>
        <v>3.75</v>
      </c>
      <c r="N4110" t="str">
        <f>TEXT(B4110,"dddd")</f>
        <v>Saturday</v>
      </c>
    </row>
    <row r="4111" spans="1:14" x14ac:dyDescent="0.35">
      <c r="A4111">
        <v>290165</v>
      </c>
      <c r="B4111" s="3">
        <v>45794</v>
      </c>
      <c r="C4111" s="4">
        <v>0.46706018518518516</v>
      </c>
      <c r="D4111" t="s">
        <v>443</v>
      </c>
      <c r="E4111">
        <v>1</v>
      </c>
      <c r="G4111" t="s">
        <v>433</v>
      </c>
      <c r="H4111" t="s">
        <v>435</v>
      </c>
      <c r="J4111" t="s">
        <v>403</v>
      </c>
      <c r="K4111">
        <v>1</v>
      </c>
      <c r="L4111" t="str">
        <f>_xlfn.CONCAT(D4111,F4111)</f>
        <v>Scone with clotted cream and jam</v>
      </c>
      <c r="M4111" s="10">
        <f>E4111*_xlfn.XLOOKUP(L4111,PriceListData!$F$2:$F$97,PriceListData!$E$2:$E$97)</f>
        <v>5.75</v>
      </c>
      <c r="N4111" t="str">
        <f>TEXT(B4111,"dddd")</f>
        <v>Saturday</v>
      </c>
    </row>
    <row r="4112" spans="1:14" x14ac:dyDescent="0.35">
      <c r="A4112">
        <v>290164</v>
      </c>
      <c r="B4112" s="3">
        <v>45794</v>
      </c>
      <c r="C4112" s="4">
        <v>0.46606481481481482</v>
      </c>
      <c r="D4112" t="s">
        <v>63</v>
      </c>
      <c r="E4112">
        <v>1</v>
      </c>
      <c r="G4112" t="s">
        <v>433</v>
      </c>
      <c r="H4112" t="s">
        <v>435</v>
      </c>
      <c r="J4112" t="s">
        <v>403</v>
      </c>
      <c r="K4112">
        <v>1</v>
      </c>
      <c r="L4112" t="str">
        <f>_xlfn.CONCAT(D4112,F4112)</f>
        <v>Cookie</v>
      </c>
      <c r="M4112" s="10">
        <f>E4112*_xlfn.XLOOKUP(L4112,PriceListData!$F$2:$F$97,PriceListData!$E$2:$E$97)</f>
        <v>3</v>
      </c>
      <c r="N4112" t="str">
        <f>TEXT(B4112,"dddd")</f>
        <v>Saturday</v>
      </c>
    </row>
    <row r="4113" spans="1:14" x14ac:dyDescent="0.35">
      <c r="A4113">
        <v>290163</v>
      </c>
      <c r="B4113" s="3">
        <v>45794</v>
      </c>
      <c r="C4113" s="4">
        <v>0.43407407407407406</v>
      </c>
      <c r="D4113" t="s">
        <v>438</v>
      </c>
      <c r="E4113">
        <v>1</v>
      </c>
      <c r="G4113" t="s">
        <v>433</v>
      </c>
      <c r="H4113" t="s">
        <v>435</v>
      </c>
      <c r="J4113" t="s">
        <v>403</v>
      </c>
      <c r="K4113">
        <v>2</v>
      </c>
      <c r="L4113" t="str">
        <f>_xlfn.CONCAT(D4113,F4113)</f>
        <v>Cinnamon roll</v>
      </c>
      <c r="M4113" s="10">
        <f>E4113*_xlfn.XLOOKUP(L4113,PriceListData!$F$2:$F$97,PriceListData!$E$2:$E$97)</f>
        <v>3.75</v>
      </c>
      <c r="N4113" t="str">
        <f>TEXT(B4113,"dddd")</f>
        <v>Saturday</v>
      </c>
    </row>
    <row r="4114" spans="1:14" x14ac:dyDescent="0.35">
      <c r="A4114">
        <v>290162</v>
      </c>
      <c r="B4114" s="3">
        <v>45794</v>
      </c>
      <c r="C4114" s="4">
        <v>0.42564814814814816</v>
      </c>
      <c r="D4114" t="s">
        <v>441</v>
      </c>
      <c r="E4114">
        <v>1</v>
      </c>
      <c r="G4114" t="s">
        <v>433</v>
      </c>
      <c r="H4114" t="s">
        <v>435</v>
      </c>
      <c r="J4114" t="s">
        <v>403</v>
      </c>
      <c r="K4114">
        <v>2</v>
      </c>
      <c r="L4114" t="str">
        <f>_xlfn.CONCAT(D4114,F4114)</f>
        <v>Sticky bun</v>
      </c>
      <c r="M4114" s="10">
        <f>E4114*_xlfn.XLOOKUP(L4114,PriceListData!$F$2:$F$97,PriceListData!$E$2:$E$97)</f>
        <v>2.75</v>
      </c>
      <c r="N4114" t="str">
        <f>TEXT(B4114,"dddd")</f>
        <v>Saturday</v>
      </c>
    </row>
    <row r="4115" spans="1:14" x14ac:dyDescent="0.35">
      <c r="A4115">
        <v>290162</v>
      </c>
      <c r="B4115" s="3">
        <v>45794</v>
      </c>
      <c r="C4115" s="4">
        <v>0.42564814814814816</v>
      </c>
      <c r="D4115" t="s">
        <v>458</v>
      </c>
      <c r="E4115">
        <v>1</v>
      </c>
      <c r="G4115" t="s">
        <v>433</v>
      </c>
      <c r="H4115" t="s">
        <v>435</v>
      </c>
      <c r="J4115" t="s">
        <v>403</v>
      </c>
      <c r="K4115">
        <v>2</v>
      </c>
      <c r="L4115" t="str">
        <f>_xlfn.CONCAT(D4115,F4115)</f>
        <v>Iced sugar cookie</v>
      </c>
      <c r="M4115" s="10">
        <f>E4115*_xlfn.XLOOKUP(L4115,PriceListData!$F$2:$F$97,PriceListData!$E$2:$E$97)</f>
        <v>3.25</v>
      </c>
      <c r="N4115" t="str">
        <f>TEXT(B4115,"dddd")</f>
        <v>Saturday</v>
      </c>
    </row>
    <row r="4116" spans="1:14" x14ac:dyDescent="0.35">
      <c r="A4116">
        <v>290161</v>
      </c>
      <c r="B4116" s="3">
        <v>45794</v>
      </c>
      <c r="C4116" s="4">
        <v>0.41748842592592594</v>
      </c>
      <c r="D4116" t="s">
        <v>441</v>
      </c>
      <c r="E4116">
        <v>1</v>
      </c>
      <c r="G4116" t="s">
        <v>433</v>
      </c>
      <c r="H4116" t="s">
        <v>435</v>
      </c>
      <c r="J4116" t="s">
        <v>403</v>
      </c>
      <c r="K4116">
        <v>1</v>
      </c>
      <c r="L4116" t="str">
        <f>_xlfn.CONCAT(D4116,F4116)</f>
        <v>Sticky bun</v>
      </c>
      <c r="M4116" s="10">
        <f>E4116*_xlfn.XLOOKUP(L4116,PriceListData!$F$2:$F$97,PriceListData!$E$2:$E$97)</f>
        <v>2.75</v>
      </c>
      <c r="N4116" t="str">
        <f>TEXT(B4116,"dddd")</f>
        <v>Saturday</v>
      </c>
    </row>
    <row r="4117" spans="1:14" x14ac:dyDescent="0.35">
      <c r="A4117">
        <v>290160</v>
      </c>
      <c r="B4117" s="3">
        <v>45794</v>
      </c>
      <c r="C4117" s="4">
        <v>0.41619212962962965</v>
      </c>
      <c r="D4117" t="s">
        <v>443</v>
      </c>
      <c r="E4117">
        <v>1</v>
      </c>
      <c r="G4117" t="s">
        <v>433</v>
      </c>
      <c r="H4117" t="s">
        <v>435</v>
      </c>
      <c r="J4117" t="s">
        <v>403</v>
      </c>
      <c r="K4117">
        <v>1</v>
      </c>
      <c r="L4117" t="str">
        <f>_xlfn.CONCAT(D4117,F4117)</f>
        <v>Scone with clotted cream and jam</v>
      </c>
      <c r="M4117" s="10">
        <f>E4117*_xlfn.XLOOKUP(L4117,PriceListData!$F$2:$F$97,PriceListData!$E$2:$E$97)</f>
        <v>5.75</v>
      </c>
      <c r="N4117" t="str">
        <f>TEXT(B4117,"dddd")</f>
        <v>Saturday</v>
      </c>
    </row>
    <row r="4118" spans="1:14" x14ac:dyDescent="0.35">
      <c r="A4118">
        <v>290159</v>
      </c>
      <c r="B4118" s="3">
        <v>45794</v>
      </c>
      <c r="C4118" s="4">
        <v>0.41186342592592595</v>
      </c>
      <c r="D4118" t="s">
        <v>362</v>
      </c>
      <c r="E4118">
        <v>1</v>
      </c>
      <c r="G4118" t="s">
        <v>433</v>
      </c>
      <c r="H4118" t="s">
        <v>435</v>
      </c>
      <c r="J4118" t="s">
        <v>403</v>
      </c>
      <c r="K4118">
        <v>1</v>
      </c>
      <c r="L4118" t="str">
        <f>_xlfn.CONCAT(D4118,F4118)</f>
        <v>Donut</v>
      </c>
      <c r="M4118" s="10">
        <f>E4118*_xlfn.XLOOKUP(L4118,PriceListData!$F$2:$F$97,PriceListData!$E$2:$E$97)</f>
        <v>3.75</v>
      </c>
      <c r="N4118" t="str">
        <f>TEXT(B4118,"dddd")</f>
        <v>Saturday</v>
      </c>
    </row>
    <row r="4119" spans="1:14" x14ac:dyDescent="0.35">
      <c r="A4119">
        <v>290158</v>
      </c>
      <c r="B4119" s="3">
        <v>45794</v>
      </c>
      <c r="C4119" s="4">
        <v>0.40809027777777779</v>
      </c>
      <c r="D4119" t="s">
        <v>174</v>
      </c>
      <c r="E4119">
        <v>1</v>
      </c>
      <c r="G4119" t="s">
        <v>433</v>
      </c>
      <c r="H4119" t="s">
        <v>435</v>
      </c>
      <c r="J4119" t="s">
        <v>403</v>
      </c>
      <c r="K4119">
        <v>1</v>
      </c>
      <c r="L4119" t="str">
        <f>_xlfn.CONCAT(D4119,F4119)</f>
        <v>Rugelach</v>
      </c>
      <c r="M4119" s="10">
        <f>E4119*_xlfn.XLOOKUP(L4119,PriceListData!$F$2:$F$97,PriceListData!$E$2:$E$97)</f>
        <v>3.75</v>
      </c>
      <c r="N4119" t="str">
        <f>TEXT(B4119,"dddd")</f>
        <v>Saturday</v>
      </c>
    </row>
    <row r="4120" spans="1:14" x14ac:dyDescent="0.35">
      <c r="A4120">
        <v>290158</v>
      </c>
      <c r="B4120" s="3">
        <v>45794</v>
      </c>
      <c r="C4120" s="4">
        <v>0.40809027777777779</v>
      </c>
      <c r="D4120" t="s">
        <v>63</v>
      </c>
      <c r="E4120">
        <v>1</v>
      </c>
      <c r="G4120" t="s">
        <v>433</v>
      </c>
      <c r="H4120" t="s">
        <v>435</v>
      </c>
      <c r="J4120" t="s">
        <v>403</v>
      </c>
      <c r="K4120">
        <v>1</v>
      </c>
      <c r="L4120" t="str">
        <f>_xlfn.CONCAT(D4120,F4120)</f>
        <v>Cookie</v>
      </c>
      <c r="M4120" s="10">
        <f>E4120*_xlfn.XLOOKUP(L4120,PriceListData!$F$2:$F$97,PriceListData!$E$2:$E$97)</f>
        <v>3</v>
      </c>
      <c r="N4120" t="str">
        <f>TEXT(B4120,"dddd")</f>
        <v>Saturday</v>
      </c>
    </row>
    <row r="4121" spans="1:14" x14ac:dyDescent="0.35">
      <c r="A4121">
        <v>290157</v>
      </c>
      <c r="B4121" s="3">
        <v>45794</v>
      </c>
      <c r="C4121" s="4">
        <v>0.40409722222222222</v>
      </c>
      <c r="D4121" t="s">
        <v>438</v>
      </c>
      <c r="E4121">
        <v>1</v>
      </c>
      <c r="G4121" t="s">
        <v>433</v>
      </c>
      <c r="H4121" t="s">
        <v>435</v>
      </c>
      <c r="J4121" t="s">
        <v>403</v>
      </c>
      <c r="K4121">
        <v>2</v>
      </c>
      <c r="L4121" t="str">
        <f>_xlfn.CONCAT(D4121,F4121)</f>
        <v>Cinnamon roll</v>
      </c>
      <c r="M4121" s="10">
        <f>E4121*_xlfn.XLOOKUP(L4121,PriceListData!$F$2:$F$97,PriceListData!$E$2:$E$97)</f>
        <v>3.75</v>
      </c>
      <c r="N4121" t="str">
        <f>TEXT(B4121,"dddd")</f>
        <v>Saturday</v>
      </c>
    </row>
    <row r="4122" spans="1:14" x14ac:dyDescent="0.35">
      <c r="A4122">
        <v>290156</v>
      </c>
      <c r="B4122" s="3">
        <v>45794</v>
      </c>
      <c r="C4122" s="4">
        <v>0.40296296296296297</v>
      </c>
      <c r="D4122" t="s">
        <v>443</v>
      </c>
      <c r="E4122">
        <v>1</v>
      </c>
      <c r="G4122" t="s">
        <v>433</v>
      </c>
      <c r="H4122" t="s">
        <v>435</v>
      </c>
      <c r="J4122" t="s">
        <v>403</v>
      </c>
      <c r="K4122">
        <v>1</v>
      </c>
      <c r="L4122" t="str">
        <f>_xlfn.CONCAT(D4122,F4122)</f>
        <v>Scone with clotted cream and jam</v>
      </c>
      <c r="M4122" s="10">
        <f>E4122*_xlfn.XLOOKUP(L4122,PriceListData!$F$2:$F$97,PriceListData!$E$2:$E$97)</f>
        <v>5.75</v>
      </c>
      <c r="N4122" t="str">
        <f>TEXT(B4122,"dddd")</f>
        <v>Saturday</v>
      </c>
    </row>
    <row r="4123" spans="1:14" x14ac:dyDescent="0.35">
      <c r="A4123">
        <v>290155</v>
      </c>
      <c r="B4123" s="3">
        <v>45794</v>
      </c>
      <c r="C4123" s="4">
        <v>0.39874999999999999</v>
      </c>
      <c r="D4123" t="s">
        <v>438</v>
      </c>
      <c r="E4123">
        <v>1</v>
      </c>
      <c r="G4123" t="s">
        <v>433</v>
      </c>
      <c r="H4123" t="s">
        <v>435</v>
      </c>
      <c r="J4123" t="s">
        <v>403</v>
      </c>
      <c r="K4123">
        <v>2</v>
      </c>
      <c r="L4123" t="str">
        <f>_xlfn.CONCAT(D4123,F4123)</f>
        <v>Cinnamon roll</v>
      </c>
      <c r="M4123" s="10">
        <f>E4123*_xlfn.XLOOKUP(L4123,PriceListData!$F$2:$F$97,PriceListData!$E$2:$E$97)</f>
        <v>3.75</v>
      </c>
      <c r="N4123" t="str">
        <f>TEXT(B4123,"dddd")</f>
        <v>Saturday</v>
      </c>
    </row>
    <row r="4124" spans="1:14" x14ac:dyDescent="0.35">
      <c r="A4124">
        <v>290154</v>
      </c>
      <c r="B4124" s="3">
        <v>45794</v>
      </c>
      <c r="C4124" s="4">
        <v>0.38408564814814816</v>
      </c>
      <c r="D4124" t="s">
        <v>458</v>
      </c>
      <c r="E4124">
        <v>1</v>
      </c>
      <c r="G4124" t="s">
        <v>433</v>
      </c>
      <c r="H4124" t="s">
        <v>435</v>
      </c>
      <c r="J4124" t="s">
        <v>403</v>
      </c>
      <c r="K4124">
        <v>2</v>
      </c>
      <c r="L4124" t="str">
        <f>_xlfn.CONCAT(D4124,F4124)</f>
        <v>Iced sugar cookie</v>
      </c>
      <c r="M4124" s="10">
        <f>E4124*_xlfn.XLOOKUP(L4124,PriceListData!$F$2:$F$97,PriceListData!$E$2:$E$97)</f>
        <v>3.25</v>
      </c>
      <c r="N4124" t="str">
        <f>TEXT(B4124,"dddd")</f>
        <v>Saturday</v>
      </c>
    </row>
    <row r="4125" spans="1:14" x14ac:dyDescent="0.35">
      <c r="A4125">
        <v>290153</v>
      </c>
      <c r="B4125" s="3">
        <v>45794</v>
      </c>
      <c r="C4125" s="4">
        <v>0.35813657407407407</v>
      </c>
      <c r="D4125" t="s">
        <v>443</v>
      </c>
      <c r="E4125">
        <v>2</v>
      </c>
      <c r="G4125" t="s">
        <v>433</v>
      </c>
      <c r="H4125" t="s">
        <v>435</v>
      </c>
      <c r="J4125" t="s">
        <v>403</v>
      </c>
      <c r="K4125">
        <v>1</v>
      </c>
      <c r="L4125" t="str">
        <f>_xlfn.CONCAT(D4125,F4125)</f>
        <v>Scone with clotted cream and jam</v>
      </c>
      <c r="M4125" s="10">
        <f>E4125*_xlfn.XLOOKUP(L4125,PriceListData!$F$2:$F$97,PriceListData!$E$2:$E$97)</f>
        <v>11.5</v>
      </c>
      <c r="N4125" t="str">
        <f>TEXT(B4125,"dddd")</f>
        <v>Saturday</v>
      </c>
    </row>
    <row r="4126" spans="1:14" x14ac:dyDescent="0.35">
      <c r="A4126">
        <v>290152</v>
      </c>
      <c r="B4126" s="3">
        <v>45794</v>
      </c>
      <c r="C4126" s="4">
        <v>0.35123842592592591</v>
      </c>
      <c r="D4126" t="s">
        <v>438</v>
      </c>
      <c r="E4126">
        <v>1</v>
      </c>
      <c r="G4126" t="s">
        <v>433</v>
      </c>
      <c r="H4126" t="s">
        <v>435</v>
      </c>
      <c r="J4126" t="s">
        <v>403</v>
      </c>
      <c r="K4126">
        <v>1</v>
      </c>
      <c r="L4126" t="str">
        <f>_xlfn.CONCAT(D4126,F4126)</f>
        <v>Cinnamon roll</v>
      </c>
      <c r="M4126" s="10">
        <f>E4126*_xlfn.XLOOKUP(L4126,PriceListData!$F$2:$F$97,PriceListData!$E$2:$E$97)</f>
        <v>3.75</v>
      </c>
      <c r="N4126" t="str">
        <f>TEXT(B4126,"dddd")</f>
        <v>Saturday</v>
      </c>
    </row>
    <row r="4127" spans="1:14" x14ac:dyDescent="0.35">
      <c r="A4127">
        <v>290151</v>
      </c>
      <c r="B4127" s="3">
        <v>45794</v>
      </c>
      <c r="C4127" s="4">
        <v>0.33858796296296295</v>
      </c>
      <c r="D4127" t="s">
        <v>456</v>
      </c>
      <c r="E4127">
        <v>1</v>
      </c>
      <c r="G4127" t="s">
        <v>433</v>
      </c>
      <c r="H4127" t="s">
        <v>440</v>
      </c>
      <c r="J4127" t="s">
        <v>403</v>
      </c>
      <c r="K4127">
        <v>2</v>
      </c>
      <c r="L4127" t="str">
        <f>_xlfn.CONCAT(D4127,F4127)</f>
        <v>Cinnamon roll (day old)</v>
      </c>
      <c r="M4127" s="10">
        <f>E4127*_xlfn.XLOOKUP(L4127,PriceListData!$F$2:$F$97,PriceListData!$E$2:$E$97)</f>
        <v>3</v>
      </c>
      <c r="N4127" t="str">
        <f>TEXT(B4127,"dddd")</f>
        <v>Saturday</v>
      </c>
    </row>
    <row r="4128" spans="1:14" x14ac:dyDescent="0.35">
      <c r="A4128">
        <v>290150</v>
      </c>
      <c r="B4128" s="3">
        <v>45794</v>
      </c>
      <c r="C4128" s="4">
        <v>0.33450231481481479</v>
      </c>
      <c r="D4128" t="s">
        <v>443</v>
      </c>
      <c r="E4128">
        <v>1</v>
      </c>
      <c r="G4128" t="s">
        <v>433</v>
      </c>
      <c r="H4128" t="s">
        <v>435</v>
      </c>
      <c r="J4128" t="s">
        <v>403</v>
      </c>
      <c r="K4128">
        <v>1</v>
      </c>
      <c r="L4128" t="str">
        <f>_xlfn.CONCAT(D4128,F4128)</f>
        <v>Scone with clotted cream and jam</v>
      </c>
      <c r="M4128" s="10">
        <f>E4128*_xlfn.XLOOKUP(L4128,PriceListData!$F$2:$F$97,PriceListData!$E$2:$E$97)</f>
        <v>5.75</v>
      </c>
      <c r="N4128" t="str">
        <f>TEXT(B4128,"dddd")</f>
        <v>Saturday</v>
      </c>
    </row>
    <row r="4129" spans="1:14" x14ac:dyDescent="0.35">
      <c r="A4129">
        <v>290149</v>
      </c>
      <c r="B4129" s="3">
        <v>45794</v>
      </c>
      <c r="C4129" s="4">
        <v>0.32511574074074073</v>
      </c>
      <c r="D4129" t="s">
        <v>443</v>
      </c>
      <c r="E4129">
        <v>1</v>
      </c>
      <c r="G4129" t="s">
        <v>433</v>
      </c>
      <c r="H4129" t="s">
        <v>435</v>
      </c>
      <c r="J4129" t="s">
        <v>403</v>
      </c>
      <c r="K4129">
        <v>1</v>
      </c>
      <c r="L4129" t="str">
        <f>_xlfn.CONCAT(D4129,F4129)</f>
        <v>Scone with clotted cream and jam</v>
      </c>
      <c r="M4129" s="10">
        <f>E4129*_xlfn.XLOOKUP(L4129,PriceListData!$F$2:$F$97,PriceListData!$E$2:$E$97)</f>
        <v>5.75</v>
      </c>
      <c r="N4129" t="str">
        <f>TEXT(B4129,"dddd")</f>
        <v>Saturday</v>
      </c>
    </row>
    <row r="4130" spans="1:14" x14ac:dyDescent="0.35">
      <c r="A4130">
        <v>290148</v>
      </c>
      <c r="B4130" s="3">
        <v>45794</v>
      </c>
      <c r="C4130" s="4">
        <v>0.31846064814814817</v>
      </c>
      <c r="D4130" t="s">
        <v>443</v>
      </c>
      <c r="E4130">
        <v>1</v>
      </c>
      <c r="G4130" t="s">
        <v>433</v>
      </c>
      <c r="H4130" t="s">
        <v>435</v>
      </c>
      <c r="J4130" t="s">
        <v>403</v>
      </c>
      <c r="K4130">
        <v>1</v>
      </c>
      <c r="L4130" t="str">
        <f>_xlfn.CONCAT(D4130,F4130)</f>
        <v>Scone with clotted cream and jam</v>
      </c>
      <c r="M4130" s="10">
        <f>E4130*_xlfn.XLOOKUP(L4130,PriceListData!$F$2:$F$97,PriceListData!$E$2:$E$97)</f>
        <v>5.75</v>
      </c>
      <c r="N4130" t="str">
        <f>TEXT(B4130,"dddd")</f>
        <v>Saturday</v>
      </c>
    </row>
    <row r="4131" spans="1:14" x14ac:dyDescent="0.35">
      <c r="A4131">
        <v>290147</v>
      </c>
      <c r="B4131" s="3">
        <v>45794</v>
      </c>
      <c r="C4131" s="4">
        <v>0.31116898148148148</v>
      </c>
      <c r="D4131" t="s">
        <v>443</v>
      </c>
      <c r="E4131">
        <v>1</v>
      </c>
      <c r="G4131" t="s">
        <v>433</v>
      </c>
      <c r="H4131" t="s">
        <v>435</v>
      </c>
      <c r="J4131" t="s">
        <v>403</v>
      </c>
      <c r="K4131">
        <v>1</v>
      </c>
      <c r="L4131" t="str">
        <f>_xlfn.CONCAT(D4131,F4131)</f>
        <v>Scone with clotted cream and jam</v>
      </c>
      <c r="M4131" s="10">
        <f>E4131*_xlfn.XLOOKUP(L4131,PriceListData!$F$2:$F$97,PriceListData!$E$2:$E$97)</f>
        <v>5.75</v>
      </c>
      <c r="N4131" t="str">
        <f>TEXT(B4131,"dddd")</f>
        <v>Saturday</v>
      </c>
    </row>
    <row r="4132" spans="1:14" x14ac:dyDescent="0.35">
      <c r="A4132">
        <v>290635</v>
      </c>
      <c r="B4132" s="3">
        <v>45795</v>
      </c>
      <c r="C4132" s="4">
        <v>0.88988425925925929</v>
      </c>
      <c r="D4132" t="s">
        <v>74</v>
      </c>
      <c r="E4132">
        <v>1</v>
      </c>
      <c r="F4132" t="s">
        <v>15</v>
      </c>
      <c r="G4132" t="s">
        <v>417</v>
      </c>
      <c r="H4132" t="s">
        <v>418</v>
      </c>
      <c r="J4132" t="s">
        <v>403</v>
      </c>
      <c r="K4132">
        <v>1</v>
      </c>
      <c r="L4132" t="str">
        <f>_xlfn.CONCAT(D4132,F4132)</f>
        <v>Single-origin12 oz</v>
      </c>
      <c r="M4132" s="10">
        <f>E4132*_xlfn.XLOOKUP(L4132,PriceListData!$F$2:$F$97,PriceListData!$E$2:$E$97)</f>
        <v>14.95</v>
      </c>
      <c r="N4132" t="str">
        <f>TEXT(B4132,"dddd")</f>
        <v>Sunday</v>
      </c>
    </row>
    <row r="4133" spans="1:14" x14ac:dyDescent="0.35">
      <c r="A4133">
        <v>290634</v>
      </c>
      <c r="B4133" s="3">
        <v>45795</v>
      </c>
      <c r="C4133" s="4">
        <v>0.88442129629629629</v>
      </c>
      <c r="D4133" t="s">
        <v>65</v>
      </c>
      <c r="E4133">
        <v>1</v>
      </c>
      <c r="F4133" t="s">
        <v>15</v>
      </c>
      <c r="G4133" t="s">
        <v>405</v>
      </c>
      <c r="H4133" t="s">
        <v>406</v>
      </c>
      <c r="J4133" t="s">
        <v>403</v>
      </c>
      <c r="K4133">
        <v>1</v>
      </c>
      <c r="L4133" t="str">
        <f>_xlfn.CONCAT(D4133,F4133)</f>
        <v>Cappuccino12 oz</v>
      </c>
      <c r="M4133" s="10">
        <f>E4133*_xlfn.XLOOKUP(L4133,PriceListData!$F$2:$F$97,PriceListData!$E$2:$E$97)</f>
        <v>5.5</v>
      </c>
      <c r="N4133" t="str">
        <f>TEXT(B4133,"dddd")</f>
        <v>Sunday</v>
      </c>
    </row>
    <row r="4134" spans="1:14" x14ac:dyDescent="0.35">
      <c r="A4134">
        <v>290633</v>
      </c>
      <c r="B4134" s="3">
        <v>45795</v>
      </c>
      <c r="C4134" s="4">
        <v>0.87667824074074074</v>
      </c>
      <c r="D4134" t="s">
        <v>52</v>
      </c>
      <c r="E4134">
        <v>1</v>
      </c>
      <c r="F4134" t="s">
        <v>15</v>
      </c>
      <c r="G4134" t="s">
        <v>405</v>
      </c>
      <c r="H4134" t="s">
        <v>414</v>
      </c>
      <c r="J4134" t="s">
        <v>403</v>
      </c>
      <c r="K4134">
        <v>1</v>
      </c>
      <c r="L4134" t="str">
        <f>_xlfn.CONCAT(D4134,F4134)</f>
        <v>Frappé12 oz</v>
      </c>
      <c r="M4134" s="10">
        <f>E4134*_xlfn.XLOOKUP(L4134,PriceListData!$F$2:$F$97,PriceListData!$E$2:$E$97)</f>
        <v>4.75</v>
      </c>
      <c r="N4134" t="str">
        <f>TEXT(B4134,"dddd")</f>
        <v>Sunday</v>
      </c>
    </row>
    <row r="4135" spans="1:14" x14ac:dyDescent="0.35">
      <c r="A4135">
        <v>290632</v>
      </c>
      <c r="B4135" s="3">
        <v>45795</v>
      </c>
      <c r="C4135" s="4">
        <v>0.85299768518518515</v>
      </c>
      <c r="D4135" t="s">
        <v>404</v>
      </c>
      <c r="E4135">
        <v>1</v>
      </c>
      <c r="F4135" t="s">
        <v>15</v>
      </c>
      <c r="G4135" t="s">
        <v>405</v>
      </c>
      <c r="H4135" t="s">
        <v>406</v>
      </c>
      <c r="J4135" t="s">
        <v>403</v>
      </c>
      <c r="K4135">
        <v>1</v>
      </c>
      <c r="L4135" t="str">
        <f>_xlfn.CONCAT(D4135,F4135)</f>
        <v>Café latté12 oz</v>
      </c>
      <c r="M4135" s="10">
        <f>E4135*_xlfn.XLOOKUP(L4135,PriceListData!$F$2:$F$97,PriceListData!$E$2:$E$97)</f>
        <v>4.25</v>
      </c>
      <c r="N4135" t="str">
        <f>TEXT(B4135,"dddd")</f>
        <v>Sunday</v>
      </c>
    </row>
    <row r="4136" spans="1:14" x14ac:dyDescent="0.35">
      <c r="A4136">
        <v>290631</v>
      </c>
      <c r="B4136" s="3">
        <v>45795</v>
      </c>
      <c r="C4136" s="4">
        <v>0.83952546296296293</v>
      </c>
      <c r="D4136" t="s">
        <v>404</v>
      </c>
      <c r="E4136">
        <v>1</v>
      </c>
      <c r="F4136" t="s">
        <v>15</v>
      </c>
      <c r="G4136" t="s">
        <v>405</v>
      </c>
      <c r="H4136" t="s">
        <v>406</v>
      </c>
      <c r="J4136" t="s">
        <v>403</v>
      </c>
      <c r="K4136">
        <v>1</v>
      </c>
      <c r="L4136" t="str">
        <f>_xlfn.CONCAT(D4136,F4136)</f>
        <v>Café latté12 oz</v>
      </c>
      <c r="M4136" s="10">
        <f>E4136*_xlfn.XLOOKUP(L4136,PriceListData!$F$2:$F$97,PriceListData!$E$2:$E$97)</f>
        <v>4.25</v>
      </c>
      <c r="N4136" t="str">
        <f>TEXT(B4136,"dddd")</f>
        <v>Sunday</v>
      </c>
    </row>
    <row r="4137" spans="1:14" x14ac:dyDescent="0.35">
      <c r="A4137">
        <v>290630</v>
      </c>
      <c r="B4137" s="3">
        <v>45795</v>
      </c>
      <c r="C4137" s="4">
        <v>0.83611111111111114</v>
      </c>
      <c r="D4137" t="s">
        <v>412</v>
      </c>
      <c r="E4137">
        <v>1</v>
      </c>
      <c r="F4137" t="s">
        <v>15</v>
      </c>
      <c r="G4137" t="s">
        <v>413</v>
      </c>
      <c r="H4137" t="s">
        <v>414</v>
      </c>
      <c r="J4137" t="s">
        <v>403</v>
      </c>
      <c r="K4137">
        <v>1</v>
      </c>
      <c r="L4137" t="str">
        <f>_xlfn.CONCAT(D4137,F4137)</f>
        <v>Iced tea12 oz</v>
      </c>
      <c r="M4137" s="10">
        <f>E4137*_xlfn.XLOOKUP(L4137,PriceListData!$F$2:$F$97,PriceListData!$E$2:$E$97)</f>
        <v>4.25</v>
      </c>
      <c r="N4137" t="str">
        <f>TEXT(B4137,"dddd")</f>
        <v>Sunday</v>
      </c>
    </row>
    <row r="4138" spans="1:14" x14ac:dyDescent="0.35">
      <c r="A4138">
        <v>290629</v>
      </c>
      <c r="B4138" s="3">
        <v>45795</v>
      </c>
      <c r="C4138" s="4">
        <v>0.83398148148148143</v>
      </c>
      <c r="D4138" t="s">
        <v>411</v>
      </c>
      <c r="E4138">
        <v>2</v>
      </c>
      <c r="F4138" t="s">
        <v>24</v>
      </c>
      <c r="G4138" t="s">
        <v>405</v>
      </c>
      <c r="H4138" t="s">
        <v>406</v>
      </c>
      <c r="J4138" t="s">
        <v>403</v>
      </c>
      <c r="K4138">
        <v>1</v>
      </c>
      <c r="L4138" t="str">
        <f>_xlfn.CONCAT(D4138,F4138)</f>
        <v>Turkish coffee3 oz</v>
      </c>
      <c r="M4138" s="10">
        <f>E4138*_xlfn.XLOOKUP(L4138,PriceListData!$F$2:$F$97,PriceListData!$E$2:$E$97)</f>
        <v>7.5</v>
      </c>
      <c r="N4138" t="str">
        <f>TEXT(B4138,"dddd")</f>
        <v>Sunday</v>
      </c>
    </row>
    <row r="4139" spans="1:14" x14ac:dyDescent="0.35">
      <c r="A4139">
        <v>290629</v>
      </c>
      <c r="B4139" s="3">
        <v>45795</v>
      </c>
      <c r="C4139" s="4">
        <v>0.83398148148148143</v>
      </c>
      <c r="D4139" t="s">
        <v>425</v>
      </c>
      <c r="E4139">
        <v>1</v>
      </c>
      <c r="F4139" t="s">
        <v>15</v>
      </c>
      <c r="G4139" t="s">
        <v>405</v>
      </c>
      <c r="H4139" t="s">
        <v>414</v>
      </c>
      <c r="J4139" t="s">
        <v>403</v>
      </c>
      <c r="K4139">
        <v>1</v>
      </c>
      <c r="L4139" t="str">
        <f>_xlfn.CONCAT(D4139,F4139)</f>
        <v>Iced Guillermo12 oz</v>
      </c>
      <c r="M4139" s="10">
        <f>E4139*_xlfn.XLOOKUP(L4139,PriceListData!$F$2:$F$97,PriceListData!$E$2:$E$97)</f>
        <v>3.5</v>
      </c>
      <c r="N4139" t="str">
        <f>TEXT(B4139,"dddd")</f>
        <v>Sunday</v>
      </c>
    </row>
    <row r="4140" spans="1:14" x14ac:dyDescent="0.35">
      <c r="A4140">
        <v>290629</v>
      </c>
      <c r="B4140" s="3">
        <v>45795</v>
      </c>
      <c r="C4140" s="4">
        <v>0.83398148148148143</v>
      </c>
      <c r="D4140" t="s">
        <v>52</v>
      </c>
      <c r="E4140">
        <v>1</v>
      </c>
      <c r="F4140" t="s">
        <v>15</v>
      </c>
      <c r="G4140" t="s">
        <v>405</v>
      </c>
      <c r="H4140" t="s">
        <v>414</v>
      </c>
      <c r="J4140" t="s">
        <v>403</v>
      </c>
      <c r="K4140">
        <v>1</v>
      </c>
      <c r="L4140" t="str">
        <f>_xlfn.CONCAT(D4140,F4140)</f>
        <v>Frappé12 oz</v>
      </c>
      <c r="M4140" s="10">
        <f>E4140*_xlfn.XLOOKUP(L4140,PriceListData!$F$2:$F$97,PriceListData!$E$2:$E$97)</f>
        <v>4.75</v>
      </c>
      <c r="N4140" t="str">
        <f>TEXT(B4140,"dddd")</f>
        <v>Sunday</v>
      </c>
    </row>
    <row r="4141" spans="1:14" x14ac:dyDescent="0.35">
      <c r="A4141">
        <v>290628</v>
      </c>
      <c r="B4141" s="3">
        <v>45795</v>
      </c>
      <c r="C4141" s="4">
        <v>0.82473379629629628</v>
      </c>
      <c r="D4141" t="s">
        <v>404</v>
      </c>
      <c r="E4141">
        <v>1</v>
      </c>
      <c r="F4141" t="s">
        <v>15</v>
      </c>
      <c r="G4141" t="s">
        <v>405</v>
      </c>
      <c r="H4141" t="s">
        <v>406</v>
      </c>
      <c r="J4141" t="s">
        <v>403</v>
      </c>
      <c r="K4141">
        <v>1</v>
      </c>
      <c r="L4141" t="str">
        <f>_xlfn.CONCAT(D4141,F4141)</f>
        <v>Café latté12 oz</v>
      </c>
      <c r="M4141" s="10">
        <f>E4141*_xlfn.XLOOKUP(L4141,PriceListData!$F$2:$F$97,PriceListData!$E$2:$E$97)</f>
        <v>4.25</v>
      </c>
      <c r="N4141" t="str">
        <f>TEXT(B4141,"dddd")</f>
        <v>Sunday</v>
      </c>
    </row>
    <row r="4142" spans="1:14" x14ac:dyDescent="0.35">
      <c r="A4142">
        <v>290627</v>
      </c>
      <c r="B4142" s="3">
        <v>45795</v>
      </c>
      <c r="C4142" s="4">
        <v>0.81538194444444445</v>
      </c>
      <c r="D4142" t="s">
        <v>52</v>
      </c>
      <c r="E4142">
        <v>1</v>
      </c>
      <c r="F4142" t="s">
        <v>15</v>
      </c>
      <c r="G4142" t="s">
        <v>405</v>
      </c>
      <c r="H4142" t="s">
        <v>414</v>
      </c>
      <c r="J4142" t="s">
        <v>403</v>
      </c>
      <c r="K4142">
        <v>1</v>
      </c>
      <c r="L4142" t="str">
        <f>_xlfn.CONCAT(D4142,F4142)</f>
        <v>Frappé12 oz</v>
      </c>
      <c r="M4142" s="10">
        <f>E4142*_xlfn.XLOOKUP(L4142,PriceListData!$F$2:$F$97,PriceListData!$E$2:$E$97)</f>
        <v>4.75</v>
      </c>
      <c r="N4142" t="str">
        <f>TEXT(B4142,"dddd")</f>
        <v>Sunday</v>
      </c>
    </row>
    <row r="4143" spans="1:14" x14ac:dyDescent="0.35">
      <c r="A4143">
        <v>290626</v>
      </c>
      <c r="B4143" s="3">
        <v>45795</v>
      </c>
      <c r="C4143" s="4">
        <v>0.8144675925925926</v>
      </c>
      <c r="D4143" t="s">
        <v>54</v>
      </c>
      <c r="E4143">
        <v>1</v>
      </c>
      <c r="G4143" t="s">
        <v>415</v>
      </c>
      <c r="H4143" t="s">
        <v>416</v>
      </c>
      <c r="J4143" t="s">
        <v>403</v>
      </c>
      <c r="K4143">
        <v>1</v>
      </c>
      <c r="L4143" t="str">
        <f>_xlfn.CONCAT(D4143,F4143)</f>
        <v>Syrup</v>
      </c>
      <c r="M4143" s="10">
        <f>E4143*_xlfn.XLOOKUP(L4143,PriceListData!$F$2:$F$97,PriceListData!$E$2:$E$97)</f>
        <v>0.75</v>
      </c>
      <c r="N4143" t="str">
        <f>TEXT(B4143,"dddd")</f>
        <v>Sunday</v>
      </c>
    </row>
    <row r="4144" spans="1:14" x14ac:dyDescent="0.35">
      <c r="A4144">
        <v>290626</v>
      </c>
      <c r="B4144" s="3">
        <v>45795</v>
      </c>
      <c r="C4144" s="4">
        <v>0.8144675925925926</v>
      </c>
      <c r="D4144" t="s">
        <v>21</v>
      </c>
      <c r="E4144">
        <v>1</v>
      </c>
      <c r="F4144" t="s">
        <v>15</v>
      </c>
      <c r="G4144" t="s">
        <v>405</v>
      </c>
      <c r="H4144" t="s">
        <v>406</v>
      </c>
      <c r="J4144" t="s">
        <v>403</v>
      </c>
      <c r="K4144">
        <v>1</v>
      </c>
      <c r="L4144" t="str">
        <f>_xlfn.CONCAT(D4144,F4144)</f>
        <v>Pourover12 oz</v>
      </c>
      <c r="M4144" s="10">
        <f>E4144*_xlfn.XLOOKUP(L4144,PriceListData!$F$2:$F$97,PriceListData!$E$2:$E$97)</f>
        <v>3.5</v>
      </c>
      <c r="N4144" t="str">
        <f>TEXT(B4144,"dddd")</f>
        <v>Sunday</v>
      </c>
    </row>
    <row r="4145" spans="1:14" x14ac:dyDescent="0.35">
      <c r="A4145">
        <v>290625</v>
      </c>
      <c r="B4145" s="3">
        <v>45795</v>
      </c>
      <c r="C4145" s="4">
        <v>0.79562500000000003</v>
      </c>
      <c r="D4145" t="s">
        <v>425</v>
      </c>
      <c r="E4145">
        <v>1</v>
      </c>
      <c r="F4145" t="s">
        <v>15</v>
      </c>
      <c r="G4145" t="s">
        <v>405</v>
      </c>
      <c r="H4145" t="s">
        <v>414</v>
      </c>
      <c r="J4145" t="s">
        <v>403</v>
      </c>
      <c r="K4145">
        <v>1</v>
      </c>
      <c r="L4145" t="str">
        <f>_xlfn.CONCAT(D4145,F4145)</f>
        <v>Iced Guillermo12 oz</v>
      </c>
      <c r="M4145" s="10">
        <f>E4145*_xlfn.XLOOKUP(L4145,PriceListData!$F$2:$F$97,PriceListData!$E$2:$E$97)</f>
        <v>3.5</v>
      </c>
      <c r="N4145" t="str">
        <f>TEXT(B4145,"dddd")</f>
        <v>Sunday</v>
      </c>
    </row>
    <row r="4146" spans="1:14" x14ac:dyDescent="0.35">
      <c r="A4146">
        <v>290625</v>
      </c>
      <c r="B4146" s="3">
        <v>45795</v>
      </c>
      <c r="C4146" s="4">
        <v>0.79562500000000003</v>
      </c>
      <c r="D4146" t="s">
        <v>409</v>
      </c>
      <c r="E4146">
        <v>1</v>
      </c>
      <c r="F4146" t="s">
        <v>15</v>
      </c>
      <c r="G4146" t="s">
        <v>405</v>
      </c>
      <c r="H4146" t="s">
        <v>406</v>
      </c>
      <c r="J4146" t="s">
        <v>403</v>
      </c>
      <c r="K4146">
        <v>1</v>
      </c>
      <c r="L4146" t="str">
        <f>_xlfn.CONCAT(D4146,F4146)</f>
        <v>Drip coffee12 oz</v>
      </c>
      <c r="M4146" s="10">
        <f>E4146*_xlfn.XLOOKUP(L4146,PriceListData!$F$2:$F$97,PriceListData!$E$2:$E$97)</f>
        <v>2.25</v>
      </c>
      <c r="N4146" t="str">
        <f>TEXT(B4146,"dddd")</f>
        <v>Sunday</v>
      </c>
    </row>
    <row r="4147" spans="1:14" x14ac:dyDescent="0.35">
      <c r="A4147">
        <v>290624</v>
      </c>
      <c r="B4147" s="3">
        <v>45795</v>
      </c>
      <c r="C4147" s="4">
        <v>0.79399305555555555</v>
      </c>
      <c r="D4147" t="s">
        <v>425</v>
      </c>
      <c r="E4147">
        <v>1</v>
      </c>
      <c r="F4147" t="s">
        <v>15</v>
      </c>
      <c r="G4147" t="s">
        <v>405</v>
      </c>
      <c r="H4147" t="s">
        <v>414</v>
      </c>
      <c r="J4147" t="s">
        <v>403</v>
      </c>
      <c r="K4147">
        <v>1</v>
      </c>
      <c r="L4147" t="str">
        <f>_xlfn.CONCAT(D4147,F4147)</f>
        <v>Iced Guillermo12 oz</v>
      </c>
      <c r="M4147" s="10">
        <f>E4147*_xlfn.XLOOKUP(L4147,PriceListData!$F$2:$F$97,PriceListData!$E$2:$E$97)</f>
        <v>3.5</v>
      </c>
      <c r="N4147" t="str">
        <f>TEXT(B4147,"dddd")</f>
        <v>Sunday</v>
      </c>
    </row>
    <row r="4148" spans="1:14" x14ac:dyDescent="0.35">
      <c r="A4148">
        <v>290623</v>
      </c>
      <c r="B4148" s="3">
        <v>45795</v>
      </c>
      <c r="C4148" s="4">
        <v>0.79342592592592598</v>
      </c>
      <c r="D4148" t="s">
        <v>425</v>
      </c>
      <c r="E4148">
        <v>1</v>
      </c>
      <c r="F4148" t="s">
        <v>15</v>
      </c>
      <c r="G4148" t="s">
        <v>405</v>
      </c>
      <c r="H4148" t="s">
        <v>414</v>
      </c>
      <c r="J4148" t="s">
        <v>403</v>
      </c>
      <c r="K4148">
        <v>1</v>
      </c>
      <c r="L4148" t="str">
        <f>_xlfn.CONCAT(D4148,F4148)</f>
        <v>Iced Guillermo12 oz</v>
      </c>
      <c r="M4148" s="10">
        <f>E4148*_xlfn.XLOOKUP(L4148,PriceListData!$F$2:$F$97,PriceListData!$E$2:$E$97)</f>
        <v>3.5</v>
      </c>
      <c r="N4148" t="str">
        <f>TEXT(B4148,"dddd")</f>
        <v>Sunday</v>
      </c>
    </row>
    <row r="4149" spans="1:14" x14ac:dyDescent="0.35">
      <c r="A4149">
        <v>290621</v>
      </c>
      <c r="B4149" s="3">
        <v>45795</v>
      </c>
      <c r="C4149" s="4">
        <v>0.78502314814814811</v>
      </c>
      <c r="D4149" t="s">
        <v>404</v>
      </c>
      <c r="E4149">
        <v>1</v>
      </c>
      <c r="F4149" t="s">
        <v>15</v>
      </c>
      <c r="G4149" t="s">
        <v>405</v>
      </c>
      <c r="H4149" t="s">
        <v>406</v>
      </c>
      <c r="J4149" t="s">
        <v>403</v>
      </c>
      <c r="K4149">
        <v>1</v>
      </c>
      <c r="L4149" t="str">
        <f>_xlfn.CONCAT(D4149,F4149)</f>
        <v>Café latté12 oz</v>
      </c>
      <c r="M4149" s="10">
        <f>E4149*_xlfn.XLOOKUP(L4149,PriceListData!$F$2:$F$97,PriceListData!$E$2:$E$97)</f>
        <v>4.25</v>
      </c>
      <c r="N4149" t="str">
        <f>TEXT(B4149,"dddd")</f>
        <v>Sunday</v>
      </c>
    </row>
    <row r="4150" spans="1:14" x14ac:dyDescent="0.35">
      <c r="A4150">
        <v>290620</v>
      </c>
      <c r="B4150" s="3">
        <v>45795</v>
      </c>
      <c r="C4150" s="4">
        <v>0.78244212962962967</v>
      </c>
      <c r="D4150" t="s">
        <v>404</v>
      </c>
      <c r="E4150">
        <v>1</v>
      </c>
      <c r="F4150" t="s">
        <v>15</v>
      </c>
      <c r="G4150" t="s">
        <v>405</v>
      </c>
      <c r="H4150" t="s">
        <v>406</v>
      </c>
      <c r="J4150" t="s">
        <v>403</v>
      </c>
      <c r="K4150">
        <v>1</v>
      </c>
      <c r="L4150" t="str">
        <f>_xlfn.CONCAT(D4150,F4150)</f>
        <v>Café latté12 oz</v>
      </c>
      <c r="M4150" s="10">
        <f>E4150*_xlfn.XLOOKUP(L4150,PriceListData!$F$2:$F$97,PriceListData!$E$2:$E$97)</f>
        <v>4.25</v>
      </c>
      <c r="N4150" t="str">
        <f>TEXT(B4150,"dddd")</f>
        <v>Sunday</v>
      </c>
    </row>
    <row r="4151" spans="1:14" x14ac:dyDescent="0.35">
      <c r="A4151">
        <v>290619</v>
      </c>
      <c r="B4151" s="3">
        <v>45795</v>
      </c>
      <c r="C4151" s="4">
        <v>0.77534722222222219</v>
      </c>
      <c r="D4151" t="s">
        <v>404</v>
      </c>
      <c r="E4151">
        <v>1</v>
      </c>
      <c r="F4151" t="s">
        <v>15</v>
      </c>
      <c r="G4151" t="s">
        <v>405</v>
      </c>
      <c r="H4151" t="s">
        <v>406</v>
      </c>
      <c r="J4151" t="s">
        <v>403</v>
      </c>
      <c r="K4151">
        <v>1</v>
      </c>
      <c r="L4151" t="str">
        <f>_xlfn.CONCAT(D4151,F4151)</f>
        <v>Café latté12 oz</v>
      </c>
      <c r="M4151" s="10">
        <f>E4151*_xlfn.XLOOKUP(L4151,PriceListData!$F$2:$F$97,PriceListData!$E$2:$E$97)</f>
        <v>4.25</v>
      </c>
      <c r="N4151" t="str">
        <f>TEXT(B4151,"dddd")</f>
        <v>Sunday</v>
      </c>
    </row>
    <row r="4152" spans="1:14" x14ac:dyDescent="0.35">
      <c r="A4152">
        <v>290618</v>
      </c>
      <c r="B4152" s="3">
        <v>45795</v>
      </c>
      <c r="C4152" s="4">
        <v>0.7553819444444444</v>
      </c>
      <c r="D4152" t="s">
        <v>404</v>
      </c>
      <c r="E4152">
        <v>1</v>
      </c>
      <c r="F4152" t="s">
        <v>15</v>
      </c>
      <c r="G4152" t="s">
        <v>405</v>
      </c>
      <c r="H4152" t="s">
        <v>406</v>
      </c>
      <c r="J4152" t="s">
        <v>403</v>
      </c>
      <c r="K4152">
        <v>1</v>
      </c>
      <c r="L4152" t="str">
        <f>_xlfn.CONCAT(D4152,F4152)</f>
        <v>Café latté12 oz</v>
      </c>
      <c r="M4152" s="10">
        <f>E4152*_xlfn.XLOOKUP(L4152,PriceListData!$F$2:$F$97,PriceListData!$E$2:$E$97)</f>
        <v>4.25</v>
      </c>
      <c r="N4152" t="str">
        <f>TEXT(B4152,"dddd")</f>
        <v>Sunday</v>
      </c>
    </row>
    <row r="4153" spans="1:14" x14ac:dyDescent="0.35">
      <c r="A4153">
        <v>290617</v>
      </c>
      <c r="B4153" s="3">
        <v>45795</v>
      </c>
      <c r="C4153" s="4">
        <v>0.75408564814814816</v>
      </c>
      <c r="D4153" t="s">
        <v>407</v>
      </c>
      <c r="E4153">
        <v>1</v>
      </c>
      <c r="G4153" t="s">
        <v>405</v>
      </c>
      <c r="H4153" t="s">
        <v>408</v>
      </c>
      <c r="J4153" t="s">
        <v>403</v>
      </c>
      <c r="K4153">
        <v>1</v>
      </c>
      <c r="L4153" t="str">
        <f>_xlfn.CONCAT(D4153,F4153)</f>
        <v>Drip coffee refill</v>
      </c>
      <c r="M4153" s="10">
        <f>E4153*_xlfn.XLOOKUP(L4153,PriceListData!$F$2:$F$97,PriceListData!$E$2:$E$97)</f>
        <v>1.25</v>
      </c>
      <c r="N4153" t="str">
        <f>TEXT(B4153,"dddd")</f>
        <v>Sunday</v>
      </c>
    </row>
    <row r="4154" spans="1:14" x14ac:dyDescent="0.35">
      <c r="A4154">
        <v>290616</v>
      </c>
      <c r="B4154" s="3">
        <v>45795</v>
      </c>
      <c r="C4154" s="4">
        <v>0.7487731481481481</v>
      </c>
      <c r="D4154" t="s">
        <v>411</v>
      </c>
      <c r="E4154">
        <v>1</v>
      </c>
      <c r="F4154" t="s">
        <v>24</v>
      </c>
      <c r="G4154" t="s">
        <v>405</v>
      </c>
      <c r="H4154" t="s">
        <v>406</v>
      </c>
      <c r="J4154" t="s">
        <v>403</v>
      </c>
      <c r="K4154">
        <v>2</v>
      </c>
      <c r="L4154" t="str">
        <f>_xlfn.CONCAT(D4154,F4154)</f>
        <v>Turkish coffee3 oz</v>
      </c>
      <c r="M4154" s="10">
        <f>E4154*_xlfn.XLOOKUP(L4154,PriceListData!$F$2:$F$97,PriceListData!$E$2:$E$97)</f>
        <v>3.75</v>
      </c>
      <c r="N4154" t="str">
        <f>TEXT(B4154,"dddd")</f>
        <v>Sunday</v>
      </c>
    </row>
    <row r="4155" spans="1:14" x14ac:dyDescent="0.35">
      <c r="A4155">
        <v>290616</v>
      </c>
      <c r="B4155" s="3">
        <v>45795</v>
      </c>
      <c r="C4155" s="4">
        <v>0.7487731481481481</v>
      </c>
      <c r="D4155" t="s">
        <v>409</v>
      </c>
      <c r="E4155">
        <v>1</v>
      </c>
      <c r="F4155" t="s">
        <v>15</v>
      </c>
      <c r="G4155" t="s">
        <v>405</v>
      </c>
      <c r="H4155" t="s">
        <v>406</v>
      </c>
      <c r="J4155" t="s">
        <v>403</v>
      </c>
      <c r="K4155">
        <v>2</v>
      </c>
      <c r="L4155" t="str">
        <f>_xlfn.CONCAT(D4155,F4155)</f>
        <v>Drip coffee12 oz</v>
      </c>
      <c r="M4155" s="10">
        <f>E4155*_xlfn.XLOOKUP(L4155,PriceListData!$F$2:$F$97,PriceListData!$E$2:$E$97)</f>
        <v>2.25</v>
      </c>
      <c r="N4155" t="str">
        <f>TEXT(B4155,"dddd")</f>
        <v>Sunday</v>
      </c>
    </row>
    <row r="4156" spans="1:14" x14ac:dyDescent="0.35">
      <c r="A4156">
        <v>290615</v>
      </c>
      <c r="B4156" s="3">
        <v>45795</v>
      </c>
      <c r="C4156" s="4">
        <v>0.74849537037037039</v>
      </c>
      <c r="D4156" t="s">
        <v>54</v>
      </c>
      <c r="E4156">
        <v>1</v>
      </c>
      <c r="G4156" t="s">
        <v>415</v>
      </c>
      <c r="H4156" t="s">
        <v>416</v>
      </c>
      <c r="J4156" t="s">
        <v>403</v>
      </c>
      <c r="K4156">
        <v>1</v>
      </c>
      <c r="L4156" t="str">
        <f>_xlfn.CONCAT(D4156,F4156)</f>
        <v>Syrup</v>
      </c>
      <c r="M4156" s="10">
        <f>E4156*_xlfn.XLOOKUP(L4156,PriceListData!$F$2:$F$97,PriceListData!$E$2:$E$97)</f>
        <v>0.75</v>
      </c>
      <c r="N4156" t="str">
        <f>TEXT(B4156,"dddd")</f>
        <v>Sunday</v>
      </c>
    </row>
    <row r="4157" spans="1:14" x14ac:dyDescent="0.35">
      <c r="A4157">
        <v>290615</v>
      </c>
      <c r="B4157" s="3">
        <v>45795</v>
      </c>
      <c r="C4157" s="4">
        <v>0.74849537037037039</v>
      </c>
      <c r="D4157" t="s">
        <v>21</v>
      </c>
      <c r="E4157">
        <v>1</v>
      </c>
      <c r="F4157" t="s">
        <v>15</v>
      </c>
      <c r="G4157" t="s">
        <v>405</v>
      </c>
      <c r="H4157" t="s">
        <v>406</v>
      </c>
      <c r="J4157" t="s">
        <v>403</v>
      </c>
      <c r="K4157">
        <v>1</v>
      </c>
      <c r="L4157" t="str">
        <f>_xlfn.CONCAT(D4157,F4157)</f>
        <v>Pourover12 oz</v>
      </c>
      <c r="M4157" s="10">
        <f>E4157*_xlfn.XLOOKUP(L4157,PriceListData!$F$2:$F$97,PriceListData!$E$2:$E$97)</f>
        <v>3.5</v>
      </c>
      <c r="N4157" t="str">
        <f>TEXT(B4157,"dddd")</f>
        <v>Sunday</v>
      </c>
    </row>
    <row r="4158" spans="1:14" x14ac:dyDescent="0.35">
      <c r="A4158">
        <v>290614</v>
      </c>
      <c r="B4158" s="3">
        <v>45795</v>
      </c>
      <c r="C4158" s="4">
        <v>0.74510416666666668</v>
      </c>
      <c r="D4158" t="s">
        <v>52</v>
      </c>
      <c r="E4158">
        <v>1</v>
      </c>
      <c r="F4158" t="s">
        <v>15</v>
      </c>
      <c r="G4158" t="s">
        <v>405</v>
      </c>
      <c r="H4158" t="s">
        <v>414</v>
      </c>
      <c r="J4158" t="s">
        <v>403</v>
      </c>
      <c r="K4158">
        <v>1</v>
      </c>
      <c r="L4158" t="str">
        <f>_xlfn.CONCAT(D4158,F4158)</f>
        <v>Frappé12 oz</v>
      </c>
      <c r="M4158" s="10">
        <f>E4158*_xlfn.XLOOKUP(L4158,PriceListData!$F$2:$F$97,PriceListData!$E$2:$E$97)</f>
        <v>4.75</v>
      </c>
      <c r="N4158" t="str">
        <f>TEXT(B4158,"dddd")</f>
        <v>Sunday</v>
      </c>
    </row>
    <row r="4159" spans="1:14" x14ac:dyDescent="0.35">
      <c r="A4159">
        <v>290613</v>
      </c>
      <c r="B4159" s="3">
        <v>45795</v>
      </c>
      <c r="C4159" s="4">
        <v>0.74143518518518514</v>
      </c>
      <c r="D4159" t="s">
        <v>52</v>
      </c>
      <c r="E4159">
        <v>2</v>
      </c>
      <c r="F4159" t="s">
        <v>15</v>
      </c>
      <c r="G4159" t="s">
        <v>405</v>
      </c>
      <c r="H4159" t="s">
        <v>414</v>
      </c>
      <c r="J4159" t="s">
        <v>403</v>
      </c>
      <c r="K4159">
        <v>2</v>
      </c>
      <c r="L4159" t="str">
        <f>_xlfn.CONCAT(D4159,F4159)</f>
        <v>Frappé12 oz</v>
      </c>
      <c r="M4159" s="10">
        <f>E4159*_xlfn.XLOOKUP(L4159,PriceListData!$F$2:$F$97,PriceListData!$E$2:$E$97)</f>
        <v>9.5</v>
      </c>
      <c r="N4159" t="str">
        <f>TEXT(B4159,"dddd")</f>
        <v>Sunday</v>
      </c>
    </row>
    <row r="4160" spans="1:14" x14ac:dyDescent="0.35">
      <c r="A4160">
        <v>290612</v>
      </c>
      <c r="B4160" s="3">
        <v>45795</v>
      </c>
      <c r="C4160" s="4">
        <v>0.73953703703703699</v>
      </c>
      <c r="D4160" t="s">
        <v>21</v>
      </c>
      <c r="E4160">
        <v>1</v>
      </c>
      <c r="F4160" t="s">
        <v>15</v>
      </c>
      <c r="G4160" t="s">
        <v>405</v>
      </c>
      <c r="H4160" t="s">
        <v>406</v>
      </c>
      <c r="J4160" t="s">
        <v>403</v>
      </c>
      <c r="K4160">
        <v>2</v>
      </c>
      <c r="L4160" t="str">
        <f>_xlfn.CONCAT(D4160,F4160)</f>
        <v>Pourover12 oz</v>
      </c>
      <c r="M4160" s="10">
        <f>E4160*_xlfn.XLOOKUP(L4160,PriceListData!$F$2:$F$97,PriceListData!$E$2:$E$97)</f>
        <v>3.5</v>
      </c>
      <c r="N4160" t="str">
        <f>TEXT(B4160,"dddd")</f>
        <v>Sunday</v>
      </c>
    </row>
    <row r="4161" spans="1:14" x14ac:dyDescent="0.35">
      <c r="A4161">
        <v>290611</v>
      </c>
      <c r="B4161" s="3">
        <v>45795</v>
      </c>
      <c r="C4161" s="4">
        <v>0.73767361111111107</v>
      </c>
      <c r="D4161" t="s">
        <v>40</v>
      </c>
      <c r="E4161">
        <v>1</v>
      </c>
      <c r="F4161" t="s">
        <v>35</v>
      </c>
      <c r="G4161" t="s">
        <v>405</v>
      </c>
      <c r="H4161" t="s">
        <v>406</v>
      </c>
      <c r="J4161" t="s">
        <v>403</v>
      </c>
      <c r="K4161">
        <v>1</v>
      </c>
      <c r="L4161" t="str">
        <f>_xlfn.CONCAT(D4161,F4161)</f>
        <v>Espresso1 oz</v>
      </c>
      <c r="M4161" s="10">
        <f>E4161*_xlfn.XLOOKUP(L4161,PriceListData!$F$2:$F$97,PriceListData!$E$2:$E$97)</f>
        <v>2.5</v>
      </c>
      <c r="N4161" t="str">
        <f>TEXT(B4161,"dddd")</f>
        <v>Sunday</v>
      </c>
    </row>
    <row r="4162" spans="1:14" x14ac:dyDescent="0.35">
      <c r="A4162">
        <v>290610</v>
      </c>
      <c r="B4162" s="3">
        <v>45795</v>
      </c>
      <c r="C4162" s="4">
        <v>0.73577546296296292</v>
      </c>
      <c r="D4162" t="s">
        <v>54</v>
      </c>
      <c r="E4162">
        <v>1</v>
      </c>
      <c r="G4162" t="s">
        <v>415</v>
      </c>
      <c r="H4162" t="s">
        <v>416</v>
      </c>
      <c r="J4162" t="s">
        <v>403</v>
      </c>
      <c r="K4162">
        <v>1</v>
      </c>
      <c r="L4162" t="str">
        <f>_xlfn.CONCAT(D4162,F4162)</f>
        <v>Syrup</v>
      </c>
      <c r="M4162" s="10">
        <f>E4162*_xlfn.XLOOKUP(L4162,PriceListData!$F$2:$F$97,PriceListData!$E$2:$E$97)</f>
        <v>0.75</v>
      </c>
      <c r="N4162" t="str">
        <f>TEXT(B4162,"dddd")</f>
        <v>Sunday</v>
      </c>
    </row>
    <row r="4163" spans="1:14" x14ac:dyDescent="0.35">
      <c r="A4163">
        <v>290610</v>
      </c>
      <c r="B4163" s="3">
        <v>45795</v>
      </c>
      <c r="C4163" s="4">
        <v>0.73577546296296292</v>
      </c>
      <c r="D4163" t="s">
        <v>21</v>
      </c>
      <c r="E4163">
        <v>1</v>
      </c>
      <c r="F4163" t="s">
        <v>15</v>
      </c>
      <c r="G4163" t="s">
        <v>405</v>
      </c>
      <c r="H4163" t="s">
        <v>406</v>
      </c>
      <c r="J4163" t="s">
        <v>403</v>
      </c>
      <c r="K4163">
        <v>1</v>
      </c>
      <c r="L4163" t="str">
        <f>_xlfn.CONCAT(D4163,F4163)</f>
        <v>Pourover12 oz</v>
      </c>
      <c r="M4163" s="10">
        <f>E4163*_xlfn.XLOOKUP(L4163,PriceListData!$F$2:$F$97,PriceListData!$E$2:$E$97)</f>
        <v>3.5</v>
      </c>
      <c r="N4163" t="str">
        <f>TEXT(B4163,"dddd")</f>
        <v>Sunday</v>
      </c>
    </row>
    <row r="4164" spans="1:14" x14ac:dyDescent="0.35">
      <c r="A4164">
        <v>290609</v>
      </c>
      <c r="B4164" s="3">
        <v>45795</v>
      </c>
      <c r="C4164" s="4">
        <v>0.73494212962962968</v>
      </c>
      <c r="D4164" t="s">
        <v>54</v>
      </c>
      <c r="E4164">
        <v>1</v>
      </c>
      <c r="G4164" t="s">
        <v>415</v>
      </c>
      <c r="H4164" t="s">
        <v>416</v>
      </c>
      <c r="J4164" t="s">
        <v>403</v>
      </c>
      <c r="K4164">
        <v>1</v>
      </c>
      <c r="L4164" t="str">
        <f>_xlfn.CONCAT(D4164,F4164)</f>
        <v>Syrup</v>
      </c>
      <c r="M4164" s="10">
        <f>E4164*_xlfn.XLOOKUP(L4164,PriceListData!$F$2:$F$97,PriceListData!$E$2:$E$97)</f>
        <v>0.75</v>
      </c>
      <c r="N4164" t="str">
        <f>TEXT(B4164,"dddd")</f>
        <v>Sunday</v>
      </c>
    </row>
    <row r="4165" spans="1:14" x14ac:dyDescent="0.35">
      <c r="A4165">
        <v>290609</v>
      </c>
      <c r="B4165" s="3">
        <v>45795</v>
      </c>
      <c r="C4165" s="4">
        <v>0.73494212962962968</v>
      </c>
      <c r="D4165" t="s">
        <v>404</v>
      </c>
      <c r="E4165">
        <v>1</v>
      </c>
      <c r="F4165" t="s">
        <v>15</v>
      </c>
      <c r="G4165" t="s">
        <v>405</v>
      </c>
      <c r="H4165" t="s">
        <v>406</v>
      </c>
      <c r="J4165" t="s">
        <v>403</v>
      </c>
      <c r="K4165">
        <v>1</v>
      </c>
      <c r="L4165" t="str">
        <f>_xlfn.CONCAT(D4165,F4165)</f>
        <v>Café latté12 oz</v>
      </c>
      <c r="M4165" s="10">
        <f>E4165*_xlfn.XLOOKUP(L4165,PriceListData!$F$2:$F$97,PriceListData!$E$2:$E$97)</f>
        <v>4.25</v>
      </c>
      <c r="N4165" t="str">
        <f>TEXT(B4165,"dddd")</f>
        <v>Sunday</v>
      </c>
    </row>
    <row r="4166" spans="1:14" x14ac:dyDescent="0.35">
      <c r="A4166">
        <v>290607</v>
      </c>
      <c r="B4166" s="3">
        <v>45795</v>
      </c>
      <c r="C4166" s="4">
        <v>0.72359953703703705</v>
      </c>
      <c r="D4166" t="s">
        <v>54</v>
      </c>
      <c r="E4166">
        <v>1</v>
      </c>
      <c r="G4166" t="s">
        <v>415</v>
      </c>
      <c r="H4166" t="s">
        <v>416</v>
      </c>
      <c r="J4166" t="s">
        <v>403</v>
      </c>
      <c r="K4166">
        <v>1</v>
      </c>
      <c r="L4166" t="str">
        <f>_xlfn.CONCAT(D4166,F4166)</f>
        <v>Syrup</v>
      </c>
      <c r="M4166" s="10">
        <f>E4166*_xlfn.XLOOKUP(L4166,PriceListData!$F$2:$F$97,PriceListData!$E$2:$E$97)</f>
        <v>0.75</v>
      </c>
      <c r="N4166" t="str">
        <f>TEXT(B4166,"dddd")</f>
        <v>Sunday</v>
      </c>
    </row>
    <row r="4167" spans="1:14" x14ac:dyDescent="0.35">
      <c r="A4167">
        <v>290607</v>
      </c>
      <c r="B4167" s="3">
        <v>45795</v>
      </c>
      <c r="C4167" s="4">
        <v>0.72359953703703705</v>
      </c>
      <c r="D4167" t="s">
        <v>404</v>
      </c>
      <c r="E4167">
        <v>1</v>
      </c>
      <c r="F4167" t="s">
        <v>15</v>
      </c>
      <c r="G4167" t="s">
        <v>405</v>
      </c>
      <c r="H4167" t="s">
        <v>406</v>
      </c>
      <c r="J4167" t="s">
        <v>403</v>
      </c>
      <c r="K4167">
        <v>1</v>
      </c>
      <c r="L4167" t="str">
        <f>_xlfn.CONCAT(D4167,F4167)</f>
        <v>Café latté12 oz</v>
      </c>
      <c r="M4167" s="10">
        <f>E4167*_xlfn.XLOOKUP(L4167,PriceListData!$F$2:$F$97,PriceListData!$E$2:$E$97)</f>
        <v>4.25</v>
      </c>
      <c r="N4167" t="str">
        <f>TEXT(B4167,"dddd")</f>
        <v>Sunday</v>
      </c>
    </row>
    <row r="4168" spans="1:14" x14ac:dyDescent="0.35">
      <c r="A4168">
        <v>290606</v>
      </c>
      <c r="B4168" s="3">
        <v>45795</v>
      </c>
      <c r="C4168" s="4">
        <v>0.72113425925925922</v>
      </c>
      <c r="D4168" t="s">
        <v>65</v>
      </c>
      <c r="E4168">
        <v>1</v>
      </c>
      <c r="F4168" t="s">
        <v>15</v>
      </c>
      <c r="G4168" t="s">
        <v>405</v>
      </c>
      <c r="H4168" t="s">
        <v>406</v>
      </c>
      <c r="J4168" t="s">
        <v>403</v>
      </c>
      <c r="K4168">
        <v>2</v>
      </c>
      <c r="L4168" t="str">
        <f>_xlfn.CONCAT(D4168,F4168)</f>
        <v>Cappuccino12 oz</v>
      </c>
      <c r="M4168" s="10">
        <f>E4168*_xlfn.XLOOKUP(L4168,PriceListData!$F$2:$F$97,PriceListData!$E$2:$E$97)</f>
        <v>5.5</v>
      </c>
      <c r="N4168" t="str">
        <f>TEXT(B4168,"dddd")</f>
        <v>Sunday</v>
      </c>
    </row>
    <row r="4169" spans="1:14" x14ac:dyDescent="0.35">
      <c r="A4169">
        <v>290605</v>
      </c>
      <c r="B4169" s="3">
        <v>45795</v>
      </c>
      <c r="C4169" s="4">
        <v>0.71487268518518521</v>
      </c>
      <c r="D4169" t="s">
        <v>407</v>
      </c>
      <c r="E4169">
        <v>1</v>
      </c>
      <c r="G4169" t="s">
        <v>405</v>
      </c>
      <c r="H4169" t="s">
        <v>408</v>
      </c>
      <c r="J4169" t="s">
        <v>403</v>
      </c>
      <c r="K4169">
        <v>1</v>
      </c>
      <c r="L4169" t="str">
        <f>_xlfn.CONCAT(D4169,F4169)</f>
        <v>Drip coffee refill</v>
      </c>
      <c r="M4169" s="10">
        <f>E4169*_xlfn.XLOOKUP(L4169,PriceListData!$F$2:$F$97,PriceListData!$E$2:$E$97)</f>
        <v>1.25</v>
      </c>
      <c r="N4169" t="str">
        <f>TEXT(B4169,"dddd")</f>
        <v>Sunday</v>
      </c>
    </row>
    <row r="4170" spans="1:14" x14ac:dyDescent="0.35">
      <c r="A4170">
        <v>290604</v>
      </c>
      <c r="B4170" s="3">
        <v>45795</v>
      </c>
      <c r="C4170" s="4">
        <v>0.71305555555555555</v>
      </c>
      <c r="D4170" t="s">
        <v>412</v>
      </c>
      <c r="E4170">
        <v>1</v>
      </c>
      <c r="F4170" t="s">
        <v>15</v>
      </c>
      <c r="G4170" t="s">
        <v>413</v>
      </c>
      <c r="H4170" t="s">
        <v>414</v>
      </c>
      <c r="J4170" t="s">
        <v>403</v>
      </c>
      <c r="K4170">
        <v>1</v>
      </c>
      <c r="L4170" t="str">
        <f>_xlfn.CONCAT(D4170,F4170)</f>
        <v>Iced tea12 oz</v>
      </c>
      <c r="M4170" s="10">
        <f>E4170*_xlfn.XLOOKUP(L4170,PriceListData!$F$2:$F$97,PriceListData!$E$2:$E$97)</f>
        <v>4.25</v>
      </c>
      <c r="N4170" t="str">
        <f>TEXT(B4170,"dddd")</f>
        <v>Sunday</v>
      </c>
    </row>
    <row r="4171" spans="1:14" x14ac:dyDescent="0.35">
      <c r="A4171">
        <v>290603</v>
      </c>
      <c r="B4171" s="3">
        <v>45795</v>
      </c>
      <c r="C4171" s="4">
        <v>0.71185185185185185</v>
      </c>
      <c r="D4171" t="s">
        <v>21</v>
      </c>
      <c r="E4171">
        <v>1</v>
      </c>
      <c r="F4171" t="s">
        <v>15</v>
      </c>
      <c r="G4171" t="s">
        <v>405</v>
      </c>
      <c r="H4171" t="s">
        <v>406</v>
      </c>
      <c r="J4171" t="s">
        <v>403</v>
      </c>
      <c r="K4171">
        <v>1</v>
      </c>
      <c r="L4171" t="str">
        <f>_xlfn.CONCAT(D4171,F4171)</f>
        <v>Pourover12 oz</v>
      </c>
      <c r="M4171" s="10">
        <f>E4171*_xlfn.XLOOKUP(L4171,PriceListData!$F$2:$F$97,PriceListData!$E$2:$E$97)</f>
        <v>3.5</v>
      </c>
      <c r="N4171" t="str">
        <f>TEXT(B4171,"dddd")</f>
        <v>Sunday</v>
      </c>
    </row>
    <row r="4172" spans="1:14" x14ac:dyDescent="0.35">
      <c r="A4172">
        <v>290602</v>
      </c>
      <c r="B4172" s="3">
        <v>45795</v>
      </c>
      <c r="C4172" s="4">
        <v>0.7093518518518519</v>
      </c>
      <c r="D4172" t="s">
        <v>412</v>
      </c>
      <c r="E4172">
        <v>1</v>
      </c>
      <c r="F4172" t="s">
        <v>15</v>
      </c>
      <c r="G4172" t="s">
        <v>413</v>
      </c>
      <c r="H4172" t="s">
        <v>414</v>
      </c>
      <c r="J4172" t="s">
        <v>403</v>
      </c>
      <c r="K4172">
        <v>1</v>
      </c>
      <c r="L4172" t="str">
        <f>_xlfn.CONCAT(D4172,F4172)</f>
        <v>Iced tea12 oz</v>
      </c>
      <c r="M4172" s="10">
        <f>E4172*_xlfn.XLOOKUP(L4172,PriceListData!$F$2:$F$97,PriceListData!$E$2:$E$97)</f>
        <v>4.25</v>
      </c>
      <c r="N4172" t="str">
        <f>TEXT(B4172,"dddd")</f>
        <v>Sunday</v>
      </c>
    </row>
    <row r="4173" spans="1:14" x14ac:dyDescent="0.35">
      <c r="A4173">
        <v>290601</v>
      </c>
      <c r="B4173" s="3">
        <v>45795</v>
      </c>
      <c r="C4173" s="4">
        <v>0.70849537037037036</v>
      </c>
      <c r="D4173" t="s">
        <v>21</v>
      </c>
      <c r="E4173">
        <v>1</v>
      </c>
      <c r="F4173" t="s">
        <v>15</v>
      </c>
      <c r="G4173" t="s">
        <v>405</v>
      </c>
      <c r="H4173" t="s">
        <v>406</v>
      </c>
      <c r="J4173" t="s">
        <v>403</v>
      </c>
      <c r="K4173">
        <v>1</v>
      </c>
      <c r="L4173" t="str">
        <f>_xlfn.CONCAT(D4173,F4173)</f>
        <v>Pourover12 oz</v>
      </c>
      <c r="M4173" s="10">
        <f>E4173*_xlfn.XLOOKUP(L4173,PriceListData!$F$2:$F$97,PriceListData!$E$2:$E$97)</f>
        <v>3.5</v>
      </c>
      <c r="N4173" t="str">
        <f>TEXT(B4173,"dddd")</f>
        <v>Sunday</v>
      </c>
    </row>
    <row r="4174" spans="1:14" x14ac:dyDescent="0.35">
      <c r="A4174">
        <v>290601</v>
      </c>
      <c r="B4174" s="3">
        <v>45795</v>
      </c>
      <c r="C4174" s="4">
        <v>0.70849537037037036</v>
      </c>
      <c r="D4174" t="s">
        <v>404</v>
      </c>
      <c r="E4174">
        <v>1</v>
      </c>
      <c r="F4174" t="s">
        <v>15</v>
      </c>
      <c r="G4174" t="s">
        <v>405</v>
      </c>
      <c r="H4174" t="s">
        <v>406</v>
      </c>
      <c r="J4174" t="s">
        <v>403</v>
      </c>
      <c r="K4174">
        <v>1</v>
      </c>
      <c r="L4174" t="str">
        <f>_xlfn.CONCAT(D4174,F4174)</f>
        <v>Café latté12 oz</v>
      </c>
      <c r="M4174" s="10">
        <f>E4174*_xlfn.XLOOKUP(L4174,PriceListData!$F$2:$F$97,PriceListData!$E$2:$E$97)</f>
        <v>4.25</v>
      </c>
      <c r="N4174" t="str">
        <f>TEXT(B4174,"dddd")</f>
        <v>Sunday</v>
      </c>
    </row>
    <row r="4175" spans="1:14" x14ac:dyDescent="0.35">
      <c r="A4175">
        <v>290600</v>
      </c>
      <c r="B4175" s="3">
        <v>45795</v>
      </c>
      <c r="C4175" s="4">
        <v>0.70490740740740743</v>
      </c>
      <c r="D4175" t="s">
        <v>425</v>
      </c>
      <c r="E4175">
        <v>1</v>
      </c>
      <c r="F4175" t="s">
        <v>15</v>
      </c>
      <c r="G4175" t="s">
        <v>405</v>
      </c>
      <c r="H4175" t="s">
        <v>414</v>
      </c>
      <c r="J4175" t="s">
        <v>403</v>
      </c>
      <c r="K4175">
        <v>1</v>
      </c>
      <c r="L4175" t="str">
        <f>_xlfn.CONCAT(D4175,F4175)</f>
        <v>Iced Guillermo12 oz</v>
      </c>
      <c r="M4175" s="10">
        <f>E4175*_xlfn.XLOOKUP(L4175,PriceListData!$F$2:$F$97,PriceListData!$E$2:$E$97)</f>
        <v>3.5</v>
      </c>
      <c r="N4175" t="str">
        <f>TEXT(B4175,"dddd")</f>
        <v>Sunday</v>
      </c>
    </row>
    <row r="4176" spans="1:14" x14ac:dyDescent="0.35">
      <c r="A4176">
        <v>290599</v>
      </c>
      <c r="B4176" s="3">
        <v>45795</v>
      </c>
      <c r="C4176" s="4">
        <v>0.69655092592592593</v>
      </c>
      <c r="D4176" t="s">
        <v>410</v>
      </c>
      <c r="E4176">
        <v>1</v>
      </c>
      <c r="F4176" t="s">
        <v>15</v>
      </c>
      <c r="G4176" t="s">
        <v>405</v>
      </c>
      <c r="H4176" t="s">
        <v>406</v>
      </c>
      <c r="J4176" t="s">
        <v>403</v>
      </c>
      <c r="K4176">
        <v>1</v>
      </c>
      <c r="L4176" t="str">
        <f>_xlfn.CONCAT(D4176,F4176)</f>
        <v>Café Cubano12 oz</v>
      </c>
      <c r="M4176" s="10">
        <f>E4176*_xlfn.XLOOKUP(L4176,PriceListData!$F$2:$F$97,PriceListData!$E$2:$E$97)</f>
        <v>7</v>
      </c>
      <c r="N4176" t="str">
        <f>TEXT(B4176,"dddd")</f>
        <v>Sunday</v>
      </c>
    </row>
    <row r="4177" spans="1:14" x14ac:dyDescent="0.35">
      <c r="A4177">
        <v>290598</v>
      </c>
      <c r="B4177" s="3">
        <v>45795</v>
      </c>
      <c r="C4177" s="4">
        <v>0.68650462962962966</v>
      </c>
      <c r="D4177" t="s">
        <v>21</v>
      </c>
      <c r="E4177">
        <v>1</v>
      </c>
      <c r="F4177" t="s">
        <v>15</v>
      </c>
      <c r="G4177" t="s">
        <v>405</v>
      </c>
      <c r="H4177" t="s">
        <v>406</v>
      </c>
      <c r="J4177" t="s">
        <v>403</v>
      </c>
      <c r="K4177">
        <v>1</v>
      </c>
      <c r="L4177" t="str">
        <f>_xlfn.CONCAT(D4177,F4177)</f>
        <v>Pourover12 oz</v>
      </c>
      <c r="M4177" s="10">
        <f>E4177*_xlfn.XLOOKUP(L4177,PriceListData!$F$2:$F$97,PriceListData!$E$2:$E$97)</f>
        <v>3.5</v>
      </c>
      <c r="N4177" t="str">
        <f>TEXT(B4177,"dddd")</f>
        <v>Sunday</v>
      </c>
    </row>
    <row r="4178" spans="1:14" x14ac:dyDescent="0.35">
      <c r="A4178">
        <v>290598</v>
      </c>
      <c r="B4178" s="3">
        <v>45795</v>
      </c>
      <c r="C4178" s="4">
        <v>0.68650462962962966</v>
      </c>
      <c r="D4178" t="s">
        <v>425</v>
      </c>
      <c r="E4178">
        <v>1</v>
      </c>
      <c r="F4178" t="s">
        <v>15</v>
      </c>
      <c r="G4178" t="s">
        <v>405</v>
      </c>
      <c r="H4178" t="s">
        <v>414</v>
      </c>
      <c r="J4178" t="s">
        <v>403</v>
      </c>
      <c r="K4178">
        <v>1</v>
      </c>
      <c r="L4178" t="str">
        <f>_xlfn.CONCAT(D4178,F4178)</f>
        <v>Iced Guillermo12 oz</v>
      </c>
      <c r="M4178" s="10">
        <f>E4178*_xlfn.XLOOKUP(L4178,PriceListData!$F$2:$F$97,PriceListData!$E$2:$E$97)</f>
        <v>3.5</v>
      </c>
      <c r="N4178" t="str">
        <f>TEXT(B4178,"dddd")</f>
        <v>Sunday</v>
      </c>
    </row>
    <row r="4179" spans="1:14" x14ac:dyDescent="0.35">
      <c r="A4179">
        <v>290597</v>
      </c>
      <c r="B4179" s="3">
        <v>45795</v>
      </c>
      <c r="C4179" s="4">
        <v>0.68469907407407404</v>
      </c>
      <c r="D4179" t="s">
        <v>52</v>
      </c>
      <c r="E4179">
        <v>1</v>
      </c>
      <c r="F4179" t="s">
        <v>15</v>
      </c>
      <c r="G4179" t="s">
        <v>405</v>
      </c>
      <c r="H4179" t="s">
        <v>414</v>
      </c>
      <c r="J4179" t="s">
        <v>403</v>
      </c>
      <c r="K4179">
        <v>2</v>
      </c>
      <c r="L4179" t="str">
        <f>_xlfn.CONCAT(D4179,F4179)</f>
        <v>Frappé12 oz</v>
      </c>
      <c r="M4179" s="10">
        <f>E4179*_xlfn.XLOOKUP(L4179,PriceListData!$F$2:$F$97,PriceListData!$E$2:$E$97)</f>
        <v>4.75</v>
      </c>
      <c r="N4179" t="str">
        <f>TEXT(B4179,"dddd")</f>
        <v>Sunday</v>
      </c>
    </row>
    <row r="4180" spans="1:14" x14ac:dyDescent="0.35">
      <c r="A4180">
        <v>290595</v>
      </c>
      <c r="B4180" s="3">
        <v>45795</v>
      </c>
      <c r="C4180" s="4">
        <v>0.68188657407407405</v>
      </c>
      <c r="D4180" t="s">
        <v>404</v>
      </c>
      <c r="E4180">
        <v>1</v>
      </c>
      <c r="F4180" t="s">
        <v>15</v>
      </c>
      <c r="G4180" t="s">
        <v>405</v>
      </c>
      <c r="H4180" t="s">
        <v>406</v>
      </c>
      <c r="J4180" t="s">
        <v>403</v>
      </c>
      <c r="K4180">
        <v>1</v>
      </c>
      <c r="L4180" t="str">
        <f>_xlfn.CONCAT(D4180,F4180)</f>
        <v>Café latté12 oz</v>
      </c>
      <c r="M4180" s="10">
        <f>E4180*_xlfn.XLOOKUP(L4180,PriceListData!$F$2:$F$97,PriceListData!$E$2:$E$97)</f>
        <v>4.25</v>
      </c>
      <c r="N4180" t="str">
        <f>TEXT(B4180,"dddd")</f>
        <v>Sunday</v>
      </c>
    </row>
    <row r="4181" spans="1:14" x14ac:dyDescent="0.35">
      <c r="A4181">
        <v>290594</v>
      </c>
      <c r="B4181" s="3">
        <v>45795</v>
      </c>
      <c r="C4181" s="4">
        <v>0.68082175925925925</v>
      </c>
      <c r="D4181" t="s">
        <v>52</v>
      </c>
      <c r="E4181">
        <v>1</v>
      </c>
      <c r="F4181" t="s">
        <v>15</v>
      </c>
      <c r="G4181" t="s">
        <v>405</v>
      </c>
      <c r="H4181" t="s">
        <v>414</v>
      </c>
      <c r="J4181" t="s">
        <v>403</v>
      </c>
      <c r="K4181">
        <v>1</v>
      </c>
      <c r="L4181" t="str">
        <f>_xlfn.CONCAT(D4181,F4181)</f>
        <v>Frappé12 oz</v>
      </c>
      <c r="M4181" s="10">
        <f>E4181*_xlfn.XLOOKUP(L4181,PriceListData!$F$2:$F$97,PriceListData!$E$2:$E$97)</f>
        <v>4.75</v>
      </c>
      <c r="N4181" t="str">
        <f>TEXT(B4181,"dddd")</f>
        <v>Sunday</v>
      </c>
    </row>
    <row r="4182" spans="1:14" x14ac:dyDescent="0.35">
      <c r="A4182">
        <v>290594</v>
      </c>
      <c r="B4182" s="3">
        <v>45795</v>
      </c>
      <c r="C4182" s="4">
        <v>0.68082175925925925</v>
      </c>
      <c r="D4182" t="s">
        <v>404</v>
      </c>
      <c r="E4182">
        <v>1</v>
      </c>
      <c r="F4182" t="s">
        <v>15</v>
      </c>
      <c r="G4182" t="s">
        <v>405</v>
      </c>
      <c r="H4182" t="s">
        <v>406</v>
      </c>
      <c r="J4182" t="s">
        <v>403</v>
      </c>
      <c r="K4182">
        <v>1</v>
      </c>
      <c r="L4182" t="str">
        <f>_xlfn.CONCAT(D4182,F4182)</f>
        <v>Café latté12 oz</v>
      </c>
      <c r="M4182" s="10">
        <f>E4182*_xlfn.XLOOKUP(L4182,PriceListData!$F$2:$F$97,PriceListData!$E$2:$E$97)</f>
        <v>4.25</v>
      </c>
      <c r="N4182" t="str">
        <f>TEXT(B4182,"dddd")</f>
        <v>Sunday</v>
      </c>
    </row>
    <row r="4183" spans="1:14" x14ac:dyDescent="0.35">
      <c r="A4183">
        <v>290593</v>
      </c>
      <c r="B4183" s="3">
        <v>45795</v>
      </c>
      <c r="C4183" s="4">
        <v>0.66929398148148145</v>
      </c>
      <c r="D4183" t="s">
        <v>425</v>
      </c>
      <c r="E4183">
        <v>1</v>
      </c>
      <c r="F4183" t="s">
        <v>15</v>
      </c>
      <c r="G4183" t="s">
        <v>405</v>
      </c>
      <c r="H4183" t="s">
        <v>414</v>
      </c>
      <c r="J4183" t="s">
        <v>403</v>
      </c>
      <c r="K4183">
        <v>1</v>
      </c>
      <c r="L4183" t="str">
        <f>_xlfn.CONCAT(D4183,F4183)</f>
        <v>Iced Guillermo12 oz</v>
      </c>
      <c r="M4183" s="10">
        <f>E4183*_xlfn.XLOOKUP(L4183,PriceListData!$F$2:$F$97,PriceListData!$E$2:$E$97)</f>
        <v>3.5</v>
      </c>
      <c r="N4183" t="str">
        <f>TEXT(B4183,"dddd")</f>
        <v>Sunday</v>
      </c>
    </row>
    <row r="4184" spans="1:14" x14ac:dyDescent="0.35">
      <c r="A4184">
        <v>290593</v>
      </c>
      <c r="B4184" s="3">
        <v>45795</v>
      </c>
      <c r="C4184" s="4">
        <v>0.66929398148148145</v>
      </c>
      <c r="D4184" t="s">
        <v>52</v>
      </c>
      <c r="E4184">
        <v>1</v>
      </c>
      <c r="F4184" t="s">
        <v>15</v>
      </c>
      <c r="G4184" t="s">
        <v>405</v>
      </c>
      <c r="H4184" t="s">
        <v>414</v>
      </c>
      <c r="J4184" t="s">
        <v>403</v>
      </c>
      <c r="K4184">
        <v>1</v>
      </c>
      <c r="L4184" t="str">
        <f>_xlfn.CONCAT(D4184,F4184)</f>
        <v>Frappé12 oz</v>
      </c>
      <c r="M4184" s="10">
        <f>E4184*_xlfn.XLOOKUP(L4184,PriceListData!$F$2:$F$97,PriceListData!$E$2:$E$97)</f>
        <v>4.75</v>
      </c>
      <c r="N4184" t="str">
        <f>TEXT(B4184,"dddd")</f>
        <v>Sunday</v>
      </c>
    </row>
    <row r="4185" spans="1:14" x14ac:dyDescent="0.35">
      <c r="A4185">
        <v>290592</v>
      </c>
      <c r="B4185" s="3">
        <v>45795</v>
      </c>
      <c r="C4185" s="4">
        <v>0.65501157407407407</v>
      </c>
      <c r="D4185" t="s">
        <v>21</v>
      </c>
      <c r="E4185">
        <v>1</v>
      </c>
      <c r="F4185" t="s">
        <v>15</v>
      </c>
      <c r="G4185" t="s">
        <v>405</v>
      </c>
      <c r="H4185" t="s">
        <v>406</v>
      </c>
      <c r="J4185" t="s">
        <v>403</v>
      </c>
      <c r="K4185">
        <v>1</v>
      </c>
      <c r="L4185" t="str">
        <f>_xlfn.CONCAT(D4185,F4185)</f>
        <v>Pourover12 oz</v>
      </c>
      <c r="M4185" s="10">
        <f>E4185*_xlfn.XLOOKUP(L4185,PriceListData!$F$2:$F$97,PriceListData!$E$2:$E$97)</f>
        <v>3.5</v>
      </c>
      <c r="N4185" t="str">
        <f>TEXT(B4185,"dddd")</f>
        <v>Sunday</v>
      </c>
    </row>
    <row r="4186" spans="1:14" x14ac:dyDescent="0.35">
      <c r="A4186">
        <v>290592</v>
      </c>
      <c r="B4186" s="3">
        <v>45795</v>
      </c>
      <c r="C4186" s="4">
        <v>0.65501157407407407</v>
      </c>
      <c r="D4186" t="s">
        <v>40</v>
      </c>
      <c r="E4186">
        <v>1</v>
      </c>
      <c r="F4186" t="s">
        <v>35</v>
      </c>
      <c r="G4186" t="s">
        <v>405</v>
      </c>
      <c r="H4186" t="s">
        <v>406</v>
      </c>
      <c r="J4186" t="s">
        <v>403</v>
      </c>
      <c r="K4186">
        <v>1</v>
      </c>
      <c r="L4186" t="str">
        <f>_xlfn.CONCAT(D4186,F4186)</f>
        <v>Espresso1 oz</v>
      </c>
      <c r="M4186" s="10">
        <f>E4186*_xlfn.XLOOKUP(L4186,PriceListData!$F$2:$F$97,PriceListData!$E$2:$E$97)</f>
        <v>2.5</v>
      </c>
      <c r="N4186" t="str">
        <f>TEXT(B4186,"dddd")</f>
        <v>Sunday</v>
      </c>
    </row>
    <row r="4187" spans="1:14" x14ac:dyDescent="0.35">
      <c r="A4187">
        <v>290591</v>
      </c>
      <c r="B4187" s="3">
        <v>45795</v>
      </c>
      <c r="C4187" s="4">
        <v>0.65427083333333336</v>
      </c>
      <c r="D4187" t="s">
        <v>40</v>
      </c>
      <c r="E4187">
        <v>1</v>
      </c>
      <c r="F4187" t="s">
        <v>35</v>
      </c>
      <c r="G4187" t="s">
        <v>405</v>
      </c>
      <c r="H4187" t="s">
        <v>406</v>
      </c>
      <c r="J4187" t="s">
        <v>403</v>
      </c>
      <c r="K4187">
        <v>1</v>
      </c>
      <c r="L4187" t="str">
        <f>_xlfn.CONCAT(D4187,F4187)</f>
        <v>Espresso1 oz</v>
      </c>
      <c r="M4187" s="10">
        <f>E4187*_xlfn.XLOOKUP(L4187,PriceListData!$F$2:$F$97,PriceListData!$E$2:$E$97)</f>
        <v>2.5</v>
      </c>
      <c r="N4187" t="str">
        <f>TEXT(B4187,"dddd")</f>
        <v>Sunday</v>
      </c>
    </row>
    <row r="4188" spans="1:14" x14ac:dyDescent="0.35">
      <c r="A4188">
        <v>290591</v>
      </c>
      <c r="B4188" s="3">
        <v>45795</v>
      </c>
      <c r="C4188" s="4">
        <v>0.65427083333333336</v>
      </c>
      <c r="D4188" t="s">
        <v>424</v>
      </c>
      <c r="E4188">
        <v>1</v>
      </c>
      <c r="F4188" t="s">
        <v>15</v>
      </c>
      <c r="G4188" t="s">
        <v>423</v>
      </c>
      <c r="H4188" t="s">
        <v>414</v>
      </c>
      <c r="J4188" t="s">
        <v>403</v>
      </c>
      <c r="K4188">
        <v>1</v>
      </c>
      <c r="L4188" t="str">
        <f>_xlfn.CONCAT(D4188,F4188)</f>
        <v>Coconut milk smoothie12 oz</v>
      </c>
      <c r="M4188" s="10">
        <f>E4188*_xlfn.XLOOKUP(L4188,PriceListData!$F$2:$F$97,PriceListData!$E$2:$E$97)</f>
        <v>5.75</v>
      </c>
      <c r="N4188" t="str">
        <f>TEXT(B4188,"dddd")</f>
        <v>Sunday</v>
      </c>
    </row>
    <row r="4189" spans="1:14" x14ac:dyDescent="0.35">
      <c r="A4189">
        <v>290590</v>
      </c>
      <c r="B4189" s="3">
        <v>45795</v>
      </c>
      <c r="C4189" s="4">
        <v>0.63825231481481481</v>
      </c>
      <c r="D4189" t="s">
        <v>52</v>
      </c>
      <c r="E4189">
        <v>1</v>
      </c>
      <c r="F4189" t="s">
        <v>15</v>
      </c>
      <c r="G4189" t="s">
        <v>405</v>
      </c>
      <c r="H4189" t="s">
        <v>414</v>
      </c>
      <c r="J4189" t="s">
        <v>403</v>
      </c>
      <c r="K4189">
        <v>1</v>
      </c>
      <c r="L4189" t="str">
        <f>_xlfn.CONCAT(D4189,F4189)</f>
        <v>Frappé12 oz</v>
      </c>
      <c r="M4189" s="10">
        <f>E4189*_xlfn.XLOOKUP(L4189,PriceListData!$F$2:$F$97,PriceListData!$E$2:$E$97)</f>
        <v>4.75</v>
      </c>
      <c r="N4189" t="str">
        <f>TEXT(B4189,"dddd")</f>
        <v>Sunday</v>
      </c>
    </row>
    <row r="4190" spans="1:14" x14ac:dyDescent="0.35">
      <c r="A4190">
        <v>290589</v>
      </c>
      <c r="B4190" s="3">
        <v>45795</v>
      </c>
      <c r="C4190" s="4">
        <v>0.6353819444444444</v>
      </c>
      <c r="D4190" t="s">
        <v>40</v>
      </c>
      <c r="E4190">
        <v>1</v>
      </c>
      <c r="F4190" t="s">
        <v>35</v>
      </c>
      <c r="G4190" t="s">
        <v>405</v>
      </c>
      <c r="H4190" t="s">
        <v>406</v>
      </c>
      <c r="J4190" t="s">
        <v>403</v>
      </c>
      <c r="K4190">
        <v>1</v>
      </c>
      <c r="L4190" t="str">
        <f>_xlfn.CONCAT(D4190,F4190)</f>
        <v>Espresso1 oz</v>
      </c>
      <c r="M4190" s="10">
        <f>E4190*_xlfn.XLOOKUP(L4190,PriceListData!$F$2:$F$97,PriceListData!$E$2:$E$97)</f>
        <v>2.5</v>
      </c>
      <c r="N4190" t="str">
        <f>TEXT(B4190,"dddd")</f>
        <v>Sunday</v>
      </c>
    </row>
    <row r="4191" spans="1:14" x14ac:dyDescent="0.35">
      <c r="A4191">
        <v>290588</v>
      </c>
      <c r="B4191" s="3">
        <v>45795</v>
      </c>
      <c r="C4191" s="4">
        <v>0.63252314814814814</v>
      </c>
      <c r="D4191" t="s">
        <v>412</v>
      </c>
      <c r="E4191">
        <v>1</v>
      </c>
      <c r="F4191" t="s">
        <v>15</v>
      </c>
      <c r="G4191" t="s">
        <v>413</v>
      </c>
      <c r="H4191" t="s">
        <v>414</v>
      </c>
      <c r="J4191" t="s">
        <v>403</v>
      </c>
      <c r="K4191">
        <v>2</v>
      </c>
      <c r="L4191" t="str">
        <f>_xlfn.CONCAT(D4191,F4191)</f>
        <v>Iced tea12 oz</v>
      </c>
      <c r="M4191" s="10">
        <f>E4191*_xlfn.XLOOKUP(L4191,PriceListData!$F$2:$F$97,PriceListData!$E$2:$E$97)</f>
        <v>4.25</v>
      </c>
      <c r="N4191" t="str">
        <f>TEXT(B4191,"dddd")</f>
        <v>Sunday</v>
      </c>
    </row>
    <row r="4192" spans="1:14" x14ac:dyDescent="0.35">
      <c r="A4192">
        <v>290588</v>
      </c>
      <c r="B4192" s="3">
        <v>45795</v>
      </c>
      <c r="C4192" s="4">
        <v>0.63252314814814814</v>
      </c>
      <c r="D4192" t="s">
        <v>52</v>
      </c>
      <c r="E4192">
        <v>1</v>
      </c>
      <c r="F4192" t="s">
        <v>15</v>
      </c>
      <c r="G4192" t="s">
        <v>405</v>
      </c>
      <c r="H4192" t="s">
        <v>414</v>
      </c>
      <c r="J4192" t="s">
        <v>403</v>
      </c>
      <c r="K4192">
        <v>2</v>
      </c>
      <c r="L4192" t="str">
        <f>_xlfn.CONCAT(D4192,F4192)</f>
        <v>Frappé12 oz</v>
      </c>
      <c r="M4192" s="10">
        <f>E4192*_xlfn.XLOOKUP(L4192,PriceListData!$F$2:$F$97,PriceListData!$E$2:$E$97)</f>
        <v>4.75</v>
      </c>
      <c r="N4192" t="str">
        <f>TEXT(B4192,"dddd")</f>
        <v>Sunday</v>
      </c>
    </row>
    <row r="4193" spans="1:14" x14ac:dyDescent="0.35">
      <c r="A4193">
        <v>290587</v>
      </c>
      <c r="B4193" s="3">
        <v>45795</v>
      </c>
      <c r="C4193" s="4">
        <v>0.63059027777777776</v>
      </c>
      <c r="D4193" t="s">
        <v>404</v>
      </c>
      <c r="E4193">
        <v>1</v>
      </c>
      <c r="F4193" t="s">
        <v>15</v>
      </c>
      <c r="G4193" t="s">
        <v>405</v>
      </c>
      <c r="H4193" t="s">
        <v>406</v>
      </c>
      <c r="J4193" t="s">
        <v>403</v>
      </c>
      <c r="K4193">
        <v>1</v>
      </c>
      <c r="L4193" t="str">
        <f>_xlfn.CONCAT(D4193,F4193)</f>
        <v>Café latté12 oz</v>
      </c>
      <c r="M4193" s="10">
        <f>E4193*_xlfn.XLOOKUP(L4193,PriceListData!$F$2:$F$97,PriceListData!$E$2:$E$97)</f>
        <v>4.25</v>
      </c>
      <c r="N4193" t="str">
        <f>TEXT(B4193,"dddd")</f>
        <v>Sunday</v>
      </c>
    </row>
    <row r="4194" spans="1:14" x14ac:dyDescent="0.35">
      <c r="A4194">
        <v>290586</v>
      </c>
      <c r="B4194" s="3">
        <v>45795</v>
      </c>
      <c r="C4194" s="4">
        <v>0.62899305555555551</v>
      </c>
      <c r="D4194" t="s">
        <v>74</v>
      </c>
      <c r="E4194">
        <v>2</v>
      </c>
      <c r="F4194" t="s">
        <v>15</v>
      </c>
      <c r="G4194" t="s">
        <v>417</v>
      </c>
      <c r="H4194" t="s">
        <v>418</v>
      </c>
      <c r="J4194" t="s">
        <v>403</v>
      </c>
      <c r="K4194">
        <v>2</v>
      </c>
      <c r="L4194" t="str">
        <f>_xlfn.CONCAT(D4194,F4194)</f>
        <v>Single-origin12 oz</v>
      </c>
      <c r="M4194" s="10">
        <f>E4194*_xlfn.XLOOKUP(L4194,PriceListData!$F$2:$F$97,PriceListData!$E$2:$E$97)</f>
        <v>29.9</v>
      </c>
      <c r="N4194" t="str">
        <f>TEXT(B4194,"dddd")</f>
        <v>Sunday</v>
      </c>
    </row>
    <row r="4195" spans="1:14" x14ac:dyDescent="0.35">
      <c r="A4195">
        <v>290585</v>
      </c>
      <c r="B4195" s="3">
        <v>45795</v>
      </c>
      <c r="C4195" s="4">
        <v>0.6269675925925926</v>
      </c>
      <c r="D4195" t="s">
        <v>404</v>
      </c>
      <c r="E4195">
        <v>1</v>
      </c>
      <c r="F4195" t="s">
        <v>15</v>
      </c>
      <c r="G4195" t="s">
        <v>405</v>
      </c>
      <c r="H4195" t="s">
        <v>406</v>
      </c>
      <c r="J4195" t="s">
        <v>403</v>
      </c>
      <c r="K4195">
        <v>1</v>
      </c>
      <c r="L4195" t="str">
        <f>_xlfn.CONCAT(D4195,F4195)</f>
        <v>Café latté12 oz</v>
      </c>
      <c r="M4195" s="10">
        <f>E4195*_xlfn.XLOOKUP(L4195,PriceListData!$F$2:$F$97,PriceListData!$E$2:$E$97)</f>
        <v>4.25</v>
      </c>
      <c r="N4195" t="str">
        <f>TEXT(B4195,"dddd")</f>
        <v>Sunday</v>
      </c>
    </row>
    <row r="4196" spans="1:14" x14ac:dyDescent="0.35">
      <c r="A4196">
        <v>290584</v>
      </c>
      <c r="B4196" s="3">
        <v>45795</v>
      </c>
      <c r="C4196" s="4">
        <v>0.61873842592592587</v>
      </c>
      <c r="D4196" t="s">
        <v>21</v>
      </c>
      <c r="E4196">
        <v>1</v>
      </c>
      <c r="F4196" t="s">
        <v>15</v>
      </c>
      <c r="G4196" t="s">
        <v>405</v>
      </c>
      <c r="H4196" t="s">
        <v>406</v>
      </c>
      <c r="J4196" t="s">
        <v>403</v>
      </c>
      <c r="K4196">
        <v>2</v>
      </c>
      <c r="L4196" t="str">
        <f>_xlfn.CONCAT(D4196,F4196)</f>
        <v>Pourover12 oz</v>
      </c>
      <c r="M4196" s="10">
        <f>E4196*_xlfn.XLOOKUP(L4196,PriceListData!$F$2:$F$97,PriceListData!$E$2:$E$97)</f>
        <v>3.5</v>
      </c>
      <c r="N4196" t="str">
        <f>TEXT(B4196,"dddd")</f>
        <v>Sunday</v>
      </c>
    </row>
    <row r="4197" spans="1:14" x14ac:dyDescent="0.35">
      <c r="A4197">
        <v>290583</v>
      </c>
      <c r="B4197" s="3">
        <v>45795</v>
      </c>
      <c r="C4197" s="4">
        <v>0.61290509259259263</v>
      </c>
      <c r="D4197" t="s">
        <v>404</v>
      </c>
      <c r="E4197">
        <v>1</v>
      </c>
      <c r="F4197" t="s">
        <v>15</v>
      </c>
      <c r="G4197" t="s">
        <v>405</v>
      </c>
      <c r="H4197" t="s">
        <v>406</v>
      </c>
      <c r="J4197" t="s">
        <v>403</v>
      </c>
      <c r="K4197">
        <v>1</v>
      </c>
      <c r="L4197" t="str">
        <f>_xlfn.CONCAT(D4197,F4197)</f>
        <v>Café latté12 oz</v>
      </c>
      <c r="M4197" s="10">
        <f>E4197*_xlfn.XLOOKUP(L4197,PriceListData!$F$2:$F$97,PriceListData!$E$2:$E$97)</f>
        <v>4.25</v>
      </c>
      <c r="N4197" t="str">
        <f>TEXT(B4197,"dddd")</f>
        <v>Sunday</v>
      </c>
    </row>
    <row r="4198" spans="1:14" x14ac:dyDescent="0.35">
      <c r="A4198">
        <v>290582</v>
      </c>
      <c r="B4198" s="3">
        <v>45795</v>
      </c>
      <c r="C4198" s="4">
        <v>0.61131944444444442</v>
      </c>
      <c r="D4198" t="s">
        <v>52</v>
      </c>
      <c r="E4198">
        <v>1</v>
      </c>
      <c r="F4198" t="s">
        <v>15</v>
      </c>
      <c r="G4198" t="s">
        <v>405</v>
      </c>
      <c r="H4198" t="s">
        <v>414</v>
      </c>
      <c r="J4198" t="s">
        <v>403</v>
      </c>
      <c r="K4198">
        <v>2</v>
      </c>
      <c r="L4198" t="str">
        <f>_xlfn.CONCAT(D4198,F4198)</f>
        <v>Frappé12 oz</v>
      </c>
      <c r="M4198" s="10">
        <f>E4198*_xlfn.XLOOKUP(L4198,PriceListData!$F$2:$F$97,PriceListData!$E$2:$E$97)</f>
        <v>4.75</v>
      </c>
      <c r="N4198" t="str">
        <f>TEXT(B4198,"dddd")</f>
        <v>Sunday</v>
      </c>
    </row>
    <row r="4199" spans="1:14" x14ac:dyDescent="0.35">
      <c r="A4199">
        <v>290580</v>
      </c>
      <c r="B4199" s="3">
        <v>45795</v>
      </c>
      <c r="C4199" s="4">
        <v>0.60577546296296292</v>
      </c>
      <c r="D4199" t="s">
        <v>21</v>
      </c>
      <c r="E4199">
        <v>1</v>
      </c>
      <c r="F4199" t="s">
        <v>15</v>
      </c>
      <c r="G4199" t="s">
        <v>405</v>
      </c>
      <c r="H4199" t="s">
        <v>406</v>
      </c>
      <c r="J4199" t="s">
        <v>403</v>
      </c>
      <c r="K4199">
        <v>2</v>
      </c>
      <c r="L4199" t="str">
        <f>_xlfn.CONCAT(D4199,F4199)</f>
        <v>Pourover12 oz</v>
      </c>
      <c r="M4199" s="10">
        <f>E4199*_xlfn.XLOOKUP(L4199,PriceListData!$F$2:$F$97,PriceListData!$E$2:$E$97)</f>
        <v>3.5</v>
      </c>
      <c r="N4199" t="str">
        <f>TEXT(B4199,"dddd")</f>
        <v>Sunday</v>
      </c>
    </row>
    <row r="4200" spans="1:14" x14ac:dyDescent="0.35">
      <c r="A4200">
        <v>290579</v>
      </c>
      <c r="B4200" s="3">
        <v>45795</v>
      </c>
      <c r="C4200" s="4">
        <v>0.60546296296296298</v>
      </c>
      <c r="D4200" t="s">
        <v>427</v>
      </c>
      <c r="E4200">
        <v>1</v>
      </c>
      <c r="F4200" t="s">
        <v>15</v>
      </c>
      <c r="G4200" t="s">
        <v>417</v>
      </c>
      <c r="H4200" t="s">
        <v>418</v>
      </c>
      <c r="J4200" t="s">
        <v>403</v>
      </c>
      <c r="K4200">
        <v>1</v>
      </c>
      <c r="L4200" t="str">
        <f>_xlfn.CONCAT(D4200,F4200)</f>
        <v>House blend12 oz</v>
      </c>
      <c r="M4200" s="10">
        <f>E4200*_xlfn.XLOOKUP(L4200,PriceListData!$F$2:$F$97,PriceListData!$E$2:$E$97)</f>
        <v>12.95</v>
      </c>
      <c r="N4200" t="str">
        <f>TEXT(B4200,"dddd")</f>
        <v>Sunday</v>
      </c>
    </row>
    <row r="4201" spans="1:14" x14ac:dyDescent="0.35">
      <c r="A4201">
        <v>290578</v>
      </c>
      <c r="B4201" s="3">
        <v>45795</v>
      </c>
      <c r="C4201" s="4">
        <v>0.60313657407407406</v>
      </c>
      <c r="D4201" t="s">
        <v>424</v>
      </c>
      <c r="E4201">
        <v>1</v>
      </c>
      <c r="F4201" t="s">
        <v>15</v>
      </c>
      <c r="G4201" t="s">
        <v>423</v>
      </c>
      <c r="H4201" t="s">
        <v>414</v>
      </c>
      <c r="J4201" t="s">
        <v>403</v>
      </c>
      <c r="K4201">
        <v>1</v>
      </c>
      <c r="L4201" t="str">
        <f>_xlfn.CONCAT(D4201,F4201)</f>
        <v>Coconut milk smoothie12 oz</v>
      </c>
      <c r="M4201" s="10">
        <f>E4201*_xlfn.XLOOKUP(L4201,PriceListData!$F$2:$F$97,PriceListData!$E$2:$E$97)</f>
        <v>5.75</v>
      </c>
      <c r="N4201" t="str">
        <f>TEXT(B4201,"dddd")</f>
        <v>Sunday</v>
      </c>
    </row>
    <row r="4202" spans="1:14" x14ac:dyDescent="0.35">
      <c r="A4202">
        <v>290577</v>
      </c>
      <c r="B4202" s="3">
        <v>45795</v>
      </c>
      <c r="C4202" s="4">
        <v>0.60152777777777777</v>
      </c>
      <c r="D4202" t="s">
        <v>54</v>
      </c>
      <c r="E4202">
        <v>1</v>
      </c>
      <c r="G4202" t="s">
        <v>415</v>
      </c>
      <c r="H4202" t="s">
        <v>416</v>
      </c>
      <c r="J4202" t="s">
        <v>403</v>
      </c>
      <c r="K4202">
        <v>1</v>
      </c>
      <c r="L4202" t="str">
        <f>_xlfn.CONCAT(D4202,F4202)</f>
        <v>Syrup</v>
      </c>
      <c r="M4202" s="10">
        <f>E4202*_xlfn.XLOOKUP(L4202,PriceListData!$F$2:$F$97,PriceListData!$E$2:$E$97)</f>
        <v>0.75</v>
      </c>
      <c r="N4202" t="str">
        <f>TEXT(B4202,"dddd")</f>
        <v>Sunday</v>
      </c>
    </row>
    <row r="4203" spans="1:14" x14ac:dyDescent="0.35">
      <c r="A4203">
        <v>290577</v>
      </c>
      <c r="B4203" s="3">
        <v>45795</v>
      </c>
      <c r="C4203" s="4">
        <v>0.60152777777777777</v>
      </c>
      <c r="D4203" t="s">
        <v>21</v>
      </c>
      <c r="E4203">
        <v>2</v>
      </c>
      <c r="F4203" t="s">
        <v>15</v>
      </c>
      <c r="G4203" t="s">
        <v>405</v>
      </c>
      <c r="H4203" t="s">
        <v>406</v>
      </c>
      <c r="J4203" t="s">
        <v>403</v>
      </c>
      <c r="K4203">
        <v>1</v>
      </c>
      <c r="L4203" t="str">
        <f>_xlfn.CONCAT(D4203,F4203)</f>
        <v>Pourover12 oz</v>
      </c>
      <c r="M4203" s="10">
        <f>E4203*_xlfn.XLOOKUP(L4203,PriceListData!$F$2:$F$97,PriceListData!$E$2:$E$97)</f>
        <v>7</v>
      </c>
      <c r="N4203" t="str">
        <f>TEXT(B4203,"dddd")</f>
        <v>Sunday</v>
      </c>
    </row>
    <row r="4204" spans="1:14" x14ac:dyDescent="0.35">
      <c r="A4204">
        <v>290577</v>
      </c>
      <c r="B4204" s="3">
        <v>45795</v>
      </c>
      <c r="C4204" s="4">
        <v>0.60152777777777777</v>
      </c>
      <c r="D4204" t="s">
        <v>21</v>
      </c>
      <c r="E4204">
        <v>1</v>
      </c>
      <c r="F4204" t="s">
        <v>15</v>
      </c>
      <c r="G4204" t="s">
        <v>405</v>
      </c>
      <c r="H4204" t="s">
        <v>406</v>
      </c>
      <c r="J4204" t="s">
        <v>403</v>
      </c>
      <c r="K4204">
        <v>1</v>
      </c>
      <c r="L4204" t="str">
        <f>_xlfn.CONCAT(D4204,F4204)</f>
        <v>Pourover12 oz</v>
      </c>
      <c r="M4204" s="10">
        <f>E4204*_xlfn.XLOOKUP(L4204,PriceListData!$F$2:$F$97,PriceListData!$E$2:$E$97)</f>
        <v>3.5</v>
      </c>
      <c r="N4204" t="str">
        <f>TEXT(B4204,"dddd")</f>
        <v>Sunday</v>
      </c>
    </row>
    <row r="4205" spans="1:14" x14ac:dyDescent="0.35">
      <c r="A4205">
        <v>290577</v>
      </c>
      <c r="B4205" s="3">
        <v>45795</v>
      </c>
      <c r="C4205" s="4">
        <v>0.60152777777777777</v>
      </c>
      <c r="D4205" t="s">
        <v>425</v>
      </c>
      <c r="E4205">
        <v>1</v>
      </c>
      <c r="F4205" t="s">
        <v>15</v>
      </c>
      <c r="G4205" t="s">
        <v>405</v>
      </c>
      <c r="H4205" t="s">
        <v>414</v>
      </c>
      <c r="J4205" t="s">
        <v>403</v>
      </c>
      <c r="K4205">
        <v>1</v>
      </c>
      <c r="L4205" t="str">
        <f>_xlfn.CONCAT(D4205,F4205)</f>
        <v>Iced Guillermo12 oz</v>
      </c>
      <c r="M4205" s="10">
        <f>E4205*_xlfn.XLOOKUP(L4205,PriceListData!$F$2:$F$97,PriceListData!$E$2:$E$97)</f>
        <v>3.5</v>
      </c>
      <c r="N4205" t="str">
        <f>TEXT(B4205,"dddd")</f>
        <v>Sunday</v>
      </c>
    </row>
    <row r="4206" spans="1:14" x14ac:dyDescent="0.35">
      <c r="A4206">
        <v>290577</v>
      </c>
      <c r="B4206" s="3">
        <v>45795</v>
      </c>
      <c r="C4206" s="4">
        <v>0.60152777777777777</v>
      </c>
      <c r="D4206" t="s">
        <v>52</v>
      </c>
      <c r="E4206">
        <v>1</v>
      </c>
      <c r="F4206" t="s">
        <v>15</v>
      </c>
      <c r="G4206" t="s">
        <v>405</v>
      </c>
      <c r="H4206" t="s">
        <v>414</v>
      </c>
      <c r="J4206" t="s">
        <v>403</v>
      </c>
      <c r="K4206">
        <v>1</v>
      </c>
      <c r="L4206" t="str">
        <f>_xlfn.CONCAT(D4206,F4206)</f>
        <v>Frappé12 oz</v>
      </c>
      <c r="M4206" s="10">
        <f>E4206*_xlfn.XLOOKUP(L4206,PriceListData!$F$2:$F$97,PriceListData!$E$2:$E$97)</f>
        <v>4.75</v>
      </c>
      <c r="N4206" t="str">
        <f>TEXT(B4206,"dddd")</f>
        <v>Sunday</v>
      </c>
    </row>
    <row r="4207" spans="1:14" x14ac:dyDescent="0.35">
      <c r="A4207">
        <v>290576</v>
      </c>
      <c r="B4207" s="3">
        <v>45795</v>
      </c>
      <c r="C4207" s="4">
        <v>0.60031250000000003</v>
      </c>
      <c r="D4207" t="s">
        <v>411</v>
      </c>
      <c r="E4207">
        <v>1</v>
      </c>
      <c r="F4207" t="s">
        <v>24</v>
      </c>
      <c r="G4207" t="s">
        <v>405</v>
      </c>
      <c r="H4207" t="s">
        <v>406</v>
      </c>
      <c r="J4207" t="s">
        <v>403</v>
      </c>
      <c r="K4207">
        <v>1</v>
      </c>
      <c r="L4207" t="str">
        <f>_xlfn.CONCAT(D4207,F4207)</f>
        <v>Turkish coffee3 oz</v>
      </c>
      <c r="M4207" s="10">
        <f>E4207*_xlfn.XLOOKUP(L4207,PriceListData!$F$2:$F$97,PriceListData!$E$2:$E$97)</f>
        <v>3.75</v>
      </c>
      <c r="N4207" t="str">
        <f>TEXT(B4207,"dddd")</f>
        <v>Sunday</v>
      </c>
    </row>
    <row r="4208" spans="1:14" x14ac:dyDescent="0.35">
      <c r="A4208">
        <v>290575</v>
      </c>
      <c r="B4208" s="3">
        <v>45795</v>
      </c>
      <c r="C4208" s="4">
        <v>0.59979166666666661</v>
      </c>
      <c r="D4208" t="s">
        <v>65</v>
      </c>
      <c r="E4208">
        <v>1</v>
      </c>
      <c r="F4208" t="s">
        <v>15</v>
      </c>
      <c r="G4208" t="s">
        <v>405</v>
      </c>
      <c r="H4208" t="s">
        <v>406</v>
      </c>
      <c r="J4208" t="s">
        <v>403</v>
      </c>
      <c r="K4208">
        <v>2</v>
      </c>
      <c r="L4208" t="str">
        <f>_xlfn.CONCAT(D4208,F4208)</f>
        <v>Cappuccino12 oz</v>
      </c>
      <c r="M4208" s="10">
        <f>E4208*_xlfn.XLOOKUP(L4208,PriceListData!$F$2:$F$97,PriceListData!$E$2:$E$97)</f>
        <v>5.5</v>
      </c>
      <c r="N4208" t="str">
        <f>TEXT(B4208,"dddd")</f>
        <v>Sunday</v>
      </c>
    </row>
    <row r="4209" spans="1:14" x14ac:dyDescent="0.35">
      <c r="A4209">
        <v>290573</v>
      </c>
      <c r="B4209" s="3">
        <v>45795</v>
      </c>
      <c r="C4209" s="4">
        <v>0.57445601851851846</v>
      </c>
      <c r="D4209" t="s">
        <v>404</v>
      </c>
      <c r="E4209">
        <v>1</v>
      </c>
      <c r="F4209" t="s">
        <v>15</v>
      </c>
      <c r="G4209" t="s">
        <v>405</v>
      </c>
      <c r="H4209" t="s">
        <v>406</v>
      </c>
      <c r="J4209" t="s">
        <v>403</v>
      </c>
      <c r="K4209">
        <v>1</v>
      </c>
      <c r="L4209" t="str">
        <f>_xlfn.CONCAT(D4209,F4209)</f>
        <v>Café latté12 oz</v>
      </c>
      <c r="M4209" s="10">
        <f>E4209*_xlfn.XLOOKUP(L4209,PriceListData!$F$2:$F$97,PriceListData!$E$2:$E$97)</f>
        <v>4.25</v>
      </c>
      <c r="N4209" t="str">
        <f>TEXT(B4209,"dddd")</f>
        <v>Sunday</v>
      </c>
    </row>
    <row r="4210" spans="1:14" x14ac:dyDescent="0.35">
      <c r="A4210">
        <v>290572</v>
      </c>
      <c r="B4210" s="3">
        <v>45795</v>
      </c>
      <c r="C4210" s="4">
        <v>0.57291666666666663</v>
      </c>
      <c r="D4210" t="s">
        <v>412</v>
      </c>
      <c r="E4210">
        <v>1</v>
      </c>
      <c r="F4210" t="s">
        <v>15</v>
      </c>
      <c r="G4210" t="s">
        <v>413</v>
      </c>
      <c r="H4210" t="s">
        <v>414</v>
      </c>
      <c r="J4210" t="s">
        <v>403</v>
      </c>
      <c r="K4210">
        <v>1</v>
      </c>
      <c r="L4210" t="str">
        <f>_xlfn.CONCAT(D4210,F4210)</f>
        <v>Iced tea12 oz</v>
      </c>
      <c r="M4210" s="10">
        <f>E4210*_xlfn.XLOOKUP(L4210,PriceListData!$F$2:$F$97,PriceListData!$E$2:$E$97)</f>
        <v>4.25</v>
      </c>
      <c r="N4210" t="str">
        <f>TEXT(B4210,"dddd")</f>
        <v>Sunday</v>
      </c>
    </row>
    <row r="4211" spans="1:14" x14ac:dyDescent="0.35">
      <c r="A4211">
        <v>290571</v>
      </c>
      <c r="B4211" s="3">
        <v>45795</v>
      </c>
      <c r="C4211" s="4">
        <v>0.5723611111111111</v>
      </c>
      <c r="D4211" t="s">
        <v>52</v>
      </c>
      <c r="E4211">
        <v>1</v>
      </c>
      <c r="F4211" t="s">
        <v>15</v>
      </c>
      <c r="G4211" t="s">
        <v>405</v>
      </c>
      <c r="H4211" t="s">
        <v>414</v>
      </c>
      <c r="J4211" t="s">
        <v>403</v>
      </c>
      <c r="K4211">
        <v>1</v>
      </c>
      <c r="L4211" t="str">
        <f>_xlfn.CONCAT(D4211,F4211)</f>
        <v>Frappé12 oz</v>
      </c>
      <c r="M4211" s="10">
        <f>E4211*_xlfn.XLOOKUP(L4211,PriceListData!$F$2:$F$97,PriceListData!$E$2:$E$97)</f>
        <v>4.75</v>
      </c>
      <c r="N4211" t="str">
        <f>TEXT(B4211,"dddd")</f>
        <v>Sunday</v>
      </c>
    </row>
    <row r="4212" spans="1:14" x14ac:dyDescent="0.35">
      <c r="A4212">
        <v>290570</v>
      </c>
      <c r="B4212" s="3">
        <v>45795</v>
      </c>
      <c r="C4212" s="4">
        <v>0.57177083333333334</v>
      </c>
      <c r="D4212" t="s">
        <v>412</v>
      </c>
      <c r="E4212">
        <v>1</v>
      </c>
      <c r="F4212" t="s">
        <v>15</v>
      </c>
      <c r="G4212" t="s">
        <v>413</v>
      </c>
      <c r="H4212" t="s">
        <v>414</v>
      </c>
      <c r="J4212" t="s">
        <v>403</v>
      </c>
      <c r="K4212">
        <v>2</v>
      </c>
      <c r="L4212" t="str">
        <f>_xlfn.CONCAT(D4212,F4212)</f>
        <v>Iced tea12 oz</v>
      </c>
      <c r="M4212" s="10">
        <f>E4212*_xlfn.XLOOKUP(L4212,PriceListData!$F$2:$F$97,PriceListData!$E$2:$E$97)</f>
        <v>4.25</v>
      </c>
      <c r="N4212" t="str">
        <f>TEXT(B4212,"dddd")</f>
        <v>Sunday</v>
      </c>
    </row>
    <row r="4213" spans="1:14" x14ac:dyDescent="0.35">
      <c r="A4213">
        <v>290569</v>
      </c>
      <c r="B4213" s="3">
        <v>45795</v>
      </c>
      <c r="C4213" s="4">
        <v>0.5713773148148148</v>
      </c>
      <c r="D4213" t="s">
        <v>40</v>
      </c>
      <c r="E4213">
        <v>2</v>
      </c>
      <c r="F4213" t="s">
        <v>35</v>
      </c>
      <c r="G4213" t="s">
        <v>405</v>
      </c>
      <c r="H4213" t="s">
        <v>406</v>
      </c>
      <c r="J4213" t="s">
        <v>403</v>
      </c>
      <c r="K4213">
        <v>1</v>
      </c>
      <c r="L4213" t="str">
        <f>_xlfn.CONCAT(D4213,F4213)</f>
        <v>Espresso1 oz</v>
      </c>
      <c r="M4213" s="10">
        <f>E4213*_xlfn.XLOOKUP(L4213,PriceListData!$F$2:$F$97,PriceListData!$E$2:$E$97)</f>
        <v>5</v>
      </c>
      <c r="N4213" t="str">
        <f>TEXT(B4213,"dddd")</f>
        <v>Sunday</v>
      </c>
    </row>
    <row r="4214" spans="1:14" x14ac:dyDescent="0.35">
      <c r="A4214">
        <v>290568</v>
      </c>
      <c r="B4214" s="3">
        <v>45795</v>
      </c>
      <c r="C4214" s="4">
        <v>0.56420138888888893</v>
      </c>
      <c r="D4214" t="s">
        <v>153</v>
      </c>
      <c r="E4214">
        <v>1</v>
      </c>
      <c r="F4214" t="s">
        <v>15</v>
      </c>
      <c r="G4214" t="s">
        <v>405</v>
      </c>
      <c r="H4214" t="s">
        <v>406</v>
      </c>
      <c r="J4214" t="s">
        <v>403</v>
      </c>
      <c r="K4214">
        <v>1</v>
      </c>
      <c r="L4214" t="str">
        <f>_xlfn.CONCAT(D4214,F4214)</f>
        <v>Aeropress12 oz</v>
      </c>
      <c r="M4214" s="10">
        <f>E4214*_xlfn.XLOOKUP(L4214,PriceListData!$F$2:$F$97,PriceListData!$E$2:$E$97)</f>
        <v>6</v>
      </c>
      <c r="N4214" t="str">
        <f>TEXT(B4214,"dddd")</f>
        <v>Sunday</v>
      </c>
    </row>
    <row r="4215" spans="1:14" x14ac:dyDescent="0.35">
      <c r="A4215">
        <v>290567</v>
      </c>
      <c r="B4215" s="3">
        <v>45795</v>
      </c>
      <c r="C4215" s="4">
        <v>0.55869212962962966</v>
      </c>
      <c r="D4215" t="s">
        <v>21</v>
      </c>
      <c r="E4215">
        <v>1</v>
      </c>
      <c r="F4215" t="s">
        <v>15</v>
      </c>
      <c r="G4215" t="s">
        <v>405</v>
      </c>
      <c r="H4215" t="s">
        <v>406</v>
      </c>
      <c r="J4215" t="s">
        <v>403</v>
      </c>
      <c r="K4215">
        <v>2</v>
      </c>
      <c r="L4215" t="str">
        <f>_xlfn.CONCAT(D4215,F4215)</f>
        <v>Pourover12 oz</v>
      </c>
      <c r="M4215" s="10">
        <f>E4215*_xlfn.XLOOKUP(L4215,PriceListData!$F$2:$F$97,PriceListData!$E$2:$E$97)</f>
        <v>3.5</v>
      </c>
      <c r="N4215" t="str">
        <f>TEXT(B4215,"dddd")</f>
        <v>Sunday</v>
      </c>
    </row>
    <row r="4216" spans="1:14" x14ac:dyDescent="0.35">
      <c r="A4216">
        <v>290566</v>
      </c>
      <c r="B4216" s="3">
        <v>45795</v>
      </c>
      <c r="C4216" s="4">
        <v>0.55847222222222226</v>
      </c>
      <c r="D4216" t="s">
        <v>74</v>
      </c>
      <c r="E4216">
        <v>1</v>
      </c>
      <c r="F4216" t="s">
        <v>15</v>
      </c>
      <c r="G4216" t="s">
        <v>417</v>
      </c>
      <c r="H4216" t="s">
        <v>418</v>
      </c>
      <c r="J4216" t="s">
        <v>403</v>
      </c>
      <c r="K4216">
        <v>1</v>
      </c>
      <c r="L4216" t="str">
        <f>_xlfn.CONCAT(D4216,F4216)</f>
        <v>Single-origin12 oz</v>
      </c>
      <c r="M4216" s="10">
        <f>E4216*_xlfn.XLOOKUP(L4216,PriceListData!$F$2:$F$97,PriceListData!$E$2:$E$97)</f>
        <v>14.95</v>
      </c>
      <c r="N4216" t="str">
        <f>TEXT(B4216,"dddd")</f>
        <v>Sunday</v>
      </c>
    </row>
    <row r="4217" spans="1:14" x14ac:dyDescent="0.35">
      <c r="A4217">
        <v>290564</v>
      </c>
      <c r="B4217" s="3">
        <v>45795</v>
      </c>
      <c r="C4217" s="4">
        <v>0.55651620370370369</v>
      </c>
      <c r="D4217" t="s">
        <v>52</v>
      </c>
      <c r="E4217">
        <v>1</v>
      </c>
      <c r="F4217" t="s">
        <v>15</v>
      </c>
      <c r="G4217" t="s">
        <v>405</v>
      </c>
      <c r="H4217" t="s">
        <v>414</v>
      </c>
      <c r="J4217" t="s">
        <v>403</v>
      </c>
      <c r="K4217">
        <v>1</v>
      </c>
      <c r="L4217" t="str">
        <f>_xlfn.CONCAT(D4217,F4217)</f>
        <v>Frappé12 oz</v>
      </c>
      <c r="M4217" s="10">
        <f>E4217*_xlfn.XLOOKUP(L4217,PriceListData!$F$2:$F$97,PriceListData!$E$2:$E$97)</f>
        <v>4.75</v>
      </c>
      <c r="N4217" t="str">
        <f>TEXT(B4217,"dddd")</f>
        <v>Sunday</v>
      </c>
    </row>
    <row r="4218" spans="1:14" x14ac:dyDescent="0.35">
      <c r="A4218">
        <v>290564</v>
      </c>
      <c r="B4218" s="3">
        <v>45795</v>
      </c>
      <c r="C4218" s="4">
        <v>0.55651620370370369</v>
      </c>
      <c r="D4218" t="s">
        <v>404</v>
      </c>
      <c r="E4218">
        <v>1</v>
      </c>
      <c r="F4218" t="s">
        <v>15</v>
      </c>
      <c r="G4218" t="s">
        <v>405</v>
      </c>
      <c r="H4218" t="s">
        <v>406</v>
      </c>
      <c r="J4218" t="s">
        <v>403</v>
      </c>
      <c r="K4218">
        <v>1</v>
      </c>
      <c r="L4218" t="str">
        <f>_xlfn.CONCAT(D4218,F4218)</f>
        <v>Café latté12 oz</v>
      </c>
      <c r="M4218" s="10">
        <f>E4218*_xlfn.XLOOKUP(L4218,PriceListData!$F$2:$F$97,PriceListData!$E$2:$E$97)</f>
        <v>4.25</v>
      </c>
      <c r="N4218" t="str">
        <f>TEXT(B4218,"dddd")</f>
        <v>Sunday</v>
      </c>
    </row>
    <row r="4219" spans="1:14" x14ac:dyDescent="0.35">
      <c r="A4219">
        <v>290563</v>
      </c>
      <c r="B4219" s="3">
        <v>45795</v>
      </c>
      <c r="C4219" s="4">
        <v>0.55158564814814814</v>
      </c>
      <c r="D4219" t="s">
        <v>54</v>
      </c>
      <c r="E4219">
        <v>1</v>
      </c>
      <c r="G4219" t="s">
        <v>415</v>
      </c>
      <c r="H4219" t="s">
        <v>416</v>
      </c>
      <c r="J4219" t="s">
        <v>403</v>
      </c>
      <c r="K4219">
        <v>1</v>
      </c>
      <c r="L4219" t="str">
        <f>_xlfn.CONCAT(D4219,F4219)</f>
        <v>Syrup</v>
      </c>
      <c r="M4219" s="10">
        <f>E4219*_xlfn.XLOOKUP(L4219,PriceListData!$F$2:$F$97,PriceListData!$E$2:$E$97)</f>
        <v>0.75</v>
      </c>
      <c r="N4219" t="str">
        <f>TEXT(B4219,"dddd")</f>
        <v>Sunday</v>
      </c>
    </row>
    <row r="4220" spans="1:14" x14ac:dyDescent="0.35">
      <c r="A4220">
        <v>290563</v>
      </c>
      <c r="B4220" s="3">
        <v>45795</v>
      </c>
      <c r="C4220" s="4">
        <v>0.55158564814814814</v>
      </c>
      <c r="D4220" t="s">
        <v>21</v>
      </c>
      <c r="E4220">
        <v>1</v>
      </c>
      <c r="F4220" t="s">
        <v>15</v>
      </c>
      <c r="G4220" t="s">
        <v>405</v>
      </c>
      <c r="H4220" t="s">
        <v>406</v>
      </c>
      <c r="J4220" t="s">
        <v>403</v>
      </c>
      <c r="K4220">
        <v>1</v>
      </c>
      <c r="L4220" t="str">
        <f>_xlfn.CONCAT(D4220,F4220)</f>
        <v>Pourover12 oz</v>
      </c>
      <c r="M4220" s="10">
        <f>E4220*_xlfn.XLOOKUP(L4220,PriceListData!$F$2:$F$97,PriceListData!$E$2:$E$97)</f>
        <v>3.5</v>
      </c>
      <c r="N4220" t="str">
        <f>TEXT(B4220,"dddd")</f>
        <v>Sunday</v>
      </c>
    </row>
    <row r="4221" spans="1:14" x14ac:dyDescent="0.35">
      <c r="A4221">
        <v>290562</v>
      </c>
      <c r="B4221" s="3">
        <v>45795</v>
      </c>
      <c r="C4221" s="4">
        <v>0.55116898148148152</v>
      </c>
      <c r="D4221" t="s">
        <v>52</v>
      </c>
      <c r="E4221">
        <v>2</v>
      </c>
      <c r="F4221" t="s">
        <v>15</v>
      </c>
      <c r="G4221" t="s">
        <v>405</v>
      </c>
      <c r="H4221" t="s">
        <v>414</v>
      </c>
      <c r="J4221" t="s">
        <v>403</v>
      </c>
      <c r="K4221">
        <v>2</v>
      </c>
      <c r="L4221" t="str">
        <f>_xlfn.CONCAT(D4221,F4221)</f>
        <v>Frappé12 oz</v>
      </c>
      <c r="M4221" s="10">
        <f>E4221*_xlfn.XLOOKUP(L4221,PriceListData!$F$2:$F$97,PriceListData!$E$2:$E$97)</f>
        <v>9.5</v>
      </c>
      <c r="N4221" t="str">
        <f>TEXT(B4221,"dddd")</f>
        <v>Sunday</v>
      </c>
    </row>
    <row r="4222" spans="1:14" x14ac:dyDescent="0.35">
      <c r="A4222">
        <v>290561</v>
      </c>
      <c r="B4222" s="3">
        <v>45795</v>
      </c>
      <c r="C4222" s="4">
        <v>0.55103009259259261</v>
      </c>
      <c r="D4222" t="s">
        <v>431</v>
      </c>
      <c r="E4222">
        <v>1</v>
      </c>
      <c r="F4222" t="s">
        <v>76</v>
      </c>
      <c r="G4222" t="s">
        <v>405</v>
      </c>
      <c r="H4222" t="s">
        <v>414</v>
      </c>
      <c r="J4222" t="s">
        <v>403</v>
      </c>
      <c r="K4222">
        <v>1</v>
      </c>
      <c r="L4222" t="str">
        <f>_xlfn.CONCAT(D4222,F4222)</f>
        <v>Mazagran10 oz</v>
      </c>
      <c r="M4222" s="10">
        <f>E4222*_xlfn.XLOOKUP(L4222,PriceListData!$F$2:$F$97,PriceListData!$E$2:$E$97)</f>
        <v>4</v>
      </c>
      <c r="N4222" t="str">
        <f>TEXT(B4222,"dddd")</f>
        <v>Sunday</v>
      </c>
    </row>
    <row r="4223" spans="1:14" x14ac:dyDescent="0.35">
      <c r="A4223">
        <v>290561</v>
      </c>
      <c r="B4223" s="3">
        <v>45795</v>
      </c>
      <c r="C4223" s="4">
        <v>0.55103009259259261</v>
      </c>
      <c r="D4223" t="s">
        <v>419</v>
      </c>
      <c r="E4223">
        <v>1</v>
      </c>
      <c r="G4223" t="s">
        <v>415</v>
      </c>
      <c r="H4223" t="s">
        <v>416</v>
      </c>
      <c r="J4223" t="s">
        <v>403</v>
      </c>
      <c r="K4223">
        <v>1</v>
      </c>
      <c r="L4223" t="str">
        <f>_xlfn.CONCAT(D4223,F4223)</f>
        <v>Extra shot</v>
      </c>
      <c r="M4223" s="10">
        <f>E4223*_xlfn.XLOOKUP(L4223,PriceListData!$F$2:$F$97,PriceListData!$E$2:$E$97)</f>
        <v>1</v>
      </c>
      <c r="N4223" t="str">
        <f>TEXT(B4223,"dddd")</f>
        <v>Sunday</v>
      </c>
    </row>
    <row r="4224" spans="1:14" x14ac:dyDescent="0.35">
      <c r="A4224">
        <v>290561</v>
      </c>
      <c r="B4224" s="3">
        <v>45795</v>
      </c>
      <c r="C4224" s="4">
        <v>0.55103009259259261</v>
      </c>
      <c r="D4224" t="s">
        <v>424</v>
      </c>
      <c r="E4224">
        <v>1</v>
      </c>
      <c r="F4224" t="s">
        <v>15</v>
      </c>
      <c r="G4224" t="s">
        <v>423</v>
      </c>
      <c r="H4224" t="s">
        <v>414</v>
      </c>
      <c r="J4224" t="s">
        <v>403</v>
      </c>
      <c r="K4224">
        <v>1</v>
      </c>
      <c r="L4224" t="str">
        <f>_xlfn.CONCAT(D4224,F4224)</f>
        <v>Coconut milk smoothie12 oz</v>
      </c>
      <c r="M4224" s="10">
        <f>E4224*_xlfn.XLOOKUP(L4224,PriceListData!$F$2:$F$97,PriceListData!$E$2:$E$97)</f>
        <v>5.75</v>
      </c>
      <c r="N4224" t="str">
        <f>TEXT(B4224,"dddd")</f>
        <v>Sunday</v>
      </c>
    </row>
    <row r="4225" spans="1:14" x14ac:dyDescent="0.35">
      <c r="A4225">
        <v>290560</v>
      </c>
      <c r="B4225" s="3">
        <v>45795</v>
      </c>
      <c r="C4225" s="4">
        <v>0.54924768518518519</v>
      </c>
      <c r="D4225" t="s">
        <v>52</v>
      </c>
      <c r="E4225">
        <v>1</v>
      </c>
      <c r="F4225" t="s">
        <v>15</v>
      </c>
      <c r="G4225" t="s">
        <v>405</v>
      </c>
      <c r="H4225" t="s">
        <v>414</v>
      </c>
      <c r="J4225" t="s">
        <v>403</v>
      </c>
      <c r="K4225">
        <v>2</v>
      </c>
      <c r="L4225" t="str">
        <f>_xlfn.CONCAT(D4225,F4225)</f>
        <v>Frappé12 oz</v>
      </c>
      <c r="M4225" s="10">
        <f>E4225*_xlfn.XLOOKUP(L4225,PriceListData!$F$2:$F$97,PriceListData!$E$2:$E$97)</f>
        <v>4.75</v>
      </c>
      <c r="N4225" t="str">
        <f>TEXT(B4225,"dddd")</f>
        <v>Sunday</v>
      </c>
    </row>
    <row r="4226" spans="1:14" x14ac:dyDescent="0.35">
      <c r="A4226">
        <v>290559</v>
      </c>
      <c r="B4226" s="3">
        <v>45795</v>
      </c>
      <c r="C4226" s="4">
        <v>0.54795138888888884</v>
      </c>
      <c r="D4226" t="s">
        <v>425</v>
      </c>
      <c r="E4226">
        <v>1</v>
      </c>
      <c r="F4226" t="s">
        <v>15</v>
      </c>
      <c r="G4226" t="s">
        <v>405</v>
      </c>
      <c r="H4226" t="s">
        <v>414</v>
      </c>
      <c r="J4226" t="s">
        <v>403</v>
      </c>
      <c r="K4226">
        <v>1</v>
      </c>
      <c r="L4226" t="str">
        <f>_xlfn.CONCAT(D4226,F4226)</f>
        <v>Iced Guillermo12 oz</v>
      </c>
      <c r="M4226" s="10">
        <f>E4226*_xlfn.XLOOKUP(L4226,PriceListData!$F$2:$F$97,PriceListData!$E$2:$E$97)</f>
        <v>3.5</v>
      </c>
      <c r="N4226" t="str">
        <f>TEXT(B4226,"dddd")</f>
        <v>Sunday</v>
      </c>
    </row>
    <row r="4227" spans="1:14" x14ac:dyDescent="0.35">
      <c r="A4227">
        <v>290558</v>
      </c>
      <c r="B4227" s="3">
        <v>45795</v>
      </c>
      <c r="C4227" s="4">
        <v>0.54668981481481482</v>
      </c>
      <c r="D4227" t="s">
        <v>404</v>
      </c>
      <c r="E4227">
        <v>1</v>
      </c>
      <c r="F4227" t="s">
        <v>15</v>
      </c>
      <c r="G4227" t="s">
        <v>405</v>
      </c>
      <c r="H4227" t="s">
        <v>406</v>
      </c>
      <c r="J4227" t="s">
        <v>403</v>
      </c>
      <c r="K4227">
        <v>1</v>
      </c>
      <c r="L4227" t="str">
        <f>_xlfn.CONCAT(D4227,F4227)</f>
        <v>Café latté12 oz</v>
      </c>
      <c r="M4227" s="10">
        <f>E4227*_xlfn.XLOOKUP(L4227,PriceListData!$F$2:$F$97,PriceListData!$E$2:$E$97)</f>
        <v>4.25</v>
      </c>
      <c r="N4227" t="str">
        <f>TEXT(B4227,"dddd")</f>
        <v>Sunday</v>
      </c>
    </row>
    <row r="4228" spans="1:14" x14ac:dyDescent="0.35">
      <c r="A4228">
        <v>290557</v>
      </c>
      <c r="B4228" s="3">
        <v>45795</v>
      </c>
      <c r="C4228" s="4">
        <v>0.54534722222222221</v>
      </c>
      <c r="D4228" t="s">
        <v>21</v>
      </c>
      <c r="E4228">
        <v>1</v>
      </c>
      <c r="F4228" t="s">
        <v>15</v>
      </c>
      <c r="G4228" t="s">
        <v>405</v>
      </c>
      <c r="H4228" t="s">
        <v>406</v>
      </c>
      <c r="J4228" t="s">
        <v>403</v>
      </c>
      <c r="K4228">
        <v>2</v>
      </c>
      <c r="L4228" t="str">
        <f>_xlfn.CONCAT(D4228,F4228)</f>
        <v>Pourover12 oz</v>
      </c>
      <c r="M4228" s="10">
        <f>E4228*_xlfn.XLOOKUP(L4228,PriceListData!$F$2:$F$97,PriceListData!$E$2:$E$97)</f>
        <v>3.5</v>
      </c>
      <c r="N4228" t="str">
        <f>TEXT(B4228,"dddd")</f>
        <v>Sunday</v>
      </c>
    </row>
    <row r="4229" spans="1:14" x14ac:dyDescent="0.35">
      <c r="A4229">
        <v>290556</v>
      </c>
      <c r="B4229" s="3">
        <v>45795</v>
      </c>
      <c r="C4229" s="4">
        <v>0.54500000000000004</v>
      </c>
      <c r="D4229" t="s">
        <v>65</v>
      </c>
      <c r="E4229">
        <v>1</v>
      </c>
      <c r="F4229" t="s">
        <v>15</v>
      </c>
      <c r="G4229" t="s">
        <v>405</v>
      </c>
      <c r="H4229" t="s">
        <v>406</v>
      </c>
      <c r="J4229" t="s">
        <v>403</v>
      </c>
      <c r="K4229">
        <v>1</v>
      </c>
      <c r="L4229" t="str">
        <f>_xlfn.CONCAT(D4229,F4229)</f>
        <v>Cappuccino12 oz</v>
      </c>
      <c r="M4229" s="10">
        <f>E4229*_xlfn.XLOOKUP(L4229,PriceListData!$F$2:$F$97,PriceListData!$E$2:$E$97)</f>
        <v>5.5</v>
      </c>
      <c r="N4229" t="str">
        <f>TEXT(B4229,"dddd")</f>
        <v>Sunday</v>
      </c>
    </row>
    <row r="4230" spans="1:14" x14ac:dyDescent="0.35">
      <c r="A4230">
        <v>290555</v>
      </c>
      <c r="B4230" s="3">
        <v>45795</v>
      </c>
      <c r="C4230" s="4">
        <v>0.54356481481481478</v>
      </c>
      <c r="D4230" t="s">
        <v>40</v>
      </c>
      <c r="E4230">
        <v>1</v>
      </c>
      <c r="F4230" t="s">
        <v>35</v>
      </c>
      <c r="G4230" t="s">
        <v>405</v>
      </c>
      <c r="H4230" t="s">
        <v>406</v>
      </c>
      <c r="J4230" t="s">
        <v>403</v>
      </c>
      <c r="K4230">
        <v>1</v>
      </c>
      <c r="L4230" t="str">
        <f>_xlfn.CONCAT(D4230,F4230)</f>
        <v>Espresso1 oz</v>
      </c>
      <c r="M4230" s="10">
        <f>E4230*_xlfn.XLOOKUP(L4230,PriceListData!$F$2:$F$97,PriceListData!$E$2:$E$97)</f>
        <v>2.5</v>
      </c>
      <c r="N4230" t="str">
        <f>TEXT(B4230,"dddd")</f>
        <v>Sunday</v>
      </c>
    </row>
    <row r="4231" spans="1:14" x14ac:dyDescent="0.35">
      <c r="A4231">
        <v>290554</v>
      </c>
      <c r="B4231" s="3">
        <v>45795</v>
      </c>
      <c r="C4231" s="4">
        <v>0.54214120370370367</v>
      </c>
      <c r="D4231" t="s">
        <v>21</v>
      </c>
      <c r="E4231">
        <v>1</v>
      </c>
      <c r="F4231" t="s">
        <v>15</v>
      </c>
      <c r="G4231" t="s">
        <v>405</v>
      </c>
      <c r="H4231" t="s">
        <v>406</v>
      </c>
      <c r="J4231" t="s">
        <v>403</v>
      </c>
      <c r="K4231">
        <v>1</v>
      </c>
      <c r="L4231" t="str">
        <f>_xlfn.CONCAT(D4231,F4231)</f>
        <v>Pourover12 oz</v>
      </c>
      <c r="M4231" s="10">
        <f>E4231*_xlfn.XLOOKUP(L4231,PriceListData!$F$2:$F$97,PriceListData!$E$2:$E$97)</f>
        <v>3.5</v>
      </c>
      <c r="N4231" t="str">
        <f>TEXT(B4231,"dddd")</f>
        <v>Sunday</v>
      </c>
    </row>
    <row r="4232" spans="1:14" x14ac:dyDescent="0.35">
      <c r="A4232">
        <v>290553</v>
      </c>
      <c r="B4232" s="3">
        <v>45795</v>
      </c>
      <c r="C4232" s="4">
        <v>0.53809027777777774</v>
      </c>
      <c r="D4232" t="s">
        <v>52</v>
      </c>
      <c r="E4232">
        <v>2</v>
      </c>
      <c r="F4232" t="s">
        <v>15</v>
      </c>
      <c r="G4232" t="s">
        <v>405</v>
      </c>
      <c r="H4232" t="s">
        <v>414</v>
      </c>
      <c r="J4232" t="s">
        <v>403</v>
      </c>
      <c r="K4232">
        <v>1</v>
      </c>
      <c r="L4232" t="str">
        <f>_xlfn.CONCAT(D4232,F4232)</f>
        <v>Frappé12 oz</v>
      </c>
      <c r="M4232" s="10">
        <f>E4232*_xlfn.XLOOKUP(L4232,PriceListData!$F$2:$F$97,PriceListData!$E$2:$E$97)</f>
        <v>9.5</v>
      </c>
      <c r="N4232" t="str">
        <f>TEXT(B4232,"dddd")</f>
        <v>Sunday</v>
      </c>
    </row>
    <row r="4233" spans="1:14" x14ac:dyDescent="0.35">
      <c r="A4233">
        <v>290552</v>
      </c>
      <c r="B4233" s="3">
        <v>45795</v>
      </c>
      <c r="C4233" s="4">
        <v>0.53740740740740744</v>
      </c>
      <c r="D4233" t="s">
        <v>21</v>
      </c>
      <c r="E4233">
        <v>1</v>
      </c>
      <c r="F4233" t="s">
        <v>15</v>
      </c>
      <c r="G4233" t="s">
        <v>405</v>
      </c>
      <c r="H4233" t="s">
        <v>406</v>
      </c>
      <c r="J4233" t="s">
        <v>403</v>
      </c>
      <c r="K4233">
        <v>2</v>
      </c>
      <c r="L4233" t="str">
        <f>_xlfn.CONCAT(D4233,F4233)</f>
        <v>Pourover12 oz</v>
      </c>
      <c r="M4233" s="10">
        <f>E4233*_xlfn.XLOOKUP(L4233,PriceListData!$F$2:$F$97,PriceListData!$E$2:$E$97)</f>
        <v>3.5</v>
      </c>
      <c r="N4233" t="str">
        <f>TEXT(B4233,"dddd")</f>
        <v>Sunday</v>
      </c>
    </row>
    <row r="4234" spans="1:14" x14ac:dyDescent="0.35">
      <c r="A4234">
        <v>290552</v>
      </c>
      <c r="B4234" s="3">
        <v>45795</v>
      </c>
      <c r="C4234" s="4">
        <v>0.53740740740740744</v>
      </c>
      <c r="D4234" t="s">
        <v>21</v>
      </c>
      <c r="E4234">
        <v>1</v>
      </c>
      <c r="F4234" t="s">
        <v>15</v>
      </c>
      <c r="G4234" t="s">
        <v>405</v>
      </c>
      <c r="H4234" t="s">
        <v>406</v>
      </c>
      <c r="J4234" t="s">
        <v>403</v>
      </c>
      <c r="K4234">
        <v>2</v>
      </c>
      <c r="L4234" t="str">
        <f>_xlfn.CONCAT(D4234,F4234)</f>
        <v>Pourover12 oz</v>
      </c>
      <c r="M4234" s="10">
        <f>E4234*_xlfn.XLOOKUP(L4234,PriceListData!$F$2:$F$97,PriceListData!$E$2:$E$97)</f>
        <v>3.5</v>
      </c>
      <c r="N4234" t="str">
        <f>TEXT(B4234,"dddd")</f>
        <v>Sunday</v>
      </c>
    </row>
    <row r="4235" spans="1:14" x14ac:dyDescent="0.35">
      <c r="A4235">
        <v>290551</v>
      </c>
      <c r="B4235" s="3">
        <v>45795</v>
      </c>
      <c r="C4235" s="4">
        <v>0.5366319444444444</v>
      </c>
      <c r="D4235" t="s">
        <v>54</v>
      </c>
      <c r="E4235">
        <v>1</v>
      </c>
      <c r="G4235" t="s">
        <v>415</v>
      </c>
      <c r="H4235" t="s">
        <v>416</v>
      </c>
      <c r="J4235" t="s">
        <v>403</v>
      </c>
      <c r="K4235">
        <v>2</v>
      </c>
      <c r="L4235" t="str">
        <f>_xlfn.CONCAT(D4235,F4235)</f>
        <v>Syrup</v>
      </c>
      <c r="M4235" s="10">
        <f>E4235*_xlfn.XLOOKUP(L4235,PriceListData!$F$2:$F$97,PriceListData!$E$2:$E$97)</f>
        <v>0.75</v>
      </c>
      <c r="N4235" t="str">
        <f>TEXT(B4235,"dddd")</f>
        <v>Sunday</v>
      </c>
    </row>
    <row r="4236" spans="1:14" x14ac:dyDescent="0.35">
      <c r="A4236">
        <v>290551</v>
      </c>
      <c r="B4236" s="3">
        <v>45795</v>
      </c>
      <c r="C4236" s="4">
        <v>0.5366319444444444</v>
      </c>
      <c r="D4236" t="s">
        <v>21</v>
      </c>
      <c r="E4236">
        <v>1</v>
      </c>
      <c r="F4236" t="s">
        <v>15</v>
      </c>
      <c r="G4236" t="s">
        <v>405</v>
      </c>
      <c r="H4236" t="s">
        <v>406</v>
      </c>
      <c r="J4236" t="s">
        <v>403</v>
      </c>
      <c r="K4236">
        <v>2</v>
      </c>
      <c r="L4236" t="str">
        <f>_xlfn.CONCAT(D4236,F4236)</f>
        <v>Pourover12 oz</v>
      </c>
      <c r="M4236" s="10">
        <f>E4236*_xlfn.XLOOKUP(L4236,PriceListData!$F$2:$F$97,PriceListData!$E$2:$E$97)</f>
        <v>3.5</v>
      </c>
      <c r="N4236" t="str">
        <f>TEXT(B4236,"dddd")</f>
        <v>Sunday</v>
      </c>
    </row>
    <row r="4237" spans="1:14" x14ac:dyDescent="0.35">
      <c r="A4237">
        <v>290551</v>
      </c>
      <c r="B4237" s="3">
        <v>45795</v>
      </c>
      <c r="C4237" s="4">
        <v>0.5366319444444444</v>
      </c>
      <c r="D4237" t="s">
        <v>425</v>
      </c>
      <c r="E4237">
        <v>1</v>
      </c>
      <c r="F4237" t="s">
        <v>15</v>
      </c>
      <c r="G4237" t="s">
        <v>405</v>
      </c>
      <c r="H4237" t="s">
        <v>414</v>
      </c>
      <c r="J4237" t="s">
        <v>403</v>
      </c>
      <c r="K4237">
        <v>2</v>
      </c>
      <c r="L4237" t="str">
        <f>_xlfn.CONCAT(D4237,F4237)</f>
        <v>Iced Guillermo12 oz</v>
      </c>
      <c r="M4237" s="10">
        <f>E4237*_xlfn.XLOOKUP(L4237,PriceListData!$F$2:$F$97,PriceListData!$E$2:$E$97)</f>
        <v>3.5</v>
      </c>
      <c r="N4237" t="str">
        <f>TEXT(B4237,"dddd")</f>
        <v>Sunday</v>
      </c>
    </row>
    <row r="4238" spans="1:14" x14ac:dyDescent="0.35">
      <c r="A4238">
        <v>290550</v>
      </c>
      <c r="B4238" s="3">
        <v>45795</v>
      </c>
      <c r="C4238" s="4">
        <v>0.53570601851851851</v>
      </c>
      <c r="D4238" t="s">
        <v>40</v>
      </c>
      <c r="E4238">
        <v>1</v>
      </c>
      <c r="F4238" t="s">
        <v>35</v>
      </c>
      <c r="G4238" t="s">
        <v>405</v>
      </c>
      <c r="H4238" t="s">
        <v>406</v>
      </c>
      <c r="J4238" t="s">
        <v>403</v>
      </c>
      <c r="K4238">
        <v>1</v>
      </c>
      <c r="L4238" t="str">
        <f>_xlfn.CONCAT(D4238,F4238)</f>
        <v>Espresso1 oz</v>
      </c>
      <c r="M4238" s="10">
        <f>E4238*_xlfn.XLOOKUP(L4238,PriceListData!$F$2:$F$97,PriceListData!$E$2:$E$97)</f>
        <v>2.5</v>
      </c>
      <c r="N4238" t="str">
        <f>TEXT(B4238,"dddd")</f>
        <v>Sunday</v>
      </c>
    </row>
    <row r="4239" spans="1:14" x14ac:dyDescent="0.35">
      <c r="A4239">
        <v>290549</v>
      </c>
      <c r="B4239" s="3">
        <v>45795</v>
      </c>
      <c r="C4239" s="4">
        <v>0.53524305555555551</v>
      </c>
      <c r="D4239" t="s">
        <v>412</v>
      </c>
      <c r="E4239">
        <v>1</v>
      </c>
      <c r="F4239" t="s">
        <v>15</v>
      </c>
      <c r="G4239" t="s">
        <v>413</v>
      </c>
      <c r="H4239" t="s">
        <v>414</v>
      </c>
      <c r="J4239" t="s">
        <v>403</v>
      </c>
      <c r="K4239">
        <v>1</v>
      </c>
      <c r="L4239" t="str">
        <f>_xlfn.CONCAT(D4239,F4239)</f>
        <v>Iced tea12 oz</v>
      </c>
      <c r="M4239" s="10">
        <f>E4239*_xlfn.XLOOKUP(L4239,PriceListData!$F$2:$F$97,PriceListData!$E$2:$E$97)</f>
        <v>4.25</v>
      </c>
      <c r="N4239" t="str">
        <f>TEXT(B4239,"dddd")</f>
        <v>Sunday</v>
      </c>
    </row>
    <row r="4240" spans="1:14" x14ac:dyDescent="0.35">
      <c r="A4240">
        <v>290548</v>
      </c>
      <c r="B4240" s="3">
        <v>45795</v>
      </c>
      <c r="C4240" s="4">
        <v>0.53442129629629631</v>
      </c>
      <c r="D4240" t="s">
        <v>52</v>
      </c>
      <c r="E4240">
        <v>1</v>
      </c>
      <c r="F4240" t="s">
        <v>15</v>
      </c>
      <c r="G4240" t="s">
        <v>405</v>
      </c>
      <c r="H4240" t="s">
        <v>414</v>
      </c>
      <c r="J4240" t="s">
        <v>403</v>
      </c>
      <c r="K4240">
        <v>1</v>
      </c>
      <c r="L4240" t="str">
        <f>_xlfn.CONCAT(D4240,F4240)</f>
        <v>Frappé12 oz</v>
      </c>
      <c r="M4240" s="10">
        <f>E4240*_xlfn.XLOOKUP(L4240,PriceListData!$F$2:$F$97,PriceListData!$E$2:$E$97)</f>
        <v>4.75</v>
      </c>
      <c r="N4240" t="str">
        <f>TEXT(B4240,"dddd")</f>
        <v>Sunday</v>
      </c>
    </row>
    <row r="4241" spans="1:14" x14ac:dyDescent="0.35">
      <c r="A4241">
        <v>290547</v>
      </c>
      <c r="B4241" s="3">
        <v>45795</v>
      </c>
      <c r="C4241" s="4">
        <v>0.53380787037037036</v>
      </c>
      <c r="D4241" t="s">
        <v>21</v>
      </c>
      <c r="E4241">
        <v>1</v>
      </c>
      <c r="F4241" t="s">
        <v>15</v>
      </c>
      <c r="G4241" t="s">
        <v>405</v>
      </c>
      <c r="H4241" t="s">
        <v>406</v>
      </c>
      <c r="J4241" t="s">
        <v>403</v>
      </c>
      <c r="K4241">
        <v>1</v>
      </c>
      <c r="L4241" t="str">
        <f>_xlfn.CONCAT(D4241,F4241)</f>
        <v>Pourover12 oz</v>
      </c>
      <c r="M4241" s="10">
        <f>E4241*_xlfn.XLOOKUP(L4241,PriceListData!$F$2:$F$97,PriceListData!$E$2:$E$97)</f>
        <v>3.5</v>
      </c>
      <c r="N4241" t="str">
        <f>TEXT(B4241,"dddd")</f>
        <v>Sunday</v>
      </c>
    </row>
    <row r="4242" spans="1:14" x14ac:dyDescent="0.35">
      <c r="A4242">
        <v>290547</v>
      </c>
      <c r="B4242" s="3">
        <v>45795</v>
      </c>
      <c r="C4242" s="4">
        <v>0.53380787037037036</v>
      </c>
      <c r="D4242" t="s">
        <v>65</v>
      </c>
      <c r="E4242">
        <v>1</v>
      </c>
      <c r="F4242" t="s">
        <v>15</v>
      </c>
      <c r="G4242" t="s">
        <v>405</v>
      </c>
      <c r="H4242" t="s">
        <v>406</v>
      </c>
      <c r="J4242" t="s">
        <v>403</v>
      </c>
      <c r="K4242">
        <v>1</v>
      </c>
      <c r="L4242" t="str">
        <f>_xlfn.CONCAT(D4242,F4242)</f>
        <v>Cappuccino12 oz</v>
      </c>
      <c r="M4242" s="10">
        <f>E4242*_xlfn.XLOOKUP(L4242,PriceListData!$F$2:$F$97,PriceListData!$E$2:$E$97)</f>
        <v>5.5</v>
      </c>
      <c r="N4242" t="str">
        <f>TEXT(B4242,"dddd")</f>
        <v>Sunday</v>
      </c>
    </row>
    <row r="4243" spans="1:14" x14ac:dyDescent="0.35">
      <c r="A4243">
        <v>290546</v>
      </c>
      <c r="B4243" s="3">
        <v>45795</v>
      </c>
      <c r="C4243" s="4">
        <v>0.53298611111111116</v>
      </c>
      <c r="D4243" t="s">
        <v>52</v>
      </c>
      <c r="E4243">
        <v>2</v>
      </c>
      <c r="F4243" t="s">
        <v>15</v>
      </c>
      <c r="G4243" t="s">
        <v>405</v>
      </c>
      <c r="H4243" t="s">
        <v>414</v>
      </c>
      <c r="J4243" t="s">
        <v>403</v>
      </c>
      <c r="K4243">
        <v>1</v>
      </c>
      <c r="L4243" t="str">
        <f>_xlfn.CONCAT(D4243,F4243)</f>
        <v>Frappé12 oz</v>
      </c>
      <c r="M4243" s="10">
        <f>E4243*_xlfn.XLOOKUP(L4243,PriceListData!$F$2:$F$97,PriceListData!$E$2:$E$97)</f>
        <v>9.5</v>
      </c>
      <c r="N4243" t="str">
        <f>TEXT(B4243,"dddd")</f>
        <v>Sunday</v>
      </c>
    </row>
    <row r="4244" spans="1:14" x14ac:dyDescent="0.35">
      <c r="A4244">
        <v>290545</v>
      </c>
      <c r="B4244" s="3">
        <v>45795</v>
      </c>
      <c r="C4244" s="4">
        <v>0.53237268518518521</v>
      </c>
      <c r="D4244" t="s">
        <v>52</v>
      </c>
      <c r="E4244">
        <v>1</v>
      </c>
      <c r="F4244" t="s">
        <v>15</v>
      </c>
      <c r="G4244" t="s">
        <v>405</v>
      </c>
      <c r="H4244" t="s">
        <v>414</v>
      </c>
      <c r="J4244" t="s">
        <v>403</v>
      </c>
      <c r="K4244">
        <v>1</v>
      </c>
      <c r="L4244" t="str">
        <f>_xlfn.CONCAT(D4244,F4244)</f>
        <v>Frappé12 oz</v>
      </c>
      <c r="M4244" s="10">
        <f>E4244*_xlfn.XLOOKUP(L4244,PriceListData!$F$2:$F$97,PriceListData!$E$2:$E$97)</f>
        <v>4.75</v>
      </c>
      <c r="N4244" t="str">
        <f>TEXT(B4244,"dddd")</f>
        <v>Sunday</v>
      </c>
    </row>
    <row r="4245" spans="1:14" x14ac:dyDescent="0.35">
      <c r="A4245">
        <v>290544</v>
      </c>
      <c r="B4245" s="3">
        <v>45795</v>
      </c>
      <c r="C4245" s="4">
        <v>0.52954861111111107</v>
      </c>
      <c r="D4245" t="s">
        <v>425</v>
      </c>
      <c r="E4245">
        <v>1</v>
      </c>
      <c r="F4245" t="s">
        <v>15</v>
      </c>
      <c r="G4245" t="s">
        <v>405</v>
      </c>
      <c r="H4245" t="s">
        <v>414</v>
      </c>
      <c r="J4245" t="s">
        <v>403</v>
      </c>
      <c r="K4245">
        <v>2</v>
      </c>
      <c r="L4245" t="str">
        <f>_xlfn.CONCAT(D4245,F4245)</f>
        <v>Iced Guillermo12 oz</v>
      </c>
      <c r="M4245" s="10">
        <f>E4245*_xlfn.XLOOKUP(L4245,PriceListData!$F$2:$F$97,PriceListData!$E$2:$E$97)</f>
        <v>3.5</v>
      </c>
      <c r="N4245" t="str">
        <f>TEXT(B4245,"dddd")</f>
        <v>Sunday</v>
      </c>
    </row>
    <row r="4246" spans="1:14" x14ac:dyDescent="0.35">
      <c r="A4246">
        <v>290543</v>
      </c>
      <c r="B4246" s="3">
        <v>45795</v>
      </c>
      <c r="C4246" s="4">
        <v>0.52762731481481484</v>
      </c>
      <c r="D4246" t="s">
        <v>74</v>
      </c>
      <c r="E4246">
        <v>1</v>
      </c>
      <c r="F4246" t="s">
        <v>15</v>
      </c>
      <c r="G4246" t="s">
        <v>417</v>
      </c>
      <c r="H4246" t="s">
        <v>418</v>
      </c>
      <c r="J4246" t="s">
        <v>403</v>
      </c>
      <c r="K4246">
        <v>2</v>
      </c>
      <c r="L4246" t="str">
        <f>_xlfn.CONCAT(D4246,F4246)</f>
        <v>Single-origin12 oz</v>
      </c>
      <c r="M4246" s="10">
        <f>E4246*_xlfn.XLOOKUP(L4246,PriceListData!$F$2:$F$97,PriceListData!$E$2:$E$97)</f>
        <v>14.95</v>
      </c>
      <c r="N4246" t="str">
        <f>TEXT(B4246,"dddd")</f>
        <v>Sunday</v>
      </c>
    </row>
    <row r="4247" spans="1:14" x14ac:dyDescent="0.35">
      <c r="A4247">
        <v>290542</v>
      </c>
      <c r="B4247" s="3">
        <v>45795</v>
      </c>
      <c r="C4247" s="4">
        <v>0.52718750000000003</v>
      </c>
      <c r="D4247" t="s">
        <v>65</v>
      </c>
      <c r="E4247">
        <v>2</v>
      </c>
      <c r="F4247" t="s">
        <v>15</v>
      </c>
      <c r="G4247" t="s">
        <v>405</v>
      </c>
      <c r="H4247" t="s">
        <v>406</v>
      </c>
      <c r="J4247" t="s">
        <v>403</v>
      </c>
      <c r="K4247">
        <v>2</v>
      </c>
      <c r="L4247" t="str">
        <f>_xlfn.CONCAT(D4247,F4247)</f>
        <v>Cappuccino12 oz</v>
      </c>
      <c r="M4247" s="10">
        <f>E4247*_xlfn.XLOOKUP(L4247,PriceListData!$F$2:$F$97,PriceListData!$E$2:$E$97)</f>
        <v>11</v>
      </c>
      <c r="N4247" t="str">
        <f>TEXT(B4247,"dddd")</f>
        <v>Sunday</v>
      </c>
    </row>
    <row r="4248" spans="1:14" x14ac:dyDescent="0.35">
      <c r="A4248">
        <v>290541</v>
      </c>
      <c r="B4248" s="3">
        <v>45795</v>
      </c>
      <c r="C4248" s="4">
        <v>0.52618055555555554</v>
      </c>
      <c r="D4248" t="s">
        <v>425</v>
      </c>
      <c r="E4248">
        <v>2</v>
      </c>
      <c r="F4248" t="s">
        <v>15</v>
      </c>
      <c r="G4248" t="s">
        <v>405</v>
      </c>
      <c r="H4248" t="s">
        <v>414</v>
      </c>
      <c r="J4248" t="s">
        <v>403</v>
      </c>
      <c r="K4248">
        <v>2</v>
      </c>
      <c r="L4248" t="str">
        <f>_xlfn.CONCAT(D4248,F4248)</f>
        <v>Iced Guillermo12 oz</v>
      </c>
      <c r="M4248" s="10">
        <f>E4248*_xlfn.XLOOKUP(L4248,PriceListData!$F$2:$F$97,PriceListData!$E$2:$E$97)</f>
        <v>7</v>
      </c>
      <c r="N4248" t="str">
        <f>TEXT(B4248,"dddd")</f>
        <v>Sunday</v>
      </c>
    </row>
    <row r="4249" spans="1:14" x14ac:dyDescent="0.35">
      <c r="A4249">
        <v>290540</v>
      </c>
      <c r="B4249" s="3">
        <v>45795</v>
      </c>
      <c r="C4249" s="4">
        <v>0.52489583333333334</v>
      </c>
      <c r="D4249" t="s">
        <v>52</v>
      </c>
      <c r="E4249">
        <v>1</v>
      </c>
      <c r="F4249" t="s">
        <v>15</v>
      </c>
      <c r="G4249" t="s">
        <v>405</v>
      </c>
      <c r="H4249" t="s">
        <v>414</v>
      </c>
      <c r="J4249" t="s">
        <v>403</v>
      </c>
      <c r="K4249">
        <v>2</v>
      </c>
      <c r="L4249" t="str">
        <f>_xlfn.CONCAT(D4249,F4249)</f>
        <v>Frappé12 oz</v>
      </c>
      <c r="M4249" s="10">
        <f>E4249*_xlfn.XLOOKUP(L4249,PriceListData!$F$2:$F$97,PriceListData!$E$2:$E$97)</f>
        <v>4.75</v>
      </c>
      <c r="N4249" t="str">
        <f>TEXT(B4249,"dddd")</f>
        <v>Sunday</v>
      </c>
    </row>
    <row r="4250" spans="1:14" x14ac:dyDescent="0.35">
      <c r="A4250">
        <v>290539</v>
      </c>
      <c r="B4250" s="3">
        <v>45795</v>
      </c>
      <c r="C4250" s="4">
        <v>0.52148148148148143</v>
      </c>
      <c r="D4250" t="s">
        <v>407</v>
      </c>
      <c r="E4250">
        <v>1</v>
      </c>
      <c r="G4250" t="s">
        <v>405</v>
      </c>
      <c r="H4250" t="s">
        <v>408</v>
      </c>
      <c r="J4250" t="s">
        <v>403</v>
      </c>
      <c r="K4250">
        <v>1</v>
      </c>
      <c r="L4250" t="str">
        <f>_xlfn.CONCAT(D4250,F4250)</f>
        <v>Drip coffee refill</v>
      </c>
      <c r="M4250" s="10">
        <f>E4250*_xlfn.XLOOKUP(L4250,PriceListData!$F$2:$F$97,PriceListData!$E$2:$E$97)</f>
        <v>1.25</v>
      </c>
      <c r="N4250" t="str">
        <f>TEXT(B4250,"dddd")</f>
        <v>Sunday</v>
      </c>
    </row>
    <row r="4251" spans="1:14" x14ac:dyDescent="0.35">
      <c r="A4251">
        <v>290538</v>
      </c>
      <c r="B4251" s="3">
        <v>45795</v>
      </c>
      <c r="C4251" s="4">
        <v>0.51817129629629632</v>
      </c>
      <c r="D4251" t="s">
        <v>54</v>
      </c>
      <c r="E4251">
        <v>1</v>
      </c>
      <c r="G4251" t="s">
        <v>415</v>
      </c>
      <c r="H4251" t="s">
        <v>416</v>
      </c>
      <c r="J4251" t="s">
        <v>403</v>
      </c>
      <c r="K4251">
        <v>2</v>
      </c>
      <c r="L4251" t="str">
        <f>_xlfn.CONCAT(D4251,F4251)</f>
        <v>Syrup</v>
      </c>
      <c r="M4251" s="10">
        <f>E4251*_xlfn.XLOOKUP(L4251,PriceListData!$F$2:$F$97,PriceListData!$E$2:$E$97)</f>
        <v>0.75</v>
      </c>
      <c r="N4251" t="str">
        <f>TEXT(B4251,"dddd")</f>
        <v>Sunday</v>
      </c>
    </row>
    <row r="4252" spans="1:14" x14ac:dyDescent="0.35">
      <c r="A4252">
        <v>290538</v>
      </c>
      <c r="B4252" s="3">
        <v>45795</v>
      </c>
      <c r="C4252" s="4">
        <v>0.51817129629629632</v>
      </c>
      <c r="D4252" t="s">
        <v>21</v>
      </c>
      <c r="E4252">
        <v>1</v>
      </c>
      <c r="F4252" t="s">
        <v>15</v>
      </c>
      <c r="G4252" t="s">
        <v>405</v>
      </c>
      <c r="H4252" t="s">
        <v>406</v>
      </c>
      <c r="J4252" t="s">
        <v>403</v>
      </c>
      <c r="K4252">
        <v>2</v>
      </c>
      <c r="L4252" t="str">
        <f>_xlfn.CONCAT(D4252,F4252)</f>
        <v>Pourover12 oz</v>
      </c>
      <c r="M4252" s="10">
        <f>E4252*_xlfn.XLOOKUP(L4252,PriceListData!$F$2:$F$97,PriceListData!$E$2:$E$97)</f>
        <v>3.5</v>
      </c>
      <c r="N4252" t="str">
        <f>TEXT(B4252,"dddd")</f>
        <v>Sunday</v>
      </c>
    </row>
    <row r="4253" spans="1:14" x14ac:dyDescent="0.35">
      <c r="A4253">
        <v>290537</v>
      </c>
      <c r="B4253" s="3">
        <v>45795</v>
      </c>
      <c r="C4253" s="4">
        <v>0.5174305555555555</v>
      </c>
      <c r="D4253" t="s">
        <v>54</v>
      </c>
      <c r="E4253">
        <v>1</v>
      </c>
      <c r="G4253" t="s">
        <v>415</v>
      </c>
      <c r="H4253" t="s">
        <v>416</v>
      </c>
      <c r="J4253" t="s">
        <v>403</v>
      </c>
      <c r="K4253">
        <v>2</v>
      </c>
      <c r="L4253" t="str">
        <f>_xlfn.CONCAT(D4253,F4253)</f>
        <v>Syrup</v>
      </c>
      <c r="M4253" s="10">
        <f>E4253*_xlfn.XLOOKUP(L4253,PriceListData!$F$2:$F$97,PriceListData!$E$2:$E$97)</f>
        <v>0.75</v>
      </c>
      <c r="N4253" t="str">
        <f>TEXT(B4253,"dddd")</f>
        <v>Sunday</v>
      </c>
    </row>
    <row r="4254" spans="1:14" x14ac:dyDescent="0.35">
      <c r="A4254">
        <v>290537</v>
      </c>
      <c r="B4254" s="3">
        <v>45795</v>
      </c>
      <c r="C4254" s="4">
        <v>0.5174305555555555</v>
      </c>
      <c r="D4254" t="s">
        <v>21</v>
      </c>
      <c r="E4254">
        <v>1</v>
      </c>
      <c r="F4254" t="s">
        <v>15</v>
      </c>
      <c r="G4254" t="s">
        <v>405</v>
      </c>
      <c r="H4254" t="s">
        <v>406</v>
      </c>
      <c r="J4254" t="s">
        <v>403</v>
      </c>
      <c r="K4254">
        <v>2</v>
      </c>
      <c r="L4254" t="str">
        <f>_xlfn.CONCAT(D4254,F4254)</f>
        <v>Pourover12 oz</v>
      </c>
      <c r="M4254" s="10">
        <f>E4254*_xlfn.XLOOKUP(L4254,PriceListData!$F$2:$F$97,PriceListData!$E$2:$E$97)</f>
        <v>3.5</v>
      </c>
      <c r="N4254" t="str">
        <f>TEXT(B4254,"dddd")</f>
        <v>Sunday</v>
      </c>
    </row>
    <row r="4255" spans="1:14" x14ac:dyDescent="0.35">
      <c r="A4255">
        <v>290536</v>
      </c>
      <c r="B4255" s="3">
        <v>45795</v>
      </c>
      <c r="C4255" s="4">
        <v>0.5163078703703704</v>
      </c>
      <c r="D4255" t="s">
        <v>412</v>
      </c>
      <c r="E4255">
        <v>1</v>
      </c>
      <c r="F4255" t="s">
        <v>15</v>
      </c>
      <c r="G4255" t="s">
        <v>413</v>
      </c>
      <c r="H4255" t="s">
        <v>414</v>
      </c>
      <c r="J4255" t="s">
        <v>403</v>
      </c>
      <c r="K4255">
        <v>1</v>
      </c>
      <c r="L4255" t="str">
        <f>_xlfn.CONCAT(D4255,F4255)</f>
        <v>Iced tea12 oz</v>
      </c>
      <c r="M4255" s="10">
        <f>E4255*_xlfn.XLOOKUP(L4255,PriceListData!$F$2:$F$97,PriceListData!$E$2:$E$97)</f>
        <v>4.25</v>
      </c>
      <c r="N4255" t="str">
        <f>TEXT(B4255,"dddd")</f>
        <v>Sunday</v>
      </c>
    </row>
    <row r="4256" spans="1:14" x14ac:dyDescent="0.35">
      <c r="A4256">
        <v>290536</v>
      </c>
      <c r="B4256" s="3">
        <v>45795</v>
      </c>
      <c r="C4256" s="4">
        <v>0.5163078703703704</v>
      </c>
      <c r="D4256" t="s">
        <v>52</v>
      </c>
      <c r="E4256">
        <v>1</v>
      </c>
      <c r="F4256" t="s">
        <v>15</v>
      </c>
      <c r="G4256" t="s">
        <v>405</v>
      </c>
      <c r="H4256" t="s">
        <v>414</v>
      </c>
      <c r="J4256" t="s">
        <v>403</v>
      </c>
      <c r="K4256">
        <v>1</v>
      </c>
      <c r="L4256" t="str">
        <f>_xlfn.CONCAT(D4256,F4256)</f>
        <v>Frappé12 oz</v>
      </c>
      <c r="M4256" s="10">
        <f>E4256*_xlfn.XLOOKUP(L4256,PriceListData!$F$2:$F$97,PriceListData!$E$2:$E$97)</f>
        <v>4.75</v>
      </c>
      <c r="N4256" t="str">
        <f>TEXT(B4256,"dddd")</f>
        <v>Sunday</v>
      </c>
    </row>
    <row r="4257" spans="1:14" x14ac:dyDescent="0.35">
      <c r="A4257">
        <v>290535</v>
      </c>
      <c r="B4257" s="3">
        <v>45795</v>
      </c>
      <c r="C4257" s="4">
        <v>0.51400462962962967</v>
      </c>
      <c r="D4257" t="s">
        <v>428</v>
      </c>
      <c r="E4257">
        <v>1</v>
      </c>
      <c r="F4257" t="s">
        <v>15</v>
      </c>
      <c r="G4257" t="s">
        <v>413</v>
      </c>
      <c r="H4257" t="s">
        <v>406</v>
      </c>
      <c r="J4257" t="s">
        <v>403</v>
      </c>
      <c r="K4257">
        <v>2</v>
      </c>
      <c r="L4257" t="str">
        <f>_xlfn.CONCAT(D4257,F4257)</f>
        <v>Rooibos latté12 oz</v>
      </c>
      <c r="M4257" s="10">
        <f>E4257*_xlfn.XLOOKUP(L4257,PriceListData!$F$2:$F$97,PriceListData!$E$2:$E$97)</f>
        <v>5.5</v>
      </c>
      <c r="N4257" t="str">
        <f>TEXT(B4257,"dddd")</f>
        <v>Sunday</v>
      </c>
    </row>
    <row r="4258" spans="1:14" x14ac:dyDescent="0.35">
      <c r="A4258">
        <v>290534</v>
      </c>
      <c r="B4258" s="3">
        <v>45795</v>
      </c>
      <c r="C4258" s="4">
        <v>0.51355324074074071</v>
      </c>
      <c r="D4258" t="s">
        <v>65</v>
      </c>
      <c r="E4258">
        <v>1</v>
      </c>
      <c r="F4258" t="s">
        <v>15</v>
      </c>
      <c r="G4258" t="s">
        <v>405</v>
      </c>
      <c r="H4258" t="s">
        <v>406</v>
      </c>
      <c r="J4258" t="s">
        <v>403</v>
      </c>
      <c r="K4258">
        <v>2</v>
      </c>
      <c r="L4258" t="str">
        <f>_xlfn.CONCAT(D4258,F4258)</f>
        <v>Cappuccino12 oz</v>
      </c>
      <c r="M4258" s="10">
        <f>E4258*_xlfn.XLOOKUP(L4258,PriceListData!$F$2:$F$97,PriceListData!$E$2:$E$97)</f>
        <v>5.5</v>
      </c>
      <c r="N4258" t="str">
        <f>TEXT(B4258,"dddd")</f>
        <v>Sunday</v>
      </c>
    </row>
    <row r="4259" spans="1:14" x14ac:dyDescent="0.35">
      <c r="A4259">
        <v>290533</v>
      </c>
      <c r="B4259" s="3">
        <v>45795</v>
      </c>
      <c r="C4259" s="4">
        <v>0.50946759259259256</v>
      </c>
      <c r="D4259" t="s">
        <v>425</v>
      </c>
      <c r="E4259">
        <v>1</v>
      </c>
      <c r="F4259" t="s">
        <v>15</v>
      </c>
      <c r="G4259" t="s">
        <v>405</v>
      </c>
      <c r="H4259" t="s">
        <v>414</v>
      </c>
      <c r="J4259" t="s">
        <v>403</v>
      </c>
      <c r="K4259">
        <v>1</v>
      </c>
      <c r="L4259" t="str">
        <f>_xlfn.CONCAT(D4259,F4259)</f>
        <v>Iced Guillermo12 oz</v>
      </c>
      <c r="M4259" s="10">
        <f>E4259*_xlfn.XLOOKUP(L4259,PriceListData!$F$2:$F$97,PriceListData!$E$2:$E$97)</f>
        <v>3.5</v>
      </c>
      <c r="N4259" t="str">
        <f>TEXT(B4259,"dddd")</f>
        <v>Sunday</v>
      </c>
    </row>
    <row r="4260" spans="1:14" x14ac:dyDescent="0.35">
      <c r="A4260">
        <v>290533</v>
      </c>
      <c r="B4260" s="3">
        <v>45795</v>
      </c>
      <c r="C4260" s="4">
        <v>0.50946759259259256</v>
      </c>
      <c r="D4260" t="s">
        <v>404</v>
      </c>
      <c r="E4260">
        <v>1</v>
      </c>
      <c r="F4260" t="s">
        <v>15</v>
      </c>
      <c r="G4260" t="s">
        <v>405</v>
      </c>
      <c r="H4260" t="s">
        <v>406</v>
      </c>
      <c r="J4260" t="s">
        <v>403</v>
      </c>
      <c r="K4260">
        <v>1</v>
      </c>
      <c r="L4260" t="str">
        <f>_xlfn.CONCAT(D4260,F4260)</f>
        <v>Café latté12 oz</v>
      </c>
      <c r="M4260" s="10">
        <f>E4260*_xlfn.XLOOKUP(L4260,PriceListData!$F$2:$F$97,PriceListData!$E$2:$E$97)</f>
        <v>4.25</v>
      </c>
      <c r="N4260" t="str">
        <f>TEXT(B4260,"dddd")</f>
        <v>Sunday</v>
      </c>
    </row>
    <row r="4261" spans="1:14" x14ac:dyDescent="0.35">
      <c r="A4261">
        <v>290532</v>
      </c>
      <c r="B4261" s="3">
        <v>45795</v>
      </c>
      <c r="C4261" s="4">
        <v>0.50884259259259257</v>
      </c>
      <c r="D4261" t="s">
        <v>21</v>
      </c>
      <c r="E4261">
        <v>1</v>
      </c>
      <c r="F4261" t="s">
        <v>15</v>
      </c>
      <c r="G4261" t="s">
        <v>405</v>
      </c>
      <c r="H4261" t="s">
        <v>406</v>
      </c>
      <c r="J4261" t="s">
        <v>403</v>
      </c>
      <c r="K4261">
        <v>1</v>
      </c>
      <c r="L4261" t="str">
        <f>_xlfn.CONCAT(D4261,F4261)</f>
        <v>Pourover12 oz</v>
      </c>
      <c r="M4261" s="10">
        <f>E4261*_xlfn.XLOOKUP(L4261,PriceListData!$F$2:$F$97,PriceListData!$E$2:$E$97)</f>
        <v>3.5</v>
      </c>
      <c r="N4261" t="str">
        <f>TEXT(B4261,"dddd")</f>
        <v>Sunday</v>
      </c>
    </row>
    <row r="4262" spans="1:14" x14ac:dyDescent="0.35">
      <c r="A4262">
        <v>290532</v>
      </c>
      <c r="B4262" s="3">
        <v>45795</v>
      </c>
      <c r="C4262" s="4">
        <v>0.50884259259259257</v>
      </c>
      <c r="D4262" t="s">
        <v>52</v>
      </c>
      <c r="E4262">
        <v>1</v>
      </c>
      <c r="F4262" t="s">
        <v>15</v>
      </c>
      <c r="G4262" t="s">
        <v>405</v>
      </c>
      <c r="H4262" t="s">
        <v>414</v>
      </c>
      <c r="J4262" t="s">
        <v>403</v>
      </c>
      <c r="K4262">
        <v>1</v>
      </c>
      <c r="L4262" t="str">
        <f>_xlfn.CONCAT(D4262,F4262)</f>
        <v>Frappé12 oz</v>
      </c>
      <c r="M4262" s="10">
        <f>E4262*_xlfn.XLOOKUP(L4262,PriceListData!$F$2:$F$97,PriceListData!$E$2:$E$97)</f>
        <v>4.75</v>
      </c>
      <c r="N4262" t="str">
        <f>TEXT(B4262,"dddd")</f>
        <v>Sunday</v>
      </c>
    </row>
    <row r="4263" spans="1:14" x14ac:dyDescent="0.35">
      <c r="A4263">
        <v>290531</v>
      </c>
      <c r="B4263" s="3">
        <v>45795</v>
      </c>
      <c r="C4263" s="4">
        <v>0.50818287037037035</v>
      </c>
      <c r="D4263" t="s">
        <v>52</v>
      </c>
      <c r="E4263">
        <v>1</v>
      </c>
      <c r="F4263" t="s">
        <v>15</v>
      </c>
      <c r="G4263" t="s">
        <v>405</v>
      </c>
      <c r="H4263" t="s">
        <v>414</v>
      </c>
      <c r="J4263" t="s">
        <v>403</v>
      </c>
      <c r="K4263">
        <v>1</v>
      </c>
      <c r="L4263" t="str">
        <f>_xlfn.CONCAT(D4263,F4263)</f>
        <v>Frappé12 oz</v>
      </c>
      <c r="M4263" s="10">
        <f>E4263*_xlfn.XLOOKUP(L4263,PriceListData!$F$2:$F$97,PriceListData!$E$2:$E$97)</f>
        <v>4.75</v>
      </c>
      <c r="N4263" t="str">
        <f>TEXT(B4263,"dddd")</f>
        <v>Sunday</v>
      </c>
    </row>
    <row r="4264" spans="1:14" x14ac:dyDescent="0.35">
      <c r="A4264">
        <v>290530</v>
      </c>
      <c r="B4264" s="3">
        <v>45795</v>
      </c>
      <c r="C4264" s="4">
        <v>0.50716435185185182</v>
      </c>
      <c r="D4264" t="s">
        <v>65</v>
      </c>
      <c r="E4264">
        <v>1</v>
      </c>
      <c r="F4264" t="s">
        <v>15</v>
      </c>
      <c r="G4264" t="s">
        <v>405</v>
      </c>
      <c r="H4264" t="s">
        <v>406</v>
      </c>
      <c r="J4264" t="s">
        <v>403</v>
      </c>
      <c r="K4264">
        <v>1</v>
      </c>
      <c r="L4264" t="str">
        <f>_xlfn.CONCAT(D4264,F4264)</f>
        <v>Cappuccino12 oz</v>
      </c>
      <c r="M4264" s="10">
        <f>E4264*_xlfn.XLOOKUP(L4264,PriceListData!$F$2:$F$97,PriceListData!$E$2:$E$97)</f>
        <v>5.5</v>
      </c>
      <c r="N4264" t="str">
        <f>TEXT(B4264,"dddd")</f>
        <v>Sunday</v>
      </c>
    </row>
    <row r="4265" spans="1:14" x14ac:dyDescent="0.35">
      <c r="A4265">
        <v>290529</v>
      </c>
      <c r="B4265" s="3">
        <v>45795</v>
      </c>
      <c r="C4265" s="4">
        <v>0.50594907407407408</v>
      </c>
      <c r="D4265" t="s">
        <v>425</v>
      </c>
      <c r="E4265">
        <v>1</v>
      </c>
      <c r="F4265" t="s">
        <v>15</v>
      </c>
      <c r="G4265" t="s">
        <v>405</v>
      </c>
      <c r="H4265" t="s">
        <v>414</v>
      </c>
      <c r="J4265" t="s">
        <v>403</v>
      </c>
      <c r="K4265">
        <v>1</v>
      </c>
      <c r="L4265" t="str">
        <f>_xlfn.CONCAT(D4265,F4265)</f>
        <v>Iced Guillermo12 oz</v>
      </c>
      <c r="M4265" s="10">
        <f>E4265*_xlfn.XLOOKUP(L4265,PriceListData!$F$2:$F$97,PriceListData!$E$2:$E$97)</f>
        <v>3.5</v>
      </c>
      <c r="N4265" t="str">
        <f>TEXT(B4265,"dddd")</f>
        <v>Sunday</v>
      </c>
    </row>
    <row r="4266" spans="1:14" x14ac:dyDescent="0.35">
      <c r="A4266">
        <v>290528</v>
      </c>
      <c r="B4266" s="3">
        <v>45795</v>
      </c>
      <c r="C4266" s="4">
        <v>0.50348379629629625</v>
      </c>
      <c r="D4266" t="s">
        <v>431</v>
      </c>
      <c r="E4266">
        <v>1</v>
      </c>
      <c r="F4266" t="s">
        <v>76</v>
      </c>
      <c r="G4266" t="s">
        <v>405</v>
      </c>
      <c r="H4266" t="s">
        <v>414</v>
      </c>
      <c r="J4266" t="s">
        <v>403</v>
      </c>
      <c r="K4266">
        <v>1</v>
      </c>
      <c r="L4266" t="str">
        <f>_xlfn.CONCAT(D4266,F4266)</f>
        <v>Mazagran10 oz</v>
      </c>
      <c r="M4266" s="10">
        <f>E4266*_xlfn.XLOOKUP(L4266,PriceListData!$F$2:$F$97,PriceListData!$E$2:$E$97)</f>
        <v>4</v>
      </c>
      <c r="N4266" t="str">
        <f>TEXT(B4266,"dddd")</f>
        <v>Sunday</v>
      </c>
    </row>
    <row r="4267" spans="1:14" x14ac:dyDescent="0.35">
      <c r="A4267">
        <v>290528</v>
      </c>
      <c r="B4267" s="3">
        <v>45795</v>
      </c>
      <c r="C4267" s="4">
        <v>0.50348379629629625</v>
      </c>
      <c r="D4267" t="s">
        <v>412</v>
      </c>
      <c r="E4267">
        <v>1</v>
      </c>
      <c r="F4267" t="s">
        <v>15</v>
      </c>
      <c r="G4267" t="s">
        <v>413</v>
      </c>
      <c r="H4267" t="s">
        <v>414</v>
      </c>
      <c r="J4267" t="s">
        <v>403</v>
      </c>
      <c r="K4267">
        <v>1</v>
      </c>
      <c r="L4267" t="str">
        <f>_xlfn.CONCAT(D4267,F4267)</f>
        <v>Iced tea12 oz</v>
      </c>
      <c r="M4267" s="10">
        <f>E4267*_xlfn.XLOOKUP(L4267,PriceListData!$F$2:$F$97,PriceListData!$E$2:$E$97)</f>
        <v>4.25</v>
      </c>
      <c r="N4267" t="str">
        <f>TEXT(B4267,"dddd")</f>
        <v>Sunday</v>
      </c>
    </row>
    <row r="4268" spans="1:14" x14ac:dyDescent="0.35">
      <c r="A4268">
        <v>290527</v>
      </c>
      <c r="B4268" s="3">
        <v>45795</v>
      </c>
      <c r="C4268" s="4">
        <v>0.50185185185185188</v>
      </c>
      <c r="D4268" t="s">
        <v>419</v>
      </c>
      <c r="E4268">
        <v>1</v>
      </c>
      <c r="G4268" t="s">
        <v>415</v>
      </c>
      <c r="H4268" t="s">
        <v>416</v>
      </c>
      <c r="J4268" t="s">
        <v>403</v>
      </c>
      <c r="K4268">
        <v>2</v>
      </c>
      <c r="L4268" t="str">
        <f>_xlfn.CONCAT(D4268,F4268)</f>
        <v>Extra shot</v>
      </c>
      <c r="M4268" s="10">
        <f>E4268*_xlfn.XLOOKUP(L4268,PriceListData!$F$2:$F$97,PriceListData!$E$2:$E$97)</f>
        <v>1</v>
      </c>
      <c r="N4268" t="str">
        <f>TEXT(B4268,"dddd")</f>
        <v>Sunday</v>
      </c>
    </row>
    <row r="4269" spans="1:14" x14ac:dyDescent="0.35">
      <c r="A4269">
        <v>290527</v>
      </c>
      <c r="B4269" s="3">
        <v>45795</v>
      </c>
      <c r="C4269" s="4">
        <v>0.50185185185185188</v>
      </c>
      <c r="D4269" t="s">
        <v>65</v>
      </c>
      <c r="E4269">
        <v>1</v>
      </c>
      <c r="F4269" t="s">
        <v>15</v>
      </c>
      <c r="G4269" t="s">
        <v>405</v>
      </c>
      <c r="H4269" t="s">
        <v>406</v>
      </c>
      <c r="J4269" t="s">
        <v>403</v>
      </c>
      <c r="K4269">
        <v>2</v>
      </c>
      <c r="L4269" t="str">
        <f>_xlfn.CONCAT(D4269,F4269)</f>
        <v>Cappuccino12 oz</v>
      </c>
      <c r="M4269" s="10">
        <f>E4269*_xlfn.XLOOKUP(L4269,PriceListData!$F$2:$F$97,PriceListData!$E$2:$E$97)</f>
        <v>5.5</v>
      </c>
      <c r="N4269" t="str">
        <f>TEXT(B4269,"dddd")</f>
        <v>Sunday</v>
      </c>
    </row>
    <row r="4270" spans="1:14" x14ac:dyDescent="0.35">
      <c r="A4270">
        <v>290526</v>
      </c>
      <c r="B4270" s="3">
        <v>45795</v>
      </c>
      <c r="C4270" s="4">
        <v>0.50142361111111111</v>
      </c>
      <c r="D4270" t="s">
        <v>412</v>
      </c>
      <c r="E4270">
        <v>1</v>
      </c>
      <c r="F4270" t="s">
        <v>15</v>
      </c>
      <c r="G4270" t="s">
        <v>413</v>
      </c>
      <c r="H4270" t="s">
        <v>414</v>
      </c>
      <c r="J4270" t="s">
        <v>403</v>
      </c>
      <c r="K4270">
        <v>1</v>
      </c>
      <c r="L4270" t="str">
        <f>_xlfn.CONCAT(D4270,F4270)</f>
        <v>Iced tea12 oz</v>
      </c>
      <c r="M4270" s="10">
        <f>E4270*_xlfn.XLOOKUP(L4270,PriceListData!$F$2:$F$97,PriceListData!$E$2:$E$97)</f>
        <v>4.25</v>
      </c>
      <c r="N4270" t="str">
        <f>TEXT(B4270,"dddd")</f>
        <v>Sunday</v>
      </c>
    </row>
    <row r="4271" spans="1:14" x14ac:dyDescent="0.35">
      <c r="A4271">
        <v>290525</v>
      </c>
      <c r="B4271" s="3">
        <v>45795</v>
      </c>
      <c r="C4271" s="4">
        <v>0.49850694444444443</v>
      </c>
      <c r="D4271" t="s">
        <v>412</v>
      </c>
      <c r="E4271">
        <v>1</v>
      </c>
      <c r="F4271" t="s">
        <v>15</v>
      </c>
      <c r="G4271" t="s">
        <v>413</v>
      </c>
      <c r="H4271" t="s">
        <v>414</v>
      </c>
      <c r="J4271" t="s">
        <v>403</v>
      </c>
      <c r="K4271">
        <v>2</v>
      </c>
      <c r="L4271" t="str">
        <f>_xlfn.CONCAT(D4271,F4271)</f>
        <v>Iced tea12 oz</v>
      </c>
      <c r="M4271" s="10">
        <f>E4271*_xlfn.XLOOKUP(L4271,PriceListData!$F$2:$F$97,PriceListData!$E$2:$E$97)</f>
        <v>4.25</v>
      </c>
      <c r="N4271" t="str">
        <f>TEXT(B4271,"dddd")</f>
        <v>Sunday</v>
      </c>
    </row>
    <row r="4272" spans="1:14" x14ac:dyDescent="0.35">
      <c r="A4272">
        <v>290524</v>
      </c>
      <c r="B4272" s="3">
        <v>45795</v>
      </c>
      <c r="C4272" s="4">
        <v>0.49740740740740741</v>
      </c>
      <c r="D4272" t="s">
        <v>65</v>
      </c>
      <c r="E4272">
        <v>1</v>
      </c>
      <c r="F4272" t="s">
        <v>15</v>
      </c>
      <c r="G4272" t="s">
        <v>405</v>
      </c>
      <c r="H4272" t="s">
        <v>406</v>
      </c>
      <c r="J4272" t="s">
        <v>403</v>
      </c>
      <c r="K4272">
        <v>2</v>
      </c>
      <c r="L4272" t="str">
        <f>_xlfn.CONCAT(D4272,F4272)</f>
        <v>Cappuccino12 oz</v>
      </c>
      <c r="M4272" s="10">
        <f>E4272*_xlfn.XLOOKUP(L4272,PriceListData!$F$2:$F$97,PriceListData!$E$2:$E$97)</f>
        <v>5.5</v>
      </c>
      <c r="N4272" t="str">
        <f>TEXT(B4272,"dddd")</f>
        <v>Sunday</v>
      </c>
    </row>
    <row r="4273" spans="1:14" x14ac:dyDescent="0.35">
      <c r="A4273">
        <v>290523</v>
      </c>
      <c r="B4273" s="3">
        <v>45795</v>
      </c>
      <c r="C4273" s="4">
        <v>0.49695601851851851</v>
      </c>
      <c r="D4273" t="s">
        <v>65</v>
      </c>
      <c r="E4273">
        <v>1</v>
      </c>
      <c r="F4273" t="s">
        <v>15</v>
      </c>
      <c r="G4273" t="s">
        <v>405</v>
      </c>
      <c r="H4273" t="s">
        <v>406</v>
      </c>
      <c r="J4273" t="s">
        <v>403</v>
      </c>
      <c r="K4273">
        <v>2</v>
      </c>
      <c r="L4273" t="str">
        <f>_xlfn.CONCAT(D4273,F4273)</f>
        <v>Cappuccino12 oz</v>
      </c>
      <c r="M4273" s="10">
        <f>E4273*_xlfn.XLOOKUP(L4273,PriceListData!$F$2:$F$97,PriceListData!$E$2:$E$97)</f>
        <v>5.5</v>
      </c>
      <c r="N4273" t="str">
        <f>TEXT(B4273,"dddd")</f>
        <v>Sunday</v>
      </c>
    </row>
    <row r="4274" spans="1:14" x14ac:dyDescent="0.35">
      <c r="A4274">
        <v>290522</v>
      </c>
      <c r="B4274" s="3">
        <v>45795</v>
      </c>
      <c r="C4274" s="4">
        <v>0.49592592592592594</v>
      </c>
      <c r="D4274" t="s">
        <v>54</v>
      </c>
      <c r="E4274">
        <v>1</v>
      </c>
      <c r="G4274" t="s">
        <v>415</v>
      </c>
      <c r="H4274" t="s">
        <v>416</v>
      </c>
      <c r="J4274" t="s">
        <v>403</v>
      </c>
      <c r="K4274">
        <v>1</v>
      </c>
      <c r="L4274" t="str">
        <f>_xlfn.CONCAT(D4274,F4274)</f>
        <v>Syrup</v>
      </c>
      <c r="M4274" s="10">
        <f>E4274*_xlfn.XLOOKUP(L4274,PriceListData!$F$2:$F$97,PriceListData!$E$2:$E$97)</f>
        <v>0.75</v>
      </c>
      <c r="N4274" t="str">
        <f>TEXT(B4274,"dddd")</f>
        <v>Sunday</v>
      </c>
    </row>
    <row r="4275" spans="1:14" x14ac:dyDescent="0.35">
      <c r="A4275">
        <v>290522</v>
      </c>
      <c r="B4275" s="3">
        <v>45795</v>
      </c>
      <c r="C4275" s="4">
        <v>0.49592592592592594</v>
      </c>
      <c r="D4275" t="s">
        <v>21</v>
      </c>
      <c r="E4275">
        <v>1</v>
      </c>
      <c r="F4275" t="s">
        <v>15</v>
      </c>
      <c r="G4275" t="s">
        <v>405</v>
      </c>
      <c r="H4275" t="s">
        <v>406</v>
      </c>
      <c r="J4275" t="s">
        <v>403</v>
      </c>
      <c r="K4275">
        <v>1</v>
      </c>
      <c r="L4275" t="str">
        <f>_xlfn.CONCAT(D4275,F4275)</f>
        <v>Pourover12 oz</v>
      </c>
      <c r="M4275" s="10">
        <f>E4275*_xlfn.XLOOKUP(L4275,PriceListData!$F$2:$F$97,PriceListData!$E$2:$E$97)</f>
        <v>3.5</v>
      </c>
      <c r="N4275" t="str">
        <f>TEXT(B4275,"dddd")</f>
        <v>Sunday</v>
      </c>
    </row>
    <row r="4276" spans="1:14" x14ac:dyDescent="0.35">
      <c r="A4276">
        <v>290521</v>
      </c>
      <c r="B4276" s="3">
        <v>45795</v>
      </c>
      <c r="C4276" s="4">
        <v>0.49409722222222224</v>
      </c>
      <c r="D4276" t="s">
        <v>412</v>
      </c>
      <c r="E4276">
        <v>1</v>
      </c>
      <c r="F4276" t="s">
        <v>15</v>
      </c>
      <c r="G4276" t="s">
        <v>413</v>
      </c>
      <c r="H4276" t="s">
        <v>414</v>
      </c>
      <c r="J4276" t="s">
        <v>403</v>
      </c>
      <c r="K4276">
        <v>2</v>
      </c>
      <c r="L4276" t="str">
        <f>_xlfn.CONCAT(D4276,F4276)</f>
        <v>Iced tea12 oz</v>
      </c>
      <c r="M4276" s="10">
        <f>E4276*_xlfn.XLOOKUP(L4276,PriceListData!$F$2:$F$97,PriceListData!$E$2:$E$97)</f>
        <v>4.25</v>
      </c>
      <c r="N4276" t="str">
        <f>TEXT(B4276,"dddd")</f>
        <v>Sunday</v>
      </c>
    </row>
    <row r="4277" spans="1:14" x14ac:dyDescent="0.35">
      <c r="A4277">
        <v>290521</v>
      </c>
      <c r="B4277" s="3">
        <v>45795</v>
      </c>
      <c r="C4277" s="4">
        <v>0.49409722222222224</v>
      </c>
      <c r="D4277" t="s">
        <v>425</v>
      </c>
      <c r="E4277">
        <v>1</v>
      </c>
      <c r="F4277" t="s">
        <v>15</v>
      </c>
      <c r="G4277" t="s">
        <v>405</v>
      </c>
      <c r="H4277" t="s">
        <v>414</v>
      </c>
      <c r="J4277" t="s">
        <v>403</v>
      </c>
      <c r="K4277">
        <v>2</v>
      </c>
      <c r="L4277" t="str">
        <f>_xlfn.CONCAT(D4277,F4277)</f>
        <v>Iced Guillermo12 oz</v>
      </c>
      <c r="M4277" s="10">
        <f>E4277*_xlfn.XLOOKUP(L4277,PriceListData!$F$2:$F$97,PriceListData!$E$2:$E$97)</f>
        <v>3.5</v>
      </c>
      <c r="N4277" t="str">
        <f>TEXT(B4277,"dddd")</f>
        <v>Sunday</v>
      </c>
    </row>
    <row r="4278" spans="1:14" x14ac:dyDescent="0.35">
      <c r="A4278">
        <v>290520</v>
      </c>
      <c r="B4278" s="3">
        <v>45795</v>
      </c>
      <c r="C4278" s="4">
        <v>0.48773148148148149</v>
      </c>
      <c r="D4278" t="s">
        <v>54</v>
      </c>
      <c r="E4278">
        <v>1</v>
      </c>
      <c r="G4278" t="s">
        <v>415</v>
      </c>
      <c r="H4278" t="s">
        <v>416</v>
      </c>
      <c r="J4278" t="s">
        <v>403</v>
      </c>
      <c r="K4278">
        <v>1</v>
      </c>
      <c r="L4278" t="str">
        <f>_xlfn.CONCAT(D4278,F4278)</f>
        <v>Syrup</v>
      </c>
      <c r="M4278" s="10">
        <f>E4278*_xlfn.XLOOKUP(L4278,PriceListData!$F$2:$F$97,PriceListData!$E$2:$E$97)</f>
        <v>0.75</v>
      </c>
      <c r="N4278" t="str">
        <f>TEXT(B4278,"dddd")</f>
        <v>Sunday</v>
      </c>
    </row>
    <row r="4279" spans="1:14" x14ac:dyDescent="0.35">
      <c r="A4279">
        <v>290520</v>
      </c>
      <c r="B4279" s="3">
        <v>45795</v>
      </c>
      <c r="C4279" s="4">
        <v>0.48773148148148149</v>
      </c>
      <c r="D4279" t="s">
        <v>21</v>
      </c>
      <c r="E4279">
        <v>1</v>
      </c>
      <c r="F4279" t="s">
        <v>15</v>
      </c>
      <c r="G4279" t="s">
        <v>405</v>
      </c>
      <c r="H4279" t="s">
        <v>406</v>
      </c>
      <c r="J4279" t="s">
        <v>403</v>
      </c>
      <c r="K4279">
        <v>1</v>
      </c>
      <c r="L4279" t="str">
        <f>_xlfn.CONCAT(D4279,F4279)</f>
        <v>Pourover12 oz</v>
      </c>
      <c r="M4279" s="10">
        <f>E4279*_xlfn.XLOOKUP(L4279,PriceListData!$F$2:$F$97,PriceListData!$E$2:$E$97)</f>
        <v>3.5</v>
      </c>
      <c r="N4279" t="str">
        <f>TEXT(B4279,"dddd")</f>
        <v>Sunday</v>
      </c>
    </row>
    <row r="4280" spans="1:14" x14ac:dyDescent="0.35">
      <c r="A4280">
        <v>290519</v>
      </c>
      <c r="B4280" s="3">
        <v>45795</v>
      </c>
      <c r="C4280" s="4">
        <v>0.48603009259259261</v>
      </c>
      <c r="D4280" t="s">
        <v>21</v>
      </c>
      <c r="E4280">
        <v>1</v>
      </c>
      <c r="F4280" t="s">
        <v>15</v>
      </c>
      <c r="G4280" t="s">
        <v>405</v>
      </c>
      <c r="H4280" t="s">
        <v>406</v>
      </c>
      <c r="J4280" t="s">
        <v>403</v>
      </c>
      <c r="K4280">
        <v>2</v>
      </c>
      <c r="L4280" t="str">
        <f>_xlfn.CONCAT(D4280,F4280)</f>
        <v>Pourover12 oz</v>
      </c>
      <c r="M4280" s="10">
        <f>E4280*_xlfn.XLOOKUP(L4280,PriceListData!$F$2:$F$97,PriceListData!$E$2:$E$97)</f>
        <v>3.5</v>
      </c>
      <c r="N4280" t="str">
        <f>TEXT(B4280,"dddd")</f>
        <v>Sunday</v>
      </c>
    </row>
    <row r="4281" spans="1:14" x14ac:dyDescent="0.35">
      <c r="A4281">
        <v>290518</v>
      </c>
      <c r="B4281" s="3">
        <v>45795</v>
      </c>
      <c r="C4281" s="4">
        <v>0.48292824074074076</v>
      </c>
      <c r="D4281" t="s">
        <v>404</v>
      </c>
      <c r="E4281">
        <v>1</v>
      </c>
      <c r="F4281" t="s">
        <v>15</v>
      </c>
      <c r="G4281" t="s">
        <v>405</v>
      </c>
      <c r="H4281" t="s">
        <v>406</v>
      </c>
      <c r="J4281" t="s">
        <v>403</v>
      </c>
      <c r="K4281">
        <v>1</v>
      </c>
      <c r="L4281" t="str">
        <f>_xlfn.CONCAT(D4281,F4281)</f>
        <v>Café latté12 oz</v>
      </c>
      <c r="M4281" s="10">
        <f>E4281*_xlfn.XLOOKUP(L4281,PriceListData!$F$2:$F$97,PriceListData!$E$2:$E$97)</f>
        <v>4.25</v>
      </c>
      <c r="N4281" t="str">
        <f>TEXT(B4281,"dddd")</f>
        <v>Sunday</v>
      </c>
    </row>
    <row r="4282" spans="1:14" x14ac:dyDescent="0.35">
      <c r="A4282">
        <v>290517</v>
      </c>
      <c r="B4282" s="3">
        <v>45795</v>
      </c>
      <c r="C4282" s="4">
        <v>0.48199074074074072</v>
      </c>
      <c r="D4282" t="s">
        <v>153</v>
      </c>
      <c r="E4282">
        <v>1</v>
      </c>
      <c r="F4282" t="s">
        <v>15</v>
      </c>
      <c r="G4282" t="s">
        <v>405</v>
      </c>
      <c r="H4282" t="s">
        <v>406</v>
      </c>
      <c r="J4282" t="s">
        <v>403</v>
      </c>
      <c r="K4282">
        <v>1</v>
      </c>
      <c r="L4282" t="str">
        <f>_xlfn.CONCAT(D4282,F4282)</f>
        <v>Aeropress12 oz</v>
      </c>
      <c r="M4282" s="10">
        <f>E4282*_xlfn.XLOOKUP(L4282,PriceListData!$F$2:$F$97,PriceListData!$E$2:$E$97)</f>
        <v>6</v>
      </c>
      <c r="N4282" t="str">
        <f>TEXT(B4282,"dddd")</f>
        <v>Sunday</v>
      </c>
    </row>
    <row r="4283" spans="1:14" x14ac:dyDescent="0.35">
      <c r="A4283">
        <v>290515</v>
      </c>
      <c r="B4283" s="3">
        <v>45795</v>
      </c>
      <c r="C4283" s="4">
        <v>0.47915509259259259</v>
      </c>
      <c r="D4283" t="s">
        <v>425</v>
      </c>
      <c r="E4283">
        <v>1</v>
      </c>
      <c r="F4283" t="s">
        <v>15</v>
      </c>
      <c r="G4283" t="s">
        <v>405</v>
      </c>
      <c r="H4283" t="s">
        <v>414</v>
      </c>
      <c r="J4283" t="s">
        <v>403</v>
      </c>
      <c r="K4283">
        <v>2</v>
      </c>
      <c r="L4283" t="str">
        <f>_xlfn.CONCAT(D4283,F4283)</f>
        <v>Iced Guillermo12 oz</v>
      </c>
      <c r="M4283" s="10">
        <f>E4283*_xlfn.XLOOKUP(L4283,PriceListData!$F$2:$F$97,PriceListData!$E$2:$E$97)</f>
        <v>3.5</v>
      </c>
      <c r="N4283" t="str">
        <f>TEXT(B4283,"dddd")</f>
        <v>Sunday</v>
      </c>
    </row>
    <row r="4284" spans="1:14" x14ac:dyDescent="0.35">
      <c r="A4284">
        <v>290514</v>
      </c>
      <c r="B4284" s="3">
        <v>45795</v>
      </c>
      <c r="C4284" s="4">
        <v>0.4788310185185185</v>
      </c>
      <c r="D4284" t="s">
        <v>40</v>
      </c>
      <c r="E4284">
        <v>1</v>
      </c>
      <c r="F4284" t="s">
        <v>35</v>
      </c>
      <c r="G4284" t="s">
        <v>405</v>
      </c>
      <c r="H4284" t="s">
        <v>406</v>
      </c>
      <c r="J4284" t="s">
        <v>403</v>
      </c>
      <c r="K4284">
        <v>2</v>
      </c>
      <c r="L4284" t="str">
        <f>_xlfn.CONCAT(D4284,F4284)</f>
        <v>Espresso1 oz</v>
      </c>
      <c r="M4284" s="10">
        <f>E4284*_xlfn.XLOOKUP(L4284,PriceListData!$F$2:$F$97,PriceListData!$E$2:$E$97)</f>
        <v>2.5</v>
      </c>
      <c r="N4284" t="str">
        <f>TEXT(B4284,"dddd")</f>
        <v>Sunday</v>
      </c>
    </row>
    <row r="4285" spans="1:14" x14ac:dyDescent="0.35">
      <c r="A4285">
        <v>290513</v>
      </c>
      <c r="B4285" s="3">
        <v>45795</v>
      </c>
      <c r="C4285" s="4">
        <v>0.47804398148148147</v>
      </c>
      <c r="D4285" t="s">
        <v>54</v>
      </c>
      <c r="E4285">
        <v>1</v>
      </c>
      <c r="G4285" t="s">
        <v>415</v>
      </c>
      <c r="H4285" t="s">
        <v>416</v>
      </c>
      <c r="J4285" t="s">
        <v>403</v>
      </c>
      <c r="K4285">
        <v>2</v>
      </c>
      <c r="L4285" t="str">
        <f>_xlfn.CONCAT(D4285,F4285)</f>
        <v>Syrup</v>
      </c>
      <c r="M4285" s="10">
        <f>E4285*_xlfn.XLOOKUP(L4285,PriceListData!$F$2:$F$97,PriceListData!$E$2:$E$97)</f>
        <v>0.75</v>
      </c>
      <c r="N4285" t="str">
        <f>TEXT(B4285,"dddd")</f>
        <v>Sunday</v>
      </c>
    </row>
    <row r="4286" spans="1:14" x14ac:dyDescent="0.35">
      <c r="A4286">
        <v>290513</v>
      </c>
      <c r="B4286" s="3">
        <v>45795</v>
      </c>
      <c r="C4286" s="4">
        <v>0.47804398148148147</v>
      </c>
      <c r="D4286" t="s">
        <v>52</v>
      </c>
      <c r="E4286">
        <v>1</v>
      </c>
      <c r="F4286" t="s">
        <v>15</v>
      </c>
      <c r="G4286" t="s">
        <v>405</v>
      </c>
      <c r="H4286" t="s">
        <v>414</v>
      </c>
      <c r="J4286" t="s">
        <v>403</v>
      </c>
      <c r="K4286">
        <v>2</v>
      </c>
      <c r="L4286" t="str">
        <f>_xlfn.CONCAT(D4286,F4286)</f>
        <v>Frappé12 oz</v>
      </c>
      <c r="M4286" s="10">
        <f>E4286*_xlfn.XLOOKUP(L4286,PriceListData!$F$2:$F$97,PriceListData!$E$2:$E$97)</f>
        <v>4.75</v>
      </c>
      <c r="N4286" t="str">
        <f>TEXT(B4286,"dddd")</f>
        <v>Sunday</v>
      </c>
    </row>
    <row r="4287" spans="1:14" x14ac:dyDescent="0.35">
      <c r="A4287">
        <v>290513</v>
      </c>
      <c r="B4287" s="3">
        <v>45795</v>
      </c>
      <c r="C4287" s="4">
        <v>0.47804398148148147</v>
      </c>
      <c r="D4287" t="s">
        <v>419</v>
      </c>
      <c r="E4287">
        <v>1</v>
      </c>
      <c r="G4287" t="s">
        <v>415</v>
      </c>
      <c r="H4287" t="s">
        <v>416</v>
      </c>
      <c r="J4287" t="s">
        <v>403</v>
      </c>
      <c r="K4287">
        <v>2</v>
      </c>
      <c r="L4287" t="str">
        <f>_xlfn.CONCAT(D4287,F4287)</f>
        <v>Extra shot</v>
      </c>
      <c r="M4287" s="10">
        <f>E4287*_xlfn.XLOOKUP(L4287,PriceListData!$F$2:$F$97,PriceListData!$E$2:$E$97)</f>
        <v>1</v>
      </c>
      <c r="N4287" t="str">
        <f>TEXT(B4287,"dddd")</f>
        <v>Sunday</v>
      </c>
    </row>
    <row r="4288" spans="1:14" x14ac:dyDescent="0.35">
      <c r="A4288">
        <v>290512</v>
      </c>
      <c r="B4288" s="3">
        <v>45795</v>
      </c>
      <c r="C4288" s="4">
        <v>0.47568287037037038</v>
      </c>
      <c r="D4288" t="s">
        <v>52</v>
      </c>
      <c r="E4288">
        <v>1</v>
      </c>
      <c r="F4288" t="s">
        <v>15</v>
      </c>
      <c r="G4288" t="s">
        <v>405</v>
      </c>
      <c r="H4288" t="s">
        <v>414</v>
      </c>
      <c r="J4288" t="s">
        <v>403</v>
      </c>
      <c r="K4288">
        <v>2</v>
      </c>
      <c r="L4288" t="str">
        <f>_xlfn.CONCAT(D4288,F4288)</f>
        <v>Frappé12 oz</v>
      </c>
      <c r="M4288" s="10">
        <f>E4288*_xlfn.XLOOKUP(L4288,PriceListData!$F$2:$F$97,PriceListData!$E$2:$E$97)</f>
        <v>4.75</v>
      </c>
      <c r="N4288" t="str">
        <f>TEXT(B4288,"dddd")</f>
        <v>Sunday</v>
      </c>
    </row>
    <row r="4289" spans="1:14" x14ac:dyDescent="0.35">
      <c r="A4289">
        <v>290511</v>
      </c>
      <c r="B4289" s="3">
        <v>45795</v>
      </c>
      <c r="C4289" s="4">
        <v>0.47476851851851853</v>
      </c>
      <c r="D4289" t="s">
        <v>412</v>
      </c>
      <c r="E4289">
        <v>1</v>
      </c>
      <c r="F4289" t="s">
        <v>15</v>
      </c>
      <c r="G4289" t="s">
        <v>413</v>
      </c>
      <c r="H4289" t="s">
        <v>414</v>
      </c>
      <c r="J4289" t="s">
        <v>403</v>
      </c>
      <c r="K4289">
        <v>2</v>
      </c>
      <c r="L4289" t="str">
        <f>_xlfn.CONCAT(D4289,F4289)</f>
        <v>Iced tea12 oz</v>
      </c>
      <c r="M4289" s="10">
        <f>E4289*_xlfn.XLOOKUP(L4289,PriceListData!$F$2:$F$97,PriceListData!$E$2:$E$97)</f>
        <v>4.25</v>
      </c>
      <c r="N4289" t="str">
        <f>TEXT(B4289,"dddd")</f>
        <v>Sunday</v>
      </c>
    </row>
    <row r="4290" spans="1:14" x14ac:dyDescent="0.35">
      <c r="A4290">
        <v>290510</v>
      </c>
      <c r="B4290" s="3">
        <v>45795</v>
      </c>
      <c r="C4290" s="4">
        <v>0.47425925925925927</v>
      </c>
      <c r="D4290" t="s">
        <v>425</v>
      </c>
      <c r="E4290">
        <v>2</v>
      </c>
      <c r="F4290" t="s">
        <v>15</v>
      </c>
      <c r="G4290" t="s">
        <v>405</v>
      </c>
      <c r="H4290" t="s">
        <v>414</v>
      </c>
      <c r="J4290" t="s">
        <v>403</v>
      </c>
      <c r="K4290">
        <v>2</v>
      </c>
      <c r="L4290" t="str">
        <f>_xlfn.CONCAT(D4290,F4290)</f>
        <v>Iced Guillermo12 oz</v>
      </c>
      <c r="M4290" s="10">
        <f>E4290*_xlfn.XLOOKUP(L4290,PriceListData!$F$2:$F$97,PriceListData!$E$2:$E$97)</f>
        <v>7</v>
      </c>
      <c r="N4290" t="str">
        <f>TEXT(B4290,"dddd")</f>
        <v>Sunday</v>
      </c>
    </row>
    <row r="4291" spans="1:14" x14ac:dyDescent="0.35">
      <c r="A4291">
        <v>290509</v>
      </c>
      <c r="B4291" s="3">
        <v>45795</v>
      </c>
      <c r="C4291" s="4">
        <v>0.47420138888888891</v>
      </c>
      <c r="D4291" t="s">
        <v>52</v>
      </c>
      <c r="E4291">
        <v>1</v>
      </c>
      <c r="F4291" t="s">
        <v>15</v>
      </c>
      <c r="G4291" t="s">
        <v>405</v>
      </c>
      <c r="H4291" t="s">
        <v>414</v>
      </c>
      <c r="J4291" t="s">
        <v>403</v>
      </c>
      <c r="K4291">
        <v>1</v>
      </c>
      <c r="L4291" t="str">
        <f>_xlfn.CONCAT(D4291,F4291)</f>
        <v>Frappé12 oz</v>
      </c>
      <c r="M4291" s="10">
        <f>E4291*_xlfn.XLOOKUP(L4291,PriceListData!$F$2:$F$97,PriceListData!$E$2:$E$97)</f>
        <v>4.75</v>
      </c>
      <c r="N4291" t="str">
        <f>TEXT(B4291,"dddd")</f>
        <v>Sunday</v>
      </c>
    </row>
    <row r="4292" spans="1:14" x14ac:dyDescent="0.35">
      <c r="A4292">
        <v>290508</v>
      </c>
      <c r="B4292" s="3">
        <v>45795</v>
      </c>
      <c r="C4292" s="4">
        <v>0.47261574074074075</v>
      </c>
      <c r="D4292" t="s">
        <v>21</v>
      </c>
      <c r="E4292">
        <v>1</v>
      </c>
      <c r="F4292" t="s">
        <v>15</v>
      </c>
      <c r="G4292" t="s">
        <v>405</v>
      </c>
      <c r="H4292" t="s">
        <v>406</v>
      </c>
      <c r="J4292" t="s">
        <v>403</v>
      </c>
      <c r="K4292">
        <v>2</v>
      </c>
      <c r="L4292" t="str">
        <f>_xlfn.CONCAT(D4292,F4292)</f>
        <v>Pourover12 oz</v>
      </c>
      <c r="M4292" s="10">
        <f>E4292*_xlfn.XLOOKUP(L4292,PriceListData!$F$2:$F$97,PriceListData!$E$2:$E$97)</f>
        <v>3.5</v>
      </c>
      <c r="N4292" t="str">
        <f>TEXT(B4292,"dddd")</f>
        <v>Sunday</v>
      </c>
    </row>
    <row r="4293" spans="1:14" x14ac:dyDescent="0.35">
      <c r="A4293">
        <v>290508</v>
      </c>
      <c r="B4293" s="3">
        <v>45795</v>
      </c>
      <c r="C4293" s="4">
        <v>0.47261574074074075</v>
      </c>
      <c r="D4293" t="s">
        <v>40</v>
      </c>
      <c r="E4293">
        <v>1</v>
      </c>
      <c r="F4293" t="s">
        <v>35</v>
      </c>
      <c r="G4293" t="s">
        <v>405</v>
      </c>
      <c r="H4293" t="s">
        <v>406</v>
      </c>
      <c r="J4293" t="s">
        <v>403</v>
      </c>
      <c r="K4293">
        <v>2</v>
      </c>
      <c r="L4293" t="str">
        <f>_xlfn.CONCAT(D4293,F4293)</f>
        <v>Espresso1 oz</v>
      </c>
      <c r="M4293" s="10">
        <f>E4293*_xlfn.XLOOKUP(L4293,PriceListData!$F$2:$F$97,PriceListData!$E$2:$E$97)</f>
        <v>2.5</v>
      </c>
      <c r="N4293" t="str">
        <f>TEXT(B4293,"dddd")</f>
        <v>Sunday</v>
      </c>
    </row>
    <row r="4294" spans="1:14" x14ac:dyDescent="0.35">
      <c r="A4294">
        <v>290507</v>
      </c>
      <c r="B4294" s="3">
        <v>45795</v>
      </c>
      <c r="C4294" s="4">
        <v>0.47146990740740741</v>
      </c>
      <c r="D4294" t="s">
        <v>54</v>
      </c>
      <c r="E4294">
        <v>1</v>
      </c>
      <c r="G4294" t="s">
        <v>415</v>
      </c>
      <c r="H4294" t="s">
        <v>416</v>
      </c>
      <c r="J4294" t="s">
        <v>403</v>
      </c>
      <c r="K4294">
        <v>2</v>
      </c>
      <c r="L4294" t="str">
        <f>_xlfn.CONCAT(D4294,F4294)</f>
        <v>Syrup</v>
      </c>
      <c r="M4294" s="10">
        <f>E4294*_xlfn.XLOOKUP(L4294,PriceListData!$F$2:$F$97,PriceListData!$E$2:$E$97)</f>
        <v>0.75</v>
      </c>
      <c r="N4294" t="str">
        <f>TEXT(B4294,"dddd")</f>
        <v>Sunday</v>
      </c>
    </row>
    <row r="4295" spans="1:14" x14ac:dyDescent="0.35">
      <c r="A4295">
        <v>290507</v>
      </c>
      <c r="B4295" s="3">
        <v>45795</v>
      </c>
      <c r="C4295" s="4">
        <v>0.47146990740740741</v>
      </c>
      <c r="D4295" t="s">
        <v>426</v>
      </c>
      <c r="E4295">
        <v>1</v>
      </c>
      <c r="F4295" t="s">
        <v>15</v>
      </c>
      <c r="G4295" t="s">
        <v>423</v>
      </c>
      <c r="H4295" t="s">
        <v>414</v>
      </c>
      <c r="J4295" t="s">
        <v>403</v>
      </c>
      <c r="K4295">
        <v>2</v>
      </c>
      <c r="L4295" t="str">
        <f>_xlfn.CONCAT(D4295,F4295)</f>
        <v>Soda water with fruit slice12 oz</v>
      </c>
      <c r="M4295" s="10">
        <f>E4295*_xlfn.XLOOKUP(L4295,PriceListData!$F$2:$F$97,PriceListData!$E$2:$E$97)</f>
        <v>2</v>
      </c>
      <c r="N4295" t="str">
        <f>TEXT(B4295,"dddd")</f>
        <v>Sunday</v>
      </c>
    </row>
    <row r="4296" spans="1:14" x14ac:dyDescent="0.35">
      <c r="A4296">
        <v>290507</v>
      </c>
      <c r="B4296" s="3">
        <v>45795</v>
      </c>
      <c r="C4296" s="4">
        <v>0.47146990740740741</v>
      </c>
      <c r="D4296" t="s">
        <v>21</v>
      </c>
      <c r="E4296">
        <v>1</v>
      </c>
      <c r="F4296" t="s">
        <v>15</v>
      </c>
      <c r="G4296" t="s">
        <v>405</v>
      </c>
      <c r="H4296" t="s">
        <v>406</v>
      </c>
      <c r="J4296" t="s">
        <v>403</v>
      </c>
      <c r="K4296">
        <v>2</v>
      </c>
      <c r="L4296" t="str">
        <f>_xlfn.CONCAT(D4296,F4296)</f>
        <v>Pourover12 oz</v>
      </c>
      <c r="M4296" s="10">
        <f>E4296*_xlfn.XLOOKUP(L4296,PriceListData!$F$2:$F$97,PriceListData!$E$2:$E$97)</f>
        <v>3.5</v>
      </c>
      <c r="N4296" t="str">
        <f>TEXT(B4296,"dddd")</f>
        <v>Sunday</v>
      </c>
    </row>
    <row r="4297" spans="1:14" x14ac:dyDescent="0.35">
      <c r="A4297">
        <v>290506</v>
      </c>
      <c r="B4297" s="3">
        <v>45795</v>
      </c>
      <c r="C4297" s="4">
        <v>0.46935185185185185</v>
      </c>
      <c r="D4297" t="s">
        <v>407</v>
      </c>
      <c r="E4297">
        <v>1</v>
      </c>
      <c r="G4297" t="s">
        <v>405</v>
      </c>
      <c r="H4297" t="s">
        <v>408</v>
      </c>
      <c r="J4297" t="s">
        <v>403</v>
      </c>
      <c r="K4297">
        <v>2</v>
      </c>
      <c r="L4297" t="str">
        <f>_xlfn.CONCAT(D4297,F4297)</f>
        <v>Drip coffee refill</v>
      </c>
      <c r="M4297" s="10">
        <f>E4297*_xlfn.XLOOKUP(L4297,PriceListData!$F$2:$F$97,PriceListData!$E$2:$E$97)</f>
        <v>1.25</v>
      </c>
      <c r="N4297" t="str">
        <f>TEXT(B4297,"dddd")</f>
        <v>Sunday</v>
      </c>
    </row>
    <row r="4298" spans="1:14" x14ac:dyDescent="0.35">
      <c r="A4298">
        <v>290506</v>
      </c>
      <c r="B4298" s="3">
        <v>45795</v>
      </c>
      <c r="C4298" s="4">
        <v>0.46935185185185185</v>
      </c>
      <c r="D4298" t="s">
        <v>404</v>
      </c>
      <c r="E4298">
        <v>1</v>
      </c>
      <c r="F4298" t="s">
        <v>15</v>
      </c>
      <c r="G4298" t="s">
        <v>405</v>
      </c>
      <c r="H4298" t="s">
        <v>406</v>
      </c>
      <c r="J4298" t="s">
        <v>403</v>
      </c>
      <c r="K4298">
        <v>2</v>
      </c>
      <c r="L4298" t="str">
        <f>_xlfn.CONCAT(D4298,F4298)</f>
        <v>Café latté12 oz</v>
      </c>
      <c r="M4298" s="10">
        <f>E4298*_xlfn.XLOOKUP(L4298,PriceListData!$F$2:$F$97,PriceListData!$E$2:$E$97)</f>
        <v>4.25</v>
      </c>
      <c r="N4298" t="str">
        <f>TEXT(B4298,"dddd")</f>
        <v>Sunday</v>
      </c>
    </row>
    <row r="4299" spans="1:14" x14ac:dyDescent="0.35">
      <c r="A4299">
        <v>290505</v>
      </c>
      <c r="B4299" s="3">
        <v>45795</v>
      </c>
      <c r="C4299" s="4">
        <v>0.46812500000000001</v>
      </c>
      <c r="D4299" t="s">
        <v>428</v>
      </c>
      <c r="E4299">
        <v>1</v>
      </c>
      <c r="F4299" t="s">
        <v>15</v>
      </c>
      <c r="G4299" t="s">
        <v>413</v>
      </c>
      <c r="H4299" t="s">
        <v>406</v>
      </c>
      <c r="J4299" t="s">
        <v>403</v>
      </c>
      <c r="K4299">
        <v>1</v>
      </c>
      <c r="L4299" t="str">
        <f>_xlfn.CONCAT(D4299,F4299)</f>
        <v>Rooibos latté12 oz</v>
      </c>
      <c r="M4299" s="10">
        <f>E4299*_xlfn.XLOOKUP(L4299,PriceListData!$F$2:$F$97,PriceListData!$E$2:$E$97)</f>
        <v>5.5</v>
      </c>
      <c r="N4299" t="str">
        <f>TEXT(B4299,"dddd")</f>
        <v>Sunday</v>
      </c>
    </row>
    <row r="4300" spans="1:14" x14ac:dyDescent="0.35">
      <c r="A4300">
        <v>290504</v>
      </c>
      <c r="B4300" s="3">
        <v>45795</v>
      </c>
      <c r="C4300" s="4">
        <v>0.4662384259259259</v>
      </c>
      <c r="D4300" t="s">
        <v>21</v>
      </c>
      <c r="E4300">
        <v>1</v>
      </c>
      <c r="F4300" t="s">
        <v>15</v>
      </c>
      <c r="G4300" t="s">
        <v>405</v>
      </c>
      <c r="H4300" t="s">
        <v>406</v>
      </c>
      <c r="J4300" t="s">
        <v>403</v>
      </c>
      <c r="K4300">
        <v>2</v>
      </c>
      <c r="L4300" t="str">
        <f>_xlfn.CONCAT(D4300,F4300)</f>
        <v>Pourover12 oz</v>
      </c>
      <c r="M4300" s="10">
        <f>E4300*_xlfn.XLOOKUP(L4300,PriceListData!$F$2:$F$97,PriceListData!$E$2:$E$97)</f>
        <v>3.5</v>
      </c>
      <c r="N4300" t="str">
        <f>TEXT(B4300,"dddd")</f>
        <v>Sunday</v>
      </c>
    </row>
    <row r="4301" spans="1:14" x14ac:dyDescent="0.35">
      <c r="A4301">
        <v>290503</v>
      </c>
      <c r="B4301" s="3">
        <v>45795</v>
      </c>
      <c r="C4301" s="4">
        <v>0.4654861111111111</v>
      </c>
      <c r="D4301" t="s">
        <v>52</v>
      </c>
      <c r="E4301">
        <v>2</v>
      </c>
      <c r="F4301" t="s">
        <v>15</v>
      </c>
      <c r="G4301" t="s">
        <v>405</v>
      </c>
      <c r="H4301" t="s">
        <v>414</v>
      </c>
      <c r="J4301" t="s">
        <v>403</v>
      </c>
      <c r="K4301">
        <v>2</v>
      </c>
      <c r="L4301" t="str">
        <f>_xlfn.CONCAT(D4301,F4301)</f>
        <v>Frappé12 oz</v>
      </c>
      <c r="M4301" s="10">
        <f>E4301*_xlfn.XLOOKUP(L4301,PriceListData!$F$2:$F$97,PriceListData!$E$2:$E$97)</f>
        <v>9.5</v>
      </c>
      <c r="N4301" t="str">
        <f>TEXT(B4301,"dddd")</f>
        <v>Sunday</v>
      </c>
    </row>
    <row r="4302" spans="1:14" x14ac:dyDescent="0.35">
      <c r="A4302">
        <v>290502</v>
      </c>
      <c r="B4302" s="3">
        <v>45795</v>
      </c>
      <c r="C4302" s="4">
        <v>0.46501157407407406</v>
      </c>
      <c r="D4302" t="s">
        <v>420</v>
      </c>
      <c r="E4302">
        <v>1</v>
      </c>
      <c r="F4302" t="s">
        <v>76</v>
      </c>
      <c r="G4302" t="s">
        <v>413</v>
      </c>
      <c r="H4302" t="s">
        <v>406</v>
      </c>
      <c r="J4302" t="s">
        <v>403</v>
      </c>
      <c r="K4302">
        <v>1</v>
      </c>
      <c r="L4302" t="str">
        <f>_xlfn.CONCAT(D4302,F4302)</f>
        <v>Moroccan tea10 oz</v>
      </c>
      <c r="M4302" s="10">
        <f>E4302*_xlfn.XLOOKUP(L4302,PriceListData!$F$2:$F$97,PriceListData!$E$2:$E$97)</f>
        <v>3</v>
      </c>
      <c r="N4302" t="str">
        <f>TEXT(B4302,"dddd")</f>
        <v>Sunday</v>
      </c>
    </row>
    <row r="4303" spans="1:14" x14ac:dyDescent="0.35">
      <c r="A4303">
        <v>290501</v>
      </c>
      <c r="B4303" s="3">
        <v>45795</v>
      </c>
      <c r="C4303" s="4">
        <v>0.46201388888888889</v>
      </c>
      <c r="D4303" t="s">
        <v>21</v>
      </c>
      <c r="E4303">
        <v>1</v>
      </c>
      <c r="F4303" t="s">
        <v>15</v>
      </c>
      <c r="G4303" t="s">
        <v>405</v>
      </c>
      <c r="H4303" t="s">
        <v>406</v>
      </c>
      <c r="J4303" t="s">
        <v>403</v>
      </c>
      <c r="K4303">
        <v>2</v>
      </c>
      <c r="L4303" t="str">
        <f>_xlfn.CONCAT(D4303,F4303)</f>
        <v>Pourover12 oz</v>
      </c>
      <c r="M4303" s="10">
        <f>E4303*_xlfn.XLOOKUP(L4303,PriceListData!$F$2:$F$97,PriceListData!$E$2:$E$97)</f>
        <v>3.5</v>
      </c>
      <c r="N4303" t="str">
        <f>TEXT(B4303,"dddd")</f>
        <v>Sunday</v>
      </c>
    </row>
    <row r="4304" spans="1:14" x14ac:dyDescent="0.35">
      <c r="A4304">
        <v>290501</v>
      </c>
      <c r="B4304" s="3">
        <v>45795</v>
      </c>
      <c r="C4304" s="4">
        <v>0.46201388888888889</v>
      </c>
      <c r="D4304" t="s">
        <v>425</v>
      </c>
      <c r="E4304">
        <v>1</v>
      </c>
      <c r="F4304" t="s">
        <v>15</v>
      </c>
      <c r="G4304" t="s">
        <v>405</v>
      </c>
      <c r="H4304" t="s">
        <v>414</v>
      </c>
      <c r="J4304" t="s">
        <v>403</v>
      </c>
      <c r="K4304">
        <v>2</v>
      </c>
      <c r="L4304" t="str">
        <f>_xlfn.CONCAT(D4304,F4304)</f>
        <v>Iced Guillermo12 oz</v>
      </c>
      <c r="M4304" s="10">
        <f>E4304*_xlfn.XLOOKUP(L4304,PriceListData!$F$2:$F$97,PriceListData!$E$2:$E$97)</f>
        <v>3.5</v>
      </c>
      <c r="N4304" t="str">
        <f>TEXT(B4304,"dddd")</f>
        <v>Sunday</v>
      </c>
    </row>
    <row r="4305" spans="1:14" x14ac:dyDescent="0.35">
      <c r="A4305">
        <v>290500</v>
      </c>
      <c r="B4305" s="3">
        <v>45795</v>
      </c>
      <c r="C4305" s="4">
        <v>0.46041666666666664</v>
      </c>
      <c r="D4305" t="s">
        <v>54</v>
      </c>
      <c r="E4305">
        <v>1</v>
      </c>
      <c r="G4305" t="s">
        <v>415</v>
      </c>
      <c r="H4305" t="s">
        <v>416</v>
      </c>
      <c r="J4305" t="s">
        <v>403</v>
      </c>
      <c r="K4305">
        <v>1</v>
      </c>
      <c r="L4305" t="str">
        <f>_xlfn.CONCAT(D4305,F4305)</f>
        <v>Syrup</v>
      </c>
      <c r="M4305" s="10">
        <f>E4305*_xlfn.XLOOKUP(L4305,PriceListData!$F$2:$F$97,PriceListData!$E$2:$E$97)</f>
        <v>0.75</v>
      </c>
      <c r="N4305" t="str">
        <f>TEXT(B4305,"dddd")</f>
        <v>Sunday</v>
      </c>
    </row>
    <row r="4306" spans="1:14" x14ac:dyDescent="0.35">
      <c r="A4306">
        <v>290500</v>
      </c>
      <c r="B4306" s="3">
        <v>45795</v>
      </c>
      <c r="C4306" s="4">
        <v>0.46041666666666664</v>
      </c>
      <c r="D4306" t="s">
        <v>21</v>
      </c>
      <c r="E4306">
        <v>1</v>
      </c>
      <c r="F4306" t="s">
        <v>15</v>
      </c>
      <c r="G4306" t="s">
        <v>405</v>
      </c>
      <c r="H4306" t="s">
        <v>406</v>
      </c>
      <c r="J4306" t="s">
        <v>403</v>
      </c>
      <c r="K4306">
        <v>1</v>
      </c>
      <c r="L4306" t="str">
        <f>_xlfn.CONCAT(D4306,F4306)</f>
        <v>Pourover12 oz</v>
      </c>
      <c r="M4306" s="10">
        <f>E4306*_xlfn.XLOOKUP(L4306,PriceListData!$F$2:$F$97,PriceListData!$E$2:$E$97)</f>
        <v>3.5</v>
      </c>
      <c r="N4306" t="str">
        <f>TEXT(B4306,"dddd")</f>
        <v>Sunday</v>
      </c>
    </row>
    <row r="4307" spans="1:14" x14ac:dyDescent="0.35">
      <c r="A4307">
        <v>290500</v>
      </c>
      <c r="B4307" s="3">
        <v>45795</v>
      </c>
      <c r="C4307" s="4">
        <v>0.46041666666666664</v>
      </c>
      <c r="D4307" t="s">
        <v>21</v>
      </c>
      <c r="E4307">
        <v>1</v>
      </c>
      <c r="F4307" t="s">
        <v>15</v>
      </c>
      <c r="G4307" t="s">
        <v>405</v>
      </c>
      <c r="H4307" t="s">
        <v>406</v>
      </c>
      <c r="J4307" t="s">
        <v>403</v>
      </c>
      <c r="K4307">
        <v>1</v>
      </c>
      <c r="L4307" t="str">
        <f>_xlfn.CONCAT(D4307,F4307)</f>
        <v>Pourover12 oz</v>
      </c>
      <c r="M4307" s="10">
        <f>E4307*_xlfn.XLOOKUP(L4307,PriceListData!$F$2:$F$97,PriceListData!$E$2:$E$97)</f>
        <v>3.5</v>
      </c>
      <c r="N4307" t="str">
        <f>TEXT(B4307,"dddd")</f>
        <v>Sunday</v>
      </c>
    </row>
    <row r="4308" spans="1:14" x14ac:dyDescent="0.35">
      <c r="A4308">
        <v>290499</v>
      </c>
      <c r="B4308" s="3">
        <v>45795</v>
      </c>
      <c r="C4308" s="4">
        <v>0.46012731481481484</v>
      </c>
      <c r="D4308" t="s">
        <v>425</v>
      </c>
      <c r="E4308">
        <v>1</v>
      </c>
      <c r="F4308" t="s">
        <v>15</v>
      </c>
      <c r="G4308" t="s">
        <v>405</v>
      </c>
      <c r="H4308" t="s">
        <v>414</v>
      </c>
      <c r="J4308" t="s">
        <v>403</v>
      </c>
      <c r="K4308">
        <v>2</v>
      </c>
      <c r="L4308" t="str">
        <f>_xlfn.CONCAT(D4308,F4308)</f>
        <v>Iced Guillermo12 oz</v>
      </c>
      <c r="M4308" s="10">
        <f>E4308*_xlfn.XLOOKUP(L4308,PriceListData!$F$2:$F$97,PriceListData!$E$2:$E$97)</f>
        <v>3.5</v>
      </c>
      <c r="N4308" t="str">
        <f>TEXT(B4308,"dddd")</f>
        <v>Sunday</v>
      </c>
    </row>
    <row r="4309" spans="1:14" x14ac:dyDescent="0.35">
      <c r="A4309">
        <v>290499</v>
      </c>
      <c r="B4309" s="3">
        <v>45795</v>
      </c>
      <c r="C4309" s="4">
        <v>0.46012731481481484</v>
      </c>
      <c r="D4309" t="s">
        <v>409</v>
      </c>
      <c r="E4309">
        <v>1</v>
      </c>
      <c r="F4309" t="s">
        <v>15</v>
      </c>
      <c r="G4309" t="s">
        <v>405</v>
      </c>
      <c r="H4309" t="s">
        <v>406</v>
      </c>
      <c r="J4309" t="s">
        <v>403</v>
      </c>
      <c r="K4309">
        <v>2</v>
      </c>
      <c r="L4309" t="str">
        <f>_xlfn.CONCAT(D4309,F4309)</f>
        <v>Drip coffee12 oz</v>
      </c>
      <c r="M4309" s="10">
        <f>E4309*_xlfn.XLOOKUP(L4309,PriceListData!$F$2:$F$97,PriceListData!$E$2:$E$97)</f>
        <v>2.25</v>
      </c>
      <c r="N4309" t="str">
        <f>TEXT(B4309,"dddd")</f>
        <v>Sunday</v>
      </c>
    </row>
    <row r="4310" spans="1:14" x14ac:dyDescent="0.35">
      <c r="A4310">
        <v>290498</v>
      </c>
      <c r="B4310" s="3">
        <v>45795</v>
      </c>
      <c r="C4310" s="4">
        <v>0.45988425925925924</v>
      </c>
      <c r="D4310" t="s">
        <v>21</v>
      </c>
      <c r="E4310">
        <v>1</v>
      </c>
      <c r="F4310" t="s">
        <v>15</v>
      </c>
      <c r="G4310" t="s">
        <v>405</v>
      </c>
      <c r="H4310" t="s">
        <v>406</v>
      </c>
      <c r="J4310" t="s">
        <v>403</v>
      </c>
      <c r="K4310">
        <v>1</v>
      </c>
      <c r="L4310" t="str">
        <f>_xlfn.CONCAT(D4310,F4310)</f>
        <v>Pourover12 oz</v>
      </c>
      <c r="M4310" s="10">
        <f>E4310*_xlfn.XLOOKUP(L4310,PriceListData!$F$2:$F$97,PriceListData!$E$2:$E$97)</f>
        <v>3.5</v>
      </c>
      <c r="N4310" t="str">
        <f>TEXT(B4310,"dddd")</f>
        <v>Sunday</v>
      </c>
    </row>
    <row r="4311" spans="1:14" x14ac:dyDescent="0.35">
      <c r="A4311">
        <v>290497</v>
      </c>
      <c r="B4311" s="3">
        <v>45795</v>
      </c>
      <c r="C4311" s="4">
        <v>0.45533564814814814</v>
      </c>
      <c r="D4311" t="s">
        <v>65</v>
      </c>
      <c r="E4311">
        <v>1</v>
      </c>
      <c r="F4311" t="s">
        <v>15</v>
      </c>
      <c r="G4311" t="s">
        <v>405</v>
      </c>
      <c r="H4311" t="s">
        <v>406</v>
      </c>
      <c r="J4311" t="s">
        <v>403</v>
      </c>
      <c r="K4311">
        <v>1</v>
      </c>
      <c r="L4311" t="str">
        <f>_xlfn.CONCAT(D4311,F4311)</f>
        <v>Cappuccino12 oz</v>
      </c>
      <c r="M4311" s="10">
        <f>E4311*_xlfn.XLOOKUP(L4311,PriceListData!$F$2:$F$97,PriceListData!$E$2:$E$97)</f>
        <v>5.5</v>
      </c>
      <c r="N4311" t="str">
        <f>TEXT(B4311,"dddd")</f>
        <v>Sunday</v>
      </c>
    </row>
    <row r="4312" spans="1:14" x14ac:dyDescent="0.35">
      <c r="A4312">
        <v>290496</v>
      </c>
      <c r="B4312" s="3">
        <v>45795</v>
      </c>
      <c r="C4312" s="4">
        <v>0.45469907407407406</v>
      </c>
      <c r="D4312" t="s">
        <v>54</v>
      </c>
      <c r="E4312">
        <v>1</v>
      </c>
      <c r="G4312" t="s">
        <v>415</v>
      </c>
      <c r="H4312" t="s">
        <v>416</v>
      </c>
      <c r="J4312" t="s">
        <v>403</v>
      </c>
      <c r="K4312">
        <v>2</v>
      </c>
      <c r="L4312" t="str">
        <f>_xlfn.CONCAT(D4312,F4312)</f>
        <v>Syrup</v>
      </c>
      <c r="M4312" s="10">
        <f>E4312*_xlfn.XLOOKUP(L4312,PriceListData!$F$2:$F$97,PriceListData!$E$2:$E$97)</f>
        <v>0.75</v>
      </c>
      <c r="N4312" t="str">
        <f>TEXT(B4312,"dddd")</f>
        <v>Sunday</v>
      </c>
    </row>
    <row r="4313" spans="1:14" x14ac:dyDescent="0.35">
      <c r="A4313">
        <v>290496</v>
      </c>
      <c r="B4313" s="3">
        <v>45795</v>
      </c>
      <c r="C4313" s="4">
        <v>0.45469907407407406</v>
      </c>
      <c r="D4313" t="s">
        <v>21</v>
      </c>
      <c r="E4313">
        <v>1</v>
      </c>
      <c r="F4313" t="s">
        <v>15</v>
      </c>
      <c r="G4313" t="s">
        <v>405</v>
      </c>
      <c r="H4313" t="s">
        <v>406</v>
      </c>
      <c r="J4313" t="s">
        <v>403</v>
      </c>
      <c r="K4313">
        <v>2</v>
      </c>
      <c r="L4313" t="str">
        <f>_xlfn.CONCAT(D4313,F4313)</f>
        <v>Pourover12 oz</v>
      </c>
      <c r="M4313" s="10">
        <f>E4313*_xlfn.XLOOKUP(L4313,PriceListData!$F$2:$F$97,PriceListData!$E$2:$E$97)</f>
        <v>3.5</v>
      </c>
      <c r="N4313" t="str">
        <f>TEXT(B4313,"dddd")</f>
        <v>Sunday</v>
      </c>
    </row>
    <row r="4314" spans="1:14" x14ac:dyDescent="0.35">
      <c r="A4314">
        <v>290496</v>
      </c>
      <c r="B4314" s="3">
        <v>45795</v>
      </c>
      <c r="C4314" s="4">
        <v>0.45469907407407406</v>
      </c>
      <c r="D4314" t="s">
        <v>420</v>
      </c>
      <c r="E4314">
        <v>1</v>
      </c>
      <c r="F4314" t="s">
        <v>76</v>
      </c>
      <c r="G4314" t="s">
        <v>413</v>
      </c>
      <c r="H4314" t="s">
        <v>406</v>
      </c>
      <c r="J4314" t="s">
        <v>403</v>
      </c>
      <c r="K4314">
        <v>2</v>
      </c>
      <c r="L4314" t="str">
        <f>_xlfn.CONCAT(D4314,F4314)</f>
        <v>Moroccan tea10 oz</v>
      </c>
      <c r="M4314" s="10">
        <f>E4314*_xlfn.XLOOKUP(L4314,PriceListData!$F$2:$F$97,PriceListData!$E$2:$E$97)</f>
        <v>3</v>
      </c>
      <c r="N4314" t="str">
        <f>TEXT(B4314,"dddd")</f>
        <v>Sunday</v>
      </c>
    </row>
    <row r="4315" spans="1:14" x14ac:dyDescent="0.35">
      <c r="A4315">
        <v>290496</v>
      </c>
      <c r="B4315" s="3">
        <v>45795</v>
      </c>
      <c r="C4315" s="4">
        <v>0.45469907407407406</v>
      </c>
      <c r="D4315" t="s">
        <v>409</v>
      </c>
      <c r="E4315">
        <v>1</v>
      </c>
      <c r="F4315" t="s">
        <v>15</v>
      </c>
      <c r="G4315" t="s">
        <v>405</v>
      </c>
      <c r="H4315" t="s">
        <v>406</v>
      </c>
      <c r="J4315" t="s">
        <v>403</v>
      </c>
      <c r="K4315">
        <v>2</v>
      </c>
      <c r="L4315" t="str">
        <f>_xlfn.CONCAT(D4315,F4315)</f>
        <v>Drip coffee12 oz</v>
      </c>
      <c r="M4315" s="10">
        <f>E4315*_xlfn.XLOOKUP(L4315,PriceListData!$F$2:$F$97,PriceListData!$E$2:$E$97)</f>
        <v>2.25</v>
      </c>
      <c r="N4315" t="str">
        <f>TEXT(B4315,"dddd")</f>
        <v>Sunday</v>
      </c>
    </row>
    <row r="4316" spans="1:14" x14ac:dyDescent="0.35">
      <c r="A4316">
        <v>290495</v>
      </c>
      <c r="B4316" s="3">
        <v>45795</v>
      </c>
      <c r="C4316" s="4">
        <v>0.45243055555555556</v>
      </c>
      <c r="D4316" t="s">
        <v>54</v>
      </c>
      <c r="E4316">
        <v>1</v>
      </c>
      <c r="G4316" t="s">
        <v>415</v>
      </c>
      <c r="H4316" t="s">
        <v>416</v>
      </c>
      <c r="J4316" t="s">
        <v>403</v>
      </c>
      <c r="K4316">
        <v>2</v>
      </c>
      <c r="L4316" t="str">
        <f>_xlfn.CONCAT(D4316,F4316)</f>
        <v>Syrup</v>
      </c>
      <c r="M4316" s="10">
        <f>E4316*_xlfn.XLOOKUP(L4316,PriceListData!$F$2:$F$97,PriceListData!$E$2:$E$97)</f>
        <v>0.75</v>
      </c>
      <c r="N4316" t="str">
        <f>TEXT(B4316,"dddd")</f>
        <v>Sunday</v>
      </c>
    </row>
    <row r="4317" spans="1:14" x14ac:dyDescent="0.35">
      <c r="A4317">
        <v>290495</v>
      </c>
      <c r="B4317" s="3">
        <v>45795</v>
      </c>
      <c r="C4317" s="4">
        <v>0.45243055555555556</v>
      </c>
      <c r="D4317" t="s">
        <v>21</v>
      </c>
      <c r="E4317">
        <v>1</v>
      </c>
      <c r="F4317" t="s">
        <v>15</v>
      </c>
      <c r="G4317" t="s">
        <v>405</v>
      </c>
      <c r="H4317" t="s">
        <v>406</v>
      </c>
      <c r="J4317" t="s">
        <v>403</v>
      </c>
      <c r="K4317">
        <v>2</v>
      </c>
      <c r="L4317" t="str">
        <f>_xlfn.CONCAT(D4317,F4317)</f>
        <v>Pourover12 oz</v>
      </c>
      <c r="M4317" s="10">
        <f>E4317*_xlfn.XLOOKUP(L4317,PriceListData!$F$2:$F$97,PriceListData!$E$2:$E$97)</f>
        <v>3.5</v>
      </c>
      <c r="N4317" t="str">
        <f>TEXT(B4317,"dddd")</f>
        <v>Sunday</v>
      </c>
    </row>
    <row r="4318" spans="1:14" x14ac:dyDescent="0.35">
      <c r="A4318">
        <v>290493</v>
      </c>
      <c r="B4318" s="3">
        <v>45795</v>
      </c>
      <c r="C4318" s="4">
        <v>0.45101851851851854</v>
      </c>
      <c r="D4318" t="s">
        <v>54</v>
      </c>
      <c r="E4318">
        <v>1</v>
      </c>
      <c r="G4318" t="s">
        <v>415</v>
      </c>
      <c r="H4318" t="s">
        <v>416</v>
      </c>
      <c r="J4318" t="s">
        <v>403</v>
      </c>
      <c r="K4318">
        <v>2</v>
      </c>
      <c r="L4318" t="str">
        <f>_xlfn.CONCAT(D4318,F4318)</f>
        <v>Syrup</v>
      </c>
      <c r="M4318" s="10">
        <f>E4318*_xlfn.XLOOKUP(L4318,PriceListData!$F$2:$F$97,PriceListData!$E$2:$E$97)</f>
        <v>0.75</v>
      </c>
      <c r="N4318" t="str">
        <f>TEXT(B4318,"dddd")</f>
        <v>Sunday</v>
      </c>
    </row>
    <row r="4319" spans="1:14" x14ac:dyDescent="0.35">
      <c r="A4319">
        <v>290493</v>
      </c>
      <c r="B4319" s="3">
        <v>45795</v>
      </c>
      <c r="C4319" s="4">
        <v>0.45101851851851854</v>
      </c>
      <c r="D4319" t="s">
        <v>21</v>
      </c>
      <c r="E4319">
        <v>1</v>
      </c>
      <c r="F4319" t="s">
        <v>15</v>
      </c>
      <c r="G4319" t="s">
        <v>405</v>
      </c>
      <c r="H4319" t="s">
        <v>406</v>
      </c>
      <c r="J4319" t="s">
        <v>403</v>
      </c>
      <c r="K4319">
        <v>2</v>
      </c>
      <c r="L4319" t="str">
        <f>_xlfn.CONCAT(D4319,F4319)</f>
        <v>Pourover12 oz</v>
      </c>
      <c r="M4319" s="10">
        <f>E4319*_xlfn.XLOOKUP(L4319,PriceListData!$F$2:$F$97,PriceListData!$E$2:$E$97)</f>
        <v>3.5</v>
      </c>
      <c r="N4319" t="str">
        <f>TEXT(B4319,"dddd")</f>
        <v>Sunday</v>
      </c>
    </row>
    <row r="4320" spans="1:14" x14ac:dyDescent="0.35">
      <c r="A4320">
        <v>290492</v>
      </c>
      <c r="B4320" s="3">
        <v>45795</v>
      </c>
      <c r="C4320" s="4">
        <v>0.45025462962962964</v>
      </c>
      <c r="D4320" t="s">
        <v>52</v>
      </c>
      <c r="E4320">
        <v>2</v>
      </c>
      <c r="F4320" t="s">
        <v>15</v>
      </c>
      <c r="G4320" t="s">
        <v>405</v>
      </c>
      <c r="H4320" t="s">
        <v>414</v>
      </c>
      <c r="J4320" t="s">
        <v>403</v>
      </c>
      <c r="K4320">
        <v>2</v>
      </c>
      <c r="L4320" t="str">
        <f>_xlfn.CONCAT(D4320,F4320)</f>
        <v>Frappé12 oz</v>
      </c>
      <c r="M4320" s="10">
        <f>E4320*_xlfn.XLOOKUP(L4320,PriceListData!$F$2:$F$97,PriceListData!$E$2:$E$97)</f>
        <v>9.5</v>
      </c>
      <c r="N4320" t="str">
        <f>TEXT(B4320,"dddd")</f>
        <v>Sunday</v>
      </c>
    </row>
    <row r="4321" spans="1:14" x14ac:dyDescent="0.35">
      <c r="A4321">
        <v>290491</v>
      </c>
      <c r="B4321" s="3">
        <v>45795</v>
      </c>
      <c r="C4321" s="4">
        <v>0.44931712962962961</v>
      </c>
      <c r="D4321" t="s">
        <v>54</v>
      </c>
      <c r="E4321">
        <v>1</v>
      </c>
      <c r="G4321" t="s">
        <v>415</v>
      </c>
      <c r="H4321" t="s">
        <v>416</v>
      </c>
      <c r="J4321" t="s">
        <v>403</v>
      </c>
      <c r="K4321">
        <v>1</v>
      </c>
      <c r="L4321" t="str">
        <f>_xlfn.CONCAT(D4321,F4321)</f>
        <v>Syrup</v>
      </c>
      <c r="M4321" s="10">
        <f>E4321*_xlfn.XLOOKUP(L4321,PriceListData!$F$2:$F$97,PriceListData!$E$2:$E$97)</f>
        <v>0.75</v>
      </c>
      <c r="N4321" t="str">
        <f>TEXT(B4321,"dddd")</f>
        <v>Sunday</v>
      </c>
    </row>
    <row r="4322" spans="1:14" x14ac:dyDescent="0.35">
      <c r="A4322">
        <v>290491</v>
      </c>
      <c r="B4322" s="3">
        <v>45795</v>
      </c>
      <c r="C4322" s="4">
        <v>0.44931712962962961</v>
      </c>
      <c r="D4322" t="s">
        <v>21</v>
      </c>
      <c r="E4322">
        <v>1</v>
      </c>
      <c r="F4322" t="s">
        <v>15</v>
      </c>
      <c r="G4322" t="s">
        <v>405</v>
      </c>
      <c r="H4322" t="s">
        <v>406</v>
      </c>
      <c r="J4322" t="s">
        <v>403</v>
      </c>
      <c r="K4322">
        <v>1</v>
      </c>
      <c r="L4322" t="str">
        <f>_xlfn.CONCAT(D4322,F4322)</f>
        <v>Pourover12 oz</v>
      </c>
      <c r="M4322" s="10">
        <f>E4322*_xlfn.XLOOKUP(L4322,PriceListData!$F$2:$F$97,PriceListData!$E$2:$E$97)</f>
        <v>3.5</v>
      </c>
      <c r="N4322" t="str">
        <f>TEXT(B4322,"dddd")</f>
        <v>Sunday</v>
      </c>
    </row>
    <row r="4323" spans="1:14" x14ac:dyDescent="0.35">
      <c r="A4323">
        <v>290490</v>
      </c>
      <c r="B4323" s="3">
        <v>45795</v>
      </c>
      <c r="C4323" s="4">
        <v>0.4478240740740741</v>
      </c>
      <c r="D4323" t="s">
        <v>52</v>
      </c>
      <c r="E4323">
        <v>1</v>
      </c>
      <c r="F4323" t="s">
        <v>15</v>
      </c>
      <c r="G4323" t="s">
        <v>405</v>
      </c>
      <c r="H4323" t="s">
        <v>414</v>
      </c>
      <c r="J4323" t="s">
        <v>403</v>
      </c>
      <c r="K4323">
        <v>2</v>
      </c>
      <c r="L4323" t="str">
        <f>_xlfn.CONCAT(D4323,F4323)</f>
        <v>Frappé12 oz</v>
      </c>
      <c r="M4323" s="10">
        <f>E4323*_xlfn.XLOOKUP(L4323,PriceListData!$F$2:$F$97,PriceListData!$E$2:$E$97)</f>
        <v>4.75</v>
      </c>
      <c r="N4323" t="str">
        <f>TEXT(B4323,"dddd")</f>
        <v>Sunday</v>
      </c>
    </row>
    <row r="4324" spans="1:14" x14ac:dyDescent="0.35">
      <c r="A4324">
        <v>290489</v>
      </c>
      <c r="B4324" s="3">
        <v>45795</v>
      </c>
      <c r="C4324" s="4">
        <v>0.44653935185185184</v>
      </c>
      <c r="D4324" t="s">
        <v>407</v>
      </c>
      <c r="E4324">
        <v>2</v>
      </c>
      <c r="G4324" t="s">
        <v>405</v>
      </c>
      <c r="H4324" t="s">
        <v>408</v>
      </c>
      <c r="J4324" t="s">
        <v>403</v>
      </c>
      <c r="K4324">
        <v>1</v>
      </c>
      <c r="L4324" t="str">
        <f>_xlfn.CONCAT(D4324,F4324)</f>
        <v>Drip coffee refill</v>
      </c>
      <c r="M4324" s="10">
        <f>E4324*_xlfn.XLOOKUP(L4324,PriceListData!$F$2:$F$97,PriceListData!$E$2:$E$97)</f>
        <v>2.5</v>
      </c>
      <c r="N4324" t="str">
        <f>TEXT(B4324,"dddd")</f>
        <v>Sunday</v>
      </c>
    </row>
    <row r="4325" spans="1:14" x14ac:dyDescent="0.35">
      <c r="A4325">
        <v>290488</v>
      </c>
      <c r="B4325" s="3">
        <v>45795</v>
      </c>
      <c r="C4325" s="4">
        <v>0.44471064814814815</v>
      </c>
      <c r="D4325" t="s">
        <v>52</v>
      </c>
      <c r="E4325">
        <v>1</v>
      </c>
      <c r="F4325" t="s">
        <v>15</v>
      </c>
      <c r="G4325" t="s">
        <v>405</v>
      </c>
      <c r="H4325" t="s">
        <v>414</v>
      </c>
      <c r="J4325" t="s">
        <v>403</v>
      </c>
      <c r="K4325">
        <v>1</v>
      </c>
      <c r="L4325" t="str">
        <f>_xlfn.CONCAT(D4325,F4325)</f>
        <v>Frappé12 oz</v>
      </c>
      <c r="M4325" s="10">
        <f>E4325*_xlfn.XLOOKUP(L4325,PriceListData!$F$2:$F$97,PriceListData!$E$2:$E$97)</f>
        <v>4.75</v>
      </c>
      <c r="N4325" t="str">
        <f>TEXT(B4325,"dddd")</f>
        <v>Sunday</v>
      </c>
    </row>
    <row r="4326" spans="1:14" x14ac:dyDescent="0.35">
      <c r="A4326">
        <v>290487</v>
      </c>
      <c r="B4326" s="3">
        <v>45795</v>
      </c>
      <c r="C4326" s="4">
        <v>0.44438657407407406</v>
      </c>
      <c r="D4326" t="s">
        <v>52</v>
      </c>
      <c r="E4326">
        <v>1</v>
      </c>
      <c r="F4326" t="s">
        <v>15</v>
      </c>
      <c r="G4326" t="s">
        <v>405</v>
      </c>
      <c r="H4326" t="s">
        <v>414</v>
      </c>
      <c r="J4326" t="s">
        <v>403</v>
      </c>
      <c r="K4326">
        <v>2</v>
      </c>
      <c r="L4326" t="str">
        <f>_xlfn.CONCAT(D4326,F4326)</f>
        <v>Frappé12 oz</v>
      </c>
      <c r="M4326" s="10">
        <f>E4326*_xlfn.XLOOKUP(L4326,PriceListData!$F$2:$F$97,PriceListData!$E$2:$E$97)</f>
        <v>4.75</v>
      </c>
      <c r="N4326" t="str">
        <f>TEXT(B4326,"dddd")</f>
        <v>Sunday</v>
      </c>
    </row>
    <row r="4327" spans="1:14" x14ac:dyDescent="0.35">
      <c r="A4327">
        <v>290486</v>
      </c>
      <c r="B4327" s="3">
        <v>45795</v>
      </c>
      <c r="C4327" s="4">
        <v>0.44394675925925925</v>
      </c>
      <c r="D4327" t="s">
        <v>425</v>
      </c>
      <c r="E4327">
        <v>1</v>
      </c>
      <c r="F4327" t="s">
        <v>15</v>
      </c>
      <c r="G4327" t="s">
        <v>405</v>
      </c>
      <c r="H4327" t="s">
        <v>414</v>
      </c>
      <c r="J4327" t="s">
        <v>403</v>
      </c>
      <c r="K4327">
        <v>2</v>
      </c>
      <c r="L4327" t="str">
        <f>_xlfn.CONCAT(D4327,F4327)</f>
        <v>Iced Guillermo12 oz</v>
      </c>
      <c r="M4327" s="10">
        <f>E4327*_xlfn.XLOOKUP(L4327,PriceListData!$F$2:$F$97,PriceListData!$E$2:$E$97)</f>
        <v>3.5</v>
      </c>
      <c r="N4327" t="str">
        <f>TEXT(B4327,"dddd")</f>
        <v>Sunday</v>
      </c>
    </row>
    <row r="4328" spans="1:14" x14ac:dyDescent="0.35">
      <c r="A4328">
        <v>290484</v>
      </c>
      <c r="B4328" s="3">
        <v>45795</v>
      </c>
      <c r="C4328" s="4">
        <v>0.44277777777777777</v>
      </c>
      <c r="D4328" t="s">
        <v>52</v>
      </c>
      <c r="E4328">
        <v>1</v>
      </c>
      <c r="F4328" t="s">
        <v>15</v>
      </c>
      <c r="G4328" t="s">
        <v>405</v>
      </c>
      <c r="H4328" t="s">
        <v>414</v>
      </c>
      <c r="J4328" t="s">
        <v>403</v>
      </c>
      <c r="K4328">
        <v>2</v>
      </c>
      <c r="L4328" t="str">
        <f>_xlfn.CONCAT(D4328,F4328)</f>
        <v>Frappé12 oz</v>
      </c>
      <c r="M4328" s="10">
        <f>E4328*_xlfn.XLOOKUP(L4328,PriceListData!$F$2:$F$97,PriceListData!$E$2:$E$97)</f>
        <v>4.75</v>
      </c>
      <c r="N4328" t="str">
        <f>TEXT(B4328,"dddd")</f>
        <v>Sunday</v>
      </c>
    </row>
    <row r="4329" spans="1:14" x14ac:dyDescent="0.35">
      <c r="A4329">
        <v>290483</v>
      </c>
      <c r="B4329" s="3">
        <v>45795</v>
      </c>
      <c r="C4329" s="4">
        <v>0.44223379629629628</v>
      </c>
      <c r="D4329" t="s">
        <v>407</v>
      </c>
      <c r="E4329">
        <v>1</v>
      </c>
      <c r="G4329" t="s">
        <v>405</v>
      </c>
      <c r="H4329" t="s">
        <v>408</v>
      </c>
      <c r="J4329" t="s">
        <v>403</v>
      </c>
      <c r="K4329">
        <v>1</v>
      </c>
      <c r="L4329" t="str">
        <f>_xlfn.CONCAT(D4329,F4329)</f>
        <v>Drip coffee refill</v>
      </c>
      <c r="M4329" s="10">
        <f>E4329*_xlfn.XLOOKUP(L4329,PriceListData!$F$2:$F$97,PriceListData!$E$2:$E$97)</f>
        <v>1.25</v>
      </c>
      <c r="N4329" t="str">
        <f>TEXT(B4329,"dddd")</f>
        <v>Sunday</v>
      </c>
    </row>
    <row r="4330" spans="1:14" x14ac:dyDescent="0.35">
      <c r="A4330">
        <v>290482</v>
      </c>
      <c r="B4330" s="3">
        <v>45795</v>
      </c>
      <c r="C4330" s="4">
        <v>0.44083333333333335</v>
      </c>
      <c r="D4330" t="s">
        <v>52</v>
      </c>
      <c r="E4330">
        <v>1</v>
      </c>
      <c r="F4330" t="s">
        <v>15</v>
      </c>
      <c r="G4330" t="s">
        <v>405</v>
      </c>
      <c r="H4330" t="s">
        <v>414</v>
      </c>
      <c r="J4330" t="s">
        <v>403</v>
      </c>
      <c r="K4330">
        <v>2</v>
      </c>
      <c r="L4330" t="str">
        <f>_xlfn.CONCAT(D4330,F4330)</f>
        <v>Frappé12 oz</v>
      </c>
      <c r="M4330" s="10">
        <f>E4330*_xlfn.XLOOKUP(L4330,PriceListData!$F$2:$F$97,PriceListData!$E$2:$E$97)</f>
        <v>4.75</v>
      </c>
      <c r="N4330" t="str">
        <f>TEXT(B4330,"dddd")</f>
        <v>Sunday</v>
      </c>
    </row>
    <row r="4331" spans="1:14" x14ac:dyDescent="0.35">
      <c r="A4331">
        <v>290481</v>
      </c>
      <c r="B4331" s="3">
        <v>45795</v>
      </c>
      <c r="C4331" s="4">
        <v>0.43587962962962962</v>
      </c>
      <c r="D4331" t="s">
        <v>54</v>
      </c>
      <c r="E4331">
        <v>1</v>
      </c>
      <c r="G4331" t="s">
        <v>415</v>
      </c>
      <c r="H4331" t="s">
        <v>416</v>
      </c>
      <c r="J4331" t="s">
        <v>403</v>
      </c>
      <c r="K4331">
        <v>2</v>
      </c>
      <c r="L4331" t="str">
        <f>_xlfn.CONCAT(D4331,F4331)</f>
        <v>Syrup</v>
      </c>
      <c r="M4331" s="10">
        <f>E4331*_xlfn.XLOOKUP(L4331,PriceListData!$F$2:$F$97,PriceListData!$E$2:$E$97)</f>
        <v>0.75</v>
      </c>
      <c r="N4331" t="str">
        <f>TEXT(B4331,"dddd")</f>
        <v>Sunday</v>
      </c>
    </row>
    <row r="4332" spans="1:14" x14ac:dyDescent="0.35">
      <c r="A4332">
        <v>290481</v>
      </c>
      <c r="B4332" s="3">
        <v>45795</v>
      </c>
      <c r="C4332" s="4">
        <v>0.43587962962962962</v>
      </c>
      <c r="D4332" t="s">
        <v>21</v>
      </c>
      <c r="E4332">
        <v>1</v>
      </c>
      <c r="F4332" t="s">
        <v>15</v>
      </c>
      <c r="G4332" t="s">
        <v>405</v>
      </c>
      <c r="H4332" t="s">
        <v>406</v>
      </c>
      <c r="J4332" t="s">
        <v>403</v>
      </c>
      <c r="K4332">
        <v>2</v>
      </c>
      <c r="L4332" t="str">
        <f>_xlfn.CONCAT(D4332,F4332)</f>
        <v>Pourover12 oz</v>
      </c>
      <c r="M4332" s="10">
        <f>E4332*_xlfn.XLOOKUP(L4332,PriceListData!$F$2:$F$97,PriceListData!$E$2:$E$97)</f>
        <v>3.5</v>
      </c>
      <c r="N4332" t="str">
        <f>TEXT(B4332,"dddd")</f>
        <v>Sunday</v>
      </c>
    </row>
    <row r="4333" spans="1:14" x14ac:dyDescent="0.35">
      <c r="A4333">
        <v>290481</v>
      </c>
      <c r="B4333" s="3">
        <v>45795</v>
      </c>
      <c r="C4333" s="4">
        <v>0.43587962962962962</v>
      </c>
      <c r="D4333" t="s">
        <v>425</v>
      </c>
      <c r="E4333">
        <v>1</v>
      </c>
      <c r="F4333" t="s">
        <v>15</v>
      </c>
      <c r="G4333" t="s">
        <v>405</v>
      </c>
      <c r="H4333" t="s">
        <v>414</v>
      </c>
      <c r="J4333" t="s">
        <v>403</v>
      </c>
      <c r="K4333">
        <v>2</v>
      </c>
      <c r="L4333" t="str">
        <f>_xlfn.CONCAT(D4333,F4333)</f>
        <v>Iced Guillermo12 oz</v>
      </c>
      <c r="M4333" s="10">
        <f>E4333*_xlfn.XLOOKUP(L4333,PriceListData!$F$2:$F$97,PriceListData!$E$2:$E$97)</f>
        <v>3.5</v>
      </c>
      <c r="N4333" t="str">
        <f>TEXT(B4333,"dddd")</f>
        <v>Sunday</v>
      </c>
    </row>
    <row r="4334" spans="1:14" x14ac:dyDescent="0.35">
      <c r="A4334">
        <v>290480</v>
      </c>
      <c r="B4334" s="3">
        <v>45795</v>
      </c>
      <c r="C4334" s="4">
        <v>0.43539351851851854</v>
      </c>
      <c r="D4334" t="s">
        <v>54</v>
      </c>
      <c r="E4334">
        <v>1</v>
      </c>
      <c r="G4334" t="s">
        <v>415</v>
      </c>
      <c r="H4334" t="s">
        <v>416</v>
      </c>
      <c r="J4334" t="s">
        <v>403</v>
      </c>
      <c r="K4334">
        <v>2</v>
      </c>
      <c r="L4334" t="str">
        <f>_xlfn.CONCAT(D4334,F4334)</f>
        <v>Syrup</v>
      </c>
      <c r="M4334" s="10">
        <f>E4334*_xlfn.XLOOKUP(L4334,PriceListData!$F$2:$F$97,PriceListData!$E$2:$E$97)</f>
        <v>0.75</v>
      </c>
      <c r="N4334" t="str">
        <f>TEXT(B4334,"dddd")</f>
        <v>Sunday</v>
      </c>
    </row>
    <row r="4335" spans="1:14" x14ac:dyDescent="0.35">
      <c r="A4335">
        <v>290480</v>
      </c>
      <c r="B4335" s="3">
        <v>45795</v>
      </c>
      <c r="C4335" s="4">
        <v>0.43539351851851854</v>
      </c>
      <c r="D4335" t="s">
        <v>21</v>
      </c>
      <c r="E4335">
        <v>1</v>
      </c>
      <c r="F4335" t="s">
        <v>15</v>
      </c>
      <c r="G4335" t="s">
        <v>405</v>
      </c>
      <c r="H4335" t="s">
        <v>406</v>
      </c>
      <c r="J4335" t="s">
        <v>403</v>
      </c>
      <c r="K4335">
        <v>2</v>
      </c>
      <c r="L4335" t="str">
        <f>_xlfn.CONCAT(D4335,F4335)</f>
        <v>Pourover12 oz</v>
      </c>
      <c r="M4335" s="10">
        <f>E4335*_xlfn.XLOOKUP(L4335,PriceListData!$F$2:$F$97,PriceListData!$E$2:$E$97)</f>
        <v>3.5</v>
      </c>
      <c r="N4335" t="str">
        <f>TEXT(B4335,"dddd")</f>
        <v>Sunday</v>
      </c>
    </row>
    <row r="4336" spans="1:14" x14ac:dyDescent="0.35">
      <c r="A4336">
        <v>290480</v>
      </c>
      <c r="B4336" s="3">
        <v>45795</v>
      </c>
      <c r="C4336" s="4">
        <v>0.43539351851851854</v>
      </c>
      <c r="D4336" t="s">
        <v>65</v>
      </c>
      <c r="E4336">
        <v>1</v>
      </c>
      <c r="F4336" t="s">
        <v>15</v>
      </c>
      <c r="G4336" t="s">
        <v>405</v>
      </c>
      <c r="H4336" t="s">
        <v>406</v>
      </c>
      <c r="J4336" t="s">
        <v>403</v>
      </c>
      <c r="K4336">
        <v>2</v>
      </c>
      <c r="L4336" t="str">
        <f>_xlfn.CONCAT(D4336,F4336)</f>
        <v>Cappuccino12 oz</v>
      </c>
      <c r="M4336" s="10">
        <f>E4336*_xlfn.XLOOKUP(L4336,PriceListData!$F$2:$F$97,PriceListData!$E$2:$E$97)</f>
        <v>5.5</v>
      </c>
      <c r="N4336" t="str">
        <f>TEXT(B4336,"dddd")</f>
        <v>Sunday</v>
      </c>
    </row>
    <row r="4337" spans="1:14" x14ac:dyDescent="0.35">
      <c r="A4337">
        <v>290479</v>
      </c>
      <c r="B4337" s="3">
        <v>45795</v>
      </c>
      <c r="C4337" s="4">
        <v>0.4352199074074074</v>
      </c>
      <c r="D4337" t="s">
        <v>21</v>
      </c>
      <c r="E4337">
        <v>1</v>
      </c>
      <c r="F4337" t="s">
        <v>15</v>
      </c>
      <c r="G4337" t="s">
        <v>405</v>
      </c>
      <c r="H4337" t="s">
        <v>406</v>
      </c>
      <c r="J4337" t="s">
        <v>403</v>
      </c>
      <c r="K4337">
        <v>1</v>
      </c>
      <c r="L4337" t="str">
        <f>_xlfn.CONCAT(D4337,F4337)</f>
        <v>Pourover12 oz</v>
      </c>
      <c r="M4337" s="10">
        <f>E4337*_xlfn.XLOOKUP(L4337,PriceListData!$F$2:$F$97,PriceListData!$E$2:$E$97)</f>
        <v>3.5</v>
      </c>
      <c r="N4337" t="str">
        <f>TEXT(B4337,"dddd")</f>
        <v>Sunday</v>
      </c>
    </row>
    <row r="4338" spans="1:14" x14ac:dyDescent="0.35">
      <c r="A4338">
        <v>290477</v>
      </c>
      <c r="B4338" s="3">
        <v>45795</v>
      </c>
      <c r="C4338" s="4">
        <v>0.43385416666666665</v>
      </c>
      <c r="D4338" t="s">
        <v>52</v>
      </c>
      <c r="E4338">
        <v>1</v>
      </c>
      <c r="F4338" t="s">
        <v>15</v>
      </c>
      <c r="G4338" t="s">
        <v>405</v>
      </c>
      <c r="H4338" t="s">
        <v>414</v>
      </c>
      <c r="J4338" t="s">
        <v>403</v>
      </c>
      <c r="K4338">
        <v>2</v>
      </c>
      <c r="L4338" t="str">
        <f>_xlfn.CONCAT(D4338,F4338)</f>
        <v>Frappé12 oz</v>
      </c>
      <c r="M4338" s="10">
        <f>E4338*_xlfn.XLOOKUP(L4338,PriceListData!$F$2:$F$97,PriceListData!$E$2:$E$97)</f>
        <v>4.75</v>
      </c>
      <c r="N4338" t="str">
        <f>TEXT(B4338,"dddd")</f>
        <v>Sunday</v>
      </c>
    </row>
    <row r="4339" spans="1:14" x14ac:dyDescent="0.35">
      <c r="A4339">
        <v>290476</v>
      </c>
      <c r="B4339" s="3">
        <v>45795</v>
      </c>
      <c r="C4339" s="4">
        <v>0.43320601851851853</v>
      </c>
      <c r="D4339" t="s">
        <v>404</v>
      </c>
      <c r="E4339">
        <v>1</v>
      </c>
      <c r="F4339" t="s">
        <v>15</v>
      </c>
      <c r="G4339" t="s">
        <v>405</v>
      </c>
      <c r="H4339" t="s">
        <v>406</v>
      </c>
      <c r="J4339" t="s">
        <v>403</v>
      </c>
      <c r="K4339">
        <v>2</v>
      </c>
      <c r="L4339" t="str">
        <f>_xlfn.CONCAT(D4339,F4339)</f>
        <v>Café latté12 oz</v>
      </c>
      <c r="M4339" s="10">
        <f>E4339*_xlfn.XLOOKUP(L4339,PriceListData!$F$2:$F$97,PriceListData!$E$2:$E$97)</f>
        <v>4.25</v>
      </c>
      <c r="N4339" t="str">
        <f>TEXT(B4339,"dddd")</f>
        <v>Sunday</v>
      </c>
    </row>
    <row r="4340" spans="1:14" x14ac:dyDescent="0.35">
      <c r="A4340">
        <v>290475</v>
      </c>
      <c r="B4340" s="3">
        <v>45795</v>
      </c>
      <c r="C4340" s="4">
        <v>0.43297453703703703</v>
      </c>
      <c r="D4340" t="s">
        <v>52</v>
      </c>
      <c r="E4340">
        <v>2</v>
      </c>
      <c r="F4340" t="s">
        <v>15</v>
      </c>
      <c r="G4340" t="s">
        <v>405</v>
      </c>
      <c r="H4340" t="s">
        <v>414</v>
      </c>
      <c r="J4340" t="s">
        <v>403</v>
      </c>
      <c r="K4340">
        <v>1</v>
      </c>
      <c r="L4340" t="str">
        <f>_xlfn.CONCAT(D4340,F4340)</f>
        <v>Frappé12 oz</v>
      </c>
      <c r="M4340" s="10">
        <f>E4340*_xlfn.XLOOKUP(L4340,PriceListData!$F$2:$F$97,PriceListData!$E$2:$E$97)</f>
        <v>9.5</v>
      </c>
      <c r="N4340" t="str">
        <f>TEXT(B4340,"dddd")</f>
        <v>Sunday</v>
      </c>
    </row>
    <row r="4341" spans="1:14" x14ac:dyDescent="0.35">
      <c r="A4341">
        <v>290474</v>
      </c>
      <c r="B4341" s="3">
        <v>45795</v>
      </c>
      <c r="C4341" s="4">
        <v>0.43232638888888891</v>
      </c>
      <c r="D4341" t="s">
        <v>411</v>
      </c>
      <c r="E4341">
        <v>1</v>
      </c>
      <c r="F4341" t="s">
        <v>24</v>
      </c>
      <c r="G4341" t="s">
        <v>405</v>
      </c>
      <c r="H4341" t="s">
        <v>406</v>
      </c>
      <c r="J4341" t="s">
        <v>403</v>
      </c>
      <c r="K4341">
        <v>1</v>
      </c>
      <c r="L4341" t="str">
        <f>_xlfn.CONCAT(D4341,F4341)</f>
        <v>Turkish coffee3 oz</v>
      </c>
      <c r="M4341" s="10">
        <f>E4341*_xlfn.XLOOKUP(L4341,PriceListData!$F$2:$F$97,PriceListData!$E$2:$E$97)</f>
        <v>3.75</v>
      </c>
      <c r="N4341" t="str">
        <f>TEXT(B4341,"dddd")</f>
        <v>Sunday</v>
      </c>
    </row>
    <row r="4342" spans="1:14" x14ac:dyDescent="0.35">
      <c r="A4342">
        <v>290473</v>
      </c>
      <c r="B4342" s="3">
        <v>45795</v>
      </c>
      <c r="C4342" s="4">
        <v>0.4307523148148148</v>
      </c>
      <c r="D4342" t="s">
        <v>65</v>
      </c>
      <c r="E4342">
        <v>2</v>
      </c>
      <c r="F4342" t="s">
        <v>15</v>
      </c>
      <c r="G4342" t="s">
        <v>405</v>
      </c>
      <c r="H4342" t="s">
        <v>406</v>
      </c>
      <c r="J4342" t="s">
        <v>403</v>
      </c>
      <c r="K4342">
        <v>1</v>
      </c>
      <c r="L4342" t="str">
        <f>_xlfn.CONCAT(D4342,F4342)</f>
        <v>Cappuccino12 oz</v>
      </c>
      <c r="M4342" s="10">
        <f>E4342*_xlfn.XLOOKUP(L4342,PriceListData!$F$2:$F$97,PriceListData!$E$2:$E$97)</f>
        <v>11</v>
      </c>
      <c r="N4342" t="str">
        <f>TEXT(B4342,"dddd")</f>
        <v>Sunday</v>
      </c>
    </row>
    <row r="4343" spans="1:14" x14ac:dyDescent="0.35">
      <c r="A4343">
        <v>290472</v>
      </c>
      <c r="B4343" s="3">
        <v>45795</v>
      </c>
      <c r="C4343" s="4">
        <v>0.43034722222222221</v>
      </c>
      <c r="D4343" t="s">
        <v>404</v>
      </c>
      <c r="E4343">
        <v>1</v>
      </c>
      <c r="F4343" t="s">
        <v>15</v>
      </c>
      <c r="G4343" t="s">
        <v>405</v>
      </c>
      <c r="H4343" t="s">
        <v>406</v>
      </c>
      <c r="J4343" t="s">
        <v>403</v>
      </c>
      <c r="K4343">
        <v>1</v>
      </c>
      <c r="L4343" t="str">
        <f>_xlfn.CONCAT(D4343,F4343)</f>
        <v>Café latté12 oz</v>
      </c>
      <c r="M4343" s="10">
        <f>E4343*_xlfn.XLOOKUP(L4343,PriceListData!$F$2:$F$97,PriceListData!$E$2:$E$97)</f>
        <v>4.25</v>
      </c>
      <c r="N4343" t="str">
        <f>TEXT(B4343,"dddd")</f>
        <v>Sunday</v>
      </c>
    </row>
    <row r="4344" spans="1:14" x14ac:dyDescent="0.35">
      <c r="A4344">
        <v>290471</v>
      </c>
      <c r="B4344" s="3">
        <v>45795</v>
      </c>
      <c r="C4344" s="4">
        <v>0.42969907407407409</v>
      </c>
      <c r="D4344" t="s">
        <v>404</v>
      </c>
      <c r="E4344">
        <v>1</v>
      </c>
      <c r="F4344" t="s">
        <v>15</v>
      </c>
      <c r="G4344" t="s">
        <v>405</v>
      </c>
      <c r="H4344" t="s">
        <v>406</v>
      </c>
      <c r="J4344" t="s">
        <v>403</v>
      </c>
      <c r="K4344">
        <v>1</v>
      </c>
      <c r="L4344" t="str">
        <f>_xlfn.CONCAT(D4344,F4344)</f>
        <v>Café latté12 oz</v>
      </c>
      <c r="M4344" s="10">
        <f>E4344*_xlfn.XLOOKUP(L4344,PriceListData!$F$2:$F$97,PriceListData!$E$2:$E$97)</f>
        <v>4.25</v>
      </c>
      <c r="N4344" t="str">
        <f>TEXT(B4344,"dddd")</f>
        <v>Sunday</v>
      </c>
    </row>
    <row r="4345" spans="1:14" x14ac:dyDescent="0.35">
      <c r="A4345">
        <v>290470</v>
      </c>
      <c r="B4345" s="3">
        <v>45795</v>
      </c>
      <c r="C4345" s="4">
        <v>0.42939814814814814</v>
      </c>
      <c r="D4345" t="s">
        <v>21</v>
      </c>
      <c r="E4345">
        <v>1</v>
      </c>
      <c r="F4345" t="s">
        <v>15</v>
      </c>
      <c r="G4345" t="s">
        <v>405</v>
      </c>
      <c r="H4345" t="s">
        <v>406</v>
      </c>
      <c r="J4345" t="s">
        <v>403</v>
      </c>
      <c r="K4345">
        <v>2</v>
      </c>
      <c r="L4345" t="str">
        <f>_xlfn.CONCAT(D4345,F4345)</f>
        <v>Pourover12 oz</v>
      </c>
      <c r="M4345" s="10">
        <f>E4345*_xlfn.XLOOKUP(L4345,PriceListData!$F$2:$F$97,PriceListData!$E$2:$E$97)</f>
        <v>3.5</v>
      </c>
      <c r="N4345" t="str">
        <f>TEXT(B4345,"dddd")</f>
        <v>Sunday</v>
      </c>
    </row>
    <row r="4346" spans="1:14" x14ac:dyDescent="0.35">
      <c r="A4346">
        <v>290470</v>
      </c>
      <c r="B4346" s="3">
        <v>45795</v>
      </c>
      <c r="C4346" s="4">
        <v>0.42939814814814814</v>
      </c>
      <c r="D4346" t="s">
        <v>52</v>
      </c>
      <c r="E4346">
        <v>1</v>
      </c>
      <c r="F4346" t="s">
        <v>15</v>
      </c>
      <c r="G4346" t="s">
        <v>405</v>
      </c>
      <c r="H4346" t="s">
        <v>414</v>
      </c>
      <c r="J4346" t="s">
        <v>403</v>
      </c>
      <c r="K4346">
        <v>2</v>
      </c>
      <c r="L4346" t="str">
        <f>_xlfn.CONCAT(D4346,F4346)</f>
        <v>Frappé12 oz</v>
      </c>
      <c r="M4346" s="10">
        <f>E4346*_xlfn.XLOOKUP(L4346,PriceListData!$F$2:$F$97,PriceListData!$E$2:$E$97)</f>
        <v>4.75</v>
      </c>
      <c r="N4346" t="str">
        <f>TEXT(B4346,"dddd")</f>
        <v>Sunday</v>
      </c>
    </row>
    <row r="4347" spans="1:14" x14ac:dyDescent="0.35">
      <c r="A4347">
        <v>290469</v>
      </c>
      <c r="B4347" s="3">
        <v>45795</v>
      </c>
      <c r="C4347" s="4">
        <v>0.42827546296296298</v>
      </c>
      <c r="D4347" t="s">
        <v>52</v>
      </c>
      <c r="E4347">
        <v>1</v>
      </c>
      <c r="F4347" t="s">
        <v>15</v>
      </c>
      <c r="G4347" t="s">
        <v>405</v>
      </c>
      <c r="H4347" t="s">
        <v>414</v>
      </c>
      <c r="J4347" t="s">
        <v>403</v>
      </c>
      <c r="K4347">
        <v>2</v>
      </c>
      <c r="L4347" t="str">
        <f>_xlfn.CONCAT(D4347,F4347)</f>
        <v>Frappé12 oz</v>
      </c>
      <c r="M4347" s="10">
        <f>E4347*_xlfn.XLOOKUP(L4347,PriceListData!$F$2:$F$97,PriceListData!$E$2:$E$97)</f>
        <v>4.75</v>
      </c>
      <c r="N4347" t="str">
        <f>TEXT(B4347,"dddd")</f>
        <v>Sunday</v>
      </c>
    </row>
    <row r="4348" spans="1:14" x14ac:dyDescent="0.35">
      <c r="A4348">
        <v>290468</v>
      </c>
      <c r="B4348" s="3">
        <v>45795</v>
      </c>
      <c r="C4348" s="4">
        <v>0.42802083333333335</v>
      </c>
      <c r="D4348" t="s">
        <v>411</v>
      </c>
      <c r="E4348">
        <v>1</v>
      </c>
      <c r="F4348" t="s">
        <v>24</v>
      </c>
      <c r="G4348" t="s">
        <v>405</v>
      </c>
      <c r="H4348" t="s">
        <v>406</v>
      </c>
      <c r="J4348" t="s">
        <v>403</v>
      </c>
      <c r="K4348">
        <v>2</v>
      </c>
      <c r="L4348" t="str">
        <f>_xlfn.CONCAT(D4348,F4348)</f>
        <v>Turkish coffee3 oz</v>
      </c>
      <c r="M4348" s="10">
        <f>E4348*_xlfn.XLOOKUP(L4348,PriceListData!$F$2:$F$97,PriceListData!$E$2:$E$97)</f>
        <v>3.75</v>
      </c>
      <c r="N4348" t="str">
        <f>TEXT(B4348,"dddd")</f>
        <v>Sunday</v>
      </c>
    </row>
    <row r="4349" spans="1:14" x14ac:dyDescent="0.35">
      <c r="A4349">
        <v>290468</v>
      </c>
      <c r="B4349" s="3">
        <v>45795</v>
      </c>
      <c r="C4349" s="4">
        <v>0.42802083333333335</v>
      </c>
      <c r="D4349" t="s">
        <v>21</v>
      </c>
      <c r="E4349">
        <v>1</v>
      </c>
      <c r="F4349" t="s">
        <v>15</v>
      </c>
      <c r="G4349" t="s">
        <v>405</v>
      </c>
      <c r="H4349" t="s">
        <v>406</v>
      </c>
      <c r="J4349" t="s">
        <v>403</v>
      </c>
      <c r="K4349">
        <v>2</v>
      </c>
      <c r="L4349" t="str">
        <f>_xlfn.CONCAT(D4349,F4349)</f>
        <v>Pourover12 oz</v>
      </c>
      <c r="M4349" s="10">
        <f>E4349*_xlfn.XLOOKUP(L4349,PriceListData!$F$2:$F$97,PriceListData!$E$2:$E$97)</f>
        <v>3.5</v>
      </c>
      <c r="N4349" t="str">
        <f>TEXT(B4349,"dddd")</f>
        <v>Sunday</v>
      </c>
    </row>
    <row r="4350" spans="1:14" x14ac:dyDescent="0.35">
      <c r="A4350">
        <v>290467</v>
      </c>
      <c r="B4350" s="3">
        <v>45795</v>
      </c>
      <c r="C4350" s="4">
        <v>0.42798611111111112</v>
      </c>
      <c r="D4350" t="s">
        <v>428</v>
      </c>
      <c r="E4350">
        <v>2</v>
      </c>
      <c r="F4350" t="s">
        <v>15</v>
      </c>
      <c r="G4350" t="s">
        <v>413</v>
      </c>
      <c r="H4350" t="s">
        <v>406</v>
      </c>
      <c r="J4350" t="s">
        <v>403</v>
      </c>
      <c r="K4350">
        <v>1</v>
      </c>
      <c r="L4350" t="str">
        <f>_xlfn.CONCAT(D4350,F4350)</f>
        <v>Rooibos latté12 oz</v>
      </c>
      <c r="M4350" s="10">
        <f>E4350*_xlfn.XLOOKUP(L4350,PriceListData!$F$2:$F$97,PriceListData!$E$2:$E$97)</f>
        <v>11</v>
      </c>
      <c r="N4350" t="str">
        <f>TEXT(B4350,"dddd")</f>
        <v>Sunday</v>
      </c>
    </row>
    <row r="4351" spans="1:14" x14ac:dyDescent="0.35">
      <c r="A4351">
        <v>290466</v>
      </c>
      <c r="B4351" s="3">
        <v>45795</v>
      </c>
      <c r="C4351" s="4">
        <v>0.42677083333333332</v>
      </c>
      <c r="D4351" t="s">
        <v>404</v>
      </c>
      <c r="E4351">
        <v>1</v>
      </c>
      <c r="F4351" t="s">
        <v>15</v>
      </c>
      <c r="G4351" t="s">
        <v>405</v>
      </c>
      <c r="H4351" t="s">
        <v>406</v>
      </c>
      <c r="J4351" t="s">
        <v>403</v>
      </c>
      <c r="K4351">
        <v>2</v>
      </c>
      <c r="L4351" t="str">
        <f>_xlfn.CONCAT(D4351,F4351)</f>
        <v>Café latté12 oz</v>
      </c>
      <c r="M4351" s="10">
        <f>E4351*_xlfn.XLOOKUP(L4351,PriceListData!$F$2:$F$97,PriceListData!$E$2:$E$97)</f>
        <v>4.25</v>
      </c>
      <c r="N4351" t="str">
        <f>TEXT(B4351,"dddd")</f>
        <v>Sunday</v>
      </c>
    </row>
    <row r="4352" spans="1:14" x14ac:dyDescent="0.35">
      <c r="A4352">
        <v>290465</v>
      </c>
      <c r="B4352" s="3">
        <v>45795</v>
      </c>
      <c r="C4352" s="4">
        <v>0.42653935185185188</v>
      </c>
      <c r="D4352" t="s">
        <v>54</v>
      </c>
      <c r="E4352">
        <v>1</v>
      </c>
      <c r="G4352" t="s">
        <v>415</v>
      </c>
      <c r="H4352" t="s">
        <v>416</v>
      </c>
      <c r="J4352" t="s">
        <v>403</v>
      </c>
      <c r="K4352">
        <v>1</v>
      </c>
      <c r="L4352" t="str">
        <f>_xlfn.CONCAT(D4352,F4352)</f>
        <v>Syrup</v>
      </c>
      <c r="M4352" s="10">
        <f>E4352*_xlfn.XLOOKUP(L4352,PriceListData!$F$2:$F$97,PriceListData!$E$2:$E$97)</f>
        <v>0.75</v>
      </c>
      <c r="N4352" t="str">
        <f>TEXT(B4352,"dddd")</f>
        <v>Sunday</v>
      </c>
    </row>
    <row r="4353" spans="1:14" x14ac:dyDescent="0.35">
      <c r="A4353">
        <v>290465</v>
      </c>
      <c r="B4353" s="3">
        <v>45795</v>
      </c>
      <c r="C4353" s="4">
        <v>0.42653935185185188</v>
      </c>
      <c r="D4353" t="s">
        <v>430</v>
      </c>
      <c r="E4353">
        <v>2</v>
      </c>
      <c r="F4353" t="s">
        <v>76</v>
      </c>
      <c r="G4353" t="s">
        <v>405</v>
      </c>
      <c r="H4353" t="s">
        <v>414</v>
      </c>
      <c r="J4353" t="s">
        <v>403</v>
      </c>
      <c r="K4353">
        <v>1</v>
      </c>
      <c r="L4353" t="str">
        <f>_xlfn.CONCAT(D4353,F4353)</f>
        <v>Iced café bombón10 oz</v>
      </c>
      <c r="M4353" s="10">
        <f>E4353*_xlfn.XLOOKUP(L4353,PriceListData!$F$2:$F$97,PriceListData!$E$2:$E$97)</f>
        <v>9.5</v>
      </c>
      <c r="N4353" t="str">
        <f>TEXT(B4353,"dddd")</f>
        <v>Sunday</v>
      </c>
    </row>
    <row r="4354" spans="1:14" x14ac:dyDescent="0.35">
      <c r="A4354">
        <v>290465</v>
      </c>
      <c r="B4354" s="3">
        <v>45795</v>
      </c>
      <c r="C4354" s="4">
        <v>0.42653935185185188</v>
      </c>
      <c r="D4354" t="s">
        <v>409</v>
      </c>
      <c r="E4354">
        <v>1</v>
      </c>
      <c r="F4354" t="s">
        <v>15</v>
      </c>
      <c r="G4354" t="s">
        <v>405</v>
      </c>
      <c r="H4354" t="s">
        <v>406</v>
      </c>
      <c r="J4354" t="s">
        <v>403</v>
      </c>
      <c r="K4354">
        <v>1</v>
      </c>
      <c r="L4354" t="str">
        <f>_xlfn.CONCAT(D4354,F4354)</f>
        <v>Drip coffee12 oz</v>
      </c>
      <c r="M4354" s="10">
        <f>E4354*_xlfn.XLOOKUP(L4354,PriceListData!$F$2:$F$97,PriceListData!$E$2:$E$97)</f>
        <v>2.25</v>
      </c>
      <c r="N4354" t="str">
        <f>TEXT(B4354,"dddd")</f>
        <v>Sunday</v>
      </c>
    </row>
    <row r="4355" spans="1:14" x14ac:dyDescent="0.35">
      <c r="A4355">
        <v>290465</v>
      </c>
      <c r="B4355" s="3">
        <v>45795</v>
      </c>
      <c r="C4355" s="4">
        <v>0.42653935185185188</v>
      </c>
      <c r="D4355" t="s">
        <v>65</v>
      </c>
      <c r="E4355">
        <v>1</v>
      </c>
      <c r="F4355" t="s">
        <v>15</v>
      </c>
      <c r="G4355" t="s">
        <v>405</v>
      </c>
      <c r="H4355" t="s">
        <v>406</v>
      </c>
      <c r="J4355" t="s">
        <v>403</v>
      </c>
      <c r="K4355">
        <v>1</v>
      </c>
      <c r="L4355" t="str">
        <f>_xlfn.CONCAT(D4355,F4355)</f>
        <v>Cappuccino12 oz</v>
      </c>
      <c r="M4355" s="10">
        <f>E4355*_xlfn.XLOOKUP(L4355,PriceListData!$F$2:$F$97,PriceListData!$E$2:$E$97)</f>
        <v>5.5</v>
      </c>
      <c r="N4355" t="str">
        <f>TEXT(B4355,"dddd")</f>
        <v>Sunday</v>
      </c>
    </row>
    <row r="4356" spans="1:14" x14ac:dyDescent="0.35">
      <c r="A4356">
        <v>290464</v>
      </c>
      <c r="B4356" s="3">
        <v>45795</v>
      </c>
      <c r="C4356" s="4">
        <v>0.42473379629629632</v>
      </c>
      <c r="D4356" t="s">
        <v>451</v>
      </c>
      <c r="E4356">
        <v>3</v>
      </c>
      <c r="F4356" t="s">
        <v>15</v>
      </c>
      <c r="G4356" t="s">
        <v>423</v>
      </c>
      <c r="H4356" t="s">
        <v>414</v>
      </c>
      <c r="J4356" t="s">
        <v>403</v>
      </c>
      <c r="K4356">
        <v>1</v>
      </c>
      <c r="L4356" t="str">
        <f>_xlfn.CONCAT(D4356,F4356)</f>
        <v>Fruity fizzy12 oz</v>
      </c>
      <c r="M4356" s="10">
        <f>E4356*_xlfn.XLOOKUP(L4356,PriceListData!$F$2:$F$97,PriceListData!$E$2:$E$97)</f>
        <v>6</v>
      </c>
      <c r="N4356" t="str">
        <f>TEXT(B4356,"dddd")</f>
        <v>Sunday</v>
      </c>
    </row>
    <row r="4357" spans="1:14" x14ac:dyDescent="0.35">
      <c r="A4357">
        <v>290462</v>
      </c>
      <c r="B4357" s="3">
        <v>45795</v>
      </c>
      <c r="C4357" s="4">
        <v>0.42297453703703702</v>
      </c>
      <c r="D4357" t="s">
        <v>52</v>
      </c>
      <c r="E4357">
        <v>1</v>
      </c>
      <c r="F4357" t="s">
        <v>15</v>
      </c>
      <c r="G4357" t="s">
        <v>405</v>
      </c>
      <c r="H4357" t="s">
        <v>414</v>
      </c>
      <c r="J4357" t="s">
        <v>403</v>
      </c>
      <c r="K4357">
        <v>1</v>
      </c>
      <c r="L4357" t="str">
        <f>_xlfn.CONCAT(D4357,F4357)</f>
        <v>Frappé12 oz</v>
      </c>
      <c r="M4357" s="10">
        <f>E4357*_xlfn.XLOOKUP(L4357,PriceListData!$F$2:$F$97,PriceListData!$E$2:$E$97)</f>
        <v>4.75</v>
      </c>
      <c r="N4357" t="str">
        <f>TEXT(B4357,"dddd")</f>
        <v>Sunday</v>
      </c>
    </row>
    <row r="4358" spans="1:14" x14ac:dyDescent="0.35">
      <c r="A4358">
        <v>290461</v>
      </c>
      <c r="B4358" s="3">
        <v>45795</v>
      </c>
      <c r="C4358" s="4">
        <v>0.4226273148148148</v>
      </c>
      <c r="D4358" t="s">
        <v>421</v>
      </c>
      <c r="E4358">
        <v>1</v>
      </c>
      <c r="F4358" t="s">
        <v>422</v>
      </c>
      <c r="G4358" t="s">
        <v>423</v>
      </c>
      <c r="H4358" t="s">
        <v>406</v>
      </c>
      <c r="J4358" t="s">
        <v>403</v>
      </c>
      <c r="K4358">
        <v>1</v>
      </c>
      <c r="L4358" t="str">
        <f>_xlfn.CONCAT(D4358,F4358)</f>
        <v>Hot chocolateRegular (12 oz)</v>
      </c>
      <c r="M4358" s="10">
        <f>E4358*_xlfn.XLOOKUP(L4358,PriceListData!$F$2:$F$97,PriceListData!$E$2:$E$97)</f>
        <v>4.75</v>
      </c>
      <c r="N4358" t="str">
        <f>TEXT(B4358,"dddd")</f>
        <v>Sunday</v>
      </c>
    </row>
    <row r="4359" spans="1:14" x14ac:dyDescent="0.35">
      <c r="A4359">
        <v>290461</v>
      </c>
      <c r="B4359" s="3">
        <v>45795</v>
      </c>
      <c r="C4359" s="4">
        <v>0.4226273148148148</v>
      </c>
      <c r="D4359" t="s">
        <v>404</v>
      </c>
      <c r="E4359">
        <v>1</v>
      </c>
      <c r="F4359" t="s">
        <v>15</v>
      </c>
      <c r="G4359" t="s">
        <v>405</v>
      </c>
      <c r="H4359" t="s">
        <v>406</v>
      </c>
      <c r="J4359" t="s">
        <v>403</v>
      </c>
      <c r="K4359">
        <v>1</v>
      </c>
      <c r="L4359" t="str">
        <f>_xlfn.CONCAT(D4359,F4359)</f>
        <v>Café latté12 oz</v>
      </c>
      <c r="M4359" s="10">
        <f>E4359*_xlfn.XLOOKUP(L4359,PriceListData!$F$2:$F$97,PriceListData!$E$2:$E$97)</f>
        <v>4.25</v>
      </c>
      <c r="N4359" t="str">
        <f>TEXT(B4359,"dddd")</f>
        <v>Sunday</v>
      </c>
    </row>
    <row r="4360" spans="1:14" x14ac:dyDescent="0.35">
      <c r="A4360">
        <v>290460</v>
      </c>
      <c r="B4360" s="3">
        <v>45795</v>
      </c>
      <c r="C4360" s="4">
        <v>0.42260416666666667</v>
      </c>
      <c r="D4360" t="s">
        <v>412</v>
      </c>
      <c r="E4360">
        <v>1</v>
      </c>
      <c r="F4360" t="s">
        <v>15</v>
      </c>
      <c r="G4360" t="s">
        <v>413</v>
      </c>
      <c r="H4360" t="s">
        <v>414</v>
      </c>
      <c r="J4360" t="s">
        <v>403</v>
      </c>
      <c r="K4360">
        <v>2</v>
      </c>
      <c r="L4360" t="str">
        <f>_xlfn.CONCAT(D4360,F4360)</f>
        <v>Iced tea12 oz</v>
      </c>
      <c r="M4360" s="10">
        <f>E4360*_xlfn.XLOOKUP(L4360,PriceListData!$F$2:$F$97,PriceListData!$E$2:$E$97)</f>
        <v>4.25</v>
      </c>
      <c r="N4360" t="str">
        <f>TEXT(B4360,"dddd")</f>
        <v>Sunday</v>
      </c>
    </row>
    <row r="4361" spans="1:14" x14ac:dyDescent="0.35">
      <c r="A4361">
        <v>290459</v>
      </c>
      <c r="B4361" s="3">
        <v>45795</v>
      </c>
      <c r="C4361" s="4">
        <v>0.42228009259259258</v>
      </c>
      <c r="D4361" t="s">
        <v>419</v>
      </c>
      <c r="E4361">
        <v>1</v>
      </c>
      <c r="G4361" t="s">
        <v>415</v>
      </c>
      <c r="H4361" t="s">
        <v>416</v>
      </c>
      <c r="J4361" t="s">
        <v>403</v>
      </c>
      <c r="K4361">
        <v>2</v>
      </c>
      <c r="L4361" t="str">
        <f>_xlfn.CONCAT(D4361,F4361)</f>
        <v>Extra shot</v>
      </c>
      <c r="M4361" s="10">
        <f>E4361*_xlfn.XLOOKUP(L4361,PriceListData!$F$2:$F$97,PriceListData!$E$2:$E$97)</f>
        <v>1</v>
      </c>
      <c r="N4361" t="str">
        <f>TEXT(B4361,"dddd")</f>
        <v>Sunday</v>
      </c>
    </row>
    <row r="4362" spans="1:14" x14ac:dyDescent="0.35">
      <c r="A4362">
        <v>290459</v>
      </c>
      <c r="B4362" s="3">
        <v>45795</v>
      </c>
      <c r="C4362" s="4">
        <v>0.42228009259259258</v>
      </c>
      <c r="D4362" t="s">
        <v>65</v>
      </c>
      <c r="E4362">
        <v>1</v>
      </c>
      <c r="F4362" t="s">
        <v>15</v>
      </c>
      <c r="G4362" t="s">
        <v>405</v>
      </c>
      <c r="H4362" t="s">
        <v>406</v>
      </c>
      <c r="J4362" t="s">
        <v>403</v>
      </c>
      <c r="K4362">
        <v>2</v>
      </c>
      <c r="L4362" t="str">
        <f>_xlfn.CONCAT(D4362,F4362)</f>
        <v>Cappuccino12 oz</v>
      </c>
      <c r="M4362" s="10">
        <f>E4362*_xlfn.XLOOKUP(L4362,PriceListData!$F$2:$F$97,PriceListData!$E$2:$E$97)</f>
        <v>5.5</v>
      </c>
      <c r="N4362" t="str">
        <f>TEXT(B4362,"dddd")</f>
        <v>Sunday</v>
      </c>
    </row>
    <row r="4363" spans="1:14" x14ac:dyDescent="0.35">
      <c r="A4363">
        <v>290458</v>
      </c>
      <c r="B4363" s="3">
        <v>45795</v>
      </c>
      <c r="C4363" s="4">
        <v>0.42096064814814815</v>
      </c>
      <c r="D4363" t="s">
        <v>425</v>
      </c>
      <c r="E4363">
        <v>1</v>
      </c>
      <c r="F4363" t="s">
        <v>15</v>
      </c>
      <c r="G4363" t="s">
        <v>405</v>
      </c>
      <c r="H4363" t="s">
        <v>414</v>
      </c>
      <c r="J4363" t="s">
        <v>403</v>
      </c>
      <c r="K4363">
        <v>1</v>
      </c>
      <c r="L4363" t="str">
        <f>_xlfn.CONCAT(D4363,F4363)</f>
        <v>Iced Guillermo12 oz</v>
      </c>
      <c r="M4363" s="10">
        <f>E4363*_xlfn.XLOOKUP(L4363,PriceListData!$F$2:$F$97,PriceListData!$E$2:$E$97)</f>
        <v>3.5</v>
      </c>
      <c r="N4363" t="str">
        <f>TEXT(B4363,"dddd")</f>
        <v>Sunday</v>
      </c>
    </row>
    <row r="4364" spans="1:14" x14ac:dyDescent="0.35">
      <c r="A4364">
        <v>290458</v>
      </c>
      <c r="B4364" s="3">
        <v>45795</v>
      </c>
      <c r="C4364" s="4">
        <v>0.42096064814814815</v>
      </c>
      <c r="D4364" t="s">
        <v>52</v>
      </c>
      <c r="E4364">
        <v>1</v>
      </c>
      <c r="F4364" t="s">
        <v>15</v>
      </c>
      <c r="G4364" t="s">
        <v>405</v>
      </c>
      <c r="H4364" t="s">
        <v>414</v>
      </c>
      <c r="J4364" t="s">
        <v>403</v>
      </c>
      <c r="K4364">
        <v>1</v>
      </c>
      <c r="L4364" t="str">
        <f>_xlfn.CONCAT(D4364,F4364)</f>
        <v>Frappé12 oz</v>
      </c>
      <c r="M4364" s="10">
        <f>E4364*_xlfn.XLOOKUP(L4364,PriceListData!$F$2:$F$97,PriceListData!$E$2:$E$97)</f>
        <v>4.75</v>
      </c>
      <c r="N4364" t="str">
        <f>TEXT(B4364,"dddd")</f>
        <v>Sunday</v>
      </c>
    </row>
    <row r="4365" spans="1:14" x14ac:dyDescent="0.35">
      <c r="A4365">
        <v>290457</v>
      </c>
      <c r="B4365" s="3">
        <v>45795</v>
      </c>
      <c r="C4365" s="4">
        <v>0.41942129629629632</v>
      </c>
      <c r="D4365" t="s">
        <v>426</v>
      </c>
      <c r="E4365">
        <v>1</v>
      </c>
      <c r="F4365" t="s">
        <v>15</v>
      </c>
      <c r="G4365" t="s">
        <v>423</v>
      </c>
      <c r="H4365" t="s">
        <v>414</v>
      </c>
      <c r="J4365" t="s">
        <v>403</v>
      </c>
      <c r="K4365">
        <v>1</v>
      </c>
      <c r="L4365" t="str">
        <f>_xlfn.CONCAT(D4365,F4365)</f>
        <v>Soda water with fruit slice12 oz</v>
      </c>
      <c r="M4365" s="10">
        <f>E4365*_xlfn.XLOOKUP(L4365,PriceListData!$F$2:$F$97,PriceListData!$E$2:$E$97)</f>
        <v>2</v>
      </c>
      <c r="N4365" t="str">
        <f>TEXT(B4365,"dddd")</f>
        <v>Sunday</v>
      </c>
    </row>
    <row r="4366" spans="1:14" x14ac:dyDescent="0.35">
      <c r="A4366">
        <v>290457</v>
      </c>
      <c r="B4366" s="3">
        <v>45795</v>
      </c>
      <c r="C4366" s="4">
        <v>0.41942129629629632</v>
      </c>
      <c r="D4366" t="s">
        <v>52</v>
      </c>
      <c r="E4366">
        <v>1</v>
      </c>
      <c r="F4366" t="s">
        <v>15</v>
      </c>
      <c r="G4366" t="s">
        <v>405</v>
      </c>
      <c r="H4366" t="s">
        <v>414</v>
      </c>
      <c r="J4366" t="s">
        <v>403</v>
      </c>
      <c r="K4366">
        <v>1</v>
      </c>
      <c r="L4366" t="str">
        <f>_xlfn.CONCAT(D4366,F4366)</f>
        <v>Frappé12 oz</v>
      </c>
      <c r="M4366" s="10">
        <f>E4366*_xlfn.XLOOKUP(L4366,PriceListData!$F$2:$F$97,PriceListData!$E$2:$E$97)</f>
        <v>4.75</v>
      </c>
      <c r="N4366" t="str">
        <f>TEXT(B4366,"dddd")</f>
        <v>Sunday</v>
      </c>
    </row>
    <row r="4367" spans="1:14" x14ac:dyDescent="0.35">
      <c r="A4367">
        <v>290456</v>
      </c>
      <c r="B4367" s="3">
        <v>45795</v>
      </c>
      <c r="C4367" s="4">
        <v>0.41811342592592593</v>
      </c>
      <c r="D4367" t="s">
        <v>21</v>
      </c>
      <c r="E4367">
        <v>1</v>
      </c>
      <c r="F4367" t="s">
        <v>15</v>
      </c>
      <c r="G4367" t="s">
        <v>405</v>
      </c>
      <c r="H4367" t="s">
        <v>406</v>
      </c>
      <c r="J4367" t="s">
        <v>403</v>
      </c>
      <c r="K4367">
        <v>1</v>
      </c>
      <c r="L4367" t="str">
        <f>_xlfn.CONCAT(D4367,F4367)</f>
        <v>Pourover12 oz</v>
      </c>
      <c r="M4367" s="10">
        <f>E4367*_xlfn.XLOOKUP(L4367,PriceListData!$F$2:$F$97,PriceListData!$E$2:$E$97)</f>
        <v>3.5</v>
      </c>
      <c r="N4367" t="str">
        <f>TEXT(B4367,"dddd")</f>
        <v>Sunday</v>
      </c>
    </row>
    <row r="4368" spans="1:14" x14ac:dyDescent="0.35">
      <c r="A4368">
        <v>290455</v>
      </c>
      <c r="B4368" s="3">
        <v>45795</v>
      </c>
      <c r="C4368" s="4">
        <v>0.41744212962962962</v>
      </c>
      <c r="D4368" t="s">
        <v>54</v>
      </c>
      <c r="E4368">
        <v>1</v>
      </c>
      <c r="G4368" t="s">
        <v>415</v>
      </c>
      <c r="H4368" t="s">
        <v>416</v>
      </c>
      <c r="J4368" t="s">
        <v>403</v>
      </c>
      <c r="K4368">
        <v>2</v>
      </c>
      <c r="L4368" t="str">
        <f>_xlfn.CONCAT(D4368,F4368)</f>
        <v>Syrup</v>
      </c>
      <c r="M4368" s="10">
        <f>E4368*_xlfn.XLOOKUP(L4368,PriceListData!$F$2:$F$97,PriceListData!$E$2:$E$97)</f>
        <v>0.75</v>
      </c>
      <c r="N4368" t="str">
        <f>TEXT(B4368,"dddd")</f>
        <v>Sunday</v>
      </c>
    </row>
    <row r="4369" spans="1:14" x14ac:dyDescent="0.35">
      <c r="A4369">
        <v>290455</v>
      </c>
      <c r="B4369" s="3">
        <v>45795</v>
      </c>
      <c r="C4369" s="4">
        <v>0.41744212962962962</v>
      </c>
      <c r="D4369" t="s">
        <v>404</v>
      </c>
      <c r="E4369">
        <v>1</v>
      </c>
      <c r="F4369" t="s">
        <v>15</v>
      </c>
      <c r="G4369" t="s">
        <v>405</v>
      </c>
      <c r="H4369" t="s">
        <v>406</v>
      </c>
      <c r="J4369" t="s">
        <v>403</v>
      </c>
      <c r="K4369">
        <v>2</v>
      </c>
      <c r="L4369" t="str">
        <f>_xlfn.CONCAT(D4369,F4369)</f>
        <v>Café latté12 oz</v>
      </c>
      <c r="M4369" s="10">
        <f>E4369*_xlfn.XLOOKUP(L4369,PriceListData!$F$2:$F$97,PriceListData!$E$2:$E$97)</f>
        <v>4.25</v>
      </c>
      <c r="N4369" t="str">
        <f>TEXT(B4369,"dddd")</f>
        <v>Sunday</v>
      </c>
    </row>
    <row r="4370" spans="1:14" x14ac:dyDescent="0.35">
      <c r="A4370">
        <v>290454</v>
      </c>
      <c r="B4370" s="3">
        <v>45795</v>
      </c>
      <c r="C4370" s="4">
        <v>0.41510416666666666</v>
      </c>
      <c r="D4370" t="s">
        <v>54</v>
      </c>
      <c r="E4370">
        <v>1</v>
      </c>
      <c r="G4370" t="s">
        <v>415</v>
      </c>
      <c r="H4370" t="s">
        <v>416</v>
      </c>
      <c r="J4370" t="s">
        <v>403</v>
      </c>
      <c r="K4370">
        <v>1</v>
      </c>
      <c r="L4370" t="str">
        <f>_xlfn.CONCAT(D4370,F4370)</f>
        <v>Syrup</v>
      </c>
      <c r="M4370" s="10">
        <f>E4370*_xlfn.XLOOKUP(L4370,PriceListData!$F$2:$F$97,PriceListData!$E$2:$E$97)</f>
        <v>0.75</v>
      </c>
      <c r="N4370" t="str">
        <f>TEXT(B4370,"dddd")</f>
        <v>Sunday</v>
      </c>
    </row>
    <row r="4371" spans="1:14" x14ac:dyDescent="0.35">
      <c r="A4371">
        <v>290454</v>
      </c>
      <c r="B4371" s="3">
        <v>45795</v>
      </c>
      <c r="C4371" s="4">
        <v>0.41510416666666666</v>
      </c>
      <c r="D4371" t="s">
        <v>52</v>
      </c>
      <c r="E4371">
        <v>1</v>
      </c>
      <c r="F4371" t="s">
        <v>15</v>
      </c>
      <c r="G4371" t="s">
        <v>405</v>
      </c>
      <c r="H4371" t="s">
        <v>414</v>
      </c>
      <c r="J4371" t="s">
        <v>403</v>
      </c>
      <c r="K4371">
        <v>1</v>
      </c>
      <c r="L4371" t="str">
        <f>_xlfn.CONCAT(D4371,F4371)</f>
        <v>Frappé12 oz</v>
      </c>
      <c r="M4371" s="10">
        <f>E4371*_xlfn.XLOOKUP(L4371,PriceListData!$F$2:$F$97,PriceListData!$E$2:$E$97)</f>
        <v>4.75</v>
      </c>
      <c r="N4371" t="str">
        <f>TEXT(B4371,"dddd")</f>
        <v>Sunday</v>
      </c>
    </row>
    <row r="4372" spans="1:14" x14ac:dyDescent="0.35">
      <c r="A4372">
        <v>290453</v>
      </c>
      <c r="B4372" s="3">
        <v>45795</v>
      </c>
      <c r="C4372" s="4">
        <v>0.41417824074074072</v>
      </c>
      <c r="D4372" t="s">
        <v>428</v>
      </c>
      <c r="E4372">
        <v>1</v>
      </c>
      <c r="F4372" t="s">
        <v>15</v>
      </c>
      <c r="G4372" t="s">
        <v>413</v>
      </c>
      <c r="H4372" t="s">
        <v>406</v>
      </c>
      <c r="J4372" t="s">
        <v>403</v>
      </c>
      <c r="K4372">
        <v>1</v>
      </c>
      <c r="L4372" t="str">
        <f>_xlfn.CONCAT(D4372,F4372)</f>
        <v>Rooibos latté12 oz</v>
      </c>
      <c r="M4372" s="10">
        <f>E4372*_xlfn.XLOOKUP(L4372,PriceListData!$F$2:$F$97,PriceListData!$E$2:$E$97)</f>
        <v>5.5</v>
      </c>
      <c r="N4372" t="str">
        <f>TEXT(B4372,"dddd")</f>
        <v>Sunday</v>
      </c>
    </row>
    <row r="4373" spans="1:14" x14ac:dyDescent="0.35">
      <c r="A4373">
        <v>290451</v>
      </c>
      <c r="B4373" s="3">
        <v>45795</v>
      </c>
      <c r="C4373" s="4">
        <v>0.41054398148148147</v>
      </c>
      <c r="D4373" t="s">
        <v>410</v>
      </c>
      <c r="E4373">
        <v>1</v>
      </c>
      <c r="F4373" t="s">
        <v>15</v>
      </c>
      <c r="G4373" t="s">
        <v>405</v>
      </c>
      <c r="H4373" t="s">
        <v>406</v>
      </c>
      <c r="J4373" t="s">
        <v>403</v>
      </c>
      <c r="K4373">
        <v>2</v>
      </c>
      <c r="L4373" t="str">
        <f>_xlfn.CONCAT(D4373,F4373)</f>
        <v>Café Cubano12 oz</v>
      </c>
      <c r="M4373" s="10">
        <f>E4373*_xlfn.XLOOKUP(L4373,PriceListData!$F$2:$F$97,PriceListData!$E$2:$E$97)</f>
        <v>7</v>
      </c>
      <c r="N4373" t="str">
        <f>TEXT(B4373,"dddd")</f>
        <v>Sunday</v>
      </c>
    </row>
    <row r="4374" spans="1:14" x14ac:dyDescent="0.35">
      <c r="A4374">
        <v>290449</v>
      </c>
      <c r="B4374" s="3">
        <v>45795</v>
      </c>
      <c r="C4374" s="4">
        <v>0.40917824074074072</v>
      </c>
      <c r="D4374" t="s">
        <v>21</v>
      </c>
      <c r="E4374">
        <v>1</v>
      </c>
      <c r="F4374" t="s">
        <v>15</v>
      </c>
      <c r="G4374" t="s">
        <v>405</v>
      </c>
      <c r="H4374" t="s">
        <v>406</v>
      </c>
      <c r="J4374" t="s">
        <v>403</v>
      </c>
      <c r="K4374">
        <v>1</v>
      </c>
      <c r="L4374" t="str">
        <f>_xlfn.CONCAT(D4374,F4374)</f>
        <v>Pourover12 oz</v>
      </c>
      <c r="M4374" s="10">
        <f>E4374*_xlfn.XLOOKUP(L4374,PriceListData!$F$2:$F$97,PriceListData!$E$2:$E$97)</f>
        <v>3.5</v>
      </c>
      <c r="N4374" t="str">
        <f>TEXT(B4374,"dddd")</f>
        <v>Sunday</v>
      </c>
    </row>
    <row r="4375" spans="1:14" x14ac:dyDescent="0.35">
      <c r="A4375">
        <v>290448</v>
      </c>
      <c r="B4375" s="3">
        <v>45795</v>
      </c>
      <c r="C4375" s="4">
        <v>0.40606481481481482</v>
      </c>
      <c r="D4375" t="s">
        <v>21</v>
      </c>
      <c r="E4375">
        <v>1</v>
      </c>
      <c r="F4375" t="s">
        <v>15</v>
      </c>
      <c r="G4375" t="s">
        <v>405</v>
      </c>
      <c r="H4375" t="s">
        <v>406</v>
      </c>
      <c r="J4375" t="s">
        <v>403</v>
      </c>
      <c r="K4375">
        <v>2</v>
      </c>
      <c r="L4375" t="str">
        <f>_xlfn.CONCAT(D4375,F4375)</f>
        <v>Pourover12 oz</v>
      </c>
      <c r="M4375" s="10">
        <f>E4375*_xlfn.XLOOKUP(L4375,PriceListData!$F$2:$F$97,PriceListData!$E$2:$E$97)</f>
        <v>3.5</v>
      </c>
      <c r="N4375" t="str">
        <f>TEXT(B4375,"dddd")</f>
        <v>Sunday</v>
      </c>
    </row>
    <row r="4376" spans="1:14" x14ac:dyDescent="0.35">
      <c r="A4376">
        <v>290447</v>
      </c>
      <c r="B4376" s="3">
        <v>45795</v>
      </c>
      <c r="C4376" s="4">
        <v>0.40458333333333335</v>
      </c>
      <c r="D4376" t="s">
        <v>425</v>
      </c>
      <c r="E4376">
        <v>1</v>
      </c>
      <c r="F4376" t="s">
        <v>15</v>
      </c>
      <c r="G4376" t="s">
        <v>405</v>
      </c>
      <c r="H4376" t="s">
        <v>414</v>
      </c>
      <c r="J4376" t="s">
        <v>403</v>
      </c>
      <c r="K4376">
        <v>1</v>
      </c>
      <c r="L4376" t="str">
        <f>_xlfn.CONCAT(D4376,F4376)</f>
        <v>Iced Guillermo12 oz</v>
      </c>
      <c r="M4376" s="10">
        <f>E4376*_xlfn.XLOOKUP(L4376,PriceListData!$F$2:$F$97,PriceListData!$E$2:$E$97)</f>
        <v>3.5</v>
      </c>
      <c r="N4376" t="str">
        <f>TEXT(B4376,"dddd")</f>
        <v>Sunday</v>
      </c>
    </row>
    <row r="4377" spans="1:14" x14ac:dyDescent="0.35">
      <c r="A4377">
        <v>290446</v>
      </c>
      <c r="B4377" s="3">
        <v>45795</v>
      </c>
      <c r="C4377" s="4">
        <v>0.40432870370370372</v>
      </c>
      <c r="D4377" t="s">
        <v>404</v>
      </c>
      <c r="E4377">
        <v>1</v>
      </c>
      <c r="F4377" t="s">
        <v>15</v>
      </c>
      <c r="G4377" t="s">
        <v>405</v>
      </c>
      <c r="H4377" t="s">
        <v>406</v>
      </c>
      <c r="J4377" t="s">
        <v>403</v>
      </c>
      <c r="K4377">
        <v>2</v>
      </c>
      <c r="L4377" t="str">
        <f>_xlfn.CONCAT(D4377,F4377)</f>
        <v>Café latté12 oz</v>
      </c>
      <c r="M4377" s="10">
        <f>E4377*_xlfn.XLOOKUP(L4377,PriceListData!$F$2:$F$97,PriceListData!$E$2:$E$97)</f>
        <v>4.25</v>
      </c>
      <c r="N4377" t="str">
        <f>TEXT(B4377,"dddd")</f>
        <v>Sunday</v>
      </c>
    </row>
    <row r="4378" spans="1:14" x14ac:dyDescent="0.35">
      <c r="A4378">
        <v>290445</v>
      </c>
      <c r="B4378" s="3">
        <v>45795</v>
      </c>
      <c r="C4378" s="4">
        <v>0.40023148148148147</v>
      </c>
      <c r="D4378" t="s">
        <v>21</v>
      </c>
      <c r="E4378">
        <v>2</v>
      </c>
      <c r="F4378" t="s">
        <v>15</v>
      </c>
      <c r="G4378" t="s">
        <v>405</v>
      </c>
      <c r="H4378" t="s">
        <v>406</v>
      </c>
      <c r="J4378" t="s">
        <v>403</v>
      </c>
      <c r="K4378">
        <v>1</v>
      </c>
      <c r="L4378" t="str">
        <f>_xlfn.CONCAT(D4378,F4378)</f>
        <v>Pourover12 oz</v>
      </c>
      <c r="M4378" s="10">
        <f>E4378*_xlfn.XLOOKUP(L4378,PriceListData!$F$2:$F$97,PriceListData!$E$2:$E$97)</f>
        <v>7</v>
      </c>
      <c r="N4378" t="str">
        <f>TEXT(B4378,"dddd")</f>
        <v>Sunday</v>
      </c>
    </row>
    <row r="4379" spans="1:14" x14ac:dyDescent="0.35">
      <c r="A4379">
        <v>290444</v>
      </c>
      <c r="B4379" s="3">
        <v>45795</v>
      </c>
      <c r="C4379" s="4">
        <v>0.39947916666666666</v>
      </c>
      <c r="D4379" t="s">
        <v>21</v>
      </c>
      <c r="E4379">
        <v>1</v>
      </c>
      <c r="F4379" t="s">
        <v>15</v>
      </c>
      <c r="G4379" t="s">
        <v>405</v>
      </c>
      <c r="H4379" t="s">
        <v>406</v>
      </c>
      <c r="J4379" t="s">
        <v>403</v>
      </c>
      <c r="K4379">
        <v>2</v>
      </c>
      <c r="L4379" t="str">
        <f>_xlfn.CONCAT(D4379,F4379)</f>
        <v>Pourover12 oz</v>
      </c>
      <c r="M4379" s="10">
        <f>E4379*_xlfn.XLOOKUP(L4379,PriceListData!$F$2:$F$97,PriceListData!$E$2:$E$97)</f>
        <v>3.5</v>
      </c>
      <c r="N4379" t="str">
        <f>TEXT(B4379,"dddd")</f>
        <v>Sunday</v>
      </c>
    </row>
    <row r="4380" spans="1:14" x14ac:dyDescent="0.35">
      <c r="A4380">
        <v>290444</v>
      </c>
      <c r="B4380" s="3">
        <v>45795</v>
      </c>
      <c r="C4380" s="4">
        <v>0.39947916666666666</v>
      </c>
      <c r="D4380" t="s">
        <v>21</v>
      </c>
      <c r="E4380">
        <v>1</v>
      </c>
      <c r="F4380" t="s">
        <v>15</v>
      </c>
      <c r="G4380" t="s">
        <v>405</v>
      </c>
      <c r="H4380" t="s">
        <v>406</v>
      </c>
      <c r="J4380" t="s">
        <v>403</v>
      </c>
      <c r="K4380">
        <v>2</v>
      </c>
      <c r="L4380" t="str">
        <f>_xlfn.CONCAT(D4380,F4380)</f>
        <v>Pourover12 oz</v>
      </c>
      <c r="M4380" s="10">
        <f>E4380*_xlfn.XLOOKUP(L4380,PriceListData!$F$2:$F$97,PriceListData!$E$2:$E$97)</f>
        <v>3.5</v>
      </c>
      <c r="N4380" t="str">
        <f>TEXT(B4380,"dddd")</f>
        <v>Sunday</v>
      </c>
    </row>
    <row r="4381" spans="1:14" x14ac:dyDescent="0.35">
      <c r="A4381">
        <v>290442</v>
      </c>
      <c r="B4381" s="3">
        <v>45795</v>
      </c>
      <c r="C4381" s="4">
        <v>0.39717592592592593</v>
      </c>
      <c r="D4381" t="s">
        <v>21</v>
      </c>
      <c r="E4381">
        <v>1</v>
      </c>
      <c r="F4381" t="s">
        <v>15</v>
      </c>
      <c r="G4381" t="s">
        <v>405</v>
      </c>
      <c r="H4381" t="s">
        <v>406</v>
      </c>
      <c r="J4381" t="s">
        <v>403</v>
      </c>
      <c r="K4381">
        <v>2</v>
      </c>
      <c r="L4381" t="str">
        <f>_xlfn.CONCAT(D4381,F4381)</f>
        <v>Pourover12 oz</v>
      </c>
      <c r="M4381" s="10">
        <f>E4381*_xlfn.XLOOKUP(L4381,PriceListData!$F$2:$F$97,PriceListData!$E$2:$E$97)</f>
        <v>3.5</v>
      </c>
      <c r="N4381" t="str">
        <f>TEXT(B4381,"dddd")</f>
        <v>Sunday</v>
      </c>
    </row>
    <row r="4382" spans="1:14" x14ac:dyDescent="0.35">
      <c r="A4382">
        <v>290441</v>
      </c>
      <c r="B4382" s="3">
        <v>45795</v>
      </c>
      <c r="C4382" s="4">
        <v>0.39633101851851854</v>
      </c>
      <c r="D4382" t="s">
        <v>21</v>
      </c>
      <c r="E4382">
        <v>1</v>
      </c>
      <c r="F4382" t="s">
        <v>15</v>
      </c>
      <c r="G4382" t="s">
        <v>405</v>
      </c>
      <c r="H4382" t="s">
        <v>406</v>
      </c>
      <c r="J4382" t="s">
        <v>403</v>
      </c>
      <c r="K4382">
        <v>1</v>
      </c>
      <c r="L4382" t="str">
        <f>_xlfn.CONCAT(D4382,F4382)</f>
        <v>Pourover12 oz</v>
      </c>
      <c r="M4382" s="10">
        <f>E4382*_xlfn.XLOOKUP(L4382,PriceListData!$F$2:$F$97,PriceListData!$E$2:$E$97)</f>
        <v>3.5</v>
      </c>
      <c r="N4382" t="str">
        <f>TEXT(B4382,"dddd")</f>
        <v>Sunday</v>
      </c>
    </row>
    <row r="4383" spans="1:14" x14ac:dyDescent="0.35">
      <c r="A4383">
        <v>290441</v>
      </c>
      <c r="B4383" s="3">
        <v>45795</v>
      </c>
      <c r="C4383" s="4">
        <v>0.39633101851851854</v>
      </c>
      <c r="D4383" t="s">
        <v>153</v>
      </c>
      <c r="E4383">
        <v>1</v>
      </c>
      <c r="F4383" t="s">
        <v>15</v>
      </c>
      <c r="G4383" t="s">
        <v>405</v>
      </c>
      <c r="H4383" t="s">
        <v>406</v>
      </c>
      <c r="J4383" t="s">
        <v>403</v>
      </c>
      <c r="K4383">
        <v>1</v>
      </c>
      <c r="L4383" t="str">
        <f>_xlfn.CONCAT(D4383,F4383)</f>
        <v>Aeropress12 oz</v>
      </c>
      <c r="M4383" s="10">
        <f>E4383*_xlfn.XLOOKUP(L4383,PriceListData!$F$2:$F$97,PriceListData!$E$2:$E$97)</f>
        <v>6</v>
      </c>
      <c r="N4383" t="str">
        <f>TEXT(B4383,"dddd")</f>
        <v>Sunday</v>
      </c>
    </row>
    <row r="4384" spans="1:14" x14ac:dyDescent="0.35">
      <c r="A4384">
        <v>290439</v>
      </c>
      <c r="B4384" s="3">
        <v>45795</v>
      </c>
      <c r="C4384" s="4">
        <v>0.39295138888888886</v>
      </c>
      <c r="D4384" t="s">
        <v>52</v>
      </c>
      <c r="E4384">
        <v>1</v>
      </c>
      <c r="F4384" t="s">
        <v>15</v>
      </c>
      <c r="G4384" t="s">
        <v>405</v>
      </c>
      <c r="H4384" t="s">
        <v>414</v>
      </c>
      <c r="J4384" t="s">
        <v>403</v>
      </c>
      <c r="K4384">
        <v>1</v>
      </c>
      <c r="L4384" t="str">
        <f>_xlfn.CONCAT(D4384,F4384)</f>
        <v>Frappé12 oz</v>
      </c>
      <c r="M4384" s="10">
        <f>E4384*_xlfn.XLOOKUP(L4384,PriceListData!$F$2:$F$97,PriceListData!$E$2:$E$97)</f>
        <v>4.75</v>
      </c>
      <c r="N4384" t="str">
        <f>TEXT(B4384,"dddd")</f>
        <v>Sunday</v>
      </c>
    </row>
    <row r="4385" spans="1:14" x14ac:dyDescent="0.35">
      <c r="A4385">
        <v>290438</v>
      </c>
      <c r="B4385" s="3">
        <v>45795</v>
      </c>
      <c r="C4385" s="4">
        <v>0.3929050925925926</v>
      </c>
      <c r="D4385" t="s">
        <v>428</v>
      </c>
      <c r="E4385">
        <v>1</v>
      </c>
      <c r="F4385" t="s">
        <v>15</v>
      </c>
      <c r="G4385" t="s">
        <v>413</v>
      </c>
      <c r="H4385" t="s">
        <v>406</v>
      </c>
      <c r="J4385" t="s">
        <v>403</v>
      </c>
      <c r="K4385">
        <v>2</v>
      </c>
      <c r="L4385" t="str">
        <f>_xlfn.CONCAT(D4385,F4385)</f>
        <v>Rooibos latté12 oz</v>
      </c>
      <c r="M4385" s="10">
        <f>E4385*_xlfn.XLOOKUP(L4385,PriceListData!$F$2:$F$97,PriceListData!$E$2:$E$97)</f>
        <v>5.5</v>
      </c>
      <c r="N4385" t="str">
        <f>TEXT(B4385,"dddd")</f>
        <v>Sunday</v>
      </c>
    </row>
    <row r="4386" spans="1:14" x14ac:dyDescent="0.35">
      <c r="A4386">
        <v>290437</v>
      </c>
      <c r="B4386" s="3">
        <v>45795</v>
      </c>
      <c r="C4386" s="4">
        <v>0.39243055555555556</v>
      </c>
      <c r="D4386" t="s">
        <v>52</v>
      </c>
      <c r="E4386">
        <v>1</v>
      </c>
      <c r="F4386" t="s">
        <v>15</v>
      </c>
      <c r="G4386" t="s">
        <v>405</v>
      </c>
      <c r="H4386" t="s">
        <v>414</v>
      </c>
      <c r="J4386" t="s">
        <v>403</v>
      </c>
      <c r="K4386">
        <v>2</v>
      </c>
      <c r="L4386" t="str">
        <f>_xlfn.CONCAT(D4386,F4386)</f>
        <v>Frappé12 oz</v>
      </c>
      <c r="M4386" s="10">
        <f>E4386*_xlfn.XLOOKUP(L4386,PriceListData!$F$2:$F$97,PriceListData!$E$2:$E$97)</f>
        <v>4.75</v>
      </c>
      <c r="N4386" t="str">
        <f>TEXT(B4386,"dddd")</f>
        <v>Sunday</v>
      </c>
    </row>
    <row r="4387" spans="1:14" x14ac:dyDescent="0.35">
      <c r="A4387">
        <v>290436</v>
      </c>
      <c r="B4387" s="3">
        <v>45795</v>
      </c>
      <c r="C4387" s="4">
        <v>0.39082175925925927</v>
      </c>
      <c r="D4387" t="s">
        <v>54</v>
      </c>
      <c r="E4387">
        <v>1</v>
      </c>
      <c r="G4387" t="s">
        <v>415</v>
      </c>
      <c r="H4387" t="s">
        <v>416</v>
      </c>
      <c r="J4387" t="s">
        <v>403</v>
      </c>
      <c r="K4387">
        <v>2</v>
      </c>
      <c r="L4387" t="str">
        <f>_xlfn.CONCAT(D4387,F4387)</f>
        <v>Syrup</v>
      </c>
      <c r="M4387" s="10">
        <f>E4387*_xlfn.XLOOKUP(L4387,PriceListData!$F$2:$F$97,PriceListData!$E$2:$E$97)</f>
        <v>0.75</v>
      </c>
      <c r="N4387" t="str">
        <f>TEXT(B4387,"dddd")</f>
        <v>Sunday</v>
      </c>
    </row>
    <row r="4388" spans="1:14" x14ac:dyDescent="0.35">
      <c r="A4388">
        <v>290436</v>
      </c>
      <c r="B4388" s="3">
        <v>45795</v>
      </c>
      <c r="C4388" s="4">
        <v>0.39082175925925927</v>
      </c>
      <c r="D4388" t="s">
        <v>52</v>
      </c>
      <c r="E4388">
        <v>1</v>
      </c>
      <c r="F4388" t="s">
        <v>15</v>
      </c>
      <c r="G4388" t="s">
        <v>405</v>
      </c>
      <c r="H4388" t="s">
        <v>414</v>
      </c>
      <c r="J4388" t="s">
        <v>403</v>
      </c>
      <c r="K4388">
        <v>2</v>
      </c>
      <c r="L4388" t="str">
        <f>_xlfn.CONCAT(D4388,F4388)</f>
        <v>Frappé12 oz</v>
      </c>
      <c r="M4388" s="10">
        <f>E4388*_xlfn.XLOOKUP(L4388,PriceListData!$F$2:$F$97,PriceListData!$E$2:$E$97)</f>
        <v>4.75</v>
      </c>
      <c r="N4388" t="str">
        <f>TEXT(B4388,"dddd")</f>
        <v>Sunday</v>
      </c>
    </row>
    <row r="4389" spans="1:14" x14ac:dyDescent="0.35">
      <c r="A4389">
        <v>290434</v>
      </c>
      <c r="B4389" s="3">
        <v>45795</v>
      </c>
      <c r="C4389" s="4">
        <v>0.38780092592592591</v>
      </c>
      <c r="D4389" t="s">
        <v>21</v>
      </c>
      <c r="E4389">
        <v>1</v>
      </c>
      <c r="F4389" t="s">
        <v>15</v>
      </c>
      <c r="G4389" t="s">
        <v>405</v>
      </c>
      <c r="H4389" t="s">
        <v>406</v>
      </c>
      <c r="J4389" t="s">
        <v>403</v>
      </c>
      <c r="K4389">
        <v>2</v>
      </c>
      <c r="L4389" t="str">
        <f>_xlfn.CONCAT(D4389,F4389)</f>
        <v>Pourover12 oz</v>
      </c>
      <c r="M4389" s="10">
        <f>E4389*_xlfn.XLOOKUP(L4389,PriceListData!$F$2:$F$97,PriceListData!$E$2:$E$97)</f>
        <v>3.5</v>
      </c>
      <c r="N4389" t="str">
        <f>TEXT(B4389,"dddd")</f>
        <v>Sunday</v>
      </c>
    </row>
    <row r="4390" spans="1:14" x14ac:dyDescent="0.35">
      <c r="A4390">
        <v>290434</v>
      </c>
      <c r="B4390" s="3">
        <v>45795</v>
      </c>
      <c r="C4390" s="4">
        <v>0.38780092592592591</v>
      </c>
      <c r="D4390" t="s">
        <v>52</v>
      </c>
      <c r="E4390">
        <v>1</v>
      </c>
      <c r="F4390" t="s">
        <v>15</v>
      </c>
      <c r="G4390" t="s">
        <v>405</v>
      </c>
      <c r="H4390" t="s">
        <v>414</v>
      </c>
      <c r="J4390" t="s">
        <v>403</v>
      </c>
      <c r="K4390">
        <v>2</v>
      </c>
      <c r="L4390" t="str">
        <f>_xlfn.CONCAT(D4390,F4390)</f>
        <v>Frappé12 oz</v>
      </c>
      <c r="M4390" s="10">
        <f>E4390*_xlfn.XLOOKUP(L4390,PriceListData!$F$2:$F$97,PriceListData!$E$2:$E$97)</f>
        <v>4.75</v>
      </c>
      <c r="N4390" t="str">
        <f>TEXT(B4390,"dddd")</f>
        <v>Sunday</v>
      </c>
    </row>
    <row r="4391" spans="1:14" x14ac:dyDescent="0.35">
      <c r="A4391">
        <v>290433</v>
      </c>
      <c r="B4391" s="3">
        <v>45795</v>
      </c>
      <c r="C4391" s="4">
        <v>0.38329861111111113</v>
      </c>
      <c r="D4391" t="s">
        <v>411</v>
      </c>
      <c r="E4391">
        <v>1</v>
      </c>
      <c r="F4391" t="s">
        <v>24</v>
      </c>
      <c r="G4391" t="s">
        <v>405</v>
      </c>
      <c r="H4391" t="s">
        <v>406</v>
      </c>
      <c r="J4391" t="s">
        <v>403</v>
      </c>
      <c r="K4391">
        <v>1</v>
      </c>
      <c r="L4391" t="str">
        <f>_xlfn.CONCAT(D4391,F4391)</f>
        <v>Turkish coffee3 oz</v>
      </c>
      <c r="M4391" s="10">
        <f>E4391*_xlfn.XLOOKUP(L4391,PriceListData!$F$2:$F$97,PriceListData!$E$2:$E$97)</f>
        <v>3.75</v>
      </c>
      <c r="N4391" t="str">
        <f>TEXT(B4391,"dddd")</f>
        <v>Sunday</v>
      </c>
    </row>
    <row r="4392" spans="1:14" x14ac:dyDescent="0.35">
      <c r="A4392">
        <v>290432</v>
      </c>
      <c r="B4392" s="3">
        <v>45795</v>
      </c>
      <c r="C4392" s="4">
        <v>0.38177083333333334</v>
      </c>
      <c r="D4392" t="s">
        <v>431</v>
      </c>
      <c r="E4392">
        <v>1</v>
      </c>
      <c r="F4392" t="s">
        <v>76</v>
      </c>
      <c r="G4392" t="s">
        <v>405</v>
      </c>
      <c r="H4392" t="s">
        <v>414</v>
      </c>
      <c r="J4392" t="s">
        <v>403</v>
      </c>
      <c r="K4392">
        <v>1</v>
      </c>
      <c r="L4392" t="str">
        <f>_xlfn.CONCAT(D4392,F4392)</f>
        <v>Mazagran10 oz</v>
      </c>
      <c r="M4392" s="10">
        <f>E4392*_xlfn.XLOOKUP(L4392,PriceListData!$F$2:$F$97,PriceListData!$E$2:$E$97)</f>
        <v>4</v>
      </c>
      <c r="N4392" t="str">
        <f>TEXT(B4392,"dddd")</f>
        <v>Sunday</v>
      </c>
    </row>
    <row r="4393" spans="1:14" x14ac:dyDescent="0.35">
      <c r="A4393">
        <v>290430</v>
      </c>
      <c r="B4393" s="3">
        <v>45795</v>
      </c>
      <c r="C4393" s="4">
        <v>0.37855324074074076</v>
      </c>
      <c r="D4393" t="s">
        <v>54</v>
      </c>
      <c r="E4393">
        <v>1</v>
      </c>
      <c r="G4393" t="s">
        <v>415</v>
      </c>
      <c r="H4393" t="s">
        <v>416</v>
      </c>
      <c r="J4393" t="s">
        <v>403</v>
      </c>
      <c r="K4393">
        <v>2</v>
      </c>
      <c r="L4393" t="str">
        <f>_xlfn.CONCAT(D4393,F4393)</f>
        <v>Syrup</v>
      </c>
      <c r="M4393" s="10">
        <f>E4393*_xlfn.XLOOKUP(L4393,PriceListData!$F$2:$F$97,PriceListData!$E$2:$E$97)</f>
        <v>0.75</v>
      </c>
      <c r="N4393" t="str">
        <f>TEXT(B4393,"dddd")</f>
        <v>Sunday</v>
      </c>
    </row>
    <row r="4394" spans="1:14" x14ac:dyDescent="0.35">
      <c r="A4394">
        <v>290430</v>
      </c>
      <c r="B4394" s="3">
        <v>45795</v>
      </c>
      <c r="C4394" s="4">
        <v>0.37855324074074076</v>
      </c>
      <c r="D4394" t="s">
        <v>21</v>
      </c>
      <c r="E4394">
        <v>1</v>
      </c>
      <c r="F4394" t="s">
        <v>15</v>
      </c>
      <c r="G4394" t="s">
        <v>405</v>
      </c>
      <c r="H4394" t="s">
        <v>406</v>
      </c>
      <c r="J4394" t="s">
        <v>403</v>
      </c>
      <c r="K4394">
        <v>2</v>
      </c>
      <c r="L4394" t="str">
        <f>_xlfn.CONCAT(D4394,F4394)</f>
        <v>Pourover12 oz</v>
      </c>
      <c r="M4394" s="10">
        <f>E4394*_xlfn.XLOOKUP(L4394,PriceListData!$F$2:$F$97,PriceListData!$E$2:$E$97)</f>
        <v>3.5</v>
      </c>
      <c r="N4394" t="str">
        <f>TEXT(B4394,"dddd")</f>
        <v>Sunday</v>
      </c>
    </row>
    <row r="4395" spans="1:14" x14ac:dyDescent="0.35">
      <c r="A4395">
        <v>290430</v>
      </c>
      <c r="B4395" s="3">
        <v>45795</v>
      </c>
      <c r="C4395" s="4">
        <v>0.37855324074074076</v>
      </c>
      <c r="D4395" t="s">
        <v>52</v>
      </c>
      <c r="E4395">
        <v>1</v>
      </c>
      <c r="F4395" t="s">
        <v>15</v>
      </c>
      <c r="G4395" t="s">
        <v>405</v>
      </c>
      <c r="H4395" t="s">
        <v>414</v>
      </c>
      <c r="J4395" t="s">
        <v>403</v>
      </c>
      <c r="K4395">
        <v>2</v>
      </c>
      <c r="L4395" t="str">
        <f>_xlfn.CONCAT(D4395,F4395)</f>
        <v>Frappé12 oz</v>
      </c>
      <c r="M4395" s="10">
        <f>E4395*_xlfn.XLOOKUP(L4395,PriceListData!$F$2:$F$97,PriceListData!$E$2:$E$97)</f>
        <v>4.75</v>
      </c>
      <c r="N4395" t="str">
        <f>TEXT(B4395,"dddd")</f>
        <v>Sunday</v>
      </c>
    </row>
    <row r="4396" spans="1:14" x14ac:dyDescent="0.35">
      <c r="A4396">
        <v>290429</v>
      </c>
      <c r="B4396" s="3">
        <v>45795</v>
      </c>
      <c r="C4396" s="4">
        <v>0.37138888888888888</v>
      </c>
      <c r="D4396" t="s">
        <v>52</v>
      </c>
      <c r="E4396">
        <v>1</v>
      </c>
      <c r="F4396" t="s">
        <v>15</v>
      </c>
      <c r="G4396" t="s">
        <v>405</v>
      </c>
      <c r="H4396" t="s">
        <v>414</v>
      </c>
      <c r="J4396" t="s">
        <v>403</v>
      </c>
      <c r="K4396">
        <v>2</v>
      </c>
      <c r="L4396" t="str">
        <f>_xlfn.CONCAT(D4396,F4396)</f>
        <v>Frappé12 oz</v>
      </c>
      <c r="M4396" s="10">
        <f>E4396*_xlfn.XLOOKUP(L4396,PriceListData!$F$2:$F$97,PriceListData!$E$2:$E$97)</f>
        <v>4.75</v>
      </c>
      <c r="N4396" t="str">
        <f>TEXT(B4396,"dddd")</f>
        <v>Sunday</v>
      </c>
    </row>
    <row r="4397" spans="1:14" x14ac:dyDescent="0.35">
      <c r="A4397">
        <v>290428</v>
      </c>
      <c r="B4397" s="3">
        <v>45795</v>
      </c>
      <c r="C4397" s="4">
        <v>0.37056712962962962</v>
      </c>
      <c r="D4397" t="s">
        <v>430</v>
      </c>
      <c r="E4397">
        <v>1</v>
      </c>
      <c r="F4397" t="s">
        <v>76</v>
      </c>
      <c r="G4397" t="s">
        <v>405</v>
      </c>
      <c r="H4397" t="s">
        <v>414</v>
      </c>
      <c r="J4397" t="s">
        <v>403</v>
      </c>
      <c r="K4397">
        <v>1</v>
      </c>
      <c r="L4397" t="str">
        <f>_xlfn.CONCAT(D4397,F4397)</f>
        <v>Iced café bombón10 oz</v>
      </c>
      <c r="M4397" s="10">
        <f>E4397*_xlfn.XLOOKUP(L4397,PriceListData!$F$2:$F$97,PriceListData!$E$2:$E$97)</f>
        <v>4.75</v>
      </c>
      <c r="N4397" t="str">
        <f>TEXT(B4397,"dddd")</f>
        <v>Sunday</v>
      </c>
    </row>
    <row r="4398" spans="1:14" x14ac:dyDescent="0.35">
      <c r="A4398">
        <v>290427</v>
      </c>
      <c r="B4398" s="3">
        <v>45795</v>
      </c>
      <c r="C4398" s="4">
        <v>0.36842592592592593</v>
      </c>
      <c r="D4398" t="s">
        <v>21</v>
      </c>
      <c r="E4398">
        <v>1</v>
      </c>
      <c r="F4398" t="s">
        <v>15</v>
      </c>
      <c r="G4398" t="s">
        <v>405</v>
      </c>
      <c r="H4398" t="s">
        <v>406</v>
      </c>
      <c r="J4398" t="s">
        <v>403</v>
      </c>
      <c r="K4398">
        <v>2</v>
      </c>
      <c r="L4398" t="str">
        <f>_xlfn.CONCAT(D4398,F4398)</f>
        <v>Pourover12 oz</v>
      </c>
      <c r="M4398" s="10">
        <f>E4398*_xlfn.XLOOKUP(L4398,PriceListData!$F$2:$F$97,PriceListData!$E$2:$E$97)</f>
        <v>3.5</v>
      </c>
      <c r="N4398" t="str">
        <f>TEXT(B4398,"dddd")</f>
        <v>Sunday</v>
      </c>
    </row>
    <row r="4399" spans="1:14" x14ac:dyDescent="0.35">
      <c r="A4399">
        <v>290426</v>
      </c>
      <c r="B4399" s="3">
        <v>45795</v>
      </c>
      <c r="C4399" s="4">
        <v>0.36534722222222221</v>
      </c>
      <c r="D4399" t="s">
        <v>411</v>
      </c>
      <c r="E4399">
        <v>1</v>
      </c>
      <c r="F4399" t="s">
        <v>24</v>
      </c>
      <c r="G4399" t="s">
        <v>405</v>
      </c>
      <c r="H4399" t="s">
        <v>406</v>
      </c>
      <c r="J4399" t="s">
        <v>403</v>
      </c>
      <c r="K4399">
        <v>1</v>
      </c>
      <c r="L4399" t="str">
        <f>_xlfn.CONCAT(D4399,F4399)</f>
        <v>Turkish coffee3 oz</v>
      </c>
      <c r="M4399" s="10">
        <f>E4399*_xlfn.XLOOKUP(L4399,PriceListData!$F$2:$F$97,PriceListData!$E$2:$E$97)</f>
        <v>3.75</v>
      </c>
      <c r="N4399" t="str">
        <f>TEXT(B4399,"dddd")</f>
        <v>Sunday</v>
      </c>
    </row>
    <row r="4400" spans="1:14" x14ac:dyDescent="0.35">
      <c r="A4400">
        <v>290425</v>
      </c>
      <c r="B4400" s="3">
        <v>45795</v>
      </c>
      <c r="C4400" s="4">
        <v>0.3649189814814815</v>
      </c>
      <c r="D4400" t="s">
        <v>65</v>
      </c>
      <c r="E4400">
        <v>1</v>
      </c>
      <c r="F4400" t="s">
        <v>15</v>
      </c>
      <c r="G4400" t="s">
        <v>405</v>
      </c>
      <c r="H4400" t="s">
        <v>406</v>
      </c>
      <c r="J4400" t="s">
        <v>403</v>
      </c>
      <c r="K4400">
        <v>2</v>
      </c>
      <c r="L4400" t="str">
        <f>_xlfn.CONCAT(D4400,F4400)</f>
        <v>Cappuccino12 oz</v>
      </c>
      <c r="M4400" s="10">
        <f>E4400*_xlfn.XLOOKUP(L4400,PriceListData!$F$2:$F$97,PriceListData!$E$2:$E$97)</f>
        <v>5.5</v>
      </c>
      <c r="N4400" t="str">
        <f>TEXT(B4400,"dddd")</f>
        <v>Sunday</v>
      </c>
    </row>
    <row r="4401" spans="1:14" x14ac:dyDescent="0.35">
      <c r="A4401">
        <v>290424</v>
      </c>
      <c r="B4401" s="3">
        <v>45795</v>
      </c>
      <c r="C4401" s="4">
        <v>0.36459490740740741</v>
      </c>
      <c r="D4401" t="s">
        <v>426</v>
      </c>
      <c r="E4401">
        <v>1</v>
      </c>
      <c r="F4401" t="s">
        <v>15</v>
      </c>
      <c r="G4401" t="s">
        <v>423</v>
      </c>
      <c r="H4401" t="s">
        <v>414</v>
      </c>
      <c r="J4401" t="s">
        <v>403</v>
      </c>
      <c r="K4401">
        <v>1</v>
      </c>
      <c r="L4401" t="str">
        <f>_xlfn.CONCAT(D4401,F4401)</f>
        <v>Soda water with fruit slice12 oz</v>
      </c>
      <c r="M4401" s="10">
        <f>E4401*_xlfn.XLOOKUP(L4401,PriceListData!$F$2:$F$97,PriceListData!$E$2:$E$97)</f>
        <v>2</v>
      </c>
      <c r="N4401" t="str">
        <f>TEXT(B4401,"dddd")</f>
        <v>Sunday</v>
      </c>
    </row>
    <row r="4402" spans="1:14" x14ac:dyDescent="0.35">
      <c r="A4402">
        <v>290424</v>
      </c>
      <c r="B4402" s="3">
        <v>45795</v>
      </c>
      <c r="C4402" s="4">
        <v>0.36459490740740741</v>
      </c>
      <c r="D4402" t="s">
        <v>446</v>
      </c>
      <c r="E4402">
        <v>1</v>
      </c>
      <c r="F4402" t="s">
        <v>447</v>
      </c>
      <c r="G4402" t="s">
        <v>405</v>
      </c>
      <c r="H4402" t="s">
        <v>406</v>
      </c>
      <c r="J4402" t="s">
        <v>403</v>
      </c>
      <c r="K4402">
        <v>1</v>
      </c>
      <c r="L4402" t="str">
        <f>_xlfn.CONCAT(D4402,F4402)</f>
        <v>Cortado4 oz</v>
      </c>
      <c r="M4402" s="10">
        <f>E4402*_xlfn.XLOOKUP(L4402,PriceListData!$F$2:$F$97,PriceListData!$E$2:$E$97)</f>
        <v>3.75</v>
      </c>
      <c r="N4402" t="str">
        <f>TEXT(B4402,"dddd")</f>
        <v>Sunday</v>
      </c>
    </row>
    <row r="4403" spans="1:14" x14ac:dyDescent="0.35">
      <c r="A4403">
        <v>290423</v>
      </c>
      <c r="B4403" s="3">
        <v>45795</v>
      </c>
      <c r="C4403" s="4">
        <v>0.36266203703703703</v>
      </c>
      <c r="D4403" t="s">
        <v>21</v>
      </c>
      <c r="E4403">
        <v>1</v>
      </c>
      <c r="F4403" t="s">
        <v>15</v>
      </c>
      <c r="G4403" t="s">
        <v>405</v>
      </c>
      <c r="H4403" t="s">
        <v>406</v>
      </c>
      <c r="J4403" t="s">
        <v>403</v>
      </c>
      <c r="K4403">
        <v>1</v>
      </c>
      <c r="L4403" t="str">
        <f>_xlfn.CONCAT(D4403,F4403)</f>
        <v>Pourover12 oz</v>
      </c>
      <c r="M4403" s="10">
        <f>E4403*_xlfn.XLOOKUP(L4403,PriceListData!$F$2:$F$97,PriceListData!$E$2:$E$97)</f>
        <v>3.5</v>
      </c>
      <c r="N4403" t="str">
        <f>TEXT(B4403,"dddd")</f>
        <v>Sunday</v>
      </c>
    </row>
    <row r="4404" spans="1:14" x14ac:dyDescent="0.35">
      <c r="A4404">
        <v>290422</v>
      </c>
      <c r="B4404" s="3">
        <v>45795</v>
      </c>
      <c r="C4404" s="4">
        <v>0.35583333333333333</v>
      </c>
      <c r="D4404" t="s">
        <v>52</v>
      </c>
      <c r="E4404">
        <v>1</v>
      </c>
      <c r="F4404" t="s">
        <v>15</v>
      </c>
      <c r="G4404" t="s">
        <v>405</v>
      </c>
      <c r="H4404" t="s">
        <v>414</v>
      </c>
      <c r="J4404" t="s">
        <v>403</v>
      </c>
      <c r="K4404">
        <v>1</v>
      </c>
      <c r="L4404" t="str">
        <f>_xlfn.CONCAT(D4404,F4404)</f>
        <v>Frappé12 oz</v>
      </c>
      <c r="M4404" s="10">
        <f>E4404*_xlfn.XLOOKUP(L4404,PriceListData!$F$2:$F$97,PriceListData!$E$2:$E$97)</f>
        <v>4.75</v>
      </c>
      <c r="N4404" t="str">
        <f>TEXT(B4404,"dddd")</f>
        <v>Sunday</v>
      </c>
    </row>
    <row r="4405" spans="1:14" x14ac:dyDescent="0.35">
      <c r="A4405">
        <v>290421</v>
      </c>
      <c r="B4405" s="3">
        <v>45795</v>
      </c>
      <c r="C4405" s="4">
        <v>0.35222222222222221</v>
      </c>
      <c r="D4405" t="s">
        <v>428</v>
      </c>
      <c r="E4405">
        <v>1</v>
      </c>
      <c r="F4405" t="s">
        <v>15</v>
      </c>
      <c r="G4405" t="s">
        <v>413</v>
      </c>
      <c r="H4405" t="s">
        <v>406</v>
      </c>
      <c r="J4405" t="s">
        <v>403</v>
      </c>
      <c r="K4405">
        <v>1</v>
      </c>
      <c r="L4405" t="str">
        <f>_xlfn.CONCAT(D4405,F4405)</f>
        <v>Rooibos latté12 oz</v>
      </c>
      <c r="M4405" s="10">
        <f>E4405*_xlfn.XLOOKUP(L4405,PriceListData!$F$2:$F$97,PriceListData!$E$2:$E$97)</f>
        <v>5.5</v>
      </c>
      <c r="N4405" t="str">
        <f>TEXT(B4405,"dddd")</f>
        <v>Sunday</v>
      </c>
    </row>
    <row r="4406" spans="1:14" x14ac:dyDescent="0.35">
      <c r="A4406">
        <v>290421</v>
      </c>
      <c r="B4406" s="3">
        <v>45795</v>
      </c>
      <c r="C4406" s="4">
        <v>0.35222222222222221</v>
      </c>
      <c r="D4406" t="s">
        <v>404</v>
      </c>
      <c r="E4406">
        <v>1</v>
      </c>
      <c r="F4406" t="s">
        <v>15</v>
      </c>
      <c r="G4406" t="s">
        <v>405</v>
      </c>
      <c r="H4406" t="s">
        <v>406</v>
      </c>
      <c r="J4406" t="s">
        <v>403</v>
      </c>
      <c r="K4406">
        <v>1</v>
      </c>
      <c r="L4406" t="str">
        <f>_xlfn.CONCAT(D4406,F4406)</f>
        <v>Café latté12 oz</v>
      </c>
      <c r="M4406" s="10">
        <f>E4406*_xlfn.XLOOKUP(L4406,PriceListData!$F$2:$F$97,PriceListData!$E$2:$E$97)</f>
        <v>4.25</v>
      </c>
      <c r="N4406" t="str">
        <f>TEXT(B4406,"dddd")</f>
        <v>Sunday</v>
      </c>
    </row>
    <row r="4407" spans="1:14" x14ac:dyDescent="0.35">
      <c r="A4407">
        <v>290420</v>
      </c>
      <c r="B4407" s="3">
        <v>45795</v>
      </c>
      <c r="C4407" s="4">
        <v>0.34659722222222222</v>
      </c>
      <c r="D4407" t="s">
        <v>21</v>
      </c>
      <c r="E4407">
        <v>1</v>
      </c>
      <c r="F4407" t="s">
        <v>15</v>
      </c>
      <c r="G4407" t="s">
        <v>405</v>
      </c>
      <c r="H4407" t="s">
        <v>406</v>
      </c>
      <c r="J4407" t="s">
        <v>403</v>
      </c>
      <c r="K4407">
        <v>2</v>
      </c>
      <c r="L4407" t="str">
        <f>_xlfn.CONCAT(D4407,F4407)</f>
        <v>Pourover12 oz</v>
      </c>
      <c r="M4407" s="10">
        <f>E4407*_xlfn.XLOOKUP(L4407,PriceListData!$F$2:$F$97,PriceListData!$E$2:$E$97)</f>
        <v>3.5</v>
      </c>
      <c r="N4407" t="str">
        <f>TEXT(B4407,"dddd")</f>
        <v>Sunday</v>
      </c>
    </row>
    <row r="4408" spans="1:14" x14ac:dyDescent="0.35">
      <c r="A4408">
        <v>290419</v>
      </c>
      <c r="B4408" s="3">
        <v>45795</v>
      </c>
      <c r="C4408" s="4">
        <v>0.34596064814814814</v>
      </c>
      <c r="D4408" t="s">
        <v>430</v>
      </c>
      <c r="E4408">
        <v>1</v>
      </c>
      <c r="F4408" t="s">
        <v>76</v>
      </c>
      <c r="G4408" t="s">
        <v>405</v>
      </c>
      <c r="H4408" t="s">
        <v>414</v>
      </c>
      <c r="J4408" t="s">
        <v>403</v>
      </c>
      <c r="K4408">
        <v>1</v>
      </c>
      <c r="L4408" t="str">
        <f>_xlfn.CONCAT(D4408,F4408)</f>
        <v>Iced café bombón10 oz</v>
      </c>
      <c r="M4408" s="10">
        <f>E4408*_xlfn.XLOOKUP(L4408,PriceListData!$F$2:$F$97,PriceListData!$E$2:$E$97)</f>
        <v>4.75</v>
      </c>
      <c r="N4408" t="str">
        <f>TEXT(B4408,"dddd")</f>
        <v>Sunday</v>
      </c>
    </row>
    <row r="4409" spans="1:14" x14ac:dyDescent="0.35">
      <c r="A4409">
        <v>290418</v>
      </c>
      <c r="B4409" s="3">
        <v>45795</v>
      </c>
      <c r="C4409" s="4">
        <v>0.34581018518518519</v>
      </c>
      <c r="D4409" t="s">
        <v>54</v>
      </c>
      <c r="E4409">
        <v>1</v>
      </c>
      <c r="G4409" t="s">
        <v>415</v>
      </c>
      <c r="H4409" t="s">
        <v>416</v>
      </c>
      <c r="J4409" t="s">
        <v>403</v>
      </c>
      <c r="K4409">
        <v>2</v>
      </c>
      <c r="L4409" t="str">
        <f>_xlfn.CONCAT(D4409,F4409)</f>
        <v>Syrup</v>
      </c>
      <c r="M4409" s="10">
        <f>E4409*_xlfn.XLOOKUP(L4409,PriceListData!$F$2:$F$97,PriceListData!$E$2:$E$97)</f>
        <v>0.75</v>
      </c>
      <c r="N4409" t="str">
        <f>TEXT(B4409,"dddd")</f>
        <v>Sunday</v>
      </c>
    </row>
    <row r="4410" spans="1:14" x14ac:dyDescent="0.35">
      <c r="A4410">
        <v>290418</v>
      </c>
      <c r="B4410" s="3">
        <v>45795</v>
      </c>
      <c r="C4410" s="4">
        <v>0.34581018518518519</v>
      </c>
      <c r="D4410" t="s">
        <v>21</v>
      </c>
      <c r="E4410">
        <v>1</v>
      </c>
      <c r="F4410" t="s">
        <v>15</v>
      </c>
      <c r="G4410" t="s">
        <v>405</v>
      </c>
      <c r="H4410" t="s">
        <v>406</v>
      </c>
      <c r="J4410" t="s">
        <v>403</v>
      </c>
      <c r="K4410">
        <v>2</v>
      </c>
      <c r="L4410" t="str">
        <f>_xlfn.CONCAT(D4410,F4410)</f>
        <v>Pourover12 oz</v>
      </c>
      <c r="M4410" s="10">
        <f>E4410*_xlfn.XLOOKUP(L4410,PriceListData!$F$2:$F$97,PriceListData!$E$2:$E$97)</f>
        <v>3.5</v>
      </c>
      <c r="N4410" t="str">
        <f>TEXT(B4410,"dddd")</f>
        <v>Sunday</v>
      </c>
    </row>
    <row r="4411" spans="1:14" x14ac:dyDescent="0.35">
      <c r="A4411">
        <v>290418</v>
      </c>
      <c r="B4411" s="3">
        <v>45795</v>
      </c>
      <c r="C4411" s="4">
        <v>0.34581018518518519</v>
      </c>
      <c r="D4411" t="s">
        <v>419</v>
      </c>
      <c r="E4411">
        <v>1</v>
      </c>
      <c r="G4411" t="s">
        <v>415</v>
      </c>
      <c r="H4411" t="s">
        <v>416</v>
      </c>
      <c r="J4411" t="s">
        <v>403</v>
      </c>
      <c r="K4411">
        <v>2</v>
      </c>
      <c r="L4411" t="str">
        <f>_xlfn.CONCAT(D4411,F4411)</f>
        <v>Extra shot</v>
      </c>
      <c r="M4411" s="10">
        <f>E4411*_xlfn.XLOOKUP(L4411,PriceListData!$F$2:$F$97,PriceListData!$E$2:$E$97)</f>
        <v>1</v>
      </c>
      <c r="N4411" t="str">
        <f>TEXT(B4411,"dddd")</f>
        <v>Sunday</v>
      </c>
    </row>
    <row r="4412" spans="1:14" x14ac:dyDescent="0.35">
      <c r="A4412">
        <v>290417</v>
      </c>
      <c r="B4412" s="3">
        <v>45795</v>
      </c>
      <c r="C4412" s="4">
        <v>0.34109953703703705</v>
      </c>
      <c r="D4412" t="s">
        <v>21</v>
      </c>
      <c r="E4412">
        <v>1</v>
      </c>
      <c r="F4412" t="s">
        <v>15</v>
      </c>
      <c r="G4412" t="s">
        <v>405</v>
      </c>
      <c r="H4412" t="s">
        <v>406</v>
      </c>
      <c r="J4412" t="s">
        <v>403</v>
      </c>
      <c r="K4412">
        <v>2</v>
      </c>
      <c r="L4412" t="str">
        <f>_xlfn.CONCAT(D4412,F4412)</f>
        <v>Pourover12 oz</v>
      </c>
      <c r="M4412" s="10">
        <f>E4412*_xlfn.XLOOKUP(L4412,PriceListData!$F$2:$F$97,PriceListData!$E$2:$E$97)</f>
        <v>3.5</v>
      </c>
      <c r="N4412" t="str">
        <f>TEXT(B4412,"dddd")</f>
        <v>Sunday</v>
      </c>
    </row>
    <row r="4413" spans="1:14" x14ac:dyDescent="0.35">
      <c r="A4413">
        <v>290416</v>
      </c>
      <c r="B4413" s="3">
        <v>45795</v>
      </c>
      <c r="C4413" s="4">
        <v>0.33718749999999997</v>
      </c>
      <c r="D4413" t="s">
        <v>21</v>
      </c>
      <c r="E4413">
        <v>1</v>
      </c>
      <c r="F4413" t="s">
        <v>15</v>
      </c>
      <c r="G4413" t="s">
        <v>405</v>
      </c>
      <c r="H4413" t="s">
        <v>406</v>
      </c>
      <c r="J4413" t="s">
        <v>403</v>
      </c>
      <c r="K4413">
        <v>1</v>
      </c>
      <c r="L4413" t="str">
        <f>_xlfn.CONCAT(D4413,F4413)</f>
        <v>Pourover12 oz</v>
      </c>
      <c r="M4413" s="10">
        <f>E4413*_xlfn.XLOOKUP(L4413,PriceListData!$F$2:$F$97,PriceListData!$E$2:$E$97)</f>
        <v>3.5</v>
      </c>
      <c r="N4413" t="str">
        <f>TEXT(B4413,"dddd")</f>
        <v>Sunday</v>
      </c>
    </row>
    <row r="4414" spans="1:14" x14ac:dyDescent="0.35">
      <c r="A4414">
        <v>290416</v>
      </c>
      <c r="B4414" s="3">
        <v>45795</v>
      </c>
      <c r="C4414" s="4">
        <v>0.33718749999999997</v>
      </c>
      <c r="D4414" t="s">
        <v>404</v>
      </c>
      <c r="E4414">
        <v>1</v>
      </c>
      <c r="F4414" t="s">
        <v>15</v>
      </c>
      <c r="G4414" t="s">
        <v>405</v>
      </c>
      <c r="H4414" t="s">
        <v>406</v>
      </c>
      <c r="J4414" t="s">
        <v>403</v>
      </c>
      <c r="K4414">
        <v>1</v>
      </c>
      <c r="L4414" t="str">
        <f>_xlfn.CONCAT(D4414,F4414)</f>
        <v>Café latté12 oz</v>
      </c>
      <c r="M4414" s="10">
        <f>E4414*_xlfn.XLOOKUP(L4414,PriceListData!$F$2:$F$97,PriceListData!$E$2:$E$97)</f>
        <v>4.25</v>
      </c>
      <c r="N4414" t="str">
        <f>TEXT(B4414,"dddd")</f>
        <v>Sunday</v>
      </c>
    </row>
    <row r="4415" spans="1:14" x14ac:dyDescent="0.35">
      <c r="A4415">
        <v>290415</v>
      </c>
      <c r="B4415" s="3">
        <v>45795</v>
      </c>
      <c r="C4415" s="4">
        <v>0.33619212962962963</v>
      </c>
      <c r="D4415" t="s">
        <v>411</v>
      </c>
      <c r="E4415">
        <v>1</v>
      </c>
      <c r="F4415" t="s">
        <v>24</v>
      </c>
      <c r="G4415" t="s">
        <v>405</v>
      </c>
      <c r="H4415" t="s">
        <v>406</v>
      </c>
      <c r="J4415" t="s">
        <v>403</v>
      </c>
      <c r="K4415">
        <v>1</v>
      </c>
      <c r="L4415" t="str">
        <f>_xlfn.CONCAT(D4415,F4415)</f>
        <v>Turkish coffee3 oz</v>
      </c>
      <c r="M4415" s="10">
        <f>E4415*_xlfn.XLOOKUP(L4415,PriceListData!$F$2:$F$97,PriceListData!$E$2:$E$97)</f>
        <v>3.75</v>
      </c>
      <c r="N4415" t="str">
        <f>TEXT(B4415,"dddd")</f>
        <v>Sunday</v>
      </c>
    </row>
    <row r="4416" spans="1:14" x14ac:dyDescent="0.35">
      <c r="A4416">
        <v>290415</v>
      </c>
      <c r="B4416" s="3">
        <v>45795</v>
      </c>
      <c r="C4416" s="4">
        <v>0.33619212962962963</v>
      </c>
      <c r="D4416" t="s">
        <v>54</v>
      </c>
      <c r="E4416">
        <v>1</v>
      </c>
      <c r="G4416" t="s">
        <v>415</v>
      </c>
      <c r="H4416" t="s">
        <v>416</v>
      </c>
      <c r="J4416" t="s">
        <v>403</v>
      </c>
      <c r="K4416">
        <v>1</v>
      </c>
      <c r="L4416" t="str">
        <f>_xlfn.CONCAT(D4416,F4416)</f>
        <v>Syrup</v>
      </c>
      <c r="M4416" s="10">
        <f>E4416*_xlfn.XLOOKUP(L4416,PriceListData!$F$2:$F$97,PriceListData!$E$2:$E$97)</f>
        <v>0.75</v>
      </c>
      <c r="N4416" t="str">
        <f>TEXT(B4416,"dddd")</f>
        <v>Sunday</v>
      </c>
    </row>
    <row r="4417" spans="1:14" x14ac:dyDescent="0.35">
      <c r="A4417">
        <v>290415</v>
      </c>
      <c r="B4417" s="3">
        <v>45795</v>
      </c>
      <c r="C4417" s="4">
        <v>0.33619212962962963</v>
      </c>
      <c r="D4417" t="s">
        <v>74</v>
      </c>
      <c r="E4417">
        <v>1</v>
      </c>
      <c r="F4417" t="s">
        <v>15</v>
      </c>
      <c r="G4417" t="s">
        <v>417</v>
      </c>
      <c r="H4417" t="s">
        <v>418</v>
      </c>
      <c r="J4417" t="s">
        <v>403</v>
      </c>
      <c r="K4417">
        <v>1</v>
      </c>
      <c r="L4417" t="str">
        <f>_xlfn.CONCAT(D4417,F4417)</f>
        <v>Single-origin12 oz</v>
      </c>
      <c r="M4417" s="10">
        <f>E4417*_xlfn.XLOOKUP(L4417,PriceListData!$F$2:$F$97,PriceListData!$E$2:$E$97)</f>
        <v>14.95</v>
      </c>
      <c r="N4417" t="str">
        <f>TEXT(B4417,"dddd")</f>
        <v>Sunday</v>
      </c>
    </row>
    <row r="4418" spans="1:14" x14ac:dyDescent="0.35">
      <c r="A4418">
        <v>290414</v>
      </c>
      <c r="B4418" s="3">
        <v>45795</v>
      </c>
      <c r="C4418" s="4">
        <v>0.88015046296296295</v>
      </c>
      <c r="D4418" t="s">
        <v>437</v>
      </c>
      <c r="E4418">
        <v>1</v>
      </c>
      <c r="G4418" t="s">
        <v>433</v>
      </c>
      <c r="H4418" t="s">
        <v>435</v>
      </c>
      <c r="J4418" t="s">
        <v>403</v>
      </c>
      <c r="K4418">
        <v>1</v>
      </c>
      <c r="L4418" t="str">
        <f>_xlfn.CONCAT(D4418,F4418)</f>
        <v>Pizza pocket</v>
      </c>
      <c r="M4418" s="10">
        <f>E4418*_xlfn.XLOOKUP(L4418,PriceListData!$F$2:$F$97,PriceListData!$E$2:$E$97)</f>
        <v>5</v>
      </c>
      <c r="N4418" t="str">
        <f>TEXT(B4418,"dddd")</f>
        <v>Sunday</v>
      </c>
    </row>
    <row r="4419" spans="1:14" x14ac:dyDescent="0.35">
      <c r="A4419">
        <v>290413</v>
      </c>
      <c r="B4419" s="3">
        <v>45795</v>
      </c>
      <c r="C4419" s="4">
        <v>0.83952546296296293</v>
      </c>
      <c r="D4419" t="s">
        <v>436</v>
      </c>
      <c r="E4419">
        <v>1</v>
      </c>
      <c r="G4419" t="s">
        <v>433</v>
      </c>
      <c r="H4419" t="s">
        <v>435</v>
      </c>
      <c r="J4419" t="s">
        <v>403</v>
      </c>
      <c r="K4419">
        <v>1</v>
      </c>
      <c r="L4419" t="str">
        <f>_xlfn.CONCAT(D4419,F4419)</f>
        <v>Apricot danish</v>
      </c>
      <c r="M4419" s="10">
        <f>E4419*_xlfn.XLOOKUP(L4419,PriceListData!$F$2:$F$97,PriceListData!$E$2:$E$97)</f>
        <v>3.5</v>
      </c>
      <c r="N4419" t="str">
        <f>TEXT(B4419,"dddd")</f>
        <v>Sunday</v>
      </c>
    </row>
    <row r="4420" spans="1:14" x14ac:dyDescent="0.35">
      <c r="A4420">
        <v>290412</v>
      </c>
      <c r="B4420" s="3">
        <v>45795</v>
      </c>
      <c r="C4420" s="4">
        <v>0.81538194444444445</v>
      </c>
      <c r="D4420" t="s">
        <v>436</v>
      </c>
      <c r="E4420">
        <v>1</v>
      </c>
      <c r="G4420" t="s">
        <v>433</v>
      </c>
      <c r="H4420" t="s">
        <v>435</v>
      </c>
      <c r="J4420" t="s">
        <v>403</v>
      </c>
      <c r="K4420">
        <v>1</v>
      </c>
      <c r="L4420" t="str">
        <f>_xlfn.CONCAT(D4420,F4420)</f>
        <v>Apricot danish</v>
      </c>
      <c r="M4420" s="10">
        <f>E4420*_xlfn.XLOOKUP(L4420,PriceListData!$F$2:$F$97,PriceListData!$E$2:$E$97)</f>
        <v>3.5</v>
      </c>
      <c r="N4420" t="str">
        <f>TEXT(B4420,"dddd")</f>
        <v>Sunday</v>
      </c>
    </row>
    <row r="4421" spans="1:14" x14ac:dyDescent="0.35">
      <c r="A4421">
        <v>290411</v>
      </c>
      <c r="B4421" s="3">
        <v>45795</v>
      </c>
      <c r="C4421" s="4">
        <v>0.8144675925925926</v>
      </c>
      <c r="D4421" t="s">
        <v>441</v>
      </c>
      <c r="E4421">
        <v>1</v>
      </c>
      <c r="G4421" t="s">
        <v>433</v>
      </c>
      <c r="H4421" t="s">
        <v>435</v>
      </c>
      <c r="J4421" t="s">
        <v>403</v>
      </c>
      <c r="K4421">
        <v>1</v>
      </c>
      <c r="L4421" t="str">
        <f>_xlfn.CONCAT(D4421,F4421)</f>
        <v>Sticky bun</v>
      </c>
      <c r="M4421" s="10">
        <f>E4421*_xlfn.XLOOKUP(L4421,PriceListData!$F$2:$F$97,PriceListData!$E$2:$E$97)</f>
        <v>2.75</v>
      </c>
      <c r="N4421" t="str">
        <f>TEXT(B4421,"dddd")</f>
        <v>Sunday</v>
      </c>
    </row>
    <row r="4422" spans="1:14" x14ac:dyDescent="0.35">
      <c r="A4422">
        <v>290410</v>
      </c>
      <c r="B4422" s="3">
        <v>45795</v>
      </c>
      <c r="C4422" s="4">
        <v>0.73953703703703699</v>
      </c>
      <c r="D4422" t="s">
        <v>441</v>
      </c>
      <c r="E4422">
        <v>1</v>
      </c>
      <c r="G4422" t="s">
        <v>433</v>
      </c>
      <c r="H4422" t="s">
        <v>435</v>
      </c>
      <c r="J4422" t="s">
        <v>403</v>
      </c>
      <c r="K4422">
        <v>2</v>
      </c>
      <c r="L4422" t="str">
        <f>_xlfn.CONCAT(D4422,F4422)</f>
        <v>Sticky bun</v>
      </c>
      <c r="M4422" s="10">
        <f>E4422*_xlfn.XLOOKUP(L4422,PriceListData!$F$2:$F$97,PriceListData!$E$2:$E$97)</f>
        <v>2.75</v>
      </c>
      <c r="N4422" t="str">
        <f>TEXT(B4422,"dddd")</f>
        <v>Sunday</v>
      </c>
    </row>
    <row r="4423" spans="1:14" x14ac:dyDescent="0.35">
      <c r="A4423">
        <v>290409</v>
      </c>
      <c r="B4423" s="3">
        <v>45795</v>
      </c>
      <c r="C4423" s="4">
        <v>0.71305555555555555</v>
      </c>
      <c r="D4423" t="s">
        <v>437</v>
      </c>
      <c r="E4423">
        <v>1</v>
      </c>
      <c r="G4423" t="s">
        <v>433</v>
      </c>
      <c r="H4423" t="s">
        <v>435</v>
      </c>
      <c r="J4423" t="s">
        <v>403</v>
      </c>
      <c r="K4423">
        <v>1</v>
      </c>
      <c r="L4423" t="str">
        <f>_xlfn.CONCAT(D4423,F4423)</f>
        <v>Pizza pocket</v>
      </c>
      <c r="M4423" s="10">
        <f>E4423*_xlfn.XLOOKUP(L4423,PriceListData!$F$2:$F$97,PriceListData!$E$2:$E$97)</f>
        <v>5</v>
      </c>
      <c r="N4423" t="str">
        <f>TEXT(B4423,"dddd")</f>
        <v>Sunday</v>
      </c>
    </row>
    <row r="4424" spans="1:14" x14ac:dyDescent="0.35">
      <c r="A4424">
        <v>290408</v>
      </c>
      <c r="B4424" s="3">
        <v>45795</v>
      </c>
      <c r="C4424" s="4">
        <v>0.70849537037037036</v>
      </c>
      <c r="D4424" t="s">
        <v>441</v>
      </c>
      <c r="E4424">
        <v>1</v>
      </c>
      <c r="G4424" t="s">
        <v>433</v>
      </c>
      <c r="H4424" t="s">
        <v>435</v>
      </c>
      <c r="J4424" t="s">
        <v>403</v>
      </c>
      <c r="K4424">
        <v>1</v>
      </c>
      <c r="L4424" t="str">
        <f>_xlfn.CONCAT(D4424,F4424)</f>
        <v>Sticky bun</v>
      </c>
      <c r="M4424" s="10">
        <f>E4424*_xlfn.XLOOKUP(L4424,PriceListData!$F$2:$F$97,PriceListData!$E$2:$E$97)</f>
        <v>2.75</v>
      </c>
      <c r="N4424" t="str">
        <f>TEXT(B4424,"dddd")</f>
        <v>Sunday</v>
      </c>
    </row>
    <row r="4425" spans="1:14" x14ac:dyDescent="0.35">
      <c r="A4425">
        <v>290407</v>
      </c>
      <c r="B4425" s="3">
        <v>45795</v>
      </c>
      <c r="C4425" s="4">
        <v>0.69655092592592593</v>
      </c>
      <c r="D4425" t="s">
        <v>93</v>
      </c>
      <c r="E4425">
        <v>1</v>
      </c>
      <c r="G4425" t="s">
        <v>433</v>
      </c>
      <c r="H4425" t="s">
        <v>435</v>
      </c>
      <c r="J4425" t="s">
        <v>403</v>
      </c>
      <c r="K4425">
        <v>1</v>
      </c>
      <c r="L4425" t="str">
        <f>_xlfn.CONCAT(D4425,F4425)</f>
        <v>Croissant</v>
      </c>
      <c r="M4425" s="10">
        <f>E4425*_xlfn.XLOOKUP(L4425,PriceListData!$F$2:$F$97,PriceListData!$E$2:$E$97)</f>
        <v>4.75</v>
      </c>
      <c r="N4425" t="str">
        <f>TEXT(B4425,"dddd")</f>
        <v>Sunday</v>
      </c>
    </row>
    <row r="4426" spans="1:14" x14ac:dyDescent="0.35">
      <c r="A4426">
        <v>290406</v>
      </c>
      <c r="B4426" s="3">
        <v>45795</v>
      </c>
      <c r="C4426" s="4">
        <v>0.68842592592592589</v>
      </c>
      <c r="D4426" t="s">
        <v>436</v>
      </c>
      <c r="E4426">
        <v>1</v>
      </c>
      <c r="G4426" t="s">
        <v>433</v>
      </c>
      <c r="H4426" t="s">
        <v>435</v>
      </c>
      <c r="J4426" t="s">
        <v>403</v>
      </c>
      <c r="K4426">
        <v>1</v>
      </c>
      <c r="L4426" t="str">
        <f>_xlfn.CONCAT(D4426,F4426)</f>
        <v>Apricot danish</v>
      </c>
      <c r="M4426" s="10">
        <f>E4426*_xlfn.XLOOKUP(L4426,PriceListData!$F$2:$F$97,PriceListData!$E$2:$E$97)</f>
        <v>3.5</v>
      </c>
      <c r="N4426" t="str">
        <f>TEXT(B4426,"dddd")</f>
        <v>Sunday</v>
      </c>
    </row>
    <row r="4427" spans="1:14" x14ac:dyDescent="0.35">
      <c r="A4427">
        <v>290405</v>
      </c>
      <c r="B4427" s="3">
        <v>45795</v>
      </c>
      <c r="C4427" s="4">
        <v>0.67491898148148144</v>
      </c>
      <c r="D4427" t="s">
        <v>437</v>
      </c>
      <c r="E4427">
        <v>1</v>
      </c>
      <c r="G4427" t="s">
        <v>433</v>
      </c>
      <c r="H4427" t="s">
        <v>435</v>
      </c>
      <c r="J4427" t="s">
        <v>403</v>
      </c>
      <c r="K4427">
        <v>1</v>
      </c>
      <c r="L4427" t="str">
        <f>_xlfn.CONCAT(D4427,F4427)</f>
        <v>Pizza pocket</v>
      </c>
      <c r="M4427" s="10">
        <f>E4427*_xlfn.XLOOKUP(L4427,PriceListData!$F$2:$F$97,PriceListData!$E$2:$E$97)</f>
        <v>5</v>
      </c>
      <c r="N4427" t="str">
        <f>TEXT(B4427,"dddd")</f>
        <v>Sunday</v>
      </c>
    </row>
    <row r="4428" spans="1:14" x14ac:dyDescent="0.35">
      <c r="A4428">
        <v>290404</v>
      </c>
      <c r="B4428" s="3">
        <v>45795</v>
      </c>
      <c r="C4428" s="4">
        <v>0.65501157407407407</v>
      </c>
      <c r="D4428" t="s">
        <v>441</v>
      </c>
      <c r="E4428">
        <v>1</v>
      </c>
      <c r="G4428" t="s">
        <v>433</v>
      </c>
      <c r="H4428" t="s">
        <v>435</v>
      </c>
      <c r="J4428" t="s">
        <v>403</v>
      </c>
      <c r="K4428">
        <v>1</v>
      </c>
      <c r="L4428" t="str">
        <f>_xlfn.CONCAT(D4428,F4428)</f>
        <v>Sticky bun</v>
      </c>
      <c r="M4428" s="10">
        <f>E4428*_xlfn.XLOOKUP(L4428,PriceListData!$F$2:$F$97,PriceListData!$E$2:$E$97)</f>
        <v>2.75</v>
      </c>
      <c r="N4428" t="str">
        <f>TEXT(B4428,"dddd")</f>
        <v>Sunday</v>
      </c>
    </row>
    <row r="4429" spans="1:14" x14ac:dyDescent="0.35">
      <c r="A4429">
        <v>290403</v>
      </c>
      <c r="B4429" s="3">
        <v>45795</v>
      </c>
      <c r="C4429" s="4">
        <v>0.65427083333333336</v>
      </c>
      <c r="D4429" t="s">
        <v>189</v>
      </c>
      <c r="E4429">
        <v>1</v>
      </c>
      <c r="G4429" t="s">
        <v>433</v>
      </c>
      <c r="H4429" t="s">
        <v>448</v>
      </c>
      <c r="J4429" t="s">
        <v>403</v>
      </c>
      <c r="K4429">
        <v>1</v>
      </c>
      <c r="L4429" t="str">
        <f>_xlfn.CONCAT(D4429,F4429)</f>
        <v>Toastie</v>
      </c>
      <c r="M4429" s="10">
        <f>E4429*_xlfn.XLOOKUP(L4429,PriceListData!$F$2:$F$97,PriceListData!$E$2:$E$97)</f>
        <v>6.75</v>
      </c>
      <c r="N4429" t="str">
        <f>TEXT(B4429,"dddd")</f>
        <v>Sunday</v>
      </c>
    </row>
    <row r="4430" spans="1:14" x14ac:dyDescent="0.35">
      <c r="A4430">
        <v>290403</v>
      </c>
      <c r="B4430" s="3">
        <v>45795</v>
      </c>
      <c r="C4430" s="4">
        <v>0.65427083333333336</v>
      </c>
      <c r="D4430" t="s">
        <v>441</v>
      </c>
      <c r="E4430">
        <v>1</v>
      </c>
      <c r="G4430" t="s">
        <v>433</v>
      </c>
      <c r="H4430" t="s">
        <v>435</v>
      </c>
      <c r="J4430" t="s">
        <v>403</v>
      </c>
      <c r="K4430">
        <v>1</v>
      </c>
      <c r="L4430" t="str">
        <f>_xlfn.CONCAT(D4430,F4430)</f>
        <v>Sticky bun</v>
      </c>
      <c r="M4430" s="10">
        <f>E4430*_xlfn.XLOOKUP(L4430,PriceListData!$F$2:$F$97,PriceListData!$E$2:$E$97)</f>
        <v>2.75</v>
      </c>
      <c r="N4430" t="str">
        <f>TEXT(B4430,"dddd")</f>
        <v>Sunday</v>
      </c>
    </row>
    <row r="4431" spans="1:14" x14ac:dyDescent="0.35">
      <c r="A4431">
        <v>290403</v>
      </c>
      <c r="B4431" s="3">
        <v>45795</v>
      </c>
      <c r="C4431" s="4">
        <v>0.65427083333333336</v>
      </c>
      <c r="D4431" t="s">
        <v>63</v>
      </c>
      <c r="E4431">
        <v>1</v>
      </c>
      <c r="G4431" t="s">
        <v>433</v>
      </c>
      <c r="H4431" t="s">
        <v>435</v>
      </c>
      <c r="J4431" t="s">
        <v>403</v>
      </c>
      <c r="K4431">
        <v>1</v>
      </c>
      <c r="L4431" t="str">
        <f>_xlfn.CONCAT(D4431,F4431)</f>
        <v>Cookie</v>
      </c>
      <c r="M4431" s="10">
        <f>E4431*_xlfn.XLOOKUP(L4431,PriceListData!$F$2:$F$97,PriceListData!$E$2:$E$97)</f>
        <v>3</v>
      </c>
      <c r="N4431" t="str">
        <f>TEXT(B4431,"dddd")</f>
        <v>Sunday</v>
      </c>
    </row>
    <row r="4432" spans="1:14" x14ac:dyDescent="0.35">
      <c r="A4432">
        <v>290402</v>
      </c>
      <c r="B4432" s="3">
        <v>45795</v>
      </c>
      <c r="C4432" s="4">
        <v>0.62634259259259262</v>
      </c>
      <c r="D4432" t="s">
        <v>436</v>
      </c>
      <c r="E4432">
        <v>1</v>
      </c>
      <c r="G4432" t="s">
        <v>433</v>
      </c>
      <c r="H4432" t="s">
        <v>435</v>
      </c>
      <c r="J4432" t="s">
        <v>403</v>
      </c>
      <c r="K4432">
        <v>1</v>
      </c>
      <c r="L4432" t="str">
        <f>_xlfn.CONCAT(D4432,F4432)</f>
        <v>Apricot danish</v>
      </c>
      <c r="M4432" s="10">
        <f>E4432*_xlfn.XLOOKUP(L4432,PriceListData!$F$2:$F$97,PriceListData!$E$2:$E$97)</f>
        <v>3.5</v>
      </c>
      <c r="N4432" t="str">
        <f>TEXT(B4432,"dddd")</f>
        <v>Sunday</v>
      </c>
    </row>
    <row r="4433" spans="1:14" x14ac:dyDescent="0.35">
      <c r="A4433">
        <v>290401</v>
      </c>
      <c r="B4433" s="3">
        <v>45795</v>
      </c>
      <c r="C4433" s="4">
        <v>0.59759259259259256</v>
      </c>
      <c r="D4433" t="s">
        <v>441</v>
      </c>
      <c r="E4433">
        <v>1</v>
      </c>
      <c r="G4433" t="s">
        <v>433</v>
      </c>
      <c r="H4433" t="s">
        <v>435</v>
      </c>
      <c r="J4433" t="s">
        <v>403</v>
      </c>
      <c r="K4433">
        <v>2</v>
      </c>
      <c r="L4433" t="str">
        <f>_xlfn.CONCAT(D4433,F4433)</f>
        <v>Sticky bun</v>
      </c>
      <c r="M4433" s="10">
        <f>E4433*_xlfn.XLOOKUP(L4433,PriceListData!$F$2:$F$97,PriceListData!$E$2:$E$97)</f>
        <v>2.75</v>
      </c>
      <c r="N4433" t="str">
        <f>TEXT(B4433,"dddd")</f>
        <v>Sunday</v>
      </c>
    </row>
    <row r="4434" spans="1:14" x14ac:dyDescent="0.35">
      <c r="A4434">
        <v>290400</v>
      </c>
      <c r="B4434" s="3">
        <v>45795</v>
      </c>
      <c r="C4434" s="4">
        <v>0.55103009259259261</v>
      </c>
      <c r="D4434" t="s">
        <v>438</v>
      </c>
      <c r="E4434">
        <v>1</v>
      </c>
      <c r="G4434" t="s">
        <v>433</v>
      </c>
      <c r="H4434" t="s">
        <v>435</v>
      </c>
      <c r="J4434" t="s">
        <v>403</v>
      </c>
      <c r="K4434">
        <v>1</v>
      </c>
      <c r="L4434" t="str">
        <f>_xlfn.CONCAT(D4434,F4434)</f>
        <v>Cinnamon roll</v>
      </c>
      <c r="M4434" s="10">
        <f>E4434*_xlfn.XLOOKUP(L4434,PriceListData!$F$2:$F$97,PriceListData!$E$2:$E$97)</f>
        <v>3.75</v>
      </c>
      <c r="N4434" t="str">
        <f>TEXT(B4434,"dddd")</f>
        <v>Sunday</v>
      </c>
    </row>
    <row r="4435" spans="1:14" x14ac:dyDescent="0.35">
      <c r="A4435">
        <v>290399</v>
      </c>
      <c r="B4435" s="3">
        <v>45795</v>
      </c>
      <c r="C4435" s="4">
        <v>0.54356481481481478</v>
      </c>
      <c r="D4435" t="s">
        <v>443</v>
      </c>
      <c r="E4435">
        <v>1</v>
      </c>
      <c r="G4435" t="s">
        <v>433</v>
      </c>
      <c r="H4435" t="s">
        <v>435</v>
      </c>
      <c r="J4435" t="s">
        <v>403</v>
      </c>
      <c r="K4435">
        <v>1</v>
      </c>
      <c r="L4435" t="str">
        <f>_xlfn.CONCAT(D4435,F4435)</f>
        <v>Scone with clotted cream and jam</v>
      </c>
      <c r="M4435" s="10">
        <f>E4435*_xlfn.XLOOKUP(L4435,PriceListData!$F$2:$F$97,PriceListData!$E$2:$E$97)</f>
        <v>5.75</v>
      </c>
      <c r="N4435" t="str">
        <f>TEXT(B4435,"dddd")</f>
        <v>Sunday</v>
      </c>
    </row>
    <row r="4436" spans="1:14" x14ac:dyDescent="0.35">
      <c r="A4436">
        <v>290398</v>
      </c>
      <c r="B4436" s="3">
        <v>45795</v>
      </c>
      <c r="C4436" s="4">
        <v>0.52618055555555554</v>
      </c>
      <c r="D4436" t="s">
        <v>458</v>
      </c>
      <c r="E4436">
        <v>1</v>
      </c>
      <c r="G4436" t="s">
        <v>433</v>
      </c>
      <c r="H4436" t="s">
        <v>435</v>
      </c>
      <c r="J4436" t="s">
        <v>403</v>
      </c>
      <c r="K4436">
        <v>2</v>
      </c>
      <c r="L4436" t="str">
        <f>_xlfn.CONCAT(D4436,F4436)</f>
        <v>Iced sugar cookie</v>
      </c>
      <c r="M4436" s="10">
        <f>E4436*_xlfn.XLOOKUP(L4436,PriceListData!$F$2:$F$97,PriceListData!$E$2:$E$97)</f>
        <v>3.25</v>
      </c>
      <c r="N4436" t="str">
        <f>TEXT(B4436,"dddd")</f>
        <v>Sunday</v>
      </c>
    </row>
    <row r="4437" spans="1:14" x14ac:dyDescent="0.35">
      <c r="A4437">
        <v>290397</v>
      </c>
      <c r="B4437" s="3">
        <v>45795</v>
      </c>
      <c r="C4437" s="4">
        <v>0.49592592592592594</v>
      </c>
      <c r="D4437" t="s">
        <v>436</v>
      </c>
      <c r="E4437">
        <v>1</v>
      </c>
      <c r="G4437" t="s">
        <v>433</v>
      </c>
      <c r="H4437" t="s">
        <v>435</v>
      </c>
      <c r="J4437" t="s">
        <v>403</v>
      </c>
      <c r="K4437">
        <v>1</v>
      </c>
      <c r="L4437" t="str">
        <f>_xlfn.CONCAT(D4437,F4437)</f>
        <v>Apricot danish</v>
      </c>
      <c r="M4437" s="10">
        <f>E4437*_xlfn.XLOOKUP(L4437,PriceListData!$F$2:$F$97,PriceListData!$E$2:$E$97)</f>
        <v>3.5</v>
      </c>
      <c r="N4437" t="str">
        <f>TEXT(B4437,"dddd")</f>
        <v>Sunday</v>
      </c>
    </row>
    <row r="4438" spans="1:14" x14ac:dyDescent="0.35">
      <c r="A4438">
        <v>290396</v>
      </c>
      <c r="B4438" s="3">
        <v>45795</v>
      </c>
      <c r="C4438" s="4">
        <v>0.47903935185185187</v>
      </c>
      <c r="D4438" t="s">
        <v>443</v>
      </c>
      <c r="E4438">
        <v>1</v>
      </c>
      <c r="G4438" t="s">
        <v>433</v>
      </c>
      <c r="H4438" t="s">
        <v>435</v>
      </c>
      <c r="J4438" t="s">
        <v>403</v>
      </c>
      <c r="K4438">
        <v>1</v>
      </c>
      <c r="L4438" t="str">
        <f>_xlfn.CONCAT(D4438,F4438)</f>
        <v>Scone with clotted cream and jam</v>
      </c>
      <c r="M4438" s="10">
        <f>E4438*_xlfn.XLOOKUP(L4438,PriceListData!$F$2:$F$97,PriceListData!$E$2:$E$97)</f>
        <v>5.75</v>
      </c>
      <c r="N4438" t="str">
        <f>TEXT(B4438,"dddd")</f>
        <v>Sunday</v>
      </c>
    </row>
    <row r="4439" spans="1:14" x14ac:dyDescent="0.35">
      <c r="A4439">
        <v>290395</v>
      </c>
      <c r="B4439" s="3">
        <v>45795</v>
      </c>
      <c r="C4439" s="4">
        <v>0.47756944444444444</v>
      </c>
      <c r="D4439" t="s">
        <v>436</v>
      </c>
      <c r="E4439">
        <v>1</v>
      </c>
      <c r="G4439" t="s">
        <v>433</v>
      </c>
      <c r="H4439" t="s">
        <v>435</v>
      </c>
      <c r="J4439" t="s">
        <v>403</v>
      </c>
      <c r="K4439">
        <v>1</v>
      </c>
      <c r="L4439" t="str">
        <f>_xlfn.CONCAT(D4439,F4439)</f>
        <v>Apricot danish</v>
      </c>
      <c r="M4439" s="10">
        <f>E4439*_xlfn.XLOOKUP(L4439,PriceListData!$F$2:$F$97,PriceListData!$E$2:$E$97)</f>
        <v>3.5</v>
      </c>
      <c r="N4439" t="str">
        <f>TEXT(B4439,"dddd")</f>
        <v>Sunday</v>
      </c>
    </row>
    <row r="4440" spans="1:14" x14ac:dyDescent="0.35">
      <c r="A4440">
        <v>290394</v>
      </c>
      <c r="B4440" s="3">
        <v>45795</v>
      </c>
      <c r="C4440" s="4">
        <v>0.47425925925925927</v>
      </c>
      <c r="D4440" t="s">
        <v>441</v>
      </c>
      <c r="E4440">
        <v>1</v>
      </c>
      <c r="G4440" t="s">
        <v>433</v>
      </c>
      <c r="H4440" t="s">
        <v>435</v>
      </c>
      <c r="J4440" t="s">
        <v>403</v>
      </c>
      <c r="K4440">
        <v>2</v>
      </c>
      <c r="L4440" t="str">
        <f>_xlfn.CONCAT(D4440,F4440)</f>
        <v>Sticky bun</v>
      </c>
      <c r="M4440" s="10">
        <f>E4440*_xlfn.XLOOKUP(L4440,PriceListData!$F$2:$F$97,PriceListData!$E$2:$E$97)</f>
        <v>2.75</v>
      </c>
      <c r="N4440" t="str">
        <f>TEXT(B4440,"dddd")</f>
        <v>Sunday</v>
      </c>
    </row>
    <row r="4441" spans="1:14" x14ac:dyDescent="0.35">
      <c r="A4441">
        <v>290394</v>
      </c>
      <c r="B4441" s="3">
        <v>45795</v>
      </c>
      <c r="C4441" s="4">
        <v>0.47425925925925927</v>
      </c>
      <c r="D4441" t="s">
        <v>438</v>
      </c>
      <c r="E4441">
        <v>1</v>
      </c>
      <c r="G4441" t="s">
        <v>433</v>
      </c>
      <c r="H4441" t="s">
        <v>435</v>
      </c>
      <c r="J4441" t="s">
        <v>403</v>
      </c>
      <c r="K4441">
        <v>2</v>
      </c>
      <c r="L4441" t="str">
        <f>_xlfn.CONCAT(D4441,F4441)</f>
        <v>Cinnamon roll</v>
      </c>
      <c r="M4441" s="10">
        <f>E4441*_xlfn.XLOOKUP(L4441,PriceListData!$F$2:$F$97,PriceListData!$E$2:$E$97)</f>
        <v>3.75</v>
      </c>
      <c r="N4441" t="str">
        <f>TEXT(B4441,"dddd")</f>
        <v>Sunday</v>
      </c>
    </row>
    <row r="4442" spans="1:14" x14ac:dyDescent="0.35">
      <c r="A4442">
        <v>290393</v>
      </c>
      <c r="B4442" s="3">
        <v>45795</v>
      </c>
      <c r="C4442" s="4">
        <v>0.47420138888888891</v>
      </c>
      <c r="D4442" t="s">
        <v>189</v>
      </c>
      <c r="E4442">
        <v>1</v>
      </c>
      <c r="G4442" t="s">
        <v>433</v>
      </c>
      <c r="H4442" t="s">
        <v>448</v>
      </c>
      <c r="J4442" t="s">
        <v>403</v>
      </c>
      <c r="K4442">
        <v>1</v>
      </c>
      <c r="L4442" t="str">
        <f>_xlfn.CONCAT(D4442,F4442)</f>
        <v>Toastie</v>
      </c>
      <c r="M4442" s="10">
        <f>E4442*_xlfn.XLOOKUP(L4442,PriceListData!$F$2:$F$97,PriceListData!$E$2:$E$97)</f>
        <v>6.75</v>
      </c>
      <c r="N4442" t="str">
        <f>TEXT(B4442,"dddd")</f>
        <v>Sunday</v>
      </c>
    </row>
    <row r="4443" spans="1:14" x14ac:dyDescent="0.35">
      <c r="A4443">
        <v>290392</v>
      </c>
      <c r="B4443" s="3">
        <v>45795</v>
      </c>
      <c r="C4443" s="4">
        <v>0.45533564814814814</v>
      </c>
      <c r="D4443" t="s">
        <v>432</v>
      </c>
      <c r="E4443">
        <v>1</v>
      </c>
      <c r="G4443" t="s">
        <v>433</v>
      </c>
      <c r="H4443" t="s">
        <v>434</v>
      </c>
      <c r="J4443" t="s">
        <v>403</v>
      </c>
      <c r="K4443">
        <v>1</v>
      </c>
      <c r="L4443" t="str">
        <f>_xlfn.CONCAT(D4443,F4443)</f>
        <v>Candy bar</v>
      </c>
      <c r="M4443" s="10">
        <f>E4443*_xlfn.XLOOKUP(L4443,PriceListData!$F$2:$F$97,PriceListData!$E$2:$E$97)</f>
        <v>2.75</v>
      </c>
      <c r="N4443" t="str">
        <f>TEXT(B4443,"dddd")</f>
        <v>Sunday</v>
      </c>
    </row>
    <row r="4444" spans="1:14" x14ac:dyDescent="0.35">
      <c r="A4444">
        <v>290391</v>
      </c>
      <c r="B4444" s="3">
        <v>45795</v>
      </c>
      <c r="C4444" s="4">
        <v>0.45243055555555556</v>
      </c>
      <c r="D4444" t="s">
        <v>432</v>
      </c>
      <c r="E4444">
        <v>1</v>
      </c>
      <c r="G4444" t="s">
        <v>433</v>
      </c>
      <c r="H4444" t="s">
        <v>434</v>
      </c>
      <c r="J4444" t="s">
        <v>403</v>
      </c>
      <c r="K4444">
        <v>2</v>
      </c>
      <c r="L4444" t="str">
        <f>_xlfn.CONCAT(D4444,F4444)</f>
        <v>Candy bar</v>
      </c>
      <c r="M4444" s="10">
        <f>E4444*_xlfn.XLOOKUP(L4444,PriceListData!$F$2:$F$97,PriceListData!$E$2:$E$97)</f>
        <v>2.75</v>
      </c>
      <c r="N4444" t="str">
        <f>TEXT(B4444,"dddd")</f>
        <v>Sunday</v>
      </c>
    </row>
    <row r="4445" spans="1:14" x14ac:dyDescent="0.35">
      <c r="A4445">
        <v>290390</v>
      </c>
      <c r="B4445" s="3">
        <v>45795</v>
      </c>
      <c r="C4445" s="4">
        <v>0.4521412037037037</v>
      </c>
      <c r="D4445" t="s">
        <v>443</v>
      </c>
      <c r="E4445">
        <v>1</v>
      </c>
      <c r="G4445" t="s">
        <v>433</v>
      </c>
      <c r="H4445" t="s">
        <v>435</v>
      </c>
      <c r="J4445" t="s">
        <v>403</v>
      </c>
      <c r="K4445">
        <v>1</v>
      </c>
      <c r="L4445" t="str">
        <f>_xlfn.CONCAT(D4445,F4445)</f>
        <v>Scone with clotted cream and jam</v>
      </c>
      <c r="M4445" s="10">
        <f>E4445*_xlfn.XLOOKUP(L4445,PriceListData!$F$2:$F$97,PriceListData!$E$2:$E$97)</f>
        <v>5.75</v>
      </c>
      <c r="N4445" t="str">
        <f>TEXT(B4445,"dddd")</f>
        <v>Sunday</v>
      </c>
    </row>
    <row r="4446" spans="1:14" x14ac:dyDescent="0.35">
      <c r="A4446">
        <v>290389</v>
      </c>
      <c r="B4446" s="3">
        <v>45795</v>
      </c>
      <c r="C4446" s="4">
        <v>0.45025462962962964</v>
      </c>
      <c r="D4446" t="s">
        <v>441</v>
      </c>
      <c r="E4446">
        <v>1</v>
      </c>
      <c r="G4446" t="s">
        <v>433</v>
      </c>
      <c r="H4446" t="s">
        <v>435</v>
      </c>
      <c r="J4446" t="s">
        <v>403</v>
      </c>
      <c r="K4446">
        <v>2</v>
      </c>
      <c r="L4446" t="str">
        <f>_xlfn.CONCAT(D4446,F4446)</f>
        <v>Sticky bun</v>
      </c>
      <c r="M4446" s="10">
        <f>E4446*_xlfn.XLOOKUP(L4446,PriceListData!$F$2:$F$97,PriceListData!$E$2:$E$97)</f>
        <v>2.75</v>
      </c>
      <c r="N4446" t="str">
        <f>TEXT(B4446,"dddd")</f>
        <v>Sunday</v>
      </c>
    </row>
    <row r="4447" spans="1:14" x14ac:dyDescent="0.35">
      <c r="A4447">
        <v>290388</v>
      </c>
      <c r="B4447" s="3">
        <v>45795</v>
      </c>
      <c r="C4447" s="4">
        <v>0.44931712962962961</v>
      </c>
      <c r="D4447" t="s">
        <v>438</v>
      </c>
      <c r="E4447">
        <v>1</v>
      </c>
      <c r="G4447" t="s">
        <v>433</v>
      </c>
      <c r="H4447" t="s">
        <v>435</v>
      </c>
      <c r="J4447" t="s">
        <v>403</v>
      </c>
      <c r="K4447">
        <v>1</v>
      </c>
      <c r="L4447" t="str">
        <f>_xlfn.CONCAT(D4447,F4447)</f>
        <v>Cinnamon roll</v>
      </c>
      <c r="M4447" s="10">
        <f>E4447*_xlfn.XLOOKUP(L4447,PriceListData!$F$2:$F$97,PriceListData!$E$2:$E$97)</f>
        <v>3.75</v>
      </c>
      <c r="N4447" t="str">
        <f>TEXT(B4447,"dddd")</f>
        <v>Sunday</v>
      </c>
    </row>
    <row r="4448" spans="1:14" x14ac:dyDescent="0.35">
      <c r="A4448">
        <v>290387</v>
      </c>
      <c r="B4448" s="3">
        <v>45795</v>
      </c>
      <c r="C4448" s="4">
        <v>0.44653935185185184</v>
      </c>
      <c r="D4448" t="s">
        <v>443</v>
      </c>
      <c r="E4448">
        <v>1</v>
      </c>
      <c r="G4448" t="s">
        <v>433</v>
      </c>
      <c r="H4448" t="s">
        <v>435</v>
      </c>
      <c r="J4448" t="s">
        <v>403</v>
      </c>
      <c r="K4448">
        <v>1</v>
      </c>
      <c r="L4448" t="str">
        <f>_xlfn.CONCAT(D4448,F4448)</f>
        <v>Scone with clotted cream and jam</v>
      </c>
      <c r="M4448" s="10">
        <f>E4448*_xlfn.XLOOKUP(L4448,PriceListData!$F$2:$F$97,PriceListData!$E$2:$E$97)</f>
        <v>5.75</v>
      </c>
      <c r="N4448" t="str">
        <f>TEXT(B4448,"dddd")</f>
        <v>Sunday</v>
      </c>
    </row>
    <row r="4449" spans="1:14" x14ac:dyDescent="0.35">
      <c r="A4449">
        <v>290386</v>
      </c>
      <c r="B4449" s="3">
        <v>45795</v>
      </c>
      <c r="C4449" s="4">
        <v>0.43405092592592592</v>
      </c>
      <c r="D4449" t="s">
        <v>93</v>
      </c>
      <c r="E4449">
        <v>1</v>
      </c>
      <c r="G4449" t="s">
        <v>433</v>
      </c>
      <c r="H4449" t="s">
        <v>435</v>
      </c>
      <c r="J4449" t="s">
        <v>403</v>
      </c>
      <c r="K4449">
        <v>1</v>
      </c>
      <c r="L4449" t="str">
        <f>_xlfn.CONCAT(D4449,F4449)</f>
        <v>Croissant</v>
      </c>
      <c r="M4449" s="10">
        <f>E4449*_xlfn.XLOOKUP(L4449,PriceListData!$F$2:$F$97,PriceListData!$E$2:$E$97)</f>
        <v>4.75</v>
      </c>
      <c r="N4449" t="str">
        <f>TEXT(B4449,"dddd")</f>
        <v>Sunday</v>
      </c>
    </row>
    <row r="4450" spans="1:14" x14ac:dyDescent="0.35">
      <c r="A4450">
        <v>290385</v>
      </c>
      <c r="B4450" s="3">
        <v>45795</v>
      </c>
      <c r="C4450" s="4">
        <v>0.43232638888888891</v>
      </c>
      <c r="D4450" t="s">
        <v>93</v>
      </c>
      <c r="E4450">
        <v>1</v>
      </c>
      <c r="G4450" t="s">
        <v>433</v>
      </c>
      <c r="H4450" t="s">
        <v>435</v>
      </c>
      <c r="J4450" t="s">
        <v>403</v>
      </c>
      <c r="K4450">
        <v>1</v>
      </c>
      <c r="L4450" t="str">
        <f>_xlfn.CONCAT(D4450,F4450)</f>
        <v>Croissant</v>
      </c>
      <c r="M4450" s="10">
        <f>E4450*_xlfn.XLOOKUP(L4450,PriceListData!$F$2:$F$97,PriceListData!$E$2:$E$97)</f>
        <v>4.75</v>
      </c>
      <c r="N4450" t="str">
        <f>TEXT(B4450,"dddd")</f>
        <v>Sunday</v>
      </c>
    </row>
    <row r="4451" spans="1:14" x14ac:dyDescent="0.35">
      <c r="A4451">
        <v>290384</v>
      </c>
      <c r="B4451" s="3">
        <v>45795</v>
      </c>
      <c r="C4451" s="4">
        <v>0.42969907407407409</v>
      </c>
      <c r="D4451" t="s">
        <v>441</v>
      </c>
      <c r="E4451">
        <v>1</v>
      </c>
      <c r="G4451" t="s">
        <v>433</v>
      </c>
      <c r="H4451" t="s">
        <v>435</v>
      </c>
      <c r="J4451" t="s">
        <v>403</v>
      </c>
      <c r="K4451">
        <v>1</v>
      </c>
      <c r="L4451" t="str">
        <f>_xlfn.CONCAT(D4451,F4451)</f>
        <v>Sticky bun</v>
      </c>
      <c r="M4451" s="10">
        <f>E4451*_xlfn.XLOOKUP(L4451,PriceListData!$F$2:$F$97,PriceListData!$E$2:$E$97)</f>
        <v>2.75</v>
      </c>
      <c r="N4451" t="str">
        <f>TEXT(B4451,"dddd")</f>
        <v>Sunday</v>
      </c>
    </row>
    <row r="4452" spans="1:14" x14ac:dyDescent="0.35">
      <c r="A4452">
        <v>290383</v>
      </c>
      <c r="B4452" s="3">
        <v>45795</v>
      </c>
      <c r="C4452" s="4">
        <v>0.42939814814814814</v>
      </c>
      <c r="D4452" t="s">
        <v>438</v>
      </c>
      <c r="E4452">
        <v>1</v>
      </c>
      <c r="G4452" t="s">
        <v>433</v>
      </c>
      <c r="H4452" t="s">
        <v>435</v>
      </c>
      <c r="J4452" t="s">
        <v>403</v>
      </c>
      <c r="K4452">
        <v>2</v>
      </c>
      <c r="L4452" t="str">
        <f>_xlfn.CONCAT(D4452,F4452)</f>
        <v>Cinnamon roll</v>
      </c>
      <c r="M4452" s="10">
        <f>E4452*_xlfn.XLOOKUP(L4452,PriceListData!$F$2:$F$97,PriceListData!$E$2:$E$97)</f>
        <v>3.75</v>
      </c>
      <c r="N4452" t="str">
        <f>TEXT(B4452,"dddd")</f>
        <v>Sunday</v>
      </c>
    </row>
    <row r="4453" spans="1:14" x14ac:dyDescent="0.35">
      <c r="A4453">
        <v>290382</v>
      </c>
      <c r="B4453" s="3">
        <v>45795</v>
      </c>
      <c r="C4453" s="4">
        <v>0.41710648148148149</v>
      </c>
      <c r="D4453" t="s">
        <v>443</v>
      </c>
      <c r="E4453">
        <v>1</v>
      </c>
      <c r="G4453" t="s">
        <v>433</v>
      </c>
      <c r="H4453" t="s">
        <v>435</v>
      </c>
      <c r="J4453" t="s">
        <v>403</v>
      </c>
      <c r="K4453">
        <v>1</v>
      </c>
      <c r="L4453" t="str">
        <f>_xlfn.CONCAT(D4453,F4453)</f>
        <v>Scone with clotted cream and jam</v>
      </c>
      <c r="M4453" s="10">
        <f>E4453*_xlfn.XLOOKUP(L4453,PriceListData!$F$2:$F$97,PriceListData!$E$2:$E$97)</f>
        <v>5.75</v>
      </c>
      <c r="N4453" t="str">
        <f>TEXT(B4453,"dddd")</f>
        <v>Sunday</v>
      </c>
    </row>
    <row r="4454" spans="1:14" x14ac:dyDescent="0.35">
      <c r="A4454">
        <v>290381</v>
      </c>
      <c r="B4454" s="3">
        <v>45795</v>
      </c>
      <c r="C4454" s="4">
        <v>0.40968749999999998</v>
      </c>
      <c r="D4454" t="s">
        <v>444</v>
      </c>
      <c r="E4454">
        <v>1</v>
      </c>
      <c r="G4454" t="s">
        <v>433</v>
      </c>
      <c r="H4454" t="s">
        <v>440</v>
      </c>
      <c r="J4454" t="s">
        <v>403</v>
      </c>
      <c r="K4454">
        <v>2</v>
      </c>
      <c r="L4454" t="str">
        <f>_xlfn.CONCAT(D4454,F4454)</f>
        <v>Sticky bun (day old)</v>
      </c>
      <c r="M4454" s="10">
        <f>E4454*_xlfn.XLOOKUP(L4454,PriceListData!$F$2:$F$97,PriceListData!$E$2:$E$97)</f>
        <v>2</v>
      </c>
      <c r="N4454" t="str">
        <f>TEXT(B4454,"dddd")</f>
        <v>Sunday</v>
      </c>
    </row>
    <row r="4455" spans="1:14" x14ac:dyDescent="0.35">
      <c r="A4455">
        <v>290380</v>
      </c>
      <c r="B4455" s="3">
        <v>45795</v>
      </c>
      <c r="C4455" s="4">
        <v>0.40458333333333335</v>
      </c>
      <c r="D4455" t="s">
        <v>449</v>
      </c>
      <c r="E4455">
        <v>2</v>
      </c>
      <c r="G4455" t="s">
        <v>433</v>
      </c>
      <c r="H4455" t="s">
        <v>435</v>
      </c>
      <c r="J4455" t="s">
        <v>403</v>
      </c>
      <c r="K4455">
        <v>1</v>
      </c>
      <c r="L4455" t="str">
        <f>_xlfn.CONCAT(D4455,F4455)</f>
        <v>Chocolate croissant</v>
      </c>
      <c r="M4455" s="10">
        <f>E4455*_xlfn.XLOOKUP(L4455,PriceListData!$F$2:$F$97,PriceListData!$E$2:$E$97)</f>
        <v>10.5</v>
      </c>
      <c r="N4455" t="str">
        <f>TEXT(B4455,"dddd")</f>
        <v>Sunday</v>
      </c>
    </row>
    <row r="4456" spans="1:14" x14ac:dyDescent="0.35">
      <c r="A4456">
        <v>290379</v>
      </c>
      <c r="B4456" s="3">
        <v>45795</v>
      </c>
      <c r="C4456" s="4">
        <v>0.38886574074074076</v>
      </c>
      <c r="D4456" t="s">
        <v>457</v>
      </c>
      <c r="E4456">
        <v>1</v>
      </c>
      <c r="G4456" t="s">
        <v>433</v>
      </c>
      <c r="H4456" t="s">
        <v>440</v>
      </c>
      <c r="J4456" t="s">
        <v>403</v>
      </c>
      <c r="K4456">
        <v>1</v>
      </c>
      <c r="L4456" t="str">
        <f>_xlfn.CONCAT(D4456,F4456)</f>
        <v>Scone with clotted cream and jam (day old)</v>
      </c>
      <c r="M4456" s="10">
        <f>E4456*_xlfn.XLOOKUP(L4456,PriceListData!$F$2:$F$97,PriceListData!$E$2:$E$97)</f>
        <v>4.75</v>
      </c>
      <c r="N4456" t="str">
        <f>TEXT(B4456,"dddd")</f>
        <v>Sunday</v>
      </c>
    </row>
    <row r="4457" spans="1:14" x14ac:dyDescent="0.35">
      <c r="A4457">
        <v>290378</v>
      </c>
      <c r="B4457" s="3">
        <v>45795</v>
      </c>
      <c r="C4457" s="4">
        <v>0.38329861111111113</v>
      </c>
      <c r="D4457" t="s">
        <v>449</v>
      </c>
      <c r="E4457">
        <v>1</v>
      </c>
      <c r="G4457" t="s">
        <v>433</v>
      </c>
      <c r="H4457" t="s">
        <v>435</v>
      </c>
      <c r="J4457" t="s">
        <v>403</v>
      </c>
      <c r="K4457">
        <v>1</v>
      </c>
      <c r="L4457" t="str">
        <f>_xlfn.CONCAT(D4457,F4457)</f>
        <v>Chocolate croissant</v>
      </c>
      <c r="M4457" s="10">
        <f>E4457*_xlfn.XLOOKUP(L4457,PriceListData!$F$2:$F$97,PriceListData!$E$2:$E$97)</f>
        <v>5.25</v>
      </c>
      <c r="N4457" t="str">
        <f>TEXT(B4457,"dddd")</f>
        <v>Sunday</v>
      </c>
    </row>
    <row r="4458" spans="1:14" x14ac:dyDescent="0.35">
      <c r="A4458">
        <v>290377</v>
      </c>
      <c r="B4458" s="3">
        <v>45795</v>
      </c>
      <c r="C4458" s="4">
        <v>0.38177083333333334</v>
      </c>
      <c r="D4458" t="s">
        <v>189</v>
      </c>
      <c r="E4458">
        <v>1</v>
      </c>
      <c r="G4458" t="s">
        <v>433</v>
      </c>
      <c r="H4458" t="s">
        <v>448</v>
      </c>
      <c r="J4458" t="s">
        <v>403</v>
      </c>
      <c r="K4458">
        <v>1</v>
      </c>
      <c r="L4458" t="str">
        <f>_xlfn.CONCAT(D4458,F4458)</f>
        <v>Toastie</v>
      </c>
      <c r="M4458" s="10">
        <f>E4458*_xlfn.XLOOKUP(L4458,PriceListData!$F$2:$F$97,PriceListData!$E$2:$E$97)</f>
        <v>6.75</v>
      </c>
      <c r="N4458" t="str">
        <f>TEXT(B4458,"dddd")</f>
        <v>Sunday</v>
      </c>
    </row>
    <row r="4459" spans="1:14" x14ac:dyDescent="0.35">
      <c r="A4459">
        <v>290376</v>
      </c>
      <c r="B4459" s="3">
        <v>45795</v>
      </c>
      <c r="C4459" s="4">
        <v>0.37056712962962962</v>
      </c>
      <c r="D4459" t="s">
        <v>449</v>
      </c>
      <c r="E4459">
        <v>1</v>
      </c>
      <c r="G4459" t="s">
        <v>433</v>
      </c>
      <c r="H4459" t="s">
        <v>435</v>
      </c>
      <c r="J4459" t="s">
        <v>403</v>
      </c>
      <c r="K4459">
        <v>1</v>
      </c>
      <c r="L4459" t="str">
        <f>_xlfn.CONCAT(D4459,F4459)</f>
        <v>Chocolate croissant</v>
      </c>
      <c r="M4459" s="10">
        <f>E4459*_xlfn.XLOOKUP(L4459,PriceListData!$F$2:$F$97,PriceListData!$E$2:$E$97)</f>
        <v>5.25</v>
      </c>
      <c r="N4459" t="str">
        <f>TEXT(B4459,"dddd")</f>
        <v>Sunday</v>
      </c>
    </row>
    <row r="4460" spans="1:14" x14ac:dyDescent="0.35">
      <c r="A4460">
        <v>290375</v>
      </c>
      <c r="B4460" s="3">
        <v>45795</v>
      </c>
      <c r="C4460" s="4">
        <v>0.36715277777777777</v>
      </c>
      <c r="D4460" t="s">
        <v>63</v>
      </c>
      <c r="E4460">
        <v>1</v>
      </c>
      <c r="G4460" t="s">
        <v>433</v>
      </c>
      <c r="H4460" t="s">
        <v>435</v>
      </c>
      <c r="J4460" t="s">
        <v>403</v>
      </c>
      <c r="K4460">
        <v>1</v>
      </c>
      <c r="L4460" t="str">
        <f>_xlfn.CONCAT(D4460,F4460)</f>
        <v>Cookie</v>
      </c>
      <c r="M4460" s="10">
        <f>E4460*_xlfn.XLOOKUP(L4460,PriceListData!$F$2:$F$97,PriceListData!$E$2:$E$97)</f>
        <v>3</v>
      </c>
      <c r="N4460" t="str">
        <f>TEXT(B4460,"dddd")</f>
        <v>Sunday</v>
      </c>
    </row>
    <row r="4461" spans="1:14" x14ac:dyDescent="0.35">
      <c r="A4461">
        <v>290374</v>
      </c>
      <c r="B4461" s="3">
        <v>45795</v>
      </c>
      <c r="C4461" s="4">
        <v>0.36459490740740741</v>
      </c>
      <c r="D4461" t="s">
        <v>437</v>
      </c>
      <c r="E4461">
        <v>1</v>
      </c>
      <c r="G4461" t="s">
        <v>433</v>
      </c>
      <c r="H4461" t="s">
        <v>435</v>
      </c>
      <c r="J4461" t="s">
        <v>403</v>
      </c>
      <c r="K4461">
        <v>1</v>
      </c>
      <c r="L4461" t="str">
        <f>_xlfn.CONCAT(D4461,F4461)</f>
        <v>Pizza pocket</v>
      </c>
      <c r="M4461" s="10">
        <f>E4461*_xlfn.XLOOKUP(L4461,PriceListData!$F$2:$F$97,PriceListData!$E$2:$E$97)</f>
        <v>5</v>
      </c>
      <c r="N4461" t="str">
        <f>TEXT(B4461,"dddd")</f>
        <v>Sunday</v>
      </c>
    </row>
    <row r="4462" spans="1:14" x14ac:dyDescent="0.35">
      <c r="A4462">
        <v>290374</v>
      </c>
      <c r="B4462" s="3">
        <v>45795</v>
      </c>
      <c r="C4462" s="4">
        <v>0.36459490740740741</v>
      </c>
      <c r="D4462" t="s">
        <v>438</v>
      </c>
      <c r="E4462">
        <v>1</v>
      </c>
      <c r="G4462" t="s">
        <v>433</v>
      </c>
      <c r="H4462" t="s">
        <v>435</v>
      </c>
      <c r="J4462" t="s">
        <v>403</v>
      </c>
      <c r="K4462">
        <v>1</v>
      </c>
      <c r="L4462" t="str">
        <f>_xlfn.CONCAT(D4462,F4462)</f>
        <v>Cinnamon roll</v>
      </c>
      <c r="M4462" s="10">
        <f>E4462*_xlfn.XLOOKUP(L4462,PriceListData!$F$2:$F$97,PriceListData!$E$2:$E$97)</f>
        <v>3.75</v>
      </c>
      <c r="N4462" t="str">
        <f>TEXT(B4462,"dddd")</f>
        <v>Sunday</v>
      </c>
    </row>
    <row r="4463" spans="1:14" x14ac:dyDescent="0.35">
      <c r="A4463">
        <v>290373</v>
      </c>
      <c r="B4463" s="3">
        <v>45795</v>
      </c>
      <c r="C4463" s="4">
        <v>0.34596064814814814</v>
      </c>
      <c r="D4463" t="s">
        <v>438</v>
      </c>
      <c r="E4463">
        <v>1</v>
      </c>
      <c r="G4463" t="s">
        <v>433</v>
      </c>
      <c r="H4463" t="s">
        <v>435</v>
      </c>
      <c r="J4463" t="s">
        <v>403</v>
      </c>
      <c r="K4463">
        <v>1</v>
      </c>
      <c r="L4463" t="str">
        <f>_xlfn.CONCAT(D4463,F4463)</f>
        <v>Cinnamon roll</v>
      </c>
      <c r="M4463" s="10">
        <f>E4463*_xlfn.XLOOKUP(L4463,PriceListData!$F$2:$F$97,PriceListData!$E$2:$E$97)</f>
        <v>3.75</v>
      </c>
      <c r="N4463" t="str">
        <f>TEXT(B4463,"dddd")</f>
        <v>Sunday</v>
      </c>
    </row>
    <row r="4464" spans="1:14" x14ac:dyDescent="0.35">
      <c r="A4464">
        <v>290372</v>
      </c>
      <c r="B4464" s="3">
        <v>45795</v>
      </c>
      <c r="C4464" s="4">
        <v>0.33619212962962963</v>
      </c>
      <c r="D4464" t="s">
        <v>441</v>
      </c>
      <c r="E4464">
        <v>1</v>
      </c>
      <c r="G4464" t="s">
        <v>433</v>
      </c>
      <c r="H4464" t="s">
        <v>435</v>
      </c>
      <c r="J4464" t="s">
        <v>403</v>
      </c>
      <c r="K4464">
        <v>1</v>
      </c>
      <c r="L4464" t="str">
        <f>_xlfn.CONCAT(D4464,F4464)</f>
        <v>Sticky bun</v>
      </c>
      <c r="M4464" s="10">
        <f>E4464*_xlfn.XLOOKUP(L4464,PriceListData!$F$2:$F$97,PriceListData!$E$2:$E$97)</f>
        <v>2.75</v>
      </c>
      <c r="N4464" t="str">
        <f>TEXT(B4464,"dddd")</f>
        <v>Sunday</v>
      </c>
    </row>
    <row r="4465" spans="1:14" x14ac:dyDescent="0.35">
      <c r="A4465">
        <v>290840</v>
      </c>
      <c r="B4465" s="3">
        <v>45796</v>
      </c>
      <c r="C4465" s="4">
        <v>0.88402777777777775</v>
      </c>
      <c r="D4465" t="s">
        <v>411</v>
      </c>
      <c r="E4465">
        <v>1</v>
      </c>
      <c r="F4465" t="s">
        <v>24</v>
      </c>
      <c r="G4465" t="s">
        <v>405</v>
      </c>
      <c r="H4465" t="s">
        <v>406</v>
      </c>
      <c r="J4465" t="s">
        <v>403</v>
      </c>
      <c r="K4465">
        <v>1</v>
      </c>
      <c r="L4465" t="str">
        <f>_xlfn.CONCAT(D4465,F4465)</f>
        <v>Turkish coffee3 oz</v>
      </c>
      <c r="M4465" s="10">
        <f>E4465*_xlfn.XLOOKUP(L4465,PriceListData!$F$2:$F$97,PriceListData!$E$2:$E$97)</f>
        <v>3.75</v>
      </c>
      <c r="N4465" t="str">
        <f>TEXT(B4465,"dddd")</f>
        <v>Monday</v>
      </c>
    </row>
    <row r="4466" spans="1:14" x14ac:dyDescent="0.35">
      <c r="A4466">
        <v>290840</v>
      </c>
      <c r="B4466" s="3">
        <v>45796</v>
      </c>
      <c r="C4466" s="4">
        <v>0.88402777777777775</v>
      </c>
      <c r="D4466" t="s">
        <v>424</v>
      </c>
      <c r="E4466">
        <v>1</v>
      </c>
      <c r="F4466" t="s">
        <v>15</v>
      </c>
      <c r="G4466" t="s">
        <v>423</v>
      </c>
      <c r="H4466" t="s">
        <v>414</v>
      </c>
      <c r="J4466" t="s">
        <v>403</v>
      </c>
      <c r="K4466">
        <v>1</v>
      </c>
      <c r="L4466" t="str">
        <f>_xlfn.CONCAT(D4466,F4466)</f>
        <v>Coconut milk smoothie12 oz</v>
      </c>
      <c r="M4466" s="10">
        <f>E4466*_xlfn.XLOOKUP(L4466,PriceListData!$F$2:$F$97,PriceListData!$E$2:$E$97)</f>
        <v>5.75</v>
      </c>
      <c r="N4466" t="str">
        <f>TEXT(B4466,"dddd")</f>
        <v>Monday</v>
      </c>
    </row>
    <row r="4467" spans="1:14" x14ac:dyDescent="0.35">
      <c r="A4467">
        <v>290839</v>
      </c>
      <c r="B4467" s="3">
        <v>45796</v>
      </c>
      <c r="C4467" s="4">
        <v>0.87659722222222225</v>
      </c>
      <c r="D4467" t="s">
        <v>404</v>
      </c>
      <c r="E4467">
        <v>1</v>
      </c>
      <c r="F4467" t="s">
        <v>15</v>
      </c>
      <c r="G4467" t="s">
        <v>405</v>
      </c>
      <c r="H4467" t="s">
        <v>406</v>
      </c>
      <c r="J4467" t="s">
        <v>403</v>
      </c>
      <c r="K4467">
        <v>1</v>
      </c>
      <c r="L4467" t="str">
        <f>_xlfn.CONCAT(D4467,F4467)</f>
        <v>Café latté12 oz</v>
      </c>
      <c r="M4467" s="10">
        <f>E4467*_xlfn.XLOOKUP(L4467,PriceListData!$F$2:$F$97,PriceListData!$E$2:$E$97)</f>
        <v>4.25</v>
      </c>
      <c r="N4467" t="str">
        <f>TEXT(B4467,"dddd")</f>
        <v>Monday</v>
      </c>
    </row>
    <row r="4468" spans="1:14" x14ac:dyDescent="0.35">
      <c r="A4468">
        <v>290838</v>
      </c>
      <c r="B4468" s="3">
        <v>45796</v>
      </c>
      <c r="C4468" s="4">
        <v>0.85728009259259264</v>
      </c>
      <c r="D4468" t="s">
        <v>411</v>
      </c>
      <c r="E4468">
        <v>1</v>
      </c>
      <c r="F4468" t="s">
        <v>24</v>
      </c>
      <c r="G4468" t="s">
        <v>405</v>
      </c>
      <c r="H4468" t="s">
        <v>406</v>
      </c>
      <c r="J4468" t="s">
        <v>403</v>
      </c>
      <c r="K4468">
        <v>1</v>
      </c>
      <c r="L4468" t="str">
        <f>_xlfn.CONCAT(D4468,F4468)</f>
        <v>Turkish coffee3 oz</v>
      </c>
      <c r="M4468" s="10">
        <f>E4468*_xlfn.XLOOKUP(L4468,PriceListData!$F$2:$F$97,PriceListData!$E$2:$E$97)</f>
        <v>3.75</v>
      </c>
      <c r="N4468" t="str">
        <f>TEXT(B4468,"dddd")</f>
        <v>Monday</v>
      </c>
    </row>
    <row r="4469" spans="1:14" x14ac:dyDescent="0.35">
      <c r="A4469">
        <v>290837</v>
      </c>
      <c r="B4469" s="3">
        <v>45796</v>
      </c>
      <c r="C4469" s="4">
        <v>0.84964120370370366</v>
      </c>
      <c r="D4469" t="s">
        <v>427</v>
      </c>
      <c r="E4469">
        <v>1</v>
      </c>
      <c r="F4469" t="s">
        <v>15</v>
      </c>
      <c r="G4469" t="s">
        <v>417</v>
      </c>
      <c r="H4469" t="s">
        <v>418</v>
      </c>
      <c r="J4469" t="s">
        <v>403</v>
      </c>
      <c r="K4469">
        <v>1</v>
      </c>
      <c r="L4469" t="str">
        <f>_xlfn.CONCAT(D4469,F4469)</f>
        <v>House blend12 oz</v>
      </c>
      <c r="M4469" s="10">
        <f>E4469*_xlfn.XLOOKUP(L4469,PriceListData!$F$2:$F$97,PriceListData!$E$2:$E$97)</f>
        <v>12.95</v>
      </c>
      <c r="N4469" t="str">
        <f>TEXT(B4469,"dddd")</f>
        <v>Monday</v>
      </c>
    </row>
    <row r="4470" spans="1:14" x14ac:dyDescent="0.35">
      <c r="A4470">
        <v>290835</v>
      </c>
      <c r="B4470" s="3">
        <v>45796</v>
      </c>
      <c r="C4470" s="4">
        <v>0.84731481481481485</v>
      </c>
      <c r="D4470" t="s">
        <v>21</v>
      </c>
      <c r="E4470">
        <v>1</v>
      </c>
      <c r="F4470" t="s">
        <v>15</v>
      </c>
      <c r="G4470" t="s">
        <v>405</v>
      </c>
      <c r="H4470" t="s">
        <v>406</v>
      </c>
      <c r="J4470" t="s">
        <v>403</v>
      </c>
      <c r="K4470">
        <v>1</v>
      </c>
      <c r="L4470" t="str">
        <f>_xlfn.CONCAT(D4470,F4470)</f>
        <v>Pourover12 oz</v>
      </c>
      <c r="M4470" s="10">
        <f>E4470*_xlfn.XLOOKUP(L4470,PriceListData!$F$2:$F$97,PriceListData!$E$2:$E$97)</f>
        <v>3.5</v>
      </c>
      <c r="N4470" t="str">
        <f>TEXT(B4470,"dddd")</f>
        <v>Monday</v>
      </c>
    </row>
    <row r="4471" spans="1:14" x14ac:dyDescent="0.35">
      <c r="A4471">
        <v>290834</v>
      </c>
      <c r="B4471" s="3">
        <v>45796</v>
      </c>
      <c r="C4471" s="4">
        <v>0.8385069444444444</v>
      </c>
      <c r="D4471" t="s">
        <v>54</v>
      </c>
      <c r="E4471">
        <v>1</v>
      </c>
      <c r="G4471" t="s">
        <v>415</v>
      </c>
      <c r="H4471" t="s">
        <v>416</v>
      </c>
      <c r="J4471" t="s">
        <v>403</v>
      </c>
      <c r="K4471">
        <v>1</v>
      </c>
      <c r="L4471" t="str">
        <f>_xlfn.CONCAT(D4471,F4471)</f>
        <v>Syrup</v>
      </c>
      <c r="M4471" s="10">
        <f>E4471*_xlfn.XLOOKUP(L4471,PriceListData!$F$2:$F$97,PriceListData!$E$2:$E$97)</f>
        <v>0.75</v>
      </c>
      <c r="N4471" t="str">
        <f>TEXT(B4471,"dddd")</f>
        <v>Monday</v>
      </c>
    </row>
    <row r="4472" spans="1:14" x14ac:dyDescent="0.35">
      <c r="A4472">
        <v>290834</v>
      </c>
      <c r="B4472" s="3">
        <v>45796</v>
      </c>
      <c r="C4472" s="4">
        <v>0.8385069444444444</v>
      </c>
      <c r="D4472" t="s">
        <v>21</v>
      </c>
      <c r="E4472">
        <v>1</v>
      </c>
      <c r="F4472" t="s">
        <v>15</v>
      </c>
      <c r="G4472" t="s">
        <v>405</v>
      </c>
      <c r="H4472" t="s">
        <v>406</v>
      </c>
      <c r="J4472" t="s">
        <v>403</v>
      </c>
      <c r="K4472">
        <v>1</v>
      </c>
      <c r="L4472" t="str">
        <f>_xlfn.CONCAT(D4472,F4472)</f>
        <v>Pourover12 oz</v>
      </c>
      <c r="M4472" s="10">
        <f>E4472*_xlfn.XLOOKUP(L4472,PriceListData!$F$2:$F$97,PriceListData!$E$2:$E$97)</f>
        <v>3.5</v>
      </c>
      <c r="N4472" t="str">
        <f>TEXT(B4472,"dddd")</f>
        <v>Monday</v>
      </c>
    </row>
    <row r="4473" spans="1:14" x14ac:dyDescent="0.35">
      <c r="A4473">
        <v>290833</v>
      </c>
      <c r="B4473" s="3">
        <v>45796</v>
      </c>
      <c r="C4473" s="4">
        <v>0.83089120370370373</v>
      </c>
      <c r="D4473" t="s">
        <v>428</v>
      </c>
      <c r="E4473">
        <v>1</v>
      </c>
      <c r="F4473" t="s">
        <v>15</v>
      </c>
      <c r="G4473" t="s">
        <v>413</v>
      </c>
      <c r="H4473" t="s">
        <v>406</v>
      </c>
      <c r="J4473" t="s">
        <v>403</v>
      </c>
      <c r="K4473">
        <v>1</v>
      </c>
      <c r="L4473" t="str">
        <f>_xlfn.CONCAT(D4473,F4473)</f>
        <v>Rooibos latté12 oz</v>
      </c>
      <c r="M4473" s="10">
        <f>E4473*_xlfn.XLOOKUP(L4473,PriceListData!$F$2:$F$97,PriceListData!$E$2:$E$97)</f>
        <v>5.5</v>
      </c>
      <c r="N4473" t="str">
        <f>TEXT(B4473,"dddd")</f>
        <v>Monday</v>
      </c>
    </row>
    <row r="4474" spans="1:14" x14ac:dyDescent="0.35">
      <c r="A4474">
        <v>290833</v>
      </c>
      <c r="B4474" s="3">
        <v>45796</v>
      </c>
      <c r="C4474" s="4">
        <v>0.83089120370370373</v>
      </c>
      <c r="D4474" t="s">
        <v>404</v>
      </c>
      <c r="E4474">
        <v>1</v>
      </c>
      <c r="F4474" t="s">
        <v>15</v>
      </c>
      <c r="G4474" t="s">
        <v>405</v>
      </c>
      <c r="H4474" t="s">
        <v>406</v>
      </c>
      <c r="J4474" t="s">
        <v>403</v>
      </c>
      <c r="K4474">
        <v>1</v>
      </c>
      <c r="L4474" t="str">
        <f>_xlfn.CONCAT(D4474,F4474)</f>
        <v>Café latté12 oz</v>
      </c>
      <c r="M4474" s="10">
        <f>E4474*_xlfn.XLOOKUP(L4474,PriceListData!$F$2:$F$97,PriceListData!$E$2:$E$97)</f>
        <v>4.25</v>
      </c>
      <c r="N4474" t="str">
        <f>TEXT(B4474,"dddd")</f>
        <v>Monday</v>
      </c>
    </row>
    <row r="4475" spans="1:14" x14ac:dyDescent="0.35">
      <c r="A4475">
        <v>290832</v>
      </c>
      <c r="B4475" s="3">
        <v>45796</v>
      </c>
      <c r="C4475" s="4">
        <v>0.82199074074074074</v>
      </c>
      <c r="D4475" t="s">
        <v>54</v>
      </c>
      <c r="E4475">
        <v>1</v>
      </c>
      <c r="G4475" t="s">
        <v>415</v>
      </c>
      <c r="H4475" t="s">
        <v>416</v>
      </c>
      <c r="J4475" t="s">
        <v>403</v>
      </c>
      <c r="K4475">
        <v>1</v>
      </c>
      <c r="L4475" t="str">
        <f>_xlfn.CONCAT(D4475,F4475)</f>
        <v>Syrup</v>
      </c>
      <c r="M4475" s="10">
        <f>E4475*_xlfn.XLOOKUP(L4475,PriceListData!$F$2:$F$97,PriceListData!$E$2:$E$97)</f>
        <v>0.75</v>
      </c>
      <c r="N4475" t="str">
        <f>TEXT(B4475,"dddd")</f>
        <v>Monday</v>
      </c>
    </row>
    <row r="4476" spans="1:14" x14ac:dyDescent="0.35">
      <c r="A4476">
        <v>290832</v>
      </c>
      <c r="B4476" s="3">
        <v>45796</v>
      </c>
      <c r="C4476" s="4">
        <v>0.82199074074074074</v>
      </c>
      <c r="D4476" t="s">
        <v>21</v>
      </c>
      <c r="E4476">
        <v>1</v>
      </c>
      <c r="F4476" t="s">
        <v>15</v>
      </c>
      <c r="G4476" t="s">
        <v>405</v>
      </c>
      <c r="H4476" t="s">
        <v>406</v>
      </c>
      <c r="J4476" t="s">
        <v>403</v>
      </c>
      <c r="K4476">
        <v>1</v>
      </c>
      <c r="L4476" t="str">
        <f>_xlfn.CONCAT(D4476,F4476)</f>
        <v>Pourover12 oz</v>
      </c>
      <c r="M4476" s="10">
        <f>E4476*_xlfn.XLOOKUP(L4476,PriceListData!$F$2:$F$97,PriceListData!$E$2:$E$97)</f>
        <v>3.5</v>
      </c>
      <c r="N4476" t="str">
        <f>TEXT(B4476,"dddd")</f>
        <v>Monday</v>
      </c>
    </row>
    <row r="4477" spans="1:14" x14ac:dyDescent="0.35">
      <c r="A4477">
        <v>290830</v>
      </c>
      <c r="B4477" s="3">
        <v>45796</v>
      </c>
      <c r="C4477" s="4">
        <v>0.81052083333333336</v>
      </c>
      <c r="D4477" t="s">
        <v>404</v>
      </c>
      <c r="E4477">
        <v>1</v>
      </c>
      <c r="F4477" t="s">
        <v>15</v>
      </c>
      <c r="G4477" t="s">
        <v>405</v>
      </c>
      <c r="H4477" t="s">
        <v>406</v>
      </c>
      <c r="J4477" t="s">
        <v>403</v>
      </c>
      <c r="K4477">
        <v>1</v>
      </c>
      <c r="L4477" t="str">
        <f>_xlfn.CONCAT(D4477,F4477)</f>
        <v>Café latté12 oz</v>
      </c>
      <c r="M4477" s="10">
        <f>E4477*_xlfn.XLOOKUP(L4477,PriceListData!$F$2:$F$97,PriceListData!$E$2:$E$97)</f>
        <v>4.25</v>
      </c>
      <c r="N4477" t="str">
        <f>TEXT(B4477,"dddd")</f>
        <v>Monday</v>
      </c>
    </row>
    <row r="4478" spans="1:14" x14ac:dyDescent="0.35">
      <c r="A4478">
        <v>290829</v>
      </c>
      <c r="B4478" s="3">
        <v>45796</v>
      </c>
      <c r="C4478" s="4">
        <v>0.79655092592592591</v>
      </c>
      <c r="D4478" t="s">
        <v>411</v>
      </c>
      <c r="E4478">
        <v>1</v>
      </c>
      <c r="F4478" t="s">
        <v>24</v>
      </c>
      <c r="G4478" t="s">
        <v>405</v>
      </c>
      <c r="H4478" t="s">
        <v>406</v>
      </c>
      <c r="J4478" t="s">
        <v>403</v>
      </c>
      <c r="K4478">
        <v>1</v>
      </c>
      <c r="L4478" t="str">
        <f>_xlfn.CONCAT(D4478,F4478)</f>
        <v>Turkish coffee3 oz</v>
      </c>
      <c r="M4478" s="10">
        <f>E4478*_xlfn.XLOOKUP(L4478,PriceListData!$F$2:$F$97,PriceListData!$E$2:$E$97)</f>
        <v>3.75</v>
      </c>
      <c r="N4478" t="str">
        <f>TEXT(B4478,"dddd")</f>
        <v>Monday</v>
      </c>
    </row>
    <row r="4479" spans="1:14" x14ac:dyDescent="0.35">
      <c r="A4479">
        <v>290826</v>
      </c>
      <c r="B4479" s="3">
        <v>45796</v>
      </c>
      <c r="C4479" s="4">
        <v>0.77495370370370376</v>
      </c>
      <c r="D4479" t="s">
        <v>409</v>
      </c>
      <c r="E4479">
        <v>1</v>
      </c>
      <c r="F4479" t="s">
        <v>15</v>
      </c>
      <c r="G4479" t="s">
        <v>405</v>
      </c>
      <c r="H4479" t="s">
        <v>406</v>
      </c>
      <c r="J4479" t="s">
        <v>403</v>
      </c>
      <c r="K4479">
        <v>1</v>
      </c>
      <c r="L4479" t="str">
        <f>_xlfn.CONCAT(D4479,F4479)</f>
        <v>Drip coffee12 oz</v>
      </c>
      <c r="M4479" s="10">
        <f>E4479*_xlfn.XLOOKUP(L4479,PriceListData!$F$2:$F$97,PriceListData!$E$2:$E$97)</f>
        <v>2.25</v>
      </c>
      <c r="N4479" t="str">
        <f>TEXT(B4479,"dddd")</f>
        <v>Monday</v>
      </c>
    </row>
    <row r="4480" spans="1:14" x14ac:dyDescent="0.35">
      <c r="A4480">
        <v>290825</v>
      </c>
      <c r="B4480" s="3">
        <v>45796</v>
      </c>
      <c r="C4480" s="4">
        <v>0.76749999999999996</v>
      </c>
      <c r="D4480" t="s">
        <v>153</v>
      </c>
      <c r="E4480">
        <v>1</v>
      </c>
      <c r="F4480" t="s">
        <v>15</v>
      </c>
      <c r="G4480" t="s">
        <v>405</v>
      </c>
      <c r="H4480" t="s">
        <v>406</v>
      </c>
      <c r="J4480" t="s">
        <v>403</v>
      </c>
      <c r="K4480">
        <v>1</v>
      </c>
      <c r="L4480" t="str">
        <f>_xlfn.CONCAT(D4480,F4480)</f>
        <v>Aeropress12 oz</v>
      </c>
      <c r="M4480" s="10">
        <f>E4480*_xlfn.XLOOKUP(L4480,PriceListData!$F$2:$F$97,PriceListData!$E$2:$E$97)</f>
        <v>6</v>
      </c>
      <c r="N4480" t="str">
        <f>TEXT(B4480,"dddd")</f>
        <v>Monday</v>
      </c>
    </row>
    <row r="4481" spans="1:14" x14ac:dyDescent="0.35">
      <c r="A4481">
        <v>290824</v>
      </c>
      <c r="B4481" s="3">
        <v>45796</v>
      </c>
      <c r="C4481" s="4">
        <v>0.74488425925925927</v>
      </c>
      <c r="D4481" t="s">
        <v>21</v>
      </c>
      <c r="E4481">
        <v>1</v>
      </c>
      <c r="F4481" t="s">
        <v>15</v>
      </c>
      <c r="G4481" t="s">
        <v>405</v>
      </c>
      <c r="H4481" t="s">
        <v>406</v>
      </c>
      <c r="J4481" t="s">
        <v>403</v>
      </c>
      <c r="K4481">
        <v>1</v>
      </c>
      <c r="L4481" t="str">
        <f>_xlfn.CONCAT(D4481,F4481)</f>
        <v>Pourover12 oz</v>
      </c>
      <c r="M4481" s="10">
        <f>E4481*_xlfn.XLOOKUP(L4481,PriceListData!$F$2:$F$97,PriceListData!$E$2:$E$97)</f>
        <v>3.5</v>
      </c>
      <c r="N4481" t="str">
        <f>TEXT(B4481,"dddd")</f>
        <v>Monday</v>
      </c>
    </row>
    <row r="4482" spans="1:14" x14ac:dyDescent="0.35">
      <c r="A4482">
        <v>290823</v>
      </c>
      <c r="B4482" s="3">
        <v>45796</v>
      </c>
      <c r="C4482" s="4">
        <v>0.74009259259259264</v>
      </c>
      <c r="D4482" t="s">
        <v>404</v>
      </c>
      <c r="E4482">
        <v>1</v>
      </c>
      <c r="F4482" t="s">
        <v>15</v>
      </c>
      <c r="G4482" t="s">
        <v>405</v>
      </c>
      <c r="H4482" t="s">
        <v>406</v>
      </c>
      <c r="J4482" t="s">
        <v>403</v>
      </c>
      <c r="K4482">
        <v>1</v>
      </c>
      <c r="L4482" t="str">
        <f>_xlfn.CONCAT(D4482,F4482)</f>
        <v>Café latté12 oz</v>
      </c>
      <c r="M4482" s="10">
        <f>E4482*_xlfn.XLOOKUP(L4482,PriceListData!$F$2:$F$97,PriceListData!$E$2:$E$97)</f>
        <v>4.25</v>
      </c>
      <c r="N4482" t="str">
        <f>TEXT(B4482,"dddd")</f>
        <v>Monday</v>
      </c>
    </row>
    <row r="4483" spans="1:14" x14ac:dyDescent="0.35">
      <c r="A4483">
        <v>290822</v>
      </c>
      <c r="B4483" s="3">
        <v>45796</v>
      </c>
      <c r="C4483" s="4">
        <v>0.739375</v>
      </c>
      <c r="D4483" t="s">
        <v>54</v>
      </c>
      <c r="E4483">
        <v>1</v>
      </c>
      <c r="G4483" t="s">
        <v>415</v>
      </c>
      <c r="H4483" t="s">
        <v>416</v>
      </c>
      <c r="J4483" t="s">
        <v>403</v>
      </c>
      <c r="K4483">
        <v>2</v>
      </c>
      <c r="L4483" t="str">
        <f>_xlfn.CONCAT(D4483,F4483)</f>
        <v>Syrup</v>
      </c>
      <c r="M4483" s="10">
        <f>E4483*_xlfn.XLOOKUP(L4483,PriceListData!$F$2:$F$97,PriceListData!$E$2:$E$97)</f>
        <v>0.75</v>
      </c>
      <c r="N4483" t="str">
        <f>TEXT(B4483,"dddd")</f>
        <v>Monday</v>
      </c>
    </row>
    <row r="4484" spans="1:14" x14ac:dyDescent="0.35">
      <c r="A4484">
        <v>290822</v>
      </c>
      <c r="B4484" s="3">
        <v>45796</v>
      </c>
      <c r="C4484" s="4">
        <v>0.739375</v>
      </c>
      <c r="D4484" t="s">
        <v>21</v>
      </c>
      <c r="E4484">
        <v>1</v>
      </c>
      <c r="F4484" t="s">
        <v>15</v>
      </c>
      <c r="G4484" t="s">
        <v>405</v>
      </c>
      <c r="H4484" t="s">
        <v>406</v>
      </c>
      <c r="J4484" t="s">
        <v>403</v>
      </c>
      <c r="K4484">
        <v>2</v>
      </c>
      <c r="L4484" t="str">
        <f>_xlfn.CONCAT(D4484,F4484)</f>
        <v>Pourover12 oz</v>
      </c>
      <c r="M4484" s="10">
        <f>E4484*_xlfn.XLOOKUP(L4484,PriceListData!$F$2:$F$97,PriceListData!$E$2:$E$97)</f>
        <v>3.5</v>
      </c>
      <c r="N4484" t="str">
        <f>TEXT(B4484,"dddd")</f>
        <v>Monday</v>
      </c>
    </row>
    <row r="4485" spans="1:14" x14ac:dyDescent="0.35">
      <c r="A4485">
        <v>290821</v>
      </c>
      <c r="B4485" s="3">
        <v>45796</v>
      </c>
      <c r="C4485" s="4">
        <v>0.73629629629629634</v>
      </c>
      <c r="D4485" t="s">
        <v>74</v>
      </c>
      <c r="E4485">
        <v>1</v>
      </c>
      <c r="F4485" t="s">
        <v>15</v>
      </c>
      <c r="G4485" t="s">
        <v>417</v>
      </c>
      <c r="H4485" t="s">
        <v>418</v>
      </c>
      <c r="J4485" t="s">
        <v>403</v>
      </c>
      <c r="K4485">
        <v>1</v>
      </c>
      <c r="L4485" t="str">
        <f>_xlfn.CONCAT(D4485,F4485)</f>
        <v>Single-origin12 oz</v>
      </c>
      <c r="M4485" s="10">
        <f>E4485*_xlfn.XLOOKUP(L4485,PriceListData!$F$2:$F$97,PriceListData!$E$2:$E$97)</f>
        <v>14.95</v>
      </c>
      <c r="N4485" t="str">
        <f>TEXT(B4485,"dddd")</f>
        <v>Monday</v>
      </c>
    </row>
    <row r="4486" spans="1:14" x14ac:dyDescent="0.35">
      <c r="A4486">
        <v>290820</v>
      </c>
      <c r="B4486" s="3">
        <v>45796</v>
      </c>
      <c r="C4486" s="4">
        <v>0.73561342592592593</v>
      </c>
      <c r="D4486" t="s">
        <v>54</v>
      </c>
      <c r="E4486">
        <v>1</v>
      </c>
      <c r="G4486" t="s">
        <v>415</v>
      </c>
      <c r="H4486" t="s">
        <v>416</v>
      </c>
      <c r="J4486" t="s">
        <v>403</v>
      </c>
      <c r="K4486">
        <v>1</v>
      </c>
      <c r="L4486" t="str">
        <f>_xlfn.CONCAT(D4486,F4486)</f>
        <v>Syrup</v>
      </c>
      <c r="M4486" s="10">
        <f>E4486*_xlfn.XLOOKUP(L4486,PriceListData!$F$2:$F$97,PriceListData!$E$2:$E$97)</f>
        <v>0.75</v>
      </c>
      <c r="N4486" t="str">
        <f>TEXT(B4486,"dddd")</f>
        <v>Monday</v>
      </c>
    </row>
    <row r="4487" spans="1:14" x14ac:dyDescent="0.35">
      <c r="A4487">
        <v>290820</v>
      </c>
      <c r="B4487" s="3">
        <v>45796</v>
      </c>
      <c r="C4487" s="4">
        <v>0.73561342592592593</v>
      </c>
      <c r="D4487" t="s">
        <v>65</v>
      </c>
      <c r="E4487">
        <v>1</v>
      </c>
      <c r="F4487" t="s">
        <v>15</v>
      </c>
      <c r="G4487" t="s">
        <v>405</v>
      </c>
      <c r="H4487" t="s">
        <v>406</v>
      </c>
      <c r="J4487" t="s">
        <v>403</v>
      </c>
      <c r="K4487">
        <v>1</v>
      </c>
      <c r="L4487" t="str">
        <f>_xlfn.CONCAT(D4487,F4487)</f>
        <v>Cappuccino12 oz</v>
      </c>
      <c r="M4487" s="10">
        <f>E4487*_xlfn.XLOOKUP(L4487,PriceListData!$F$2:$F$97,PriceListData!$E$2:$E$97)</f>
        <v>5.5</v>
      </c>
      <c r="N4487" t="str">
        <f>TEXT(B4487,"dddd")</f>
        <v>Monday</v>
      </c>
    </row>
    <row r="4488" spans="1:14" x14ac:dyDescent="0.35">
      <c r="A4488">
        <v>290819</v>
      </c>
      <c r="B4488" s="3">
        <v>45796</v>
      </c>
      <c r="C4488" s="4">
        <v>0.72637731481481482</v>
      </c>
      <c r="D4488" t="s">
        <v>65</v>
      </c>
      <c r="E4488">
        <v>1</v>
      </c>
      <c r="F4488" t="s">
        <v>15</v>
      </c>
      <c r="G4488" t="s">
        <v>405</v>
      </c>
      <c r="H4488" t="s">
        <v>406</v>
      </c>
      <c r="J4488" t="s">
        <v>403</v>
      </c>
      <c r="K4488">
        <v>1</v>
      </c>
      <c r="L4488" t="str">
        <f>_xlfn.CONCAT(D4488,F4488)</f>
        <v>Cappuccino12 oz</v>
      </c>
      <c r="M4488" s="10">
        <f>E4488*_xlfn.XLOOKUP(L4488,PriceListData!$F$2:$F$97,PriceListData!$E$2:$E$97)</f>
        <v>5.5</v>
      </c>
      <c r="N4488" t="str">
        <f>TEXT(B4488,"dddd")</f>
        <v>Monday</v>
      </c>
    </row>
    <row r="4489" spans="1:14" x14ac:dyDescent="0.35">
      <c r="A4489">
        <v>290818</v>
      </c>
      <c r="B4489" s="3">
        <v>45796</v>
      </c>
      <c r="C4489" s="4">
        <v>0.72469907407407408</v>
      </c>
      <c r="D4489" t="s">
        <v>404</v>
      </c>
      <c r="E4489">
        <v>1</v>
      </c>
      <c r="F4489" t="s">
        <v>15</v>
      </c>
      <c r="G4489" t="s">
        <v>405</v>
      </c>
      <c r="H4489" t="s">
        <v>406</v>
      </c>
      <c r="J4489" t="s">
        <v>403</v>
      </c>
      <c r="K4489">
        <v>1</v>
      </c>
      <c r="L4489" t="str">
        <f>_xlfn.CONCAT(D4489,F4489)</f>
        <v>Café latté12 oz</v>
      </c>
      <c r="M4489" s="10">
        <f>E4489*_xlfn.XLOOKUP(L4489,PriceListData!$F$2:$F$97,PriceListData!$E$2:$E$97)</f>
        <v>4.25</v>
      </c>
      <c r="N4489" t="str">
        <f>TEXT(B4489,"dddd")</f>
        <v>Monday</v>
      </c>
    </row>
    <row r="4490" spans="1:14" x14ac:dyDescent="0.35">
      <c r="A4490">
        <v>290817</v>
      </c>
      <c r="B4490" s="3">
        <v>45796</v>
      </c>
      <c r="C4490" s="4">
        <v>0.7220833333333333</v>
      </c>
      <c r="D4490" t="s">
        <v>407</v>
      </c>
      <c r="E4490">
        <v>2</v>
      </c>
      <c r="G4490" t="s">
        <v>405</v>
      </c>
      <c r="H4490" t="s">
        <v>408</v>
      </c>
      <c r="J4490" t="s">
        <v>403</v>
      </c>
      <c r="K4490">
        <v>1</v>
      </c>
      <c r="L4490" t="str">
        <f>_xlfn.CONCAT(D4490,F4490)</f>
        <v>Drip coffee refill</v>
      </c>
      <c r="M4490" s="10">
        <f>E4490*_xlfn.XLOOKUP(L4490,PriceListData!$F$2:$F$97,PriceListData!$E$2:$E$97)</f>
        <v>2.5</v>
      </c>
      <c r="N4490" t="str">
        <f>TEXT(B4490,"dddd")</f>
        <v>Monday</v>
      </c>
    </row>
    <row r="4491" spans="1:14" x14ac:dyDescent="0.35">
      <c r="A4491">
        <v>290816</v>
      </c>
      <c r="B4491" s="3">
        <v>45796</v>
      </c>
      <c r="C4491" s="4">
        <v>0.71565972222222218</v>
      </c>
      <c r="D4491" t="s">
        <v>426</v>
      </c>
      <c r="E4491">
        <v>1</v>
      </c>
      <c r="F4491" t="s">
        <v>15</v>
      </c>
      <c r="G4491" t="s">
        <v>423</v>
      </c>
      <c r="H4491" t="s">
        <v>414</v>
      </c>
      <c r="J4491" t="s">
        <v>403</v>
      </c>
      <c r="K4491">
        <v>1</v>
      </c>
      <c r="L4491" t="str">
        <f>_xlfn.CONCAT(D4491,F4491)</f>
        <v>Soda water with fruit slice12 oz</v>
      </c>
      <c r="M4491" s="10">
        <f>E4491*_xlfn.XLOOKUP(L4491,PriceListData!$F$2:$F$97,PriceListData!$E$2:$E$97)</f>
        <v>2</v>
      </c>
      <c r="N4491" t="str">
        <f>TEXT(B4491,"dddd")</f>
        <v>Monday</v>
      </c>
    </row>
    <row r="4492" spans="1:14" x14ac:dyDescent="0.35">
      <c r="A4492">
        <v>290816</v>
      </c>
      <c r="B4492" s="3">
        <v>45796</v>
      </c>
      <c r="C4492" s="4">
        <v>0.71565972222222218</v>
      </c>
      <c r="D4492" t="s">
        <v>52</v>
      </c>
      <c r="E4492">
        <v>1</v>
      </c>
      <c r="F4492" t="s">
        <v>15</v>
      </c>
      <c r="G4492" t="s">
        <v>405</v>
      </c>
      <c r="H4492" t="s">
        <v>414</v>
      </c>
      <c r="J4492" t="s">
        <v>403</v>
      </c>
      <c r="K4492">
        <v>1</v>
      </c>
      <c r="L4492" t="str">
        <f>_xlfn.CONCAT(D4492,F4492)</f>
        <v>Frappé12 oz</v>
      </c>
      <c r="M4492" s="10">
        <f>E4492*_xlfn.XLOOKUP(L4492,PriceListData!$F$2:$F$97,PriceListData!$E$2:$E$97)</f>
        <v>4.75</v>
      </c>
      <c r="N4492" t="str">
        <f>TEXT(B4492,"dddd")</f>
        <v>Monday</v>
      </c>
    </row>
    <row r="4493" spans="1:14" x14ac:dyDescent="0.35">
      <c r="A4493">
        <v>290815</v>
      </c>
      <c r="B4493" s="3">
        <v>45796</v>
      </c>
      <c r="C4493" s="4">
        <v>0.69988425925925923</v>
      </c>
      <c r="D4493" t="s">
        <v>52</v>
      </c>
      <c r="E4493">
        <v>1</v>
      </c>
      <c r="F4493" t="s">
        <v>15</v>
      </c>
      <c r="G4493" t="s">
        <v>405</v>
      </c>
      <c r="H4493" t="s">
        <v>414</v>
      </c>
      <c r="J4493" t="s">
        <v>403</v>
      </c>
      <c r="K4493">
        <v>1</v>
      </c>
      <c r="L4493" t="str">
        <f>_xlfn.CONCAT(D4493,F4493)</f>
        <v>Frappé12 oz</v>
      </c>
      <c r="M4493" s="10">
        <f>E4493*_xlfn.XLOOKUP(L4493,PriceListData!$F$2:$F$97,PriceListData!$E$2:$E$97)</f>
        <v>4.75</v>
      </c>
      <c r="N4493" t="str">
        <f>TEXT(B4493,"dddd")</f>
        <v>Monday</v>
      </c>
    </row>
    <row r="4494" spans="1:14" x14ac:dyDescent="0.35">
      <c r="A4494">
        <v>290814</v>
      </c>
      <c r="B4494" s="3">
        <v>45796</v>
      </c>
      <c r="C4494" s="4">
        <v>0.69829861111111113</v>
      </c>
      <c r="D4494" t="s">
        <v>404</v>
      </c>
      <c r="E4494">
        <v>1</v>
      </c>
      <c r="F4494" t="s">
        <v>15</v>
      </c>
      <c r="G4494" t="s">
        <v>405</v>
      </c>
      <c r="H4494" t="s">
        <v>406</v>
      </c>
      <c r="J4494" t="s">
        <v>403</v>
      </c>
      <c r="K4494">
        <v>1</v>
      </c>
      <c r="L4494" t="str">
        <f>_xlfn.CONCAT(D4494,F4494)</f>
        <v>Café latté12 oz</v>
      </c>
      <c r="M4494" s="10">
        <f>E4494*_xlfn.XLOOKUP(L4494,PriceListData!$F$2:$F$97,PriceListData!$E$2:$E$97)</f>
        <v>4.25</v>
      </c>
      <c r="N4494" t="str">
        <f>TEXT(B4494,"dddd")</f>
        <v>Monday</v>
      </c>
    </row>
    <row r="4495" spans="1:14" x14ac:dyDescent="0.35">
      <c r="A4495">
        <v>290813</v>
      </c>
      <c r="B4495" s="3">
        <v>45796</v>
      </c>
      <c r="C4495" s="4">
        <v>0.69530092592592596</v>
      </c>
      <c r="D4495" t="s">
        <v>54</v>
      </c>
      <c r="E4495">
        <v>1</v>
      </c>
      <c r="G4495" t="s">
        <v>415</v>
      </c>
      <c r="H4495" t="s">
        <v>416</v>
      </c>
      <c r="J4495" t="s">
        <v>403</v>
      </c>
      <c r="K4495">
        <v>1</v>
      </c>
      <c r="L4495" t="str">
        <f>_xlfn.CONCAT(D4495,F4495)</f>
        <v>Syrup</v>
      </c>
      <c r="M4495" s="10">
        <f>E4495*_xlfn.XLOOKUP(L4495,PriceListData!$F$2:$F$97,PriceListData!$E$2:$E$97)</f>
        <v>0.75</v>
      </c>
      <c r="N4495" t="str">
        <f>TEXT(B4495,"dddd")</f>
        <v>Monday</v>
      </c>
    </row>
    <row r="4496" spans="1:14" x14ac:dyDescent="0.35">
      <c r="A4496">
        <v>290813</v>
      </c>
      <c r="B4496" s="3">
        <v>45796</v>
      </c>
      <c r="C4496" s="4">
        <v>0.69530092592592596</v>
      </c>
      <c r="D4496" t="s">
        <v>431</v>
      </c>
      <c r="E4496">
        <v>1</v>
      </c>
      <c r="F4496" t="s">
        <v>76</v>
      </c>
      <c r="G4496" t="s">
        <v>405</v>
      </c>
      <c r="H4496" t="s">
        <v>414</v>
      </c>
      <c r="J4496" t="s">
        <v>403</v>
      </c>
      <c r="K4496">
        <v>1</v>
      </c>
      <c r="L4496" t="str">
        <f>_xlfn.CONCAT(D4496,F4496)</f>
        <v>Mazagran10 oz</v>
      </c>
      <c r="M4496" s="10">
        <f>E4496*_xlfn.XLOOKUP(L4496,PriceListData!$F$2:$F$97,PriceListData!$E$2:$E$97)</f>
        <v>4</v>
      </c>
      <c r="N4496" t="str">
        <f>TEXT(B4496,"dddd")</f>
        <v>Monday</v>
      </c>
    </row>
    <row r="4497" spans="1:14" x14ac:dyDescent="0.35">
      <c r="A4497">
        <v>290812</v>
      </c>
      <c r="B4497" s="3">
        <v>45796</v>
      </c>
      <c r="C4497" s="4">
        <v>0.69317129629629626</v>
      </c>
      <c r="D4497" t="s">
        <v>420</v>
      </c>
      <c r="E4497">
        <v>1</v>
      </c>
      <c r="F4497" t="s">
        <v>76</v>
      </c>
      <c r="G4497" t="s">
        <v>413</v>
      </c>
      <c r="H4497" t="s">
        <v>406</v>
      </c>
      <c r="J4497" t="s">
        <v>403</v>
      </c>
      <c r="K4497">
        <v>1</v>
      </c>
      <c r="L4497" t="str">
        <f>_xlfn.CONCAT(D4497,F4497)</f>
        <v>Moroccan tea10 oz</v>
      </c>
      <c r="M4497" s="10">
        <f>E4497*_xlfn.XLOOKUP(L4497,PriceListData!$F$2:$F$97,PriceListData!$E$2:$E$97)</f>
        <v>3</v>
      </c>
      <c r="N4497" t="str">
        <f>TEXT(B4497,"dddd")</f>
        <v>Monday</v>
      </c>
    </row>
    <row r="4498" spans="1:14" x14ac:dyDescent="0.35">
      <c r="A4498">
        <v>290811</v>
      </c>
      <c r="B4498" s="3">
        <v>45796</v>
      </c>
      <c r="C4498" s="4">
        <v>0.69085648148148149</v>
      </c>
      <c r="D4498" t="s">
        <v>412</v>
      </c>
      <c r="E4498">
        <v>1</v>
      </c>
      <c r="F4498" t="s">
        <v>15</v>
      </c>
      <c r="G4498" t="s">
        <v>413</v>
      </c>
      <c r="H4498" t="s">
        <v>414</v>
      </c>
      <c r="J4498" t="s">
        <v>403</v>
      </c>
      <c r="K4498">
        <v>1</v>
      </c>
      <c r="L4498" t="str">
        <f>_xlfn.CONCAT(D4498,F4498)</f>
        <v>Iced tea12 oz</v>
      </c>
      <c r="M4498" s="10">
        <f>E4498*_xlfn.XLOOKUP(L4498,PriceListData!$F$2:$F$97,PriceListData!$E$2:$E$97)</f>
        <v>4.25</v>
      </c>
      <c r="N4498" t="str">
        <f>TEXT(B4498,"dddd")</f>
        <v>Monday</v>
      </c>
    </row>
    <row r="4499" spans="1:14" x14ac:dyDescent="0.35">
      <c r="A4499">
        <v>290810</v>
      </c>
      <c r="B4499" s="3">
        <v>45796</v>
      </c>
      <c r="C4499" s="4">
        <v>0.69032407407407403</v>
      </c>
      <c r="D4499" t="s">
        <v>21</v>
      </c>
      <c r="E4499">
        <v>1</v>
      </c>
      <c r="F4499" t="s">
        <v>15</v>
      </c>
      <c r="G4499" t="s">
        <v>405</v>
      </c>
      <c r="H4499" t="s">
        <v>406</v>
      </c>
      <c r="J4499" t="s">
        <v>403</v>
      </c>
      <c r="K4499">
        <v>1</v>
      </c>
      <c r="L4499" t="str">
        <f>_xlfn.CONCAT(D4499,F4499)</f>
        <v>Pourover12 oz</v>
      </c>
      <c r="M4499" s="10">
        <f>E4499*_xlfn.XLOOKUP(L4499,PriceListData!$F$2:$F$97,PriceListData!$E$2:$E$97)</f>
        <v>3.5</v>
      </c>
      <c r="N4499" t="str">
        <f>TEXT(B4499,"dddd")</f>
        <v>Monday</v>
      </c>
    </row>
    <row r="4500" spans="1:14" x14ac:dyDescent="0.35">
      <c r="A4500">
        <v>290809</v>
      </c>
      <c r="B4500" s="3">
        <v>45796</v>
      </c>
      <c r="C4500" s="4">
        <v>0.6880208333333333</v>
      </c>
      <c r="D4500" t="s">
        <v>54</v>
      </c>
      <c r="E4500">
        <v>1</v>
      </c>
      <c r="G4500" t="s">
        <v>415</v>
      </c>
      <c r="H4500" t="s">
        <v>416</v>
      </c>
      <c r="J4500" t="s">
        <v>403</v>
      </c>
      <c r="K4500">
        <v>1</v>
      </c>
      <c r="L4500" t="str">
        <f>_xlfn.CONCAT(D4500,F4500)</f>
        <v>Syrup</v>
      </c>
      <c r="M4500" s="10">
        <f>E4500*_xlfn.XLOOKUP(L4500,PriceListData!$F$2:$F$97,PriceListData!$E$2:$E$97)</f>
        <v>0.75</v>
      </c>
      <c r="N4500" t="str">
        <f>TEXT(B4500,"dddd")</f>
        <v>Monday</v>
      </c>
    </row>
    <row r="4501" spans="1:14" x14ac:dyDescent="0.35">
      <c r="A4501">
        <v>290809</v>
      </c>
      <c r="B4501" s="3">
        <v>45796</v>
      </c>
      <c r="C4501" s="4">
        <v>0.6880208333333333</v>
      </c>
      <c r="D4501" t="s">
        <v>21</v>
      </c>
      <c r="E4501">
        <v>1</v>
      </c>
      <c r="F4501" t="s">
        <v>15</v>
      </c>
      <c r="G4501" t="s">
        <v>405</v>
      </c>
      <c r="H4501" t="s">
        <v>406</v>
      </c>
      <c r="J4501" t="s">
        <v>403</v>
      </c>
      <c r="K4501">
        <v>1</v>
      </c>
      <c r="L4501" t="str">
        <f>_xlfn.CONCAT(D4501,F4501)</f>
        <v>Pourover12 oz</v>
      </c>
      <c r="M4501" s="10">
        <f>E4501*_xlfn.XLOOKUP(L4501,PriceListData!$F$2:$F$97,PriceListData!$E$2:$E$97)</f>
        <v>3.5</v>
      </c>
      <c r="N4501" t="str">
        <f>TEXT(B4501,"dddd")</f>
        <v>Monday</v>
      </c>
    </row>
    <row r="4502" spans="1:14" x14ac:dyDescent="0.35">
      <c r="A4502">
        <v>290808</v>
      </c>
      <c r="B4502" s="3">
        <v>45796</v>
      </c>
      <c r="C4502" s="4">
        <v>0.68763888888888891</v>
      </c>
      <c r="D4502" t="s">
        <v>426</v>
      </c>
      <c r="E4502">
        <v>1</v>
      </c>
      <c r="F4502" t="s">
        <v>15</v>
      </c>
      <c r="G4502" t="s">
        <v>423</v>
      </c>
      <c r="H4502" t="s">
        <v>414</v>
      </c>
      <c r="J4502" t="s">
        <v>403</v>
      </c>
      <c r="K4502">
        <v>2</v>
      </c>
      <c r="L4502" t="str">
        <f>_xlfn.CONCAT(D4502,F4502)</f>
        <v>Soda water with fruit slice12 oz</v>
      </c>
      <c r="M4502" s="10">
        <f>E4502*_xlfn.XLOOKUP(L4502,PriceListData!$F$2:$F$97,PriceListData!$E$2:$E$97)</f>
        <v>2</v>
      </c>
      <c r="N4502" t="str">
        <f>TEXT(B4502,"dddd")</f>
        <v>Monday</v>
      </c>
    </row>
    <row r="4503" spans="1:14" x14ac:dyDescent="0.35">
      <c r="A4503">
        <v>290808</v>
      </c>
      <c r="B4503" s="3">
        <v>45796</v>
      </c>
      <c r="C4503" s="4">
        <v>0.68763888888888891</v>
      </c>
      <c r="D4503" t="s">
        <v>407</v>
      </c>
      <c r="E4503">
        <v>1</v>
      </c>
      <c r="G4503" t="s">
        <v>405</v>
      </c>
      <c r="H4503" t="s">
        <v>408</v>
      </c>
      <c r="J4503" t="s">
        <v>403</v>
      </c>
      <c r="K4503">
        <v>2</v>
      </c>
      <c r="L4503" t="str">
        <f>_xlfn.CONCAT(D4503,F4503)</f>
        <v>Drip coffee refill</v>
      </c>
      <c r="M4503" s="10">
        <f>E4503*_xlfn.XLOOKUP(L4503,PriceListData!$F$2:$F$97,PriceListData!$E$2:$E$97)</f>
        <v>1.25</v>
      </c>
      <c r="N4503" t="str">
        <f>TEXT(B4503,"dddd")</f>
        <v>Monday</v>
      </c>
    </row>
    <row r="4504" spans="1:14" x14ac:dyDescent="0.35">
      <c r="A4504">
        <v>290808</v>
      </c>
      <c r="B4504" s="3">
        <v>45796</v>
      </c>
      <c r="C4504" s="4">
        <v>0.68763888888888891</v>
      </c>
      <c r="D4504" t="s">
        <v>65</v>
      </c>
      <c r="E4504">
        <v>1</v>
      </c>
      <c r="F4504" t="s">
        <v>15</v>
      </c>
      <c r="G4504" t="s">
        <v>405</v>
      </c>
      <c r="H4504" t="s">
        <v>406</v>
      </c>
      <c r="J4504" t="s">
        <v>403</v>
      </c>
      <c r="K4504">
        <v>2</v>
      </c>
      <c r="L4504" t="str">
        <f>_xlfn.CONCAT(D4504,F4504)</f>
        <v>Cappuccino12 oz</v>
      </c>
      <c r="M4504" s="10">
        <f>E4504*_xlfn.XLOOKUP(L4504,PriceListData!$F$2:$F$97,PriceListData!$E$2:$E$97)</f>
        <v>5.5</v>
      </c>
      <c r="N4504" t="str">
        <f>TEXT(B4504,"dddd")</f>
        <v>Monday</v>
      </c>
    </row>
    <row r="4505" spans="1:14" x14ac:dyDescent="0.35">
      <c r="A4505">
        <v>290807</v>
      </c>
      <c r="B4505" s="3">
        <v>45796</v>
      </c>
      <c r="C4505" s="4">
        <v>0.68755787037037042</v>
      </c>
      <c r="D4505" t="s">
        <v>411</v>
      </c>
      <c r="E4505">
        <v>1</v>
      </c>
      <c r="F4505" t="s">
        <v>24</v>
      </c>
      <c r="G4505" t="s">
        <v>405</v>
      </c>
      <c r="H4505" t="s">
        <v>406</v>
      </c>
      <c r="J4505" t="s">
        <v>403</v>
      </c>
      <c r="K4505">
        <v>1</v>
      </c>
      <c r="L4505" t="str">
        <f>_xlfn.CONCAT(D4505,F4505)</f>
        <v>Turkish coffee3 oz</v>
      </c>
      <c r="M4505" s="10">
        <f>E4505*_xlfn.XLOOKUP(L4505,PriceListData!$F$2:$F$97,PriceListData!$E$2:$E$97)</f>
        <v>3.75</v>
      </c>
      <c r="N4505" t="str">
        <f>TEXT(B4505,"dddd")</f>
        <v>Monday</v>
      </c>
    </row>
    <row r="4506" spans="1:14" x14ac:dyDescent="0.35">
      <c r="A4506">
        <v>290807</v>
      </c>
      <c r="B4506" s="3">
        <v>45796</v>
      </c>
      <c r="C4506" s="4">
        <v>0.68755787037037042</v>
      </c>
      <c r="D4506" t="s">
        <v>54</v>
      </c>
      <c r="E4506">
        <v>1</v>
      </c>
      <c r="G4506" t="s">
        <v>415</v>
      </c>
      <c r="H4506" t="s">
        <v>416</v>
      </c>
      <c r="J4506" t="s">
        <v>403</v>
      </c>
      <c r="K4506">
        <v>1</v>
      </c>
      <c r="L4506" t="str">
        <f>_xlfn.CONCAT(D4506,F4506)</f>
        <v>Syrup</v>
      </c>
      <c r="M4506" s="10">
        <f>E4506*_xlfn.XLOOKUP(L4506,PriceListData!$F$2:$F$97,PriceListData!$E$2:$E$97)</f>
        <v>0.75</v>
      </c>
      <c r="N4506" t="str">
        <f>TEXT(B4506,"dddd")</f>
        <v>Monday</v>
      </c>
    </row>
    <row r="4507" spans="1:14" x14ac:dyDescent="0.35">
      <c r="A4507">
        <v>290807</v>
      </c>
      <c r="B4507" s="3">
        <v>45796</v>
      </c>
      <c r="C4507" s="4">
        <v>0.68755787037037042</v>
      </c>
      <c r="D4507" t="s">
        <v>424</v>
      </c>
      <c r="E4507">
        <v>1</v>
      </c>
      <c r="F4507" t="s">
        <v>15</v>
      </c>
      <c r="G4507" t="s">
        <v>423</v>
      </c>
      <c r="H4507" t="s">
        <v>414</v>
      </c>
      <c r="J4507" t="s">
        <v>403</v>
      </c>
      <c r="K4507">
        <v>1</v>
      </c>
      <c r="L4507" t="str">
        <f>_xlfn.CONCAT(D4507,F4507)</f>
        <v>Coconut milk smoothie12 oz</v>
      </c>
      <c r="M4507" s="10">
        <f>E4507*_xlfn.XLOOKUP(L4507,PriceListData!$F$2:$F$97,PriceListData!$E$2:$E$97)</f>
        <v>5.75</v>
      </c>
      <c r="N4507" t="str">
        <f>TEXT(B4507,"dddd")</f>
        <v>Monday</v>
      </c>
    </row>
    <row r="4508" spans="1:14" x14ac:dyDescent="0.35">
      <c r="A4508">
        <v>290806</v>
      </c>
      <c r="B4508" s="3">
        <v>45796</v>
      </c>
      <c r="C4508" s="4">
        <v>0.68607638888888889</v>
      </c>
      <c r="D4508" t="s">
        <v>412</v>
      </c>
      <c r="E4508">
        <v>1</v>
      </c>
      <c r="F4508" t="s">
        <v>15</v>
      </c>
      <c r="G4508" t="s">
        <v>413</v>
      </c>
      <c r="H4508" t="s">
        <v>414</v>
      </c>
      <c r="J4508" t="s">
        <v>403</v>
      </c>
      <c r="K4508">
        <v>1</v>
      </c>
      <c r="L4508" t="str">
        <f>_xlfn.CONCAT(D4508,F4508)</f>
        <v>Iced tea12 oz</v>
      </c>
      <c r="M4508" s="10">
        <f>E4508*_xlfn.XLOOKUP(L4508,PriceListData!$F$2:$F$97,PriceListData!$E$2:$E$97)</f>
        <v>4.25</v>
      </c>
      <c r="N4508" t="str">
        <f>TEXT(B4508,"dddd")</f>
        <v>Monday</v>
      </c>
    </row>
    <row r="4509" spans="1:14" x14ac:dyDescent="0.35">
      <c r="A4509">
        <v>290805</v>
      </c>
      <c r="B4509" s="3">
        <v>45796</v>
      </c>
      <c r="C4509" s="4">
        <v>0.68527777777777776</v>
      </c>
      <c r="D4509" t="s">
        <v>409</v>
      </c>
      <c r="E4509">
        <v>1</v>
      </c>
      <c r="F4509" t="s">
        <v>15</v>
      </c>
      <c r="G4509" t="s">
        <v>405</v>
      </c>
      <c r="H4509" t="s">
        <v>406</v>
      </c>
      <c r="J4509" t="s">
        <v>403</v>
      </c>
      <c r="K4509">
        <v>1</v>
      </c>
      <c r="L4509" t="str">
        <f>_xlfn.CONCAT(D4509,F4509)</f>
        <v>Drip coffee12 oz</v>
      </c>
      <c r="M4509" s="10">
        <f>E4509*_xlfn.XLOOKUP(L4509,PriceListData!$F$2:$F$97,PriceListData!$E$2:$E$97)</f>
        <v>2.25</v>
      </c>
      <c r="N4509" t="str">
        <f>TEXT(B4509,"dddd")</f>
        <v>Monday</v>
      </c>
    </row>
    <row r="4510" spans="1:14" x14ac:dyDescent="0.35">
      <c r="A4510">
        <v>290804</v>
      </c>
      <c r="B4510" s="3">
        <v>45796</v>
      </c>
      <c r="C4510" s="4">
        <v>0.68509259259259259</v>
      </c>
      <c r="D4510" t="s">
        <v>52</v>
      </c>
      <c r="E4510">
        <v>1</v>
      </c>
      <c r="F4510" t="s">
        <v>15</v>
      </c>
      <c r="G4510" t="s">
        <v>405</v>
      </c>
      <c r="H4510" t="s">
        <v>414</v>
      </c>
      <c r="J4510" t="s">
        <v>403</v>
      </c>
      <c r="K4510">
        <v>2</v>
      </c>
      <c r="L4510" t="str">
        <f>_xlfn.CONCAT(D4510,F4510)</f>
        <v>Frappé12 oz</v>
      </c>
      <c r="M4510" s="10">
        <f>E4510*_xlfn.XLOOKUP(L4510,PriceListData!$F$2:$F$97,PriceListData!$E$2:$E$97)</f>
        <v>4.75</v>
      </c>
      <c r="N4510" t="str">
        <f>TEXT(B4510,"dddd")</f>
        <v>Monday</v>
      </c>
    </row>
    <row r="4511" spans="1:14" x14ac:dyDescent="0.35">
      <c r="A4511">
        <v>290803</v>
      </c>
      <c r="B4511" s="3">
        <v>45796</v>
      </c>
      <c r="C4511" s="4">
        <v>0.67973379629629627</v>
      </c>
      <c r="D4511" t="s">
        <v>153</v>
      </c>
      <c r="E4511">
        <v>1</v>
      </c>
      <c r="F4511" t="s">
        <v>15</v>
      </c>
      <c r="G4511" t="s">
        <v>405</v>
      </c>
      <c r="H4511" t="s">
        <v>406</v>
      </c>
      <c r="J4511" t="s">
        <v>403</v>
      </c>
      <c r="K4511">
        <v>1</v>
      </c>
      <c r="L4511" t="str">
        <f>_xlfn.CONCAT(D4511,F4511)</f>
        <v>Aeropress12 oz</v>
      </c>
      <c r="M4511" s="10">
        <f>E4511*_xlfn.XLOOKUP(L4511,PriceListData!$F$2:$F$97,PriceListData!$E$2:$E$97)</f>
        <v>6</v>
      </c>
      <c r="N4511" t="str">
        <f>TEXT(B4511,"dddd")</f>
        <v>Monday</v>
      </c>
    </row>
    <row r="4512" spans="1:14" x14ac:dyDescent="0.35">
      <c r="A4512">
        <v>290802</v>
      </c>
      <c r="B4512" s="3">
        <v>45796</v>
      </c>
      <c r="C4512" s="4">
        <v>0.66503472222222226</v>
      </c>
      <c r="D4512" t="s">
        <v>407</v>
      </c>
      <c r="E4512">
        <v>1</v>
      </c>
      <c r="G4512" t="s">
        <v>405</v>
      </c>
      <c r="H4512" t="s">
        <v>408</v>
      </c>
      <c r="J4512" t="s">
        <v>403</v>
      </c>
      <c r="K4512">
        <v>1</v>
      </c>
      <c r="L4512" t="str">
        <f>_xlfn.CONCAT(D4512,F4512)</f>
        <v>Drip coffee refill</v>
      </c>
      <c r="M4512" s="10">
        <f>E4512*_xlfn.XLOOKUP(L4512,PriceListData!$F$2:$F$97,PriceListData!$E$2:$E$97)</f>
        <v>1.25</v>
      </c>
      <c r="N4512" t="str">
        <f>TEXT(B4512,"dddd")</f>
        <v>Monday</v>
      </c>
    </row>
    <row r="4513" spans="1:14" x14ac:dyDescent="0.35">
      <c r="A4513">
        <v>290801</v>
      </c>
      <c r="B4513" s="3">
        <v>45796</v>
      </c>
      <c r="C4513" s="4">
        <v>0.66304398148148147</v>
      </c>
      <c r="D4513" t="s">
        <v>445</v>
      </c>
      <c r="E4513">
        <v>1</v>
      </c>
      <c r="F4513" t="s">
        <v>15</v>
      </c>
      <c r="G4513" t="s">
        <v>423</v>
      </c>
      <c r="H4513" t="s">
        <v>414</v>
      </c>
      <c r="J4513" t="s">
        <v>403</v>
      </c>
      <c r="K4513">
        <v>1</v>
      </c>
      <c r="L4513" t="str">
        <f>_xlfn.CONCAT(D4513,F4513)</f>
        <v>Mango lassi12 oz</v>
      </c>
      <c r="M4513" s="10">
        <f>E4513*_xlfn.XLOOKUP(L4513,PriceListData!$F$2:$F$97,PriceListData!$E$2:$E$97)</f>
        <v>5.75</v>
      </c>
      <c r="N4513" t="str">
        <f>TEXT(B4513,"dddd")</f>
        <v>Monday</v>
      </c>
    </row>
    <row r="4514" spans="1:14" x14ac:dyDescent="0.35">
      <c r="A4514">
        <v>290801</v>
      </c>
      <c r="B4514" s="3">
        <v>45796</v>
      </c>
      <c r="C4514" s="4">
        <v>0.66304398148148147</v>
      </c>
      <c r="D4514" t="s">
        <v>52</v>
      </c>
      <c r="E4514">
        <v>1</v>
      </c>
      <c r="F4514" t="s">
        <v>15</v>
      </c>
      <c r="G4514" t="s">
        <v>405</v>
      </c>
      <c r="H4514" t="s">
        <v>414</v>
      </c>
      <c r="J4514" t="s">
        <v>403</v>
      </c>
      <c r="K4514">
        <v>1</v>
      </c>
      <c r="L4514" t="str">
        <f>_xlfn.CONCAT(D4514,F4514)</f>
        <v>Frappé12 oz</v>
      </c>
      <c r="M4514" s="10">
        <f>E4514*_xlfn.XLOOKUP(L4514,PriceListData!$F$2:$F$97,PriceListData!$E$2:$E$97)</f>
        <v>4.75</v>
      </c>
      <c r="N4514" t="str">
        <f>TEXT(B4514,"dddd")</f>
        <v>Monday</v>
      </c>
    </row>
    <row r="4515" spans="1:14" x14ac:dyDescent="0.35">
      <c r="A4515">
        <v>290800</v>
      </c>
      <c r="B4515" s="3">
        <v>45796</v>
      </c>
      <c r="C4515" s="4">
        <v>0.65961805555555553</v>
      </c>
      <c r="D4515" t="s">
        <v>54</v>
      </c>
      <c r="E4515">
        <v>1</v>
      </c>
      <c r="G4515" t="s">
        <v>415</v>
      </c>
      <c r="H4515" t="s">
        <v>416</v>
      </c>
      <c r="J4515" t="s">
        <v>403</v>
      </c>
      <c r="K4515">
        <v>2</v>
      </c>
      <c r="L4515" t="str">
        <f>_xlfn.CONCAT(D4515,F4515)</f>
        <v>Syrup</v>
      </c>
      <c r="M4515" s="10">
        <f>E4515*_xlfn.XLOOKUP(L4515,PriceListData!$F$2:$F$97,PriceListData!$E$2:$E$97)</f>
        <v>0.75</v>
      </c>
      <c r="N4515" t="str">
        <f>TEXT(B4515,"dddd")</f>
        <v>Monday</v>
      </c>
    </row>
    <row r="4516" spans="1:14" x14ac:dyDescent="0.35">
      <c r="A4516">
        <v>290800</v>
      </c>
      <c r="B4516" s="3">
        <v>45796</v>
      </c>
      <c r="C4516" s="4">
        <v>0.65961805555555553</v>
      </c>
      <c r="D4516" t="s">
        <v>428</v>
      </c>
      <c r="E4516">
        <v>1</v>
      </c>
      <c r="F4516" t="s">
        <v>15</v>
      </c>
      <c r="G4516" t="s">
        <v>413</v>
      </c>
      <c r="H4516" t="s">
        <v>406</v>
      </c>
      <c r="J4516" t="s">
        <v>403</v>
      </c>
      <c r="K4516">
        <v>2</v>
      </c>
      <c r="L4516" t="str">
        <f>_xlfn.CONCAT(D4516,F4516)</f>
        <v>Rooibos latté12 oz</v>
      </c>
      <c r="M4516" s="10">
        <f>E4516*_xlfn.XLOOKUP(L4516,PriceListData!$F$2:$F$97,PriceListData!$E$2:$E$97)</f>
        <v>5.5</v>
      </c>
      <c r="N4516" t="str">
        <f>TEXT(B4516,"dddd")</f>
        <v>Monday</v>
      </c>
    </row>
    <row r="4517" spans="1:14" x14ac:dyDescent="0.35">
      <c r="A4517">
        <v>290800</v>
      </c>
      <c r="B4517" s="3">
        <v>45796</v>
      </c>
      <c r="C4517" s="4">
        <v>0.65961805555555553</v>
      </c>
      <c r="D4517" t="s">
        <v>21</v>
      </c>
      <c r="E4517">
        <v>1</v>
      </c>
      <c r="F4517" t="s">
        <v>15</v>
      </c>
      <c r="G4517" t="s">
        <v>405</v>
      </c>
      <c r="H4517" t="s">
        <v>406</v>
      </c>
      <c r="J4517" t="s">
        <v>403</v>
      </c>
      <c r="K4517">
        <v>2</v>
      </c>
      <c r="L4517" t="str">
        <f>_xlfn.CONCAT(D4517,F4517)</f>
        <v>Pourover12 oz</v>
      </c>
      <c r="M4517" s="10">
        <f>E4517*_xlfn.XLOOKUP(L4517,PriceListData!$F$2:$F$97,PriceListData!$E$2:$E$97)</f>
        <v>3.5</v>
      </c>
      <c r="N4517" t="str">
        <f>TEXT(B4517,"dddd")</f>
        <v>Monday</v>
      </c>
    </row>
    <row r="4518" spans="1:14" x14ac:dyDescent="0.35">
      <c r="A4518">
        <v>290799</v>
      </c>
      <c r="B4518" s="3">
        <v>45796</v>
      </c>
      <c r="C4518" s="4">
        <v>0.65862268518518519</v>
      </c>
      <c r="D4518" t="s">
        <v>153</v>
      </c>
      <c r="E4518">
        <v>1</v>
      </c>
      <c r="F4518" t="s">
        <v>15</v>
      </c>
      <c r="G4518" t="s">
        <v>405</v>
      </c>
      <c r="H4518" t="s">
        <v>406</v>
      </c>
      <c r="J4518" t="s">
        <v>403</v>
      </c>
      <c r="K4518">
        <v>1</v>
      </c>
      <c r="L4518" t="str">
        <f>_xlfn.CONCAT(D4518,F4518)</f>
        <v>Aeropress12 oz</v>
      </c>
      <c r="M4518" s="10">
        <f>E4518*_xlfn.XLOOKUP(L4518,PriceListData!$F$2:$F$97,PriceListData!$E$2:$E$97)</f>
        <v>6</v>
      </c>
      <c r="N4518" t="str">
        <f>TEXT(B4518,"dddd")</f>
        <v>Monday</v>
      </c>
    </row>
    <row r="4519" spans="1:14" x14ac:dyDescent="0.35">
      <c r="A4519">
        <v>290797</v>
      </c>
      <c r="B4519" s="3">
        <v>45796</v>
      </c>
      <c r="C4519" s="4">
        <v>0.6504861111111111</v>
      </c>
      <c r="D4519" t="s">
        <v>21</v>
      </c>
      <c r="E4519">
        <v>1</v>
      </c>
      <c r="F4519" t="s">
        <v>15</v>
      </c>
      <c r="G4519" t="s">
        <v>405</v>
      </c>
      <c r="H4519" t="s">
        <v>406</v>
      </c>
      <c r="J4519" t="s">
        <v>403</v>
      </c>
      <c r="K4519">
        <v>2</v>
      </c>
      <c r="L4519" t="str">
        <f>_xlfn.CONCAT(D4519,F4519)</f>
        <v>Pourover12 oz</v>
      </c>
      <c r="M4519" s="10">
        <f>E4519*_xlfn.XLOOKUP(L4519,PriceListData!$F$2:$F$97,PriceListData!$E$2:$E$97)</f>
        <v>3.5</v>
      </c>
      <c r="N4519" t="str">
        <f>TEXT(B4519,"dddd")</f>
        <v>Monday</v>
      </c>
    </row>
    <row r="4520" spans="1:14" x14ac:dyDescent="0.35">
      <c r="A4520">
        <v>290797</v>
      </c>
      <c r="B4520" s="3">
        <v>45796</v>
      </c>
      <c r="C4520" s="4">
        <v>0.6504861111111111</v>
      </c>
      <c r="D4520" t="s">
        <v>419</v>
      </c>
      <c r="E4520">
        <v>1</v>
      </c>
      <c r="G4520" t="s">
        <v>415</v>
      </c>
      <c r="H4520" t="s">
        <v>416</v>
      </c>
      <c r="J4520" t="s">
        <v>403</v>
      </c>
      <c r="K4520">
        <v>2</v>
      </c>
      <c r="L4520" t="str">
        <f>_xlfn.CONCAT(D4520,F4520)</f>
        <v>Extra shot</v>
      </c>
      <c r="M4520" s="10">
        <f>E4520*_xlfn.XLOOKUP(L4520,PriceListData!$F$2:$F$97,PriceListData!$E$2:$E$97)</f>
        <v>1</v>
      </c>
      <c r="N4520" t="str">
        <f>TEXT(B4520,"dddd")</f>
        <v>Monday</v>
      </c>
    </row>
    <row r="4521" spans="1:14" x14ac:dyDescent="0.35">
      <c r="A4521">
        <v>290796</v>
      </c>
      <c r="B4521" s="3">
        <v>45796</v>
      </c>
      <c r="C4521" s="4">
        <v>0.64995370370370376</v>
      </c>
      <c r="D4521" t="s">
        <v>407</v>
      </c>
      <c r="E4521">
        <v>1</v>
      </c>
      <c r="G4521" t="s">
        <v>405</v>
      </c>
      <c r="H4521" t="s">
        <v>408</v>
      </c>
      <c r="J4521" t="s">
        <v>403</v>
      </c>
      <c r="K4521">
        <v>1</v>
      </c>
      <c r="L4521" t="str">
        <f>_xlfn.CONCAT(D4521,F4521)</f>
        <v>Drip coffee refill</v>
      </c>
      <c r="M4521" s="10">
        <f>E4521*_xlfn.XLOOKUP(L4521,PriceListData!$F$2:$F$97,PriceListData!$E$2:$E$97)</f>
        <v>1.25</v>
      </c>
      <c r="N4521" t="str">
        <f>TEXT(B4521,"dddd")</f>
        <v>Monday</v>
      </c>
    </row>
    <row r="4522" spans="1:14" x14ac:dyDescent="0.35">
      <c r="A4522">
        <v>290795</v>
      </c>
      <c r="B4522" s="3">
        <v>45796</v>
      </c>
      <c r="C4522" s="4">
        <v>0.64877314814814813</v>
      </c>
      <c r="D4522" t="s">
        <v>52</v>
      </c>
      <c r="E4522">
        <v>1</v>
      </c>
      <c r="F4522" t="s">
        <v>15</v>
      </c>
      <c r="G4522" t="s">
        <v>405</v>
      </c>
      <c r="H4522" t="s">
        <v>414</v>
      </c>
      <c r="J4522" t="s">
        <v>403</v>
      </c>
      <c r="K4522">
        <v>1</v>
      </c>
      <c r="L4522" t="str">
        <f>_xlfn.CONCAT(D4522,F4522)</f>
        <v>Frappé12 oz</v>
      </c>
      <c r="M4522" s="10">
        <f>E4522*_xlfn.XLOOKUP(L4522,PriceListData!$F$2:$F$97,PriceListData!$E$2:$E$97)</f>
        <v>4.75</v>
      </c>
      <c r="N4522" t="str">
        <f>TEXT(B4522,"dddd")</f>
        <v>Monday</v>
      </c>
    </row>
    <row r="4523" spans="1:14" x14ac:dyDescent="0.35">
      <c r="A4523">
        <v>290794</v>
      </c>
      <c r="B4523" s="3">
        <v>45796</v>
      </c>
      <c r="C4523" s="4">
        <v>0.64390046296296299</v>
      </c>
      <c r="D4523" t="s">
        <v>428</v>
      </c>
      <c r="E4523">
        <v>1</v>
      </c>
      <c r="F4523" t="s">
        <v>15</v>
      </c>
      <c r="G4523" t="s">
        <v>413</v>
      </c>
      <c r="H4523" t="s">
        <v>406</v>
      </c>
      <c r="J4523" t="s">
        <v>403</v>
      </c>
      <c r="K4523">
        <v>2</v>
      </c>
      <c r="L4523" t="str">
        <f>_xlfn.CONCAT(D4523,F4523)</f>
        <v>Rooibos latté12 oz</v>
      </c>
      <c r="M4523" s="10">
        <f>E4523*_xlfn.XLOOKUP(L4523,PriceListData!$F$2:$F$97,PriceListData!$E$2:$E$97)</f>
        <v>5.5</v>
      </c>
      <c r="N4523" t="str">
        <f>TEXT(B4523,"dddd")</f>
        <v>Monday</v>
      </c>
    </row>
    <row r="4524" spans="1:14" x14ac:dyDescent="0.35">
      <c r="A4524">
        <v>290794</v>
      </c>
      <c r="B4524" s="3">
        <v>45796</v>
      </c>
      <c r="C4524" s="4">
        <v>0.64390046296296299</v>
      </c>
      <c r="D4524" t="s">
        <v>65</v>
      </c>
      <c r="E4524">
        <v>1</v>
      </c>
      <c r="F4524" t="s">
        <v>15</v>
      </c>
      <c r="G4524" t="s">
        <v>405</v>
      </c>
      <c r="H4524" t="s">
        <v>406</v>
      </c>
      <c r="J4524" t="s">
        <v>403</v>
      </c>
      <c r="K4524">
        <v>2</v>
      </c>
      <c r="L4524" t="str">
        <f>_xlfn.CONCAT(D4524,F4524)</f>
        <v>Cappuccino12 oz</v>
      </c>
      <c r="M4524" s="10">
        <f>E4524*_xlfn.XLOOKUP(L4524,PriceListData!$F$2:$F$97,PriceListData!$E$2:$E$97)</f>
        <v>5.5</v>
      </c>
      <c r="N4524" t="str">
        <f>TEXT(B4524,"dddd")</f>
        <v>Monday</v>
      </c>
    </row>
    <row r="4525" spans="1:14" x14ac:dyDescent="0.35">
      <c r="A4525">
        <v>290793</v>
      </c>
      <c r="B4525" s="3">
        <v>45796</v>
      </c>
      <c r="C4525" s="4">
        <v>0.64288194444444446</v>
      </c>
      <c r="D4525" t="s">
        <v>427</v>
      </c>
      <c r="E4525">
        <v>1</v>
      </c>
      <c r="F4525" t="s">
        <v>15</v>
      </c>
      <c r="G4525" t="s">
        <v>417</v>
      </c>
      <c r="H4525" t="s">
        <v>418</v>
      </c>
      <c r="J4525" t="s">
        <v>403</v>
      </c>
      <c r="K4525">
        <v>2</v>
      </c>
      <c r="L4525" t="str">
        <f>_xlfn.CONCAT(D4525,F4525)</f>
        <v>House blend12 oz</v>
      </c>
      <c r="M4525" s="10">
        <f>E4525*_xlfn.XLOOKUP(L4525,PriceListData!$F$2:$F$97,PriceListData!$E$2:$E$97)</f>
        <v>12.95</v>
      </c>
      <c r="N4525" t="str">
        <f>TEXT(B4525,"dddd")</f>
        <v>Monday</v>
      </c>
    </row>
    <row r="4526" spans="1:14" x14ac:dyDescent="0.35">
      <c r="A4526">
        <v>290792</v>
      </c>
      <c r="B4526" s="3">
        <v>45796</v>
      </c>
      <c r="C4526" s="4">
        <v>0.63790509259259254</v>
      </c>
      <c r="D4526" t="s">
        <v>21</v>
      </c>
      <c r="E4526">
        <v>1</v>
      </c>
      <c r="F4526" t="s">
        <v>15</v>
      </c>
      <c r="G4526" t="s">
        <v>405</v>
      </c>
      <c r="H4526" t="s">
        <v>406</v>
      </c>
      <c r="J4526" t="s">
        <v>403</v>
      </c>
      <c r="K4526">
        <v>2</v>
      </c>
      <c r="L4526" t="str">
        <f>_xlfn.CONCAT(D4526,F4526)</f>
        <v>Pourover12 oz</v>
      </c>
      <c r="M4526" s="10">
        <f>E4526*_xlfn.XLOOKUP(L4526,PriceListData!$F$2:$F$97,PriceListData!$E$2:$E$97)</f>
        <v>3.5</v>
      </c>
      <c r="N4526" t="str">
        <f>TEXT(B4526,"dddd")</f>
        <v>Monday</v>
      </c>
    </row>
    <row r="4527" spans="1:14" x14ac:dyDescent="0.35">
      <c r="A4527">
        <v>290791</v>
      </c>
      <c r="B4527" s="3">
        <v>45796</v>
      </c>
      <c r="C4527" s="4">
        <v>0.63599537037037035</v>
      </c>
      <c r="D4527" t="s">
        <v>52</v>
      </c>
      <c r="E4527">
        <v>1</v>
      </c>
      <c r="F4527" t="s">
        <v>15</v>
      </c>
      <c r="G4527" t="s">
        <v>405</v>
      </c>
      <c r="H4527" t="s">
        <v>414</v>
      </c>
      <c r="J4527" t="s">
        <v>403</v>
      </c>
      <c r="K4527">
        <v>1</v>
      </c>
      <c r="L4527" t="str">
        <f>_xlfn.CONCAT(D4527,F4527)</f>
        <v>Frappé12 oz</v>
      </c>
      <c r="M4527" s="10">
        <f>E4527*_xlfn.XLOOKUP(L4527,PriceListData!$F$2:$F$97,PriceListData!$E$2:$E$97)</f>
        <v>4.75</v>
      </c>
      <c r="N4527" t="str">
        <f>TEXT(B4527,"dddd")</f>
        <v>Monday</v>
      </c>
    </row>
    <row r="4528" spans="1:14" x14ac:dyDescent="0.35">
      <c r="A4528">
        <v>290789</v>
      </c>
      <c r="B4528" s="3">
        <v>45796</v>
      </c>
      <c r="C4528" s="4">
        <v>0.63087962962962962</v>
      </c>
      <c r="D4528" t="s">
        <v>74</v>
      </c>
      <c r="E4528">
        <v>1</v>
      </c>
      <c r="F4528" t="s">
        <v>15</v>
      </c>
      <c r="G4528" t="s">
        <v>417</v>
      </c>
      <c r="H4528" t="s">
        <v>418</v>
      </c>
      <c r="J4528" t="s">
        <v>403</v>
      </c>
      <c r="K4528">
        <v>2</v>
      </c>
      <c r="L4528" t="str">
        <f>_xlfn.CONCAT(D4528,F4528)</f>
        <v>Single-origin12 oz</v>
      </c>
      <c r="M4528" s="10">
        <f>E4528*_xlfn.XLOOKUP(L4528,PriceListData!$F$2:$F$97,PriceListData!$E$2:$E$97)</f>
        <v>14.95</v>
      </c>
      <c r="N4528" t="str">
        <f>TEXT(B4528,"dddd")</f>
        <v>Monday</v>
      </c>
    </row>
    <row r="4529" spans="1:14" x14ac:dyDescent="0.35">
      <c r="A4529">
        <v>290788</v>
      </c>
      <c r="B4529" s="3">
        <v>45796</v>
      </c>
      <c r="C4529" s="4">
        <v>0.62699074074074079</v>
      </c>
      <c r="D4529" t="s">
        <v>65</v>
      </c>
      <c r="E4529">
        <v>1</v>
      </c>
      <c r="F4529" t="s">
        <v>15</v>
      </c>
      <c r="G4529" t="s">
        <v>405</v>
      </c>
      <c r="H4529" t="s">
        <v>406</v>
      </c>
      <c r="J4529" t="s">
        <v>403</v>
      </c>
      <c r="K4529">
        <v>1</v>
      </c>
      <c r="L4529" t="str">
        <f>_xlfn.CONCAT(D4529,F4529)</f>
        <v>Cappuccino12 oz</v>
      </c>
      <c r="M4529" s="10">
        <f>E4529*_xlfn.XLOOKUP(L4529,PriceListData!$F$2:$F$97,PriceListData!$E$2:$E$97)</f>
        <v>5.5</v>
      </c>
      <c r="N4529" t="str">
        <f>TEXT(B4529,"dddd")</f>
        <v>Monday</v>
      </c>
    </row>
    <row r="4530" spans="1:14" x14ac:dyDescent="0.35">
      <c r="A4530">
        <v>290785</v>
      </c>
      <c r="B4530" s="3">
        <v>45796</v>
      </c>
      <c r="C4530" s="4">
        <v>0.62079861111111112</v>
      </c>
      <c r="D4530" t="s">
        <v>54</v>
      </c>
      <c r="E4530">
        <v>1</v>
      </c>
      <c r="G4530" t="s">
        <v>415</v>
      </c>
      <c r="H4530" t="s">
        <v>416</v>
      </c>
      <c r="J4530" t="s">
        <v>403</v>
      </c>
      <c r="K4530">
        <v>1</v>
      </c>
      <c r="L4530" t="str">
        <f>_xlfn.CONCAT(D4530,F4530)</f>
        <v>Syrup</v>
      </c>
      <c r="M4530" s="10">
        <f>E4530*_xlfn.XLOOKUP(L4530,PriceListData!$F$2:$F$97,PriceListData!$E$2:$E$97)</f>
        <v>0.75</v>
      </c>
      <c r="N4530" t="str">
        <f>TEXT(B4530,"dddd")</f>
        <v>Monday</v>
      </c>
    </row>
    <row r="4531" spans="1:14" x14ac:dyDescent="0.35">
      <c r="A4531">
        <v>290785</v>
      </c>
      <c r="B4531" s="3">
        <v>45796</v>
      </c>
      <c r="C4531" s="4">
        <v>0.62079861111111112</v>
      </c>
      <c r="D4531" t="s">
        <v>21</v>
      </c>
      <c r="E4531">
        <v>1</v>
      </c>
      <c r="F4531" t="s">
        <v>15</v>
      </c>
      <c r="G4531" t="s">
        <v>405</v>
      </c>
      <c r="H4531" t="s">
        <v>406</v>
      </c>
      <c r="J4531" t="s">
        <v>403</v>
      </c>
      <c r="K4531">
        <v>1</v>
      </c>
      <c r="L4531" t="str">
        <f>_xlfn.CONCAT(D4531,F4531)</f>
        <v>Pourover12 oz</v>
      </c>
      <c r="M4531" s="10">
        <f>E4531*_xlfn.XLOOKUP(L4531,PriceListData!$F$2:$F$97,PriceListData!$E$2:$E$97)</f>
        <v>3.5</v>
      </c>
      <c r="N4531" t="str">
        <f>TEXT(B4531,"dddd")</f>
        <v>Monday</v>
      </c>
    </row>
    <row r="4532" spans="1:14" x14ac:dyDescent="0.35">
      <c r="A4532">
        <v>290782</v>
      </c>
      <c r="B4532" s="3">
        <v>45796</v>
      </c>
      <c r="C4532" s="4">
        <v>0.61254629629629631</v>
      </c>
      <c r="D4532" t="s">
        <v>420</v>
      </c>
      <c r="E4532">
        <v>1</v>
      </c>
      <c r="F4532" t="s">
        <v>76</v>
      </c>
      <c r="G4532" t="s">
        <v>413</v>
      </c>
      <c r="H4532" t="s">
        <v>406</v>
      </c>
      <c r="J4532" t="s">
        <v>403</v>
      </c>
      <c r="K4532">
        <v>2</v>
      </c>
      <c r="L4532" t="str">
        <f>_xlfn.CONCAT(D4532,F4532)</f>
        <v>Moroccan tea10 oz</v>
      </c>
      <c r="M4532" s="10">
        <f>E4532*_xlfn.XLOOKUP(L4532,PriceListData!$F$2:$F$97,PriceListData!$E$2:$E$97)</f>
        <v>3</v>
      </c>
      <c r="N4532" t="str">
        <f>TEXT(B4532,"dddd")</f>
        <v>Monday</v>
      </c>
    </row>
    <row r="4533" spans="1:14" x14ac:dyDescent="0.35">
      <c r="A4533">
        <v>290781</v>
      </c>
      <c r="B4533" s="3">
        <v>45796</v>
      </c>
      <c r="C4533" s="4">
        <v>0.61087962962962961</v>
      </c>
      <c r="D4533" t="s">
        <v>54</v>
      </c>
      <c r="E4533">
        <v>1</v>
      </c>
      <c r="G4533" t="s">
        <v>415</v>
      </c>
      <c r="H4533" t="s">
        <v>416</v>
      </c>
      <c r="J4533" t="s">
        <v>403</v>
      </c>
      <c r="K4533">
        <v>2</v>
      </c>
      <c r="L4533" t="str">
        <f>_xlfn.CONCAT(D4533,F4533)</f>
        <v>Syrup</v>
      </c>
      <c r="M4533" s="10">
        <f>E4533*_xlfn.XLOOKUP(L4533,PriceListData!$F$2:$F$97,PriceListData!$E$2:$E$97)</f>
        <v>0.75</v>
      </c>
      <c r="N4533" t="str">
        <f>TEXT(B4533,"dddd")</f>
        <v>Monday</v>
      </c>
    </row>
    <row r="4534" spans="1:14" x14ac:dyDescent="0.35">
      <c r="A4534">
        <v>290781</v>
      </c>
      <c r="B4534" s="3">
        <v>45796</v>
      </c>
      <c r="C4534" s="4">
        <v>0.61087962962962961</v>
      </c>
      <c r="D4534" t="s">
        <v>21</v>
      </c>
      <c r="E4534">
        <v>1</v>
      </c>
      <c r="F4534" t="s">
        <v>15</v>
      </c>
      <c r="G4534" t="s">
        <v>405</v>
      </c>
      <c r="H4534" t="s">
        <v>406</v>
      </c>
      <c r="J4534" t="s">
        <v>403</v>
      </c>
      <c r="K4534">
        <v>2</v>
      </c>
      <c r="L4534" t="str">
        <f>_xlfn.CONCAT(D4534,F4534)</f>
        <v>Pourover12 oz</v>
      </c>
      <c r="M4534" s="10">
        <f>E4534*_xlfn.XLOOKUP(L4534,PriceListData!$F$2:$F$97,PriceListData!$E$2:$E$97)</f>
        <v>3.5</v>
      </c>
      <c r="N4534" t="str">
        <f>TEXT(B4534,"dddd")</f>
        <v>Monday</v>
      </c>
    </row>
    <row r="4535" spans="1:14" x14ac:dyDescent="0.35">
      <c r="A4535">
        <v>290780</v>
      </c>
      <c r="B4535" s="3">
        <v>45796</v>
      </c>
      <c r="C4535" s="4">
        <v>0.6101388888888889</v>
      </c>
      <c r="D4535" t="s">
        <v>65</v>
      </c>
      <c r="E4535">
        <v>1</v>
      </c>
      <c r="F4535" t="s">
        <v>15</v>
      </c>
      <c r="G4535" t="s">
        <v>405</v>
      </c>
      <c r="H4535" t="s">
        <v>406</v>
      </c>
      <c r="J4535" t="s">
        <v>403</v>
      </c>
      <c r="K4535">
        <v>1</v>
      </c>
      <c r="L4535" t="str">
        <f>_xlfn.CONCAT(D4535,F4535)</f>
        <v>Cappuccino12 oz</v>
      </c>
      <c r="M4535" s="10">
        <f>E4535*_xlfn.XLOOKUP(L4535,PriceListData!$F$2:$F$97,PriceListData!$E$2:$E$97)</f>
        <v>5.5</v>
      </c>
      <c r="N4535" t="str">
        <f>TEXT(B4535,"dddd")</f>
        <v>Monday</v>
      </c>
    </row>
    <row r="4536" spans="1:14" x14ac:dyDescent="0.35">
      <c r="A4536">
        <v>290779</v>
      </c>
      <c r="B4536" s="3">
        <v>45796</v>
      </c>
      <c r="C4536" s="4">
        <v>0.60868055555555556</v>
      </c>
      <c r="D4536" t="s">
        <v>404</v>
      </c>
      <c r="E4536">
        <v>1</v>
      </c>
      <c r="F4536" t="s">
        <v>15</v>
      </c>
      <c r="G4536" t="s">
        <v>405</v>
      </c>
      <c r="H4536" t="s">
        <v>406</v>
      </c>
      <c r="J4536" t="s">
        <v>403</v>
      </c>
      <c r="K4536">
        <v>1</v>
      </c>
      <c r="L4536" t="str">
        <f>_xlfn.CONCAT(D4536,F4536)</f>
        <v>Café latté12 oz</v>
      </c>
      <c r="M4536" s="10">
        <f>E4536*_xlfn.XLOOKUP(L4536,PriceListData!$F$2:$F$97,PriceListData!$E$2:$E$97)</f>
        <v>4.25</v>
      </c>
      <c r="N4536" t="str">
        <f>TEXT(B4536,"dddd")</f>
        <v>Monday</v>
      </c>
    </row>
    <row r="4537" spans="1:14" x14ac:dyDescent="0.35">
      <c r="A4537">
        <v>290777</v>
      </c>
      <c r="B4537" s="3">
        <v>45796</v>
      </c>
      <c r="C4537" s="4">
        <v>0.60579861111111111</v>
      </c>
      <c r="D4537" t="s">
        <v>54</v>
      </c>
      <c r="E4537">
        <v>1</v>
      </c>
      <c r="G4537" t="s">
        <v>415</v>
      </c>
      <c r="H4537" t="s">
        <v>416</v>
      </c>
      <c r="J4537" t="s">
        <v>403</v>
      </c>
      <c r="K4537">
        <v>1</v>
      </c>
      <c r="L4537" t="str">
        <f>_xlfn.CONCAT(D4537,F4537)</f>
        <v>Syrup</v>
      </c>
      <c r="M4537" s="10">
        <f>E4537*_xlfn.XLOOKUP(L4537,PriceListData!$F$2:$F$97,PriceListData!$E$2:$E$97)</f>
        <v>0.75</v>
      </c>
      <c r="N4537" t="str">
        <f>TEXT(B4537,"dddd")</f>
        <v>Monday</v>
      </c>
    </row>
    <row r="4538" spans="1:14" x14ac:dyDescent="0.35">
      <c r="A4538">
        <v>290777</v>
      </c>
      <c r="B4538" s="3">
        <v>45796</v>
      </c>
      <c r="C4538" s="4">
        <v>0.60579861111111111</v>
      </c>
      <c r="D4538" t="s">
        <v>21</v>
      </c>
      <c r="E4538">
        <v>1</v>
      </c>
      <c r="F4538" t="s">
        <v>15</v>
      </c>
      <c r="G4538" t="s">
        <v>405</v>
      </c>
      <c r="H4538" t="s">
        <v>406</v>
      </c>
      <c r="J4538" t="s">
        <v>403</v>
      </c>
      <c r="K4538">
        <v>1</v>
      </c>
      <c r="L4538" t="str">
        <f>_xlfn.CONCAT(D4538,F4538)</f>
        <v>Pourover12 oz</v>
      </c>
      <c r="M4538" s="10">
        <f>E4538*_xlfn.XLOOKUP(L4538,PriceListData!$F$2:$F$97,PriceListData!$E$2:$E$97)</f>
        <v>3.5</v>
      </c>
      <c r="N4538" t="str">
        <f>TEXT(B4538,"dddd")</f>
        <v>Monday</v>
      </c>
    </row>
    <row r="4539" spans="1:14" x14ac:dyDescent="0.35">
      <c r="A4539">
        <v>290777</v>
      </c>
      <c r="B4539" s="3">
        <v>45796</v>
      </c>
      <c r="C4539" s="4">
        <v>0.60579861111111111</v>
      </c>
      <c r="D4539" t="s">
        <v>420</v>
      </c>
      <c r="E4539">
        <v>1</v>
      </c>
      <c r="F4539" t="s">
        <v>76</v>
      </c>
      <c r="G4539" t="s">
        <v>413</v>
      </c>
      <c r="H4539" t="s">
        <v>406</v>
      </c>
      <c r="J4539" t="s">
        <v>403</v>
      </c>
      <c r="K4539">
        <v>1</v>
      </c>
      <c r="L4539" t="str">
        <f>_xlfn.CONCAT(D4539,F4539)</f>
        <v>Moroccan tea10 oz</v>
      </c>
      <c r="M4539" s="10">
        <f>E4539*_xlfn.XLOOKUP(L4539,PriceListData!$F$2:$F$97,PriceListData!$E$2:$E$97)</f>
        <v>3</v>
      </c>
      <c r="N4539" t="str">
        <f>TEXT(B4539,"dddd")</f>
        <v>Monday</v>
      </c>
    </row>
    <row r="4540" spans="1:14" x14ac:dyDescent="0.35">
      <c r="A4540">
        <v>290777</v>
      </c>
      <c r="B4540" s="3">
        <v>45796</v>
      </c>
      <c r="C4540" s="4">
        <v>0.60579861111111111</v>
      </c>
      <c r="D4540" t="s">
        <v>421</v>
      </c>
      <c r="E4540">
        <v>1</v>
      </c>
      <c r="F4540" t="s">
        <v>422</v>
      </c>
      <c r="G4540" t="s">
        <v>423</v>
      </c>
      <c r="H4540" t="s">
        <v>406</v>
      </c>
      <c r="J4540" t="s">
        <v>403</v>
      </c>
      <c r="K4540">
        <v>1</v>
      </c>
      <c r="L4540" t="str">
        <f>_xlfn.CONCAT(D4540,F4540)</f>
        <v>Hot chocolateRegular (12 oz)</v>
      </c>
      <c r="M4540" s="10">
        <f>E4540*_xlfn.XLOOKUP(L4540,PriceListData!$F$2:$F$97,PriceListData!$E$2:$E$97)</f>
        <v>4.75</v>
      </c>
      <c r="N4540" t="str">
        <f>TEXT(B4540,"dddd")</f>
        <v>Monday</v>
      </c>
    </row>
    <row r="4541" spans="1:14" x14ac:dyDescent="0.35">
      <c r="A4541">
        <v>290777</v>
      </c>
      <c r="B4541" s="3">
        <v>45796</v>
      </c>
      <c r="C4541" s="4">
        <v>0.60579861111111111</v>
      </c>
      <c r="D4541" t="s">
        <v>74</v>
      </c>
      <c r="E4541">
        <v>1</v>
      </c>
      <c r="F4541" t="s">
        <v>15</v>
      </c>
      <c r="G4541" t="s">
        <v>417</v>
      </c>
      <c r="H4541" t="s">
        <v>418</v>
      </c>
      <c r="J4541" t="s">
        <v>403</v>
      </c>
      <c r="K4541">
        <v>1</v>
      </c>
      <c r="L4541" t="str">
        <f>_xlfn.CONCAT(D4541,F4541)</f>
        <v>Single-origin12 oz</v>
      </c>
      <c r="M4541" s="10">
        <f>E4541*_xlfn.XLOOKUP(L4541,PriceListData!$F$2:$F$97,PriceListData!$E$2:$E$97)</f>
        <v>14.95</v>
      </c>
      <c r="N4541" t="str">
        <f>TEXT(B4541,"dddd")</f>
        <v>Monday</v>
      </c>
    </row>
    <row r="4542" spans="1:14" x14ac:dyDescent="0.35">
      <c r="A4542">
        <v>290776</v>
      </c>
      <c r="B4542" s="3">
        <v>45796</v>
      </c>
      <c r="C4542" s="4">
        <v>0.60547453703703702</v>
      </c>
      <c r="D4542" t="s">
        <v>21</v>
      </c>
      <c r="E4542">
        <v>1</v>
      </c>
      <c r="F4542" t="s">
        <v>15</v>
      </c>
      <c r="G4542" t="s">
        <v>405</v>
      </c>
      <c r="H4542" t="s">
        <v>406</v>
      </c>
      <c r="J4542" t="s">
        <v>403</v>
      </c>
      <c r="K4542">
        <v>2</v>
      </c>
      <c r="L4542" t="str">
        <f>_xlfn.CONCAT(D4542,F4542)</f>
        <v>Pourover12 oz</v>
      </c>
      <c r="M4542" s="10">
        <f>E4542*_xlfn.XLOOKUP(L4542,PriceListData!$F$2:$F$97,PriceListData!$E$2:$E$97)</f>
        <v>3.5</v>
      </c>
      <c r="N4542" t="str">
        <f>TEXT(B4542,"dddd")</f>
        <v>Monday</v>
      </c>
    </row>
    <row r="4543" spans="1:14" x14ac:dyDescent="0.35">
      <c r="A4543">
        <v>290776</v>
      </c>
      <c r="B4543" s="3">
        <v>45796</v>
      </c>
      <c r="C4543" s="4">
        <v>0.60547453703703702</v>
      </c>
      <c r="D4543" t="s">
        <v>419</v>
      </c>
      <c r="E4543">
        <v>1</v>
      </c>
      <c r="G4543" t="s">
        <v>415</v>
      </c>
      <c r="H4543" t="s">
        <v>416</v>
      </c>
      <c r="J4543" t="s">
        <v>403</v>
      </c>
      <c r="K4543">
        <v>2</v>
      </c>
      <c r="L4543" t="str">
        <f>_xlfn.CONCAT(D4543,F4543)</f>
        <v>Extra shot</v>
      </c>
      <c r="M4543" s="10">
        <f>E4543*_xlfn.XLOOKUP(L4543,PriceListData!$F$2:$F$97,PriceListData!$E$2:$E$97)</f>
        <v>1</v>
      </c>
      <c r="N4543" t="str">
        <f>TEXT(B4543,"dddd")</f>
        <v>Monday</v>
      </c>
    </row>
    <row r="4544" spans="1:14" x14ac:dyDescent="0.35">
      <c r="A4544">
        <v>290775</v>
      </c>
      <c r="B4544" s="3">
        <v>45796</v>
      </c>
      <c r="C4544" s="4">
        <v>0.60188657407407409</v>
      </c>
      <c r="D4544" t="s">
        <v>21</v>
      </c>
      <c r="E4544">
        <v>1</v>
      </c>
      <c r="F4544" t="s">
        <v>15</v>
      </c>
      <c r="G4544" t="s">
        <v>405</v>
      </c>
      <c r="H4544" t="s">
        <v>406</v>
      </c>
      <c r="J4544" t="s">
        <v>403</v>
      </c>
      <c r="K4544">
        <v>1</v>
      </c>
      <c r="L4544" t="str">
        <f>_xlfn.CONCAT(D4544,F4544)</f>
        <v>Pourover12 oz</v>
      </c>
      <c r="M4544" s="10">
        <f>E4544*_xlfn.XLOOKUP(L4544,PriceListData!$F$2:$F$97,PriceListData!$E$2:$E$97)</f>
        <v>3.5</v>
      </c>
      <c r="N4544" t="str">
        <f>TEXT(B4544,"dddd")</f>
        <v>Monday</v>
      </c>
    </row>
    <row r="4545" spans="1:14" x14ac:dyDescent="0.35">
      <c r="A4545">
        <v>290774</v>
      </c>
      <c r="B4545" s="3">
        <v>45796</v>
      </c>
      <c r="C4545" s="4">
        <v>0.5951157407407407</v>
      </c>
      <c r="D4545" t="s">
        <v>425</v>
      </c>
      <c r="E4545">
        <v>1</v>
      </c>
      <c r="F4545" t="s">
        <v>15</v>
      </c>
      <c r="G4545" t="s">
        <v>405</v>
      </c>
      <c r="H4545" t="s">
        <v>414</v>
      </c>
      <c r="J4545" t="s">
        <v>403</v>
      </c>
      <c r="K4545">
        <v>1</v>
      </c>
      <c r="L4545" t="str">
        <f>_xlfn.CONCAT(D4545,F4545)</f>
        <v>Iced Guillermo12 oz</v>
      </c>
      <c r="M4545" s="10">
        <f>E4545*_xlfn.XLOOKUP(L4545,PriceListData!$F$2:$F$97,PriceListData!$E$2:$E$97)</f>
        <v>3.5</v>
      </c>
      <c r="N4545" t="str">
        <f>TEXT(B4545,"dddd")</f>
        <v>Monday</v>
      </c>
    </row>
    <row r="4546" spans="1:14" x14ac:dyDescent="0.35">
      <c r="A4546">
        <v>290773</v>
      </c>
      <c r="B4546" s="3">
        <v>45796</v>
      </c>
      <c r="C4546" s="4">
        <v>0.58961805555555558</v>
      </c>
      <c r="D4546" t="s">
        <v>411</v>
      </c>
      <c r="E4546">
        <v>1</v>
      </c>
      <c r="F4546" t="s">
        <v>24</v>
      </c>
      <c r="G4546" t="s">
        <v>405</v>
      </c>
      <c r="H4546" t="s">
        <v>406</v>
      </c>
      <c r="J4546" t="s">
        <v>403</v>
      </c>
      <c r="K4546">
        <v>2</v>
      </c>
      <c r="L4546" t="str">
        <f>_xlfn.CONCAT(D4546,F4546)</f>
        <v>Turkish coffee3 oz</v>
      </c>
      <c r="M4546" s="10">
        <f>E4546*_xlfn.XLOOKUP(L4546,PriceListData!$F$2:$F$97,PriceListData!$E$2:$E$97)</f>
        <v>3.75</v>
      </c>
      <c r="N4546" t="str">
        <f>TEXT(B4546,"dddd")</f>
        <v>Monday</v>
      </c>
    </row>
    <row r="4547" spans="1:14" x14ac:dyDescent="0.35">
      <c r="A4547">
        <v>290772</v>
      </c>
      <c r="B4547" s="3">
        <v>45796</v>
      </c>
      <c r="C4547" s="4">
        <v>0.58638888888888885</v>
      </c>
      <c r="D4547" t="s">
        <v>420</v>
      </c>
      <c r="E4547">
        <v>1</v>
      </c>
      <c r="F4547" t="s">
        <v>76</v>
      </c>
      <c r="G4547" t="s">
        <v>413</v>
      </c>
      <c r="H4547" t="s">
        <v>406</v>
      </c>
      <c r="J4547" t="s">
        <v>403</v>
      </c>
      <c r="K4547">
        <v>1</v>
      </c>
      <c r="L4547" t="str">
        <f>_xlfn.CONCAT(D4547,F4547)</f>
        <v>Moroccan tea10 oz</v>
      </c>
      <c r="M4547" s="10">
        <f>E4547*_xlfn.XLOOKUP(L4547,PriceListData!$F$2:$F$97,PriceListData!$E$2:$E$97)</f>
        <v>3</v>
      </c>
      <c r="N4547" t="str">
        <f>TEXT(B4547,"dddd")</f>
        <v>Monday</v>
      </c>
    </row>
    <row r="4548" spans="1:14" x14ac:dyDescent="0.35">
      <c r="A4548">
        <v>290771</v>
      </c>
      <c r="B4548" s="3">
        <v>45796</v>
      </c>
      <c r="C4548" s="4">
        <v>0.58182870370370365</v>
      </c>
      <c r="D4548" t="s">
        <v>21</v>
      </c>
      <c r="E4548">
        <v>1</v>
      </c>
      <c r="F4548" t="s">
        <v>15</v>
      </c>
      <c r="G4548" t="s">
        <v>405</v>
      </c>
      <c r="H4548" t="s">
        <v>406</v>
      </c>
      <c r="J4548" t="s">
        <v>403</v>
      </c>
      <c r="K4548">
        <v>1</v>
      </c>
      <c r="L4548" t="str">
        <f>_xlfn.CONCAT(D4548,F4548)</f>
        <v>Pourover12 oz</v>
      </c>
      <c r="M4548" s="10">
        <f>E4548*_xlfn.XLOOKUP(L4548,PriceListData!$F$2:$F$97,PriceListData!$E$2:$E$97)</f>
        <v>3.5</v>
      </c>
      <c r="N4548" t="str">
        <f>TEXT(B4548,"dddd")</f>
        <v>Monday</v>
      </c>
    </row>
    <row r="4549" spans="1:14" x14ac:dyDescent="0.35">
      <c r="A4549">
        <v>290771</v>
      </c>
      <c r="B4549" s="3">
        <v>45796</v>
      </c>
      <c r="C4549" s="4">
        <v>0.58182870370370365</v>
      </c>
      <c r="D4549" t="s">
        <v>74</v>
      </c>
      <c r="E4549">
        <v>1</v>
      </c>
      <c r="F4549" t="s">
        <v>15</v>
      </c>
      <c r="G4549" t="s">
        <v>417</v>
      </c>
      <c r="H4549" t="s">
        <v>418</v>
      </c>
      <c r="J4549" t="s">
        <v>403</v>
      </c>
      <c r="K4549">
        <v>1</v>
      </c>
      <c r="L4549" t="str">
        <f>_xlfn.CONCAT(D4549,F4549)</f>
        <v>Single-origin12 oz</v>
      </c>
      <c r="M4549" s="10">
        <f>E4549*_xlfn.XLOOKUP(L4549,PriceListData!$F$2:$F$97,PriceListData!$E$2:$E$97)</f>
        <v>14.95</v>
      </c>
      <c r="N4549" t="str">
        <f>TEXT(B4549,"dddd")</f>
        <v>Monday</v>
      </c>
    </row>
    <row r="4550" spans="1:14" x14ac:dyDescent="0.35">
      <c r="A4550">
        <v>290769</v>
      </c>
      <c r="B4550" s="3">
        <v>45796</v>
      </c>
      <c r="C4550" s="4">
        <v>0.5750925925925926</v>
      </c>
      <c r="D4550" t="s">
        <v>40</v>
      </c>
      <c r="E4550">
        <v>1</v>
      </c>
      <c r="F4550" t="s">
        <v>35</v>
      </c>
      <c r="G4550" t="s">
        <v>405</v>
      </c>
      <c r="H4550" t="s">
        <v>406</v>
      </c>
      <c r="J4550" t="s">
        <v>403</v>
      </c>
      <c r="K4550">
        <v>1</v>
      </c>
      <c r="L4550" t="str">
        <f>_xlfn.CONCAT(D4550,F4550)</f>
        <v>Espresso1 oz</v>
      </c>
      <c r="M4550" s="10">
        <f>E4550*_xlfn.XLOOKUP(L4550,PriceListData!$F$2:$F$97,PriceListData!$E$2:$E$97)</f>
        <v>2.5</v>
      </c>
      <c r="N4550" t="str">
        <f>TEXT(B4550,"dddd")</f>
        <v>Monday</v>
      </c>
    </row>
    <row r="4551" spans="1:14" x14ac:dyDescent="0.35">
      <c r="A4551">
        <v>290767</v>
      </c>
      <c r="B4551" s="3">
        <v>45796</v>
      </c>
      <c r="C4551" s="4">
        <v>0.56640046296296298</v>
      </c>
      <c r="D4551" t="s">
        <v>21</v>
      </c>
      <c r="E4551">
        <v>1</v>
      </c>
      <c r="F4551" t="s">
        <v>15</v>
      </c>
      <c r="G4551" t="s">
        <v>405</v>
      </c>
      <c r="H4551" t="s">
        <v>406</v>
      </c>
      <c r="J4551" t="s">
        <v>403</v>
      </c>
      <c r="K4551">
        <v>1</v>
      </c>
      <c r="L4551" t="str">
        <f>_xlfn.CONCAT(D4551,F4551)</f>
        <v>Pourover12 oz</v>
      </c>
      <c r="M4551" s="10">
        <f>E4551*_xlfn.XLOOKUP(L4551,PriceListData!$F$2:$F$97,PriceListData!$E$2:$E$97)</f>
        <v>3.5</v>
      </c>
      <c r="N4551" t="str">
        <f>TEXT(B4551,"dddd")</f>
        <v>Monday</v>
      </c>
    </row>
    <row r="4552" spans="1:14" x14ac:dyDescent="0.35">
      <c r="A4552">
        <v>290766</v>
      </c>
      <c r="B4552" s="3">
        <v>45796</v>
      </c>
      <c r="C4552" s="4">
        <v>0.56515046296296301</v>
      </c>
      <c r="D4552" t="s">
        <v>21</v>
      </c>
      <c r="E4552">
        <v>2</v>
      </c>
      <c r="F4552" t="s">
        <v>15</v>
      </c>
      <c r="G4552" t="s">
        <v>405</v>
      </c>
      <c r="H4552" t="s">
        <v>406</v>
      </c>
      <c r="J4552" t="s">
        <v>403</v>
      </c>
      <c r="K4552">
        <v>1</v>
      </c>
      <c r="L4552" t="str">
        <f>_xlfn.CONCAT(D4552,F4552)</f>
        <v>Pourover12 oz</v>
      </c>
      <c r="M4552" s="10">
        <f>E4552*_xlfn.XLOOKUP(L4552,PriceListData!$F$2:$F$97,PriceListData!$E$2:$E$97)</f>
        <v>7</v>
      </c>
      <c r="N4552" t="str">
        <f>TEXT(B4552,"dddd")</f>
        <v>Monday</v>
      </c>
    </row>
    <row r="4553" spans="1:14" x14ac:dyDescent="0.35">
      <c r="A4553">
        <v>290765</v>
      </c>
      <c r="B4553" s="3">
        <v>45796</v>
      </c>
      <c r="C4553" s="4">
        <v>0.5643055555555555</v>
      </c>
      <c r="D4553" t="s">
        <v>411</v>
      </c>
      <c r="E4553">
        <v>1</v>
      </c>
      <c r="F4553" t="s">
        <v>24</v>
      </c>
      <c r="G4553" t="s">
        <v>405</v>
      </c>
      <c r="H4553" t="s">
        <v>406</v>
      </c>
      <c r="J4553" t="s">
        <v>403</v>
      </c>
      <c r="K4553">
        <v>1</v>
      </c>
      <c r="L4553" t="str">
        <f>_xlfn.CONCAT(D4553,F4553)</f>
        <v>Turkish coffee3 oz</v>
      </c>
      <c r="M4553" s="10">
        <f>E4553*_xlfn.XLOOKUP(L4553,PriceListData!$F$2:$F$97,PriceListData!$E$2:$E$97)</f>
        <v>3.75</v>
      </c>
      <c r="N4553" t="str">
        <f>TEXT(B4553,"dddd")</f>
        <v>Monday</v>
      </c>
    </row>
    <row r="4554" spans="1:14" x14ac:dyDescent="0.35">
      <c r="A4554">
        <v>290763</v>
      </c>
      <c r="B4554" s="3">
        <v>45796</v>
      </c>
      <c r="C4554" s="4">
        <v>0.56059027777777781</v>
      </c>
      <c r="D4554" t="s">
        <v>52</v>
      </c>
      <c r="E4554">
        <v>1</v>
      </c>
      <c r="F4554" t="s">
        <v>15</v>
      </c>
      <c r="G4554" t="s">
        <v>405</v>
      </c>
      <c r="H4554" t="s">
        <v>414</v>
      </c>
      <c r="J4554" t="s">
        <v>403</v>
      </c>
      <c r="K4554">
        <v>1</v>
      </c>
      <c r="L4554" t="str">
        <f>_xlfn.CONCAT(D4554,F4554)</f>
        <v>Frappé12 oz</v>
      </c>
      <c r="M4554" s="10">
        <f>E4554*_xlfn.XLOOKUP(L4554,PriceListData!$F$2:$F$97,PriceListData!$E$2:$E$97)</f>
        <v>4.75</v>
      </c>
      <c r="N4554" t="str">
        <f>TEXT(B4554,"dddd")</f>
        <v>Monday</v>
      </c>
    </row>
    <row r="4555" spans="1:14" x14ac:dyDescent="0.35">
      <c r="A4555">
        <v>290762</v>
      </c>
      <c r="B4555" s="3">
        <v>45796</v>
      </c>
      <c r="C4555" s="4">
        <v>0.560150462962963</v>
      </c>
      <c r="D4555" t="s">
        <v>54</v>
      </c>
      <c r="E4555">
        <v>1</v>
      </c>
      <c r="G4555" t="s">
        <v>415</v>
      </c>
      <c r="H4555" t="s">
        <v>416</v>
      </c>
      <c r="J4555" t="s">
        <v>403</v>
      </c>
      <c r="K4555">
        <v>2</v>
      </c>
      <c r="L4555" t="str">
        <f>_xlfn.CONCAT(D4555,F4555)</f>
        <v>Syrup</v>
      </c>
      <c r="M4555" s="10">
        <f>E4555*_xlfn.XLOOKUP(L4555,PriceListData!$F$2:$F$97,PriceListData!$E$2:$E$97)</f>
        <v>0.75</v>
      </c>
      <c r="N4555" t="str">
        <f>TEXT(B4555,"dddd")</f>
        <v>Monday</v>
      </c>
    </row>
    <row r="4556" spans="1:14" x14ac:dyDescent="0.35">
      <c r="A4556">
        <v>290762</v>
      </c>
      <c r="B4556" s="3">
        <v>45796</v>
      </c>
      <c r="C4556" s="4">
        <v>0.560150462962963</v>
      </c>
      <c r="D4556" t="s">
        <v>21</v>
      </c>
      <c r="E4556">
        <v>1</v>
      </c>
      <c r="F4556" t="s">
        <v>15</v>
      </c>
      <c r="G4556" t="s">
        <v>405</v>
      </c>
      <c r="H4556" t="s">
        <v>406</v>
      </c>
      <c r="J4556" t="s">
        <v>403</v>
      </c>
      <c r="K4556">
        <v>2</v>
      </c>
      <c r="L4556" t="str">
        <f>_xlfn.CONCAT(D4556,F4556)</f>
        <v>Pourover12 oz</v>
      </c>
      <c r="M4556" s="10">
        <f>E4556*_xlfn.XLOOKUP(L4556,PriceListData!$F$2:$F$97,PriceListData!$E$2:$E$97)</f>
        <v>3.5</v>
      </c>
      <c r="N4556" t="str">
        <f>TEXT(B4556,"dddd")</f>
        <v>Monday</v>
      </c>
    </row>
    <row r="4557" spans="1:14" x14ac:dyDescent="0.35">
      <c r="A4557">
        <v>290762</v>
      </c>
      <c r="B4557" s="3">
        <v>45796</v>
      </c>
      <c r="C4557" s="4">
        <v>0.560150462962963</v>
      </c>
      <c r="D4557" t="s">
        <v>419</v>
      </c>
      <c r="E4557">
        <v>1</v>
      </c>
      <c r="G4557" t="s">
        <v>415</v>
      </c>
      <c r="H4557" t="s">
        <v>416</v>
      </c>
      <c r="J4557" t="s">
        <v>403</v>
      </c>
      <c r="K4557">
        <v>2</v>
      </c>
      <c r="L4557" t="str">
        <f>_xlfn.CONCAT(D4557,F4557)</f>
        <v>Extra shot</v>
      </c>
      <c r="M4557" s="10">
        <f>E4557*_xlfn.XLOOKUP(L4557,PriceListData!$F$2:$F$97,PriceListData!$E$2:$E$97)</f>
        <v>1</v>
      </c>
      <c r="N4557" t="str">
        <f>TEXT(B4557,"dddd")</f>
        <v>Monday</v>
      </c>
    </row>
    <row r="4558" spans="1:14" x14ac:dyDescent="0.35">
      <c r="A4558">
        <v>290761</v>
      </c>
      <c r="B4558" s="3">
        <v>45796</v>
      </c>
      <c r="C4558" s="4">
        <v>0.55986111111111114</v>
      </c>
      <c r="D4558" t="s">
        <v>21</v>
      </c>
      <c r="E4558">
        <v>1</v>
      </c>
      <c r="F4558" t="s">
        <v>15</v>
      </c>
      <c r="G4558" t="s">
        <v>405</v>
      </c>
      <c r="H4558" t="s">
        <v>406</v>
      </c>
      <c r="J4558" t="s">
        <v>403</v>
      </c>
      <c r="K4558">
        <v>1</v>
      </c>
      <c r="L4558" t="str">
        <f>_xlfn.CONCAT(D4558,F4558)</f>
        <v>Pourover12 oz</v>
      </c>
      <c r="M4558" s="10">
        <f>E4558*_xlfn.XLOOKUP(L4558,PriceListData!$F$2:$F$97,PriceListData!$E$2:$E$97)</f>
        <v>3.5</v>
      </c>
      <c r="N4558" t="str">
        <f>TEXT(B4558,"dddd")</f>
        <v>Monday</v>
      </c>
    </row>
    <row r="4559" spans="1:14" x14ac:dyDescent="0.35">
      <c r="A4559">
        <v>290760</v>
      </c>
      <c r="B4559" s="3">
        <v>45796</v>
      </c>
      <c r="C4559" s="4">
        <v>0.55739583333333331</v>
      </c>
      <c r="D4559" t="s">
        <v>21</v>
      </c>
      <c r="E4559">
        <v>1</v>
      </c>
      <c r="F4559" t="s">
        <v>15</v>
      </c>
      <c r="G4559" t="s">
        <v>405</v>
      </c>
      <c r="H4559" t="s">
        <v>406</v>
      </c>
      <c r="J4559" t="s">
        <v>403</v>
      </c>
      <c r="K4559">
        <v>1</v>
      </c>
      <c r="L4559" t="str">
        <f>_xlfn.CONCAT(D4559,F4559)</f>
        <v>Pourover12 oz</v>
      </c>
      <c r="M4559" s="10">
        <f>E4559*_xlfn.XLOOKUP(L4559,PriceListData!$F$2:$F$97,PriceListData!$E$2:$E$97)</f>
        <v>3.5</v>
      </c>
      <c r="N4559" t="str">
        <f>TEXT(B4559,"dddd")</f>
        <v>Monday</v>
      </c>
    </row>
    <row r="4560" spans="1:14" x14ac:dyDescent="0.35">
      <c r="A4560">
        <v>290759</v>
      </c>
      <c r="B4560" s="3">
        <v>45796</v>
      </c>
      <c r="C4560" s="4">
        <v>0.55496527777777782</v>
      </c>
      <c r="D4560" t="s">
        <v>52</v>
      </c>
      <c r="E4560">
        <v>1</v>
      </c>
      <c r="F4560" t="s">
        <v>15</v>
      </c>
      <c r="G4560" t="s">
        <v>405</v>
      </c>
      <c r="H4560" t="s">
        <v>414</v>
      </c>
      <c r="J4560" t="s">
        <v>403</v>
      </c>
      <c r="K4560">
        <v>2</v>
      </c>
      <c r="L4560" t="str">
        <f>_xlfn.CONCAT(D4560,F4560)</f>
        <v>Frappé12 oz</v>
      </c>
      <c r="M4560" s="10">
        <f>E4560*_xlfn.XLOOKUP(L4560,PriceListData!$F$2:$F$97,PriceListData!$E$2:$E$97)</f>
        <v>4.75</v>
      </c>
      <c r="N4560" t="str">
        <f>TEXT(B4560,"dddd")</f>
        <v>Monday</v>
      </c>
    </row>
    <row r="4561" spans="1:14" x14ac:dyDescent="0.35">
      <c r="A4561">
        <v>290756</v>
      </c>
      <c r="B4561" s="3">
        <v>45796</v>
      </c>
      <c r="C4561" s="4">
        <v>0.55335648148148153</v>
      </c>
      <c r="D4561" t="s">
        <v>407</v>
      </c>
      <c r="E4561">
        <v>1</v>
      </c>
      <c r="G4561" t="s">
        <v>405</v>
      </c>
      <c r="H4561" t="s">
        <v>408</v>
      </c>
      <c r="J4561" t="s">
        <v>403</v>
      </c>
      <c r="K4561">
        <v>2</v>
      </c>
      <c r="L4561" t="str">
        <f>_xlfn.CONCAT(D4561,F4561)</f>
        <v>Drip coffee refill</v>
      </c>
      <c r="M4561" s="10">
        <f>E4561*_xlfn.XLOOKUP(L4561,PriceListData!$F$2:$F$97,PriceListData!$E$2:$E$97)</f>
        <v>1.25</v>
      </c>
      <c r="N4561" t="str">
        <f>TEXT(B4561,"dddd")</f>
        <v>Monday</v>
      </c>
    </row>
    <row r="4562" spans="1:14" x14ac:dyDescent="0.35">
      <c r="A4562">
        <v>290754</v>
      </c>
      <c r="B4562" s="3">
        <v>45796</v>
      </c>
      <c r="C4562" s="4">
        <v>0.54924768518518519</v>
      </c>
      <c r="D4562" t="s">
        <v>424</v>
      </c>
      <c r="E4562">
        <v>1</v>
      </c>
      <c r="F4562" t="s">
        <v>15</v>
      </c>
      <c r="G4562" t="s">
        <v>423</v>
      </c>
      <c r="H4562" t="s">
        <v>414</v>
      </c>
      <c r="J4562" t="s">
        <v>403</v>
      </c>
      <c r="K4562">
        <v>1</v>
      </c>
      <c r="L4562" t="str">
        <f>_xlfn.CONCAT(D4562,F4562)</f>
        <v>Coconut milk smoothie12 oz</v>
      </c>
      <c r="M4562" s="10">
        <f>E4562*_xlfn.XLOOKUP(L4562,PriceListData!$F$2:$F$97,PriceListData!$E$2:$E$97)</f>
        <v>5.75</v>
      </c>
      <c r="N4562" t="str">
        <f>TEXT(B4562,"dddd")</f>
        <v>Monday</v>
      </c>
    </row>
    <row r="4563" spans="1:14" x14ac:dyDescent="0.35">
      <c r="A4563">
        <v>290754</v>
      </c>
      <c r="B4563" s="3">
        <v>45796</v>
      </c>
      <c r="C4563" s="4">
        <v>0.54924768518518519</v>
      </c>
      <c r="D4563" t="s">
        <v>153</v>
      </c>
      <c r="E4563">
        <v>1</v>
      </c>
      <c r="F4563" t="s">
        <v>15</v>
      </c>
      <c r="G4563" t="s">
        <v>405</v>
      </c>
      <c r="H4563" t="s">
        <v>406</v>
      </c>
      <c r="J4563" t="s">
        <v>403</v>
      </c>
      <c r="K4563">
        <v>1</v>
      </c>
      <c r="L4563" t="str">
        <f>_xlfn.CONCAT(D4563,F4563)</f>
        <v>Aeropress12 oz</v>
      </c>
      <c r="M4563" s="10">
        <f>E4563*_xlfn.XLOOKUP(L4563,PriceListData!$F$2:$F$97,PriceListData!$E$2:$E$97)</f>
        <v>6</v>
      </c>
      <c r="N4563" t="str">
        <f>TEXT(B4563,"dddd")</f>
        <v>Monday</v>
      </c>
    </row>
    <row r="4564" spans="1:14" x14ac:dyDescent="0.35">
      <c r="A4564">
        <v>290753</v>
      </c>
      <c r="B4564" s="3">
        <v>45796</v>
      </c>
      <c r="C4564" s="4">
        <v>0.5450694444444445</v>
      </c>
      <c r="D4564" t="s">
        <v>409</v>
      </c>
      <c r="E4564">
        <v>1</v>
      </c>
      <c r="F4564" t="s">
        <v>15</v>
      </c>
      <c r="G4564" t="s">
        <v>405</v>
      </c>
      <c r="H4564" t="s">
        <v>406</v>
      </c>
      <c r="J4564" t="s">
        <v>403</v>
      </c>
      <c r="K4564">
        <v>1</v>
      </c>
      <c r="L4564" t="str">
        <f>_xlfn.CONCAT(D4564,F4564)</f>
        <v>Drip coffee12 oz</v>
      </c>
      <c r="M4564" s="10">
        <f>E4564*_xlfn.XLOOKUP(L4564,PriceListData!$F$2:$F$97,PriceListData!$E$2:$E$97)</f>
        <v>2.25</v>
      </c>
      <c r="N4564" t="str">
        <f>TEXT(B4564,"dddd")</f>
        <v>Monday</v>
      </c>
    </row>
    <row r="4565" spans="1:14" x14ac:dyDescent="0.35">
      <c r="A4565">
        <v>290752</v>
      </c>
      <c r="B4565" s="3">
        <v>45796</v>
      </c>
      <c r="C4565" s="4">
        <v>0.5431597222222222</v>
      </c>
      <c r="D4565" t="s">
        <v>430</v>
      </c>
      <c r="E4565">
        <v>1</v>
      </c>
      <c r="F4565" t="s">
        <v>76</v>
      </c>
      <c r="G4565" t="s">
        <v>405</v>
      </c>
      <c r="H4565" t="s">
        <v>414</v>
      </c>
      <c r="J4565" t="s">
        <v>403</v>
      </c>
      <c r="K4565">
        <v>1</v>
      </c>
      <c r="L4565" t="str">
        <f>_xlfn.CONCAT(D4565,F4565)</f>
        <v>Iced café bombón10 oz</v>
      </c>
      <c r="M4565" s="10">
        <f>E4565*_xlfn.XLOOKUP(L4565,PriceListData!$F$2:$F$97,PriceListData!$E$2:$E$97)</f>
        <v>4.75</v>
      </c>
      <c r="N4565" t="str">
        <f>TEXT(B4565,"dddd")</f>
        <v>Monday</v>
      </c>
    </row>
    <row r="4566" spans="1:14" x14ac:dyDescent="0.35">
      <c r="A4566">
        <v>290751</v>
      </c>
      <c r="B4566" s="3">
        <v>45796</v>
      </c>
      <c r="C4566" s="4">
        <v>0.53560185185185183</v>
      </c>
      <c r="D4566" t="s">
        <v>452</v>
      </c>
      <c r="E4566">
        <v>1</v>
      </c>
      <c r="G4566" t="s">
        <v>401</v>
      </c>
      <c r="H4566" t="s">
        <v>453</v>
      </c>
      <c r="J4566" t="s">
        <v>403</v>
      </c>
      <c r="K4566">
        <v>1</v>
      </c>
      <c r="L4566" t="str">
        <f>_xlfn.CONCAT(D4566,F4566)</f>
        <v>Reusable travel mug</v>
      </c>
      <c r="M4566" s="10">
        <f>E4566*_xlfn.XLOOKUP(L4566,PriceListData!$F$2:$F$97,PriceListData!$E$2:$E$97)</f>
        <v>12.75</v>
      </c>
      <c r="N4566" t="str">
        <f>TEXT(B4566,"dddd")</f>
        <v>Monday</v>
      </c>
    </row>
    <row r="4567" spans="1:14" x14ac:dyDescent="0.35">
      <c r="A4567">
        <v>290750</v>
      </c>
      <c r="B4567" s="3">
        <v>45796</v>
      </c>
      <c r="C4567" s="4">
        <v>0.52674768518518522</v>
      </c>
      <c r="D4567" t="s">
        <v>21</v>
      </c>
      <c r="E4567">
        <v>1</v>
      </c>
      <c r="F4567" t="s">
        <v>15</v>
      </c>
      <c r="G4567" t="s">
        <v>405</v>
      </c>
      <c r="H4567" t="s">
        <v>406</v>
      </c>
      <c r="J4567" t="s">
        <v>403</v>
      </c>
      <c r="K4567">
        <v>2</v>
      </c>
      <c r="L4567" t="str">
        <f>_xlfn.CONCAT(D4567,F4567)</f>
        <v>Pourover12 oz</v>
      </c>
      <c r="M4567" s="10">
        <f>E4567*_xlfn.XLOOKUP(L4567,PriceListData!$F$2:$F$97,PriceListData!$E$2:$E$97)</f>
        <v>3.5</v>
      </c>
      <c r="N4567" t="str">
        <f>TEXT(B4567,"dddd")</f>
        <v>Monday</v>
      </c>
    </row>
    <row r="4568" spans="1:14" x14ac:dyDescent="0.35">
      <c r="A4568">
        <v>290748</v>
      </c>
      <c r="B4568" s="3">
        <v>45796</v>
      </c>
      <c r="C4568" s="4">
        <v>0.52539351851851857</v>
      </c>
      <c r="D4568" t="s">
        <v>425</v>
      </c>
      <c r="E4568">
        <v>1</v>
      </c>
      <c r="F4568" t="s">
        <v>15</v>
      </c>
      <c r="G4568" t="s">
        <v>405</v>
      </c>
      <c r="H4568" t="s">
        <v>414</v>
      </c>
      <c r="J4568" t="s">
        <v>403</v>
      </c>
      <c r="K4568">
        <v>1</v>
      </c>
      <c r="L4568" t="str">
        <f>_xlfn.CONCAT(D4568,F4568)</f>
        <v>Iced Guillermo12 oz</v>
      </c>
      <c r="M4568" s="10">
        <f>E4568*_xlfn.XLOOKUP(L4568,PriceListData!$F$2:$F$97,PriceListData!$E$2:$E$97)</f>
        <v>3.5</v>
      </c>
      <c r="N4568" t="str">
        <f>TEXT(B4568,"dddd")</f>
        <v>Monday</v>
      </c>
    </row>
    <row r="4569" spans="1:14" x14ac:dyDescent="0.35">
      <c r="A4569">
        <v>290747</v>
      </c>
      <c r="B4569" s="3">
        <v>45796</v>
      </c>
      <c r="C4569" s="4">
        <v>0.5169907407407407</v>
      </c>
      <c r="D4569" t="s">
        <v>409</v>
      </c>
      <c r="E4569">
        <v>1</v>
      </c>
      <c r="F4569" t="s">
        <v>15</v>
      </c>
      <c r="G4569" t="s">
        <v>405</v>
      </c>
      <c r="H4569" t="s">
        <v>406</v>
      </c>
      <c r="J4569" t="s">
        <v>403</v>
      </c>
      <c r="K4569">
        <v>1</v>
      </c>
      <c r="L4569" t="str">
        <f>_xlfn.CONCAT(D4569,F4569)</f>
        <v>Drip coffee12 oz</v>
      </c>
      <c r="M4569" s="10">
        <f>E4569*_xlfn.XLOOKUP(L4569,PriceListData!$F$2:$F$97,PriceListData!$E$2:$E$97)</f>
        <v>2.25</v>
      </c>
      <c r="N4569" t="str">
        <f>TEXT(B4569,"dddd")</f>
        <v>Monday</v>
      </c>
    </row>
    <row r="4570" spans="1:14" x14ac:dyDescent="0.35">
      <c r="A4570">
        <v>290746</v>
      </c>
      <c r="B4570" s="3">
        <v>45796</v>
      </c>
      <c r="C4570" s="4">
        <v>0.51175925925925925</v>
      </c>
      <c r="D4570" t="s">
        <v>409</v>
      </c>
      <c r="E4570">
        <v>1</v>
      </c>
      <c r="F4570" t="s">
        <v>15</v>
      </c>
      <c r="G4570" t="s">
        <v>405</v>
      </c>
      <c r="H4570" t="s">
        <v>406</v>
      </c>
      <c r="J4570" t="s">
        <v>403</v>
      </c>
      <c r="K4570">
        <v>1</v>
      </c>
      <c r="L4570" t="str">
        <f>_xlfn.CONCAT(D4570,F4570)</f>
        <v>Drip coffee12 oz</v>
      </c>
      <c r="M4570" s="10">
        <f>E4570*_xlfn.XLOOKUP(L4570,PriceListData!$F$2:$F$97,PriceListData!$E$2:$E$97)</f>
        <v>2.25</v>
      </c>
      <c r="N4570" t="str">
        <f>TEXT(B4570,"dddd")</f>
        <v>Monday</v>
      </c>
    </row>
    <row r="4571" spans="1:14" x14ac:dyDescent="0.35">
      <c r="A4571">
        <v>290746</v>
      </c>
      <c r="B4571" s="3">
        <v>45796</v>
      </c>
      <c r="C4571" s="4">
        <v>0.51175925925925925</v>
      </c>
      <c r="D4571" t="s">
        <v>404</v>
      </c>
      <c r="E4571">
        <v>1</v>
      </c>
      <c r="F4571" t="s">
        <v>15</v>
      </c>
      <c r="G4571" t="s">
        <v>405</v>
      </c>
      <c r="H4571" t="s">
        <v>406</v>
      </c>
      <c r="J4571" t="s">
        <v>403</v>
      </c>
      <c r="K4571">
        <v>1</v>
      </c>
      <c r="L4571" t="str">
        <f>_xlfn.CONCAT(D4571,F4571)</f>
        <v>Café latté12 oz</v>
      </c>
      <c r="M4571" s="10">
        <f>E4571*_xlfn.XLOOKUP(L4571,PriceListData!$F$2:$F$97,PriceListData!$E$2:$E$97)</f>
        <v>4.25</v>
      </c>
      <c r="N4571" t="str">
        <f>TEXT(B4571,"dddd")</f>
        <v>Monday</v>
      </c>
    </row>
    <row r="4572" spans="1:14" x14ac:dyDescent="0.35">
      <c r="A4572">
        <v>290745</v>
      </c>
      <c r="B4572" s="3">
        <v>45796</v>
      </c>
      <c r="C4572" s="4">
        <v>0.51086805555555559</v>
      </c>
      <c r="D4572" t="s">
        <v>65</v>
      </c>
      <c r="E4572">
        <v>1</v>
      </c>
      <c r="F4572" t="s">
        <v>15</v>
      </c>
      <c r="G4572" t="s">
        <v>405</v>
      </c>
      <c r="H4572" t="s">
        <v>406</v>
      </c>
      <c r="J4572" t="s">
        <v>403</v>
      </c>
      <c r="K4572">
        <v>1</v>
      </c>
      <c r="L4572" t="str">
        <f>_xlfn.CONCAT(D4572,F4572)</f>
        <v>Cappuccino12 oz</v>
      </c>
      <c r="M4572" s="10">
        <f>E4572*_xlfn.XLOOKUP(L4572,PriceListData!$F$2:$F$97,PriceListData!$E$2:$E$97)</f>
        <v>5.5</v>
      </c>
      <c r="N4572" t="str">
        <f>TEXT(B4572,"dddd")</f>
        <v>Monday</v>
      </c>
    </row>
    <row r="4573" spans="1:14" x14ac:dyDescent="0.35">
      <c r="A4573">
        <v>290744</v>
      </c>
      <c r="B4573" s="3">
        <v>45796</v>
      </c>
      <c r="C4573" s="4">
        <v>0.50775462962962958</v>
      </c>
      <c r="D4573" t="s">
        <v>411</v>
      </c>
      <c r="E4573">
        <v>1</v>
      </c>
      <c r="F4573" t="s">
        <v>24</v>
      </c>
      <c r="G4573" t="s">
        <v>405</v>
      </c>
      <c r="H4573" t="s">
        <v>406</v>
      </c>
      <c r="J4573" t="s">
        <v>403</v>
      </c>
      <c r="K4573">
        <v>1</v>
      </c>
      <c r="L4573" t="str">
        <f>_xlfn.CONCAT(D4573,F4573)</f>
        <v>Turkish coffee3 oz</v>
      </c>
      <c r="M4573" s="10">
        <f>E4573*_xlfn.XLOOKUP(L4573,PriceListData!$F$2:$F$97,PriceListData!$E$2:$E$97)</f>
        <v>3.75</v>
      </c>
      <c r="N4573" t="str">
        <f>TEXT(B4573,"dddd")</f>
        <v>Monday</v>
      </c>
    </row>
    <row r="4574" spans="1:14" x14ac:dyDescent="0.35">
      <c r="A4574">
        <v>290743</v>
      </c>
      <c r="B4574" s="3">
        <v>45796</v>
      </c>
      <c r="C4574" s="4">
        <v>0.50671296296296298</v>
      </c>
      <c r="D4574" t="s">
        <v>54</v>
      </c>
      <c r="E4574">
        <v>1</v>
      </c>
      <c r="G4574" t="s">
        <v>415</v>
      </c>
      <c r="H4574" t="s">
        <v>416</v>
      </c>
      <c r="J4574" t="s">
        <v>403</v>
      </c>
      <c r="K4574">
        <v>1</v>
      </c>
      <c r="L4574" t="str">
        <f>_xlfn.CONCAT(D4574,F4574)</f>
        <v>Syrup</v>
      </c>
      <c r="M4574" s="10">
        <f>E4574*_xlfn.XLOOKUP(L4574,PriceListData!$F$2:$F$97,PriceListData!$E$2:$E$97)</f>
        <v>0.75</v>
      </c>
      <c r="N4574" t="str">
        <f>TEXT(B4574,"dddd")</f>
        <v>Monday</v>
      </c>
    </row>
    <row r="4575" spans="1:14" x14ac:dyDescent="0.35">
      <c r="A4575">
        <v>290743</v>
      </c>
      <c r="B4575" s="3">
        <v>45796</v>
      </c>
      <c r="C4575" s="4">
        <v>0.50671296296296298</v>
      </c>
      <c r="D4575" t="s">
        <v>21</v>
      </c>
      <c r="E4575">
        <v>1</v>
      </c>
      <c r="F4575" t="s">
        <v>15</v>
      </c>
      <c r="G4575" t="s">
        <v>405</v>
      </c>
      <c r="H4575" t="s">
        <v>406</v>
      </c>
      <c r="J4575" t="s">
        <v>403</v>
      </c>
      <c r="K4575">
        <v>1</v>
      </c>
      <c r="L4575" t="str">
        <f>_xlfn.CONCAT(D4575,F4575)</f>
        <v>Pourover12 oz</v>
      </c>
      <c r="M4575" s="10">
        <f>E4575*_xlfn.XLOOKUP(L4575,PriceListData!$F$2:$F$97,PriceListData!$E$2:$E$97)</f>
        <v>3.5</v>
      </c>
      <c r="N4575" t="str">
        <f>TEXT(B4575,"dddd")</f>
        <v>Monday</v>
      </c>
    </row>
    <row r="4576" spans="1:14" x14ac:dyDescent="0.35">
      <c r="A4576">
        <v>290742</v>
      </c>
      <c r="B4576" s="3">
        <v>45796</v>
      </c>
      <c r="C4576" s="4">
        <v>0.5062268518518519</v>
      </c>
      <c r="D4576" t="s">
        <v>54</v>
      </c>
      <c r="E4576">
        <v>1</v>
      </c>
      <c r="G4576" t="s">
        <v>415</v>
      </c>
      <c r="H4576" t="s">
        <v>416</v>
      </c>
      <c r="J4576" t="s">
        <v>403</v>
      </c>
      <c r="K4576">
        <v>1</v>
      </c>
      <c r="L4576" t="str">
        <f>_xlfn.CONCAT(D4576,F4576)</f>
        <v>Syrup</v>
      </c>
      <c r="M4576" s="10">
        <f>E4576*_xlfn.XLOOKUP(L4576,PriceListData!$F$2:$F$97,PriceListData!$E$2:$E$97)</f>
        <v>0.75</v>
      </c>
      <c r="N4576" t="str">
        <f>TEXT(B4576,"dddd")</f>
        <v>Monday</v>
      </c>
    </row>
    <row r="4577" spans="1:14" x14ac:dyDescent="0.35">
      <c r="A4577">
        <v>290742</v>
      </c>
      <c r="B4577" s="3">
        <v>45796</v>
      </c>
      <c r="C4577" s="4">
        <v>0.5062268518518519</v>
      </c>
      <c r="D4577" t="s">
        <v>21</v>
      </c>
      <c r="E4577">
        <v>1</v>
      </c>
      <c r="F4577" t="s">
        <v>15</v>
      </c>
      <c r="G4577" t="s">
        <v>405</v>
      </c>
      <c r="H4577" t="s">
        <v>406</v>
      </c>
      <c r="J4577" t="s">
        <v>403</v>
      </c>
      <c r="K4577">
        <v>1</v>
      </c>
      <c r="L4577" t="str">
        <f>_xlfn.CONCAT(D4577,F4577)</f>
        <v>Pourover12 oz</v>
      </c>
      <c r="M4577" s="10">
        <f>E4577*_xlfn.XLOOKUP(L4577,PriceListData!$F$2:$F$97,PriceListData!$E$2:$E$97)</f>
        <v>3.5</v>
      </c>
      <c r="N4577" t="str">
        <f>TEXT(B4577,"dddd")</f>
        <v>Monday</v>
      </c>
    </row>
    <row r="4578" spans="1:14" x14ac:dyDescent="0.35">
      <c r="A4578">
        <v>290741</v>
      </c>
      <c r="B4578" s="3">
        <v>45796</v>
      </c>
      <c r="C4578" s="4">
        <v>0.5050810185185185</v>
      </c>
      <c r="D4578" t="s">
        <v>54</v>
      </c>
      <c r="E4578">
        <v>1</v>
      </c>
      <c r="G4578" t="s">
        <v>415</v>
      </c>
      <c r="H4578" t="s">
        <v>416</v>
      </c>
      <c r="J4578" t="s">
        <v>403</v>
      </c>
      <c r="K4578">
        <v>1</v>
      </c>
      <c r="L4578" t="str">
        <f>_xlfn.CONCAT(D4578,F4578)</f>
        <v>Syrup</v>
      </c>
      <c r="M4578" s="10">
        <f>E4578*_xlfn.XLOOKUP(L4578,PriceListData!$F$2:$F$97,PriceListData!$E$2:$E$97)</f>
        <v>0.75</v>
      </c>
      <c r="N4578" t="str">
        <f>TEXT(B4578,"dddd")</f>
        <v>Monday</v>
      </c>
    </row>
    <row r="4579" spans="1:14" x14ac:dyDescent="0.35">
      <c r="A4579">
        <v>290741</v>
      </c>
      <c r="B4579" s="3">
        <v>45796</v>
      </c>
      <c r="C4579" s="4">
        <v>0.5050810185185185</v>
      </c>
      <c r="D4579" t="s">
        <v>452</v>
      </c>
      <c r="E4579">
        <v>1</v>
      </c>
      <c r="G4579" t="s">
        <v>401</v>
      </c>
      <c r="H4579" t="s">
        <v>453</v>
      </c>
      <c r="J4579" t="s">
        <v>403</v>
      </c>
      <c r="K4579">
        <v>1</v>
      </c>
      <c r="L4579" t="str">
        <f>_xlfn.CONCAT(D4579,F4579)</f>
        <v>Reusable travel mug</v>
      </c>
      <c r="M4579" s="10">
        <f>E4579*_xlfn.XLOOKUP(L4579,PriceListData!$F$2:$F$97,PriceListData!$E$2:$E$97)</f>
        <v>12.75</v>
      </c>
      <c r="N4579" t="str">
        <f>TEXT(B4579,"dddd")</f>
        <v>Monday</v>
      </c>
    </row>
    <row r="4580" spans="1:14" x14ac:dyDescent="0.35">
      <c r="A4580">
        <v>290741</v>
      </c>
      <c r="B4580" s="3">
        <v>45796</v>
      </c>
      <c r="C4580" s="4">
        <v>0.5050810185185185</v>
      </c>
      <c r="D4580" t="s">
        <v>21</v>
      </c>
      <c r="E4580">
        <v>1</v>
      </c>
      <c r="F4580" t="s">
        <v>15</v>
      </c>
      <c r="G4580" t="s">
        <v>405</v>
      </c>
      <c r="H4580" t="s">
        <v>406</v>
      </c>
      <c r="J4580" t="s">
        <v>403</v>
      </c>
      <c r="K4580">
        <v>1</v>
      </c>
      <c r="L4580" t="str">
        <f>_xlfn.CONCAT(D4580,F4580)</f>
        <v>Pourover12 oz</v>
      </c>
      <c r="M4580" s="10">
        <f>E4580*_xlfn.XLOOKUP(L4580,PriceListData!$F$2:$F$97,PriceListData!$E$2:$E$97)</f>
        <v>3.5</v>
      </c>
      <c r="N4580" t="str">
        <f>TEXT(B4580,"dddd")</f>
        <v>Monday</v>
      </c>
    </row>
    <row r="4581" spans="1:14" x14ac:dyDescent="0.35">
      <c r="A4581">
        <v>290741</v>
      </c>
      <c r="B4581" s="3">
        <v>45796</v>
      </c>
      <c r="C4581" s="4">
        <v>0.5050810185185185</v>
      </c>
      <c r="D4581" t="s">
        <v>74</v>
      </c>
      <c r="E4581">
        <v>1</v>
      </c>
      <c r="F4581" t="s">
        <v>15</v>
      </c>
      <c r="G4581" t="s">
        <v>417</v>
      </c>
      <c r="H4581" t="s">
        <v>418</v>
      </c>
      <c r="J4581" t="s">
        <v>403</v>
      </c>
      <c r="K4581">
        <v>1</v>
      </c>
      <c r="L4581" t="str">
        <f>_xlfn.CONCAT(D4581,F4581)</f>
        <v>Single-origin12 oz</v>
      </c>
      <c r="M4581" s="10">
        <f>E4581*_xlfn.XLOOKUP(L4581,PriceListData!$F$2:$F$97,PriceListData!$E$2:$E$97)</f>
        <v>14.95</v>
      </c>
      <c r="N4581" t="str">
        <f>TEXT(B4581,"dddd")</f>
        <v>Monday</v>
      </c>
    </row>
    <row r="4582" spans="1:14" x14ac:dyDescent="0.35">
      <c r="A4582">
        <v>290741</v>
      </c>
      <c r="B4582" s="3">
        <v>45796</v>
      </c>
      <c r="C4582" s="4">
        <v>0.5050810185185185</v>
      </c>
      <c r="D4582" t="s">
        <v>153</v>
      </c>
      <c r="E4582">
        <v>1</v>
      </c>
      <c r="F4582" t="s">
        <v>15</v>
      </c>
      <c r="G4582" t="s">
        <v>405</v>
      </c>
      <c r="H4582" t="s">
        <v>406</v>
      </c>
      <c r="J4582" t="s">
        <v>403</v>
      </c>
      <c r="K4582">
        <v>1</v>
      </c>
      <c r="L4582" t="str">
        <f>_xlfn.CONCAT(D4582,F4582)</f>
        <v>Aeropress12 oz</v>
      </c>
      <c r="M4582" s="10">
        <f>E4582*_xlfn.XLOOKUP(L4582,PriceListData!$F$2:$F$97,PriceListData!$E$2:$E$97)</f>
        <v>6</v>
      </c>
      <c r="N4582" t="str">
        <f>TEXT(B4582,"dddd")</f>
        <v>Monday</v>
      </c>
    </row>
    <row r="4583" spans="1:14" x14ac:dyDescent="0.35">
      <c r="A4583">
        <v>290740</v>
      </c>
      <c r="B4583" s="3">
        <v>45796</v>
      </c>
      <c r="C4583" s="4">
        <v>0.50423611111111111</v>
      </c>
      <c r="D4583" t="s">
        <v>54</v>
      </c>
      <c r="E4583">
        <v>1</v>
      </c>
      <c r="G4583" t="s">
        <v>415</v>
      </c>
      <c r="H4583" t="s">
        <v>416</v>
      </c>
      <c r="J4583" t="s">
        <v>403</v>
      </c>
      <c r="K4583">
        <v>1</v>
      </c>
      <c r="L4583" t="str">
        <f>_xlfn.CONCAT(D4583,F4583)</f>
        <v>Syrup</v>
      </c>
      <c r="M4583" s="10">
        <f>E4583*_xlfn.XLOOKUP(L4583,PriceListData!$F$2:$F$97,PriceListData!$E$2:$E$97)</f>
        <v>0.75</v>
      </c>
      <c r="N4583" t="str">
        <f>TEXT(B4583,"dddd")</f>
        <v>Monday</v>
      </c>
    </row>
    <row r="4584" spans="1:14" x14ac:dyDescent="0.35">
      <c r="A4584">
        <v>290740</v>
      </c>
      <c r="B4584" s="3">
        <v>45796</v>
      </c>
      <c r="C4584" s="4">
        <v>0.50423611111111111</v>
      </c>
      <c r="D4584" t="s">
        <v>21</v>
      </c>
      <c r="E4584">
        <v>1</v>
      </c>
      <c r="F4584" t="s">
        <v>15</v>
      </c>
      <c r="G4584" t="s">
        <v>405</v>
      </c>
      <c r="H4584" t="s">
        <v>406</v>
      </c>
      <c r="J4584" t="s">
        <v>403</v>
      </c>
      <c r="K4584">
        <v>1</v>
      </c>
      <c r="L4584" t="str">
        <f>_xlfn.CONCAT(D4584,F4584)</f>
        <v>Pourover12 oz</v>
      </c>
      <c r="M4584" s="10">
        <f>E4584*_xlfn.XLOOKUP(L4584,PriceListData!$F$2:$F$97,PriceListData!$E$2:$E$97)</f>
        <v>3.5</v>
      </c>
      <c r="N4584" t="str">
        <f>TEXT(B4584,"dddd")</f>
        <v>Monday</v>
      </c>
    </row>
    <row r="4585" spans="1:14" x14ac:dyDescent="0.35">
      <c r="A4585">
        <v>290740</v>
      </c>
      <c r="B4585" s="3">
        <v>45796</v>
      </c>
      <c r="C4585" s="4">
        <v>0.50423611111111111</v>
      </c>
      <c r="D4585" t="s">
        <v>420</v>
      </c>
      <c r="E4585">
        <v>1</v>
      </c>
      <c r="F4585" t="s">
        <v>76</v>
      </c>
      <c r="G4585" t="s">
        <v>413</v>
      </c>
      <c r="H4585" t="s">
        <v>406</v>
      </c>
      <c r="J4585" t="s">
        <v>403</v>
      </c>
      <c r="K4585">
        <v>1</v>
      </c>
      <c r="L4585" t="str">
        <f>_xlfn.CONCAT(D4585,F4585)</f>
        <v>Moroccan tea10 oz</v>
      </c>
      <c r="M4585" s="10">
        <f>E4585*_xlfn.XLOOKUP(L4585,PriceListData!$F$2:$F$97,PriceListData!$E$2:$E$97)</f>
        <v>3</v>
      </c>
      <c r="N4585" t="str">
        <f>TEXT(B4585,"dddd")</f>
        <v>Monday</v>
      </c>
    </row>
    <row r="4586" spans="1:14" x14ac:dyDescent="0.35">
      <c r="A4586">
        <v>290739</v>
      </c>
      <c r="B4586" s="3">
        <v>45796</v>
      </c>
      <c r="C4586" s="4">
        <v>0.50001157407407404</v>
      </c>
      <c r="D4586" t="s">
        <v>74</v>
      </c>
      <c r="E4586">
        <v>1</v>
      </c>
      <c r="F4586" t="s">
        <v>15</v>
      </c>
      <c r="G4586" t="s">
        <v>417</v>
      </c>
      <c r="H4586" t="s">
        <v>418</v>
      </c>
      <c r="J4586" t="s">
        <v>403</v>
      </c>
      <c r="K4586">
        <v>2</v>
      </c>
      <c r="L4586" t="str">
        <f>_xlfn.CONCAT(D4586,F4586)</f>
        <v>Single-origin12 oz</v>
      </c>
      <c r="M4586" s="10">
        <f>E4586*_xlfn.XLOOKUP(L4586,PriceListData!$F$2:$F$97,PriceListData!$E$2:$E$97)</f>
        <v>14.95</v>
      </c>
      <c r="N4586" t="str">
        <f>TEXT(B4586,"dddd")</f>
        <v>Monday</v>
      </c>
    </row>
    <row r="4587" spans="1:14" x14ac:dyDescent="0.35">
      <c r="A4587">
        <v>290737</v>
      </c>
      <c r="B4587" s="3">
        <v>45796</v>
      </c>
      <c r="C4587" s="4">
        <v>0.49782407407407409</v>
      </c>
      <c r="D4587" t="s">
        <v>411</v>
      </c>
      <c r="E4587">
        <v>1</v>
      </c>
      <c r="F4587" t="s">
        <v>24</v>
      </c>
      <c r="G4587" t="s">
        <v>405</v>
      </c>
      <c r="H4587" t="s">
        <v>406</v>
      </c>
      <c r="J4587" t="s">
        <v>403</v>
      </c>
      <c r="K4587">
        <v>1</v>
      </c>
      <c r="L4587" t="str">
        <f>_xlfn.CONCAT(D4587,F4587)</f>
        <v>Turkish coffee3 oz</v>
      </c>
      <c r="M4587" s="10">
        <f>E4587*_xlfn.XLOOKUP(L4587,PriceListData!$F$2:$F$97,PriceListData!$E$2:$E$97)</f>
        <v>3.75</v>
      </c>
      <c r="N4587" t="str">
        <f>TEXT(B4587,"dddd")</f>
        <v>Monday</v>
      </c>
    </row>
    <row r="4588" spans="1:14" x14ac:dyDescent="0.35">
      <c r="A4588">
        <v>290737</v>
      </c>
      <c r="B4588" s="3">
        <v>45796</v>
      </c>
      <c r="C4588" s="4">
        <v>0.49782407407407409</v>
      </c>
      <c r="D4588" t="s">
        <v>428</v>
      </c>
      <c r="E4588">
        <v>1</v>
      </c>
      <c r="F4588" t="s">
        <v>15</v>
      </c>
      <c r="G4588" t="s">
        <v>413</v>
      </c>
      <c r="H4588" t="s">
        <v>406</v>
      </c>
      <c r="J4588" t="s">
        <v>403</v>
      </c>
      <c r="K4588">
        <v>1</v>
      </c>
      <c r="L4588" t="str">
        <f>_xlfn.CONCAT(D4588,F4588)</f>
        <v>Rooibos latté12 oz</v>
      </c>
      <c r="M4588" s="10">
        <f>E4588*_xlfn.XLOOKUP(L4588,PriceListData!$F$2:$F$97,PriceListData!$E$2:$E$97)</f>
        <v>5.5</v>
      </c>
      <c r="N4588" t="str">
        <f>TEXT(B4588,"dddd")</f>
        <v>Monday</v>
      </c>
    </row>
    <row r="4589" spans="1:14" x14ac:dyDescent="0.35">
      <c r="A4589">
        <v>290737</v>
      </c>
      <c r="B4589" s="3">
        <v>45796</v>
      </c>
      <c r="C4589" s="4">
        <v>0.49782407407407409</v>
      </c>
      <c r="D4589" t="s">
        <v>419</v>
      </c>
      <c r="E4589">
        <v>1</v>
      </c>
      <c r="G4589" t="s">
        <v>415</v>
      </c>
      <c r="H4589" t="s">
        <v>416</v>
      </c>
      <c r="J4589" t="s">
        <v>403</v>
      </c>
      <c r="K4589">
        <v>1</v>
      </c>
      <c r="L4589" t="str">
        <f>_xlfn.CONCAT(D4589,F4589)</f>
        <v>Extra shot</v>
      </c>
      <c r="M4589" s="10">
        <f>E4589*_xlfn.XLOOKUP(L4589,PriceListData!$F$2:$F$97,PriceListData!$E$2:$E$97)</f>
        <v>1</v>
      </c>
      <c r="N4589" t="str">
        <f>TEXT(B4589,"dddd")</f>
        <v>Monday</v>
      </c>
    </row>
    <row r="4590" spans="1:14" x14ac:dyDescent="0.35">
      <c r="A4590">
        <v>290736</v>
      </c>
      <c r="B4590" s="3">
        <v>45796</v>
      </c>
      <c r="C4590" s="4">
        <v>0.49755787037037036</v>
      </c>
      <c r="D4590" t="s">
        <v>427</v>
      </c>
      <c r="E4590">
        <v>1</v>
      </c>
      <c r="F4590" t="s">
        <v>15</v>
      </c>
      <c r="G4590" t="s">
        <v>417</v>
      </c>
      <c r="H4590" t="s">
        <v>418</v>
      </c>
      <c r="J4590" t="s">
        <v>403</v>
      </c>
      <c r="K4590">
        <v>2</v>
      </c>
      <c r="L4590" t="str">
        <f>_xlfn.CONCAT(D4590,F4590)</f>
        <v>House blend12 oz</v>
      </c>
      <c r="M4590" s="10">
        <f>E4590*_xlfn.XLOOKUP(L4590,PriceListData!$F$2:$F$97,PriceListData!$E$2:$E$97)</f>
        <v>12.95</v>
      </c>
      <c r="N4590" t="str">
        <f>TEXT(B4590,"dddd")</f>
        <v>Monday</v>
      </c>
    </row>
    <row r="4591" spans="1:14" x14ac:dyDescent="0.35">
      <c r="A4591">
        <v>290734</v>
      </c>
      <c r="B4591" s="3">
        <v>45796</v>
      </c>
      <c r="C4591" s="4">
        <v>0.49452546296296296</v>
      </c>
      <c r="D4591" t="s">
        <v>411</v>
      </c>
      <c r="E4591">
        <v>1</v>
      </c>
      <c r="F4591" t="s">
        <v>24</v>
      </c>
      <c r="G4591" t="s">
        <v>405</v>
      </c>
      <c r="H4591" t="s">
        <v>406</v>
      </c>
      <c r="J4591" t="s">
        <v>403</v>
      </c>
      <c r="K4591">
        <v>1</v>
      </c>
      <c r="L4591" t="str">
        <f>_xlfn.CONCAT(D4591,F4591)</f>
        <v>Turkish coffee3 oz</v>
      </c>
      <c r="M4591" s="10">
        <f>E4591*_xlfn.XLOOKUP(L4591,PriceListData!$F$2:$F$97,PriceListData!$E$2:$E$97)</f>
        <v>3.75</v>
      </c>
      <c r="N4591" t="str">
        <f>TEXT(B4591,"dddd")</f>
        <v>Monday</v>
      </c>
    </row>
    <row r="4592" spans="1:14" x14ac:dyDescent="0.35">
      <c r="A4592">
        <v>290733</v>
      </c>
      <c r="B4592" s="3">
        <v>45796</v>
      </c>
      <c r="C4592" s="4">
        <v>0.49432870370370369</v>
      </c>
      <c r="D4592" t="s">
        <v>411</v>
      </c>
      <c r="E4592">
        <v>1</v>
      </c>
      <c r="F4592" t="s">
        <v>24</v>
      </c>
      <c r="G4592" t="s">
        <v>405</v>
      </c>
      <c r="H4592" t="s">
        <v>406</v>
      </c>
      <c r="J4592" t="s">
        <v>403</v>
      </c>
      <c r="K4592">
        <v>2</v>
      </c>
      <c r="L4592" t="str">
        <f>_xlfn.CONCAT(D4592,F4592)</f>
        <v>Turkish coffee3 oz</v>
      </c>
      <c r="M4592" s="10">
        <f>E4592*_xlfn.XLOOKUP(L4592,PriceListData!$F$2:$F$97,PriceListData!$E$2:$E$97)</f>
        <v>3.75</v>
      </c>
      <c r="N4592" t="str">
        <f>TEXT(B4592,"dddd")</f>
        <v>Monday</v>
      </c>
    </row>
    <row r="4593" spans="1:14" x14ac:dyDescent="0.35">
      <c r="A4593">
        <v>290732</v>
      </c>
      <c r="B4593" s="3">
        <v>45796</v>
      </c>
      <c r="C4593" s="4">
        <v>0.49280092592592595</v>
      </c>
      <c r="D4593" t="s">
        <v>412</v>
      </c>
      <c r="E4593">
        <v>1</v>
      </c>
      <c r="F4593" t="s">
        <v>15</v>
      </c>
      <c r="G4593" t="s">
        <v>413</v>
      </c>
      <c r="H4593" t="s">
        <v>414</v>
      </c>
      <c r="J4593" t="s">
        <v>403</v>
      </c>
      <c r="K4593">
        <v>1</v>
      </c>
      <c r="L4593" t="str">
        <f>_xlfn.CONCAT(D4593,F4593)</f>
        <v>Iced tea12 oz</v>
      </c>
      <c r="M4593" s="10">
        <f>E4593*_xlfn.XLOOKUP(L4593,PriceListData!$F$2:$F$97,PriceListData!$E$2:$E$97)</f>
        <v>4.25</v>
      </c>
      <c r="N4593" t="str">
        <f>TEXT(B4593,"dddd")</f>
        <v>Monday</v>
      </c>
    </row>
    <row r="4594" spans="1:14" x14ac:dyDescent="0.35">
      <c r="A4594">
        <v>290731</v>
      </c>
      <c r="B4594" s="3">
        <v>45796</v>
      </c>
      <c r="C4594" s="4">
        <v>0.49229166666666668</v>
      </c>
      <c r="D4594" t="s">
        <v>425</v>
      </c>
      <c r="E4594">
        <v>1</v>
      </c>
      <c r="F4594" t="s">
        <v>15</v>
      </c>
      <c r="G4594" t="s">
        <v>405</v>
      </c>
      <c r="H4594" t="s">
        <v>414</v>
      </c>
      <c r="J4594" t="s">
        <v>403</v>
      </c>
      <c r="K4594">
        <v>1</v>
      </c>
      <c r="L4594" t="str">
        <f>_xlfn.CONCAT(D4594,F4594)</f>
        <v>Iced Guillermo12 oz</v>
      </c>
      <c r="M4594" s="10">
        <f>E4594*_xlfn.XLOOKUP(L4594,PriceListData!$F$2:$F$97,PriceListData!$E$2:$E$97)</f>
        <v>3.5</v>
      </c>
      <c r="N4594" t="str">
        <f>TEXT(B4594,"dddd")</f>
        <v>Monday</v>
      </c>
    </row>
    <row r="4595" spans="1:14" x14ac:dyDescent="0.35">
      <c r="A4595">
        <v>290730</v>
      </c>
      <c r="B4595" s="3">
        <v>45796</v>
      </c>
      <c r="C4595" s="4">
        <v>0.49150462962962965</v>
      </c>
      <c r="D4595" t="s">
        <v>411</v>
      </c>
      <c r="E4595">
        <v>1</v>
      </c>
      <c r="F4595" t="s">
        <v>24</v>
      </c>
      <c r="G4595" t="s">
        <v>405</v>
      </c>
      <c r="H4595" t="s">
        <v>406</v>
      </c>
      <c r="J4595" t="s">
        <v>403</v>
      </c>
      <c r="K4595">
        <v>1</v>
      </c>
      <c r="L4595" t="str">
        <f>_xlfn.CONCAT(D4595,F4595)</f>
        <v>Turkish coffee3 oz</v>
      </c>
      <c r="M4595" s="10">
        <f>E4595*_xlfn.XLOOKUP(L4595,PriceListData!$F$2:$F$97,PriceListData!$E$2:$E$97)</f>
        <v>3.75</v>
      </c>
      <c r="N4595" t="str">
        <f>TEXT(B4595,"dddd")</f>
        <v>Monday</v>
      </c>
    </row>
    <row r="4596" spans="1:14" x14ac:dyDescent="0.35">
      <c r="A4596">
        <v>290728</v>
      </c>
      <c r="B4596" s="3">
        <v>45796</v>
      </c>
      <c r="C4596" s="4">
        <v>0.48900462962962965</v>
      </c>
      <c r="D4596" t="s">
        <v>404</v>
      </c>
      <c r="E4596">
        <v>1</v>
      </c>
      <c r="F4596" t="s">
        <v>15</v>
      </c>
      <c r="G4596" t="s">
        <v>405</v>
      </c>
      <c r="H4596" t="s">
        <v>406</v>
      </c>
      <c r="J4596" t="s">
        <v>403</v>
      </c>
      <c r="K4596">
        <v>1</v>
      </c>
      <c r="L4596" t="str">
        <f>_xlfn.CONCAT(D4596,F4596)</f>
        <v>Café latté12 oz</v>
      </c>
      <c r="M4596" s="10">
        <f>E4596*_xlfn.XLOOKUP(L4596,PriceListData!$F$2:$F$97,PriceListData!$E$2:$E$97)</f>
        <v>4.25</v>
      </c>
      <c r="N4596" t="str">
        <f>TEXT(B4596,"dddd")</f>
        <v>Monday</v>
      </c>
    </row>
    <row r="4597" spans="1:14" x14ac:dyDescent="0.35">
      <c r="A4597">
        <v>290727</v>
      </c>
      <c r="B4597" s="3">
        <v>45796</v>
      </c>
      <c r="C4597" s="4">
        <v>0.48260416666666667</v>
      </c>
      <c r="D4597" t="s">
        <v>52</v>
      </c>
      <c r="E4597">
        <v>1</v>
      </c>
      <c r="F4597" t="s">
        <v>15</v>
      </c>
      <c r="G4597" t="s">
        <v>405</v>
      </c>
      <c r="H4597" t="s">
        <v>414</v>
      </c>
      <c r="J4597" t="s">
        <v>403</v>
      </c>
      <c r="K4597">
        <v>1</v>
      </c>
      <c r="L4597" t="str">
        <f>_xlfn.CONCAT(D4597,F4597)</f>
        <v>Frappé12 oz</v>
      </c>
      <c r="M4597" s="10">
        <f>E4597*_xlfn.XLOOKUP(L4597,PriceListData!$F$2:$F$97,PriceListData!$E$2:$E$97)</f>
        <v>4.75</v>
      </c>
      <c r="N4597" t="str">
        <f>TEXT(B4597,"dddd")</f>
        <v>Monday</v>
      </c>
    </row>
    <row r="4598" spans="1:14" x14ac:dyDescent="0.35">
      <c r="A4598">
        <v>290726</v>
      </c>
      <c r="B4598" s="3">
        <v>45796</v>
      </c>
      <c r="C4598" s="4">
        <v>0.47769675925925925</v>
      </c>
      <c r="D4598" t="s">
        <v>54</v>
      </c>
      <c r="E4598">
        <v>1</v>
      </c>
      <c r="G4598" t="s">
        <v>415</v>
      </c>
      <c r="H4598" t="s">
        <v>416</v>
      </c>
      <c r="J4598" t="s">
        <v>403</v>
      </c>
      <c r="K4598">
        <v>1</v>
      </c>
      <c r="L4598" t="str">
        <f>_xlfn.CONCAT(D4598,F4598)</f>
        <v>Syrup</v>
      </c>
      <c r="M4598" s="10">
        <f>E4598*_xlfn.XLOOKUP(L4598,PriceListData!$F$2:$F$97,PriceListData!$E$2:$E$97)</f>
        <v>0.75</v>
      </c>
      <c r="N4598" t="str">
        <f>TEXT(B4598,"dddd")</f>
        <v>Monday</v>
      </c>
    </row>
    <row r="4599" spans="1:14" x14ac:dyDescent="0.35">
      <c r="A4599">
        <v>290726</v>
      </c>
      <c r="B4599" s="3">
        <v>45796</v>
      </c>
      <c r="C4599" s="4">
        <v>0.47769675925925925</v>
      </c>
      <c r="D4599" t="s">
        <v>21</v>
      </c>
      <c r="E4599">
        <v>1</v>
      </c>
      <c r="F4599" t="s">
        <v>15</v>
      </c>
      <c r="G4599" t="s">
        <v>405</v>
      </c>
      <c r="H4599" t="s">
        <v>406</v>
      </c>
      <c r="J4599" t="s">
        <v>403</v>
      </c>
      <c r="K4599">
        <v>1</v>
      </c>
      <c r="L4599" t="str">
        <f>_xlfn.CONCAT(D4599,F4599)</f>
        <v>Pourover12 oz</v>
      </c>
      <c r="M4599" s="10">
        <f>E4599*_xlfn.XLOOKUP(L4599,PriceListData!$F$2:$F$97,PriceListData!$E$2:$E$97)</f>
        <v>3.5</v>
      </c>
      <c r="N4599" t="str">
        <f>TEXT(B4599,"dddd")</f>
        <v>Monday</v>
      </c>
    </row>
    <row r="4600" spans="1:14" x14ac:dyDescent="0.35">
      <c r="A4600">
        <v>290726</v>
      </c>
      <c r="B4600" s="3">
        <v>45796</v>
      </c>
      <c r="C4600" s="4">
        <v>0.47769675925925925</v>
      </c>
      <c r="D4600" t="s">
        <v>421</v>
      </c>
      <c r="E4600">
        <v>1</v>
      </c>
      <c r="F4600" t="s">
        <v>422</v>
      </c>
      <c r="G4600" t="s">
        <v>423</v>
      </c>
      <c r="H4600" t="s">
        <v>406</v>
      </c>
      <c r="J4600" t="s">
        <v>403</v>
      </c>
      <c r="K4600">
        <v>1</v>
      </c>
      <c r="L4600" t="str">
        <f>_xlfn.CONCAT(D4600,F4600)</f>
        <v>Hot chocolateRegular (12 oz)</v>
      </c>
      <c r="M4600" s="10">
        <f>E4600*_xlfn.XLOOKUP(L4600,PriceListData!$F$2:$F$97,PriceListData!$E$2:$E$97)</f>
        <v>4.75</v>
      </c>
      <c r="N4600" t="str">
        <f>TEXT(B4600,"dddd")</f>
        <v>Monday</v>
      </c>
    </row>
    <row r="4601" spans="1:14" x14ac:dyDescent="0.35">
      <c r="A4601">
        <v>290725</v>
      </c>
      <c r="B4601" s="3">
        <v>45796</v>
      </c>
      <c r="C4601" s="4">
        <v>0.47759259259259257</v>
      </c>
      <c r="D4601" t="s">
        <v>411</v>
      </c>
      <c r="E4601">
        <v>1</v>
      </c>
      <c r="F4601" t="s">
        <v>24</v>
      </c>
      <c r="G4601" t="s">
        <v>405</v>
      </c>
      <c r="H4601" t="s">
        <v>406</v>
      </c>
      <c r="J4601" t="s">
        <v>403</v>
      </c>
      <c r="K4601">
        <v>2</v>
      </c>
      <c r="L4601" t="str">
        <f>_xlfn.CONCAT(D4601,F4601)</f>
        <v>Turkish coffee3 oz</v>
      </c>
      <c r="M4601" s="10">
        <f>E4601*_xlfn.XLOOKUP(L4601,PriceListData!$F$2:$F$97,PriceListData!$E$2:$E$97)</f>
        <v>3.75</v>
      </c>
      <c r="N4601" t="str">
        <f>TEXT(B4601,"dddd")</f>
        <v>Monday</v>
      </c>
    </row>
    <row r="4602" spans="1:14" x14ac:dyDescent="0.35">
      <c r="A4602">
        <v>290723</v>
      </c>
      <c r="B4602" s="3">
        <v>45796</v>
      </c>
      <c r="C4602" s="4">
        <v>0.47577546296296297</v>
      </c>
      <c r="D4602" t="s">
        <v>54</v>
      </c>
      <c r="E4602">
        <v>1</v>
      </c>
      <c r="G4602" t="s">
        <v>415</v>
      </c>
      <c r="H4602" t="s">
        <v>416</v>
      </c>
      <c r="J4602" t="s">
        <v>403</v>
      </c>
      <c r="K4602">
        <v>1</v>
      </c>
      <c r="L4602" t="str">
        <f>_xlfn.CONCAT(D4602,F4602)</f>
        <v>Syrup</v>
      </c>
      <c r="M4602" s="10">
        <f>E4602*_xlfn.XLOOKUP(L4602,PriceListData!$F$2:$F$97,PriceListData!$E$2:$E$97)</f>
        <v>0.75</v>
      </c>
      <c r="N4602" t="str">
        <f>TEXT(B4602,"dddd")</f>
        <v>Monday</v>
      </c>
    </row>
    <row r="4603" spans="1:14" x14ac:dyDescent="0.35">
      <c r="A4603">
        <v>290723</v>
      </c>
      <c r="B4603" s="3">
        <v>45796</v>
      </c>
      <c r="C4603" s="4">
        <v>0.47577546296296297</v>
      </c>
      <c r="D4603" t="s">
        <v>21</v>
      </c>
      <c r="E4603">
        <v>1</v>
      </c>
      <c r="F4603" t="s">
        <v>15</v>
      </c>
      <c r="G4603" t="s">
        <v>405</v>
      </c>
      <c r="H4603" t="s">
        <v>406</v>
      </c>
      <c r="J4603" t="s">
        <v>403</v>
      </c>
      <c r="K4603">
        <v>1</v>
      </c>
      <c r="L4603" t="str">
        <f>_xlfn.CONCAT(D4603,F4603)</f>
        <v>Pourover12 oz</v>
      </c>
      <c r="M4603" s="10">
        <f>E4603*_xlfn.XLOOKUP(L4603,PriceListData!$F$2:$F$97,PriceListData!$E$2:$E$97)</f>
        <v>3.5</v>
      </c>
      <c r="N4603" t="str">
        <f>TEXT(B4603,"dddd")</f>
        <v>Monday</v>
      </c>
    </row>
    <row r="4604" spans="1:14" x14ac:dyDescent="0.35">
      <c r="A4604">
        <v>290722</v>
      </c>
      <c r="B4604" s="3">
        <v>45796</v>
      </c>
      <c r="C4604" s="4">
        <v>0.47384259259259259</v>
      </c>
      <c r="D4604" t="s">
        <v>411</v>
      </c>
      <c r="E4604">
        <v>1</v>
      </c>
      <c r="F4604" t="s">
        <v>24</v>
      </c>
      <c r="G4604" t="s">
        <v>405</v>
      </c>
      <c r="H4604" t="s">
        <v>406</v>
      </c>
      <c r="J4604" t="s">
        <v>403</v>
      </c>
      <c r="K4604">
        <v>2</v>
      </c>
      <c r="L4604" t="str">
        <f>_xlfn.CONCAT(D4604,F4604)</f>
        <v>Turkish coffee3 oz</v>
      </c>
      <c r="M4604" s="10">
        <f>E4604*_xlfn.XLOOKUP(L4604,PriceListData!$F$2:$F$97,PriceListData!$E$2:$E$97)</f>
        <v>3.75</v>
      </c>
      <c r="N4604" t="str">
        <f>TEXT(B4604,"dddd")</f>
        <v>Monday</v>
      </c>
    </row>
    <row r="4605" spans="1:14" x14ac:dyDescent="0.35">
      <c r="A4605">
        <v>290721</v>
      </c>
      <c r="B4605" s="3">
        <v>45796</v>
      </c>
      <c r="C4605" s="4">
        <v>0.47211805555555558</v>
      </c>
      <c r="D4605" t="s">
        <v>21</v>
      </c>
      <c r="E4605">
        <v>1</v>
      </c>
      <c r="F4605" t="s">
        <v>15</v>
      </c>
      <c r="G4605" t="s">
        <v>405</v>
      </c>
      <c r="H4605" t="s">
        <v>406</v>
      </c>
      <c r="J4605" t="s">
        <v>403</v>
      </c>
      <c r="K4605">
        <v>1</v>
      </c>
      <c r="L4605" t="str">
        <f>_xlfn.CONCAT(D4605,F4605)</f>
        <v>Pourover12 oz</v>
      </c>
      <c r="M4605" s="10">
        <f>E4605*_xlfn.XLOOKUP(L4605,PriceListData!$F$2:$F$97,PriceListData!$E$2:$E$97)</f>
        <v>3.5</v>
      </c>
      <c r="N4605" t="str">
        <f>TEXT(B4605,"dddd")</f>
        <v>Monday</v>
      </c>
    </row>
    <row r="4606" spans="1:14" x14ac:dyDescent="0.35">
      <c r="A4606">
        <v>290720</v>
      </c>
      <c r="B4606" s="3">
        <v>45796</v>
      </c>
      <c r="C4606" s="4">
        <v>0.4704976851851852</v>
      </c>
      <c r="D4606" t="s">
        <v>420</v>
      </c>
      <c r="E4606">
        <v>1</v>
      </c>
      <c r="F4606" t="s">
        <v>76</v>
      </c>
      <c r="G4606" t="s">
        <v>413</v>
      </c>
      <c r="H4606" t="s">
        <v>406</v>
      </c>
      <c r="J4606" t="s">
        <v>403</v>
      </c>
      <c r="K4606">
        <v>1</v>
      </c>
      <c r="L4606" t="str">
        <f>_xlfn.CONCAT(D4606,F4606)</f>
        <v>Moroccan tea10 oz</v>
      </c>
      <c r="M4606" s="10">
        <f>E4606*_xlfn.XLOOKUP(L4606,PriceListData!$F$2:$F$97,PriceListData!$E$2:$E$97)</f>
        <v>3</v>
      </c>
      <c r="N4606" t="str">
        <f>TEXT(B4606,"dddd")</f>
        <v>Monday</v>
      </c>
    </row>
    <row r="4607" spans="1:14" x14ac:dyDescent="0.35">
      <c r="A4607">
        <v>290719</v>
      </c>
      <c r="B4607" s="3">
        <v>45796</v>
      </c>
      <c r="C4607" s="4">
        <v>0.46672453703703703</v>
      </c>
      <c r="D4607" t="s">
        <v>21</v>
      </c>
      <c r="E4607">
        <v>1</v>
      </c>
      <c r="F4607" t="s">
        <v>15</v>
      </c>
      <c r="G4607" t="s">
        <v>405</v>
      </c>
      <c r="H4607" t="s">
        <v>406</v>
      </c>
      <c r="J4607" t="s">
        <v>403</v>
      </c>
      <c r="K4607">
        <v>2</v>
      </c>
      <c r="L4607" t="str">
        <f>_xlfn.CONCAT(D4607,F4607)</f>
        <v>Pourover12 oz</v>
      </c>
      <c r="M4607" s="10">
        <f>E4607*_xlfn.XLOOKUP(L4607,PriceListData!$F$2:$F$97,PriceListData!$E$2:$E$97)</f>
        <v>3.5</v>
      </c>
      <c r="N4607" t="str">
        <f>TEXT(B4607,"dddd")</f>
        <v>Monday</v>
      </c>
    </row>
    <row r="4608" spans="1:14" x14ac:dyDescent="0.35">
      <c r="A4608">
        <v>290718</v>
      </c>
      <c r="B4608" s="3">
        <v>45796</v>
      </c>
      <c r="C4608" s="4">
        <v>0.46478009259259262</v>
      </c>
      <c r="D4608" t="s">
        <v>409</v>
      </c>
      <c r="E4608">
        <v>1</v>
      </c>
      <c r="F4608" t="s">
        <v>15</v>
      </c>
      <c r="G4608" t="s">
        <v>405</v>
      </c>
      <c r="H4608" t="s">
        <v>406</v>
      </c>
      <c r="J4608" t="s">
        <v>403</v>
      </c>
      <c r="K4608">
        <v>2</v>
      </c>
      <c r="L4608" t="str">
        <f>_xlfn.CONCAT(D4608,F4608)</f>
        <v>Drip coffee12 oz</v>
      </c>
      <c r="M4608" s="10">
        <f>E4608*_xlfn.XLOOKUP(L4608,PriceListData!$F$2:$F$97,PriceListData!$E$2:$E$97)</f>
        <v>2.25</v>
      </c>
      <c r="N4608" t="str">
        <f>TEXT(B4608,"dddd")</f>
        <v>Monday</v>
      </c>
    </row>
    <row r="4609" spans="1:14" x14ac:dyDescent="0.35">
      <c r="A4609">
        <v>290717</v>
      </c>
      <c r="B4609" s="3">
        <v>45796</v>
      </c>
      <c r="C4609" s="4">
        <v>0.46008101851851851</v>
      </c>
      <c r="D4609" t="s">
        <v>52</v>
      </c>
      <c r="E4609">
        <v>1</v>
      </c>
      <c r="F4609" t="s">
        <v>15</v>
      </c>
      <c r="G4609" t="s">
        <v>405</v>
      </c>
      <c r="H4609" t="s">
        <v>414</v>
      </c>
      <c r="J4609" t="s">
        <v>403</v>
      </c>
      <c r="K4609">
        <v>1</v>
      </c>
      <c r="L4609" t="str">
        <f>_xlfn.CONCAT(D4609,F4609)</f>
        <v>Frappé12 oz</v>
      </c>
      <c r="M4609" s="10">
        <f>E4609*_xlfn.XLOOKUP(L4609,PriceListData!$F$2:$F$97,PriceListData!$E$2:$E$97)</f>
        <v>4.75</v>
      </c>
      <c r="N4609" t="str">
        <f>TEXT(B4609,"dddd")</f>
        <v>Monday</v>
      </c>
    </row>
    <row r="4610" spans="1:14" x14ac:dyDescent="0.35">
      <c r="A4610">
        <v>290716</v>
      </c>
      <c r="B4610" s="3">
        <v>45796</v>
      </c>
      <c r="C4610" s="4">
        <v>0.45982638888888888</v>
      </c>
      <c r="D4610" t="s">
        <v>54</v>
      </c>
      <c r="E4610">
        <v>1</v>
      </c>
      <c r="G4610" t="s">
        <v>415</v>
      </c>
      <c r="H4610" t="s">
        <v>416</v>
      </c>
      <c r="J4610" t="s">
        <v>403</v>
      </c>
      <c r="K4610">
        <v>2</v>
      </c>
      <c r="L4610" t="str">
        <f>_xlfn.CONCAT(D4610,F4610)</f>
        <v>Syrup</v>
      </c>
      <c r="M4610" s="10">
        <f>E4610*_xlfn.XLOOKUP(L4610,PriceListData!$F$2:$F$97,PriceListData!$E$2:$E$97)</f>
        <v>0.75</v>
      </c>
      <c r="N4610" t="str">
        <f>TEXT(B4610,"dddd")</f>
        <v>Monday</v>
      </c>
    </row>
    <row r="4611" spans="1:14" x14ac:dyDescent="0.35">
      <c r="A4611">
        <v>290716</v>
      </c>
      <c r="B4611" s="3">
        <v>45796</v>
      </c>
      <c r="C4611" s="4">
        <v>0.45982638888888888</v>
      </c>
      <c r="D4611" t="s">
        <v>428</v>
      </c>
      <c r="E4611">
        <v>1</v>
      </c>
      <c r="F4611" t="s">
        <v>15</v>
      </c>
      <c r="G4611" t="s">
        <v>413</v>
      </c>
      <c r="H4611" t="s">
        <v>406</v>
      </c>
      <c r="J4611" t="s">
        <v>403</v>
      </c>
      <c r="K4611">
        <v>2</v>
      </c>
      <c r="L4611" t="str">
        <f>_xlfn.CONCAT(D4611,F4611)</f>
        <v>Rooibos latté12 oz</v>
      </c>
      <c r="M4611" s="10">
        <f>E4611*_xlfn.XLOOKUP(L4611,PriceListData!$F$2:$F$97,PriceListData!$E$2:$E$97)</f>
        <v>5.5</v>
      </c>
      <c r="N4611" t="str">
        <f>TEXT(B4611,"dddd")</f>
        <v>Monday</v>
      </c>
    </row>
    <row r="4612" spans="1:14" x14ac:dyDescent="0.35">
      <c r="A4612">
        <v>290716</v>
      </c>
      <c r="B4612" s="3">
        <v>45796</v>
      </c>
      <c r="C4612" s="4">
        <v>0.45982638888888888</v>
      </c>
      <c r="D4612" t="s">
        <v>21</v>
      </c>
      <c r="E4612">
        <v>1</v>
      </c>
      <c r="F4612" t="s">
        <v>15</v>
      </c>
      <c r="G4612" t="s">
        <v>405</v>
      </c>
      <c r="H4612" t="s">
        <v>406</v>
      </c>
      <c r="J4612" t="s">
        <v>403</v>
      </c>
      <c r="K4612">
        <v>2</v>
      </c>
      <c r="L4612" t="str">
        <f>_xlfn.CONCAT(D4612,F4612)</f>
        <v>Pourover12 oz</v>
      </c>
      <c r="M4612" s="10">
        <f>E4612*_xlfn.XLOOKUP(L4612,PriceListData!$F$2:$F$97,PriceListData!$E$2:$E$97)</f>
        <v>3.5</v>
      </c>
      <c r="N4612" t="str">
        <f>TEXT(B4612,"dddd")</f>
        <v>Monday</v>
      </c>
    </row>
    <row r="4613" spans="1:14" x14ac:dyDescent="0.35">
      <c r="A4613">
        <v>290716</v>
      </c>
      <c r="B4613" s="3">
        <v>45796</v>
      </c>
      <c r="C4613" s="4">
        <v>0.45982638888888888</v>
      </c>
      <c r="D4613" t="s">
        <v>419</v>
      </c>
      <c r="E4613">
        <v>1</v>
      </c>
      <c r="G4613" t="s">
        <v>415</v>
      </c>
      <c r="H4613" t="s">
        <v>416</v>
      </c>
      <c r="J4613" t="s">
        <v>403</v>
      </c>
      <c r="K4613">
        <v>2</v>
      </c>
      <c r="L4613" t="str">
        <f>_xlfn.CONCAT(D4613,F4613)</f>
        <v>Extra shot</v>
      </c>
      <c r="M4613" s="10">
        <f>E4613*_xlfn.XLOOKUP(L4613,PriceListData!$F$2:$F$97,PriceListData!$E$2:$E$97)</f>
        <v>1</v>
      </c>
      <c r="N4613" t="str">
        <f>TEXT(B4613,"dddd")</f>
        <v>Monday</v>
      </c>
    </row>
    <row r="4614" spans="1:14" x14ac:dyDescent="0.35">
      <c r="A4614">
        <v>290715</v>
      </c>
      <c r="B4614" s="3">
        <v>45796</v>
      </c>
      <c r="C4614" s="4">
        <v>0.45876157407407409</v>
      </c>
      <c r="D4614" t="s">
        <v>21</v>
      </c>
      <c r="E4614">
        <v>1</v>
      </c>
      <c r="F4614" t="s">
        <v>15</v>
      </c>
      <c r="G4614" t="s">
        <v>405</v>
      </c>
      <c r="H4614" t="s">
        <v>406</v>
      </c>
      <c r="J4614" t="s">
        <v>403</v>
      </c>
      <c r="K4614">
        <v>1</v>
      </c>
      <c r="L4614" t="str">
        <f>_xlfn.CONCAT(D4614,F4614)</f>
        <v>Pourover12 oz</v>
      </c>
      <c r="M4614" s="10">
        <f>E4614*_xlfn.XLOOKUP(L4614,PriceListData!$F$2:$F$97,PriceListData!$E$2:$E$97)</f>
        <v>3.5</v>
      </c>
      <c r="N4614" t="str">
        <f>TEXT(B4614,"dddd")</f>
        <v>Monday</v>
      </c>
    </row>
    <row r="4615" spans="1:14" x14ac:dyDescent="0.35">
      <c r="A4615">
        <v>290714</v>
      </c>
      <c r="B4615" s="3">
        <v>45796</v>
      </c>
      <c r="C4615" s="4">
        <v>0.45739583333333333</v>
      </c>
      <c r="D4615" t="s">
        <v>54</v>
      </c>
      <c r="E4615">
        <v>1</v>
      </c>
      <c r="G4615" t="s">
        <v>415</v>
      </c>
      <c r="H4615" t="s">
        <v>416</v>
      </c>
      <c r="J4615" t="s">
        <v>403</v>
      </c>
      <c r="K4615">
        <v>1</v>
      </c>
      <c r="L4615" t="str">
        <f>_xlfn.CONCAT(D4615,F4615)</f>
        <v>Syrup</v>
      </c>
      <c r="M4615" s="10">
        <f>E4615*_xlfn.XLOOKUP(L4615,PriceListData!$F$2:$F$97,PriceListData!$E$2:$E$97)</f>
        <v>0.75</v>
      </c>
      <c r="N4615" t="str">
        <f>TEXT(B4615,"dddd")</f>
        <v>Monday</v>
      </c>
    </row>
    <row r="4616" spans="1:14" x14ac:dyDescent="0.35">
      <c r="A4616">
        <v>290714</v>
      </c>
      <c r="B4616" s="3">
        <v>45796</v>
      </c>
      <c r="C4616" s="4">
        <v>0.45739583333333333</v>
      </c>
      <c r="D4616" t="s">
        <v>21</v>
      </c>
      <c r="E4616">
        <v>1</v>
      </c>
      <c r="F4616" t="s">
        <v>15</v>
      </c>
      <c r="G4616" t="s">
        <v>405</v>
      </c>
      <c r="H4616" t="s">
        <v>406</v>
      </c>
      <c r="J4616" t="s">
        <v>403</v>
      </c>
      <c r="K4616">
        <v>1</v>
      </c>
      <c r="L4616" t="str">
        <f>_xlfn.CONCAT(D4616,F4616)</f>
        <v>Pourover12 oz</v>
      </c>
      <c r="M4616" s="10">
        <f>E4616*_xlfn.XLOOKUP(L4616,PriceListData!$F$2:$F$97,PriceListData!$E$2:$E$97)</f>
        <v>3.5</v>
      </c>
      <c r="N4616" t="str">
        <f>TEXT(B4616,"dddd")</f>
        <v>Monday</v>
      </c>
    </row>
    <row r="4617" spans="1:14" x14ac:dyDescent="0.35">
      <c r="A4617">
        <v>290713</v>
      </c>
      <c r="B4617" s="3">
        <v>45796</v>
      </c>
      <c r="C4617" s="4">
        <v>0.45467592592592593</v>
      </c>
      <c r="D4617" t="s">
        <v>40</v>
      </c>
      <c r="E4617">
        <v>1</v>
      </c>
      <c r="F4617" t="s">
        <v>35</v>
      </c>
      <c r="G4617" t="s">
        <v>405</v>
      </c>
      <c r="H4617" t="s">
        <v>406</v>
      </c>
      <c r="J4617" t="s">
        <v>403</v>
      </c>
      <c r="K4617">
        <v>1</v>
      </c>
      <c r="L4617" t="str">
        <f>_xlfn.CONCAT(D4617,F4617)</f>
        <v>Espresso1 oz</v>
      </c>
      <c r="M4617" s="10">
        <f>E4617*_xlfn.XLOOKUP(L4617,PriceListData!$F$2:$F$97,PriceListData!$E$2:$E$97)</f>
        <v>2.5</v>
      </c>
      <c r="N4617" t="str">
        <f>TEXT(B4617,"dddd")</f>
        <v>Monday</v>
      </c>
    </row>
    <row r="4618" spans="1:14" x14ac:dyDescent="0.35">
      <c r="A4618">
        <v>290713</v>
      </c>
      <c r="B4618" s="3">
        <v>45796</v>
      </c>
      <c r="C4618" s="4">
        <v>0.45467592592592593</v>
      </c>
      <c r="D4618" t="s">
        <v>424</v>
      </c>
      <c r="E4618">
        <v>1</v>
      </c>
      <c r="F4618" t="s">
        <v>15</v>
      </c>
      <c r="G4618" t="s">
        <v>423</v>
      </c>
      <c r="H4618" t="s">
        <v>414</v>
      </c>
      <c r="J4618" t="s">
        <v>403</v>
      </c>
      <c r="K4618">
        <v>1</v>
      </c>
      <c r="L4618" t="str">
        <f>_xlfn.CONCAT(D4618,F4618)</f>
        <v>Coconut milk smoothie12 oz</v>
      </c>
      <c r="M4618" s="10">
        <f>E4618*_xlfn.XLOOKUP(L4618,PriceListData!$F$2:$F$97,PriceListData!$E$2:$E$97)</f>
        <v>5.75</v>
      </c>
      <c r="N4618" t="str">
        <f>TEXT(B4618,"dddd")</f>
        <v>Monday</v>
      </c>
    </row>
    <row r="4619" spans="1:14" x14ac:dyDescent="0.35">
      <c r="A4619">
        <v>290712</v>
      </c>
      <c r="B4619" s="3">
        <v>45796</v>
      </c>
      <c r="C4619" s="4">
        <v>0.45096064814814812</v>
      </c>
      <c r="D4619" t="s">
        <v>65</v>
      </c>
      <c r="E4619">
        <v>1</v>
      </c>
      <c r="F4619" t="s">
        <v>15</v>
      </c>
      <c r="G4619" t="s">
        <v>405</v>
      </c>
      <c r="H4619" t="s">
        <v>406</v>
      </c>
      <c r="J4619" t="s">
        <v>403</v>
      </c>
      <c r="K4619">
        <v>1</v>
      </c>
      <c r="L4619" t="str">
        <f>_xlfn.CONCAT(D4619,F4619)</f>
        <v>Cappuccino12 oz</v>
      </c>
      <c r="M4619" s="10">
        <f>E4619*_xlfn.XLOOKUP(L4619,PriceListData!$F$2:$F$97,PriceListData!$E$2:$E$97)</f>
        <v>5.5</v>
      </c>
      <c r="N4619" t="str">
        <f>TEXT(B4619,"dddd")</f>
        <v>Monday</v>
      </c>
    </row>
    <row r="4620" spans="1:14" x14ac:dyDescent="0.35">
      <c r="A4620">
        <v>290711</v>
      </c>
      <c r="B4620" s="3">
        <v>45796</v>
      </c>
      <c r="C4620" s="4">
        <v>0.45028935185185187</v>
      </c>
      <c r="D4620" t="s">
        <v>54</v>
      </c>
      <c r="E4620">
        <v>1</v>
      </c>
      <c r="G4620" t="s">
        <v>415</v>
      </c>
      <c r="H4620" t="s">
        <v>416</v>
      </c>
      <c r="J4620" t="s">
        <v>403</v>
      </c>
      <c r="K4620">
        <v>1</v>
      </c>
      <c r="L4620" t="str">
        <f>_xlfn.CONCAT(D4620,F4620)</f>
        <v>Syrup</v>
      </c>
      <c r="M4620" s="10">
        <f>E4620*_xlfn.XLOOKUP(L4620,PriceListData!$F$2:$F$97,PriceListData!$E$2:$E$97)</f>
        <v>0.75</v>
      </c>
      <c r="N4620" t="str">
        <f>TEXT(B4620,"dddd")</f>
        <v>Monday</v>
      </c>
    </row>
    <row r="4621" spans="1:14" x14ac:dyDescent="0.35">
      <c r="A4621">
        <v>290711</v>
      </c>
      <c r="B4621" s="3">
        <v>45796</v>
      </c>
      <c r="C4621" s="4">
        <v>0.45028935185185187</v>
      </c>
      <c r="D4621" t="s">
        <v>21</v>
      </c>
      <c r="E4621">
        <v>1</v>
      </c>
      <c r="F4621" t="s">
        <v>15</v>
      </c>
      <c r="G4621" t="s">
        <v>405</v>
      </c>
      <c r="H4621" t="s">
        <v>406</v>
      </c>
      <c r="J4621" t="s">
        <v>403</v>
      </c>
      <c r="K4621">
        <v>1</v>
      </c>
      <c r="L4621" t="str">
        <f>_xlfn.CONCAT(D4621,F4621)</f>
        <v>Pourover12 oz</v>
      </c>
      <c r="M4621" s="10">
        <f>E4621*_xlfn.XLOOKUP(L4621,PriceListData!$F$2:$F$97,PriceListData!$E$2:$E$97)</f>
        <v>3.5</v>
      </c>
      <c r="N4621" t="str">
        <f>TEXT(B4621,"dddd")</f>
        <v>Monday</v>
      </c>
    </row>
    <row r="4622" spans="1:14" x14ac:dyDescent="0.35">
      <c r="A4622">
        <v>290710</v>
      </c>
      <c r="B4622" s="3">
        <v>45796</v>
      </c>
      <c r="C4622" s="4">
        <v>0.44744212962962965</v>
      </c>
      <c r="D4622" t="s">
        <v>411</v>
      </c>
      <c r="E4622">
        <v>1</v>
      </c>
      <c r="F4622" t="s">
        <v>24</v>
      </c>
      <c r="G4622" t="s">
        <v>405</v>
      </c>
      <c r="H4622" t="s">
        <v>406</v>
      </c>
      <c r="J4622" t="s">
        <v>403</v>
      </c>
      <c r="K4622">
        <v>1</v>
      </c>
      <c r="L4622" t="str">
        <f>_xlfn.CONCAT(D4622,F4622)</f>
        <v>Turkish coffee3 oz</v>
      </c>
      <c r="M4622" s="10">
        <f>E4622*_xlfn.XLOOKUP(L4622,PriceListData!$F$2:$F$97,PriceListData!$E$2:$E$97)</f>
        <v>3.75</v>
      </c>
      <c r="N4622" t="str">
        <f>TEXT(B4622,"dddd")</f>
        <v>Monday</v>
      </c>
    </row>
    <row r="4623" spans="1:14" x14ac:dyDescent="0.35">
      <c r="A4623">
        <v>290707</v>
      </c>
      <c r="B4623" s="3">
        <v>45796</v>
      </c>
      <c r="C4623" s="4">
        <v>0.44287037037037036</v>
      </c>
      <c r="D4623" t="s">
        <v>21</v>
      </c>
      <c r="E4623">
        <v>2</v>
      </c>
      <c r="F4623" t="s">
        <v>15</v>
      </c>
      <c r="G4623" t="s">
        <v>405</v>
      </c>
      <c r="H4623" t="s">
        <v>406</v>
      </c>
      <c r="J4623" t="s">
        <v>403</v>
      </c>
      <c r="K4623">
        <v>1</v>
      </c>
      <c r="L4623" t="str">
        <f>_xlfn.CONCAT(D4623,F4623)</f>
        <v>Pourover12 oz</v>
      </c>
      <c r="M4623" s="10">
        <f>E4623*_xlfn.XLOOKUP(L4623,PriceListData!$F$2:$F$97,PriceListData!$E$2:$E$97)</f>
        <v>7</v>
      </c>
      <c r="N4623" t="str">
        <f>TEXT(B4623,"dddd")</f>
        <v>Monday</v>
      </c>
    </row>
    <row r="4624" spans="1:14" x14ac:dyDescent="0.35">
      <c r="A4624">
        <v>290705</v>
      </c>
      <c r="B4624" s="3">
        <v>45796</v>
      </c>
      <c r="C4624" s="4">
        <v>0.43430555555555556</v>
      </c>
      <c r="D4624" t="s">
        <v>52</v>
      </c>
      <c r="E4624">
        <v>1</v>
      </c>
      <c r="F4624" t="s">
        <v>15</v>
      </c>
      <c r="G4624" t="s">
        <v>405</v>
      </c>
      <c r="H4624" t="s">
        <v>414</v>
      </c>
      <c r="J4624" t="s">
        <v>403</v>
      </c>
      <c r="K4624">
        <v>1</v>
      </c>
      <c r="L4624" t="str">
        <f>_xlfn.CONCAT(D4624,F4624)</f>
        <v>Frappé12 oz</v>
      </c>
      <c r="M4624" s="10">
        <f>E4624*_xlfn.XLOOKUP(L4624,PriceListData!$F$2:$F$97,PriceListData!$E$2:$E$97)</f>
        <v>4.75</v>
      </c>
      <c r="N4624" t="str">
        <f>TEXT(B4624,"dddd")</f>
        <v>Monday</v>
      </c>
    </row>
    <row r="4625" spans="1:14" x14ac:dyDescent="0.35">
      <c r="A4625">
        <v>290704</v>
      </c>
      <c r="B4625" s="3">
        <v>45796</v>
      </c>
      <c r="C4625" s="4">
        <v>0.43344907407407407</v>
      </c>
      <c r="D4625" t="s">
        <v>54</v>
      </c>
      <c r="E4625">
        <v>1</v>
      </c>
      <c r="G4625" t="s">
        <v>415</v>
      </c>
      <c r="H4625" t="s">
        <v>416</v>
      </c>
      <c r="J4625" t="s">
        <v>403</v>
      </c>
      <c r="K4625">
        <v>1</v>
      </c>
      <c r="L4625" t="str">
        <f>_xlfn.CONCAT(D4625,F4625)</f>
        <v>Syrup</v>
      </c>
      <c r="M4625" s="10">
        <f>E4625*_xlfn.XLOOKUP(L4625,PriceListData!$F$2:$F$97,PriceListData!$E$2:$E$97)</f>
        <v>0.75</v>
      </c>
      <c r="N4625" t="str">
        <f>TEXT(B4625,"dddd")</f>
        <v>Monday</v>
      </c>
    </row>
    <row r="4626" spans="1:14" x14ac:dyDescent="0.35">
      <c r="A4626">
        <v>290704</v>
      </c>
      <c r="B4626" s="3">
        <v>45796</v>
      </c>
      <c r="C4626" s="4">
        <v>0.43344907407407407</v>
      </c>
      <c r="D4626" t="s">
        <v>21</v>
      </c>
      <c r="E4626">
        <v>1</v>
      </c>
      <c r="F4626" t="s">
        <v>15</v>
      </c>
      <c r="G4626" t="s">
        <v>405</v>
      </c>
      <c r="H4626" t="s">
        <v>406</v>
      </c>
      <c r="J4626" t="s">
        <v>403</v>
      </c>
      <c r="K4626">
        <v>1</v>
      </c>
      <c r="L4626" t="str">
        <f>_xlfn.CONCAT(D4626,F4626)</f>
        <v>Pourover12 oz</v>
      </c>
      <c r="M4626" s="10">
        <f>E4626*_xlfn.XLOOKUP(L4626,PriceListData!$F$2:$F$97,PriceListData!$E$2:$E$97)</f>
        <v>3.5</v>
      </c>
      <c r="N4626" t="str">
        <f>TEXT(B4626,"dddd")</f>
        <v>Monday</v>
      </c>
    </row>
    <row r="4627" spans="1:14" x14ac:dyDescent="0.35">
      <c r="A4627">
        <v>290704</v>
      </c>
      <c r="B4627" s="3">
        <v>45796</v>
      </c>
      <c r="C4627" s="4">
        <v>0.43344907407407407</v>
      </c>
      <c r="D4627" t="s">
        <v>421</v>
      </c>
      <c r="E4627">
        <v>1</v>
      </c>
      <c r="F4627" t="s">
        <v>422</v>
      </c>
      <c r="G4627" t="s">
        <v>423</v>
      </c>
      <c r="H4627" t="s">
        <v>406</v>
      </c>
      <c r="J4627" t="s">
        <v>403</v>
      </c>
      <c r="K4627">
        <v>1</v>
      </c>
      <c r="L4627" t="str">
        <f>_xlfn.CONCAT(D4627,F4627)</f>
        <v>Hot chocolateRegular (12 oz)</v>
      </c>
      <c r="M4627" s="10">
        <f>E4627*_xlfn.XLOOKUP(L4627,PriceListData!$F$2:$F$97,PriceListData!$E$2:$E$97)</f>
        <v>4.75</v>
      </c>
      <c r="N4627" t="str">
        <f>TEXT(B4627,"dddd")</f>
        <v>Monday</v>
      </c>
    </row>
    <row r="4628" spans="1:14" x14ac:dyDescent="0.35">
      <c r="A4628">
        <v>290703</v>
      </c>
      <c r="B4628" s="3">
        <v>45796</v>
      </c>
      <c r="C4628" s="4">
        <v>0.43063657407407407</v>
      </c>
      <c r="D4628" t="s">
        <v>409</v>
      </c>
      <c r="E4628">
        <v>1</v>
      </c>
      <c r="F4628" t="s">
        <v>15</v>
      </c>
      <c r="G4628" t="s">
        <v>405</v>
      </c>
      <c r="H4628" t="s">
        <v>406</v>
      </c>
      <c r="J4628" t="s">
        <v>403</v>
      </c>
      <c r="K4628">
        <v>1</v>
      </c>
      <c r="L4628" t="str">
        <f>_xlfn.CONCAT(D4628,F4628)</f>
        <v>Drip coffee12 oz</v>
      </c>
      <c r="M4628" s="10">
        <f>E4628*_xlfn.XLOOKUP(L4628,PriceListData!$F$2:$F$97,PriceListData!$E$2:$E$97)</f>
        <v>2.25</v>
      </c>
      <c r="N4628" t="str">
        <f>TEXT(B4628,"dddd")</f>
        <v>Monday</v>
      </c>
    </row>
    <row r="4629" spans="1:14" x14ac:dyDescent="0.35">
      <c r="A4629">
        <v>290701</v>
      </c>
      <c r="B4629" s="3">
        <v>45796</v>
      </c>
      <c r="C4629" s="4">
        <v>0.42810185185185184</v>
      </c>
      <c r="D4629" t="s">
        <v>411</v>
      </c>
      <c r="E4629">
        <v>1</v>
      </c>
      <c r="F4629" t="s">
        <v>24</v>
      </c>
      <c r="G4629" t="s">
        <v>405</v>
      </c>
      <c r="H4629" t="s">
        <v>406</v>
      </c>
      <c r="J4629" t="s">
        <v>403</v>
      </c>
      <c r="K4629">
        <v>1</v>
      </c>
      <c r="L4629" t="str">
        <f>_xlfn.CONCAT(D4629,F4629)</f>
        <v>Turkish coffee3 oz</v>
      </c>
      <c r="M4629" s="10">
        <f>E4629*_xlfn.XLOOKUP(L4629,PriceListData!$F$2:$F$97,PriceListData!$E$2:$E$97)</f>
        <v>3.75</v>
      </c>
      <c r="N4629" t="str">
        <f>TEXT(B4629,"dddd")</f>
        <v>Monday</v>
      </c>
    </row>
    <row r="4630" spans="1:14" x14ac:dyDescent="0.35">
      <c r="A4630">
        <v>290700</v>
      </c>
      <c r="B4630" s="3">
        <v>45796</v>
      </c>
      <c r="C4630" s="4">
        <v>0.42769675925925926</v>
      </c>
      <c r="D4630" t="s">
        <v>411</v>
      </c>
      <c r="E4630">
        <v>1</v>
      </c>
      <c r="F4630" t="s">
        <v>24</v>
      </c>
      <c r="G4630" t="s">
        <v>405</v>
      </c>
      <c r="H4630" t="s">
        <v>406</v>
      </c>
      <c r="J4630" t="s">
        <v>403</v>
      </c>
      <c r="K4630">
        <v>1</v>
      </c>
      <c r="L4630" t="str">
        <f>_xlfn.CONCAT(D4630,F4630)</f>
        <v>Turkish coffee3 oz</v>
      </c>
      <c r="M4630" s="10">
        <f>E4630*_xlfn.XLOOKUP(L4630,PriceListData!$F$2:$F$97,PriceListData!$E$2:$E$97)</f>
        <v>3.75</v>
      </c>
      <c r="N4630" t="str">
        <f>TEXT(B4630,"dddd")</f>
        <v>Monday</v>
      </c>
    </row>
    <row r="4631" spans="1:14" x14ac:dyDescent="0.35">
      <c r="A4631">
        <v>290698</v>
      </c>
      <c r="B4631" s="3">
        <v>45796</v>
      </c>
      <c r="C4631" s="4">
        <v>0.42310185185185184</v>
      </c>
      <c r="D4631" t="s">
        <v>411</v>
      </c>
      <c r="E4631">
        <v>1</v>
      </c>
      <c r="F4631" t="s">
        <v>24</v>
      </c>
      <c r="G4631" t="s">
        <v>405</v>
      </c>
      <c r="H4631" t="s">
        <v>406</v>
      </c>
      <c r="J4631" t="s">
        <v>403</v>
      </c>
      <c r="K4631">
        <v>1</v>
      </c>
      <c r="L4631" t="str">
        <f>_xlfn.CONCAT(D4631,F4631)</f>
        <v>Turkish coffee3 oz</v>
      </c>
      <c r="M4631" s="10">
        <f>E4631*_xlfn.XLOOKUP(L4631,PriceListData!$F$2:$F$97,PriceListData!$E$2:$E$97)</f>
        <v>3.75</v>
      </c>
      <c r="N4631" t="str">
        <f>TEXT(B4631,"dddd")</f>
        <v>Monday</v>
      </c>
    </row>
    <row r="4632" spans="1:14" x14ac:dyDescent="0.35">
      <c r="A4632">
        <v>290698</v>
      </c>
      <c r="B4632" s="3">
        <v>45796</v>
      </c>
      <c r="C4632" s="4">
        <v>0.42310185185185184</v>
      </c>
      <c r="D4632" t="s">
        <v>426</v>
      </c>
      <c r="E4632">
        <v>1</v>
      </c>
      <c r="F4632" t="s">
        <v>15</v>
      </c>
      <c r="G4632" t="s">
        <v>423</v>
      </c>
      <c r="H4632" t="s">
        <v>414</v>
      </c>
      <c r="J4632" t="s">
        <v>403</v>
      </c>
      <c r="K4632">
        <v>1</v>
      </c>
      <c r="L4632" t="str">
        <f>_xlfn.CONCAT(D4632,F4632)</f>
        <v>Soda water with fruit slice12 oz</v>
      </c>
      <c r="M4632" s="10">
        <f>E4632*_xlfn.XLOOKUP(L4632,PriceListData!$F$2:$F$97,PriceListData!$E$2:$E$97)</f>
        <v>2</v>
      </c>
      <c r="N4632" t="str">
        <f>TEXT(B4632,"dddd")</f>
        <v>Monday</v>
      </c>
    </row>
    <row r="4633" spans="1:14" x14ac:dyDescent="0.35">
      <c r="A4633">
        <v>290697</v>
      </c>
      <c r="B4633" s="3">
        <v>45796</v>
      </c>
      <c r="C4633" s="4">
        <v>0.41952546296296295</v>
      </c>
      <c r="D4633" t="s">
        <v>411</v>
      </c>
      <c r="E4633">
        <v>1</v>
      </c>
      <c r="F4633" t="s">
        <v>24</v>
      </c>
      <c r="G4633" t="s">
        <v>405</v>
      </c>
      <c r="H4633" t="s">
        <v>406</v>
      </c>
      <c r="J4633" t="s">
        <v>403</v>
      </c>
      <c r="K4633">
        <v>1</v>
      </c>
      <c r="L4633" t="str">
        <f>_xlfn.CONCAT(D4633,F4633)</f>
        <v>Turkish coffee3 oz</v>
      </c>
      <c r="M4633" s="10">
        <f>E4633*_xlfn.XLOOKUP(L4633,PriceListData!$F$2:$F$97,PriceListData!$E$2:$E$97)</f>
        <v>3.75</v>
      </c>
      <c r="N4633" t="str">
        <f>TEXT(B4633,"dddd")</f>
        <v>Monday</v>
      </c>
    </row>
    <row r="4634" spans="1:14" x14ac:dyDescent="0.35">
      <c r="A4634">
        <v>290696</v>
      </c>
      <c r="B4634" s="3">
        <v>45796</v>
      </c>
      <c r="C4634" s="4">
        <v>0.41921296296296295</v>
      </c>
      <c r="D4634" t="s">
        <v>407</v>
      </c>
      <c r="E4634">
        <v>1</v>
      </c>
      <c r="G4634" t="s">
        <v>405</v>
      </c>
      <c r="H4634" t="s">
        <v>408</v>
      </c>
      <c r="J4634" t="s">
        <v>403</v>
      </c>
      <c r="K4634">
        <v>1</v>
      </c>
      <c r="L4634" t="str">
        <f>_xlfn.CONCAT(D4634,F4634)</f>
        <v>Drip coffee refill</v>
      </c>
      <c r="M4634" s="10">
        <f>E4634*_xlfn.XLOOKUP(L4634,PriceListData!$F$2:$F$97,PriceListData!$E$2:$E$97)</f>
        <v>1.25</v>
      </c>
      <c r="N4634" t="str">
        <f>TEXT(B4634,"dddd")</f>
        <v>Monday</v>
      </c>
    </row>
    <row r="4635" spans="1:14" x14ac:dyDescent="0.35">
      <c r="A4635">
        <v>290695</v>
      </c>
      <c r="B4635" s="3">
        <v>45796</v>
      </c>
      <c r="C4635" s="4">
        <v>0.41892361111111109</v>
      </c>
      <c r="D4635" t="s">
        <v>65</v>
      </c>
      <c r="E4635">
        <v>1</v>
      </c>
      <c r="F4635" t="s">
        <v>15</v>
      </c>
      <c r="G4635" t="s">
        <v>405</v>
      </c>
      <c r="H4635" t="s">
        <v>406</v>
      </c>
      <c r="J4635" t="s">
        <v>403</v>
      </c>
      <c r="K4635">
        <v>2</v>
      </c>
      <c r="L4635" t="str">
        <f>_xlfn.CONCAT(D4635,F4635)</f>
        <v>Cappuccino12 oz</v>
      </c>
      <c r="M4635" s="10">
        <f>E4635*_xlfn.XLOOKUP(L4635,PriceListData!$F$2:$F$97,PriceListData!$E$2:$E$97)</f>
        <v>5.5</v>
      </c>
      <c r="N4635" t="str">
        <f>TEXT(B4635,"dddd")</f>
        <v>Monday</v>
      </c>
    </row>
    <row r="4636" spans="1:14" x14ac:dyDescent="0.35">
      <c r="A4636">
        <v>290694</v>
      </c>
      <c r="B4636" s="3">
        <v>45796</v>
      </c>
      <c r="C4636" s="4">
        <v>0.41881944444444447</v>
      </c>
      <c r="D4636" t="s">
        <v>411</v>
      </c>
      <c r="E4636">
        <v>1</v>
      </c>
      <c r="F4636" t="s">
        <v>24</v>
      </c>
      <c r="G4636" t="s">
        <v>405</v>
      </c>
      <c r="H4636" t="s">
        <v>406</v>
      </c>
      <c r="J4636" t="s">
        <v>403</v>
      </c>
      <c r="K4636">
        <v>1</v>
      </c>
      <c r="L4636" t="str">
        <f>_xlfn.CONCAT(D4636,F4636)</f>
        <v>Turkish coffee3 oz</v>
      </c>
      <c r="M4636" s="10">
        <f>E4636*_xlfn.XLOOKUP(L4636,PriceListData!$F$2:$F$97,PriceListData!$E$2:$E$97)</f>
        <v>3.75</v>
      </c>
      <c r="N4636" t="str">
        <f>TEXT(B4636,"dddd")</f>
        <v>Monday</v>
      </c>
    </row>
    <row r="4637" spans="1:14" x14ac:dyDescent="0.35">
      <c r="A4637">
        <v>290693</v>
      </c>
      <c r="B4637" s="3">
        <v>45796</v>
      </c>
      <c r="C4637" s="4">
        <v>0.41843750000000002</v>
      </c>
      <c r="D4637" t="s">
        <v>411</v>
      </c>
      <c r="E4637">
        <v>1</v>
      </c>
      <c r="F4637" t="s">
        <v>24</v>
      </c>
      <c r="G4637" t="s">
        <v>405</v>
      </c>
      <c r="H4637" t="s">
        <v>406</v>
      </c>
      <c r="J4637" t="s">
        <v>403</v>
      </c>
      <c r="K4637">
        <v>1</v>
      </c>
      <c r="L4637" t="str">
        <f>_xlfn.CONCAT(D4637,F4637)</f>
        <v>Turkish coffee3 oz</v>
      </c>
      <c r="M4637" s="10">
        <f>E4637*_xlfn.XLOOKUP(L4637,PriceListData!$F$2:$F$97,PriceListData!$E$2:$E$97)</f>
        <v>3.75</v>
      </c>
      <c r="N4637" t="str">
        <f>TEXT(B4637,"dddd")</f>
        <v>Monday</v>
      </c>
    </row>
    <row r="4638" spans="1:14" x14ac:dyDescent="0.35">
      <c r="A4638">
        <v>290692</v>
      </c>
      <c r="B4638" s="3">
        <v>45796</v>
      </c>
      <c r="C4638" s="4">
        <v>0.41833333333333333</v>
      </c>
      <c r="D4638" t="s">
        <v>52</v>
      </c>
      <c r="E4638">
        <v>1</v>
      </c>
      <c r="F4638" t="s">
        <v>15</v>
      </c>
      <c r="G4638" t="s">
        <v>405</v>
      </c>
      <c r="H4638" t="s">
        <v>414</v>
      </c>
      <c r="J4638" t="s">
        <v>403</v>
      </c>
      <c r="K4638">
        <v>2</v>
      </c>
      <c r="L4638" t="str">
        <f>_xlfn.CONCAT(D4638,F4638)</f>
        <v>Frappé12 oz</v>
      </c>
      <c r="M4638" s="10">
        <f>E4638*_xlfn.XLOOKUP(L4638,PriceListData!$F$2:$F$97,PriceListData!$E$2:$E$97)</f>
        <v>4.75</v>
      </c>
      <c r="N4638" t="str">
        <f>TEXT(B4638,"dddd")</f>
        <v>Monday</v>
      </c>
    </row>
    <row r="4639" spans="1:14" x14ac:dyDescent="0.35">
      <c r="A4639">
        <v>290691</v>
      </c>
      <c r="B4639" s="3">
        <v>45796</v>
      </c>
      <c r="C4639" s="4">
        <v>0.41571759259259261</v>
      </c>
      <c r="D4639" t="s">
        <v>407</v>
      </c>
      <c r="E4639">
        <v>1</v>
      </c>
      <c r="G4639" t="s">
        <v>405</v>
      </c>
      <c r="H4639" t="s">
        <v>408</v>
      </c>
      <c r="J4639" t="s">
        <v>403</v>
      </c>
      <c r="K4639">
        <v>1</v>
      </c>
      <c r="L4639" t="str">
        <f>_xlfn.CONCAT(D4639,F4639)</f>
        <v>Drip coffee refill</v>
      </c>
      <c r="M4639" s="10">
        <f>E4639*_xlfn.XLOOKUP(L4639,PriceListData!$F$2:$F$97,PriceListData!$E$2:$E$97)</f>
        <v>1.25</v>
      </c>
      <c r="N4639" t="str">
        <f>TEXT(B4639,"dddd")</f>
        <v>Monday</v>
      </c>
    </row>
    <row r="4640" spans="1:14" x14ac:dyDescent="0.35">
      <c r="A4640">
        <v>290690</v>
      </c>
      <c r="B4640" s="3">
        <v>45796</v>
      </c>
      <c r="C4640" s="4">
        <v>0.41510416666666666</v>
      </c>
      <c r="D4640" t="s">
        <v>40</v>
      </c>
      <c r="E4640">
        <v>1</v>
      </c>
      <c r="F4640" t="s">
        <v>35</v>
      </c>
      <c r="G4640" t="s">
        <v>405</v>
      </c>
      <c r="H4640" t="s">
        <v>406</v>
      </c>
      <c r="J4640" t="s">
        <v>403</v>
      </c>
      <c r="K4640">
        <v>1</v>
      </c>
      <c r="L4640" t="str">
        <f>_xlfn.CONCAT(D4640,F4640)</f>
        <v>Espresso1 oz</v>
      </c>
      <c r="M4640" s="10">
        <f>E4640*_xlfn.XLOOKUP(L4640,PriceListData!$F$2:$F$97,PriceListData!$E$2:$E$97)</f>
        <v>2.5</v>
      </c>
      <c r="N4640" t="str">
        <f>TEXT(B4640,"dddd")</f>
        <v>Monday</v>
      </c>
    </row>
    <row r="4641" spans="1:14" x14ac:dyDescent="0.35">
      <c r="A4641">
        <v>290688</v>
      </c>
      <c r="B4641" s="3">
        <v>45796</v>
      </c>
      <c r="C4641" s="4">
        <v>0.4130671296296296</v>
      </c>
      <c r="D4641" t="s">
        <v>52</v>
      </c>
      <c r="E4641">
        <v>1</v>
      </c>
      <c r="F4641" t="s">
        <v>15</v>
      </c>
      <c r="G4641" t="s">
        <v>405</v>
      </c>
      <c r="H4641" t="s">
        <v>414</v>
      </c>
      <c r="J4641" t="s">
        <v>403</v>
      </c>
      <c r="K4641">
        <v>1</v>
      </c>
      <c r="L4641" t="str">
        <f>_xlfn.CONCAT(D4641,F4641)</f>
        <v>Frappé12 oz</v>
      </c>
      <c r="M4641" s="10">
        <f>E4641*_xlfn.XLOOKUP(L4641,PriceListData!$F$2:$F$97,PriceListData!$E$2:$E$97)</f>
        <v>4.75</v>
      </c>
      <c r="N4641" t="str">
        <f>TEXT(B4641,"dddd")</f>
        <v>Monday</v>
      </c>
    </row>
    <row r="4642" spans="1:14" x14ac:dyDescent="0.35">
      <c r="A4642">
        <v>290688</v>
      </c>
      <c r="B4642" s="3">
        <v>45796</v>
      </c>
      <c r="C4642" s="4">
        <v>0.4130671296296296</v>
      </c>
      <c r="D4642" t="s">
        <v>74</v>
      </c>
      <c r="E4642">
        <v>1</v>
      </c>
      <c r="F4642" t="s">
        <v>15</v>
      </c>
      <c r="G4642" t="s">
        <v>417</v>
      </c>
      <c r="H4642" t="s">
        <v>418</v>
      </c>
      <c r="J4642" t="s">
        <v>403</v>
      </c>
      <c r="K4642">
        <v>1</v>
      </c>
      <c r="L4642" t="str">
        <f>_xlfn.CONCAT(D4642,F4642)</f>
        <v>Single-origin12 oz</v>
      </c>
      <c r="M4642" s="10">
        <f>E4642*_xlfn.XLOOKUP(L4642,PriceListData!$F$2:$F$97,PriceListData!$E$2:$E$97)</f>
        <v>14.95</v>
      </c>
      <c r="N4642" t="str">
        <f>TEXT(B4642,"dddd")</f>
        <v>Monday</v>
      </c>
    </row>
    <row r="4643" spans="1:14" x14ac:dyDescent="0.35">
      <c r="A4643">
        <v>290688</v>
      </c>
      <c r="B4643" s="3">
        <v>45796</v>
      </c>
      <c r="C4643" s="4">
        <v>0.4130671296296296</v>
      </c>
      <c r="D4643" t="s">
        <v>65</v>
      </c>
      <c r="E4643">
        <v>1</v>
      </c>
      <c r="F4643" t="s">
        <v>15</v>
      </c>
      <c r="G4643" t="s">
        <v>405</v>
      </c>
      <c r="H4643" t="s">
        <v>406</v>
      </c>
      <c r="J4643" t="s">
        <v>403</v>
      </c>
      <c r="K4643">
        <v>1</v>
      </c>
      <c r="L4643" t="str">
        <f>_xlfn.CONCAT(D4643,F4643)</f>
        <v>Cappuccino12 oz</v>
      </c>
      <c r="M4643" s="10">
        <f>E4643*_xlfn.XLOOKUP(L4643,PriceListData!$F$2:$F$97,PriceListData!$E$2:$E$97)</f>
        <v>5.5</v>
      </c>
      <c r="N4643" t="str">
        <f>TEXT(B4643,"dddd")</f>
        <v>Monday</v>
      </c>
    </row>
    <row r="4644" spans="1:14" x14ac:dyDescent="0.35">
      <c r="A4644">
        <v>290687</v>
      </c>
      <c r="B4644" s="3">
        <v>45796</v>
      </c>
      <c r="C4644" s="4">
        <v>0.4110300925925926</v>
      </c>
      <c r="D4644" t="s">
        <v>21</v>
      </c>
      <c r="E4644">
        <v>1</v>
      </c>
      <c r="F4644" t="s">
        <v>15</v>
      </c>
      <c r="G4644" t="s">
        <v>405</v>
      </c>
      <c r="H4644" t="s">
        <v>406</v>
      </c>
      <c r="J4644" t="s">
        <v>403</v>
      </c>
      <c r="K4644">
        <v>1</v>
      </c>
      <c r="L4644" t="str">
        <f>_xlfn.CONCAT(D4644,F4644)</f>
        <v>Pourover12 oz</v>
      </c>
      <c r="M4644" s="10">
        <f>E4644*_xlfn.XLOOKUP(L4644,PriceListData!$F$2:$F$97,PriceListData!$E$2:$E$97)</f>
        <v>3.5</v>
      </c>
      <c r="N4644" t="str">
        <f>TEXT(B4644,"dddd")</f>
        <v>Monday</v>
      </c>
    </row>
    <row r="4645" spans="1:14" x14ac:dyDescent="0.35">
      <c r="A4645">
        <v>290687</v>
      </c>
      <c r="B4645" s="3">
        <v>45796</v>
      </c>
      <c r="C4645" s="4">
        <v>0.4110300925925926</v>
      </c>
      <c r="D4645" t="s">
        <v>404</v>
      </c>
      <c r="E4645">
        <v>1</v>
      </c>
      <c r="F4645" t="s">
        <v>15</v>
      </c>
      <c r="G4645" t="s">
        <v>405</v>
      </c>
      <c r="H4645" t="s">
        <v>406</v>
      </c>
      <c r="J4645" t="s">
        <v>403</v>
      </c>
      <c r="K4645">
        <v>1</v>
      </c>
      <c r="L4645" t="str">
        <f>_xlfn.CONCAT(D4645,F4645)</f>
        <v>Café latté12 oz</v>
      </c>
      <c r="M4645" s="10">
        <f>E4645*_xlfn.XLOOKUP(L4645,PriceListData!$F$2:$F$97,PriceListData!$E$2:$E$97)</f>
        <v>4.25</v>
      </c>
      <c r="N4645" t="str">
        <f>TEXT(B4645,"dddd")</f>
        <v>Monday</v>
      </c>
    </row>
    <row r="4646" spans="1:14" x14ac:dyDescent="0.35">
      <c r="A4646">
        <v>290686</v>
      </c>
      <c r="B4646" s="3">
        <v>45796</v>
      </c>
      <c r="C4646" s="4">
        <v>0.41048611111111111</v>
      </c>
      <c r="D4646" t="s">
        <v>411</v>
      </c>
      <c r="E4646">
        <v>1</v>
      </c>
      <c r="F4646" t="s">
        <v>24</v>
      </c>
      <c r="G4646" t="s">
        <v>405</v>
      </c>
      <c r="H4646" t="s">
        <v>406</v>
      </c>
      <c r="J4646" t="s">
        <v>403</v>
      </c>
      <c r="K4646">
        <v>1</v>
      </c>
      <c r="L4646" t="str">
        <f>_xlfn.CONCAT(D4646,F4646)</f>
        <v>Turkish coffee3 oz</v>
      </c>
      <c r="M4646" s="10">
        <f>E4646*_xlfn.XLOOKUP(L4646,PriceListData!$F$2:$F$97,PriceListData!$E$2:$E$97)</f>
        <v>3.75</v>
      </c>
      <c r="N4646" t="str">
        <f>TEXT(B4646,"dddd")</f>
        <v>Monday</v>
      </c>
    </row>
    <row r="4647" spans="1:14" x14ac:dyDescent="0.35">
      <c r="A4647">
        <v>290686</v>
      </c>
      <c r="B4647" s="3">
        <v>45796</v>
      </c>
      <c r="C4647" s="4">
        <v>0.41048611111111111</v>
      </c>
      <c r="D4647" t="s">
        <v>404</v>
      </c>
      <c r="E4647">
        <v>1</v>
      </c>
      <c r="F4647" t="s">
        <v>15</v>
      </c>
      <c r="G4647" t="s">
        <v>405</v>
      </c>
      <c r="H4647" t="s">
        <v>406</v>
      </c>
      <c r="J4647" t="s">
        <v>403</v>
      </c>
      <c r="K4647">
        <v>1</v>
      </c>
      <c r="L4647" t="str">
        <f>_xlfn.CONCAT(D4647,F4647)</f>
        <v>Café latté12 oz</v>
      </c>
      <c r="M4647" s="10">
        <f>E4647*_xlfn.XLOOKUP(L4647,PriceListData!$F$2:$F$97,PriceListData!$E$2:$E$97)</f>
        <v>4.25</v>
      </c>
      <c r="N4647" t="str">
        <f>TEXT(B4647,"dddd")</f>
        <v>Monday</v>
      </c>
    </row>
    <row r="4648" spans="1:14" x14ac:dyDescent="0.35">
      <c r="A4648">
        <v>290684</v>
      </c>
      <c r="B4648" s="3">
        <v>45796</v>
      </c>
      <c r="C4648" s="4">
        <v>0.40660879629629632</v>
      </c>
      <c r="D4648" t="s">
        <v>420</v>
      </c>
      <c r="E4648">
        <v>1</v>
      </c>
      <c r="F4648" t="s">
        <v>76</v>
      </c>
      <c r="G4648" t="s">
        <v>413</v>
      </c>
      <c r="H4648" t="s">
        <v>406</v>
      </c>
      <c r="J4648" t="s">
        <v>403</v>
      </c>
      <c r="K4648">
        <v>1</v>
      </c>
      <c r="L4648" t="str">
        <f>_xlfn.CONCAT(D4648,F4648)</f>
        <v>Moroccan tea10 oz</v>
      </c>
      <c r="M4648" s="10">
        <f>E4648*_xlfn.XLOOKUP(L4648,PriceListData!$F$2:$F$97,PriceListData!$E$2:$E$97)</f>
        <v>3</v>
      </c>
      <c r="N4648" t="str">
        <f>TEXT(B4648,"dddd")</f>
        <v>Monday</v>
      </c>
    </row>
    <row r="4649" spans="1:14" x14ac:dyDescent="0.35">
      <c r="A4649">
        <v>290683</v>
      </c>
      <c r="B4649" s="3">
        <v>45796</v>
      </c>
      <c r="C4649" s="4">
        <v>0.40581018518518519</v>
      </c>
      <c r="D4649" t="s">
        <v>21</v>
      </c>
      <c r="E4649">
        <v>1</v>
      </c>
      <c r="F4649" t="s">
        <v>15</v>
      </c>
      <c r="G4649" t="s">
        <v>405</v>
      </c>
      <c r="H4649" t="s">
        <v>406</v>
      </c>
      <c r="J4649" t="s">
        <v>403</v>
      </c>
      <c r="K4649">
        <v>1</v>
      </c>
      <c r="L4649" t="str">
        <f>_xlfn.CONCAT(D4649,F4649)</f>
        <v>Pourover12 oz</v>
      </c>
      <c r="M4649" s="10">
        <f>E4649*_xlfn.XLOOKUP(L4649,PriceListData!$F$2:$F$97,PriceListData!$E$2:$E$97)</f>
        <v>3.5</v>
      </c>
      <c r="N4649" t="str">
        <f>TEXT(B4649,"dddd")</f>
        <v>Monday</v>
      </c>
    </row>
    <row r="4650" spans="1:14" x14ac:dyDescent="0.35">
      <c r="A4650">
        <v>290682</v>
      </c>
      <c r="B4650" s="3">
        <v>45796</v>
      </c>
      <c r="C4650" s="4">
        <v>0.40474537037037039</v>
      </c>
      <c r="D4650" t="s">
        <v>52</v>
      </c>
      <c r="E4650">
        <v>2</v>
      </c>
      <c r="F4650" t="s">
        <v>15</v>
      </c>
      <c r="G4650" t="s">
        <v>405</v>
      </c>
      <c r="H4650" t="s">
        <v>414</v>
      </c>
      <c r="J4650" t="s">
        <v>403</v>
      </c>
      <c r="K4650">
        <v>1</v>
      </c>
      <c r="L4650" t="str">
        <f>_xlfn.CONCAT(D4650,F4650)</f>
        <v>Frappé12 oz</v>
      </c>
      <c r="M4650" s="10">
        <f>E4650*_xlfn.XLOOKUP(L4650,PriceListData!$F$2:$F$97,PriceListData!$E$2:$E$97)</f>
        <v>9.5</v>
      </c>
      <c r="N4650" t="str">
        <f>TEXT(B4650,"dddd")</f>
        <v>Monday</v>
      </c>
    </row>
    <row r="4651" spans="1:14" x14ac:dyDescent="0.35">
      <c r="A4651">
        <v>290682</v>
      </c>
      <c r="B4651" s="3">
        <v>45796</v>
      </c>
      <c r="C4651" s="4">
        <v>0.40474537037037039</v>
      </c>
      <c r="D4651" t="s">
        <v>52</v>
      </c>
      <c r="E4651">
        <v>1</v>
      </c>
      <c r="F4651" t="s">
        <v>15</v>
      </c>
      <c r="G4651" t="s">
        <v>405</v>
      </c>
      <c r="H4651" t="s">
        <v>414</v>
      </c>
      <c r="J4651" t="s">
        <v>403</v>
      </c>
      <c r="K4651">
        <v>1</v>
      </c>
      <c r="L4651" t="str">
        <f>_xlfn.CONCAT(D4651,F4651)</f>
        <v>Frappé12 oz</v>
      </c>
      <c r="M4651" s="10">
        <f>E4651*_xlfn.XLOOKUP(L4651,PriceListData!$F$2:$F$97,PriceListData!$E$2:$E$97)</f>
        <v>4.75</v>
      </c>
      <c r="N4651" t="str">
        <f>TEXT(B4651,"dddd")</f>
        <v>Monday</v>
      </c>
    </row>
    <row r="4652" spans="1:14" x14ac:dyDescent="0.35">
      <c r="A4652">
        <v>290681</v>
      </c>
      <c r="B4652" s="3">
        <v>45796</v>
      </c>
      <c r="C4652" s="4">
        <v>0.40329861111111109</v>
      </c>
      <c r="D4652" t="s">
        <v>411</v>
      </c>
      <c r="E4652">
        <v>1</v>
      </c>
      <c r="F4652" t="s">
        <v>24</v>
      </c>
      <c r="G4652" t="s">
        <v>405</v>
      </c>
      <c r="H4652" t="s">
        <v>406</v>
      </c>
      <c r="J4652" t="s">
        <v>403</v>
      </c>
      <c r="K4652">
        <v>1</v>
      </c>
      <c r="L4652" t="str">
        <f>_xlfn.CONCAT(D4652,F4652)</f>
        <v>Turkish coffee3 oz</v>
      </c>
      <c r="M4652" s="10">
        <f>E4652*_xlfn.XLOOKUP(L4652,PriceListData!$F$2:$F$97,PriceListData!$E$2:$E$97)</f>
        <v>3.75</v>
      </c>
      <c r="N4652" t="str">
        <f>TEXT(B4652,"dddd")</f>
        <v>Monday</v>
      </c>
    </row>
    <row r="4653" spans="1:14" x14ac:dyDescent="0.35">
      <c r="A4653">
        <v>290680</v>
      </c>
      <c r="B4653" s="3">
        <v>45796</v>
      </c>
      <c r="C4653" s="4">
        <v>0.40293981481481483</v>
      </c>
      <c r="D4653" t="s">
        <v>52</v>
      </c>
      <c r="E4653">
        <v>1</v>
      </c>
      <c r="F4653" t="s">
        <v>15</v>
      </c>
      <c r="G4653" t="s">
        <v>405</v>
      </c>
      <c r="H4653" t="s">
        <v>414</v>
      </c>
      <c r="J4653" t="s">
        <v>403</v>
      </c>
      <c r="K4653">
        <v>2</v>
      </c>
      <c r="L4653" t="str">
        <f>_xlfn.CONCAT(D4653,F4653)</f>
        <v>Frappé12 oz</v>
      </c>
      <c r="M4653" s="10">
        <f>E4653*_xlfn.XLOOKUP(L4653,PriceListData!$F$2:$F$97,PriceListData!$E$2:$E$97)</f>
        <v>4.75</v>
      </c>
      <c r="N4653" t="str">
        <f>TEXT(B4653,"dddd")</f>
        <v>Monday</v>
      </c>
    </row>
    <row r="4654" spans="1:14" x14ac:dyDescent="0.35">
      <c r="A4654">
        <v>290678</v>
      </c>
      <c r="B4654" s="3">
        <v>45796</v>
      </c>
      <c r="C4654" s="4">
        <v>0.40135416666666668</v>
      </c>
      <c r="D4654" t="s">
        <v>427</v>
      </c>
      <c r="E4654">
        <v>1</v>
      </c>
      <c r="F4654" t="s">
        <v>15</v>
      </c>
      <c r="G4654" t="s">
        <v>417</v>
      </c>
      <c r="H4654" t="s">
        <v>418</v>
      </c>
      <c r="J4654" t="s">
        <v>403</v>
      </c>
      <c r="K4654">
        <v>1</v>
      </c>
      <c r="L4654" t="str">
        <f>_xlfn.CONCAT(D4654,F4654)</f>
        <v>House blend12 oz</v>
      </c>
      <c r="M4654" s="10">
        <f>E4654*_xlfn.XLOOKUP(L4654,PriceListData!$F$2:$F$97,PriceListData!$E$2:$E$97)</f>
        <v>12.95</v>
      </c>
      <c r="N4654" t="str">
        <f>TEXT(B4654,"dddd")</f>
        <v>Monday</v>
      </c>
    </row>
    <row r="4655" spans="1:14" x14ac:dyDescent="0.35">
      <c r="A4655">
        <v>290677</v>
      </c>
      <c r="B4655" s="3">
        <v>45796</v>
      </c>
      <c r="C4655" s="4">
        <v>0.39856481481481482</v>
      </c>
      <c r="D4655" t="s">
        <v>65</v>
      </c>
      <c r="E4655">
        <v>1</v>
      </c>
      <c r="F4655" t="s">
        <v>15</v>
      </c>
      <c r="G4655" t="s">
        <v>405</v>
      </c>
      <c r="H4655" t="s">
        <v>406</v>
      </c>
      <c r="J4655" t="s">
        <v>403</v>
      </c>
      <c r="K4655">
        <v>1</v>
      </c>
      <c r="L4655" t="str">
        <f>_xlfn.CONCAT(D4655,F4655)</f>
        <v>Cappuccino12 oz</v>
      </c>
      <c r="M4655" s="10">
        <f>E4655*_xlfn.XLOOKUP(L4655,PriceListData!$F$2:$F$97,PriceListData!$E$2:$E$97)</f>
        <v>5.5</v>
      </c>
      <c r="N4655" t="str">
        <f>TEXT(B4655,"dddd")</f>
        <v>Monday</v>
      </c>
    </row>
    <row r="4656" spans="1:14" x14ac:dyDescent="0.35">
      <c r="A4656">
        <v>290676</v>
      </c>
      <c r="B4656" s="3">
        <v>45796</v>
      </c>
      <c r="C4656" s="4">
        <v>0.39721064814814816</v>
      </c>
      <c r="D4656" t="s">
        <v>21</v>
      </c>
      <c r="E4656">
        <v>1</v>
      </c>
      <c r="F4656" t="s">
        <v>15</v>
      </c>
      <c r="G4656" t="s">
        <v>405</v>
      </c>
      <c r="H4656" t="s">
        <v>406</v>
      </c>
      <c r="J4656" t="s">
        <v>403</v>
      </c>
      <c r="K4656">
        <v>1</v>
      </c>
      <c r="L4656" t="str">
        <f>_xlfn.CONCAT(D4656,F4656)</f>
        <v>Pourover12 oz</v>
      </c>
      <c r="M4656" s="10">
        <f>E4656*_xlfn.XLOOKUP(L4656,PriceListData!$F$2:$F$97,PriceListData!$E$2:$E$97)</f>
        <v>3.5</v>
      </c>
      <c r="N4656" t="str">
        <f>TEXT(B4656,"dddd")</f>
        <v>Monday</v>
      </c>
    </row>
    <row r="4657" spans="1:14" x14ac:dyDescent="0.35">
      <c r="A4657">
        <v>290675</v>
      </c>
      <c r="B4657" s="3">
        <v>45796</v>
      </c>
      <c r="C4657" s="4">
        <v>0.39209490740740743</v>
      </c>
      <c r="D4657" t="s">
        <v>409</v>
      </c>
      <c r="E4657">
        <v>1</v>
      </c>
      <c r="F4657" t="s">
        <v>15</v>
      </c>
      <c r="G4657" t="s">
        <v>405</v>
      </c>
      <c r="H4657" t="s">
        <v>406</v>
      </c>
      <c r="J4657" t="s">
        <v>403</v>
      </c>
      <c r="K4657">
        <v>1</v>
      </c>
      <c r="L4657" t="str">
        <f>_xlfn.CONCAT(D4657,F4657)</f>
        <v>Drip coffee12 oz</v>
      </c>
      <c r="M4657" s="10">
        <f>E4657*_xlfn.XLOOKUP(L4657,PriceListData!$F$2:$F$97,PriceListData!$E$2:$E$97)</f>
        <v>2.25</v>
      </c>
      <c r="N4657" t="str">
        <f>TEXT(B4657,"dddd")</f>
        <v>Monday</v>
      </c>
    </row>
    <row r="4658" spans="1:14" x14ac:dyDescent="0.35">
      <c r="A4658">
        <v>290674</v>
      </c>
      <c r="B4658" s="3">
        <v>45796</v>
      </c>
      <c r="C4658" s="4">
        <v>0.39159722222222221</v>
      </c>
      <c r="D4658" t="s">
        <v>52</v>
      </c>
      <c r="E4658">
        <v>1</v>
      </c>
      <c r="F4658" t="s">
        <v>15</v>
      </c>
      <c r="G4658" t="s">
        <v>405</v>
      </c>
      <c r="H4658" t="s">
        <v>414</v>
      </c>
      <c r="J4658" t="s">
        <v>403</v>
      </c>
      <c r="K4658">
        <v>1</v>
      </c>
      <c r="L4658" t="str">
        <f>_xlfn.CONCAT(D4658,F4658)</f>
        <v>Frappé12 oz</v>
      </c>
      <c r="M4658" s="10">
        <f>E4658*_xlfn.XLOOKUP(L4658,PriceListData!$F$2:$F$97,PriceListData!$E$2:$E$97)</f>
        <v>4.75</v>
      </c>
      <c r="N4658" t="str">
        <f>TEXT(B4658,"dddd")</f>
        <v>Monday</v>
      </c>
    </row>
    <row r="4659" spans="1:14" x14ac:dyDescent="0.35">
      <c r="A4659">
        <v>290671</v>
      </c>
      <c r="B4659" s="3">
        <v>45796</v>
      </c>
      <c r="C4659" s="4">
        <v>0.38953703703703701</v>
      </c>
      <c r="D4659" t="s">
        <v>425</v>
      </c>
      <c r="E4659">
        <v>1</v>
      </c>
      <c r="F4659" t="s">
        <v>15</v>
      </c>
      <c r="G4659" t="s">
        <v>405</v>
      </c>
      <c r="H4659" t="s">
        <v>414</v>
      </c>
      <c r="J4659" t="s">
        <v>403</v>
      </c>
      <c r="K4659">
        <v>1</v>
      </c>
      <c r="L4659" t="str">
        <f>_xlfn.CONCAT(D4659,F4659)</f>
        <v>Iced Guillermo12 oz</v>
      </c>
      <c r="M4659" s="10">
        <f>E4659*_xlfn.XLOOKUP(L4659,PriceListData!$F$2:$F$97,PriceListData!$E$2:$E$97)</f>
        <v>3.5</v>
      </c>
      <c r="N4659" t="str">
        <f>TEXT(B4659,"dddd")</f>
        <v>Monday</v>
      </c>
    </row>
    <row r="4660" spans="1:14" x14ac:dyDescent="0.35">
      <c r="A4660">
        <v>290670</v>
      </c>
      <c r="B4660" s="3">
        <v>45796</v>
      </c>
      <c r="C4660" s="4">
        <v>0.37766203703703705</v>
      </c>
      <c r="D4660" t="s">
        <v>74</v>
      </c>
      <c r="E4660">
        <v>1</v>
      </c>
      <c r="F4660" t="s">
        <v>15</v>
      </c>
      <c r="G4660" t="s">
        <v>417</v>
      </c>
      <c r="H4660" t="s">
        <v>418</v>
      </c>
      <c r="J4660" t="s">
        <v>403</v>
      </c>
      <c r="K4660">
        <v>1</v>
      </c>
      <c r="L4660" t="str">
        <f>_xlfn.CONCAT(D4660,F4660)</f>
        <v>Single-origin12 oz</v>
      </c>
      <c r="M4660" s="10">
        <f>E4660*_xlfn.XLOOKUP(L4660,PriceListData!$F$2:$F$97,PriceListData!$E$2:$E$97)</f>
        <v>14.95</v>
      </c>
      <c r="N4660" t="str">
        <f>TEXT(B4660,"dddd")</f>
        <v>Monday</v>
      </c>
    </row>
    <row r="4661" spans="1:14" x14ac:dyDescent="0.35">
      <c r="A4661">
        <v>290669</v>
      </c>
      <c r="B4661" s="3">
        <v>45796</v>
      </c>
      <c r="C4661" s="4">
        <v>0.37592592592592594</v>
      </c>
      <c r="D4661" t="s">
        <v>428</v>
      </c>
      <c r="E4661">
        <v>1</v>
      </c>
      <c r="F4661" t="s">
        <v>15</v>
      </c>
      <c r="G4661" t="s">
        <v>413</v>
      </c>
      <c r="H4661" t="s">
        <v>406</v>
      </c>
      <c r="J4661" t="s">
        <v>403</v>
      </c>
      <c r="K4661">
        <v>1</v>
      </c>
      <c r="L4661" t="str">
        <f>_xlfn.CONCAT(D4661,F4661)</f>
        <v>Rooibos latté12 oz</v>
      </c>
      <c r="M4661" s="10">
        <f>E4661*_xlfn.XLOOKUP(L4661,PriceListData!$F$2:$F$97,PriceListData!$E$2:$E$97)</f>
        <v>5.5</v>
      </c>
      <c r="N4661" t="str">
        <f>TEXT(B4661,"dddd")</f>
        <v>Monday</v>
      </c>
    </row>
    <row r="4662" spans="1:14" x14ac:dyDescent="0.35">
      <c r="A4662">
        <v>290669</v>
      </c>
      <c r="B4662" s="3">
        <v>45796</v>
      </c>
      <c r="C4662" s="4">
        <v>0.37592592592592594</v>
      </c>
      <c r="D4662" t="s">
        <v>419</v>
      </c>
      <c r="E4662">
        <v>1</v>
      </c>
      <c r="G4662" t="s">
        <v>415</v>
      </c>
      <c r="H4662" t="s">
        <v>416</v>
      </c>
      <c r="J4662" t="s">
        <v>403</v>
      </c>
      <c r="K4662">
        <v>1</v>
      </c>
      <c r="L4662" t="str">
        <f>_xlfn.CONCAT(D4662,F4662)</f>
        <v>Extra shot</v>
      </c>
      <c r="M4662" s="10">
        <f>E4662*_xlfn.XLOOKUP(L4662,PriceListData!$F$2:$F$97,PriceListData!$E$2:$E$97)</f>
        <v>1</v>
      </c>
      <c r="N4662" t="str">
        <f>TEXT(B4662,"dddd")</f>
        <v>Monday</v>
      </c>
    </row>
    <row r="4663" spans="1:14" x14ac:dyDescent="0.35">
      <c r="A4663">
        <v>290667</v>
      </c>
      <c r="B4663" s="3">
        <v>45796</v>
      </c>
      <c r="C4663" s="4">
        <v>0.87659722222222225</v>
      </c>
      <c r="D4663" t="s">
        <v>437</v>
      </c>
      <c r="E4663">
        <v>1</v>
      </c>
      <c r="G4663" t="s">
        <v>433</v>
      </c>
      <c r="H4663" t="s">
        <v>435</v>
      </c>
      <c r="J4663" t="s">
        <v>403</v>
      </c>
      <c r="K4663">
        <v>1</v>
      </c>
      <c r="L4663" t="str">
        <f>_xlfn.CONCAT(D4663,F4663)</f>
        <v>Pizza pocket</v>
      </c>
      <c r="M4663" s="10">
        <f>E4663*_xlfn.XLOOKUP(L4663,PriceListData!$F$2:$F$97,PriceListData!$E$2:$E$97)</f>
        <v>5</v>
      </c>
      <c r="N4663" t="str">
        <f>TEXT(B4663,"dddd")</f>
        <v>Monday</v>
      </c>
    </row>
    <row r="4664" spans="1:14" x14ac:dyDescent="0.35">
      <c r="A4664">
        <v>290666</v>
      </c>
      <c r="B4664" s="3">
        <v>45796</v>
      </c>
      <c r="C4664" s="4">
        <v>0.78553240740740737</v>
      </c>
      <c r="D4664" t="s">
        <v>174</v>
      </c>
      <c r="E4664">
        <v>1</v>
      </c>
      <c r="G4664" t="s">
        <v>433</v>
      </c>
      <c r="H4664" t="s">
        <v>435</v>
      </c>
      <c r="J4664" t="s">
        <v>403</v>
      </c>
      <c r="K4664">
        <v>1</v>
      </c>
      <c r="L4664" t="str">
        <f>_xlfn.CONCAT(D4664,F4664)</f>
        <v>Rugelach</v>
      </c>
      <c r="M4664" s="10">
        <f>E4664*_xlfn.XLOOKUP(L4664,PriceListData!$F$2:$F$97,PriceListData!$E$2:$E$97)</f>
        <v>3.75</v>
      </c>
      <c r="N4664" t="str">
        <f>TEXT(B4664,"dddd")</f>
        <v>Monday</v>
      </c>
    </row>
    <row r="4665" spans="1:14" x14ac:dyDescent="0.35">
      <c r="A4665">
        <v>290665</v>
      </c>
      <c r="B4665" s="3">
        <v>45796</v>
      </c>
      <c r="C4665" s="4">
        <v>0.71565972222222218</v>
      </c>
      <c r="D4665" t="s">
        <v>436</v>
      </c>
      <c r="E4665">
        <v>1</v>
      </c>
      <c r="G4665" t="s">
        <v>433</v>
      </c>
      <c r="H4665" t="s">
        <v>435</v>
      </c>
      <c r="J4665" t="s">
        <v>403</v>
      </c>
      <c r="K4665">
        <v>1</v>
      </c>
      <c r="L4665" t="str">
        <f>_xlfn.CONCAT(D4665,F4665)</f>
        <v>Apricot danish</v>
      </c>
      <c r="M4665" s="10">
        <f>E4665*_xlfn.XLOOKUP(L4665,PriceListData!$F$2:$F$97,PriceListData!$E$2:$E$97)</f>
        <v>3.5</v>
      </c>
      <c r="N4665" t="str">
        <f>TEXT(B4665,"dddd")</f>
        <v>Monday</v>
      </c>
    </row>
    <row r="4666" spans="1:14" x14ac:dyDescent="0.35">
      <c r="A4666">
        <v>290664</v>
      </c>
      <c r="B4666" s="3">
        <v>45796</v>
      </c>
      <c r="C4666" s="4">
        <v>0.69032407407407403</v>
      </c>
      <c r="D4666" t="s">
        <v>436</v>
      </c>
      <c r="E4666">
        <v>1</v>
      </c>
      <c r="G4666" t="s">
        <v>433</v>
      </c>
      <c r="H4666" t="s">
        <v>435</v>
      </c>
      <c r="J4666" t="s">
        <v>403</v>
      </c>
      <c r="K4666">
        <v>1</v>
      </c>
      <c r="L4666" t="str">
        <f>_xlfn.CONCAT(D4666,F4666)</f>
        <v>Apricot danish</v>
      </c>
      <c r="M4666" s="10">
        <f>E4666*_xlfn.XLOOKUP(L4666,PriceListData!$F$2:$F$97,PriceListData!$E$2:$E$97)</f>
        <v>3.5</v>
      </c>
      <c r="N4666" t="str">
        <f>TEXT(B4666,"dddd")</f>
        <v>Monday</v>
      </c>
    </row>
    <row r="4667" spans="1:14" x14ac:dyDescent="0.35">
      <c r="A4667">
        <v>290663</v>
      </c>
      <c r="B4667" s="3">
        <v>45796</v>
      </c>
      <c r="C4667" s="4">
        <v>0.66414351851851849</v>
      </c>
      <c r="D4667" t="s">
        <v>436</v>
      </c>
      <c r="E4667">
        <v>1</v>
      </c>
      <c r="G4667" t="s">
        <v>433</v>
      </c>
      <c r="H4667" t="s">
        <v>435</v>
      </c>
      <c r="J4667" t="s">
        <v>403</v>
      </c>
      <c r="K4667">
        <v>1</v>
      </c>
      <c r="L4667" t="str">
        <f>_xlfn.CONCAT(D4667,F4667)</f>
        <v>Apricot danish</v>
      </c>
      <c r="M4667" s="10">
        <f>E4667*_xlfn.XLOOKUP(L4667,PriceListData!$F$2:$F$97,PriceListData!$E$2:$E$97)</f>
        <v>3.5</v>
      </c>
      <c r="N4667" t="str">
        <f>TEXT(B4667,"dddd")</f>
        <v>Monday</v>
      </c>
    </row>
    <row r="4668" spans="1:14" x14ac:dyDescent="0.35">
      <c r="A4668">
        <v>290662</v>
      </c>
      <c r="B4668" s="3">
        <v>45796</v>
      </c>
      <c r="C4668" s="4">
        <v>0.65862268518518519</v>
      </c>
      <c r="D4668" t="s">
        <v>436</v>
      </c>
      <c r="E4668">
        <v>1</v>
      </c>
      <c r="G4668" t="s">
        <v>433</v>
      </c>
      <c r="H4668" t="s">
        <v>435</v>
      </c>
      <c r="J4668" t="s">
        <v>403</v>
      </c>
      <c r="K4668">
        <v>1</v>
      </c>
      <c r="L4668" t="str">
        <f>_xlfn.CONCAT(D4668,F4668)</f>
        <v>Apricot danish</v>
      </c>
      <c r="M4668" s="10">
        <f>E4668*_xlfn.XLOOKUP(L4668,PriceListData!$F$2:$F$97,PriceListData!$E$2:$E$97)</f>
        <v>3.5</v>
      </c>
      <c r="N4668" t="str">
        <f>TEXT(B4668,"dddd")</f>
        <v>Monday</v>
      </c>
    </row>
    <row r="4669" spans="1:14" x14ac:dyDescent="0.35">
      <c r="A4669">
        <v>290661</v>
      </c>
      <c r="B4669" s="3">
        <v>45796</v>
      </c>
      <c r="C4669" s="4">
        <v>0.57903935185185185</v>
      </c>
      <c r="D4669" t="s">
        <v>443</v>
      </c>
      <c r="E4669">
        <v>1</v>
      </c>
      <c r="G4669" t="s">
        <v>433</v>
      </c>
      <c r="H4669" t="s">
        <v>435</v>
      </c>
      <c r="J4669" t="s">
        <v>403</v>
      </c>
      <c r="K4669">
        <v>1</v>
      </c>
      <c r="L4669" t="str">
        <f>_xlfn.CONCAT(D4669,F4669)</f>
        <v>Scone with clotted cream and jam</v>
      </c>
      <c r="M4669" s="10">
        <f>E4669*_xlfn.XLOOKUP(L4669,PriceListData!$F$2:$F$97,PriceListData!$E$2:$E$97)</f>
        <v>5.75</v>
      </c>
      <c r="N4669" t="str">
        <f>TEXT(B4669,"dddd")</f>
        <v>Monday</v>
      </c>
    </row>
    <row r="4670" spans="1:14" x14ac:dyDescent="0.35">
      <c r="A4670">
        <v>290660</v>
      </c>
      <c r="B4670" s="3">
        <v>45796</v>
      </c>
      <c r="C4670" s="4">
        <v>0.57619212962962962</v>
      </c>
      <c r="D4670" t="s">
        <v>441</v>
      </c>
      <c r="E4670">
        <v>1</v>
      </c>
      <c r="G4670" t="s">
        <v>433</v>
      </c>
      <c r="H4670" t="s">
        <v>435</v>
      </c>
      <c r="J4670" t="s">
        <v>403</v>
      </c>
      <c r="K4670">
        <v>1</v>
      </c>
      <c r="L4670" t="str">
        <f>_xlfn.CONCAT(D4670,F4670)</f>
        <v>Sticky bun</v>
      </c>
      <c r="M4670" s="10">
        <f>E4670*_xlfn.XLOOKUP(L4670,PriceListData!$F$2:$F$97,PriceListData!$E$2:$E$97)</f>
        <v>2.75</v>
      </c>
      <c r="N4670" t="str">
        <f>TEXT(B4670,"dddd")</f>
        <v>Monday</v>
      </c>
    </row>
    <row r="4671" spans="1:14" x14ac:dyDescent="0.35">
      <c r="A4671">
        <v>290659</v>
      </c>
      <c r="B4671" s="3">
        <v>45796</v>
      </c>
      <c r="C4671" s="4">
        <v>0.5750925925925926</v>
      </c>
      <c r="D4671" t="s">
        <v>441</v>
      </c>
      <c r="E4671">
        <v>1</v>
      </c>
      <c r="G4671" t="s">
        <v>433</v>
      </c>
      <c r="H4671" t="s">
        <v>435</v>
      </c>
      <c r="J4671" t="s">
        <v>403</v>
      </c>
      <c r="K4671">
        <v>1</v>
      </c>
      <c r="L4671" t="str">
        <f>_xlfn.CONCAT(D4671,F4671)</f>
        <v>Sticky bun</v>
      </c>
      <c r="M4671" s="10">
        <f>E4671*_xlfn.XLOOKUP(L4671,PriceListData!$F$2:$F$97,PriceListData!$E$2:$E$97)</f>
        <v>2.75</v>
      </c>
      <c r="N4671" t="str">
        <f>TEXT(B4671,"dddd")</f>
        <v>Monday</v>
      </c>
    </row>
    <row r="4672" spans="1:14" x14ac:dyDescent="0.35">
      <c r="A4672">
        <v>290658</v>
      </c>
      <c r="B4672" s="3">
        <v>45796</v>
      </c>
      <c r="C4672" s="4">
        <v>0.56059027777777781</v>
      </c>
      <c r="D4672" t="s">
        <v>441</v>
      </c>
      <c r="E4672">
        <v>1</v>
      </c>
      <c r="G4672" t="s">
        <v>433</v>
      </c>
      <c r="H4672" t="s">
        <v>435</v>
      </c>
      <c r="J4672" t="s">
        <v>403</v>
      </c>
      <c r="K4672">
        <v>1</v>
      </c>
      <c r="L4672" t="str">
        <f>_xlfn.CONCAT(D4672,F4672)</f>
        <v>Sticky bun</v>
      </c>
      <c r="M4672" s="10">
        <f>E4672*_xlfn.XLOOKUP(L4672,PriceListData!$F$2:$F$97,PriceListData!$E$2:$E$97)</f>
        <v>2.75</v>
      </c>
      <c r="N4672" t="str">
        <f>TEXT(B4672,"dddd")</f>
        <v>Monday</v>
      </c>
    </row>
    <row r="4673" spans="1:14" x14ac:dyDescent="0.35">
      <c r="A4673">
        <v>290657</v>
      </c>
      <c r="B4673" s="3">
        <v>45796</v>
      </c>
      <c r="C4673" s="4">
        <v>0.55739583333333331</v>
      </c>
      <c r="D4673" t="s">
        <v>439</v>
      </c>
      <c r="E4673">
        <v>1</v>
      </c>
      <c r="G4673" t="s">
        <v>433</v>
      </c>
      <c r="H4673" t="s">
        <v>440</v>
      </c>
      <c r="J4673" t="s">
        <v>403</v>
      </c>
      <c r="K4673">
        <v>1</v>
      </c>
      <c r="L4673" t="str">
        <f>_xlfn.CONCAT(D4673,F4673)</f>
        <v>Croissant or chocolate croissant (day old)</v>
      </c>
      <c r="M4673" s="10">
        <f>E4673*_xlfn.XLOOKUP(L4673,PriceListData!$F$2:$F$97,PriceListData!$E$2:$E$97)</f>
        <v>4</v>
      </c>
      <c r="N4673" t="str">
        <f>TEXT(B4673,"dddd")</f>
        <v>Monday</v>
      </c>
    </row>
    <row r="4674" spans="1:14" x14ac:dyDescent="0.35">
      <c r="A4674">
        <v>290656</v>
      </c>
      <c r="B4674" s="3">
        <v>45796</v>
      </c>
      <c r="C4674" s="4">
        <v>0.52539351851851857</v>
      </c>
      <c r="D4674" t="s">
        <v>444</v>
      </c>
      <c r="E4674">
        <v>1</v>
      </c>
      <c r="G4674" t="s">
        <v>433</v>
      </c>
      <c r="H4674" t="s">
        <v>440</v>
      </c>
      <c r="J4674" t="s">
        <v>403</v>
      </c>
      <c r="K4674">
        <v>1</v>
      </c>
      <c r="L4674" t="str">
        <f>_xlfn.CONCAT(D4674,F4674)</f>
        <v>Sticky bun (day old)</v>
      </c>
      <c r="M4674" s="10">
        <f>E4674*_xlfn.XLOOKUP(L4674,PriceListData!$F$2:$F$97,PriceListData!$E$2:$E$97)</f>
        <v>2</v>
      </c>
      <c r="N4674" t="str">
        <f>TEXT(B4674,"dddd")</f>
        <v>Monday</v>
      </c>
    </row>
    <row r="4675" spans="1:14" x14ac:dyDescent="0.35">
      <c r="A4675">
        <v>290655</v>
      </c>
      <c r="B4675" s="3">
        <v>45796</v>
      </c>
      <c r="C4675" s="4">
        <v>0.50775462962962958</v>
      </c>
      <c r="D4675" t="s">
        <v>439</v>
      </c>
      <c r="E4675">
        <v>1</v>
      </c>
      <c r="G4675" t="s">
        <v>433</v>
      </c>
      <c r="H4675" t="s">
        <v>440</v>
      </c>
      <c r="J4675" t="s">
        <v>403</v>
      </c>
      <c r="K4675">
        <v>1</v>
      </c>
      <c r="L4675" t="str">
        <f>_xlfn.CONCAT(D4675,F4675)</f>
        <v>Croissant or chocolate croissant (day old)</v>
      </c>
      <c r="M4675" s="10">
        <f>E4675*_xlfn.XLOOKUP(L4675,PriceListData!$F$2:$F$97,PriceListData!$E$2:$E$97)</f>
        <v>4</v>
      </c>
      <c r="N4675" t="str">
        <f>TEXT(B4675,"dddd")</f>
        <v>Monday</v>
      </c>
    </row>
    <row r="4676" spans="1:14" x14ac:dyDescent="0.35">
      <c r="A4676">
        <v>290654</v>
      </c>
      <c r="B4676" s="3">
        <v>45796</v>
      </c>
      <c r="C4676" s="4">
        <v>0.50671296296296298</v>
      </c>
      <c r="D4676" t="s">
        <v>443</v>
      </c>
      <c r="E4676">
        <v>1</v>
      </c>
      <c r="G4676" t="s">
        <v>433</v>
      </c>
      <c r="H4676" t="s">
        <v>435</v>
      </c>
      <c r="J4676" t="s">
        <v>403</v>
      </c>
      <c r="K4676">
        <v>1</v>
      </c>
      <c r="L4676" t="str">
        <f>_xlfn.CONCAT(D4676,F4676)</f>
        <v>Scone with clotted cream and jam</v>
      </c>
      <c r="M4676" s="10">
        <f>E4676*_xlfn.XLOOKUP(L4676,PriceListData!$F$2:$F$97,PriceListData!$E$2:$E$97)</f>
        <v>5.75</v>
      </c>
      <c r="N4676" t="str">
        <f>TEXT(B4676,"dddd")</f>
        <v>Monday</v>
      </c>
    </row>
    <row r="4677" spans="1:14" x14ac:dyDescent="0.35">
      <c r="A4677">
        <v>290653</v>
      </c>
      <c r="B4677" s="3">
        <v>45796</v>
      </c>
      <c r="C4677" s="4">
        <v>0.5062268518518519</v>
      </c>
      <c r="D4677" t="s">
        <v>443</v>
      </c>
      <c r="E4677">
        <v>1</v>
      </c>
      <c r="G4677" t="s">
        <v>433</v>
      </c>
      <c r="H4677" t="s">
        <v>435</v>
      </c>
      <c r="J4677" t="s">
        <v>403</v>
      </c>
      <c r="K4677">
        <v>1</v>
      </c>
      <c r="L4677" t="str">
        <f>_xlfn.CONCAT(D4677,F4677)</f>
        <v>Scone with clotted cream and jam</v>
      </c>
      <c r="M4677" s="10">
        <f>E4677*_xlfn.XLOOKUP(L4677,PriceListData!$F$2:$F$97,PriceListData!$E$2:$E$97)</f>
        <v>5.75</v>
      </c>
      <c r="N4677" t="str">
        <f>TEXT(B4677,"dddd")</f>
        <v>Monday</v>
      </c>
    </row>
    <row r="4678" spans="1:14" x14ac:dyDescent="0.35">
      <c r="A4678">
        <v>290652</v>
      </c>
      <c r="B4678" s="3">
        <v>45796</v>
      </c>
      <c r="C4678" s="4">
        <v>0.49150462962962965</v>
      </c>
      <c r="D4678" t="s">
        <v>63</v>
      </c>
      <c r="E4678">
        <v>1</v>
      </c>
      <c r="G4678" t="s">
        <v>433</v>
      </c>
      <c r="H4678" t="s">
        <v>435</v>
      </c>
      <c r="J4678" t="s">
        <v>403</v>
      </c>
      <c r="K4678">
        <v>1</v>
      </c>
      <c r="L4678" t="str">
        <f>_xlfn.CONCAT(D4678,F4678)</f>
        <v>Cookie</v>
      </c>
      <c r="M4678" s="10">
        <f>E4678*_xlfn.XLOOKUP(L4678,PriceListData!$F$2:$F$97,PriceListData!$E$2:$E$97)</f>
        <v>3</v>
      </c>
      <c r="N4678" t="str">
        <f>TEXT(B4678,"dddd")</f>
        <v>Monday</v>
      </c>
    </row>
    <row r="4679" spans="1:14" x14ac:dyDescent="0.35">
      <c r="A4679">
        <v>290651</v>
      </c>
      <c r="B4679" s="3">
        <v>45796</v>
      </c>
      <c r="C4679" s="4">
        <v>0.49008101851851854</v>
      </c>
      <c r="D4679" t="s">
        <v>443</v>
      </c>
      <c r="E4679">
        <v>1</v>
      </c>
      <c r="G4679" t="s">
        <v>433</v>
      </c>
      <c r="H4679" t="s">
        <v>435</v>
      </c>
      <c r="J4679" t="s">
        <v>403</v>
      </c>
      <c r="K4679">
        <v>1</v>
      </c>
      <c r="L4679" t="str">
        <f>_xlfn.CONCAT(D4679,F4679)</f>
        <v>Scone with clotted cream and jam</v>
      </c>
      <c r="M4679" s="10">
        <f>E4679*_xlfn.XLOOKUP(L4679,PriceListData!$F$2:$F$97,PriceListData!$E$2:$E$97)</f>
        <v>5.75</v>
      </c>
      <c r="N4679" t="str">
        <f>TEXT(B4679,"dddd")</f>
        <v>Monday</v>
      </c>
    </row>
    <row r="4680" spans="1:14" x14ac:dyDescent="0.35">
      <c r="A4680">
        <v>290650</v>
      </c>
      <c r="B4680" s="3">
        <v>45796</v>
      </c>
      <c r="C4680" s="4">
        <v>0.48158564814814814</v>
      </c>
      <c r="D4680" t="s">
        <v>438</v>
      </c>
      <c r="E4680">
        <v>1</v>
      </c>
      <c r="G4680" t="s">
        <v>433</v>
      </c>
      <c r="H4680" t="s">
        <v>435</v>
      </c>
      <c r="J4680" t="s">
        <v>403</v>
      </c>
      <c r="K4680">
        <v>1</v>
      </c>
      <c r="L4680" t="str">
        <f>_xlfn.CONCAT(D4680,F4680)</f>
        <v>Cinnamon roll</v>
      </c>
      <c r="M4680" s="10">
        <f>E4680*_xlfn.XLOOKUP(L4680,PriceListData!$F$2:$F$97,PriceListData!$E$2:$E$97)</f>
        <v>3.75</v>
      </c>
      <c r="N4680" t="str">
        <f>TEXT(B4680,"dddd")</f>
        <v>Monday</v>
      </c>
    </row>
    <row r="4681" spans="1:14" x14ac:dyDescent="0.35">
      <c r="A4681">
        <v>290649</v>
      </c>
      <c r="B4681" s="3">
        <v>45796</v>
      </c>
      <c r="C4681" s="4">
        <v>0.47577546296296297</v>
      </c>
      <c r="D4681" t="s">
        <v>443</v>
      </c>
      <c r="E4681">
        <v>1</v>
      </c>
      <c r="G4681" t="s">
        <v>433</v>
      </c>
      <c r="H4681" t="s">
        <v>435</v>
      </c>
      <c r="J4681" t="s">
        <v>403</v>
      </c>
      <c r="K4681">
        <v>1</v>
      </c>
      <c r="L4681" t="str">
        <f>_xlfn.CONCAT(D4681,F4681)</f>
        <v>Scone with clotted cream and jam</v>
      </c>
      <c r="M4681" s="10">
        <f>E4681*_xlfn.XLOOKUP(L4681,PriceListData!$F$2:$F$97,PriceListData!$E$2:$E$97)</f>
        <v>5.75</v>
      </c>
      <c r="N4681" t="str">
        <f>TEXT(B4681,"dddd")</f>
        <v>Monday</v>
      </c>
    </row>
    <row r="4682" spans="1:14" x14ac:dyDescent="0.35">
      <c r="A4682">
        <v>290648</v>
      </c>
      <c r="B4682" s="3">
        <v>45796</v>
      </c>
      <c r="C4682" s="4">
        <v>0.47384259259259259</v>
      </c>
      <c r="D4682" t="s">
        <v>441</v>
      </c>
      <c r="E4682">
        <v>1</v>
      </c>
      <c r="G4682" t="s">
        <v>433</v>
      </c>
      <c r="H4682" t="s">
        <v>435</v>
      </c>
      <c r="J4682" t="s">
        <v>403</v>
      </c>
      <c r="K4682">
        <v>2</v>
      </c>
      <c r="L4682" t="str">
        <f>_xlfn.CONCAT(D4682,F4682)</f>
        <v>Sticky bun</v>
      </c>
      <c r="M4682" s="10">
        <f>E4682*_xlfn.XLOOKUP(L4682,PriceListData!$F$2:$F$97,PriceListData!$E$2:$E$97)</f>
        <v>2.75</v>
      </c>
      <c r="N4682" t="str">
        <f>TEXT(B4682,"dddd")</f>
        <v>Monday</v>
      </c>
    </row>
    <row r="4683" spans="1:14" x14ac:dyDescent="0.35">
      <c r="A4683">
        <v>290647</v>
      </c>
      <c r="B4683" s="3">
        <v>45796</v>
      </c>
      <c r="C4683" s="4">
        <v>0.46478009259259262</v>
      </c>
      <c r="D4683" t="s">
        <v>438</v>
      </c>
      <c r="E4683">
        <v>1</v>
      </c>
      <c r="G4683" t="s">
        <v>433</v>
      </c>
      <c r="H4683" t="s">
        <v>435</v>
      </c>
      <c r="J4683" t="s">
        <v>403</v>
      </c>
      <c r="K4683">
        <v>2</v>
      </c>
      <c r="L4683" t="str">
        <f>_xlfn.CONCAT(D4683,F4683)</f>
        <v>Cinnamon roll</v>
      </c>
      <c r="M4683" s="10">
        <f>E4683*_xlfn.XLOOKUP(L4683,PriceListData!$F$2:$F$97,PriceListData!$E$2:$E$97)</f>
        <v>3.75</v>
      </c>
      <c r="N4683" t="str">
        <f>TEXT(B4683,"dddd")</f>
        <v>Monday</v>
      </c>
    </row>
    <row r="4684" spans="1:14" x14ac:dyDescent="0.35">
      <c r="A4684">
        <v>290646</v>
      </c>
      <c r="B4684" s="3">
        <v>45796</v>
      </c>
      <c r="C4684" s="4">
        <v>0.45739583333333333</v>
      </c>
      <c r="D4684" t="s">
        <v>443</v>
      </c>
      <c r="E4684">
        <v>1</v>
      </c>
      <c r="G4684" t="s">
        <v>433</v>
      </c>
      <c r="H4684" t="s">
        <v>435</v>
      </c>
      <c r="J4684" t="s">
        <v>403</v>
      </c>
      <c r="K4684">
        <v>1</v>
      </c>
      <c r="L4684" t="str">
        <f>_xlfn.CONCAT(D4684,F4684)</f>
        <v>Scone with clotted cream and jam</v>
      </c>
      <c r="M4684" s="10">
        <f>E4684*_xlfn.XLOOKUP(L4684,PriceListData!$F$2:$F$97,PriceListData!$E$2:$E$97)</f>
        <v>5.75</v>
      </c>
      <c r="N4684" t="str">
        <f>TEXT(B4684,"dddd")</f>
        <v>Monday</v>
      </c>
    </row>
    <row r="4685" spans="1:14" x14ac:dyDescent="0.35">
      <c r="A4685">
        <v>290645</v>
      </c>
      <c r="B4685" s="3">
        <v>45796</v>
      </c>
      <c r="C4685" s="4">
        <v>0.45028935185185187</v>
      </c>
      <c r="D4685" t="s">
        <v>438</v>
      </c>
      <c r="E4685">
        <v>1</v>
      </c>
      <c r="G4685" t="s">
        <v>433</v>
      </c>
      <c r="H4685" t="s">
        <v>435</v>
      </c>
      <c r="J4685" t="s">
        <v>403</v>
      </c>
      <c r="K4685">
        <v>1</v>
      </c>
      <c r="L4685" t="str">
        <f>_xlfn.CONCAT(D4685,F4685)</f>
        <v>Cinnamon roll</v>
      </c>
      <c r="M4685" s="10">
        <f>E4685*_xlfn.XLOOKUP(L4685,PriceListData!$F$2:$F$97,PriceListData!$E$2:$E$97)</f>
        <v>3.75</v>
      </c>
      <c r="N4685" t="str">
        <f>TEXT(B4685,"dddd")</f>
        <v>Monday</v>
      </c>
    </row>
    <row r="4686" spans="1:14" x14ac:dyDescent="0.35">
      <c r="A4686">
        <v>290644</v>
      </c>
      <c r="B4686" s="3">
        <v>45796</v>
      </c>
      <c r="C4686" s="4">
        <v>0.43430555555555556</v>
      </c>
      <c r="D4686" t="s">
        <v>438</v>
      </c>
      <c r="E4686">
        <v>1</v>
      </c>
      <c r="G4686" t="s">
        <v>433</v>
      </c>
      <c r="H4686" t="s">
        <v>435</v>
      </c>
      <c r="J4686" t="s">
        <v>403</v>
      </c>
      <c r="K4686">
        <v>1</v>
      </c>
      <c r="L4686" t="str">
        <f>_xlfn.CONCAT(D4686,F4686)</f>
        <v>Cinnamon roll</v>
      </c>
      <c r="M4686" s="10">
        <f>E4686*_xlfn.XLOOKUP(L4686,PriceListData!$F$2:$F$97,PriceListData!$E$2:$E$97)</f>
        <v>3.75</v>
      </c>
      <c r="N4686" t="str">
        <f>TEXT(B4686,"dddd")</f>
        <v>Monday</v>
      </c>
    </row>
    <row r="4687" spans="1:14" x14ac:dyDescent="0.35">
      <c r="A4687">
        <v>290643</v>
      </c>
      <c r="B4687" s="3">
        <v>45796</v>
      </c>
      <c r="C4687" s="4">
        <v>0.42954861111111109</v>
      </c>
      <c r="D4687" t="s">
        <v>63</v>
      </c>
      <c r="E4687">
        <v>1</v>
      </c>
      <c r="G4687" t="s">
        <v>433</v>
      </c>
      <c r="H4687" t="s">
        <v>435</v>
      </c>
      <c r="J4687" t="s">
        <v>403</v>
      </c>
      <c r="K4687">
        <v>1</v>
      </c>
      <c r="L4687" t="str">
        <f>_xlfn.CONCAT(D4687,F4687)</f>
        <v>Cookie</v>
      </c>
      <c r="M4687" s="10">
        <f>E4687*_xlfn.XLOOKUP(L4687,PriceListData!$F$2:$F$97,PriceListData!$E$2:$E$97)</f>
        <v>3</v>
      </c>
      <c r="N4687" t="str">
        <f>TEXT(B4687,"dddd")</f>
        <v>Monday</v>
      </c>
    </row>
    <row r="4688" spans="1:14" x14ac:dyDescent="0.35">
      <c r="A4688">
        <v>290642</v>
      </c>
      <c r="B4688" s="3">
        <v>45796</v>
      </c>
      <c r="C4688" s="4">
        <v>0.41424768518518518</v>
      </c>
      <c r="D4688" t="s">
        <v>441</v>
      </c>
      <c r="E4688">
        <v>2</v>
      </c>
      <c r="G4688" t="s">
        <v>433</v>
      </c>
      <c r="H4688" t="s">
        <v>435</v>
      </c>
      <c r="J4688" t="s">
        <v>403</v>
      </c>
      <c r="K4688">
        <v>1</v>
      </c>
      <c r="L4688" t="str">
        <f>_xlfn.CONCAT(D4688,F4688)</f>
        <v>Sticky bun</v>
      </c>
      <c r="M4688" s="10">
        <f>E4688*_xlfn.XLOOKUP(L4688,PriceListData!$F$2:$F$97,PriceListData!$E$2:$E$97)</f>
        <v>5.5</v>
      </c>
      <c r="N4688" t="str">
        <f>TEXT(B4688,"dddd")</f>
        <v>Monday</v>
      </c>
    </row>
    <row r="4689" spans="1:14" x14ac:dyDescent="0.35">
      <c r="A4689">
        <v>290642</v>
      </c>
      <c r="B4689" s="3">
        <v>45796</v>
      </c>
      <c r="C4689" s="4">
        <v>0.41424768518518518</v>
      </c>
      <c r="D4689" t="s">
        <v>438</v>
      </c>
      <c r="E4689">
        <v>1</v>
      </c>
      <c r="G4689" t="s">
        <v>433</v>
      </c>
      <c r="H4689" t="s">
        <v>435</v>
      </c>
      <c r="J4689" t="s">
        <v>403</v>
      </c>
      <c r="K4689">
        <v>1</v>
      </c>
      <c r="L4689" t="str">
        <f>_xlfn.CONCAT(D4689,F4689)</f>
        <v>Cinnamon roll</v>
      </c>
      <c r="M4689" s="10">
        <f>E4689*_xlfn.XLOOKUP(L4689,PriceListData!$F$2:$F$97,PriceListData!$E$2:$E$97)</f>
        <v>3.75</v>
      </c>
      <c r="N4689" t="str">
        <f>TEXT(B4689,"dddd")</f>
        <v>Monday</v>
      </c>
    </row>
    <row r="4690" spans="1:14" x14ac:dyDescent="0.35">
      <c r="A4690">
        <v>290641</v>
      </c>
      <c r="B4690" s="3">
        <v>45796</v>
      </c>
      <c r="C4690" s="4">
        <v>0.40807870370370369</v>
      </c>
      <c r="D4690" t="s">
        <v>443</v>
      </c>
      <c r="E4690">
        <v>1</v>
      </c>
      <c r="G4690" t="s">
        <v>433</v>
      </c>
      <c r="H4690" t="s">
        <v>435</v>
      </c>
      <c r="J4690" t="s">
        <v>403</v>
      </c>
      <c r="K4690">
        <v>1</v>
      </c>
      <c r="L4690" t="str">
        <f>_xlfn.CONCAT(D4690,F4690)</f>
        <v>Scone with clotted cream and jam</v>
      </c>
      <c r="M4690" s="10">
        <f>E4690*_xlfn.XLOOKUP(L4690,PriceListData!$F$2:$F$97,PriceListData!$E$2:$E$97)</f>
        <v>5.75</v>
      </c>
      <c r="N4690" t="str">
        <f>TEXT(B4690,"dddd")</f>
        <v>Monday</v>
      </c>
    </row>
    <row r="4691" spans="1:14" x14ac:dyDescent="0.35">
      <c r="A4691">
        <v>290640</v>
      </c>
      <c r="B4691" s="3">
        <v>45796</v>
      </c>
      <c r="C4691" s="4">
        <v>0.40474537037037039</v>
      </c>
      <c r="D4691" t="s">
        <v>441</v>
      </c>
      <c r="E4691">
        <v>2</v>
      </c>
      <c r="G4691" t="s">
        <v>433</v>
      </c>
      <c r="H4691" t="s">
        <v>435</v>
      </c>
      <c r="J4691" t="s">
        <v>403</v>
      </c>
      <c r="K4691">
        <v>1</v>
      </c>
      <c r="L4691" t="str">
        <f>_xlfn.CONCAT(D4691,F4691)</f>
        <v>Sticky bun</v>
      </c>
      <c r="M4691" s="10">
        <f>E4691*_xlfn.XLOOKUP(L4691,PriceListData!$F$2:$F$97,PriceListData!$E$2:$E$97)</f>
        <v>5.5</v>
      </c>
      <c r="N4691" t="str">
        <f>TEXT(B4691,"dddd")</f>
        <v>Monday</v>
      </c>
    </row>
    <row r="4692" spans="1:14" x14ac:dyDescent="0.35">
      <c r="A4692">
        <v>290639</v>
      </c>
      <c r="B4692" s="3">
        <v>45796</v>
      </c>
      <c r="C4692" s="4">
        <v>0.40329861111111109</v>
      </c>
      <c r="D4692" t="s">
        <v>443</v>
      </c>
      <c r="E4692">
        <v>2</v>
      </c>
      <c r="G4692" t="s">
        <v>433</v>
      </c>
      <c r="H4692" t="s">
        <v>435</v>
      </c>
      <c r="J4692" t="s">
        <v>403</v>
      </c>
      <c r="K4692">
        <v>1</v>
      </c>
      <c r="L4692" t="str">
        <f>_xlfn.CONCAT(D4692,F4692)</f>
        <v>Scone with clotted cream and jam</v>
      </c>
      <c r="M4692" s="10">
        <f>E4692*_xlfn.XLOOKUP(L4692,PriceListData!$F$2:$F$97,PriceListData!$E$2:$E$97)</f>
        <v>11.5</v>
      </c>
      <c r="N4692" t="str">
        <f>TEXT(B4692,"dddd")</f>
        <v>Monday</v>
      </c>
    </row>
    <row r="4693" spans="1:14" x14ac:dyDescent="0.35">
      <c r="A4693">
        <v>290638</v>
      </c>
      <c r="B4693" s="3">
        <v>45796</v>
      </c>
      <c r="C4693" s="4">
        <v>0.40135416666666668</v>
      </c>
      <c r="D4693" t="s">
        <v>441</v>
      </c>
      <c r="E4693">
        <v>1</v>
      </c>
      <c r="G4693" t="s">
        <v>433</v>
      </c>
      <c r="H4693" t="s">
        <v>435</v>
      </c>
      <c r="J4693" t="s">
        <v>403</v>
      </c>
      <c r="K4693">
        <v>1</v>
      </c>
      <c r="L4693" t="str">
        <f>_xlfn.CONCAT(D4693,F4693)</f>
        <v>Sticky bun</v>
      </c>
      <c r="M4693" s="10">
        <f>E4693*_xlfn.XLOOKUP(L4693,PriceListData!$F$2:$F$97,PriceListData!$E$2:$E$97)</f>
        <v>2.75</v>
      </c>
      <c r="N4693" t="str">
        <f>TEXT(B4693,"dddd")</f>
        <v>Monday</v>
      </c>
    </row>
    <row r="4694" spans="1:14" x14ac:dyDescent="0.35">
      <c r="A4694">
        <v>290637</v>
      </c>
      <c r="B4694" s="3">
        <v>45796</v>
      </c>
      <c r="C4694" s="4">
        <v>0.39129629629629631</v>
      </c>
      <c r="D4694" t="s">
        <v>438</v>
      </c>
      <c r="E4694">
        <v>1</v>
      </c>
      <c r="G4694" t="s">
        <v>433</v>
      </c>
      <c r="H4694" t="s">
        <v>435</v>
      </c>
      <c r="J4694" t="s">
        <v>403</v>
      </c>
      <c r="K4694">
        <v>1</v>
      </c>
      <c r="L4694" t="str">
        <f>_xlfn.CONCAT(D4694,F4694)</f>
        <v>Cinnamon roll</v>
      </c>
      <c r="M4694" s="10">
        <f>E4694*_xlfn.XLOOKUP(L4694,PriceListData!$F$2:$F$97,PriceListData!$E$2:$E$97)</f>
        <v>3.75</v>
      </c>
      <c r="N4694" t="str">
        <f>TEXT(B4694,"dddd")</f>
        <v>Monday</v>
      </c>
    </row>
    <row r="4695" spans="1:14" x14ac:dyDescent="0.35">
      <c r="A4695">
        <v>290636</v>
      </c>
      <c r="B4695" s="3">
        <v>45796</v>
      </c>
      <c r="C4695" s="4">
        <v>0.37244212962962964</v>
      </c>
      <c r="D4695" t="s">
        <v>443</v>
      </c>
      <c r="E4695">
        <v>1</v>
      </c>
      <c r="G4695" t="s">
        <v>433</v>
      </c>
      <c r="H4695" t="s">
        <v>435</v>
      </c>
      <c r="J4695" t="s">
        <v>403</v>
      </c>
      <c r="K4695">
        <v>1</v>
      </c>
      <c r="L4695" t="str">
        <f>_xlfn.CONCAT(D4695,F4695)</f>
        <v>Scone with clotted cream and jam</v>
      </c>
      <c r="M4695" s="10">
        <f>E4695*_xlfn.XLOOKUP(L4695,PriceListData!$F$2:$F$97,PriceListData!$E$2:$E$97)</f>
        <v>5.75</v>
      </c>
      <c r="N4695" t="str">
        <f>TEXT(B4695,"dddd")</f>
        <v>Monday</v>
      </c>
    </row>
    <row r="4696" spans="1:14" x14ac:dyDescent="0.35">
      <c r="A4696">
        <v>291091</v>
      </c>
      <c r="B4696" s="3">
        <v>45797</v>
      </c>
      <c r="C4696" s="4">
        <v>0.88020833333333337</v>
      </c>
      <c r="D4696" t="s">
        <v>21</v>
      </c>
      <c r="E4696">
        <v>1</v>
      </c>
      <c r="F4696" t="s">
        <v>15</v>
      </c>
      <c r="G4696" t="s">
        <v>405</v>
      </c>
      <c r="H4696" t="s">
        <v>406</v>
      </c>
      <c r="J4696" t="s">
        <v>403</v>
      </c>
      <c r="K4696">
        <v>1</v>
      </c>
      <c r="L4696" t="str">
        <f>_xlfn.CONCAT(D4696,F4696)</f>
        <v>Pourover12 oz</v>
      </c>
      <c r="M4696" s="10">
        <f>E4696*_xlfn.XLOOKUP(L4696,PriceListData!$F$2:$F$97,PriceListData!$E$2:$E$97)</f>
        <v>3.5</v>
      </c>
      <c r="N4696" t="str">
        <f>TEXT(B4696,"dddd")</f>
        <v>Tuesday</v>
      </c>
    </row>
    <row r="4697" spans="1:14" x14ac:dyDescent="0.35">
      <c r="A4697">
        <v>291091</v>
      </c>
      <c r="B4697" s="3">
        <v>45797</v>
      </c>
      <c r="C4697" s="4">
        <v>0.88020833333333337</v>
      </c>
      <c r="D4697" t="s">
        <v>153</v>
      </c>
      <c r="E4697">
        <v>1</v>
      </c>
      <c r="F4697" t="s">
        <v>15</v>
      </c>
      <c r="G4697" t="s">
        <v>405</v>
      </c>
      <c r="H4697" t="s">
        <v>406</v>
      </c>
      <c r="J4697" t="s">
        <v>403</v>
      </c>
      <c r="K4697">
        <v>1</v>
      </c>
      <c r="L4697" t="str">
        <f>_xlfn.CONCAT(D4697,F4697)</f>
        <v>Aeropress12 oz</v>
      </c>
      <c r="M4697" s="10">
        <f>E4697*_xlfn.XLOOKUP(L4697,PriceListData!$F$2:$F$97,PriceListData!$E$2:$E$97)</f>
        <v>6</v>
      </c>
      <c r="N4697" t="str">
        <f>TEXT(B4697,"dddd")</f>
        <v>Tuesday</v>
      </c>
    </row>
    <row r="4698" spans="1:14" x14ac:dyDescent="0.35">
      <c r="A4698">
        <v>291090</v>
      </c>
      <c r="B4698" s="3">
        <v>45797</v>
      </c>
      <c r="C4698" s="4">
        <v>0.87957175925925923</v>
      </c>
      <c r="D4698" t="s">
        <v>52</v>
      </c>
      <c r="E4698">
        <v>1</v>
      </c>
      <c r="F4698" t="s">
        <v>15</v>
      </c>
      <c r="G4698" t="s">
        <v>405</v>
      </c>
      <c r="H4698" t="s">
        <v>414</v>
      </c>
      <c r="J4698" t="s">
        <v>403</v>
      </c>
      <c r="K4698">
        <v>1</v>
      </c>
      <c r="L4698" t="str">
        <f>_xlfn.CONCAT(D4698,F4698)</f>
        <v>Frappé12 oz</v>
      </c>
      <c r="M4698" s="10">
        <f>E4698*_xlfn.XLOOKUP(L4698,PriceListData!$F$2:$F$97,PriceListData!$E$2:$E$97)</f>
        <v>4.75</v>
      </c>
      <c r="N4698" t="str">
        <f>TEXT(B4698,"dddd")</f>
        <v>Tuesday</v>
      </c>
    </row>
    <row r="4699" spans="1:14" x14ac:dyDescent="0.35">
      <c r="A4699">
        <v>291090</v>
      </c>
      <c r="B4699" s="3">
        <v>45797</v>
      </c>
      <c r="C4699" s="4">
        <v>0.87957175925925923</v>
      </c>
      <c r="D4699" t="s">
        <v>404</v>
      </c>
      <c r="E4699">
        <v>1</v>
      </c>
      <c r="F4699" t="s">
        <v>15</v>
      </c>
      <c r="G4699" t="s">
        <v>405</v>
      </c>
      <c r="H4699" t="s">
        <v>406</v>
      </c>
      <c r="J4699" t="s">
        <v>403</v>
      </c>
      <c r="K4699">
        <v>1</v>
      </c>
      <c r="L4699" t="str">
        <f>_xlfn.CONCAT(D4699,F4699)</f>
        <v>Café latté12 oz</v>
      </c>
      <c r="M4699" s="10">
        <f>E4699*_xlfn.XLOOKUP(L4699,PriceListData!$F$2:$F$97,PriceListData!$E$2:$E$97)</f>
        <v>4.25</v>
      </c>
      <c r="N4699" t="str">
        <f>TEXT(B4699,"dddd")</f>
        <v>Tuesday</v>
      </c>
    </row>
    <row r="4700" spans="1:14" x14ac:dyDescent="0.35">
      <c r="A4700">
        <v>291088</v>
      </c>
      <c r="B4700" s="3">
        <v>45797</v>
      </c>
      <c r="C4700" s="4">
        <v>0.85531250000000003</v>
      </c>
      <c r="D4700" t="s">
        <v>409</v>
      </c>
      <c r="E4700">
        <v>1</v>
      </c>
      <c r="F4700" t="s">
        <v>15</v>
      </c>
      <c r="G4700" t="s">
        <v>405</v>
      </c>
      <c r="H4700" t="s">
        <v>406</v>
      </c>
      <c r="J4700" t="s">
        <v>403</v>
      </c>
      <c r="K4700">
        <v>1</v>
      </c>
      <c r="L4700" t="str">
        <f>_xlfn.CONCAT(D4700,F4700)</f>
        <v>Drip coffee12 oz</v>
      </c>
      <c r="M4700" s="10">
        <f>E4700*_xlfn.XLOOKUP(L4700,PriceListData!$F$2:$F$97,PriceListData!$E$2:$E$97)</f>
        <v>2.25</v>
      </c>
      <c r="N4700" t="str">
        <f>TEXT(B4700,"dddd")</f>
        <v>Tuesday</v>
      </c>
    </row>
    <row r="4701" spans="1:14" x14ac:dyDescent="0.35">
      <c r="A4701">
        <v>291087</v>
      </c>
      <c r="B4701" s="3">
        <v>45797</v>
      </c>
      <c r="C4701" s="4">
        <v>0.85434027777777777</v>
      </c>
      <c r="D4701" t="s">
        <v>65</v>
      </c>
      <c r="E4701">
        <v>1</v>
      </c>
      <c r="F4701" t="s">
        <v>15</v>
      </c>
      <c r="G4701" t="s">
        <v>405</v>
      </c>
      <c r="H4701" t="s">
        <v>406</v>
      </c>
      <c r="J4701" t="s">
        <v>403</v>
      </c>
      <c r="K4701">
        <v>1</v>
      </c>
      <c r="L4701" t="str">
        <f>_xlfn.CONCAT(D4701,F4701)</f>
        <v>Cappuccino12 oz</v>
      </c>
      <c r="M4701" s="10">
        <f>E4701*_xlfn.XLOOKUP(L4701,PriceListData!$F$2:$F$97,PriceListData!$E$2:$E$97)</f>
        <v>5.5</v>
      </c>
      <c r="N4701" t="str">
        <f>TEXT(B4701,"dddd")</f>
        <v>Tuesday</v>
      </c>
    </row>
    <row r="4702" spans="1:14" x14ac:dyDescent="0.35">
      <c r="A4702">
        <v>291086</v>
      </c>
      <c r="B4702" s="3">
        <v>45797</v>
      </c>
      <c r="C4702" s="4">
        <v>0.84969907407407408</v>
      </c>
      <c r="D4702" t="s">
        <v>424</v>
      </c>
      <c r="E4702">
        <v>1</v>
      </c>
      <c r="F4702" t="s">
        <v>15</v>
      </c>
      <c r="G4702" t="s">
        <v>423</v>
      </c>
      <c r="H4702" t="s">
        <v>414</v>
      </c>
      <c r="J4702" t="s">
        <v>403</v>
      </c>
      <c r="K4702">
        <v>1</v>
      </c>
      <c r="L4702" t="str">
        <f>_xlfn.CONCAT(D4702,F4702)</f>
        <v>Coconut milk smoothie12 oz</v>
      </c>
      <c r="M4702" s="10">
        <f>E4702*_xlfn.XLOOKUP(L4702,PriceListData!$F$2:$F$97,PriceListData!$E$2:$E$97)</f>
        <v>5.75</v>
      </c>
      <c r="N4702" t="str">
        <f>TEXT(B4702,"dddd")</f>
        <v>Tuesday</v>
      </c>
    </row>
    <row r="4703" spans="1:14" x14ac:dyDescent="0.35">
      <c r="A4703">
        <v>291085</v>
      </c>
      <c r="B4703" s="3">
        <v>45797</v>
      </c>
      <c r="C4703" s="4">
        <v>0.84762731481481479</v>
      </c>
      <c r="D4703" t="s">
        <v>54</v>
      </c>
      <c r="E4703">
        <v>1</v>
      </c>
      <c r="G4703" t="s">
        <v>415</v>
      </c>
      <c r="H4703" t="s">
        <v>416</v>
      </c>
      <c r="J4703" t="s">
        <v>403</v>
      </c>
      <c r="K4703">
        <v>1</v>
      </c>
      <c r="L4703" t="str">
        <f>_xlfn.CONCAT(D4703,F4703)</f>
        <v>Syrup</v>
      </c>
      <c r="M4703" s="10">
        <f>E4703*_xlfn.XLOOKUP(L4703,PriceListData!$F$2:$F$97,PriceListData!$E$2:$E$97)</f>
        <v>0.75</v>
      </c>
      <c r="N4703" t="str">
        <f>TEXT(B4703,"dddd")</f>
        <v>Tuesday</v>
      </c>
    </row>
    <row r="4704" spans="1:14" x14ac:dyDescent="0.35">
      <c r="A4704">
        <v>291085</v>
      </c>
      <c r="B4704" s="3">
        <v>45797</v>
      </c>
      <c r="C4704" s="4">
        <v>0.84762731481481479</v>
      </c>
      <c r="D4704" t="s">
        <v>21</v>
      </c>
      <c r="E4704">
        <v>1</v>
      </c>
      <c r="F4704" t="s">
        <v>15</v>
      </c>
      <c r="G4704" t="s">
        <v>405</v>
      </c>
      <c r="H4704" t="s">
        <v>406</v>
      </c>
      <c r="J4704" t="s">
        <v>403</v>
      </c>
      <c r="K4704">
        <v>1</v>
      </c>
      <c r="L4704" t="str">
        <f>_xlfn.CONCAT(D4704,F4704)</f>
        <v>Pourover12 oz</v>
      </c>
      <c r="M4704" s="10">
        <f>E4704*_xlfn.XLOOKUP(L4704,PriceListData!$F$2:$F$97,PriceListData!$E$2:$E$97)</f>
        <v>3.5</v>
      </c>
      <c r="N4704" t="str">
        <f>TEXT(B4704,"dddd")</f>
        <v>Tuesday</v>
      </c>
    </row>
    <row r="4705" spans="1:14" x14ac:dyDescent="0.35">
      <c r="A4705">
        <v>291084</v>
      </c>
      <c r="B4705" s="3">
        <v>45797</v>
      </c>
      <c r="C4705" s="4">
        <v>0.84642361111111108</v>
      </c>
      <c r="D4705" t="s">
        <v>21</v>
      </c>
      <c r="E4705">
        <v>1</v>
      </c>
      <c r="F4705" t="s">
        <v>15</v>
      </c>
      <c r="G4705" t="s">
        <v>405</v>
      </c>
      <c r="H4705" t="s">
        <v>406</v>
      </c>
      <c r="J4705" t="s">
        <v>403</v>
      </c>
      <c r="K4705">
        <v>1</v>
      </c>
      <c r="L4705" t="str">
        <f>_xlfn.CONCAT(D4705,F4705)</f>
        <v>Pourover12 oz</v>
      </c>
      <c r="M4705" s="10">
        <f>E4705*_xlfn.XLOOKUP(L4705,PriceListData!$F$2:$F$97,PriceListData!$E$2:$E$97)</f>
        <v>3.5</v>
      </c>
      <c r="N4705" t="str">
        <f>TEXT(B4705,"dddd")</f>
        <v>Tuesday</v>
      </c>
    </row>
    <row r="4706" spans="1:14" x14ac:dyDescent="0.35">
      <c r="A4706">
        <v>291083</v>
      </c>
      <c r="B4706" s="3">
        <v>45797</v>
      </c>
      <c r="C4706" s="4">
        <v>0.84548611111111116</v>
      </c>
      <c r="D4706" t="s">
        <v>54</v>
      </c>
      <c r="E4706">
        <v>1</v>
      </c>
      <c r="G4706" t="s">
        <v>415</v>
      </c>
      <c r="H4706" t="s">
        <v>416</v>
      </c>
      <c r="J4706" t="s">
        <v>403</v>
      </c>
      <c r="K4706">
        <v>1</v>
      </c>
      <c r="L4706" t="str">
        <f>_xlfn.CONCAT(D4706,F4706)</f>
        <v>Syrup</v>
      </c>
      <c r="M4706" s="10">
        <f>E4706*_xlfn.XLOOKUP(L4706,PriceListData!$F$2:$F$97,PriceListData!$E$2:$E$97)</f>
        <v>0.75</v>
      </c>
      <c r="N4706" t="str">
        <f>TEXT(B4706,"dddd")</f>
        <v>Tuesday</v>
      </c>
    </row>
    <row r="4707" spans="1:14" x14ac:dyDescent="0.35">
      <c r="A4707">
        <v>291083</v>
      </c>
      <c r="B4707" s="3">
        <v>45797</v>
      </c>
      <c r="C4707" s="4">
        <v>0.84548611111111116</v>
      </c>
      <c r="D4707" t="s">
        <v>21</v>
      </c>
      <c r="E4707">
        <v>1</v>
      </c>
      <c r="F4707" t="s">
        <v>15</v>
      </c>
      <c r="G4707" t="s">
        <v>405</v>
      </c>
      <c r="H4707" t="s">
        <v>406</v>
      </c>
      <c r="J4707" t="s">
        <v>403</v>
      </c>
      <c r="K4707">
        <v>1</v>
      </c>
      <c r="L4707" t="str">
        <f>_xlfn.CONCAT(D4707,F4707)</f>
        <v>Pourover12 oz</v>
      </c>
      <c r="M4707" s="10">
        <f>E4707*_xlfn.XLOOKUP(L4707,PriceListData!$F$2:$F$97,PriceListData!$E$2:$E$97)</f>
        <v>3.5</v>
      </c>
      <c r="N4707" t="str">
        <f>TEXT(B4707,"dddd")</f>
        <v>Tuesday</v>
      </c>
    </row>
    <row r="4708" spans="1:14" x14ac:dyDescent="0.35">
      <c r="A4708">
        <v>291082</v>
      </c>
      <c r="B4708" s="3">
        <v>45797</v>
      </c>
      <c r="C4708" s="4">
        <v>0.84332175925925923</v>
      </c>
      <c r="D4708" t="s">
        <v>404</v>
      </c>
      <c r="E4708">
        <v>2</v>
      </c>
      <c r="F4708" t="s">
        <v>15</v>
      </c>
      <c r="G4708" t="s">
        <v>405</v>
      </c>
      <c r="H4708" t="s">
        <v>406</v>
      </c>
      <c r="J4708" t="s">
        <v>403</v>
      </c>
      <c r="K4708">
        <v>1</v>
      </c>
      <c r="L4708" t="str">
        <f>_xlfn.CONCAT(D4708,F4708)</f>
        <v>Café latté12 oz</v>
      </c>
      <c r="M4708" s="10">
        <f>E4708*_xlfn.XLOOKUP(L4708,PriceListData!$F$2:$F$97,PriceListData!$E$2:$E$97)</f>
        <v>8.5</v>
      </c>
      <c r="N4708" t="str">
        <f>TEXT(B4708,"dddd")</f>
        <v>Tuesday</v>
      </c>
    </row>
    <row r="4709" spans="1:14" x14ac:dyDescent="0.35">
      <c r="A4709">
        <v>291081</v>
      </c>
      <c r="B4709" s="3">
        <v>45797</v>
      </c>
      <c r="C4709" s="4">
        <v>0.83971064814814811</v>
      </c>
      <c r="D4709" t="s">
        <v>424</v>
      </c>
      <c r="E4709">
        <v>1</v>
      </c>
      <c r="F4709" t="s">
        <v>15</v>
      </c>
      <c r="G4709" t="s">
        <v>423</v>
      </c>
      <c r="H4709" t="s">
        <v>414</v>
      </c>
      <c r="J4709" t="s">
        <v>403</v>
      </c>
      <c r="K4709">
        <v>1</v>
      </c>
      <c r="L4709" t="str">
        <f>_xlfn.CONCAT(D4709,F4709)</f>
        <v>Coconut milk smoothie12 oz</v>
      </c>
      <c r="M4709" s="10">
        <f>E4709*_xlfn.XLOOKUP(L4709,PriceListData!$F$2:$F$97,PriceListData!$E$2:$E$97)</f>
        <v>5.75</v>
      </c>
      <c r="N4709" t="str">
        <f>TEXT(B4709,"dddd")</f>
        <v>Tuesday</v>
      </c>
    </row>
    <row r="4710" spans="1:14" x14ac:dyDescent="0.35">
      <c r="A4710">
        <v>291080</v>
      </c>
      <c r="B4710" s="3">
        <v>45797</v>
      </c>
      <c r="C4710" s="4">
        <v>0.8373842592592593</v>
      </c>
      <c r="D4710" t="s">
        <v>404</v>
      </c>
      <c r="E4710">
        <v>1</v>
      </c>
      <c r="F4710" t="s">
        <v>15</v>
      </c>
      <c r="G4710" t="s">
        <v>405</v>
      </c>
      <c r="H4710" t="s">
        <v>406</v>
      </c>
      <c r="J4710" t="s">
        <v>403</v>
      </c>
      <c r="K4710">
        <v>1</v>
      </c>
      <c r="L4710" t="str">
        <f>_xlfn.CONCAT(D4710,F4710)</f>
        <v>Café latté12 oz</v>
      </c>
      <c r="M4710" s="10">
        <f>E4710*_xlfn.XLOOKUP(L4710,PriceListData!$F$2:$F$97,PriceListData!$E$2:$E$97)</f>
        <v>4.25</v>
      </c>
      <c r="N4710" t="str">
        <f>TEXT(B4710,"dddd")</f>
        <v>Tuesday</v>
      </c>
    </row>
    <row r="4711" spans="1:14" x14ac:dyDescent="0.35">
      <c r="A4711">
        <v>291078</v>
      </c>
      <c r="B4711" s="3">
        <v>45797</v>
      </c>
      <c r="C4711" s="4">
        <v>0.82388888888888889</v>
      </c>
      <c r="D4711" t="s">
        <v>411</v>
      </c>
      <c r="E4711">
        <v>1</v>
      </c>
      <c r="F4711" t="s">
        <v>24</v>
      </c>
      <c r="G4711" t="s">
        <v>405</v>
      </c>
      <c r="H4711" t="s">
        <v>406</v>
      </c>
      <c r="J4711" t="s">
        <v>403</v>
      </c>
      <c r="K4711">
        <v>1</v>
      </c>
      <c r="L4711" t="str">
        <f>_xlfn.CONCAT(D4711,F4711)</f>
        <v>Turkish coffee3 oz</v>
      </c>
      <c r="M4711" s="10">
        <f>E4711*_xlfn.XLOOKUP(L4711,PriceListData!$F$2:$F$97,PriceListData!$E$2:$E$97)</f>
        <v>3.75</v>
      </c>
      <c r="N4711" t="str">
        <f>TEXT(B4711,"dddd")</f>
        <v>Tuesday</v>
      </c>
    </row>
    <row r="4712" spans="1:14" x14ac:dyDescent="0.35">
      <c r="A4712">
        <v>291075</v>
      </c>
      <c r="B4712" s="3">
        <v>45797</v>
      </c>
      <c r="C4712" s="4">
        <v>0.80562500000000004</v>
      </c>
      <c r="D4712" t="s">
        <v>404</v>
      </c>
      <c r="E4712">
        <v>1</v>
      </c>
      <c r="F4712" t="s">
        <v>15</v>
      </c>
      <c r="G4712" t="s">
        <v>405</v>
      </c>
      <c r="H4712" t="s">
        <v>406</v>
      </c>
      <c r="J4712" t="s">
        <v>403</v>
      </c>
      <c r="K4712">
        <v>1</v>
      </c>
      <c r="L4712" t="str">
        <f>_xlfn.CONCAT(D4712,F4712)</f>
        <v>Café latté12 oz</v>
      </c>
      <c r="M4712" s="10">
        <f>E4712*_xlfn.XLOOKUP(L4712,PriceListData!$F$2:$F$97,PriceListData!$E$2:$E$97)</f>
        <v>4.25</v>
      </c>
      <c r="N4712" t="str">
        <f>TEXT(B4712,"dddd")</f>
        <v>Tuesday</v>
      </c>
    </row>
    <row r="4713" spans="1:14" x14ac:dyDescent="0.35">
      <c r="A4713">
        <v>291074</v>
      </c>
      <c r="B4713" s="3">
        <v>45797</v>
      </c>
      <c r="C4713" s="4">
        <v>0.80447916666666663</v>
      </c>
      <c r="D4713" t="s">
        <v>404</v>
      </c>
      <c r="E4713">
        <v>1</v>
      </c>
      <c r="F4713" t="s">
        <v>15</v>
      </c>
      <c r="G4713" t="s">
        <v>405</v>
      </c>
      <c r="H4713" t="s">
        <v>406</v>
      </c>
      <c r="J4713" t="s">
        <v>403</v>
      </c>
      <c r="K4713">
        <v>1</v>
      </c>
      <c r="L4713" t="str">
        <f>_xlfn.CONCAT(D4713,F4713)</f>
        <v>Café latté12 oz</v>
      </c>
      <c r="M4713" s="10">
        <f>E4713*_xlfn.XLOOKUP(L4713,PriceListData!$F$2:$F$97,PriceListData!$E$2:$E$97)</f>
        <v>4.25</v>
      </c>
      <c r="N4713" t="str">
        <f>TEXT(B4713,"dddd")</f>
        <v>Tuesday</v>
      </c>
    </row>
    <row r="4714" spans="1:14" x14ac:dyDescent="0.35">
      <c r="A4714">
        <v>291073</v>
      </c>
      <c r="B4714" s="3">
        <v>45797</v>
      </c>
      <c r="C4714" s="4">
        <v>0.80313657407407413</v>
      </c>
      <c r="D4714" t="s">
        <v>52</v>
      </c>
      <c r="E4714">
        <v>1</v>
      </c>
      <c r="F4714" t="s">
        <v>15</v>
      </c>
      <c r="G4714" t="s">
        <v>405</v>
      </c>
      <c r="H4714" t="s">
        <v>414</v>
      </c>
      <c r="J4714" t="s">
        <v>403</v>
      </c>
      <c r="K4714">
        <v>1</v>
      </c>
      <c r="L4714" t="str">
        <f>_xlfn.CONCAT(D4714,F4714)</f>
        <v>Frappé12 oz</v>
      </c>
      <c r="M4714" s="10">
        <f>E4714*_xlfn.XLOOKUP(L4714,PriceListData!$F$2:$F$97,PriceListData!$E$2:$E$97)</f>
        <v>4.75</v>
      </c>
      <c r="N4714" t="str">
        <f>TEXT(B4714,"dddd")</f>
        <v>Tuesday</v>
      </c>
    </row>
    <row r="4715" spans="1:14" x14ac:dyDescent="0.35">
      <c r="A4715">
        <v>291073</v>
      </c>
      <c r="B4715" s="3">
        <v>45797</v>
      </c>
      <c r="C4715" s="4">
        <v>0.80313657407407413</v>
      </c>
      <c r="D4715" t="s">
        <v>404</v>
      </c>
      <c r="E4715">
        <v>1</v>
      </c>
      <c r="F4715" t="s">
        <v>15</v>
      </c>
      <c r="G4715" t="s">
        <v>405</v>
      </c>
      <c r="H4715" t="s">
        <v>406</v>
      </c>
      <c r="J4715" t="s">
        <v>403</v>
      </c>
      <c r="K4715">
        <v>1</v>
      </c>
      <c r="L4715" t="str">
        <f>_xlfn.CONCAT(D4715,F4715)</f>
        <v>Café latté12 oz</v>
      </c>
      <c r="M4715" s="10">
        <f>E4715*_xlfn.XLOOKUP(L4715,PriceListData!$F$2:$F$97,PriceListData!$E$2:$E$97)</f>
        <v>4.25</v>
      </c>
      <c r="N4715" t="str">
        <f>TEXT(B4715,"dddd")</f>
        <v>Tuesday</v>
      </c>
    </row>
    <row r="4716" spans="1:14" x14ac:dyDescent="0.35">
      <c r="A4716">
        <v>291072</v>
      </c>
      <c r="B4716" s="3">
        <v>45797</v>
      </c>
      <c r="C4716" s="4">
        <v>0.77528935185185188</v>
      </c>
      <c r="D4716" t="s">
        <v>54</v>
      </c>
      <c r="E4716">
        <v>1</v>
      </c>
      <c r="G4716" t="s">
        <v>415</v>
      </c>
      <c r="H4716" t="s">
        <v>416</v>
      </c>
      <c r="J4716" t="s">
        <v>403</v>
      </c>
      <c r="K4716">
        <v>2</v>
      </c>
      <c r="L4716" t="str">
        <f>_xlfn.CONCAT(D4716,F4716)</f>
        <v>Syrup</v>
      </c>
      <c r="M4716" s="10">
        <f>E4716*_xlfn.XLOOKUP(L4716,PriceListData!$F$2:$F$97,PriceListData!$E$2:$E$97)</f>
        <v>0.75</v>
      </c>
      <c r="N4716" t="str">
        <f>TEXT(B4716,"dddd")</f>
        <v>Tuesday</v>
      </c>
    </row>
    <row r="4717" spans="1:14" x14ac:dyDescent="0.35">
      <c r="A4717">
        <v>291072</v>
      </c>
      <c r="B4717" s="3">
        <v>45797</v>
      </c>
      <c r="C4717" s="4">
        <v>0.77528935185185188</v>
      </c>
      <c r="D4717" t="s">
        <v>21</v>
      </c>
      <c r="E4717">
        <v>1</v>
      </c>
      <c r="F4717" t="s">
        <v>15</v>
      </c>
      <c r="G4717" t="s">
        <v>405</v>
      </c>
      <c r="H4717" t="s">
        <v>406</v>
      </c>
      <c r="J4717" t="s">
        <v>403</v>
      </c>
      <c r="K4717">
        <v>2</v>
      </c>
      <c r="L4717" t="str">
        <f>_xlfn.CONCAT(D4717,F4717)</f>
        <v>Pourover12 oz</v>
      </c>
      <c r="M4717" s="10">
        <f>E4717*_xlfn.XLOOKUP(L4717,PriceListData!$F$2:$F$97,PriceListData!$E$2:$E$97)</f>
        <v>3.5</v>
      </c>
      <c r="N4717" t="str">
        <f>TEXT(B4717,"dddd")</f>
        <v>Tuesday</v>
      </c>
    </row>
    <row r="4718" spans="1:14" x14ac:dyDescent="0.35">
      <c r="A4718">
        <v>291071</v>
      </c>
      <c r="B4718" s="3">
        <v>45797</v>
      </c>
      <c r="C4718" s="4">
        <v>0.77178240740740744</v>
      </c>
      <c r="D4718" t="s">
        <v>409</v>
      </c>
      <c r="E4718">
        <v>1</v>
      </c>
      <c r="F4718" t="s">
        <v>15</v>
      </c>
      <c r="G4718" t="s">
        <v>405</v>
      </c>
      <c r="H4718" t="s">
        <v>406</v>
      </c>
      <c r="J4718" t="s">
        <v>403</v>
      </c>
      <c r="K4718">
        <v>1</v>
      </c>
      <c r="L4718" t="str">
        <f>_xlfn.CONCAT(D4718,F4718)</f>
        <v>Drip coffee12 oz</v>
      </c>
      <c r="M4718" s="10">
        <f>E4718*_xlfn.XLOOKUP(L4718,PriceListData!$F$2:$F$97,PriceListData!$E$2:$E$97)</f>
        <v>2.25</v>
      </c>
      <c r="N4718" t="str">
        <f>TEXT(B4718,"dddd")</f>
        <v>Tuesday</v>
      </c>
    </row>
    <row r="4719" spans="1:14" x14ac:dyDescent="0.35">
      <c r="A4719">
        <v>291070</v>
      </c>
      <c r="B4719" s="3">
        <v>45797</v>
      </c>
      <c r="C4719" s="4">
        <v>0.76961805555555551</v>
      </c>
      <c r="D4719" t="s">
        <v>425</v>
      </c>
      <c r="E4719">
        <v>1</v>
      </c>
      <c r="F4719" t="s">
        <v>15</v>
      </c>
      <c r="G4719" t="s">
        <v>405</v>
      </c>
      <c r="H4719" t="s">
        <v>414</v>
      </c>
      <c r="J4719" t="s">
        <v>403</v>
      </c>
      <c r="K4719">
        <v>1</v>
      </c>
      <c r="L4719" t="str">
        <f>_xlfn.CONCAT(D4719,F4719)</f>
        <v>Iced Guillermo12 oz</v>
      </c>
      <c r="M4719" s="10">
        <f>E4719*_xlfn.XLOOKUP(L4719,PriceListData!$F$2:$F$97,PriceListData!$E$2:$E$97)</f>
        <v>3.5</v>
      </c>
      <c r="N4719" t="str">
        <f>TEXT(B4719,"dddd")</f>
        <v>Tuesday</v>
      </c>
    </row>
    <row r="4720" spans="1:14" x14ac:dyDescent="0.35">
      <c r="A4720">
        <v>291069</v>
      </c>
      <c r="B4720" s="3">
        <v>45797</v>
      </c>
      <c r="C4720" s="4">
        <v>0.76714120370370376</v>
      </c>
      <c r="D4720" t="s">
        <v>427</v>
      </c>
      <c r="E4720">
        <v>1</v>
      </c>
      <c r="F4720" t="s">
        <v>15</v>
      </c>
      <c r="G4720" t="s">
        <v>417</v>
      </c>
      <c r="H4720" t="s">
        <v>418</v>
      </c>
      <c r="J4720" t="s">
        <v>403</v>
      </c>
      <c r="K4720">
        <v>2</v>
      </c>
      <c r="L4720" t="str">
        <f>_xlfn.CONCAT(D4720,F4720)</f>
        <v>House blend12 oz</v>
      </c>
      <c r="M4720" s="10">
        <f>E4720*_xlfn.XLOOKUP(L4720,PriceListData!$F$2:$F$97,PriceListData!$E$2:$E$97)</f>
        <v>12.95</v>
      </c>
      <c r="N4720" t="str">
        <f>TEXT(B4720,"dddd")</f>
        <v>Tuesday</v>
      </c>
    </row>
    <row r="4721" spans="1:14" x14ac:dyDescent="0.35">
      <c r="A4721">
        <v>291068</v>
      </c>
      <c r="B4721" s="3">
        <v>45797</v>
      </c>
      <c r="C4721" s="4">
        <v>0.76565972222222223</v>
      </c>
      <c r="D4721" t="s">
        <v>404</v>
      </c>
      <c r="E4721">
        <v>1</v>
      </c>
      <c r="F4721" t="s">
        <v>15</v>
      </c>
      <c r="G4721" t="s">
        <v>405</v>
      </c>
      <c r="H4721" t="s">
        <v>406</v>
      </c>
      <c r="J4721" t="s">
        <v>403</v>
      </c>
      <c r="K4721">
        <v>1</v>
      </c>
      <c r="L4721" t="str">
        <f>_xlfn.CONCAT(D4721,F4721)</f>
        <v>Café latté12 oz</v>
      </c>
      <c r="M4721" s="10">
        <f>E4721*_xlfn.XLOOKUP(L4721,PriceListData!$F$2:$F$97,PriceListData!$E$2:$E$97)</f>
        <v>4.25</v>
      </c>
      <c r="N4721" t="str">
        <f>TEXT(B4721,"dddd")</f>
        <v>Tuesday</v>
      </c>
    </row>
    <row r="4722" spans="1:14" x14ac:dyDescent="0.35">
      <c r="A4722">
        <v>291067</v>
      </c>
      <c r="B4722" s="3">
        <v>45797</v>
      </c>
      <c r="C4722" s="4">
        <v>0.76195601851851846</v>
      </c>
      <c r="D4722" t="s">
        <v>425</v>
      </c>
      <c r="E4722">
        <v>1</v>
      </c>
      <c r="F4722" t="s">
        <v>15</v>
      </c>
      <c r="G4722" t="s">
        <v>405</v>
      </c>
      <c r="H4722" t="s">
        <v>414</v>
      </c>
      <c r="J4722" t="s">
        <v>403</v>
      </c>
      <c r="K4722">
        <v>1</v>
      </c>
      <c r="L4722" t="str">
        <f>_xlfn.CONCAT(D4722,F4722)</f>
        <v>Iced Guillermo12 oz</v>
      </c>
      <c r="M4722" s="10">
        <f>E4722*_xlfn.XLOOKUP(L4722,PriceListData!$F$2:$F$97,PriceListData!$E$2:$E$97)</f>
        <v>3.5</v>
      </c>
      <c r="N4722" t="str">
        <f>TEXT(B4722,"dddd")</f>
        <v>Tuesday</v>
      </c>
    </row>
    <row r="4723" spans="1:14" x14ac:dyDescent="0.35">
      <c r="A4723">
        <v>291066</v>
      </c>
      <c r="B4723" s="3">
        <v>45797</v>
      </c>
      <c r="C4723" s="4">
        <v>0.76181712962962966</v>
      </c>
      <c r="D4723" t="s">
        <v>54</v>
      </c>
      <c r="E4723">
        <v>1</v>
      </c>
      <c r="G4723" t="s">
        <v>415</v>
      </c>
      <c r="H4723" t="s">
        <v>416</v>
      </c>
      <c r="J4723" t="s">
        <v>403</v>
      </c>
      <c r="K4723">
        <v>2</v>
      </c>
      <c r="L4723" t="str">
        <f>_xlfn.CONCAT(D4723,F4723)</f>
        <v>Syrup</v>
      </c>
      <c r="M4723" s="10">
        <f>E4723*_xlfn.XLOOKUP(L4723,PriceListData!$F$2:$F$97,PriceListData!$E$2:$E$97)</f>
        <v>0.75</v>
      </c>
      <c r="N4723" t="str">
        <f>TEXT(B4723,"dddd")</f>
        <v>Tuesday</v>
      </c>
    </row>
    <row r="4724" spans="1:14" x14ac:dyDescent="0.35">
      <c r="A4724">
        <v>291066</v>
      </c>
      <c r="B4724" s="3">
        <v>45797</v>
      </c>
      <c r="C4724" s="4">
        <v>0.76181712962962966</v>
      </c>
      <c r="D4724" t="s">
        <v>21</v>
      </c>
      <c r="E4724">
        <v>1</v>
      </c>
      <c r="F4724" t="s">
        <v>15</v>
      </c>
      <c r="G4724" t="s">
        <v>405</v>
      </c>
      <c r="H4724" t="s">
        <v>406</v>
      </c>
      <c r="J4724" t="s">
        <v>403</v>
      </c>
      <c r="K4724">
        <v>2</v>
      </c>
      <c r="L4724" t="str">
        <f>_xlfn.CONCAT(D4724,F4724)</f>
        <v>Pourover12 oz</v>
      </c>
      <c r="M4724" s="10">
        <f>E4724*_xlfn.XLOOKUP(L4724,PriceListData!$F$2:$F$97,PriceListData!$E$2:$E$97)</f>
        <v>3.5</v>
      </c>
      <c r="N4724" t="str">
        <f>TEXT(B4724,"dddd")</f>
        <v>Tuesday</v>
      </c>
    </row>
    <row r="4725" spans="1:14" x14ac:dyDescent="0.35">
      <c r="A4725">
        <v>291065</v>
      </c>
      <c r="B4725" s="3">
        <v>45797</v>
      </c>
      <c r="C4725" s="4">
        <v>0.7575115740740741</v>
      </c>
      <c r="D4725" t="s">
        <v>409</v>
      </c>
      <c r="E4725">
        <v>1</v>
      </c>
      <c r="F4725" t="s">
        <v>15</v>
      </c>
      <c r="G4725" t="s">
        <v>405</v>
      </c>
      <c r="H4725" t="s">
        <v>406</v>
      </c>
      <c r="J4725" t="s">
        <v>403</v>
      </c>
      <c r="K4725">
        <v>2</v>
      </c>
      <c r="L4725" t="str">
        <f>_xlfn.CONCAT(D4725,F4725)</f>
        <v>Drip coffee12 oz</v>
      </c>
      <c r="M4725" s="10">
        <f>E4725*_xlfn.XLOOKUP(L4725,PriceListData!$F$2:$F$97,PriceListData!$E$2:$E$97)</f>
        <v>2.25</v>
      </c>
      <c r="N4725" t="str">
        <f>TEXT(B4725,"dddd")</f>
        <v>Tuesday</v>
      </c>
    </row>
    <row r="4726" spans="1:14" x14ac:dyDescent="0.35">
      <c r="A4726">
        <v>291064</v>
      </c>
      <c r="B4726" s="3">
        <v>45797</v>
      </c>
      <c r="C4726" s="4">
        <v>0.75743055555555561</v>
      </c>
      <c r="D4726" t="s">
        <v>427</v>
      </c>
      <c r="E4726">
        <v>1</v>
      </c>
      <c r="F4726" t="s">
        <v>15</v>
      </c>
      <c r="G4726" t="s">
        <v>417</v>
      </c>
      <c r="H4726" t="s">
        <v>418</v>
      </c>
      <c r="J4726" t="s">
        <v>403</v>
      </c>
      <c r="K4726">
        <v>1</v>
      </c>
      <c r="L4726" t="str">
        <f>_xlfn.CONCAT(D4726,F4726)</f>
        <v>House blend12 oz</v>
      </c>
      <c r="M4726" s="10">
        <f>E4726*_xlfn.XLOOKUP(L4726,PriceListData!$F$2:$F$97,PriceListData!$E$2:$E$97)</f>
        <v>12.95</v>
      </c>
      <c r="N4726" t="str">
        <f>TEXT(B4726,"dddd")</f>
        <v>Tuesday</v>
      </c>
    </row>
    <row r="4727" spans="1:14" x14ac:dyDescent="0.35">
      <c r="A4727">
        <v>291064</v>
      </c>
      <c r="B4727" s="3">
        <v>45797</v>
      </c>
      <c r="C4727" s="4">
        <v>0.75743055555555561</v>
      </c>
      <c r="D4727" t="s">
        <v>404</v>
      </c>
      <c r="E4727">
        <v>1</v>
      </c>
      <c r="F4727" t="s">
        <v>15</v>
      </c>
      <c r="G4727" t="s">
        <v>405</v>
      </c>
      <c r="H4727" t="s">
        <v>406</v>
      </c>
      <c r="J4727" t="s">
        <v>403</v>
      </c>
      <c r="K4727">
        <v>1</v>
      </c>
      <c r="L4727" t="str">
        <f>_xlfn.CONCAT(D4727,F4727)</f>
        <v>Café latté12 oz</v>
      </c>
      <c r="M4727" s="10">
        <f>E4727*_xlfn.XLOOKUP(L4727,PriceListData!$F$2:$F$97,PriceListData!$E$2:$E$97)</f>
        <v>4.25</v>
      </c>
      <c r="N4727" t="str">
        <f>TEXT(B4727,"dddd")</f>
        <v>Tuesday</v>
      </c>
    </row>
    <row r="4728" spans="1:14" x14ac:dyDescent="0.35">
      <c r="A4728">
        <v>291062</v>
      </c>
      <c r="B4728" s="3">
        <v>45797</v>
      </c>
      <c r="C4728" s="4">
        <v>0.7497800925925926</v>
      </c>
      <c r="D4728" t="s">
        <v>425</v>
      </c>
      <c r="E4728">
        <v>1</v>
      </c>
      <c r="F4728" t="s">
        <v>15</v>
      </c>
      <c r="G4728" t="s">
        <v>405</v>
      </c>
      <c r="H4728" t="s">
        <v>414</v>
      </c>
      <c r="J4728" t="s">
        <v>403</v>
      </c>
      <c r="K4728">
        <v>1</v>
      </c>
      <c r="L4728" t="str">
        <f>_xlfn.CONCAT(D4728,F4728)</f>
        <v>Iced Guillermo12 oz</v>
      </c>
      <c r="M4728" s="10">
        <f>E4728*_xlfn.XLOOKUP(L4728,PriceListData!$F$2:$F$97,PriceListData!$E$2:$E$97)</f>
        <v>3.5</v>
      </c>
      <c r="N4728" t="str">
        <f>TEXT(B4728,"dddd")</f>
        <v>Tuesday</v>
      </c>
    </row>
    <row r="4729" spans="1:14" x14ac:dyDescent="0.35">
      <c r="A4729">
        <v>291062</v>
      </c>
      <c r="B4729" s="3">
        <v>45797</v>
      </c>
      <c r="C4729" s="4">
        <v>0.7497800925925926</v>
      </c>
      <c r="D4729" t="s">
        <v>52</v>
      </c>
      <c r="E4729">
        <v>1</v>
      </c>
      <c r="F4729" t="s">
        <v>15</v>
      </c>
      <c r="G4729" t="s">
        <v>405</v>
      </c>
      <c r="H4729" t="s">
        <v>414</v>
      </c>
      <c r="J4729" t="s">
        <v>403</v>
      </c>
      <c r="K4729">
        <v>1</v>
      </c>
      <c r="L4729" t="str">
        <f>_xlfn.CONCAT(D4729,F4729)</f>
        <v>Frappé12 oz</v>
      </c>
      <c r="M4729" s="10">
        <f>E4729*_xlfn.XLOOKUP(L4729,PriceListData!$F$2:$F$97,PriceListData!$E$2:$E$97)</f>
        <v>4.75</v>
      </c>
      <c r="N4729" t="str">
        <f>TEXT(B4729,"dddd")</f>
        <v>Tuesday</v>
      </c>
    </row>
    <row r="4730" spans="1:14" x14ac:dyDescent="0.35">
      <c r="A4730">
        <v>291061</v>
      </c>
      <c r="B4730" s="3">
        <v>45797</v>
      </c>
      <c r="C4730" s="4">
        <v>0.74412037037037038</v>
      </c>
      <c r="D4730" t="s">
        <v>410</v>
      </c>
      <c r="E4730">
        <v>1</v>
      </c>
      <c r="F4730" t="s">
        <v>15</v>
      </c>
      <c r="G4730" t="s">
        <v>405</v>
      </c>
      <c r="H4730" t="s">
        <v>406</v>
      </c>
      <c r="J4730" t="s">
        <v>403</v>
      </c>
      <c r="K4730">
        <v>2</v>
      </c>
      <c r="L4730" t="str">
        <f>_xlfn.CONCAT(D4730,F4730)</f>
        <v>Café Cubano12 oz</v>
      </c>
      <c r="M4730" s="10">
        <f>E4730*_xlfn.XLOOKUP(L4730,PriceListData!$F$2:$F$97,PriceListData!$E$2:$E$97)</f>
        <v>7</v>
      </c>
      <c r="N4730" t="str">
        <f>TEXT(B4730,"dddd")</f>
        <v>Tuesday</v>
      </c>
    </row>
    <row r="4731" spans="1:14" x14ac:dyDescent="0.35">
      <c r="A4731">
        <v>291060</v>
      </c>
      <c r="B4731" s="3">
        <v>45797</v>
      </c>
      <c r="C4731" s="4">
        <v>0.74236111111111114</v>
      </c>
      <c r="D4731" t="s">
        <v>52</v>
      </c>
      <c r="E4731">
        <v>1</v>
      </c>
      <c r="F4731" t="s">
        <v>15</v>
      </c>
      <c r="G4731" t="s">
        <v>405</v>
      </c>
      <c r="H4731" t="s">
        <v>414</v>
      </c>
      <c r="J4731" t="s">
        <v>403</v>
      </c>
      <c r="K4731">
        <v>1</v>
      </c>
      <c r="L4731" t="str">
        <f>_xlfn.CONCAT(D4731,F4731)</f>
        <v>Frappé12 oz</v>
      </c>
      <c r="M4731" s="10">
        <f>E4731*_xlfn.XLOOKUP(L4731,PriceListData!$F$2:$F$97,PriceListData!$E$2:$E$97)</f>
        <v>4.75</v>
      </c>
      <c r="N4731" t="str">
        <f>TEXT(B4731,"dddd")</f>
        <v>Tuesday</v>
      </c>
    </row>
    <row r="4732" spans="1:14" x14ac:dyDescent="0.35">
      <c r="A4732">
        <v>291059</v>
      </c>
      <c r="B4732" s="3">
        <v>45797</v>
      </c>
      <c r="C4732" s="4">
        <v>0.74004629629629626</v>
      </c>
      <c r="D4732" t="s">
        <v>52</v>
      </c>
      <c r="E4732">
        <v>1</v>
      </c>
      <c r="F4732" t="s">
        <v>15</v>
      </c>
      <c r="G4732" t="s">
        <v>405</v>
      </c>
      <c r="H4732" t="s">
        <v>414</v>
      </c>
      <c r="J4732" t="s">
        <v>403</v>
      </c>
      <c r="K4732">
        <v>1</v>
      </c>
      <c r="L4732" t="str">
        <f>_xlfn.CONCAT(D4732,F4732)</f>
        <v>Frappé12 oz</v>
      </c>
      <c r="M4732" s="10">
        <f>E4732*_xlfn.XLOOKUP(L4732,PriceListData!$F$2:$F$97,PriceListData!$E$2:$E$97)</f>
        <v>4.75</v>
      </c>
      <c r="N4732" t="str">
        <f>TEXT(B4732,"dddd")</f>
        <v>Tuesday</v>
      </c>
    </row>
    <row r="4733" spans="1:14" x14ac:dyDescent="0.35">
      <c r="A4733">
        <v>291058</v>
      </c>
      <c r="B4733" s="3">
        <v>45797</v>
      </c>
      <c r="C4733" s="4">
        <v>0.72297453703703707</v>
      </c>
      <c r="D4733" t="s">
        <v>409</v>
      </c>
      <c r="E4733">
        <v>1</v>
      </c>
      <c r="F4733" t="s">
        <v>15</v>
      </c>
      <c r="G4733" t="s">
        <v>405</v>
      </c>
      <c r="H4733" t="s">
        <v>406</v>
      </c>
      <c r="J4733" t="s">
        <v>403</v>
      </c>
      <c r="K4733">
        <v>1</v>
      </c>
      <c r="L4733" t="str">
        <f>_xlfn.CONCAT(D4733,F4733)</f>
        <v>Drip coffee12 oz</v>
      </c>
      <c r="M4733" s="10">
        <f>E4733*_xlfn.XLOOKUP(L4733,PriceListData!$F$2:$F$97,PriceListData!$E$2:$E$97)</f>
        <v>2.25</v>
      </c>
      <c r="N4733" t="str">
        <f>TEXT(B4733,"dddd")</f>
        <v>Tuesday</v>
      </c>
    </row>
    <row r="4734" spans="1:14" x14ac:dyDescent="0.35">
      <c r="A4734">
        <v>291057</v>
      </c>
      <c r="B4734" s="3">
        <v>45797</v>
      </c>
      <c r="C4734" s="4">
        <v>0.7219444444444445</v>
      </c>
      <c r="D4734" t="s">
        <v>404</v>
      </c>
      <c r="E4734">
        <v>1</v>
      </c>
      <c r="F4734" t="s">
        <v>15</v>
      </c>
      <c r="G4734" t="s">
        <v>405</v>
      </c>
      <c r="H4734" t="s">
        <v>406</v>
      </c>
      <c r="J4734" t="s">
        <v>442</v>
      </c>
      <c r="K4734">
        <v>1</v>
      </c>
      <c r="L4734" t="str">
        <f>_xlfn.CONCAT(D4734,F4734)</f>
        <v>Café latté12 oz</v>
      </c>
      <c r="M4734" s="10">
        <f>E4734*_xlfn.XLOOKUP(L4734,PriceListData!$F$2:$F$97,PriceListData!$E$2:$E$97)</f>
        <v>4.25</v>
      </c>
      <c r="N4734" t="str">
        <f>TEXT(B4734,"dddd")</f>
        <v>Tuesday</v>
      </c>
    </row>
    <row r="4735" spans="1:14" x14ac:dyDescent="0.35">
      <c r="A4735">
        <v>291056</v>
      </c>
      <c r="B4735" s="3">
        <v>45797</v>
      </c>
      <c r="C4735" s="4">
        <v>0.7215625</v>
      </c>
      <c r="D4735" t="s">
        <v>404</v>
      </c>
      <c r="E4735">
        <v>1</v>
      </c>
      <c r="F4735" t="s">
        <v>15</v>
      </c>
      <c r="G4735" t="s">
        <v>405</v>
      </c>
      <c r="H4735" t="s">
        <v>406</v>
      </c>
      <c r="J4735" t="s">
        <v>403</v>
      </c>
      <c r="K4735">
        <v>1</v>
      </c>
      <c r="L4735" t="str">
        <f>_xlfn.CONCAT(D4735,F4735)</f>
        <v>Café latté12 oz</v>
      </c>
      <c r="M4735" s="10">
        <f>E4735*_xlfn.XLOOKUP(L4735,PriceListData!$F$2:$F$97,PriceListData!$E$2:$E$97)</f>
        <v>4.25</v>
      </c>
      <c r="N4735" t="str">
        <f>TEXT(B4735,"dddd")</f>
        <v>Tuesday</v>
      </c>
    </row>
    <row r="4736" spans="1:14" x14ac:dyDescent="0.35">
      <c r="A4736">
        <v>291055</v>
      </c>
      <c r="B4736" s="3">
        <v>45797</v>
      </c>
      <c r="C4736" s="4">
        <v>0.72091435185185182</v>
      </c>
      <c r="D4736" t="s">
        <v>404</v>
      </c>
      <c r="E4736">
        <v>1</v>
      </c>
      <c r="F4736" t="s">
        <v>15</v>
      </c>
      <c r="G4736" t="s">
        <v>405</v>
      </c>
      <c r="H4736" t="s">
        <v>406</v>
      </c>
      <c r="J4736" t="s">
        <v>403</v>
      </c>
      <c r="K4736">
        <v>1</v>
      </c>
      <c r="L4736" t="str">
        <f>_xlfn.CONCAT(D4736,F4736)</f>
        <v>Café latté12 oz</v>
      </c>
      <c r="M4736" s="10">
        <f>E4736*_xlfn.XLOOKUP(L4736,PriceListData!$F$2:$F$97,PriceListData!$E$2:$E$97)</f>
        <v>4.25</v>
      </c>
      <c r="N4736" t="str">
        <f>TEXT(B4736,"dddd")</f>
        <v>Tuesday</v>
      </c>
    </row>
    <row r="4737" spans="1:14" x14ac:dyDescent="0.35">
      <c r="A4737">
        <v>291054</v>
      </c>
      <c r="B4737" s="3">
        <v>45797</v>
      </c>
      <c r="C4737" s="4">
        <v>0.71863425925925928</v>
      </c>
      <c r="D4737" t="s">
        <v>404</v>
      </c>
      <c r="E4737">
        <v>1</v>
      </c>
      <c r="F4737" t="s">
        <v>15</v>
      </c>
      <c r="G4737" t="s">
        <v>405</v>
      </c>
      <c r="H4737" t="s">
        <v>406</v>
      </c>
      <c r="J4737" t="s">
        <v>403</v>
      </c>
      <c r="K4737">
        <v>1</v>
      </c>
      <c r="L4737" t="str">
        <f>_xlfn.CONCAT(D4737,F4737)</f>
        <v>Café latté12 oz</v>
      </c>
      <c r="M4737" s="10">
        <f>E4737*_xlfn.XLOOKUP(L4737,PriceListData!$F$2:$F$97,PriceListData!$E$2:$E$97)</f>
        <v>4.25</v>
      </c>
      <c r="N4737" t="str">
        <f>TEXT(B4737,"dddd")</f>
        <v>Tuesday</v>
      </c>
    </row>
    <row r="4738" spans="1:14" x14ac:dyDescent="0.35">
      <c r="A4738">
        <v>291053</v>
      </c>
      <c r="B4738" s="3">
        <v>45797</v>
      </c>
      <c r="C4738" s="4">
        <v>0.71619212962962964</v>
      </c>
      <c r="D4738" t="s">
        <v>21</v>
      </c>
      <c r="E4738">
        <v>1</v>
      </c>
      <c r="F4738" t="s">
        <v>15</v>
      </c>
      <c r="G4738" t="s">
        <v>405</v>
      </c>
      <c r="H4738" t="s">
        <v>406</v>
      </c>
      <c r="J4738" t="s">
        <v>403</v>
      </c>
      <c r="K4738">
        <v>1</v>
      </c>
      <c r="L4738" t="str">
        <f>_xlfn.CONCAT(D4738,F4738)</f>
        <v>Pourover12 oz</v>
      </c>
      <c r="M4738" s="10">
        <f>E4738*_xlfn.XLOOKUP(L4738,PriceListData!$F$2:$F$97,PriceListData!$E$2:$E$97)</f>
        <v>3.5</v>
      </c>
      <c r="N4738" t="str">
        <f>TEXT(B4738,"dddd")</f>
        <v>Tuesday</v>
      </c>
    </row>
    <row r="4739" spans="1:14" x14ac:dyDescent="0.35">
      <c r="A4739">
        <v>291052</v>
      </c>
      <c r="B4739" s="3">
        <v>45797</v>
      </c>
      <c r="C4739" s="4">
        <v>0.71342592592592591</v>
      </c>
      <c r="D4739" t="s">
        <v>420</v>
      </c>
      <c r="E4739">
        <v>1</v>
      </c>
      <c r="F4739" t="s">
        <v>76</v>
      </c>
      <c r="G4739" t="s">
        <v>413</v>
      </c>
      <c r="H4739" t="s">
        <v>406</v>
      </c>
      <c r="J4739" t="s">
        <v>403</v>
      </c>
      <c r="K4739">
        <v>2</v>
      </c>
      <c r="L4739" t="str">
        <f>_xlfn.CONCAT(D4739,F4739)</f>
        <v>Moroccan tea10 oz</v>
      </c>
      <c r="M4739" s="10">
        <f>E4739*_xlfn.XLOOKUP(L4739,PriceListData!$F$2:$F$97,PriceListData!$E$2:$E$97)</f>
        <v>3</v>
      </c>
      <c r="N4739" t="str">
        <f>TEXT(B4739,"dddd")</f>
        <v>Tuesday</v>
      </c>
    </row>
    <row r="4740" spans="1:14" x14ac:dyDescent="0.35">
      <c r="A4740">
        <v>291050</v>
      </c>
      <c r="B4740" s="3">
        <v>45797</v>
      </c>
      <c r="C4740" s="4">
        <v>0.69960648148148152</v>
      </c>
      <c r="D4740" t="s">
        <v>52</v>
      </c>
      <c r="E4740">
        <v>1</v>
      </c>
      <c r="F4740" t="s">
        <v>15</v>
      </c>
      <c r="G4740" t="s">
        <v>405</v>
      </c>
      <c r="H4740" t="s">
        <v>414</v>
      </c>
      <c r="J4740" t="s">
        <v>403</v>
      </c>
      <c r="K4740">
        <v>1</v>
      </c>
      <c r="L4740" t="str">
        <f>_xlfn.CONCAT(D4740,F4740)</f>
        <v>Frappé12 oz</v>
      </c>
      <c r="M4740" s="10">
        <f>E4740*_xlfn.XLOOKUP(L4740,PriceListData!$F$2:$F$97,PriceListData!$E$2:$E$97)</f>
        <v>4.75</v>
      </c>
      <c r="N4740" t="str">
        <f>TEXT(B4740,"dddd")</f>
        <v>Tuesday</v>
      </c>
    </row>
    <row r="4741" spans="1:14" x14ac:dyDescent="0.35">
      <c r="A4741">
        <v>291049</v>
      </c>
      <c r="B4741" s="3">
        <v>45797</v>
      </c>
      <c r="C4741" s="4">
        <v>0.69704861111111116</v>
      </c>
      <c r="D4741" t="s">
        <v>410</v>
      </c>
      <c r="E4741">
        <v>1</v>
      </c>
      <c r="F4741" t="s">
        <v>15</v>
      </c>
      <c r="G4741" t="s">
        <v>405</v>
      </c>
      <c r="H4741" t="s">
        <v>406</v>
      </c>
      <c r="J4741" t="s">
        <v>403</v>
      </c>
      <c r="K4741">
        <v>2</v>
      </c>
      <c r="L4741" t="str">
        <f>_xlfn.CONCAT(D4741,F4741)</f>
        <v>Café Cubano12 oz</v>
      </c>
      <c r="M4741" s="10">
        <f>E4741*_xlfn.XLOOKUP(L4741,PriceListData!$F$2:$F$97,PriceListData!$E$2:$E$97)</f>
        <v>7</v>
      </c>
      <c r="N4741" t="str">
        <f>TEXT(B4741,"dddd")</f>
        <v>Tuesday</v>
      </c>
    </row>
    <row r="4742" spans="1:14" x14ac:dyDescent="0.35">
      <c r="A4742">
        <v>291048</v>
      </c>
      <c r="B4742" s="3">
        <v>45797</v>
      </c>
      <c r="C4742" s="4">
        <v>0.69195601851851851</v>
      </c>
      <c r="D4742" t="s">
        <v>52</v>
      </c>
      <c r="E4742">
        <v>1</v>
      </c>
      <c r="F4742" t="s">
        <v>15</v>
      </c>
      <c r="G4742" t="s">
        <v>405</v>
      </c>
      <c r="H4742" t="s">
        <v>414</v>
      </c>
      <c r="J4742" t="s">
        <v>403</v>
      </c>
      <c r="K4742">
        <v>1</v>
      </c>
      <c r="L4742" t="str">
        <f>_xlfn.CONCAT(D4742,F4742)</f>
        <v>Frappé12 oz</v>
      </c>
      <c r="M4742" s="10">
        <f>E4742*_xlfn.XLOOKUP(L4742,PriceListData!$F$2:$F$97,PriceListData!$E$2:$E$97)</f>
        <v>4.75</v>
      </c>
      <c r="N4742" t="str">
        <f>TEXT(B4742,"dddd")</f>
        <v>Tuesday</v>
      </c>
    </row>
    <row r="4743" spans="1:14" x14ac:dyDescent="0.35">
      <c r="A4743">
        <v>291047</v>
      </c>
      <c r="B4743" s="3">
        <v>45797</v>
      </c>
      <c r="C4743" s="4">
        <v>0.68905092592592587</v>
      </c>
      <c r="D4743" t="s">
        <v>424</v>
      </c>
      <c r="E4743">
        <v>1</v>
      </c>
      <c r="F4743" t="s">
        <v>15</v>
      </c>
      <c r="G4743" t="s">
        <v>423</v>
      </c>
      <c r="H4743" t="s">
        <v>414</v>
      </c>
      <c r="J4743" t="s">
        <v>403</v>
      </c>
      <c r="K4743">
        <v>1</v>
      </c>
      <c r="L4743" t="str">
        <f>_xlfn.CONCAT(D4743,F4743)</f>
        <v>Coconut milk smoothie12 oz</v>
      </c>
      <c r="M4743" s="10">
        <f>E4743*_xlfn.XLOOKUP(L4743,PriceListData!$F$2:$F$97,PriceListData!$E$2:$E$97)</f>
        <v>5.75</v>
      </c>
      <c r="N4743" t="str">
        <f>TEXT(B4743,"dddd")</f>
        <v>Tuesday</v>
      </c>
    </row>
    <row r="4744" spans="1:14" x14ac:dyDescent="0.35">
      <c r="A4744">
        <v>291046</v>
      </c>
      <c r="B4744" s="3">
        <v>45797</v>
      </c>
      <c r="C4744" s="4">
        <v>0.68863425925925925</v>
      </c>
      <c r="D4744" t="s">
        <v>411</v>
      </c>
      <c r="E4744">
        <v>1</v>
      </c>
      <c r="F4744" t="s">
        <v>24</v>
      </c>
      <c r="G4744" t="s">
        <v>405</v>
      </c>
      <c r="H4744" t="s">
        <v>406</v>
      </c>
      <c r="J4744" t="s">
        <v>403</v>
      </c>
      <c r="K4744">
        <v>1</v>
      </c>
      <c r="L4744" t="str">
        <f>_xlfn.CONCAT(D4744,F4744)</f>
        <v>Turkish coffee3 oz</v>
      </c>
      <c r="M4744" s="10">
        <f>E4744*_xlfn.XLOOKUP(L4744,PriceListData!$F$2:$F$97,PriceListData!$E$2:$E$97)</f>
        <v>3.75</v>
      </c>
      <c r="N4744" t="str">
        <f>TEXT(B4744,"dddd")</f>
        <v>Tuesday</v>
      </c>
    </row>
    <row r="4745" spans="1:14" x14ac:dyDescent="0.35">
      <c r="A4745">
        <v>291045</v>
      </c>
      <c r="B4745" s="3">
        <v>45797</v>
      </c>
      <c r="C4745" s="4">
        <v>0.68626157407407407</v>
      </c>
      <c r="D4745" t="s">
        <v>404</v>
      </c>
      <c r="E4745">
        <v>1</v>
      </c>
      <c r="F4745" t="s">
        <v>15</v>
      </c>
      <c r="G4745" t="s">
        <v>405</v>
      </c>
      <c r="H4745" t="s">
        <v>406</v>
      </c>
      <c r="J4745" t="s">
        <v>403</v>
      </c>
      <c r="K4745">
        <v>1</v>
      </c>
      <c r="L4745" t="str">
        <f>_xlfn.CONCAT(D4745,F4745)</f>
        <v>Café latté12 oz</v>
      </c>
      <c r="M4745" s="10">
        <f>E4745*_xlfn.XLOOKUP(L4745,PriceListData!$F$2:$F$97,PriceListData!$E$2:$E$97)</f>
        <v>4.25</v>
      </c>
      <c r="N4745" t="str">
        <f>TEXT(B4745,"dddd")</f>
        <v>Tuesday</v>
      </c>
    </row>
    <row r="4746" spans="1:14" x14ac:dyDescent="0.35">
      <c r="A4746">
        <v>291043</v>
      </c>
      <c r="B4746" s="3">
        <v>45797</v>
      </c>
      <c r="C4746" s="4">
        <v>0.68344907407407407</v>
      </c>
      <c r="D4746" t="s">
        <v>21</v>
      </c>
      <c r="E4746">
        <v>1</v>
      </c>
      <c r="F4746" t="s">
        <v>15</v>
      </c>
      <c r="G4746" t="s">
        <v>405</v>
      </c>
      <c r="H4746" t="s">
        <v>406</v>
      </c>
      <c r="J4746" t="s">
        <v>403</v>
      </c>
      <c r="K4746">
        <v>2</v>
      </c>
      <c r="L4746" t="str">
        <f>_xlfn.CONCAT(D4746,F4746)</f>
        <v>Pourover12 oz</v>
      </c>
      <c r="M4746" s="10">
        <f>E4746*_xlfn.XLOOKUP(L4746,PriceListData!$F$2:$F$97,PriceListData!$E$2:$E$97)</f>
        <v>3.5</v>
      </c>
      <c r="N4746" t="str">
        <f>TEXT(B4746,"dddd")</f>
        <v>Tuesday</v>
      </c>
    </row>
    <row r="4747" spans="1:14" x14ac:dyDescent="0.35">
      <c r="A4747">
        <v>291042</v>
      </c>
      <c r="B4747" s="3">
        <v>45797</v>
      </c>
      <c r="C4747" s="4">
        <v>0.67703703703703699</v>
      </c>
      <c r="D4747" t="s">
        <v>21</v>
      </c>
      <c r="E4747">
        <v>1</v>
      </c>
      <c r="F4747" t="s">
        <v>15</v>
      </c>
      <c r="G4747" t="s">
        <v>405</v>
      </c>
      <c r="H4747" t="s">
        <v>406</v>
      </c>
      <c r="J4747" t="s">
        <v>403</v>
      </c>
      <c r="K4747">
        <v>2</v>
      </c>
      <c r="L4747" t="str">
        <f>_xlfn.CONCAT(D4747,F4747)</f>
        <v>Pourover12 oz</v>
      </c>
      <c r="M4747" s="10">
        <f>E4747*_xlfn.XLOOKUP(L4747,PriceListData!$F$2:$F$97,PriceListData!$E$2:$E$97)</f>
        <v>3.5</v>
      </c>
      <c r="N4747" t="str">
        <f>TEXT(B4747,"dddd")</f>
        <v>Tuesday</v>
      </c>
    </row>
    <row r="4748" spans="1:14" x14ac:dyDescent="0.35">
      <c r="A4748">
        <v>291041</v>
      </c>
      <c r="B4748" s="3">
        <v>45797</v>
      </c>
      <c r="C4748" s="4">
        <v>0.67560185185185184</v>
      </c>
      <c r="D4748" t="s">
        <v>52</v>
      </c>
      <c r="E4748">
        <v>1</v>
      </c>
      <c r="F4748" t="s">
        <v>15</v>
      </c>
      <c r="G4748" t="s">
        <v>405</v>
      </c>
      <c r="H4748" t="s">
        <v>414</v>
      </c>
      <c r="J4748" t="s">
        <v>403</v>
      </c>
      <c r="K4748">
        <v>1</v>
      </c>
      <c r="L4748" t="str">
        <f>_xlfn.CONCAT(D4748,F4748)</f>
        <v>Frappé12 oz</v>
      </c>
      <c r="M4748" s="10">
        <f>E4748*_xlfn.XLOOKUP(L4748,PriceListData!$F$2:$F$97,PriceListData!$E$2:$E$97)</f>
        <v>4.75</v>
      </c>
      <c r="N4748" t="str">
        <f>TEXT(B4748,"dddd")</f>
        <v>Tuesday</v>
      </c>
    </row>
    <row r="4749" spans="1:14" x14ac:dyDescent="0.35">
      <c r="A4749">
        <v>291040</v>
      </c>
      <c r="B4749" s="3">
        <v>45797</v>
      </c>
      <c r="C4749" s="4">
        <v>0.67299768518518521</v>
      </c>
      <c r="D4749" t="s">
        <v>426</v>
      </c>
      <c r="E4749">
        <v>1</v>
      </c>
      <c r="F4749" t="s">
        <v>15</v>
      </c>
      <c r="G4749" t="s">
        <v>423</v>
      </c>
      <c r="H4749" t="s">
        <v>414</v>
      </c>
      <c r="J4749" t="s">
        <v>403</v>
      </c>
      <c r="K4749">
        <v>1</v>
      </c>
      <c r="L4749" t="str">
        <f>_xlfn.CONCAT(D4749,F4749)</f>
        <v>Soda water with fruit slice12 oz</v>
      </c>
      <c r="M4749" s="10">
        <f>E4749*_xlfn.XLOOKUP(L4749,PriceListData!$F$2:$F$97,PriceListData!$E$2:$E$97)</f>
        <v>2</v>
      </c>
      <c r="N4749" t="str">
        <f>TEXT(B4749,"dddd")</f>
        <v>Tuesday</v>
      </c>
    </row>
    <row r="4750" spans="1:14" x14ac:dyDescent="0.35">
      <c r="A4750">
        <v>291039</v>
      </c>
      <c r="B4750" s="3">
        <v>45797</v>
      </c>
      <c r="C4750" s="4">
        <v>0.67046296296296293</v>
      </c>
      <c r="D4750" t="s">
        <v>40</v>
      </c>
      <c r="E4750">
        <v>1</v>
      </c>
      <c r="F4750" t="s">
        <v>35</v>
      </c>
      <c r="G4750" t="s">
        <v>405</v>
      </c>
      <c r="H4750" t="s">
        <v>406</v>
      </c>
      <c r="J4750" t="s">
        <v>403</v>
      </c>
      <c r="K4750">
        <v>1</v>
      </c>
      <c r="L4750" t="str">
        <f>_xlfn.CONCAT(D4750,F4750)</f>
        <v>Espresso1 oz</v>
      </c>
      <c r="M4750" s="10">
        <f>E4750*_xlfn.XLOOKUP(L4750,PriceListData!$F$2:$F$97,PriceListData!$E$2:$E$97)</f>
        <v>2.5</v>
      </c>
      <c r="N4750" t="str">
        <f>TEXT(B4750,"dddd")</f>
        <v>Tuesday</v>
      </c>
    </row>
    <row r="4751" spans="1:14" x14ac:dyDescent="0.35">
      <c r="A4751">
        <v>291038</v>
      </c>
      <c r="B4751" s="3">
        <v>45797</v>
      </c>
      <c r="C4751" s="4">
        <v>0.6665740740740741</v>
      </c>
      <c r="D4751" t="s">
        <v>54</v>
      </c>
      <c r="E4751">
        <v>1</v>
      </c>
      <c r="G4751" t="s">
        <v>415</v>
      </c>
      <c r="H4751" t="s">
        <v>416</v>
      </c>
      <c r="J4751" t="s">
        <v>403</v>
      </c>
      <c r="K4751">
        <v>2</v>
      </c>
      <c r="L4751" t="str">
        <f>_xlfn.CONCAT(D4751,F4751)</f>
        <v>Syrup</v>
      </c>
      <c r="M4751" s="10">
        <f>E4751*_xlfn.XLOOKUP(L4751,PriceListData!$F$2:$F$97,PriceListData!$E$2:$E$97)</f>
        <v>0.75</v>
      </c>
      <c r="N4751" t="str">
        <f>TEXT(B4751,"dddd")</f>
        <v>Tuesday</v>
      </c>
    </row>
    <row r="4752" spans="1:14" x14ac:dyDescent="0.35">
      <c r="A4752">
        <v>291038</v>
      </c>
      <c r="B4752" s="3">
        <v>45797</v>
      </c>
      <c r="C4752" s="4">
        <v>0.6665740740740741</v>
      </c>
      <c r="D4752" t="s">
        <v>21</v>
      </c>
      <c r="E4752">
        <v>1</v>
      </c>
      <c r="F4752" t="s">
        <v>15</v>
      </c>
      <c r="G4752" t="s">
        <v>405</v>
      </c>
      <c r="H4752" t="s">
        <v>406</v>
      </c>
      <c r="J4752" t="s">
        <v>403</v>
      </c>
      <c r="K4752">
        <v>2</v>
      </c>
      <c r="L4752" t="str">
        <f>_xlfn.CONCAT(D4752,F4752)</f>
        <v>Pourover12 oz</v>
      </c>
      <c r="M4752" s="10">
        <f>E4752*_xlfn.XLOOKUP(L4752,PriceListData!$F$2:$F$97,PriceListData!$E$2:$E$97)</f>
        <v>3.5</v>
      </c>
      <c r="N4752" t="str">
        <f>TEXT(B4752,"dddd")</f>
        <v>Tuesday</v>
      </c>
    </row>
    <row r="4753" spans="1:14" x14ac:dyDescent="0.35">
      <c r="A4753">
        <v>291038</v>
      </c>
      <c r="B4753" s="3">
        <v>45797</v>
      </c>
      <c r="C4753" s="4">
        <v>0.6665740740740741</v>
      </c>
      <c r="D4753" t="s">
        <v>21</v>
      </c>
      <c r="E4753">
        <v>1</v>
      </c>
      <c r="F4753" t="s">
        <v>15</v>
      </c>
      <c r="G4753" t="s">
        <v>405</v>
      </c>
      <c r="H4753" t="s">
        <v>406</v>
      </c>
      <c r="J4753" t="s">
        <v>403</v>
      </c>
      <c r="K4753">
        <v>2</v>
      </c>
      <c r="L4753" t="str">
        <f>_xlfn.CONCAT(D4753,F4753)</f>
        <v>Pourover12 oz</v>
      </c>
      <c r="M4753" s="10">
        <f>E4753*_xlfn.XLOOKUP(L4753,PriceListData!$F$2:$F$97,PriceListData!$E$2:$E$97)</f>
        <v>3.5</v>
      </c>
      <c r="N4753" t="str">
        <f>TEXT(B4753,"dddd")</f>
        <v>Tuesday</v>
      </c>
    </row>
    <row r="4754" spans="1:14" x14ac:dyDescent="0.35">
      <c r="A4754">
        <v>291037</v>
      </c>
      <c r="B4754" s="3">
        <v>45797</v>
      </c>
      <c r="C4754" s="4">
        <v>0.66591435185185188</v>
      </c>
      <c r="D4754" t="s">
        <v>65</v>
      </c>
      <c r="E4754">
        <v>1</v>
      </c>
      <c r="F4754" t="s">
        <v>15</v>
      </c>
      <c r="G4754" t="s">
        <v>405</v>
      </c>
      <c r="H4754" t="s">
        <v>406</v>
      </c>
      <c r="J4754" t="s">
        <v>403</v>
      </c>
      <c r="K4754">
        <v>1</v>
      </c>
      <c r="L4754" t="str">
        <f>_xlfn.CONCAT(D4754,F4754)</f>
        <v>Cappuccino12 oz</v>
      </c>
      <c r="M4754" s="10">
        <f>E4754*_xlfn.XLOOKUP(L4754,PriceListData!$F$2:$F$97,PriceListData!$E$2:$E$97)</f>
        <v>5.5</v>
      </c>
      <c r="N4754" t="str">
        <f>TEXT(B4754,"dddd")</f>
        <v>Tuesday</v>
      </c>
    </row>
    <row r="4755" spans="1:14" x14ac:dyDescent="0.35">
      <c r="A4755">
        <v>291034</v>
      </c>
      <c r="B4755" s="3">
        <v>45797</v>
      </c>
      <c r="C4755" s="4">
        <v>0.65903935185185181</v>
      </c>
      <c r="D4755" t="s">
        <v>65</v>
      </c>
      <c r="E4755">
        <v>1</v>
      </c>
      <c r="F4755" t="s">
        <v>15</v>
      </c>
      <c r="G4755" t="s">
        <v>405</v>
      </c>
      <c r="H4755" t="s">
        <v>406</v>
      </c>
      <c r="J4755" t="s">
        <v>403</v>
      </c>
      <c r="K4755">
        <v>1</v>
      </c>
      <c r="L4755" t="str">
        <f>_xlfn.CONCAT(D4755,F4755)</f>
        <v>Cappuccino12 oz</v>
      </c>
      <c r="M4755" s="10">
        <f>E4755*_xlfn.XLOOKUP(L4755,PriceListData!$F$2:$F$97,PriceListData!$E$2:$E$97)</f>
        <v>5.5</v>
      </c>
      <c r="N4755" t="str">
        <f>TEXT(B4755,"dddd")</f>
        <v>Tuesday</v>
      </c>
    </row>
    <row r="4756" spans="1:14" x14ac:dyDescent="0.35">
      <c r="A4756">
        <v>291032</v>
      </c>
      <c r="B4756" s="3">
        <v>45797</v>
      </c>
      <c r="C4756" s="4">
        <v>0.65812499999999996</v>
      </c>
      <c r="D4756" t="s">
        <v>407</v>
      </c>
      <c r="E4756">
        <v>1</v>
      </c>
      <c r="G4756" t="s">
        <v>405</v>
      </c>
      <c r="H4756" t="s">
        <v>408</v>
      </c>
      <c r="J4756" t="s">
        <v>403</v>
      </c>
      <c r="K4756">
        <v>1</v>
      </c>
      <c r="L4756" t="str">
        <f>_xlfn.CONCAT(D4756,F4756)</f>
        <v>Drip coffee refill</v>
      </c>
      <c r="M4756" s="10">
        <f>E4756*_xlfn.XLOOKUP(L4756,PriceListData!$F$2:$F$97,PriceListData!$E$2:$E$97)</f>
        <v>1.25</v>
      </c>
      <c r="N4756" t="str">
        <f>TEXT(B4756,"dddd")</f>
        <v>Tuesday</v>
      </c>
    </row>
    <row r="4757" spans="1:14" x14ac:dyDescent="0.35">
      <c r="A4757">
        <v>291032</v>
      </c>
      <c r="B4757" s="3">
        <v>45797</v>
      </c>
      <c r="C4757" s="4">
        <v>0.65812499999999996</v>
      </c>
      <c r="D4757" t="s">
        <v>404</v>
      </c>
      <c r="E4757">
        <v>1</v>
      </c>
      <c r="F4757" t="s">
        <v>15</v>
      </c>
      <c r="G4757" t="s">
        <v>405</v>
      </c>
      <c r="H4757" t="s">
        <v>406</v>
      </c>
      <c r="J4757" t="s">
        <v>403</v>
      </c>
      <c r="K4757">
        <v>1</v>
      </c>
      <c r="L4757" t="str">
        <f>_xlfn.CONCAT(D4757,F4757)</f>
        <v>Café latté12 oz</v>
      </c>
      <c r="M4757" s="10">
        <f>E4757*_xlfn.XLOOKUP(L4757,PriceListData!$F$2:$F$97,PriceListData!$E$2:$E$97)</f>
        <v>4.25</v>
      </c>
      <c r="N4757" t="str">
        <f>TEXT(B4757,"dddd")</f>
        <v>Tuesday</v>
      </c>
    </row>
    <row r="4758" spans="1:14" x14ac:dyDescent="0.35">
      <c r="A4758">
        <v>291031</v>
      </c>
      <c r="B4758" s="3">
        <v>45797</v>
      </c>
      <c r="C4758" s="4">
        <v>0.65767361111111111</v>
      </c>
      <c r="D4758" t="s">
        <v>74</v>
      </c>
      <c r="E4758">
        <v>1</v>
      </c>
      <c r="F4758" t="s">
        <v>15</v>
      </c>
      <c r="G4758" t="s">
        <v>417</v>
      </c>
      <c r="H4758" t="s">
        <v>418</v>
      </c>
      <c r="J4758" t="s">
        <v>403</v>
      </c>
      <c r="K4758">
        <v>1</v>
      </c>
      <c r="L4758" t="str">
        <f>_xlfn.CONCAT(D4758,F4758)</f>
        <v>Single-origin12 oz</v>
      </c>
      <c r="M4758" s="10">
        <f>E4758*_xlfn.XLOOKUP(L4758,PriceListData!$F$2:$F$97,PriceListData!$E$2:$E$97)</f>
        <v>14.95</v>
      </c>
      <c r="N4758" t="str">
        <f>TEXT(B4758,"dddd")</f>
        <v>Tuesday</v>
      </c>
    </row>
    <row r="4759" spans="1:14" x14ac:dyDescent="0.35">
      <c r="A4759">
        <v>291030</v>
      </c>
      <c r="B4759" s="3">
        <v>45797</v>
      </c>
      <c r="C4759" s="4">
        <v>0.6552662037037037</v>
      </c>
      <c r="D4759" t="s">
        <v>21</v>
      </c>
      <c r="E4759">
        <v>1</v>
      </c>
      <c r="F4759" t="s">
        <v>15</v>
      </c>
      <c r="G4759" t="s">
        <v>405</v>
      </c>
      <c r="H4759" t="s">
        <v>406</v>
      </c>
      <c r="J4759" t="s">
        <v>403</v>
      </c>
      <c r="K4759">
        <v>1</v>
      </c>
      <c r="L4759" t="str">
        <f>_xlfn.CONCAT(D4759,F4759)</f>
        <v>Pourover12 oz</v>
      </c>
      <c r="M4759" s="10">
        <f>E4759*_xlfn.XLOOKUP(L4759,PriceListData!$F$2:$F$97,PriceListData!$E$2:$E$97)</f>
        <v>3.5</v>
      </c>
      <c r="N4759" t="str">
        <f>TEXT(B4759,"dddd")</f>
        <v>Tuesday</v>
      </c>
    </row>
    <row r="4760" spans="1:14" x14ac:dyDescent="0.35">
      <c r="A4760">
        <v>291028</v>
      </c>
      <c r="B4760" s="3">
        <v>45797</v>
      </c>
      <c r="C4760" s="4">
        <v>0.64964120370370371</v>
      </c>
      <c r="D4760" t="s">
        <v>65</v>
      </c>
      <c r="E4760">
        <v>1</v>
      </c>
      <c r="F4760" t="s">
        <v>15</v>
      </c>
      <c r="G4760" t="s">
        <v>405</v>
      </c>
      <c r="H4760" t="s">
        <v>406</v>
      </c>
      <c r="J4760" t="s">
        <v>403</v>
      </c>
      <c r="K4760">
        <v>1</v>
      </c>
      <c r="L4760" t="str">
        <f>_xlfn.CONCAT(D4760,F4760)</f>
        <v>Cappuccino12 oz</v>
      </c>
      <c r="M4760" s="10">
        <f>E4760*_xlfn.XLOOKUP(L4760,PriceListData!$F$2:$F$97,PriceListData!$E$2:$E$97)</f>
        <v>5.5</v>
      </c>
      <c r="N4760" t="str">
        <f>TEXT(B4760,"dddd")</f>
        <v>Tuesday</v>
      </c>
    </row>
    <row r="4761" spans="1:14" x14ac:dyDescent="0.35">
      <c r="A4761">
        <v>291027</v>
      </c>
      <c r="B4761" s="3">
        <v>45797</v>
      </c>
      <c r="C4761" s="4">
        <v>0.64369212962962963</v>
      </c>
      <c r="D4761" t="s">
        <v>54</v>
      </c>
      <c r="E4761">
        <v>1</v>
      </c>
      <c r="G4761" t="s">
        <v>415</v>
      </c>
      <c r="H4761" t="s">
        <v>416</v>
      </c>
      <c r="J4761" t="s">
        <v>403</v>
      </c>
      <c r="K4761">
        <v>1</v>
      </c>
      <c r="L4761" t="str">
        <f>_xlfn.CONCAT(D4761,F4761)</f>
        <v>Syrup</v>
      </c>
      <c r="M4761" s="10">
        <f>E4761*_xlfn.XLOOKUP(L4761,PriceListData!$F$2:$F$97,PriceListData!$E$2:$E$97)</f>
        <v>0.75</v>
      </c>
      <c r="N4761" t="str">
        <f>TEXT(B4761,"dddd")</f>
        <v>Tuesday</v>
      </c>
    </row>
    <row r="4762" spans="1:14" x14ac:dyDescent="0.35">
      <c r="A4762">
        <v>291027</v>
      </c>
      <c r="B4762" s="3">
        <v>45797</v>
      </c>
      <c r="C4762" s="4">
        <v>0.64369212962962963</v>
      </c>
      <c r="D4762" t="s">
        <v>21</v>
      </c>
      <c r="E4762">
        <v>1</v>
      </c>
      <c r="F4762" t="s">
        <v>15</v>
      </c>
      <c r="G4762" t="s">
        <v>405</v>
      </c>
      <c r="H4762" t="s">
        <v>406</v>
      </c>
      <c r="J4762" t="s">
        <v>403</v>
      </c>
      <c r="K4762">
        <v>1</v>
      </c>
      <c r="L4762" t="str">
        <f>_xlfn.CONCAT(D4762,F4762)</f>
        <v>Pourover12 oz</v>
      </c>
      <c r="M4762" s="10">
        <f>E4762*_xlfn.XLOOKUP(L4762,PriceListData!$F$2:$F$97,PriceListData!$E$2:$E$97)</f>
        <v>3.5</v>
      </c>
      <c r="N4762" t="str">
        <f>TEXT(B4762,"dddd")</f>
        <v>Tuesday</v>
      </c>
    </row>
    <row r="4763" spans="1:14" x14ac:dyDescent="0.35">
      <c r="A4763">
        <v>291026</v>
      </c>
      <c r="B4763" s="3">
        <v>45797</v>
      </c>
      <c r="C4763" s="4">
        <v>0.64331018518518523</v>
      </c>
      <c r="D4763" t="s">
        <v>74</v>
      </c>
      <c r="E4763">
        <v>1</v>
      </c>
      <c r="F4763" t="s">
        <v>15</v>
      </c>
      <c r="G4763" t="s">
        <v>417</v>
      </c>
      <c r="H4763" t="s">
        <v>418</v>
      </c>
      <c r="J4763" t="s">
        <v>403</v>
      </c>
      <c r="K4763">
        <v>1</v>
      </c>
      <c r="L4763" t="str">
        <f>_xlfn.CONCAT(D4763,F4763)</f>
        <v>Single-origin12 oz</v>
      </c>
      <c r="M4763" s="10">
        <f>E4763*_xlfn.XLOOKUP(L4763,PriceListData!$F$2:$F$97,PriceListData!$E$2:$E$97)</f>
        <v>14.95</v>
      </c>
      <c r="N4763" t="str">
        <f>TEXT(B4763,"dddd")</f>
        <v>Tuesday</v>
      </c>
    </row>
    <row r="4764" spans="1:14" x14ac:dyDescent="0.35">
      <c r="A4764">
        <v>291025</v>
      </c>
      <c r="B4764" s="3">
        <v>45797</v>
      </c>
      <c r="C4764" s="4">
        <v>0.64133101851851848</v>
      </c>
      <c r="D4764" t="s">
        <v>404</v>
      </c>
      <c r="E4764">
        <v>1</v>
      </c>
      <c r="F4764" t="s">
        <v>15</v>
      </c>
      <c r="G4764" t="s">
        <v>405</v>
      </c>
      <c r="H4764" t="s">
        <v>406</v>
      </c>
      <c r="J4764" t="s">
        <v>403</v>
      </c>
      <c r="K4764">
        <v>1</v>
      </c>
      <c r="L4764" t="str">
        <f>_xlfn.CONCAT(D4764,F4764)</f>
        <v>Café latté12 oz</v>
      </c>
      <c r="M4764" s="10">
        <f>E4764*_xlfn.XLOOKUP(L4764,PriceListData!$F$2:$F$97,PriceListData!$E$2:$E$97)</f>
        <v>4.25</v>
      </c>
      <c r="N4764" t="str">
        <f>TEXT(B4764,"dddd")</f>
        <v>Tuesday</v>
      </c>
    </row>
    <row r="4765" spans="1:14" x14ac:dyDescent="0.35">
      <c r="A4765">
        <v>291024</v>
      </c>
      <c r="B4765" s="3">
        <v>45797</v>
      </c>
      <c r="C4765" s="4">
        <v>0.6398611111111111</v>
      </c>
      <c r="D4765" t="s">
        <v>65</v>
      </c>
      <c r="E4765">
        <v>1</v>
      </c>
      <c r="F4765" t="s">
        <v>15</v>
      </c>
      <c r="G4765" t="s">
        <v>405</v>
      </c>
      <c r="H4765" t="s">
        <v>406</v>
      </c>
      <c r="J4765" t="s">
        <v>403</v>
      </c>
      <c r="K4765">
        <v>2</v>
      </c>
      <c r="L4765" t="str">
        <f>_xlfn.CONCAT(D4765,F4765)</f>
        <v>Cappuccino12 oz</v>
      </c>
      <c r="M4765" s="10">
        <f>E4765*_xlfn.XLOOKUP(L4765,PriceListData!$F$2:$F$97,PriceListData!$E$2:$E$97)</f>
        <v>5.5</v>
      </c>
      <c r="N4765" t="str">
        <f>TEXT(B4765,"dddd")</f>
        <v>Tuesday</v>
      </c>
    </row>
    <row r="4766" spans="1:14" x14ac:dyDescent="0.35">
      <c r="A4766">
        <v>291023</v>
      </c>
      <c r="B4766" s="3">
        <v>45797</v>
      </c>
      <c r="C4766" s="4">
        <v>0.63424768518518515</v>
      </c>
      <c r="D4766" t="s">
        <v>21</v>
      </c>
      <c r="E4766">
        <v>1</v>
      </c>
      <c r="F4766" t="s">
        <v>15</v>
      </c>
      <c r="G4766" t="s">
        <v>405</v>
      </c>
      <c r="H4766" t="s">
        <v>406</v>
      </c>
      <c r="J4766" t="s">
        <v>403</v>
      </c>
      <c r="K4766">
        <v>1</v>
      </c>
      <c r="L4766" t="str">
        <f>_xlfn.CONCAT(D4766,F4766)</f>
        <v>Pourover12 oz</v>
      </c>
      <c r="M4766" s="10">
        <f>E4766*_xlfn.XLOOKUP(L4766,PriceListData!$F$2:$F$97,PriceListData!$E$2:$E$97)</f>
        <v>3.5</v>
      </c>
      <c r="N4766" t="str">
        <f>TEXT(B4766,"dddd")</f>
        <v>Tuesday</v>
      </c>
    </row>
    <row r="4767" spans="1:14" x14ac:dyDescent="0.35">
      <c r="A4767">
        <v>291022</v>
      </c>
      <c r="B4767" s="3">
        <v>45797</v>
      </c>
      <c r="C4767" s="4">
        <v>0.63065972222222222</v>
      </c>
      <c r="D4767" t="s">
        <v>40</v>
      </c>
      <c r="E4767">
        <v>2</v>
      </c>
      <c r="F4767" t="s">
        <v>35</v>
      </c>
      <c r="G4767" t="s">
        <v>405</v>
      </c>
      <c r="H4767" t="s">
        <v>406</v>
      </c>
      <c r="J4767" t="s">
        <v>403</v>
      </c>
      <c r="K4767">
        <v>1</v>
      </c>
      <c r="L4767" t="str">
        <f>_xlfn.CONCAT(D4767,F4767)</f>
        <v>Espresso1 oz</v>
      </c>
      <c r="M4767" s="10">
        <f>E4767*_xlfn.XLOOKUP(L4767,PriceListData!$F$2:$F$97,PriceListData!$E$2:$E$97)</f>
        <v>5</v>
      </c>
      <c r="N4767" t="str">
        <f>TEXT(B4767,"dddd")</f>
        <v>Tuesday</v>
      </c>
    </row>
    <row r="4768" spans="1:14" x14ac:dyDescent="0.35">
      <c r="A4768">
        <v>291022</v>
      </c>
      <c r="B4768" s="3">
        <v>45797</v>
      </c>
      <c r="C4768" s="4">
        <v>0.63065972222222222</v>
      </c>
      <c r="D4768" t="s">
        <v>410</v>
      </c>
      <c r="E4768">
        <v>1</v>
      </c>
      <c r="F4768" t="s">
        <v>15</v>
      </c>
      <c r="G4768" t="s">
        <v>405</v>
      </c>
      <c r="H4768" t="s">
        <v>406</v>
      </c>
      <c r="J4768" t="s">
        <v>403</v>
      </c>
      <c r="K4768">
        <v>1</v>
      </c>
      <c r="L4768" t="str">
        <f>_xlfn.CONCAT(D4768,F4768)</f>
        <v>Café Cubano12 oz</v>
      </c>
      <c r="M4768" s="10">
        <f>E4768*_xlfn.XLOOKUP(L4768,PriceListData!$F$2:$F$97,PriceListData!$E$2:$E$97)</f>
        <v>7</v>
      </c>
      <c r="N4768" t="str">
        <f>TEXT(B4768,"dddd")</f>
        <v>Tuesday</v>
      </c>
    </row>
    <row r="4769" spans="1:14" x14ac:dyDescent="0.35">
      <c r="A4769">
        <v>291020</v>
      </c>
      <c r="B4769" s="3">
        <v>45797</v>
      </c>
      <c r="C4769" s="4">
        <v>0.62738425925925922</v>
      </c>
      <c r="D4769" t="s">
        <v>40</v>
      </c>
      <c r="E4769">
        <v>1</v>
      </c>
      <c r="F4769" t="s">
        <v>35</v>
      </c>
      <c r="G4769" t="s">
        <v>405</v>
      </c>
      <c r="H4769" t="s">
        <v>406</v>
      </c>
      <c r="J4769" t="s">
        <v>403</v>
      </c>
      <c r="K4769">
        <v>1</v>
      </c>
      <c r="L4769" t="str">
        <f>_xlfn.CONCAT(D4769,F4769)</f>
        <v>Espresso1 oz</v>
      </c>
      <c r="M4769" s="10">
        <f>E4769*_xlfn.XLOOKUP(L4769,PriceListData!$F$2:$F$97,PriceListData!$E$2:$E$97)</f>
        <v>2.5</v>
      </c>
      <c r="N4769" t="str">
        <f>TEXT(B4769,"dddd")</f>
        <v>Tuesday</v>
      </c>
    </row>
    <row r="4770" spans="1:14" x14ac:dyDescent="0.35">
      <c r="A4770">
        <v>291018</v>
      </c>
      <c r="B4770" s="3">
        <v>45797</v>
      </c>
      <c r="C4770" s="4">
        <v>0.62482638888888886</v>
      </c>
      <c r="D4770" t="s">
        <v>21</v>
      </c>
      <c r="E4770">
        <v>1</v>
      </c>
      <c r="F4770" t="s">
        <v>15</v>
      </c>
      <c r="G4770" t="s">
        <v>405</v>
      </c>
      <c r="H4770" t="s">
        <v>406</v>
      </c>
      <c r="J4770" t="s">
        <v>403</v>
      </c>
      <c r="K4770">
        <v>1</v>
      </c>
      <c r="L4770" t="str">
        <f>_xlfn.CONCAT(D4770,F4770)</f>
        <v>Pourover12 oz</v>
      </c>
      <c r="M4770" s="10">
        <f>E4770*_xlfn.XLOOKUP(L4770,PriceListData!$F$2:$F$97,PriceListData!$E$2:$E$97)</f>
        <v>3.5</v>
      </c>
      <c r="N4770" t="str">
        <f>TEXT(B4770,"dddd")</f>
        <v>Tuesday</v>
      </c>
    </row>
    <row r="4771" spans="1:14" x14ac:dyDescent="0.35">
      <c r="A4771">
        <v>291017</v>
      </c>
      <c r="B4771" s="3">
        <v>45797</v>
      </c>
      <c r="C4771" s="4">
        <v>0.61216435185185181</v>
      </c>
      <c r="D4771" t="s">
        <v>54</v>
      </c>
      <c r="E4771">
        <v>1</v>
      </c>
      <c r="G4771" t="s">
        <v>415</v>
      </c>
      <c r="H4771" t="s">
        <v>416</v>
      </c>
      <c r="J4771" t="s">
        <v>403</v>
      </c>
      <c r="K4771">
        <v>1</v>
      </c>
      <c r="L4771" t="str">
        <f>_xlfn.CONCAT(D4771,F4771)</f>
        <v>Syrup</v>
      </c>
      <c r="M4771" s="10">
        <f>E4771*_xlfn.XLOOKUP(L4771,PriceListData!$F$2:$F$97,PriceListData!$E$2:$E$97)</f>
        <v>0.75</v>
      </c>
      <c r="N4771" t="str">
        <f>TEXT(B4771,"dddd")</f>
        <v>Tuesday</v>
      </c>
    </row>
    <row r="4772" spans="1:14" x14ac:dyDescent="0.35">
      <c r="A4772">
        <v>291017</v>
      </c>
      <c r="B4772" s="3">
        <v>45797</v>
      </c>
      <c r="C4772" s="4">
        <v>0.61216435185185181</v>
      </c>
      <c r="D4772" t="s">
        <v>21</v>
      </c>
      <c r="E4772">
        <v>1</v>
      </c>
      <c r="F4772" t="s">
        <v>15</v>
      </c>
      <c r="G4772" t="s">
        <v>405</v>
      </c>
      <c r="H4772" t="s">
        <v>406</v>
      </c>
      <c r="J4772" t="s">
        <v>403</v>
      </c>
      <c r="K4772">
        <v>1</v>
      </c>
      <c r="L4772" t="str">
        <f>_xlfn.CONCAT(D4772,F4772)</f>
        <v>Pourover12 oz</v>
      </c>
      <c r="M4772" s="10">
        <f>E4772*_xlfn.XLOOKUP(L4772,PriceListData!$F$2:$F$97,PriceListData!$E$2:$E$97)</f>
        <v>3.5</v>
      </c>
      <c r="N4772" t="str">
        <f>TEXT(B4772,"dddd")</f>
        <v>Tuesday</v>
      </c>
    </row>
    <row r="4773" spans="1:14" x14ac:dyDescent="0.35">
      <c r="A4773">
        <v>291016</v>
      </c>
      <c r="B4773" s="3">
        <v>45797</v>
      </c>
      <c r="C4773" s="4">
        <v>0.61109953703703701</v>
      </c>
      <c r="D4773" t="s">
        <v>445</v>
      </c>
      <c r="E4773">
        <v>1</v>
      </c>
      <c r="F4773" t="s">
        <v>15</v>
      </c>
      <c r="G4773" t="s">
        <v>423</v>
      </c>
      <c r="H4773" t="s">
        <v>414</v>
      </c>
      <c r="J4773" t="s">
        <v>403</v>
      </c>
      <c r="K4773">
        <v>1</v>
      </c>
      <c r="L4773" t="str">
        <f>_xlfn.CONCAT(D4773,F4773)</f>
        <v>Mango lassi12 oz</v>
      </c>
      <c r="M4773" s="10">
        <f>E4773*_xlfn.XLOOKUP(L4773,PriceListData!$F$2:$F$97,PriceListData!$E$2:$E$97)</f>
        <v>5.75</v>
      </c>
      <c r="N4773" t="str">
        <f>TEXT(B4773,"dddd")</f>
        <v>Tuesday</v>
      </c>
    </row>
    <row r="4774" spans="1:14" x14ac:dyDescent="0.35">
      <c r="A4774">
        <v>291015</v>
      </c>
      <c r="B4774" s="3">
        <v>45797</v>
      </c>
      <c r="C4774" s="4">
        <v>0.60943287037037042</v>
      </c>
      <c r="D4774" t="s">
        <v>65</v>
      </c>
      <c r="E4774">
        <v>1</v>
      </c>
      <c r="F4774" t="s">
        <v>15</v>
      </c>
      <c r="G4774" t="s">
        <v>405</v>
      </c>
      <c r="H4774" t="s">
        <v>406</v>
      </c>
      <c r="J4774" t="s">
        <v>403</v>
      </c>
      <c r="K4774">
        <v>1</v>
      </c>
      <c r="L4774" t="str">
        <f>_xlfn.CONCAT(D4774,F4774)</f>
        <v>Cappuccino12 oz</v>
      </c>
      <c r="M4774" s="10">
        <f>E4774*_xlfn.XLOOKUP(L4774,PriceListData!$F$2:$F$97,PriceListData!$E$2:$E$97)</f>
        <v>5.5</v>
      </c>
      <c r="N4774" t="str">
        <f>TEXT(B4774,"dddd")</f>
        <v>Tuesday</v>
      </c>
    </row>
    <row r="4775" spans="1:14" x14ac:dyDescent="0.35">
      <c r="A4775">
        <v>291014</v>
      </c>
      <c r="B4775" s="3">
        <v>45797</v>
      </c>
      <c r="C4775" s="4">
        <v>0.60939814814814819</v>
      </c>
      <c r="D4775" t="s">
        <v>52</v>
      </c>
      <c r="E4775">
        <v>1</v>
      </c>
      <c r="F4775" t="s">
        <v>15</v>
      </c>
      <c r="G4775" t="s">
        <v>405</v>
      </c>
      <c r="H4775" t="s">
        <v>414</v>
      </c>
      <c r="J4775" t="s">
        <v>403</v>
      </c>
      <c r="K4775">
        <v>2</v>
      </c>
      <c r="L4775" t="str">
        <f>_xlfn.CONCAT(D4775,F4775)</f>
        <v>Frappé12 oz</v>
      </c>
      <c r="M4775" s="10">
        <f>E4775*_xlfn.XLOOKUP(L4775,PriceListData!$F$2:$F$97,PriceListData!$E$2:$E$97)</f>
        <v>4.75</v>
      </c>
      <c r="N4775" t="str">
        <f>TEXT(B4775,"dddd")</f>
        <v>Tuesday</v>
      </c>
    </row>
    <row r="4776" spans="1:14" x14ac:dyDescent="0.35">
      <c r="A4776">
        <v>291013</v>
      </c>
      <c r="B4776" s="3">
        <v>45797</v>
      </c>
      <c r="C4776" s="4">
        <v>0.60825231481481479</v>
      </c>
      <c r="D4776" t="s">
        <v>427</v>
      </c>
      <c r="E4776">
        <v>1</v>
      </c>
      <c r="F4776" t="s">
        <v>15</v>
      </c>
      <c r="G4776" t="s">
        <v>417</v>
      </c>
      <c r="H4776" t="s">
        <v>418</v>
      </c>
      <c r="J4776" t="s">
        <v>403</v>
      </c>
      <c r="K4776">
        <v>2</v>
      </c>
      <c r="L4776" t="str">
        <f>_xlfn.CONCAT(D4776,F4776)</f>
        <v>House blend12 oz</v>
      </c>
      <c r="M4776" s="10">
        <f>E4776*_xlfn.XLOOKUP(L4776,PriceListData!$F$2:$F$97,PriceListData!$E$2:$E$97)</f>
        <v>12.95</v>
      </c>
      <c r="N4776" t="str">
        <f>TEXT(B4776,"dddd")</f>
        <v>Tuesday</v>
      </c>
    </row>
    <row r="4777" spans="1:14" x14ac:dyDescent="0.35">
      <c r="A4777">
        <v>291012</v>
      </c>
      <c r="B4777" s="3">
        <v>45797</v>
      </c>
      <c r="C4777" s="4">
        <v>0.60744212962962962</v>
      </c>
      <c r="D4777" t="s">
        <v>52</v>
      </c>
      <c r="E4777">
        <v>2</v>
      </c>
      <c r="F4777" t="s">
        <v>15</v>
      </c>
      <c r="G4777" t="s">
        <v>405</v>
      </c>
      <c r="H4777" t="s">
        <v>414</v>
      </c>
      <c r="J4777" t="s">
        <v>403</v>
      </c>
      <c r="K4777">
        <v>2</v>
      </c>
      <c r="L4777" t="str">
        <f>_xlfn.CONCAT(D4777,F4777)</f>
        <v>Frappé12 oz</v>
      </c>
      <c r="M4777" s="10">
        <f>E4777*_xlfn.XLOOKUP(L4777,PriceListData!$F$2:$F$97,PriceListData!$E$2:$E$97)</f>
        <v>9.5</v>
      </c>
      <c r="N4777" t="str">
        <f>TEXT(B4777,"dddd")</f>
        <v>Tuesday</v>
      </c>
    </row>
    <row r="4778" spans="1:14" x14ac:dyDescent="0.35">
      <c r="A4778">
        <v>291011</v>
      </c>
      <c r="B4778" s="3">
        <v>45797</v>
      </c>
      <c r="C4778" s="4">
        <v>0.60674768518518518</v>
      </c>
      <c r="D4778" t="s">
        <v>74</v>
      </c>
      <c r="E4778">
        <v>1</v>
      </c>
      <c r="F4778" t="s">
        <v>15</v>
      </c>
      <c r="G4778" t="s">
        <v>417</v>
      </c>
      <c r="H4778" t="s">
        <v>418</v>
      </c>
      <c r="J4778" t="s">
        <v>403</v>
      </c>
      <c r="K4778">
        <v>2</v>
      </c>
      <c r="L4778" t="str">
        <f>_xlfn.CONCAT(D4778,F4778)</f>
        <v>Single-origin12 oz</v>
      </c>
      <c r="M4778" s="10">
        <f>E4778*_xlfn.XLOOKUP(L4778,PriceListData!$F$2:$F$97,PriceListData!$E$2:$E$97)</f>
        <v>14.95</v>
      </c>
      <c r="N4778" t="str">
        <f>TEXT(B4778,"dddd")</f>
        <v>Tuesday</v>
      </c>
    </row>
    <row r="4779" spans="1:14" x14ac:dyDescent="0.35">
      <c r="A4779">
        <v>291009</v>
      </c>
      <c r="B4779" s="3">
        <v>45797</v>
      </c>
      <c r="C4779" s="4">
        <v>0.60290509259259262</v>
      </c>
      <c r="D4779" t="s">
        <v>424</v>
      </c>
      <c r="E4779">
        <v>1</v>
      </c>
      <c r="F4779" t="s">
        <v>15</v>
      </c>
      <c r="G4779" t="s">
        <v>423</v>
      </c>
      <c r="H4779" t="s">
        <v>414</v>
      </c>
      <c r="J4779" t="s">
        <v>403</v>
      </c>
      <c r="K4779">
        <v>1</v>
      </c>
      <c r="L4779" t="str">
        <f>_xlfn.CONCAT(D4779,F4779)</f>
        <v>Coconut milk smoothie12 oz</v>
      </c>
      <c r="M4779" s="10">
        <f>E4779*_xlfn.XLOOKUP(L4779,PriceListData!$F$2:$F$97,PriceListData!$E$2:$E$97)</f>
        <v>5.75</v>
      </c>
      <c r="N4779" t="str">
        <f>TEXT(B4779,"dddd")</f>
        <v>Tuesday</v>
      </c>
    </row>
    <row r="4780" spans="1:14" x14ac:dyDescent="0.35">
      <c r="A4780">
        <v>291007</v>
      </c>
      <c r="B4780" s="3">
        <v>45797</v>
      </c>
      <c r="C4780" s="4">
        <v>0.59759259259259256</v>
      </c>
      <c r="D4780" t="s">
        <v>74</v>
      </c>
      <c r="E4780">
        <v>1</v>
      </c>
      <c r="F4780" t="s">
        <v>15</v>
      </c>
      <c r="G4780" t="s">
        <v>417</v>
      </c>
      <c r="H4780" t="s">
        <v>418</v>
      </c>
      <c r="J4780" t="s">
        <v>403</v>
      </c>
      <c r="K4780">
        <v>2</v>
      </c>
      <c r="L4780" t="str">
        <f>_xlfn.CONCAT(D4780,F4780)</f>
        <v>Single-origin12 oz</v>
      </c>
      <c r="M4780" s="10">
        <f>E4780*_xlfn.XLOOKUP(L4780,PriceListData!$F$2:$F$97,PriceListData!$E$2:$E$97)</f>
        <v>14.95</v>
      </c>
      <c r="N4780" t="str">
        <f>TEXT(B4780,"dddd")</f>
        <v>Tuesday</v>
      </c>
    </row>
    <row r="4781" spans="1:14" x14ac:dyDescent="0.35">
      <c r="A4781">
        <v>291006</v>
      </c>
      <c r="B4781" s="3">
        <v>45797</v>
      </c>
      <c r="C4781" s="4">
        <v>0.59537037037037033</v>
      </c>
      <c r="D4781" t="s">
        <v>74</v>
      </c>
      <c r="E4781">
        <v>1</v>
      </c>
      <c r="F4781" t="s">
        <v>15</v>
      </c>
      <c r="G4781" t="s">
        <v>417</v>
      </c>
      <c r="H4781" t="s">
        <v>418</v>
      </c>
      <c r="J4781" t="s">
        <v>403</v>
      </c>
      <c r="K4781">
        <v>1</v>
      </c>
      <c r="L4781" t="str">
        <f>_xlfn.CONCAT(D4781,F4781)</f>
        <v>Single-origin12 oz</v>
      </c>
      <c r="M4781" s="10">
        <f>E4781*_xlfn.XLOOKUP(L4781,PriceListData!$F$2:$F$97,PriceListData!$E$2:$E$97)</f>
        <v>14.95</v>
      </c>
      <c r="N4781" t="str">
        <f>TEXT(B4781,"dddd")</f>
        <v>Tuesday</v>
      </c>
    </row>
    <row r="4782" spans="1:14" x14ac:dyDescent="0.35">
      <c r="A4782">
        <v>291005</v>
      </c>
      <c r="B4782" s="3">
        <v>45797</v>
      </c>
      <c r="C4782" s="4">
        <v>0.59493055555555552</v>
      </c>
      <c r="D4782" t="s">
        <v>52</v>
      </c>
      <c r="E4782">
        <v>1</v>
      </c>
      <c r="F4782" t="s">
        <v>15</v>
      </c>
      <c r="G4782" t="s">
        <v>405</v>
      </c>
      <c r="H4782" t="s">
        <v>414</v>
      </c>
      <c r="J4782" t="s">
        <v>403</v>
      </c>
      <c r="K4782">
        <v>2</v>
      </c>
      <c r="L4782" t="str">
        <f>_xlfn.CONCAT(D4782,F4782)</f>
        <v>Frappé12 oz</v>
      </c>
      <c r="M4782" s="10">
        <f>E4782*_xlfn.XLOOKUP(L4782,PriceListData!$F$2:$F$97,PriceListData!$E$2:$E$97)</f>
        <v>4.75</v>
      </c>
      <c r="N4782" t="str">
        <f>TEXT(B4782,"dddd")</f>
        <v>Tuesday</v>
      </c>
    </row>
    <row r="4783" spans="1:14" x14ac:dyDescent="0.35">
      <c r="A4783">
        <v>291004</v>
      </c>
      <c r="B4783" s="3">
        <v>45797</v>
      </c>
      <c r="C4783" s="4">
        <v>0.59273148148148147</v>
      </c>
      <c r="D4783" t="s">
        <v>420</v>
      </c>
      <c r="E4783">
        <v>1</v>
      </c>
      <c r="F4783" t="s">
        <v>76</v>
      </c>
      <c r="G4783" t="s">
        <v>413</v>
      </c>
      <c r="H4783" t="s">
        <v>406</v>
      </c>
      <c r="J4783" t="s">
        <v>403</v>
      </c>
      <c r="K4783">
        <v>1</v>
      </c>
      <c r="L4783" t="str">
        <f>_xlfn.CONCAT(D4783,F4783)</f>
        <v>Moroccan tea10 oz</v>
      </c>
      <c r="M4783" s="10">
        <f>E4783*_xlfn.XLOOKUP(L4783,PriceListData!$F$2:$F$97,PriceListData!$E$2:$E$97)</f>
        <v>3</v>
      </c>
      <c r="N4783" t="str">
        <f>TEXT(B4783,"dddd")</f>
        <v>Tuesday</v>
      </c>
    </row>
    <row r="4784" spans="1:14" x14ac:dyDescent="0.35">
      <c r="A4784">
        <v>291003</v>
      </c>
      <c r="B4784" s="3">
        <v>45797</v>
      </c>
      <c r="C4784" s="4">
        <v>0.59084490740740736</v>
      </c>
      <c r="D4784" t="s">
        <v>52</v>
      </c>
      <c r="E4784">
        <v>1</v>
      </c>
      <c r="F4784" t="s">
        <v>15</v>
      </c>
      <c r="G4784" t="s">
        <v>405</v>
      </c>
      <c r="H4784" t="s">
        <v>414</v>
      </c>
      <c r="J4784" t="s">
        <v>403</v>
      </c>
      <c r="K4784">
        <v>1</v>
      </c>
      <c r="L4784" t="str">
        <f>_xlfn.CONCAT(D4784,F4784)</f>
        <v>Frappé12 oz</v>
      </c>
      <c r="M4784" s="10">
        <f>E4784*_xlfn.XLOOKUP(L4784,PriceListData!$F$2:$F$97,PriceListData!$E$2:$E$97)</f>
        <v>4.75</v>
      </c>
      <c r="N4784" t="str">
        <f>TEXT(B4784,"dddd")</f>
        <v>Tuesday</v>
      </c>
    </row>
    <row r="4785" spans="1:14" x14ac:dyDescent="0.35">
      <c r="A4785">
        <v>291002</v>
      </c>
      <c r="B4785" s="3">
        <v>45797</v>
      </c>
      <c r="C4785" s="4">
        <v>0.58831018518518519</v>
      </c>
      <c r="D4785" t="s">
        <v>65</v>
      </c>
      <c r="E4785">
        <v>1</v>
      </c>
      <c r="F4785" t="s">
        <v>15</v>
      </c>
      <c r="G4785" t="s">
        <v>405</v>
      </c>
      <c r="H4785" t="s">
        <v>406</v>
      </c>
      <c r="J4785" t="s">
        <v>403</v>
      </c>
      <c r="K4785">
        <v>1</v>
      </c>
      <c r="L4785" t="str">
        <f>_xlfn.CONCAT(D4785,F4785)</f>
        <v>Cappuccino12 oz</v>
      </c>
      <c r="M4785" s="10">
        <f>E4785*_xlfn.XLOOKUP(L4785,PriceListData!$F$2:$F$97,PriceListData!$E$2:$E$97)</f>
        <v>5.5</v>
      </c>
      <c r="N4785" t="str">
        <f>TEXT(B4785,"dddd")</f>
        <v>Tuesday</v>
      </c>
    </row>
    <row r="4786" spans="1:14" x14ac:dyDescent="0.35">
      <c r="A4786">
        <v>291001</v>
      </c>
      <c r="B4786" s="3">
        <v>45797</v>
      </c>
      <c r="C4786" s="4">
        <v>0.58035879629629628</v>
      </c>
      <c r="D4786" t="s">
        <v>52</v>
      </c>
      <c r="E4786">
        <v>1</v>
      </c>
      <c r="F4786" t="s">
        <v>15</v>
      </c>
      <c r="G4786" t="s">
        <v>405</v>
      </c>
      <c r="H4786" t="s">
        <v>414</v>
      </c>
      <c r="J4786" t="s">
        <v>403</v>
      </c>
      <c r="K4786">
        <v>2</v>
      </c>
      <c r="L4786" t="str">
        <f>_xlfn.CONCAT(D4786,F4786)</f>
        <v>Frappé12 oz</v>
      </c>
      <c r="M4786" s="10">
        <f>E4786*_xlfn.XLOOKUP(L4786,PriceListData!$F$2:$F$97,PriceListData!$E$2:$E$97)</f>
        <v>4.75</v>
      </c>
      <c r="N4786" t="str">
        <f>TEXT(B4786,"dddd")</f>
        <v>Tuesday</v>
      </c>
    </row>
    <row r="4787" spans="1:14" x14ac:dyDescent="0.35">
      <c r="A4787">
        <v>291000</v>
      </c>
      <c r="B4787" s="3">
        <v>45797</v>
      </c>
      <c r="C4787" s="4">
        <v>0.57781249999999995</v>
      </c>
      <c r="D4787" t="s">
        <v>21</v>
      </c>
      <c r="E4787">
        <v>1</v>
      </c>
      <c r="F4787" t="s">
        <v>15</v>
      </c>
      <c r="G4787" t="s">
        <v>405</v>
      </c>
      <c r="H4787" t="s">
        <v>406</v>
      </c>
      <c r="J4787" t="s">
        <v>403</v>
      </c>
      <c r="K4787">
        <v>2</v>
      </c>
      <c r="L4787" t="str">
        <f>_xlfn.CONCAT(D4787,F4787)</f>
        <v>Pourover12 oz</v>
      </c>
      <c r="M4787" s="10">
        <f>E4787*_xlfn.XLOOKUP(L4787,PriceListData!$F$2:$F$97,PriceListData!$E$2:$E$97)</f>
        <v>3.5</v>
      </c>
      <c r="N4787" t="str">
        <f>TEXT(B4787,"dddd")</f>
        <v>Tuesday</v>
      </c>
    </row>
    <row r="4788" spans="1:14" x14ac:dyDescent="0.35">
      <c r="A4788">
        <v>291000</v>
      </c>
      <c r="B4788" s="3">
        <v>45797</v>
      </c>
      <c r="C4788" s="4">
        <v>0.57781249999999995</v>
      </c>
      <c r="D4788" t="s">
        <v>425</v>
      </c>
      <c r="E4788">
        <v>1</v>
      </c>
      <c r="F4788" t="s">
        <v>15</v>
      </c>
      <c r="G4788" t="s">
        <v>405</v>
      </c>
      <c r="H4788" t="s">
        <v>414</v>
      </c>
      <c r="J4788" t="s">
        <v>403</v>
      </c>
      <c r="K4788">
        <v>2</v>
      </c>
      <c r="L4788" t="str">
        <f>_xlfn.CONCAT(D4788,F4788)</f>
        <v>Iced Guillermo12 oz</v>
      </c>
      <c r="M4788" s="10">
        <f>E4788*_xlfn.XLOOKUP(L4788,PriceListData!$F$2:$F$97,PriceListData!$E$2:$E$97)</f>
        <v>3.5</v>
      </c>
      <c r="N4788" t="str">
        <f>TEXT(B4788,"dddd")</f>
        <v>Tuesday</v>
      </c>
    </row>
    <row r="4789" spans="1:14" x14ac:dyDescent="0.35">
      <c r="A4789">
        <v>291000</v>
      </c>
      <c r="B4789" s="3">
        <v>45797</v>
      </c>
      <c r="C4789" s="4">
        <v>0.57781249999999995</v>
      </c>
      <c r="D4789" t="s">
        <v>52</v>
      </c>
      <c r="E4789">
        <v>1</v>
      </c>
      <c r="F4789" t="s">
        <v>15</v>
      </c>
      <c r="G4789" t="s">
        <v>405</v>
      </c>
      <c r="H4789" t="s">
        <v>414</v>
      </c>
      <c r="J4789" t="s">
        <v>403</v>
      </c>
      <c r="K4789">
        <v>2</v>
      </c>
      <c r="L4789" t="str">
        <f>_xlfn.CONCAT(D4789,F4789)</f>
        <v>Frappé12 oz</v>
      </c>
      <c r="M4789" s="10">
        <f>E4789*_xlfn.XLOOKUP(L4789,PriceListData!$F$2:$F$97,PriceListData!$E$2:$E$97)</f>
        <v>4.75</v>
      </c>
      <c r="N4789" t="str">
        <f>TEXT(B4789,"dddd")</f>
        <v>Tuesday</v>
      </c>
    </row>
    <row r="4790" spans="1:14" x14ac:dyDescent="0.35">
      <c r="A4790">
        <v>290997</v>
      </c>
      <c r="B4790" s="3">
        <v>45797</v>
      </c>
      <c r="C4790" s="4">
        <v>0.57427083333333329</v>
      </c>
      <c r="D4790" t="s">
        <v>411</v>
      </c>
      <c r="E4790">
        <v>1</v>
      </c>
      <c r="F4790" t="s">
        <v>24</v>
      </c>
      <c r="G4790" t="s">
        <v>405</v>
      </c>
      <c r="H4790" t="s">
        <v>406</v>
      </c>
      <c r="J4790" t="s">
        <v>403</v>
      </c>
      <c r="K4790">
        <v>1</v>
      </c>
      <c r="L4790" t="str">
        <f>_xlfn.CONCAT(D4790,F4790)</f>
        <v>Turkish coffee3 oz</v>
      </c>
      <c r="M4790" s="10">
        <f>E4790*_xlfn.XLOOKUP(L4790,PriceListData!$F$2:$F$97,PriceListData!$E$2:$E$97)</f>
        <v>3.75</v>
      </c>
      <c r="N4790" t="str">
        <f>TEXT(B4790,"dddd")</f>
        <v>Tuesday</v>
      </c>
    </row>
    <row r="4791" spans="1:14" x14ac:dyDescent="0.35">
      <c r="A4791">
        <v>290996</v>
      </c>
      <c r="B4791" s="3">
        <v>45797</v>
      </c>
      <c r="C4791" s="4">
        <v>0.57280092592592591</v>
      </c>
      <c r="D4791" t="s">
        <v>65</v>
      </c>
      <c r="E4791">
        <v>1</v>
      </c>
      <c r="F4791" t="s">
        <v>15</v>
      </c>
      <c r="G4791" t="s">
        <v>405</v>
      </c>
      <c r="H4791" t="s">
        <v>406</v>
      </c>
      <c r="J4791" t="s">
        <v>403</v>
      </c>
      <c r="K4791">
        <v>1</v>
      </c>
      <c r="L4791" t="str">
        <f>_xlfn.CONCAT(D4791,F4791)</f>
        <v>Cappuccino12 oz</v>
      </c>
      <c r="M4791" s="10">
        <f>E4791*_xlfn.XLOOKUP(L4791,PriceListData!$F$2:$F$97,PriceListData!$E$2:$E$97)</f>
        <v>5.5</v>
      </c>
      <c r="N4791" t="str">
        <f>TEXT(B4791,"dddd")</f>
        <v>Tuesday</v>
      </c>
    </row>
    <row r="4792" spans="1:14" x14ac:dyDescent="0.35">
      <c r="A4792">
        <v>290994</v>
      </c>
      <c r="B4792" s="3">
        <v>45797</v>
      </c>
      <c r="C4792" s="4">
        <v>0.5700925925925926</v>
      </c>
      <c r="D4792" t="s">
        <v>412</v>
      </c>
      <c r="E4792">
        <v>1</v>
      </c>
      <c r="F4792" t="s">
        <v>15</v>
      </c>
      <c r="G4792" t="s">
        <v>413</v>
      </c>
      <c r="H4792" t="s">
        <v>414</v>
      </c>
      <c r="J4792" t="s">
        <v>403</v>
      </c>
      <c r="K4792">
        <v>1</v>
      </c>
      <c r="L4792" t="str">
        <f>_xlfn.CONCAT(D4792,F4792)</f>
        <v>Iced tea12 oz</v>
      </c>
      <c r="M4792" s="10">
        <f>E4792*_xlfn.XLOOKUP(L4792,PriceListData!$F$2:$F$97,PriceListData!$E$2:$E$97)</f>
        <v>4.25</v>
      </c>
      <c r="N4792" t="str">
        <f>TEXT(B4792,"dddd")</f>
        <v>Tuesday</v>
      </c>
    </row>
    <row r="4793" spans="1:14" x14ac:dyDescent="0.35">
      <c r="A4793">
        <v>290993</v>
      </c>
      <c r="B4793" s="3">
        <v>45797</v>
      </c>
      <c r="C4793" s="4">
        <v>0.56753472222222223</v>
      </c>
      <c r="D4793" t="s">
        <v>404</v>
      </c>
      <c r="E4793">
        <v>1</v>
      </c>
      <c r="F4793" t="s">
        <v>15</v>
      </c>
      <c r="G4793" t="s">
        <v>405</v>
      </c>
      <c r="H4793" t="s">
        <v>406</v>
      </c>
      <c r="J4793" t="s">
        <v>403</v>
      </c>
      <c r="K4793">
        <v>1</v>
      </c>
      <c r="L4793" t="str">
        <f>_xlfn.CONCAT(D4793,F4793)</f>
        <v>Café latté12 oz</v>
      </c>
      <c r="M4793" s="10">
        <f>E4793*_xlfn.XLOOKUP(L4793,PriceListData!$F$2:$F$97,PriceListData!$E$2:$E$97)</f>
        <v>4.25</v>
      </c>
      <c r="N4793" t="str">
        <f>TEXT(B4793,"dddd")</f>
        <v>Tuesday</v>
      </c>
    </row>
    <row r="4794" spans="1:14" x14ac:dyDescent="0.35">
      <c r="A4794">
        <v>290991</v>
      </c>
      <c r="B4794" s="3">
        <v>45797</v>
      </c>
      <c r="C4794" s="4">
        <v>0.55692129629629628</v>
      </c>
      <c r="D4794" t="s">
        <v>21</v>
      </c>
      <c r="E4794">
        <v>1</v>
      </c>
      <c r="F4794" t="s">
        <v>15</v>
      </c>
      <c r="G4794" t="s">
        <v>405</v>
      </c>
      <c r="H4794" t="s">
        <v>406</v>
      </c>
      <c r="J4794" t="s">
        <v>403</v>
      </c>
      <c r="K4794">
        <v>2</v>
      </c>
      <c r="L4794" t="str">
        <f>_xlfn.CONCAT(D4794,F4794)</f>
        <v>Pourover12 oz</v>
      </c>
      <c r="M4794" s="10">
        <f>E4794*_xlfn.XLOOKUP(L4794,PriceListData!$F$2:$F$97,PriceListData!$E$2:$E$97)</f>
        <v>3.5</v>
      </c>
      <c r="N4794" t="str">
        <f>TEXT(B4794,"dddd")</f>
        <v>Tuesday</v>
      </c>
    </row>
    <row r="4795" spans="1:14" x14ac:dyDescent="0.35">
      <c r="A4795">
        <v>290990</v>
      </c>
      <c r="B4795" s="3">
        <v>45797</v>
      </c>
      <c r="C4795" s="4">
        <v>0.55559027777777781</v>
      </c>
      <c r="D4795" t="s">
        <v>411</v>
      </c>
      <c r="E4795">
        <v>1</v>
      </c>
      <c r="F4795" t="s">
        <v>24</v>
      </c>
      <c r="G4795" t="s">
        <v>405</v>
      </c>
      <c r="H4795" t="s">
        <v>406</v>
      </c>
      <c r="J4795" t="s">
        <v>403</v>
      </c>
      <c r="K4795">
        <v>1</v>
      </c>
      <c r="L4795" t="str">
        <f>_xlfn.CONCAT(D4795,F4795)</f>
        <v>Turkish coffee3 oz</v>
      </c>
      <c r="M4795" s="10">
        <f>E4795*_xlfn.XLOOKUP(L4795,PriceListData!$F$2:$F$97,PriceListData!$E$2:$E$97)</f>
        <v>3.75</v>
      </c>
      <c r="N4795" t="str">
        <f>TEXT(B4795,"dddd")</f>
        <v>Tuesday</v>
      </c>
    </row>
    <row r="4796" spans="1:14" x14ac:dyDescent="0.35">
      <c r="A4796">
        <v>290990</v>
      </c>
      <c r="B4796" s="3">
        <v>45797</v>
      </c>
      <c r="C4796" s="4">
        <v>0.55559027777777781</v>
      </c>
      <c r="D4796" t="s">
        <v>52</v>
      </c>
      <c r="E4796">
        <v>1</v>
      </c>
      <c r="F4796" t="s">
        <v>15</v>
      </c>
      <c r="G4796" t="s">
        <v>405</v>
      </c>
      <c r="H4796" t="s">
        <v>414</v>
      </c>
      <c r="J4796" t="s">
        <v>403</v>
      </c>
      <c r="K4796">
        <v>1</v>
      </c>
      <c r="L4796" t="str">
        <f>_xlfn.CONCAT(D4796,F4796)</f>
        <v>Frappé12 oz</v>
      </c>
      <c r="M4796" s="10">
        <f>E4796*_xlfn.XLOOKUP(L4796,PriceListData!$F$2:$F$97,PriceListData!$E$2:$E$97)</f>
        <v>4.75</v>
      </c>
      <c r="N4796" t="str">
        <f>TEXT(B4796,"dddd")</f>
        <v>Tuesday</v>
      </c>
    </row>
    <row r="4797" spans="1:14" x14ac:dyDescent="0.35">
      <c r="A4797">
        <v>290990</v>
      </c>
      <c r="B4797" s="3">
        <v>45797</v>
      </c>
      <c r="C4797" s="4">
        <v>0.55559027777777781</v>
      </c>
      <c r="D4797" t="s">
        <v>404</v>
      </c>
      <c r="E4797">
        <v>1</v>
      </c>
      <c r="F4797" t="s">
        <v>15</v>
      </c>
      <c r="G4797" t="s">
        <v>405</v>
      </c>
      <c r="H4797" t="s">
        <v>406</v>
      </c>
      <c r="J4797" t="s">
        <v>403</v>
      </c>
      <c r="K4797">
        <v>1</v>
      </c>
      <c r="L4797" t="str">
        <f>_xlfn.CONCAT(D4797,F4797)</f>
        <v>Café latté12 oz</v>
      </c>
      <c r="M4797" s="10">
        <f>E4797*_xlfn.XLOOKUP(L4797,PriceListData!$F$2:$F$97,PriceListData!$E$2:$E$97)</f>
        <v>4.25</v>
      </c>
      <c r="N4797" t="str">
        <f>TEXT(B4797,"dddd")</f>
        <v>Tuesday</v>
      </c>
    </row>
    <row r="4798" spans="1:14" x14ac:dyDescent="0.35">
      <c r="A4798">
        <v>290989</v>
      </c>
      <c r="B4798" s="3">
        <v>45797</v>
      </c>
      <c r="C4798" s="4">
        <v>0.55456018518518524</v>
      </c>
      <c r="D4798" t="s">
        <v>411</v>
      </c>
      <c r="E4798">
        <v>1</v>
      </c>
      <c r="F4798" t="s">
        <v>24</v>
      </c>
      <c r="G4798" t="s">
        <v>405</v>
      </c>
      <c r="H4798" t="s">
        <v>406</v>
      </c>
      <c r="J4798" t="s">
        <v>403</v>
      </c>
      <c r="K4798">
        <v>1</v>
      </c>
      <c r="L4798" t="str">
        <f>_xlfn.CONCAT(D4798,F4798)</f>
        <v>Turkish coffee3 oz</v>
      </c>
      <c r="M4798" s="10">
        <f>E4798*_xlfn.XLOOKUP(L4798,PriceListData!$F$2:$F$97,PriceListData!$E$2:$E$97)</f>
        <v>3.75</v>
      </c>
      <c r="N4798" t="str">
        <f>TEXT(B4798,"dddd")</f>
        <v>Tuesday</v>
      </c>
    </row>
    <row r="4799" spans="1:14" x14ac:dyDescent="0.35">
      <c r="A4799">
        <v>290988</v>
      </c>
      <c r="B4799" s="3">
        <v>45797</v>
      </c>
      <c r="C4799" s="4">
        <v>0.55256944444444445</v>
      </c>
      <c r="D4799" t="s">
        <v>52</v>
      </c>
      <c r="E4799">
        <v>1</v>
      </c>
      <c r="F4799" t="s">
        <v>15</v>
      </c>
      <c r="G4799" t="s">
        <v>405</v>
      </c>
      <c r="H4799" t="s">
        <v>414</v>
      </c>
      <c r="J4799" t="s">
        <v>403</v>
      </c>
      <c r="K4799">
        <v>1</v>
      </c>
      <c r="L4799" t="str">
        <f>_xlfn.CONCAT(D4799,F4799)</f>
        <v>Frappé12 oz</v>
      </c>
      <c r="M4799" s="10">
        <f>E4799*_xlfn.XLOOKUP(L4799,PriceListData!$F$2:$F$97,PriceListData!$E$2:$E$97)</f>
        <v>4.75</v>
      </c>
      <c r="N4799" t="str">
        <f>TEXT(B4799,"dddd")</f>
        <v>Tuesday</v>
      </c>
    </row>
    <row r="4800" spans="1:14" x14ac:dyDescent="0.35">
      <c r="A4800">
        <v>290987</v>
      </c>
      <c r="B4800" s="3">
        <v>45797</v>
      </c>
      <c r="C4800" s="4">
        <v>0.55212962962962964</v>
      </c>
      <c r="D4800" t="s">
        <v>21</v>
      </c>
      <c r="E4800">
        <v>1</v>
      </c>
      <c r="F4800" t="s">
        <v>15</v>
      </c>
      <c r="G4800" t="s">
        <v>405</v>
      </c>
      <c r="H4800" t="s">
        <v>406</v>
      </c>
      <c r="J4800" t="s">
        <v>403</v>
      </c>
      <c r="K4800">
        <v>2</v>
      </c>
      <c r="L4800" t="str">
        <f>_xlfn.CONCAT(D4800,F4800)</f>
        <v>Pourover12 oz</v>
      </c>
      <c r="M4800" s="10">
        <f>E4800*_xlfn.XLOOKUP(L4800,PriceListData!$F$2:$F$97,PriceListData!$E$2:$E$97)</f>
        <v>3.5</v>
      </c>
      <c r="N4800" t="str">
        <f>TEXT(B4800,"dddd")</f>
        <v>Tuesday</v>
      </c>
    </row>
    <row r="4801" spans="1:14" x14ac:dyDescent="0.35">
      <c r="A4801">
        <v>290986</v>
      </c>
      <c r="B4801" s="3">
        <v>45797</v>
      </c>
      <c r="C4801" s="4">
        <v>0.54891203703703706</v>
      </c>
      <c r="D4801" t="s">
        <v>21</v>
      </c>
      <c r="E4801">
        <v>1</v>
      </c>
      <c r="F4801" t="s">
        <v>15</v>
      </c>
      <c r="G4801" t="s">
        <v>405</v>
      </c>
      <c r="H4801" t="s">
        <v>406</v>
      </c>
      <c r="J4801" t="s">
        <v>403</v>
      </c>
      <c r="K4801">
        <v>1</v>
      </c>
      <c r="L4801" t="str">
        <f>_xlfn.CONCAT(D4801,F4801)</f>
        <v>Pourover12 oz</v>
      </c>
      <c r="M4801" s="10">
        <f>E4801*_xlfn.XLOOKUP(L4801,PriceListData!$F$2:$F$97,PriceListData!$E$2:$E$97)</f>
        <v>3.5</v>
      </c>
      <c r="N4801" t="str">
        <f>TEXT(B4801,"dddd")</f>
        <v>Tuesday</v>
      </c>
    </row>
    <row r="4802" spans="1:14" x14ac:dyDescent="0.35">
      <c r="A4802">
        <v>290985</v>
      </c>
      <c r="B4802" s="3">
        <v>45797</v>
      </c>
      <c r="C4802" s="4">
        <v>0.53820601851851857</v>
      </c>
      <c r="D4802" t="s">
        <v>428</v>
      </c>
      <c r="E4802">
        <v>1</v>
      </c>
      <c r="F4802" t="s">
        <v>15</v>
      </c>
      <c r="G4802" t="s">
        <v>413</v>
      </c>
      <c r="H4802" t="s">
        <v>406</v>
      </c>
      <c r="J4802" t="s">
        <v>403</v>
      </c>
      <c r="K4802">
        <v>1</v>
      </c>
      <c r="L4802" t="str">
        <f>_xlfn.CONCAT(D4802,F4802)</f>
        <v>Rooibos latté12 oz</v>
      </c>
      <c r="M4802" s="10">
        <f>E4802*_xlfn.XLOOKUP(L4802,PriceListData!$F$2:$F$97,PriceListData!$E$2:$E$97)</f>
        <v>5.5</v>
      </c>
      <c r="N4802" t="str">
        <f>TEXT(B4802,"dddd")</f>
        <v>Tuesday</v>
      </c>
    </row>
    <row r="4803" spans="1:14" x14ac:dyDescent="0.35">
      <c r="A4803">
        <v>290985</v>
      </c>
      <c r="B4803" s="3">
        <v>45797</v>
      </c>
      <c r="C4803" s="4">
        <v>0.53820601851851857</v>
      </c>
      <c r="D4803" t="s">
        <v>404</v>
      </c>
      <c r="E4803">
        <v>1</v>
      </c>
      <c r="F4803" t="s">
        <v>15</v>
      </c>
      <c r="G4803" t="s">
        <v>405</v>
      </c>
      <c r="H4803" t="s">
        <v>406</v>
      </c>
      <c r="J4803" t="s">
        <v>403</v>
      </c>
      <c r="K4803">
        <v>1</v>
      </c>
      <c r="L4803" t="str">
        <f>_xlfn.CONCAT(D4803,F4803)</f>
        <v>Café latté12 oz</v>
      </c>
      <c r="M4803" s="10">
        <f>E4803*_xlfn.XLOOKUP(L4803,PriceListData!$F$2:$F$97,PriceListData!$E$2:$E$97)</f>
        <v>4.25</v>
      </c>
      <c r="N4803" t="str">
        <f>TEXT(B4803,"dddd")</f>
        <v>Tuesday</v>
      </c>
    </row>
    <row r="4804" spans="1:14" x14ac:dyDescent="0.35">
      <c r="A4804">
        <v>290984</v>
      </c>
      <c r="B4804" s="3">
        <v>45797</v>
      </c>
      <c r="C4804" s="4">
        <v>0.53157407407407409</v>
      </c>
      <c r="D4804" t="s">
        <v>21</v>
      </c>
      <c r="E4804">
        <v>1</v>
      </c>
      <c r="F4804" t="s">
        <v>15</v>
      </c>
      <c r="G4804" t="s">
        <v>405</v>
      </c>
      <c r="H4804" t="s">
        <v>406</v>
      </c>
      <c r="J4804" t="s">
        <v>403</v>
      </c>
      <c r="K4804">
        <v>1</v>
      </c>
      <c r="L4804" t="str">
        <f>_xlfn.CONCAT(D4804,F4804)</f>
        <v>Pourover12 oz</v>
      </c>
      <c r="M4804" s="10">
        <f>E4804*_xlfn.XLOOKUP(L4804,PriceListData!$F$2:$F$97,PriceListData!$E$2:$E$97)</f>
        <v>3.5</v>
      </c>
      <c r="N4804" t="str">
        <f>TEXT(B4804,"dddd")</f>
        <v>Tuesday</v>
      </c>
    </row>
    <row r="4805" spans="1:14" x14ac:dyDescent="0.35">
      <c r="A4805">
        <v>290984</v>
      </c>
      <c r="B4805" s="3">
        <v>45797</v>
      </c>
      <c r="C4805" s="4">
        <v>0.53157407407407409</v>
      </c>
      <c r="D4805" t="s">
        <v>425</v>
      </c>
      <c r="E4805">
        <v>1</v>
      </c>
      <c r="F4805" t="s">
        <v>15</v>
      </c>
      <c r="G4805" t="s">
        <v>405</v>
      </c>
      <c r="H4805" t="s">
        <v>414</v>
      </c>
      <c r="J4805" t="s">
        <v>403</v>
      </c>
      <c r="K4805">
        <v>1</v>
      </c>
      <c r="L4805" t="str">
        <f>_xlfn.CONCAT(D4805,F4805)</f>
        <v>Iced Guillermo12 oz</v>
      </c>
      <c r="M4805" s="10">
        <f>E4805*_xlfn.XLOOKUP(L4805,PriceListData!$F$2:$F$97,PriceListData!$E$2:$E$97)</f>
        <v>3.5</v>
      </c>
      <c r="N4805" t="str">
        <f>TEXT(B4805,"dddd")</f>
        <v>Tuesday</v>
      </c>
    </row>
    <row r="4806" spans="1:14" x14ac:dyDescent="0.35">
      <c r="A4806">
        <v>290983</v>
      </c>
      <c r="B4806" s="3">
        <v>45797</v>
      </c>
      <c r="C4806" s="4">
        <v>0.53041666666666665</v>
      </c>
      <c r="D4806" t="s">
        <v>21</v>
      </c>
      <c r="E4806">
        <v>1</v>
      </c>
      <c r="F4806" t="s">
        <v>15</v>
      </c>
      <c r="G4806" t="s">
        <v>405</v>
      </c>
      <c r="H4806" t="s">
        <v>406</v>
      </c>
      <c r="J4806" t="s">
        <v>403</v>
      </c>
      <c r="K4806">
        <v>1</v>
      </c>
      <c r="L4806" t="str">
        <f>_xlfn.CONCAT(D4806,F4806)</f>
        <v>Pourover12 oz</v>
      </c>
      <c r="M4806" s="10">
        <f>E4806*_xlfn.XLOOKUP(L4806,PriceListData!$F$2:$F$97,PriceListData!$E$2:$E$97)</f>
        <v>3.5</v>
      </c>
      <c r="N4806" t="str">
        <f>TEXT(B4806,"dddd")</f>
        <v>Tuesday</v>
      </c>
    </row>
    <row r="4807" spans="1:14" x14ac:dyDescent="0.35">
      <c r="A4807">
        <v>290982</v>
      </c>
      <c r="B4807" s="3">
        <v>45797</v>
      </c>
      <c r="C4807" s="4">
        <v>0.52883101851851855</v>
      </c>
      <c r="D4807" t="s">
        <v>420</v>
      </c>
      <c r="E4807">
        <v>1</v>
      </c>
      <c r="F4807" t="s">
        <v>76</v>
      </c>
      <c r="G4807" t="s">
        <v>413</v>
      </c>
      <c r="H4807" t="s">
        <v>406</v>
      </c>
      <c r="J4807" t="s">
        <v>403</v>
      </c>
      <c r="K4807">
        <v>1</v>
      </c>
      <c r="L4807" t="str">
        <f>_xlfn.CONCAT(D4807,F4807)</f>
        <v>Moroccan tea10 oz</v>
      </c>
      <c r="M4807" s="10">
        <f>E4807*_xlfn.XLOOKUP(L4807,PriceListData!$F$2:$F$97,PriceListData!$E$2:$E$97)</f>
        <v>3</v>
      </c>
      <c r="N4807" t="str">
        <f>TEXT(B4807,"dddd")</f>
        <v>Tuesday</v>
      </c>
    </row>
    <row r="4808" spans="1:14" x14ac:dyDescent="0.35">
      <c r="A4808">
        <v>290981</v>
      </c>
      <c r="B4808" s="3">
        <v>45797</v>
      </c>
      <c r="C4808" s="4">
        <v>0.52593749999999995</v>
      </c>
      <c r="D4808" t="s">
        <v>52</v>
      </c>
      <c r="E4808">
        <v>1</v>
      </c>
      <c r="F4808" t="s">
        <v>15</v>
      </c>
      <c r="G4808" t="s">
        <v>405</v>
      </c>
      <c r="H4808" t="s">
        <v>414</v>
      </c>
      <c r="J4808" t="s">
        <v>403</v>
      </c>
      <c r="K4808">
        <v>2</v>
      </c>
      <c r="L4808" t="str">
        <f>_xlfn.CONCAT(D4808,F4808)</f>
        <v>Frappé12 oz</v>
      </c>
      <c r="M4808" s="10">
        <f>E4808*_xlfn.XLOOKUP(L4808,PriceListData!$F$2:$F$97,PriceListData!$E$2:$E$97)</f>
        <v>4.75</v>
      </c>
      <c r="N4808" t="str">
        <f>TEXT(B4808,"dddd")</f>
        <v>Tuesday</v>
      </c>
    </row>
    <row r="4809" spans="1:14" x14ac:dyDescent="0.35">
      <c r="A4809">
        <v>290981</v>
      </c>
      <c r="B4809" s="3">
        <v>45797</v>
      </c>
      <c r="C4809" s="4">
        <v>0.52593749999999995</v>
      </c>
      <c r="D4809" t="s">
        <v>74</v>
      </c>
      <c r="E4809">
        <v>1</v>
      </c>
      <c r="F4809" t="s">
        <v>15</v>
      </c>
      <c r="G4809" t="s">
        <v>417</v>
      </c>
      <c r="H4809" t="s">
        <v>418</v>
      </c>
      <c r="J4809" t="s">
        <v>403</v>
      </c>
      <c r="K4809">
        <v>2</v>
      </c>
      <c r="L4809" t="str">
        <f>_xlfn.CONCAT(D4809,F4809)</f>
        <v>Single-origin12 oz</v>
      </c>
      <c r="M4809" s="10">
        <f>E4809*_xlfn.XLOOKUP(L4809,PriceListData!$F$2:$F$97,PriceListData!$E$2:$E$97)</f>
        <v>14.95</v>
      </c>
      <c r="N4809" t="str">
        <f>TEXT(B4809,"dddd")</f>
        <v>Tuesday</v>
      </c>
    </row>
    <row r="4810" spans="1:14" x14ac:dyDescent="0.35">
      <c r="A4810">
        <v>290980</v>
      </c>
      <c r="B4810" s="3">
        <v>45797</v>
      </c>
      <c r="C4810" s="4">
        <v>0.5204050925925926</v>
      </c>
      <c r="D4810" t="s">
        <v>412</v>
      </c>
      <c r="E4810">
        <v>1</v>
      </c>
      <c r="F4810" t="s">
        <v>15</v>
      </c>
      <c r="G4810" t="s">
        <v>413</v>
      </c>
      <c r="H4810" t="s">
        <v>414</v>
      </c>
      <c r="J4810" t="s">
        <v>403</v>
      </c>
      <c r="K4810">
        <v>1</v>
      </c>
      <c r="L4810" t="str">
        <f>_xlfn.CONCAT(D4810,F4810)</f>
        <v>Iced tea12 oz</v>
      </c>
      <c r="M4810" s="10">
        <f>E4810*_xlfn.XLOOKUP(L4810,PriceListData!$F$2:$F$97,PriceListData!$E$2:$E$97)</f>
        <v>4.25</v>
      </c>
      <c r="N4810" t="str">
        <f>TEXT(B4810,"dddd")</f>
        <v>Tuesday</v>
      </c>
    </row>
    <row r="4811" spans="1:14" x14ac:dyDescent="0.35">
      <c r="A4811">
        <v>290979</v>
      </c>
      <c r="B4811" s="3">
        <v>45797</v>
      </c>
      <c r="C4811" s="4">
        <v>0.51809027777777783</v>
      </c>
      <c r="D4811" t="s">
        <v>21</v>
      </c>
      <c r="E4811">
        <v>1</v>
      </c>
      <c r="F4811" t="s">
        <v>15</v>
      </c>
      <c r="G4811" t="s">
        <v>405</v>
      </c>
      <c r="H4811" t="s">
        <v>406</v>
      </c>
      <c r="J4811" t="s">
        <v>403</v>
      </c>
      <c r="K4811">
        <v>1</v>
      </c>
      <c r="L4811" t="str">
        <f>_xlfn.CONCAT(D4811,F4811)</f>
        <v>Pourover12 oz</v>
      </c>
      <c r="M4811" s="10">
        <f>E4811*_xlfn.XLOOKUP(L4811,PriceListData!$F$2:$F$97,PriceListData!$E$2:$E$97)</f>
        <v>3.5</v>
      </c>
      <c r="N4811" t="str">
        <f>TEXT(B4811,"dddd")</f>
        <v>Tuesday</v>
      </c>
    </row>
    <row r="4812" spans="1:14" x14ac:dyDescent="0.35">
      <c r="A4812">
        <v>290978</v>
      </c>
      <c r="B4812" s="3">
        <v>45797</v>
      </c>
      <c r="C4812" s="4">
        <v>0.51283564814814819</v>
      </c>
      <c r="D4812" t="s">
        <v>52</v>
      </c>
      <c r="E4812">
        <v>1</v>
      </c>
      <c r="F4812" t="s">
        <v>15</v>
      </c>
      <c r="G4812" t="s">
        <v>405</v>
      </c>
      <c r="H4812" t="s">
        <v>414</v>
      </c>
      <c r="J4812" t="s">
        <v>403</v>
      </c>
      <c r="K4812">
        <v>2</v>
      </c>
      <c r="L4812" t="str">
        <f>_xlfn.CONCAT(D4812,F4812)</f>
        <v>Frappé12 oz</v>
      </c>
      <c r="M4812" s="10">
        <f>E4812*_xlfn.XLOOKUP(L4812,PriceListData!$F$2:$F$97,PriceListData!$E$2:$E$97)</f>
        <v>4.75</v>
      </c>
      <c r="N4812" t="str">
        <f>TEXT(B4812,"dddd")</f>
        <v>Tuesday</v>
      </c>
    </row>
    <row r="4813" spans="1:14" x14ac:dyDescent="0.35">
      <c r="A4813">
        <v>290977</v>
      </c>
      <c r="B4813" s="3">
        <v>45797</v>
      </c>
      <c r="C4813" s="4">
        <v>0.51128472222222221</v>
      </c>
      <c r="D4813" t="s">
        <v>65</v>
      </c>
      <c r="E4813">
        <v>1</v>
      </c>
      <c r="F4813" t="s">
        <v>15</v>
      </c>
      <c r="G4813" t="s">
        <v>405</v>
      </c>
      <c r="H4813" t="s">
        <v>406</v>
      </c>
      <c r="J4813" t="s">
        <v>403</v>
      </c>
      <c r="K4813">
        <v>1</v>
      </c>
      <c r="L4813" t="str">
        <f>_xlfn.CONCAT(D4813,F4813)</f>
        <v>Cappuccino12 oz</v>
      </c>
      <c r="M4813" s="10">
        <f>E4813*_xlfn.XLOOKUP(L4813,PriceListData!$F$2:$F$97,PriceListData!$E$2:$E$97)</f>
        <v>5.5</v>
      </c>
      <c r="N4813" t="str">
        <f>TEXT(B4813,"dddd")</f>
        <v>Tuesday</v>
      </c>
    </row>
    <row r="4814" spans="1:14" x14ac:dyDescent="0.35">
      <c r="A4814">
        <v>290976</v>
      </c>
      <c r="B4814" s="3">
        <v>45797</v>
      </c>
      <c r="C4814" s="4">
        <v>0.50995370370370374</v>
      </c>
      <c r="D4814" t="s">
        <v>54</v>
      </c>
      <c r="E4814">
        <v>1</v>
      </c>
      <c r="G4814" t="s">
        <v>415</v>
      </c>
      <c r="H4814" t="s">
        <v>416</v>
      </c>
      <c r="J4814" t="s">
        <v>403</v>
      </c>
      <c r="K4814">
        <v>2</v>
      </c>
      <c r="L4814" t="str">
        <f>_xlfn.CONCAT(D4814,F4814)</f>
        <v>Syrup</v>
      </c>
      <c r="M4814" s="10">
        <f>E4814*_xlfn.XLOOKUP(L4814,PriceListData!$F$2:$F$97,PriceListData!$E$2:$E$97)</f>
        <v>0.75</v>
      </c>
      <c r="N4814" t="str">
        <f>TEXT(B4814,"dddd")</f>
        <v>Tuesday</v>
      </c>
    </row>
    <row r="4815" spans="1:14" x14ac:dyDescent="0.35">
      <c r="A4815">
        <v>290976</v>
      </c>
      <c r="B4815" s="3">
        <v>45797</v>
      </c>
      <c r="C4815" s="4">
        <v>0.50995370370370374</v>
      </c>
      <c r="D4815" t="s">
        <v>21</v>
      </c>
      <c r="E4815">
        <v>1</v>
      </c>
      <c r="F4815" t="s">
        <v>15</v>
      </c>
      <c r="G4815" t="s">
        <v>405</v>
      </c>
      <c r="H4815" t="s">
        <v>406</v>
      </c>
      <c r="J4815" t="s">
        <v>403</v>
      </c>
      <c r="K4815">
        <v>2</v>
      </c>
      <c r="L4815" t="str">
        <f>_xlfn.CONCAT(D4815,F4815)</f>
        <v>Pourover12 oz</v>
      </c>
      <c r="M4815" s="10">
        <f>E4815*_xlfn.XLOOKUP(L4815,PriceListData!$F$2:$F$97,PriceListData!$E$2:$E$97)</f>
        <v>3.5</v>
      </c>
      <c r="N4815" t="str">
        <f>TEXT(B4815,"dddd")</f>
        <v>Tuesday</v>
      </c>
    </row>
    <row r="4816" spans="1:14" x14ac:dyDescent="0.35">
      <c r="A4816">
        <v>290975</v>
      </c>
      <c r="B4816" s="3">
        <v>45797</v>
      </c>
      <c r="C4816" s="4">
        <v>0.50931712962962961</v>
      </c>
      <c r="D4816" t="s">
        <v>425</v>
      </c>
      <c r="E4816">
        <v>1</v>
      </c>
      <c r="F4816" t="s">
        <v>15</v>
      </c>
      <c r="G4816" t="s">
        <v>405</v>
      </c>
      <c r="H4816" t="s">
        <v>414</v>
      </c>
      <c r="J4816" t="s">
        <v>403</v>
      </c>
      <c r="K4816">
        <v>1</v>
      </c>
      <c r="L4816" t="str">
        <f>_xlfn.CONCAT(D4816,F4816)</f>
        <v>Iced Guillermo12 oz</v>
      </c>
      <c r="M4816" s="10">
        <f>E4816*_xlfn.XLOOKUP(L4816,PriceListData!$F$2:$F$97,PriceListData!$E$2:$E$97)</f>
        <v>3.5</v>
      </c>
      <c r="N4816" t="str">
        <f>TEXT(B4816,"dddd")</f>
        <v>Tuesday</v>
      </c>
    </row>
    <row r="4817" spans="1:14" x14ac:dyDescent="0.35">
      <c r="A4817">
        <v>290974</v>
      </c>
      <c r="B4817" s="3">
        <v>45797</v>
      </c>
      <c r="C4817" s="4">
        <v>0.50923611111111111</v>
      </c>
      <c r="D4817" t="s">
        <v>52</v>
      </c>
      <c r="E4817">
        <v>1</v>
      </c>
      <c r="F4817" t="s">
        <v>15</v>
      </c>
      <c r="G4817" t="s">
        <v>405</v>
      </c>
      <c r="H4817" t="s">
        <v>414</v>
      </c>
      <c r="J4817" t="s">
        <v>403</v>
      </c>
      <c r="K4817">
        <v>2</v>
      </c>
      <c r="L4817" t="str">
        <f>_xlfn.CONCAT(D4817,F4817)</f>
        <v>Frappé12 oz</v>
      </c>
      <c r="M4817" s="10">
        <f>E4817*_xlfn.XLOOKUP(L4817,PriceListData!$F$2:$F$97,PriceListData!$E$2:$E$97)</f>
        <v>4.75</v>
      </c>
      <c r="N4817" t="str">
        <f>TEXT(B4817,"dddd")</f>
        <v>Tuesday</v>
      </c>
    </row>
    <row r="4818" spans="1:14" x14ac:dyDescent="0.35">
      <c r="A4818">
        <v>290972</v>
      </c>
      <c r="B4818" s="3">
        <v>45797</v>
      </c>
      <c r="C4818" s="4">
        <v>0.50195601851851857</v>
      </c>
      <c r="D4818" t="s">
        <v>21</v>
      </c>
      <c r="E4818">
        <v>1</v>
      </c>
      <c r="F4818" t="s">
        <v>15</v>
      </c>
      <c r="G4818" t="s">
        <v>405</v>
      </c>
      <c r="H4818" t="s">
        <v>406</v>
      </c>
      <c r="J4818" t="s">
        <v>403</v>
      </c>
      <c r="K4818">
        <v>1</v>
      </c>
      <c r="L4818" t="str">
        <f>_xlfn.CONCAT(D4818,F4818)</f>
        <v>Pourover12 oz</v>
      </c>
      <c r="M4818" s="10">
        <f>E4818*_xlfn.XLOOKUP(L4818,PriceListData!$F$2:$F$97,PriceListData!$E$2:$E$97)</f>
        <v>3.5</v>
      </c>
      <c r="N4818" t="str">
        <f>TEXT(B4818,"dddd")</f>
        <v>Tuesday</v>
      </c>
    </row>
    <row r="4819" spans="1:14" x14ac:dyDescent="0.35">
      <c r="A4819">
        <v>290970</v>
      </c>
      <c r="B4819" s="3">
        <v>45797</v>
      </c>
      <c r="C4819" s="4">
        <v>0.4987847222222222</v>
      </c>
      <c r="D4819" t="s">
        <v>54</v>
      </c>
      <c r="E4819">
        <v>1</v>
      </c>
      <c r="G4819" t="s">
        <v>415</v>
      </c>
      <c r="H4819" t="s">
        <v>416</v>
      </c>
      <c r="J4819" t="s">
        <v>403</v>
      </c>
      <c r="K4819">
        <v>1</v>
      </c>
      <c r="L4819" t="str">
        <f>_xlfn.CONCAT(D4819,F4819)</f>
        <v>Syrup</v>
      </c>
      <c r="M4819" s="10">
        <f>E4819*_xlfn.XLOOKUP(L4819,PriceListData!$F$2:$F$97,PriceListData!$E$2:$E$97)</f>
        <v>0.75</v>
      </c>
      <c r="N4819" t="str">
        <f>TEXT(B4819,"dddd")</f>
        <v>Tuesday</v>
      </c>
    </row>
    <row r="4820" spans="1:14" x14ac:dyDescent="0.35">
      <c r="A4820">
        <v>290970</v>
      </c>
      <c r="B4820" s="3">
        <v>45797</v>
      </c>
      <c r="C4820" s="4">
        <v>0.4987847222222222</v>
      </c>
      <c r="D4820" t="s">
        <v>52</v>
      </c>
      <c r="E4820">
        <v>1</v>
      </c>
      <c r="F4820" t="s">
        <v>15</v>
      </c>
      <c r="G4820" t="s">
        <v>405</v>
      </c>
      <c r="H4820" t="s">
        <v>414</v>
      </c>
      <c r="J4820" t="s">
        <v>403</v>
      </c>
      <c r="K4820">
        <v>1</v>
      </c>
      <c r="L4820" t="str">
        <f>_xlfn.CONCAT(D4820,F4820)</f>
        <v>Frappé12 oz</v>
      </c>
      <c r="M4820" s="10">
        <f>E4820*_xlfn.XLOOKUP(L4820,PriceListData!$F$2:$F$97,PriceListData!$E$2:$E$97)</f>
        <v>4.75</v>
      </c>
      <c r="N4820" t="str">
        <f>TEXT(B4820,"dddd")</f>
        <v>Tuesday</v>
      </c>
    </row>
    <row r="4821" spans="1:14" x14ac:dyDescent="0.35">
      <c r="A4821">
        <v>290969</v>
      </c>
      <c r="B4821" s="3">
        <v>45797</v>
      </c>
      <c r="C4821" s="4">
        <v>0.49770833333333331</v>
      </c>
      <c r="D4821" t="s">
        <v>404</v>
      </c>
      <c r="E4821">
        <v>1</v>
      </c>
      <c r="F4821" t="s">
        <v>15</v>
      </c>
      <c r="G4821" t="s">
        <v>405</v>
      </c>
      <c r="H4821" t="s">
        <v>406</v>
      </c>
      <c r="J4821" t="s">
        <v>403</v>
      </c>
      <c r="K4821">
        <v>1</v>
      </c>
      <c r="L4821" t="str">
        <f>_xlfn.CONCAT(D4821,F4821)</f>
        <v>Café latté12 oz</v>
      </c>
      <c r="M4821" s="10">
        <f>E4821*_xlfn.XLOOKUP(L4821,PriceListData!$F$2:$F$97,PriceListData!$E$2:$E$97)</f>
        <v>4.25</v>
      </c>
      <c r="N4821" t="str">
        <f>TEXT(B4821,"dddd")</f>
        <v>Tuesday</v>
      </c>
    </row>
    <row r="4822" spans="1:14" x14ac:dyDescent="0.35">
      <c r="A4822">
        <v>290968</v>
      </c>
      <c r="B4822" s="3">
        <v>45797</v>
      </c>
      <c r="C4822" s="4">
        <v>0.49559027777777775</v>
      </c>
      <c r="D4822" t="s">
        <v>21</v>
      </c>
      <c r="E4822">
        <v>1</v>
      </c>
      <c r="F4822" t="s">
        <v>15</v>
      </c>
      <c r="G4822" t="s">
        <v>405</v>
      </c>
      <c r="H4822" t="s">
        <v>406</v>
      </c>
      <c r="J4822" t="s">
        <v>403</v>
      </c>
      <c r="K4822">
        <v>2</v>
      </c>
      <c r="L4822" t="str">
        <f>_xlfn.CONCAT(D4822,F4822)</f>
        <v>Pourover12 oz</v>
      </c>
      <c r="M4822" s="10">
        <f>E4822*_xlfn.XLOOKUP(L4822,PriceListData!$F$2:$F$97,PriceListData!$E$2:$E$97)</f>
        <v>3.5</v>
      </c>
      <c r="N4822" t="str">
        <f>TEXT(B4822,"dddd")</f>
        <v>Tuesday</v>
      </c>
    </row>
    <row r="4823" spans="1:14" x14ac:dyDescent="0.35">
      <c r="A4823">
        <v>290967</v>
      </c>
      <c r="B4823" s="3">
        <v>45797</v>
      </c>
      <c r="C4823" s="4">
        <v>0.48766203703703703</v>
      </c>
      <c r="D4823" t="s">
        <v>52</v>
      </c>
      <c r="E4823">
        <v>1</v>
      </c>
      <c r="F4823" t="s">
        <v>15</v>
      </c>
      <c r="G4823" t="s">
        <v>405</v>
      </c>
      <c r="H4823" t="s">
        <v>414</v>
      </c>
      <c r="J4823" t="s">
        <v>403</v>
      </c>
      <c r="K4823">
        <v>2</v>
      </c>
      <c r="L4823" t="str">
        <f>_xlfn.CONCAT(D4823,F4823)</f>
        <v>Frappé12 oz</v>
      </c>
      <c r="M4823" s="10">
        <f>E4823*_xlfn.XLOOKUP(L4823,PriceListData!$F$2:$F$97,PriceListData!$E$2:$E$97)</f>
        <v>4.75</v>
      </c>
      <c r="N4823" t="str">
        <f>TEXT(B4823,"dddd")</f>
        <v>Tuesday</v>
      </c>
    </row>
    <row r="4824" spans="1:14" x14ac:dyDescent="0.35">
      <c r="A4824">
        <v>290967</v>
      </c>
      <c r="B4824" s="3">
        <v>45797</v>
      </c>
      <c r="C4824" s="4">
        <v>0.48766203703703703</v>
      </c>
      <c r="D4824" t="s">
        <v>419</v>
      </c>
      <c r="E4824">
        <v>1</v>
      </c>
      <c r="G4824" t="s">
        <v>415</v>
      </c>
      <c r="H4824" t="s">
        <v>416</v>
      </c>
      <c r="J4824" t="s">
        <v>403</v>
      </c>
      <c r="K4824">
        <v>2</v>
      </c>
      <c r="L4824" t="str">
        <f>_xlfn.CONCAT(D4824,F4824)</f>
        <v>Extra shot</v>
      </c>
      <c r="M4824" s="10">
        <f>E4824*_xlfn.XLOOKUP(L4824,PriceListData!$F$2:$F$97,PriceListData!$E$2:$E$97)</f>
        <v>1</v>
      </c>
      <c r="N4824" t="str">
        <f>TEXT(B4824,"dddd")</f>
        <v>Tuesday</v>
      </c>
    </row>
    <row r="4825" spans="1:14" x14ac:dyDescent="0.35">
      <c r="A4825">
        <v>290964</v>
      </c>
      <c r="B4825" s="3">
        <v>45797</v>
      </c>
      <c r="C4825" s="4">
        <v>0.47833333333333333</v>
      </c>
      <c r="D4825" t="s">
        <v>54</v>
      </c>
      <c r="E4825">
        <v>1</v>
      </c>
      <c r="G4825" t="s">
        <v>415</v>
      </c>
      <c r="H4825" t="s">
        <v>416</v>
      </c>
      <c r="J4825" t="s">
        <v>403</v>
      </c>
      <c r="K4825">
        <v>1</v>
      </c>
      <c r="L4825" t="str">
        <f>_xlfn.CONCAT(D4825,F4825)</f>
        <v>Syrup</v>
      </c>
      <c r="M4825" s="10">
        <f>E4825*_xlfn.XLOOKUP(L4825,PriceListData!$F$2:$F$97,PriceListData!$E$2:$E$97)</f>
        <v>0.75</v>
      </c>
      <c r="N4825" t="str">
        <f>TEXT(B4825,"dddd")</f>
        <v>Tuesday</v>
      </c>
    </row>
    <row r="4826" spans="1:14" x14ac:dyDescent="0.35">
      <c r="A4826">
        <v>290964</v>
      </c>
      <c r="B4826" s="3">
        <v>45797</v>
      </c>
      <c r="C4826" s="4">
        <v>0.47833333333333333</v>
      </c>
      <c r="D4826" t="s">
        <v>21</v>
      </c>
      <c r="E4826">
        <v>1</v>
      </c>
      <c r="F4826" t="s">
        <v>15</v>
      </c>
      <c r="G4826" t="s">
        <v>405</v>
      </c>
      <c r="H4826" t="s">
        <v>406</v>
      </c>
      <c r="J4826" t="s">
        <v>403</v>
      </c>
      <c r="K4826">
        <v>1</v>
      </c>
      <c r="L4826" t="str">
        <f>_xlfn.CONCAT(D4826,F4826)</f>
        <v>Pourover12 oz</v>
      </c>
      <c r="M4826" s="10">
        <f>E4826*_xlfn.XLOOKUP(L4826,PriceListData!$F$2:$F$97,PriceListData!$E$2:$E$97)</f>
        <v>3.5</v>
      </c>
      <c r="N4826" t="str">
        <f>TEXT(B4826,"dddd")</f>
        <v>Tuesday</v>
      </c>
    </row>
    <row r="4827" spans="1:14" x14ac:dyDescent="0.35">
      <c r="A4827">
        <v>290963</v>
      </c>
      <c r="B4827" s="3">
        <v>45797</v>
      </c>
      <c r="C4827" s="4">
        <v>0.47712962962962963</v>
      </c>
      <c r="D4827" t="s">
        <v>21</v>
      </c>
      <c r="E4827">
        <v>1</v>
      </c>
      <c r="F4827" t="s">
        <v>15</v>
      </c>
      <c r="G4827" t="s">
        <v>405</v>
      </c>
      <c r="H4827" t="s">
        <v>406</v>
      </c>
      <c r="J4827" t="s">
        <v>403</v>
      </c>
      <c r="K4827">
        <v>2</v>
      </c>
      <c r="L4827" t="str">
        <f>_xlfn.CONCAT(D4827,F4827)</f>
        <v>Pourover12 oz</v>
      </c>
      <c r="M4827" s="10">
        <f>E4827*_xlfn.XLOOKUP(L4827,PriceListData!$F$2:$F$97,PriceListData!$E$2:$E$97)</f>
        <v>3.5</v>
      </c>
      <c r="N4827" t="str">
        <f>TEXT(B4827,"dddd")</f>
        <v>Tuesday</v>
      </c>
    </row>
    <row r="4828" spans="1:14" x14ac:dyDescent="0.35">
      <c r="A4828">
        <v>290963</v>
      </c>
      <c r="B4828" s="3">
        <v>45797</v>
      </c>
      <c r="C4828" s="4">
        <v>0.47712962962962963</v>
      </c>
      <c r="D4828" t="s">
        <v>419</v>
      </c>
      <c r="E4828">
        <v>1</v>
      </c>
      <c r="G4828" t="s">
        <v>415</v>
      </c>
      <c r="H4828" t="s">
        <v>416</v>
      </c>
      <c r="J4828" t="s">
        <v>403</v>
      </c>
      <c r="K4828">
        <v>2</v>
      </c>
      <c r="L4828" t="str">
        <f>_xlfn.CONCAT(D4828,F4828)</f>
        <v>Extra shot</v>
      </c>
      <c r="M4828" s="10">
        <f>E4828*_xlfn.XLOOKUP(L4828,PriceListData!$F$2:$F$97,PriceListData!$E$2:$E$97)</f>
        <v>1</v>
      </c>
      <c r="N4828" t="str">
        <f>TEXT(B4828,"dddd")</f>
        <v>Tuesday</v>
      </c>
    </row>
    <row r="4829" spans="1:14" x14ac:dyDescent="0.35">
      <c r="A4829">
        <v>290962</v>
      </c>
      <c r="B4829" s="3">
        <v>45797</v>
      </c>
      <c r="C4829" s="4">
        <v>0.47017361111111111</v>
      </c>
      <c r="D4829" t="s">
        <v>52</v>
      </c>
      <c r="E4829">
        <v>1</v>
      </c>
      <c r="F4829" t="s">
        <v>15</v>
      </c>
      <c r="G4829" t="s">
        <v>405</v>
      </c>
      <c r="H4829" t="s">
        <v>414</v>
      </c>
      <c r="J4829" t="s">
        <v>403</v>
      </c>
      <c r="K4829">
        <v>1</v>
      </c>
      <c r="L4829" t="str">
        <f>_xlfn.CONCAT(D4829,F4829)</f>
        <v>Frappé12 oz</v>
      </c>
      <c r="M4829" s="10">
        <f>E4829*_xlfn.XLOOKUP(L4829,PriceListData!$F$2:$F$97,PriceListData!$E$2:$E$97)</f>
        <v>4.75</v>
      </c>
      <c r="N4829" t="str">
        <f>TEXT(B4829,"dddd")</f>
        <v>Tuesday</v>
      </c>
    </row>
    <row r="4830" spans="1:14" x14ac:dyDescent="0.35">
      <c r="A4830">
        <v>290961</v>
      </c>
      <c r="B4830" s="3">
        <v>45797</v>
      </c>
      <c r="C4830" s="4">
        <v>0.46390046296296295</v>
      </c>
      <c r="D4830" t="s">
        <v>410</v>
      </c>
      <c r="E4830">
        <v>1</v>
      </c>
      <c r="F4830" t="s">
        <v>15</v>
      </c>
      <c r="G4830" t="s">
        <v>405</v>
      </c>
      <c r="H4830" t="s">
        <v>406</v>
      </c>
      <c r="J4830" t="s">
        <v>403</v>
      </c>
      <c r="K4830">
        <v>2</v>
      </c>
      <c r="L4830" t="str">
        <f>_xlfn.CONCAT(D4830,F4830)</f>
        <v>Café Cubano12 oz</v>
      </c>
      <c r="M4830" s="10">
        <f>E4830*_xlfn.XLOOKUP(L4830,PriceListData!$F$2:$F$97,PriceListData!$E$2:$E$97)</f>
        <v>7</v>
      </c>
      <c r="N4830" t="str">
        <f>TEXT(B4830,"dddd")</f>
        <v>Tuesday</v>
      </c>
    </row>
    <row r="4831" spans="1:14" x14ac:dyDescent="0.35">
      <c r="A4831">
        <v>290959</v>
      </c>
      <c r="B4831" s="3">
        <v>45797</v>
      </c>
      <c r="C4831" s="4">
        <v>0.45664351851851853</v>
      </c>
      <c r="D4831" t="s">
        <v>412</v>
      </c>
      <c r="E4831">
        <v>1</v>
      </c>
      <c r="F4831" t="s">
        <v>15</v>
      </c>
      <c r="G4831" t="s">
        <v>413</v>
      </c>
      <c r="H4831" t="s">
        <v>414</v>
      </c>
      <c r="J4831" t="s">
        <v>403</v>
      </c>
      <c r="K4831">
        <v>2</v>
      </c>
      <c r="L4831" t="str">
        <f>_xlfn.CONCAT(D4831,F4831)</f>
        <v>Iced tea12 oz</v>
      </c>
      <c r="M4831" s="10">
        <f>E4831*_xlfn.XLOOKUP(L4831,PriceListData!$F$2:$F$97,PriceListData!$E$2:$E$97)</f>
        <v>4.25</v>
      </c>
      <c r="N4831" t="str">
        <f>TEXT(B4831,"dddd")</f>
        <v>Tuesday</v>
      </c>
    </row>
    <row r="4832" spans="1:14" x14ac:dyDescent="0.35">
      <c r="A4832">
        <v>290958</v>
      </c>
      <c r="B4832" s="3">
        <v>45797</v>
      </c>
      <c r="C4832" s="4">
        <v>0.45643518518518517</v>
      </c>
      <c r="D4832" t="s">
        <v>74</v>
      </c>
      <c r="E4832">
        <v>1</v>
      </c>
      <c r="F4832" t="s">
        <v>15</v>
      </c>
      <c r="G4832" t="s">
        <v>417</v>
      </c>
      <c r="H4832" t="s">
        <v>418</v>
      </c>
      <c r="J4832" t="s">
        <v>403</v>
      </c>
      <c r="K4832">
        <v>1</v>
      </c>
      <c r="L4832" t="str">
        <f>_xlfn.CONCAT(D4832,F4832)</f>
        <v>Single-origin12 oz</v>
      </c>
      <c r="M4832" s="10">
        <f>E4832*_xlfn.XLOOKUP(L4832,PriceListData!$F$2:$F$97,PriceListData!$E$2:$E$97)</f>
        <v>14.95</v>
      </c>
      <c r="N4832" t="str">
        <f>TEXT(B4832,"dddd")</f>
        <v>Tuesday</v>
      </c>
    </row>
    <row r="4833" spans="1:14" x14ac:dyDescent="0.35">
      <c r="A4833">
        <v>290957</v>
      </c>
      <c r="B4833" s="3">
        <v>45797</v>
      </c>
      <c r="C4833" s="4">
        <v>0.45482638888888888</v>
      </c>
      <c r="D4833" t="s">
        <v>404</v>
      </c>
      <c r="E4833">
        <v>2</v>
      </c>
      <c r="F4833" t="s">
        <v>15</v>
      </c>
      <c r="G4833" t="s">
        <v>405</v>
      </c>
      <c r="H4833" t="s">
        <v>406</v>
      </c>
      <c r="J4833" t="s">
        <v>403</v>
      </c>
      <c r="K4833">
        <v>1</v>
      </c>
      <c r="L4833" t="str">
        <f>_xlfn.CONCAT(D4833,F4833)</f>
        <v>Café latté12 oz</v>
      </c>
      <c r="M4833" s="10">
        <f>E4833*_xlfn.XLOOKUP(L4833,PriceListData!$F$2:$F$97,PriceListData!$E$2:$E$97)</f>
        <v>8.5</v>
      </c>
      <c r="N4833" t="str">
        <f>TEXT(B4833,"dddd")</f>
        <v>Tuesday</v>
      </c>
    </row>
    <row r="4834" spans="1:14" x14ac:dyDescent="0.35">
      <c r="A4834">
        <v>290956</v>
      </c>
      <c r="B4834" s="3">
        <v>45797</v>
      </c>
      <c r="C4834" s="4">
        <v>0.44995370370370369</v>
      </c>
      <c r="D4834" t="s">
        <v>54</v>
      </c>
      <c r="E4834">
        <v>1</v>
      </c>
      <c r="G4834" t="s">
        <v>415</v>
      </c>
      <c r="H4834" t="s">
        <v>416</v>
      </c>
      <c r="J4834" t="s">
        <v>403</v>
      </c>
      <c r="K4834">
        <v>2</v>
      </c>
      <c r="L4834" t="str">
        <f>_xlfn.CONCAT(D4834,F4834)</f>
        <v>Syrup</v>
      </c>
      <c r="M4834" s="10">
        <f>E4834*_xlfn.XLOOKUP(L4834,PriceListData!$F$2:$F$97,PriceListData!$E$2:$E$97)</f>
        <v>0.75</v>
      </c>
      <c r="N4834" t="str">
        <f>TEXT(B4834,"dddd")</f>
        <v>Tuesday</v>
      </c>
    </row>
    <row r="4835" spans="1:14" x14ac:dyDescent="0.35">
      <c r="A4835">
        <v>290956</v>
      </c>
      <c r="B4835" s="3">
        <v>45797</v>
      </c>
      <c r="C4835" s="4">
        <v>0.44995370370370369</v>
      </c>
      <c r="D4835" t="s">
        <v>21</v>
      </c>
      <c r="E4835">
        <v>1</v>
      </c>
      <c r="F4835" t="s">
        <v>15</v>
      </c>
      <c r="G4835" t="s">
        <v>405</v>
      </c>
      <c r="H4835" t="s">
        <v>406</v>
      </c>
      <c r="J4835" t="s">
        <v>403</v>
      </c>
      <c r="K4835">
        <v>2</v>
      </c>
      <c r="L4835" t="str">
        <f>_xlfn.CONCAT(D4835,F4835)</f>
        <v>Pourover12 oz</v>
      </c>
      <c r="M4835" s="10">
        <f>E4835*_xlfn.XLOOKUP(L4835,PriceListData!$F$2:$F$97,PriceListData!$E$2:$E$97)</f>
        <v>3.5</v>
      </c>
      <c r="N4835" t="str">
        <f>TEXT(B4835,"dddd")</f>
        <v>Tuesday</v>
      </c>
    </row>
    <row r="4836" spans="1:14" x14ac:dyDescent="0.35">
      <c r="A4836">
        <v>290955</v>
      </c>
      <c r="B4836" s="3">
        <v>45797</v>
      </c>
      <c r="C4836" s="4">
        <v>0.44653935185185184</v>
      </c>
      <c r="D4836" t="s">
        <v>21</v>
      </c>
      <c r="E4836">
        <v>1</v>
      </c>
      <c r="F4836" t="s">
        <v>15</v>
      </c>
      <c r="G4836" t="s">
        <v>405</v>
      </c>
      <c r="H4836" t="s">
        <v>406</v>
      </c>
      <c r="J4836" t="s">
        <v>403</v>
      </c>
      <c r="K4836">
        <v>2</v>
      </c>
      <c r="L4836" t="str">
        <f>_xlfn.CONCAT(D4836,F4836)</f>
        <v>Pourover12 oz</v>
      </c>
      <c r="M4836" s="10">
        <f>E4836*_xlfn.XLOOKUP(L4836,PriceListData!$F$2:$F$97,PriceListData!$E$2:$E$97)</f>
        <v>3.5</v>
      </c>
      <c r="N4836" t="str">
        <f>TEXT(B4836,"dddd")</f>
        <v>Tuesday</v>
      </c>
    </row>
    <row r="4837" spans="1:14" x14ac:dyDescent="0.35">
      <c r="A4837">
        <v>290955</v>
      </c>
      <c r="B4837" s="3">
        <v>45797</v>
      </c>
      <c r="C4837" s="4">
        <v>0.44653935185185184</v>
      </c>
      <c r="D4837" t="s">
        <v>427</v>
      </c>
      <c r="E4837">
        <v>1</v>
      </c>
      <c r="F4837" t="s">
        <v>15</v>
      </c>
      <c r="G4837" t="s">
        <v>417</v>
      </c>
      <c r="H4837" t="s">
        <v>418</v>
      </c>
      <c r="J4837" t="s">
        <v>403</v>
      </c>
      <c r="K4837">
        <v>2</v>
      </c>
      <c r="L4837" t="str">
        <f>_xlfn.CONCAT(D4837,F4837)</f>
        <v>House blend12 oz</v>
      </c>
      <c r="M4837" s="10">
        <f>E4837*_xlfn.XLOOKUP(L4837,PriceListData!$F$2:$F$97,PriceListData!$E$2:$E$97)</f>
        <v>12.95</v>
      </c>
      <c r="N4837" t="str">
        <f>TEXT(B4837,"dddd")</f>
        <v>Tuesday</v>
      </c>
    </row>
    <row r="4838" spans="1:14" x14ac:dyDescent="0.35">
      <c r="A4838">
        <v>290953</v>
      </c>
      <c r="B4838" s="3">
        <v>45797</v>
      </c>
      <c r="C4838" s="4">
        <v>0.43721064814814814</v>
      </c>
      <c r="D4838" t="s">
        <v>428</v>
      </c>
      <c r="E4838">
        <v>1</v>
      </c>
      <c r="F4838" t="s">
        <v>15</v>
      </c>
      <c r="G4838" t="s">
        <v>413</v>
      </c>
      <c r="H4838" t="s">
        <v>406</v>
      </c>
      <c r="J4838" t="s">
        <v>403</v>
      </c>
      <c r="K4838">
        <v>1</v>
      </c>
      <c r="L4838" t="str">
        <f>_xlfn.CONCAT(D4838,F4838)</f>
        <v>Rooibos latté12 oz</v>
      </c>
      <c r="M4838" s="10">
        <f>E4838*_xlfn.XLOOKUP(L4838,PriceListData!$F$2:$F$97,PriceListData!$E$2:$E$97)</f>
        <v>5.5</v>
      </c>
      <c r="N4838" t="str">
        <f>TEXT(B4838,"dddd")</f>
        <v>Tuesday</v>
      </c>
    </row>
    <row r="4839" spans="1:14" x14ac:dyDescent="0.35">
      <c r="A4839">
        <v>290953</v>
      </c>
      <c r="B4839" s="3">
        <v>45797</v>
      </c>
      <c r="C4839" s="4">
        <v>0.43721064814814814</v>
      </c>
      <c r="D4839" t="s">
        <v>419</v>
      </c>
      <c r="E4839">
        <v>1</v>
      </c>
      <c r="G4839" t="s">
        <v>415</v>
      </c>
      <c r="H4839" t="s">
        <v>416</v>
      </c>
      <c r="J4839" t="s">
        <v>403</v>
      </c>
      <c r="K4839">
        <v>1</v>
      </c>
      <c r="L4839" t="str">
        <f>_xlfn.CONCAT(D4839,F4839)</f>
        <v>Extra shot</v>
      </c>
      <c r="M4839" s="10">
        <f>E4839*_xlfn.XLOOKUP(L4839,PriceListData!$F$2:$F$97,PriceListData!$E$2:$E$97)</f>
        <v>1</v>
      </c>
      <c r="N4839" t="str">
        <f>TEXT(B4839,"dddd")</f>
        <v>Tuesday</v>
      </c>
    </row>
    <row r="4840" spans="1:14" x14ac:dyDescent="0.35">
      <c r="A4840">
        <v>290952</v>
      </c>
      <c r="B4840" s="3">
        <v>45797</v>
      </c>
      <c r="C4840" s="4">
        <v>0.43702546296296296</v>
      </c>
      <c r="D4840" t="s">
        <v>52</v>
      </c>
      <c r="E4840">
        <v>1</v>
      </c>
      <c r="F4840" t="s">
        <v>15</v>
      </c>
      <c r="G4840" t="s">
        <v>405</v>
      </c>
      <c r="H4840" t="s">
        <v>414</v>
      </c>
      <c r="J4840" t="s">
        <v>403</v>
      </c>
      <c r="K4840">
        <v>2</v>
      </c>
      <c r="L4840" t="str">
        <f>_xlfn.CONCAT(D4840,F4840)</f>
        <v>Frappé12 oz</v>
      </c>
      <c r="M4840" s="10">
        <f>E4840*_xlfn.XLOOKUP(L4840,PriceListData!$F$2:$F$97,PriceListData!$E$2:$E$97)</f>
        <v>4.75</v>
      </c>
      <c r="N4840" t="str">
        <f>TEXT(B4840,"dddd")</f>
        <v>Tuesday</v>
      </c>
    </row>
    <row r="4841" spans="1:14" x14ac:dyDescent="0.35">
      <c r="A4841">
        <v>290951</v>
      </c>
      <c r="B4841" s="3">
        <v>45797</v>
      </c>
      <c r="C4841" s="4">
        <v>0.43554398148148149</v>
      </c>
      <c r="D4841" t="s">
        <v>54</v>
      </c>
      <c r="E4841">
        <v>1</v>
      </c>
      <c r="G4841" t="s">
        <v>415</v>
      </c>
      <c r="H4841" t="s">
        <v>416</v>
      </c>
      <c r="J4841" t="s">
        <v>403</v>
      </c>
      <c r="K4841">
        <v>1</v>
      </c>
      <c r="L4841" t="str">
        <f>_xlfn.CONCAT(D4841,F4841)</f>
        <v>Syrup</v>
      </c>
      <c r="M4841" s="10">
        <f>E4841*_xlfn.XLOOKUP(L4841,PriceListData!$F$2:$F$97,PriceListData!$E$2:$E$97)</f>
        <v>0.75</v>
      </c>
      <c r="N4841" t="str">
        <f>TEXT(B4841,"dddd")</f>
        <v>Tuesday</v>
      </c>
    </row>
    <row r="4842" spans="1:14" x14ac:dyDescent="0.35">
      <c r="A4842">
        <v>290951</v>
      </c>
      <c r="B4842" s="3">
        <v>45797</v>
      </c>
      <c r="C4842" s="4">
        <v>0.43554398148148149</v>
      </c>
      <c r="D4842" t="s">
        <v>21</v>
      </c>
      <c r="E4842">
        <v>1</v>
      </c>
      <c r="F4842" t="s">
        <v>15</v>
      </c>
      <c r="G4842" t="s">
        <v>405</v>
      </c>
      <c r="H4842" t="s">
        <v>406</v>
      </c>
      <c r="J4842" t="s">
        <v>403</v>
      </c>
      <c r="K4842">
        <v>1</v>
      </c>
      <c r="L4842" t="str">
        <f>_xlfn.CONCAT(D4842,F4842)</f>
        <v>Pourover12 oz</v>
      </c>
      <c r="M4842" s="10">
        <f>E4842*_xlfn.XLOOKUP(L4842,PriceListData!$F$2:$F$97,PriceListData!$E$2:$E$97)</f>
        <v>3.5</v>
      </c>
      <c r="N4842" t="str">
        <f>TEXT(B4842,"dddd")</f>
        <v>Tuesday</v>
      </c>
    </row>
    <row r="4843" spans="1:14" x14ac:dyDescent="0.35">
      <c r="A4843">
        <v>290951</v>
      </c>
      <c r="B4843" s="3">
        <v>45797</v>
      </c>
      <c r="C4843" s="4">
        <v>0.43554398148148149</v>
      </c>
      <c r="D4843" t="s">
        <v>412</v>
      </c>
      <c r="E4843">
        <v>1</v>
      </c>
      <c r="F4843" t="s">
        <v>15</v>
      </c>
      <c r="G4843" t="s">
        <v>413</v>
      </c>
      <c r="H4843" t="s">
        <v>414</v>
      </c>
      <c r="J4843" t="s">
        <v>403</v>
      </c>
      <c r="K4843">
        <v>1</v>
      </c>
      <c r="L4843" t="str">
        <f>_xlfn.CONCAT(D4843,F4843)</f>
        <v>Iced tea12 oz</v>
      </c>
      <c r="M4843" s="10">
        <f>E4843*_xlfn.XLOOKUP(L4843,PriceListData!$F$2:$F$97,PriceListData!$E$2:$E$97)</f>
        <v>4.25</v>
      </c>
      <c r="N4843" t="str">
        <f>TEXT(B4843,"dddd")</f>
        <v>Tuesday</v>
      </c>
    </row>
    <row r="4844" spans="1:14" x14ac:dyDescent="0.35">
      <c r="A4844">
        <v>290949</v>
      </c>
      <c r="B4844" s="3">
        <v>45797</v>
      </c>
      <c r="C4844" s="4">
        <v>0.43145833333333333</v>
      </c>
      <c r="D4844" t="s">
        <v>410</v>
      </c>
      <c r="E4844">
        <v>1</v>
      </c>
      <c r="F4844" t="s">
        <v>15</v>
      </c>
      <c r="G4844" t="s">
        <v>405</v>
      </c>
      <c r="H4844" t="s">
        <v>406</v>
      </c>
      <c r="J4844" t="s">
        <v>403</v>
      </c>
      <c r="K4844">
        <v>1</v>
      </c>
      <c r="L4844" t="str">
        <f>_xlfn.CONCAT(D4844,F4844)</f>
        <v>Café Cubano12 oz</v>
      </c>
      <c r="M4844" s="10">
        <f>E4844*_xlfn.XLOOKUP(L4844,PriceListData!$F$2:$F$97,PriceListData!$E$2:$E$97)</f>
        <v>7</v>
      </c>
      <c r="N4844" t="str">
        <f>TEXT(B4844,"dddd")</f>
        <v>Tuesday</v>
      </c>
    </row>
    <row r="4845" spans="1:14" x14ac:dyDescent="0.35">
      <c r="A4845">
        <v>290948</v>
      </c>
      <c r="B4845" s="3">
        <v>45797</v>
      </c>
      <c r="C4845" s="4">
        <v>0.42775462962962962</v>
      </c>
      <c r="D4845" t="s">
        <v>74</v>
      </c>
      <c r="E4845">
        <v>2</v>
      </c>
      <c r="F4845" t="s">
        <v>15</v>
      </c>
      <c r="G4845" t="s">
        <v>417</v>
      </c>
      <c r="H4845" t="s">
        <v>418</v>
      </c>
      <c r="J4845" t="s">
        <v>403</v>
      </c>
      <c r="K4845">
        <v>1</v>
      </c>
      <c r="L4845" t="str">
        <f>_xlfn.CONCAT(D4845,F4845)</f>
        <v>Single-origin12 oz</v>
      </c>
      <c r="M4845" s="10">
        <f>E4845*_xlfn.XLOOKUP(L4845,PriceListData!$F$2:$F$97,PriceListData!$E$2:$E$97)</f>
        <v>29.9</v>
      </c>
      <c r="N4845" t="str">
        <f>TEXT(B4845,"dddd")</f>
        <v>Tuesday</v>
      </c>
    </row>
    <row r="4846" spans="1:14" x14ac:dyDescent="0.35">
      <c r="A4846">
        <v>290947</v>
      </c>
      <c r="B4846" s="3">
        <v>45797</v>
      </c>
      <c r="C4846" s="4">
        <v>0.42689814814814814</v>
      </c>
      <c r="D4846" t="s">
        <v>65</v>
      </c>
      <c r="E4846">
        <v>1</v>
      </c>
      <c r="F4846" t="s">
        <v>15</v>
      </c>
      <c r="G4846" t="s">
        <v>405</v>
      </c>
      <c r="H4846" t="s">
        <v>406</v>
      </c>
      <c r="J4846" t="s">
        <v>403</v>
      </c>
      <c r="K4846">
        <v>1</v>
      </c>
      <c r="L4846" t="str">
        <f>_xlfn.CONCAT(D4846,F4846)</f>
        <v>Cappuccino12 oz</v>
      </c>
      <c r="M4846" s="10">
        <f>E4846*_xlfn.XLOOKUP(L4846,PriceListData!$F$2:$F$97,PriceListData!$E$2:$E$97)</f>
        <v>5.5</v>
      </c>
      <c r="N4846" t="str">
        <f>TEXT(B4846,"dddd")</f>
        <v>Tuesday</v>
      </c>
    </row>
    <row r="4847" spans="1:14" x14ac:dyDescent="0.35">
      <c r="A4847">
        <v>290946</v>
      </c>
      <c r="B4847" s="3">
        <v>45797</v>
      </c>
      <c r="C4847" s="4">
        <v>0.42508101851851854</v>
      </c>
      <c r="D4847" t="s">
        <v>54</v>
      </c>
      <c r="E4847">
        <v>1</v>
      </c>
      <c r="G4847" t="s">
        <v>415</v>
      </c>
      <c r="H4847" t="s">
        <v>416</v>
      </c>
      <c r="J4847" t="s">
        <v>403</v>
      </c>
      <c r="K4847">
        <v>1</v>
      </c>
      <c r="L4847" t="str">
        <f>_xlfn.CONCAT(D4847,F4847)</f>
        <v>Syrup</v>
      </c>
      <c r="M4847" s="10">
        <f>E4847*_xlfn.XLOOKUP(L4847,PriceListData!$F$2:$F$97,PriceListData!$E$2:$E$97)</f>
        <v>0.75</v>
      </c>
      <c r="N4847" t="str">
        <f>TEXT(B4847,"dddd")</f>
        <v>Tuesday</v>
      </c>
    </row>
    <row r="4848" spans="1:14" x14ac:dyDescent="0.35">
      <c r="A4848">
        <v>290946</v>
      </c>
      <c r="B4848" s="3">
        <v>45797</v>
      </c>
      <c r="C4848" s="4">
        <v>0.42508101851851854</v>
      </c>
      <c r="D4848" t="s">
        <v>21</v>
      </c>
      <c r="E4848">
        <v>1</v>
      </c>
      <c r="F4848" t="s">
        <v>15</v>
      </c>
      <c r="G4848" t="s">
        <v>405</v>
      </c>
      <c r="H4848" t="s">
        <v>406</v>
      </c>
      <c r="J4848" t="s">
        <v>403</v>
      </c>
      <c r="K4848">
        <v>1</v>
      </c>
      <c r="L4848" t="str">
        <f>_xlfn.CONCAT(D4848,F4848)</f>
        <v>Pourover12 oz</v>
      </c>
      <c r="M4848" s="10">
        <f>E4848*_xlfn.XLOOKUP(L4848,PriceListData!$F$2:$F$97,PriceListData!$E$2:$E$97)</f>
        <v>3.5</v>
      </c>
      <c r="N4848" t="str">
        <f>TEXT(B4848,"dddd")</f>
        <v>Tuesday</v>
      </c>
    </row>
    <row r="4849" spans="1:14" x14ac:dyDescent="0.35">
      <c r="A4849">
        <v>290945</v>
      </c>
      <c r="B4849" s="3">
        <v>45797</v>
      </c>
      <c r="C4849" s="4">
        <v>0.42462962962962963</v>
      </c>
      <c r="D4849" t="s">
        <v>65</v>
      </c>
      <c r="E4849">
        <v>1</v>
      </c>
      <c r="F4849" t="s">
        <v>15</v>
      </c>
      <c r="G4849" t="s">
        <v>405</v>
      </c>
      <c r="H4849" t="s">
        <v>406</v>
      </c>
      <c r="J4849" t="s">
        <v>403</v>
      </c>
      <c r="K4849">
        <v>2</v>
      </c>
      <c r="L4849" t="str">
        <f>_xlfn.CONCAT(D4849,F4849)</f>
        <v>Cappuccino12 oz</v>
      </c>
      <c r="M4849" s="10">
        <f>E4849*_xlfn.XLOOKUP(L4849,PriceListData!$F$2:$F$97,PriceListData!$E$2:$E$97)</f>
        <v>5.5</v>
      </c>
      <c r="N4849" t="str">
        <f>TEXT(B4849,"dddd")</f>
        <v>Tuesday</v>
      </c>
    </row>
    <row r="4850" spans="1:14" x14ac:dyDescent="0.35">
      <c r="A4850">
        <v>290944</v>
      </c>
      <c r="B4850" s="3">
        <v>45797</v>
      </c>
      <c r="C4850" s="4">
        <v>0.42344907407407406</v>
      </c>
      <c r="D4850" t="s">
        <v>65</v>
      </c>
      <c r="E4850">
        <v>1</v>
      </c>
      <c r="F4850" t="s">
        <v>15</v>
      </c>
      <c r="G4850" t="s">
        <v>405</v>
      </c>
      <c r="H4850" t="s">
        <v>406</v>
      </c>
      <c r="J4850" t="s">
        <v>403</v>
      </c>
      <c r="K4850">
        <v>2</v>
      </c>
      <c r="L4850" t="str">
        <f>_xlfn.CONCAT(D4850,F4850)</f>
        <v>Cappuccino12 oz</v>
      </c>
      <c r="M4850" s="10">
        <f>E4850*_xlfn.XLOOKUP(L4850,PriceListData!$F$2:$F$97,PriceListData!$E$2:$E$97)</f>
        <v>5.5</v>
      </c>
      <c r="N4850" t="str">
        <f>TEXT(B4850,"dddd")</f>
        <v>Tuesday</v>
      </c>
    </row>
    <row r="4851" spans="1:14" x14ac:dyDescent="0.35">
      <c r="A4851">
        <v>290943</v>
      </c>
      <c r="B4851" s="3">
        <v>45797</v>
      </c>
      <c r="C4851" s="4">
        <v>0.42180555555555554</v>
      </c>
      <c r="D4851" t="s">
        <v>65</v>
      </c>
      <c r="E4851">
        <v>1</v>
      </c>
      <c r="F4851" t="s">
        <v>15</v>
      </c>
      <c r="G4851" t="s">
        <v>405</v>
      </c>
      <c r="H4851" t="s">
        <v>406</v>
      </c>
      <c r="J4851" t="s">
        <v>403</v>
      </c>
      <c r="K4851">
        <v>1</v>
      </c>
      <c r="L4851" t="str">
        <f>_xlfn.CONCAT(D4851,F4851)</f>
        <v>Cappuccino12 oz</v>
      </c>
      <c r="M4851" s="10">
        <f>E4851*_xlfn.XLOOKUP(L4851,PriceListData!$F$2:$F$97,PriceListData!$E$2:$E$97)</f>
        <v>5.5</v>
      </c>
      <c r="N4851" t="str">
        <f>TEXT(B4851,"dddd")</f>
        <v>Tuesday</v>
      </c>
    </row>
    <row r="4852" spans="1:14" x14ac:dyDescent="0.35">
      <c r="A4852">
        <v>290942</v>
      </c>
      <c r="B4852" s="3">
        <v>45797</v>
      </c>
      <c r="C4852" s="4">
        <v>0.42071759259259262</v>
      </c>
      <c r="D4852" t="s">
        <v>52</v>
      </c>
      <c r="E4852">
        <v>1</v>
      </c>
      <c r="F4852" t="s">
        <v>15</v>
      </c>
      <c r="G4852" t="s">
        <v>405</v>
      </c>
      <c r="H4852" t="s">
        <v>414</v>
      </c>
      <c r="J4852" t="s">
        <v>403</v>
      </c>
      <c r="K4852">
        <v>1</v>
      </c>
      <c r="L4852" t="str">
        <f>_xlfn.CONCAT(D4852,F4852)</f>
        <v>Frappé12 oz</v>
      </c>
      <c r="M4852" s="10">
        <f>E4852*_xlfn.XLOOKUP(L4852,PriceListData!$F$2:$F$97,PriceListData!$E$2:$E$97)</f>
        <v>4.75</v>
      </c>
      <c r="N4852" t="str">
        <f>TEXT(B4852,"dddd")</f>
        <v>Tuesday</v>
      </c>
    </row>
    <row r="4853" spans="1:14" x14ac:dyDescent="0.35">
      <c r="A4853">
        <v>290942</v>
      </c>
      <c r="B4853" s="3">
        <v>45797</v>
      </c>
      <c r="C4853" s="4">
        <v>0.42071759259259262</v>
      </c>
      <c r="D4853" t="s">
        <v>404</v>
      </c>
      <c r="E4853">
        <v>1</v>
      </c>
      <c r="F4853" t="s">
        <v>15</v>
      </c>
      <c r="G4853" t="s">
        <v>405</v>
      </c>
      <c r="H4853" t="s">
        <v>406</v>
      </c>
      <c r="J4853" t="s">
        <v>403</v>
      </c>
      <c r="K4853">
        <v>1</v>
      </c>
      <c r="L4853" t="str">
        <f>_xlfn.CONCAT(D4853,F4853)</f>
        <v>Café latté12 oz</v>
      </c>
      <c r="M4853" s="10">
        <f>E4853*_xlfn.XLOOKUP(L4853,PriceListData!$F$2:$F$97,PriceListData!$E$2:$E$97)</f>
        <v>4.25</v>
      </c>
      <c r="N4853" t="str">
        <f>TEXT(B4853,"dddd")</f>
        <v>Tuesday</v>
      </c>
    </row>
    <row r="4854" spans="1:14" x14ac:dyDescent="0.35">
      <c r="A4854">
        <v>290941</v>
      </c>
      <c r="B4854" s="3">
        <v>45797</v>
      </c>
      <c r="C4854" s="4">
        <v>0.41795138888888889</v>
      </c>
      <c r="D4854" t="s">
        <v>409</v>
      </c>
      <c r="E4854">
        <v>1</v>
      </c>
      <c r="F4854" t="s">
        <v>15</v>
      </c>
      <c r="G4854" t="s">
        <v>405</v>
      </c>
      <c r="H4854" t="s">
        <v>406</v>
      </c>
      <c r="J4854" t="s">
        <v>403</v>
      </c>
      <c r="K4854">
        <v>1</v>
      </c>
      <c r="L4854" t="str">
        <f>_xlfn.CONCAT(D4854,F4854)</f>
        <v>Drip coffee12 oz</v>
      </c>
      <c r="M4854" s="10">
        <f>E4854*_xlfn.XLOOKUP(L4854,PriceListData!$F$2:$F$97,PriceListData!$E$2:$E$97)</f>
        <v>2.25</v>
      </c>
      <c r="N4854" t="str">
        <f>TEXT(B4854,"dddd")</f>
        <v>Tuesday</v>
      </c>
    </row>
    <row r="4855" spans="1:14" x14ac:dyDescent="0.35">
      <c r="A4855">
        <v>290940</v>
      </c>
      <c r="B4855" s="3">
        <v>45797</v>
      </c>
      <c r="C4855" s="4">
        <v>0.41711805555555553</v>
      </c>
      <c r="D4855" t="s">
        <v>65</v>
      </c>
      <c r="E4855">
        <v>1</v>
      </c>
      <c r="F4855" t="s">
        <v>15</v>
      </c>
      <c r="G4855" t="s">
        <v>405</v>
      </c>
      <c r="H4855" t="s">
        <v>406</v>
      </c>
      <c r="J4855" t="s">
        <v>442</v>
      </c>
      <c r="K4855">
        <v>1</v>
      </c>
      <c r="L4855" t="str">
        <f>_xlfn.CONCAT(D4855,F4855)</f>
        <v>Cappuccino12 oz</v>
      </c>
      <c r="M4855" s="10">
        <f>E4855*_xlfn.XLOOKUP(L4855,PriceListData!$F$2:$F$97,PriceListData!$E$2:$E$97)</f>
        <v>5.5</v>
      </c>
      <c r="N4855" t="str">
        <f>TEXT(B4855,"dddd")</f>
        <v>Tuesday</v>
      </c>
    </row>
    <row r="4856" spans="1:14" x14ac:dyDescent="0.35">
      <c r="A4856">
        <v>290939</v>
      </c>
      <c r="B4856" s="3">
        <v>45797</v>
      </c>
      <c r="C4856" s="4">
        <v>0.41638888888888886</v>
      </c>
      <c r="D4856" t="s">
        <v>65</v>
      </c>
      <c r="E4856">
        <v>1</v>
      </c>
      <c r="F4856" t="s">
        <v>15</v>
      </c>
      <c r="G4856" t="s">
        <v>405</v>
      </c>
      <c r="H4856" t="s">
        <v>406</v>
      </c>
      <c r="J4856" t="s">
        <v>403</v>
      </c>
      <c r="K4856">
        <v>1</v>
      </c>
      <c r="L4856" t="str">
        <f>_xlfn.CONCAT(D4856,F4856)</f>
        <v>Cappuccino12 oz</v>
      </c>
      <c r="M4856" s="10">
        <f>E4856*_xlfn.XLOOKUP(L4856,PriceListData!$F$2:$F$97,PriceListData!$E$2:$E$97)</f>
        <v>5.5</v>
      </c>
      <c r="N4856" t="str">
        <f>TEXT(B4856,"dddd")</f>
        <v>Tuesday</v>
      </c>
    </row>
    <row r="4857" spans="1:14" x14ac:dyDescent="0.35">
      <c r="A4857">
        <v>290935</v>
      </c>
      <c r="B4857" s="3">
        <v>45797</v>
      </c>
      <c r="C4857" s="4">
        <v>0.4072337962962963</v>
      </c>
      <c r="D4857" t="s">
        <v>445</v>
      </c>
      <c r="E4857">
        <v>1</v>
      </c>
      <c r="F4857" t="s">
        <v>15</v>
      </c>
      <c r="G4857" t="s">
        <v>423</v>
      </c>
      <c r="H4857" t="s">
        <v>414</v>
      </c>
      <c r="J4857" t="s">
        <v>403</v>
      </c>
      <c r="K4857">
        <v>1</v>
      </c>
      <c r="L4857" t="str">
        <f>_xlfn.CONCAT(D4857,F4857)</f>
        <v>Mango lassi12 oz</v>
      </c>
      <c r="M4857" s="10">
        <f>E4857*_xlfn.XLOOKUP(L4857,PriceListData!$F$2:$F$97,PriceListData!$E$2:$E$97)</f>
        <v>5.75</v>
      </c>
      <c r="N4857" t="str">
        <f>TEXT(B4857,"dddd")</f>
        <v>Tuesday</v>
      </c>
    </row>
    <row r="4858" spans="1:14" x14ac:dyDescent="0.35">
      <c r="A4858">
        <v>290935</v>
      </c>
      <c r="B4858" s="3">
        <v>45797</v>
      </c>
      <c r="C4858" s="4">
        <v>0.4072337962962963</v>
      </c>
      <c r="D4858" t="s">
        <v>52</v>
      </c>
      <c r="E4858">
        <v>1</v>
      </c>
      <c r="F4858" t="s">
        <v>15</v>
      </c>
      <c r="G4858" t="s">
        <v>405</v>
      </c>
      <c r="H4858" t="s">
        <v>414</v>
      </c>
      <c r="J4858" t="s">
        <v>403</v>
      </c>
      <c r="K4858">
        <v>1</v>
      </c>
      <c r="L4858" t="str">
        <f>_xlfn.CONCAT(D4858,F4858)</f>
        <v>Frappé12 oz</v>
      </c>
      <c r="M4858" s="10">
        <f>E4858*_xlfn.XLOOKUP(L4858,PriceListData!$F$2:$F$97,PriceListData!$E$2:$E$97)</f>
        <v>4.75</v>
      </c>
      <c r="N4858" t="str">
        <f>TEXT(B4858,"dddd")</f>
        <v>Tuesday</v>
      </c>
    </row>
    <row r="4859" spans="1:14" x14ac:dyDescent="0.35">
      <c r="A4859">
        <v>290934</v>
      </c>
      <c r="B4859" s="3">
        <v>45797</v>
      </c>
      <c r="C4859" s="4">
        <v>0.4057175925925926</v>
      </c>
      <c r="D4859" t="s">
        <v>412</v>
      </c>
      <c r="E4859">
        <v>1</v>
      </c>
      <c r="F4859" t="s">
        <v>15</v>
      </c>
      <c r="G4859" t="s">
        <v>413</v>
      </c>
      <c r="H4859" t="s">
        <v>414</v>
      </c>
      <c r="J4859" t="s">
        <v>403</v>
      </c>
      <c r="K4859">
        <v>1</v>
      </c>
      <c r="L4859" t="str">
        <f>_xlfn.CONCAT(D4859,F4859)</f>
        <v>Iced tea12 oz</v>
      </c>
      <c r="M4859" s="10">
        <f>E4859*_xlfn.XLOOKUP(L4859,PriceListData!$F$2:$F$97,PriceListData!$E$2:$E$97)</f>
        <v>4.25</v>
      </c>
      <c r="N4859" t="str">
        <f>TEXT(B4859,"dddd")</f>
        <v>Tuesday</v>
      </c>
    </row>
    <row r="4860" spans="1:14" x14ac:dyDescent="0.35">
      <c r="A4860">
        <v>290933</v>
      </c>
      <c r="B4860" s="3">
        <v>45797</v>
      </c>
      <c r="C4860" s="4">
        <v>0.40403935185185186</v>
      </c>
      <c r="D4860" t="s">
        <v>21</v>
      </c>
      <c r="E4860">
        <v>1</v>
      </c>
      <c r="F4860" t="s">
        <v>15</v>
      </c>
      <c r="G4860" t="s">
        <v>405</v>
      </c>
      <c r="H4860" t="s">
        <v>406</v>
      </c>
      <c r="J4860" t="s">
        <v>403</v>
      </c>
      <c r="K4860">
        <v>1</v>
      </c>
      <c r="L4860" t="str">
        <f>_xlfn.CONCAT(D4860,F4860)</f>
        <v>Pourover12 oz</v>
      </c>
      <c r="M4860" s="10">
        <f>E4860*_xlfn.XLOOKUP(L4860,PriceListData!$F$2:$F$97,PriceListData!$E$2:$E$97)</f>
        <v>3.5</v>
      </c>
      <c r="N4860" t="str">
        <f>TEXT(B4860,"dddd")</f>
        <v>Tuesday</v>
      </c>
    </row>
    <row r="4861" spans="1:14" x14ac:dyDescent="0.35">
      <c r="A4861">
        <v>290932</v>
      </c>
      <c r="B4861" s="3">
        <v>45797</v>
      </c>
      <c r="C4861" s="4">
        <v>0.40273148148148147</v>
      </c>
      <c r="D4861" t="s">
        <v>40</v>
      </c>
      <c r="E4861">
        <v>1</v>
      </c>
      <c r="F4861" t="s">
        <v>35</v>
      </c>
      <c r="G4861" t="s">
        <v>405</v>
      </c>
      <c r="H4861" t="s">
        <v>406</v>
      </c>
      <c r="J4861" t="s">
        <v>403</v>
      </c>
      <c r="K4861">
        <v>1</v>
      </c>
      <c r="L4861" t="str">
        <f>_xlfn.CONCAT(D4861,F4861)</f>
        <v>Espresso1 oz</v>
      </c>
      <c r="M4861" s="10">
        <f>E4861*_xlfn.XLOOKUP(L4861,PriceListData!$F$2:$F$97,PriceListData!$E$2:$E$97)</f>
        <v>2.5</v>
      </c>
      <c r="N4861" t="str">
        <f>TEXT(B4861,"dddd")</f>
        <v>Tuesday</v>
      </c>
    </row>
    <row r="4862" spans="1:14" x14ac:dyDescent="0.35">
      <c r="A4862">
        <v>290929</v>
      </c>
      <c r="B4862" s="3">
        <v>45797</v>
      </c>
      <c r="C4862" s="4">
        <v>0.3959259259259259</v>
      </c>
      <c r="D4862" t="s">
        <v>21</v>
      </c>
      <c r="E4862">
        <v>1</v>
      </c>
      <c r="F4862" t="s">
        <v>15</v>
      </c>
      <c r="G4862" t="s">
        <v>405</v>
      </c>
      <c r="H4862" t="s">
        <v>406</v>
      </c>
      <c r="J4862" t="s">
        <v>403</v>
      </c>
      <c r="K4862">
        <v>2</v>
      </c>
      <c r="L4862" t="str">
        <f>_xlfn.CONCAT(D4862,F4862)</f>
        <v>Pourover12 oz</v>
      </c>
      <c r="M4862" s="10">
        <f>E4862*_xlfn.XLOOKUP(L4862,PriceListData!$F$2:$F$97,PriceListData!$E$2:$E$97)</f>
        <v>3.5</v>
      </c>
      <c r="N4862" t="str">
        <f>TEXT(B4862,"dddd")</f>
        <v>Tuesday</v>
      </c>
    </row>
    <row r="4863" spans="1:14" x14ac:dyDescent="0.35">
      <c r="A4863">
        <v>290928</v>
      </c>
      <c r="B4863" s="3">
        <v>45797</v>
      </c>
      <c r="C4863" s="4">
        <v>0.39457175925925925</v>
      </c>
      <c r="D4863" t="s">
        <v>404</v>
      </c>
      <c r="E4863">
        <v>1</v>
      </c>
      <c r="F4863" t="s">
        <v>15</v>
      </c>
      <c r="G4863" t="s">
        <v>405</v>
      </c>
      <c r="H4863" t="s">
        <v>406</v>
      </c>
      <c r="J4863" t="s">
        <v>403</v>
      </c>
      <c r="K4863">
        <v>1</v>
      </c>
      <c r="L4863" t="str">
        <f>_xlfn.CONCAT(D4863,F4863)</f>
        <v>Café latté12 oz</v>
      </c>
      <c r="M4863" s="10">
        <f>E4863*_xlfn.XLOOKUP(L4863,PriceListData!$F$2:$F$97,PriceListData!$E$2:$E$97)</f>
        <v>4.25</v>
      </c>
      <c r="N4863" t="str">
        <f>TEXT(B4863,"dddd")</f>
        <v>Tuesday</v>
      </c>
    </row>
    <row r="4864" spans="1:14" x14ac:dyDescent="0.35">
      <c r="A4864">
        <v>290927</v>
      </c>
      <c r="B4864" s="3">
        <v>45797</v>
      </c>
      <c r="C4864" s="4">
        <v>0.39407407407407408</v>
      </c>
      <c r="D4864" t="s">
        <v>65</v>
      </c>
      <c r="E4864">
        <v>1</v>
      </c>
      <c r="F4864" t="s">
        <v>15</v>
      </c>
      <c r="G4864" t="s">
        <v>405</v>
      </c>
      <c r="H4864" t="s">
        <v>406</v>
      </c>
      <c r="J4864" t="s">
        <v>403</v>
      </c>
      <c r="K4864">
        <v>2</v>
      </c>
      <c r="L4864" t="str">
        <f>_xlfn.CONCAT(D4864,F4864)</f>
        <v>Cappuccino12 oz</v>
      </c>
      <c r="M4864" s="10">
        <f>E4864*_xlfn.XLOOKUP(L4864,PriceListData!$F$2:$F$97,PriceListData!$E$2:$E$97)</f>
        <v>5.5</v>
      </c>
      <c r="N4864" t="str">
        <f>TEXT(B4864,"dddd")</f>
        <v>Tuesday</v>
      </c>
    </row>
    <row r="4865" spans="1:14" x14ac:dyDescent="0.35">
      <c r="A4865">
        <v>290925</v>
      </c>
      <c r="B4865" s="3">
        <v>45797</v>
      </c>
      <c r="C4865" s="4">
        <v>0.39247685185185183</v>
      </c>
      <c r="D4865" t="s">
        <v>411</v>
      </c>
      <c r="E4865">
        <v>1</v>
      </c>
      <c r="F4865" t="s">
        <v>24</v>
      </c>
      <c r="G4865" t="s">
        <v>405</v>
      </c>
      <c r="H4865" t="s">
        <v>406</v>
      </c>
      <c r="J4865" t="s">
        <v>403</v>
      </c>
      <c r="K4865">
        <v>1</v>
      </c>
      <c r="L4865" t="str">
        <f>_xlfn.CONCAT(D4865,F4865)</f>
        <v>Turkish coffee3 oz</v>
      </c>
      <c r="M4865" s="10">
        <f>E4865*_xlfn.XLOOKUP(L4865,PriceListData!$F$2:$F$97,PriceListData!$E$2:$E$97)</f>
        <v>3.75</v>
      </c>
      <c r="N4865" t="str">
        <f>TEXT(B4865,"dddd")</f>
        <v>Tuesday</v>
      </c>
    </row>
    <row r="4866" spans="1:14" x14ac:dyDescent="0.35">
      <c r="A4866">
        <v>290924</v>
      </c>
      <c r="B4866" s="3">
        <v>45797</v>
      </c>
      <c r="C4866" s="4">
        <v>0.39149305555555558</v>
      </c>
      <c r="D4866" t="s">
        <v>21</v>
      </c>
      <c r="E4866">
        <v>1</v>
      </c>
      <c r="F4866" t="s">
        <v>15</v>
      </c>
      <c r="G4866" t="s">
        <v>405</v>
      </c>
      <c r="H4866" t="s">
        <v>406</v>
      </c>
      <c r="J4866" t="s">
        <v>403</v>
      </c>
      <c r="K4866">
        <v>2</v>
      </c>
      <c r="L4866" t="str">
        <f>_xlfn.CONCAT(D4866,F4866)</f>
        <v>Pourover12 oz</v>
      </c>
      <c r="M4866" s="10">
        <f>E4866*_xlfn.XLOOKUP(L4866,PriceListData!$F$2:$F$97,PriceListData!$E$2:$E$97)</f>
        <v>3.5</v>
      </c>
      <c r="N4866" t="str">
        <f>TEXT(B4866,"dddd")</f>
        <v>Tuesday</v>
      </c>
    </row>
    <row r="4867" spans="1:14" x14ac:dyDescent="0.35">
      <c r="A4867">
        <v>290923</v>
      </c>
      <c r="B4867" s="3">
        <v>45797</v>
      </c>
      <c r="C4867" s="4">
        <v>0.38997685185185182</v>
      </c>
      <c r="D4867" t="s">
        <v>420</v>
      </c>
      <c r="E4867">
        <v>1</v>
      </c>
      <c r="F4867" t="s">
        <v>76</v>
      </c>
      <c r="G4867" t="s">
        <v>413</v>
      </c>
      <c r="H4867" t="s">
        <v>406</v>
      </c>
      <c r="J4867" t="s">
        <v>403</v>
      </c>
      <c r="K4867">
        <v>1</v>
      </c>
      <c r="L4867" t="str">
        <f>_xlfn.CONCAT(D4867,F4867)</f>
        <v>Moroccan tea10 oz</v>
      </c>
      <c r="M4867" s="10">
        <f>E4867*_xlfn.XLOOKUP(L4867,PriceListData!$F$2:$F$97,PriceListData!$E$2:$E$97)</f>
        <v>3</v>
      </c>
      <c r="N4867" t="str">
        <f>TEXT(B4867,"dddd")</f>
        <v>Tuesday</v>
      </c>
    </row>
    <row r="4868" spans="1:14" x14ac:dyDescent="0.35">
      <c r="A4868">
        <v>290922</v>
      </c>
      <c r="B4868" s="3">
        <v>45797</v>
      </c>
      <c r="C4868" s="4">
        <v>0.38994212962962965</v>
      </c>
      <c r="D4868" t="s">
        <v>411</v>
      </c>
      <c r="E4868">
        <v>1</v>
      </c>
      <c r="F4868" t="s">
        <v>24</v>
      </c>
      <c r="G4868" t="s">
        <v>405</v>
      </c>
      <c r="H4868" t="s">
        <v>406</v>
      </c>
      <c r="J4868" t="s">
        <v>403</v>
      </c>
      <c r="K4868">
        <v>2</v>
      </c>
      <c r="L4868" t="str">
        <f>_xlfn.CONCAT(D4868,F4868)</f>
        <v>Turkish coffee3 oz</v>
      </c>
      <c r="M4868" s="10">
        <f>E4868*_xlfn.XLOOKUP(L4868,PriceListData!$F$2:$F$97,PriceListData!$E$2:$E$97)</f>
        <v>3.75</v>
      </c>
      <c r="N4868" t="str">
        <f>TEXT(B4868,"dddd")</f>
        <v>Tuesday</v>
      </c>
    </row>
    <row r="4869" spans="1:14" x14ac:dyDescent="0.35">
      <c r="A4869">
        <v>290919</v>
      </c>
      <c r="B4869" s="3">
        <v>45797</v>
      </c>
      <c r="C4869" s="4">
        <v>0.38827546296296295</v>
      </c>
      <c r="D4869" t="s">
        <v>65</v>
      </c>
      <c r="E4869">
        <v>1</v>
      </c>
      <c r="F4869" t="s">
        <v>15</v>
      </c>
      <c r="G4869" t="s">
        <v>405</v>
      </c>
      <c r="H4869" t="s">
        <v>406</v>
      </c>
      <c r="J4869" t="s">
        <v>403</v>
      </c>
      <c r="K4869">
        <v>1</v>
      </c>
      <c r="L4869" t="str">
        <f>_xlfn.CONCAT(D4869,F4869)</f>
        <v>Cappuccino12 oz</v>
      </c>
      <c r="M4869" s="10">
        <f>E4869*_xlfn.XLOOKUP(L4869,PriceListData!$F$2:$F$97,PriceListData!$E$2:$E$97)</f>
        <v>5.5</v>
      </c>
      <c r="N4869" t="str">
        <f>TEXT(B4869,"dddd")</f>
        <v>Tuesday</v>
      </c>
    </row>
    <row r="4870" spans="1:14" x14ac:dyDescent="0.35">
      <c r="A4870">
        <v>290918</v>
      </c>
      <c r="B4870" s="3">
        <v>45797</v>
      </c>
      <c r="C4870" s="4">
        <v>0.38495370370370369</v>
      </c>
      <c r="D4870" t="s">
        <v>445</v>
      </c>
      <c r="E4870">
        <v>2</v>
      </c>
      <c r="F4870" t="s">
        <v>15</v>
      </c>
      <c r="G4870" t="s">
        <v>423</v>
      </c>
      <c r="H4870" t="s">
        <v>414</v>
      </c>
      <c r="J4870" t="s">
        <v>403</v>
      </c>
      <c r="K4870">
        <v>1</v>
      </c>
      <c r="L4870" t="str">
        <f>_xlfn.CONCAT(D4870,F4870)</f>
        <v>Mango lassi12 oz</v>
      </c>
      <c r="M4870" s="10">
        <f>E4870*_xlfn.XLOOKUP(L4870,PriceListData!$F$2:$F$97,PriceListData!$E$2:$E$97)</f>
        <v>11.5</v>
      </c>
      <c r="N4870" t="str">
        <f>TEXT(B4870,"dddd")</f>
        <v>Tuesday</v>
      </c>
    </row>
    <row r="4871" spans="1:14" x14ac:dyDescent="0.35">
      <c r="A4871">
        <v>290918</v>
      </c>
      <c r="B4871" s="3">
        <v>45797</v>
      </c>
      <c r="C4871" s="4">
        <v>0.38495370370370369</v>
      </c>
      <c r="D4871" t="s">
        <v>153</v>
      </c>
      <c r="E4871">
        <v>1</v>
      </c>
      <c r="F4871" t="s">
        <v>15</v>
      </c>
      <c r="G4871" t="s">
        <v>405</v>
      </c>
      <c r="H4871" t="s">
        <v>406</v>
      </c>
      <c r="J4871" t="s">
        <v>403</v>
      </c>
      <c r="K4871">
        <v>1</v>
      </c>
      <c r="L4871" t="str">
        <f>_xlfn.CONCAT(D4871,F4871)</f>
        <v>Aeropress12 oz</v>
      </c>
      <c r="M4871" s="10">
        <f>E4871*_xlfn.XLOOKUP(L4871,PriceListData!$F$2:$F$97,PriceListData!$E$2:$E$97)</f>
        <v>6</v>
      </c>
      <c r="N4871" t="str">
        <f>TEXT(B4871,"dddd")</f>
        <v>Tuesday</v>
      </c>
    </row>
    <row r="4872" spans="1:14" x14ac:dyDescent="0.35">
      <c r="A4872">
        <v>290917</v>
      </c>
      <c r="B4872" s="3">
        <v>45797</v>
      </c>
      <c r="C4872" s="4">
        <v>0.38438657407407406</v>
      </c>
      <c r="D4872" t="s">
        <v>411</v>
      </c>
      <c r="E4872">
        <v>1</v>
      </c>
      <c r="F4872" t="s">
        <v>24</v>
      </c>
      <c r="G4872" t="s">
        <v>405</v>
      </c>
      <c r="H4872" t="s">
        <v>406</v>
      </c>
      <c r="J4872" t="s">
        <v>403</v>
      </c>
      <c r="K4872">
        <v>1</v>
      </c>
      <c r="L4872" t="str">
        <f>_xlfn.CONCAT(D4872,F4872)</f>
        <v>Turkish coffee3 oz</v>
      </c>
      <c r="M4872" s="10">
        <f>E4872*_xlfn.XLOOKUP(L4872,PriceListData!$F$2:$F$97,PriceListData!$E$2:$E$97)</f>
        <v>3.75</v>
      </c>
      <c r="N4872" t="str">
        <f>TEXT(B4872,"dddd")</f>
        <v>Tuesday</v>
      </c>
    </row>
    <row r="4873" spans="1:14" x14ac:dyDescent="0.35">
      <c r="A4873">
        <v>290916</v>
      </c>
      <c r="B4873" s="3">
        <v>45797</v>
      </c>
      <c r="C4873" s="4">
        <v>0.38093749999999998</v>
      </c>
      <c r="D4873" t="s">
        <v>52</v>
      </c>
      <c r="E4873">
        <v>2</v>
      </c>
      <c r="F4873" t="s">
        <v>15</v>
      </c>
      <c r="G4873" t="s">
        <v>405</v>
      </c>
      <c r="H4873" t="s">
        <v>414</v>
      </c>
      <c r="J4873" t="s">
        <v>403</v>
      </c>
      <c r="K4873">
        <v>1</v>
      </c>
      <c r="L4873" t="str">
        <f>_xlfn.CONCAT(D4873,F4873)</f>
        <v>Frappé12 oz</v>
      </c>
      <c r="M4873" s="10">
        <f>E4873*_xlfn.XLOOKUP(L4873,PriceListData!$F$2:$F$97,PriceListData!$E$2:$E$97)</f>
        <v>9.5</v>
      </c>
      <c r="N4873" t="str">
        <f>TEXT(B4873,"dddd")</f>
        <v>Tuesday</v>
      </c>
    </row>
    <row r="4874" spans="1:14" x14ac:dyDescent="0.35">
      <c r="A4874">
        <v>290915</v>
      </c>
      <c r="B4874" s="3">
        <v>45797</v>
      </c>
      <c r="C4874" s="4">
        <v>0.37998842592592591</v>
      </c>
      <c r="D4874" t="s">
        <v>65</v>
      </c>
      <c r="E4874">
        <v>1</v>
      </c>
      <c r="F4874" t="s">
        <v>15</v>
      </c>
      <c r="G4874" t="s">
        <v>405</v>
      </c>
      <c r="H4874" t="s">
        <v>406</v>
      </c>
      <c r="J4874" t="s">
        <v>403</v>
      </c>
      <c r="K4874">
        <v>1</v>
      </c>
      <c r="L4874" t="str">
        <f>_xlfn.CONCAT(D4874,F4874)</f>
        <v>Cappuccino12 oz</v>
      </c>
      <c r="M4874" s="10">
        <f>E4874*_xlfn.XLOOKUP(L4874,PriceListData!$F$2:$F$97,PriceListData!$E$2:$E$97)</f>
        <v>5.5</v>
      </c>
      <c r="N4874" t="str">
        <f>TEXT(B4874,"dddd")</f>
        <v>Tuesday</v>
      </c>
    </row>
    <row r="4875" spans="1:14" x14ac:dyDescent="0.35">
      <c r="A4875">
        <v>290914</v>
      </c>
      <c r="B4875" s="3">
        <v>45797</v>
      </c>
      <c r="C4875" s="4">
        <v>0.37789351851851855</v>
      </c>
      <c r="D4875" t="s">
        <v>409</v>
      </c>
      <c r="E4875">
        <v>1</v>
      </c>
      <c r="F4875" t="s">
        <v>15</v>
      </c>
      <c r="G4875" t="s">
        <v>405</v>
      </c>
      <c r="H4875" t="s">
        <v>406</v>
      </c>
      <c r="J4875" t="s">
        <v>403</v>
      </c>
      <c r="K4875">
        <v>1</v>
      </c>
      <c r="L4875" t="str">
        <f>_xlfn.CONCAT(D4875,F4875)</f>
        <v>Drip coffee12 oz</v>
      </c>
      <c r="M4875" s="10">
        <f>E4875*_xlfn.XLOOKUP(L4875,PriceListData!$F$2:$F$97,PriceListData!$E$2:$E$97)</f>
        <v>2.25</v>
      </c>
      <c r="N4875" t="str">
        <f>TEXT(B4875,"dddd")</f>
        <v>Tuesday</v>
      </c>
    </row>
    <row r="4876" spans="1:14" x14ac:dyDescent="0.35">
      <c r="A4876">
        <v>290913</v>
      </c>
      <c r="B4876" s="3">
        <v>45797</v>
      </c>
      <c r="C4876" s="4">
        <v>0.37624999999999997</v>
      </c>
      <c r="D4876" t="s">
        <v>52</v>
      </c>
      <c r="E4876">
        <v>1</v>
      </c>
      <c r="F4876" t="s">
        <v>15</v>
      </c>
      <c r="G4876" t="s">
        <v>405</v>
      </c>
      <c r="H4876" t="s">
        <v>414</v>
      </c>
      <c r="J4876" t="s">
        <v>403</v>
      </c>
      <c r="K4876">
        <v>1</v>
      </c>
      <c r="L4876" t="str">
        <f>_xlfn.CONCAT(D4876,F4876)</f>
        <v>Frappé12 oz</v>
      </c>
      <c r="M4876" s="10">
        <f>E4876*_xlfn.XLOOKUP(L4876,PriceListData!$F$2:$F$97,PriceListData!$E$2:$E$97)</f>
        <v>4.75</v>
      </c>
      <c r="N4876" t="str">
        <f>TEXT(B4876,"dddd")</f>
        <v>Tuesday</v>
      </c>
    </row>
    <row r="4877" spans="1:14" x14ac:dyDescent="0.35">
      <c r="A4877">
        <v>290912</v>
      </c>
      <c r="B4877" s="3">
        <v>45797</v>
      </c>
      <c r="C4877" s="4">
        <v>0.37408564814814815</v>
      </c>
      <c r="D4877" t="s">
        <v>410</v>
      </c>
      <c r="E4877">
        <v>1</v>
      </c>
      <c r="F4877" t="s">
        <v>15</v>
      </c>
      <c r="G4877" t="s">
        <v>405</v>
      </c>
      <c r="H4877" t="s">
        <v>406</v>
      </c>
      <c r="J4877" t="s">
        <v>403</v>
      </c>
      <c r="K4877">
        <v>1</v>
      </c>
      <c r="L4877" t="str">
        <f>_xlfn.CONCAT(D4877,F4877)</f>
        <v>Café Cubano12 oz</v>
      </c>
      <c r="M4877" s="10">
        <f>E4877*_xlfn.XLOOKUP(L4877,PriceListData!$F$2:$F$97,PriceListData!$E$2:$E$97)</f>
        <v>7</v>
      </c>
      <c r="N4877" t="str">
        <f>TEXT(B4877,"dddd")</f>
        <v>Tuesday</v>
      </c>
    </row>
    <row r="4878" spans="1:14" x14ac:dyDescent="0.35">
      <c r="A4878">
        <v>290910</v>
      </c>
      <c r="B4878" s="3">
        <v>45797</v>
      </c>
      <c r="C4878" s="4">
        <v>0.3699884259259259</v>
      </c>
      <c r="D4878" t="s">
        <v>52</v>
      </c>
      <c r="E4878">
        <v>1</v>
      </c>
      <c r="F4878" t="s">
        <v>15</v>
      </c>
      <c r="G4878" t="s">
        <v>405</v>
      </c>
      <c r="H4878" t="s">
        <v>414</v>
      </c>
      <c r="J4878" t="s">
        <v>403</v>
      </c>
      <c r="K4878">
        <v>1</v>
      </c>
      <c r="L4878" t="str">
        <f>_xlfn.CONCAT(D4878,F4878)</f>
        <v>Frappé12 oz</v>
      </c>
      <c r="M4878" s="10">
        <f>E4878*_xlfn.XLOOKUP(L4878,PriceListData!$F$2:$F$97,PriceListData!$E$2:$E$97)</f>
        <v>4.75</v>
      </c>
      <c r="N4878" t="str">
        <f>TEXT(B4878,"dddd")</f>
        <v>Tuesday</v>
      </c>
    </row>
    <row r="4879" spans="1:14" x14ac:dyDescent="0.35">
      <c r="A4879">
        <v>290909</v>
      </c>
      <c r="B4879" s="3">
        <v>45797</v>
      </c>
      <c r="C4879" s="4">
        <v>0.36899305555555556</v>
      </c>
      <c r="D4879" t="s">
        <v>411</v>
      </c>
      <c r="E4879">
        <v>1</v>
      </c>
      <c r="F4879" t="s">
        <v>24</v>
      </c>
      <c r="G4879" t="s">
        <v>405</v>
      </c>
      <c r="H4879" t="s">
        <v>406</v>
      </c>
      <c r="J4879" t="s">
        <v>403</v>
      </c>
      <c r="K4879">
        <v>1</v>
      </c>
      <c r="L4879" t="str">
        <f>_xlfn.CONCAT(D4879,F4879)</f>
        <v>Turkish coffee3 oz</v>
      </c>
      <c r="M4879" s="10">
        <f>E4879*_xlfn.XLOOKUP(L4879,PriceListData!$F$2:$F$97,PriceListData!$E$2:$E$97)</f>
        <v>3.75</v>
      </c>
      <c r="N4879" t="str">
        <f>TEXT(B4879,"dddd")</f>
        <v>Tuesday</v>
      </c>
    </row>
    <row r="4880" spans="1:14" x14ac:dyDescent="0.35">
      <c r="A4880">
        <v>290909</v>
      </c>
      <c r="B4880" s="3">
        <v>45797</v>
      </c>
      <c r="C4880" s="4">
        <v>0.36899305555555556</v>
      </c>
      <c r="D4880" t="s">
        <v>54</v>
      </c>
      <c r="E4880">
        <v>1</v>
      </c>
      <c r="G4880" t="s">
        <v>415</v>
      </c>
      <c r="H4880" t="s">
        <v>416</v>
      </c>
      <c r="J4880" t="s">
        <v>403</v>
      </c>
      <c r="K4880">
        <v>1</v>
      </c>
      <c r="L4880" t="str">
        <f>_xlfn.CONCAT(D4880,F4880)</f>
        <v>Syrup</v>
      </c>
      <c r="M4880" s="10">
        <f>E4880*_xlfn.XLOOKUP(L4880,PriceListData!$F$2:$F$97,PriceListData!$E$2:$E$97)</f>
        <v>0.75</v>
      </c>
      <c r="N4880" t="str">
        <f>TEXT(B4880,"dddd")</f>
        <v>Tuesday</v>
      </c>
    </row>
    <row r="4881" spans="1:14" x14ac:dyDescent="0.35">
      <c r="A4881">
        <v>290908</v>
      </c>
      <c r="B4881" s="3">
        <v>45797</v>
      </c>
      <c r="C4881" s="4">
        <v>0.36475694444444445</v>
      </c>
      <c r="D4881" t="s">
        <v>425</v>
      </c>
      <c r="E4881">
        <v>1</v>
      </c>
      <c r="F4881" t="s">
        <v>15</v>
      </c>
      <c r="G4881" t="s">
        <v>405</v>
      </c>
      <c r="H4881" t="s">
        <v>414</v>
      </c>
      <c r="J4881" t="s">
        <v>403</v>
      </c>
      <c r="K4881">
        <v>2</v>
      </c>
      <c r="L4881" t="str">
        <f>_xlfn.CONCAT(D4881,F4881)</f>
        <v>Iced Guillermo12 oz</v>
      </c>
      <c r="M4881" s="10">
        <f>E4881*_xlfn.XLOOKUP(L4881,PriceListData!$F$2:$F$97,PriceListData!$E$2:$E$97)</f>
        <v>3.5</v>
      </c>
      <c r="N4881" t="str">
        <f>TEXT(B4881,"dddd")</f>
        <v>Tuesday</v>
      </c>
    </row>
    <row r="4882" spans="1:14" x14ac:dyDescent="0.35">
      <c r="A4882">
        <v>290907</v>
      </c>
      <c r="B4882" s="3">
        <v>45797</v>
      </c>
      <c r="C4882" s="4">
        <v>0.36439814814814814</v>
      </c>
      <c r="D4882" t="s">
        <v>52</v>
      </c>
      <c r="E4882">
        <v>1</v>
      </c>
      <c r="F4882" t="s">
        <v>15</v>
      </c>
      <c r="G4882" t="s">
        <v>405</v>
      </c>
      <c r="H4882" t="s">
        <v>414</v>
      </c>
      <c r="J4882" t="s">
        <v>403</v>
      </c>
      <c r="K4882">
        <v>2</v>
      </c>
      <c r="L4882" t="str">
        <f>_xlfn.CONCAT(D4882,F4882)</f>
        <v>Frappé12 oz</v>
      </c>
      <c r="M4882" s="10">
        <f>E4882*_xlfn.XLOOKUP(L4882,PriceListData!$F$2:$F$97,PriceListData!$E$2:$E$97)</f>
        <v>4.75</v>
      </c>
      <c r="N4882" t="str">
        <f>TEXT(B4882,"dddd")</f>
        <v>Tuesday</v>
      </c>
    </row>
    <row r="4883" spans="1:14" x14ac:dyDescent="0.35">
      <c r="A4883">
        <v>290906</v>
      </c>
      <c r="B4883" s="3">
        <v>45797</v>
      </c>
      <c r="C4883" s="4">
        <v>0.36083333333333334</v>
      </c>
      <c r="D4883" t="s">
        <v>21</v>
      </c>
      <c r="E4883">
        <v>1</v>
      </c>
      <c r="F4883" t="s">
        <v>15</v>
      </c>
      <c r="G4883" t="s">
        <v>405</v>
      </c>
      <c r="H4883" t="s">
        <v>406</v>
      </c>
      <c r="J4883" t="s">
        <v>403</v>
      </c>
      <c r="K4883">
        <v>1</v>
      </c>
      <c r="L4883" t="str">
        <f>_xlfn.CONCAT(D4883,F4883)</f>
        <v>Pourover12 oz</v>
      </c>
      <c r="M4883" s="10">
        <f>E4883*_xlfn.XLOOKUP(L4883,PriceListData!$F$2:$F$97,PriceListData!$E$2:$E$97)</f>
        <v>3.5</v>
      </c>
      <c r="N4883" t="str">
        <f>TEXT(B4883,"dddd")</f>
        <v>Tuesday</v>
      </c>
    </row>
    <row r="4884" spans="1:14" x14ac:dyDescent="0.35">
      <c r="A4884">
        <v>290905</v>
      </c>
      <c r="B4884" s="3">
        <v>45797</v>
      </c>
      <c r="C4884" s="4">
        <v>0.3583912037037037</v>
      </c>
      <c r="D4884" t="s">
        <v>409</v>
      </c>
      <c r="E4884">
        <v>1</v>
      </c>
      <c r="F4884" t="s">
        <v>15</v>
      </c>
      <c r="G4884" t="s">
        <v>405</v>
      </c>
      <c r="H4884" t="s">
        <v>406</v>
      </c>
      <c r="J4884" t="s">
        <v>403</v>
      </c>
      <c r="K4884">
        <v>2</v>
      </c>
      <c r="L4884" t="str">
        <f>_xlfn.CONCAT(D4884,F4884)</f>
        <v>Drip coffee12 oz</v>
      </c>
      <c r="M4884" s="10">
        <f>E4884*_xlfn.XLOOKUP(L4884,PriceListData!$F$2:$F$97,PriceListData!$E$2:$E$97)</f>
        <v>2.25</v>
      </c>
      <c r="N4884" t="str">
        <f>TEXT(B4884,"dddd")</f>
        <v>Tuesday</v>
      </c>
    </row>
    <row r="4885" spans="1:14" x14ac:dyDescent="0.35">
      <c r="A4885">
        <v>290902</v>
      </c>
      <c r="B4885" s="3">
        <v>45797</v>
      </c>
      <c r="C4885" s="4">
        <v>0.35618055555555556</v>
      </c>
      <c r="D4885" t="s">
        <v>411</v>
      </c>
      <c r="E4885">
        <v>1</v>
      </c>
      <c r="F4885" t="s">
        <v>24</v>
      </c>
      <c r="G4885" t="s">
        <v>405</v>
      </c>
      <c r="H4885" t="s">
        <v>406</v>
      </c>
      <c r="J4885" t="s">
        <v>403</v>
      </c>
      <c r="K4885">
        <v>1</v>
      </c>
      <c r="L4885" t="str">
        <f>_xlfn.CONCAT(D4885,F4885)</f>
        <v>Turkish coffee3 oz</v>
      </c>
      <c r="M4885" s="10">
        <f>E4885*_xlfn.XLOOKUP(L4885,PriceListData!$F$2:$F$97,PriceListData!$E$2:$E$97)</f>
        <v>3.75</v>
      </c>
      <c r="N4885" t="str">
        <f>TEXT(B4885,"dddd")</f>
        <v>Tuesday</v>
      </c>
    </row>
    <row r="4886" spans="1:14" x14ac:dyDescent="0.35">
      <c r="A4886">
        <v>290901</v>
      </c>
      <c r="B4886" s="3">
        <v>45797</v>
      </c>
      <c r="C4886" s="4">
        <v>0.3543634259259259</v>
      </c>
      <c r="D4886" t="s">
        <v>411</v>
      </c>
      <c r="E4886">
        <v>1</v>
      </c>
      <c r="F4886" t="s">
        <v>24</v>
      </c>
      <c r="G4886" t="s">
        <v>405</v>
      </c>
      <c r="H4886" t="s">
        <v>406</v>
      </c>
      <c r="J4886" t="s">
        <v>403</v>
      </c>
      <c r="K4886">
        <v>1</v>
      </c>
      <c r="L4886" t="str">
        <f>_xlfn.CONCAT(D4886,F4886)</f>
        <v>Turkish coffee3 oz</v>
      </c>
      <c r="M4886" s="10">
        <f>E4886*_xlfn.XLOOKUP(L4886,PriceListData!$F$2:$F$97,PriceListData!$E$2:$E$97)</f>
        <v>3.75</v>
      </c>
      <c r="N4886" t="str">
        <f>TEXT(B4886,"dddd")</f>
        <v>Tuesday</v>
      </c>
    </row>
    <row r="4887" spans="1:14" x14ac:dyDescent="0.35">
      <c r="A4887">
        <v>290900</v>
      </c>
      <c r="B4887" s="3">
        <v>45797</v>
      </c>
      <c r="C4887" s="4">
        <v>0.35341435185185183</v>
      </c>
      <c r="D4887" t="s">
        <v>54</v>
      </c>
      <c r="E4887">
        <v>1</v>
      </c>
      <c r="G4887" t="s">
        <v>415</v>
      </c>
      <c r="H4887" t="s">
        <v>416</v>
      </c>
      <c r="J4887" t="s">
        <v>403</v>
      </c>
      <c r="K4887">
        <v>2</v>
      </c>
      <c r="L4887" t="str">
        <f>_xlfn.CONCAT(D4887,F4887)</f>
        <v>Syrup</v>
      </c>
      <c r="M4887" s="10">
        <f>E4887*_xlfn.XLOOKUP(L4887,PriceListData!$F$2:$F$97,PriceListData!$E$2:$E$97)</f>
        <v>0.75</v>
      </c>
      <c r="N4887" t="str">
        <f>TEXT(B4887,"dddd")</f>
        <v>Tuesday</v>
      </c>
    </row>
    <row r="4888" spans="1:14" x14ac:dyDescent="0.35">
      <c r="A4888">
        <v>290900</v>
      </c>
      <c r="B4888" s="3">
        <v>45797</v>
      </c>
      <c r="C4888" s="4">
        <v>0.35341435185185183</v>
      </c>
      <c r="D4888" t="s">
        <v>21</v>
      </c>
      <c r="E4888">
        <v>1</v>
      </c>
      <c r="F4888" t="s">
        <v>15</v>
      </c>
      <c r="G4888" t="s">
        <v>405</v>
      </c>
      <c r="H4888" t="s">
        <v>406</v>
      </c>
      <c r="J4888" t="s">
        <v>403</v>
      </c>
      <c r="K4888">
        <v>2</v>
      </c>
      <c r="L4888" t="str">
        <f>_xlfn.CONCAT(D4888,F4888)</f>
        <v>Pourover12 oz</v>
      </c>
      <c r="M4888" s="10">
        <f>E4888*_xlfn.XLOOKUP(L4888,PriceListData!$F$2:$F$97,PriceListData!$E$2:$E$97)</f>
        <v>3.5</v>
      </c>
      <c r="N4888" t="str">
        <f>TEXT(B4888,"dddd")</f>
        <v>Tuesday</v>
      </c>
    </row>
    <row r="4889" spans="1:14" x14ac:dyDescent="0.35">
      <c r="A4889">
        <v>290899</v>
      </c>
      <c r="B4889" s="3">
        <v>45797</v>
      </c>
      <c r="C4889" s="4">
        <v>0.3515625</v>
      </c>
      <c r="D4889" t="s">
        <v>65</v>
      </c>
      <c r="E4889">
        <v>2</v>
      </c>
      <c r="F4889" t="s">
        <v>15</v>
      </c>
      <c r="G4889" t="s">
        <v>405</v>
      </c>
      <c r="H4889" t="s">
        <v>406</v>
      </c>
      <c r="J4889" t="s">
        <v>403</v>
      </c>
      <c r="K4889">
        <v>2</v>
      </c>
      <c r="L4889" t="str">
        <f>_xlfn.CONCAT(D4889,F4889)</f>
        <v>Cappuccino12 oz</v>
      </c>
      <c r="M4889" s="10">
        <f>E4889*_xlfn.XLOOKUP(L4889,PriceListData!$F$2:$F$97,PriceListData!$E$2:$E$97)</f>
        <v>11</v>
      </c>
      <c r="N4889" t="str">
        <f>TEXT(B4889,"dddd")</f>
        <v>Tuesday</v>
      </c>
    </row>
    <row r="4890" spans="1:14" x14ac:dyDescent="0.35">
      <c r="A4890">
        <v>290897</v>
      </c>
      <c r="B4890" s="3">
        <v>45797</v>
      </c>
      <c r="C4890" s="4">
        <v>0.34653935185185186</v>
      </c>
      <c r="D4890" t="s">
        <v>21</v>
      </c>
      <c r="E4890">
        <v>1</v>
      </c>
      <c r="F4890" t="s">
        <v>15</v>
      </c>
      <c r="G4890" t="s">
        <v>405</v>
      </c>
      <c r="H4890" t="s">
        <v>406</v>
      </c>
      <c r="J4890" t="s">
        <v>403</v>
      </c>
      <c r="K4890">
        <v>1</v>
      </c>
      <c r="L4890" t="str">
        <f>_xlfn.CONCAT(D4890,F4890)</f>
        <v>Pourover12 oz</v>
      </c>
      <c r="M4890" s="10">
        <f>E4890*_xlfn.XLOOKUP(L4890,PriceListData!$F$2:$F$97,PriceListData!$E$2:$E$97)</f>
        <v>3.5</v>
      </c>
      <c r="N4890" t="str">
        <f>TEXT(B4890,"dddd")</f>
        <v>Tuesday</v>
      </c>
    </row>
    <row r="4891" spans="1:14" x14ac:dyDescent="0.35">
      <c r="A4891">
        <v>290896</v>
      </c>
      <c r="B4891" s="3">
        <v>45797</v>
      </c>
      <c r="C4891" s="4">
        <v>0.34520833333333334</v>
      </c>
      <c r="D4891" t="s">
        <v>410</v>
      </c>
      <c r="E4891">
        <v>1</v>
      </c>
      <c r="F4891" t="s">
        <v>15</v>
      </c>
      <c r="G4891" t="s">
        <v>405</v>
      </c>
      <c r="H4891" t="s">
        <v>406</v>
      </c>
      <c r="J4891" t="s">
        <v>403</v>
      </c>
      <c r="K4891">
        <v>2</v>
      </c>
      <c r="L4891" t="str">
        <f>_xlfn.CONCAT(D4891,F4891)</f>
        <v>Café Cubano12 oz</v>
      </c>
      <c r="M4891" s="10">
        <f>E4891*_xlfn.XLOOKUP(L4891,PriceListData!$F$2:$F$97,PriceListData!$E$2:$E$97)</f>
        <v>7</v>
      </c>
      <c r="N4891" t="str">
        <f>TEXT(B4891,"dddd")</f>
        <v>Tuesday</v>
      </c>
    </row>
    <row r="4892" spans="1:14" x14ac:dyDescent="0.35">
      <c r="A4892">
        <v>290894</v>
      </c>
      <c r="B4892" s="3">
        <v>45797</v>
      </c>
      <c r="C4892" s="4">
        <v>0.33797453703703706</v>
      </c>
      <c r="D4892" t="s">
        <v>21</v>
      </c>
      <c r="E4892">
        <v>1</v>
      </c>
      <c r="F4892" t="s">
        <v>15</v>
      </c>
      <c r="G4892" t="s">
        <v>405</v>
      </c>
      <c r="H4892" t="s">
        <v>406</v>
      </c>
      <c r="J4892" t="s">
        <v>403</v>
      </c>
      <c r="K4892">
        <v>2</v>
      </c>
      <c r="L4892" t="str">
        <f>_xlfn.CONCAT(D4892,F4892)</f>
        <v>Pourover12 oz</v>
      </c>
      <c r="M4892" s="10">
        <f>E4892*_xlfn.XLOOKUP(L4892,PriceListData!$F$2:$F$97,PriceListData!$E$2:$E$97)</f>
        <v>3.5</v>
      </c>
      <c r="N4892" t="str">
        <f>TEXT(B4892,"dddd")</f>
        <v>Tuesday</v>
      </c>
    </row>
    <row r="4893" spans="1:14" x14ac:dyDescent="0.35">
      <c r="A4893">
        <v>290893</v>
      </c>
      <c r="B4893" s="3">
        <v>45797</v>
      </c>
      <c r="C4893" s="4">
        <v>0.33554398148148146</v>
      </c>
      <c r="D4893" t="s">
        <v>65</v>
      </c>
      <c r="E4893">
        <v>1</v>
      </c>
      <c r="F4893" t="s">
        <v>15</v>
      </c>
      <c r="G4893" t="s">
        <v>405</v>
      </c>
      <c r="H4893" t="s">
        <v>406</v>
      </c>
      <c r="J4893" t="s">
        <v>403</v>
      </c>
      <c r="K4893">
        <v>2</v>
      </c>
      <c r="L4893" t="str">
        <f>_xlfn.CONCAT(D4893,F4893)</f>
        <v>Cappuccino12 oz</v>
      </c>
      <c r="M4893" s="10">
        <f>E4893*_xlfn.XLOOKUP(L4893,PriceListData!$F$2:$F$97,PriceListData!$E$2:$E$97)</f>
        <v>5.5</v>
      </c>
      <c r="N4893" t="str">
        <f>TEXT(B4893,"dddd")</f>
        <v>Tuesday</v>
      </c>
    </row>
    <row r="4894" spans="1:14" x14ac:dyDescent="0.35">
      <c r="A4894">
        <v>290890</v>
      </c>
      <c r="B4894" s="3">
        <v>45797</v>
      </c>
      <c r="C4894" s="4">
        <v>0.32685185185185184</v>
      </c>
      <c r="D4894" t="s">
        <v>419</v>
      </c>
      <c r="E4894">
        <v>1</v>
      </c>
      <c r="G4894" t="s">
        <v>415</v>
      </c>
      <c r="H4894" t="s">
        <v>416</v>
      </c>
      <c r="J4894" t="s">
        <v>403</v>
      </c>
      <c r="K4894">
        <v>2</v>
      </c>
      <c r="L4894" t="str">
        <f>_xlfn.CONCAT(D4894,F4894)</f>
        <v>Extra shot</v>
      </c>
      <c r="M4894" s="10">
        <f>E4894*_xlfn.XLOOKUP(L4894,PriceListData!$F$2:$F$97,PriceListData!$E$2:$E$97)</f>
        <v>1</v>
      </c>
      <c r="N4894" t="str">
        <f>TEXT(B4894,"dddd")</f>
        <v>Tuesday</v>
      </c>
    </row>
    <row r="4895" spans="1:14" x14ac:dyDescent="0.35">
      <c r="A4895">
        <v>290889</v>
      </c>
      <c r="B4895" s="3">
        <v>45797</v>
      </c>
      <c r="C4895" s="4">
        <v>0.32505787037037037</v>
      </c>
      <c r="D4895" t="s">
        <v>407</v>
      </c>
      <c r="E4895">
        <v>1</v>
      </c>
      <c r="G4895" t="s">
        <v>405</v>
      </c>
      <c r="H4895" t="s">
        <v>408</v>
      </c>
      <c r="J4895" t="s">
        <v>403</v>
      </c>
      <c r="K4895">
        <v>1</v>
      </c>
      <c r="L4895" t="str">
        <f>_xlfn.CONCAT(D4895,F4895)</f>
        <v>Drip coffee refill</v>
      </c>
      <c r="M4895" s="10">
        <f>E4895*_xlfn.XLOOKUP(L4895,PriceListData!$F$2:$F$97,PriceListData!$E$2:$E$97)</f>
        <v>1.25</v>
      </c>
      <c r="N4895" t="str">
        <f>TEXT(B4895,"dddd")</f>
        <v>Tuesday</v>
      </c>
    </row>
    <row r="4896" spans="1:14" x14ac:dyDescent="0.35">
      <c r="A4896">
        <v>290886</v>
      </c>
      <c r="B4896" s="3">
        <v>45797</v>
      </c>
      <c r="C4896" s="4">
        <v>0.32056712962962963</v>
      </c>
      <c r="D4896" t="s">
        <v>411</v>
      </c>
      <c r="E4896">
        <v>1</v>
      </c>
      <c r="F4896" t="s">
        <v>24</v>
      </c>
      <c r="G4896" t="s">
        <v>405</v>
      </c>
      <c r="H4896" t="s">
        <v>406</v>
      </c>
      <c r="J4896" t="s">
        <v>403</v>
      </c>
      <c r="K4896">
        <v>1</v>
      </c>
      <c r="L4896" t="str">
        <f>_xlfn.CONCAT(D4896,F4896)</f>
        <v>Turkish coffee3 oz</v>
      </c>
      <c r="M4896" s="10">
        <f>E4896*_xlfn.XLOOKUP(L4896,PriceListData!$F$2:$F$97,PriceListData!$E$2:$E$97)</f>
        <v>3.75</v>
      </c>
      <c r="N4896" t="str">
        <f>TEXT(B4896,"dddd")</f>
        <v>Tuesday</v>
      </c>
    </row>
    <row r="4897" spans="1:14" x14ac:dyDescent="0.35">
      <c r="A4897">
        <v>290883</v>
      </c>
      <c r="B4897" s="3">
        <v>45797</v>
      </c>
      <c r="C4897" s="4">
        <v>0.30896990740740743</v>
      </c>
      <c r="D4897" t="s">
        <v>409</v>
      </c>
      <c r="E4897">
        <v>1</v>
      </c>
      <c r="F4897" t="s">
        <v>15</v>
      </c>
      <c r="G4897" t="s">
        <v>405</v>
      </c>
      <c r="H4897" t="s">
        <v>406</v>
      </c>
      <c r="J4897" t="s">
        <v>403</v>
      </c>
      <c r="K4897">
        <v>1</v>
      </c>
      <c r="L4897" t="str">
        <f>_xlfn.CONCAT(D4897,F4897)</f>
        <v>Drip coffee12 oz</v>
      </c>
      <c r="M4897" s="10">
        <f>E4897*_xlfn.XLOOKUP(L4897,PriceListData!$F$2:$F$97,PriceListData!$E$2:$E$97)</f>
        <v>2.25</v>
      </c>
      <c r="N4897" t="str">
        <f>TEXT(B4897,"dddd")</f>
        <v>Tuesday</v>
      </c>
    </row>
    <row r="4898" spans="1:14" x14ac:dyDescent="0.35">
      <c r="A4898">
        <v>290882</v>
      </c>
      <c r="B4898" s="3">
        <v>45797</v>
      </c>
      <c r="C4898" s="4">
        <v>0.29964120370370373</v>
      </c>
      <c r="D4898" t="s">
        <v>404</v>
      </c>
      <c r="E4898">
        <v>1</v>
      </c>
      <c r="F4898" t="s">
        <v>15</v>
      </c>
      <c r="G4898" t="s">
        <v>405</v>
      </c>
      <c r="H4898" t="s">
        <v>406</v>
      </c>
      <c r="J4898" t="s">
        <v>403</v>
      </c>
      <c r="K4898">
        <v>2</v>
      </c>
      <c r="L4898" t="str">
        <f>_xlfn.CONCAT(D4898,F4898)</f>
        <v>Café latté12 oz</v>
      </c>
      <c r="M4898" s="10">
        <f>E4898*_xlfn.XLOOKUP(L4898,PriceListData!$F$2:$F$97,PriceListData!$E$2:$E$97)</f>
        <v>4.25</v>
      </c>
      <c r="N4898" t="str">
        <f>TEXT(B4898,"dddd")</f>
        <v>Tuesday</v>
      </c>
    </row>
    <row r="4899" spans="1:14" x14ac:dyDescent="0.35">
      <c r="A4899">
        <v>290880</v>
      </c>
      <c r="B4899" s="3">
        <v>45797</v>
      </c>
      <c r="C4899" s="4">
        <v>0.29824074074074075</v>
      </c>
      <c r="D4899" t="s">
        <v>419</v>
      </c>
      <c r="E4899">
        <v>1</v>
      </c>
      <c r="G4899" t="s">
        <v>415</v>
      </c>
      <c r="H4899" t="s">
        <v>416</v>
      </c>
      <c r="J4899" t="s">
        <v>403</v>
      </c>
      <c r="K4899">
        <v>1</v>
      </c>
      <c r="L4899" t="str">
        <f>_xlfn.CONCAT(D4899,F4899)</f>
        <v>Extra shot</v>
      </c>
      <c r="M4899" s="10">
        <f>E4899*_xlfn.XLOOKUP(L4899,PriceListData!$F$2:$F$97,PriceListData!$E$2:$E$97)</f>
        <v>1</v>
      </c>
      <c r="N4899" t="str">
        <f>TEXT(B4899,"dddd")</f>
        <v>Tuesday</v>
      </c>
    </row>
    <row r="4900" spans="1:14" x14ac:dyDescent="0.35">
      <c r="A4900">
        <v>290880</v>
      </c>
      <c r="B4900" s="3">
        <v>45797</v>
      </c>
      <c r="C4900" s="4">
        <v>0.29824074074074075</v>
      </c>
      <c r="D4900" t="s">
        <v>65</v>
      </c>
      <c r="E4900">
        <v>1</v>
      </c>
      <c r="F4900" t="s">
        <v>15</v>
      </c>
      <c r="G4900" t="s">
        <v>405</v>
      </c>
      <c r="H4900" t="s">
        <v>406</v>
      </c>
      <c r="J4900" t="s">
        <v>403</v>
      </c>
      <c r="K4900">
        <v>1</v>
      </c>
      <c r="L4900" t="str">
        <f>_xlfn.CONCAT(D4900,F4900)</f>
        <v>Cappuccino12 oz</v>
      </c>
      <c r="M4900" s="10">
        <f>E4900*_xlfn.XLOOKUP(L4900,PriceListData!$F$2:$F$97,PriceListData!$E$2:$E$97)</f>
        <v>5.5</v>
      </c>
      <c r="N4900" t="str">
        <f>TEXT(B4900,"dddd")</f>
        <v>Tuesday</v>
      </c>
    </row>
    <row r="4901" spans="1:14" x14ac:dyDescent="0.35">
      <c r="A4901">
        <v>290877</v>
      </c>
      <c r="B4901" s="3">
        <v>45797</v>
      </c>
      <c r="C4901" s="4">
        <v>0.84642361111111108</v>
      </c>
      <c r="D4901" t="s">
        <v>63</v>
      </c>
      <c r="E4901">
        <v>2</v>
      </c>
      <c r="G4901" t="s">
        <v>433</v>
      </c>
      <c r="H4901" t="s">
        <v>435</v>
      </c>
      <c r="J4901" t="s">
        <v>403</v>
      </c>
      <c r="K4901">
        <v>1</v>
      </c>
      <c r="L4901" t="str">
        <f>_xlfn.CONCAT(D4901,F4901)</f>
        <v>Cookie</v>
      </c>
      <c r="M4901" s="10">
        <f>E4901*_xlfn.XLOOKUP(L4901,PriceListData!$F$2:$F$97,PriceListData!$E$2:$E$97)</f>
        <v>6</v>
      </c>
      <c r="N4901" t="str">
        <f>TEXT(B4901,"dddd")</f>
        <v>Tuesday</v>
      </c>
    </row>
    <row r="4902" spans="1:14" x14ac:dyDescent="0.35">
      <c r="A4902">
        <v>290876</v>
      </c>
      <c r="B4902" s="3">
        <v>45797</v>
      </c>
      <c r="C4902" s="4">
        <v>0.8145486111111111</v>
      </c>
      <c r="D4902" t="s">
        <v>441</v>
      </c>
      <c r="E4902">
        <v>1</v>
      </c>
      <c r="G4902" t="s">
        <v>433</v>
      </c>
      <c r="H4902" t="s">
        <v>435</v>
      </c>
      <c r="J4902" t="s">
        <v>403</v>
      </c>
      <c r="K4902">
        <v>1</v>
      </c>
      <c r="L4902" t="str">
        <f>_xlfn.CONCAT(D4902,F4902)</f>
        <v>Sticky bun</v>
      </c>
      <c r="M4902" s="10">
        <f>E4902*_xlfn.XLOOKUP(L4902,PriceListData!$F$2:$F$97,PriceListData!$E$2:$E$97)</f>
        <v>2.75</v>
      </c>
      <c r="N4902" t="str">
        <f>TEXT(B4902,"dddd")</f>
        <v>Tuesday</v>
      </c>
    </row>
    <row r="4903" spans="1:14" x14ac:dyDescent="0.35">
      <c r="A4903">
        <v>290875</v>
      </c>
      <c r="B4903" s="3">
        <v>45797</v>
      </c>
      <c r="C4903" s="4">
        <v>0.80447916666666663</v>
      </c>
      <c r="D4903" t="s">
        <v>441</v>
      </c>
      <c r="E4903">
        <v>1</v>
      </c>
      <c r="G4903" t="s">
        <v>433</v>
      </c>
      <c r="H4903" t="s">
        <v>435</v>
      </c>
      <c r="J4903" t="s">
        <v>403</v>
      </c>
      <c r="K4903">
        <v>1</v>
      </c>
      <c r="L4903" t="str">
        <f>_xlfn.CONCAT(D4903,F4903)</f>
        <v>Sticky bun</v>
      </c>
      <c r="M4903" s="10">
        <f>E4903*_xlfn.XLOOKUP(L4903,PriceListData!$F$2:$F$97,PriceListData!$E$2:$E$97)</f>
        <v>2.75</v>
      </c>
      <c r="N4903" t="str">
        <f>TEXT(B4903,"dddd")</f>
        <v>Tuesday</v>
      </c>
    </row>
    <row r="4904" spans="1:14" x14ac:dyDescent="0.35">
      <c r="A4904">
        <v>290874</v>
      </c>
      <c r="B4904" s="3">
        <v>45797</v>
      </c>
      <c r="C4904" s="4">
        <v>0.77761574074074069</v>
      </c>
      <c r="D4904" t="s">
        <v>441</v>
      </c>
      <c r="E4904">
        <v>1</v>
      </c>
      <c r="G4904" t="s">
        <v>433</v>
      </c>
      <c r="H4904" t="s">
        <v>435</v>
      </c>
      <c r="J4904" t="s">
        <v>403</v>
      </c>
      <c r="K4904">
        <v>1</v>
      </c>
      <c r="L4904" t="str">
        <f>_xlfn.CONCAT(D4904,F4904)</f>
        <v>Sticky bun</v>
      </c>
      <c r="M4904" s="10">
        <f>E4904*_xlfn.XLOOKUP(L4904,PriceListData!$F$2:$F$97,PriceListData!$E$2:$E$97)</f>
        <v>2.75</v>
      </c>
      <c r="N4904" t="str">
        <f>TEXT(B4904,"dddd")</f>
        <v>Tuesday</v>
      </c>
    </row>
    <row r="4905" spans="1:14" x14ac:dyDescent="0.35">
      <c r="A4905">
        <v>290873</v>
      </c>
      <c r="B4905" s="3">
        <v>45797</v>
      </c>
      <c r="C4905" s="4">
        <v>0.77528935185185188</v>
      </c>
      <c r="D4905" t="s">
        <v>444</v>
      </c>
      <c r="E4905">
        <v>1</v>
      </c>
      <c r="G4905" t="s">
        <v>433</v>
      </c>
      <c r="H4905" t="s">
        <v>440</v>
      </c>
      <c r="J4905" t="s">
        <v>403</v>
      </c>
      <c r="K4905">
        <v>2</v>
      </c>
      <c r="L4905" t="str">
        <f>_xlfn.CONCAT(D4905,F4905)</f>
        <v>Sticky bun (day old)</v>
      </c>
      <c r="M4905" s="10">
        <f>E4905*_xlfn.XLOOKUP(L4905,PriceListData!$F$2:$F$97,PriceListData!$E$2:$E$97)</f>
        <v>2</v>
      </c>
      <c r="N4905" t="str">
        <f>TEXT(B4905,"dddd")</f>
        <v>Tuesday</v>
      </c>
    </row>
    <row r="4906" spans="1:14" x14ac:dyDescent="0.35">
      <c r="A4906">
        <v>290872</v>
      </c>
      <c r="B4906" s="3">
        <v>45797</v>
      </c>
      <c r="C4906" s="4">
        <v>0.76836805555555554</v>
      </c>
      <c r="D4906" t="s">
        <v>63</v>
      </c>
      <c r="E4906">
        <v>1</v>
      </c>
      <c r="G4906" t="s">
        <v>433</v>
      </c>
      <c r="H4906" t="s">
        <v>435</v>
      </c>
      <c r="J4906" t="s">
        <v>403</v>
      </c>
      <c r="K4906">
        <v>1</v>
      </c>
      <c r="L4906" t="str">
        <f>_xlfn.CONCAT(D4906,F4906)</f>
        <v>Cookie</v>
      </c>
      <c r="M4906" s="10">
        <f>E4906*_xlfn.XLOOKUP(L4906,PriceListData!$F$2:$F$97,PriceListData!$E$2:$E$97)</f>
        <v>3</v>
      </c>
      <c r="N4906" t="str">
        <f>TEXT(B4906,"dddd")</f>
        <v>Tuesday</v>
      </c>
    </row>
    <row r="4907" spans="1:14" x14ac:dyDescent="0.35">
      <c r="A4907">
        <v>290871</v>
      </c>
      <c r="B4907" s="3">
        <v>45797</v>
      </c>
      <c r="C4907" s="4">
        <v>0.72046296296296297</v>
      </c>
      <c r="D4907" t="s">
        <v>441</v>
      </c>
      <c r="E4907">
        <v>1</v>
      </c>
      <c r="G4907" t="s">
        <v>433</v>
      </c>
      <c r="H4907" t="s">
        <v>435</v>
      </c>
      <c r="J4907" t="s">
        <v>403</v>
      </c>
      <c r="K4907">
        <v>1</v>
      </c>
      <c r="L4907" t="str">
        <f>_xlfn.CONCAT(D4907,F4907)</f>
        <v>Sticky bun</v>
      </c>
      <c r="M4907" s="10">
        <f>E4907*_xlfn.XLOOKUP(L4907,PriceListData!$F$2:$F$97,PriceListData!$E$2:$E$97)</f>
        <v>2.75</v>
      </c>
      <c r="N4907" t="str">
        <f>TEXT(B4907,"dddd")</f>
        <v>Tuesday</v>
      </c>
    </row>
    <row r="4908" spans="1:14" x14ac:dyDescent="0.35">
      <c r="A4908">
        <v>290870</v>
      </c>
      <c r="B4908" s="3">
        <v>45797</v>
      </c>
      <c r="C4908" s="4">
        <v>0.70386574074074071</v>
      </c>
      <c r="D4908" t="s">
        <v>443</v>
      </c>
      <c r="E4908">
        <v>1</v>
      </c>
      <c r="G4908" t="s">
        <v>433</v>
      </c>
      <c r="H4908" t="s">
        <v>435</v>
      </c>
      <c r="J4908" t="s">
        <v>403</v>
      </c>
      <c r="K4908">
        <v>1</v>
      </c>
      <c r="L4908" t="str">
        <f>_xlfn.CONCAT(D4908,F4908)</f>
        <v>Scone with clotted cream and jam</v>
      </c>
      <c r="M4908" s="10">
        <f>E4908*_xlfn.XLOOKUP(L4908,PriceListData!$F$2:$F$97,PriceListData!$E$2:$E$97)</f>
        <v>5.75</v>
      </c>
      <c r="N4908" t="str">
        <f>TEXT(B4908,"dddd")</f>
        <v>Tuesday</v>
      </c>
    </row>
    <row r="4909" spans="1:14" x14ac:dyDescent="0.35">
      <c r="A4909">
        <v>290869</v>
      </c>
      <c r="B4909" s="3">
        <v>45797</v>
      </c>
      <c r="C4909" s="4">
        <v>0.69195601851851851</v>
      </c>
      <c r="D4909" t="s">
        <v>436</v>
      </c>
      <c r="E4909">
        <v>1</v>
      </c>
      <c r="G4909" t="s">
        <v>433</v>
      </c>
      <c r="H4909" t="s">
        <v>435</v>
      </c>
      <c r="J4909" t="s">
        <v>403</v>
      </c>
      <c r="K4909">
        <v>1</v>
      </c>
      <c r="L4909" t="str">
        <f>_xlfn.CONCAT(D4909,F4909)</f>
        <v>Apricot danish</v>
      </c>
      <c r="M4909" s="10">
        <f>E4909*_xlfn.XLOOKUP(L4909,PriceListData!$F$2:$F$97,PriceListData!$E$2:$E$97)</f>
        <v>3.5</v>
      </c>
      <c r="N4909" t="str">
        <f>TEXT(B4909,"dddd")</f>
        <v>Tuesday</v>
      </c>
    </row>
    <row r="4910" spans="1:14" x14ac:dyDescent="0.35">
      <c r="A4910">
        <v>290868</v>
      </c>
      <c r="B4910" s="3">
        <v>45797</v>
      </c>
      <c r="C4910" s="4">
        <v>0.67113425925925929</v>
      </c>
      <c r="D4910" t="s">
        <v>441</v>
      </c>
      <c r="E4910">
        <v>1</v>
      </c>
      <c r="G4910" t="s">
        <v>433</v>
      </c>
      <c r="H4910" t="s">
        <v>435</v>
      </c>
      <c r="J4910" t="s">
        <v>403</v>
      </c>
      <c r="K4910">
        <v>2</v>
      </c>
      <c r="L4910" t="str">
        <f>_xlfn.CONCAT(D4910,F4910)</f>
        <v>Sticky bun</v>
      </c>
      <c r="M4910" s="10">
        <f>E4910*_xlfn.XLOOKUP(L4910,PriceListData!$F$2:$F$97,PriceListData!$E$2:$E$97)</f>
        <v>2.75</v>
      </c>
      <c r="N4910" t="str">
        <f>TEXT(B4910,"dddd")</f>
        <v>Tuesday</v>
      </c>
    </row>
    <row r="4911" spans="1:14" x14ac:dyDescent="0.35">
      <c r="A4911">
        <v>290867</v>
      </c>
      <c r="B4911" s="3">
        <v>45797</v>
      </c>
      <c r="C4911" s="4">
        <v>0.63424768518518515</v>
      </c>
      <c r="D4911" t="s">
        <v>441</v>
      </c>
      <c r="E4911">
        <v>1</v>
      </c>
      <c r="G4911" t="s">
        <v>433</v>
      </c>
      <c r="H4911" t="s">
        <v>435</v>
      </c>
      <c r="J4911" t="s">
        <v>403</v>
      </c>
      <c r="K4911">
        <v>1</v>
      </c>
      <c r="L4911" t="str">
        <f>_xlfn.CONCAT(D4911,F4911)</f>
        <v>Sticky bun</v>
      </c>
      <c r="M4911" s="10">
        <f>E4911*_xlfn.XLOOKUP(L4911,PriceListData!$F$2:$F$97,PriceListData!$E$2:$E$97)</f>
        <v>2.75</v>
      </c>
      <c r="N4911" t="str">
        <f>TEXT(B4911,"dddd")</f>
        <v>Tuesday</v>
      </c>
    </row>
    <row r="4912" spans="1:14" x14ac:dyDescent="0.35">
      <c r="A4912">
        <v>290866</v>
      </c>
      <c r="B4912" s="3">
        <v>45797</v>
      </c>
      <c r="C4912" s="4">
        <v>0.62482638888888886</v>
      </c>
      <c r="D4912" t="s">
        <v>63</v>
      </c>
      <c r="E4912">
        <v>1</v>
      </c>
      <c r="G4912" t="s">
        <v>433</v>
      </c>
      <c r="H4912" t="s">
        <v>435</v>
      </c>
      <c r="J4912" t="s">
        <v>403</v>
      </c>
      <c r="K4912">
        <v>1</v>
      </c>
      <c r="L4912" t="str">
        <f>_xlfn.CONCAT(D4912,F4912)</f>
        <v>Cookie</v>
      </c>
      <c r="M4912" s="10">
        <f>E4912*_xlfn.XLOOKUP(L4912,PriceListData!$F$2:$F$97,PriceListData!$E$2:$E$97)</f>
        <v>3</v>
      </c>
      <c r="N4912" t="str">
        <f>TEXT(B4912,"dddd")</f>
        <v>Tuesday</v>
      </c>
    </row>
    <row r="4913" spans="1:14" x14ac:dyDescent="0.35">
      <c r="A4913">
        <v>290865</v>
      </c>
      <c r="B4913" s="3">
        <v>45797</v>
      </c>
      <c r="C4913" s="4">
        <v>0.61109953703703701</v>
      </c>
      <c r="D4913" t="s">
        <v>443</v>
      </c>
      <c r="E4913">
        <v>1</v>
      </c>
      <c r="G4913" t="s">
        <v>433</v>
      </c>
      <c r="H4913" t="s">
        <v>435</v>
      </c>
      <c r="J4913" t="s">
        <v>403</v>
      </c>
      <c r="K4913">
        <v>1</v>
      </c>
      <c r="L4913" t="str">
        <f>_xlfn.CONCAT(D4913,F4913)</f>
        <v>Scone with clotted cream and jam</v>
      </c>
      <c r="M4913" s="10">
        <f>E4913*_xlfn.XLOOKUP(L4913,PriceListData!$F$2:$F$97,PriceListData!$E$2:$E$97)</f>
        <v>5.75</v>
      </c>
      <c r="N4913" t="str">
        <f>TEXT(B4913,"dddd")</f>
        <v>Tuesday</v>
      </c>
    </row>
    <row r="4914" spans="1:14" x14ac:dyDescent="0.35">
      <c r="A4914">
        <v>290864</v>
      </c>
      <c r="B4914" s="3">
        <v>45797</v>
      </c>
      <c r="C4914" s="4">
        <v>0.59537037037037033</v>
      </c>
      <c r="D4914" t="s">
        <v>63</v>
      </c>
      <c r="E4914">
        <v>1</v>
      </c>
      <c r="G4914" t="s">
        <v>433</v>
      </c>
      <c r="H4914" t="s">
        <v>435</v>
      </c>
      <c r="J4914" t="s">
        <v>403</v>
      </c>
      <c r="K4914">
        <v>1</v>
      </c>
      <c r="L4914" t="str">
        <f>_xlfn.CONCAT(D4914,F4914)</f>
        <v>Cookie</v>
      </c>
      <c r="M4914" s="10">
        <f>E4914*_xlfn.XLOOKUP(L4914,PriceListData!$F$2:$F$97,PriceListData!$E$2:$E$97)</f>
        <v>3</v>
      </c>
      <c r="N4914" t="str">
        <f>TEXT(B4914,"dddd")</f>
        <v>Tuesday</v>
      </c>
    </row>
    <row r="4915" spans="1:14" x14ac:dyDescent="0.35">
      <c r="A4915">
        <v>290863</v>
      </c>
      <c r="B4915" s="3">
        <v>45797</v>
      </c>
      <c r="C4915" s="4">
        <v>0.59390046296296295</v>
      </c>
      <c r="D4915" t="s">
        <v>436</v>
      </c>
      <c r="E4915">
        <v>1</v>
      </c>
      <c r="G4915" t="s">
        <v>433</v>
      </c>
      <c r="H4915" t="s">
        <v>435</v>
      </c>
      <c r="J4915" t="s">
        <v>403</v>
      </c>
      <c r="K4915">
        <v>1</v>
      </c>
      <c r="L4915" t="str">
        <f>_xlfn.CONCAT(D4915,F4915)</f>
        <v>Apricot danish</v>
      </c>
      <c r="M4915" s="10">
        <f>E4915*_xlfn.XLOOKUP(L4915,PriceListData!$F$2:$F$97,PriceListData!$E$2:$E$97)</f>
        <v>3.5</v>
      </c>
      <c r="N4915" t="str">
        <f>TEXT(B4915,"dddd")</f>
        <v>Tuesday</v>
      </c>
    </row>
    <row r="4916" spans="1:14" x14ac:dyDescent="0.35">
      <c r="A4916">
        <v>290862</v>
      </c>
      <c r="B4916" s="3">
        <v>45797</v>
      </c>
      <c r="C4916" s="4">
        <v>0.55256944444444445</v>
      </c>
      <c r="D4916" t="s">
        <v>174</v>
      </c>
      <c r="E4916">
        <v>1</v>
      </c>
      <c r="G4916" t="s">
        <v>433</v>
      </c>
      <c r="H4916" t="s">
        <v>435</v>
      </c>
      <c r="J4916" t="s">
        <v>403</v>
      </c>
      <c r="K4916">
        <v>1</v>
      </c>
      <c r="L4916" t="str">
        <f>_xlfn.CONCAT(D4916,F4916)</f>
        <v>Rugelach</v>
      </c>
      <c r="M4916" s="10">
        <f>E4916*_xlfn.XLOOKUP(L4916,PriceListData!$F$2:$F$97,PriceListData!$E$2:$E$97)</f>
        <v>3.75</v>
      </c>
      <c r="N4916" t="str">
        <f>TEXT(B4916,"dddd")</f>
        <v>Tuesday</v>
      </c>
    </row>
    <row r="4917" spans="1:14" x14ac:dyDescent="0.35">
      <c r="A4917">
        <v>290862</v>
      </c>
      <c r="B4917" s="3">
        <v>45797</v>
      </c>
      <c r="C4917" s="4">
        <v>0.55256944444444445</v>
      </c>
      <c r="D4917" t="s">
        <v>63</v>
      </c>
      <c r="E4917">
        <v>2</v>
      </c>
      <c r="G4917" t="s">
        <v>433</v>
      </c>
      <c r="H4917" t="s">
        <v>435</v>
      </c>
      <c r="J4917" t="s">
        <v>403</v>
      </c>
      <c r="K4917">
        <v>1</v>
      </c>
      <c r="L4917" t="str">
        <f>_xlfn.CONCAT(D4917,F4917)</f>
        <v>Cookie</v>
      </c>
      <c r="M4917" s="10">
        <f>E4917*_xlfn.XLOOKUP(L4917,PriceListData!$F$2:$F$97,PriceListData!$E$2:$E$97)</f>
        <v>6</v>
      </c>
      <c r="N4917" t="str">
        <f>TEXT(B4917,"dddd")</f>
        <v>Tuesday</v>
      </c>
    </row>
    <row r="4918" spans="1:14" x14ac:dyDescent="0.35">
      <c r="A4918">
        <v>290861</v>
      </c>
      <c r="B4918" s="3">
        <v>45797</v>
      </c>
      <c r="C4918" s="4">
        <v>0.51283564814814819</v>
      </c>
      <c r="D4918" t="s">
        <v>438</v>
      </c>
      <c r="E4918">
        <v>1</v>
      </c>
      <c r="G4918" t="s">
        <v>433</v>
      </c>
      <c r="H4918" t="s">
        <v>435</v>
      </c>
      <c r="J4918" t="s">
        <v>403</v>
      </c>
      <c r="K4918">
        <v>2</v>
      </c>
      <c r="L4918" t="str">
        <f>_xlfn.CONCAT(D4918,F4918)</f>
        <v>Cinnamon roll</v>
      </c>
      <c r="M4918" s="10">
        <f>E4918*_xlfn.XLOOKUP(L4918,PriceListData!$F$2:$F$97,PriceListData!$E$2:$E$97)</f>
        <v>3.75</v>
      </c>
      <c r="N4918" t="str">
        <f>TEXT(B4918,"dddd")</f>
        <v>Tuesday</v>
      </c>
    </row>
    <row r="4919" spans="1:14" x14ac:dyDescent="0.35">
      <c r="A4919">
        <v>290860</v>
      </c>
      <c r="B4919" s="3">
        <v>45797</v>
      </c>
      <c r="C4919" s="4">
        <v>0.51128472222222221</v>
      </c>
      <c r="D4919" t="s">
        <v>63</v>
      </c>
      <c r="E4919">
        <v>1</v>
      </c>
      <c r="G4919" t="s">
        <v>433</v>
      </c>
      <c r="H4919" t="s">
        <v>435</v>
      </c>
      <c r="J4919" t="s">
        <v>403</v>
      </c>
      <c r="K4919">
        <v>1</v>
      </c>
      <c r="L4919" t="str">
        <f>_xlfn.CONCAT(D4919,F4919)</f>
        <v>Cookie</v>
      </c>
      <c r="M4919" s="10">
        <f>E4919*_xlfn.XLOOKUP(L4919,PriceListData!$F$2:$F$97,PriceListData!$E$2:$E$97)</f>
        <v>3</v>
      </c>
      <c r="N4919" t="str">
        <f>TEXT(B4919,"dddd")</f>
        <v>Tuesday</v>
      </c>
    </row>
    <row r="4920" spans="1:14" x14ac:dyDescent="0.35">
      <c r="A4920">
        <v>290859</v>
      </c>
      <c r="B4920" s="3">
        <v>45797</v>
      </c>
      <c r="C4920" s="4">
        <v>0.50923611111111111</v>
      </c>
      <c r="D4920" t="s">
        <v>441</v>
      </c>
      <c r="E4920">
        <v>1</v>
      </c>
      <c r="G4920" t="s">
        <v>433</v>
      </c>
      <c r="H4920" t="s">
        <v>435</v>
      </c>
      <c r="J4920" t="s">
        <v>403</v>
      </c>
      <c r="K4920">
        <v>2</v>
      </c>
      <c r="L4920" t="str">
        <f>_xlfn.CONCAT(D4920,F4920)</f>
        <v>Sticky bun</v>
      </c>
      <c r="M4920" s="10">
        <f>E4920*_xlfn.XLOOKUP(L4920,PriceListData!$F$2:$F$97,PriceListData!$E$2:$E$97)</f>
        <v>2.75</v>
      </c>
      <c r="N4920" t="str">
        <f>TEXT(B4920,"dddd")</f>
        <v>Tuesday</v>
      </c>
    </row>
    <row r="4921" spans="1:14" x14ac:dyDescent="0.35">
      <c r="A4921">
        <v>290858</v>
      </c>
      <c r="B4921" s="3">
        <v>45797</v>
      </c>
      <c r="C4921" s="4">
        <v>0.50195601851851857</v>
      </c>
      <c r="D4921" t="s">
        <v>443</v>
      </c>
      <c r="E4921">
        <v>1</v>
      </c>
      <c r="G4921" t="s">
        <v>433</v>
      </c>
      <c r="H4921" t="s">
        <v>435</v>
      </c>
      <c r="J4921" t="s">
        <v>403</v>
      </c>
      <c r="K4921">
        <v>1</v>
      </c>
      <c r="L4921" t="str">
        <f>_xlfn.CONCAT(D4921,F4921)</f>
        <v>Scone with clotted cream and jam</v>
      </c>
      <c r="M4921" s="10">
        <f>E4921*_xlfn.XLOOKUP(L4921,PriceListData!$F$2:$F$97,PriceListData!$E$2:$E$97)</f>
        <v>5.75</v>
      </c>
      <c r="N4921" t="str">
        <f>TEXT(B4921,"dddd")</f>
        <v>Tuesday</v>
      </c>
    </row>
    <row r="4922" spans="1:14" x14ac:dyDescent="0.35">
      <c r="A4922">
        <v>290857</v>
      </c>
      <c r="B4922" s="3">
        <v>45797</v>
      </c>
      <c r="C4922" s="4">
        <v>0.48328703703703701</v>
      </c>
      <c r="D4922" t="s">
        <v>443</v>
      </c>
      <c r="E4922">
        <v>1</v>
      </c>
      <c r="G4922" t="s">
        <v>433</v>
      </c>
      <c r="H4922" t="s">
        <v>435</v>
      </c>
      <c r="J4922" t="s">
        <v>403</v>
      </c>
      <c r="K4922">
        <v>1</v>
      </c>
      <c r="L4922" t="str">
        <f>_xlfn.CONCAT(D4922,F4922)</f>
        <v>Scone with clotted cream and jam</v>
      </c>
      <c r="M4922" s="10">
        <f>E4922*_xlfn.XLOOKUP(L4922,PriceListData!$F$2:$F$97,PriceListData!$E$2:$E$97)</f>
        <v>5.75</v>
      </c>
      <c r="N4922" t="str">
        <f>TEXT(B4922,"dddd")</f>
        <v>Tuesday</v>
      </c>
    </row>
    <row r="4923" spans="1:14" x14ac:dyDescent="0.35">
      <c r="A4923">
        <v>290857</v>
      </c>
      <c r="B4923" s="3">
        <v>45797</v>
      </c>
      <c r="C4923" s="4">
        <v>0.48328703703703701</v>
      </c>
      <c r="D4923" t="s">
        <v>63</v>
      </c>
      <c r="E4923">
        <v>1</v>
      </c>
      <c r="G4923" t="s">
        <v>433</v>
      </c>
      <c r="H4923" t="s">
        <v>435</v>
      </c>
      <c r="J4923" t="s">
        <v>403</v>
      </c>
      <c r="K4923">
        <v>1</v>
      </c>
      <c r="L4923" t="str">
        <f>_xlfn.CONCAT(D4923,F4923)</f>
        <v>Cookie</v>
      </c>
      <c r="M4923" s="10">
        <f>E4923*_xlfn.XLOOKUP(L4923,PriceListData!$F$2:$F$97,PriceListData!$E$2:$E$97)</f>
        <v>3</v>
      </c>
      <c r="N4923" t="str">
        <f>TEXT(B4923,"dddd")</f>
        <v>Tuesday</v>
      </c>
    </row>
    <row r="4924" spans="1:14" x14ac:dyDescent="0.35">
      <c r="A4924">
        <v>290856</v>
      </c>
      <c r="B4924" s="3">
        <v>45797</v>
      </c>
      <c r="C4924" s="4">
        <v>0.47895833333333332</v>
      </c>
      <c r="D4924" t="s">
        <v>63</v>
      </c>
      <c r="E4924">
        <v>1</v>
      </c>
      <c r="G4924" t="s">
        <v>433</v>
      </c>
      <c r="H4924" t="s">
        <v>435</v>
      </c>
      <c r="J4924" t="s">
        <v>403</v>
      </c>
      <c r="K4924">
        <v>1</v>
      </c>
      <c r="L4924" t="str">
        <f>_xlfn.CONCAT(D4924,F4924)</f>
        <v>Cookie</v>
      </c>
      <c r="M4924" s="10">
        <f>E4924*_xlfn.XLOOKUP(L4924,PriceListData!$F$2:$F$97,PriceListData!$E$2:$E$97)</f>
        <v>3</v>
      </c>
      <c r="N4924" t="str">
        <f>TEXT(B4924,"dddd")</f>
        <v>Tuesday</v>
      </c>
    </row>
    <row r="4925" spans="1:14" x14ac:dyDescent="0.35">
      <c r="A4925">
        <v>290855</v>
      </c>
      <c r="B4925" s="3">
        <v>45797</v>
      </c>
      <c r="C4925" s="4">
        <v>0.47833333333333333</v>
      </c>
      <c r="D4925" t="s">
        <v>441</v>
      </c>
      <c r="E4925">
        <v>1</v>
      </c>
      <c r="G4925" t="s">
        <v>433</v>
      </c>
      <c r="H4925" t="s">
        <v>435</v>
      </c>
      <c r="J4925" t="s">
        <v>403</v>
      </c>
      <c r="K4925">
        <v>1</v>
      </c>
      <c r="L4925" t="str">
        <f>_xlfn.CONCAT(D4925,F4925)</f>
        <v>Sticky bun</v>
      </c>
      <c r="M4925" s="10">
        <f>E4925*_xlfn.XLOOKUP(L4925,PriceListData!$F$2:$F$97,PriceListData!$E$2:$E$97)</f>
        <v>2.75</v>
      </c>
      <c r="N4925" t="str">
        <f>TEXT(B4925,"dddd")</f>
        <v>Tuesday</v>
      </c>
    </row>
    <row r="4926" spans="1:14" x14ac:dyDescent="0.35">
      <c r="A4926">
        <v>290854</v>
      </c>
      <c r="B4926" s="3">
        <v>45797</v>
      </c>
      <c r="C4926" s="4">
        <v>0.43721064814814814</v>
      </c>
      <c r="D4926" t="s">
        <v>443</v>
      </c>
      <c r="E4926">
        <v>1</v>
      </c>
      <c r="G4926" t="s">
        <v>433</v>
      </c>
      <c r="H4926" t="s">
        <v>435</v>
      </c>
      <c r="J4926" t="s">
        <v>403</v>
      </c>
      <c r="K4926">
        <v>1</v>
      </c>
      <c r="L4926" t="str">
        <f>_xlfn.CONCAT(D4926,F4926)</f>
        <v>Scone with clotted cream and jam</v>
      </c>
      <c r="M4926" s="10">
        <f>E4926*_xlfn.XLOOKUP(L4926,PriceListData!$F$2:$F$97,PriceListData!$E$2:$E$97)</f>
        <v>5.75</v>
      </c>
      <c r="N4926" t="str">
        <f>TEXT(B4926,"dddd")</f>
        <v>Tuesday</v>
      </c>
    </row>
    <row r="4927" spans="1:14" x14ac:dyDescent="0.35">
      <c r="A4927">
        <v>290853</v>
      </c>
      <c r="B4927" s="3">
        <v>45797</v>
      </c>
      <c r="C4927" s="4">
        <v>0.43554398148148149</v>
      </c>
      <c r="D4927" t="s">
        <v>441</v>
      </c>
      <c r="E4927">
        <v>1</v>
      </c>
      <c r="G4927" t="s">
        <v>433</v>
      </c>
      <c r="H4927" t="s">
        <v>435</v>
      </c>
      <c r="J4927" t="s">
        <v>403</v>
      </c>
      <c r="K4927">
        <v>1</v>
      </c>
      <c r="L4927" t="str">
        <f>_xlfn.CONCAT(D4927,F4927)</f>
        <v>Sticky bun</v>
      </c>
      <c r="M4927" s="10">
        <f>E4927*_xlfn.XLOOKUP(L4927,PriceListData!$F$2:$F$97,PriceListData!$E$2:$E$97)</f>
        <v>2.75</v>
      </c>
      <c r="N4927" t="str">
        <f>TEXT(B4927,"dddd")</f>
        <v>Tuesday</v>
      </c>
    </row>
    <row r="4928" spans="1:14" x14ac:dyDescent="0.35">
      <c r="A4928">
        <v>290852</v>
      </c>
      <c r="B4928" s="3">
        <v>45797</v>
      </c>
      <c r="C4928" s="4">
        <v>0.42689814814814814</v>
      </c>
      <c r="D4928" t="s">
        <v>438</v>
      </c>
      <c r="E4928">
        <v>1</v>
      </c>
      <c r="G4928" t="s">
        <v>433</v>
      </c>
      <c r="H4928" t="s">
        <v>435</v>
      </c>
      <c r="J4928" t="s">
        <v>403</v>
      </c>
      <c r="K4928">
        <v>1</v>
      </c>
      <c r="L4928" t="str">
        <f>_xlfn.CONCAT(D4928,F4928)</f>
        <v>Cinnamon roll</v>
      </c>
      <c r="M4928" s="10">
        <f>E4928*_xlfn.XLOOKUP(L4928,PriceListData!$F$2:$F$97,PriceListData!$E$2:$E$97)</f>
        <v>3.75</v>
      </c>
      <c r="N4928" t="str">
        <f>TEXT(B4928,"dddd")</f>
        <v>Tuesday</v>
      </c>
    </row>
    <row r="4929" spans="1:14" x14ac:dyDescent="0.35">
      <c r="A4929">
        <v>290851</v>
      </c>
      <c r="B4929" s="3">
        <v>45797</v>
      </c>
      <c r="C4929" s="4">
        <v>0.42508101851851854</v>
      </c>
      <c r="D4929" t="s">
        <v>436</v>
      </c>
      <c r="E4929">
        <v>1</v>
      </c>
      <c r="G4929" t="s">
        <v>433</v>
      </c>
      <c r="H4929" t="s">
        <v>435</v>
      </c>
      <c r="J4929" t="s">
        <v>403</v>
      </c>
      <c r="K4929">
        <v>1</v>
      </c>
      <c r="L4929" t="str">
        <f>_xlfn.CONCAT(D4929,F4929)</f>
        <v>Apricot danish</v>
      </c>
      <c r="M4929" s="10">
        <f>E4929*_xlfn.XLOOKUP(L4929,PriceListData!$F$2:$F$97,PriceListData!$E$2:$E$97)</f>
        <v>3.5</v>
      </c>
      <c r="N4929" t="str">
        <f>TEXT(B4929,"dddd")</f>
        <v>Tuesday</v>
      </c>
    </row>
    <row r="4930" spans="1:14" x14ac:dyDescent="0.35">
      <c r="A4930">
        <v>290850</v>
      </c>
      <c r="B4930" s="3">
        <v>45797</v>
      </c>
      <c r="C4930" s="4">
        <v>0.41795138888888889</v>
      </c>
      <c r="D4930" t="s">
        <v>441</v>
      </c>
      <c r="E4930">
        <v>2</v>
      </c>
      <c r="G4930" t="s">
        <v>433</v>
      </c>
      <c r="H4930" t="s">
        <v>435</v>
      </c>
      <c r="J4930" t="s">
        <v>403</v>
      </c>
      <c r="K4930">
        <v>1</v>
      </c>
      <c r="L4930" t="str">
        <f>_xlfn.CONCAT(D4930,F4930)</f>
        <v>Sticky bun</v>
      </c>
      <c r="M4930" s="10">
        <f>E4930*_xlfn.XLOOKUP(L4930,PriceListData!$F$2:$F$97,PriceListData!$E$2:$E$97)</f>
        <v>5.5</v>
      </c>
      <c r="N4930" t="str">
        <f>TEXT(B4930,"dddd")</f>
        <v>Tuesday</v>
      </c>
    </row>
    <row r="4931" spans="1:14" x14ac:dyDescent="0.35">
      <c r="A4931">
        <v>290849</v>
      </c>
      <c r="B4931" s="3">
        <v>45797</v>
      </c>
      <c r="C4931" s="4">
        <v>0.41365740740740742</v>
      </c>
      <c r="D4931" t="s">
        <v>441</v>
      </c>
      <c r="E4931">
        <v>1</v>
      </c>
      <c r="G4931" t="s">
        <v>433</v>
      </c>
      <c r="H4931" t="s">
        <v>435</v>
      </c>
      <c r="J4931" t="s">
        <v>403</v>
      </c>
      <c r="K4931">
        <v>1</v>
      </c>
      <c r="L4931" t="str">
        <f>_xlfn.CONCAT(D4931,F4931)</f>
        <v>Sticky bun</v>
      </c>
      <c r="M4931" s="10">
        <f>E4931*_xlfn.XLOOKUP(L4931,PriceListData!$F$2:$F$97,PriceListData!$E$2:$E$97)</f>
        <v>2.75</v>
      </c>
      <c r="N4931" t="str">
        <f>TEXT(B4931,"dddd")</f>
        <v>Tuesday</v>
      </c>
    </row>
    <row r="4932" spans="1:14" x14ac:dyDescent="0.35">
      <c r="A4932">
        <v>290848</v>
      </c>
      <c r="B4932" s="3">
        <v>45797</v>
      </c>
      <c r="C4932" s="4">
        <v>0.41077546296296297</v>
      </c>
      <c r="D4932" t="s">
        <v>443</v>
      </c>
      <c r="E4932">
        <v>1</v>
      </c>
      <c r="G4932" t="s">
        <v>433</v>
      </c>
      <c r="H4932" t="s">
        <v>435</v>
      </c>
      <c r="J4932" t="s">
        <v>403</v>
      </c>
      <c r="K4932">
        <v>1</v>
      </c>
      <c r="L4932" t="str">
        <f>_xlfn.CONCAT(D4932,F4932)</f>
        <v>Scone with clotted cream and jam</v>
      </c>
      <c r="M4932" s="10">
        <f>E4932*_xlfn.XLOOKUP(L4932,PriceListData!$F$2:$F$97,PriceListData!$E$2:$E$97)</f>
        <v>5.75</v>
      </c>
      <c r="N4932" t="str">
        <f>TEXT(B4932,"dddd")</f>
        <v>Tuesday</v>
      </c>
    </row>
    <row r="4933" spans="1:14" x14ac:dyDescent="0.35">
      <c r="A4933">
        <v>290847</v>
      </c>
      <c r="B4933" s="3">
        <v>45797</v>
      </c>
      <c r="C4933" s="4">
        <v>0.4057175925925926</v>
      </c>
      <c r="D4933" t="s">
        <v>362</v>
      </c>
      <c r="E4933">
        <v>1</v>
      </c>
      <c r="G4933" t="s">
        <v>433</v>
      </c>
      <c r="H4933" t="s">
        <v>435</v>
      </c>
      <c r="J4933" t="s">
        <v>403</v>
      </c>
      <c r="K4933">
        <v>1</v>
      </c>
      <c r="L4933" t="str">
        <f>_xlfn.CONCAT(D4933,F4933)</f>
        <v>Donut</v>
      </c>
      <c r="M4933" s="10">
        <f>E4933*_xlfn.XLOOKUP(L4933,PriceListData!$F$2:$F$97,PriceListData!$E$2:$E$97)</f>
        <v>3.75</v>
      </c>
      <c r="N4933" t="str">
        <f>TEXT(B4933,"dddd")</f>
        <v>Tuesday</v>
      </c>
    </row>
    <row r="4934" spans="1:14" x14ac:dyDescent="0.35">
      <c r="A4934">
        <v>290846</v>
      </c>
      <c r="B4934" s="3">
        <v>45797</v>
      </c>
      <c r="C4934" s="4">
        <v>0.40403935185185186</v>
      </c>
      <c r="D4934" t="s">
        <v>443</v>
      </c>
      <c r="E4934">
        <v>1</v>
      </c>
      <c r="G4934" t="s">
        <v>433</v>
      </c>
      <c r="H4934" t="s">
        <v>435</v>
      </c>
      <c r="J4934" t="s">
        <v>403</v>
      </c>
      <c r="K4934">
        <v>1</v>
      </c>
      <c r="L4934" t="str">
        <f>_xlfn.CONCAT(D4934,F4934)</f>
        <v>Scone with clotted cream and jam</v>
      </c>
      <c r="M4934" s="10">
        <f>E4934*_xlfn.XLOOKUP(L4934,PriceListData!$F$2:$F$97,PriceListData!$E$2:$E$97)</f>
        <v>5.75</v>
      </c>
      <c r="N4934" t="str">
        <f>TEXT(B4934,"dddd")</f>
        <v>Tuesday</v>
      </c>
    </row>
    <row r="4935" spans="1:14" x14ac:dyDescent="0.35">
      <c r="A4935">
        <v>290845</v>
      </c>
      <c r="B4935" s="3">
        <v>45797</v>
      </c>
      <c r="C4935" s="4">
        <v>0.39247685185185183</v>
      </c>
      <c r="D4935" t="s">
        <v>438</v>
      </c>
      <c r="E4935">
        <v>1</v>
      </c>
      <c r="G4935" t="s">
        <v>433</v>
      </c>
      <c r="H4935" t="s">
        <v>435</v>
      </c>
      <c r="J4935" t="s">
        <v>403</v>
      </c>
      <c r="K4935">
        <v>1</v>
      </c>
      <c r="L4935" t="str">
        <f>_xlfn.CONCAT(D4935,F4935)</f>
        <v>Cinnamon roll</v>
      </c>
      <c r="M4935" s="10">
        <f>E4935*_xlfn.XLOOKUP(L4935,PriceListData!$F$2:$F$97,PriceListData!$E$2:$E$97)</f>
        <v>3.75</v>
      </c>
      <c r="N4935" t="str">
        <f>TEXT(B4935,"dddd")</f>
        <v>Tuesday</v>
      </c>
    </row>
    <row r="4936" spans="1:14" x14ac:dyDescent="0.35">
      <c r="A4936">
        <v>290844</v>
      </c>
      <c r="B4936" s="3">
        <v>45797</v>
      </c>
      <c r="C4936" s="4">
        <v>0.38997685185185182</v>
      </c>
      <c r="D4936" t="s">
        <v>432</v>
      </c>
      <c r="E4936">
        <v>1</v>
      </c>
      <c r="G4936" t="s">
        <v>433</v>
      </c>
      <c r="H4936" t="s">
        <v>434</v>
      </c>
      <c r="J4936" t="s">
        <v>403</v>
      </c>
      <c r="K4936">
        <v>1</v>
      </c>
      <c r="L4936" t="str">
        <f>_xlfn.CONCAT(D4936,F4936)</f>
        <v>Candy bar</v>
      </c>
      <c r="M4936" s="10">
        <f>E4936*_xlfn.XLOOKUP(L4936,PriceListData!$F$2:$F$97,PriceListData!$E$2:$E$97)</f>
        <v>2.75</v>
      </c>
      <c r="N4936" t="str">
        <f>TEXT(B4936,"dddd")</f>
        <v>Tuesday</v>
      </c>
    </row>
    <row r="4937" spans="1:14" x14ac:dyDescent="0.35">
      <c r="A4937">
        <v>290843</v>
      </c>
      <c r="B4937" s="3">
        <v>45797</v>
      </c>
      <c r="C4937" s="4">
        <v>0.37408564814814815</v>
      </c>
      <c r="D4937" t="s">
        <v>362</v>
      </c>
      <c r="E4937">
        <v>1</v>
      </c>
      <c r="G4937" t="s">
        <v>433</v>
      </c>
      <c r="H4937" t="s">
        <v>435</v>
      </c>
      <c r="J4937" t="s">
        <v>403</v>
      </c>
      <c r="K4937">
        <v>1</v>
      </c>
      <c r="L4937" t="str">
        <f>_xlfn.CONCAT(D4937,F4937)</f>
        <v>Donut</v>
      </c>
      <c r="M4937" s="10">
        <f>E4937*_xlfn.XLOOKUP(L4937,PriceListData!$F$2:$F$97,PriceListData!$E$2:$E$97)</f>
        <v>3.75</v>
      </c>
      <c r="N4937" t="str">
        <f>TEXT(B4937,"dddd")</f>
        <v>Tuesday</v>
      </c>
    </row>
    <row r="4938" spans="1:14" x14ac:dyDescent="0.35">
      <c r="A4938">
        <v>290842</v>
      </c>
      <c r="B4938" s="3">
        <v>45797</v>
      </c>
      <c r="C4938" s="4">
        <v>0.3558912037037037</v>
      </c>
      <c r="D4938" t="s">
        <v>438</v>
      </c>
      <c r="E4938">
        <v>1</v>
      </c>
      <c r="G4938" t="s">
        <v>433</v>
      </c>
      <c r="H4938" t="s">
        <v>435</v>
      </c>
      <c r="J4938" t="s">
        <v>403</v>
      </c>
      <c r="K4938">
        <v>1</v>
      </c>
      <c r="L4938" t="str">
        <f>_xlfn.CONCAT(D4938,F4938)</f>
        <v>Cinnamon roll</v>
      </c>
      <c r="M4938" s="10">
        <f>E4938*_xlfn.XLOOKUP(L4938,PriceListData!$F$2:$F$97,PriceListData!$E$2:$E$97)</f>
        <v>3.75</v>
      </c>
      <c r="N4938" t="str">
        <f>TEXT(B4938,"dddd")</f>
        <v>Tuesday</v>
      </c>
    </row>
    <row r="4939" spans="1:14" x14ac:dyDescent="0.35">
      <c r="A4939">
        <v>290841</v>
      </c>
      <c r="B4939" s="3">
        <v>45797</v>
      </c>
      <c r="C4939" s="4">
        <v>0.34653935185185186</v>
      </c>
      <c r="D4939" t="s">
        <v>436</v>
      </c>
      <c r="E4939">
        <v>1</v>
      </c>
      <c r="G4939" t="s">
        <v>433</v>
      </c>
      <c r="H4939" t="s">
        <v>435</v>
      </c>
      <c r="J4939" t="s">
        <v>403</v>
      </c>
      <c r="K4939">
        <v>1</v>
      </c>
      <c r="L4939" t="str">
        <f>_xlfn.CONCAT(D4939,F4939)</f>
        <v>Apricot danish</v>
      </c>
      <c r="M4939" s="10">
        <f>E4939*_xlfn.XLOOKUP(L4939,PriceListData!$F$2:$F$97,PriceListData!$E$2:$E$97)</f>
        <v>3.5</v>
      </c>
      <c r="N4939" t="str">
        <f>TEXT(B4939,"dddd")</f>
        <v>Tuesday</v>
      </c>
    </row>
    <row r="4940" spans="1:14" x14ac:dyDescent="0.35">
      <c r="A4940">
        <v>291312</v>
      </c>
      <c r="B4940" s="3">
        <v>45798</v>
      </c>
      <c r="C4940" s="4">
        <v>0.84320601851851851</v>
      </c>
      <c r="D4940" t="s">
        <v>407</v>
      </c>
      <c r="E4940">
        <v>1</v>
      </c>
      <c r="G4940" t="s">
        <v>405</v>
      </c>
      <c r="H4940" t="s">
        <v>408</v>
      </c>
      <c r="J4940" t="s">
        <v>403</v>
      </c>
      <c r="K4940">
        <v>1</v>
      </c>
      <c r="L4940" t="str">
        <f>_xlfn.CONCAT(D4940,F4940)</f>
        <v>Drip coffee refill</v>
      </c>
      <c r="M4940" s="10">
        <f>E4940*_xlfn.XLOOKUP(L4940,PriceListData!$F$2:$F$97,PriceListData!$E$2:$E$97)</f>
        <v>1.25</v>
      </c>
      <c r="N4940" t="str">
        <f>TEXT(B4940,"dddd")</f>
        <v>Wednesday</v>
      </c>
    </row>
    <row r="4941" spans="1:14" x14ac:dyDescent="0.35">
      <c r="A4941">
        <v>291311</v>
      </c>
      <c r="B4941" s="3">
        <v>45798</v>
      </c>
      <c r="C4941" s="4">
        <v>0.82991898148148147</v>
      </c>
      <c r="D4941" t="s">
        <v>409</v>
      </c>
      <c r="E4941">
        <v>1</v>
      </c>
      <c r="F4941" t="s">
        <v>15</v>
      </c>
      <c r="G4941" t="s">
        <v>405</v>
      </c>
      <c r="H4941" t="s">
        <v>406</v>
      </c>
      <c r="J4941" t="s">
        <v>403</v>
      </c>
      <c r="K4941">
        <v>1</v>
      </c>
      <c r="L4941" t="str">
        <f>_xlfn.CONCAT(D4941,F4941)</f>
        <v>Drip coffee12 oz</v>
      </c>
      <c r="M4941" s="10">
        <f>E4941*_xlfn.XLOOKUP(L4941,PriceListData!$F$2:$F$97,PriceListData!$E$2:$E$97)</f>
        <v>2.25</v>
      </c>
      <c r="N4941" t="str">
        <f>TEXT(B4941,"dddd")</f>
        <v>Wednesday</v>
      </c>
    </row>
    <row r="4942" spans="1:14" x14ac:dyDescent="0.35">
      <c r="A4942">
        <v>291310</v>
      </c>
      <c r="B4942" s="3">
        <v>45798</v>
      </c>
      <c r="C4942" s="4">
        <v>0.80011574074074077</v>
      </c>
      <c r="D4942" t="s">
        <v>65</v>
      </c>
      <c r="E4942">
        <v>1</v>
      </c>
      <c r="F4942" t="s">
        <v>15</v>
      </c>
      <c r="G4942" t="s">
        <v>405</v>
      </c>
      <c r="H4942" t="s">
        <v>406</v>
      </c>
      <c r="J4942" t="s">
        <v>403</v>
      </c>
      <c r="K4942">
        <v>1</v>
      </c>
      <c r="L4942" t="str">
        <f>_xlfn.CONCAT(D4942,F4942)</f>
        <v>Cappuccino12 oz</v>
      </c>
      <c r="M4942" s="10">
        <f>E4942*_xlfn.XLOOKUP(L4942,PriceListData!$F$2:$F$97,PriceListData!$E$2:$E$97)</f>
        <v>5.5</v>
      </c>
      <c r="N4942" t="str">
        <f>TEXT(B4942,"dddd")</f>
        <v>Wednesday</v>
      </c>
    </row>
    <row r="4943" spans="1:14" x14ac:dyDescent="0.35">
      <c r="A4943">
        <v>291308</v>
      </c>
      <c r="B4943" s="3">
        <v>45798</v>
      </c>
      <c r="C4943" s="4">
        <v>0.79537037037037039</v>
      </c>
      <c r="D4943" t="s">
        <v>21</v>
      </c>
      <c r="E4943">
        <v>1</v>
      </c>
      <c r="F4943" t="s">
        <v>15</v>
      </c>
      <c r="G4943" t="s">
        <v>405</v>
      </c>
      <c r="H4943" t="s">
        <v>406</v>
      </c>
      <c r="J4943" t="s">
        <v>403</v>
      </c>
      <c r="K4943">
        <v>1</v>
      </c>
      <c r="L4943" t="str">
        <f>_xlfn.CONCAT(D4943,F4943)</f>
        <v>Pourover12 oz</v>
      </c>
      <c r="M4943" s="10">
        <f>E4943*_xlfn.XLOOKUP(L4943,PriceListData!$F$2:$F$97,PriceListData!$E$2:$E$97)</f>
        <v>3.5</v>
      </c>
      <c r="N4943" t="str">
        <f>TEXT(B4943,"dddd")</f>
        <v>Wednesday</v>
      </c>
    </row>
    <row r="4944" spans="1:14" x14ac:dyDescent="0.35">
      <c r="A4944">
        <v>291307</v>
      </c>
      <c r="B4944" s="3">
        <v>45798</v>
      </c>
      <c r="C4944" s="4">
        <v>0.79194444444444445</v>
      </c>
      <c r="D4944" t="s">
        <v>21</v>
      </c>
      <c r="E4944">
        <v>1</v>
      </c>
      <c r="F4944" t="s">
        <v>15</v>
      </c>
      <c r="G4944" t="s">
        <v>405</v>
      </c>
      <c r="H4944" t="s">
        <v>406</v>
      </c>
      <c r="J4944" t="s">
        <v>403</v>
      </c>
      <c r="K4944">
        <v>1</v>
      </c>
      <c r="L4944" t="str">
        <f>_xlfn.CONCAT(D4944,F4944)</f>
        <v>Pourover12 oz</v>
      </c>
      <c r="M4944" s="10">
        <f>E4944*_xlfn.XLOOKUP(L4944,PriceListData!$F$2:$F$97,PriceListData!$E$2:$E$97)</f>
        <v>3.5</v>
      </c>
      <c r="N4944" t="str">
        <f>TEXT(B4944,"dddd")</f>
        <v>Wednesday</v>
      </c>
    </row>
    <row r="4945" spans="1:14" x14ac:dyDescent="0.35">
      <c r="A4945">
        <v>291306</v>
      </c>
      <c r="B4945" s="3">
        <v>45798</v>
      </c>
      <c r="C4945" s="4">
        <v>0.78714120370370366</v>
      </c>
      <c r="D4945" t="s">
        <v>74</v>
      </c>
      <c r="E4945">
        <v>1</v>
      </c>
      <c r="F4945" t="s">
        <v>15</v>
      </c>
      <c r="G4945" t="s">
        <v>417</v>
      </c>
      <c r="H4945" t="s">
        <v>418</v>
      </c>
      <c r="J4945" t="s">
        <v>403</v>
      </c>
      <c r="K4945">
        <v>1</v>
      </c>
      <c r="L4945" t="str">
        <f>_xlfn.CONCAT(D4945,F4945)</f>
        <v>Single-origin12 oz</v>
      </c>
      <c r="M4945" s="10">
        <f>E4945*_xlfn.XLOOKUP(L4945,PriceListData!$F$2:$F$97,PriceListData!$E$2:$E$97)</f>
        <v>14.95</v>
      </c>
      <c r="N4945" t="str">
        <f>TEXT(B4945,"dddd")</f>
        <v>Wednesday</v>
      </c>
    </row>
    <row r="4946" spans="1:14" x14ac:dyDescent="0.35">
      <c r="A4946">
        <v>291305</v>
      </c>
      <c r="B4946" s="3">
        <v>45798</v>
      </c>
      <c r="C4946" s="4">
        <v>0.78531249999999997</v>
      </c>
      <c r="D4946" t="s">
        <v>404</v>
      </c>
      <c r="E4946">
        <v>1</v>
      </c>
      <c r="F4946" t="s">
        <v>15</v>
      </c>
      <c r="G4946" t="s">
        <v>405</v>
      </c>
      <c r="H4946" t="s">
        <v>406</v>
      </c>
      <c r="J4946" t="s">
        <v>403</v>
      </c>
      <c r="K4946">
        <v>1</v>
      </c>
      <c r="L4946" t="str">
        <f>_xlfn.CONCAT(D4946,F4946)</f>
        <v>Café latté12 oz</v>
      </c>
      <c r="M4946" s="10">
        <f>E4946*_xlfn.XLOOKUP(L4946,PriceListData!$F$2:$F$97,PriceListData!$E$2:$E$97)</f>
        <v>4.25</v>
      </c>
      <c r="N4946" t="str">
        <f>TEXT(B4946,"dddd")</f>
        <v>Wednesday</v>
      </c>
    </row>
    <row r="4947" spans="1:14" x14ac:dyDescent="0.35">
      <c r="A4947">
        <v>291304</v>
      </c>
      <c r="B4947" s="3">
        <v>45798</v>
      </c>
      <c r="C4947" s="4">
        <v>0.78142361111111114</v>
      </c>
      <c r="D4947" t="s">
        <v>409</v>
      </c>
      <c r="E4947">
        <v>1</v>
      </c>
      <c r="F4947" t="s">
        <v>15</v>
      </c>
      <c r="G4947" t="s">
        <v>405</v>
      </c>
      <c r="H4947" t="s">
        <v>406</v>
      </c>
      <c r="J4947" t="s">
        <v>403</v>
      </c>
      <c r="K4947">
        <v>1</v>
      </c>
      <c r="L4947" t="str">
        <f>_xlfn.CONCAT(D4947,F4947)</f>
        <v>Drip coffee12 oz</v>
      </c>
      <c r="M4947" s="10">
        <f>E4947*_xlfn.XLOOKUP(L4947,PriceListData!$F$2:$F$97,PriceListData!$E$2:$E$97)</f>
        <v>2.25</v>
      </c>
      <c r="N4947" t="str">
        <f>TEXT(B4947,"dddd")</f>
        <v>Wednesday</v>
      </c>
    </row>
    <row r="4948" spans="1:14" x14ac:dyDescent="0.35">
      <c r="A4948">
        <v>291303</v>
      </c>
      <c r="B4948" s="3">
        <v>45798</v>
      </c>
      <c r="C4948" s="4">
        <v>0.78042824074074069</v>
      </c>
      <c r="D4948" t="s">
        <v>404</v>
      </c>
      <c r="E4948">
        <v>1</v>
      </c>
      <c r="F4948" t="s">
        <v>15</v>
      </c>
      <c r="G4948" t="s">
        <v>405</v>
      </c>
      <c r="H4948" t="s">
        <v>406</v>
      </c>
      <c r="J4948" t="s">
        <v>403</v>
      </c>
      <c r="K4948">
        <v>1</v>
      </c>
      <c r="L4948" t="str">
        <f>_xlfn.CONCAT(D4948,F4948)</f>
        <v>Café latté12 oz</v>
      </c>
      <c r="M4948" s="10">
        <f>E4948*_xlfn.XLOOKUP(L4948,PriceListData!$F$2:$F$97,PriceListData!$E$2:$E$97)</f>
        <v>4.25</v>
      </c>
      <c r="N4948" t="str">
        <f>TEXT(B4948,"dddd")</f>
        <v>Wednesday</v>
      </c>
    </row>
    <row r="4949" spans="1:14" x14ac:dyDescent="0.35">
      <c r="A4949">
        <v>291302</v>
      </c>
      <c r="B4949" s="3">
        <v>45798</v>
      </c>
      <c r="C4949" s="4">
        <v>0.77496527777777779</v>
      </c>
      <c r="D4949" t="s">
        <v>54</v>
      </c>
      <c r="E4949">
        <v>1</v>
      </c>
      <c r="G4949" t="s">
        <v>415</v>
      </c>
      <c r="H4949" t="s">
        <v>416</v>
      </c>
      <c r="J4949" t="s">
        <v>403</v>
      </c>
      <c r="K4949">
        <v>1</v>
      </c>
      <c r="L4949" t="str">
        <f>_xlfn.CONCAT(D4949,F4949)</f>
        <v>Syrup</v>
      </c>
      <c r="M4949" s="10">
        <f>E4949*_xlfn.XLOOKUP(L4949,PriceListData!$F$2:$F$97,PriceListData!$E$2:$E$97)</f>
        <v>0.75</v>
      </c>
      <c r="N4949" t="str">
        <f>TEXT(B4949,"dddd")</f>
        <v>Wednesday</v>
      </c>
    </row>
    <row r="4950" spans="1:14" x14ac:dyDescent="0.35">
      <c r="A4950">
        <v>291302</v>
      </c>
      <c r="B4950" s="3">
        <v>45798</v>
      </c>
      <c r="C4950" s="4">
        <v>0.77496527777777779</v>
      </c>
      <c r="D4950" t="s">
        <v>21</v>
      </c>
      <c r="E4950">
        <v>1</v>
      </c>
      <c r="F4950" t="s">
        <v>15</v>
      </c>
      <c r="G4950" t="s">
        <v>405</v>
      </c>
      <c r="H4950" t="s">
        <v>406</v>
      </c>
      <c r="J4950" t="s">
        <v>403</v>
      </c>
      <c r="K4950">
        <v>1</v>
      </c>
      <c r="L4950" t="str">
        <f>_xlfn.CONCAT(D4950,F4950)</f>
        <v>Pourover12 oz</v>
      </c>
      <c r="M4950" s="10">
        <f>E4950*_xlfn.XLOOKUP(L4950,PriceListData!$F$2:$F$97,PriceListData!$E$2:$E$97)</f>
        <v>3.5</v>
      </c>
      <c r="N4950" t="str">
        <f>TEXT(B4950,"dddd")</f>
        <v>Wednesday</v>
      </c>
    </row>
    <row r="4951" spans="1:14" x14ac:dyDescent="0.35">
      <c r="A4951">
        <v>291302</v>
      </c>
      <c r="B4951" s="3">
        <v>45798</v>
      </c>
      <c r="C4951" s="4">
        <v>0.77496527777777779</v>
      </c>
      <c r="D4951" t="s">
        <v>21</v>
      </c>
      <c r="E4951">
        <v>1</v>
      </c>
      <c r="F4951" t="s">
        <v>15</v>
      </c>
      <c r="G4951" t="s">
        <v>405</v>
      </c>
      <c r="H4951" t="s">
        <v>406</v>
      </c>
      <c r="J4951" t="s">
        <v>403</v>
      </c>
      <c r="K4951">
        <v>1</v>
      </c>
      <c r="L4951" t="str">
        <f>_xlfn.CONCAT(D4951,F4951)</f>
        <v>Pourover12 oz</v>
      </c>
      <c r="M4951" s="10">
        <f>E4951*_xlfn.XLOOKUP(L4951,PriceListData!$F$2:$F$97,PriceListData!$E$2:$E$97)</f>
        <v>3.5</v>
      </c>
      <c r="N4951" t="str">
        <f>TEXT(B4951,"dddd")</f>
        <v>Wednesday</v>
      </c>
    </row>
    <row r="4952" spans="1:14" x14ac:dyDescent="0.35">
      <c r="A4952">
        <v>291301</v>
      </c>
      <c r="B4952" s="3">
        <v>45798</v>
      </c>
      <c r="C4952" s="4">
        <v>0.76898148148148149</v>
      </c>
      <c r="D4952" t="s">
        <v>404</v>
      </c>
      <c r="E4952">
        <v>1</v>
      </c>
      <c r="F4952" t="s">
        <v>15</v>
      </c>
      <c r="G4952" t="s">
        <v>405</v>
      </c>
      <c r="H4952" t="s">
        <v>406</v>
      </c>
      <c r="J4952" t="s">
        <v>403</v>
      </c>
      <c r="K4952">
        <v>1</v>
      </c>
      <c r="L4952" t="str">
        <f>_xlfn.CONCAT(D4952,F4952)</f>
        <v>Café latté12 oz</v>
      </c>
      <c r="M4952" s="10">
        <f>E4952*_xlfn.XLOOKUP(L4952,PriceListData!$F$2:$F$97,PriceListData!$E$2:$E$97)</f>
        <v>4.25</v>
      </c>
      <c r="N4952" t="str">
        <f>TEXT(B4952,"dddd")</f>
        <v>Wednesday</v>
      </c>
    </row>
    <row r="4953" spans="1:14" x14ac:dyDescent="0.35">
      <c r="A4953">
        <v>291300</v>
      </c>
      <c r="B4953" s="3">
        <v>45798</v>
      </c>
      <c r="C4953" s="4">
        <v>0.76163194444444449</v>
      </c>
      <c r="D4953" t="s">
        <v>404</v>
      </c>
      <c r="E4953">
        <v>1</v>
      </c>
      <c r="F4953" t="s">
        <v>15</v>
      </c>
      <c r="G4953" t="s">
        <v>405</v>
      </c>
      <c r="H4953" t="s">
        <v>406</v>
      </c>
      <c r="J4953" t="s">
        <v>403</v>
      </c>
      <c r="K4953">
        <v>1</v>
      </c>
      <c r="L4953" t="str">
        <f>_xlfn.CONCAT(D4953,F4953)</f>
        <v>Café latté12 oz</v>
      </c>
      <c r="M4953" s="10">
        <f>E4953*_xlfn.XLOOKUP(L4953,PriceListData!$F$2:$F$97,PriceListData!$E$2:$E$97)</f>
        <v>4.25</v>
      </c>
      <c r="N4953" t="str">
        <f>TEXT(B4953,"dddd")</f>
        <v>Wednesday</v>
      </c>
    </row>
    <row r="4954" spans="1:14" x14ac:dyDescent="0.35">
      <c r="A4954">
        <v>291299</v>
      </c>
      <c r="B4954" s="3">
        <v>45798</v>
      </c>
      <c r="C4954" s="4">
        <v>0.76097222222222227</v>
      </c>
      <c r="D4954" t="s">
        <v>153</v>
      </c>
      <c r="E4954">
        <v>1</v>
      </c>
      <c r="F4954" t="s">
        <v>15</v>
      </c>
      <c r="G4954" t="s">
        <v>405</v>
      </c>
      <c r="H4954" t="s">
        <v>406</v>
      </c>
      <c r="J4954" t="s">
        <v>403</v>
      </c>
      <c r="K4954">
        <v>2</v>
      </c>
      <c r="L4954" t="str">
        <f>_xlfn.CONCAT(D4954,F4954)</f>
        <v>Aeropress12 oz</v>
      </c>
      <c r="M4954" s="10">
        <f>E4954*_xlfn.XLOOKUP(L4954,PriceListData!$F$2:$F$97,PriceListData!$E$2:$E$97)</f>
        <v>6</v>
      </c>
      <c r="N4954" t="str">
        <f>TEXT(B4954,"dddd")</f>
        <v>Wednesday</v>
      </c>
    </row>
    <row r="4955" spans="1:14" x14ac:dyDescent="0.35">
      <c r="A4955">
        <v>291298</v>
      </c>
      <c r="B4955" s="3">
        <v>45798</v>
      </c>
      <c r="C4955" s="4">
        <v>0.76021990740740741</v>
      </c>
      <c r="D4955" t="s">
        <v>54</v>
      </c>
      <c r="E4955">
        <v>1</v>
      </c>
      <c r="G4955" t="s">
        <v>415</v>
      </c>
      <c r="H4955" t="s">
        <v>416</v>
      </c>
      <c r="J4955" t="s">
        <v>403</v>
      </c>
      <c r="K4955">
        <v>2</v>
      </c>
      <c r="L4955" t="str">
        <f>_xlfn.CONCAT(D4955,F4955)</f>
        <v>Syrup</v>
      </c>
      <c r="M4955" s="10">
        <f>E4955*_xlfn.XLOOKUP(L4955,PriceListData!$F$2:$F$97,PriceListData!$E$2:$E$97)</f>
        <v>0.75</v>
      </c>
      <c r="N4955" t="str">
        <f>TEXT(B4955,"dddd")</f>
        <v>Wednesday</v>
      </c>
    </row>
    <row r="4956" spans="1:14" x14ac:dyDescent="0.35">
      <c r="A4956">
        <v>291298</v>
      </c>
      <c r="B4956" s="3">
        <v>45798</v>
      </c>
      <c r="C4956" s="4">
        <v>0.76021990740740741</v>
      </c>
      <c r="D4956" t="s">
        <v>21</v>
      </c>
      <c r="E4956">
        <v>1</v>
      </c>
      <c r="F4956" t="s">
        <v>15</v>
      </c>
      <c r="G4956" t="s">
        <v>405</v>
      </c>
      <c r="H4956" t="s">
        <v>406</v>
      </c>
      <c r="J4956" t="s">
        <v>403</v>
      </c>
      <c r="K4956">
        <v>2</v>
      </c>
      <c r="L4956" t="str">
        <f>_xlfn.CONCAT(D4956,F4956)</f>
        <v>Pourover12 oz</v>
      </c>
      <c r="M4956" s="10">
        <f>E4956*_xlfn.XLOOKUP(L4956,PriceListData!$F$2:$F$97,PriceListData!$E$2:$E$97)</f>
        <v>3.5</v>
      </c>
      <c r="N4956" t="str">
        <f>TEXT(B4956,"dddd")</f>
        <v>Wednesday</v>
      </c>
    </row>
    <row r="4957" spans="1:14" x14ac:dyDescent="0.35">
      <c r="A4957">
        <v>291297</v>
      </c>
      <c r="B4957" s="3">
        <v>45798</v>
      </c>
      <c r="C4957" s="4">
        <v>0.75395833333333329</v>
      </c>
      <c r="D4957" t="s">
        <v>412</v>
      </c>
      <c r="E4957">
        <v>1</v>
      </c>
      <c r="F4957" t="s">
        <v>15</v>
      </c>
      <c r="G4957" t="s">
        <v>413</v>
      </c>
      <c r="H4957" t="s">
        <v>414</v>
      </c>
      <c r="J4957" t="s">
        <v>403</v>
      </c>
      <c r="K4957">
        <v>2</v>
      </c>
      <c r="L4957" t="str">
        <f>_xlfn.CONCAT(D4957,F4957)</f>
        <v>Iced tea12 oz</v>
      </c>
      <c r="M4957" s="10">
        <f>E4957*_xlfn.XLOOKUP(L4957,PriceListData!$F$2:$F$97,PriceListData!$E$2:$E$97)</f>
        <v>4.25</v>
      </c>
      <c r="N4957" t="str">
        <f>TEXT(B4957,"dddd")</f>
        <v>Wednesday</v>
      </c>
    </row>
    <row r="4958" spans="1:14" x14ac:dyDescent="0.35">
      <c r="A4958">
        <v>291295</v>
      </c>
      <c r="B4958" s="3">
        <v>45798</v>
      </c>
      <c r="C4958" s="4">
        <v>0.74708333333333332</v>
      </c>
      <c r="D4958" t="s">
        <v>40</v>
      </c>
      <c r="E4958">
        <v>1</v>
      </c>
      <c r="F4958" t="s">
        <v>35</v>
      </c>
      <c r="G4958" t="s">
        <v>405</v>
      </c>
      <c r="H4958" t="s">
        <v>406</v>
      </c>
      <c r="J4958" t="s">
        <v>403</v>
      </c>
      <c r="K4958">
        <v>1</v>
      </c>
      <c r="L4958" t="str">
        <f>_xlfn.CONCAT(D4958,F4958)</f>
        <v>Espresso1 oz</v>
      </c>
      <c r="M4958" s="10">
        <f>E4958*_xlfn.XLOOKUP(L4958,PriceListData!$F$2:$F$97,PriceListData!$E$2:$E$97)</f>
        <v>2.5</v>
      </c>
      <c r="N4958" t="str">
        <f>TEXT(B4958,"dddd")</f>
        <v>Wednesday</v>
      </c>
    </row>
    <row r="4959" spans="1:14" x14ac:dyDescent="0.35">
      <c r="A4959">
        <v>291294</v>
      </c>
      <c r="B4959" s="3">
        <v>45798</v>
      </c>
      <c r="C4959" s="4">
        <v>0.73734953703703698</v>
      </c>
      <c r="D4959" t="s">
        <v>54</v>
      </c>
      <c r="E4959">
        <v>1</v>
      </c>
      <c r="G4959" t="s">
        <v>415</v>
      </c>
      <c r="H4959" t="s">
        <v>416</v>
      </c>
      <c r="J4959" t="s">
        <v>403</v>
      </c>
      <c r="K4959">
        <v>2</v>
      </c>
      <c r="L4959" t="str">
        <f>_xlfn.CONCAT(D4959,F4959)</f>
        <v>Syrup</v>
      </c>
      <c r="M4959" s="10">
        <f>E4959*_xlfn.XLOOKUP(L4959,PriceListData!$F$2:$F$97,PriceListData!$E$2:$E$97)</f>
        <v>0.75</v>
      </c>
      <c r="N4959" t="str">
        <f>TEXT(B4959,"dddd")</f>
        <v>Wednesday</v>
      </c>
    </row>
    <row r="4960" spans="1:14" x14ac:dyDescent="0.35">
      <c r="A4960">
        <v>291294</v>
      </c>
      <c r="B4960" s="3">
        <v>45798</v>
      </c>
      <c r="C4960" s="4">
        <v>0.73734953703703698</v>
      </c>
      <c r="D4960" t="s">
        <v>21</v>
      </c>
      <c r="E4960">
        <v>1</v>
      </c>
      <c r="F4960" t="s">
        <v>15</v>
      </c>
      <c r="G4960" t="s">
        <v>405</v>
      </c>
      <c r="H4960" t="s">
        <v>406</v>
      </c>
      <c r="J4960" t="s">
        <v>403</v>
      </c>
      <c r="K4960">
        <v>2</v>
      </c>
      <c r="L4960" t="str">
        <f>_xlfn.CONCAT(D4960,F4960)</f>
        <v>Pourover12 oz</v>
      </c>
      <c r="M4960" s="10">
        <f>E4960*_xlfn.XLOOKUP(L4960,PriceListData!$F$2:$F$97,PriceListData!$E$2:$E$97)</f>
        <v>3.5</v>
      </c>
      <c r="N4960" t="str">
        <f>TEXT(B4960,"dddd")</f>
        <v>Wednesday</v>
      </c>
    </row>
    <row r="4961" spans="1:14" x14ac:dyDescent="0.35">
      <c r="A4961">
        <v>291293</v>
      </c>
      <c r="B4961" s="3">
        <v>45798</v>
      </c>
      <c r="C4961" s="4">
        <v>0.73637731481481483</v>
      </c>
      <c r="D4961" t="s">
        <v>404</v>
      </c>
      <c r="E4961">
        <v>1</v>
      </c>
      <c r="F4961" t="s">
        <v>15</v>
      </c>
      <c r="G4961" t="s">
        <v>405</v>
      </c>
      <c r="H4961" t="s">
        <v>406</v>
      </c>
      <c r="J4961" t="s">
        <v>403</v>
      </c>
      <c r="K4961">
        <v>1</v>
      </c>
      <c r="L4961" t="str">
        <f>_xlfn.CONCAT(D4961,F4961)</f>
        <v>Café latté12 oz</v>
      </c>
      <c r="M4961" s="10">
        <f>E4961*_xlfn.XLOOKUP(L4961,PriceListData!$F$2:$F$97,PriceListData!$E$2:$E$97)</f>
        <v>4.25</v>
      </c>
      <c r="N4961" t="str">
        <f>TEXT(B4961,"dddd")</f>
        <v>Wednesday</v>
      </c>
    </row>
    <row r="4962" spans="1:14" x14ac:dyDescent="0.35">
      <c r="A4962">
        <v>291292</v>
      </c>
      <c r="B4962" s="3">
        <v>45798</v>
      </c>
      <c r="C4962" s="4">
        <v>0.73319444444444448</v>
      </c>
      <c r="D4962" t="s">
        <v>407</v>
      </c>
      <c r="E4962">
        <v>1</v>
      </c>
      <c r="G4962" t="s">
        <v>405</v>
      </c>
      <c r="H4962" t="s">
        <v>408</v>
      </c>
      <c r="J4962" t="s">
        <v>403</v>
      </c>
      <c r="K4962">
        <v>1</v>
      </c>
      <c r="L4962" t="str">
        <f>_xlfn.CONCAT(D4962,F4962)</f>
        <v>Drip coffee refill</v>
      </c>
      <c r="M4962" s="10">
        <f>E4962*_xlfn.XLOOKUP(L4962,PriceListData!$F$2:$F$97,PriceListData!$E$2:$E$97)</f>
        <v>1.25</v>
      </c>
      <c r="N4962" t="str">
        <f>TEXT(B4962,"dddd")</f>
        <v>Wednesday</v>
      </c>
    </row>
    <row r="4963" spans="1:14" x14ac:dyDescent="0.35">
      <c r="A4963">
        <v>291291</v>
      </c>
      <c r="B4963" s="3">
        <v>45798</v>
      </c>
      <c r="C4963" s="4">
        <v>0.72854166666666664</v>
      </c>
      <c r="D4963" t="s">
        <v>425</v>
      </c>
      <c r="E4963">
        <v>1</v>
      </c>
      <c r="F4963" t="s">
        <v>15</v>
      </c>
      <c r="G4963" t="s">
        <v>405</v>
      </c>
      <c r="H4963" t="s">
        <v>414</v>
      </c>
      <c r="J4963" t="s">
        <v>403</v>
      </c>
      <c r="K4963">
        <v>2</v>
      </c>
      <c r="L4963" t="str">
        <f>_xlfn.CONCAT(D4963,F4963)</f>
        <v>Iced Guillermo12 oz</v>
      </c>
      <c r="M4963" s="10">
        <f>E4963*_xlfn.XLOOKUP(L4963,PriceListData!$F$2:$F$97,PriceListData!$E$2:$E$97)</f>
        <v>3.5</v>
      </c>
      <c r="N4963" t="str">
        <f>TEXT(B4963,"dddd")</f>
        <v>Wednesday</v>
      </c>
    </row>
    <row r="4964" spans="1:14" x14ac:dyDescent="0.35">
      <c r="A4964">
        <v>291290</v>
      </c>
      <c r="B4964" s="3">
        <v>45798</v>
      </c>
      <c r="C4964" s="4">
        <v>0.72590277777777779</v>
      </c>
      <c r="D4964" t="s">
        <v>412</v>
      </c>
      <c r="E4964">
        <v>1</v>
      </c>
      <c r="F4964" t="s">
        <v>15</v>
      </c>
      <c r="G4964" t="s">
        <v>413</v>
      </c>
      <c r="H4964" t="s">
        <v>414</v>
      </c>
      <c r="J4964" t="s">
        <v>403</v>
      </c>
      <c r="K4964">
        <v>2</v>
      </c>
      <c r="L4964" t="str">
        <f>_xlfn.CONCAT(D4964,F4964)</f>
        <v>Iced tea12 oz</v>
      </c>
      <c r="M4964" s="10">
        <f>E4964*_xlfn.XLOOKUP(L4964,PriceListData!$F$2:$F$97,PriceListData!$E$2:$E$97)</f>
        <v>4.25</v>
      </c>
      <c r="N4964" t="str">
        <f>TEXT(B4964,"dddd")</f>
        <v>Wednesday</v>
      </c>
    </row>
    <row r="4965" spans="1:14" x14ac:dyDescent="0.35">
      <c r="A4965">
        <v>291289</v>
      </c>
      <c r="B4965" s="3">
        <v>45798</v>
      </c>
      <c r="C4965" s="4">
        <v>0.71866898148148151</v>
      </c>
      <c r="D4965" t="s">
        <v>420</v>
      </c>
      <c r="E4965">
        <v>1</v>
      </c>
      <c r="F4965" t="s">
        <v>76</v>
      </c>
      <c r="G4965" t="s">
        <v>413</v>
      </c>
      <c r="H4965" t="s">
        <v>406</v>
      </c>
      <c r="J4965" t="s">
        <v>403</v>
      </c>
      <c r="K4965">
        <v>1</v>
      </c>
      <c r="L4965" t="str">
        <f>_xlfn.CONCAT(D4965,F4965)</f>
        <v>Moroccan tea10 oz</v>
      </c>
      <c r="M4965" s="10">
        <f>E4965*_xlfn.XLOOKUP(L4965,PriceListData!$F$2:$F$97,PriceListData!$E$2:$E$97)</f>
        <v>3</v>
      </c>
      <c r="N4965" t="str">
        <f>TEXT(B4965,"dddd")</f>
        <v>Wednesday</v>
      </c>
    </row>
    <row r="4966" spans="1:14" x14ac:dyDescent="0.35">
      <c r="A4966">
        <v>291287</v>
      </c>
      <c r="B4966" s="3">
        <v>45798</v>
      </c>
      <c r="C4966" s="4">
        <v>0.71401620370370367</v>
      </c>
      <c r="D4966" t="s">
        <v>428</v>
      </c>
      <c r="E4966">
        <v>1</v>
      </c>
      <c r="F4966" t="s">
        <v>15</v>
      </c>
      <c r="G4966" t="s">
        <v>413</v>
      </c>
      <c r="H4966" t="s">
        <v>406</v>
      </c>
      <c r="J4966" t="s">
        <v>403</v>
      </c>
      <c r="K4966">
        <v>1</v>
      </c>
      <c r="L4966" t="str">
        <f>_xlfn.CONCAT(D4966,F4966)</f>
        <v>Rooibos latté12 oz</v>
      </c>
      <c r="M4966" s="10">
        <f>E4966*_xlfn.XLOOKUP(L4966,PriceListData!$F$2:$F$97,PriceListData!$E$2:$E$97)</f>
        <v>5.5</v>
      </c>
      <c r="N4966" t="str">
        <f>TEXT(B4966,"dddd")</f>
        <v>Wednesday</v>
      </c>
    </row>
    <row r="4967" spans="1:14" x14ac:dyDescent="0.35">
      <c r="A4967">
        <v>291287</v>
      </c>
      <c r="B4967" s="3">
        <v>45798</v>
      </c>
      <c r="C4967" s="4">
        <v>0.71401620370370367</v>
      </c>
      <c r="D4967" t="s">
        <v>419</v>
      </c>
      <c r="E4967">
        <v>1</v>
      </c>
      <c r="G4967" t="s">
        <v>415</v>
      </c>
      <c r="H4967" t="s">
        <v>416</v>
      </c>
      <c r="J4967" t="s">
        <v>403</v>
      </c>
      <c r="K4967">
        <v>1</v>
      </c>
      <c r="L4967" t="str">
        <f>_xlfn.CONCAT(D4967,F4967)</f>
        <v>Extra shot</v>
      </c>
      <c r="M4967" s="10">
        <f>E4967*_xlfn.XLOOKUP(L4967,PriceListData!$F$2:$F$97,PriceListData!$E$2:$E$97)</f>
        <v>1</v>
      </c>
      <c r="N4967" t="str">
        <f>TEXT(B4967,"dddd")</f>
        <v>Wednesday</v>
      </c>
    </row>
    <row r="4968" spans="1:14" x14ac:dyDescent="0.35">
      <c r="A4968">
        <v>291286</v>
      </c>
      <c r="B4968" s="3">
        <v>45798</v>
      </c>
      <c r="C4968" s="4">
        <v>0.71078703703703705</v>
      </c>
      <c r="D4968" t="s">
        <v>404</v>
      </c>
      <c r="E4968">
        <v>1</v>
      </c>
      <c r="F4968" t="s">
        <v>15</v>
      </c>
      <c r="G4968" t="s">
        <v>405</v>
      </c>
      <c r="H4968" t="s">
        <v>406</v>
      </c>
      <c r="J4968" t="s">
        <v>403</v>
      </c>
      <c r="K4968">
        <v>1</v>
      </c>
      <c r="L4968" t="str">
        <f>_xlfn.CONCAT(D4968,F4968)</f>
        <v>Café latté12 oz</v>
      </c>
      <c r="M4968" s="10">
        <f>E4968*_xlfn.XLOOKUP(L4968,PriceListData!$F$2:$F$97,PriceListData!$E$2:$E$97)</f>
        <v>4.25</v>
      </c>
      <c r="N4968" t="str">
        <f>TEXT(B4968,"dddd")</f>
        <v>Wednesday</v>
      </c>
    </row>
    <row r="4969" spans="1:14" x14ac:dyDescent="0.35">
      <c r="A4969">
        <v>291285</v>
      </c>
      <c r="B4969" s="3">
        <v>45798</v>
      </c>
      <c r="C4969" s="4">
        <v>0.7068402777777778</v>
      </c>
      <c r="D4969" t="s">
        <v>428</v>
      </c>
      <c r="E4969">
        <v>1</v>
      </c>
      <c r="F4969" t="s">
        <v>15</v>
      </c>
      <c r="G4969" t="s">
        <v>413</v>
      </c>
      <c r="H4969" t="s">
        <v>406</v>
      </c>
      <c r="J4969" t="s">
        <v>403</v>
      </c>
      <c r="K4969">
        <v>1</v>
      </c>
      <c r="L4969" t="str">
        <f>_xlfn.CONCAT(D4969,F4969)</f>
        <v>Rooibos latté12 oz</v>
      </c>
      <c r="M4969" s="10">
        <f>E4969*_xlfn.XLOOKUP(L4969,PriceListData!$F$2:$F$97,PriceListData!$E$2:$E$97)</f>
        <v>5.5</v>
      </c>
      <c r="N4969" t="str">
        <f>TEXT(B4969,"dddd")</f>
        <v>Wednesday</v>
      </c>
    </row>
    <row r="4970" spans="1:14" x14ac:dyDescent="0.35">
      <c r="A4970">
        <v>291284</v>
      </c>
      <c r="B4970" s="3">
        <v>45798</v>
      </c>
      <c r="C4970" s="4">
        <v>0.70626157407407408</v>
      </c>
      <c r="D4970" t="s">
        <v>429</v>
      </c>
      <c r="E4970">
        <v>1</v>
      </c>
      <c r="F4970" t="s">
        <v>76</v>
      </c>
      <c r="G4970" t="s">
        <v>423</v>
      </c>
      <c r="H4970" t="s">
        <v>406</v>
      </c>
      <c r="J4970" t="s">
        <v>403</v>
      </c>
      <c r="K4970">
        <v>2</v>
      </c>
      <c r="L4970" t="str">
        <f>_xlfn.CONCAT(D4970,F4970)</f>
        <v>Foamed vanilla milk10 oz</v>
      </c>
      <c r="M4970" s="10">
        <f>E4970*_xlfn.XLOOKUP(L4970,PriceListData!$F$2:$F$97,PriceListData!$E$2:$E$97)</f>
        <v>3</v>
      </c>
      <c r="N4970" t="str">
        <f>TEXT(B4970,"dddd")</f>
        <v>Wednesday</v>
      </c>
    </row>
    <row r="4971" spans="1:14" x14ac:dyDescent="0.35">
      <c r="A4971">
        <v>291283</v>
      </c>
      <c r="B4971" s="3">
        <v>45798</v>
      </c>
      <c r="C4971" s="4">
        <v>0.70226851851851857</v>
      </c>
      <c r="D4971" t="s">
        <v>52</v>
      </c>
      <c r="E4971">
        <v>1</v>
      </c>
      <c r="F4971" t="s">
        <v>15</v>
      </c>
      <c r="G4971" t="s">
        <v>405</v>
      </c>
      <c r="H4971" t="s">
        <v>414</v>
      </c>
      <c r="J4971" t="s">
        <v>403</v>
      </c>
      <c r="K4971">
        <v>1</v>
      </c>
      <c r="L4971" t="str">
        <f>_xlfn.CONCAT(D4971,F4971)</f>
        <v>Frappé12 oz</v>
      </c>
      <c r="M4971" s="10">
        <f>E4971*_xlfn.XLOOKUP(L4971,PriceListData!$F$2:$F$97,PriceListData!$E$2:$E$97)</f>
        <v>4.75</v>
      </c>
      <c r="N4971" t="str">
        <f>TEXT(B4971,"dddd")</f>
        <v>Wednesday</v>
      </c>
    </row>
    <row r="4972" spans="1:14" x14ac:dyDescent="0.35">
      <c r="A4972">
        <v>291281</v>
      </c>
      <c r="B4972" s="3">
        <v>45798</v>
      </c>
      <c r="C4972" s="4">
        <v>0.69358796296296299</v>
      </c>
      <c r="D4972" t="s">
        <v>428</v>
      </c>
      <c r="E4972">
        <v>1</v>
      </c>
      <c r="F4972" t="s">
        <v>15</v>
      </c>
      <c r="G4972" t="s">
        <v>413</v>
      </c>
      <c r="H4972" t="s">
        <v>406</v>
      </c>
      <c r="J4972" t="s">
        <v>403</v>
      </c>
      <c r="K4972">
        <v>2</v>
      </c>
      <c r="L4972" t="str">
        <f>_xlfn.CONCAT(D4972,F4972)</f>
        <v>Rooibos latté12 oz</v>
      </c>
      <c r="M4972" s="10">
        <f>E4972*_xlfn.XLOOKUP(L4972,PriceListData!$F$2:$F$97,PriceListData!$E$2:$E$97)</f>
        <v>5.5</v>
      </c>
      <c r="N4972" t="str">
        <f>TEXT(B4972,"dddd")</f>
        <v>Wednesday</v>
      </c>
    </row>
    <row r="4973" spans="1:14" x14ac:dyDescent="0.35">
      <c r="A4973">
        <v>291280</v>
      </c>
      <c r="B4973" s="3">
        <v>45798</v>
      </c>
      <c r="C4973" s="4">
        <v>0.69018518518518523</v>
      </c>
      <c r="D4973" t="s">
        <v>153</v>
      </c>
      <c r="E4973">
        <v>1</v>
      </c>
      <c r="F4973" t="s">
        <v>15</v>
      </c>
      <c r="G4973" t="s">
        <v>405</v>
      </c>
      <c r="H4973" t="s">
        <v>406</v>
      </c>
      <c r="J4973" t="s">
        <v>403</v>
      </c>
      <c r="K4973">
        <v>1</v>
      </c>
      <c r="L4973" t="str">
        <f>_xlfn.CONCAT(D4973,F4973)</f>
        <v>Aeropress12 oz</v>
      </c>
      <c r="M4973" s="10">
        <f>E4973*_xlfn.XLOOKUP(L4973,PriceListData!$F$2:$F$97,PriceListData!$E$2:$E$97)</f>
        <v>6</v>
      </c>
      <c r="N4973" t="str">
        <f>TEXT(B4973,"dddd")</f>
        <v>Wednesday</v>
      </c>
    </row>
    <row r="4974" spans="1:14" x14ac:dyDescent="0.35">
      <c r="A4974">
        <v>291279</v>
      </c>
      <c r="B4974" s="3">
        <v>45798</v>
      </c>
      <c r="C4974" s="4">
        <v>0.68385416666666665</v>
      </c>
      <c r="D4974" t="s">
        <v>65</v>
      </c>
      <c r="E4974">
        <v>1</v>
      </c>
      <c r="F4974" t="s">
        <v>15</v>
      </c>
      <c r="G4974" t="s">
        <v>405</v>
      </c>
      <c r="H4974" t="s">
        <v>406</v>
      </c>
      <c r="J4974" t="s">
        <v>403</v>
      </c>
      <c r="K4974">
        <v>1</v>
      </c>
      <c r="L4974" t="str">
        <f>_xlfn.CONCAT(D4974,F4974)</f>
        <v>Cappuccino12 oz</v>
      </c>
      <c r="M4974" s="10">
        <f>E4974*_xlfn.XLOOKUP(L4974,PriceListData!$F$2:$F$97,PriceListData!$E$2:$E$97)</f>
        <v>5.5</v>
      </c>
      <c r="N4974" t="str">
        <f>TEXT(B4974,"dddd")</f>
        <v>Wednesday</v>
      </c>
    </row>
    <row r="4975" spans="1:14" x14ac:dyDescent="0.35">
      <c r="A4975">
        <v>291278</v>
      </c>
      <c r="B4975" s="3">
        <v>45798</v>
      </c>
      <c r="C4975" s="4">
        <v>0.68103009259259262</v>
      </c>
      <c r="D4975" t="s">
        <v>428</v>
      </c>
      <c r="E4975">
        <v>1</v>
      </c>
      <c r="F4975" t="s">
        <v>15</v>
      </c>
      <c r="G4975" t="s">
        <v>413</v>
      </c>
      <c r="H4975" t="s">
        <v>406</v>
      </c>
      <c r="J4975" t="s">
        <v>403</v>
      </c>
      <c r="K4975">
        <v>2</v>
      </c>
      <c r="L4975" t="str">
        <f>_xlfn.CONCAT(D4975,F4975)</f>
        <v>Rooibos latté12 oz</v>
      </c>
      <c r="M4975" s="10">
        <f>E4975*_xlfn.XLOOKUP(L4975,PriceListData!$F$2:$F$97,PriceListData!$E$2:$E$97)</f>
        <v>5.5</v>
      </c>
      <c r="N4975" t="str">
        <f>TEXT(B4975,"dddd")</f>
        <v>Wednesday</v>
      </c>
    </row>
    <row r="4976" spans="1:14" x14ac:dyDescent="0.35">
      <c r="A4976">
        <v>291278</v>
      </c>
      <c r="B4976" s="3">
        <v>45798</v>
      </c>
      <c r="C4976" s="4">
        <v>0.68103009259259262</v>
      </c>
      <c r="D4976" t="s">
        <v>409</v>
      </c>
      <c r="E4976">
        <v>1</v>
      </c>
      <c r="F4976" t="s">
        <v>15</v>
      </c>
      <c r="G4976" t="s">
        <v>405</v>
      </c>
      <c r="H4976" t="s">
        <v>406</v>
      </c>
      <c r="J4976" t="s">
        <v>403</v>
      </c>
      <c r="K4976">
        <v>2</v>
      </c>
      <c r="L4976" t="str">
        <f>_xlfn.CONCAT(D4976,F4976)</f>
        <v>Drip coffee12 oz</v>
      </c>
      <c r="M4976" s="10">
        <f>E4976*_xlfn.XLOOKUP(L4976,PriceListData!$F$2:$F$97,PriceListData!$E$2:$E$97)</f>
        <v>2.25</v>
      </c>
      <c r="N4976" t="str">
        <f>TEXT(B4976,"dddd")</f>
        <v>Wednesday</v>
      </c>
    </row>
    <row r="4977" spans="1:14" x14ac:dyDescent="0.35">
      <c r="A4977">
        <v>291277</v>
      </c>
      <c r="B4977" s="3">
        <v>45798</v>
      </c>
      <c r="C4977" s="4">
        <v>0.67535879629629625</v>
      </c>
      <c r="D4977" t="s">
        <v>428</v>
      </c>
      <c r="E4977">
        <v>1</v>
      </c>
      <c r="F4977" t="s">
        <v>15</v>
      </c>
      <c r="G4977" t="s">
        <v>413</v>
      </c>
      <c r="H4977" t="s">
        <v>406</v>
      </c>
      <c r="J4977" t="s">
        <v>403</v>
      </c>
      <c r="K4977">
        <v>1</v>
      </c>
      <c r="L4977" t="str">
        <f>_xlfn.CONCAT(D4977,F4977)</f>
        <v>Rooibos latté12 oz</v>
      </c>
      <c r="M4977" s="10">
        <f>E4977*_xlfn.XLOOKUP(L4977,PriceListData!$F$2:$F$97,PriceListData!$E$2:$E$97)</f>
        <v>5.5</v>
      </c>
      <c r="N4977" t="str">
        <f>TEXT(B4977,"dddd")</f>
        <v>Wednesday</v>
      </c>
    </row>
    <row r="4978" spans="1:14" x14ac:dyDescent="0.35">
      <c r="A4978">
        <v>291276</v>
      </c>
      <c r="B4978" s="3">
        <v>45798</v>
      </c>
      <c r="C4978" s="4">
        <v>0.67236111111111108</v>
      </c>
      <c r="D4978" t="s">
        <v>410</v>
      </c>
      <c r="E4978">
        <v>1</v>
      </c>
      <c r="F4978" t="s">
        <v>15</v>
      </c>
      <c r="G4978" t="s">
        <v>405</v>
      </c>
      <c r="H4978" t="s">
        <v>406</v>
      </c>
      <c r="J4978" t="s">
        <v>403</v>
      </c>
      <c r="K4978">
        <v>1</v>
      </c>
      <c r="L4978" t="str">
        <f>_xlfn.CONCAT(D4978,F4978)</f>
        <v>Café Cubano12 oz</v>
      </c>
      <c r="M4978" s="10">
        <f>E4978*_xlfn.XLOOKUP(L4978,PriceListData!$F$2:$F$97,PriceListData!$E$2:$E$97)</f>
        <v>7</v>
      </c>
      <c r="N4978" t="str">
        <f>TEXT(B4978,"dddd")</f>
        <v>Wednesday</v>
      </c>
    </row>
    <row r="4979" spans="1:14" x14ac:dyDescent="0.35">
      <c r="A4979">
        <v>291275</v>
      </c>
      <c r="B4979" s="3">
        <v>45798</v>
      </c>
      <c r="C4979" s="4">
        <v>0.67097222222222219</v>
      </c>
      <c r="D4979" t="s">
        <v>429</v>
      </c>
      <c r="E4979">
        <v>1</v>
      </c>
      <c r="F4979" t="s">
        <v>76</v>
      </c>
      <c r="G4979" t="s">
        <v>423</v>
      </c>
      <c r="H4979" t="s">
        <v>406</v>
      </c>
      <c r="J4979" t="s">
        <v>403</v>
      </c>
      <c r="K4979">
        <v>2</v>
      </c>
      <c r="L4979" t="str">
        <f>_xlfn.CONCAT(D4979,F4979)</f>
        <v>Foamed vanilla milk10 oz</v>
      </c>
      <c r="M4979" s="10">
        <f>E4979*_xlfn.XLOOKUP(L4979,PriceListData!$F$2:$F$97,PriceListData!$E$2:$E$97)</f>
        <v>3</v>
      </c>
      <c r="N4979" t="str">
        <f>TEXT(B4979,"dddd")</f>
        <v>Wednesday</v>
      </c>
    </row>
    <row r="4980" spans="1:14" x14ac:dyDescent="0.35">
      <c r="A4980">
        <v>291275</v>
      </c>
      <c r="B4980" s="3">
        <v>45798</v>
      </c>
      <c r="C4980" s="4">
        <v>0.67097222222222219</v>
      </c>
      <c r="D4980" t="s">
        <v>409</v>
      </c>
      <c r="E4980">
        <v>1</v>
      </c>
      <c r="F4980" t="s">
        <v>15</v>
      </c>
      <c r="G4980" t="s">
        <v>405</v>
      </c>
      <c r="H4980" t="s">
        <v>406</v>
      </c>
      <c r="J4980" t="s">
        <v>403</v>
      </c>
      <c r="K4980">
        <v>2</v>
      </c>
      <c r="L4980" t="str">
        <f>_xlfn.CONCAT(D4980,F4980)</f>
        <v>Drip coffee12 oz</v>
      </c>
      <c r="M4980" s="10">
        <f>E4980*_xlfn.XLOOKUP(L4980,PriceListData!$F$2:$F$97,PriceListData!$E$2:$E$97)</f>
        <v>2.25</v>
      </c>
      <c r="N4980" t="str">
        <f>TEXT(B4980,"dddd")</f>
        <v>Wednesday</v>
      </c>
    </row>
    <row r="4981" spans="1:14" x14ac:dyDescent="0.35">
      <c r="A4981">
        <v>291274</v>
      </c>
      <c r="B4981" s="3">
        <v>45798</v>
      </c>
      <c r="C4981" s="4">
        <v>0.66300925925925924</v>
      </c>
      <c r="D4981" t="s">
        <v>411</v>
      </c>
      <c r="E4981">
        <v>1</v>
      </c>
      <c r="F4981" t="s">
        <v>24</v>
      </c>
      <c r="G4981" t="s">
        <v>405</v>
      </c>
      <c r="H4981" t="s">
        <v>406</v>
      </c>
      <c r="J4981" t="s">
        <v>403</v>
      </c>
      <c r="K4981">
        <v>1</v>
      </c>
      <c r="L4981" t="str">
        <f>_xlfn.CONCAT(D4981,F4981)</f>
        <v>Turkish coffee3 oz</v>
      </c>
      <c r="M4981" s="10">
        <f>E4981*_xlfn.XLOOKUP(L4981,PriceListData!$F$2:$F$97,PriceListData!$E$2:$E$97)</f>
        <v>3.75</v>
      </c>
      <c r="N4981" t="str">
        <f>TEXT(B4981,"dddd")</f>
        <v>Wednesday</v>
      </c>
    </row>
    <row r="4982" spans="1:14" x14ac:dyDescent="0.35">
      <c r="A4982">
        <v>291272</v>
      </c>
      <c r="B4982" s="3">
        <v>45798</v>
      </c>
      <c r="C4982" s="4">
        <v>0.65379629629629632</v>
      </c>
      <c r="D4982" t="s">
        <v>54</v>
      </c>
      <c r="E4982">
        <v>1</v>
      </c>
      <c r="G4982" t="s">
        <v>415</v>
      </c>
      <c r="H4982" t="s">
        <v>416</v>
      </c>
      <c r="J4982" t="s">
        <v>403</v>
      </c>
      <c r="K4982">
        <v>2</v>
      </c>
      <c r="L4982" t="str">
        <f>_xlfn.CONCAT(D4982,F4982)</f>
        <v>Syrup</v>
      </c>
      <c r="M4982" s="10">
        <f>E4982*_xlfn.XLOOKUP(L4982,PriceListData!$F$2:$F$97,PriceListData!$E$2:$E$97)</f>
        <v>0.75</v>
      </c>
      <c r="N4982" t="str">
        <f>TEXT(B4982,"dddd")</f>
        <v>Wednesday</v>
      </c>
    </row>
    <row r="4983" spans="1:14" x14ac:dyDescent="0.35">
      <c r="A4983">
        <v>291272</v>
      </c>
      <c r="B4983" s="3">
        <v>45798</v>
      </c>
      <c r="C4983" s="4">
        <v>0.65379629629629632</v>
      </c>
      <c r="D4983" t="s">
        <v>52</v>
      </c>
      <c r="E4983">
        <v>1</v>
      </c>
      <c r="F4983" t="s">
        <v>15</v>
      </c>
      <c r="G4983" t="s">
        <v>405</v>
      </c>
      <c r="H4983" t="s">
        <v>414</v>
      </c>
      <c r="J4983" t="s">
        <v>403</v>
      </c>
      <c r="K4983">
        <v>2</v>
      </c>
      <c r="L4983" t="str">
        <f>_xlfn.CONCAT(D4983,F4983)</f>
        <v>Frappé12 oz</v>
      </c>
      <c r="M4983" s="10">
        <f>E4983*_xlfn.XLOOKUP(L4983,PriceListData!$F$2:$F$97,PriceListData!$E$2:$E$97)</f>
        <v>4.75</v>
      </c>
      <c r="N4983" t="str">
        <f>TEXT(B4983,"dddd")</f>
        <v>Wednesday</v>
      </c>
    </row>
    <row r="4984" spans="1:14" x14ac:dyDescent="0.35">
      <c r="A4984">
        <v>291271</v>
      </c>
      <c r="B4984" s="3">
        <v>45798</v>
      </c>
      <c r="C4984" s="4">
        <v>0.65342592592592597</v>
      </c>
      <c r="D4984" t="s">
        <v>52</v>
      </c>
      <c r="E4984">
        <v>1</v>
      </c>
      <c r="F4984" t="s">
        <v>15</v>
      </c>
      <c r="G4984" t="s">
        <v>405</v>
      </c>
      <c r="H4984" t="s">
        <v>414</v>
      </c>
      <c r="J4984" t="s">
        <v>403</v>
      </c>
      <c r="K4984">
        <v>2</v>
      </c>
      <c r="L4984" t="str">
        <f>_xlfn.CONCAT(D4984,F4984)</f>
        <v>Frappé12 oz</v>
      </c>
      <c r="M4984" s="10">
        <f>E4984*_xlfn.XLOOKUP(L4984,PriceListData!$F$2:$F$97,PriceListData!$E$2:$E$97)</f>
        <v>4.75</v>
      </c>
      <c r="N4984" t="str">
        <f>TEXT(B4984,"dddd")</f>
        <v>Wednesday</v>
      </c>
    </row>
    <row r="4985" spans="1:14" x14ac:dyDescent="0.35">
      <c r="A4985">
        <v>291268</v>
      </c>
      <c r="B4985" s="3">
        <v>45798</v>
      </c>
      <c r="C4985" s="4">
        <v>0.63049768518518523</v>
      </c>
      <c r="D4985" t="s">
        <v>431</v>
      </c>
      <c r="E4985">
        <v>1</v>
      </c>
      <c r="F4985" t="s">
        <v>76</v>
      </c>
      <c r="G4985" t="s">
        <v>405</v>
      </c>
      <c r="H4985" t="s">
        <v>414</v>
      </c>
      <c r="J4985" t="s">
        <v>403</v>
      </c>
      <c r="K4985">
        <v>1</v>
      </c>
      <c r="L4985" t="str">
        <f>_xlfn.CONCAT(D4985,F4985)</f>
        <v>Mazagran10 oz</v>
      </c>
      <c r="M4985" s="10">
        <f>E4985*_xlfn.XLOOKUP(L4985,PriceListData!$F$2:$F$97,PriceListData!$E$2:$E$97)</f>
        <v>4</v>
      </c>
      <c r="N4985" t="str">
        <f>TEXT(B4985,"dddd")</f>
        <v>Wednesday</v>
      </c>
    </row>
    <row r="4986" spans="1:14" x14ac:dyDescent="0.35">
      <c r="A4986">
        <v>291267</v>
      </c>
      <c r="B4986" s="3">
        <v>45798</v>
      </c>
      <c r="C4986" s="4">
        <v>0.62320601851851853</v>
      </c>
      <c r="D4986" t="s">
        <v>74</v>
      </c>
      <c r="E4986">
        <v>2</v>
      </c>
      <c r="F4986" t="s">
        <v>15</v>
      </c>
      <c r="G4986" t="s">
        <v>417</v>
      </c>
      <c r="H4986" t="s">
        <v>418</v>
      </c>
      <c r="J4986" t="s">
        <v>403</v>
      </c>
      <c r="K4986">
        <v>1</v>
      </c>
      <c r="L4986" t="str">
        <f>_xlfn.CONCAT(D4986,F4986)</f>
        <v>Single-origin12 oz</v>
      </c>
      <c r="M4986" s="10">
        <f>E4986*_xlfn.XLOOKUP(L4986,PriceListData!$F$2:$F$97,PriceListData!$E$2:$E$97)</f>
        <v>29.9</v>
      </c>
      <c r="N4986" t="str">
        <f>TEXT(B4986,"dddd")</f>
        <v>Wednesday</v>
      </c>
    </row>
    <row r="4987" spans="1:14" x14ac:dyDescent="0.35">
      <c r="A4987">
        <v>291265</v>
      </c>
      <c r="B4987" s="3">
        <v>45798</v>
      </c>
      <c r="C4987" s="4">
        <v>0.62287037037037041</v>
      </c>
      <c r="D4987" t="s">
        <v>420</v>
      </c>
      <c r="E4987">
        <v>1</v>
      </c>
      <c r="F4987" t="s">
        <v>76</v>
      </c>
      <c r="G4987" t="s">
        <v>413</v>
      </c>
      <c r="H4987" t="s">
        <v>406</v>
      </c>
      <c r="J4987" t="s">
        <v>403</v>
      </c>
      <c r="K4987">
        <v>1</v>
      </c>
      <c r="L4987" t="str">
        <f>_xlfn.CONCAT(D4987,F4987)</f>
        <v>Moroccan tea10 oz</v>
      </c>
      <c r="M4987" s="10">
        <f>E4987*_xlfn.XLOOKUP(L4987,PriceListData!$F$2:$F$97,PriceListData!$E$2:$E$97)</f>
        <v>3</v>
      </c>
      <c r="N4987" t="str">
        <f>TEXT(B4987,"dddd")</f>
        <v>Wednesday</v>
      </c>
    </row>
    <row r="4988" spans="1:14" x14ac:dyDescent="0.35">
      <c r="A4988">
        <v>291264</v>
      </c>
      <c r="B4988" s="3">
        <v>45798</v>
      </c>
      <c r="C4988" s="4">
        <v>0.61634259259259261</v>
      </c>
      <c r="D4988" t="s">
        <v>74</v>
      </c>
      <c r="E4988">
        <v>1</v>
      </c>
      <c r="F4988" t="s">
        <v>15</v>
      </c>
      <c r="G4988" t="s">
        <v>417</v>
      </c>
      <c r="H4988" t="s">
        <v>418</v>
      </c>
      <c r="J4988" t="s">
        <v>403</v>
      </c>
      <c r="K4988">
        <v>1</v>
      </c>
      <c r="L4988" t="str">
        <f>_xlfn.CONCAT(D4988,F4988)</f>
        <v>Single-origin12 oz</v>
      </c>
      <c r="M4988" s="10">
        <f>E4988*_xlfn.XLOOKUP(L4988,PriceListData!$F$2:$F$97,PriceListData!$E$2:$E$97)</f>
        <v>14.95</v>
      </c>
      <c r="N4988" t="str">
        <f>TEXT(B4988,"dddd")</f>
        <v>Wednesday</v>
      </c>
    </row>
    <row r="4989" spans="1:14" x14ac:dyDescent="0.35">
      <c r="A4989">
        <v>291263</v>
      </c>
      <c r="B4989" s="3">
        <v>45798</v>
      </c>
      <c r="C4989" s="4">
        <v>0.6138541666666667</v>
      </c>
      <c r="D4989" t="s">
        <v>428</v>
      </c>
      <c r="E4989">
        <v>1</v>
      </c>
      <c r="F4989" t="s">
        <v>15</v>
      </c>
      <c r="G4989" t="s">
        <v>413</v>
      </c>
      <c r="H4989" t="s">
        <v>406</v>
      </c>
      <c r="J4989" t="s">
        <v>403</v>
      </c>
      <c r="K4989">
        <v>2</v>
      </c>
      <c r="L4989" t="str">
        <f>_xlfn.CONCAT(D4989,F4989)</f>
        <v>Rooibos latté12 oz</v>
      </c>
      <c r="M4989" s="10">
        <f>E4989*_xlfn.XLOOKUP(L4989,PriceListData!$F$2:$F$97,PriceListData!$E$2:$E$97)</f>
        <v>5.5</v>
      </c>
      <c r="N4989" t="str">
        <f>TEXT(B4989,"dddd")</f>
        <v>Wednesday</v>
      </c>
    </row>
    <row r="4990" spans="1:14" x14ac:dyDescent="0.35">
      <c r="A4990">
        <v>291261</v>
      </c>
      <c r="B4990" s="3">
        <v>45798</v>
      </c>
      <c r="C4990" s="4">
        <v>0.60690972222222217</v>
      </c>
      <c r="D4990" t="s">
        <v>421</v>
      </c>
      <c r="E4990">
        <v>1</v>
      </c>
      <c r="F4990" t="s">
        <v>422</v>
      </c>
      <c r="G4990" t="s">
        <v>423</v>
      </c>
      <c r="H4990" t="s">
        <v>406</v>
      </c>
      <c r="J4990" t="s">
        <v>403</v>
      </c>
      <c r="K4990">
        <v>1</v>
      </c>
      <c r="L4990" t="str">
        <f>_xlfn.CONCAT(D4990,F4990)</f>
        <v>Hot chocolateRegular (12 oz)</v>
      </c>
      <c r="M4990" s="10">
        <f>E4990*_xlfn.XLOOKUP(L4990,PriceListData!$F$2:$F$97,PriceListData!$E$2:$E$97)</f>
        <v>4.75</v>
      </c>
      <c r="N4990" t="str">
        <f>TEXT(B4990,"dddd")</f>
        <v>Wednesday</v>
      </c>
    </row>
    <row r="4991" spans="1:14" x14ac:dyDescent="0.35">
      <c r="A4991">
        <v>291260</v>
      </c>
      <c r="B4991" s="3">
        <v>45798</v>
      </c>
      <c r="C4991" s="4">
        <v>0.60396990740740741</v>
      </c>
      <c r="D4991" t="s">
        <v>65</v>
      </c>
      <c r="E4991">
        <v>1</v>
      </c>
      <c r="F4991" t="s">
        <v>15</v>
      </c>
      <c r="G4991" t="s">
        <v>405</v>
      </c>
      <c r="H4991" t="s">
        <v>406</v>
      </c>
      <c r="J4991" t="s">
        <v>403</v>
      </c>
      <c r="K4991">
        <v>1</v>
      </c>
      <c r="L4991" t="str">
        <f>_xlfn.CONCAT(D4991,F4991)</f>
        <v>Cappuccino12 oz</v>
      </c>
      <c r="M4991" s="10">
        <f>E4991*_xlfn.XLOOKUP(L4991,PriceListData!$F$2:$F$97,PriceListData!$E$2:$E$97)</f>
        <v>5.5</v>
      </c>
      <c r="N4991" t="str">
        <f>TEXT(B4991,"dddd")</f>
        <v>Wednesday</v>
      </c>
    </row>
    <row r="4992" spans="1:14" x14ac:dyDescent="0.35">
      <c r="A4992">
        <v>291258</v>
      </c>
      <c r="B4992" s="3">
        <v>45798</v>
      </c>
      <c r="C4992" s="4">
        <v>0.60223379629629625</v>
      </c>
      <c r="D4992" t="s">
        <v>404</v>
      </c>
      <c r="E4992">
        <v>1</v>
      </c>
      <c r="F4992" t="s">
        <v>15</v>
      </c>
      <c r="G4992" t="s">
        <v>405</v>
      </c>
      <c r="H4992" t="s">
        <v>406</v>
      </c>
      <c r="J4992" t="s">
        <v>403</v>
      </c>
      <c r="K4992">
        <v>1</v>
      </c>
      <c r="L4992" t="str">
        <f>_xlfn.CONCAT(D4992,F4992)</f>
        <v>Café latté12 oz</v>
      </c>
      <c r="M4992" s="10">
        <f>E4992*_xlfn.XLOOKUP(L4992,PriceListData!$F$2:$F$97,PriceListData!$E$2:$E$97)</f>
        <v>4.25</v>
      </c>
      <c r="N4992" t="str">
        <f>TEXT(B4992,"dddd")</f>
        <v>Wednesday</v>
      </c>
    </row>
    <row r="4993" spans="1:14" x14ac:dyDescent="0.35">
      <c r="A4993">
        <v>291257</v>
      </c>
      <c r="B4993" s="3">
        <v>45798</v>
      </c>
      <c r="C4993" s="4">
        <v>0.59688657407407408</v>
      </c>
      <c r="D4993" t="s">
        <v>412</v>
      </c>
      <c r="E4993">
        <v>1</v>
      </c>
      <c r="F4993" t="s">
        <v>15</v>
      </c>
      <c r="G4993" t="s">
        <v>413</v>
      </c>
      <c r="H4993" t="s">
        <v>414</v>
      </c>
      <c r="J4993" t="s">
        <v>403</v>
      </c>
      <c r="K4993">
        <v>2</v>
      </c>
      <c r="L4993" t="str">
        <f>_xlfn.CONCAT(D4993,F4993)</f>
        <v>Iced tea12 oz</v>
      </c>
      <c r="M4993" s="10">
        <f>E4993*_xlfn.XLOOKUP(L4993,PriceListData!$F$2:$F$97,PriceListData!$E$2:$E$97)</f>
        <v>4.25</v>
      </c>
      <c r="N4993" t="str">
        <f>TEXT(B4993,"dddd")</f>
        <v>Wednesday</v>
      </c>
    </row>
    <row r="4994" spans="1:14" x14ac:dyDescent="0.35">
      <c r="A4994">
        <v>291256</v>
      </c>
      <c r="B4994" s="3">
        <v>45798</v>
      </c>
      <c r="C4994" s="4">
        <v>0.5872222222222222</v>
      </c>
      <c r="D4994" t="s">
        <v>52</v>
      </c>
      <c r="E4994">
        <v>1</v>
      </c>
      <c r="F4994" t="s">
        <v>15</v>
      </c>
      <c r="G4994" t="s">
        <v>405</v>
      </c>
      <c r="H4994" t="s">
        <v>414</v>
      </c>
      <c r="J4994" t="s">
        <v>403</v>
      </c>
      <c r="K4994">
        <v>2</v>
      </c>
      <c r="L4994" t="str">
        <f>_xlfn.CONCAT(D4994,F4994)</f>
        <v>Frappé12 oz</v>
      </c>
      <c r="M4994" s="10">
        <f>E4994*_xlfn.XLOOKUP(L4994,PriceListData!$F$2:$F$97,PriceListData!$E$2:$E$97)</f>
        <v>4.75</v>
      </c>
      <c r="N4994" t="str">
        <f>TEXT(B4994,"dddd")</f>
        <v>Wednesday</v>
      </c>
    </row>
    <row r="4995" spans="1:14" x14ac:dyDescent="0.35">
      <c r="A4995">
        <v>291255</v>
      </c>
      <c r="B4995" s="3">
        <v>45798</v>
      </c>
      <c r="C4995" s="4">
        <v>0.58706018518518521</v>
      </c>
      <c r="D4995" t="s">
        <v>54</v>
      </c>
      <c r="E4995">
        <v>1</v>
      </c>
      <c r="G4995" t="s">
        <v>415</v>
      </c>
      <c r="H4995" t="s">
        <v>416</v>
      </c>
      <c r="J4995" t="s">
        <v>403</v>
      </c>
      <c r="K4995">
        <v>1</v>
      </c>
      <c r="L4995" t="str">
        <f>_xlfn.CONCAT(D4995,F4995)</f>
        <v>Syrup</v>
      </c>
      <c r="M4995" s="10">
        <f>E4995*_xlfn.XLOOKUP(L4995,PriceListData!$F$2:$F$97,PriceListData!$E$2:$E$97)</f>
        <v>0.75</v>
      </c>
      <c r="N4995" t="str">
        <f>TEXT(B4995,"dddd")</f>
        <v>Wednesday</v>
      </c>
    </row>
    <row r="4996" spans="1:14" x14ac:dyDescent="0.35">
      <c r="A4996">
        <v>291255</v>
      </c>
      <c r="B4996" s="3">
        <v>45798</v>
      </c>
      <c r="C4996" s="4">
        <v>0.58706018518518521</v>
      </c>
      <c r="D4996" t="s">
        <v>404</v>
      </c>
      <c r="E4996">
        <v>1</v>
      </c>
      <c r="F4996" t="s">
        <v>15</v>
      </c>
      <c r="G4996" t="s">
        <v>405</v>
      </c>
      <c r="H4996" t="s">
        <v>406</v>
      </c>
      <c r="J4996" t="s">
        <v>403</v>
      </c>
      <c r="K4996">
        <v>1</v>
      </c>
      <c r="L4996" t="str">
        <f>_xlfn.CONCAT(D4996,F4996)</f>
        <v>Café latté12 oz</v>
      </c>
      <c r="M4996" s="10">
        <f>E4996*_xlfn.XLOOKUP(L4996,PriceListData!$F$2:$F$97,PriceListData!$E$2:$E$97)</f>
        <v>4.25</v>
      </c>
      <c r="N4996" t="str">
        <f>TEXT(B4996,"dddd")</f>
        <v>Wednesday</v>
      </c>
    </row>
    <row r="4997" spans="1:14" x14ac:dyDescent="0.35">
      <c r="A4997">
        <v>291254</v>
      </c>
      <c r="B4997" s="3">
        <v>45798</v>
      </c>
      <c r="C4997" s="4">
        <v>0.58618055555555559</v>
      </c>
      <c r="D4997" t="s">
        <v>404</v>
      </c>
      <c r="E4997">
        <v>1</v>
      </c>
      <c r="F4997" t="s">
        <v>15</v>
      </c>
      <c r="G4997" t="s">
        <v>405</v>
      </c>
      <c r="H4997" t="s">
        <v>406</v>
      </c>
      <c r="J4997" t="s">
        <v>403</v>
      </c>
      <c r="K4997">
        <v>1</v>
      </c>
      <c r="L4997" t="str">
        <f>_xlfn.CONCAT(D4997,F4997)</f>
        <v>Café latté12 oz</v>
      </c>
      <c r="M4997" s="10">
        <f>E4997*_xlfn.XLOOKUP(L4997,PriceListData!$F$2:$F$97,PriceListData!$E$2:$E$97)</f>
        <v>4.25</v>
      </c>
      <c r="N4997" t="str">
        <f>TEXT(B4997,"dddd")</f>
        <v>Wednesday</v>
      </c>
    </row>
    <row r="4998" spans="1:14" x14ac:dyDescent="0.35">
      <c r="A4998">
        <v>291253</v>
      </c>
      <c r="B4998" s="3">
        <v>45798</v>
      </c>
      <c r="C4998" s="4">
        <v>0.58253472222222225</v>
      </c>
      <c r="D4998" t="s">
        <v>411</v>
      </c>
      <c r="E4998">
        <v>1</v>
      </c>
      <c r="F4998" t="s">
        <v>24</v>
      </c>
      <c r="G4998" t="s">
        <v>405</v>
      </c>
      <c r="H4998" t="s">
        <v>406</v>
      </c>
      <c r="J4998" t="s">
        <v>403</v>
      </c>
      <c r="K4998">
        <v>2</v>
      </c>
      <c r="L4998" t="str">
        <f>_xlfn.CONCAT(D4998,F4998)</f>
        <v>Turkish coffee3 oz</v>
      </c>
      <c r="M4998" s="10">
        <f>E4998*_xlfn.XLOOKUP(L4998,PriceListData!$F$2:$F$97,PriceListData!$E$2:$E$97)</f>
        <v>3.75</v>
      </c>
      <c r="N4998" t="str">
        <f>TEXT(B4998,"dddd")</f>
        <v>Wednesday</v>
      </c>
    </row>
    <row r="4999" spans="1:14" x14ac:dyDescent="0.35">
      <c r="A4999">
        <v>291252</v>
      </c>
      <c r="B4999" s="3">
        <v>45798</v>
      </c>
      <c r="C4999" s="4">
        <v>0.57501157407407411</v>
      </c>
      <c r="D4999" t="s">
        <v>427</v>
      </c>
      <c r="E4999">
        <v>3</v>
      </c>
      <c r="F4999" t="s">
        <v>15</v>
      </c>
      <c r="G4999" t="s">
        <v>417</v>
      </c>
      <c r="H4999" t="s">
        <v>418</v>
      </c>
      <c r="J4999" t="s">
        <v>403</v>
      </c>
      <c r="K4999">
        <v>2</v>
      </c>
      <c r="L4999" t="str">
        <f>_xlfn.CONCAT(D4999,F4999)</f>
        <v>House blend12 oz</v>
      </c>
      <c r="M4999" s="10">
        <f>E4999*_xlfn.XLOOKUP(L4999,PriceListData!$F$2:$F$97,PriceListData!$E$2:$E$97)</f>
        <v>38.849999999999994</v>
      </c>
      <c r="N4999" t="str">
        <f>TEXT(B4999,"dddd")</f>
        <v>Wednesday</v>
      </c>
    </row>
    <row r="5000" spans="1:14" x14ac:dyDescent="0.35">
      <c r="A5000">
        <v>291251</v>
      </c>
      <c r="B5000" s="3">
        <v>45798</v>
      </c>
      <c r="C5000" s="4">
        <v>0.57368055555555553</v>
      </c>
      <c r="D5000" t="s">
        <v>21</v>
      </c>
      <c r="E5000">
        <v>1</v>
      </c>
      <c r="F5000" t="s">
        <v>15</v>
      </c>
      <c r="G5000" t="s">
        <v>405</v>
      </c>
      <c r="H5000" t="s">
        <v>406</v>
      </c>
      <c r="J5000" t="s">
        <v>403</v>
      </c>
      <c r="K5000">
        <v>1</v>
      </c>
      <c r="L5000" t="str">
        <f>_xlfn.CONCAT(D5000,F5000)</f>
        <v>Pourover12 oz</v>
      </c>
      <c r="M5000" s="10">
        <f>E5000*_xlfn.XLOOKUP(L5000,PriceListData!$F$2:$F$97,PriceListData!$E$2:$E$97)</f>
        <v>3.5</v>
      </c>
      <c r="N5000" t="str">
        <f>TEXT(B5000,"dddd")</f>
        <v>Wednesday</v>
      </c>
    </row>
    <row r="5001" spans="1:14" x14ac:dyDescent="0.35">
      <c r="A5001">
        <v>291249</v>
      </c>
      <c r="B5001" s="3">
        <v>45798</v>
      </c>
      <c r="C5001" s="4">
        <v>0.56740740740740736</v>
      </c>
      <c r="D5001" t="s">
        <v>409</v>
      </c>
      <c r="E5001">
        <v>1</v>
      </c>
      <c r="F5001" t="s">
        <v>15</v>
      </c>
      <c r="G5001" t="s">
        <v>405</v>
      </c>
      <c r="H5001" t="s">
        <v>406</v>
      </c>
      <c r="J5001" t="s">
        <v>403</v>
      </c>
      <c r="K5001">
        <v>2</v>
      </c>
      <c r="L5001" t="str">
        <f>_xlfn.CONCAT(D5001,F5001)</f>
        <v>Drip coffee12 oz</v>
      </c>
      <c r="M5001" s="10">
        <f>E5001*_xlfn.XLOOKUP(L5001,PriceListData!$F$2:$F$97,PriceListData!$E$2:$E$97)</f>
        <v>2.25</v>
      </c>
      <c r="N5001" t="str">
        <f>TEXT(B5001,"dddd")</f>
        <v>Wednesday</v>
      </c>
    </row>
    <row r="5002" spans="1:14" x14ac:dyDescent="0.35">
      <c r="A5002">
        <v>291248</v>
      </c>
      <c r="B5002" s="3">
        <v>45798</v>
      </c>
      <c r="C5002" s="4">
        <v>0.56519675925925927</v>
      </c>
      <c r="D5002" t="s">
        <v>21</v>
      </c>
      <c r="E5002">
        <v>1</v>
      </c>
      <c r="F5002" t="s">
        <v>15</v>
      </c>
      <c r="G5002" t="s">
        <v>405</v>
      </c>
      <c r="H5002" t="s">
        <v>406</v>
      </c>
      <c r="J5002" t="s">
        <v>403</v>
      </c>
      <c r="K5002">
        <v>2</v>
      </c>
      <c r="L5002" t="str">
        <f>_xlfn.CONCAT(D5002,F5002)</f>
        <v>Pourover12 oz</v>
      </c>
      <c r="M5002" s="10">
        <f>E5002*_xlfn.XLOOKUP(L5002,PriceListData!$F$2:$F$97,PriceListData!$E$2:$E$97)</f>
        <v>3.5</v>
      </c>
      <c r="N5002" t="str">
        <f>TEXT(B5002,"dddd")</f>
        <v>Wednesday</v>
      </c>
    </row>
    <row r="5003" spans="1:14" x14ac:dyDescent="0.35">
      <c r="A5003">
        <v>291246</v>
      </c>
      <c r="B5003" s="3">
        <v>45798</v>
      </c>
      <c r="C5003" s="4">
        <v>0.5590856481481481</v>
      </c>
      <c r="D5003" t="s">
        <v>65</v>
      </c>
      <c r="E5003">
        <v>1</v>
      </c>
      <c r="F5003" t="s">
        <v>15</v>
      </c>
      <c r="G5003" t="s">
        <v>405</v>
      </c>
      <c r="H5003" t="s">
        <v>406</v>
      </c>
      <c r="J5003" t="s">
        <v>403</v>
      </c>
      <c r="K5003">
        <v>1</v>
      </c>
      <c r="L5003" t="str">
        <f>_xlfn.CONCAT(D5003,F5003)</f>
        <v>Cappuccino12 oz</v>
      </c>
      <c r="M5003" s="10">
        <f>E5003*_xlfn.XLOOKUP(L5003,PriceListData!$F$2:$F$97,PriceListData!$E$2:$E$97)</f>
        <v>5.5</v>
      </c>
      <c r="N5003" t="str">
        <f>TEXT(B5003,"dddd")</f>
        <v>Wednesday</v>
      </c>
    </row>
    <row r="5004" spans="1:14" x14ac:dyDescent="0.35">
      <c r="A5004">
        <v>291244</v>
      </c>
      <c r="B5004" s="3">
        <v>45798</v>
      </c>
      <c r="C5004" s="4">
        <v>0.55745370370370373</v>
      </c>
      <c r="D5004" t="s">
        <v>404</v>
      </c>
      <c r="E5004">
        <v>1</v>
      </c>
      <c r="F5004" t="s">
        <v>15</v>
      </c>
      <c r="G5004" t="s">
        <v>405</v>
      </c>
      <c r="H5004" t="s">
        <v>406</v>
      </c>
      <c r="J5004" t="s">
        <v>403</v>
      </c>
      <c r="K5004">
        <v>1</v>
      </c>
      <c r="L5004" t="str">
        <f>_xlfn.CONCAT(D5004,F5004)</f>
        <v>Café latté12 oz</v>
      </c>
      <c r="M5004" s="10">
        <f>E5004*_xlfn.XLOOKUP(L5004,PriceListData!$F$2:$F$97,PriceListData!$E$2:$E$97)</f>
        <v>4.25</v>
      </c>
      <c r="N5004" t="str">
        <f>TEXT(B5004,"dddd")</f>
        <v>Wednesday</v>
      </c>
    </row>
    <row r="5005" spans="1:14" x14ac:dyDescent="0.35">
      <c r="A5005">
        <v>291243</v>
      </c>
      <c r="B5005" s="3">
        <v>45798</v>
      </c>
      <c r="C5005" s="4">
        <v>0.55256944444444445</v>
      </c>
      <c r="D5005" t="s">
        <v>411</v>
      </c>
      <c r="E5005">
        <v>1</v>
      </c>
      <c r="F5005" t="s">
        <v>24</v>
      </c>
      <c r="G5005" t="s">
        <v>405</v>
      </c>
      <c r="H5005" t="s">
        <v>406</v>
      </c>
      <c r="J5005" t="s">
        <v>403</v>
      </c>
      <c r="K5005">
        <v>1</v>
      </c>
      <c r="L5005" t="str">
        <f>_xlfn.CONCAT(D5005,F5005)</f>
        <v>Turkish coffee3 oz</v>
      </c>
      <c r="M5005" s="10">
        <f>E5005*_xlfn.XLOOKUP(L5005,PriceListData!$F$2:$F$97,PriceListData!$E$2:$E$97)</f>
        <v>3.75</v>
      </c>
      <c r="N5005" t="str">
        <f>TEXT(B5005,"dddd")</f>
        <v>Wednesday</v>
      </c>
    </row>
    <row r="5006" spans="1:14" x14ac:dyDescent="0.35">
      <c r="A5006">
        <v>291242</v>
      </c>
      <c r="B5006" s="3">
        <v>45798</v>
      </c>
      <c r="C5006" s="4">
        <v>0.55153935185185188</v>
      </c>
      <c r="D5006" t="s">
        <v>52</v>
      </c>
      <c r="E5006">
        <v>1</v>
      </c>
      <c r="F5006" t="s">
        <v>15</v>
      </c>
      <c r="G5006" t="s">
        <v>405</v>
      </c>
      <c r="H5006" t="s">
        <v>414</v>
      </c>
      <c r="J5006" t="s">
        <v>403</v>
      </c>
      <c r="K5006">
        <v>2</v>
      </c>
      <c r="L5006" t="str">
        <f>_xlfn.CONCAT(D5006,F5006)</f>
        <v>Frappé12 oz</v>
      </c>
      <c r="M5006" s="10">
        <f>E5006*_xlfn.XLOOKUP(L5006,PriceListData!$F$2:$F$97,PriceListData!$E$2:$E$97)</f>
        <v>4.75</v>
      </c>
      <c r="N5006" t="str">
        <f>TEXT(B5006,"dddd")</f>
        <v>Wednesday</v>
      </c>
    </row>
    <row r="5007" spans="1:14" x14ac:dyDescent="0.35">
      <c r="A5007">
        <v>291241</v>
      </c>
      <c r="B5007" s="3">
        <v>45798</v>
      </c>
      <c r="C5007" s="4">
        <v>0.54378472222222218</v>
      </c>
      <c r="D5007" t="s">
        <v>65</v>
      </c>
      <c r="E5007">
        <v>1</v>
      </c>
      <c r="F5007" t="s">
        <v>15</v>
      </c>
      <c r="G5007" t="s">
        <v>405</v>
      </c>
      <c r="H5007" t="s">
        <v>406</v>
      </c>
      <c r="J5007" t="s">
        <v>403</v>
      </c>
      <c r="K5007">
        <v>1</v>
      </c>
      <c r="L5007" t="str">
        <f>_xlfn.CONCAT(D5007,F5007)</f>
        <v>Cappuccino12 oz</v>
      </c>
      <c r="M5007" s="10">
        <f>E5007*_xlfn.XLOOKUP(L5007,PriceListData!$F$2:$F$97,PriceListData!$E$2:$E$97)</f>
        <v>5.5</v>
      </c>
      <c r="N5007" t="str">
        <f>TEXT(B5007,"dddd")</f>
        <v>Wednesday</v>
      </c>
    </row>
    <row r="5008" spans="1:14" x14ac:dyDescent="0.35">
      <c r="A5008">
        <v>291240</v>
      </c>
      <c r="B5008" s="3">
        <v>45798</v>
      </c>
      <c r="C5008" s="4">
        <v>0.5417939814814815</v>
      </c>
      <c r="D5008" t="s">
        <v>54</v>
      </c>
      <c r="E5008">
        <v>1</v>
      </c>
      <c r="G5008" t="s">
        <v>415</v>
      </c>
      <c r="H5008" t="s">
        <v>416</v>
      </c>
      <c r="J5008" t="s">
        <v>403</v>
      </c>
      <c r="K5008">
        <v>1</v>
      </c>
      <c r="L5008" t="str">
        <f>_xlfn.CONCAT(D5008,F5008)</f>
        <v>Syrup</v>
      </c>
      <c r="M5008" s="10">
        <f>E5008*_xlfn.XLOOKUP(L5008,PriceListData!$F$2:$F$97,PriceListData!$E$2:$E$97)</f>
        <v>0.75</v>
      </c>
      <c r="N5008" t="str">
        <f>TEXT(B5008,"dddd")</f>
        <v>Wednesday</v>
      </c>
    </row>
    <row r="5009" spans="1:14" x14ac:dyDescent="0.35">
      <c r="A5009">
        <v>291240</v>
      </c>
      <c r="B5009" s="3">
        <v>45798</v>
      </c>
      <c r="C5009" s="4">
        <v>0.5417939814814815</v>
      </c>
      <c r="D5009" t="s">
        <v>21</v>
      </c>
      <c r="E5009">
        <v>1</v>
      </c>
      <c r="F5009" t="s">
        <v>15</v>
      </c>
      <c r="G5009" t="s">
        <v>405</v>
      </c>
      <c r="H5009" t="s">
        <v>406</v>
      </c>
      <c r="J5009" t="s">
        <v>403</v>
      </c>
      <c r="K5009">
        <v>1</v>
      </c>
      <c r="L5009" t="str">
        <f>_xlfn.CONCAT(D5009,F5009)</f>
        <v>Pourover12 oz</v>
      </c>
      <c r="M5009" s="10">
        <f>E5009*_xlfn.XLOOKUP(L5009,PriceListData!$F$2:$F$97,PriceListData!$E$2:$E$97)</f>
        <v>3.5</v>
      </c>
      <c r="N5009" t="str">
        <f>TEXT(B5009,"dddd")</f>
        <v>Wednesday</v>
      </c>
    </row>
    <row r="5010" spans="1:14" x14ac:dyDescent="0.35">
      <c r="A5010">
        <v>291239</v>
      </c>
      <c r="B5010" s="3">
        <v>45798</v>
      </c>
      <c r="C5010" s="4">
        <v>0.54017361111111106</v>
      </c>
      <c r="D5010" t="s">
        <v>424</v>
      </c>
      <c r="E5010">
        <v>1</v>
      </c>
      <c r="F5010" t="s">
        <v>15</v>
      </c>
      <c r="G5010" t="s">
        <v>423</v>
      </c>
      <c r="H5010" t="s">
        <v>414</v>
      </c>
      <c r="J5010" t="s">
        <v>403</v>
      </c>
      <c r="K5010">
        <v>1</v>
      </c>
      <c r="L5010" t="str">
        <f>_xlfn.CONCAT(D5010,F5010)</f>
        <v>Coconut milk smoothie12 oz</v>
      </c>
      <c r="M5010" s="10">
        <f>E5010*_xlfn.XLOOKUP(L5010,PriceListData!$F$2:$F$97,PriceListData!$E$2:$E$97)</f>
        <v>5.75</v>
      </c>
      <c r="N5010" t="str">
        <f>TEXT(B5010,"dddd")</f>
        <v>Wednesday</v>
      </c>
    </row>
    <row r="5011" spans="1:14" x14ac:dyDescent="0.35">
      <c r="A5011">
        <v>291238</v>
      </c>
      <c r="B5011" s="3">
        <v>45798</v>
      </c>
      <c r="C5011" s="4">
        <v>0.53910879629629627</v>
      </c>
      <c r="D5011" t="s">
        <v>54</v>
      </c>
      <c r="E5011">
        <v>1</v>
      </c>
      <c r="G5011" t="s">
        <v>415</v>
      </c>
      <c r="H5011" t="s">
        <v>416</v>
      </c>
      <c r="J5011" t="s">
        <v>403</v>
      </c>
      <c r="K5011">
        <v>2</v>
      </c>
      <c r="L5011" t="str">
        <f>_xlfn.CONCAT(D5011,F5011)</f>
        <v>Syrup</v>
      </c>
      <c r="M5011" s="10">
        <f>E5011*_xlfn.XLOOKUP(L5011,PriceListData!$F$2:$F$97,PriceListData!$E$2:$E$97)</f>
        <v>0.75</v>
      </c>
      <c r="N5011" t="str">
        <f>TEXT(B5011,"dddd")</f>
        <v>Wednesday</v>
      </c>
    </row>
    <row r="5012" spans="1:14" x14ac:dyDescent="0.35">
      <c r="A5012">
        <v>291238</v>
      </c>
      <c r="B5012" s="3">
        <v>45798</v>
      </c>
      <c r="C5012" s="4">
        <v>0.53910879629629627</v>
      </c>
      <c r="D5012" t="s">
        <v>52</v>
      </c>
      <c r="E5012">
        <v>1</v>
      </c>
      <c r="F5012" t="s">
        <v>15</v>
      </c>
      <c r="G5012" t="s">
        <v>405</v>
      </c>
      <c r="H5012" t="s">
        <v>414</v>
      </c>
      <c r="J5012" t="s">
        <v>403</v>
      </c>
      <c r="K5012">
        <v>2</v>
      </c>
      <c r="L5012" t="str">
        <f>_xlfn.CONCAT(D5012,F5012)</f>
        <v>Frappé12 oz</v>
      </c>
      <c r="M5012" s="10">
        <f>E5012*_xlfn.XLOOKUP(L5012,PriceListData!$F$2:$F$97,PriceListData!$E$2:$E$97)</f>
        <v>4.75</v>
      </c>
      <c r="N5012" t="str">
        <f>TEXT(B5012,"dddd")</f>
        <v>Wednesday</v>
      </c>
    </row>
    <row r="5013" spans="1:14" x14ac:dyDescent="0.35">
      <c r="A5013">
        <v>291236</v>
      </c>
      <c r="B5013" s="3">
        <v>45798</v>
      </c>
      <c r="C5013" s="4">
        <v>0.53461805555555553</v>
      </c>
      <c r="D5013" t="s">
        <v>411</v>
      </c>
      <c r="E5013">
        <v>1</v>
      </c>
      <c r="F5013" t="s">
        <v>24</v>
      </c>
      <c r="G5013" t="s">
        <v>405</v>
      </c>
      <c r="H5013" t="s">
        <v>406</v>
      </c>
      <c r="J5013" t="s">
        <v>403</v>
      </c>
      <c r="K5013">
        <v>1</v>
      </c>
      <c r="L5013" t="str">
        <f>_xlfn.CONCAT(D5013,F5013)</f>
        <v>Turkish coffee3 oz</v>
      </c>
      <c r="M5013" s="10">
        <f>E5013*_xlfn.XLOOKUP(L5013,PriceListData!$F$2:$F$97,PriceListData!$E$2:$E$97)</f>
        <v>3.75</v>
      </c>
      <c r="N5013" t="str">
        <f>TEXT(B5013,"dddd")</f>
        <v>Wednesday</v>
      </c>
    </row>
    <row r="5014" spans="1:14" x14ac:dyDescent="0.35">
      <c r="A5014">
        <v>291235</v>
      </c>
      <c r="B5014" s="3">
        <v>45798</v>
      </c>
      <c r="C5014" s="4">
        <v>0.53229166666666672</v>
      </c>
      <c r="D5014" t="s">
        <v>420</v>
      </c>
      <c r="E5014">
        <v>1</v>
      </c>
      <c r="F5014" t="s">
        <v>76</v>
      </c>
      <c r="G5014" t="s">
        <v>413</v>
      </c>
      <c r="H5014" t="s">
        <v>406</v>
      </c>
      <c r="J5014" t="s">
        <v>403</v>
      </c>
      <c r="K5014">
        <v>1</v>
      </c>
      <c r="L5014" t="str">
        <f>_xlfn.CONCAT(D5014,F5014)</f>
        <v>Moroccan tea10 oz</v>
      </c>
      <c r="M5014" s="10">
        <f>E5014*_xlfn.XLOOKUP(L5014,PriceListData!$F$2:$F$97,PriceListData!$E$2:$E$97)</f>
        <v>3</v>
      </c>
      <c r="N5014" t="str">
        <f>TEXT(B5014,"dddd")</f>
        <v>Wednesday</v>
      </c>
    </row>
    <row r="5015" spans="1:14" x14ac:dyDescent="0.35">
      <c r="A5015">
        <v>291234</v>
      </c>
      <c r="B5015" s="3">
        <v>45798</v>
      </c>
      <c r="C5015" s="4">
        <v>0.531712962962963</v>
      </c>
      <c r="D5015" t="s">
        <v>411</v>
      </c>
      <c r="E5015">
        <v>1</v>
      </c>
      <c r="F5015" t="s">
        <v>24</v>
      </c>
      <c r="G5015" t="s">
        <v>405</v>
      </c>
      <c r="H5015" t="s">
        <v>406</v>
      </c>
      <c r="J5015" t="s">
        <v>403</v>
      </c>
      <c r="K5015">
        <v>1</v>
      </c>
      <c r="L5015" t="str">
        <f>_xlfn.CONCAT(D5015,F5015)</f>
        <v>Turkish coffee3 oz</v>
      </c>
      <c r="M5015" s="10">
        <f>E5015*_xlfn.XLOOKUP(L5015,PriceListData!$F$2:$F$97,PriceListData!$E$2:$E$97)</f>
        <v>3.75</v>
      </c>
      <c r="N5015" t="str">
        <f>TEXT(B5015,"dddd")</f>
        <v>Wednesday</v>
      </c>
    </row>
    <row r="5016" spans="1:14" x14ac:dyDescent="0.35">
      <c r="A5016">
        <v>291233</v>
      </c>
      <c r="B5016" s="3">
        <v>45798</v>
      </c>
      <c r="C5016" s="4">
        <v>0.53009259259259256</v>
      </c>
      <c r="D5016" t="s">
        <v>21</v>
      </c>
      <c r="E5016">
        <v>1</v>
      </c>
      <c r="F5016" t="s">
        <v>15</v>
      </c>
      <c r="G5016" t="s">
        <v>405</v>
      </c>
      <c r="H5016" t="s">
        <v>406</v>
      </c>
      <c r="J5016" t="s">
        <v>403</v>
      </c>
      <c r="K5016">
        <v>1</v>
      </c>
      <c r="L5016" t="str">
        <f>_xlfn.CONCAT(D5016,F5016)</f>
        <v>Pourover12 oz</v>
      </c>
      <c r="M5016" s="10">
        <f>E5016*_xlfn.XLOOKUP(L5016,PriceListData!$F$2:$F$97,PriceListData!$E$2:$E$97)</f>
        <v>3.5</v>
      </c>
      <c r="N5016" t="str">
        <f>TEXT(B5016,"dddd")</f>
        <v>Wednesday</v>
      </c>
    </row>
    <row r="5017" spans="1:14" x14ac:dyDescent="0.35">
      <c r="A5017">
        <v>291233</v>
      </c>
      <c r="B5017" s="3">
        <v>45798</v>
      </c>
      <c r="C5017" s="4">
        <v>0.53009259259259256</v>
      </c>
      <c r="D5017" t="s">
        <v>419</v>
      </c>
      <c r="E5017">
        <v>1</v>
      </c>
      <c r="G5017" t="s">
        <v>415</v>
      </c>
      <c r="H5017" t="s">
        <v>416</v>
      </c>
      <c r="J5017" t="s">
        <v>403</v>
      </c>
      <c r="K5017">
        <v>1</v>
      </c>
      <c r="L5017" t="str">
        <f>_xlfn.CONCAT(D5017,F5017)</f>
        <v>Extra shot</v>
      </c>
      <c r="M5017" s="10">
        <f>E5017*_xlfn.XLOOKUP(L5017,PriceListData!$F$2:$F$97,PriceListData!$E$2:$E$97)</f>
        <v>1</v>
      </c>
      <c r="N5017" t="str">
        <f>TEXT(B5017,"dddd")</f>
        <v>Wednesday</v>
      </c>
    </row>
    <row r="5018" spans="1:14" x14ac:dyDescent="0.35">
      <c r="A5018">
        <v>291230</v>
      </c>
      <c r="B5018" s="3">
        <v>45798</v>
      </c>
      <c r="C5018" s="4">
        <v>0.52628472222222222</v>
      </c>
      <c r="D5018" t="s">
        <v>411</v>
      </c>
      <c r="E5018">
        <v>1</v>
      </c>
      <c r="F5018" t="s">
        <v>24</v>
      </c>
      <c r="G5018" t="s">
        <v>405</v>
      </c>
      <c r="H5018" t="s">
        <v>406</v>
      </c>
      <c r="J5018" t="s">
        <v>403</v>
      </c>
      <c r="K5018">
        <v>1</v>
      </c>
      <c r="L5018" t="str">
        <f>_xlfn.CONCAT(D5018,F5018)</f>
        <v>Turkish coffee3 oz</v>
      </c>
      <c r="M5018" s="10">
        <f>E5018*_xlfn.XLOOKUP(L5018,PriceListData!$F$2:$F$97,PriceListData!$E$2:$E$97)</f>
        <v>3.75</v>
      </c>
      <c r="N5018" t="str">
        <f>TEXT(B5018,"dddd")</f>
        <v>Wednesday</v>
      </c>
    </row>
    <row r="5019" spans="1:14" x14ac:dyDescent="0.35">
      <c r="A5019">
        <v>291229</v>
      </c>
      <c r="B5019" s="3">
        <v>45798</v>
      </c>
      <c r="C5019" s="4">
        <v>0.51798611111111115</v>
      </c>
      <c r="D5019" t="s">
        <v>404</v>
      </c>
      <c r="E5019">
        <v>1</v>
      </c>
      <c r="F5019" t="s">
        <v>15</v>
      </c>
      <c r="G5019" t="s">
        <v>405</v>
      </c>
      <c r="H5019" t="s">
        <v>406</v>
      </c>
      <c r="J5019" t="s">
        <v>403</v>
      </c>
      <c r="K5019">
        <v>1</v>
      </c>
      <c r="L5019" t="str">
        <f>_xlfn.CONCAT(D5019,F5019)</f>
        <v>Café latté12 oz</v>
      </c>
      <c r="M5019" s="10">
        <f>E5019*_xlfn.XLOOKUP(L5019,PriceListData!$F$2:$F$97,PriceListData!$E$2:$E$97)</f>
        <v>4.25</v>
      </c>
      <c r="N5019" t="str">
        <f>TEXT(B5019,"dddd")</f>
        <v>Wednesday</v>
      </c>
    </row>
    <row r="5020" spans="1:14" x14ac:dyDescent="0.35">
      <c r="A5020">
        <v>291227</v>
      </c>
      <c r="B5020" s="3">
        <v>45798</v>
      </c>
      <c r="C5020" s="4">
        <v>0.51512731481481477</v>
      </c>
      <c r="D5020" t="s">
        <v>65</v>
      </c>
      <c r="E5020">
        <v>1</v>
      </c>
      <c r="F5020" t="s">
        <v>15</v>
      </c>
      <c r="G5020" t="s">
        <v>405</v>
      </c>
      <c r="H5020" t="s">
        <v>406</v>
      </c>
      <c r="J5020" t="s">
        <v>403</v>
      </c>
      <c r="K5020">
        <v>2</v>
      </c>
      <c r="L5020" t="str">
        <f>_xlfn.CONCAT(D5020,F5020)</f>
        <v>Cappuccino12 oz</v>
      </c>
      <c r="M5020" s="10">
        <f>E5020*_xlfn.XLOOKUP(L5020,PriceListData!$F$2:$F$97,PriceListData!$E$2:$E$97)</f>
        <v>5.5</v>
      </c>
      <c r="N5020" t="str">
        <f>TEXT(B5020,"dddd")</f>
        <v>Wednesday</v>
      </c>
    </row>
    <row r="5021" spans="1:14" x14ac:dyDescent="0.35">
      <c r="A5021">
        <v>291225</v>
      </c>
      <c r="B5021" s="3">
        <v>45798</v>
      </c>
      <c r="C5021" s="4">
        <v>0.51258101851851856</v>
      </c>
      <c r="D5021" t="s">
        <v>52</v>
      </c>
      <c r="E5021">
        <v>1</v>
      </c>
      <c r="F5021" t="s">
        <v>15</v>
      </c>
      <c r="G5021" t="s">
        <v>405</v>
      </c>
      <c r="H5021" t="s">
        <v>414</v>
      </c>
      <c r="J5021" t="s">
        <v>403</v>
      </c>
      <c r="K5021">
        <v>1</v>
      </c>
      <c r="L5021" t="str">
        <f>_xlfn.CONCAT(D5021,F5021)</f>
        <v>Frappé12 oz</v>
      </c>
      <c r="M5021" s="10">
        <f>E5021*_xlfn.XLOOKUP(L5021,PriceListData!$F$2:$F$97,PriceListData!$E$2:$E$97)</f>
        <v>4.75</v>
      </c>
      <c r="N5021" t="str">
        <f>TEXT(B5021,"dddd")</f>
        <v>Wednesday</v>
      </c>
    </row>
    <row r="5022" spans="1:14" x14ac:dyDescent="0.35">
      <c r="A5022">
        <v>291224</v>
      </c>
      <c r="B5022" s="3">
        <v>45798</v>
      </c>
      <c r="C5022" s="4">
        <v>0.51083333333333336</v>
      </c>
      <c r="D5022" t="s">
        <v>65</v>
      </c>
      <c r="E5022">
        <v>1</v>
      </c>
      <c r="F5022" t="s">
        <v>15</v>
      </c>
      <c r="G5022" t="s">
        <v>405</v>
      </c>
      <c r="H5022" t="s">
        <v>406</v>
      </c>
      <c r="J5022" t="s">
        <v>403</v>
      </c>
      <c r="K5022">
        <v>1</v>
      </c>
      <c r="L5022" t="str">
        <f>_xlfn.CONCAT(D5022,F5022)</f>
        <v>Cappuccino12 oz</v>
      </c>
      <c r="M5022" s="10">
        <f>E5022*_xlfn.XLOOKUP(L5022,PriceListData!$F$2:$F$97,PriceListData!$E$2:$E$97)</f>
        <v>5.5</v>
      </c>
      <c r="N5022" t="str">
        <f>TEXT(B5022,"dddd")</f>
        <v>Wednesday</v>
      </c>
    </row>
    <row r="5023" spans="1:14" x14ac:dyDescent="0.35">
      <c r="A5023">
        <v>291223</v>
      </c>
      <c r="B5023" s="3">
        <v>45798</v>
      </c>
      <c r="C5023" s="4">
        <v>0.50905092592592593</v>
      </c>
      <c r="D5023" t="s">
        <v>428</v>
      </c>
      <c r="E5023">
        <v>1</v>
      </c>
      <c r="F5023" t="s">
        <v>15</v>
      </c>
      <c r="G5023" t="s">
        <v>413</v>
      </c>
      <c r="H5023" t="s">
        <v>406</v>
      </c>
      <c r="J5023" t="s">
        <v>403</v>
      </c>
      <c r="K5023">
        <v>2</v>
      </c>
      <c r="L5023" t="str">
        <f>_xlfn.CONCAT(D5023,F5023)</f>
        <v>Rooibos latté12 oz</v>
      </c>
      <c r="M5023" s="10">
        <f>E5023*_xlfn.XLOOKUP(L5023,PriceListData!$F$2:$F$97,PriceListData!$E$2:$E$97)</f>
        <v>5.5</v>
      </c>
      <c r="N5023" t="str">
        <f>TEXT(B5023,"dddd")</f>
        <v>Wednesday</v>
      </c>
    </row>
    <row r="5024" spans="1:14" x14ac:dyDescent="0.35">
      <c r="A5024">
        <v>291221</v>
      </c>
      <c r="B5024" s="3">
        <v>45798</v>
      </c>
      <c r="C5024" s="4">
        <v>0.50324074074074077</v>
      </c>
      <c r="D5024" t="s">
        <v>428</v>
      </c>
      <c r="E5024">
        <v>1</v>
      </c>
      <c r="F5024" t="s">
        <v>15</v>
      </c>
      <c r="G5024" t="s">
        <v>413</v>
      </c>
      <c r="H5024" t="s">
        <v>406</v>
      </c>
      <c r="J5024" t="s">
        <v>403</v>
      </c>
      <c r="K5024">
        <v>1</v>
      </c>
      <c r="L5024" t="str">
        <f>_xlfn.CONCAT(D5024,F5024)</f>
        <v>Rooibos latté12 oz</v>
      </c>
      <c r="M5024" s="10">
        <f>E5024*_xlfn.XLOOKUP(L5024,PriceListData!$F$2:$F$97,PriceListData!$E$2:$E$97)</f>
        <v>5.5</v>
      </c>
      <c r="N5024" t="str">
        <f>TEXT(B5024,"dddd")</f>
        <v>Wednesday</v>
      </c>
    </row>
    <row r="5025" spans="1:14" x14ac:dyDescent="0.35">
      <c r="A5025">
        <v>291219</v>
      </c>
      <c r="B5025" s="3">
        <v>45798</v>
      </c>
      <c r="C5025" s="4">
        <v>0.49896990740740743</v>
      </c>
      <c r="D5025" t="s">
        <v>54</v>
      </c>
      <c r="E5025">
        <v>1</v>
      </c>
      <c r="G5025" t="s">
        <v>415</v>
      </c>
      <c r="H5025" t="s">
        <v>416</v>
      </c>
      <c r="J5025" t="s">
        <v>403</v>
      </c>
      <c r="K5025">
        <v>1</v>
      </c>
      <c r="L5025" t="str">
        <f>_xlfn.CONCAT(D5025,F5025)</f>
        <v>Syrup</v>
      </c>
      <c r="M5025" s="10">
        <f>E5025*_xlfn.XLOOKUP(L5025,PriceListData!$F$2:$F$97,PriceListData!$E$2:$E$97)</f>
        <v>0.75</v>
      </c>
      <c r="N5025" t="str">
        <f>TEXT(B5025,"dddd")</f>
        <v>Wednesday</v>
      </c>
    </row>
    <row r="5026" spans="1:14" x14ac:dyDescent="0.35">
      <c r="A5026">
        <v>291218</v>
      </c>
      <c r="B5026" s="3">
        <v>45798</v>
      </c>
      <c r="C5026" s="4">
        <v>0.49524305555555553</v>
      </c>
      <c r="D5026" t="s">
        <v>409</v>
      </c>
      <c r="E5026">
        <v>1</v>
      </c>
      <c r="F5026" t="s">
        <v>15</v>
      </c>
      <c r="G5026" t="s">
        <v>405</v>
      </c>
      <c r="H5026" t="s">
        <v>406</v>
      </c>
      <c r="J5026" t="s">
        <v>403</v>
      </c>
      <c r="K5026">
        <v>2</v>
      </c>
      <c r="L5026" t="str">
        <f>_xlfn.CONCAT(D5026,F5026)</f>
        <v>Drip coffee12 oz</v>
      </c>
      <c r="M5026" s="10">
        <f>E5026*_xlfn.XLOOKUP(L5026,PriceListData!$F$2:$F$97,PriceListData!$E$2:$E$97)</f>
        <v>2.25</v>
      </c>
      <c r="N5026" t="str">
        <f>TEXT(B5026,"dddd")</f>
        <v>Wednesday</v>
      </c>
    </row>
    <row r="5027" spans="1:14" x14ac:dyDescent="0.35">
      <c r="A5027">
        <v>291216</v>
      </c>
      <c r="B5027" s="3">
        <v>45798</v>
      </c>
      <c r="C5027" s="4">
        <v>0.48853009259259261</v>
      </c>
      <c r="D5027" t="s">
        <v>54</v>
      </c>
      <c r="E5027">
        <v>1</v>
      </c>
      <c r="G5027" t="s">
        <v>415</v>
      </c>
      <c r="H5027" t="s">
        <v>416</v>
      </c>
      <c r="J5027" t="s">
        <v>403</v>
      </c>
      <c r="K5027">
        <v>1</v>
      </c>
      <c r="L5027" t="str">
        <f>_xlfn.CONCAT(D5027,F5027)</f>
        <v>Syrup</v>
      </c>
      <c r="M5027" s="10">
        <f>E5027*_xlfn.XLOOKUP(L5027,PriceListData!$F$2:$F$97,PriceListData!$E$2:$E$97)</f>
        <v>0.75</v>
      </c>
      <c r="N5027" t="str">
        <f>TEXT(B5027,"dddd")</f>
        <v>Wednesday</v>
      </c>
    </row>
    <row r="5028" spans="1:14" x14ac:dyDescent="0.35">
      <c r="A5028">
        <v>291216</v>
      </c>
      <c r="B5028" s="3">
        <v>45798</v>
      </c>
      <c r="C5028" s="4">
        <v>0.48853009259259261</v>
      </c>
      <c r="D5028" t="s">
        <v>21</v>
      </c>
      <c r="E5028">
        <v>1</v>
      </c>
      <c r="F5028" t="s">
        <v>15</v>
      </c>
      <c r="G5028" t="s">
        <v>405</v>
      </c>
      <c r="H5028" t="s">
        <v>406</v>
      </c>
      <c r="J5028" t="s">
        <v>403</v>
      </c>
      <c r="K5028">
        <v>1</v>
      </c>
      <c r="L5028" t="str">
        <f>_xlfn.CONCAT(D5028,F5028)</f>
        <v>Pourover12 oz</v>
      </c>
      <c r="M5028" s="10">
        <f>E5028*_xlfn.XLOOKUP(L5028,PriceListData!$F$2:$F$97,PriceListData!$E$2:$E$97)</f>
        <v>3.5</v>
      </c>
      <c r="N5028" t="str">
        <f>TEXT(B5028,"dddd")</f>
        <v>Wednesday</v>
      </c>
    </row>
    <row r="5029" spans="1:14" x14ac:dyDescent="0.35">
      <c r="A5029">
        <v>291215</v>
      </c>
      <c r="B5029" s="3">
        <v>45798</v>
      </c>
      <c r="C5029" s="4">
        <v>0.48712962962962963</v>
      </c>
      <c r="D5029" t="s">
        <v>411</v>
      </c>
      <c r="E5029">
        <v>1</v>
      </c>
      <c r="F5029" t="s">
        <v>24</v>
      </c>
      <c r="G5029" t="s">
        <v>405</v>
      </c>
      <c r="H5029" t="s">
        <v>406</v>
      </c>
      <c r="J5029" t="s">
        <v>403</v>
      </c>
      <c r="K5029">
        <v>2</v>
      </c>
      <c r="L5029" t="str">
        <f>_xlfn.CONCAT(D5029,F5029)</f>
        <v>Turkish coffee3 oz</v>
      </c>
      <c r="M5029" s="10">
        <f>E5029*_xlfn.XLOOKUP(L5029,PriceListData!$F$2:$F$97,PriceListData!$E$2:$E$97)</f>
        <v>3.75</v>
      </c>
      <c r="N5029" t="str">
        <f>TEXT(B5029,"dddd")</f>
        <v>Wednesday</v>
      </c>
    </row>
    <row r="5030" spans="1:14" x14ac:dyDescent="0.35">
      <c r="A5030">
        <v>291214</v>
      </c>
      <c r="B5030" s="3">
        <v>45798</v>
      </c>
      <c r="C5030" s="4">
        <v>0.48704861111111108</v>
      </c>
      <c r="D5030" t="s">
        <v>404</v>
      </c>
      <c r="E5030">
        <v>1</v>
      </c>
      <c r="F5030" t="s">
        <v>15</v>
      </c>
      <c r="G5030" t="s">
        <v>405</v>
      </c>
      <c r="H5030" t="s">
        <v>406</v>
      </c>
      <c r="J5030" t="s">
        <v>403</v>
      </c>
      <c r="K5030">
        <v>1</v>
      </c>
      <c r="L5030" t="str">
        <f>_xlfn.CONCAT(D5030,F5030)</f>
        <v>Café latté12 oz</v>
      </c>
      <c r="M5030" s="10">
        <f>E5030*_xlfn.XLOOKUP(L5030,PriceListData!$F$2:$F$97,PriceListData!$E$2:$E$97)</f>
        <v>4.25</v>
      </c>
      <c r="N5030" t="str">
        <f>TEXT(B5030,"dddd")</f>
        <v>Wednesday</v>
      </c>
    </row>
    <row r="5031" spans="1:14" x14ac:dyDescent="0.35">
      <c r="A5031">
        <v>291213</v>
      </c>
      <c r="B5031" s="3">
        <v>45798</v>
      </c>
      <c r="C5031" s="4">
        <v>0.48672453703703705</v>
      </c>
      <c r="D5031" t="s">
        <v>65</v>
      </c>
      <c r="E5031">
        <v>1</v>
      </c>
      <c r="F5031" t="s">
        <v>15</v>
      </c>
      <c r="G5031" t="s">
        <v>405</v>
      </c>
      <c r="H5031" t="s">
        <v>406</v>
      </c>
      <c r="J5031" t="s">
        <v>403</v>
      </c>
      <c r="K5031">
        <v>2</v>
      </c>
      <c r="L5031" t="str">
        <f>_xlfn.CONCAT(D5031,F5031)</f>
        <v>Cappuccino12 oz</v>
      </c>
      <c r="M5031" s="10">
        <f>E5031*_xlfn.XLOOKUP(L5031,PriceListData!$F$2:$F$97,PriceListData!$E$2:$E$97)</f>
        <v>5.5</v>
      </c>
      <c r="N5031" t="str">
        <f>TEXT(B5031,"dddd")</f>
        <v>Wednesday</v>
      </c>
    </row>
    <row r="5032" spans="1:14" x14ac:dyDescent="0.35">
      <c r="A5032">
        <v>291212</v>
      </c>
      <c r="B5032" s="3">
        <v>45798</v>
      </c>
      <c r="C5032" s="4">
        <v>0.48564814814814816</v>
      </c>
      <c r="D5032" t="s">
        <v>409</v>
      </c>
      <c r="E5032">
        <v>1</v>
      </c>
      <c r="F5032" t="s">
        <v>15</v>
      </c>
      <c r="G5032" t="s">
        <v>405</v>
      </c>
      <c r="H5032" t="s">
        <v>406</v>
      </c>
      <c r="J5032" t="s">
        <v>403</v>
      </c>
      <c r="K5032">
        <v>1</v>
      </c>
      <c r="L5032" t="str">
        <f>_xlfn.CONCAT(D5032,F5032)</f>
        <v>Drip coffee12 oz</v>
      </c>
      <c r="M5032" s="10">
        <f>E5032*_xlfn.XLOOKUP(L5032,PriceListData!$F$2:$F$97,PriceListData!$E$2:$E$97)</f>
        <v>2.25</v>
      </c>
      <c r="N5032" t="str">
        <f>TEXT(B5032,"dddd")</f>
        <v>Wednesday</v>
      </c>
    </row>
    <row r="5033" spans="1:14" x14ac:dyDescent="0.35">
      <c r="A5033">
        <v>291211</v>
      </c>
      <c r="B5033" s="3">
        <v>45798</v>
      </c>
      <c r="C5033" s="4">
        <v>0.48542824074074076</v>
      </c>
      <c r="D5033" t="s">
        <v>65</v>
      </c>
      <c r="E5033">
        <v>1</v>
      </c>
      <c r="F5033" t="s">
        <v>15</v>
      </c>
      <c r="G5033" t="s">
        <v>405</v>
      </c>
      <c r="H5033" t="s">
        <v>406</v>
      </c>
      <c r="J5033" t="s">
        <v>403</v>
      </c>
      <c r="K5033">
        <v>1</v>
      </c>
      <c r="L5033" t="str">
        <f>_xlfn.CONCAT(D5033,F5033)</f>
        <v>Cappuccino12 oz</v>
      </c>
      <c r="M5033" s="10">
        <f>E5033*_xlfn.XLOOKUP(L5033,PriceListData!$F$2:$F$97,PriceListData!$E$2:$E$97)</f>
        <v>5.5</v>
      </c>
      <c r="N5033" t="str">
        <f>TEXT(B5033,"dddd")</f>
        <v>Wednesday</v>
      </c>
    </row>
    <row r="5034" spans="1:14" x14ac:dyDescent="0.35">
      <c r="A5034">
        <v>291210</v>
      </c>
      <c r="B5034" s="3">
        <v>45798</v>
      </c>
      <c r="C5034" s="4">
        <v>0.48429398148148151</v>
      </c>
      <c r="D5034" t="s">
        <v>407</v>
      </c>
      <c r="E5034">
        <v>1</v>
      </c>
      <c r="G5034" t="s">
        <v>405</v>
      </c>
      <c r="H5034" t="s">
        <v>408</v>
      </c>
      <c r="J5034" t="s">
        <v>403</v>
      </c>
      <c r="K5034">
        <v>1</v>
      </c>
      <c r="L5034" t="str">
        <f>_xlfn.CONCAT(D5034,F5034)</f>
        <v>Drip coffee refill</v>
      </c>
      <c r="M5034" s="10">
        <f>E5034*_xlfn.XLOOKUP(L5034,PriceListData!$F$2:$F$97,PriceListData!$E$2:$E$97)</f>
        <v>1.25</v>
      </c>
      <c r="N5034" t="str">
        <f>TEXT(B5034,"dddd")</f>
        <v>Wednesday</v>
      </c>
    </row>
    <row r="5035" spans="1:14" x14ac:dyDescent="0.35">
      <c r="A5035">
        <v>291205</v>
      </c>
      <c r="B5035" s="3">
        <v>45798</v>
      </c>
      <c r="C5035" s="4">
        <v>0.4752777777777778</v>
      </c>
      <c r="D5035" t="s">
        <v>21</v>
      </c>
      <c r="E5035">
        <v>1</v>
      </c>
      <c r="F5035" t="s">
        <v>15</v>
      </c>
      <c r="G5035" t="s">
        <v>405</v>
      </c>
      <c r="H5035" t="s">
        <v>406</v>
      </c>
      <c r="J5035" t="s">
        <v>403</v>
      </c>
      <c r="K5035">
        <v>2</v>
      </c>
      <c r="L5035" t="str">
        <f>_xlfn.CONCAT(D5035,F5035)</f>
        <v>Pourover12 oz</v>
      </c>
      <c r="M5035" s="10">
        <f>E5035*_xlfn.XLOOKUP(L5035,PriceListData!$F$2:$F$97,PriceListData!$E$2:$E$97)</f>
        <v>3.5</v>
      </c>
      <c r="N5035" t="str">
        <f>TEXT(B5035,"dddd")</f>
        <v>Wednesday</v>
      </c>
    </row>
    <row r="5036" spans="1:14" x14ac:dyDescent="0.35">
      <c r="A5036">
        <v>291204</v>
      </c>
      <c r="B5036" s="3">
        <v>45798</v>
      </c>
      <c r="C5036" s="4">
        <v>0.46915509259259258</v>
      </c>
      <c r="D5036" t="s">
        <v>40</v>
      </c>
      <c r="E5036">
        <v>1</v>
      </c>
      <c r="F5036" t="s">
        <v>35</v>
      </c>
      <c r="G5036" t="s">
        <v>405</v>
      </c>
      <c r="H5036" t="s">
        <v>406</v>
      </c>
      <c r="J5036" t="s">
        <v>403</v>
      </c>
      <c r="K5036">
        <v>1</v>
      </c>
      <c r="L5036" t="str">
        <f>_xlfn.CONCAT(D5036,F5036)</f>
        <v>Espresso1 oz</v>
      </c>
      <c r="M5036" s="10">
        <f>E5036*_xlfn.XLOOKUP(L5036,PriceListData!$F$2:$F$97,PriceListData!$E$2:$E$97)</f>
        <v>2.5</v>
      </c>
      <c r="N5036" t="str">
        <f>TEXT(B5036,"dddd")</f>
        <v>Wednesday</v>
      </c>
    </row>
    <row r="5037" spans="1:14" x14ac:dyDescent="0.35">
      <c r="A5037">
        <v>291203</v>
      </c>
      <c r="B5037" s="3">
        <v>45798</v>
      </c>
      <c r="C5037" s="4">
        <v>0.4634490740740741</v>
      </c>
      <c r="D5037" t="s">
        <v>407</v>
      </c>
      <c r="E5037">
        <v>1</v>
      </c>
      <c r="G5037" t="s">
        <v>405</v>
      </c>
      <c r="H5037" t="s">
        <v>408</v>
      </c>
      <c r="J5037" t="s">
        <v>403</v>
      </c>
      <c r="K5037">
        <v>2</v>
      </c>
      <c r="L5037" t="str">
        <f>_xlfn.CONCAT(D5037,F5037)</f>
        <v>Drip coffee refill</v>
      </c>
      <c r="M5037" s="10">
        <f>E5037*_xlfn.XLOOKUP(L5037,PriceListData!$F$2:$F$97,PriceListData!$E$2:$E$97)</f>
        <v>1.25</v>
      </c>
      <c r="N5037" t="str">
        <f>TEXT(B5037,"dddd")</f>
        <v>Wednesday</v>
      </c>
    </row>
    <row r="5038" spans="1:14" x14ac:dyDescent="0.35">
      <c r="A5038">
        <v>291202</v>
      </c>
      <c r="B5038" s="3">
        <v>45798</v>
      </c>
      <c r="C5038" s="4">
        <v>0.46274305555555556</v>
      </c>
      <c r="D5038" t="s">
        <v>404</v>
      </c>
      <c r="E5038">
        <v>1</v>
      </c>
      <c r="F5038" t="s">
        <v>15</v>
      </c>
      <c r="G5038" t="s">
        <v>405</v>
      </c>
      <c r="H5038" t="s">
        <v>406</v>
      </c>
      <c r="J5038" t="s">
        <v>403</v>
      </c>
      <c r="K5038">
        <v>1</v>
      </c>
      <c r="L5038" t="str">
        <f>_xlfn.CONCAT(D5038,F5038)</f>
        <v>Café latté12 oz</v>
      </c>
      <c r="M5038" s="10">
        <f>E5038*_xlfn.XLOOKUP(L5038,PriceListData!$F$2:$F$97,PriceListData!$E$2:$E$97)</f>
        <v>4.25</v>
      </c>
      <c r="N5038" t="str">
        <f>TEXT(B5038,"dddd")</f>
        <v>Wednesday</v>
      </c>
    </row>
    <row r="5039" spans="1:14" x14ac:dyDescent="0.35">
      <c r="A5039">
        <v>291201</v>
      </c>
      <c r="B5039" s="3">
        <v>45798</v>
      </c>
      <c r="C5039" s="4">
        <v>0.46057870370370368</v>
      </c>
      <c r="D5039" t="s">
        <v>411</v>
      </c>
      <c r="E5039">
        <v>1</v>
      </c>
      <c r="F5039" t="s">
        <v>24</v>
      </c>
      <c r="G5039" t="s">
        <v>405</v>
      </c>
      <c r="H5039" t="s">
        <v>406</v>
      </c>
      <c r="J5039" t="s">
        <v>403</v>
      </c>
      <c r="K5039">
        <v>1</v>
      </c>
      <c r="L5039" t="str">
        <f>_xlfn.CONCAT(D5039,F5039)</f>
        <v>Turkish coffee3 oz</v>
      </c>
      <c r="M5039" s="10">
        <f>E5039*_xlfn.XLOOKUP(L5039,PriceListData!$F$2:$F$97,PriceListData!$E$2:$E$97)</f>
        <v>3.75</v>
      </c>
      <c r="N5039" t="str">
        <f>TEXT(B5039,"dddd")</f>
        <v>Wednesday</v>
      </c>
    </row>
    <row r="5040" spans="1:14" x14ac:dyDescent="0.35">
      <c r="A5040">
        <v>291200</v>
      </c>
      <c r="B5040" s="3">
        <v>45798</v>
      </c>
      <c r="C5040" s="4">
        <v>0.45997685185185183</v>
      </c>
      <c r="D5040" t="s">
        <v>425</v>
      </c>
      <c r="E5040">
        <v>1</v>
      </c>
      <c r="F5040" t="s">
        <v>15</v>
      </c>
      <c r="G5040" t="s">
        <v>405</v>
      </c>
      <c r="H5040" t="s">
        <v>414</v>
      </c>
      <c r="J5040" t="s">
        <v>403</v>
      </c>
      <c r="K5040">
        <v>1</v>
      </c>
      <c r="L5040" t="str">
        <f>_xlfn.CONCAT(D5040,F5040)</f>
        <v>Iced Guillermo12 oz</v>
      </c>
      <c r="M5040" s="10">
        <f>E5040*_xlfn.XLOOKUP(L5040,PriceListData!$F$2:$F$97,PriceListData!$E$2:$E$97)</f>
        <v>3.5</v>
      </c>
      <c r="N5040" t="str">
        <f>TEXT(B5040,"dddd")</f>
        <v>Wednesday</v>
      </c>
    </row>
    <row r="5041" spans="1:14" x14ac:dyDescent="0.35">
      <c r="A5041">
        <v>291198</v>
      </c>
      <c r="B5041" s="3">
        <v>45798</v>
      </c>
      <c r="C5041" s="4">
        <v>0.45781250000000001</v>
      </c>
      <c r="D5041" t="s">
        <v>40</v>
      </c>
      <c r="E5041">
        <v>1</v>
      </c>
      <c r="F5041" t="s">
        <v>35</v>
      </c>
      <c r="G5041" t="s">
        <v>405</v>
      </c>
      <c r="H5041" t="s">
        <v>406</v>
      </c>
      <c r="J5041" t="s">
        <v>403</v>
      </c>
      <c r="K5041">
        <v>1</v>
      </c>
      <c r="L5041" t="str">
        <f>_xlfn.CONCAT(D5041,F5041)</f>
        <v>Espresso1 oz</v>
      </c>
      <c r="M5041" s="10">
        <f>E5041*_xlfn.XLOOKUP(L5041,PriceListData!$F$2:$F$97,PriceListData!$E$2:$E$97)</f>
        <v>2.5</v>
      </c>
      <c r="N5041" t="str">
        <f>TEXT(B5041,"dddd")</f>
        <v>Wednesday</v>
      </c>
    </row>
    <row r="5042" spans="1:14" x14ac:dyDescent="0.35">
      <c r="A5042">
        <v>291198</v>
      </c>
      <c r="B5042" s="3">
        <v>45798</v>
      </c>
      <c r="C5042" s="4">
        <v>0.45781250000000001</v>
      </c>
      <c r="D5042" t="s">
        <v>424</v>
      </c>
      <c r="E5042">
        <v>1</v>
      </c>
      <c r="F5042" t="s">
        <v>15</v>
      </c>
      <c r="G5042" t="s">
        <v>423</v>
      </c>
      <c r="H5042" t="s">
        <v>414</v>
      </c>
      <c r="J5042" t="s">
        <v>403</v>
      </c>
      <c r="K5042">
        <v>1</v>
      </c>
      <c r="L5042" t="str">
        <f>_xlfn.CONCAT(D5042,F5042)</f>
        <v>Coconut milk smoothie12 oz</v>
      </c>
      <c r="M5042" s="10">
        <f>E5042*_xlfn.XLOOKUP(L5042,PriceListData!$F$2:$F$97,PriceListData!$E$2:$E$97)</f>
        <v>5.75</v>
      </c>
      <c r="N5042" t="str">
        <f>TEXT(B5042,"dddd")</f>
        <v>Wednesday</v>
      </c>
    </row>
    <row r="5043" spans="1:14" x14ac:dyDescent="0.35">
      <c r="A5043">
        <v>291196</v>
      </c>
      <c r="B5043" s="3">
        <v>45798</v>
      </c>
      <c r="C5043" s="4">
        <v>0.45164351851851853</v>
      </c>
      <c r="D5043" t="s">
        <v>404</v>
      </c>
      <c r="E5043">
        <v>1</v>
      </c>
      <c r="F5043" t="s">
        <v>15</v>
      </c>
      <c r="G5043" t="s">
        <v>405</v>
      </c>
      <c r="H5043" t="s">
        <v>406</v>
      </c>
      <c r="J5043" t="s">
        <v>403</v>
      </c>
      <c r="K5043">
        <v>1</v>
      </c>
      <c r="L5043" t="str">
        <f>_xlfn.CONCAT(D5043,F5043)</f>
        <v>Café latté12 oz</v>
      </c>
      <c r="M5043" s="10">
        <f>E5043*_xlfn.XLOOKUP(L5043,PriceListData!$F$2:$F$97,PriceListData!$E$2:$E$97)</f>
        <v>4.25</v>
      </c>
      <c r="N5043" t="str">
        <f>TEXT(B5043,"dddd")</f>
        <v>Wednesday</v>
      </c>
    </row>
    <row r="5044" spans="1:14" x14ac:dyDescent="0.35">
      <c r="A5044">
        <v>291194</v>
      </c>
      <c r="B5044" s="3">
        <v>45798</v>
      </c>
      <c r="C5044" s="4">
        <v>0.44988425925925923</v>
      </c>
      <c r="D5044" t="s">
        <v>65</v>
      </c>
      <c r="E5044">
        <v>1</v>
      </c>
      <c r="F5044" t="s">
        <v>15</v>
      </c>
      <c r="G5044" t="s">
        <v>405</v>
      </c>
      <c r="H5044" t="s">
        <v>406</v>
      </c>
      <c r="J5044" t="s">
        <v>403</v>
      </c>
      <c r="K5044">
        <v>1</v>
      </c>
      <c r="L5044" t="str">
        <f>_xlfn.CONCAT(D5044,F5044)</f>
        <v>Cappuccino12 oz</v>
      </c>
      <c r="M5044" s="10">
        <f>E5044*_xlfn.XLOOKUP(L5044,PriceListData!$F$2:$F$97,PriceListData!$E$2:$E$97)</f>
        <v>5.5</v>
      </c>
      <c r="N5044" t="str">
        <f>TEXT(B5044,"dddd")</f>
        <v>Wednesday</v>
      </c>
    </row>
    <row r="5045" spans="1:14" x14ac:dyDescent="0.35">
      <c r="A5045">
        <v>291193</v>
      </c>
      <c r="B5045" s="3">
        <v>45798</v>
      </c>
      <c r="C5045" s="4">
        <v>0.44605324074074076</v>
      </c>
      <c r="D5045" t="s">
        <v>21</v>
      </c>
      <c r="E5045">
        <v>1</v>
      </c>
      <c r="F5045" t="s">
        <v>15</v>
      </c>
      <c r="G5045" t="s">
        <v>405</v>
      </c>
      <c r="H5045" t="s">
        <v>406</v>
      </c>
      <c r="J5045" t="s">
        <v>403</v>
      </c>
      <c r="K5045">
        <v>1</v>
      </c>
      <c r="L5045" t="str">
        <f>_xlfn.CONCAT(D5045,F5045)</f>
        <v>Pourover12 oz</v>
      </c>
      <c r="M5045" s="10">
        <f>E5045*_xlfn.XLOOKUP(L5045,PriceListData!$F$2:$F$97,PriceListData!$E$2:$E$97)</f>
        <v>3.5</v>
      </c>
      <c r="N5045" t="str">
        <f>TEXT(B5045,"dddd")</f>
        <v>Wednesday</v>
      </c>
    </row>
    <row r="5046" spans="1:14" x14ac:dyDescent="0.35">
      <c r="A5046">
        <v>291192</v>
      </c>
      <c r="B5046" s="3">
        <v>45798</v>
      </c>
      <c r="C5046" s="4">
        <v>0.44494212962962965</v>
      </c>
      <c r="D5046" t="s">
        <v>21</v>
      </c>
      <c r="E5046">
        <v>1</v>
      </c>
      <c r="F5046" t="s">
        <v>15</v>
      </c>
      <c r="G5046" t="s">
        <v>405</v>
      </c>
      <c r="H5046" t="s">
        <v>406</v>
      </c>
      <c r="J5046" t="s">
        <v>403</v>
      </c>
      <c r="K5046">
        <v>1</v>
      </c>
      <c r="L5046" t="str">
        <f>_xlfn.CONCAT(D5046,F5046)</f>
        <v>Pourover12 oz</v>
      </c>
      <c r="M5046" s="10">
        <f>E5046*_xlfn.XLOOKUP(L5046,PriceListData!$F$2:$F$97,PriceListData!$E$2:$E$97)</f>
        <v>3.5</v>
      </c>
      <c r="N5046" t="str">
        <f>TEXT(B5046,"dddd")</f>
        <v>Wednesday</v>
      </c>
    </row>
    <row r="5047" spans="1:14" x14ac:dyDescent="0.35">
      <c r="A5047">
        <v>291192</v>
      </c>
      <c r="B5047" s="3">
        <v>45798</v>
      </c>
      <c r="C5047" s="4">
        <v>0.44494212962962965</v>
      </c>
      <c r="D5047" t="s">
        <v>65</v>
      </c>
      <c r="E5047">
        <v>1</v>
      </c>
      <c r="F5047" t="s">
        <v>15</v>
      </c>
      <c r="G5047" t="s">
        <v>405</v>
      </c>
      <c r="H5047" t="s">
        <v>406</v>
      </c>
      <c r="J5047" t="s">
        <v>403</v>
      </c>
      <c r="K5047">
        <v>1</v>
      </c>
      <c r="L5047" t="str">
        <f>_xlfn.CONCAT(D5047,F5047)</f>
        <v>Cappuccino12 oz</v>
      </c>
      <c r="M5047" s="10">
        <f>E5047*_xlfn.XLOOKUP(L5047,PriceListData!$F$2:$F$97,PriceListData!$E$2:$E$97)</f>
        <v>5.5</v>
      </c>
      <c r="N5047" t="str">
        <f>TEXT(B5047,"dddd")</f>
        <v>Wednesday</v>
      </c>
    </row>
    <row r="5048" spans="1:14" x14ac:dyDescent="0.35">
      <c r="A5048">
        <v>291187</v>
      </c>
      <c r="B5048" s="3">
        <v>45798</v>
      </c>
      <c r="C5048" s="4">
        <v>0.43656250000000002</v>
      </c>
      <c r="D5048" t="s">
        <v>65</v>
      </c>
      <c r="E5048">
        <v>1</v>
      </c>
      <c r="F5048" t="s">
        <v>15</v>
      </c>
      <c r="G5048" t="s">
        <v>405</v>
      </c>
      <c r="H5048" t="s">
        <v>406</v>
      </c>
      <c r="J5048" t="s">
        <v>403</v>
      </c>
      <c r="K5048">
        <v>1</v>
      </c>
      <c r="L5048" t="str">
        <f>_xlfn.CONCAT(D5048,F5048)</f>
        <v>Cappuccino12 oz</v>
      </c>
      <c r="M5048" s="10">
        <f>E5048*_xlfn.XLOOKUP(L5048,PriceListData!$F$2:$F$97,PriceListData!$E$2:$E$97)</f>
        <v>5.5</v>
      </c>
      <c r="N5048" t="str">
        <f>TEXT(B5048,"dddd")</f>
        <v>Wednesday</v>
      </c>
    </row>
    <row r="5049" spans="1:14" x14ac:dyDescent="0.35">
      <c r="A5049">
        <v>291186</v>
      </c>
      <c r="B5049" s="3">
        <v>45798</v>
      </c>
      <c r="C5049" s="4">
        <v>0.43541666666666667</v>
      </c>
      <c r="D5049" t="s">
        <v>412</v>
      </c>
      <c r="E5049">
        <v>1</v>
      </c>
      <c r="F5049" t="s">
        <v>15</v>
      </c>
      <c r="G5049" t="s">
        <v>413</v>
      </c>
      <c r="H5049" t="s">
        <v>414</v>
      </c>
      <c r="J5049" t="s">
        <v>403</v>
      </c>
      <c r="K5049">
        <v>2</v>
      </c>
      <c r="L5049" t="str">
        <f>_xlfn.CONCAT(D5049,F5049)</f>
        <v>Iced tea12 oz</v>
      </c>
      <c r="M5049" s="10">
        <f>E5049*_xlfn.XLOOKUP(L5049,PriceListData!$F$2:$F$97,PriceListData!$E$2:$E$97)</f>
        <v>4.25</v>
      </c>
      <c r="N5049" t="str">
        <f>TEXT(B5049,"dddd")</f>
        <v>Wednesday</v>
      </c>
    </row>
    <row r="5050" spans="1:14" x14ac:dyDescent="0.35">
      <c r="A5050">
        <v>291185</v>
      </c>
      <c r="B5050" s="3">
        <v>45798</v>
      </c>
      <c r="C5050" s="4">
        <v>0.43400462962962966</v>
      </c>
      <c r="D5050" t="s">
        <v>425</v>
      </c>
      <c r="E5050">
        <v>1</v>
      </c>
      <c r="F5050" t="s">
        <v>15</v>
      </c>
      <c r="G5050" t="s">
        <v>405</v>
      </c>
      <c r="H5050" t="s">
        <v>414</v>
      </c>
      <c r="J5050" t="s">
        <v>403</v>
      </c>
      <c r="K5050">
        <v>1</v>
      </c>
      <c r="L5050" t="str">
        <f>_xlfn.CONCAT(D5050,F5050)</f>
        <v>Iced Guillermo12 oz</v>
      </c>
      <c r="M5050" s="10">
        <f>E5050*_xlfn.XLOOKUP(L5050,PriceListData!$F$2:$F$97,PriceListData!$E$2:$E$97)</f>
        <v>3.5</v>
      </c>
      <c r="N5050" t="str">
        <f>TEXT(B5050,"dddd")</f>
        <v>Wednesday</v>
      </c>
    </row>
    <row r="5051" spans="1:14" x14ac:dyDescent="0.35">
      <c r="A5051">
        <v>291182</v>
      </c>
      <c r="B5051" s="3">
        <v>45798</v>
      </c>
      <c r="C5051" s="4">
        <v>0.4291550925925926</v>
      </c>
      <c r="D5051" t="s">
        <v>411</v>
      </c>
      <c r="E5051">
        <v>1</v>
      </c>
      <c r="F5051" t="s">
        <v>24</v>
      </c>
      <c r="G5051" t="s">
        <v>405</v>
      </c>
      <c r="H5051" t="s">
        <v>406</v>
      </c>
      <c r="J5051" t="s">
        <v>403</v>
      </c>
      <c r="K5051">
        <v>1</v>
      </c>
      <c r="L5051" t="str">
        <f>_xlfn.CONCAT(D5051,F5051)</f>
        <v>Turkish coffee3 oz</v>
      </c>
      <c r="M5051" s="10">
        <f>E5051*_xlfn.XLOOKUP(L5051,PriceListData!$F$2:$F$97,PriceListData!$E$2:$E$97)</f>
        <v>3.75</v>
      </c>
      <c r="N5051" t="str">
        <f>TEXT(B5051,"dddd")</f>
        <v>Wednesday</v>
      </c>
    </row>
    <row r="5052" spans="1:14" x14ac:dyDescent="0.35">
      <c r="A5052">
        <v>291180</v>
      </c>
      <c r="B5052" s="3">
        <v>45798</v>
      </c>
      <c r="C5052" s="4">
        <v>0.42079861111111111</v>
      </c>
      <c r="D5052" t="s">
        <v>407</v>
      </c>
      <c r="E5052">
        <v>1</v>
      </c>
      <c r="G5052" t="s">
        <v>405</v>
      </c>
      <c r="H5052" t="s">
        <v>408</v>
      </c>
      <c r="J5052" t="s">
        <v>403</v>
      </c>
      <c r="K5052">
        <v>1</v>
      </c>
      <c r="L5052" t="str">
        <f>_xlfn.CONCAT(D5052,F5052)</f>
        <v>Drip coffee refill</v>
      </c>
      <c r="M5052" s="10">
        <f>E5052*_xlfn.XLOOKUP(L5052,PriceListData!$F$2:$F$97,PriceListData!$E$2:$E$97)</f>
        <v>1.25</v>
      </c>
      <c r="N5052" t="str">
        <f>TEXT(B5052,"dddd")</f>
        <v>Wednesday</v>
      </c>
    </row>
    <row r="5053" spans="1:14" x14ac:dyDescent="0.35">
      <c r="A5053">
        <v>291179</v>
      </c>
      <c r="B5053" s="3">
        <v>45798</v>
      </c>
      <c r="C5053" s="4">
        <v>0.42042824074074076</v>
      </c>
      <c r="D5053" t="s">
        <v>21</v>
      </c>
      <c r="E5053">
        <v>1</v>
      </c>
      <c r="F5053" t="s">
        <v>15</v>
      </c>
      <c r="G5053" t="s">
        <v>405</v>
      </c>
      <c r="H5053" t="s">
        <v>406</v>
      </c>
      <c r="J5053" t="s">
        <v>403</v>
      </c>
      <c r="K5053">
        <v>1</v>
      </c>
      <c r="L5053" t="str">
        <f>_xlfn.CONCAT(D5053,F5053)</f>
        <v>Pourover12 oz</v>
      </c>
      <c r="M5053" s="10">
        <f>E5053*_xlfn.XLOOKUP(L5053,PriceListData!$F$2:$F$97,PriceListData!$E$2:$E$97)</f>
        <v>3.5</v>
      </c>
      <c r="N5053" t="str">
        <f>TEXT(B5053,"dddd")</f>
        <v>Wednesday</v>
      </c>
    </row>
    <row r="5054" spans="1:14" x14ac:dyDescent="0.35">
      <c r="A5054">
        <v>291177</v>
      </c>
      <c r="B5054" s="3">
        <v>45798</v>
      </c>
      <c r="C5054" s="4">
        <v>0.41767361111111112</v>
      </c>
      <c r="D5054" t="s">
        <v>54</v>
      </c>
      <c r="E5054">
        <v>1</v>
      </c>
      <c r="G5054" t="s">
        <v>415</v>
      </c>
      <c r="H5054" t="s">
        <v>416</v>
      </c>
      <c r="J5054" t="s">
        <v>403</v>
      </c>
      <c r="K5054">
        <v>1</v>
      </c>
      <c r="L5054" t="str">
        <f>_xlfn.CONCAT(D5054,F5054)</f>
        <v>Syrup</v>
      </c>
      <c r="M5054" s="10">
        <f>E5054*_xlfn.XLOOKUP(L5054,PriceListData!$F$2:$F$97,PriceListData!$E$2:$E$97)</f>
        <v>0.75</v>
      </c>
      <c r="N5054" t="str">
        <f>TEXT(B5054,"dddd")</f>
        <v>Wednesday</v>
      </c>
    </row>
    <row r="5055" spans="1:14" x14ac:dyDescent="0.35">
      <c r="A5055">
        <v>291177</v>
      </c>
      <c r="B5055" s="3">
        <v>45798</v>
      </c>
      <c r="C5055" s="4">
        <v>0.41767361111111112</v>
      </c>
      <c r="D5055" t="s">
        <v>21</v>
      </c>
      <c r="E5055">
        <v>1</v>
      </c>
      <c r="F5055" t="s">
        <v>15</v>
      </c>
      <c r="G5055" t="s">
        <v>405</v>
      </c>
      <c r="H5055" t="s">
        <v>406</v>
      </c>
      <c r="J5055" t="s">
        <v>403</v>
      </c>
      <c r="K5055">
        <v>1</v>
      </c>
      <c r="L5055" t="str">
        <f>_xlfn.CONCAT(D5055,F5055)</f>
        <v>Pourover12 oz</v>
      </c>
      <c r="M5055" s="10">
        <f>E5055*_xlfn.XLOOKUP(L5055,PriceListData!$F$2:$F$97,PriceListData!$E$2:$E$97)</f>
        <v>3.5</v>
      </c>
      <c r="N5055" t="str">
        <f>TEXT(B5055,"dddd")</f>
        <v>Wednesday</v>
      </c>
    </row>
    <row r="5056" spans="1:14" x14ac:dyDescent="0.35">
      <c r="A5056">
        <v>291175</v>
      </c>
      <c r="B5056" s="3">
        <v>45798</v>
      </c>
      <c r="C5056" s="4">
        <v>0.41366898148148146</v>
      </c>
      <c r="D5056" t="s">
        <v>419</v>
      </c>
      <c r="E5056">
        <v>1</v>
      </c>
      <c r="G5056" t="s">
        <v>415</v>
      </c>
      <c r="H5056" t="s">
        <v>416</v>
      </c>
      <c r="J5056" t="s">
        <v>403</v>
      </c>
      <c r="K5056">
        <v>2</v>
      </c>
      <c r="L5056" t="str">
        <f>_xlfn.CONCAT(D5056,F5056)</f>
        <v>Extra shot</v>
      </c>
      <c r="M5056" s="10">
        <f>E5056*_xlfn.XLOOKUP(L5056,PriceListData!$F$2:$F$97,PriceListData!$E$2:$E$97)</f>
        <v>1</v>
      </c>
      <c r="N5056" t="str">
        <f>TEXT(B5056,"dddd")</f>
        <v>Wednesday</v>
      </c>
    </row>
    <row r="5057" spans="1:14" x14ac:dyDescent="0.35">
      <c r="A5057">
        <v>291175</v>
      </c>
      <c r="B5057" s="3">
        <v>45798</v>
      </c>
      <c r="C5057" s="4">
        <v>0.41366898148148146</v>
      </c>
      <c r="D5057" t="s">
        <v>65</v>
      </c>
      <c r="E5057">
        <v>1</v>
      </c>
      <c r="F5057" t="s">
        <v>15</v>
      </c>
      <c r="G5057" t="s">
        <v>405</v>
      </c>
      <c r="H5057" t="s">
        <v>406</v>
      </c>
      <c r="J5057" t="s">
        <v>403</v>
      </c>
      <c r="K5057">
        <v>2</v>
      </c>
      <c r="L5057" t="str">
        <f>_xlfn.CONCAT(D5057,F5057)</f>
        <v>Cappuccino12 oz</v>
      </c>
      <c r="M5057" s="10">
        <f>E5057*_xlfn.XLOOKUP(L5057,PriceListData!$F$2:$F$97,PriceListData!$E$2:$E$97)</f>
        <v>5.5</v>
      </c>
      <c r="N5057" t="str">
        <f>TEXT(B5057,"dddd")</f>
        <v>Wednesday</v>
      </c>
    </row>
    <row r="5058" spans="1:14" x14ac:dyDescent="0.35">
      <c r="A5058">
        <v>291174</v>
      </c>
      <c r="B5058" s="3">
        <v>45798</v>
      </c>
      <c r="C5058" s="4">
        <v>0.41298611111111111</v>
      </c>
      <c r="D5058" t="s">
        <v>426</v>
      </c>
      <c r="E5058">
        <v>1</v>
      </c>
      <c r="F5058" t="s">
        <v>15</v>
      </c>
      <c r="G5058" t="s">
        <v>423</v>
      </c>
      <c r="H5058" t="s">
        <v>414</v>
      </c>
      <c r="J5058" t="s">
        <v>403</v>
      </c>
      <c r="K5058">
        <v>2</v>
      </c>
      <c r="L5058" t="str">
        <f>_xlfn.CONCAT(D5058,F5058)</f>
        <v>Soda water with fruit slice12 oz</v>
      </c>
      <c r="M5058" s="10">
        <f>E5058*_xlfn.XLOOKUP(L5058,PriceListData!$F$2:$F$97,PriceListData!$E$2:$E$97)</f>
        <v>2</v>
      </c>
      <c r="N5058" t="str">
        <f>TEXT(B5058,"dddd")</f>
        <v>Wednesday</v>
      </c>
    </row>
    <row r="5059" spans="1:14" x14ac:dyDescent="0.35">
      <c r="A5059">
        <v>291173</v>
      </c>
      <c r="B5059" s="3">
        <v>45798</v>
      </c>
      <c r="C5059" s="4">
        <v>0.41285879629629629</v>
      </c>
      <c r="D5059" t="s">
        <v>52</v>
      </c>
      <c r="E5059">
        <v>1</v>
      </c>
      <c r="F5059" t="s">
        <v>15</v>
      </c>
      <c r="G5059" t="s">
        <v>405</v>
      </c>
      <c r="H5059" t="s">
        <v>414</v>
      </c>
      <c r="J5059" t="s">
        <v>403</v>
      </c>
      <c r="K5059">
        <v>1</v>
      </c>
      <c r="L5059" t="str">
        <f>_xlfn.CONCAT(D5059,F5059)</f>
        <v>Frappé12 oz</v>
      </c>
      <c r="M5059" s="10">
        <f>E5059*_xlfn.XLOOKUP(L5059,PriceListData!$F$2:$F$97,PriceListData!$E$2:$E$97)</f>
        <v>4.75</v>
      </c>
      <c r="N5059" t="str">
        <f>TEXT(B5059,"dddd")</f>
        <v>Wednesday</v>
      </c>
    </row>
    <row r="5060" spans="1:14" x14ac:dyDescent="0.35">
      <c r="A5060">
        <v>291173</v>
      </c>
      <c r="B5060" s="3">
        <v>45798</v>
      </c>
      <c r="C5060" s="4">
        <v>0.41285879629629629</v>
      </c>
      <c r="D5060" t="s">
        <v>404</v>
      </c>
      <c r="E5060">
        <v>1</v>
      </c>
      <c r="F5060" t="s">
        <v>15</v>
      </c>
      <c r="G5060" t="s">
        <v>405</v>
      </c>
      <c r="H5060" t="s">
        <v>406</v>
      </c>
      <c r="J5060" t="s">
        <v>403</v>
      </c>
      <c r="K5060">
        <v>1</v>
      </c>
      <c r="L5060" t="str">
        <f>_xlfn.CONCAT(D5060,F5060)</f>
        <v>Café latté12 oz</v>
      </c>
      <c r="M5060" s="10">
        <f>E5060*_xlfn.XLOOKUP(L5060,PriceListData!$F$2:$F$97,PriceListData!$E$2:$E$97)</f>
        <v>4.25</v>
      </c>
      <c r="N5060" t="str">
        <f>TEXT(B5060,"dddd")</f>
        <v>Wednesday</v>
      </c>
    </row>
    <row r="5061" spans="1:14" x14ac:dyDescent="0.35">
      <c r="A5061">
        <v>291172</v>
      </c>
      <c r="B5061" s="3">
        <v>45798</v>
      </c>
      <c r="C5061" s="4">
        <v>0.41077546296296297</v>
      </c>
      <c r="D5061" t="s">
        <v>412</v>
      </c>
      <c r="E5061">
        <v>1</v>
      </c>
      <c r="F5061" t="s">
        <v>15</v>
      </c>
      <c r="G5061" t="s">
        <v>413</v>
      </c>
      <c r="H5061" t="s">
        <v>414</v>
      </c>
      <c r="J5061" t="s">
        <v>403</v>
      </c>
      <c r="K5061">
        <v>1</v>
      </c>
      <c r="L5061" t="str">
        <f>_xlfn.CONCAT(D5061,F5061)</f>
        <v>Iced tea12 oz</v>
      </c>
      <c r="M5061" s="10">
        <f>E5061*_xlfn.XLOOKUP(L5061,PriceListData!$F$2:$F$97,PriceListData!$E$2:$E$97)</f>
        <v>4.25</v>
      </c>
      <c r="N5061" t="str">
        <f>TEXT(B5061,"dddd")</f>
        <v>Wednesday</v>
      </c>
    </row>
    <row r="5062" spans="1:14" x14ac:dyDescent="0.35">
      <c r="A5062">
        <v>291171</v>
      </c>
      <c r="B5062" s="3">
        <v>45798</v>
      </c>
      <c r="C5062" s="4">
        <v>0.40878472222222223</v>
      </c>
      <c r="D5062" t="s">
        <v>404</v>
      </c>
      <c r="E5062">
        <v>1</v>
      </c>
      <c r="F5062" t="s">
        <v>15</v>
      </c>
      <c r="G5062" t="s">
        <v>405</v>
      </c>
      <c r="H5062" t="s">
        <v>406</v>
      </c>
      <c r="J5062" t="s">
        <v>403</v>
      </c>
      <c r="K5062">
        <v>2</v>
      </c>
      <c r="L5062" t="str">
        <f>_xlfn.CONCAT(D5062,F5062)</f>
        <v>Café latté12 oz</v>
      </c>
      <c r="M5062" s="10">
        <f>E5062*_xlfn.XLOOKUP(L5062,PriceListData!$F$2:$F$97,PriceListData!$E$2:$E$97)</f>
        <v>4.25</v>
      </c>
      <c r="N5062" t="str">
        <f>TEXT(B5062,"dddd")</f>
        <v>Wednesday</v>
      </c>
    </row>
    <row r="5063" spans="1:14" x14ac:dyDescent="0.35">
      <c r="A5063">
        <v>291170</v>
      </c>
      <c r="B5063" s="3">
        <v>45798</v>
      </c>
      <c r="C5063" s="4">
        <v>0.4082986111111111</v>
      </c>
      <c r="D5063" t="s">
        <v>40</v>
      </c>
      <c r="E5063">
        <v>1</v>
      </c>
      <c r="F5063" t="s">
        <v>35</v>
      </c>
      <c r="G5063" t="s">
        <v>405</v>
      </c>
      <c r="H5063" t="s">
        <v>406</v>
      </c>
      <c r="J5063" t="s">
        <v>403</v>
      </c>
      <c r="K5063">
        <v>1</v>
      </c>
      <c r="L5063" t="str">
        <f>_xlfn.CONCAT(D5063,F5063)</f>
        <v>Espresso1 oz</v>
      </c>
      <c r="M5063" s="10">
        <f>E5063*_xlfn.XLOOKUP(L5063,PriceListData!$F$2:$F$97,PriceListData!$E$2:$E$97)</f>
        <v>2.5</v>
      </c>
      <c r="N5063" t="str">
        <f>TEXT(B5063,"dddd")</f>
        <v>Wednesday</v>
      </c>
    </row>
    <row r="5064" spans="1:14" x14ac:dyDescent="0.35">
      <c r="A5064">
        <v>291169</v>
      </c>
      <c r="B5064" s="3">
        <v>45798</v>
      </c>
      <c r="C5064" s="4">
        <v>0.40581018518518519</v>
      </c>
      <c r="D5064" t="s">
        <v>21</v>
      </c>
      <c r="E5064">
        <v>1</v>
      </c>
      <c r="F5064" t="s">
        <v>15</v>
      </c>
      <c r="G5064" t="s">
        <v>405</v>
      </c>
      <c r="H5064" t="s">
        <v>406</v>
      </c>
      <c r="J5064" t="s">
        <v>403</v>
      </c>
      <c r="K5064">
        <v>2</v>
      </c>
      <c r="L5064" t="str">
        <f>_xlfn.CONCAT(D5064,F5064)</f>
        <v>Pourover12 oz</v>
      </c>
      <c r="M5064" s="10">
        <f>E5064*_xlfn.XLOOKUP(L5064,PriceListData!$F$2:$F$97,PriceListData!$E$2:$E$97)</f>
        <v>3.5</v>
      </c>
      <c r="N5064" t="str">
        <f>TEXT(B5064,"dddd")</f>
        <v>Wednesday</v>
      </c>
    </row>
    <row r="5065" spans="1:14" x14ac:dyDescent="0.35">
      <c r="A5065">
        <v>291169</v>
      </c>
      <c r="B5065" s="3">
        <v>45798</v>
      </c>
      <c r="C5065" s="4">
        <v>0.40581018518518519</v>
      </c>
      <c r="D5065" t="s">
        <v>419</v>
      </c>
      <c r="E5065">
        <v>1</v>
      </c>
      <c r="G5065" t="s">
        <v>415</v>
      </c>
      <c r="H5065" t="s">
        <v>416</v>
      </c>
      <c r="J5065" t="s">
        <v>403</v>
      </c>
      <c r="K5065">
        <v>2</v>
      </c>
      <c r="L5065" t="str">
        <f>_xlfn.CONCAT(D5065,F5065)</f>
        <v>Extra shot</v>
      </c>
      <c r="M5065" s="10">
        <f>E5065*_xlfn.XLOOKUP(L5065,PriceListData!$F$2:$F$97,PriceListData!$E$2:$E$97)</f>
        <v>1</v>
      </c>
      <c r="N5065" t="str">
        <f>TEXT(B5065,"dddd")</f>
        <v>Wednesday</v>
      </c>
    </row>
    <row r="5066" spans="1:14" x14ac:dyDescent="0.35">
      <c r="A5066">
        <v>291168</v>
      </c>
      <c r="B5066" s="3">
        <v>45798</v>
      </c>
      <c r="C5066" s="4">
        <v>0.4049537037037037</v>
      </c>
      <c r="D5066" t="s">
        <v>411</v>
      </c>
      <c r="E5066">
        <v>1</v>
      </c>
      <c r="F5066" t="s">
        <v>24</v>
      </c>
      <c r="G5066" t="s">
        <v>405</v>
      </c>
      <c r="H5066" t="s">
        <v>406</v>
      </c>
      <c r="J5066" t="s">
        <v>403</v>
      </c>
      <c r="K5066">
        <v>1</v>
      </c>
      <c r="L5066" t="str">
        <f>_xlfn.CONCAT(D5066,F5066)</f>
        <v>Turkish coffee3 oz</v>
      </c>
      <c r="M5066" s="10">
        <f>E5066*_xlfn.XLOOKUP(L5066,PriceListData!$F$2:$F$97,PriceListData!$E$2:$E$97)</f>
        <v>3.75</v>
      </c>
      <c r="N5066" t="str">
        <f>TEXT(B5066,"dddd")</f>
        <v>Wednesday</v>
      </c>
    </row>
    <row r="5067" spans="1:14" x14ac:dyDescent="0.35">
      <c r="A5067">
        <v>291165</v>
      </c>
      <c r="B5067" s="3">
        <v>45798</v>
      </c>
      <c r="C5067" s="4">
        <v>0.39623842592592595</v>
      </c>
      <c r="D5067" t="s">
        <v>420</v>
      </c>
      <c r="E5067">
        <v>1</v>
      </c>
      <c r="F5067" t="s">
        <v>76</v>
      </c>
      <c r="G5067" t="s">
        <v>413</v>
      </c>
      <c r="H5067" t="s">
        <v>406</v>
      </c>
      <c r="J5067" t="s">
        <v>403</v>
      </c>
      <c r="K5067">
        <v>1</v>
      </c>
      <c r="L5067" t="str">
        <f>_xlfn.CONCAT(D5067,F5067)</f>
        <v>Moroccan tea10 oz</v>
      </c>
      <c r="M5067" s="10">
        <f>E5067*_xlfn.XLOOKUP(L5067,PriceListData!$F$2:$F$97,PriceListData!$E$2:$E$97)</f>
        <v>3</v>
      </c>
      <c r="N5067" t="str">
        <f>TEXT(B5067,"dddd")</f>
        <v>Wednesday</v>
      </c>
    </row>
    <row r="5068" spans="1:14" x14ac:dyDescent="0.35">
      <c r="A5068">
        <v>291165</v>
      </c>
      <c r="B5068" s="3">
        <v>45798</v>
      </c>
      <c r="C5068" s="4">
        <v>0.39623842592592595</v>
      </c>
      <c r="D5068" t="s">
        <v>407</v>
      </c>
      <c r="E5068">
        <v>1</v>
      </c>
      <c r="G5068" t="s">
        <v>405</v>
      </c>
      <c r="H5068" t="s">
        <v>408</v>
      </c>
      <c r="J5068" t="s">
        <v>403</v>
      </c>
      <c r="K5068">
        <v>1</v>
      </c>
      <c r="L5068" t="str">
        <f>_xlfn.CONCAT(D5068,F5068)</f>
        <v>Drip coffee refill</v>
      </c>
      <c r="M5068" s="10">
        <f>E5068*_xlfn.XLOOKUP(L5068,PriceListData!$F$2:$F$97,PriceListData!$E$2:$E$97)</f>
        <v>1.25</v>
      </c>
      <c r="N5068" t="str">
        <f>TEXT(B5068,"dddd")</f>
        <v>Wednesday</v>
      </c>
    </row>
    <row r="5069" spans="1:14" x14ac:dyDescent="0.35">
      <c r="A5069">
        <v>291164</v>
      </c>
      <c r="B5069" s="3">
        <v>45798</v>
      </c>
      <c r="C5069" s="4">
        <v>0.39451388888888889</v>
      </c>
      <c r="D5069" t="s">
        <v>21</v>
      </c>
      <c r="E5069">
        <v>1</v>
      </c>
      <c r="F5069" t="s">
        <v>15</v>
      </c>
      <c r="G5069" t="s">
        <v>405</v>
      </c>
      <c r="H5069" t="s">
        <v>406</v>
      </c>
      <c r="J5069" t="s">
        <v>403</v>
      </c>
      <c r="K5069">
        <v>2</v>
      </c>
      <c r="L5069" t="str">
        <f>_xlfn.CONCAT(D5069,F5069)</f>
        <v>Pourover12 oz</v>
      </c>
      <c r="M5069" s="10">
        <f>E5069*_xlfn.XLOOKUP(L5069,PriceListData!$F$2:$F$97,PriceListData!$E$2:$E$97)</f>
        <v>3.5</v>
      </c>
      <c r="N5069" t="str">
        <f>TEXT(B5069,"dddd")</f>
        <v>Wednesday</v>
      </c>
    </row>
    <row r="5070" spans="1:14" x14ac:dyDescent="0.35">
      <c r="A5070">
        <v>291163</v>
      </c>
      <c r="B5070" s="3">
        <v>45798</v>
      </c>
      <c r="C5070" s="4">
        <v>0.39332175925925927</v>
      </c>
      <c r="D5070" t="s">
        <v>404</v>
      </c>
      <c r="E5070">
        <v>1</v>
      </c>
      <c r="F5070" t="s">
        <v>15</v>
      </c>
      <c r="G5070" t="s">
        <v>405</v>
      </c>
      <c r="H5070" t="s">
        <v>406</v>
      </c>
      <c r="J5070" t="s">
        <v>403</v>
      </c>
      <c r="K5070">
        <v>1</v>
      </c>
      <c r="L5070" t="str">
        <f>_xlfn.CONCAT(D5070,F5070)</f>
        <v>Café latté12 oz</v>
      </c>
      <c r="M5070" s="10">
        <f>E5070*_xlfn.XLOOKUP(L5070,PriceListData!$F$2:$F$97,PriceListData!$E$2:$E$97)</f>
        <v>4.25</v>
      </c>
      <c r="N5070" t="str">
        <f>TEXT(B5070,"dddd")</f>
        <v>Wednesday</v>
      </c>
    </row>
    <row r="5071" spans="1:14" x14ac:dyDescent="0.35">
      <c r="A5071">
        <v>291162</v>
      </c>
      <c r="B5071" s="3">
        <v>45798</v>
      </c>
      <c r="C5071" s="4">
        <v>0.39319444444444446</v>
      </c>
      <c r="D5071" t="s">
        <v>21</v>
      </c>
      <c r="E5071">
        <v>1</v>
      </c>
      <c r="F5071" t="s">
        <v>15</v>
      </c>
      <c r="G5071" t="s">
        <v>405</v>
      </c>
      <c r="H5071" t="s">
        <v>406</v>
      </c>
      <c r="J5071" t="s">
        <v>403</v>
      </c>
      <c r="K5071">
        <v>2</v>
      </c>
      <c r="L5071" t="str">
        <f>_xlfn.CONCAT(D5071,F5071)</f>
        <v>Pourover12 oz</v>
      </c>
      <c r="M5071" s="10">
        <f>E5071*_xlfn.XLOOKUP(L5071,PriceListData!$F$2:$F$97,PriceListData!$E$2:$E$97)</f>
        <v>3.5</v>
      </c>
      <c r="N5071" t="str">
        <f>TEXT(B5071,"dddd")</f>
        <v>Wednesday</v>
      </c>
    </row>
    <row r="5072" spans="1:14" x14ac:dyDescent="0.35">
      <c r="A5072">
        <v>291161</v>
      </c>
      <c r="B5072" s="3">
        <v>45798</v>
      </c>
      <c r="C5072" s="4">
        <v>0.39157407407407407</v>
      </c>
      <c r="D5072" t="s">
        <v>52</v>
      </c>
      <c r="E5072">
        <v>1</v>
      </c>
      <c r="F5072" t="s">
        <v>15</v>
      </c>
      <c r="G5072" t="s">
        <v>405</v>
      </c>
      <c r="H5072" t="s">
        <v>414</v>
      </c>
      <c r="J5072" t="s">
        <v>403</v>
      </c>
      <c r="K5072">
        <v>2</v>
      </c>
      <c r="L5072" t="str">
        <f>_xlfn.CONCAT(D5072,F5072)</f>
        <v>Frappé12 oz</v>
      </c>
      <c r="M5072" s="10">
        <f>E5072*_xlfn.XLOOKUP(L5072,PriceListData!$F$2:$F$97,PriceListData!$E$2:$E$97)</f>
        <v>4.75</v>
      </c>
      <c r="N5072" t="str">
        <f>TEXT(B5072,"dddd")</f>
        <v>Wednesday</v>
      </c>
    </row>
    <row r="5073" spans="1:14" x14ac:dyDescent="0.35">
      <c r="A5073">
        <v>291160</v>
      </c>
      <c r="B5073" s="3">
        <v>45798</v>
      </c>
      <c r="C5073" s="4">
        <v>0.38994212962962965</v>
      </c>
      <c r="D5073" t="s">
        <v>425</v>
      </c>
      <c r="E5073">
        <v>2</v>
      </c>
      <c r="F5073" t="s">
        <v>15</v>
      </c>
      <c r="G5073" t="s">
        <v>405</v>
      </c>
      <c r="H5073" t="s">
        <v>414</v>
      </c>
      <c r="J5073" t="s">
        <v>403</v>
      </c>
      <c r="K5073">
        <v>1</v>
      </c>
      <c r="L5073" t="str">
        <f>_xlfn.CONCAT(D5073,F5073)</f>
        <v>Iced Guillermo12 oz</v>
      </c>
      <c r="M5073" s="10">
        <f>E5073*_xlfn.XLOOKUP(L5073,PriceListData!$F$2:$F$97,PriceListData!$E$2:$E$97)</f>
        <v>7</v>
      </c>
      <c r="N5073" t="str">
        <f>TEXT(B5073,"dddd")</f>
        <v>Wednesday</v>
      </c>
    </row>
    <row r="5074" spans="1:14" x14ac:dyDescent="0.35">
      <c r="A5074">
        <v>291159</v>
      </c>
      <c r="B5074" s="3">
        <v>45798</v>
      </c>
      <c r="C5074" s="4">
        <v>0.38626157407407408</v>
      </c>
      <c r="D5074" t="s">
        <v>65</v>
      </c>
      <c r="E5074">
        <v>1</v>
      </c>
      <c r="F5074" t="s">
        <v>15</v>
      </c>
      <c r="G5074" t="s">
        <v>405</v>
      </c>
      <c r="H5074" t="s">
        <v>406</v>
      </c>
      <c r="J5074" t="s">
        <v>403</v>
      </c>
      <c r="K5074">
        <v>2</v>
      </c>
      <c r="L5074" t="str">
        <f>_xlfn.CONCAT(D5074,F5074)</f>
        <v>Cappuccino12 oz</v>
      </c>
      <c r="M5074" s="10">
        <f>E5074*_xlfn.XLOOKUP(L5074,PriceListData!$F$2:$F$97,PriceListData!$E$2:$E$97)</f>
        <v>5.5</v>
      </c>
      <c r="N5074" t="str">
        <f>TEXT(B5074,"dddd")</f>
        <v>Wednesday</v>
      </c>
    </row>
    <row r="5075" spans="1:14" x14ac:dyDescent="0.35">
      <c r="A5075">
        <v>291158</v>
      </c>
      <c r="B5075" s="3">
        <v>45798</v>
      </c>
      <c r="C5075" s="4">
        <v>0.38560185185185186</v>
      </c>
      <c r="D5075" t="s">
        <v>407</v>
      </c>
      <c r="E5075">
        <v>1</v>
      </c>
      <c r="G5075" t="s">
        <v>405</v>
      </c>
      <c r="H5075" t="s">
        <v>408</v>
      </c>
      <c r="J5075" t="s">
        <v>403</v>
      </c>
      <c r="K5075">
        <v>1</v>
      </c>
      <c r="L5075" t="str">
        <f>_xlfn.CONCAT(D5075,F5075)</f>
        <v>Drip coffee refill</v>
      </c>
      <c r="M5075" s="10">
        <f>E5075*_xlfn.XLOOKUP(L5075,PriceListData!$F$2:$F$97,PriceListData!$E$2:$E$97)</f>
        <v>1.25</v>
      </c>
      <c r="N5075" t="str">
        <f>TEXT(B5075,"dddd")</f>
        <v>Wednesday</v>
      </c>
    </row>
    <row r="5076" spans="1:14" x14ac:dyDescent="0.35">
      <c r="A5076">
        <v>291157</v>
      </c>
      <c r="B5076" s="3">
        <v>45798</v>
      </c>
      <c r="C5076" s="4">
        <v>0.38512731481481483</v>
      </c>
      <c r="D5076" t="s">
        <v>52</v>
      </c>
      <c r="E5076">
        <v>1</v>
      </c>
      <c r="F5076" t="s">
        <v>15</v>
      </c>
      <c r="G5076" t="s">
        <v>405</v>
      </c>
      <c r="H5076" t="s">
        <v>414</v>
      </c>
      <c r="J5076" t="s">
        <v>403</v>
      </c>
      <c r="K5076">
        <v>1</v>
      </c>
      <c r="L5076" t="str">
        <f>_xlfn.CONCAT(D5076,F5076)</f>
        <v>Frappé12 oz</v>
      </c>
      <c r="M5076" s="10">
        <f>E5076*_xlfn.XLOOKUP(L5076,PriceListData!$F$2:$F$97,PriceListData!$E$2:$E$97)</f>
        <v>4.75</v>
      </c>
      <c r="N5076" t="str">
        <f>TEXT(B5076,"dddd")</f>
        <v>Wednesday</v>
      </c>
    </row>
    <row r="5077" spans="1:14" x14ac:dyDescent="0.35">
      <c r="A5077">
        <v>291156</v>
      </c>
      <c r="B5077" s="3">
        <v>45798</v>
      </c>
      <c r="C5077" s="4">
        <v>0.38263888888888886</v>
      </c>
      <c r="D5077" t="s">
        <v>411</v>
      </c>
      <c r="E5077">
        <v>1</v>
      </c>
      <c r="F5077" t="s">
        <v>24</v>
      </c>
      <c r="G5077" t="s">
        <v>405</v>
      </c>
      <c r="H5077" t="s">
        <v>406</v>
      </c>
      <c r="J5077" t="s">
        <v>403</v>
      </c>
      <c r="K5077">
        <v>1</v>
      </c>
      <c r="L5077" t="str">
        <f>_xlfn.CONCAT(D5077,F5077)</f>
        <v>Turkish coffee3 oz</v>
      </c>
      <c r="M5077" s="10">
        <f>E5077*_xlfn.XLOOKUP(L5077,PriceListData!$F$2:$F$97,PriceListData!$E$2:$E$97)</f>
        <v>3.75</v>
      </c>
      <c r="N5077" t="str">
        <f>TEXT(B5077,"dddd")</f>
        <v>Wednesday</v>
      </c>
    </row>
    <row r="5078" spans="1:14" x14ac:dyDescent="0.35">
      <c r="A5078">
        <v>291155</v>
      </c>
      <c r="B5078" s="3">
        <v>45798</v>
      </c>
      <c r="C5078" s="4">
        <v>0.38046296296296295</v>
      </c>
      <c r="D5078" t="s">
        <v>409</v>
      </c>
      <c r="E5078">
        <v>1</v>
      </c>
      <c r="F5078" t="s">
        <v>15</v>
      </c>
      <c r="G5078" t="s">
        <v>405</v>
      </c>
      <c r="H5078" t="s">
        <v>406</v>
      </c>
      <c r="J5078" t="s">
        <v>403</v>
      </c>
      <c r="K5078">
        <v>1</v>
      </c>
      <c r="L5078" t="str">
        <f>_xlfn.CONCAT(D5078,F5078)</f>
        <v>Drip coffee12 oz</v>
      </c>
      <c r="M5078" s="10">
        <f>E5078*_xlfn.XLOOKUP(L5078,PriceListData!$F$2:$F$97,PriceListData!$E$2:$E$97)</f>
        <v>2.25</v>
      </c>
      <c r="N5078" t="str">
        <f>TEXT(B5078,"dddd")</f>
        <v>Wednesday</v>
      </c>
    </row>
    <row r="5079" spans="1:14" x14ac:dyDescent="0.35">
      <c r="A5079">
        <v>291154</v>
      </c>
      <c r="B5079" s="3">
        <v>45798</v>
      </c>
      <c r="C5079" s="4">
        <v>0.37888888888888889</v>
      </c>
      <c r="D5079" t="s">
        <v>21</v>
      </c>
      <c r="E5079">
        <v>1</v>
      </c>
      <c r="F5079" t="s">
        <v>15</v>
      </c>
      <c r="G5079" t="s">
        <v>405</v>
      </c>
      <c r="H5079" t="s">
        <v>406</v>
      </c>
      <c r="J5079" t="s">
        <v>403</v>
      </c>
      <c r="K5079">
        <v>2</v>
      </c>
      <c r="L5079" t="str">
        <f>_xlfn.CONCAT(D5079,F5079)</f>
        <v>Pourover12 oz</v>
      </c>
      <c r="M5079" s="10">
        <f>E5079*_xlfn.XLOOKUP(L5079,PriceListData!$F$2:$F$97,PriceListData!$E$2:$E$97)</f>
        <v>3.5</v>
      </c>
      <c r="N5079" t="str">
        <f>TEXT(B5079,"dddd")</f>
        <v>Wednesday</v>
      </c>
    </row>
    <row r="5080" spans="1:14" x14ac:dyDescent="0.35">
      <c r="A5080">
        <v>291154</v>
      </c>
      <c r="B5080" s="3">
        <v>45798</v>
      </c>
      <c r="C5080" s="4">
        <v>0.37888888888888889</v>
      </c>
      <c r="D5080" t="s">
        <v>419</v>
      </c>
      <c r="E5080">
        <v>1</v>
      </c>
      <c r="G5080" t="s">
        <v>415</v>
      </c>
      <c r="H5080" t="s">
        <v>416</v>
      </c>
      <c r="J5080" t="s">
        <v>403</v>
      </c>
      <c r="K5080">
        <v>2</v>
      </c>
      <c r="L5080" t="str">
        <f>_xlfn.CONCAT(D5080,F5080)</f>
        <v>Extra shot</v>
      </c>
      <c r="M5080" s="10">
        <f>E5080*_xlfn.XLOOKUP(L5080,PriceListData!$F$2:$F$97,PriceListData!$E$2:$E$97)</f>
        <v>1</v>
      </c>
      <c r="N5080" t="str">
        <f>TEXT(B5080,"dddd")</f>
        <v>Wednesday</v>
      </c>
    </row>
    <row r="5081" spans="1:14" x14ac:dyDescent="0.35">
      <c r="A5081">
        <v>291153</v>
      </c>
      <c r="B5081" s="3">
        <v>45798</v>
      </c>
      <c r="C5081" s="4">
        <v>0.37809027777777776</v>
      </c>
      <c r="D5081" t="s">
        <v>65</v>
      </c>
      <c r="E5081">
        <v>1</v>
      </c>
      <c r="F5081" t="s">
        <v>15</v>
      </c>
      <c r="G5081" t="s">
        <v>405</v>
      </c>
      <c r="H5081" t="s">
        <v>406</v>
      </c>
      <c r="J5081" t="s">
        <v>403</v>
      </c>
      <c r="K5081">
        <v>1</v>
      </c>
      <c r="L5081" t="str">
        <f>_xlfn.CONCAT(D5081,F5081)</f>
        <v>Cappuccino12 oz</v>
      </c>
      <c r="M5081" s="10">
        <f>E5081*_xlfn.XLOOKUP(L5081,PriceListData!$F$2:$F$97,PriceListData!$E$2:$E$97)</f>
        <v>5.5</v>
      </c>
      <c r="N5081" t="str">
        <f>TEXT(B5081,"dddd")</f>
        <v>Wednesday</v>
      </c>
    </row>
    <row r="5082" spans="1:14" x14ac:dyDescent="0.35">
      <c r="A5082">
        <v>291152</v>
      </c>
      <c r="B5082" s="3">
        <v>45798</v>
      </c>
      <c r="C5082" s="4">
        <v>0.37645833333333334</v>
      </c>
      <c r="D5082" t="s">
        <v>21</v>
      </c>
      <c r="E5082">
        <v>1</v>
      </c>
      <c r="F5082" t="s">
        <v>15</v>
      </c>
      <c r="G5082" t="s">
        <v>405</v>
      </c>
      <c r="H5082" t="s">
        <v>406</v>
      </c>
      <c r="J5082" t="s">
        <v>403</v>
      </c>
      <c r="K5082">
        <v>2</v>
      </c>
      <c r="L5082" t="str">
        <f>_xlfn.CONCAT(D5082,F5082)</f>
        <v>Pourover12 oz</v>
      </c>
      <c r="M5082" s="10">
        <f>E5082*_xlfn.XLOOKUP(L5082,PriceListData!$F$2:$F$97,PriceListData!$E$2:$E$97)</f>
        <v>3.5</v>
      </c>
      <c r="N5082" t="str">
        <f>TEXT(B5082,"dddd")</f>
        <v>Wednesday</v>
      </c>
    </row>
    <row r="5083" spans="1:14" x14ac:dyDescent="0.35">
      <c r="A5083">
        <v>291151</v>
      </c>
      <c r="B5083" s="3">
        <v>45798</v>
      </c>
      <c r="C5083" s="4">
        <v>0.37480324074074073</v>
      </c>
      <c r="D5083" t="s">
        <v>410</v>
      </c>
      <c r="E5083">
        <v>1</v>
      </c>
      <c r="F5083" t="s">
        <v>15</v>
      </c>
      <c r="G5083" t="s">
        <v>405</v>
      </c>
      <c r="H5083" t="s">
        <v>406</v>
      </c>
      <c r="J5083" t="s">
        <v>403</v>
      </c>
      <c r="K5083">
        <v>1</v>
      </c>
      <c r="L5083" t="str">
        <f>_xlfn.CONCAT(D5083,F5083)</f>
        <v>Café Cubano12 oz</v>
      </c>
      <c r="M5083" s="10">
        <f>E5083*_xlfn.XLOOKUP(L5083,PriceListData!$F$2:$F$97,PriceListData!$E$2:$E$97)</f>
        <v>7</v>
      </c>
      <c r="N5083" t="str">
        <f>TEXT(B5083,"dddd")</f>
        <v>Wednesday</v>
      </c>
    </row>
    <row r="5084" spans="1:14" x14ac:dyDescent="0.35">
      <c r="A5084">
        <v>291148</v>
      </c>
      <c r="B5084" s="3">
        <v>45798</v>
      </c>
      <c r="C5084" s="4">
        <v>0.36511574074074077</v>
      </c>
      <c r="D5084" t="s">
        <v>52</v>
      </c>
      <c r="E5084">
        <v>1</v>
      </c>
      <c r="F5084" t="s">
        <v>15</v>
      </c>
      <c r="G5084" t="s">
        <v>405</v>
      </c>
      <c r="H5084" t="s">
        <v>414</v>
      </c>
      <c r="J5084" t="s">
        <v>403</v>
      </c>
      <c r="K5084">
        <v>2</v>
      </c>
      <c r="L5084" t="str">
        <f>_xlfn.CONCAT(D5084,F5084)</f>
        <v>Frappé12 oz</v>
      </c>
      <c r="M5084" s="10">
        <f>E5084*_xlfn.XLOOKUP(L5084,PriceListData!$F$2:$F$97,PriceListData!$E$2:$E$97)</f>
        <v>4.75</v>
      </c>
      <c r="N5084" t="str">
        <f>TEXT(B5084,"dddd")</f>
        <v>Wednesday</v>
      </c>
    </row>
    <row r="5085" spans="1:14" x14ac:dyDescent="0.35">
      <c r="A5085">
        <v>291146</v>
      </c>
      <c r="B5085" s="3">
        <v>45798</v>
      </c>
      <c r="C5085" s="4">
        <v>0.36172453703703705</v>
      </c>
      <c r="D5085" t="s">
        <v>407</v>
      </c>
      <c r="E5085">
        <v>1</v>
      </c>
      <c r="G5085" t="s">
        <v>405</v>
      </c>
      <c r="H5085" t="s">
        <v>408</v>
      </c>
      <c r="J5085" t="s">
        <v>403</v>
      </c>
      <c r="K5085">
        <v>1</v>
      </c>
      <c r="L5085" t="str">
        <f>_xlfn.CONCAT(D5085,F5085)</f>
        <v>Drip coffee refill</v>
      </c>
      <c r="M5085" s="10">
        <f>E5085*_xlfn.XLOOKUP(L5085,PriceListData!$F$2:$F$97,PriceListData!$E$2:$E$97)</f>
        <v>1.25</v>
      </c>
      <c r="N5085" t="str">
        <f>TEXT(B5085,"dddd")</f>
        <v>Wednesday</v>
      </c>
    </row>
    <row r="5086" spans="1:14" x14ac:dyDescent="0.35">
      <c r="A5086">
        <v>291146</v>
      </c>
      <c r="B5086" s="3">
        <v>45798</v>
      </c>
      <c r="C5086" s="4">
        <v>0.36172453703703705</v>
      </c>
      <c r="D5086" t="s">
        <v>74</v>
      </c>
      <c r="E5086">
        <v>1</v>
      </c>
      <c r="F5086" t="s">
        <v>15</v>
      </c>
      <c r="G5086" t="s">
        <v>417</v>
      </c>
      <c r="H5086" t="s">
        <v>418</v>
      </c>
      <c r="J5086" t="s">
        <v>403</v>
      </c>
      <c r="K5086">
        <v>1</v>
      </c>
      <c r="L5086" t="str">
        <f>_xlfn.CONCAT(D5086,F5086)</f>
        <v>Single-origin12 oz</v>
      </c>
      <c r="M5086" s="10">
        <f>E5086*_xlfn.XLOOKUP(L5086,PriceListData!$F$2:$F$97,PriceListData!$E$2:$E$97)</f>
        <v>14.95</v>
      </c>
      <c r="N5086" t="str">
        <f>TEXT(B5086,"dddd")</f>
        <v>Wednesday</v>
      </c>
    </row>
    <row r="5087" spans="1:14" x14ac:dyDescent="0.35">
      <c r="A5087">
        <v>291145</v>
      </c>
      <c r="B5087" s="3">
        <v>45798</v>
      </c>
      <c r="C5087" s="4">
        <v>0.36002314814814818</v>
      </c>
      <c r="D5087" t="s">
        <v>407</v>
      </c>
      <c r="E5087">
        <v>1</v>
      </c>
      <c r="G5087" t="s">
        <v>405</v>
      </c>
      <c r="H5087" t="s">
        <v>408</v>
      </c>
      <c r="J5087" t="s">
        <v>403</v>
      </c>
      <c r="K5087">
        <v>2</v>
      </c>
      <c r="L5087" t="str">
        <f>_xlfn.CONCAT(D5087,F5087)</f>
        <v>Drip coffee refill</v>
      </c>
      <c r="M5087" s="10">
        <f>E5087*_xlfn.XLOOKUP(L5087,PriceListData!$F$2:$F$97,PriceListData!$E$2:$E$97)</f>
        <v>1.25</v>
      </c>
      <c r="N5087" t="str">
        <f>TEXT(B5087,"dddd")</f>
        <v>Wednesday</v>
      </c>
    </row>
    <row r="5088" spans="1:14" x14ac:dyDescent="0.35">
      <c r="A5088">
        <v>291144</v>
      </c>
      <c r="B5088" s="3">
        <v>45798</v>
      </c>
      <c r="C5088" s="4">
        <v>0.35886574074074074</v>
      </c>
      <c r="D5088" t="s">
        <v>54</v>
      </c>
      <c r="E5088">
        <v>2</v>
      </c>
      <c r="G5088" t="s">
        <v>415</v>
      </c>
      <c r="H5088" t="s">
        <v>416</v>
      </c>
      <c r="J5088" t="s">
        <v>403</v>
      </c>
      <c r="K5088">
        <v>1</v>
      </c>
      <c r="L5088" t="str">
        <f>_xlfn.CONCAT(D5088,F5088)</f>
        <v>Syrup</v>
      </c>
      <c r="M5088" s="10">
        <f>E5088*_xlfn.XLOOKUP(L5088,PriceListData!$F$2:$F$97,PriceListData!$E$2:$E$97)</f>
        <v>1.5</v>
      </c>
      <c r="N5088" t="str">
        <f>TEXT(B5088,"dddd")</f>
        <v>Wednesday</v>
      </c>
    </row>
    <row r="5089" spans="1:14" x14ac:dyDescent="0.35">
      <c r="A5089">
        <v>291144</v>
      </c>
      <c r="B5089" s="3">
        <v>45798</v>
      </c>
      <c r="C5089" s="4">
        <v>0.35886574074074074</v>
      </c>
      <c r="D5089" t="s">
        <v>21</v>
      </c>
      <c r="E5089">
        <v>1</v>
      </c>
      <c r="F5089" t="s">
        <v>15</v>
      </c>
      <c r="G5089" t="s">
        <v>405</v>
      </c>
      <c r="H5089" t="s">
        <v>406</v>
      </c>
      <c r="J5089" t="s">
        <v>403</v>
      </c>
      <c r="K5089">
        <v>1</v>
      </c>
      <c r="L5089" t="str">
        <f>_xlfn.CONCAT(D5089,F5089)</f>
        <v>Pourover12 oz</v>
      </c>
      <c r="M5089" s="10">
        <f>E5089*_xlfn.XLOOKUP(L5089,PriceListData!$F$2:$F$97,PriceListData!$E$2:$E$97)</f>
        <v>3.5</v>
      </c>
      <c r="N5089" t="str">
        <f>TEXT(B5089,"dddd")</f>
        <v>Wednesday</v>
      </c>
    </row>
    <row r="5090" spans="1:14" x14ac:dyDescent="0.35">
      <c r="A5090">
        <v>291144</v>
      </c>
      <c r="B5090" s="3">
        <v>45798</v>
      </c>
      <c r="C5090" s="4">
        <v>0.35886574074074074</v>
      </c>
      <c r="D5090" t="s">
        <v>21</v>
      </c>
      <c r="E5090">
        <v>1</v>
      </c>
      <c r="F5090" t="s">
        <v>15</v>
      </c>
      <c r="G5090" t="s">
        <v>405</v>
      </c>
      <c r="H5090" t="s">
        <v>406</v>
      </c>
      <c r="J5090" t="s">
        <v>403</v>
      </c>
      <c r="K5090">
        <v>1</v>
      </c>
      <c r="L5090" t="str">
        <f>_xlfn.CONCAT(D5090,F5090)</f>
        <v>Pourover12 oz</v>
      </c>
      <c r="M5090" s="10">
        <f>E5090*_xlfn.XLOOKUP(L5090,PriceListData!$F$2:$F$97,PriceListData!$E$2:$E$97)</f>
        <v>3.5</v>
      </c>
      <c r="N5090" t="str">
        <f>TEXT(B5090,"dddd")</f>
        <v>Wednesday</v>
      </c>
    </row>
    <row r="5091" spans="1:14" x14ac:dyDescent="0.35">
      <c r="A5091">
        <v>291143</v>
      </c>
      <c r="B5091" s="3">
        <v>45798</v>
      </c>
      <c r="C5091" s="4">
        <v>0.35568287037037039</v>
      </c>
      <c r="D5091" t="s">
        <v>407</v>
      </c>
      <c r="E5091">
        <v>1</v>
      </c>
      <c r="G5091" t="s">
        <v>405</v>
      </c>
      <c r="H5091" t="s">
        <v>408</v>
      </c>
      <c r="J5091" t="s">
        <v>403</v>
      </c>
      <c r="K5091">
        <v>2</v>
      </c>
      <c r="L5091" t="str">
        <f>_xlfn.CONCAT(D5091,F5091)</f>
        <v>Drip coffee refill</v>
      </c>
      <c r="M5091" s="10">
        <f>E5091*_xlfn.XLOOKUP(L5091,PriceListData!$F$2:$F$97,PriceListData!$E$2:$E$97)</f>
        <v>1.25</v>
      </c>
      <c r="N5091" t="str">
        <f>TEXT(B5091,"dddd")</f>
        <v>Wednesday</v>
      </c>
    </row>
    <row r="5092" spans="1:14" x14ac:dyDescent="0.35">
      <c r="A5092">
        <v>291141</v>
      </c>
      <c r="B5092" s="3">
        <v>45798</v>
      </c>
      <c r="C5092" s="4">
        <v>0.35340277777777779</v>
      </c>
      <c r="D5092" t="s">
        <v>21</v>
      </c>
      <c r="E5092">
        <v>1</v>
      </c>
      <c r="F5092" t="s">
        <v>15</v>
      </c>
      <c r="G5092" t="s">
        <v>405</v>
      </c>
      <c r="H5092" t="s">
        <v>406</v>
      </c>
      <c r="J5092" t="s">
        <v>403</v>
      </c>
      <c r="K5092">
        <v>2</v>
      </c>
      <c r="L5092" t="str">
        <f>_xlfn.CONCAT(D5092,F5092)</f>
        <v>Pourover12 oz</v>
      </c>
      <c r="M5092" s="10">
        <f>E5092*_xlfn.XLOOKUP(L5092,PriceListData!$F$2:$F$97,PriceListData!$E$2:$E$97)</f>
        <v>3.5</v>
      </c>
      <c r="N5092" t="str">
        <f>TEXT(B5092,"dddd")</f>
        <v>Wednesday</v>
      </c>
    </row>
    <row r="5093" spans="1:14" x14ac:dyDescent="0.35">
      <c r="A5093">
        <v>291140</v>
      </c>
      <c r="B5093" s="3">
        <v>45798</v>
      </c>
      <c r="C5093" s="4">
        <v>0.34993055555555558</v>
      </c>
      <c r="D5093" t="s">
        <v>21</v>
      </c>
      <c r="E5093">
        <v>1</v>
      </c>
      <c r="F5093" t="s">
        <v>15</v>
      </c>
      <c r="G5093" t="s">
        <v>405</v>
      </c>
      <c r="H5093" t="s">
        <v>406</v>
      </c>
      <c r="J5093" t="s">
        <v>403</v>
      </c>
      <c r="K5093">
        <v>2</v>
      </c>
      <c r="L5093" t="str">
        <f>_xlfn.CONCAT(D5093,F5093)</f>
        <v>Pourover12 oz</v>
      </c>
      <c r="M5093" s="10">
        <f>E5093*_xlfn.XLOOKUP(L5093,PriceListData!$F$2:$F$97,PriceListData!$E$2:$E$97)</f>
        <v>3.5</v>
      </c>
      <c r="N5093" t="str">
        <f>TEXT(B5093,"dddd")</f>
        <v>Wednesday</v>
      </c>
    </row>
    <row r="5094" spans="1:14" x14ac:dyDescent="0.35">
      <c r="A5094">
        <v>291139</v>
      </c>
      <c r="B5094" s="3">
        <v>45798</v>
      </c>
      <c r="C5094" s="4">
        <v>0.34892361111111109</v>
      </c>
      <c r="D5094" t="s">
        <v>411</v>
      </c>
      <c r="E5094">
        <v>1</v>
      </c>
      <c r="F5094" t="s">
        <v>24</v>
      </c>
      <c r="G5094" t="s">
        <v>405</v>
      </c>
      <c r="H5094" t="s">
        <v>406</v>
      </c>
      <c r="J5094" t="s">
        <v>403</v>
      </c>
      <c r="K5094">
        <v>1</v>
      </c>
      <c r="L5094" t="str">
        <f>_xlfn.CONCAT(D5094,F5094)</f>
        <v>Turkish coffee3 oz</v>
      </c>
      <c r="M5094" s="10">
        <f>E5094*_xlfn.XLOOKUP(L5094,PriceListData!$F$2:$F$97,PriceListData!$E$2:$E$97)</f>
        <v>3.75</v>
      </c>
      <c r="N5094" t="str">
        <f>TEXT(B5094,"dddd")</f>
        <v>Wednesday</v>
      </c>
    </row>
    <row r="5095" spans="1:14" x14ac:dyDescent="0.35">
      <c r="A5095">
        <v>291139</v>
      </c>
      <c r="B5095" s="3">
        <v>45798</v>
      </c>
      <c r="C5095" s="4">
        <v>0.34892361111111109</v>
      </c>
      <c r="D5095" t="s">
        <v>54</v>
      </c>
      <c r="E5095">
        <v>1</v>
      </c>
      <c r="G5095" t="s">
        <v>415</v>
      </c>
      <c r="H5095" t="s">
        <v>416</v>
      </c>
      <c r="J5095" t="s">
        <v>403</v>
      </c>
      <c r="K5095">
        <v>1</v>
      </c>
      <c r="L5095" t="str">
        <f>_xlfn.CONCAT(D5095,F5095)</f>
        <v>Syrup</v>
      </c>
      <c r="M5095" s="10">
        <f>E5095*_xlfn.XLOOKUP(L5095,PriceListData!$F$2:$F$97,PriceListData!$E$2:$E$97)</f>
        <v>0.75</v>
      </c>
      <c r="N5095" t="str">
        <f>TEXT(B5095,"dddd")</f>
        <v>Wednesday</v>
      </c>
    </row>
    <row r="5096" spans="1:14" x14ac:dyDescent="0.35">
      <c r="A5096">
        <v>291138</v>
      </c>
      <c r="B5096" s="3">
        <v>45798</v>
      </c>
      <c r="C5096" s="4">
        <v>0.34564814814814815</v>
      </c>
      <c r="D5096" t="s">
        <v>407</v>
      </c>
      <c r="E5096">
        <v>1</v>
      </c>
      <c r="G5096" t="s">
        <v>405</v>
      </c>
      <c r="H5096" t="s">
        <v>408</v>
      </c>
      <c r="J5096" t="s">
        <v>403</v>
      </c>
      <c r="K5096">
        <v>1</v>
      </c>
      <c r="L5096" t="str">
        <f>_xlfn.CONCAT(D5096,F5096)</f>
        <v>Drip coffee refill</v>
      </c>
      <c r="M5096" s="10">
        <f>E5096*_xlfn.XLOOKUP(L5096,PriceListData!$F$2:$F$97,PriceListData!$E$2:$E$97)</f>
        <v>1.25</v>
      </c>
      <c r="N5096" t="str">
        <f>TEXT(B5096,"dddd")</f>
        <v>Wednesday</v>
      </c>
    </row>
    <row r="5097" spans="1:14" x14ac:dyDescent="0.35">
      <c r="A5097">
        <v>291137</v>
      </c>
      <c r="B5097" s="3">
        <v>45798</v>
      </c>
      <c r="C5097" s="4">
        <v>0.34561342592592592</v>
      </c>
      <c r="D5097" t="s">
        <v>419</v>
      </c>
      <c r="E5097">
        <v>1</v>
      </c>
      <c r="G5097" t="s">
        <v>415</v>
      </c>
      <c r="H5097" t="s">
        <v>416</v>
      </c>
      <c r="J5097" t="s">
        <v>403</v>
      </c>
      <c r="K5097">
        <v>2</v>
      </c>
      <c r="L5097" t="str">
        <f>_xlfn.CONCAT(D5097,F5097)</f>
        <v>Extra shot</v>
      </c>
      <c r="M5097" s="10">
        <f>E5097*_xlfn.XLOOKUP(L5097,PriceListData!$F$2:$F$97,PriceListData!$E$2:$E$97)</f>
        <v>1</v>
      </c>
      <c r="N5097" t="str">
        <f>TEXT(B5097,"dddd")</f>
        <v>Wednesday</v>
      </c>
    </row>
    <row r="5098" spans="1:14" x14ac:dyDescent="0.35">
      <c r="A5098">
        <v>291135</v>
      </c>
      <c r="B5098" s="3">
        <v>45798</v>
      </c>
      <c r="C5098" s="4">
        <v>0.33332175925925928</v>
      </c>
      <c r="D5098" t="s">
        <v>420</v>
      </c>
      <c r="E5098">
        <v>1</v>
      </c>
      <c r="F5098" t="s">
        <v>76</v>
      </c>
      <c r="G5098" t="s">
        <v>413</v>
      </c>
      <c r="H5098" t="s">
        <v>406</v>
      </c>
      <c r="J5098" t="s">
        <v>403</v>
      </c>
      <c r="K5098">
        <v>1</v>
      </c>
      <c r="L5098" t="str">
        <f>_xlfn.CONCAT(D5098,F5098)</f>
        <v>Moroccan tea10 oz</v>
      </c>
      <c r="M5098" s="10">
        <f>E5098*_xlfn.XLOOKUP(L5098,PriceListData!$F$2:$F$97,PriceListData!$E$2:$E$97)</f>
        <v>3</v>
      </c>
      <c r="N5098" t="str">
        <f>TEXT(B5098,"dddd")</f>
        <v>Wednesday</v>
      </c>
    </row>
    <row r="5099" spans="1:14" x14ac:dyDescent="0.35">
      <c r="A5099">
        <v>291134</v>
      </c>
      <c r="B5099" s="3">
        <v>45798</v>
      </c>
      <c r="C5099" s="4">
        <v>0.33234953703703701</v>
      </c>
      <c r="D5099" t="s">
        <v>407</v>
      </c>
      <c r="E5099">
        <v>1</v>
      </c>
      <c r="G5099" t="s">
        <v>405</v>
      </c>
      <c r="H5099" t="s">
        <v>408</v>
      </c>
      <c r="J5099" t="s">
        <v>403</v>
      </c>
      <c r="K5099">
        <v>1</v>
      </c>
      <c r="L5099" t="str">
        <f>_xlfn.CONCAT(D5099,F5099)</f>
        <v>Drip coffee refill</v>
      </c>
      <c r="M5099" s="10">
        <f>E5099*_xlfn.XLOOKUP(L5099,PriceListData!$F$2:$F$97,PriceListData!$E$2:$E$97)</f>
        <v>1.25</v>
      </c>
      <c r="N5099" t="str">
        <f>TEXT(B5099,"dddd")</f>
        <v>Wednesday</v>
      </c>
    </row>
    <row r="5100" spans="1:14" x14ac:dyDescent="0.35">
      <c r="A5100">
        <v>291133</v>
      </c>
      <c r="B5100" s="3">
        <v>45798</v>
      </c>
      <c r="C5100" s="4">
        <v>0.32518518518518519</v>
      </c>
      <c r="D5100" t="s">
        <v>54</v>
      </c>
      <c r="E5100">
        <v>1</v>
      </c>
      <c r="G5100" t="s">
        <v>415</v>
      </c>
      <c r="H5100" t="s">
        <v>416</v>
      </c>
      <c r="J5100" t="s">
        <v>403</v>
      </c>
      <c r="K5100">
        <v>2</v>
      </c>
      <c r="L5100" t="str">
        <f>_xlfn.CONCAT(D5100,F5100)</f>
        <v>Syrup</v>
      </c>
      <c r="M5100" s="10">
        <f>E5100*_xlfn.XLOOKUP(L5100,PriceListData!$F$2:$F$97,PriceListData!$E$2:$E$97)</f>
        <v>0.75</v>
      </c>
      <c r="N5100" t="str">
        <f>TEXT(B5100,"dddd")</f>
        <v>Wednesday</v>
      </c>
    </row>
    <row r="5101" spans="1:14" x14ac:dyDescent="0.35">
      <c r="A5101">
        <v>291133</v>
      </c>
      <c r="B5101" s="3">
        <v>45798</v>
      </c>
      <c r="C5101" s="4">
        <v>0.32518518518518519</v>
      </c>
      <c r="D5101" t="s">
        <v>21</v>
      </c>
      <c r="E5101">
        <v>1</v>
      </c>
      <c r="F5101" t="s">
        <v>15</v>
      </c>
      <c r="G5101" t="s">
        <v>405</v>
      </c>
      <c r="H5101" t="s">
        <v>406</v>
      </c>
      <c r="J5101" t="s">
        <v>403</v>
      </c>
      <c r="K5101">
        <v>2</v>
      </c>
      <c r="L5101" t="str">
        <f>_xlfn.CONCAT(D5101,F5101)</f>
        <v>Pourover12 oz</v>
      </c>
      <c r="M5101" s="10">
        <f>E5101*_xlfn.XLOOKUP(L5101,PriceListData!$F$2:$F$97,PriceListData!$E$2:$E$97)</f>
        <v>3.5</v>
      </c>
      <c r="N5101" t="str">
        <f>TEXT(B5101,"dddd")</f>
        <v>Wednesday</v>
      </c>
    </row>
    <row r="5102" spans="1:14" x14ac:dyDescent="0.35">
      <c r="A5102">
        <v>291130</v>
      </c>
      <c r="B5102" s="3">
        <v>45798</v>
      </c>
      <c r="C5102" s="4">
        <v>0.31172453703703706</v>
      </c>
      <c r="D5102" t="s">
        <v>411</v>
      </c>
      <c r="E5102">
        <v>1</v>
      </c>
      <c r="F5102" t="s">
        <v>24</v>
      </c>
      <c r="G5102" t="s">
        <v>405</v>
      </c>
      <c r="H5102" t="s">
        <v>406</v>
      </c>
      <c r="J5102" t="s">
        <v>403</v>
      </c>
      <c r="K5102">
        <v>1</v>
      </c>
      <c r="L5102" t="str">
        <f>_xlfn.CONCAT(D5102,F5102)</f>
        <v>Turkish coffee3 oz</v>
      </c>
      <c r="M5102" s="10">
        <f>E5102*_xlfn.XLOOKUP(L5102,PriceListData!$F$2:$F$97,PriceListData!$E$2:$E$97)</f>
        <v>3.75</v>
      </c>
      <c r="N5102" t="str">
        <f>TEXT(B5102,"dddd")</f>
        <v>Wednesday</v>
      </c>
    </row>
    <row r="5103" spans="1:14" x14ac:dyDescent="0.35">
      <c r="A5103">
        <v>291128</v>
      </c>
      <c r="B5103" s="3">
        <v>45798</v>
      </c>
      <c r="C5103" s="4">
        <v>0.86039351851851853</v>
      </c>
      <c r="D5103" t="s">
        <v>437</v>
      </c>
      <c r="E5103">
        <v>1</v>
      </c>
      <c r="G5103" t="s">
        <v>433</v>
      </c>
      <c r="H5103" t="s">
        <v>435</v>
      </c>
      <c r="J5103" t="s">
        <v>403</v>
      </c>
      <c r="K5103">
        <v>1</v>
      </c>
      <c r="L5103" t="str">
        <f>_xlfn.CONCAT(D5103,F5103)</f>
        <v>Pizza pocket</v>
      </c>
      <c r="M5103" s="10">
        <f>E5103*_xlfn.XLOOKUP(L5103,PriceListData!$F$2:$F$97,PriceListData!$E$2:$E$97)</f>
        <v>5</v>
      </c>
      <c r="N5103" t="str">
        <f>TEXT(B5103,"dddd")</f>
        <v>Wednesday</v>
      </c>
    </row>
    <row r="5104" spans="1:14" x14ac:dyDescent="0.35">
      <c r="A5104">
        <v>291127</v>
      </c>
      <c r="B5104" s="3">
        <v>45798</v>
      </c>
      <c r="C5104" s="4">
        <v>0.80011574074074077</v>
      </c>
      <c r="D5104" t="s">
        <v>441</v>
      </c>
      <c r="E5104">
        <v>1</v>
      </c>
      <c r="G5104" t="s">
        <v>433</v>
      </c>
      <c r="H5104" t="s">
        <v>435</v>
      </c>
      <c r="J5104" t="s">
        <v>403</v>
      </c>
      <c r="K5104">
        <v>1</v>
      </c>
      <c r="L5104" t="str">
        <f>_xlfn.CONCAT(D5104,F5104)</f>
        <v>Sticky bun</v>
      </c>
      <c r="M5104" s="10">
        <f>E5104*_xlfn.XLOOKUP(L5104,PriceListData!$F$2:$F$97,PriceListData!$E$2:$E$97)</f>
        <v>2.75</v>
      </c>
      <c r="N5104" t="str">
        <f>TEXT(B5104,"dddd")</f>
        <v>Wednesday</v>
      </c>
    </row>
    <row r="5105" spans="1:14" x14ac:dyDescent="0.35">
      <c r="A5105">
        <v>291127</v>
      </c>
      <c r="B5105" s="3">
        <v>45798</v>
      </c>
      <c r="C5105" s="4">
        <v>0.80011574074074077</v>
      </c>
      <c r="D5105" t="s">
        <v>437</v>
      </c>
      <c r="E5105">
        <v>1</v>
      </c>
      <c r="G5105" t="s">
        <v>433</v>
      </c>
      <c r="H5105" t="s">
        <v>435</v>
      </c>
      <c r="J5105" t="s">
        <v>403</v>
      </c>
      <c r="K5105">
        <v>1</v>
      </c>
      <c r="L5105" t="str">
        <f>_xlfn.CONCAT(D5105,F5105)</f>
        <v>Pizza pocket</v>
      </c>
      <c r="M5105" s="10">
        <f>E5105*_xlfn.XLOOKUP(L5105,PriceListData!$F$2:$F$97,PriceListData!$E$2:$E$97)</f>
        <v>5</v>
      </c>
      <c r="N5105" t="str">
        <f>TEXT(B5105,"dddd")</f>
        <v>Wednesday</v>
      </c>
    </row>
    <row r="5106" spans="1:14" x14ac:dyDescent="0.35">
      <c r="A5106">
        <v>291127</v>
      </c>
      <c r="B5106" s="3">
        <v>45798</v>
      </c>
      <c r="C5106" s="4">
        <v>0.80011574074074077</v>
      </c>
      <c r="D5106" t="s">
        <v>438</v>
      </c>
      <c r="E5106">
        <v>1</v>
      </c>
      <c r="G5106" t="s">
        <v>433</v>
      </c>
      <c r="H5106" t="s">
        <v>435</v>
      </c>
      <c r="J5106" t="s">
        <v>403</v>
      </c>
      <c r="K5106">
        <v>1</v>
      </c>
      <c r="L5106" t="str">
        <f>_xlfn.CONCAT(D5106,F5106)</f>
        <v>Cinnamon roll</v>
      </c>
      <c r="M5106" s="10">
        <f>E5106*_xlfn.XLOOKUP(L5106,PriceListData!$F$2:$F$97,PriceListData!$E$2:$E$97)</f>
        <v>3.75</v>
      </c>
      <c r="N5106" t="str">
        <f>TEXT(B5106,"dddd")</f>
        <v>Wednesday</v>
      </c>
    </row>
    <row r="5107" spans="1:14" x14ac:dyDescent="0.35">
      <c r="A5107">
        <v>291126</v>
      </c>
      <c r="B5107" s="3">
        <v>45798</v>
      </c>
      <c r="C5107" s="4">
        <v>0.75184027777777773</v>
      </c>
      <c r="D5107" t="s">
        <v>443</v>
      </c>
      <c r="E5107">
        <v>1</v>
      </c>
      <c r="G5107" t="s">
        <v>433</v>
      </c>
      <c r="H5107" t="s">
        <v>435</v>
      </c>
      <c r="J5107" t="s">
        <v>403</v>
      </c>
      <c r="K5107">
        <v>1</v>
      </c>
      <c r="L5107" t="str">
        <f>_xlfn.CONCAT(D5107,F5107)</f>
        <v>Scone with clotted cream and jam</v>
      </c>
      <c r="M5107" s="10">
        <f>E5107*_xlfn.XLOOKUP(L5107,PriceListData!$F$2:$F$97,PriceListData!$E$2:$E$97)</f>
        <v>5.75</v>
      </c>
      <c r="N5107" t="str">
        <f>TEXT(B5107,"dddd")</f>
        <v>Wednesday</v>
      </c>
    </row>
    <row r="5108" spans="1:14" x14ac:dyDescent="0.35">
      <c r="A5108">
        <v>291125</v>
      </c>
      <c r="B5108" s="3">
        <v>45798</v>
      </c>
      <c r="C5108" s="4">
        <v>0.70626157407407408</v>
      </c>
      <c r="D5108" t="s">
        <v>441</v>
      </c>
      <c r="E5108">
        <v>1</v>
      </c>
      <c r="G5108" t="s">
        <v>433</v>
      </c>
      <c r="H5108" t="s">
        <v>435</v>
      </c>
      <c r="J5108" t="s">
        <v>403</v>
      </c>
      <c r="K5108">
        <v>2</v>
      </c>
      <c r="L5108" t="str">
        <f>_xlfn.CONCAT(D5108,F5108)</f>
        <v>Sticky bun</v>
      </c>
      <c r="M5108" s="10">
        <f>E5108*_xlfn.XLOOKUP(L5108,PriceListData!$F$2:$F$97,PriceListData!$E$2:$E$97)</f>
        <v>2.75</v>
      </c>
      <c r="N5108" t="str">
        <f>TEXT(B5108,"dddd")</f>
        <v>Wednesday</v>
      </c>
    </row>
    <row r="5109" spans="1:14" x14ac:dyDescent="0.35">
      <c r="A5109">
        <v>291124</v>
      </c>
      <c r="B5109" s="3">
        <v>45798</v>
      </c>
      <c r="C5109" s="4">
        <v>0.68385416666666665</v>
      </c>
      <c r="D5109" t="s">
        <v>441</v>
      </c>
      <c r="E5109">
        <v>1</v>
      </c>
      <c r="G5109" t="s">
        <v>433</v>
      </c>
      <c r="H5109" t="s">
        <v>435</v>
      </c>
      <c r="J5109" t="s">
        <v>403</v>
      </c>
      <c r="K5109">
        <v>1</v>
      </c>
      <c r="L5109" t="str">
        <f>_xlfn.CONCAT(D5109,F5109)</f>
        <v>Sticky bun</v>
      </c>
      <c r="M5109" s="10">
        <f>E5109*_xlfn.XLOOKUP(L5109,PriceListData!$F$2:$F$97,PriceListData!$E$2:$E$97)</f>
        <v>2.75</v>
      </c>
      <c r="N5109" t="str">
        <f>TEXT(B5109,"dddd")</f>
        <v>Wednesday</v>
      </c>
    </row>
    <row r="5110" spans="1:14" x14ac:dyDescent="0.35">
      <c r="A5110">
        <v>291123</v>
      </c>
      <c r="B5110" s="3">
        <v>45798</v>
      </c>
      <c r="C5110" s="4">
        <v>0.65379629629629632</v>
      </c>
      <c r="D5110" t="s">
        <v>63</v>
      </c>
      <c r="E5110">
        <v>1</v>
      </c>
      <c r="G5110" t="s">
        <v>433</v>
      </c>
      <c r="H5110" t="s">
        <v>435</v>
      </c>
      <c r="J5110" t="s">
        <v>403</v>
      </c>
      <c r="K5110">
        <v>2</v>
      </c>
      <c r="L5110" t="str">
        <f>_xlfn.CONCAT(D5110,F5110)</f>
        <v>Cookie</v>
      </c>
      <c r="M5110" s="10">
        <f>E5110*_xlfn.XLOOKUP(L5110,PriceListData!$F$2:$F$97,PriceListData!$E$2:$E$97)</f>
        <v>3</v>
      </c>
      <c r="N5110" t="str">
        <f>TEXT(B5110,"dddd")</f>
        <v>Wednesday</v>
      </c>
    </row>
    <row r="5111" spans="1:14" x14ac:dyDescent="0.35">
      <c r="A5111">
        <v>291122</v>
      </c>
      <c r="B5111" s="3">
        <v>45798</v>
      </c>
      <c r="C5111" s="4">
        <v>0.60690972222222217</v>
      </c>
      <c r="D5111" t="s">
        <v>438</v>
      </c>
      <c r="E5111">
        <v>1</v>
      </c>
      <c r="G5111" t="s">
        <v>433</v>
      </c>
      <c r="H5111" t="s">
        <v>435</v>
      </c>
      <c r="J5111" t="s">
        <v>403</v>
      </c>
      <c r="K5111">
        <v>1</v>
      </c>
      <c r="L5111" t="str">
        <f>_xlfn.CONCAT(D5111,F5111)</f>
        <v>Cinnamon roll</v>
      </c>
      <c r="M5111" s="10">
        <f>E5111*_xlfn.XLOOKUP(L5111,PriceListData!$F$2:$F$97,PriceListData!$E$2:$E$97)</f>
        <v>3.75</v>
      </c>
      <c r="N5111" t="str">
        <f>TEXT(B5111,"dddd")</f>
        <v>Wednesday</v>
      </c>
    </row>
    <row r="5112" spans="1:14" x14ac:dyDescent="0.35">
      <c r="A5112">
        <v>291121</v>
      </c>
      <c r="B5112" s="3">
        <v>45798</v>
      </c>
      <c r="C5112" s="4">
        <v>0.58832175925925922</v>
      </c>
      <c r="D5112" t="s">
        <v>63</v>
      </c>
      <c r="E5112">
        <v>1</v>
      </c>
      <c r="G5112" t="s">
        <v>433</v>
      </c>
      <c r="H5112" t="s">
        <v>435</v>
      </c>
      <c r="J5112" t="s">
        <v>403</v>
      </c>
      <c r="K5112">
        <v>1</v>
      </c>
      <c r="L5112" t="str">
        <f>_xlfn.CONCAT(D5112,F5112)</f>
        <v>Cookie</v>
      </c>
      <c r="M5112" s="10">
        <f>E5112*_xlfn.XLOOKUP(L5112,PriceListData!$F$2:$F$97,PriceListData!$E$2:$E$97)</f>
        <v>3</v>
      </c>
      <c r="N5112" t="str">
        <f>TEXT(B5112,"dddd")</f>
        <v>Wednesday</v>
      </c>
    </row>
    <row r="5113" spans="1:14" x14ac:dyDescent="0.35">
      <c r="A5113">
        <v>291120</v>
      </c>
      <c r="B5113" s="3">
        <v>45798</v>
      </c>
      <c r="C5113" s="4">
        <v>0.58618055555555559</v>
      </c>
      <c r="D5113" t="s">
        <v>441</v>
      </c>
      <c r="E5113">
        <v>1</v>
      </c>
      <c r="G5113" t="s">
        <v>433</v>
      </c>
      <c r="H5113" t="s">
        <v>435</v>
      </c>
      <c r="J5113" t="s">
        <v>403</v>
      </c>
      <c r="K5113">
        <v>1</v>
      </c>
      <c r="L5113" t="str">
        <f>_xlfn.CONCAT(D5113,F5113)</f>
        <v>Sticky bun</v>
      </c>
      <c r="M5113" s="10">
        <f>E5113*_xlfn.XLOOKUP(L5113,PriceListData!$F$2:$F$97,PriceListData!$E$2:$E$97)</f>
        <v>2.75</v>
      </c>
      <c r="N5113" t="str">
        <f>TEXT(B5113,"dddd")</f>
        <v>Wednesday</v>
      </c>
    </row>
    <row r="5114" spans="1:14" x14ac:dyDescent="0.35">
      <c r="A5114">
        <v>291119</v>
      </c>
      <c r="B5114" s="3">
        <v>45798</v>
      </c>
      <c r="C5114" s="4">
        <v>0.54378472222222218</v>
      </c>
      <c r="D5114" t="s">
        <v>436</v>
      </c>
      <c r="E5114">
        <v>1</v>
      </c>
      <c r="G5114" t="s">
        <v>433</v>
      </c>
      <c r="H5114" t="s">
        <v>435</v>
      </c>
      <c r="J5114" t="s">
        <v>403</v>
      </c>
      <c r="K5114">
        <v>1</v>
      </c>
      <c r="L5114" t="str">
        <f>_xlfn.CONCAT(D5114,F5114)</f>
        <v>Apricot danish</v>
      </c>
      <c r="M5114" s="10">
        <f>E5114*_xlfn.XLOOKUP(L5114,PriceListData!$F$2:$F$97,PriceListData!$E$2:$E$97)</f>
        <v>3.5</v>
      </c>
      <c r="N5114" t="str">
        <f>TEXT(B5114,"dddd")</f>
        <v>Wednesday</v>
      </c>
    </row>
    <row r="5115" spans="1:14" x14ac:dyDescent="0.35">
      <c r="A5115">
        <v>291118</v>
      </c>
      <c r="B5115" s="3">
        <v>45798</v>
      </c>
      <c r="C5115" s="4">
        <v>0.54017361111111106</v>
      </c>
      <c r="D5115" t="s">
        <v>437</v>
      </c>
      <c r="E5115">
        <v>1</v>
      </c>
      <c r="G5115" t="s">
        <v>433</v>
      </c>
      <c r="H5115" t="s">
        <v>435</v>
      </c>
      <c r="J5115" t="s">
        <v>403</v>
      </c>
      <c r="K5115">
        <v>1</v>
      </c>
      <c r="L5115" t="str">
        <f>_xlfn.CONCAT(D5115,F5115)</f>
        <v>Pizza pocket</v>
      </c>
      <c r="M5115" s="10">
        <f>E5115*_xlfn.XLOOKUP(L5115,PriceListData!$F$2:$F$97,PriceListData!$E$2:$E$97)</f>
        <v>5</v>
      </c>
      <c r="N5115" t="str">
        <f>TEXT(B5115,"dddd")</f>
        <v>Wednesday</v>
      </c>
    </row>
    <row r="5116" spans="1:14" x14ac:dyDescent="0.35">
      <c r="A5116">
        <v>291118</v>
      </c>
      <c r="B5116" s="3">
        <v>45798</v>
      </c>
      <c r="C5116" s="4">
        <v>0.54017361111111106</v>
      </c>
      <c r="D5116" t="s">
        <v>438</v>
      </c>
      <c r="E5116">
        <v>1</v>
      </c>
      <c r="G5116" t="s">
        <v>433</v>
      </c>
      <c r="H5116" t="s">
        <v>435</v>
      </c>
      <c r="J5116" t="s">
        <v>403</v>
      </c>
      <c r="K5116">
        <v>1</v>
      </c>
      <c r="L5116" t="str">
        <f>_xlfn.CONCAT(D5116,F5116)</f>
        <v>Cinnamon roll</v>
      </c>
      <c r="M5116" s="10">
        <f>E5116*_xlfn.XLOOKUP(L5116,PriceListData!$F$2:$F$97,PriceListData!$E$2:$E$97)</f>
        <v>3.75</v>
      </c>
      <c r="N5116" t="str">
        <f>TEXT(B5116,"dddd")</f>
        <v>Wednesday</v>
      </c>
    </row>
    <row r="5117" spans="1:14" x14ac:dyDescent="0.35">
      <c r="A5117">
        <v>291117</v>
      </c>
      <c r="B5117" s="3">
        <v>45798</v>
      </c>
      <c r="C5117" s="4">
        <v>0.5290393518518518</v>
      </c>
      <c r="D5117" t="s">
        <v>93</v>
      </c>
      <c r="E5117">
        <v>1</v>
      </c>
      <c r="G5117" t="s">
        <v>433</v>
      </c>
      <c r="H5117" t="s">
        <v>435</v>
      </c>
      <c r="J5117" t="s">
        <v>403</v>
      </c>
      <c r="K5117">
        <v>1</v>
      </c>
      <c r="L5117" t="str">
        <f>_xlfn.CONCAT(D5117,F5117)</f>
        <v>Croissant</v>
      </c>
      <c r="M5117" s="10">
        <f>E5117*_xlfn.XLOOKUP(L5117,PriceListData!$F$2:$F$97,PriceListData!$E$2:$E$97)</f>
        <v>4.75</v>
      </c>
      <c r="N5117" t="str">
        <f>TEXT(B5117,"dddd")</f>
        <v>Wednesday</v>
      </c>
    </row>
    <row r="5118" spans="1:14" x14ac:dyDescent="0.35">
      <c r="A5118">
        <v>291116</v>
      </c>
      <c r="B5118" s="3">
        <v>45798</v>
      </c>
      <c r="C5118" s="4">
        <v>0.52842592592592597</v>
      </c>
      <c r="D5118" t="s">
        <v>441</v>
      </c>
      <c r="E5118">
        <v>1</v>
      </c>
      <c r="G5118" t="s">
        <v>433</v>
      </c>
      <c r="H5118" t="s">
        <v>435</v>
      </c>
      <c r="J5118" t="s">
        <v>403</v>
      </c>
      <c r="K5118">
        <v>1</v>
      </c>
      <c r="L5118" t="str">
        <f>_xlfn.CONCAT(D5118,F5118)</f>
        <v>Sticky bun</v>
      </c>
      <c r="M5118" s="10">
        <f>E5118*_xlfn.XLOOKUP(L5118,PriceListData!$F$2:$F$97,PriceListData!$E$2:$E$97)</f>
        <v>2.75</v>
      </c>
      <c r="N5118" t="str">
        <f>TEXT(B5118,"dddd")</f>
        <v>Wednesday</v>
      </c>
    </row>
    <row r="5119" spans="1:14" x14ac:dyDescent="0.35">
      <c r="A5119">
        <v>291115</v>
      </c>
      <c r="B5119" s="3">
        <v>45798</v>
      </c>
      <c r="C5119" s="4">
        <v>0.52628472222222222</v>
      </c>
      <c r="D5119" t="s">
        <v>189</v>
      </c>
      <c r="E5119">
        <v>1</v>
      </c>
      <c r="G5119" t="s">
        <v>433</v>
      </c>
      <c r="H5119" t="s">
        <v>448</v>
      </c>
      <c r="J5119" t="s">
        <v>403</v>
      </c>
      <c r="K5119">
        <v>1</v>
      </c>
      <c r="L5119" t="str">
        <f>_xlfn.CONCAT(D5119,F5119)</f>
        <v>Toastie</v>
      </c>
      <c r="M5119" s="10">
        <f>E5119*_xlfn.XLOOKUP(L5119,PriceListData!$F$2:$F$97,PriceListData!$E$2:$E$97)</f>
        <v>6.75</v>
      </c>
      <c r="N5119" t="str">
        <f>TEXT(B5119,"dddd")</f>
        <v>Wednesday</v>
      </c>
    </row>
    <row r="5120" spans="1:14" x14ac:dyDescent="0.35">
      <c r="A5120">
        <v>291114</v>
      </c>
      <c r="B5120" s="3">
        <v>45798</v>
      </c>
      <c r="C5120" s="4">
        <v>0.49896990740740743</v>
      </c>
      <c r="D5120" t="s">
        <v>449</v>
      </c>
      <c r="E5120">
        <v>1</v>
      </c>
      <c r="G5120" t="s">
        <v>433</v>
      </c>
      <c r="H5120" t="s">
        <v>435</v>
      </c>
      <c r="J5120" t="s">
        <v>403</v>
      </c>
      <c r="K5120">
        <v>1</v>
      </c>
      <c r="L5120" t="str">
        <f>_xlfn.CONCAT(D5120,F5120)</f>
        <v>Chocolate croissant</v>
      </c>
      <c r="M5120" s="10">
        <f>E5120*_xlfn.XLOOKUP(L5120,PriceListData!$F$2:$F$97,PriceListData!$E$2:$E$97)</f>
        <v>5.25</v>
      </c>
      <c r="N5120" t="str">
        <f>TEXT(B5120,"dddd")</f>
        <v>Wednesday</v>
      </c>
    </row>
    <row r="5121" spans="1:14" x14ac:dyDescent="0.35">
      <c r="A5121">
        <v>291113</v>
      </c>
      <c r="B5121" s="3">
        <v>45798</v>
      </c>
      <c r="C5121" s="4">
        <v>0.4848263888888889</v>
      </c>
      <c r="D5121" t="s">
        <v>441</v>
      </c>
      <c r="E5121">
        <v>1</v>
      </c>
      <c r="G5121" t="s">
        <v>433</v>
      </c>
      <c r="H5121" t="s">
        <v>435</v>
      </c>
      <c r="J5121" t="s">
        <v>403</v>
      </c>
      <c r="K5121">
        <v>2</v>
      </c>
      <c r="L5121" t="str">
        <f>_xlfn.CONCAT(D5121,F5121)</f>
        <v>Sticky bun</v>
      </c>
      <c r="M5121" s="10">
        <f>E5121*_xlfn.XLOOKUP(L5121,PriceListData!$F$2:$F$97,PriceListData!$E$2:$E$97)</f>
        <v>2.75</v>
      </c>
      <c r="N5121" t="str">
        <f>TEXT(B5121,"dddd")</f>
        <v>Wednesday</v>
      </c>
    </row>
    <row r="5122" spans="1:14" x14ac:dyDescent="0.35">
      <c r="A5122">
        <v>291112</v>
      </c>
      <c r="B5122" s="3">
        <v>45798</v>
      </c>
      <c r="C5122" s="4">
        <v>0.4808912037037037</v>
      </c>
      <c r="D5122" t="s">
        <v>438</v>
      </c>
      <c r="E5122">
        <v>1</v>
      </c>
      <c r="G5122" t="s">
        <v>433</v>
      </c>
      <c r="H5122" t="s">
        <v>435</v>
      </c>
      <c r="J5122" t="s">
        <v>403</v>
      </c>
      <c r="K5122">
        <v>1</v>
      </c>
      <c r="L5122" t="str">
        <f>_xlfn.CONCAT(D5122,F5122)</f>
        <v>Cinnamon roll</v>
      </c>
      <c r="M5122" s="10">
        <f>E5122*_xlfn.XLOOKUP(L5122,PriceListData!$F$2:$F$97,PriceListData!$E$2:$E$97)</f>
        <v>3.75</v>
      </c>
      <c r="N5122" t="str">
        <f>TEXT(B5122,"dddd")</f>
        <v>Wednesday</v>
      </c>
    </row>
    <row r="5123" spans="1:14" x14ac:dyDescent="0.35">
      <c r="A5123">
        <v>291111</v>
      </c>
      <c r="B5123" s="3">
        <v>45798</v>
      </c>
      <c r="C5123" s="4">
        <v>0.46915509259259258</v>
      </c>
      <c r="D5123" t="s">
        <v>449</v>
      </c>
      <c r="E5123">
        <v>1</v>
      </c>
      <c r="G5123" t="s">
        <v>433</v>
      </c>
      <c r="H5123" t="s">
        <v>435</v>
      </c>
      <c r="J5123" t="s">
        <v>403</v>
      </c>
      <c r="K5123">
        <v>1</v>
      </c>
      <c r="L5123" t="str">
        <f>_xlfn.CONCAT(D5123,F5123)</f>
        <v>Chocolate croissant</v>
      </c>
      <c r="M5123" s="10">
        <f>E5123*_xlfn.XLOOKUP(L5123,PriceListData!$F$2:$F$97,PriceListData!$E$2:$E$97)</f>
        <v>5.25</v>
      </c>
      <c r="N5123" t="str">
        <f>TEXT(B5123,"dddd")</f>
        <v>Wednesday</v>
      </c>
    </row>
    <row r="5124" spans="1:14" x14ac:dyDescent="0.35">
      <c r="A5124">
        <v>291110</v>
      </c>
      <c r="B5124" s="3">
        <v>45798</v>
      </c>
      <c r="C5124" s="4">
        <v>0.45917824074074076</v>
      </c>
      <c r="D5124" t="s">
        <v>457</v>
      </c>
      <c r="E5124">
        <v>1</v>
      </c>
      <c r="G5124" t="s">
        <v>433</v>
      </c>
      <c r="H5124" t="s">
        <v>440</v>
      </c>
      <c r="J5124" t="s">
        <v>403</v>
      </c>
      <c r="K5124">
        <v>1</v>
      </c>
      <c r="L5124" t="str">
        <f>_xlfn.CONCAT(D5124,F5124)</f>
        <v>Scone with clotted cream and jam (day old)</v>
      </c>
      <c r="M5124" s="10">
        <f>E5124*_xlfn.XLOOKUP(L5124,PriceListData!$F$2:$F$97,PriceListData!$E$2:$E$97)</f>
        <v>4.75</v>
      </c>
      <c r="N5124" t="str">
        <f>TEXT(B5124,"dddd")</f>
        <v>Wednesday</v>
      </c>
    </row>
    <row r="5125" spans="1:14" x14ac:dyDescent="0.35">
      <c r="A5125">
        <v>291109</v>
      </c>
      <c r="B5125" s="3">
        <v>45798</v>
      </c>
      <c r="C5125" s="4">
        <v>0.45781250000000001</v>
      </c>
      <c r="D5125" t="s">
        <v>437</v>
      </c>
      <c r="E5125">
        <v>1</v>
      </c>
      <c r="G5125" t="s">
        <v>433</v>
      </c>
      <c r="H5125" t="s">
        <v>435</v>
      </c>
      <c r="J5125" t="s">
        <v>403</v>
      </c>
      <c r="K5125">
        <v>1</v>
      </c>
      <c r="L5125" t="str">
        <f>_xlfn.CONCAT(D5125,F5125)</f>
        <v>Pizza pocket</v>
      </c>
      <c r="M5125" s="10">
        <f>E5125*_xlfn.XLOOKUP(L5125,PriceListData!$F$2:$F$97,PriceListData!$E$2:$E$97)</f>
        <v>5</v>
      </c>
      <c r="N5125" t="str">
        <f>TEXT(B5125,"dddd")</f>
        <v>Wednesday</v>
      </c>
    </row>
    <row r="5126" spans="1:14" x14ac:dyDescent="0.35">
      <c r="A5126">
        <v>291109</v>
      </c>
      <c r="B5126" s="3">
        <v>45798</v>
      </c>
      <c r="C5126" s="4">
        <v>0.45781250000000001</v>
      </c>
      <c r="D5126" t="s">
        <v>449</v>
      </c>
      <c r="E5126">
        <v>1</v>
      </c>
      <c r="G5126" t="s">
        <v>433</v>
      </c>
      <c r="H5126" t="s">
        <v>435</v>
      </c>
      <c r="J5126" t="s">
        <v>403</v>
      </c>
      <c r="K5126">
        <v>1</v>
      </c>
      <c r="L5126" t="str">
        <f>_xlfn.CONCAT(D5126,F5126)</f>
        <v>Chocolate croissant</v>
      </c>
      <c r="M5126" s="10">
        <f>E5126*_xlfn.XLOOKUP(L5126,PriceListData!$F$2:$F$97,PriceListData!$E$2:$E$97)</f>
        <v>5.25</v>
      </c>
      <c r="N5126" t="str">
        <f>TEXT(B5126,"dddd")</f>
        <v>Wednesday</v>
      </c>
    </row>
    <row r="5127" spans="1:14" x14ac:dyDescent="0.35">
      <c r="A5127">
        <v>291108</v>
      </c>
      <c r="B5127" s="3">
        <v>45798</v>
      </c>
      <c r="C5127" s="4">
        <v>0.45057870370370373</v>
      </c>
      <c r="D5127" t="s">
        <v>189</v>
      </c>
      <c r="E5127">
        <v>1</v>
      </c>
      <c r="G5127" t="s">
        <v>433</v>
      </c>
      <c r="H5127" t="s">
        <v>448</v>
      </c>
      <c r="J5127" t="s">
        <v>403</v>
      </c>
      <c r="K5127">
        <v>1</v>
      </c>
      <c r="L5127" t="str">
        <f>_xlfn.CONCAT(D5127,F5127)</f>
        <v>Toastie</v>
      </c>
      <c r="M5127" s="10">
        <f>E5127*_xlfn.XLOOKUP(L5127,PriceListData!$F$2:$F$97,PriceListData!$E$2:$E$97)</f>
        <v>6.75</v>
      </c>
      <c r="N5127" t="str">
        <f>TEXT(B5127,"dddd")</f>
        <v>Wednesday</v>
      </c>
    </row>
    <row r="5128" spans="1:14" x14ac:dyDescent="0.35">
      <c r="A5128">
        <v>291107</v>
      </c>
      <c r="B5128" s="3">
        <v>45798</v>
      </c>
      <c r="C5128" s="4">
        <v>0.43400462962962966</v>
      </c>
      <c r="D5128" t="s">
        <v>441</v>
      </c>
      <c r="E5128">
        <v>1</v>
      </c>
      <c r="G5128" t="s">
        <v>433</v>
      </c>
      <c r="H5128" t="s">
        <v>435</v>
      </c>
      <c r="J5128" t="s">
        <v>403</v>
      </c>
      <c r="K5128">
        <v>1</v>
      </c>
      <c r="L5128" t="str">
        <f>_xlfn.CONCAT(D5128,F5128)</f>
        <v>Sticky bun</v>
      </c>
      <c r="M5128" s="10">
        <f>E5128*_xlfn.XLOOKUP(L5128,PriceListData!$F$2:$F$97,PriceListData!$E$2:$E$97)</f>
        <v>2.75</v>
      </c>
      <c r="N5128" t="str">
        <f>TEXT(B5128,"dddd")</f>
        <v>Wednesday</v>
      </c>
    </row>
    <row r="5129" spans="1:14" x14ac:dyDescent="0.35">
      <c r="A5129">
        <v>291106</v>
      </c>
      <c r="B5129" s="3">
        <v>45798</v>
      </c>
      <c r="C5129" s="4">
        <v>0.43306712962962962</v>
      </c>
      <c r="D5129" t="s">
        <v>441</v>
      </c>
      <c r="E5129">
        <v>1</v>
      </c>
      <c r="G5129" t="s">
        <v>433</v>
      </c>
      <c r="H5129" t="s">
        <v>435</v>
      </c>
      <c r="J5129" t="s">
        <v>403</v>
      </c>
      <c r="K5129">
        <v>1</v>
      </c>
      <c r="L5129" t="str">
        <f>_xlfn.CONCAT(D5129,F5129)</f>
        <v>Sticky bun</v>
      </c>
      <c r="M5129" s="10">
        <f>E5129*_xlfn.XLOOKUP(L5129,PriceListData!$F$2:$F$97,PriceListData!$E$2:$E$97)</f>
        <v>2.75</v>
      </c>
      <c r="N5129" t="str">
        <f>TEXT(B5129,"dddd")</f>
        <v>Wednesday</v>
      </c>
    </row>
    <row r="5130" spans="1:14" x14ac:dyDescent="0.35">
      <c r="A5130">
        <v>291105</v>
      </c>
      <c r="B5130" s="3">
        <v>45798</v>
      </c>
      <c r="C5130" s="4">
        <v>0.4291550925925926</v>
      </c>
      <c r="D5130" t="s">
        <v>189</v>
      </c>
      <c r="E5130">
        <v>1</v>
      </c>
      <c r="G5130" t="s">
        <v>433</v>
      </c>
      <c r="H5130" t="s">
        <v>448</v>
      </c>
      <c r="J5130" t="s">
        <v>403</v>
      </c>
      <c r="K5130">
        <v>1</v>
      </c>
      <c r="L5130" t="str">
        <f>_xlfn.CONCAT(D5130,F5130)</f>
        <v>Toastie</v>
      </c>
      <c r="M5130" s="10">
        <f>E5130*_xlfn.XLOOKUP(L5130,PriceListData!$F$2:$F$97,PriceListData!$E$2:$E$97)</f>
        <v>6.75</v>
      </c>
      <c r="N5130" t="str">
        <f>TEXT(B5130,"dddd")</f>
        <v>Wednesday</v>
      </c>
    </row>
    <row r="5131" spans="1:14" x14ac:dyDescent="0.35">
      <c r="A5131">
        <v>291105</v>
      </c>
      <c r="B5131" s="3">
        <v>45798</v>
      </c>
      <c r="C5131" s="4">
        <v>0.4291550925925926</v>
      </c>
      <c r="D5131" t="s">
        <v>93</v>
      </c>
      <c r="E5131">
        <v>1</v>
      </c>
      <c r="G5131" t="s">
        <v>433</v>
      </c>
      <c r="H5131" t="s">
        <v>435</v>
      </c>
      <c r="J5131" t="s">
        <v>403</v>
      </c>
      <c r="K5131">
        <v>1</v>
      </c>
      <c r="L5131" t="str">
        <f>_xlfn.CONCAT(D5131,F5131)</f>
        <v>Croissant</v>
      </c>
      <c r="M5131" s="10">
        <f>E5131*_xlfn.XLOOKUP(L5131,PriceListData!$F$2:$F$97,PriceListData!$E$2:$E$97)</f>
        <v>4.75</v>
      </c>
      <c r="N5131" t="str">
        <f>TEXT(B5131,"dddd")</f>
        <v>Wednesday</v>
      </c>
    </row>
    <row r="5132" spans="1:14" x14ac:dyDescent="0.35">
      <c r="A5132">
        <v>291104</v>
      </c>
      <c r="B5132" s="3">
        <v>45798</v>
      </c>
      <c r="C5132" s="4">
        <v>0.42267361111111112</v>
      </c>
      <c r="D5132" t="s">
        <v>441</v>
      </c>
      <c r="E5132">
        <v>1</v>
      </c>
      <c r="G5132" t="s">
        <v>433</v>
      </c>
      <c r="H5132" t="s">
        <v>435</v>
      </c>
      <c r="J5132" t="s">
        <v>403</v>
      </c>
      <c r="K5132">
        <v>1</v>
      </c>
      <c r="L5132" t="str">
        <f>_xlfn.CONCAT(D5132,F5132)</f>
        <v>Sticky bun</v>
      </c>
      <c r="M5132" s="10">
        <f>E5132*_xlfn.XLOOKUP(L5132,PriceListData!$F$2:$F$97,PriceListData!$E$2:$E$97)</f>
        <v>2.75</v>
      </c>
      <c r="N5132" t="str">
        <f>TEXT(B5132,"dddd")</f>
        <v>Wednesday</v>
      </c>
    </row>
    <row r="5133" spans="1:14" x14ac:dyDescent="0.35">
      <c r="A5133">
        <v>291103</v>
      </c>
      <c r="B5133" s="3">
        <v>45798</v>
      </c>
      <c r="C5133" s="4">
        <v>0.4216435185185185</v>
      </c>
      <c r="D5133" t="s">
        <v>189</v>
      </c>
      <c r="E5133">
        <v>1</v>
      </c>
      <c r="G5133" t="s">
        <v>433</v>
      </c>
      <c r="H5133" t="s">
        <v>448</v>
      </c>
      <c r="J5133" t="s">
        <v>403</v>
      </c>
      <c r="K5133">
        <v>1</v>
      </c>
      <c r="L5133" t="str">
        <f>_xlfn.CONCAT(D5133,F5133)</f>
        <v>Toastie</v>
      </c>
      <c r="M5133" s="10">
        <f>E5133*_xlfn.XLOOKUP(L5133,PriceListData!$F$2:$F$97,PriceListData!$E$2:$E$97)</f>
        <v>6.75</v>
      </c>
      <c r="N5133" t="str">
        <f>TEXT(B5133,"dddd")</f>
        <v>Wednesday</v>
      </c>
    </row>
    <row r="5134" spans="1:14" x14ac:dyDescent="0.35">
      <c r="A5134">
        <v>291102</v>
      </c>
      <c r="B5134" s="3">
        <v>45798</v>
      </c>
      <c r="C5134" s="4">
        <v>0.41811342592592593</v>
      </c>
      <c r="D5134" t="s">
        <v>443</v>
      </c>
      <c r="E5134">
        <v>1</v>
      </c>
      <c r="G5134" t="s">
        <v>433</v>
      </c>
      <c r="H5134" t="s">
        <v>435</v>
      </c>
      <c r="J5134" t="s">
        <v>403</v>
      </c>
      <c r="K5134">
        <v>1</v>
      </c>
      <c r="L5134" t="str">
        <f>_xlfn.CONCAT(D5134,F5134)</f>
        <v>Scone with clotted cream and jam</v>
      </c>
      <c r="M5134" s="10">
        <f>E5134*_xlfn.XLOOKUP(L5134,PriceListData!$F$2:$F$97,PriceListData!$E$2:$E$97)</f>
        <v>5.75</v>
      </c>
      <c r="N5134" t="str">
        <f>TEXT(B5134,"dddd")</f>
        <v>Wednesday</v>
      </c>
    </row>
    <row r="5135" spans="1:14" x14ac:dyDescent="0.35">
      <c r="A5135">
        <v>291101</v>
      </c>
      <c r="B5135" s="3">
        <v>45798</v>
      </c>
      <c r="C5135" s="4">
        <v>0.4082986111111111</v>
      </c>
      <c r="D5135" t="s">
        <v>436</v>
      </c>
      <c r="E5135">
        <v>1</v>
      </c>
      <c r="G5135" t="s">
        <v>433</v>
      </c>
      <c r="H5135" t="s">
        <v>435</v>
      </c>
      <c r="J5135" t="s">
        <v>403</v>
      </c>
      <c r="K5135">
        <v>1</v>
      </c>
      <c r="L5135" t="str">
        <f>_xlfn.CONCAT(D5135,F5135)</f>
        <v>Apricot danish</v>
      </c>
      <c r="M5135" s="10">
        <f>E5135*_xlfn.XLOOKUP(L5135,PriceListData!$F$2:$F$97,PriceListData!$E$2:$E$97)</f>
        <v>3.5</v>
      </c>
      <c r="N5135" t="str">
        <f>TEXT(B5135,"dddd")</f>
        <v>Wednesday</v>
      </c>
    </row>
    <row r="5136" spans="1:14" x14ac:dyDescent="0.35">
      <c r="A5136">
        <v>291100</v>
      </c>
      <c r="B5136" s="3">
        <v>45798</v>
      </c>
      <c r="C5136" s="4">
        <v>0.4049537037037037</v>
      </c>
      <c r="D5136" t="s">
        <v>457</v>
      </c>
      <c r="E5136">
        <v>1</v>
      </c>
      <c r="G5136" t="s">
        <v>433</v>
      </c>
      <c r="H5136" t="s">
        <v>440</v>
      </c>
      <c r="J5136" t="s">
        <v>403</v>
      </c>
      <c r="K5136">
        <v>1</v>
      </c>
      <c r="L5136" t="str">
        <f>_xlfn.CONCAT(D5136,F5136)</f>
        <v>Scone with clotted cream and jam (day old)</v>
      </c>
      <c r="M5136" s="10">
        <f>E5136*_xlfn.XLOOKUP(L5136,PriceListData!$F$2:$F$97,PriceListData!$E$2:$E$97)</f>
        <v>4.75</v>
      </c>
      <c r="N5136" t="str">
        <f>TEXT(B5136,"dddd")</f>
        <v>Wednesday</v>
      </c>
    </row>
    <row r="5137" spans="1:14" x14ac:dyDescent="0.35">
      <c r="A5137">
        <v>291099</v>
      </c>
      <c r="B5137" s="3">
        <v>45798</v>
      </c>
      <c r="C5137" s="4">
        <v>0.40184027777777775</v>
      </c>
      <c r="D5137" t="s">
        <v>441</v>
      </c>
      <c r="E5137">
        <v>1</v>
      </c>
      <c r="G5137" t="s">
        <v>433</v>
      </c>
      <c r="H5137" t="s">
        <v>435</v>
      </c>
      <c r="J5137" t="s">
        <v>403</v>
      </c>
      <c r="K5137">
        <v>1</v>
      </c>
      <c r="L5137" t="str">
        <f>_xlfn.CONCAT(D5137,F5137)</f>
        <v>Sticky bun</v>
      </c>
      <c r="M5137" s="10">
        <f>E5137*_xlfn.XLOOKUP(L5137,PriceListData!$F$2:$F$97,PriceListData!$E$2:$E$97)</f>
        <v>2.75</v>
      </c>
      <c r="N5137" t="str">
        <f>TEXT(B5137,"dddd")</f>
        <v>Wednesday</v>
      </c>
    </row>
    <row r="5138" spans="1:14" x14ac:dyDescent="0.35">
      <c r="A5138">
        <v>291098</v>
      </c>
      <c r="B5138" s="3">
        <v>45798</v>
      </c>
      <c r="C5138" s="4">
        <v>0.39319444444444446</v>
      </c>
      <c r="D5138" t="s">
        <v>438</v>
      </c>
      <c r="E5138">
        <v>1</v>
      </c>
      <c r="G5138" t="s">
        <v>433</v>
      </c>
      <c r="H5138" t="s">
        <v>435</v>
      </c>
      <c r="J5138" t="s">
        <v>403</v>
      </c>
      <c r="K5138">
        <v>2</v>
      </c>
      <c r="L5138" t="str">
        <f>_xlfn.CONCAT(D5138,F5138)</f>
        <v>Cinnamon roll</v>
      </c>
      <c r="M5138" s="10">
        <f>E5138*_xlfn.XLOOKUP(L5138,PriceListData!$F$2:$F$97,PriceListData!$E$2:$E$97)</f>
        <v>3.75</v>
      </c>
      <c r="N5138" t="str">
        <f>TEXT(B5138,"dddd")</f>
        <v>Wednesday</v>
      </c>
    </row>
    <row r="5139" spans="1:14" x14ac:dyDescent="0.35">
      <c r="A5139">
        <v>291097</v>
      </c>
      <c r="B5139" s="3">
        <v>45798</v>
      </c>
      <c r="C5139" s="4">
        <v>0.37809027777777776</v>
      </c>
      <c r="D5139" t="s">
        <v>443</v>
      </c>
      <c r="E5139">
        <v>1</v>
      </c>
      <c r="G5139" t="s">
        <v>433</v>
      </c>
      <c r="H5139" t="s">
        <v>435</v>
      </c>
      <c r="J5139" t="s">
        <v>403</v>
      </c>
      <c r="K5139">
        <v>1</v>
      </c>
      <c r="L5139" t="str">
        <f>_xlfn.CONCAT(D5139,F5139)</f>
        <v>Scone with clotted cream and jam</v>
      </c>
      <c r="M5139" s="10">
        <f>E5139*_xlfn.XLOOKUP(L5139,PriceListData!$F$2:$F$97,PriceListData!$E$2:$E$97)</f>
        <v>5.75</v>
      </c>
      <c r="N5139" t="str">
        <f>TEXT(B5139,"dddd")</f>
        <v>Wednesday</v>
      </c>
    </row>
    <row r="5140" spans="1:14" x14ac:dyDescent="0.35">
      <c r="A5140">
        <v>291096</v>
      </c>
      <c r="B5140" s="3">
        <v>45798</v>
      </c>
      <c r="C5140" s="4">
        <v>0.36390046296296297</v>
      </c>
      <c r="D5140" t="s">
        <v>443</v>
      </c>
      <c r="E5140">
        <v>1</v>
      </c>
      <c r="G5140" t="s">
        <v>433</v>
      </c>
      <c r="H5140" t="s">
        <v>435</v>
      </c>
      <c r="J5140" t="s">
        <v>403</v>
      </c>
      <c r="K5140">
        <v>1</v>
      </c>
      <c r="L5140" t="str">
        <f>_xlfn.CONCAT(D5140,F5140)</f>
        <v>Scone with clotted cream and jam</v>
      </c>
      <c r="M5140" s="10">
        <f>E5140*_xlfn.XLOOKUP(L5140,PriceListData!$F$2:$F$97,PriceListData!$E$2:$E$97)</f>
        <v>5.75</v>
      </c>
      <c r="N5140" t="str">
        <f>TEXT(B5140,"dddd")</f>
        <v>Wednesday</v>
      </c>
    </row>
    <row r="5141" spans="1:14" x14ac:dyDescent="0.35">
      <c r="A5141">
        <v>291095</v>
      </c>
      <c r="B5141" s="3">
        <v>45798</v>
      </c>
      <c r="C5141" s="4">
        <v>0.36172453703703705</v>
      </c>
      <c r="D5141" t="s">
        <v>438</v>
      </c>
      <c r="E5141">
        <v>1</v>
      </c>
      <c r="G5141" t="s">
        <v>433</v>
      </c>
      <c r="H5141" t="s">
        <v>435</v>
      </c>
      <c r="J5141" t="s">
        <v>403</v>
      </c>
      <c r="K5141">
        <v>1</v>
      </c>
      <c r="L5141" t="str">
        <f>_xlfn.CONCAT(D5141,F5141)</f>
        <v>Cinnamon roll</v>
      </c>
      <c r="M5141" s="10">
        <f>E5141*_xlfn.XLOOKUP(L5141,PriceListData!$F$2:$F$97,PriceListData!$E$2:$E$97)</f>
        <v>3.75</v>
      </c>
      <c r="N5141" t="str">
        <f>TEXT(B5141,"dddd")</f>
        <v>Wednesday</v>
      </c>
    </row>
    <row r="5142" spans="1:14" x14ac:dyDescent="0.35">
      <c r="A5142">
        <v>291094</v>
      </c>
      <c r="B5142" s="3">
        <v>45798</v>
      </c>
      <c r="C5142" s="4">
        <v>0.34993055555555558</v>
      </c>
      <c r="D5142" t="s">
        <v>438</v>
      </c>
      <c r="E5142">
        <v>1</v>
      </c>
      <c r="G5142" t="s">
        <v>433</v>
      </c>
      <c r="H5142" t="s">
        <v>435</v>
      </c>
      <c r="J5142" t="s">
        <v>403</v>
      </c>
      <c r="K5142">
        <v>2</v>
      </c>
      <c r="L5142" t="str">
        <f>_xlfn.CONCAT(D5142,F5142)</f>
        <v>Cinnamon roll</v>
      </c>
      <c r="M5142" s="10">
        <f>E5142*_xlfn.XLOOKUP(L5142,PriceListData!$F$2:$F$97,PriceListData!$E$2:$E$97)</f>
        <v>3.75</v>
      </c>
      <c r="N5142" t="str">
        <f>TEXT(B5142,"dddd")</f>
        <v>Wednesday</v>
      </c>
    </row>
    <row r="5143" spans="1:14" x14ac:dyDescent="0.35">
      <c r="A5143">
        <v>291093</v>
      </c>
      <c r="B5143" s="3">
        <v>45798</v>
      </c>
      <c r="C5143" s="4">
        <v>0.33234953703703701</v>
      </c>
      <c r="D5143" t="s">
        <v>443</v>
      </c>
      <c r="E5143">
        <v>1</v>
      </c>
      <c r="G5143" t="s">
        <v>433</v>
      </c>
      <c r="H5143" t="s">
        <v>435</v>
      </c>
      <c r="J5143" t="s">
        <v>403</v>
      </c>
      <c r="K5143">
        <v>1</v>
      </c>
      <c r="L5143" t="str">
        <f>_xlfn.CONCAT(D5143,F5143)</f>
        <v>Scone with clotted cream and jam</v>
      </c>
      <c r="M5143" s="10">
        <f>E5143*_xlfn.XLOOKUP(L5143,PriceListData!$F$2:$F$97,PriceListData!$E$2:$E$97)</f>
        <v>5.75</v>
      </c>
      <c r="N5143" t="str">
        <f>TEXT(B5143,"dddd")</f>
        <v>Wednesday</v>
      </c>
    </row>
    <row r="5144" spans="1:14" x14ac:dyDescent="0.35">
      <c r="A5144">
        <v>291092</v>
      </c>
      <c r="B5144" s="3">
        <v>45798</v>
      </c>
      <c r="C5144" s="4">
        <v>0.30776620370370372</v>
      </c>
      <c r="D5144" t="s">
        <v>456</v>
      </c>
      <c r="E5144">
        <v>1</v>
      </c>
      <c r="G5144" t="s">
        <v>433</v>
      </c>
      <c r="H5144" t="s">
        <v>440</v>
      </c>
      <c r="J5144" t="s">
        <v>403</v>
      </c>
      <c r="K5144">
        <v>2</v>
      </c>
      <c r="L5144" t="str">
        <f>_xlfn.CONCAT(D5144,F5144)</f>
        <v>Cinnamon roll (day old)</v>
      </c>
      <c r="M5144" s="10">
        <f>E5144*_xlfn.XLOOKUP(L5144,PriceListData!$F$2:$F$97,PriceListData!$E$2:$E$97)</f>
        <v>3</v>
      </c>
      <c r="N5144" t="str">
        <f>TEXT(B5144,"dddd")</f>
        <v>Wednesday</v>
      </c>
    </row>
    <row r="5145" spans="1:14" x14ac:dyDescent="0.35">
      <c r="A5145">
        <v>291515</v>
      </c>
      <c r="B5145" s="3">
        <v>45799</v>
      </c>
      <c r="C5145" s="4">
        <v>0.89053240740740736</v>
      </c>
      <c r="D5145" t="s">
        <v>54</v>
      </c>
      <c r="E5145">
        <v>1</v>
      </c>
      <c r="G5145" t="s">
        <v>415</v>
      </c>
      <c r="H5145" t="s">
        <v>416</v>
      </c>
      <c r="J5145" t="s">
        <v>403</v>
      </c>
      <c r="K5145">
        <v>1</v>
      </c>
      <c r="L5145" t="str">
        <f>_xlfn.CONCAT(D5145,F5145)</f>
        <v>Syrup</v>
      </c>
      <c r="M5145" s="10">
        <f>E5145*_xlfn.XLOOKUP(L5145,PriceListData!$F$2:$F$97,PriceListData!$E$2:$E$97)</f>
        <v>0.75</v>
      </c>
      <c r="N5145" t="str">
        <f>TEXT(B5145,"dddd")</f>
        <v>Thursday</v>
      </c>
    </row>
    <row r="5146" spans="1:14" x14ac:dyDescent="0.35">
      <c r="A5146">
        <v>291515</v>
      </c>
      <c r="B5146" s="3">
        <v>45799</v>
      </c>
      <c r="C5146" s="4">
        <v>0.89053240740740736</v>
      </c>
      <c r="D5146" t="s">
        <v>21</v>
      </c>
      <c r="E5146">
        <v>1</v>
      </c>
      <c r="F5146" t="s">
        <v>15</v>
      </c>
      <c r="G5146" t="s">
        <v>405</v>
      </c>
      <c r="H5146" t="s">
        <v>406</v>
      </c>
      <c r="J5146" t="s">
        <v>403</v>
      </c>
      <c r="K5146">
        <v>1</v>
      </c>
      <c r="L5146" t="str">
        <f>_xlfn.CONCAT(D5146,F5146)</f>
        <v>Pourover12 oz</v>
      </c>
      <c r="M5146" s="10">
        <f>E5146*_xlfn.XLOOKUP(L5146,PriceListData!$F$2:$F$97,PriceListData!$E$2:$E$97)</f>
        <v>3.5</v>
      </c>
      <c r="N5146" t="str">
        <f>TEXT(B5146,"dddd")</f>
        <v>Thursday</v>
      </c>
    </row>
    <row r="5147" spans="1:14" x14ac:dyDescent="0.35">
      <c r="A5147">
        <v>291515</v>
      </c>
      <c r="B5147" s="3">
        <v>45799</v>
      </c>
      <c r="C5147" s="4">
        <v>0.89053240740740736</v>
      </c>
      <c r="D5147" t="s">
        <v>425</v>
      </c>
      <c r="E5147">
        <v>1</v>
      </c>
      <c r="F5147" t="s">
        <v>15</v>
      </c>
      <c r="G5147" t="s">
        <v>405</v>
      </c>
      <c r="H5147" t="s">
        <v>414</v>
      </c>
      <c r="J5147" t="s">
        <v>403</v>
      </c>
      <c r="K5147">
        <v>1</v>
      </c>
      <c r="L5147" t="str">
        <f>_xlfn.CONCAT(D5147,F5147)</f>
        <v>Iced Guillermo12 oz</v>
      </c>
      <c r="M5147" s="10">
        <f>E5147*_xlfn.XLOOKUP(L5147,PriceListData!$F$2:$F$97,PriceListData!$E$2:$E$97)</f>
        <v>3.5</v>
      </c>
      <c r="N5147" t="str">
        <f>TEXT(B5147,"dddd")</f>
        <v>Thursday</v>
      </c>
    </row>
    <row r="5148" spans="1:14" x14ac:dyDescent="0.35">
      <c r="A5148">
        <v>291514</v>
      </c>
      <c r="B5148" s="3">
        <v>45799</v>
      </c>
      <c r="C5148" s="4">
        <v>0.87486111111111109</v>
      </c>
      <c r="D5148" t="s">
        <v>404</v>
      </c>
      <c r="E5148">
        <v>1</v>
      </c>
      <c r="F5148" t="s">
        <v>15</v>
      </c>
      <c r="G5148" t="s">
        <v>405</v>
      </c>
      <c r="H5148" t="s">
        <v>406</v>
      </c>
      <c r="J5148" t="s">
        <v>403</v>
      </c>
      <c r="K5148">
        <v>1</v>
      </c>
      <c r="L5148" t="str">
        <f>_xlfn.CONCAT(D5148,F5148)</f>
        <v>Café latté12 oz</v>
      </c>
      <c r="M5148" s="10">
        <f>E5148*_xlfn.XLOOKUP(L5148,PriceListData!$F$2:$F$97,PriceListData!$E$2:$E$97)</f>
        <v>4.25</v>
      </c>
      <c r="N5148" t="str">
        <f>TEXT(B5148,"dddd")</f>
        <v>Thursday</v>
      </c>
    </row>
    <row r="5149" spans="1:14" x14ac:dyDescent="0.35">
      <c r="A5149">
        <v>291513</v>
      </c>
      <c r="B5149" s="3">
        <v>45799</v>
      </c>
      <c r="C5149" s="4">
        <v>0.86592592592592588</v>
      </c>
      <c r="D5149" t="s">
        <v>425</v>
      </c>
      <c r="E5149">
        <v>1</v>
      </c>
      <c r="F5149" t="s">
        <v>15</v>
      </c>
      <c r="G5149" t="s">
        <v>405</v>
      </c>
      <c r="H5149" t="s">
        <v>414</v>
      </c>
      <c r="J5149" t="s">
        <v>403</v>
      </c>
      <c r="K5149">
        <v>1</v>
      </c>
      <c r="L5149" t="str">
        <f>_xlfn.CONCAT(D5149,F5149)</f>
        <v>Iced Guillermo12 oz</v>
      </c>
      <c r="M5149" s="10">
        <f>E5149*_xlfn.XLOOKUP(L5149,PriceListData!$F$2:$F$97,PriceListData!$E$2:$E$97)</f>
        <v>3.5</v>
      </c>
      <c r="N5149" t="str">
        <f>TEXT(B5149,"dddd")</f>
        <v>Thursday</v>
      </c>
    </row>
    <row r="5150" spans="1:14" x14ac:dyDescent="0.35">
      <c r="A5150">
        <v>291512</v>
      </c>
      <c r="B5150" s="3">
        <v>45799</v>
      </c>
      <c r="C5150" s="4">
        <v>0.85623842592592592</v>
      </c>
      <c r="D5150" t="s">
        <v>21</v>
      </c>
      <c r="E5150">
        <v>1</v>
      </c>
      <c r="F5150" t="s">
        <v>15</v>
      </c>
      <c r="G5150" t="s">
        <v>405</v>
      </c>
      <c r="H5150" t="s">
        <v>406</v>
      </c>
      <c r="J5150" t="s">
        <v>403</v>
      </c>
      <c r="K5150">
        <v>1</v>
      </c>
      <c r="L5150" t="str">
        <f>_xlfn.CONCAT(D5150,F5150)</f>
        <v>Pourover12 oz</v>
      </c>
      <c r="M5150" s="10">
        <f>E5150*_xlfn.XLOOKUP(L5150,PriceListData!$F$2:$F$97,PriceListData!$E$2:$E$97)</f>
        <v>3.5</v>
      </c>
      <c r="N5150" t="str">
        <f>TEXT(B5150,"dddd")</f>
        <v>Thursday</v>
      </c>
    </row>
    <row r="5151" spans="1:14" x14ac:dyDescent="0.35">
      <c r="A5151">
        <v>291511</v>
      </c>
      <c r="B5151" s="3">
        <v>45799</v>
      </c>
      <c r="C5151" s="4">
        <v>0.83630787037037035</v>
      </c>
      <c r="D5151" t="s">
        <v>411</v>
      </c>
      <c r="E5151">
        <v>1</v>
      </c>
      <c r="F5151" t="s">
        <v>24</v>
      </c>
      <c r="G5151" t="s">
        <v>405</v>
      </c>
      <c r="H5151" t="s">
        <v>406</v>
      </c>
      <c r="J5151" t="s">
        <v>403</v>
      </c>
      <c r="K5151">
        <v>1</v>
      </c>
      <c r="L5151" t="str">
        <f>_xlfn.CONCAT(D5151,F5151)</f>
        <v>Turkish coffee3 oz</v>
      </c>
      <c r="M5151" s="10">
        <f>E5151*_xlfn.XLOOKUP(L5151,PriceListData!$F$2:$F$97,PriceListData!$E$2:$E$97)</f>
        <v>3.75</v>
      </c>
      <c r="N5151" t="str">
        <f>TEXT(B5151,"dddd")</f>
        <v>Thursday</v>
      </c>
    </row>
    <row r="5152" spans="1:14" x14ac:dyDescent="0.35">
      <c r="A5152">
        <v>291510</v>
      </c>
      <c r="B5152" s="3">
        <v>45799</v>
      </c>
      <c r="C5152" s="4">
        <v>0.80909722222222225</v>
      </c>
      <c r="D5152" t="s">
        <v>425</v>
      </c>
      <c r="E5152">
        <v>2</v>
      </c>
      <c r="F5152" t="s">
        <v>15</v>
      </c>
      <c r="G5152" t="s">
        <v>405</v>
      </c>
      <c r="H5152" t="s">
        <v>414</v>
      </c>
      <c r="J5152" t="s">
        <v>403</v>
      </c>
      <c r="K5152">
        <v>1</v>
      </c>
      <c r="L5152" t="str">
        <f>_xlfn.CONCAT(D5152,F5152)</f>
        <v>Iced Guillermo12 oz</v>
      </c>
      <c r="M5152" s="10">
        <f>E5152*_xlfn.XLOOKUP(L5152,PriceListData!$F$2:$F$97,PriceListData!$E$2:$E$97)</f>
        <v>7</v>
      </c>
      <c r="N5152" t="str">
        <f>TEXT(B5152,"dddd")</f>
        <v>Thursday</v>
      </c>
    </row>
    <row r="5153" spans="1:14" x14ac:dyDescent="0.35">
      <c r="A5153">
        <v>291508</v>
      </c>
      <c r="B5153" s="3">
        <v>45799</v>
      </c>
      <c r="C5153" s="4">
        <v>0.80851851851851853</v>
      </c>
      <c r="D5153" t="s">
        <v>52</v>
      </c>
      <c r="E5153">
        <v>1</v>
      </c>
      <c r="F5153" t="s">
        <v>15</v>
      </c>
      <c r="G5153" t="s">
        <v>405</v>
      </c>
      <c r="H5153" t="s">
        <v>414</v>
      </c>
      <c r="J5153" t="s">
        <v>403</v>
      </c>
      <c r="K5153">
        <v>1</v>
      </c>
      <c r="L5153" t="str">
        <f>_xlfn.CONCAT(D5153,F5153)</f>
        <v>Frappé12 oz</v>
      </c>
      <c r="M5153" s="10">
        <f>E5153*_xlfn.XLOOKUP(L5153,PriceListData!$F$2:$F$97,PriceListData!$E$2:$E$97)</f>
        <v>4.75</v>
      </c>
      <c r="N5153" t="str">
        <f>TEXT(B5153,"dddd")</f>
        <v>Thursday</v>
      </c>
    </row>
    <row r="5154" spans="1:14" x14ac:dyDescent="0.35">
      <c r="A5154">
        <v>291507</v>
      </c>
      <c r="B5154" s="3">
        <v>45799</v>
      </c>
      <c r="C5154" s="4">
        <v>0.7901273148148148</v>
      </c>
      <c r="D5154" t="s">
        <v>427</v>
      </c>
      <c r="E5154">
        <v>2</v>
      </c>
      <c r="F5154" t="s">
        <v>15</v>
      </c>
      <c r="G5154" t="s">
        <v>417</v>
      </c>
      <c r="H5154" t="s">
        <v>418</v>
      </c>
      <c r="J5154" t="s">
        <v>403</v>
      </c>
      <c r="K5154">
        <v>2</v>
      </c>
      <c r="L5154" t="str">
        <f>_xlfn.CONCAT(D5154,F5154)</f>
        <v>House blend12 oz</v>
      </c>
      <c r="M5154" s="10">
        <f>E5154*_xlfn.XLOOKUP(L5154,PriceListData!$F$2:$F$97,PriceListData!$E$2:$E$97)</f>
        <v>25.9</v>
      </c>
      <c r="N5154" t="str">
        <f>TEXT(B5154,"dddd")</f>
        <v>Thursday</v>
      </c>
    </row>
    <row r="5155" spans="1:14" x14ac:dyDescent="0.35">
      <c r="A5155">
        <v>291506</v>
      </c>
      <c r="B5155" s="3">
        <v>45799</v>
      </c>
      <c r="C5155" s="4">
        <v>0.78446759259259258</v>
      </c>
      <c r="D5155" t="s">
        <v>54</v>
      </c>
      <c r="E5155">
        <v>1</v>
      </c>
      <c r="G5155" t="s">
        <v>415</v>
      </c>
      <c r="H5155" t="s">
        <v>416</v>
      </c>
      <c r="J5155" t="s">
        <v>403</v>
      </c>
      <c r="K5155">
        <v>1</v>
      </c>
      <c r="L5155" t="str">
        <f>_xlfn.CONCAT(D5155,F5155)</f>
        <v>Syrup</v>
      </c>
      <c r="M5155" s="10">
        <f>E5155*_xlfn.XLOOKUP(L5155,PriceListData!$F$2:$F$97,PriceListData!$E$2:$E$97)</f>
        <v>0.75</v>
      </c>
      <c r="N5155" t="str">
        <f>TEXT(B5155,"dddd")</f>
        <v>Thursday</v>
      </c>
    </row>
    <row r="5156" spans="1:14" x14ac:dyDescent="0.35">
      <c r="A5156">
        <v>291506</v>
      </c>
      <c r="B5156" s="3">
        <v>45799</v>
      </c>
      <c r="C5156" s="4">
        <v>0.78446759259259258</v>
      </c>
      <c r="D5156" t="s">
        <v>21</v>
      </c>
      <c r="E5156">
        <v>1</v>
      </c>
      <c r="F5156" t="s">
        <v>15</v>
      </c>
      <c r="G5156" t="s">
        <v>405</v>
      </c>
      <c r="H5156" t="s">
        <v>406</v>
      </c>
      <c r="J5156" t="s">
        <v>403</v>
      </c>
      <c r="K5156">
        <v>1</v>
      </c>
      <c r="L5156" t="str">
        <f>_xlfn.CONCAT(D5156,F5156)</f>
        <v>Pourover12 oz</v>
      </c>
      <c r="M5156" s="10">
        <f>E5156*_xlfn.XLOOKUP(L5156,PriceListData!$F$2:$F$97,PriceListData!$E$2:$E$97)</f>
        <v>3.5</v>
      </c>
      <c r="N5156" t="str">
        <f>TEXT(B5156,"dddd")</f>
        <v>Thursday</v>
      </c>
    </row>
    <row r="5157" spans="1:14" x14ac:dyDescent="0.35">
      <c r="A5157">
        <v>291505</v>
      </c>
      <c r="B5157" s="3">
        <v>45799</v>
      </c>
      <c r="C5157" s="4">
        <v>0.7798032407407407</v>
      </c>
      <c r="D5157" t="s">
        <v>404</v>
      </c>
      <c r="E5157">
        <v>1</v>
      </c>
      <c r="F5157" t="s">
        <v>15</v>
      </c>
      <c r="G5157" t="s">
        <v>405</v>
      </c>
      <c r="H5157" t="s">
        <v>406</v>
      </c>
      <c r="J5157" t="s">
        <v>403</v>
      </c>
      <c r="K5157">
        <v>1</v>
      </c>
      <c r="L5157" t="str">
        <f>_xlfn.CONCAT(D5157,F5157)</f>
        <v>Café latté12 oz</v>
      </c>
      <c r="M5157" s="10">
        <f>E5157*_xlfn.XLOOKUP(L5157,PriceListData!$F$2:$F$97,PriceListData!$E$2:$E$97)</f>
        <v>4.25</v>
      </c>
      <c r="N5157" t="str">
        <f>TEXT(B5157,"dddd")</f>
        <v>Thursday</v>
      </c>
    </row>
    <row r="5158" spans="1:14" x14ac:dyDescent="0.35">
      <c r="A5158">
        <v>291504</v>
      </c>
      <c r="B5158" s="3">
        <v>45799</v>
      </c>
      <c r="C5158" s="4">
        <v>0.77832175925925928</v>
      </c>
      <c r="D5158" t="s">
        <v>428</v>
      </c>
      <c r="E5158">
        <v>1</v>
      </c>
      <c r="F5158" t="s">
        <v>15</v>
      </c>
      <c r="G5158" t="s">
        <v>413</v>
      </c>
      <c r="H5158" t="s">
        <v>406</v>
      </c>
      <c r="J5158" t="s">
        <v>403</v>
      </c>
      <c r="K5158">
        <v>1</v>
      </c>
      <c r="L5158" t="str">
        <f>_xlfn.CONCAT(D5158,F5158)</f>
        <v>Rooibos latté12 oz</v>
      </c>
      <c r="M5158" s="10">
        <f>E5158*_xlfn.XLOOKUP(L5158,PriceListData!$F$2:$F$97,PriceListData!$E$2:$E$97)</f>
        <v>5.5</v>
      </c>
      <c r="N5158" t="str">
        <f>TEXT(B5158,"dddd")</f>
        <v>Thursday</v>
      </c>
    </row>
    <row r="5159" spans="1:14" x14ac:dyDescent="0.35">
      <c r="A5159">
        <v>291504</v>
      </c>
      <c r="B5159" s="3">
        <v>45799</v>
      </c>
      <c r="C5159" s="4">
        <v>0.77832175925925928</v>
      </c>
      <c r="D5159" t="s">
        <v>427</v>
      </c>
      <c r="E5159">
        <v>1</v>
      </c>
      <c r="F5159" t="s">
        <v>15</v>
      </c>
      <c r="G5159" t="s">
        <v>417</v>
      </c>
      <c r="H5159" t="s">
        <v>418</v>
      </c>
      <c r="J5159" t="s">
        <v>403</v>
      </c>
      <c r="K5159">
        <v>1</v>
      </c>
      <c r="L5159" t="str">
        <f>_xlfn.CONCAT(D5159,F5159)</f>
        <v>House blend12 oz</v>
      </c>
      <c r="M5159" s="10">
        <f>E5159*_xlfn.XLOOKUP(L5159,PriceListData!$F$2:$F$97,PriceListData!$E$2:$E$97)</f>
        <v>12.95</v>
      </c>
      <c r="N5159" t="str">
        <f>TEXT(B5159,"dddd")</f>
        <v>Thursday</v>
      </c>
    </row>
    <row r="5160" spans="1:14" x14ac:dyDescent="0.35">
      <c r="A5160">
        <v>291504</v>
      </c>
      <c r="B5160" s="3">
        <v>45799</v>
      </c>
      <c r="C5160" s="4">
        <v>0.77832175925925928</v>
      </c>
      <c r="D5160" t="s">
        <v>404</v>
      </c>
      <c r="E5160">
        <v>1</v>
      </c>
      <c r="F5160" t="s">
        <v>15</v>
      </c>
      <c r="G5160" t="s">
        <v>405</v>
      </c>
      <c r="H5160" t="s">
        <v>406</v>
      </c>
      <c r="J5160" t="s">
        <v>403</v>
      </c>
      <c r="K5160">
        <v>1</v>
      </c>
      <c r="L5160" t="str">
        <f>_xlfn.CONCAT(D5160,F5160)</f>
        <v>Café latté12 oz</v>
      </c>
      <c r="M5160" s="10">
        <f>E5160*_xlfn.XLOOKUP(L5160,PriceListData!$F$2:$F$97,PriceListData!$E$2:$E$97)</f>
        <v>4.25</v>
      </c>
      <c r="N5160" t="str">
        <f>TEXT(B5160,"dddd")</f>
        <v>Thursday</v>
      </c>
    </row>
    <row r="5161" spans="1:14" x14ac:dyDescent="0.35">
      <c r="A5161">
        <v>291502</v>
      </c>
      <c r="B5161" s="3">
        <v>45799</v>
      </c>
      <c r="C5161" s="4">
        <v>0.73390046296296296</v>
      </c>
      <c r="D5161" t="s">
        <v>54</v>
      </c>
      <c r="E5161">
        <v>1</v>
      </c>
      <c r="G5161" t="s">
        <v>415</v>
      </c>
      <c r="H5161" t="s">
        <v>416</v>
      </c>
      <c r="J5161" t="s">
        <v>403</v>
      </c>
      <c r="K5161">
        <v>1</v>
      </c>
      <c r="L5161" t="str">
        <f>_xlfn.CONCAT(D5161,F5161)</f>
        <v>Syrup</v>
      </c>
      <c r="M5161" s="10">
        <f>E5161*_xlfn.XLOOKUP(L5161,PriceListData!$F$2:$F$97,PriceListData!$E$2:$E$97)</f>
        <v>0.75</v>
      </c>
      <c r="N5161" t="str">
        <f>TEXT(B5161,"dddd")</f>
        <v>Thursday</v>
      </c>
    </row>
    <row r="5162" spans="1:14" x14ac:dyDescent="0.35">
      <c r="A5162">
        <v>291502</v>
      </c>
      <c r="B5162" s="3">
        <v>45799</v>
      </c>
      <c r="C5162" s="4">
        <v>0.73390046296296296</v>
      </c>
      <c r="D5162" t="s">
        <v>21</v>
      </c>
      <c r="E5162">
        <v>1</v>
      </c>
      <c r="F5162" t="s">
        <v>15</v>
      </c>
      <c r="G5162" t="s">
        <v>405</v>
      </c>
      <c r="H5162" t="s">
        <v>406</v>
      </c>
      <c r="J5162" t="s">
        <v>403</v>
      </c>
      <c r="K5162">
        <v>1</v>
      </c>
      <c r="L5162" t="str">
        <f>_xlfn.CONCAT(D5162,F5162)</f>
        <v>Pourover12 oz</v>
      </c>
      <c r="M5162" s="10">
        <f>E5162*_xlfn.XLOOKUP(L5162,PriceListData!$F$2:$F$97,PriceListData!$E$2:$E$97)</f>
        <v>3.5</v>
      </c>
      <c r="N5162" t="str">
        <f>TEXT(B5162,"dddd")</f>
        <v>Thursday</v>
      </c>
    </row>
    <row r="5163" spans="1:14" x14ac:dyDescent="0.35">
      <c r="A5163">
        <v>291501</v>
      </c>
      <c r="B5163" s="3">
        <v>45799</v>
      </c>
      <c r="C5163" s="4">
        <v>0.73084490740740737</v>
      </c>
      <c r="D5163" t="s">
        <v>54</v>
      </c>
      <c r="E5163">
        <v>1</v>
      </c>
      <c r="G5163" t="s">
        <v>415</v>
      </c>
      <c r="H5163" t="s">
        <v>416</v>
      </c>
      <c r="J5163" t="s">
        <v>403</v>
      </c>
      <c r="K5163">
        <v>1</v>
      </c>
      <c r="L5163" t="str">
        <f>_xlfn.CONCAT(D5163,F5163)</f>
        <v>Syrup</v>
      </c>
      <c r="M5163" s="10">
        <f>E5163*_xlfn.XLOOKUP(L5163,PriceListData!$F$2:$F$97,PriceListData!$E$2:$E$97)</f>
        <v>0.75</v>
      </c>
      <c r="N5163" t="str">
        <f>TEXT(B5163,"dddd")</f>
        <v>Thursday</v>
      </c>
    </row>
    <row r="5164" spans="1:14" x14ac:dyDescent="0.35">
      <c r="A5164">
        <v>291501</v>
      </c>
      <c r="B5164" s="3">
        <v>45799</v>
      </c>
      <c r="C5164" s="4">
        <v>0.73084490740740737</v>
      </c>
      <c r="D5164" t="s">
        <v>21</v>
      </c>
      <c r="E5164">
        <v>1</v>
      </c>
      <c r="F5164" t="s">
        <v>15</v>
      </c>
      <c r="G5164" t="s">
        <v>405</v>
      </c>
      <c r="H5164" t="s">
        <v>406</v>
      </c>
      <c r="J5164" t="s">
        <v>403</v>
      </c>
      <c r="K5164">
        <v>1</v>
      </c>
      <c r="L5164" t="str">
        <f>_xlfn.CONCAT(D5164,F5164)</f>
        <v>Pourover12 oz</v>
      </c>
      <c r="M5164" s="10">
        <f>E5164*_xlfn.XLOOKUP(L5164,PriceListData!$F$2:$F$97,PriceListData!$E$2:$E$97)</f>
        <v>3.5</v>
      </c>
      <c r="N5164" t="str">
        <f>TEXT(B5164,"dddd")</f>
        <v>Thursday</v>
      </c>
    </row>
    <row r="5165" spans="1:14" x14ac:dyDescent="0.35">
      <c r="A5165">
        <v>291500</v>
      </c>
      <c r="B5165" s="3">
        <v>45799</v>
      </c>
      <c r="C5165" s="4">
        <v>0.72334490740740742</v>
      </c>
      <c r="D5165" t="s">
        <v>21</v>
      </c>
      <c r="E5165">
        <v>2</v>
      </c>
      <c r="F5165" t="s">
        <v>15</v>
      </c>
      <c r="G5165" t="s">
        <v>405</v>
      </c>
      <c r="H5165" t="s">
        <v>406</v>
      </c>
      <c r="J5165" t="s">
        <v>403</v>
      </c>
      <c r="K5165">
        <v>2</v>
      </c>
      <c r="L5165" t="str">
        <f>_xlfn.CONCAT(D5165,F5165)</f>
        <v>Pourover12 oz</v>
      </c>
      <c r="M5165" s="10">
        <f>E5165*_xlfn.XLOOKUP(L5165,PriceListData!$F$2:$F$97,PriceListData!$E$2:$E$97)</f>
        <v>7</v>
      </c>
      <c r="N5165" t="str">
        <f>TEXT(B5165,"dddd")</f>
        <v>Thursday</v>
      </c>
    </row>
    <row r="5166" spans="1:14" x14ac:dyDescent="0.35">
      <c r="A5166">
        <v>291500</v>
      </c>
      <c r="B5166" s="3">
        <v>45799</v>
      </c>
      <c r="C5166" s="4">
        <v>0.72334490740740742</v>
      </c>
      <c r="D5166" t="s">
        <v>65</v>
      </c>
      <c r="E5166">
        <v>1</v>
      </c>
      <c r="F5166" t="s">
        <v>15</v>
      </c>
      <c r="G5166" t="s">
        <v>405</v>
      </c>
      <c r="H5166" t="s">
        <v>406</v>
      </c>
      <c r="J5166" t="s">
        <v>403</v>
      </c>
      <c r="K5166">
        <v>2</v>
      </c>
      <c r="L5166" t="str">
        <f>_xlfn.CONCAT(D5166,F5166)</f>
        <v>Cappuccino12 oz</v>
      </c>
      <c r="M5166" s="10">
        <f>E5166*_xlfn.XLOOKUP(L5166,PriceListData!$F$2:$F$97,PriceListData!$E$2:$E$97)</f>
        <v>5.5</v>
      </c>
      <c r="N5166" t="str">
        <f>TEXT(B5166,"dddd")</f>
        <v>Thursday</v>
      </c>
    </row>
    <row r="5167" spans="1:14" x14ac:dyDescent="0.35">
      <c r="A5167">
        <v>291499</v>
      </c>
      <c r="B5167" s="3">
        <v>45799</v>
      </c>
      <c r="C5167" s="4">
        <v>0.71597222222222223</v>
      </c>
      <c r="D5167" t="s">
        <v>54</v>
      </c>
      <c r="E5167">
        <v>1</v>
      </c>
      <c r="G5167" t="s">
        <v>415</v>
      </c>
      <c r="H5167" t="s">
        <v>416</v>
      </c>
      <c r="J5167" t="s">
        <v>403</v>
      </c>
      <c r="K5167">
        <v>2</v>
      </c>
      <c r="L5167" t="str">
        <f>_xlfn.CONCAT(D5167,F5167)</f>
        <v>Syrup</v>
      </c>
      <c r="M5167" s="10">
        <f>E5167*_xlfn.XLOOKUP(L5167,PriceListData!$F$2:$F$97,PriceListData!$E$2:$E$97)</f>
        <v>0.75</v>
      </c>
      <c r="N5167" t="str">
        <f>TEXT(B5167,"dddd")</f>
        <v>Thursday</v>
      </c>
    </row>
    <row r="5168" spans="1:14" x14ac:dyDescent="0.35">
      <c r="A5168">
        <v>291499</v>
      </c>
      <c r="B5168" s="3">
        <v>45799</v>
      </c>
      <c r="C5168" s="4">
        <v>0.71597222222222223</v>
      </c>
      <c r="D5168" t="s">
        <v>452</v>
      </c>
      <c r="E5168">
        <v>1</v>
      </c>
      <c r="G5168" t="s">
        <v>401</v>
      </c>
      <c r="H5168" t="s">
        <v>453</v>
      </c>
      <c r="J5168" t="s">
        <v>403</v>
      </c>
      <c r="K5168">
        <v>2</v>
      </c>
      <c r="L5168" t="str">
        <f>_xlfn.CONCAT(D5168,F5168)</f>
        <v>Reusable travel mug</v>
      </c>
      <c r="M5168" s="10">
        <f>E5168*_xlfn.XLOOKUP(L5168,PriceListData!$F$2:$F$97,PriceListData!$E$2:$E$97)</f>
        <v>12.75</v>
      </c>
      <c r="N5168" t="str">
        <f>TEXT(B5168,"dddd")</f>
        <v>Thursday</v>
      </c>
    </row>
    <row r="5169" spans="1:14" x14ac:dyDescent="0.35">
      <c r="A5169">
        <v>291499</v>
      </c>
      <c r="B5169" s="3">
        <v>45799</v>
      </c>
      <c r="C5169" s="4">
        <v>0.71597222222222223</v>
      </c>
      <c r="D5169" t="s">
        <v>21</v>
      </c>
      <c r="E5169">
        <v>1</v>
      </c>
      <c r="F5169" t="s">
        <v>15</v>
      </c>
      <c r="G5169" t="s">
        <v>405</v>
      </c>
      <c r="H5169" t="s">
        <v>406</v>
      </c>
      <c r="J5169" t="s">
        <v>403</v>
      </c>
      <c r="K5169">
        <v>2</v>
      </c>
      <c r="L5169" t="str">
        <f>_xlfn.CONCAT(D5169,F5169)</f>
        <v>Pourover12 oz</v>
      </c>
      <c r="M5169" s="10">
        <f>E5169*_xlfn.XLOOKUP(L5169,PriceListData!$F$2:$F$97,PriceListData!$E$2:$E$97)</f>
        <v>3.5</v>
      </c>
      <c r="N5169" t="str">
        <f>TEXT(B5169,"dddd")</f>
        <v>Thursday</v>
      </c>
    </row>
    <row r="5170" spans="1:14" x14ac:dyDescent="0.35">
      <c r="A5170">
        <v>291499</v>
      </c>
      <c r="B5170" s="3">
        <v>45799</v>
      </c>
      <c r="C5170" s="4">
        <v>0.71597222222222223</v>
      </c>
      <c r="D5170" t="s">
        <v>21</v>
      </c>
      <c r="E5170">
        <v>1</v>
      </c>
      <c r="F5170" t="s">
        <v>15</v>
      </c>
      <c r="G5170" t="s">
        <v>405</v>
      </c>
      <c r="H5170" t="s">
        <v>406</v>
      </c>
      <c r="J5170" t="s">
        <v>403</v>
      </c>
      <c r="K5170">
        <v>2</v>
      </c>
      <c r="L5170" t="str">
        <f>_xlfn.CONCAT(D5170,F5170)</f>
        <v>Pourover12 oz</v>
      </c>
      <c r="M5170" s="10">
        <f>E5170*_xlfn.XLOOKUP(L5170,PriceListData!$F$2:$F$97,PriceListData!$E$2:$E$97)</f>
        <v>3.5</v>
      </c>
      <c r="N5170" t="str">
        <f>TEXT(B5170,"dddd")</f>
        <v>Thursday</v>
      </c>
    </row>
    <row r="5171" spans="1:14" x14ac:dyDescent="0.35">
      <c r="A5171">
        <v>291498</v>
      </c>
      <c r="B5171" s="3">
        <v>45799</v>
      </c>
      <c r="C5171" s="4">
        <v>0.71342592592592591</v>
      </c>
      <c r="D5171" t="s">
        <v>74</v>
      </c>
      <c r="E5171">
        <v>1</v>
      </c>
      <c r="F5171" t="s">
        <v>15</v>
      </c>
      <c r="G5171" t="s">
        <v>417</v>
      </c>
      <c r="H5171" t="s">
        <v>418</v>
      </c>
      <c r="J5171" t="s">
        <v>403</v>
      </c>
      <c r="K5171">
        <v>1</v>
      </c>
      <c r="L5171" t="str">
        <f>_xlfn.CONCAT(D5171,F5171)</f>
        <v>Single-origin12 oz</v>
      </c>
      <c r="M5171" s="10">
        <f>E5171*_xlfn.XLOOKUP(L5171,PriceListData!$F$2:$F$97,PriceListData!$E$2:$E$97)</f>
        <v>14.95</v>
      </c>
      <c r="N5171" t="str">
        <f>TEXT(B5171,"dddd")</f>
        <v>Thursday</v>
      </c>
    </row>
    <row r="5172" spans="1:14" x14ac:dyDescent="0.35">
      <c r="A5172">
        <v>291497</v>
      </c>
      <c r="B5172" s="3">
        <v>45799</v>
      </c>
      <c r="C5172" s="4">
        <v>0.71065972222222218</v>
      </c>
      <c r="D5172" t="s">
        <v>404</v>
      </c>
      <c r="E5172">
        <v>1</v>
      </c>
      <c r="F5172" t="s">
        <v>15</v>
      </c>
      <c r="G5172" t="s">
        <v>405</v>
      </c>
      <c r="H5172" t="s">
        <v>406</v>
      </c>
      <c r="J5172" t="s">
        <v>403</v>
      </c>
      <c r="K5172">
        <v>1</v>
      </c>
      <c r="L5172" t="str">
        <f>_xlfn.CONCAT(D5172,F5172)</f>
        <v>Café latté12 oz</v>
      </c>
      <c r="M5172" s="10">
        <f>E5172*_xlfn.XLOOKUP(L5172,PriceListData!$F$2:$F$97,PriceListData!$E$2:$E$97)</f>
        <v>4.25</v>
      </c>
      <c r="N5172" t="str">
        <f>TEXT(B5172,"dddd")</f>
        <v>Thursday</v>
      </c>
    </row>
    <row r="5173" spans="1:14" x14ac:dyDescent="0.35">
      <c r="A5173">
        <v>291496</v>
      </c>
      <c r="B5173" s="3">
        <v>45799</v>
      </c>
      <c r="C5173" s="4">
        <v>0.70127314814814812</v>
      </c>
      <c r="D5173" t="s">
        <v>54</v>
      </c>
      <c r="E5173">
        <v>1</v>
      </c>
      <c r="G5173" t="s">
        <v>415</v>
      </c>
      <c r="H5173" t="s">
        <v>416</v>
      </c>
      <c r="J5173" t="s">
        <v>403</v>
      </c>
      <c r="K5173">
        <v>2</v>
      </c>
      <c r="L5173" t="str">
        <f>_xlfn.CONCAT(D5173,F5173)</f>
        <v>Syrup</v>
      </c>
      <c r="M5173" s="10">
        <f>E5173*_xlfn.XLOOKUP(L5173,PriceListData!$F$2:$F$97,PriceListData!$E$2:$E$97)</f>
        <v>0.75</v>
      </c>
      <c r="N5173" t="str">
        <f>TEXT(B5173,"dddd")</f>
        <v>Thursday</v>
      </c>
    </row>
    <row r="5174" spans="1:14" x14ac:dyDescent="0.35">
      <c r="A5174">
        <v>291496</v>
      </c>
      <c r="B5174" s="3">
        <v>45799</v>
      </c>
      <c r="C5174" s="4">
        <v>0.70127314814814812</v>
      </c>
      <c r="D5174" t="s">
        <v>21</v>
      </c>
      <c r="E5174">
        <v>1</v>
      </c>
      <c r="F5174" t="s">
        <v>15</v>
      </c>
      <c r="G5174" t="s">
        <v>405</v>
      </c>
      <c r="H5174" t="s">
        <v>406</v>
      </c>
      <c r="J5174" t="s">
        <v>403</v>
      </c>
      <c r="K5174">
        <v>2</v>
      </c>
      <c r="L5174" t="str">
        <f>_xlfn.CONCAT(D5174,F5174)</f>
        <v>Pourover12 oz</v>
      </c>
      <c r="M5174" s="10">
        <f>E5174*_xlfn.XLOOKUP(L5174,PriceListData!$F$2:$F$97,PriceListData!$E$2:$E$97)</f>
        <v>3.5</v>
      </c>
      <c r="N5174" t="str">
        <f>TEXT(B5174,"dddd")</f>
        <v>Thursday</v>
      </c>
    </row>
    <row r="5175" spans="1:14" x14ac:dyDescent="0.35">
      <c r="A5175">
        <v>291495</v>
      </c>
      <c r="B5175" s="3">
        <v>45799</v>
      </c>
      <c r="C5175" s="4">
        <v>0.69918981481481479</v>
      </c>
      <c r="D5175" t="s">
        <v>54</v>
      </c>
      <c r="E5175">
        <v>1</v>
      </c>
      <c r="G5175" t="s">
        <v>415</v>
      </c>
      <c r="H5175" t="s">
        <v>416</v>
      </c>
      <c r="J5175" t="s">
        <v>403</v>
      </c>
      <c r="K5175">
        <v>1</v>
      </c>
      <c r="L5175" t="str">
        <f>_xlfn.CONCAT(D5175,F5175)</f>
        <v>Syrup</v>
      </c>
      <c r="M5175" s="10">
        <f>E5175*_xlfn.XLOOKUP(L5175,PriceListData!$F$2:$F$97,PriceListData!$E$2:$E$97)</f>
        <v>0.75</v>
      </c>
      <c r="N5175" t="str">
        <f>TEXT(B5175,"dddd")</f>
        <v>Thursday</v>
      </c>
    </row>
    <row r="5176" spans="1:14" x14ac:dyDescent="0.35">
      <c r="A5176">
        <v>291495</v>
      </c>
      <c r="B5176" s="3">
        <v>45799</v>
      </c>
      <c r="C5176" s="4">
        <v>0.69918981481481479</v>
      </c>
      <c r="D5176" t="s">
        <v>21</v>
      </c>
      <c r="E5176">
        <v>1</v>
      </c>
      <c r="F5176" t="s">
        <v>15</v>
      </c>
      <c r="G5176" t="s">
        <v>405</v>
      </c>
      <c r="H5176" t="s">
        <v>406</v>
      </c>
      <c r="J5176" t="s">
        <v>403</v>
      </c>
      <c r="K5176">
        <v>1</v>
      </c>
      <c r="L5176" t="str">
        <f>_xlfn.CONCAT(D5176,F5176)</f>
        <v>Pourover12 oz</v>
      </c>
      <c r="M5176" s="10">
        <f>E5176*_xlfn.XLOOKUP(L5176,PriceListData!$F$2:$F$97,PriceListData!$E$2:$E$97)</f>
        <v>3.5</v>
      </c>
      <c r="N5176" t="str">
        <f>TEXT(B5176,"dddd")</f>
        <v>Thursday</v>
      </c>
    </row>
    <row r="5177" spans="1:14" x14ac:dyDescent="0.35">
      <c r="A5177">
        <v>291494</v>
      </c>
      <c r="B5177" s="3">
        <v>45799</v>
      </c>
      <c r="C5177" s="4">
        <v>0.69638888888888884</v>
      </c>
      <c r="D5177" t="s">
        <v>420</v>
      </c>
      <c r="E5177">
        <v>1</v>
      </c>
      <c r="F5177" t="s">
        <v>76</v>
      </c>
      <c r="G5177" t="s">
        <v>413</v>
      </c>
      <c r="H5177" t="s">
        <v>406</v>
      </c>
      <c r="J5177" t="s">
        <v>403</v>
      </c>
      <c r="K5177">
        <v>1</v>
      </c>
      <c r="L5177" t="str">
        <f>_xlfn.CONCAT(D5177,F5177)</f>
        <v>Moroccan tea10 oz</v>
      </c>
      <c r="M5177" s="10">
        <f>E5177*_xlfn.XLOOKUP(L5177,PriceListData!$F$2:$F$97,PriceListData!$E$2:$E$97)</f>
        <v>3</v>
      </c>
      <c r="N5177" t="str">
        <f>TEXT(B5177,"dddd")</f>
        <v>Thursday</v>
      </c>
    </row>
    <row r="5178" spans="1:14" x14ac:dyDescent="0.35">
      <c r="A5178">
        <v>291493</v>
      </c>
      <c r="B5178" s="3">
        <v>45799</v>
      </c>
      <c r="C5178" s="4">
        <v>0.69292824074074078</v>
      </c>
      <c r="D5178" t="s">
        <v>428</v>
      </c>
      <c r="E5178">
        <v>1</v>
      </c>
      <c r="F5178" t="s">
        <v>15</v>
      </c>
      <c r="G5178" t="s">
        <v>413</v>
      </c>
      <c r="H5178" t="s">
        <v>406</v>
      </c>
      <c r="J5178" t="s">
        <v>403</v>
      </c>
      <c r="K5178">
        <v>1</v>
      </c>
      <c r="L5178" t="str">
        <f>_xlfn.CONCAT(D5178,F5178)</f>
        <v>Rooibos latté12 oz</v>
      </c>
      <c r="M5178" s="10">
        <f>E5178*_xlfn.XLOOKUP(L5178,PriceListData!$F$2:$F$97,PriceListData!$E$2:$E$97)</f>
        <v>5.5</v>
      </c>
      <c r="N5178" t="str">
        <f>TEXT(B5178,"dddd")</f>
        <v>Thursday</v>
      </c>
    </row>
    <row r="5179" spans="1:14" x14ac:dyDescent="0.35">
      <c r="A5179">
        <v>291492</v>
      </c>
      <c r="B5179" s="3">
        <v>45799</v>
      </c>
      <c r="C5179" s="4">
        <v>0.69210648148148146</v>
      </c>
      <c r="D5179" t="s">
        <v>454</v>
      </c>
      <c r="E5179">
        <v>1</v>
      </c>
      <c r="G5179" t="s">
        <v>405</v>
      </c>
      <c r="H5179" t="s">
        <v>455</v>
      </c>
      <c r="J5179" t="s">
        <v>403</v>
      </c>
      <c r="K5179">
        <v>2</v>
      </c>
      <c r="L5179" t="str">
        <f>_xlfn.CONCAT(D5179,F5179)</f>
        <v>To-go box</v>
      </c>
      <c r="M5179" s="10">
        <f>E5179*_xlfn.XLOOKUP(L5179,PriceListData!$F$2:$F$97,PriceListData!$E$2:$E$97)</f>
        <v>15.75</v>
      </c>
      <c r="N5179" t="str">
        <f>TEXT(B5179,"dddd")</f>
        <v>Thursday</v>
      </c>
    </row>
    <row r="5180" spans="1:14" x14ac:dyDescent="0.35">
      <c r="A5180">
        <v>291492</v>
      </c>
      <c r="B5180" s="3">
        <v>45799</v>
      </c>
      <c r="C5180" s="4">
        <v>0.69210648148148146</v>
      </c>
      <c r="D5180" t="s">
        <v>454</v>
      </c>
      <c r="E5180">
        <v>1</v>
      </c>
      <c r="G5180" t="s">
        <v>405</v>
      </c>
      <c r="H5180" t="s">
        <v>455</v>
      </c>
      <c r="J5180" t="s">
        <v>403</v>
      </c>
      <c r="K5180">
        <v>2</v>
      </c>
      <c r="L5180" t="str">
        <f>_xlfn.CONCAT(D5180,F5180)</f>
        <v>To-go box</v>
      </c>
      <c r="M5180" s="10">
        <f>E5180*_xlfn.XLOOKUP(L5180,PriceListData!$F$2:$F$97,PriceListData!$E$2:$E$97)</f>
        <v>15.75</v>
      </c>
      <c r="N5180" t="str">
        <f>TEXT(B5180,"dddd")</f>
        <v>Thursday</v>
      </c>
    </row>
    <row r="5181" spans="1:14" x14ac:dyDescent="0.35">
      <c r="A5181">
        <v>291491</v>
      </c>
      <c r="B5181" s="3">
        <v>45799</v>
      </c>
      <c r="C5181" s="4">
        <v>0.68973379629629628</v>
      </c>
      <c r="D5181" t="s">
        <v>445</v>
      </c>
      <c r="E5181">
        <v>1</v>
      </c>
      <c r="F5181" t="s">
        <v>15</v>
      </c>
      <c r="G5181" t="s">
        <v>423</v>
      </c>
      <c r="H5181" t="s">
        <v>414</v>
      </c>
      <c r="J5181" t="s">
        <v>403</v>
      </c>
      <c r="K5181">
        <v>1</v>
      </c>
      <c r="L5181" t="str">
        <f>_xlfn.CONCAT(D5181,F5181)</f>
        <v>Mango lassi12 oz</v>
      </c>
      <c r="M5181" s="10">
        <f>E5181*_xlfn.XLOOKUP(L5181,PriceListData!$F$2:$F$97,PriceListData!$E$2:$E$97)</f>
        <v>5.75</v>
      </c>
      <c r="N5181" t="str">
        <f>TEXT(B5181,"dddd")</f>
        <v>Thursday</v>
      </c>
    </row>
    <row r="5182" spans="1:14" x14ac:dyDescent="0.35">
      <c r="A5182">
        <v>291490</v>
      </c>
      <c r="B5182" s="3">
        <v>45799</v>
      </c>
      <c r="C5182" s="4">
        <v>0.6889467592592593</v>
      </c>
      <c r="D5182" t="s">
        <v>74</v>
      </c>
      <c r="E5182">
        <v>1</v>
      </c>
      <c r="F5182" t="s">
        <v>15</v>
      </c>
      <c r="G5182" t="s">
        <v>417</v>
      </c>
      <c r="H5182" t="s">
        <v>418</v>
      </c>
      <c r="J5182" t="s">
        <v>403</v>
      </c>
      <c r="K5182">
        <v>2</v>
      </c>
      <c r="L5182" t="str">
        <f>_xlfn.CONCAT(D5182,F5182)</f>
        <v>Single-origin12 oz</v>
      </c>
      <c r="M5182" s="10">
        <f>E5182*_xlfn.XLOOKUP(L5182,PriceListData!$F$2:$F$97,PriceListData!$E$2:$E$97)</f>
        <v>14.95</v>
      </c>
      <c r="N5182" t="str">
        <f>TEXT(B5182,"dddd")</f>
        <v>Thursday</v>
      </c>
    </row>
    <row r="5183" spans="1:14" x14ac:dyDescent="0.35">
      <c r="A5183">
        <v>291489</v>
      </c>
      <c r="B5183" s="3">
        <v>45799</v>
      </c>
      <c r="C5183" s="4">
        <v>0.68857638888888884</v>
      </c>
      <c r="D5183" t="s">
        <v>74</v>
      </c>
      <c r="E5183">
        <v>1</v>
      </c>
      <c r="F5183" t="s">
        <v>15</v>
      </c>
      <c r="G5183" t="s">
        <v>417</v>
      </c>
      <c r="H5183" t="s">
        <v>418</v>
      </c>
      <c r="J5183" t="s">
        <v>403</v>
      </c>
      <c r="K5183">
        <v>2</v>
      </c>
      <c r="L5183" t="str">
        <f>_xlfn.CONCAT(D5183,F5183)</f>
        <v>Single-origin12 oz</v>
      </c>
      <c r="M5183" s="10">
        <f>E5183*_xlfn.XLOOKUP(L5183,PriceListData!$F$2:$F$97,PriceListData!$E$2:$E$97)</f>
        <v>14.95</v>
      </c>
      <c r="N5183" t="str">
        <f>TEXT(B5183,"dddd")</f>
        <v>Thursday</v>
      </c>
    </row>
    <row r="5184" spans="1:14" x14ac:dyDescent="0.35">
      <c r="A5184">
        <v>291488</v>
      </c>
      <c r="B5184" s="3">
        <v>45799</v>
      </c>
      <c r="C5184" s="4">
        <v>0.68751157407407404</v>
      </c>
      <c r="D5184" t="s">
        <v>404</v>
      </c>
      <c r="E5184">
        <v>1</v>
      </c>
      <c r="F5184" t="s">
        <v>15</v>
      </c>
      <c r="G5184" t="s">
        <v>405</v>
      </c>
      <c r="H5184" t="s">
        <v>406</v>
      </c>
      <c r="J5184" t="s">
        <v>403</v>
      </c>
      <c r="K5184">
        <v>1</v>
      </c>
      <c r="L5184" t="str">
        <f>_xlfn.CONCAT(D5184,F5184)</f>
        <v>Café latté12 oz</v>
      </c>
      <c r="M5184" s="10">
        <f>E5184*_xlfn.XLOOKUP(L5184,PriceListData!$F$2:$F$97,PriceListData!$E$2:$E$97)</f>
        <v>4.25</v>
      </c>
      <c r="N5184" t="str">
        <f>TEXT(B5184,"dddd")</f>
        <v>Thursday</v>
      </c>
    </row>
    <row r="5185" spans="1:14" x14ac:dyDescent="0.35">
      <c r="A5185">
        <v>291487</v>
      </c>
      <c r="B5185" s="3">
        <v>45799</v>
      </c>
      <c r="C5185" s="4">
        <v>0.68215277777777783</v>
      </c>
      <c r="D5185" t="s">
        <v>65</v>
      </c>
      <c r="E5185">
        <v>1</v>
      </c>
      <c r="F5185" t="s">
        <v>15</v>
      </c>
      <c r="G5185" t="s">
        <v>405</v>
      </c>
      <c r="H5185" t="s">
        <v>406</v>
      </c>
      <c r="J5185" t="s">
        <v>403</v>
      </c>
      <c r="K5185">
        <v>1</v>
      </c>
      <c r="L5185" t="str">
        <f>_xlfn.CONCAT(D5185,F5185)</f>
        <v>Cappuccino12 oz</v>
      </c>
      <c r="M5185" s="10">
        <f>E5185*_xlfn.XLOOKUP(L5185,PriceListData!$F$2:$F$97,PriceListData!$E$2:$E$97)</f>
        <v>5.5</v>
      </c>
      <c r="N5185" t="str">
        <f>TEXT(B5185,"dddd")</f>
        <v>Thursday</v>
      </c>
    </row>
    <row r="5186" spans="1:14" x14ac:dyDescent="0.35">
      <c r="A5186">
        <v>291486</v>
      </c>
      <c r="B5186" s="3">
        <v>45799</v>
      </c>
      <c r="C5186" s="4">
        <v>0.67568287037037034</v>
      </c>
      <c r="D5186" t="s">
        <v>21</v>
      </c>
      <c r="E5186">
        <v>1</v>
      </c>
      <c r="F5186" t="s">
        <v>15</v>
      </c>
      <c r="G5186" t="s">
        <v>405</v>
      </c>
      <c r="H5186" t="s">
        <v>406</v>
      </c>
      <c r="J5186" t="s">
        <v>403</v>
      </c>
      <c r="K5186">
        <v>1</v>
      </c>
      <c r="L5186" t="str">
        <f>_xlfn.CONCAT(D5186,F5186)</f>
        <v>Pourover12 oz</v>
      </c>
      <c r="M5186" s="10">
        <f>E5186*_xlfn.XLOOKUP(L5186,PriceListData!$F$2:$F$97,PriceListData!$E$2:$E$97)</f>
        <v>3.5</v>
      </c>
      <c r="N5186" t="str">
        <f>TEXT(B5186,"dddd")</f>
        <v>Thursday</v>
      </c>
    </row>
    <row r="5187" spans="1:14" x14ac:dyDescent="0.35">
      <c r="A5187">
        <v>291485</v>
      </c>
      <c r="B5187" s="3">
        <v>45799</v>
      </c>
      <c r="C5187" s="4">
        <v>0.67512731481481481</v>
      </c>
      <c r="D5187" t="s">
        <v>52</v>
      </c>
      <c r="E5187">
        <v>1</v>
      </c>
      <c r="F5187" t="s">
        <v>15</v>
      </c>
      <c r="G5187" t="s">
        <v>405</v>
      </c>
      <c r="H5187" t="s">
        <v>414</v>
      </c>
      <c r="J5187" t="s">
        <v>403</v>
      </c>
      <c r="K5187">
        <v>1</v>
      </c>
      <c r="L5187" t="str">
        <f>_xlfn.CONCAT(D5187,F5187)</f>
        <v>Frappé12 oz</v>
      </c>
      <c r="M5187" s="10">
        <f>E5187*_xlfn.XLOOKUP(L5187,PriceListData!$F$2:$F$97,PriceListData!$E$2:$E$97)</f>
        <v>4.75</v>
      </c>
      <c r="N5187" t="str">
        <f>TEXT(B5187,"dddd")</f>
        <v>Thursday</v>
      </c>
    </row>
    <row r="5188" spans="1:14" x14ac:dyDescent="0.35">
      <c r="A5188">
        <v>291484</v>
      </c>
      <c r="B5188" s="3">
        <v>45799</v>
      </c>
      <c r="C5188" s="4">
        <v>0.66025462962962966</v>
      </c>
      <c r="D5188" t="s">
        <v>153</v>
      </c>
      <c r="E5188">
        <v>1</v>
      </c>
      <c r="F5188" t="s">
        <v>15</v>
      </c>
      <c r="G5188" t="s">
        <v>405</v>
      </c>
      <c r="H5188" t="s">
        <v>406</v>
      </c>
      <c r="J5188" t="s">
        <v>403</v>
      </c>
      <c r="K5188">
        <v>1</v>
      </c>
      <c r="L5188" t="str">
        <f>_xlfn.CONCAT(D5188,F5188)</f>
        <v>Aeropress12 oz</v>
      </c>
      <c r="M5188" s="10">
        <f>E5188*_xlfn.XLOOKUP(L5188,PriceListData!$F$2:$F$97,PriceListData!$E$2:$E$97)</f>
        <v>6</v>
      </c>
      <c r="N5188" t="str">
        <f>TEXT(B5188,"dddd")</f>
        <v>Thursday</v>
      </c>
    </row>
    <row r="5189" spans="1:14" x14ac:dyDescent="0.35">
      <c r="A5189">
        <v>291483</v>
      </c>
      <c r="B5189" s="3">
        <v>45799</v>
      </c>
      <c r="C5189" s="4">
        <v>0.65290509259259255</v>
      </c>
      <c r="D5189" t="s">
        <v>52</v>
      </c>
      <c r="E5189">
        <v>1</v>
      </c>
      <c r="F5189" t="s">
        <v>15</v>
      </c>
      <c r="G5189" t="s">
        <v>405</v>
      </c>
      <c r="H5189" t="s">
        <v>414</v>
      </c>
      <c r="J5189" t="s">
        <v>403</v>
      </c>
      <c r="K5189">
        <v>1</v>
      </c>
      <c r="L5189" t="str">
        <f>_xlfn.CONCAT(D5189,F5189)</f>
        <v>Frappé12 oz</v>
      </c>
      <c r="M5189" s="10">
        <f>E5189*_xlfn.XLOOKUP(L5189,PriceListData!$F$2:$F$97,PriceListData!$E$2:$E$97)</f>
        <v>4.75</v>
      </c>
      <c r="N5189" t="str">
        <f>TEXT(B5189,"dddd")</f>
        <v>Thursday</v>
      </c>
    </row>
    <row r="5190" spans="1:14" x14ac:dyDescent="0.35">
      <c r="A5190">
        <v>291482</v>
      </c>
      <c r="B5190" s="3">
        <v>45799</v>
      </c>
      <c r="C5190" s="4">
        <v>0.6441782407407407</v>
      </c>
      <c r="D5190" t="s">
        <v>404</v>
      </c>
      <c r="E5190">
        <v>1</v>
      </c>
      <c r="F5190" t="s">
        <v>15</v>
      </c>
      <c r="G5190" t="s">
        <v>405</v>
      </c>
      <c r="H5190" t="s">
        <v>406</v>
      </c>
      <c r="J5190" t="s">
        <v>403</v>
      </c>
      <c r="K5190">
        <v>1</v>
      </c>
      <c r="L5190" t="str">
        <f>_xlfn.CONCAT(D5190,F5190)</f>
        <v>Café latté12 oz</v>
      </c>
      <c r="M5190" s="10">
        <f>E5190*_xlfn.XLOOKUP(L5190,PriceListData!$F$2:$F$97,PriceListData!$E$2:$E$97)</f>
        <v>4.25</v>
      </c>
      <c r="N5190" t="str">
        <f>TEXT(B5190,"dddd")</f>
        <v>Thursday</v>
      </c>
    </row>
    <row r="5191" spans="1:14" x14ac:dyDescent="0.35">
      <c r="A5191">
        <v>291481</v>
      </c>
      <c r="B5191" s="3">
        <v>45799</v>
      </c>
      <c r="C5191" s="4">
        <v>0.64178240740740744</v>
      </c>
      <c r="D5191" t="s">
        <v>21</v>
      </c>
      <c r="E5191">
        <v>1</v>
      </c>
      <c r="F5191" t="s">
        <v>15</v>
      </c>
      <c r="G5191" t="s">
        <v>405</v>
      </c>
      <c r="H5191" t="s">
        <v>406</v>
      </c>
      <c r="J5191" t="s">
        <v>403</v>
      </c>
      <c r="K5191">
        <v>1</v>
      </c>
      <c r="L5191" t="str">
        <f>_xlfn.CONCAT(D5191,F5191)</f>
        <v>Pourover12 oz</v>
      </c>
      <c r="M5191" s="10">
        <f>E5191*_xlfn.XLOOKUP(L5191,PriceListData!$F$2:$F$97,PriceListData!$E$2:$E$97)</f>
        <v>3.5</v>
      </c>
      <c r="N5191" t="str">
        <f>TEXT(B5191,"dddd")</f>
        <v>Thursday</v>
      </c>
    </row>
    <row r="5192" spans="1:14" x14ac:dyDescent="0.35">
      <c r="A5192">
        <v>291480</v>
      </c>
      <c r="B5192" s="3">
        <v>45799</v>
      </c>
      <c r="C5192" s="4">
        <v>0.64096064814814813</v>
      </c>
      <c r="D5192" t="s">
        <v>410</v>
      </c>
      <c r="E5192">
        <v>1</v>
      </c>
      <c r="F5192" t="s">
        <v>15</v>
      </c>
      <c r="G5192" t="s">
        <v>405</v>
      </c>
      <c r="H5192" t="s">
        <v>406</v>
      </c>
      <c r="J5192" t="s">
        <v>403</v>
      </c>
      <c r="K5192">
        <v>1</v>
      </c>
      <c r="L5192" t="str">
        <f>_xlfn.CONCAT(D5192,F5192)</f>
        <v>Café Cubano12 oz</v>
      </c>
      <c r="M5192" s="10">
        <f>E5192*_xlfn.XLOOKUP(L5192,PriceListData!$F$2:$F$97,PriceListData!$E$2:$E$97)</f>
        <v>7</v>
      </c>
      <c r="N5192" t="str">
        <f>TEXT(B5192,"dddd")</f>
        <v>Thursday</v>
      </c>
    </row>
    <row r="5193" spans="1:14" x14ac:dyDescent="0.35">
      <c r="A5193">
        <v>291479</v>
      </c>
      <c r="B5193" s="3">
        <v>45799</v>
      </c>
      <c r="C5193" s="4">
        <v>0.64083333333333337</v>
      </c>
      <c r="D5193" t="s">
        <v>404</v>
      </c>
      <c r="E5193">
        <v>1</v>
      </c>
      <c r="F5193" t="s">
        <v>15</v>
      </c>
      <c r="G5193" t="s">
        <v>405</v>
      </c>
      <c r="H5193" t="s">
        <v>406</v>
      </c>
      <c r="J5193" t="s">
        <v>403</v>
      </c>
      <c r="K5193">
        <v>2</v>
      </c>
      <c r="L5193" t="str">
        <f>_xlfn.CONCAT(D5193,F5193)</f>
        <v>Café latté12 oz</v>
      </c>
      <c r="M5193" s="10">
        <f>E5193*_xlfn.XLOOKUP(L5193,PriceListData!$F$2:$F$97,PriceListData!$E$2:$E$97)</f>
        <v>4.25</v>
      </c>
      <c r="N5193" t="str">
        <f>TEXT(B5193,"dddd")</f>
        <v>Thursday</v>
      </c>
    </row>
    <row r="5194" spans="1:14" x14ac:dyDescent="0.35">
      <c r="A5194">
        <v>291478</v>
      </c>
      <c r="B5194" s="3">
        <v>45799</v>
      </c>
      <c r="C5194" s="4">
        <v>0.64017361111111115</v>
      </c>
      <c r="D5194" t="s">
        <v>52</v>
      </c>
      <c r="E5194">
        <v>1</v>
      </c>
      <c r="F5194" t="s">
        <v>15</v>
      </c>
      <c r="G5194" t="s">
        <v>405</v>
      </c>
      <c r="H5194" t="s">
        <v>414</v>
      </c>
      <c r="J5194" t="s">
        <v>403</v>
      </c>
      <c r="K5194">
        <v>1</v>
      </c>
      <c r="L5194" t="str">
        <f>_xlfn.CONCAT(D5194,F5194)</f>
        <v>Frappé12 oz</v>
      </c>
      <c r="M5194" s="10">
        <f>E5194*_xlfn.XLOOKUP(L5194,PriceListData!$F$2:$F$97,PriceListData!$E$2:$E$97)</f>
        <v>4.75</v>
      </c>
      <c r="N5194" t="str">
        <f>TEXT(B5194,"dddd")</f>
        <v>Thursday</v>
      </c>
    </row>
    <row r="5195" spans="1:14" x14ac:dyDescent="0.35">
      <c r="A5195">
        <v>291477</v>
      </c>
      <c r="B5195" s="3">
        <v>45799</v>
      </c>
      <c r="C5195" s="4">
        <v>0.64012731481481477</v>
      </c>
      <c r="D5195" t="s">
        <v>52</v>
      </c>
      <c r="E5195">
        <v>1</v>
      </c>
      <c r="F5195" t="s">
        <v>15</v>
      </c>
      <c r="G5195" t="s">
        <v>405</v>
      </c>
      <c r="H5195" t="s">
        <v>414</v>
      </c>
      <c r="J5195" t="s">
        <v>403</v>
      </c>
      <c r="K5195">
        <v>2</v>
      </c>
      <c r="L5195" t="str">
        <f>_xlfn.CONCAT(D5195,F5195)</f>
        <v>Frappé12 oz</v>
      </c>
      <c r="M5195" s="10">
        <f>E5195*_xlfn.XLOOKUP(L5195,PriceListData!$F$2:$F$97,PriceListData!$E$2:$E$97)</f>
        <v>4.75</v>
      </c>
      <c r="N5195" t="str">
        <f>TEXT(B5195,"dddd")</f>
        <v>Thursday</v>
      </c>
    </row>
    <row r="5196" spans="1:14" x14ac:dyDescent="0.35">
      <c r="A5196">
        <v>291476</v>
      </c>
      <c r="B5196" s="3">
        <v>45799</v>
      </c>
      <c r="C5196" s="4">
        <v>0.63534722222222217</v>
      </c>
      <c r="D5196" t="s">
        <v>411</v>
      </c>
      <c r="E5196">
        <v>1</v>
      </c>
      <c r="F5196" t="s">
        <v>24</v>
      </c>
      <c r="G5196" t="s">
        <v>405</v>
      </c>
      <c r="H5196" t="s">
        <v>406</v>
      </c>
      <c r="J5196" t="s">
        <v>403</v>
      </c>
      <c r="K5196">
        <v>1</v>
      </c>
      <c r="L5196" t="str">
        <f>_xlfn.CONCAT(D5196,F5196)</f>
        <v>Turkish coffee3 oz</v>
      </c>
      <c r="M5196" s="10">
        <f>E5196*_xlfn.XLOOKUP(L5196,PriceListData!$F$2:$F$97,PriceListData!$E$2:$E$97)</f>
        <v>3.75</v>
      </c>
      <c r="N5196" t="str">
        <f>TEXT(B5196,"dddd")</f>
        <v>Thursday</v>
      </c>
    </row>
    <row r="5197" spans="1:14" x14ac:dyDescent="0.35">
      <c r="A5197">
        <v>291475</v>
      </c>
      <c r="B5197" s="3">
        <v>45799</v>
      </c>
      <c r="C5197" s="4">
        <v>0.63473379629629634</v>
      </c>
      <c r="D5197" t="s">
        <v>411</v>
      </c>
      <c r="E5197">
        <v>1</v>
      </c>
      <c r="F5197" t="s">
        <v>24</v>
      </c>
      <c r="G5197" t="s">
        <v>405</v>
      </c>
      <c r="H5197" t="s">
        <v>406</v>
      </c>
      <c r="J5197" t="s">
        <v>403</v>
      </c>
      <c r="K5197">
        <v>1</v>
      </c>
      <c r="L5197" t="str">
        <f>_xlfn.CONCAT(D5197,F5197)</f>
        <v>Turkish coffee3 oz</v>
      </c>
      <c r="M5197" s="10">
        <f>E5197*_xlfn.XLOOKUP(L5197,PriceListData!$F$2:$F$97,PriceListData!$E$2:$E$97)</f>
        <v>3.75</v>
      </c>
      <c r="N5197" t="str">
        <f>TEXT(B5197,"dddd")</f>
        <v>Thursday</v>
      </c>
    </row>
    <row r="5198" spans="1:14" x14ac:dyDescent="0.35">
      <c r="A5198">
        <v>291474</v>
      </c>
      <c r="B5198" s="3">
        <v>45799</v>
      </c>
      <c r="C5198" s="4">
        <v>0.62575231481481486</v>
      </c>
      <c r="D5198" t="s">
        <v>74</v>
      </c>
      <c r="E5198">
        <v>1</v>
      </c>
      <c r="F5198" t="s">
        <v>15</v>
      </c>
      <c r="G5198" t="s">
        <v>417</v>
      </c>
      <c r="H5198" t="s">
        <v>418</v>
      </c>
      <c r="J5198" t="s">
        <v>403</v>
      </c>
      <c r="K5198">
        <v>2</v>
      </c>
      <c r="L5198" t="str">
        <f>_xlfn.CONCAT(D5198,F5198)</f>
        <v>Single-origin12 oz</v>
      </c>
      <c r="M5198" s="10">
        <f>E5198*_xlfn.XLOOKUP(L5198,PriceListData!$F$2:$F$97,PriceListData!$E$2:$E$97)</f>
        <v>14.95</v>
      </c>
      <c r="N5198" t="str">
        <f>TEXT(B5198,"dddd")</f>
        <v>Thursday</v>
      </c>
    </row>
    <row r="5199" spans="1:14" x14ac:dyDescent="0.35">
      <c r="A5199">
        <v>291473</v>
      </c>
      <c r="B5199" s="3">
        <v>45799</v>
      </c>
      <c r="C5199" s="4">
        <v>0.61762731481481481</v>
      </c>
      <c r="D5199" t="s">
        <v>52</v>
      </c>
      <c r="E5199">
        <v>1</v>
      </c>
      <c r="F5199" t="s">
        <v>15</v>
      </c>
      <c r="G5199" t="s">
        <v>405</v>
      </c>
      <c r="H5199" t="s">
        <v>414</v>
      </c>
      <c r="J5199" t="s">
        <v>403</v>
      </c>
      <c r="K5199">
        <v>2</v>
      </c>
      <c r="L5199" t="str">
        <f>_xlfn.CONCAT(D5199,F5199)</f>
        <v>Frappé12 oz</v>
      </c>
      <c r="M5199" s="10">
        <f>E5199*_xlfn.XLOOKUP(L5199,PriceListData!$F$2:$F$97,PriceListData!$E$2:$E$97)</f>
        <v>4.75</v>
      </c>
      <c r="N5199" t="str">
        <f>TEXT(B5199,"dddd")</f>
        <v>Thursday</v>
      </c>
    </row>
    <row r="5200" spans="1:14" x14ac:dyDescent="0.35">
      <c r="A5200">
        <v>291472</v>
      </c>
      <c r="B5200" s="3">
        <v>45799</v>
      </c>
      <c r="C5200" s="4">
        <v>0.61353009259259261</v>
      </c>
      <c r="D5200" t="s">
        <v>54</v>
      </c>
      <c r="E5200">
        <v>1</v>
      </c>
      <c r="G5200" t="s">
        <v>415</v>
      </c>
      <c r="H5200" t="s">
        <v>416</v>
      </c>
      <c r="J5200" t="s">
        <v>403</v>
      </c>
      <c r="K5200">
        <v>1</v>
      </c>
      <c r="L5200" t="str">
        <f>_xlfn.CONCAT(D5200,F5200)</f>
        <v>Syrup</v>
      </c>
      <c r="M5200" s="10">
        <f>E5200*_xlfn.XLOOKUP(L5200,PriceListData!$F$2:$F$97,PriceListData!$E$2:$E$97)</f>
        <v>0.75</v>
      </c>
      <c r="N5200" t="str">
        <f>TEXT(B5200,"dddd")</f>
        <v>Thursday</v>
      </c>
    </row>
    <row r="5201" spans="1:14" x14ac:dyDescent="0.35">
      <c r="A5201">
        <v>291472</v>
      </c>
      <c r="B5201" s="3">
        <v>45799</v>
      </c>
      <c r="C5201" s="4">
        <v>0.61353009259259261</v>
      </c>
      <c r="D5201" t="s">
        <v>52</v>
      </c>
      <c r="E5201">
        <v>1</v>
      </c>
      <c r="F5201" t="s">
        <v>15</v>
      </c>
      <c r="G5201" t="s">
        <v>405</v>
      </c>
      <c r="H5201" t="s">
        <v>414</v>
      </c>
      <c r="J5201" t="s">
        <v>403</v>
      </c>
      <c r="K5201">
        <v>1</v>
      </c>
      <c r="L5201" t="str">
        <f>_xlfn.CONCAT(D5201,F5201)</f>
        <v>Frappé12 oz</v>
      </c>
      <c r="M5201" s="10">
        <f>E5201*_xlfn.XLOOKUP(L5201,PriceListData!$F$2:$F$97,PriceListData!$E$2:$E$97)</f>
        <v>4.75</v>
      </c>
      <c r="N5201" t="str">
        <f>TEXT(B5201,"dddd")</f>
        <v>Thursday</v>
      </c>
    </row>
    <row r="5202" spans="1:14" x14ac:dyDescent="0.35">
      <c r="A5202">
        <v>291471</v>
      </c>
      <c r="B5202" s="3">
        <v>45799</v>
      </c>
      <c r="C5202" s="4">
        <v>0.60949074074074072</v>
      </c>
      <c r="D5202" t="s">
        <v>425</v>
      </c>
      <c r="E5202">
        <v>1</v>
      </c>
      <c r="F5202" t="s">
        <v>15</v>
      </c>
      <c r="G5202" t="s">
        <v>405</v>
      </c>
      <c r="H5202" t="s">
        <v>414</v>
      </c>
      <c r="J5202" t="s">
        <v>403</v>
      </c>
      <c r="K5202">
        <v>1</v>
      </c>
      <c r="L5202" t="str">
        <f>_xlfn.CONCAT(D5202,F5202)</f>
        <v>Iced Guillermo12 oz</v>
      </c>
      <c r="M5202" s="10">
        <f>E5202*_xlfn.XLOOKUP(L5202,PriceListData!$F$2:$F$97,PriceListData!$E$2:$E$97)</f>
        <v>3.5</v>
      </c>
      <c r="N5202" t="str">
        <f>TEXT(B5202,"dddd")</f>
        <v>Thursday</v>
      </c>
    </row>
    <row r="5203" spans="1:14" x14ac:dyDescent="0.35">
      <c r="A5203">
        <v>291470</v>
      </c>
      <c r="B5203" s="3">
        <v>45799</v>
      </c>
      <c r="C5203" s="4">
        <v>0.60848379629629634</v>
      </c>
      <c r="D5203" t="s">
        <v>21</v>
      </c>
      <c r="E5203">
        <v>1</v>
      </c>
      <c r="F5203" t="s">
        <v>15</v>
      </c>
      <c r="G5203" t="s">
        <v>405</v>
      </c>
      <c r="H5203" t="s">
        <v>406</v>
      </c>
      <c r="J5203" t="s">
        <v>403</v>
      </c>
      <c r="K5203">
        <v>1</v>
      </c>
      <c r="L5203" t="str">
        <f>_xlfn.CONCAT(D5203,F5203)</f>
        <v>Pourover12 oz</v>
      </c>
      <c r="M5203" s="10">
        <f>E5203*_xlfn.XLOOKUP(L5203,PriceListData!$F$2:$F$97,PriceListData!$E$2:$E$97)</f>
        <v>3.5</v>
      </c>
      <c r="N5203" t="str">
        <f>TEXT(B5203,"dddd")</f>
        <v>Thursday</v>
      </c>
    </row>
    <row r="5204" spans="1:14" x14ac:dyDescent="0.35">
      <c r="A5204">
        <v>291470</v>
      </c>
      <c r="B5204" s="3">
        <v>45799</v>
      </c>
      <c r="C5204" s="4">
        <v>0.60848379629629634</v>
      </c>
      <c r="D5204" t="s">
        <v>445</v>
      </c>
      <c r="E5204">
        <v>1</v>
      </c>
      <c r="F5204" t="s">
        <v>15</v>
      </c>
      <c r="G5204" t="s">
        <v>423</v>
      </c>
      <c r="H5204" t="s">
        <v>414</v>
      </c>
      <c r="J5204" t="s">
        <v>403</v>
      </c>
      <c r="K5204">
        <v>1</v>
      </c>
      <c r="L5204" t="str">
        <f>_xlfn.CONCAT(D5204,F5204)</f>
        <v>Mango lassi12 oz</v>
      </c>
      <c r="M5204" s="10">
        <f>E5204*_xlfn.XLOOKUP(L5204,PriceListData!$F$2:$F$97,PriceListData!$E$2:$E$97)</f>
        <v>5.75</v>
      </c>
      <c r="N5204" t="str">
        <f>TEXT(B5204,"dddd")</f>
        <v>Thursday</v>
      </c>
    </row>
    <row r="5205" spans="1:14" x14ac:dyDescent="0.35">
      <c r="A5205">
        <v>291470</v>
      </c>
      <c r="B5205" s="3">
        <v>45799</v>
      </c>
      <c r="C5205" s="4">
        <v>0.60848379629629634</v>
      </c>
      <c r="D5205" t="s">
        <v>74</v>
      </c>
      <c r="E5205">
        <v>1</v>
      </c>
      <c r="F5205" t="s">
        <v>15</v>
      </c>
      <c r="G5205" t="s">
        <v>417</v>
      </c>
      <c r="H5205" t="s">
        <v>418</v>
      </c>
      <c r="J5205" t="s">
        <v>403</v>
      </c>
      <c r="K5205">
        <v>1</v>
      </c>
      <c r="L5205" t="str">
        <f>_xlfn.CONCAT(D5205,F5205)</f>
        <v>Single-origin12 oz</v>
      </c>
      <c r="M5205" s="10">
        <f>E5205*_xlfn.XLOOKUP(L5205,PriceListData!$F$2:$F$97,PriceListData!$E$2:$E$97)</f>
        <v>14.95</v>
      </c>
      <c r="N5205" t="str">
        <f>TEXT(B5205,"dddd")</f>
        <v>Thursday</v>
      </c>
    </row>
    <row r="5206" spans="1:14" x14ac:dyDescent="0.35">
      <c r="A5206">
        <v>291469</v>
      </c>
      <c r="B5206" s="3">
        <v>45799</v>
      </c>
      <c r="C5206" s="4">
        <v>0.59641203703703705</v>
      </c>
      <c r="D5206" t="s">
        <v>445</v>
      </c>
      <c r="E5206">
        <v>1</v>
      </c>
      <c r="F5206" t="s">
        <v>15</v>
      </c>
      <c r="G5206" t="s">
        <v>423</v>
      </c>
      <c r="H5206" t="s">
        <v>414</v>
      </c>
      <c r="J5206" t="s">
        <v>403</v>
      </c>
      <c r="K5206">
        <v>1</v>
      </c>
      <c r="L5206" t="str">
        <f>_xlfn.CONCAT(D5206,F5206)</f>
        <v>Mango lassi12 oz</v>
      </c>
      <c r="M5206" s="10">
        <f>E5206*_xlfn.XLOOKUP(L5206,PriceListData!$F$2:$F$97,PriceListData!$E$2:$E$97)</f>
        <v>5.75</v>
      </c>
      <c r="N5206" t="str">
        <f>TEXT(B5206,"dddd")</f>
        <v>Thursday</v>
      </c>
    </row>
    <row r="5207" spans="1:14" x14ac:dyDescent="0.35">
      <c r="A5207">
        <v>291467</v>
      </c>
      <c r="B5207" s="3">
        <v>45799</v>
      </c>
      <c r="C5207" s="4">
        <v>0.59339120370370368</v>
      </c>
      <c r="D5207" t="s">
        <v>428</v>
      </c>
      <c r="E5207">
        <v>1</v>
      </c>
      <c r="F5207" t="s">
        <v>15</v>
      </c>
      <c r="G5207" t="s">
        <v>413</v>
      </c>
      <c r="H5207" t="s">
        <v>406</v>
      </c>
      <c r="J5207" t="s">
        <v>403</v>
      </c>
      <c r="K5207">
        <v>1</v>
      </c>
      <c r="L5207" t="str">
        <f>_xlfn.CONCAT(D5207,F5207)</f>
        <v>Rooibos latté12 oz</v>
      </c>
      <c r="M5207" s="10">
        <f>E5207*_xlfn.XLOOKUP(L5207,PriceListData!$F$2:$F$97,PriceListData!$E$2:$E$97)</f>
        <v>5.5</v>
      </c>
      <c r="N5207" t="str">
        <f>TEXT(B5207,"dddd")</f>
        <v>Thursday</v>
      </c>
    </row>
    <row r="5208" spans="1:14" x14ac:dyDescent="0.35">
      <c r="A5208">
        <v>291466</v>
      </c>
      <c r="B5208" s="3">
        <v>45799</v>
      </c>
      <c r="C5208" s="4">
        <v>0.58797453703703706</v>
      </c>
      <c r="D5208" t="s">
        <v>54</v>
      </c>
      <c r="E5208">
        <v>1</v>
      </c>
      <c r="G5208" t="s">
        <v>415</v>
      </c>
      <c r="H5208" t="s">
        <v>416</v>
      </c>
      <c r="J5208" t="s">
        <v>403</v>
      </c>
      <c r="K5208">
        <v>1</v>
      </c>
      <c r="L5208" t="str">
        <f>_xlfn.CONCAT(D5208,F5208)</f>
        <v>Syrup</v>
      </c>
      <c r="M5208" s="10">
        <f>E5208*_xlfn.XLOOKUP(L5208,PriceListData!$F$2:$F$97,PriceListData!$E$2:$E$97)</f>
        <v>0.75</v>
      </c>
      <c r="N5208" t="str">
        <f>TEXT(B5208,"dddd")</f>
        <v>Thursday</v>
      </c>
    </row>
    <row r="5209" spans="1:14" x14ac:dyDescent="0.35">
      <c r="A5209">
        <v>291466</v>
      </c>
      <c r="B5209" s="3">
        <v>45799</v>
      </c>
      <c r="C5209" s="4">
        <v>0.58797453703703706</v>
      </c>
      <c r="D5209" t="s">
        <v>21</v>
      </c>
      <c r="E5209">
        <v>1</v>
      </c>
      <c r="F5209" t="s">
        <v>15</v>
      </c>
      <c r="G5209" t="s">
        <v>405</v>
      </c>
      <c r="H5209" t="s">
        <v>406</v>
      </c>
      <c r="J5209" t="s">
        <v>403</v>
      </c>
      <c r="K5209">
        <v>1</v>
      </c>
      <c r="L5209" t="str">
        <f>_xlfn.CONCAT(D5209,F5209)</f>
        <v>Pourover12 oz</v>
      </c>
      <c r="M5209" s="10">
        <f>E5209*_xlfn.XLOOKUP(L5209,PriceListData!$F$2:$F$97,PriceListData!$E$2:$E$97)</f>
        <v>3.5</v>
      </c>
      <c r="N5209" t="str">
        <f>TEXT(B5209,"dddd")</f>
        <v>Thursday</v>
      </c>
    </row>
    <row r="5210" spans="1:14" x14ac:dyDescent="0.35">
      <c r="A5210">
        <v>291465</v>
      </c>
      <c r="B5210" s="3">
        <v>45799</v>
      </c>
      <c r="C5210" s="4">
        <v>0.58267361111111116</v>
      </c>
      <c r="D5210" t="s">
        <v>21</v>
      </c>
      <c r="E5210">
        <v>1</v>
      </c>
      <c r="F5210" t="s">
        <v>15</v>
      </c>
      <c r="G5210" t="s">
        <v>405</v>
      </c>
      <c r="H5210" t="s">
        <v>406</v>
      </c>
      <c r="J5210" t="s">
        <v>403</v>
      </c>
      <c r="K5210">
        <v>1</v>
      </c>
      <c r="L5210" t="str">
        <f>_xlfn.CONCAT(D5210,F5210)</f>
        <v>Pourover12 oz</v>
      </c>
      <c r="M5210" s="10">
        <f>E5210*_xlfn.XLOOKUP(L5210,PriceListData!$F$2:$F$97,PriceListData!$E$2:$E$97)</f>
        <v>3.5</v>
      </c>
      <c r="N5210" t="str">
        <f>TEXT(B5210,"dddd")</f>
        <v>Thursday</v>
      </c>
    </row>
    <row r="5211" spans="1:14" x14ac:dyDescent="0.35">
      <c r="A5211">
        <v>291464</v>
      </c>
      <c r="B5211" s="3">
        <v>45799</v>
      </c>
      <c r="C5211" s="4">
        <v>0.58152777777777775</v>
      </c>
      <c r="D5211" t="s">
        <v>411</v>
      </c>
      <c r="E5211">
        <v>1</v>
      </c>
      <c r="F5211" t="s">
        <v>24</v>
      </c>
      <c r="G5211" t="s">
        <v>405</v>
      </c>
      <c r="H5211" t="s">
        <v>406</v>
      </c>
      <c r="J5211" t="s">
        <v>403</v>
      </c>
      <c r="K5211">
        <v>1</v>
      </c>
      <c r="L5211" t="str">
        <f>_xlfn.CONCAT(D5211,F5211)</f>
        <v>Turkish coffee3 oz</v>
      </c>
      <c r="M5211" s="10">
        <f>E5211*_xlfn.XLOOKUP(L5211,PriceListData!$F$2:$F$97,PriceListData!$E$2:$E$97)</f>
        <v>3.75</v>
      </c>
      <c r="N5211" t="str">
        <f>TEXT(B5211,"dddd")</f>
        <v>Thursday</v>
      </c>
    </row>
    <row r="5212" spans="1:14" x14ac:dyDescent="0.35">
      <c r="A5212">
        <v>291464</v>
      </c>
      <c r="B5212" s="3">
        <v>45799</v>
      </c>
      <c r="C5212" s="4">
        <v>0.58152777777777775</v>
      </c>
      <c r="D5212" t="s">
        <v>404</v>
      </c>
      <c r="E5212">
        <v>1</v>
      </c>
      <c r="F5212" t="s">
        <v>15</v>
      </c>
      <c r="G5212" t="s">
        <v>405</v>
      </c>
      <c r="H5212" t="s">
        <v>406</v>
      </c>
      <c r="J5212" t="s">
        <v>403</v>
      </c>
      <c r="K5212">
        <v>1</v>
      </c>
      <c r="L5212" t="str">
        <f>_xlfn.CONCAT(D5212,F5212)</f>
        <v>Café latté12 oz</v>
      </c>
      <c r="M5212" s="10">
        <f>E5212*_xlfn.XLOOKUP(L5212,PriceListData!$F$2:$F$97,PriceListData!$E$2:$E$97)</f>
        <v>4.25</v>
      </c>
      <c r="N5212" t="str">
        <f>TEXT(B5212,"dddd")</f>
        <v>Thursday</v>
      </c>
    </row>
    <row r="5213" spans="1:14" x14ac:dyDescent="0.35">
      <c r="A5213">
        <v>291463</v>
      </c>
      <c r="B5213" s="3">
        <v>45799</v>
      </c>
      <c r="C5213" s="4">
        <v>0.57909722222222226</v>
      </c>
      <c r="D5213" t="s">
        <v>410</v>
      </c>
      <c r="E5213">
        <v>1</v>
      </c>
      <c r="F5213" t="s">
        <v>15</v>
      </c>
      <c r="G5213" t="s">
        <v>405</v>
      </c>
      <c r="H5213" t="s">
        <v>406</v>
      </c>
      <c r="J5213" t="s">
        <v>403</v>
      </c>
      <c r="K5213">
        <v>1</v>
      </c>
      <c r="L5213" t="str">
        <f>_xlfn.CONCAT(D5213,F5213)</f>
        <v>Café Cubano12 oz</v>
      </c>
      <c r="M5213" s="10">
        <f>E5213*_xlfn.XLOOKUP(L5213,PriceListData!$F$2:$F$97,PriceListData!$E$2:$E$97)</f>
        <v>7</v>
      </c>
      <c r="N5213" t="str">
        <f>TEXT(B5213,"dddd")</f>
        <v>Thursday</v>
      </c>
    </row>
    <row r="5214" spans="1:14" x14ac:dyDescent="0.35">
      <c r="A5214">
        <v>291460</v>
      </c>
      <c r="B5214" s="3">
        <v>45799</v>
      </c>
      <c r="C5214" s="4">
        <v>0.56628472222222226</v>
      </c>
      <c r="D5214" t="s">
        <v>52</v>
      </c>
      <c r="E5214">
        <v>1</v>
      </c>
      <c r="F5214" t="s">
        <v>15</v>
      </c>
      <c r="G5214" t="s">
        <v>405</v>
      </c>
      <c r="H5214" t="s">
        <v>414</v>
      </c>
      <c r="J5214" t="s">
        <v>403</v>
      </c>
      <c r="K5214">
        <v>1</v>
      </c>
      <c r="L5214" t="str">
        <f>_xlfn.CONCAT(D5214,F5214)</f>
        <v>Frappé12 oz</v>
      </c>
      <c r="M5214" s="10">
        <f>E5214*_xlfn.XLOOKUP(L5214,PriceListData!$F$2:$F$97,PriceListData!$E$2:$E$97)</f>
        <v>4.75</v>
      </c>
      <c r="N5214" t="str">
        <f>TEXT(B5214,"dddd")</f>
        <v>Thursday</v>
      </c>
    </row>
    <row r="5215" spans="1:14" x14ac:dyDescent="0.35">
      <c r="A5215">
        <v>291458</v>
      </c>
      <c r="B5215" s="3">
        <v>45799</v>
      </c>
      <c r="C5215" s="4">
        <v>0.56314814814814818</v>
      </c>
      <c r="D5215" t="s">
        <v>65</v>
      </c>
      <c r="E5215">
        <v>1</v>
      </c>
      <c r="F5215" t="s">
        <v>15</v>
      </c>
      <c r="G5215" t="s">
        <v>405</v>
      </c>
      <c r="H5215" t="s">
        <v>406</v>
      </c>
      <c r="J5215" t="s">
        <v>403</v>
      </c>
      <c r="K5215">
        <v>1</v>
      </c>
      <c r="L5215" t="str">
        <f>_xlfn.CONCAT(D5215,F5215)</f>
        <v>Cappuccino12 oz</v>
      </c>
      <c r="M5215" s="10">
        <f>E5215*_xlfn.XLOOKUP(L5215,PriceListData!$F$2:$F$97,PriceListData!$E$2:$E$97)</f>
        <v>5.5</v>
      </c>
      <c r="N5215" t="str">
        <f>TEXT(B5215,"dddd")</f>
        <v>Thursday</v>
      </c>
    </row>
    <row r="5216" spans="1:14" x14ac:dyDescent="0.35">
      <c r="A5216">
        <v>291457</v>
      </c>
      <c r="B5216" s="3">
        <v>45799</v>
      </c>
      <c r="C5216" s="4">
        <v>0.56265046296296295</v>
      </c>
      <c r="D5216" t="s">
        <v>21</v>
      </c>
      <c r="E5216">
        <v>1</v>
      </c>
      <c r="F5216" t="s">
        <v>15</v>
      </c>
      <c r="G5216" t="s">
        <v>405</v>
      </c>
      <c r="H5216" t="s">
        <v>406</v>
      </c>
      <c r="J5216" t="s">
        <v>403</v>
      </c>
      <c r="K5216">
        <v>2</v>
      </c>
      <c r="L5216" t="str">
        <f>_xlfn.CONCAT(D5216,F5216)</f>
        <v>Pourover12 oz</v>
      </c>
      <c r="M5216" s="10">
        <f>E5216*_xlfn.XLOOKUP(L5216,PriceListData!$F$2:$F$97,PriceListData!$E$2:$E$97)</f>
        <v>3.5</v>
      </c>
      <c r="N5216" t="str">
        <f>TEXT(B5216,"dddd")</f>
        <v>Thursday</v>
      </c>
    </row>
    <row r="5217" spans="1:14" x14ac:dyDescent="0.35">
      <c r="A5217">
        <v>291457</v>
      </c>
      <c r="B5217" s="3">
        <v>45799</v>
      </c>
      <c r="C5217" s="4">
        <v>0.56265046296296295</v>
      </c>
      <c r="D5217" t="s">
        <v>419</v>
      </c>
      <c r="E5217">
        <v>1</v>
      </c>
      <c r="G5217" t="s">
        <v>415</v>
      </c>
      <c r="H5217" t="s">
        <v>416</v>
      </c>
      <c r="J5217" t="s">
        <v>403</v>
      </c>
      <c r="K5217">
        <v>2</v>
      </c>
      <c r="L5217" t="str">
        <f>_xlfn.CONCAT(D5217,F5217)</f>
        <v>Extra shot</v>
      </c>
      <c r="M5217" s="10">
        <f>E5217*_xlfn.XLOOKUP(L5217,PriceListData!$F$2:$F$97,PriceListData!$E$2:$E$97)</f>
        <v>1</v>
      </c>
      <c r="N5217" t="str">
        <f>TEXT(B5217,"dddd")</f>
        <v>Thursday</v>
      </c>
    </row>
    <row r="5218" spans="1:14" x14ac:dyDescent="0.35">
      <c r="A5218">
        <v>291456</v>
      </c>
      <c r="B5218" s="3">
        <v>45799</v>
      </c>
      <c r="C5218" s="4">
        <v>0.56211805555555561</v>
      </c>
      <c r="D5218" t="s">
        <v>425</v>
      </c>
      <c r="E5218">
        <v>1</v>
      </c>
      <c r="F5218" t="s">
        <v>15</v>
      </c>
      <c r="G5218" t="s">
        <v>405</v>
      </c>
      <c r="H5218" t="s">
        <v>414</v>
      </c>
      <c r="J5218" t="s">
        <v>403</v>
      </c>
      <c r="K5218">
        <v>1</v>
      </c>
      <c r="L5218" t="str">
        <f>_xlfn.CONCAT(D5218,F5218)</f>
        <v>Iced Guillermo12 oz</v>
      </c>
      <c r="M5218" s="10">
        <f>E5218*_xlfn.XLOOKUP(L5218,PriceListData!$F$2:$F$97,PriceListData!$E$2:$E$97)</f>
        <v>3.5</v>
      </c>
      <c r="N5218" t="str">
        <f>TEXT(B5218,"dddd")</f>
        <v>Thursday</v>
      </c>
    </row>
    <row r="5219" spans="1:14" x14ac:dyDescent="0.35">
      <c r="A5219">
        <v>291455</v>
      </c>
      <c r="B5219" s="3">
        <v>45799</v>
      </c>
      <c r="C5219" s="4">
        <v>0.56182870370370375</v>
      </c>
      <c r="D5219" t="s">
        <v>430</v>
      </c>
      <c r="E5219">
        <v>1</v>
      </c>
      <c r="F5219" t="s">
        <v>76</v>
      </c>
      <c r="G5219" t="s">
        <v>405</v>
      </c>
      <c r="H5219" t="s">
        <v>414</v>
      </c>
      <c r="J5219" t="s">
        <v>403</v>
      </c>
      <c r="K5219">
        <v>1</v>
      </c>
      <c r="L5219" t="str">
        <f>_xlfn.CONCAT(D5219,F5219)</f>
        <v>Iced café bombón10 oz</v>
      </c>
      <c r="M5219" s="10">
        <f>E5219*_xlfn.XLOOKUP(L5219,PriceListData!$F$2:$F$97,PriceListData!$E$2:$E$97)</f>
        <v>4.75</v>
      </c>
      <c r="N5219" t="str">
        <f>TEXT(B5219,"dddd")</f>
        <v>Thursday</v>
      </c>
    </row>
    <row r="5220" spans="1:14" x14ac:dyDescent="0.35">
      <c r="A5220">
        <v>291454</v>
      </c>
      <c r="B5220" s="3">
        <v>45799</v>
      </c>
      <c r="C5220" s="4">
        <v>0.55531249999999999</v>
      </c>
      <c r="D5220" t="s">
        <v>404</v>
      </c>
      <c r="E5220">
        <v>1</v>
      </c>
      <c r="F5220" t="s">
        <v>15</v>
      </c>
      <c r="G5220" t="s">
        <v>405</v>
      </c>
      <c r="H5220" t="s">
        <v>406</v>
      </c>
      <c r="J5220" t="s">
        <v>403</v>
      </c>
      <c r="K5220">
        <v>2</v>
      </c>
      <c r="L5220" t="str">
        <f>_xlfn.CONCAT(D5220,F5220)</f>
        <v>Café latté12 oz</v>
      </c>
      <c r="M5220" s="10">
        <f>E5220*_xlfn.XLOOKUP(L5220,PriceListData!$F$2:$F$97,PriceListData!$E$2:$E$97)</f>
        <v>4.25</v>
      </c>
      <c r="N5220" t="str">
        <f>TEXT(B5220,"dddd")</f>
        <v>Thursday</v>
      </c>
    </row>
    <row r="5221" spans="1:14" x14ac:dyDescent="0.35">
      <c r="A5221">
        <v>291453</v>
      </c>
      <c r="B5221" s="3">
        <v>45799</v>
      </c>
      <c r="C5221" s="4">
        <v>0.54906250000000001</v>
      </c>
      <c r="D5221" t="s">
        <v>54</v>
      </c>
      <c r="E5221">
        <v>1</v>
      </c>
      <c r="G5221" t="s">
        <v>415</v>
      </c>
      <c r="H5221" t="s">
        <v>416</v>
      </c>
      <c r="J5221" t="s">
        <v>403</v>
      </c>
      <c r="K5221">
        <v>1</v>
      </c>
      <c r="L5221" t="str">
        <f>_xlfn.CONCAT(D5221,F5221)</f>
        <v>Syrup</v>
      </c>
      <c r="M5221" s="10">
        <f>E5221*_xlfn.XLOOKUP(L5221,PriceListData!$F$2:$F$97,PriceListData!$E$2:$E$97)</f>
        <v>0.75</v>
      </c>
      <c r="N5221" t="str">
        <f>TEXT(B5221,"dddd")</f>
        <v>Thursday</v>
      </c>
    </row>
    <row r="5222" spans="1:14" x14ac:dyDescent="0.35">
      <c r="A5222">
        <v>291453</v>
      </c>
      <c r="B5222" s="3">
        <v>45799</v>
      </c>
      <c r="C5222" s="4">
        <v>0.54906250000000001</v>
      </c>
      <c r="D5222" t="s">
        <v>21</v>
      </c>
      <c r="E5222">
        <v>1</v>
      </c>
      <c r="F5222" t="s">
        <v>15</v>
      </c>
      <c r="G5222" t="s">
        <v>405</v>
      </c>
      <c r="H5222" t="s">
        <v>406</v>
      </c>
      <c r="J5222" t="s">
        <v>403</v>
      </c>
      <c r="K5222">
        <v>1</v>
      </c>
      <c r="L5222" t="str">
        <f>_xlfn.CONCAT(D5222,F5222)</f>
        <v>Pourover12 oz</v>
      </c>
      <c r="M5222" s="10">
        <f>E5222*_xlfn.XLOOKUP(L5222,PriceListData!$F$2:$F$97,PriceListData!$E$2:$E$97)</f>
        <v>3.5</v>
      </c>
      <c r="N5222" t="str">
        <f>TEXT(B5222,"dddd")</f>
        <v>Thursday</v>
      </c>
    </row>
    <row r="5223" spans="1:14" x14ac:dyDescent="0.35">
      <c r="A5223">
        <v>291452</v>
      </c>
      <c r="B5223" s="3">
        <v>45799</v>
      </c>
      <c r="C5223" s="4">
        <v>0.54723379629629632</v>
      </c>
      <c r="D5223" t="s">
        <v>65</v>
      </c>
      <c r="E5223">
        <v>1</v>
      </c>
      <c r="F5223" t="s">
        <v>15</v>
      </c>
      <c r="G5223" t="s">
        <v>405</v>
      </c>
      <c r="H5223" t="s">
        <v>406</v>
      </c>
      <c r="J5223" t="s">
        <v>403</v>
      </c>
      <c r="K5223">
        <v>1</v>
      </c>
      <c r="L5223" t="str">
        <f>_xlfn.CONCAT(D5223,F5223)</f>
        <v>Cappuccino12 oz</v>
      </c>
      <c r="M5223" s="10">
        <f>E5223*_xlfn.XLOOKUP(L5223,PriceListData!$F$2:$F$97,PriceListData!$E$2:$E$97)</f>
        <v>5.5</v>
      </c>
      <c r="N5223" t="str">
        <f>TEXT(B5223,"dddd")</f>
        <v>Thursday</v>
      </c>
    </row>
    <row r="5224" spans="1:14" x14ac:dyDescent="0.35">
      <c r="A5224">
        <v>291451</v>
      </c>
      <c r="B5224" s="3">
        <v>45799</v>
      </c>
      <c r="C5224" s="4">
        <v>0.54711805555555559</v>
      </c>
      <c r="D5224" t="s">
        <v>21</v>
      </c>
      <c r="E5224">
        <v>1</v>
      </c>
      <c r="F5224" t="s">
        <v>15</v>
      </c>
      <c r="G5224" t="s">
        <v>405</v>
      </c>
      <c r="H5224" t="s">
        <v>406</v>
      </c>
      <c r="J5224" t="s">
        <v>403</v>
      </c>
      <c r="K5224">
        <v>2</v>
      </c>
      <c r="L5224" t="str">
        <f>_xlfn.CONCAT(D5224,F5224)</f>
        <v>Pourover12 oz</v>
      </c>
      <c r="M5224" s="10">
        <f>E5224*_xlfn.XLOOKUP(L5224,PriceListData!$F$2:$F$97,PriceListData!$E$2:$E$97)</f>
        <v>3.5</v>
      </c>
      <c r="N5224" t="str">
        <f>TEXT(B5224,"dddd")</f>
        <v>Thursday</v>
      </c>
    </row>
    <row r="5225" spans="1:14" x14ac:dyDescent="0.35">
      <c r="A5225">
        <v>291450</v>
      </c>
      <c r="B5225" s="3">
        <v>45799</v>
      </c>
      <c r="C5225" s="4">
        <v>0.54446759259259259</v>
      </c>
      <c r="D5225" t="s">
        <v>52</v>
      </c>
      <c r="E5225">
        <v>1</v>
      </c>
      <c r="F5225" t="s">
        <v>15</v>
      </c>
      <c r="G5225" t="s">
        <v>405</v>
      </c>
      <c r="H5225" t="s">
        <v>414</v>
      </c>
      <c r="J5225" t="s">
        <v>403</v>
      </c>
      <c r="K5225">
        <v>1</v>
      </c>
      <c r="L5225" t="str">
        <f>_xlfn.CONCAT(D5225,F5225)</f>
        <v>Frappé12 oz</v>
      </c>
      <c r="M5225" s="10">
        <f>E5225*_xlfn.XLOOKUP(L5225,PriceListData!$F$2:$F$97,PriceListData!$E$2:$E$97)</f>
        <v>4.75</v>
      </c>
      <c r="N5225" t="str">
        <f>TEXT(B5225,"dddd")</f>
        <v>Thursday</v>
      </c>
    </row>
    <row r="5226" spans="1:14" x14ac:dyDescent="0.35">
      <c r="A5226">
        <v>291449</v>
      </c>
      <c r="B5226" s="3">
        <v>45799</v>
      </c>
      <c r="C5226" s="4">
        <v>0.54381944444444441</v>
      </c>
      <c r="D5226" t="s">
        <v>52</v>
      </c>
      <c r="E5226">
        <v>1</v>
      </c>
      <c r="F5226" t="s">
        <v>15</v>
      </c>
      <c r="G5226" t="s">
        <v>405</v>
      </c>
      <c r="H5226" t="s">
        <v>414</v>
      </c>
      <c r="J5226" t="s">
        <v>403</v>
      </c>
      <c r="K5226">
        <v>2</v>
      </c>
      <c r="L5226" t="str">
        <f>_xlfn.CONCAT(D5226,F5226)</f>
        <v>Frappé12 oz</v>
      </c>
      <c r="M5226" s="10">
        <f>E5226*_xlfn.XLOOKUP(L5226,PriceListData!$F$2:$F$97,PriceListData!$E$2:$E$97)</f>
        <v>4.75</v>
      </c>
      <c r="N5226" t="str">
        <f>TEXT(B5226,"dddd")</f>
        <v>Thursday</v>
      </c>
    </row>
    <row r="5227" spans="1:14" x14ac:dyDescent="0.35">
      <c r="A5227">
        <v>291448</v>
      </c>
      <c r="B5227" s="3">
        <v>45799</v>
      </c>
      <c r="C5227" s="4">
        <v>0.54269675925925931</v>
      </c>
      <c r="D5227" t="s">
        <v>404</v>
      </c>
      <c r="E5227">
        <v>1</v>
      </c>
      <c r="F5227" t="s">
        <v>15</v>
      </c>
      <c r="G5227" t="s">
        <v>405</v>
      </c>
      <c r="H5227" t="s">
        <v>406</v>
      </c>
      <c r="J5227" t="s">
        <v>403</v>
      </c>
      <c r="K5227">
        <v>1</v>
      </c>
      <c r="L5227" t="str">
        <f>_xlfn.CONCAT(D5227,F5227)</f>
        <v>Café latté12 oz</v>
      </c>
      <c r="M5227" s="10">
        <f>E5227*_xlfn.XLOOKUP(L5227,PriceListData!$F$2:$F$97,PriceListData!$E$2:$E$97)</f>
        <v>4.25</v>
      </c>
      <c r="N5227" t="str">
        <f>TEXT(B5227,"dddd")</f>
        <v>Thursday</v>
      </c>
    </row>
    <row r="5228" spans="1:14" x14ac:dyDescent="0.35">
      <c r="A5228">
        <v>291447</v>
      </c>
      <c r="B5228" s="3">
        <v>45799</v>
      </c>
      <c r="C5228" s="4">
        <v>0.53937500000000005</v>
      </c>
      <c r="D5228" t="s">
        <v>65</v>
      </c>
      <c r="E5228">
        <v>1</v>
      </c>
      <c r="F5228" t="s">
        <v>15</v>
      </c>
      <c r="G5228" t="s">
        <v>405</v>
      </c>
      <c r="H5228" t="s">
        <v>406</v>
      </c>
      <c r="J5228" t="s">
        <v>403</v>
      </c>
      <c r="K5228">
        <v>1</v>
      </c>
      <c r="L5228" t="str">
        <f>_xlfn.CONCAT(D5228,F5228)</f>
        <v>Cappuccino12 oz</v>
      </c>
      <c r="M5228" s="10">
        <f>E5228*_xlfn.XLOOKUP(L5228,PriceListData!$F$2:$F$97,PriceListData!$E$2:$E$97)</f>
        <v>5.5</v>
      </c>
      <c r="N5228" t="str">
        <f>TEXT(B5228,"dddd")</f>
        <v>Thursday</v>
      </c>
    </row>
    <row r="5229" spans="1:14" x14ac:dyDescent="0.35">
      <c r="A5229">
        <v>291445</v>
      </c>
      <c r="B5229" s="3">
        <v>45799</v>
      </c>
      <c r="C5229" s="4">
        <v>0.53277777777777779</v>
      </c>
      <c r="D5229" t="s">
        <v>21</v>
      </c>
      <c r="E5229">
        <v>1</v>
      </c>
      <c r="F5229" t="s">
        <v>15</v>
      </c>
      <c r="G5229" t="s">
        <v>405</v>
      </c>
      <c r="H5229" t="s">
        <v>406</v>
      </c>
      <c r="J5229" t="s">
        <v>403</v>
      </c>
      <c r="K5229">
        <v>1</v>
      </c>
      <c r="L5229" t="str">
        <f>_xlfn.CONCAT(D5229,F5229)</f>
        <v>Pourover12 oz</v>
      </c>
      <c r="M5229" s="10">
        <f>E5229*_xlfn.XLOOKUP(L5229,PriceListData!$F$2:$F$97,PriceListData!$E$2:$E$97)</f>
        <v>3.5</v>
      </c>
      <c r="N5229" t="str">
        <f>TEXT(B5229,"dddd")</f>
        <v>Thursday</v>
      </c>
    </row>
    <row r="5230" spans="1:14" x14ac:dyDescent="0.35">
      <c r="A5230">
        <v>291444</v>
      </c>
      <c r="B5230" s="3">
        <v>45799</v>
      </c>
      <c r="C5230" s="4">
        <v>0.52664351851851854</v>
      </c>
      <c r="D5230" t="s">
        <v>428</v>
      </c>
      <c r="E5230">
        <v>1</v>
      </c>
      <c r="F5230" t="s">
        <v>15</v>
      </c>
      <c r="G5230" t="s">
        <v>413</v>
      </c>
      <c r="H5230" t="s">
        <v>406</v>
      </c>
      <c r="J5230" t="s">
        <v>403</v>
      </c>
      <c r="K5230">
        <v>2</v>
      </c>
      <c r="L5230" t="str">
        <f>_xlfn.CONCAT(D5230,F5230)</f>
        <v>Rooibos latté12 oz</v>
      </c>
      <c r="M5230" s="10">
        <f>E5230*_xlfn.XLOOKUP(L5230,PriceListData!$F$2:$F$97,PriceListData!$E$2:$E$97)</f>
        <v>5.5</v>
      </c>
      <c r="N5230" t="str">
        <f>TEXT(B5230,"dddd")</f>
        <v>Thursday</v>
      </c>
    </row>
    <row r="5231" spans="1:14" x14ac:dyDescent="0.35">
      <c r="A5231">
        <v>291443</v>
      </c>
      <c r="B5231" s="3">
        <v>45799</v>
      </c>
      <c r="C5231" s="4">
        <v>0.52423611111111112</v>
      </c>
      <c r="D5231" t="s">
        <v>411</v>
      </c>
      <c r="E5231">
        <v>1</v>
      </c>
      <c r="F5231" t="s">
        <v>24</v>
      </c>
      <c r="G5231" t="s">
        <v>405</v>
      </c>
      <c r="H5231" t="s">
        <v>406</v>
      </c>
      <c r="J5231" t="s">
        <v>403</v>
      </c>
      <c r="K5231">
        <v>1</v>
      </c>
      <c r="L5231" t="str">
        <f>_xlfn.CONCAT(D5231,F5231)</f>
        <v>Turkish coffee3 oz</v>
      </c>
      <c r="M5231" s="10">
        <f>E5231*_xlfn.XLOOKUP(L5231,PriceListData!$F$2:$F$97,PriceListData!$E$2:$E$97)</f>
        <v>3.75</v>
      </c>
      <c r="N5231" t="str">
        <f>TEXT(B5231,"dddd")</f>
        <v>Thursday</v>
      </c>
    </row>
    <row r="5232" spans="1:14" x14ac:dyDescent="0.35">
      <c r="A5232">
        <v>291442</v>
      </c>
      <c r="B5232" s="3">
        <v>45799</v>
      </c>
      <c r="C5232" s="4">
        <v>0.52354166666666668</v>
      </c>
      <c r="D5232" t="s">
        <v>424</v>
      </c>
      <c r="E5232">
        <v>1</v>
      </c>
      <c r="F5232" t="s">
        <v>15</v>
      </c>
      <c r="G5232" t="s">
        <v>423</v>
      </c>
      <c r="H5232" t="s">
        <v>414</v>
      </c>
      <c r="J5232" t="s">
        <v>403</v>
      </c>
      <c r="K5232">
        <v>1</v>
      </c>
      <c r="L5232" t="str">
        <f>_xlfn.CONCAT(D5232,F5232)</f>
        <v>Coconut milk smoothie12 oz</v>
      </c>
      <c r="M5232" s="10">
        <f>E5232*_xlfn.XLOOKUP(L5232,PriceListData!$F$2:$F$97,PriceListData!$E$2:$E$97)</f>
        <v>5.75</v>
      </c>
      <c r="N5232" t="str">
        <f>TEXT(B5232,"dddd")</f>
        <v>Thursday</v>
      </c>
    </row>
    <row r="5233" spans="1:14" x14ac:dyDescent="0.35">
      <c r="A5233">
        <v>291441</v>
      </c>
      <c r="B5233" s="3">
        <v>45799</v>
      </c>
      <c r="C5233" s="4">
        <v>0.51971064814814816</v>
      </c>
      <c r="D5233" t="s">
        <v>65</v>
      </c>
      <c r="E5233">
        <v>1</v>
      </c>
      <c r="F5233" t="s">
        <v>15</v>
      </c>
      <c r="G5233" t="s">
        <v>405</v>
      </c>
      <c r="H5233" t="s">
        <v>406</v>
      </c>
      <c r="J5233" t="s">
        <v>403</v>
      </c>
      <c r="K5233">
        <v>1</v>
      </c>
      <c r="L5233" t="str">
        <f>_xlfn.CONCAT(D5233,F5233)</f>
        <v>Cappuccino12 oz</v>
      </c>
      <c r="M5233" s="10">
        <f>E5233*_xlfn.XLOOKUP(L5233,PriceListData!$F$2:$F$97,PriceListData!$E$2:$E$97)</f>
        <v>5.5</v>
      </c>
      <c r="N5233" t="str">
        <f>TEXT(B5233,"dddd")</f>
        <v>Thursday</v>
      </c>
    </row>
    <row r="5234" spans="1:14" x14ac:dyDescent="0.35">
      <c r="A5234">
        <v>291440</v>
      </c>
      <c r="B5234" s="3">
        <v>45799</v>
      </c>
      <c r="C5234" s="4">
        <v>0.51902777777777775</v>
      </c>
      <c r="D5234" t="s">
        <v>65</v>
      </c>
      <c r="E5234">
        <v>1</v>
      </c>
      <c r="F5234" t="s">
        <v>15</v>
      </c>
      <c r="G5234" t="s">
        <v>405</v>
      </c>
      <c r="H5234" t="s">
        <v>406</v>
      </c>
      <c r="J5234" t="s">
        <v>403</v>
      </c>
      <c r="K5234">
        <v>1</v>
      </c>
      <c r="L5234" t="str">
        <f>_xlfn.CONCAT(D5234,F5234)</f>
        <v>Cappuccino12 oz</v>
      </c>
      <c r="M5234" s="10">
        <f>E5234*_xlfn.XLOOKUP(L5234,PriceListData!$F$2:$F$97,PriceListData!$E$2:$E$97)</f>
        <v>5.5</v>
      </c>
      <c r="N5234" t="str">
        <f>TEXT(B5234,"dddd")</f>
        <v>Thursday</v>
      </c>
    </row>
    <row r="5235" spans="1:14" x14ac:dyDescent="0.35">
      <c r="A5235">
        <v>291439</v>
      </c>
      <c r="B5235" s="3">
        <v>45799</v>
      </c>
      <c r="C5235" s="4">
        <v>0.51752314814814815</v>
      </c>
      <c r="D5235" t="s">
        <v>425</v>
      </c>
      <c r="E5235">
        <v>1</v>
      </c>
      <c r="F5235" t="s">
        <v>15</v>
      </c>
      <c r="G5235" t="s">
        <v>405</v>
      </c>
      <c r="H5235" t="s">
        <v>414</v>
      </c>
      <c r="J5235" t="s">
        <v>403</v>
      </c>
      <c r="K5235">
        <v>1</v>
      </c>
      <c r="L5235" t="str">
        <f>_xlfn.CONCAT(D5235,F5235)</f>
        <v>Iced Guillermo12 oz</v>
      </c>
      <c r="M5235" s="10">
        <f>E5235*_xlfn.XLOOKUP(L5235,PriceListData!$F$2:$F$97,PriceListData!$E$2:$E$97)</f>
        <v>3.5</v>
      </c>
      <c r="N5235" t="str">
        <f>TEXT(B5235,"dddd")</f>
        <v>Thursday</v>
      </c>
    </row>
    <row r="5236" spans="1:14" x14ac:dyDescent="0.35">
      <c r="A5236">
        <v>291438</v>
      </c>
      <c r="B5236" s="3">
        <v>45799</v>
      </c>
      <c r="C5236" s="4">
        <v>0.51653935185185185</v>
      </c>
      <c r="D5236" t="s">
        <v>425</v>
      </c>
      <c r="E5236">
        <v>1</v>
      </c>
      <c r="F5236" t="s">
        <v>15</v>
      </c>
      <c r="G5236" t="s">
        <v>405</v>
      </c>
      <c r="H5236" t="s">
        <v>414</v>
      </c>
      <c r="J5236" t="s">
        <v>403</v>
      </c>
      <c r="K5236">
        <v>1</v>
      </c>
      <c r="L5236" t="str">
        <f>_xlfn.CONCAT(D5236,F5236)</f>
        <v>Iced Guillermo12 oz</v>
      </c>
      <c r="M5236" s="10">
        <f>E5236*_xlfn.XLOOKUP(L5236,PriceListData!$F$2:$F$97,PriceListData!$E$2:$E$97)</f>
        <v>3.5</v>
      </c>
      <c r="N5236" t="str">
        <f>TEXT(B5236,"dddd")</f>
        <v>Thursday</v>
      </c>
    </row>
    <row r="5237" spans="1:14" x14ac:dyDescent="0.35">
      <c r="A5237">
        <v>291437</v>
      </c>
      <c r="B5237" s="3">
        <v>45799</v>
      </c>
      <c r="C5237" s="4">
        <v>0.51550925925925928</v>
      </c>
      <c r="D5237" t="s">
        <v>21</v>
      </c>
      <c r="E5237">
        <v>1</v>
      </c>
      <c r="F5237" t="s">
        <v>15</v>
      </c>
      <c r="G5237" t="s">
        <v>405</v>
      </c>
      <c r="H5237" t="s">
        <v>406</v>
      </c>
      <c r="J5237" t="s">
        <v>403</v>
      </c>
      <c r="K5237">
        <v>1</v>
      </c>
      <c r="L5237" t="str">
        <f>_xlfn.CONCAT(D5237,F5237)</f>
        <v>Pourover12 oz</v>
      </c>
      <c r="M5237" s="10">
        <f>E5237*_xlfn.XLOOKUP(L5237,PriceListData!$F$2:$F$97,PriceListData!$E$2:$E$97)</f>
        <v>3.5</v>
      </c>
      <c r="N5237" t="str">
        <f>TEXT(B5237,"dddd")</f>
        <v>Thursday</v>
      </c>
    </row>
    <row r="5238" spans="1:14" x14ac:dyDescent="0.35">
      <c r="A5238">
        <v>291435</v>
      </c>
      <c r="B5238" s="3">
        <v>45799</v>
      </c>
      <c r="C5238" s="4">
        <v>0.50561342592592595</v>
      </c>
      <c r="D5238" t="s">
        <v>54</v>
      </c>
      <c r="E5238">
        <v>1</v>
      </c>
      <c r="G5238" t="s">
        <v>415</v>
      </c>
      <c r="H5238" t="s">
        <v>416</v>
      </c>
      <c r="J5238" t="s">
        <v>403</v>
      </c>
      <c r="K5238">
        <v>1</v>
      </c>
      <c r="L5238" t="str">
        <f>_xlfn.CONCAT(D5238,F5238)</f>
        <v>Syrup</v>
      </c>
      <c r="M5238" s="10">
        <f>E5238*_xlfn.XLOOKUP(L5238,PriceListData!$F$2:$F$97,PriceListData!$E$2:$E$97)</f>
        <v>0.75</v>
      </c>
      <c r="N5238" t="str">
        <f>TEXT(B5238,"dddd")</f>
        <v>Thursday</v>
      </c>
    </row>
    <row r="5239" spans="1:14" x14ac:dyDescent="0.35">
      <c r="A5239">
        <v>291435</v>
      </c>
      <c r="B5239" s="3">
        <v>45799</v>
      </c>
      <c r="C5239" s="4">
        <v>0.50561342592592595</v>
      </c>
      <c r="D5239" t="s">
        <v>21</v>
      </c>
      <c r="E5239">
        <v>1</v>
      </c>
      <c r="F5239" t="s">
        <v>15</v>
      </c>
      <c r="G5239" t="s">
        <v>405</v>
      </c>
      <c r="H5239" t="s">
        <v>406</v>
      </c>
      <c r="J5239" t="s">
        <v>403</v>
      </c>
      <c r="K5239">
        <v>1</v>
      </c>
      <c r="L5239" t="str">
        <f>_xlfn.CONCAT(D5239,F5239)</f>
        <v>Pourover12 oz</v>
      </c>
      <c r="M5239" s="10">
        <f>E5239*_xlfn.XLOOKUP(L5239,PriceListData!$F$2:$F$97,PriceListData!$E$2:$E$97)</f>
        <v>3.5</v>
      </c>
      <c r="N5239" t="str">
        <f>TEXT(B5239,"dddd")</f>
        <v>Thursday</v>
      </c>
    </row>
    <row r="5240" spans="1:14" x14ac:dyDescent="0.35">
      <c r="A5240">
        <v>291433</v>
      </c>
      <c r="B5240" s="3">
        <v>45799</v>
      </c>
      <c r="C5240" s="4">
        <v>0.50104166666666672</v>
      </c>
      <c r="D5240" t="s">
        <v>411</v>
      </c>
      <c r="E5240">
        <v>1</v>
      </c>
      <c r="F5240" t="s">
        <v>24</v>
      </c>
      <c r="G5240" t="s">
        <v>405</v>
      </c>
      <c r="H5240" t="s">
        <v>406</v>
      </c>
      <c r="J5240" t="s">
        <v>403</v>
      </c>
      <c r="K5240">
        <v>2</v>
      </c>
      <c r="L5240" t="str">
        <f>_xlfn.CONCAT(D5240,F5240)</f>
        <v>Turkish coffee3 oz</v>
      </c>
      <c r="M5240" s="10">
        <f>E5240*_xlfn.XLOOKUP(L5240,PriceListData!$F$2:$F$97,PriceListData!$E$2:$E$97)</f>
        <v>3.75</v>
      </c>
      <c r="N5240" t="str">
        <f>TEXT(B5240,"dddd")</f>
        <v>Thursday</v>
      </c>
    </row>
    <row r="5241" spans="1:14" x14ac:dyDescent="0.35">
      <c r="A5241">
        <v>291432</v>
      </c>
      <c r="B5241" s="3">
        <v>45799</v>
      </c>
      <c r="C5241" s="4">
        <v>0.50047453703703704</v>
      </c>
      <c r="D5241" t="s">
        <v>419</v>
      </c>
      <c r="E5241">
        <v>1</v>
      </c>
      <c r="G5241" t="s">
        <v>415</v>
      </c>
      <c r="H5241" t="s">
        <v>416</v>
      </c>
      <c r="J5241" t="s">
        <v>403</v>
      </c>
      <c r="K5241">
        <v>1</v>
      </c>
      <c r="L5241" t="str">
        <f>_xlfn.CONCAT(D5241,F5241)</f>
        <v>Extra shot</v>
      </c>
      <c r="M5241" s="10">
        <f>E5241*_xlfn.XLOOKUP(L5241,PriceListData!$F$2:$F$97,PriceListData!$E$2:$E$97)</f>
        <v>1</v>
      </c>
      <c r="N5241" t="str">
        <f>TEXT(B5241,"dddd")</f>
        <v>Thursday</v>
      </c>
    </row>
    <row r="5242" spans="1:14" x14ac:dyDescent="0.35">
      <c r="A5242">
        <v>291431</v>
      </c>
      <c r="B5242" s="3">
        <v>45799</v>
      </c>
      <c r="C5242" s="4">
        <v>0.49949074074074074</v>
      </c>
      <c r="D5242" t="s">
        <v>420</v>
      </c>
      <c r="E5242">
        <v>1</v>
      </c>
      <c r="F5242" t="s">
        <v>76</v>
      </c>
      <c r="G5242" t="s">
        <v>413</v>
      </c>
      <c r="H5242" t="s">
        <v>406</v>
      </c>
      <c r="J5242" t="s">
        <v>403</v>
      </c>
      <c r="K5242">
        <v>1</v>
      </c>
      <c r="L5242" t="str">
        <f>_xlfn.CONCAT(D5242,F5242)</f>
        <v>Moroccan tea10 oz</v>
      </c>
      <c r="M5242" s="10">
        <f>E5242*_xlfn.XLOOKUP(L5242,PriceListData!$F$2:$F$97,PriceListData!$E$2:$E$97)</f>
        <v>3</v>
      </c>
      <c r="N5242" t="str">
        <f>TEXT(B5242,"dddd")</f>
        <v>Thursday</v>
      </c>
    </row>
    <row r="5243" spans="1:14" x14ac:dyDescent="0.35">
      <c r="A5243">
        <v>291426</v>
      </c>
      <c r="B5243" s="3">
        <v>45799</v>
      </c>
      <c r="C5243" s="4">
        <v>0.48069444444444442</v>
      </c>
      <c r="D5243" t="s">
        <v>407</v>
      </c>
      <c r="E5243">
        <v>1</v>
      </c>
      <c r="G5243" t="s">
        <v>405</v>
      </c>
      <c r="H5243" t="s">
        <v>408</v>
      </c>
      <c r="J5243" t="s">
        <v>403</v>
      </c>
      <c r="K5243">
        <v>1</v>
      </c>
      <c r="L5243" t="str">
        <f>_xlfn.CONCAT(D5243,F5243)</f>
        <v>Drip coffee refill</v>
      </c>
      <c r="M5243" s="10">
        <f>E5243*_xlfn.XLOOKUP(L5243,PriceListData!$F$2:$F$97,PriceListData!$E$2:$E$97)</f>
        <v>1.25</v>
      </c>
      <c r="N5243" t="str">
        <f>TEXT(B5243,"dddd")</f>
        <v>Thursday</v>
      </c>
    </row>
    <row r="5244" spans="1:14" x14ac:dyDescent="0.35">
      <c r="A5244">
        <v>291425</v>
      </c>
      <c r="B5244" s="3">
        <v>45799</v>
      </c>
      <c r="C5244" s="4">
        <v>0.47303240740740743</v>
      </c>
      <c r="D5244" t="s">
        <v>427</v>
      </c>
      <c r="E5244">
        <v>1</v>
      </c>
      <c r="F5244" t="s">
        <v>15</v>
      </c>
      <c r="G5244" t="s">
        <v>417</v>
      </c>
      <c r="H5244" t="s">
        <v>418</v>
      </c>
      <c r="J5244" t="s">
        <v>403</v>
      </c>
      <c r="K5244">
        <v>1</v>
      </c>
      <c r="L5244" t="str">
        <f>_xlfn.CONCAT(D5244,F5244)</f>
        <v>House blend12 oz</v>
      </c>
      <c r="M5244" s="10">
        <f>E5244*_xlfn.XLOOKUP(L5244,PriceListData!$F$2:$F$97,PriceListData!$E$2:$E$97)</f>
        <v>12.95</v>
      </c>
      <c r="N5244" t="str">
        <f>TEXT(B5244,"dddd")</f>
        <v>Thursday</v>
      </c>
    </row>
    <row r="5245" spans="1:14" x14ac:dyDescent="0.35">
      <c r="A5245">
        <v>291424</v>
      </c>
      <c r="B5245" s="3">
        <v>45799</v>
      </c>
      <c r="C5245" s="4">
        <v>0.47127314814814814</v>
      </c>
      <c r="D5245" t="s">
        <v>54</v>
      </c>
      <c r="E5245">
        <v>1</v>
      </c>
      <c r="G5245" t="s">
        <v>415</v>
      </c>
      <c r="H5245" t="s">
        <v>416</v>
      </c>
      <c r="J5245" t="s">
        <v>403</v>
      </c>
      <c r="K5245">
        <v>1</v>
      </c>
      <c r="L5245" t="str">
        <f>_xlfn.CONCAT(D5245,F5245)</f>
        <v>Syrup</v>
      </c>
      <c r="M5245" s="10">
        <f>E5245*_xlfn.XLOOKUP(L5245,PriceListData!$F$2:$F$97,PriceListData!$E$2:$E$97)</f>
        <v>0.75</v>
      </c>
      <c r="N5245" t="str">
        <f>TEXT(B5245,"dddd")</f>
        <v>Thursday</v>
      </c>
    </row>
    <row r="5246" spans="1:14" x14ac:dyDescent="0.35">
      <c r="A5246">
        <v>291424</v>
      </c>
      <c r="B5246" s="3">
        <v>45799</v>
      </c>
      <c r="C5246" s="4">
        <v>0.47127314814814814</v>
      </c>
      <c r="D5246" t="s">
        <v>21</v>
      </c>
      <c r="E5246">
        <v>1</v>
      </c>
      <c r="F5246" t="s">
        <v>15</v>
      </c>
      <c r="G5246" t="s">
        <v>405</v>
      </c>
      <c r="H5246" t="s">
        <v>406</v>
      </c>
      <c r="J5246" t="s">
        <v>403</v>
      </c>
      <c r="K5246">
        <v>1</v>
      </c>
      <c r="L5246" t="str">
        <f>_xlfn.CONCAT(D5246,F5246)</f>
        <v>Pourover12 oz</v>
      </c>
      <c r="M5246" s="10">
        <f>E5246*_xlfn.XLOOKUP(L5246,PriceListData!$F$2:$F$97,PriceListData!$E$2:$E$97)</f>
        <v>3.5</v>
      </c>
      <c r="N5246" t="str">
        <f>TEXT(B5246,"dddd")</f>
        <v>Thursday</v>
      </c>
    </row>
    <row r="5247" spans="1:14" x14ac:dyDescent="0.35">
      <c r="A5247">
        <v>291424</v>
      </c>
      <c r="B5247" s="3">
        <v>45799</v>
      </c>
      <c r="C5247" s="4">
        <v>0.47127314814814814</v>
      </c>
      <c r="D5247" t="s">
        <v>425</v>
      </c>
      <c r="E5247">
        <v>1</v>
      </c>
      <c r="F5247" t="s">
        <v>15</v>
      </c>
      <c r="G5247" t="s">
        <v>405</v>
      </c>
      <c r="H5247" t="s">
        <v>414</v>
      </c>
      <c r="J5247" t="s">
        <v>403</v>
      </c>
      <c r="K5247">
        <v>1</v>
      </c>
      <c r="L5247" t="str">
        <f>_xlfn.CONCAT(D5247,F5247)</f>
        <v>Iced Guillermo12 oz</v>
      </c>
      <c r="M5247" s="10">
        <f>E5247*_xlfn.XLOOKUP(L5247,PriceListData!$F$2:$F$97,PriceListData!$E$2:$E$97)</f>
        <v>3.5</v>
      </c>
      <c r="N5247" t="str">
        <f>TEXT(B5247,"dddd")</f>
        <v>Thursday</v>
      </c>
    </row>
    <row r="5248" spans="1:14" x14ac:dyDescent="0.35">
      <c r="A5248">
        <v>291422</v>
      </c>
      <c r="B5248" s="3">
        <v>45799</v>
      </c>
      <c r="C5248" s="4">
        <v>0.4689814814814815</v>
      </c>
      <c r="D5248" t="s">
        <v>424</v>
      </c>
      <c r="E5248">
        <v>1</v>
      </c>
      <c r="F5248" t="s">
        <v>15</v>
      </c>
      <c r="G5248" t="s">
        <v>423</v>
      </c>
      <c r="H5248" t="s">
        <v>414</v>
      </c>
      <c r="J5248" t="s">
        <v>403</v>
      </c>
      <c r="K5248">
        <v>1</v>
      </c>
      <c r="L5248" t="str">
        <f>_xlfn.CONCAT(D5248,F5248)</f>
        <v>Coconut milk smoothie12 oz</v>
      </c>
      <c r="M5248" s="10">
        <f>E5248*_xlfn.XLOOKUP(L5248,PriceListData!$F$2:$F$97,PriceListData!$E$2:$E$97)</f>
        <v>5.75</v>
      </c>
      <c r="N5248" t="str">
        <f>TEXT(B5248,"dddd")</f>
        <v>Thursday</v>
      </c>
    </row>
    <row r="5249" spans="1:14" x14ac:dyDescent="0.35">
      <c r="A5249">
        <v>291421</v>
      </c>
      <c r="B5249" s="3">
        <v>45799</v>
      </c>
      <c r="C5249" s="4">
        <v>0.46857638888888886</v>
      </c>
      <c r="D5249" t="s">
        <v>65</v>
      </c>
      <c r="E5249">
        <v>1</v>
      </c>
      <c r="F5249" t="s">
        <v>15</v>
      </c>
      <c r="G5249" t="s">
        <v>405</v>
      </c>
      <c r="H5249" t="s">
        <v>406</v>
      </c>
      <c r="J5249" t="s">
        <v>403</v>
      </c>
      <c r="K5249">
        <v>1</v>
      </c>
      <c r="L5249" t="str">
        <f>_xlfn.CONCAT(D5249,F5249)</f>
        <v>Cappuccino12 oz</v>
      </c>
      <c r="M5249" s="10">
        <f>E5249*_xlfn.XLOOKUP(L5249,PriceListData!$F$2:$F$97,PriceListData!$E$2:$E$97)</f>
        <v>5.5</v>
      </c>
      <c r="N5249" t="str">
        <f>TEXT(B5249,"dddd")</f>
        <v>Thursday</v>
      </c>
    </row>
    <row r="5250" spans="1:14" x14ac:dyDescent="0.35">
      <c r="A5250">
        <v>291420</v>
      </c>
      <c r="B5250" s="3">
        <v>45799</v>
      </c>
      <c r="C5250" s="4">
        <v>0.46696759259259257</v>
      </c>
      <c r="D5250" t="s">
        <v>52</v>
      </c>
      <c r="E5250">
        <v>1</v>
      </c>
      <c r="F5250" t="s">
        <v>15</v>
      </c>
      <c r="G5250" t="s">
        <v>405</v>
      </c>
      <c r="H5250" t="s">
        <v>414</v>
      </c>
      <c r="J5250" t="s">
        <v>403</v>
      </c>
      <c r="K5250">
        <v>2</v>
      </c>
      <c r="L5250" t="str">
        <f>_xlfn.CONCAT(D5250,F5250)</f>
        <v>Frappé12 oz</v>
      </c>
      <c r="M5250" s="10">
        <f>E5250*_xlfn.XLOOKUP(L5250,PriceListData!$F$2:$F$97,PriceListData!$E$2:$E$97)</f>
        <v>4.75</v>
      </c>
      <c r="N5250" t="str">
        <f>TEXT(B5250,"dddd")</f>
        <v>Thursday</v>
      </c>
    </row>
    <row r="5251" spans="1:14" x14ac:dyDescent="0.35">
      <c r="A5251">
        <v>291419</v>
      </c>
      <c r="B5251" s="3">
        <v>45799</v>
      </c>
      <c r="C5251" s="4">
        <v>0.46687499999999998</v>
      </c>
      <c r="D5251" t="s">
        <v>411</v>
      </c>
      <c r="E5251">
        <v>1</v>
      </c>
      <c r="F5251" t="s">
        <v>24</v>
      </c>
      <c r="G5251" t="s">
        <v>405</v>
      </c>
      <c r="H5251" t="s">
        <v>406</v>
      </c>
      <c r="J5251" t="s">
        <v>403</v>
      </c>
      <c r="K5251">
        <v>1</v>
      </c>
      <c r="L5251" t="str">
        <f>_xlfn.CONCAT(D5251,F5251)</f>
        <v>Turkish coffee3 oz</v>
      </c>
      <c r="M5251" s="10">
        <f>E5251*_xlfn.XLOOKUP(L5251,PriceListData!$F$2:$F$97,PriceListData!$E$2:$E$97)</f>
        <v>3.75</v>
      </c>
      <c r="N5251" t="str">
        <f>TEXT(B5251,"dddd")</f>
        <v>Thursday</v>
      </c>
    </row>
    <row r="5252" spans="1:14" x14ac:dyDescent="0.35">
      <c r="A5252">
        <v>291418</v>
      </c>
      <c r="B5252" s="3">
        <v>45799</v>
      </c>
      <c r="C5252" s="4">
        <v>0.46108796296296295</v>
      </c>
      <c r="D5252" t="s">
        <v>425</v>
      </c>
      <c r="E5252">
        <v>1</v>
      </c>
      <c r="F5252" t="s">
        <v>15</v>
      </c>
      <c r="G5252" t="s">
        <v>405</v>
      </c>
      <c r="H5252" t="s">
        <v>414</v>
      </c>
      <c r="J5252" t="s">
        <v>403</v>
      </c>
      <c r="K5252">
        <v>1</v>
      </c>
      <c r="L5252" t="str">
        <f>_xlfn.CONCAT(D5252,F5252)</f>
        <v>Iced Guillermo12 oz</v>
      </c>
      <c r="M5252" s="10">
        <f>E5252*_xlfn.XLOOKUP(L5252,PriceListData!$F$2:$F$97,PriceListData!$E$2:$E$97)</f>
        <v>3.5</v>
      </c>
      <c r="N5252" t="str">
        <f>TEXT(B5252,"dddd")</f>
        <v>Thursday</v>
      </c>
    </row>
    <row r="5253" spans="1:14" x14ac:dyDescent="0.35">
      <c r="A5253">
        <v>291417</v>
      </c>
      <c r="B5253" s="3">
        <v>45799</v>
      </c>
      <c r="C5253" s="4">
        <v>0.4448611111111111</v>
      </c>
      <c r="D5253" t="s">
        <v>65</v>
      </c>
      <c r="E5253">
        <v>1</v>
      </c>
      <c r="F5253" t="s">
        <v>15</v>
      </c>
      <c r="G5253" t="s">
        <v>405</v>
      </c>
      <c r="H5253" t="s">
        <v>406</v>
      </c>
      <c r="J5253" t="s">
        <v>403</v>
      </c>
      <c r="K5253">
        <v>1</v>
      </c>
      <c r="L5253" t="str">
        <f>_xlfn.CONCAT(D5253,F5253)</f>
        <v>Cappuccino12 oz</v>
      </c>
      <c r="M5253" s="10">
        <f>E5253*_xlfn.XLOOKUP(L5253,PriceListData!$F$2:$F$97,PriceListData!$E$2:$E$97)</f>
        <v>5.5</v>
      </c>
      <c r="N5253" t="str">
        <f>TEXT(B5253,"dddd")</f>
        <v>Thursday</v>
      </c>
    </row>
    <row r="5254" spans="1:14" x14ac:dyDescent="0.35">
      <c r="A5254">
        <v>291416</v>
      </c>
      <c r="B5254" s="3">
        <v>45799</v>
      </c>
      <c r="C5254" s="4">
        <v>0.44114583333333335</v>
      </c>
      <c r="D5254" t="s">
        <v>428</v>
      </c>
      <c r="E5254">
        <v>1</v>
      </c>
      <c r="F5254" t="s">
        <v>15</v>
      </c>
      <c r="G5254" t="s">
        <v>413</v>
      </c>
      <c r="H5254" t="s">
        <v>406</v>
      </c>
      <c r="J5254" t="s">
        <v>403</v>
      </c>
      <c r="K5254">
        <v>1</v>
      </c>
      <c r="L5254" t="str">
        <f>_xlfn.CONCAT(D5254,F5254)</f>
        <v>Rooibos latté12 oz</v>
      </c>
      <c r="M5254" s="10">
        <f>E5254*_xlfn.XLOOKUP(L5254,PriceListData!$F$2:$F$97,PriceListData!$E$2:$E$97)</f>
        <v>5.5</v>
      </c>
      <c r="N5254" t="str">
        <f>TEXT(B5254,"dddd")</f>
        <v>Thursday</v>
      </c>
    </row>
    <row r="5255" spans="1:14" x14ac:dyDescent="0.35">
      <c r="A5255">
        <v>291413</v>
      </c>
      <c r="B5255" s="3">
        <v>45799</v>
      </c>
      <c r="C5255" s="4">
        <v>0.42295138888888889</v>
      </c>
      <c r="D5255" t="s">
        <v>153</v>
      </c>
      <c r="E5255">
        <v>1</v>
      </c>
      <c r="F5255" t="s">
        <v>15</v>
      </c>
      <c r="G5255" t="s">
        <v>405</v>
      </c>
      <c r="H5255" t="s">
        <v>406</v>
      </c>
      <c r="J5255" t="s">
        <v>403</v>
      </c>
      <c r="K5255">
        <v>1</v>
      </c>
      <c r="L5255" t="str">
        <f>_xlfn.CONCAT(D5255,F5255)</f>
        <v>Aeropress12 oz</v>
      </c>
      <c r="M5255" s="10">
        <f>E5255*_xlfn.XLOOKUP(L5255,PriceListData!$F$2:$F$97,PriceListData!$E$2:$E$97)</f>
        <v>6</v>
      </c>
      <c r="N5255" t="str">
        <f>TEXT(B5255,"dddd")</f>
        <v>Thursday</v>
      </c>
    </row>
    <row r="5256" spans="1:14" x14ac:dyDescent="0.35">
      <c r="A5256">
        <v>291412</v>
      </c>
      <c r="B5256" s="3">
        <v>45799</v>
      </c>
      <c r="C5256" s="4">
        <v>0.42207175925925927</v>
      </c>
      <c r="D5256" t="s">
        <v>40</v>
      </c>
      <c r="E5256">
        <v>1</v>
      </c>
      <c r="F5256" t="s">
        <v>35</v>
      </c>
      <c r="G5256" t="s">
        <v>405</v>
      </c>
      <c r="H5256" t="s">
        <v>406</v>
      </c>
      <c r="J5256" t="s">
        <v>403</v>
      </c>
      <c r="K5256">
        <v>1</v>
      </c>
      <c r="L5256" t="str">
        <f>_xlfn.CONCAT(D5256,F5256)</f>
        <v>Espresso1 oz</v>
      </c>
      <c r="M5256" s="10">
        <f>E5256*_xlfn.XLOOKUP(L5256,PriceListData!$F$2:$F$97,PriceListData!$E$2:$E$97)</f>
        <v>2.5</v>
      </c>
      <c r="N5256" t="str">
        <f>TEXT(B5256,"dddd")</f>
        <v>Thursday</v>
      </c>
    </row>
    <row r="5257" spans="1:14" x14ac:dyDescent="0.35">
      <c r="A5257">
        <v>291410</v>
      </c>
      <c r="B5257" s="3">
        <v>45799</v>
      </c>
      <c r="C5257" s="4">
        <v>0.42096064814814815</v>
      </c>
      <c r="D5257" t="s">
        <v>52</v>
      </c>
      <c r="E5257">
        <v>1</v>
      </c>
      <c r="F5257" t="s">
        <v>15</v>
      </c>
      <c r="G5257" t="s">
        <v>405</v>
      </c>
      <c r="H5257" t="s">
        <v>414</v>
      </c>
      <c r="J5257" t="s">
        <v>403</v>
      </c>
      <c r="K5257">
        <v>1</v>
      </c>
      <c r="L5257" t="str">
        <f>_xlfn.CONCAT(D5257,F5257)</f>
        <v>Frappé12 oz</v>
      </c>
      <c r="M5257" s="10">
        <f>E5257*_xlfn.XLOOKUP(L5257,PriceListData!$F$2:$F$97,PriceListData!$E$2:$E$97)</f>
        <v>4.75</v>
      </c>
      <c r="N5257" t="str">
        <f>TEXT(B5257,"dddd")</f>
        <v>Thursday</v>
      </c>
    </row>
    <row r="5258" spans="1:14" x14ac:dyDescent="0.35">
      <c r="A5258">
        <v>291409</v>
      </c>
      <c r="B5258" s="3">
        <v>45799</v>
      </c>
      <c r="C5258" s="4">
        <v>0.41550925925925924</v>
      </c>
      <c r="D5258" t="s">
        <v>407</v>
      </c>
      <c r="E5258">
        <v>1</v>
      </c>
      <c r="G5258" t="s">
        <v>405</v>
      </c>
      <c r="H5258" t="s">
        <v>408</v>
      </c>
      <c r="J5258" t="s">
        <v>403</v>
      </c>
      <c r="K5258">
        <v>1</v>
      </c>
      <c r="L5258" t="str">
        <f>_xlfn.CONCAT(D5258,F5258)</f>
        <v>Drip coffee refill</v>
      </c>
      <c r="M5258" s="10">
        <f>E5258*_xlfn.XLOOKUP(L5258,PriceListData!$F$2:$F$97,PriceListData!$E$2:$E$97)</f>
        <v>1.25</v>
      </c>
      <c r="N5258" t="str">
        <f>TEXT(B5258,"dddd")</f>
        <v>Thursday</v>
      </c>
    </row>
    <row r="5259" spans="1:14" x14ac:dyDescent="0.35">
      <c r="A5259">
        <v>291409</v>
      </c>
      <c r="B5259" s="3">
        <v>45799</v>
      </c>
      <c r="C5259" s="4">
        <v>0.41550925925925924</v>
      </c>
      <c r="D5259" t="s">
        <v>65</v>
      </c>
      <c r="E5259">
        <v>1</v>
      </c>
      <c r="F5259" t="s">
        <v>15</v>
      </c>
      <c r="G5259" t="s">
        <v>405</v>
      </c>
      <c r="H5259" t="s">
        <v>406</v>
      </c>
      <c r="J5259" t="s">
        <v>403</v>
      </c>
      <c r="K5259">
        <v>1</v>
      </c>
      <c r="L5259" t="str">
        <f>_xlfn.CONCAT(D5259,F5259)</f>
        <v>Cappuccino12 oz</v>
      </c>
      <c r="M5259" s="10">
        <f>E5259*_xlfn.XLOOKUP(L5259,PriceListData!$F$2:$F$97,PriceListData!$E$2:$E$97)</f>
        <v>5.5</v>
      </c>
      <c r="N5259" t="str">
        <f>TEXT(B5259,"dddd")</f>
        <v>Thursday</v>
      </c>
    </row>
    <row r="5260" spans="1:14" x14ac:dyDescent="0.35">
      <c r="A5260">
        <v>291408</v>
      </c>
      <c r="B5260" s="3">
        <v>45799</v>
      </c>
      <c r="C5260" s="4">
        <v>0.41271990740740738</v>
      </c>
      <c r="D5260" t="s">
        <v>65</v>
      </c>
      <c r="E5260">
        <v>1</v>
      </c>
      <c r="F5260" t="s">
        <v>15</v>
      </c>
      <c r="G5260" t="s">
        <v>405</v>
      </c>
      <c r="H5260" t="s">
        <v>406</v>
      </c>
      <c r="J5260" t="s">
        <v>403</v>
      </c>
      <c r="K5260">
        <v>1</v>
      </c>
      <c r="L5260" t="str">
        <f>_xlfn.CONCAT(D5260,F5260)</f>
        <v>Cappuccino12 oz</v>
      </c>
      <c r="M5260" s="10">
        <f>E5260*_xlfn.XLOOKUP(L5260,PriceListData!$F$2:$F$97,PriceListData!$E$2:$E$97)</f>
        <v>5.5</v>
      </c>
      <c r="N5260" t="str">
        <f>TEXT(B5260,"dddd")</f>
        <v>Thursday</v>
      </c>
    </row>
    <row r="5261" spans="1:14" x14ac:dyDescent="0.35">
      <c r="A5261">
        <v>291407</v>
      </c>
      <c r="B5261" s="3">
        <v>45799</v>
      </c>
      <c r="C5261" s="4">
        <v>0.41047453703703701</v>
      </c>
      <c r="D5261" t="s">
        <v>412</v>
      </c>
      <c r="E5261">
        <v>1</v>
      </c>
      <c r="F5261" t="s">
        <v>15</v>
      </c>
      <c r="G5261" t="s">
        <v>413</v>
      </c>
      <c r="H5261" t="s">
        <v>414</v>
      </c>
      <c r="J5261" t="s">
        <v>403</v>
      </c>
      <c r="K5261">
        <v>2</v>
      </c>
      <c r="L5261" t="str">
        <f>_xlfn.CONCAT(D5261,F5261)</f>
        <v>Iced tea12 oz</v>
      </c>
      <c r="M5261" s="10">
        <f>E5261*_xlfn.XLOOKUP(L5261,PriceListData!$F$2:$F$97,PriceListData!$E$2:$E$97)</f>
        <v>4.25</v>
      </c>
      <c r="N5261" t="str">
        <f>TEXT(B5261,"dddd")</f>
        <v>Thursday</v>
      </c>
    </row>
    <row r="5262" spans="1:14" x14ac:dyDescent="0.35">
      <c r="A5262">
        <v>291404</v>
      </c>
      <c r="B5262" s="3">
        <v>45799</v>
      </c>
      <c r="C5262" s="4">
        <v>0.40274305555555556</v>
      </c>
      <c r="D5262" t="s">
        <v>65</v>
      </c>
      <c r="E5262">
        <v>1</v>
      </c>
      <c r="F5262" t="s">
        <v>15</v>
      </c>
      <c r="G5262" t="s">
        <v>405</v>
      </c>
      <c r="H5262" t="s">
        <v>406</v>
      </c>
      <c r="J5262" t="s">
        <v>403</v>
      </c>
      <c r="K5262">
        <v>1</v>
      </c>
      <c r="L5262" t="str">
        <f>_xlfn.CONCAT(D5262,F5262)</f>
        <v>Cappuccino12 oz</v>
      </c>
      <c r="M5262" s="10">
        <f>E5262*_xlfn.XLOOKUP(L5262,PriceListData!$F$2:$F$97,PriceListData!$E$2:$E$97)</f>
        <v>5.5</v>
      </c>
      <c r="N5262" t="str">
        <f>TEXT(B5262,"dddd")</f>
        <v>Thursday</v>
      </c>
    </row>
    <row r="5263" spans="1:14" x14ac:dyDescent="0.35">
      <c r="A5263">
        <v>291400</v>
      </c>
      <c r="B5263" s="3">
        <v>45799</v>
      </c>
      <c r="C5263" s="4">
        <v>0.39659722222222221</v>
      </c>
      <c r="D5263" t="s">
        <v>21</v>
      </c>
      <c r="E5263">
        <v>2</v>
      </c>
      <c r="F5263" t="s">
        <v>15</v>
      </c>
      <c r="G5263" t="s">
        <v>405</v>
      </c>
      <c r="H5263" t="s">
        <v>406</v>
      </c>
      <c r="J5263" t="s">
        <v>403</v>
      </c>
      <c r="K5263">
        <v>2</v>
      </c>
      <c r="L5263" t="str">
        <f>_xlfn.CONCAT(D5263,F5263)</f>
        <v>Pourover12 oz</v>
      </c>
      <c r="M5263" s="10">
        <f>E5263*_xlfn.XLOOKUP(L5263,PriceListData!$F$2:$F$97,PriceListData!$E$2:$E$97)</f>
        <v>7</v>
      </c>
      <c r="N5263" t="str">
        <f>TEXT(B5263,"dddd")</f>
        <v>Thursday</v>
      </c>
    </row>
    <row r="5264" spans="1:14" x14ac:dyDescent="0.35">
      <c r="A5264">
        <v>291399</v>
      </c>
      <c r="B5264" s="3">
        <v>45799</v>
      </c>
      <c r="C5264" s="4">
        <v>0.39414351851851853</v>
      </c>
      <c r="D5264" t="s">
        <v>52</v>
      </c>
      <c r="E5264">
        <v>1</v>
      </c>
      <c r="F5264" t="s">
        <v>15</v>
      </c>
      <c r="G5264" t="s">
        <v>405</v>
      </c>
      <c r="H5264" t="s">
        <v>414</v>
      </c>
      <c r="J5264" t="s">
        <v>403</v>
      </c>
      <c r="K5264">
        <v>1</v>
      </c>
      <c r="L5264" t="str">
        <f>_xlfn.CONCAT(D5264,F5264)</f>
        <v>Frappé12 oz</v>
      </c>
      <c r="M5264" s="10">
        <f>E5264*_xlfn.XLOOKUP(L5264,PriceListData!$F$2:$F$97,PriceListData!$E$2:$E$97)</f>
        <v>4.75</v>
      </c>
      <c r="N5264" t="str">
        <f>TEXT(B5264,"dddd")</f>
        <v>Thursday</v>
      </c>
    </row>
    <row r="5265" spans="1:14" x14ac:dyDescent="0.35">
      <c r="A5265">
        <v>291398</v>
      </c>
      <c r="B5265" s="3">
        <v>45799</v>
      </c>
      <c r="C5265" s="4">
        <v>0.39254629629629628</v>
      </c>
      <c r="D5265" t="s">
        <v>21</v>
      </c>
      <c r="E5265">
        <v>1</v>
      </c>
      <c r="F5265" t="s">
        <v>15</v>
      </c>
      <c r="G5265" t="s">
        <v>405</v>
      </c>
      <c r="H5265" t="s">
        <v>406</v>
      </c>
      <c r="J5265" t="s">
        <v>403</v>
      </c>
      <c r="K5265">
        <v>2</v>
      </c>
      <c r="L5265" t="str">
        <f>_xlfn.CONCAT(D5265,F5265)</f>
        <v>Pourover12 oz</v>
      </c>
      <c r="M5265" s="10">
        <f>E5265*_xlfn.XLOOKUP(L5265,PriceListData!$F$2:$F$97,PriceListData!$E$2:$E$97)</f>
        <v>3.5</v>
      </c>
      <c r="N5265" t="str">
        <f>TEXT(B5265,"dddd")</f>
        <v>Thursday</v>
      </c>
    </row>
    <row r="5266" spans="1:14" x14ac:dyDescent="0.35">
      <c r="A5266">
        <v>291395</v>
      </c>
      <c r="B5266" s="3">
        <v>45799</v>
      </c>
      <c r="C5266" s="4">
        <v>0.39069444444444446</v>
      </c>
      <c r="D5266" t="s">
        <v>411</v>
      </c>
      <c r="E5266">
        <v>1</v>
      </c>
      <c r="F5266" t="s">
        <v>24</v>
      </c>
      <c r="G5266" t="s">
        <v>405</v>
      </c>
      <c r="H5266" t="s">
        <v>406</v>
      </c>
      <c r="J5266" t="s">
        <v>403</v>
      </c>
      <c r="K5266">
        <v>1</v>
      </c>
      <c r="L5266" t="str">
        <f>_xlfn.CONCAT(D5266,F5266)</f>
        <v>Turkish coffee3 oz</v>
      </c>
      <c r="M5266" s="10">
        <f>E5266*_xlfn.XLOOKUP(L5266,PriceListData!$F$2:$F$97,PriceListData!$E$2:$E$97)</f>
        <v>3.75</v>
      </c>
      <c r="N5266" t="str">
        <f>TEXT(B5266,"dddd")</f>
        <v>Thursday</v>
      </c>
    </row>
    <row r="5267" spans="1:14" x14ac:dyDescent="0.35">
      <c r="A5267">
        <v>291394</v>
      </c>
      <c r="B5267" s="3">
        <v>45799</v>
      </c>
      <c r="C5267" s="4">
        <v>0.39012731481481483</v>
      </c>
      <c r="D5267" t="s">
        <v>21</v>
      </c>
      <c r="E5267">
        <v>1</v>
      </c>
      <c r="F5267" t="s">
        <v>15</v>
      </c>
      <c r="G5267" t="s">
        <v>405</v>
      </c>
      <c r="H5267" t="s">
        <v>406</v>
      </c>
      <c r="J5267" t="s">
        <v>403</v>
      </c>
      <c r="K5267">
        <v>1</v>
      </c>
      <c r="L5267" t="str">
        <f>_xlfn.CONCAT(D5267,F5267)</f>
        <v>Pourover12 oz</v>
      </c>
      <c r="M5267" s="10">
        <f>E5267*_xlfn.XLOOKUP(L5267,PriceListData!$F$2:$F$97,PriceListData!$E$2:$E$97)</f>
        <v>3.5</v>
      </c>
      <c r="N5267" t="str">
        <f>TEXT(B5267,"dddd")</f>
        <v>Thursday</v>
      </c>
    </row>
    <row r="5268" spans="1:14" x14ac:dyDescent="0.35">
      <c r="A5268">
        <v>291393</v>
      </c>
      <c r="B5268" s="3">
        <v>45799</v>
      </c>
      <c r="C5268" s="4">
        <v>0.38945601851851852</v>
      </c>
      <c r="D5268" t="s">
        <v>411</v>
      </c>
      <c r="E5268">
        <v>1</v>
      </c>
      <c r="F5268" t="s">
        <v>24</v>
      </c>
      <c r="G5268" t="s">
        <v>405</v>
      </c>
      <c r="H5268" t="s">
        <v>406</v>
      </c>
      <c r="J5268" t="s">
        <v>403</v>
      </c>
      <c r="K5268">
        <v>1</v>
      </c>
      <c r="L5268" t="str">
        <f>_xlfn.CONCAT(D5268,F5268)</f>
        <v>Turkish coffee3 oz</v>
      </c>
      <c r="M5268" s="10">
        <f>E5268*_xlfn.XLOOKUP(L5268,PriceListData!$F$2:$F$97,PriceListData!$E$2:$E$97)</f>
        <v>3.75</v>
      </c>
      <c r="N5268" t="str">
        <f>TEXT(B5268,"dddd")</f>
        <v>Thursday</v>
      </c>
    </row>
    <row r="5269" spans="1:14" x14ac:dyDescent="0.35">
      <c r="A5269">
        <v>291392</v>
      </c>
      <c r="B5269" s="3">
        <v>45799</v>
      </c>
      <c r="C5269" s="4">
        <v>0.38791666666666669</v>
      </c>
      <c r="D5269" t="s">
        <v>411</v>
      </c>
      <c r="E5269">
        <v>1</v>
      </c>
      <c r="F5269" t="s">
        <v>24</v>
      </c>
      <c r="G5269" t="s">
        <v>405</v>
      </c>
      <c r="H5269" t="s">
        <v>406</v>
      </c>
      <c r="J5269" t="s">
        <v>403</v>
      </c>
      <c r="K5269">
        <v>1</v>
      </c>
      <c r="L5269" t="str">
        <f>_xlfn.CONCAT(D5269,F5269)</f>
        <v>Turkish coffee3 oz</v>
      </c>
      <c r="M5269" s="10">
        <f>E5269*_xlfn.XLOOKUP(L5269,PriceListData!$F$2:$F$97,PriceListData!$E$2:$E$97)</f>
        <v>3.75</v>
      </c>
      <c r="N5269" t="str">
        <f>TEXT(B5269,"dddd")</f>
        <v>Thursday</v>
      </c>
    </row>
    <row r="5270" spans="1:14" x14ac:dyDescent="0.35">
      <c r="A5270">
        <v>291392</v>
      </c>
      <c r="B5270" s="3">
        <v>45799</v>
      </c>
      <c r="C5270" s="4">
        <v>0.38791666666666669</v>
      </c>
      <c r="D5270" t="s">
        <v>52</v>
      </c>
      <c r="E5270">
        <v>1</v>
      </c>
      <c r="F5270" t="s">
        <v>15</v>
      </c>
      <c r="G5270" t="s">
        <v>405</v>
      </c>
      <c r="H5270" t="s">
        <v>414</v>
      </c>
      <c r="J5270" t="s">
        <v>403</v>
      </c>
      <c r="K5270">
        <v>1</v>
      </c>
      <c r="L5270" t="str">
        <f>_xlfn.CONCAT(D5270,F5270)</f>
        <v>Frappé12 oz</v>
      </c>
      <c r="M5270" s="10">
        <f>E5270*_xlfn.XLOOKUP(L5270,PriceListData!$F$2:$F$97,PriceListData!$E$2:$E$97)</f>
        <v>4.75</v>
      </c>
      <c r="N5270" t="str">
        <f>TEXT(B5270,"dddd")</f>
        <v>Thursday</v>
      </c>
    </row>
    <row r="5271" spans="1:14" x14ac:dyDescent="0.35">
      <c r="A5271">
        <v>291391</v>
      </c>
      <c r="B5271" s="3">
        <v>45799</v>
      </c>
      <c r="C5271" s="4">
        <v>0.38731481481481483</v>
      </c>
      <c r="D5271" t="s">
        <v>65</v>
      </c>
      <c r="E5271">
        <v>1</v>
      </c>
      <c r="F5271" t="s">
        <v>15</v>
      </c>
      <c r="G5271" t="s">
        <v>405</v>
      </c>
      <c r="H5271" t="s">
        <v>406</v>
      </c>
      <c r="J5271" t="s">
        <v>403</v>
      </c>
      <c r="K5271">
        <v>1</v>
      </c>
      <c r="L5271" t="str">
        <f>_xlfn.CONCAT(D5271,F5271)</f>
        <v>Cappuccino12 oz</v>
      </c>
      <c r="M5271" s="10">
        <f>E5271*_xlfn.XLOOKUP(L5271,PriceListData!$F$2:$F$97,PriceListData!$E$2:$E$97)</f>
        <v>5.5</v>
      </c>
      <c r="N5271" t="str">
        <f>TEXT(B5271,"dddd")</f>
        <v>Thursday</v>
      </c>
    </row>
    <row r="5272" spans="1:14" x14ac:dyDescent="0.35">
      <c r="A5272">
        <v>291390</v>
      </c>
      <c r="B5272" s="3">
        <v>45799</v>
      </c>
      <c r="C5272" s="4">
        <v>0.38186342592592593</v>
      </c>
      <c r="D5272" t="s">
        <v>52</v>
      </c>
      <c r="E5272">
        <v>2</v>
      </c>
      <c r="F5272" t="s">
        <v>15</v>
      </c>
      <c r="G5272" t="s">
        <v>405</v>
      </c>
      <c r="H5272" t="s">
        <v>414</v>
      </c>
      <c r="J5272" t="s">
        <v>403</v>
      </c>
      <c r="K5272">
        <v>2</v>
      </c>
      <c r="L5272" t="str">
        <f>_xlfn.CONCAT(D5272,F5272)</f>
        <v>Frappé12 oz</v>
      </c>
      <c r="M5272" s="10">
        <f>E5272*_xlfn.XLOOKUP(L5272,PriceListData!$F$2:$F$97,PriceListData!$E$2:$E$97)</f>
        <v>9.5</v>
      </c>
      <c r="N5272" t="str">
        <f>TEXT(B5272,"dddd")</f>
        <v>Thursday</v>
      </c>
    </row>
    <row r="5273" spans="1:14" x14ac:dyDescent="0.35">
      <c r="A5273">
        <v>291389</v>
      </c>
      <c r="B5273" s="3">
        <v>45799</v>
      </c>
      <c r="C5273" s="4">
        <v>0.38091435185185185</v>
      </c>
      <c r="D5273" t="s">
        <v>424</v>
      </c>
      <c r="E5273">
        <v>1</v>
      </c>
      <c r="F5273" t="s">
        <v>15</v>
      </c>
      <c r="G5273" t="s">
        <v>423</v>
      </c>
      <c r="H5273" t="s">
        <v>414</v>
      </c>
      <c r="J5273" t="s">
        <v>403</v>
      </c>
      <c r="K5273">
        <v>1</v>
      </c>
      <c r="L5273" t="str">
        <f>_xlfn.CONCAT(D5273,F5273)</f>
        <v>Coconut milk smoothie12 oz</v>
      </c>
      <c r="M5273" s="10">
        <f>E5273*_xlfn.XLOOKUP(L5273,PriceListData!$F$2:$F$97,PriceListData!$E$2:$E$97)</f>
        <v>5.75</v>
      </c>
      <c r="N5273" t="str">
        <f>TEXT(B5273,"dddd")</f>
        <v>Thursday</v>
      </c>
    </row>
    <row r="5274" spans="1:14" x14ac:dyDescent="0.35">
      <c r="A5274">
        <v>291388</v>
      </c>
      <c r="B5274" s="3">
        <v>45799</v>
      </c>
      <c r="C5274" s="4">
        <v>0.38025462962962964</v>
      </c>
      <c r="D5274" t="s">
        <v>424</v>
      </c>
      <c r="E5274">
        <v>1</v>
      </c>
      <c r="F5274" t="s">
        <v>15</v>
      </c>
      <c r="G5274" t="s">
        <v>423</v>
      </c>
      <c r="H5274" t="s">
        <v>414</v>
      </c>
      <c r="J5274" t="s">
        <v>403</v>
      </c>
      <c r="K5274">
        <v>1</v>
      </c>
      <c r="L5274" t="str">
        <f>_xlfn.CONCAT(D5274,F5274)</f>
        <v>Coconut milk smoothie12 oz</v>
      </c>
      <c r="M5274" s="10">
        <f>E5274*_xlfn.XLOOKUP(L5274,PriceListData!$F$2:$F$97,PriceListData!$E$2:$E$97)</f>
        <v>5.75</v>
      </c>
      <c r="N5274" t="str">
        <f>TEXT(B5274,"dddd")</f>
        <v>Thursday</v>
      </c>
    </row>
    <row r="5275" spans="1:14" x14ac:dyDescent="0.35">
      <c r="A5275">
        <v>291386</v>
      </c>
      <c r="B5275" s="3">
        <v>45799</v>
      </c>
      <c r="C5275" s="4">
        <v>0.37687500000000002</v>
      </c>
      <c r="D5275" t="s">
        <v>428</v>
      </c>
      <c r="E5275">
        <v>1</v>
      </c>
      <c r="F5275" t="s">
        <v>15</v>
      </c>
      <c r="G5275" t="s">
        <v>413</v>
      </c>
      <c r="H5275" t="s">
        <v>406</v>
      </c>
      <c r="J5275" t="s">
        <v>403</v>
      </c>
      <c r="K5275">
        <v>2</v>
      </c>
      <c r="L5275" t="str">
        <f>_xlfn.CONCAT(D5275,F5275)</f>
        <v>Rooibos latté12 oz</v>
      </c>
      <c r="M5275" s="10">
        <f>E5275*_xlfn.XLOOKUP(L5275,PriceListData!$F$2:$F$97,PriceListData!$E$2:$E$97)</f>
        <v>5.5</v>
      </c>
      <c r="N5275" t="str">
        <f>TEXT(B5275,"dddd")</f>
        <v>Thursday</v>
      </c>
    </row>
    <row r="5276" spans="1:14" x14ac:dyDescent="0.35">
      <c r="A5276">
        <v>291385</v>
      </c>
      <c r="B5276" s="3">
        <v>45799</v>
      </c>
      <c r="C5276" s="4">
        <v>0.37339120370370371</v>
      </c>
      <c r="D5276" t="s">
        <v>419</v>
      </c>
      <c r="E5276">
        <v>1</v>
      </c>
      <c r="G5276" t="s">
        <v>415</v>
      </c>
      <c r="H5276" t="s">
        <v>416</v>
      </c>
      <c r="J5276" t="s">
        <v>403</v>
      </c>
      <c r="K5276">
        <v>2</v>
      </c>
      <c r="L5276" t="str">
        <f>_xlfn.CONCAT(D5276,F5276)</f>
        <v>Extra shot</v>
      </c>
      <c r="M5276" s="10">
        <f>E5276*_xlfn.XLOOKUP(L5276,PriceListData!$F$2:$F$97,PriceListData!$E$2:$E$97)</f>
        <v>1</v>
      </c>
      <c r="N5276" t="str">
        <f>TEXT(B5276,"dddd")</f>
        <v>Thursday</v>
      </c>
    </row>
    <row r="5277" spans="1:14" x14ac:dyDescent="0.35">
      <c r="A5277">
        <v>291384</v>
      </c>
      <c r="B5277" s="3">
        <v>45799</v>
      </c>
      <c r="C5277" s="4">
        <v>0.37200231481481483</v>
      </c>
      <c r="D5277" t="s">
        <v>411</v>
      </c>
      <c r="E5277">
        <v>1</v>
      </c>
      <c r="F5277" t="s">
        <v>24</v>
      </c>
      <c r="G5277" t="s">
        <v>405</v>
      </c>
      <c r="H5277" t="s">
        <v>406</v>
      </c>
      <c r="J5277" t="s">
        <v>403</v>
      </c>
      <c r="K5277">
        <v>1</v>
      </c>
      <c r="L5277" t="str">
        <f>_xlfn.CONCAT(D5277,F5277)</f>
        <v>Turkish coffee3 oz</v>
      </c>
      <c r="M5277" s="10">
        <f>E5277*_xlfn.XLOOKUP(L5277,PriceListData!$F$2:$F$97,PriceListData!$E$2:$E$97)</f>
        <v>3.75</v>
      </c>
      <c r="N5277" t="str">
        <f>TEXT(B5277,"dddd")</f>
        <v>Thursday</v>
      </c>
    </row>
    <row r="5278" spans="1:14" x14ac:dyDescent="0.35">
      <c r="A5278">
        <v>291384</v>
      </c>
      <c r="B5278" s="3">
        <v>45799</v>
      </c>
      <c r="C5278" s="4">
        <v>0.37200231481481483</v>
      </c>
      <c r="D5278" t="s">
        <v>54</v>
      </c>
      <c r="E5278">
        <v>1</v>
      </c>
      <c r="G5278" t="s">
        <v>415</v>
      </c>
      <c r="H5278" t="s">
        <v>416</v>
      </c>
      <c r="J5278" t="s">
        <v>403</v>
      </c>
      <c r="K5278">
        <v>1</v>
      </c>
      <c r="L5278" t="str">
        <f>_xlfn.CONCAT(D5278,F5278)</f>
        <v>Syrup</v>
      </c>
      <c r="M5278" s="10">
        <f>E5278*_xlfn.XLOOKUP(L5278,PriceListData!$F$2:$F$97,PriceListData!$E$2:$E$97)</f>
        <v>0.75</v>
      </c>
      <c r="N5278" t="str">
        <f>TEXT(B5278,"dddd")</f>
        <v>Thursday</v>
      </c>
    </row>
    <row r="5279" spans="1:14" x14ac:dyDescent="0.35">
      <c r="A5279">
        <v>291384</v>
      </c>
      <c r="B5279" s="3">
        <v>45799</v>
      </c>
      <c r="C5279" s="4">
        <v>0.37200231481481483</v>
      </c>
      <c r="D5279" t="s">
        <v>54</v>
      </c>
      <c r="E5279">
        <v>1</v>
      </c>
      <c r="G5279" t="s">
        <v>415</v>
      </c>
      <c r="H5279" t="s">
        <v>416</v>
      </c>
      <c r="J5279" t="s">
        <v>403</v>
      </c>
      <c r="K5279">
        <v>1</v>
      </c>
      <c r="L5279" t="str">
        <f>_xlfn.CONCAT(D5279,F5279)</f>
        <v>Syrup</v>
      </c>
      <c r="M5279" s="10">
        <f>E5279*_xlfn.XLOOKUP(L5279,PriceListData!$F$2:$F$97,PriceListData!$E$2:$E$97)</f>
        <v>0.75</v>
      </c>
      <c r="N5279" t="str">
        <f>TEXT(B5279,"dddd")</f>
        <v>Thursday</v>
      </c>
    </row>
    <row r="5280" spans="1:14" x14ac:dyDescent="0.35">
      <c r="A5280">
        <v>291384</v>
      </c>
      <c r="B5280" s="3">
        <v>45799</v>
      </c>
      <c r="C5280" s="4">
        <v>0.37200231481481483</v>
      </c>
      <c r="D5280" t="s">
        <v>21</v>
      </c>
      <c r="E5280">
        <v>1</v>
      </c>
      <c r="F5280" t="s">
        <v>15</v>
      </c>
      <c r="G5280" t="s">
        <v>405</v>
      </c>
      <c r="H5280" t="s">
        <v>406</v>
      </c>
      <c r="J5280" t="s">
        <v>403</v>
      </c>
      <c r="K5280">
        <v>1</v>
      </c>
      <c r="L5280" t="str">
        <f>_xlfn.CONCAT(D5280,F5280)</f>
        <v>Pourover12 oz</v>
      </c>
      <c r="M5280" s="10">
        <f>E5280*_xlfn.XLOOKUP(L5280,PriceListData!$F$2:$F$97,PriceListData!$E$2:$E$97)</f>
        <v>3.5</v>
      </c>
      <c r="N5280" t="str">
        <f>TEXT(B5280,"dddd")</f>
        <v>Thursday</v>
      </c>
    </row>
    <row r="5281" spans="1:14" x14ac:dyDescent="0.35">
      <c r="A5281">
        <v>291383</v>
      </c>
      <c r="B5281" s="3">
        <v>45799</v>
      </c>
      <c r="C5281" s="4">
        <v>0.37082175925925925</v>
      </c>
      <c r="D5281" t="s">
        <v>52</v>
      </c>
      <c r="E5281">
        <v>1</v>
      </c>
      <c r="F5281" t="s">
        <v>15</v>
      </c>
      <c r="G5281" t="s">
        <v>405</v>
      </c>
      <c r="H5281" t="s">
        <v>414</v>
      </c>
      <c r="J5281" t="s">
        <v>403</v>
      </c>
      <c r="K5281">
        <v>1</v>
      </c>
      <c r="L5281" t="str">
        <f>_xlfn.CONCAT(D5281,F5281)</f>
        <v>Frappé12 oz</v>
      </c>
      <c r="M5281" s="10">
        <f>E5281*_xlfn.XLOOKUP(L5281,PriceListData!$F$2:$F$97,PriceListData!$E$2:$E$97)</f>
        <v>4.75</v>
      </c>
      <c r="N5281" t="str">
        <f>TEXT(B5281,"dddd")</f>
        <v>Thursday</v>
      </c>
    </row>
    <row r="5282" spans="1:14" x14ac:dyDescent="0.35">
      <c r="A5282">
        <v>291382</v>
      </c>
      <c r="B5282" s="3">
        <v>45799</v>
      </c>
      <c r="C5282" s="4">
        <v>0.36918981481481483</v>
      </c>
      <c r="D5282" t="s">
        <v>425</v>
      </c>
      <c r="E5282">
        <v>1</v>
      </c>
      <c r="F5282" t="s">
        <v>15</v>
      </c>
      <c r="G5282" t="s">
        <v>405</v>
      </c>
      <c r="H5282" t="s">
        <v>414</v>
      </c>
      <c r="J5282" t="s">
        <v>403</v>
      </c>
      <c r="K5282">
        <v>1</v>
      </c>
      <c r="L5282" t="str">
        <f>_xlfn.CONCAT(D5282,F5282)</f>
        <v>Iced Guillermo12 oz</v>
      </c>
      <c r="M5282" s="10">
        <f>E5282*_xlfn.XLOOKUP(L5282,PriceListData!$F$2:$F$97,PriceListData!$E$2:$E$97)</f>
        <v>3.5</v>
      </c>
      <c r="N5282" t="str">
        <f>TEXT(B5282,"dddd")</f>
        <v>Thursday</v>
      </c>
    </row>
    <row r="5283" spans="1:14" x14ac:dyDescent="0.35">
      <c r="A5283">
        <v>291381</v>
      </c>
      <c r="B5283" s="3">
        <v>45799</v>
      </c>
      <c r="C5283" s="4">
        <v>0.36856481481481479</v>
      </c>
      <c r="D5283" t="s">
        <v>52</v>
      </c>
      <c r="E5283">
        <v>1</v>
      </c>
      <c r="F5283" t="s">
        <v>15</v>
      </c>
      <c r="G5283" t="s">
        <v>405</v>
      </c>
      <c r="H5283" t="s">
        <v>414</v>
      </c>
      <c r="J5283" t="s">
        <v>403</v>
      </c>
      <c r="K5283">
        <v>1</v>
      </c>
      <c r="L5283" t="str">
        <f>_xlfn.CONCAT(D5283,F5283)</f>
        <v>Frappé12 oz</v>
      </c>
      <c r="M5283" s="10">
        <f>E5283*_xlfn.XLOOKUP(L5283,PriceListData!$F$2:$F$97,PriceListData!$E$2:$E$97)</f>
        <v>4.75</v>
      </c>
      <c r="N5283" t="str">
        <f>TEXT(B5283,"dddd")</f>
        <v>Thursday</v>
      </c>
    </row>
    <row r="5284" spans="1:14" x14ac:dyDescent="0.35">
      <c r="A5284">
        <v>291380</v>
      </c>
      <c r="B5284" s="3">
        <v>45799</v>
      </c>
      <c r="C5284" s="4">
        <v>0.36621527777777779</v>
      </c>
      <c r="D5284" t="s">
        <v>52</v>
      </c>
      <c r="E5284">
        <v>1</v>
      </c>
      <c r="F5284" t="s">
        <v>15</v>
      </c>
      <c r="G5284" t="s">
        <v>405</v>
      </c>
      <c r="H5284" t="s">
        <v>414</v>
      </c>
      <c r="J5284" t="s">
        <v>403</v>
      </c>
      <c r="K5284">
        <v>2</v>
      </c>
      <c r="L5284" t="str">
        <f>_xlfn.CONCAT(D5284,F5284)</f>
        <v>Frappé12 oz</v>
      </c>
      <c r="M5284" s="10">
        <f>E5284*_xlfn.XLOOKUP(L5284,PriceListData!$F$2:$F$97,PriceListData!$E$2:$E$97)</f>
        <v>4.75</v>
      </c>
      <c r="N5284" t="str">
        <f>TEXT(B5284,"dddd")</f>
        <v>Thursday</v>
      </c>
    </row>
    <row r="5285" spans="1:14" x14ac:dyDescent="0.35">
      <c r="A5285">
        <v>291379</v>
      </c>
      <c r="B5285" s="3">
        <v>45799</v>
      </c>
      <c r="C5285" s="4">
        <v>0.36576388888888889</v>
      </c>
      <c r="D5285" t="s">
        <v>446</v>
      </c>
      <c r="E5285">
        <v>1</v>
      </c>
      <c r="F5285" t="s">
        <v>447</v>
      </c>
      <c r="G5285" t="s">
        <v>405</v>
      </c>
      <c r="H5285" t="s">
        <v>406</v>
      </c>
      <c r="J5285" t="s">
        <v>403</v>
      </c>
      <c r="K5285">
        <v>1</v>
      </c>
      <c r="L5285" t="str">
        <f>_xlfn.CONCAT(D5285,F5285)</f>
        <v>Cortado4 oz</v>
      </c>
      <c r="M5285" s="10">
        <f>E5285*_xlfn.XLOOKUP(L5285,PriceListData!$F$2:$F$97,PriceListData!$E$2:$E$97)</f>
        <v>3.75</v>
      </c>
      <c r="N5285" t="str">
        <f>TEXT(B5285,"dddd")</f>
        <v>Thursday</v>
      </c>
    </row>
    <row r="5286" spans="1:14" x14ac:dyDescent="0.35">
      <c r="A5286">
        <v>291378</v>
      </c>
      <c r="B5286" s="3">
        <v>45799</v>
      </c>
      <c r="C5286" s="4">
        <v>0.36489583333333331</v>
      </c>
      <c r="D5286" t="s">
        <v>419</v>
      </c>
      <c r="E5286">
        <v>1</v>
      </c>
      <c r="G5286" t="s">
        <v>415</v>
      </c>
      <c r="H5286" t="s">
        <v>416</v>
      </c>
      <c r="J5286" t="s">
        <v>403</v>
      </c>
      <c r="K5286">
        <v>2</v>
      </c>
      <c r="L5286" t="str">
        <f>_xlfn.CONCAT(D5286,F5286)</f>
        <v>Extra shot</v>
      </c>
      <c r="M5286" s="10">
        <f>E5286*_xlfn.XLOOKUP(L5286,PriceListData!$F$2:$F$97,PriceListData!$E$2:$E$97)</f>
        <v>1</v>
      </c>
      <c r="N5286" t="str">
        <f>TEXT(B5286,"dddd")</f>
        <v>Thursday</v>
      </c>
    </row>
    <row r="5287" spans="1:14" x14ac:dyDescent="0.35">
      <c r="A5287">
        <v>291376</v>
      </c>
      <c r="B5287" s="3">
        <v>45799</v>
      </c>
      <c r="C5287" s="4">
        <v>0.35910879629629627</v>
      </c>
      <c r="D5287" t="s">
        <v>400</v>
      </c>
      <c r="E5287">
        <v>1</v>
      </c>
      <c r="G5287" t="s">
        <v>401</v>
      </c>
      <c r="H5287" t="s">
        <v>402</v>
      </c>
      <c r="J5287" t="s">
        <v>403</v>
      </c>
      <c r="K5287">
        <v>2</v>
      </c>
      <c r="L5287" t="str">
        <f>_xlfn.CONCAT(D5287,F5287)</f>
        <v>Community calendar and coupon book</v>
      </c>
      <c r="M5287" s="10">
        <f>E5287*_xlfn.XLOOKUP(L5287,PriceListData!$F$2:$F$97,PriceListData!$E$2:$E$97)</f>
        <v>20</v>
      </c>
      <c r="N5287" t="str">
        <f>TEXT(B5287,"dddd")</f>
        <v>Thursday</v>
      </c>
    </row>
    <row r="5288" spans="1:14" x14ac:dyDescent="0.35">
      <c r="A5288">
        <v>291375</v>
      </c>
      <c r="B5288" s="3">
        <v>45799</v>
      </c>
      <c r="C5288" s="4">
        <v>0.35578703703703701</v>
      </c>
      <c r="D5288" t="s">
        <v>420</v>
      </c>
      <c r="E5288">
        <v>1</v>
      </c>
      <c r="F5288" t="s">
        <v>76</v>
      </c>
      <c r="G5288" t="s">
        <v>413</v>
      </c>
      <c r="H5288" t="s">
        <v>406</v>
      </c>
      <c r="J5288" t="s">
        <v>403</v>
      </c>
      <c r="K5288">
        <v>2</v>
      </c>
      <c r="L5288" t="str">
        <f>_xlfn.CONCAT(D5288,F5288)</f>
        <v>Moroccan tea10 oz</v>
      </c>
      <c r="M5288" s="10">
        <f>E5288*_xlfn.XLOOKUP(L5288,PriceListData!$F$2:$F$97,PriceListData!$E$2:$E$97)</f>
        <v>3</v>
      </c>
      <c r="N5288" t="str">
        <f>TEXT(B5288,"dddd")</f>
        <v>Thursday</v>
      </c>
    </row>
    <row r="5289" spans="1:14" x14ac:dyDescent="0.35">
      <c r="A5289">
        <v>291375</v>
      </c>
      <c r="B5289" s="3">
        <v>45799</v>
      </c>
      <c r="C5289" s="4">
        <v>0.35578703703703701</v>
      </c>
      <c r="D5289" t="s">
        <v>410</v>
      </c>
      <c r="E5289">
        <v>1</v>
      </c>
      <c r="F5289" t="s">
        <v>15</v>
      </c>
      <c r="G5289" t="s">
        <v>405</v>
      </c>
      <c r="H5289" t="s">
        <v>406</v>
      </c>
      <c r="J5289" t="s">
        <v>403</v>
      </c>
      <c r="K5289">
        <v>2</v>
      </c>
      <c r="L5289" t="str">
        <f>_xlfn.CONCAT(D5289,F5289)</f>
        <v>Café Cubano12 oz</v>
      </c>
      <c r="M5289" s="10">
        <f>E5289*_xlfn.XLOOKUP(L5289,PriceListData!$F$2:$F$97,PriceListData!$E$2:$E$97)</f>
        <v>7</v>
      </c>
      <c r="N5289" t="str">
        <f>TEXT(B5289,"dddd")</f>
        <v>Thursday</v>
      </c>
    </row>
    <row r="5290" spans="1:14" x14ac:dyDescent="0.35">
      <c r="A5290">
        <v>291374</v>
      </c>
      <c r="B5290" s="3">
        <v>45799</v>
      </c>
      <c r="C5290" s="4">
        <v>0.3556597222222222</v>
      </c>
      <c r="D5290" t="s">
        <v>52</v>
      </c>
      <c r="E5290">
        <v>2</v>
      </c>
      <c r="F5290" t="s">
        <v>15</v>
      </c>
      <c r="G5290" t="s">
        <v>405</v>
      </c>
      <c r="H5290" t="s">
        <v>414</v>
      </c>
      <c r="J5290" t="s">
        <v>403</v>
      </c>
      <c r="K5290">
        <v>1</v>
      </c>
      <c r="L5290" t="str">
        <f>_xlfn.CONCAT(D5290,F5290)</f>
        <v>Frappé12 oz</v>
      </c>
      <c r="M5290" s="10">
        <f>E5290*_xlfn.XLOOKUP(L5290,PriceListData!$F$2:$F$97,PriceListData!$E$2:$E$97)</f>
        <v>9.5</v>
      </c>
      <c r="N5290" t="str">
        <f>TEXT(B5290,"dddd")</f>
        <v>Thursday</v>
      </c>
    </row>
    <row r="5291" spans="1:14" x14ac:dyDescent="0.35">
      <c r="A5291">
        <v>291372</v>
      </c>
      <c r="B5291" s="3">
        <v>45799</v>
      </c>
      <c r="C5291" s="4">
        <v>0.35276620370370371</v>
      </c>
      <c r="D5291" t="s">
        <v>21</v>
      </c>
      <c r="E5291">
        <v>1</v>
      </c>
      <c r="F5291" t="s">
        <v>15</v>
      </c>
      <c r="G5291" t="s">
        <v>405</v>
      </c>
      <c r="H5291" t="s">
        <v>406</v>
      </c>
      <c r="J5291" t="s">
        <v>403</v>
      </c>
      <c r="K5291">
        <v>2</v>
      </c>
      <c r="L5291" t="str">
        <f>_xlfn.CONCAT(D5291,F5291)</f>
        <v>Pourover12 oz</v>
      </c>
      <c r="M5291" s="10">
        <f>E5291*_xlfn.XLOOKUP(L5291,PriceListData!$F$2:$F$97,PriceListData!$E$2:$E$97)</f>
        <v>3.5</v>
      </c>
      <c r="N5291" t="str">
        <f>TEXT(B5291,"dddd")</f>
        <v>Thursday</v>
      </c>
    </row>
    <row r="5292" spans="1:14" x14ac:dyDescent="0.35">
      <c r="A5292">
        <v>291369</v>
      </c>
      <c r="B5292" s="3">
        <v>45799</v>
      </c>
      <c r="C5292" s="4">
        <v>0.34343750000000001</v>
      </c>
      <c r="D5292" t="s">
        <v>52</v>
      </c>
      <c r="E5292">
        <v>1</v>
      </c>
      <c r="F5292" t="s">
        <v>15</v>
      </c>
      <c r="G5292" t="s">
        <v>405</v>
      </c>
      <c r="H5292" t="s">
        <v>414</v>
      </c>
      <c r="J5292" t="s">
        <v>403</v>
      </c>
      <c r="K5292">
        <v>2</v>
      </c>
      <c r="L5292" t="str">
        <f>_xlfn.CONCAT(D5292,F5292)</f>
        <v>Frappé12 oz</v>
      </c>
      <c r="M5292" s="10">
        <f>E5292*_xlfn.XLOOKUP(L5292,PriceListData!$F$2:$F$97,PriceListData!$E$2:$E$97)</f>
        <v>4.75</v>
      </c>
      <c r="N5292" t="str">
        <f>TEXT(B5292,"dddd")</f>
        <v>Thursday</v>
      </c>
    </row>
    <row r="5293" spans="1:14" x14ac:dyDescent="0.35">
      <c r="A5293">
        <v>291369</v>
      </c>
      <c r="B5293" s="3">
        <v>45799</v>
      </c>
      <c r="C5293" s="4">
        <v>0.34343750000000001</v>
      </c>
      <c r="D5293" t="s">
        <v>74</v>
      </c>
      <c r="E5293">
        <v>1</v>
      </c>
      <c r="F5293" t="s">
        <v>15</v>
      </c>
      <c r="G5293" t="s">
        <v>417</v>
      </c>
      <c r="H5293" t="s">
        <v>418</v>
      </c>
      <c r="J5293" t="s">
        <v>403</v>
      </c>
      <c r="K5293">
        <v>2</v>
      </c>
      <c r="L5293" t="str">
        <f>_xlfn.CONCAT(D5293,F5293)</f>
        <v>Single-origin12 oz</v>
      </c>
      <c r="M5293" s="10">
        <f>E5293*_xlfn.XLOOKUP(L5293,PriceListData!$F$2:$F$97,PriceListData!$E$2:$E$97)</f>
        <v>14.95</v>
      </c>
      <c r="N5293" t="str">
        <f>TEXT(B5293,"dddd")</f>
        <v>Thursday</v>
      </c>
    </row>
    <row r="5294" spans="1:14" x14ac:dyDescent="0.35">
      <c r="A5294">
        <v>291368</v>
      </c>
      <c r="B5294" s="3">
        <v>45799</v>
      </c>
      <c r="C5294" s="4">
        <v>0.34207175925925926</v>
      </c>
      <c r="D5294" t="s">
        <v>425</v>
      </c>
      <c r="E5294">
        <v>1</v>
      </c>
      <c r="F5294" t="s">
        <v>15</v>
      </c>
      <c r="G5294" t="s">
        <v>405</v>
      </c>
      <c r="H5294" t="s">
        <v>414</v>
      </c>
      <c r="J5294" t="s">
        <v>403</v>
      </c>
      <c r="K5294">
        <v>1</v>
      </c>
      <c r="L5294" t="str">
        <f>_xlfn.CONCAT(D5294,F5294)</f>
        <v>Iced Guillermo12 oz</v>
      </c>
      <c r="M5294" s="10">
        <f>E5294*_xlfn.XLOOKUP(L5294,PriceListData!$F$2:$F$97,PriceListData!$E$2:$E$97)</f>
        <v>3.5</v>
      </c>
      <c r="N5294" t="str">
        <f>TEXT(B5294,"dddd")</f>
        <v>Thursday</v>
      </c>
    </row>
    <row r="5295" spans="1:14" x14ac:dyDescent="0.35">
      <c r="A5295">
        <v>291366</v>
      </c>
      <c r="B5295" s="3">
        <v>45799</v>
      </c>
      <c r="C5295" s="4">
        <v>0.34155092592592595</v>
      </c>
      <c r="D5295" t="s">
        <v>52</v>
      </c>
      <c r="E5295">
        <v>1</v>
      </c>
      <c r="F5295" t="s">
        <v>15</v>
      </c>
      <c r="G5295" t="s">
        <v>405</v>
      </c>
      <c r="H5295" t="s">
        <v>414</v>
      </c>
      <c r="J5295" t="s">
        <v>403</v>
      </c>
      <c r="K5295">
        <v>1</v>
      </c>
      <c r="L5295" t="str">
        <f>_xlfn.CONCAT(D5295,F5295)</f>
        <v>Frappé12 oz</v>
      </c>
      <c r="M5295" s="10">
        <f>E5295*_xlfn.XLOOKUP(L5295,PriceListData!$F$2:$F$97,PriceListData!$E$2:$E$97)</f>
        <v>4.75</v>
      </c>
      <c r="N5295" t="str">
        <f>TEXT(B5295,"dddd")</f>
        <v>Thursday</v>
      </c>
    </row>
    <row r="5296" spans="1:14" x14ac:dyDescent="0.35">
      <c r="A5296">
        <v>291364</v>
      </c>
      <c r="B5296" s="3">
        <v>45799</v>
      </c>
      <c r="C5296" s="4">
        <v>0.3364699074074074</v>
      </c>
      <c r="D5296" t="s">
        <v>21</v>
      </c>
      <c r="E5296">
        <v>1</v>
      </c>
      <c r="F5296" t="s">
        <v>15</v>
      </c>
      <c r="G5296" t="s">
        <v>405</v>
      </c>
      <c r="H5296" t="s">
        <v>406</v>
      </c>
      <c r="J5296" t="s">
        <v>403</v>
      </c>
      <c r="K5296">
        <v>2</v>
      </c>
      <c r="L5296" t="str">
        <f>_xlfn.CONCAT(D5296,F5296)</f>
        <v>Pourover12 oz</v>
      </c>
      <c r="M5296" s="10">
        <f>E5296*_xlfn.XLOOKUP(L5296,PriceListData!$F$2:$F$97,PriceListData!$E$2:$E$97)</f>
        <v>3.5</v>
      </c>
      <c r="N5296" t="str">
        <f>TEXT(B5296,"dddd")</f>
        <v>Thursday</v>
      </c>
    </row>
    <row r="5297" spans="1:14" x14ac:dyDescent="0.35">
      <c r="A5297">
        <v>291363</v>
      </c>
      <c r="B5297" s="3">
        <v>45799</v>
      </c>
      <c r="C5297" s="4">
        <v>0.33079861111111108</v>
      </c>
      <c r="D5297" t="s">
        <v>21</v>
      </c>
      <c r="E5297">
        <v>1</v>
      </c>
      <c r="F5297" t="s">
        <v>15</v>
      </c>
      <c r="G5297" t="s">
        <v>405</v>
      </c>
      <c r="H5297" t="s">
        <v>406</v>
      </c>
      <c r="J5297" t="s">
        <v>403</v>
      </c>
      <c r="K5297">
        <v>1</v>
      </c>
      <c r="L5297" t="str">
        <f>_xlfn.CONCAT(D5297,F5297)</f>
        <v>Pourover12 oz</v>
      </c>
      <c r="M5297" s="10">
        <f>E5297*_xlfn.XLOOKUP(L5297,PriceListData!$F$2:$F$97,PriceListData!$E$2:$E$97)</f>
        <v>3.5</v>
      </c>
      <c r="N5297" t="str">
        <f>TEXT(B5297,"dddd")</f>
        <v>Thursday</v>
      </c>
    </row>
    <row r="5298" spans="1:14" x14ac:dyDescent="0.35">
      <c r="A5298">
        <v>291362</v>
      </c>
      <c r="B5298" s="3">
        <v>45799</v>
      </c>
      <c r="C5298" s="4">
        <v>0.32372685185185185</v>
      </c>
      <c r="D5298" t="s">
        <v>427</v>
      </c>
      <c r="E5298">
        <v>1</v>
      </c>
      <c r="F5298" t="s">
        <v>15</v>
      </c>
      <c r="G5298" t="s">
        <v>417</v>
      </c>
      <c r="H5298" t="s">
        <v>418</v>
      </c>
      <c r="J5298" t="s">
        <v>403</v>
      </c>
      <c r="K5298">
        <v>1</v>
      </c>
      <c r="L5298" t="str">
        <f>_xlfn.CONCAT(D5298,F5298)</f>
        <v>House blend12 oz</v>
      </c>
      <c r="M5298" s="10">
        <f>E5298*_xlfn.XLOOKUP(L5298,PriceListData!$F$2:$F$97,PriceListData!$E$2:$E$97)</f>
        <v>12.95</v>
      </c>
      <c r="N5298" t="str">
        <f>TEXT(B5298,"dddd")</f>
        <v>Thursday</v>
      </c>
    </row>
    <row r="5299" spans="1:14" x14ac:dyDescent="0.35">
      <c r="A5299">
        <v>291361</v>
      </c>
      <c r="B5299" s="3">
        <v>45799</v>
      </c>
      <c r="C5299" s="4">
        <v>0.32292824074074072</v>
      </c>
      <c r="D5299" t="s">
        <v>452</v>
      </c>
      <c r="E5299">
        <v>1</v>
      </c>
      <c r="G5299" t="s">
        <v>401</v>
      </c>
      <c r="H5299" t="s">
        <v>453</v>
      </c>
      <c r="J5299" t="s">
        <v>403</v>
      </c>
      <c r="K5299">
        <v>1</v>
      </c>
      <c r="L5299" t="str">
        <f>_xlfn.CONCAT(D5299,F5299)</f>
        <v>Reusable travel mug</v>
      </c>
      <c r="M5299" s="10">
        <f>E5299*_xlfn.XLOOKUP(L5299,PriceListData!$F$2:$F$97,PriceListData!$E$2:$E$97)</f>
        <v>12.75</v>
      </c>
      <c r="N5299" t="str">
        <f>TEXT(B5299,"dddd")</f>
        <v>Thursday</v>
      </c>
    </row>
    <row r="5300" spans="1:14" x14ac:dyDescent="0.35">
      <c r="A5300">
        <v>291360</v>
      </c>
      <c r="B5300" s="3">
        <v>45799</v>
      </c>
      <c r="C5300" s="4">
        <v>0.31873842592592594</v>
      </c>
      <c r="D5300" t="s">
        <v>425</v>
      </c>
      <c r="E5300">
        <v>1</v>
      </c>
      <c r="F5300" t="s">
        <v>15</v>
      </c>
      <c r="G5300" t="s">
        <v>405</v>
      </c>
      <c r="H5300" t="s">
        <v>414</v>
      </c>
      <c r="J5300" t="s">
        <v>403</v>
      </c>
      <c r="K5300">
        <v>1</v>
      </c>
      <c r="L5300" t="str">
        <f>_xlfn.CONCAT(D5300,F5300)</f>
        <v>Iced Guillermo12 oz</v>
      </c>
      <c r="M5300" s="10">
        <f>E5300*_xlfn.XLOOKUP(L5300,PriceListData!$F$2:$F$97,PriceListData!$E$2:$E$97)</f>
        <v>3.5</v>
      </c>
      <c r="N5300" t="str">
        <f>TEXT(B5300,"dddd")</f>
        <v>Thursday</v>
      </c>
    </row>
    <row r="5301" spans="1:14" x14ac:dyDescent="0.35">
      <c r="A5301">
        <v>291359</v>
      </c>
      <c r="B5301" s="3">
        <v>45799</v>
      </c>
      <c r="C5301" s="4">
        <v>0.31798611111111114</v>
      </c>
      <c r="D5301" t="s">
        <v>21</v>
      </c>
      <c r="E5301">
        <v>1</v>
      </c>
      <c r="F5301" t="s">
        <v>15</v>
      </c>
      <c r="G5301" t="s">
        <v>405</v>
      </c>
      <c r="H5301" t="s">
        <v>406</v>
      </c>
      <c r="J5301" t="s">
        <v>403</v>
      </c>
      <c r="K5301">
        <v>2</v>
      </c>
      <c r="L5301" t="str">
        <f>_xlfn.CONCAT(D5301,F5301)</f>
        <v>Pourover12 oz</v>
      </c>
      <c r="M5301" s="10">
        <f>E5301*_xlfn.XLOOKUP(L5301,PriceListData!$F$2:$F$97,PriceListData!$E$2:$E$97)</f>
        <v>3.5</v>
      </c>
      <c r="N5301" t="str">
        <f>TEXT(B5301,"dddd")</f>
        <v>Thursday</v>
      </c>
    </row>
    <row r="5302" spans="1:14" x14ac:dyDescent="0.35">
      <c r="A5302">
        <v>291358</v>
      </c>
      <c r="B5302" s="3">
        <v>45799</v>
      </c>
      <c r="C5302" s="4">
        <v>0.31490740740740741</v>
      </c>
      <c r="D5302" t="s">
        <v>428</v>
      </c>
      <c r="E5302">
        <v>1</v>
      </c>
      <c r="F5302" t="s">
        <v>15</v>
      </c>
      <c r="G5302" t="s">
        <v>413</v>
      </c>
      <c r="H5302" t="s">
        <v>406</v>
      </c>
      <c r="J5302" t="s">
        <v>403</v>
      </c>
      <c r="K5302">
        <v>2</v>
      </c>
      <c r="L5302" t="str">
        <f>_xlfn.CONCAT(D5302,F5302)</f>
        <v>Rooibos latté12 oz</v>
      </c>
      <c r="M5302" s="10">
        <f>E5302*_xlfn.XLOOKUP(L5302,PriceListData!$F$2:$F$97,PriceListData!$E$2:$E$97)</f>
        <v>5.5</v>
      </c>
      <c r="N5302" t="str">
        <f>TEXT(B5302,"dddd")</f>
        <v>Thursday</v>
      </c>
    </row>
    <row r="5303" spans="1:14" x14ac:dyDescent="0.35">
      <c r="A5303">
        <v>291358</v>
      </c>
      <c r="B5303" s="3">
        <v>45799</v>
      </c>
      <c r="C5303" s="4">
        <v>0.31490740740740741</v>
      </c>
      <c r="D5303" t="s">
        <v>427</v>
      </c>
      <c r="E5303">
        <v>2</v>
      </c>
      <c r="F5303" t="s">
        <v>15</v>
      </c>
      <c r="G5303" t="s">
        <v>417</v>
      </c>
      <c r="H5303" t="s">
        <v>418</v>
      </c>
      <c r="J5303" t="s">
        <v>403</v>
      </c>
      <c r="K5303">
        <v>2</v>
      </c>
      <c r="L5303" t="str">
        <f>_xlfn.CONCAT(D5303,F5303)</f>
        <v>House blend12 oz</v>
      </c>
      <c r="M5303" s="10">
        <f>E5303*_xlfn.XLOOKUP(L5303,PriceListData!$F$2:$F$97,PriceListData!$E$2:$E$97)</f>
        <v>25.9</v>
      </c>
      <c r="N5303" t="str">
        <f>TEXT(B5303,"dddd")</f>
        <v>Thursday</v>
      </c>
    </row>
    <row r="5304" spans="1:14" x14ac:dyDescent="0.35">
      <c r="A5304">
        <v>291357</v>
      </c>
      <c r="B5304" s="3">
        <v>45799</v>
      </c>
      <c r="C5304" s="4">
        <v>0.31329861111111112</v>
      </c>
      <c r="D5304" t="s">
        <v>419</v>
      </c>
      <c r="E5304">
        <v>1</v>
      </c>
      <c r="G5304" t="s">
        <v>415</v>
      </c>
      <c r="H5304" t="s">
        <v>416</v>
      </c>
      <c r="J5304" t="s">
        <v>403</v>
      </c>
      <c r="K5304">
        <v>2</v>
      </c>
      <c r="L5304" t="str">
        <f>_xlfn.CONCAT(D5304,F5304)</f>
        <v>Extra shot</v>
      </c>
      <c r="M5304" s="10">
        <f>E5304*_xlfn.XLOOKUP(L5304,PriceListData!$F$2:$F$97,PriceListData!$E$2:$E$97)</f>
        <v>1</v>
      </c>
      <c r="N5304" t="str">
        <f>TEXT(B5304,"dddd")</f>
        <v>Thursday</v>
      </c>
    </row>
    <row r="5305" spans="1:14" x14ac:dyDescent="0.35">
      <c r="A5305">
        <v>291356</v>
      </c>
      <c r="B5305" s="3">
        <v>45799</v>
      </c>
      <c r="C5305" s="4">
        <v>0.3051388888888889</v>
      </c>
      <c r="D5305" t="s">
        <v>54</v>
      </c>
      <c r="E5305">
        <v>1</v>
      </c>
      <c r="G5305" t="s">
        <v>415</v>
      </c>
      <c r="H5305" t="s">
        <v>416</v>
      </c>
      <c r="J5305" t="s">
        <v>403</v>
      </c>
      <c r="K5305">
        <v>2</v>
      </c>
      <c r="L5305" t="str">
        <f>_xlfn.CONCAT(D5305,F5305)</f>
        <v>Syrup</v>
      </c>
      <c r="M5305" s="10">
        <f>E5305*_xlfn.XLOOKUP(L5305,PriceListData!$F$2:$F$97,PriceListData!$E$2:$E$97)</f>
        <v>0.75</v>
      </c>
      <c r="N5305" t="str">
        <f>TEXT(B5305,"dddd")</f>
        <v>Thursday</v>
      </c>
    </row>
    <row r="5306" spans="1:14" x14ac:dyDescent="0.35">
      <c r="A5306">
        <v>291356</v>
      </c>
      <c r="B5306" s="3">
        <v>45799</v>
      </c>
      <c r="C5306" s="4">
        <v>0.3051388888888889</v>
      </c>
      <c r="D5306" t="s">
        <v>21</v>
      </c>
      <c r="E5306">
        <v>1</v>
      </c>
      <c r="F5306" t="s">
        <v>15</v>
      </c>
      <c r="G5306" t="s">
        <v>405</v>
      </c>
      <c r="H5306" t="s">
        <v>406</v>
      </c>
      <c r="J5306" t="s">
        <v>403</v>
      </c>
      <c r="K5306">
        <v>2</v>
      </c>
      <c r="L5306" t="str">
        <f>_xlfn.CONCAT(D5306,F5306)</f>
        <v>Pourover12 oz</v>
      </c>
      <c r="M5306" s="10">
        <f>E5306*_xlfn.XLOOKUP(L5306,PriceListData!$F$2:$F$97,PriceListData!$E$2:$E$97)</f>
        <v>3.5</v>
      </c>
      <c r="N5306" t="str">
        <f>TEXT(B5306,"dddd")</f>
        <v>Thursday</v>
      </c>
    </row>
    <row r="5307" spans="1:14" x14ac:dyDescent="0.35">
      <c r="A5307">
        <v>291354</v>
      </c>
      <c r="B5307" s="3">
        <v>45799</v>
      </c>
      <c r="C5307" s="4">
        <v>0.29510416666666667</v>
      </c>
      <c r="D5307" t="s">
        <v>65</v>
      </c>
      <c r="E5307">
        <v>1</v>
      </c>
      <c r="F5307" t="s">
        <v>15</v>
      </c>
      <c r="G5307" t="s">
        <v>405</v>
      </c>
      <c r="H5307" t="s">
        <v>406</v>
      </c>
      <c r="J5307" t="s">
        <v>403</v>
      </c>
      <c r="K5307">
        <v>2</v>
      </c>
      <c r="L5307" t="str">
        <f>_xlfn.CONCAT(D5307,F5307)</f>
        <v>Cappuccino12 oz</v>
      </c>
      <c r="M5307" s="10">
        <f>E5307*_xlfn.XLOOKUP(L5307,PriceListData!$F$2:$F$97,PriceListData!$E$2:$E$97)</f>
        <v>5.5</v>
      </c>
      <c r="N5307" t="str">
        <f>TEXT(B5307,"dddd")</f>
        <v>Thursday</v>
      </c>
    </row>
    <row r="5308" spans="1:14" x14ac:dyDescent="0.35">
      <c r="A5308">
        <v>291353</v>
      </c>
      <c r="B5308" s="3">
        <v>45799</v>
      </c>
      <c r="C5308" s="4">
        <v>0.29283564814814816</v>
      </c>
      <c r="D5308" t="s">
        <v>21</v>
      </c>
      <c r="E5308">
        <v>1</v>
      </c>
      <c r="F5308" t="s">
        <v>15</v>
      </c>
      <c r="G5308" t="s">
        <v>405</v>
      </c>
      <c r="H5308" t="s">
        <v>406</v>
      </c>
      <c r="J5308" t="s">
        <v>403</v>
      </c>
      <c r="K5308">
        <v>2</v>
      </c>
      <c r="L5308" t="str">
        <f>_xlfn.CONCAT(D5308,F5308)</f>
        <v>Pourover12 oz</v>
      </c>
      <c r="M5308" s="10">
        <f>E5308*_xlfn.XLOOKUP(L5308,PriceListData!$F$2:$F$97,PriceListData!$E$2:$E$97)</f>
        <v>3.5</v>
      </c>
      <c r="N5308" t="str">
        <f>TEXT(B5308,"dddd")</f>
        <v>Thursday</v>
      </c>
    </row>
    <row r="5309" spans="1:14" x14ac:dyDescent="0.35">
      <c r="A5309">
        <v>291352</v>
      </c>
      <c r="B5309" s="3">
        <v>45799</v>
      </c>
      <c r="C5309" s="4">
        <v>0.85623842592592592</v>
      </c>
      <c r="D5309" t="s">
        <v>441</v>
      </c>
      <c r="E5309">
        <v>1</v>
      </c>
      <c r="G5309" t="s">
        <v>433</v>
      </c>
      <c r="H5309" t="s">
        <v>435</v>
      </c>
      <c r="J5309" t="s">
        <v>403</v>
      </c>
      <c r="K5309">
        <v>1</v>
      </c>
      <c r="L5309" t="str">
        <f>_xlfn.CONCAT(D5309,F5309)</f>
        <v>Sticky bun</v>
      </c>
      <c r="M5309" s="10">
        <f>E5309*_xlfn.XLOOKUP(L5309,PriceListData!$F$2:$F$97,PriceListData!$E$2:$E$97)</f>
        <v>2.75</v>
      </c>
      <c r="N5309" t="str">
        <f>TEXT(B5309,"dddd")</f>
        <v>Thursday</v>
      </c>
    </row>
    <row r="5310" spans="1:14" x14ac:dyDescent="0.35">
      <c r="A5310">
        <v>291351</v>
      </c>
      <c r="B5310" s="3">
        <v>45799</v>
      </c>
      <c r="C5310" s="4">
        <v>0.72471064814814812</v>
      </c>
      <c r="D5310" t="s">
        <v>438</v>
      </c>
      <c r="E5310">
        <v>1</v>
      </c>
      <c r="G5310" t="s">
        <v>433</v>
      </c>
      <c r="H5310" t="s">
        <v>435</v>
      </c>
      <c r="J5310" t="s">
        <v>403</v>
      </c>
      <c r="K5310">
        <v>1</v>
      </c>
      <c r="L5310" t="str">
        <f>_xlfn.CONCAT(D5310,F5310)</f>
        <v>Cinnamon roll</v>
      </c>
      <c r="M5310" s="10">
        <f>E5310*_xlfn.XLOOKUP(L5310,PriceListData!$F$2:$F$97,PriceListData!$E$2:$E$97)</f>
        <v>3.75</v>
      </c>
      <c r="N5310" t="str">
        <f>TEXT(B5310,"dddd")</f>
        <v>Thursday</v>
      </c>
    </row>
    <row r="5311" spans="1:14" x14ac:dyDescent="0.35">
      <c r="A5311">
        <v>291350</v>
      </c>
      <c r="B5311" s="3">
        <v>45799</v>
      </c>
      <c r="C5311" s="4">
        <v>0.69638888888888884</v>
      </c>
      <c r="D5311" t="s">
        <v>432</v>
      </c>
      <c r="E5311">
        <v>1</v>
      </c>
      <c r="G5311" t="s">
        <v>433</v>
      </c>
      <c r="H5311" t="s">
        <v>434</v>
      </c>
      <c r="J5311" t="s">
        <v>403</v>
      </c>
      <c r="K5311">
        <v>1</v>
      </c>
      <c r="L5311" t="str">
        <f>_xlfn.CONCAT(D5311,F5311)</f>
        <v>Candy bar</v>
      </c>
      <c r="M5311" s="10">
        <f>E5311*_xlfn.XLOOKUP(L5311,PriceListData!$F$2:$F$97,PriceListData!$E$2:$E$97)</f>
        <v>2.75</v>
      </c>
      <c r="N5311" t="str">
        <f>TEXT(B5311,"dddd")</f>
        <v>Thursday</v>
      </c>
    </row>
    <row r="5312" spans="1:14" x14ac:dyDescent="0.35">
      <c r="A5312">
        <v>291349</v>
      </c>
      <c r="B5312" s="3">
        <v>45799</v>
      </c>
      <c r="C5312" s="4">
        <v>0.68751157407407404</v>
      </c>
      <c r="D5312" t="s">
        <v>441</v>
      </c>
      <c r="E5312">
        <v>1</v>
      </c>
      <c r="G5312" t="s">
        <v>433</v>
      </c>
      <c r="H5312" t="s">
        <v>435</v>
      </c>
      <c r="J5312" t="s">
        <v>403</v>
      </c>
      <c r="K5312">
        <v>1</v>
      </c>
      <c r="L5312" t="str">
        <f>_xlfn.CONCAT(D5312,F5312)</f>
        <v>Sticky bun</v>
      </c>
      <c r="M5312" s="10">
        <f>E5312*_xlfn.XLOOKUP(L5312,PriceListData!$F$2:$F$97,PriceListData!$E$2:$E$97)</f>
        <v>2.75</v>
      </c>
      <c r="N5312" t="str">
        <f>TEXT(B5312,"dddd")</f>
        <v>Thursday</v>
      </c>
    </row>
    <row r="5313" spans="1:14" x14ac:dyDescent="0.35">
      <c r="A5313">
        <v>291348</v>
      </c>
      <c r="B5313" s="3">
        <v>45799</v>
      </c>
      <c r="C5313" s="4">
        <v>0.67267361111111112</v>
      </c>
      <c r="D5313" t="s">
        <v>438</v>
      </c>
      <c r="E5313">
        <v>1</v>
      </c>
      <c r="G5313" t="s">
        <v>433</v>
      </c>
      <c r="H5313" t="s">
        <v>435</v>
      </c>
      <c r="J5313" t="s">
        <v>403</v>
      </c>
      <c r="K5313">
        <v>1</v>
      </c>
      <c r="L5313" t="str">
        <f>_xlfn.CONCAT(D5313,F5313)</f>
        <v>Cinnamon roll</v>
      </c>
      <c r="M5313" s="10">
        <f>E5313*_xlfn.XLOOKUP(L5313,PriceListData!$F$2:$F$97,PriceListData!$E$2:$E$97)</f>
        <v>3.75</v>
      </c>
      <c r="N5313" t="str">
        <f>TEXT(B5313,"dddd")</f>
        <v>Thursday</v>
      </c>
    </row>
    <row r="5314" spans="1:14" x14ac:dyDescent="0.35">
      <c r="A5314">
        <v>291347</v>
      </c>
      <c r="B5314" s="3">
        <v>45799</v>
      </c>
      <c r="C5314" s="4">
        <v>0.64096064814814813</v>
      </c>
      <c r="D5314" t="s">
        <v>441</v>
      </c>
      <c r="E5314">
        <v>1</v>
      </c>
      <c r="G5314" t="s">
        <v>433</v>
      </c>
      <c r="H5314" t="s">
        <v>435</v>
      </c>
      <c r="J5314" t="s">
        <v>403</v>
      </c>
      <c r="K5314">
        <v>1</v>
      </c>
      <c r="L5314" t="str">
        <f>_xlfn.CONCAT(D5314,F5314)</f>
        <v>Sticky bun</v>
      </c>
      <c r="M5314" s="10">
        <f>E5314*_xlfn.XLOOKUP(L5314,PriceListData!$F$2:$F$97,PriceListData!$E$2:$E$97)</f>
        <v>2.75</v>
      </c>
      <c r="N5314" t="str">
        <f>TEXT(B5314,"dddd")</f>
        <v>Thursday</v>
      </c>
    </row>
    <row r="5315" spans="1:14" x14ac:dyDescent="0.35">
      <c r="A5315">
        <v>291346</v>
      </c>
      <c r="B5315" s="3">
        <v>45799</v>
      </c>
      <c r="C5315" s="4">
        <v>0.59339120370370368</v>
      </c>
      <c r="D5315" t="s">
        <v>439</v>
      </c>
      <c r="E5315">
        <v>1</v>
      </c>
      <c r="G5315" t="s">
        <v>433</v>
      </c>
      <c r="H5315" t="s">
        <v>440</v>
      </c>
      <c r="J5315" t="s">
        <v>403</v>
      </c>
      <c r="K5315">
        <v>1</v>
      </c>
      <c r="L5315" t="str">
        <f>_xlfn.CONCAT(D5315,F5315)</f>
        <v>Croissant or chocolate croissant (day old)</v>
      </c>
      <c r="M5315" s="10">
        <f>E5315*_xlfn.XLOOKUP(L5315,PriceListData!$F$2:$F$97,PriceListData!$E$2:$E$97)</f>
        <v>4</v>
      </c>
      <c r="N5315" t="str">
        <f>TEXT(B5315,"dddd")</f>
        <v>Thursday</v>
      </c>
    </row>
    <row r="5316" spans="1:14" x14ac:dyDescent="0.35">
      <c r="A5316">
        <v>291345</v>
      </c>
      <c r="B5316" s="3">
        <v>45799</v>
      </c>
      <c r="C5316" s="4">
        <v>0.58797453703703706</v>
      </c>
      <c r="D5316" t="s">
        <v>438</v>
      </c>
      <c r="E5316">
        <v>1</v>
      </c>
      <c r="G5316" t="s">
        <v>433</v>
      </c>
      <c r="H5316" t="s">
        <v>435</v>
      </c>
      <c r="J5316" t="s">
        <v>403</v>
      </c>
      <c r="K5316">
        <v>1</v>
      </c>
      <c r="L5316" t="str">
        <f>_xlfn.CONCAT(D5316,F5316)</f>
        <v>Cinnamon roll</v>
      </c>
      <c r="M5316" s="10">
        <f>E5316*_xlfn.XLOOKUP(L5316,PriceListData!$F$2:$F$97,PriceListData!$E$2:$E$97)</f>
        <v>3.75</v>
      </c>
      <c r="N5316" t="str">
        <f>TEXT(B5316,"dddd")</f>
        <v>Thursday</v>
      </c>
    </row>
    <row r="5317" spans="1:14" x14ac:dyDescent="0.35">
      <c r="A5317">
        <v>291344</v>
      </c>
      <c r="B5317" s="3">
        <v>45799</v>
      </c>
      <c r="C5317" s="4">
        <v>0.56939814814814815</v>
      </c>
      <c r="D5317" t="s">
        <v>441</v>
      </c>
      <c r="E5317">
        <v>1</v>
      </c>
      <c r="G5317" t="s">
        <v>433</v>
      </c>
      <c r="H5317" t="s">
        <v>435</v>
      </c>
      <c r="J5317" t="s">
        <v>403</v>
      </c>
      <c r="K5317">
        <v>2</v>
      </c>
      <c r="L5317" t="str">
        <f>_xlfn.CONCAT(D5317,F5317)</f>
        <v>Sticky bun</v>
      </c>
      <c r="M5317" s="10">
        <f>E5317*_xlfn.XLOOKUP(L5317,PriceListData!$F$2:$F$97,PriceListData!$E$2:$E$97)</f>
        <v>2.75</v>
      </c>
      <c r="N5317" t="str">
        <f>TEXT(B5317,"dddd")</f>
        <v>Thursday</v>
      </c>
    </row>
    <row r="5318" spans="1:14" x14ac:dyDescent="0.35">
      <c r="A5318">
        <v>291343</v>
      </c>
      <c r="B5318" s="3">
        <v>45799</v>
      </c>
      <c r="C5318" s="4">
        <v>0.55531249999999999</v>
      </c>
      <c r="D5318" t="s">
        <v>438</v>
      </c>
      <c r="E5318">
        <v>1</v>
      </c>
      <c r="G5318" t="s">
        <v>433</v>
      </c>
      <c r="H5318" t="s">
        <v>435</v>
      </c>
      <c r="J5318" t="s">
        <v>403</v>
      </c>
      <c r="K5318">
        <v>2</v>
      </c>
      <c r="L5318" t="str">
        <f>_xlfn.CONCAT(D5318,F5318)</f>
        <v>Cinnamon roll</v>
      </c>
      <c r="M5318" s="10">
        <f>E5318*_xlfn.XLOOKUP(L5318,PriceListData!$F$2:$F$97,PriceListData!$E$2:$E$97)</f>
        <v>3.75</v>
      </c>
      <c r="N5318" t="str">
        <f>TEXT(B5318,"dddd")</f>
        <v>Thursday</v>
      </c>
    </row>
    <row r="5319" spans="1:14" x14ac:dyDescent="0.35">
      <c r="A5319">
        <v>291342</v>
      </c>
      <c r="B5319" s="3">
        <v>45799</v>
      </c>
      <c r="C5319" s="4">
        <v>0.54906250000000001</v>
      </c>
      <c r="D5319" t="s">
        <v>457</v>
      </c>
      <c r="E5319">
        <v>1</v>
      </c>
      <c r="G5319" t="s">
        <v>433</v>
      </c>
      <c r="H5319" t="s">
        <v>440</v>
      </c>
      <c r="J5319" t="s">
        <v>403</v>
      </c>
      <c r="K5319">
        <v>1</v>
      </c>
      <c r="L5319" t="str">
        <f>_xlfn.CONCAT(D5319,F5319)</f>
        <v>Scone with clotted cream and jam (day old)</v>
      </c>
      <c r="M5319" s="10">
        <f>E5319*_xlfn.XLOOKUP(L5319,PriceListData!$F$2:$F$97,PriceListData!$E$2:$E$97)</f>
        <v>4.75</v>
      </c>
      <c r="N5319" t="str">
        <f>TEXT(B5319,"dddd")</f>
        <v>Thursday</v>
      </c>
    </row>
    <row r="5320" spans="1:14" x14ac:dyDescent="0.35">
      <c r="A5320">
        <v>291341</v>
      </c>
      <c r="B5320" s="3">
        <v>45799</v>
      </c>
      <c r="C5320" s="4">
        <v>0.54446759259259259</v>
      </c>
      <c r="D5320" t="s">
        <v>441</v>
      </c>
      <c r="E5320">
        <v>1</v>
      </c>
      <c r="G5320" t="s">
        <v>433</v>
      </c>
      <c r="H5320" t="s">
        <v>435</v>
      </c>
      <c r="J5320" t="s">
        <v>403</v>
      </c>
      <c r="K5320">
        <v>1</v>
      </c>
      <c r="L5320" t="str">
        <f>_xlfn.CONCAT(D5320,F5320)</f>
        <v>Sticky bun</v>
      </c>
      <c r="M5320" s="10">
        <f>E5320*_xlfn.XLOOKUP(L5320,PriceListData!$F$2:$F$97,PriceListData!$E$2:$E$97)</f>
        <v>2.75</v>
      </c>
      <c r="N5320" t="str">
        <f>TEXT(B5320,"dddd")</f>
        <v>Thursday</v>
      </c>
    </row>
    <row r="5321" spans="1:14" x14ac:dyDescent="0.35">
      <c r="A5321">
        <v>291340</v>
      </c>
      <c r="B5321" s="3">
        <v>45799</v>
      </c>
      <c r="C5321" s="4">
        <v>0.53508101851851853</v>
      </c>
      <c r="D5321" t="s">
        <v>441</v>
      </c>
      <c r="E5321">
        <v>1</v>
      </c>
      <c r="G5321" t="s">
        <v>433</v>
      </c>
      <c r="H5321" t="s">
        <v>435</v>
      </c>
      <c r="J5321" t="s">
        <v>403</v>
      </c>
      <c r="K5321">
        <v>1</v>
      </c>
      <c r="L5321" t="str">
        <f>_xlfn.CONCAT(D5321,F5321)</f>
        <v>Sticky bun</v>
      </c>
      <c r="M5321" s="10">
        <f>E5321*_xlfn.XLOOKUP(L5321,PriceListData!$F$2:$F$97,PriceListData!$E$2:$E$97)</f>
        <v>2.75</v>
      </c>
      <c r="N5321" t="str">
        <f>TEXT(B5321,"dddd")</f>
        <v>Thursday</v>
      </c>
    </row>
    <row r="5322" spans="1:14" x14ac:dyDescent="0.35">
      <c r="A5322">
        <v>291339</v>
      </c>
      <c r="B5322" s="3">
        <v>45799</v>
      </c>
      <c r="C5322" s="4">
        <v>0.53277777777777779</v>
      </c>
      <c r="D5322" t="s">
        <v>438</v>
      </c>
      <c r="E5322">
        <v>1</v>
      </c>
      <c r="G5322" t="s">
        <v>433</v>
      </c>
      <c r="H5322" t="s">
        <v>435</v>
      </c>
      <c r="J5322" t="s">
        <v>403</v>
      </c>
      <c r="K5322">
        <v>1</v>
      </c>
      <c r="L5322" t="str">
        <f>_xlfn.CONCAT(D5322,F5322)</f>
        <v>Cinnamon roll</v>
      </c>
      <c r="M5322" s="10">
        <f>E5322*_xlfn.XLOOKUP(L5322,PriceListData!$F$2:$F$97,PriceListData!$E$2:$E$97)</f>
        <v>3.75</v>
      </c>
      <c r="N5322" t="str">
        <f>TEXT(B5322,"dddd")</f>
        <v>Thursday</v>
      </c>
    </row>
    <row r="5323" spans="1:14" x14ac:dyDescent="0.35">
      <c r="A5323">
        <v>291338</v>
      </c>
      <c r="B5323" s="3">
        <v>45799</v>
      </c>
      <c r="C5323" s="4">
        <v>0.51318287037037036</v>
      </c>
      <c r="D5323" t="s">
        <v>441</v>
      </c>
      <c r="E5323">
        <v>1</v>
      </c>
      <c r="G5323" t="s">
        <v>433</v>
      </c>
      <c r="H5323" t="s">
        <v>435</v>
      </c>
      <c r="J5323" t="s">
        <v>403</v>
      </c>
      <c r="K5323">
        <v>1</v>
      </c>
      <c r="L5323" t="str">
        <f>_xlfn.CONCAT(D5323,F5323)</f>
        <v>Sticky bun</v>
      </c>
      <c r="M5323" s="10">
        <f>E5323*_xlfn.XLOOKUP(L5323,PriceListData!$F$2:$F$97,PriceListData!$E$2:$E$97)</f>
        <v>2.75</v>
      </c>
      <c r="N5323" t="str">
        <f>TEXT(B5323,"dddd")</f>
        <v>Thursday</v>
      </c>
    </row>
    <row r="5324" spans="1:14" x14ac:dyDescent="0.35">
      <c r="A5324">
        <v>291338</v>
      </c>
      <c r="B5324" s="3">
        <v>45799</v>
      </c>
      <c r="C5324" s="4">
        <v>0.51318287037037036</v>
      </c>
      <c r="D5324" t="s">
        <v>438</v>
      </c>
      <c r="E5324">
        <v>1</v>
      </c>
      <c r="G5324" t="s">
        <v>433</v>
      </c>
      <c r="H5324" t="s">
        <v>435</v>
      </c>
      <c r="J5324" t="s">
        <v>403</v>
      </c>
      <c r="K5324">
        <v>1</v>
      </c>
      <c r="L5324" t="str">
        <f>_xlfn.CONCAT(D5324,F5324)</f>
        <v>Cinnamon roll</v>
      </c>
      <c r="M5324" s="10">
        <f>E5324*_xlfn.XLOOKUP(L5324,PriceListData!$F$2:$F$97,PriceListData!$E$2:$E$97)</f>
        <v>3.75</v>
      </c>
      <c r="N5324" t="str">
        <f>TEXT(B5324,"dddd")</f>
        <v>Thursday</v>
      </c>
    </row>
    <row r="5325" spans="1:14" x14ac:dyDescent="0.35">
      <c r="A5325">
        <v>291337</v>
      </c>
      <c r="B5325" s="3">
        <v>45799</v>
      </c>
      <c r="C5325" s="4">
        <v>0.50047453703703704</v>
      </c>
      <c r="D5325" t="s">
        <v>437</v>
      </c>
      <c r="E5325">
        <v>1</v>
      </c>
      <c r="G5325" t="s">
        <v>433</v>
      </c>
      <c r="H5325" t="s">
        <v>435</v>
      </c>
      <c r="J5325" t="s">
        <v>403</v>
      </c>
      <c r="K5325">
        <v>1</v>
      </c>
      <c r="L5325" t="str">
        <f>_xlfn.CONCAT(D5325,F5325)</f>
        <v>Pizza pocket</v>
      </c>
      <c r="M5325" s="10">
        <f>E5325*_xlfn.XLOOKUP(L5325,PriceListData!$F$2:$F$97,PriceListData!$E$2:$E$97)</f>
        <v>5</v>
      </c>
      <c r="N5325" t="str">
        <f>TEXT(B5325,"dddd")</f>
        <v>Thursday</v>
      </c>
    </row>
    <row r="5326" spans="1:14" x14ac:dyDescent="0.35">
      <c r="A5326">
        <v>291336</v>
      </c>
      <c r="B5326" s="3">
        <v>45799</v>
      </c>
      <c r="C5326" s="4">
        <v>0.49949074074074074</v>
      </c>
      <c r="D5326" t="s">
        <v>437</v>
      </c>
      <c r="E5326">
        <v>1</v>
      </c>
      <c r="G5326" t="s">
        <v>433</v>
      </c>
      <c r="H5326" t="s">
        <v>435</v>
      </c>
      <c r="J5326" t="s">
        <v>403</v>
      </c>
      <c r="K5326">
        <v>1</v>
      </c>
      <c r="L5326" t="str">
        <f>_xlfn.CONCAT(D5326,F5326)</f>
        <v>Pizza pocket</v>
      </c>
      <c r="M5326" s="10">
        <f>E5326*_xlfn.XLOOKUP(L5326,PriceListData!$F$2:$F$97,PriceListData!$E$2:$E$97)</f>
        <v>5</v>
      </c>
      <c r="N5326" t="str">
        <f>TEXT(B5326,"dddd")</f>
        <v>Thursday</v>
      </c>
    </row>
    <row r="5327" spans="1:14" x14ac:dyDescent="0.35">
      <c r="A5327">
        <v>291335</v>
      </c>
      <c r="B5327" s="3">
        <v>45799</v>
      </c>
      <c r="C5327" s="4">
        <v>0.49689814814814814</v>
      </c>
      <c r="D5327" t="s">
        <v>441</v>
      </c>
      <c r="E5327">
        <v>1</v>
      </c>
      <c r="G5327" t="s">
        <v>433</v>
      </c>
      <c r="H5327" t="s">
        <v>435</v>
      </c>
      <c r="J5327" t="s">
        <v>403</v>
      </c>
      <c r="K5327">
        <v>1</v>
      </c>
      <c r="L5327" t="str">
        <f>_xlfn.CONCAT(D5327,F5327)</f>
        <v>Sticky bun</v>
      </c>
      <c r="M5327" s="10">
        <f>E5327*_xlfn.XLOOKUP(L5327,PriceListData!$F$2:$F$97,PriceListData!$E$2:$E$97)</f>
        <v>2.75</v>
      </c>
      <c r="N5327" t="str">
        <f>TEXT(B5327,"dddd")</f>
        <v>Thursday</v>
      </c>
    </row>
    <row r="5328" spans="1:14" x14ac:dyDescent="0.35">
      <c r="A5328">
        <v>291334</v>
      </c>
      <c r="B5328" s="3">
        <v>45799</v>
      </c>
      <c r="C5328" s="4">
        <v>0.49535879629629631</v>
      </c>
      <c r="D5328" t="s">
        <v>457</v>
      </c>
      <c r="E5328">
        <v>1</v>
      </c>
      <c r="G5328" t="s">
        <v>433</v>
      </c>
      <c r="H5328" t="s">
        <v>440</v>
      </c>
      <c r="J5328" t="s">
        <v>403</v>
      </c>
      <c r="K5328">
        <v>1</v>
      </c>
      <c r="L5328" t="str">
        <f>_xlfn.CONCAT(D5328,F5328)</f>
        <v>Scone with clotted cream and jam (day old)</v>
      </c>
      <c r="M5328" s="10">
        <f>E5328*_xlfn.XLOOKUP(L5328,PriceListData!$F$2:$F$97,PriceListData!$E$2:$E$97)</f>
        <v>4.75</v>
      </c>
      <c r="N5328" t="str">
        <f>TEXT(B5328,"dddd")</f>
        <v>Thursday</v>
      </c>
    </row>
    <row r="5329" spans="1:14" x14ac:dyDescent="0.35">
      <c r="A5329">
        <v>291333</v>
      </c>
      <c r="B5329" s="3">
        <v>45799</v>
      </c>
      <c r="C5329" s="4">
        <v>0.48799768518518516</v>
      </c>
      <c r="D5329" t="s">
        <v>362</v>
      </c>
      <c r="E5329">
        <v>1</v>
      </c>
      <c r="G5329" t="s">
        <v>433</v>
      </c>
      <c r="H5329" t="s">
        <v>435</v>
      </c>
      <c r="J5329" t="s">
        <v>403</v>
      </c>
      <c r="K5329">
        <v>1</v>
      </c>
      <c r="L5329" t="str">
        <f>_xlfn.CONCAT(D5329,F5329)</f>
        <v>Donut</v>
      </c>
      <c r="M5329" s="10">
        <f>E5329*_xlfn.XLOOKUP(L5329,PriceListData!$F$2:$F$97,PriceListData!$E$2:$E$97)</f>
        <v>3.75</v>
      </c>
      <c r="N5329" t="str">
        <f>TEXT(B5329,"dddd")</f>
        <v>Thursday</v>
      </c>
    </row>
    <row r="5330" spans="1:14" x14ac:dyDescent="0.35">
      <c r="A5330">
        <v>291332</v>
      </c>
      <c r="B5330" s="3">
        <v>45799</v>
      </c>
      <c r="C5330" s="4">
        <v>0.47422453703703704</v>
      </c>
      <c r="D5330" t="s">
        <v>441</v>
      </c>
      <c r="E5330">
        <v>1</v>
      </c>
      <c r="G5330" t="s">
        <v>433</v>
      </c>
      <c r="H5330" t="s">
        <v>435</v>
      </c>
      <c r="J5330" t="s">
        <v>403</v>
      </c>
      <c r="K5330">
        <v>1</v>
      </c>
      <c r="L5330" t="str">
        <f>_xlfn.CONCAT(D5330,F5330)</f>
        <v>Sticky bun</v>
      </c>
      <c r="M5330" s="10">
        <f>E5330*_xlfn.XLOOKUP(L5330,PriceListData!$F$2:$F$97,PriceListData!$E$2:$E$97)</f>
        <v>2.75</v>
      </c>
      <c r="N5330" t="str">
        <f>TEXT(B5330,"dddd")</f>
        <v>Thursday</v>
      </c>
    </row>
    <row r="5331" spans="1:14" x14ac:dyDescent="0.35">
      <c r="A5331">
        <v>291331</v>
      </c>
      <c r="B5331" s="3">
        <v>45799</v>
      </c>
      <c r="C5331" s="4">
        <v>0.45460648148148147</v>
      </c>
      <c r="D5331" t="s">
        <v>457</v>
      </c>
      <c r="E5331">
        <v>1</v>
      </c>
      <c r="G5331" t="s">
        <v>433</v>
      </c>
      <c r="H5331" t="s">
        <v>440</v>
      </c>
      <c r="J5331" t="s">
        <v>403</v>
      </c>
      <c r="K5331">
        <v>1</v>
      </c>
      <c r="L5331" t="str">
        <f>_xlfn.CONCAT(D5331,F5331)</f>
        <v>Scone with clotted cream and jam (day old)</v>
      </c>
      <c r="M5331" s="10">
        <f>E5331*_xlfn.XLOOKUP(L5331,PriceListData!$F$2:$F$97,PriceListData!$E$2:$E$97)</f>
        <v>4.75</v>
      </c>
      <c r="N5331" t="str">
        <f>TEXT(B5331,"dddd")</f>
        <v>Thursday</v>
      </c>
    </row>
    <row r="5332" spans="1:14" x14ac:dyDescent="0.35">
      <c r="A5332">
        <v>291330</v>
      </c>
      <c r="B5332" s="3">
        <v>45799</v>
      </c>
      <c r="C5332" s="4">
        <v>0.4448611111111111</v>
      </c>
      <c r="D5332" t="s">
        <v>443</v>
      </c>
      <c r="E5332">
        <v>1</v>
      </c>
      <c r="G5332" t="s">
        <v>433</v>
      </c>
      <c r="H5332" t="s">
        <v>435</v>
      </c>
      <c r="J5332" t="s">
        <v>403</v>
      </c>
      <c r="K5332">
        <v>1</v>
      </c>
      <c r="L5332" t="str">
        <f>_xlfn.CONCAT(D5332,F5332)</f>
        <v>Scone with clotted cream and jam</v>
      </c>
      <c r="M5332" s="10">
        <f>E5332*_xlfn.XLOOKUP(L5332,PriceListData!$F$2:$F$97,PriceListData!$E$2:$E$97)</f>
        <v>5.75</v>
      </c>
      <c r="N5332" t="str">
        <f>TEXT(B5332,"dddd")</f>
        <v>Thursday</v>
      </c>
    </row>
    <row r="5333" spans="1:14" x14ac:dyDescent="0.35">
      <c r="A5333">
        <v>291329</v>
      </c>
      <c r="B5333" s="3">
        <v>45799</v>
      </c>
      <c r="C5333" s="4">
        <v>0.44114583333333335</v>
      </c>
      <c r="D5333" t="s">
        <v>437</v>
      </c>
      <c r="E5333">
        <v>1</v>
      </c>
      <c r="G5333" t="s">
        <v>433</v>
      </c>
      <c r="H5333" t="s">
        <v>435</v>
      </c>
      <c r="J5333" t="s">
        <v>403</v>
      </c>
      <c r="K5333">
        <v>1</v>
      </c>
      <c r="L5333" t="str">
        <f>_xlfn.CONCAT(D5333,F5333)</f>
        <v>Pizza pocket</v>
      </c>
      <c r="M5333" s="10">
        <f>E5333*_xlfn.XLOOKUP(L5333,PriceListData!$F$2:$F$97,PriceListData!$E$2:$E$97)</f>
        <v>5</v>
      </c>
      <c r="N5333" t="str">
        <f>TEXT(B5333,"dddd")</f>
        <v>Thursday</v>
      </c>
    </row>
    <row r="5334" spans="1:14" x14ac:dyDescent="0.35">
      <c r="A5334">
        <v>291328</v>
      </c>
      <c r="B5334" s="3">
        <v>45799</v>
      </c>
      <c r="C5334" s="4">
        <v>0.42340277777777779</v>
      </c>
      <c r="D5334" t="s">
        <v>443</v>
      </c>
      <c r="E5334">
        <v>1</v>
      </c>
      <c r="G5334" t="s">
        <v>433</v>
      </c>
      <c r="H5334" t="s">
        <v>435</v>
      </c>
      <c r="J5334" t="s">
        <v>403</v>
      </c>
      <c r="K5334">
        <v>1</v>
      </c>
      <c r="L5334" t="str">
        <f>_xlfn.CONCAT(D5334,F5334)</f>
        <v>Scone with clotted cream and jam</v>
      </c>
      <c r="M5334" s="10">
        <f>E5334*_xlfn.XLOOKUP(L5334,PriceListData!$F$2:$F$97,PriceListData!$E$2:$E$97)</f>
        <v>5.75</v>
      </c>
      <c r="N5334" t="str">
        <f>TEXT(B5334,"dddd")</f>
        <v>Thursday</v>
      </c>
    </row>
    <row r="5335" spans="1:14" x14ac:dyDescent="0.35">
      <c r="A5335">
        <v>291327</v>
      </c>
      <c r="B5335" s="3">
        <v>45799</v>
      </c>
      <c r="C5335" s="4">
        <v>0.42295138888888889</v>
      </c>
      <c r="D5335" t="s">
        <v>441</v>
      </c>
      <c r="E5335">
        <v>1</v>
      </c>
      <c r="G5335" t="s">
        <v>433</v>
      </c>
      <c r="H5335" t="s">
        <v>435</v>
      </c>
      <c r="J5335" t="s">
        <v>403</v>
      </c>
      <c r="K5335">
        <v>1</v>
      </c>
      <c r="L5335" t="str">
        <f>_xlfn.CONCAT(D5335,F5335)</f>
        <v>Sticky bun</v>
      </c>
      <c r="M5335" s="10">
        <f>E5335*_xlfn.XLOOKUP(L5335,PriceListData!$F$2:$F$97,PriceListData!$E$2:$E$97)</f>
        <v>2.75</v>
      </c>
      <c r="N5335" t="str">
        <f>TEXT(B5335,"dddd")</f>
        <v>Thursday</v>
      </c>
    </row>
    <row r="5336" spans="1:14" x14ac:dyDescent="0.35">
      <c r="A5336">
        <v>291327</v>
      </c>
      <c r="B5336" s="3">
        <v>45799</v>
      </c>
      <c r="C5336" s="4">
        <v>0.42295138888888889</v>
      </c>
      <c r="D5336" t="s">
        <v>443</v>
      </c>
      <c r="E5336">
        <v>1</v>
      </c>
      <c r="G5336" t="s">
        <v>433</v>
      </c>
      <c r="H5336" t="s">
        <v>435</v>
      </c>
      <c r="J5336" t="s">
        <v>403</v>
      </c>
      <c r="K5336">
        <v>1</v>
      </c>
      <c r="L5336" t="str">
        <f>_xlfn.CONCAT(D5336,F5336)</f>
        <v>Scone with clotted cream and jam</v>
      </c>
      <c r="M5336" s="10">
        <f>E5336*_xlfn.XLOOKUP(L5336,PriceListData!$F$2:$F$97,PriceListData!$E$2:$E$97)</f>
        <v>5.75</v>
      </c>
      <c r="N5336" t="str">
        <f>TEXT(B5336,"dddd")</f>
        <v>Thursday</v>
      </c>
    </row>
    <row r="5337" spans="1:14" x14ac:dyDescent="0.35">
      <c r="A5337">
        <v>291326</v>
      </c>
      <c r="B5337" s="3">
        <v>45799</v>
      </c>
      <c r="C5337" s="4">
        <v>0.41550925925925924</v>
      </c>
      <c r="D5337" t="s">
        <v>437</v>
      </c>
      <c r="E5337">
        <v>1</v>
      </c>
      <c r="G5337" t="s">
        <v>433</v>
      </c>
      <c r="H5337" t="s">
        <v>435</v>
      </c>
      <c r="J5337" t="s">
        <v>403</v>
      </c>
      <c r="K5337">
        <v>1</v>
      </c>
      <c r="L5337" t="str">
        <f>_xlfn.CONCAT(D5337,F5337)</f>
        <v>Pizza pocket</v>
      </c>
      <c r="M5337" s="10">
        <f>E5337*_xlfn.XLOOKUP(L5337,PriceListData!$F$2:$F$97,PriceListData!$E$2:$E$97)</f>
        <v>5</v>
      </c>
      <c r="N5337" t="str">
        <f>TEXT(B5337,"dddd")</f>
        <v>Thursday</v>
      </c>
    </row>
    <row r="5338" spans="1:14" x14ac:dyDescent="0.35">
      <c r="A5338">
        <v>291325</v>
      </c>
      <c r="B5338" s="3">
        <v>45799</v>
      </c>
      <c r="C5338" s="4">
        <v>0.41271990740740738</v>
      </c>
      <c r="D5338" t="s">
        <v>438</v>
      </c>
      <c r="E5338">
        <v>1</v>
      </c>
      <c r="G5338" t="s">
        <v>433</v>
      </c>
      <c r="H5338" t="s">
        <v>435</v>
      </c>
      <c r="J5338" t="s">
        <v>403</v>
      </c>
      <c r="K5338">
        <v>1</v>
      </c>
      <c r="L5338" t="str">
        <f>_xlfn.CONCAT(D5338,F5338)</f>
        <v>Cinnamon roll</v>
      </c>
      <c r="M5338" s="10">
        <f>E5338*_xlfn.XLOOKUP(L5338,PriceListData!$F$2:$F$97,PriceListData!$E$2:$E$97)</f>
        <v>3.75</v>
      </c>
      <c r="N5338" t="str">
        <f>TEXT(B5338,"dddd")</f>
        <v>Thursday</v>
      </c>
    </row>
    <row r="5339" spans="1:14" x14ac:dyDescent="0.35">
      <c r="A5339">
        <v>291324</v>
      </c>
      <c r="B5339" s="3">
        <v>45799</v>
      </c>
      <c r="C5339" s="4">
        <v>0.39864583333333331</v>
      </c>
      <c r="D5339" t="s">
        <v>443</v>
      </c>
      <c r="E5339">
        <v>1</v>
      </c>
      <c r="G5339" t="s">
        <v>433</v>
      </c>
      <c r="H5339" t="s">
        <v>435</v>
      </c>
      <c r="J5339" t="s">
        <v>403</v>
      </c>
      <c r="K5339">
        <v>1</v>
      </c>
      <c r="L5339" t="str">
        <f>_xlfn.CONCAT(D5339,F5339)</f>
        <v>Scone with clotted cream and jam</v>
      </c>
      <c r="M5339" s="10">
        <f>E5339*_xlfn.XLOOKUP(L5339,PriceListData!$F$2:$F$97,PriceListData!$E$2:$E$97)</f>
        <v>5.75</v>
      </c>
      <c r="N5339" t="str">
        <f>TEXT(B5339,"dddd")</f>
        <v>Thursday</v>
      </c>
    </row>
    <row r="5340" spans="1:14" x14ac:dyDescent="0.35">
      <c r="A5340">
        <v>291323</v>
      </c>
      <c r="B5340" s="3">
        <v>45799</v>
      </c>
      <c r="C5340" s="4">
        <v>0.39659722222222221</v>
      </c>
      <c r="D5340" t="s">
        <v>63</v>
      </c>
      <c r="E5340">
        <v>1</v>
      </c>
      <c r="G5340" t="s">
        <v>433</v>
      </c>
      <c r="H5340" t="s">
        <v>435</v>
      </c>
      <c r="J5340" t="s">
        <v>403</v>
      </c>
      <c r="K5340">
        <v>2</v>
      </c>
      <c r="L5340" t="str">
        <f>_xlfn.CONCAT(D5340,F5340)</f>
        <v>Cookie</v>
      </c>
      <c r="M5340" s="10">
        <f>E5340*_xlfn.XLOOKUP(L5340,PriceListData!$F$2:$F$97,PriceListData!$E$2:$E$97)</f>
        <v>3</v>
      </c>
      <c r="N5340" t="str">
        <f>TEXT(B5340,"dddd")</f>
        <v>Thursday</v>
      </c>
    </row>
    <row r="5341" spans="1:14" x14ac:dyDescent="0.35">
      <c r="A5341">
        <v>291322</v>
      </c>
      <c r="B5341" s="3">
        <v>45799</v>
      </c>
      <c r="C5341" s="4">
        <v>0.39414351851851853</v>
      </c>
      <c r="D5341" t="s">
        <v>439</v>
      </c>
      <c r="E5341">
        <v>1</v>
      </c>
      <c r="G5341" t="s">
        <v>433</v>
      </c>
      <c r="H5341" t="s">
        <v>440</v>
      </c>
      <c r="J5341" t="s">
        <v>403</v>
      </c>
      <c r="K5341">
        <v>1</v>
      </c>
      <c r="L5341" t="str">
        <f>_xlfn.CONCAT(D5341,F5341)</f>
        <v>Croissant or chocolate croissant (day old)</v>
      </c>
      <c r="M5341" s="10">
        <f>E5341*_xlfn.XLOOKUP(L5341,PriceListData!$F$2:$F$97,PriceListData!$E$2:$E$97)</f>
        <v>4</v>
      </c>
      <c r="N5341" t="str">
        <f>TEXT(B5341,"dddd")</f>
        <v>Thursday</v>
      </c>
    </row>
    <row r="5342" spans="1:14" x14ac:dyDescent="0.35">
      <c r="A5342">
        <v>291321</v>
      </c>
      <c r="B5342" s="3">
        <v>45799</v>
      </c>
      <c r="C5342" s="4">
        <v>0.39196759259259262</v>
      </c>
      <c r="D5342" t="s">
        <v>438</v>
      </c>
      <c r="E5342">
        <v>1</v>
      </c>
      <c r="G5342" t="s">
        <v>433</v>
      </c>
      <c r="H5342" t="s">
        <v>435</v>
      </c>
      <c r="J5342" t="s">
        <v>403</v>
      </c>
      <c r="K5342">
        <v>2</v>
      </c>
      <c r="L5342" t="str">
        <f>_xlfn.CONCAT(D5342,F5342)</f>
        <v>Cinnamon roll</v>
      </c>
      <c r="M5342" s="10">
        <f>E5342*_xlfn.XLOOKUP(L5342,PriceListData!$F$2:$F$97,PriceListData!$E$2:$E$97)</f>
        <v>3.75</v>
      </c>
      <c r="N5342" t="str">
        <f>TEXT(B5342,"dddd")</f>
        <v>Thursday</v>
      </c>
    </row>
    <row r="5343" spans="1:14" x14ac:dyDescent="0.35">
      <c r="A5343">
        <v>291320</v>
      </c>
      <c r="B5343" s="3">
        <v>45799</v>
      </c>
      <c r="C5343" s="4">
        <v>0.39012731481481483</v>
      </c>
      <c r="D5343" t="s">
        <v>438</v>
      </c>
      <c r="E5343">
        <v>1</v>
      </c>
      <c r="G5343" t="s">
        <v>433</v>
      </c>
      <c r="H5343" t="s">
        <v>435</v>
      </c>
      <c r="J5343" t="s">
        <v>403</v>
      </c>
      <c r="K5343">
        <v>1</v>
      </c>
      <c r="L5343" t="str">
        <f>_xlfn.CONCAT(D5343,F5343)</f>
        <v>Cinnamon roll</v>
      </c>
      <c r="M5343" s="10">
        <f>E5343*_xlfn.XLOOKUP(L5343,PriceListData!$F$2:$F$97,PriceListData!$E$2:$E$97)</f>
        <v>3.75</v>
      </c>
      <c r="N5343" t="str">
        <f>TEXT(B5343,"dddd")</f>
        <v>Thursday</v>
      </c>
    </row>
    <row r="5344" spans="1:14" x14ac:dyDescent="0.35">
      <c r="A5344">
        <v>291319</v>
      </c>
      <c r="B5344" s="3">
        <v>45799</v>
      </c>
      <c r="C5344" s="4">
        <v>0.37200231481481483</v>
      </c>
      <c r="D5344" t="s">
        <v>438</v>
      </c>
      <c r="E5344">
        <v>1</v>
      </c>
      <c r="G5344" t="s">
        <v>433</v>
      </c>
      <c r="H5344" t="s">
        <v>435</v>
      </c>
      <c r="J5344" t="s">
        <v>403</v>
      </c>
      <c r="K5344">
        <v>1</v>
      </c>
      <c r="L5344" t="str">
        <f>_xlfn.CONCAT(D5344,F5344)</f>
        <v>Cinnamon roll</v>
      </c>
      <c r="M5344" s="10">
        <f>E5344*_xlfn.XLOOKUP(L5344,PriceListData!$F$2:$F$97,PriceListData!$E$2:$E$97)</f>
        <v>3.75</v>
      </c>
      <c r="N5344" t="str">
        <f>TEXT(B5344,"dddd")</f>
        <v>Thursday</v>
      </c>
    </row>
    <row r="5345" spans="1:14" x14ac:dyDescent="0.35">
      <c r="A5345">
        <v>291318</v>
      </c>
      <c r="B5345" s="3">
        <v>45799</v>
      </c>
      <c r="C5345" s="4">
        <v>0.36372685185185183</v>
      </c>
      <c r="D5345" t="s">
        <v>443</v>
      </c>
      <c r="E5345">
        <v>1</v>
      </c>
      <c r="G5345" t="s">
        <v>433</v>
      </c>
      <c r="H5345" t="s">
        <v>435</v>
      </c>
      <c r="J5345" t="s">
        <v>403</v>
      </c>
      <c r="K5345">
        <v>1</v>
      </c>
      <c r="L5345" t="str">
        <f>_xlfn.CONCAT(D5345,F5345)</f>
        <v>Scone with clotted cream and jam</v>
      </c>
      <c r="M5345" s="10">
        <f>E5345*_xlfn.XLOOKUP(L5345,PriceListData!$F$2:$F$97,PriceListData!$E$2:$E$97)</f>
        <v>5.75</v>
      </c>
      <c r="N5345" t="str">
        <f>TEXT(B5345,"dddd")</f>
        <v>Thursday</v>
      </c>
    </row>
    <row r="5346" spans="1:14" x14ac:dyDescent="0.35">
      <c r="A5346">
        <v>291317</v>
      </c>
      <c r="B5346" s="3">
        <v>45799</v>
      </c>
      <c r="C5346" s="4">
        <v>0.35578703703703701</v>
      </c>
      <c r="D5346" t="s">
        <v>441</v>
      </c>
      <c r="E5346">
        <v>1</v>
      </c>
      <c r="G5346" t="s">
        <v>433</v>
      </c>
      <c r="H5346" t="s">
        <v>435</v>
      </c>
      <c r="J5346" t="s">
        <v>403</v>
      </c>
      <c r="K5346">
        <v>2</v>
      </c>
      <c r="L5346" t="str">
        <f>_xlfn.CONCAT(D5346,F5346)</f>
        <v>Sticky bun</v>
      </c>
      <c r="M5346" s="10">
        <f>E5346*_xlfn.XLOOKUP(L5346,PriceListData!$F$2:$F$97,PriceListData!$E$2:$E$97)</f>
        <v>2.75</v>
      </c>
      <c r="N5346" t="str">
        <f>TEXT(B5346,"dddd")</f>
        <v>Thursday</v>
      </c>
    </row>
    <row r="5347" spans="1:14" x14ac:dyDescent="0.35">
      <c r="A5347">
        <v>291316</v>
      </c>
      <c r="B5347" s="3">
        <v>45799</v>
      </c>
      <c r="C5347" s="4">
        <v>0.35063657407407406</v>
      </c>
      <c r="D5347" t="s">
        <v>441</v>
      </c>
      <c r="E5347">
        <v>1</v>
      </c>
      <c r="G5347" t="s">
        <v>433</v>
      </c>
      <c r="H5347" t="s">
        <v>435</v>
      </c>
      <c r="J5347" t="s">
        <v>403</v>
      </c>
      <c r="K5347">
        <v>1</v>
      </c>
      <c r="L5347" t="str">
        <f>_xlfn.CONCAT(D5347,F5347)</f>
        <v>Sticky bun</v>
      </c>
      <c r="M5347" s="10">
        <f>E5347*_xlfn.XLOOKUP(L5347,PriceListData!$F$2:$F$97,PriceListData!$E$2:$E$97)</f>
        <v>2.75</v>
      </c>
      <c r="N5347" t="str">
        <f>TEXT(B5347,"dddd")</f>
        <v>Thursday</v>
      </c>
    </row>
    <row r="5348" spans="1:14" x14ac:dyDescent="0.35">
      <c r="A5348">
        <v>291315</v>
      </c>
      <c r="B5348" s="3">
        <v>45799</v>
      </c>
      <c r="C5348" s="4">
        <v>0.34207175925925926</v>
      </c>
      <c r="D5348" t="s">
        <v>443</v>
      </c>
      <c r="E5348">
        <v>1</v>
      </c>
      <c r="G5348" t="s">
        <v>433</v>
      </c>
      <c r="H5348" t="s">
        <v>435</v>
      </c>
      <c r="J5348" t="s">
        <v>403</v>
      </c>
      <c r="K5348">
        <v>1</v>
      </c>
      <c r="L5348" t="str">
        <f>_xlfn.CONCAT(D5348,F5348)</f>
        <v>Scone with clotted cream and jam</v>
      </c>
      <c r="M5348" s="10">
        <f>E5348*_xlfn.XLOOKUP(L5348,PriceListData!$F$2:$F$97,PriceListData!$E$2:$E$97)</f>
        <v>5.75</v>
      </c>
      <c r="N5348" t="str">
        <f>TEXT(B5348,"dddd")</f>
        <v>Thursday</v>
      </c>
    </row>
    <row r="5349" spans="1:14" x14ac:dyDescent="0.35">
      <c r="A5349">
        <v>291314</v>
      </c>
      <c r="B5349" s="3">
        <v>45799</v>
      </c>
      <c r="C5349" s="4">
        <v>0.3339699074074074</v>
      </c>
      <c r="D5349" t="s">
        <v>362</v>
      </c>
      <c r="E5349">
        <v>1</v>
      </c>
      <c r="G5349" t="s">
        <v>433</v>
      </c>
      <c r="H5349" t="s">
        <v>435</v>
      </c>
      <c r="J5349" t="s">
        <v>403</v>
      </c>
      <c r="K5349">
        <v>1</v>
      </c>
      <c r="L5349" t="str">
        <f>_xlfn.CONCAT(D5349,F5349)</f>
        <v>Donut</v>
      </c>
      <c r="M5349" s="10">
        <f>E5349*_xlfn.XLOOKUP(L5349,PriceListData!$F$2:$F$97,PriceListData!$E$2:$E$97)</f>
        <v>3.75</v>
      </c>
      <c r="N5349" t="str">
        <f>TEXT(B5349,"dddd")</f>
        <v>Thursday</v>
      </c>
    </row>
    <row r="5350" spans="1:14" x14ac:dyDescent="0.35">
      <c r="A5350">
        <v>291313</v>
      </c>
      <c r="B5350" s="3">
        <v>45799</v>
      </c>
      <c r="C5350" s="4">
        <v>0.31873842592592594</v>
      </c>
      <c r="D5350" t="s">
        <v>439</v>
      </c>
      <c r="E5350">
        <v>1</v>
      </c>
      <c r="G5350" t="s">
        <v>433</v>
      </c>
      <c r="H5350" t="s">
        <v>440</v>
      </c>
      <c r="J5350" t="s">
        <v>403</v>
      </c>
      <c r="K5350">
        <v>1</v>
      </c>
      <c r="L5350" t="str">
        <f>_xlfn.CONCAT(D5350,F5350)</f>
        <v>Croissant or chocolate croissant (day old)</v>
      </c>
      <c r="M5350" s="10">
        <f>E5350*_xlfn.XLOOKUP(L5350,PriceListData!$F$2:$F$97,PriceListData!$E$2:$E$97)</f>
        <v>4</v>
      </c>
      <c r="N5350" t="str">
        <f>TEXT(B5350,"dddd")</f>
        <v>Thursday</v>
      </c>
    </row>
    <row r="5351" spans="1:14" x14ac:dyDescent="0.35">
      <c r="A5351">
        <v>291726</v>
      </c>
      <c r="B5351" s="3">
        <v>45800</v>
      </c>
      <c r="C5351" s="4">
        <v>0.9135416666666667</v>
      </c>
      <c r="D5351" t="s">
        <v>410</v>
      </c>
      <c r="E5351">
        <v>1</v>
      </c>
      <c r="F5351" t="s">
        <v>15</v>
      </c>
      <c r="G5351" t="s">
        <v>405</v>
      </c>
      <c r="H5351" t="s">
        <v>406</v>
      </c>
      <c r="J5351" t="s">
        <v>403</v>
      </c>
      <c r="K5351">
        <v>1</v>
      </c>
      <c r="L5351" t="str">
        <f>_xlfn.CONCAT(D5351,F5351)</f>
        <v>Café Cubano12 oz</v>
      </c>
      <c r="M5351" s="10">
        <f>E5351*_xlfn.XLOOKUP(L5351,PriceListData!$F$2:$F$97,PriceListData!$E$2:$E$97)</f>
        <v>7</v>
      </c>
      <c r="N5351" t="str">
        <f>TEXT(B5351,"dddd")</f>
        <v>Friday</v>
      </c>
    </row>
    <row r="5352" spans="1:14" x14ac:dyDescent="0.35">
      <c r="A5352">
        <v>291725</v>
      </c>
      <c r="B5352" s="3">
        <v>45800</v>
      </c>
      <c r="C5352" s="4">
        <v>0.8848611111111111</v>
      </c>
      <c r="D5352" t="s">
        <v>404</v>
      </c>
      <c r="E5352">
        <v>1</v>
      </c>
      <c r="F5352" t="s">
        <v>15</v>
      </c>
      <c r="G5352" t="s">
        <v>405</v>
      </c>
      <c r="H5352" t="s">
        <v>406</v>
      </c>
      <c r="J5352" t="s">
        <v>403</v>
      </c>
      <c r="K5352">
        <v>1</v>
      </c>
      <c r="L5352" t="str">
        <f>_xlfn.CONCAT(D5352,F5352)</f>
        <v>Café latté12 oz</v>
      </c>
      <c r="M5352" s="10">
        <f>E5352*_xlfn.XLOOKUP(L5352,PriceListData!$F$2:$F$97,PriceListData!$E$2:$E$97)</f>
        <v>4.25</v>
      </c>
      <c r="N5352" t="str">
        <f>TEXT(B5352,"dddd")</f>
        <v>Friday</v>
      </c>
    </row>
    <row r="5353" spans="1:14" x14ac:dyDescent="0.35">
      <c r="A5353">
        <v>291724</v>
      </c>
      <c r="B5353" s="3">
        <v>45800</v>
      </c>
      <c r="C5353" s="4">
        <v>0.86928240740740736</v>
      </c>
      <c r="D5353" t="s">
        <v>74</v>
      </c>
      <c r="E5353">
        <v>1</v>
      </c>
      <c r="F5353" t="s">
        <v>15</v>
      </c>
      <c r="G5353" t="s">
        <v>417</v>
      </c>
      <c r="H5353" t="s">
        <v>418</v>
      </c>
      <c r="J5353" t="s">
        <v>403</v>
      </c>
      <c r="K5353">
        <v>1</v>
      </c>
      <c r="L5353" t="str">
        <f>_xlfn.CONCAT(D5353,F5353)</f>
        <v>Single-origin12 oz</v>
      </c>
      <c r="M5353" s="10">
        <f>E5353*_xlfn.XLOOKUP(L5353,PriceListData!$F$2:$F$97,PriceListData!$E$2:$E$97)</f>
        <v>14.95</v>
      </c>
      <c r="N5353" t="str">
        <f>TEXT(B5353,"dddd")</f>
        <v>Friday</v>
      </c>
    </row>
    <row r="5354" spans="1:14" x14ac:dyDescent="0.35">
      <c r="A5354">
        <v>291723</v>
      </c>
      <c r="B5354" s="3">
        <v>45800</v>
      </c>
      <c r="C5354" s="4">
        <v>0.8071990740740741</v>
      </c>
      <c r="D5354" t="s">
        <v>52</v>
      </c>
      <c r="E5354">
        <v>2</v>
      </c>
      <c r="F5354" t="s">
        <v>15</v>
      </c>
      <c r="G5354" t="s">
        <v>405</v>
      </c>
      <c r="H5354" t="s">
        <v>414</v>
      </c>
      <c r="J5354" t="s">
        <v>403</v>
      </c>
      <c r="K5354">
        <v>1</v>
      </c>
      <c r="L5354" t="str">
        <f>_xlfn.CONCAT(D5354,F5354)</f>
        <v>Frappé12 oz</v>
      </c>
      <c r="M5354" s="10">
        <f>E5354*_xlfn.XLOOKUP(L5354,PriceListData!$F$2:$F$97,PriceListData!$E$2:$E$97)</f>
        <v>9.5</v>
      </c>
      <c r="N5354" t="str">
        <f>TEXT(B5354,"dddd")</f>
        <v>Friday</v>
      </c>
    </row>
    <row r="5355" spans="1:14" x14ac:dyDescent="0.35">
      <c r="A5355">
        <v>291722</v>
      </c>
      <c r="B5355" s="3">
        <v>45800</v>
      </c>
      <c r="C5355" s="4">
        <v>0.80221064814814813</v>
      </c>
      <c r="D5355" t="s">
        <v>404</v>
      </c>
      <c r="E5355">
        <v>1</v>
      </c>
      <c r="F5355" t="s">
        <v>15</v>
      </c>
      <c r="G5355" t="s">
        <v>405</v>
      </c>
      <c r="H5355" t="s">
        <v>406</v>
      </c>
      <c r="J5355" t="s">
        <v>403</v>
      </c>
      <c r="K5355">
        <v>1</v>
      </c>
      <c r="L5355" t="str">
        <f>_xlfn.CONCAT(D5355,F5355)</f>
        <v>Café latté12 oz</v>
      </c>
      <c r="M5355" s="10">
        <f>E5355*_xlfn.XLOOKUP(L5355,PriceListData!$F$2:$F$97,PriceListData!$E$2:$E$97)</f>
        <v>4.25</v>
      </c>
      <c r="N5355" t="str">
        <f>TEXT(B5355,"dddd")</f>
        <v>Friday</v>
      </c>
    </row>
    <row r="5356" spans="1:14" x14ac:dyDescent="0.35">
      <c r="A5356">
        <v>291721</v>
      </c>
      <c r="B5356" s="3">
        <v>45800</v>
      </c>
      <c r="C5356" s="4">
        <v>0.78940972222222228</v>
      </c>
      <c r="D5356" t="s">
        <v>74</v>
      </c>
      <c r="E5356">
        <v>1</v>
      </c>
      <c r="F5356" t="s">
        <v>15</v>
      </c>
      <c r="G5356" t="s">
        <v>417</v>
      </c>
      <c r="H5356" t="s">
        <v>418</v>
      </c>
      <c r="J5356" t="s">
        <v>403</v>
      </c>
      <c r="K5356">
        <v>2</v>
      </c>
      <c r="L5356" t="str">
        <f>_xlfn.CONCAT(D5356,F5356)</f>
        <v>Single-origin12 oz</v>
      </c>
      <c r="M5356" s="10">
        <f>E5356*_xlfn.XLOOKUP(L5356,PriceListData!$F$2:$F$97,PriceListData!$E$2:$E$97)</f>
        <v>14.95</v>
      </c>
      <c r="N5356" t="str">
        <f>TEXT(B5356,"dddd")</f>
        <v>Friday</v>
      </c>
    </row>
    <row r="5357" spans="1:14" x14ac:dyDescent="0.35">
      <c r="A5357">
        <v>291720</v>
      </c>
      <c r="B5357" s="3">
        <v>45800</v>
      </c>
      <c r="C5357" s="4">
        <v>0.78561342592592598</v>
      </c>
      <c r="D5357" t="s">
        <v>404</v>
      </c>
      <c r="E5357">
        <v>2</v>
      </c>
      <c r="F5357" t="s">
        <v>15</v>
      </c>
      <c r="G5357" t="s">
        <v>405</v>
      </c>
      <c r="H5357" t="s">
        <v>406</v>
      </c>
      <c r="J5357" t="s">
        <v>403</v>
      </c>
      <c r="K5357">
        <v>1</v>
      </c>
      <c r="L5357" t="str">
        <f>_xlfn.CONCAT(D5357,F5357)</f>
        <v>Café latté12 oz</v>
      </c>
      <c r="M5357" s="10">
        <f>E5357*_xlfn.XLOOKUP(L5357,PriceListData!$F$2:$F$97,PriceListData!$E$2:$E$97)</f>
        <v>8.5</v>
      </c>
      <c r="N5357" t="str">
        <f>TEXT(B5357,"dddd")</f>
        <v>Friday</v>
      </c>
    </row>
    <row r="5358" spans="1:14" x14ac:dyDescent="0.35">
      <c r="A5358">
        <v>291719</v>
      </c>
      <c r="B5358" s="3">
        <v>45800</v>
      </c>
      <c r="C5358" s="4">
        <v>0.78259259259259262</v>
      </c>
      <c r="D5358" t="s">
        <v>21</v>
      </c>
      <c r="E5358">
        <v>1</v>
      </c>
      <c r="F5358" t="s">
        <v>15</v>
      </c>
      <c r="G5358" t="s">
        <v>405</v>
      </c>
      <c r="H5358" t="s">
        <v>406</v>
      </c>
      <c r="J5358" t="s">
        <v>403</v>
      </c>
      <c r="K5358">
        <v>2</v>
      </c>
      <c r="L5358" t="str">
        <f>_xlfn.CONCAT(D5358,F5358)</f>
        <v>Pourover12 oz</v>
      </c>
      <c r="M5358" s="10">
        <f>E5358*_xlfn.XLOOKUP(L5358,PriceListData!$F$2:$F$97,PriceListData!$E$2:$E$97)</f>
        <v>3.5</v>
      </c>
      <c r="N5358" t="str">
        <f>TEXT(B5358,"dddd")</f>
        <v>Friday</v>
      </c>
    </row>
    <row r="5359" spans="1:14" x14ac:dyDescent="0.35">
      <c r="A5359">
        <v>291718</v>
      </c>
      <c r="B5359" s="3">
        <v>45800</v>
      </c>
      <c r="C5359" s="4">
        <v>0.77324074074074078</v>
      </c>
      <c r="D5359" t="s">
        <v>411</v>
      </c>
      <c r="E5359">
        <v>1</v>
      </c>
      <c r="F5359" t="s">
        <v>24</v>
      </c>
      <c r="G5359" t="s">
        <v>405</v>
      </c>
      <c r="H5359" t="s">
        <v>406</v>
      </c>
      <c r="J5359" t="s">
        <v>403</v>
      </c>
      <c r="K5359">
        <v>1</v>
      </c>
      <c r="L5359" t="str">
        <f>_xlfn.CONCAT(D5359,F5359)</f>
        <v>Turkish coffee3 oz</v>
      </c>
      <c r="M5359" s="10">
        <f>E5359*_xlfn.XLOOKUP(L5359,PriceListData!$F$2:$F$97,PriceListData!$E$2:$E$97)</f>
        <v>3.75</v>
      </c>
      <c r="N5359" t="str">
        <f>TEXT(B5359,"dddd")</f>
        <v>Friday</v>
      </c>
    </row>
    <row r="5360" spans="1:14" x14ac:dyDescent="0.35">
      <c r="A5360">
        <v>291717</v>
      </c>
      <c r="B5360" s="3">
        <v>45800</v>
      </c>
      <c r="C5360" s="4">
        <v>0.76209490740740737</v>
      </c>
      <c r="D5360" t="s">
        <v>54</v>
      </c>
      <c r="E5360">
        <v>1</v>
      </c>
      <c r="G5360" t="s">
        <v>415</v>
      </c>
      <c r="H5360" t="s">
        <v>416</v>
      </c>
      <c r="J5360" t="s">
        <v>403</v>
      </c>
      <c r="K5360">
        <v>1</v>
      </c>
      <c r="L5360" t="str">
        <f>_xlfn.CONCAT(D5360,F5360)</f>
        <v>Syrup</v>
      </c>
      <c r="M5360" s="10">
        <f>E5360*_xlfn.XLOOKUP(L5360,PriceListData!$F$2:$F$97,PriceListData!$E$2:$E$97)</f>
        <v>0.75</v>
      </c>
      <c r="N5360" t="str">
        <f>TEXT(B5360,"dddd")</f>
        <v>Friday</v>
      </c>
    </row>
    <row r="5361" spans="1:14" x14ac:dyDescent="0.35">
      <c r="A5361">
        <v>291717</v>
      </c>
      <c r="B5361" s="3">
        <v>45800</v>
      </c>
      <c r="C5361" s="4">
        <v>0.76209490740740737</v>
      </c>
      <c r="D5361" t="s">
        <v>21</v>
      </c>
      <c r="E5361">
        <v>1</v>
      </c>
      <c r="F5361" t="s">
        <v>15</v>
      </c>
      <c r="G5361" t="s">
        <v>405</v>
      </c>
      <c r="H5361" t="s">
        <v>406</v>
      </c>
      <c r="J5361" t="s">
        <v>403</v>
      </c>
      <c r="K5361">
        <v>1</v>
      </c>
      <c r="L5361" t="str">
        <f>_xlfn.CONCAT(D5361,F5361)</f>
        <v>Pourover12 oz</v>
      </c>
      <c r="M5361" s="10">
        <f>E5361*_xlfn.XLOOKUP(L5361,PriceListData!$F$2:$F$97,PriceListData!$E$2:$E$97)</f>
        <v>3.5</v>
      </c>
      <c r="N5361" t="str">
        <f>TEXT(B5361,"dddd")</f>
        <v>Friday</v>
      </c>
    </row>
    <row r="5362" spans="1:14" x14ac:dyDescent="0.35">
      <c r="A5362">
        <v>291716</v>
      </c>
      <c r="B5362" s="3">
        <v>45800</v>
      </c>
      <c r="C5362" s="4">
        <v>0.76004629629629628</v>
      </c>
      <c r="D5362" t="s">
        <v>52</v>
      </c>
      <c r="E5362">
        <v>1</v>
      </c>
      <c r="F5362" t="s">
        <v>15</v>
      </c>
      <c r="G5362" t="s">
        <v>405</v>
      </c>
      <c r="H5362" t="s">
        <v>414</v>
      </c>
      <c r="J5362" t="s">
        <v>403</v>
      </c>
      <c r="K5362">
        <v>1</v>
      </c>
      <c r="L5362" t="str">
        <f>_xlfn.CONCAT(D5362,F5362)</f>
        <v>Frappé12 oz</v>
      </c>
      <c r="M5362" s="10">
        <f>E5362*_xlfn.XLOOKUP(L5362,PriceListData!$F$2:$F$97,PriceListData!$E$2:$E$97)</f>
        <v>4.75</v>
      </c>
      <c r="N5362" t="str">
        <f>TEXT(B5362,"dddd")</f>
        <v>Friday</v>
      </c>
    </row>
    <row r="5363" spans="1:14" x14ac:dyDescent="0.35">
      <c r="A5363">
        <v>291715</v>
      </c>
      <c r="B5363" s="3">
        <v>45800</v>
      </c>
      <c r="C5363" s="4">
        <v>0.75863425925925931</v>
      </c>
      <c r="D5363" t="s">
        <v>404</v>
      </c>
      <c r="E5363">
        <v>1</v>
      </c>
      <c r="F5363" t="s">
        <v>15</v>
      </c>
      <c r="G5363" t="s">
        <v>405</v>
      </c>
      <c r="H5363" t="s">
        <v>406</v>
      </c>
      <c r="J5363" t="s">
        <v>403</v>
      </c>
      <c r="K5363">
        <v>1</v>
      </c>
      <c r="L5363" t="str">
        <f>_xlfn.CONCAT(D5363,F5363)</f>
        <v>Café latté12 oz</v>
      </c>
      <c r="M5363" s="10">
        <f>E5363*_xlfn.XLOOKUP(L5363,PriceListData!$F$2:$F$97,PriceListData!$E$2:$E$97)</f>
        <v>4.25</v>
      </c>
      <c r="N5363" t="str">
        <f>TEXT(B5363,"dddd")</f>
        <v>Friday</v>
      </c>
    </row>
    <row r="5364" spans="1:14" x14ac:dyDescent="0.35">
      <c r="A5364">
        <v>291714</v>
      </c>
      <c r="B5364" s="3">
        <v>45800</v>
      </c>
      <c r="C5364" s="4">
        <v>0.7527314814814815</v>
      </c>
      <c r="D5364" t="s">
        <v>409</v>
      </c>
      <c r="E5364">
        <v>1</v>
      </c>
      <c r="F5364" t="s">
        <v>15</v>
      </c>
      <c r="G5364" t="s">
        <v>405</v>
      </c>
      <c r="H5364" t="s">
        <v>406</v>
      </c>
      <c r="J5364" t="s">
        <v>403</v>
      </c>
      <c r="K5364">
        <v>1</v>
      </c>
      <c r="L5364" t="str">
        <f>_xlfn.CONCAT(D5364,F5364)</f>
        <v>Drip coffee12 oz</v>
      </c>
      <c r="M5364" s="10">
        <f>E5364*_xlfn.XLOOKUP(L5364,PriceListData!$F$2:$F$97,PriceListData!$E$2:$E$97)</f>
        <v>2.25</v>
      </c>
      <c r="N5364" t="str">
        <f>TEXT(B5364,"dddd")</f>
        <v>Friday</v>
      </c>
    </row>
    <row r="5365" spans="1:14" x14ac:dyDescent="0.35">
      <c r="A5365">
        <v>291712</v>
      </c>
      <c r="B5365" s="3">
        <v>45800</v>
      </c>
      <c r="C5365" s="4">
        <v>0.74561342592592594</v>
      </c>
      <c r="D5365" t="s">
        <v>52</v>
      </c>
      <c r="E5365">
        <v>1</v>
      </c>
      <c r="F5365" t="s">
        <v>15</v>
      </c>
      <c r="G5365" t="s">
        <v>405</v>
      </c>
      <c r="H5365" t="s">
        <v>414</v>
      </c>
      <c r="J5365" t="s">
        <v>403</v>
      </c>
      <c r="K5365">
        <v>2</v>
      </c>
      <c r="L5365" t="str">
        <f>_xlfn.CONCAT(D5365,F5365)</f>
        <v>Frappé12 oz</v>
      </c>
      <c r="M5365" s="10">
        <f>E5365*_xlfn.XLOOKUP(L5365,PriceListData!$F$2:$F$97,PriceListData!$E$2:$E$97)</f>
        <v>4.75</v>
      </c>
      <c r="N5365" t="str">
        <f>TEXT(B5365,"dddd")</f>
        <v>Friday</v>
      </c>
    </row>
    <row r="5366" spans="1:14" x14ac:dyDescent="0.35">
      <c r="A5366">
        <v>291711</v>
      </c>
      <c r="B5366" s="3">
        <v>45800</v>
      </c>
      <c r="C5366" s="4">
        <v>0.7456018518518519</v>
      </c>
      <c r="D5366" t="s">
        <v>54</v>
      </c>
      <c r="E5366">
        <v>1</v>
      </c>
      <c r="G5366" t="s">
        <v>415</v>
      </c>
      <c r="H5366" t="s">
        <v>416</v>
      </c>
      <c r="J5366" t="s">
        <v>403</v>
      </c>
      <c r="K5366">
        <v>1</v>
      </c>
      <c r="L5366" t="str">
        <f>_xlfn.CONCAT(D5366,F5366)</f>
        <v>Syrup</v>
      </c>
      <c r="M5366" s="10">
        <f>E5366*_xlfn.XLOOKUP(L5366,PriceListData!$F$2:$F$97,PriceListData!$E$2:$E$97)</f>
        <v>0.75</v>
      </c>
      <c r="N5366" t="str">
        <f>TEXT(B5366,"dddd")</f>
        <v>Friday</v>
      </c>
    </row>
    <row r="5367" spans="1:14" x14ac:dyDescent="0.35">
      <c r="A5367">
        <v>291711</v>
      </c>
      <c r="B5367" s="3">
        <v>45800</v>
      </c>
      <c r="C5367" s="4">
        <v>0.7456018518518519</v>
      </c>
      <c r="D5367" t="s">
        <v>21</v>
      </c>
      <c r="E5367">
        <v>1</v>
      </c>
      <c r="F5367" t="s">
        <v>15</v>
      </c>
      <c r="G5367" t="s">
        <v>405</v>
      </c>
      <c r="H5367" t="s">
        <v>406</v>
      </c>
      <c r="J5367" t="s">
        <v>403</v>
      </c>
      <c r="K5367">
        <v>1</v>
      </c>
      <c r="L5367" t="str">
        <f>_xlfn.CONCAT(D5367,F5367)</f>
        <v>Pourover12 oz</v>
      </c>
      <c r="M5367" s="10">
        <f>E5367*_xlfn.XLOOKUP(L5367,PriceListData!$F$2:$F$97,PriceListData!$E$2:$E$97)</f>
        <v>3.5</v>
      </c>
      <c r="N5367" t="str">
        <f>TEXT(B5367,"dddd")</f>
        <v>Friday</v>
      </c>
    </row>
    <row r="5368" spans="1:14" x14ac:dyDescent="0.35">
      <c r="A5368">
        <v>291711</v>
      </c>
      <c r="B5368" s="3">
        <v>45800</v>
      </c>
      <c r="C5368" s="4">
        <v>0.7456018518518519</v>
      </c>
      <c r="D5368" t="s">
        <v>404</v>
      </c>
      <c r="E5368">
        <v>1</v>
      </c>
      <c r="F5368" t="s">
        <v>15</v>
      </c>
      <c r="G5368" t="s">
        <v>405</v>
      </c>
      <c r="H5368" t="s">
        <v>406</v>
      </c>
      <c r="J5368" t="s">
        <v>403</v>
      </c>
      <c r="K5368">
        <v>1</v>
      </c>
      <c r="L5368" t="str">
        <f>_xlfn.CONCAT(D5368,F5368)</f>
        <v>Café latté12 oz</v>
      </c>
      <c r="M5368" s="10">
        <f>E5368*_xlfn.XLOOKUP(L5368,PriceListData!$F$2:$F$97,PriceListData!$E$2:$E$97)</f>
        <v>4.25</v>
      </c>
      <c r="N5368" t="str">
        <f>TEXT(B5368,"dddd")</f>
        <v>Friday</v>
      </c>
    </row>
    <row r="5369" spans="1:14" x14ac:dyDescent="0.35">
      <c r="A5369">
        <v>291710</v>
      </c>
      <c r="B5369" s="3">
        <v>45800</v>
      </c>
      <c r="C5369" s="4">
        <v>0.73960648148148145</v>
      </c>
      <c r="D5369" t="s">
        <v>407</v>
      </c>
      <c r="E5369">
        <v>1</v>
      </c>
      <c r="G5369" t="s">
        <v>405</v>
      </c>
      <c r="H5369" t="s">
        <v>408</v>
      </c>
      <c r="J5369" t="s">
        <v>403</v>
      </c>
      <c r="K5369">
        <v>1</v>
      </c>
      <c r="L5369" t="str">
        <f>_xlfn.CONCAT(D5369,F5369)</f>
        <v>Drip coffee refill</v>
      </c>
      <c r="M5369" s="10">
        <f>E5369*_xlfn.XLOOKUP(L5369,PriceListData!$F$2:$F$97,PriceListData!$E$2:$E$97)</f>
        <v>1.25</v>
      </c>
      <c r="N5369" t="str">
        <f>TEXT(B5369,"dddd")</f>
        <v>Friday</v>
      </c>
    </row>
    <row r="5370" spans="1:14" x14ac:dyDescent="0.35">
      <c r="A5370">
        <v>291709</v>
      </c>
      <c r="B5370" s="3">
        <v>45800</v>
      </c>
      <c r="C5370" s="4">
        <v>0.73548611111111106</v>
      </c>
      <c r="D5370" t="s">
        <v>52</v>
      </c>
      <c r="E5370">
        <v>1</v>
      </c>
      <c r="F5370" t="s">
        <v>15</v>
      </c>
      <c r="G5370" t="s">
        <v>405</v>
      </c>
      <c r="H5370" t="s">
        <v>414</v>
      </c>
      <c r="J5370" t="s">
        <v>403</v>
      </c>
      <c r="K5370">
        <v>1</v>
      </c>
      <c r="L5370" t="str">
        <f>_xlfn.CONCAT(D5370,F5370)</f>
        <v>Frappé12 oz</v>
      </c>
      <c r="M5370" s="10">
        <f>E5370*_xlfn.XLOOKUP(L5370,PriceListData!$F$2:$F$97,PriceListData!$E$2:$E$97)</f>
        <v>4.75</v>
      </c>
      <c r="N5370" t="str">
        <f>TEXT(B5370,"dddd")</f>
        <v>Friday</v>
      </c>
    </row>
    <row r="5371" spans="1:14" x14ac:dyDescent="0.35">
      <c r="A5371">
        <v>291708</v>
      </c>
      <c r="B5371" s="3">
        <v>45800</v>
      </c>
      <c r="C5371" s="4">
        <v>0.73364583333333333</v>
      </c>
      <c r="D5371" t="s">
        <v>65</v>
      </c>
      <c r="E5371">
        <v>1</v>
      </c>
      <c r="F5371" t="s">
        <v>15</v>
      </c>
      <c r="G5371" t="s">
        <v>405</v>
      </c>
      <c r="H5371" t="s">
        <v>406</v>
      </c>
      <c r="J5371" t="s">
        <v>403</v>
      </c>
      <c r="K5371">
        <v>1</v>
      </c>
      <c r="L5371" t="str">
        <f>_xlfn.CONCAT(D5371,F5371)</f>
        <v>Cappuccino12 oz</v>
      </c>
      <c r="M5371" s="10">
        <f>E5371*_xlfn.XLOOKUP(L5371,PriceListData!$F$2:$F$97,PriceListData!$E$2:$E$97)</f>
        <v>5.5</v>
      </c>
      <c r="N5371" t="str">
        <f>TEXT(B5371,"dddd")</f>
        <v>Friday</v>
      </c>
    </row>
    <row r="5372" spans="1:14" x14ac:dyDescent="0.35">
      <c r="A5372">
        <v>291707</v>
      </c>
      <c r="B5372" s="3">
        <v>45800</v>
      </c>
      <c r="C5372" s="4">
        <v>0.73108796296296297</v>
      </c>
      <c r="D5372" t="s">
        <v>445</v>
      </c>
      <c r="E5372">
        <v>1</v>
      </c>
      <c r="F5372" t="s">
        <v>15</v>
      </c>
      <c r="G5372" t="s">
        <v>423</v>
      </c>
      <c r="H5372" t="s">
        <v>414</v>
      </c>
      <c r="J5372" t="s">
        <v>403</v>
      </c>
      <c r="K5372">
        <v>1</v>
      </c>
      <c r="L5372" t="str">
        <f>_xlfn.CONCAT(D5372,F5372)</f>
        <v>Mango lassi12 oz</v>
      </c>
      <c r="M5372" s="10">
        <f>E5372*_xlfn.XLOOKUP(L5372,PriceListData!$F$2:$F$97,PriceListData!$E$2:$E$97)</f>
        <v>5.75</v>
      </c>
      <c r="N5372" t="str">
        <f>TEXT(B5372,"dddd")</f>
        <v>Friday</v>
      </c>
    </row>
    <row r="5373" spans="1:14" x14ac:dyDescent="0.35">
      <c r="A5373">
        <v>291706</v>
      </c>
      <c r="B5373" s="3">
        <v>45800</v>
      </c>
      <c r="C5373" s="4">
        <v>0.72946759259259264</v>
      </c>
      <c r="D5373" t="s">
        <v>52</v>
      </c>
      <c r="E5373">
        <v>1</v>
      </c>
      <c r="F5373" t="s">
        <v>15</v>
      </c>
      <c r="G5373" t="s">
        <v>405</v>
      </c>
      <c r="H5373" t="s">
        <v>414</v>
      </c>
      <c r="J5373" t="s">
        <v>403</v>
      </c>
      <c r="K5373">
        <v>2</v>
      </c>
      <c r="L5373" t="str">
        <f>_xlfn.CONCAT(D5373,F5373)</f>
        <v>Frappé12 oz</v>
      </c>
      <c r="M5373" s="10">
        <f>E5373*_xlfn.XLOOKUP(L5373,PriceListData!$F$2:$F$97,PriceListData!$E$2:$E$97)</f>
        <v>4.75</v>
      </c>
      <c r="N5373" t="str">
        <f>TEXT(B5373,"dddd")</f>
        <v>Friday</v>
      </c>
    </row>
    <row r="5374" spans="1:14" x14ac:dyDescent="0.35">
      <c r="A5374">
        <v>291705</v>
      </c>
      <c r="B5374" s="3">
        <v>45800</v>
      </c>
      <c r="C5374" s="4">
        <v>0.72263888888888894</v>
      </c>
      <c r="D5374" t="s">
        <v>21</v>
      </c>
      <c r="E5374">
        <v>1</v>
      </c>
      <c r="F5374" t="s">
        <v>15</v>
      </c>
      <c r="G5374" t="s">
        <v>405</v>
      </c>
      <c r="H5374" t="s">
        <v>406</v>
      </c>
      <c r="J5374" t="s">
        <v>403</v>
      </c>
      <c r="K5374">
        <v>2</v>
      </c>
      <c r="L5374" t="str">
        <f>_xlfn.CONCAT(D5374,F5374)</f>
        <v>Pourover12 oz</v>
      </c>
      <c r="M5374" s="10">
        <f>E5374*_xlfn.XLOOKUP(L5374,PriceListData!$F$2:$F$97,PriceListData!$E$2:$E$97)</f>
        <v>3.5</v>
      </c>
      <c r="N5374" t="str">
        <f>TEXT(B5374,"dddd")</f>
        <v>Friday</v>
      </c>
    </row>
    <row r="5375" spans="1:14" x14ac:dyDescent="0.35">
      <c r="A5375">
        <v>291705</v>
      </c>
      <c r="B5375" s="3">
        <v>45800</v>
      </c>
      <c r="C5375" s="4">
        <v>0.72263888888888894</v>
      </c>
      <c r="D5375" t="s">
        <v>419</v>
      </c>
      <c r="E5375">
        <v>1</v>
      </c>
      <c r="G5375" t="s">
        <v>415</v>
      </c>
      <c r="H5375" t="s">
        <v>416</v>
      </c>
      <c r="J5375" t="s">
        <v>403</v>
      </c>
      <c r="K5375">
        <v>2</v>
      </c>
      <c r="L5375" t="str">
        <f>_xlfn.CONCAT(D5375,F5375)</f>
        <v>Extra shot</v>
      </c>
      <c r="M5375" s="10">
        <f>E5375*_xlfn.XLOOKUP(L5375,PriceListData!$F$2:$F$97,PriceListData!$E$2:$E$97)</f>
        <v>1</v>
      </c>
      <c r="N5375" t="str">
        <f>TEXT(B5375,"dddd")</f>
        <v>Friday</v>
      </c>
    </row>
    <row r="5376" spans="1:14" x14ac:dyDescent="0.35">
      <c r="A5376">
        <v>291704</v>
      </c>
      <c r="B5376" s="3">
        <v>45800</v>
      </c>
      <c r="C5376" s="4">
        <v>0.71866898148148151</v>
      </c>
      <c r="D5376" t="s">
        <v>65</v>
      </c>
      <c r="E5376">
        <v>1</v>
      </c>
      <c r="F5376" t="s">
        <v>15</v>
      </c>
      <c r="G5376" t="s">
        <v>405</v>
      </c>
      <c r="H5376" t="s">
        <v>406</v>
      </c>
      <c r="J5376" t="s">
        <v>403</v>
      </c>
      <c r="K5376">
        <v>1</v>
      </c>
      <c r="L5376" t="str">
        <f>_xlfn.CONCAT(D5376,F5376)</f>
        <v>Cappuccino12 oz</v>
      </c>
      <c r="M5376" s="10">
        <f>E5376*_xlfn.XLOOKUP(L5376,PriceListData!$F$2:$F$97,PriceListData!$E$2:$E$97)</f>
        <v>5.5</v>
      </c>
      <c r="N5376" t="str">
        <f>TEXT(B5376,"dddd")</f>
        <v>Friday</v>
      </c>
    </row>
    <row r="5377" spans="1:14" x14ac:dyDescent="0.35">
      <c r="A5377">
        <v>291703</v>
      </c>
      <c r="B5377" s="3">
        <v>45800</v>
      </c>
      <c r="C5377" s="4">
        <v>0.71405092592592589</v>
      </c>
      <c r="D5377" t="s">
        <v>428</v>
      </c>
      <c r="E5377">
        <v>1</v>
      </c>
      <c r="F5377" t="s">
        <v>15</v>
      </c>
      <c r="G5377" t="s">
        <v>413</v>
      </c>
      <c r="H5377" t="s">
        <v>406</v>
      </c>
      <c r="J5377" t="s">
        <v>403</v>
      </c>
      <c r="K5377">
        <v>1</v>
      </c>
      <c r="L5377" t="str">
        <f>_xlfn.CONCAT(D5377,F5377)</f>
        <v>Rooibos latté12 oz</v>
      </c>
      <c r="M5377" s="10">
        <f>E5377*_xlfn.XLOOKUP(L5377,PriceListData!$F$2:$F$97,PriceListData!$E$2:$E$97)</f>
        <v>5.5</v>
      </c>
      <c r="N5377" t="str">
        <f>TEXT(B5377,"dddd")</f>
        <v>Friday</v>
      </c>
    </row>
    <row r="5378" spans="1:14" x14ac:dyDescent="0.35">
      <c r="A5378">
        <v>291702</v>
      </c>
      <c r="B5378" s="3">
        <v>45800</v>
      </c>
      <c r="C5378" s="4">
        <v>0.70883101851851849</v>
      </c>
      <c r="D5378" t="s">
        <v>21</v>
      </c>
      <c r="E5378">
        <v>1</v>
      </c>
      <c r="F5378" t="s">
        <v>15</v>
      </c>
      <c r="G5378" t="s">
        <v>405</v>
      </c>
      <c r="H5378" t="s">
        <v>406</v>
      </c>
      <c r="J5378" t="s">
        <v>403</v>
      </c>
      <c r="K5378">
        <v>2</v>
      </c>
      <c r="L5378" t="str">
        <f>_xlfn.CONCAT(D5378,F5378)</f>
        <v>Pourover12 oz</v>
      </c>
      <c r="M5378" s="10">
        <f>E5378*_xlfn.XLOOKUP(L5378,PriceListData!$F$2:$F$97,PriceListData!$E$2:$E$97)</f>
        <v>3.5</v>
      </c>
      <c r="N5378" t="str">
        <f>TEXT(B5378,"dddd")</f>
        <v>Friday</v>
      </c>
    </row>
    <row r="5379" spans="1:14" x14ac:dyDescent="0.35">
      <c r="A5379">
        <v>291701</v>
      </c>
      <c r="B5379" s="3">
        <v>45800</v>
      </c>
      <c r="C5379" s="4">
        <v>0.70304398148148151</v>
      </c>
      <c r="D5379" t="s">
        <v>419</v>
      </c>
      <c r="E5379">
        <v>1</v>
      </c>
      <c r="G5379" t="s">
        <v>415</v>
      </c>
      <c r="H5379" t="s">
        <v>416</v>
      </c>
      <c r="J5379" t="s">
        <v>403</v>
      </c>
      <c r="K5379">
        <v>1</v>
      </c>
      <c r="L5379" t="str">
        <f>_xlfn.CONCAT(D5379,F5379)</f>
        <v>Extra shot</v>
      </c>
      <c r="M5379" s="10">
        <f>E5379*_xlfn.XLOOKUP(L5379,PriceListData!$F$2:$F$97,PriceListData!$E$2:$E$97)</f>
        <v>1</v>
      </c>
      <c r="N5379" t="str">
        <f>TEXT(B5379,"dddd")</f>
        <v>Friday</v>
      </c>
    </row>
    <row r="5380" spans="1:14" x14ac:dyDescent="0.35">
      <c r="A5380">
        <v>291701</v>
      </c>
      <c r="B5380" s="3">
        <v>45800</v>
      </c>
      <c r="C5380" s="4">
        <v>0.70304398148148151</v>
      </c>
      <c r="D5380" t="s">
        <v>65</v>
      </c>
      <c r="E5380">
        <v>1</v>
      </c>
      <c r="F5380" t="s">
        <v>15</v>
      </c>
      <c r="G5380" t="s">
        <v>405</v>
      </c>
      <c r="H5380" t="s">
        <v>406</v>
      </c>
      <c r="J5380" t="s">
        <v>403</v>
      </c>
      <c r="K5380">
        <v>1</v>
      </c>
      <c r="L5380" t="str">
        <f>_xlfn.CONCAT(D5380,F5380)</f>
        <v>Cappuccino12 oz</v>
      </c>
      <c r="M5380" s="10">
        <f>E5380*_xlfn.XLOOKUP(L5380,PriceListData!$F$2:$F$97,PriceListData!$E$2:$E$97)</f>
        <v>5.5</v>
      </c>
      <c r="N5380" t="str">
        <f>TEXT(B5380,"dddd")</f>
        <v>Friday</v>
      </c>
    </row>
    <row r="5381" spans="1:14" x14ac:dyDescent="0.35">
      <c r="A5381">
        <v>291700</v>
      </c>
      <c r="B5381" s="3">
        <v>45800</v>
      </c>
      <c r="C5381" s="4">
        <v>0.70114583333333336</v>
      </c>
      <c r="D5381" t="s">
        <v>52</v>
      </c>
      <c r="E5381">
        <v>1</v>
      </c>
      <c r="F5381" t="s">
        <v>15</v>
      </c>
      <c r="G5381" t="s">
        <v>405</v>
      </c>
      <c r="H5381" t="s">
        <v>414</v>
      </c>
      <c r="J5381" t="s">
        <v>403</v>
      </c>
      <c r="K5381">
        <v>2</v>
      </c>
      <c r="L5381" t="str">
        <f>_xlfn.CONCAT(D5381,F5381)</f>
        <v>Frappé12 oz</v>
      </c>
      <c r="M5381" s="10">
        <f>E5381*_xlfn.XLOOKUP(L5381,PriceListData!$F$2:$F$97,PriceListData!$E$2:$E$97)</f>
        <v>4.75</v>
      </c>
      <c r="N5381" t="str">
        <f>TEXT(B5381,"dddd")</f>
        <v>Friday</v>
      </c>
    </row>
    <row r="5382" spans="1:14" x14ac:dyDescent="0.35">
      <c r="A5382">
        <v>291699</v>
      </c>
      <c r="B5382" s="3">
        <v>45800</v>
      </c>
      <c r="C5382" s="4">
        <v>0.69798611111111108</v>
      </c>
      <c r="D5382" t="s">
        <v>452</v>
      </c>
      <c r="E5382">
        <v>1</v>
      </c>
      <c r="G5382" t="s">
        <v>401</v>
      </c>
      <c r="H5382" t="s">
        <v>453</v>
      </c>
      <c r="J5382" t="s">
        <v>403</v>
      </c>
      <c r="K5382">
        <v>2</v>
      </c>
      <c r="L5382" t="str">
        <f>_xlfn.CONCAT(D5382,F5382)</f>
        <v>Reusable travel mug</v>
      </c>
      <c r="M5382" s="10">
        <f>E5382*_xlfn.XLOOKUP(L5382,PriceListData!$F$2:$F$97,PriceListData!$E$2:$E$97)</f>
        <v>12.75</v>
      </c>
      <c r="N5382" t="str">
        <f>TEXT(B5382,"dddd")</f>
        <v>Friday</v>
      </c>
    </row>
    <row r="5383" spans="1:14" x14ac:dyDescent="0.35">
      <c r="A5383">
        <v>291699</v>
      </c>
      <c r="B5383" s="3">
        <v>45800</v>
      </c>
      <c r="C5383" s="4">
        <v>0.69798611111111108</v>
      </c>
      <c r="D5383" t="s">
        <v>412</v>
      </c>
      <c r="E5383">
        <v>1</v>
      </c>
      <c r="F5383" t="s">
        <v>15</v>
      </c>
      <c r="G5383" t="s">
        <v>413</v>
      </c>
      <c r="H5383" t="s">
        <v>414</v>
      </c>
      <c r="J5383" t="s">
        <v>403</v>
      </c>
      <c r="K5383">
        <v>2</v>
      </c>
      <c r="L5383" t="str">
        <f>_xlfn.CONCAT(D5383,F5383)</f>
        <v>Iced tea12 oz</v>
      </c>
      <c r="M5383" s="10">
        <f>E5383*_xlfn.XLOOKUP(L5383,PriceListData!$F$2:$F$97,PriceListData!$E$2:$E$97)</f>
        <v>4.25</v>
      </c>
      <c r="N5383" t="str">
        <f>TEXT(B5383,"dddd")</f>
        <v>Friday</v>
      </c>
    </row>
    <row r="5384" spans="1:14" x14ac:dyDescent="0.35">
      <c r="A5384">
        <v>291698</v>
      </c>
      <c r="B5384" s="3">
        <v>45800</v>
      </c>
      <c r="C5384" s="4">
        <v>0.69619212962962962</v>
      </c>
      <c r="D5384" t="s">
        <v>410</v>
      </c>
      <c r="E5384">
        <v>1</v>
      </c>
      <c r="F5384" t="s">
        <v>15</v>
      </c>
      <c r="G5384" t="s">
        <v>405</v>
      </c>
      <c r="H5384" t="s">
        <v>406</v>
      </c>
      <c r="J5384" t="s">
        <v>403</v>
      </c>
      <c r="K5384">
        <v>1</v>
      </c>
      <c r="L5384" t="str">
        <f>_xlfn.CONCAT(D5384,F5384)</f>
        <v>Café Cubano12 oz</v>
      </c>
      <c r="M5384" s="10">
        <f>E5384*_xlfn.XLOOKUP(L5384,PriceListData!$F$2:$F$97,PriceListData!$E$2:$E$97)</f>
        <v>7</v>
      </c>
      <c r="N5384" t="str">
        <f>TEXT(B5384,"dddd")</f>
        <v>Friday</v>
      </c>
    </row>
    <row r="5385" spans="1:14" x14ac:dyDescent="0.35">
      <c r="A5385">
        <v>291697</v>
      </c>
      <c r="B5385" s="3">
        <v>45800</v>
      </c>
      <c r="C5385" s="4">
        <v>0.68530092592592595</v>
      </c>
      <c r="D5385" t="s">
        <v>54</v>
      </c>
      <c r="E5385">
        <v>1</v>
      </c>
      <c r="G5385" t="s">
        <v>415</v>
      </c>
      <c r="H5385" t="s">
        <v>416</v>
      </c>
      <c r="J5385" t="s">
        <v>403</v>
      </c>
      <c r="K5385">
        <v>2</v>
      </c>
      <c r="L5385" t="str">
        <f>_xlfn.CONCAT(D5385,F5385)</f>
        <v>Syrup</v>
      </c>
      <c r="M5385" s="10">
        <f>E5385*_xlfn.XLOOKUP(L5385,PriceListData!$F$2:$F$97,PriceListData!$E$2:$E$97)</f>
        <v>0.75</v>
      </c>
      <c r="N5385" t="str">
        <f>TEXT(B5385,"dddd")</f>
        <v>Friday</v>
      </c>
    </row>
    <row r="5386" spans="1:14" x14ac:dyDescent="0.35">
      <c r="A5386">
        <v>291697</v>
      </c>
      <c r="B5386" s="3">
        <v>45800</v>
      </c>
      <c r="C5386" s="4">
        <v>0.68530092592592595</v>
      </c>
      <c r="D5386" t="s">
        <v>21</v>
      </c>
      <c r="E5386">
        <v>1</v>
      </c>
      <c r="F5386" t="s">
        <v>15</v>
      </c>
      <c r="G5386" t="s">
        <v>405</v>
      </c>
      <c r="H5386" t="s">
        <v>406</v>
      </c>
      <c r="J5386" t="s">
        <v>403</v>
      </c>
      <c r="K5386">
        <v>2</v>
      </c>
      <c r="L5386" t="str">
        <f>_xlfn.CONCAT(D5386,F5386)</f>
        <v>Pourover12 oz</v>
      </c>
      <c r="M5386" s="10">
        <f>E5386*_xlfn.XLOOKUP(L5386,PriceListData!$F$2:$F$97,PriceListData!$E$2:$E$97)</f>
        <v>3.5</v>
      </c>
      <c r="N5386" t="str">
        <f>TEXT(B5386,"dddd")</f>
        <v>Friday</v>
      </c>
    </row>
    <row r="5387" spans="1:14" x14ac:dyDescent="0.35">
      <c r="A5387">
        <v>291696</v>
      </c>
      <c r="B5387" s="3">
        <v>45800</v>
      </c>
      <c r="C5387" s="4">
        <v>0.68453703703703705</v>
      </c>
      <c r="D5387" t="s">
        <v>428</v>
      </c>
      <c r="E5387">
        <v>1</v>
      </c>
      <c r="F5387" t="s">
        <v>15</v>
      </c>
      <c r="G5387" t="s">
        <v>413</v>
      </c>
      <c r="H5387" t="s">
        <v>406</v>
      </c>
      <c r="J5387" t="s">
        <v>403</v>
      </c>
      <c r="K5387">
        <v>1</v>
      </c>
      <c r="L5387" t="str">
        <f>_xlfn.CONCAT(D5387,F5387)</f>
        <v>Rooibos latté12 oz</v>
      </c>
      <c r="M5387" s="10">
        <f>E5387*_xlfn.XLOOKUP(L5387,PriceListData!$F$2:$F$97,PriceListData!$E$2:$E$97)</f>
        <v>5.5</v>
      </c>
      <c r="N5387" t="str">
        <f>TEXT(B5387,"dddd")</f>
        <v>Friday</v>
      </c>
    </row>
    <row r="5388" spans="1:14" x14ac:dyDescent="0.35">
      <c r="A5388">
        <v>291695</v>
      </c>
      <c r="B5388" s="3">
        <v>45800</v>
      </c>
      <c r="C5388" s="4">
        <v>0.68256944444444445</v>
      </c>
      <c r="D5388" t="s">
        <v>404</v>
      </c>
      <c r="E5388">
        <v>1</v>
      </c>
      <c r="F5388" t="s">
        <v>15</v>
      </c>
      <c r="G5388" t="s">
        <v>405</v>
      </c>
      <c r="H5388" t="s">
        <v>406</v>
      </c>
      <c r="J5388" t="s">
        <v>403</v>
      </c>
      <c r="K5388">
        <v>1</v>
      </c>
      <c r="L5388" t="str">
        <f>_xlfn.CONCAT(D5388,F5388)</f>
        <v>Café latté12 oz</v>
      </c>
      <c r="M5388" s="10">
        <f>E5388*_xlfn.XLOOKUP(L5388,PriceListData!$F$2:$F$97,PriceListData!$E$2:$E$97)</f>
        <v>4.25</v>
      </c>
      <c r="N5388" t="str">
        <f>TEXT(B5388,"dddd")</f>
        <v>Friday</v>
      </c>
    </row>
    <row r="5389" spans="1:14" x14ac:dyDescent="0.35">
      <c r="A5389">
        <v>291694</v>
      </c>
      <c r="B5389" s="3">
        <v>45800</v>
      </c>
      <c r="C5389" s="4">
        <v>0.66488425925925931</v>
      </c>
      <c r="D5389" t="s">
        <v>404</v>
      </c>
      <c r="E5389">
        <v>1</v>
      </c>
      <c r="F5389" t="s">
        <v>15</v>
      </c>
      <c r="G5389" t="s">
        <v>405</v>
      </c>
      <c r="H5389" t="s">
        <v>406</v>
      </c>
      <c r="J5389" t="s">
        <v>403</v>
      </c>
      <c r="K5389">
        <v>1</v>
      </c>
      <c r="L5389" t="str">
        <f>_xlfn.CONCAT(D5389,F5389)</f>
        <v>Café latté12 oz</v>
      </c>
      <c r="M5389" s="10">
        <f>E5389*_xlfn.XLOOKUP(L5389,PriceListData!$F$2:$F$97,PriceListData!$E$2:$E$97)</f>
        <v>4.25</v>
      </c>
      <c r="N5389" t="str">
        <f>TEXT(B5389,"dddd")</f>
        <v>Friday</v>
      </c>
    </row>
    <row r="5390" spans="1:14" x14ac:dyDescent="0.35">
      <c r="A5390">
        <v>291693</v>
      </c>
      <c r="B5390" s="3">
        <v>45800</v>
      </c>
      <c r="C5390" s="4">
        <v>0.66253472222222221</v>
      </c>
      <c r="D5390" t="s">
        <v>404</v>
      </c>
      <c r="E5390">
        <v>1</v>
      </c>
      <c r="F5390" t="s">
        <v>15</v>
      </c>
      <c r="G5390" t="s">
        <v>405</v>
      </c>
      <c r="H5390" t="s">
        <v>406</v>
      </c>
      <c r="J5390" t="s">
        <v>403</v>
      </c>
      <c r="K5390">
        <v>1</v>
      </c>
      <c r="L5390" t="str">
        <f>_xlfn.CONCAT(D5390,F5390)</f>
        <v>Café latté12 oz</v>
      </c>
      <c r="M5390" s="10">
        <f>E5390*_xlfn.XLOOKUP(L5390,PriceListData!$F$2:$F$97,PriceListData!$E$2:$E$97)</f>
        <v>4.25</v>
      </c>
      <c r="N5390" t="str">
        <f>TEXT(B5390,"dddd")</f>
        <v>Friday</v>
      </c>
    </row>
    <row r="5391" spans="1:14" x14ac:dyDescent="0.35">
      <c r="A5391">
        <v>291692</v>
      </c>
      <c r="B5391" s="3">
        <v>45800</v>
      </c>
      <c r="C5391" s="4">
        <v>0.66081018518518519</v>
      </c>
      <c r="D5391" t="s">
        <v>21</v>
      </c>
      <c r="E5391">
        <v>1</v>
      </c>
      <c r="F5391" t="s">
        <v>15</v>
      </c>
      <c r="G5391" t="s">
        <v>405</v>
      </c>
      <c r="H5391" t="s">
        <v>406</v>
      </c>
      <c r="J5391" t="s">
        <v>403</v>
      </c>
      <c r="K5391">
        <v>1</v>
      </c>
      <c r="L5391" t="str">
        <f>_xlfn.CONCAT(D5391,F5391)</f>
        <v>Pourover12 oz</v>
      </c>
      <c r="M5391" s="10">
        <f>E5391*_xlfn.XLOOKUP(L5391,PriceListData!$F$2:$F$97,PriceListData!$E$2:$E$97)</f>
        <v>3.5</v>
      </c>
      <c r="N5391" t="str">
        <f>TEXT(B5391,"dddd")</f>
        <v>Friday</v>
      </c>
    </row>
    <row r="5392" spans="1:14" x14ac:dyDescent="0.35">
      <c r="A5392">
        <v>291690</v>
      </c>
      <c r="B5392" s="3">
        <v>45800</v>
      </c>
      <c r="C5392" s="4">
        <v>0.65927083333333336</v>
      </c>
      <c r="D5392" t="s">
        <v>420</v>
      </c>
      <c r="E5392">
        <v>1</v>
      </c>
      <c r="F5392" t="s">
        <v>76</v>
      </c>
      <c r="G5392" t="s">
        <v>413</v>
      </c>
      <c r="H5392" t="s">
        <v>406</v>
      </c>
      <c r="J5392" t="s">
        <v>403</v>
      </c>
      <c r="K5392">
        <v>1</v>
      </c>
      <c r="L5392" t="str">
        <f>_xlfn.CONCAT(D5392,F5392)</f>
        <v>Moroccan tea10 oz</v>
      </c>
      <c r="M5392" s="10">
        <f>E5392*_xlfn.XLOOKUP(L5392,PriceListData!$F$2:$F$97,PriceListData!$E$2:$E$97)</f>
        <v>3</v>
      </c>
      <c r="N5392" t="str">
        <f>TEXT(B5392,"dddd")</f>
        <v>Friday</v>
      </c>
    </row>
    <row r="5393" spans="1:14" x14ac:dyDescent="0.35">
      <c r="A5393">
        <v>291689</v>
      </c>
      <c r="B5393" s="3">
        <v>45800</v>
      </c>
      <c r="C5393" s="4">
        <v>0.65123842592592596</v>
      </c>
      <c r="D5393" t="s">
        <v>40</v>
      </c>
      <c r="E5393">
        <v>1</v>
      </c>
      <c r="F5393" t="s">
        <v>35</v>
      </c>
      <c r="G5393" t="s">
        <v>405</v>
      </c>
      <c r="H5393" t="s">
        <v>406</v>
      </c>
      <c r="J5393" t="s">
        <v>403</v>
      </c>
      <c r="K5393">
        <v>1</v>
      </c>
      <c r="L5393" t="str">
        <f>_xlfn.CONCAT(D5393,F5393)</f>
        <v>Espresso1 oz</v>
      </c>
      <c r="M5393" s="10">
        <f>E5393*_xlfn.XLOOKUP(L5393,PriceListData!$F$2:$F$97,PriceListData!$E$2:$E$97)</f>
        <v>2.5</v>
      </c>
      <c r="N5393" t="str">
        <f>TEXT(B5393,"dddd")</f>
        <v>Friday</v>
      </c>
    </row>
    <row r="5394" spans="1:14" x14ac:dyDescent="0.35">
      <c r="A5394">
        <v>291688</v>
      </c>
      <c r="B5394" s="3">
        <v>45800</v>
      </c>
      <c r="C5394" s="4">
        <v>0.6507060185185185</v>
      </c>
      <c r="D5394" t="s">
        <v>407</v>
      </c>
      <c r="E5394">
        <v>1</v>
      </c>
      <c r="G5394" t="s">
        <v>405</v>
      </c>
      <c r="H5394" t="s">
        <v>408</v>
      </c>
      <c r="J5394" t="s">
        <v>403</v>
      </c>
      <c r="K5394">
        <v>1</v>
      </c>
      <c r="L5394" t="str">
        <f>_xlfn.CONCAT(D5394,F5394)</f>
        <v>Drip coffee refill</v>
      </c>
      <c r="M5394" s="10">
        <f>E5394*_xlfn.XLOOKUP(L5394,PriceListData!$F$2:$F$97,PriceListData!$E$2:$E$97)</f>
        <v>1.25</v>
      </c>
      <c r="N5394" t="str">
        <f>TEXT(B5394,"dddd")</f>
        <v>Friday</v>
      </c>
    </row>
    <row r="5395" spans="1:14" x14ac:dyDescent="0.35">
      <c r="A5395">
        <v>291687</v>
      </c>
      <c r="B5395" s="3">
        <v>45800</v>
      </c>
      <c r="C5395" s="4">
        <v>0.65065972222222224</v>
      </c>
      <c r="D5395" t="s">
        <v>52</v>
      </c>
      <c r="E5395">
        <v>1</v>
      </c>
      <c r="F5395" t="s">
        <v>15</v>
      </c>
      <c r="G5395" t="s">
        <v>405</v>
      </c>
      <c r="H5395" t="s">
        <v>414</v>
      </c>
      <c r="J5395" t="s">
        <v>403</v>
      </c>
      <c r="K5395">
        <v>2</v>
      </c>
      <c r="L5395" t="str">
        <f>_xlfn.CONCAT(D5395,F5395)</f>
        <v>Frappé12 oz</v>
      </c>
      <c r="M5395" s="10">
        <f>E5395*_xlfn.XLOOKUP(L5395,PriceListData!$F$2:$F$97,PriceListData!$E$2:$E$97)</f>
        <v>4.75</v>
      </c>
      <c r="N5395" t="str">
        <f>TEXT(B5395,"dddd")</f>
        <v>Friday</v>
      </c>
    </row>
    <row r="5396" spans="1:14" x14ac:dyDescent="0.35">
      <c r="A5396">
        <v>291687</v>
      </c>
      <c r="B5396" s="3">
        <v>45800</v>
      </c>
      <c r="C5396" s="4">
        <v>0.65065972222222224</v>
      </c>
      <c r="D5396" t="s">
        <v>419</v>
      </c>
      <c r="E5396">
        <v>1</v>
      </c>
      <c r="G5396" t="s">
        <v>415</v>
      </c>
      <c r="H5396" t="s">
        <v>416</v>
      </c>
      <c r="J5396" t="s">
        <v>403</v>
      </c>
      <c r="K5396">
        <v>2</v>
      </c>
      <c r="L5396" t="str">
        <f>_xlfn.CONCAT(D5396,F5396)</f>
        <v>Extra shot</v>
      </c>
      <c r="M5396" s="10">
        <f>E5396*_xlfn.XLOOKUP(L5396,PriceListData!$F$2:$F$97,PriceListData!$E$2:$E$97)</f>
        <v>1</v>
      </c>
      <c r="N5396" t="str">
        <f>TEXT(B5396,"dddd")</f>
        <v>Friday</v>
      </c>
    </row>
    <row r="5397" spans="1:14" x14ac:dyDescent="0.35">
      <c r="A5397">
        <v>291686</v>
      </c>
      <c r="B5397" s="3">
        <v>45800</v>
      </c>
      <c r="C5397" s="4">
        <v>0.64695601851851847</v>
      </c>
      <c r="D5397" t="s">
        <v>404</v>
      </c>
      <c r="E5397">
        <v>1</v>
      </c>
      <c r="F5397" t="s">
        <v>15</v>
      </c>
      <c r="G5397" t="s">
        <v>405</v>
      </c>
      <c r="H5397" t="s">
        <v>406</v>
      </c>
      <c r="J5397" t="s">
        <v>403</v>
      </c>
      <c r="K5397">
        <v>1</v>
      </c>
      <c r="L5397" t="str">
        <f>_xlfn.CONCAT(D5397,F5397)</f>
        <v>Café latté12 oz</v>
      </c>
      <c r="M5397" s="10">
        <f>E5397*_xlfn.XLOOKUP(L5397,PriceListData!$F$2:$F$97,PriceListData!$E$2:$E$97)</f>
        <v>4.25</v>
      </c>
      <c r="N5397" t="str">
        <f>TEXT(B5397,"dddd")</f>
        <v>Friday</v>
      </c>
    </row>
    <row r="5398" spans="1:14" x14ac:dyDescent="0.35">
      <c r="A5398">
        <v>291685</v>
      </c>
      <c r="B5398" s="3">
        <v>45800</v>
      </c>
      <c r="C5398" s="4">
        <v>0.6411458333333333</v>
      </c>
      <c r="D5398" t="s">
        <v>411</v>
      </c>
      <c r="E5398">
        <v>1</v>
      </c>
      <c r="F5398" t="s">
        <v>24</v>
      </c>
      <c r="G5398" t="s">
        <v>405</v>
      </c>
      <c r="H5398" t="s">
        <v>406</v>
      </c>
      <c r="J5398" t="s">
        <v>403</v>
      </c>
      <c r="K5398">
        <v>1</v>
      </c>
      <c r="L5398" t="str">
        <f>_xlfn.CONCAT(D5398,F5398)</f>
        <v>Turkish coffee3 oz</v>
      </c>
      <c r="M5398" s="10">
        <f>E5398*_xlfn.XLOOKUP(L5398,PriceListData!$F$2:$F$97,PriceListData!$E$2:$E$97)</f>
        <v>3.75</v>
      </c>
      <c r="N5398" t="str">
        <f>TEXT(B5398,"dddd")</f>
        <v>Friday</v>
      </c>
    </row>
    <row r="5399" spans="1:14" x14ac:dyDescent="0.35">
      <c r="A5399">
        <v>291684</v>
      </c>
      <c r="B5399" s="3">
        <v>45800</v>
      </c>
      <c r="C5399" s="4">
        <v>0.63761574074074079</v>
      </c>
      <c r="D5399" t="s">
        <v>410</v>
      </c>
      <c r="E5399">
        <v>1</v>
      </c>
      <c r="F5399" t="s">
        <v>15</v>
      </c>
      <c r="G5399" t="s">
        <v>405</v>
      </c>
      <c r="H5399" t="s">
        <v>406</v>
      </c>
      <c r="J5399" t="s">
        <v>403</v>
      </c>
      <c r="K5399">
        <v>1</v>
      </c>
      <c r="L5399" t="str">
        <f>_xlfn.CONCAT(D5399,F5399)</f>
        <v>Café Cubano12 oz</v>
      </c>
      <c r="M5399" s="10">
        <f>E5399*_xlfn.XLOOKUP(L5399,PriceListData!$F$2:$F$97,PriceListData!$E$2:$E$97)</f>
        <v>7</v>
      </c>
      <c r="N5399" t="str">
        <f>TEXT(B5399,"dddd")</f>
        <v>Friday</v>
      </c>
    </row>
    <row r="5400" spans="1:14" x14ac:dyDescent="0.35">
      <c r="A5400">
        <v>291683</v>
      </c>
      <c r="B5400" s="3">
        <v>45800</v>
      </c>
      <c r="C5400" s="4">
        <v>0.63662037037037034</v>
      </c>
      <c r="D5400" t="s">
        <v>421</v>
      </c>
      <c r="E5400">
        <v>1</v>
      </c>
      <c r="F5400" t="s">
        <v>422</v>
      </c>
      <c r="G5400" t="s">
        <v>423</v>
      </c>
      <c r="H5400" t="s">
        <v>406</v>
      </c>
      <c r="J5400" t="s">
        <v>403</v>
      </c>
      <c r="K5400">
        <v>1</v>
      </c>
      <c r="L5400" t="str">
        <f>_xlfn.CONCAT(D5400,F5400)</f>
        <v>Hot chocolateRegular (12 oz)</v>
      </c>
      <c r="M5400" s="10">
        <f>E5400*_xlfn.XLOOKUP(L5400,PriceListData!$F$2:$F$97,PriceListData!$E$2:$E$97)</f>
        <v>4.75</v>
      </c>
      <c r="N5400" t="str">
        <f>TEXT(B5400,"dddd")</f>
        <v>Friday</v>
      </c>
    </row>
    <row r="5401" spans="1:14" x14ac:dyDescent="0.35">
      <c r="A5401">
        <v>291682</v>
      </c>
      <c r="B5401" s="3">
        <v>45800</v>
      </c>
      <c r="C5401" s="4">
        <v>0.63070601851851849</v>
      </c>
      <c r="D5401" t="s">
        <v>445</v>
      </c>
      <c r="E5401">
        <v>1</v>
      </c>
      <c r="F5401" t="s">
        <v>15</v>
      </c>
      <c r="G5401" t="s">
        <v>423</v>
      </c>
      <c r="H5401" t="s">
        <v>414</v>
      </c>
      <c r="J5401" t="s">
        <v>403</v>
      </c>
      <c r="K5401">
        <v>1</v>
      </c>
      <c r="L5401" t="str">
        <f>_xlfn.CONCAT(D5401,F5401)</f>
        <v>Mango lassi12 oz</v>
      </c>
      <c r="M5401" s="10">
        <f>E5401*_xlfn.XLOOKUP(L5401,PriceListData!$F$2:$F$97,PriceListData!$E$2:$E$97)</f>
        <v>5.75</v>
      </c>
      <c r="N5401" t="str">
        <f>TEXT(B5401,"dddd")</f>
        <v>Friday</v>
      </c>
    </row>
    <row r="5402" spans="1:14" x14ac:dyDescent="0.35">
      <c r="A5402">
        <v>291682</v>
      </c>
      <c r="B5402" s="3">
        <v>45800</v>
      </c>
      <c r="C5402" s="4">
        <v>0.63070601851851849</v>
      </c>
      <c r="D5402" t="s">
        <v>52</v>
      </c>
      <c r="E5402">
        <v>1</v>
      </c>
      <c r="F5402" t="s">
        <v>15</v>
      </c>
      <c r="G5402" t="s">
        <v>405</v>
      </c>
      <c r="H5402" t="s">
        <v>414</v>
      </c>
      <c r="J5402" t="s">
        <v>403</v>
      </c>
      <c r="K5402">
        <v>1</v>
      </c>
      <c r="L5402" t="str">
        <f>_xlfn.CONCAT(D5402,F5402)</f>
        <v>Frappé12 oz</v>
      </c>
      <c r="M5402" s="10">
        <f>E5402*_xlfn.XLOOKUP(L5402,PriceListData!$F$2:$F$97,PriceListData!$E$2:$E$97)</f>
        <v>4.75</v>
      </c>
      <c r="N5402" t="str">
        <f>TEXT(B5402,"dddd")</f>
        <v>Friday</v>
      </c>
    </row>
    <row r="5403" spans="1:14" x14ac:dyDescent="0.35">
      <c r="A5403">
        <v>291680</v>
      </c>
      <c r="B5403" s="3">
        <v>45800</v>
      </c>
      <c r="C5403" s="4">
        <v>0.62357638888888889</v>
      </c>
      <c r="D5403" t="s">
        <v>425</v>
      </c>
      <c r="E5403">
        <v>1</v>
      </c>
      <c r="F5403" t="s">
        <v>15</v>
      </c>
      <c r="G5403" t="s">
        <v>405</v>
      </c>
      <c r="H5403" t="s">
        <v>414</v>
      </c>
      <c r="J5403" t="s">
        <v>403</v>
      </c>
      <c r="K5403">
        <v>1</v>
      </c>
      <c r="L5403" t="str">
        <f>_xlfn.CONCAT(D5403,F5403)</f>
        <v>Iced Guillermo12 oz</v>
      </c>
      <c r="M5403" s="10">
        <f>E5403*_xlfn.XLOOKUP(L5403,PriceListData!$F$2:$F$97,PriceListData!$E$2:$E$97)</f>
        <v>3.5</v>
      </c>
      <c r="N5403" t="str">
        <f>TEXT(B5403,"dddd")</f>
        <v>Friday</v>
      </c>
    </row>
    <row r="5404" spans="1:14" x14ac:dyDescent="0.35">
      <c r="A5404">
        <v>291680</v>
      </c>
      <c r="B5404" s="3">
        <v>45800</v>
      </c>
      <c r="C5404" s="4">
        <v>0.62357638888888889</v>
      </c>
      <c r="D5404" t="s">
        <v>404</v>
      </c>
      <c r="E5404">
        <v>1</v>
      </c>
      <c r="F5404" t="s">
        <v>15</v>
      </c>
      <c r="G5404" t="s">
        <v>405</v>
      </c>
      <c r="H5404" t="s">
        <v>406</v>
      </c>
      <c r="J5404" t="s">
        <v>403</v>
      </c>
      <c r="K5404">
        <v>1</v>
      </c>
      <c r="L5404" t="str">
        <f>_xlfn.CONCAT(D5404,F5404)</f>
        <v>Café latté12 oz</v>
      </c>
      <c r="M5404" s="10">
        <f>E5404*_xlfn.XLOOKUP(L5404,PriceListData!$F$2:$F$97,PriceListData!$E$2:$E$97)</f>
        <v>4.25</v>
      </c>
      <c r="N5404" t="str">
        <f>TEXT(B5404,"dddd")</f>
        <v>Friday</v>
      </c>
    </row>
    <row r="5405" spans="1:14" x14ac:dyDescent="0.35">
      <c r="A5405">
        <v>291678</v>
      </c>
      <c r="B5405" s="3">
        <v>45800</v>
      </c>
      <c r="C5405" s="4">
        <v>0.62203703703703705</v>
      </c>
      <c r="D5405" t="s">
        <v>65</v>
      </c>
      <c r="E5405">
        <v>1</v>
      </c>
      <c r="F5405" t="s">
        <v>15</v>
      </c>
      <c r="G5405" t="s">
        <v>405</v>
      </c>
      <c r="H5405" t="s">
        <v>406</v>
      </c>
      <c r="J5405" t="s">
        <v>403</v>
      </c>
      <c r="K5405">
        <v>1</v>
      </c>
      <c r="L5405" t="str">
        <f>_xlfn.CONCAT(D5405,F5405)</f>
        <v>Cappuccino12 oz</v>
      </c>
      <c r="M5405" s="10">
        <f>E5405*_xlfn.XLOOKUP(L5405,PriceListData!$F$2:$F$97,PriceListData!$E$2:$E$97)</f>
        <v>5.5</v>
      </c>
      <c r="N5405" t="str">
        <f>TEXT(B5405,"dddd")</f>
        <v>Friday</v>
      </c>
    </row>
    <row r="5406" spans="1:14" x14ac:dyDescent="0.35">
      <c r="A5406">
        <v>291676</v>
      </c>
      <c r="B5406" s="3">
        <v>45800</v>
      </c>
      <c r="C5406" s="4">
        <v>0.61957175925925922</v>
      </c>
      <c r="D5406" t="s">
        <v>21</v>
      </c>
      <c r="E5406">
        <v>1</v>
      </c>
      <c r="F5406" t="s">
        <v>15</v>
      </c>
      <c r="G5406" t="s">
        <v>405</v>
      </c>
      <c r="H5406" t="s">
        <v>406</v>
      </c>
      <c r="J5406" t="s">
        <v>403</v>
      </c>
      <c r="K5406">
        <v>2</v>
      </c>
      <c r="L5406" t="str">
        <f>_xlfn.CONCAT(D5406,F5406)</f>
        <v>Pourover12 oz</v>
      </c>
      <c r="M5406" s="10">
        <f>E5406*_xlfn.XLOOKUP(L5406,PriceListData!$F$2:$F$97,PriceListData!$E$2:$E$97)</f>
        <v>3.5</v>
      </c>
      <c r="N5406" t="str">
        <f>TEXT(B5406,"dddd")</f>
        <v>Friday</v>
      </c>
    </row>
    <row r="5407" spans="1:14" x14ac:dyDescent="0.35">
      <c r="A5407">
        <v>291675</v>
      </c>
      <c r="B5407" s="3">
        <v>45800</v>
      </c>
      <c r="C5407" s="4">
        <v>0.61721064814814819</v>
      </c>
      <c r="D5407" t="s">
        <v>420</v>
      </c>
      <c r="E5407">
        <v>1</v>
      </c>
      <c r="F5407" t="s">
        <v>76</v>
      </c>
      <c r="G5407" t="s">
        <v>413</v>
      </c>
      <c r="H5407" t="s">
        <v>406</v>
      </c>
      <c r="J5407" t="s">
        <v>403</v>
      </c>
      <c r="K5407">
        <v>1</v>
      </c>
      <c r="L5407" t="str">
        <f>_xlfn.CONCAT(D5407,F5407)</f>
        <v>Moroccan tea10 oz</v>
      </c>
      <c r="M5407" s="10">
        <f>E5407*_xlfn.XLOOKUP(L5407,PriceListData!$F$2:$F$97,PriceListData!$E$2:$E$97)</f>
        <v>3</v>
      </c>
      <c r="N5407" t="str">
        <f>TEXT(B5407,"dddd")</f>
        <v>Friday</v>
      </c>
    </row>
    <row r="5408" spans="1:14" x14ac:dyDescent="0.35">
      <c r="A5408">
        <v>291674</v>
      </c>
      <c r="B5408" s="3">
        <v>45800</v>
      </c>
      <c r="C5408" s="4">
        <v>0.60895833333333338</v>
      </c>
      <c r="D5408" t="s">
        <v>52</v>
      </c>
      <c r="E5408">
        <v>1</v>
      </c>
      <c r="F5408" t="s">
        <v>15</v>
      </c>
      <c r="G5408" t="s">
        <v>405</v>
      </c>
      <c r="H5408" t="s">
        <v>414</v>
      </c>
      <c r="J5408" t="s">
        <v>403</v>
      </c>
      <c r="K5408">
        <v>1</v>
      </c>
      <c r="L5408" t="str">
        <f>_xlfn.CONCAT(D5408,F5408)</f>
        <v>Frappé12 oz</v>
      </c>
      <c r="M5408" s="10">
        <f>E5408*_xlfn.XLOOKUP(L5408,PriceListData!$F$2:$F$97,PriceListData!$E$2:$E$97)</f>
        <v>4.75</v>
      </c>
      <c r="N5408" t="str">
        <f>TEXT(B5408,"dddd")</f>
        <v>Friday</v>
      </c>
    </row>
    <row r="5409" spans="1:14" x14ac:dyDescent="0.35">
      <c r="A5409">
        <v>291673</v>
      </c>
      <c r="B5409" s="3">
        <v>45800</v>
      </c>
      <c r="C5409" s="4">
        <v>0.59924768518518523</v>
      </c>
      <c r="D5409" t="s">
        <v>21</v>
      </c>
      <c r="E5409">
        <v>1</v>
      </c>
      <c r="F5409" t="s">
        <v>15</v>
      </c>
      <c r="G5409" t="s">
        <v>405</v>
      </c>
      <c r="H5409" t="s">
        <v>406</v>
      </c>
      <c r="J5409" t="s">
        <v>403</v>
      </c>
      <c r="K5409">
        <v>2</v>
      </c>
      <c r="L5409" t="str">
        <f>_xlfn.CONCAT(D5409,F5409)</f>
        <v>Pourover12 oz</v>
      </c>
      <c r="M5409" s="10">
        <f>E5409*_xlfn.XLOOKUP(L5409,PriceListData!$F$2:$F$97,PriceListData!$E$2:$E$97)</f>
        <v>3.5</v>
      </c>
      <c r="N5409" t="str">
        <f>TEXT(B5409,"dddd")</f>
        <v>Friday</v>
      </c>
    </row>
    <row r="5410" spans="1:14" x14ac:dyDescent="0.35">
      <c r="A5410">
        <v>291672</v>
      </c>
      <c r="B5410" s="3">
        <v>45800</v>
      </c>
      <c r="C5410" s="4">
        <v>0.59704861111111107</v>
      </c>
      <c r="D5410" t="s">
        <v>40</v>
      </c>
      <c r="E5410">
        <v>1</v>
      </c>
      <c r="F5410" t="s">
        <v>35</v>
      </c>
      <c r="G5410" t="s">
        <v>405</v>
      </c>
      <c r="H5410" t="s">
        <v>406</v>
      </c>
      <c r="J5410" t="s">
        <v>403</v>
      </c>
      <c r="K5410">
        <v>1</v>
      </c>
      <c r="L5410" t="str">
        <f>_xlfn.CONCAT(D5410,F5410)</f>
        <v>Espresso1 oz</v>
      </c>
      <c r="M5410" s="10">
        <f>E5410*_xlfn.XLOOKUP(L5410,PriceListData!$F$2:$F$97,PriceListData!$E$2:$E$97)</f>
        <v>2.5</v>
      </c>
      <c r="N5410" t="str">
        <f>TEXT(B5410,"dddd")</f>
        <v>Friday</v>
      </c>
    </row>
    <row r="5411" spans="1:14" x14ac:dyDescent="0.35">
      <c r="A5411">
        <v>291671</v>
      </c>
      <c r="B5411" s="3">
        <v>45800</v>
      </c>
      <c r="C5411" s="4">
        <v>0.585474537037037</v>
      </c>
      <c r="D5411" t="s">
        <v>419</v>
      </c>
      <c r="E5411">
        <v>1</v>
      </c>
      <c r="G5411" t="s">
        <v>415</v>
      </c>
      <c r="H5411" t="s">
        <v>416</v>
      </c>
      <c r="J5411" t="s">
        <v>403</v>
      </c>
      <c r="K5411">
        <v>2</v>
      </c>
      <c r="L5411" t="str">
        <f>_xlfn.CONCAT(D5411,F5411)</f>
        <v>Extra shot</v>
      </c>
      <c r="M5411" s="10">
        <f>E5411*_xlfn.XLOOKUP(L5411,PriceListData!$F$2:$F$97,PriceListData!$E$2:$E$97)</f>
        <v>1</v>
      </c>
      <c r="N5411" t="str">
        <f>TEXT(B5411,"dddd")</f>
        <v>Friday</v>
      </c>
    </row>
    <row r="5412" spans="1:14" x14ac:dyDescent="0.35">
      <c r="A5412">
        <v>291670</v>
      </c>
      <c r="B5412" s="3">
        <v>45800</v>
      </c>
      <c r="C5412" s="4">
        <v>0.58289351851851856</v>
      </c>
      <c r="D5412" t="s">
        <v>427</v>
      </c>
      <c r="E5412">
        <v>1</v>
      </c>
      <c r="F5412" t="s">
        <v>15</v>
      </c>
      <c r="G5412" t="s">
        <v>417</v>
      </c>
      <c r="H5412" t="s">
        <v>418</v>
      </c>
      <c r="J5412" t="s">
        <v>403</v>
      </c>
      <c r="K5412">
        <v>2</v>
      </c>
      <c r="L5412" t="str">
        <f>_xlfn.CONCAT(D5412,F5412)</f>
        <v>House blend12 oz</v>
      </c>
      <c r="M5412" s="10">
        <f>E5412*_xlfn.XLOOKUP(L5412,PriceListData!$F$2:$F$97,PriceListData!$E$2:$E$97)</f>
        <v>12.95</v>
      </c>
      <c r="N5412" t="str">
        <f>TEXT(B5412,"dddd")</f>
        <v>Friday</v>
      </c>
    </row>
    <row r="5413" spans="1:14" x14ac:dyDescent="0.35">
      <c r="A5413">
        <v>291669</v>
      </c>
      <c r="B5413" s="3">
        <v>45800</v>
      </c>
      <c r="C5413" s="4">
        <v>0.58259259259259255</v>
      </c>
      <c r="D5413" t="s">
        <v>412</v>
      </c>
      <c r="E5413">
        <v>1</v>
      </c>
      <c r="F5413" t="s">
        <v>15</v>
      </c>
      <c r="G5413" t="s">
        <v>413</v>
      </c>
      <c r="H5413" t="s">
        <v>414</v>
      </c>
      <c r="J5413" t="s">
        <v>403</v>
      </c>
      <c r="K5413">
        <v>1</v>
      </c>
      <c r="L5413" t="str">
        <f>_xlfn.CONCAT(D5413,F5413)</f>
        <v>Iced tea12 oz</v>
      </c>
      <c r="M5413" s="10">
        <f>E5413*_xlfn.XLOOKUP(L5413,PriceListData!$F$2:$F$97,PriceListData!$E$2:$E$97)</f>
        <v>4.25</v>
      </c>
      <c r="N5413" t="str">
        <f>TEXT(B5413,"dddd")</f>
        <v>Friday</v>
      </c>
    </row>
    <row r="5414" spans="1:14" x14ac:dyDescent="0.35">
      <c r="A5414">
        <v>291668</v>
      </c>
      <c r="B5414" s="3">
        <v>45800</v>
      </c>
      <c r="C5414" s="4">
        <v>0.58211805555555551</v>
      </c>
      <c r="D5414" t="s">
        <v>54</v>
      </c>
      <c r="E5414">
        <v>1</v>
      </c>
      <c r="G5414" t="s">
        <v>415</v>
      </c>
      <c r="H5414" t="s">
        <v>416</v>
      </c>
      <c r="J5414" t="s">
        <v>403</v>
      </c>
      <c r="K5414">
        <v>1</v>
      </c>
      <c r="L5414" t="str">
        <f>_xlfn.CONCAT(D5414,F5414)</f>
        <v>Syrup</v>
      </c>
      <c r="M5414" s="10">
        <f>E5414*_xlfn.XLOOKUP(L5414,PriceListData!$F$2:$F$97,PriceListData!$E$2:$E$97)</f>
        <v>0.75</v>
      </c>
      <c r="N5414" t="str">
        <f>TEXT(B5414,"dddd")</f>
        <v>Friday</v>
      </c>
    </row>
    <row r="5415" spans="1:14" x14ac:dyDescent="0.35">
      <c r="A5415">
        <v>291668</v>
      </c>
      <c r="B5415" s="3">
        <v>45800</v>
      </c>
      <c r="C5415" s="4">
        <v>0.58211805555555551</v>
      </c>
      <c r="D5415" t="s">
        <v>21</v>
      </c>
      <c r="E5415">
        <v>1</v>
      </c>
      <c r="F5415" t="s">
        <v>15</v>
      </c>
      <c r="G5415" t="s">
        <v>405</v>
      </c>
      <c r="H5415" t="s">
        <v>406</v>
      </c>
      <c r="J5415" t="s">
        <v>403</v>
      </c>
      <c r="K5415">
        <v>1</v>
      </c>
      <c r="L5415" t="str">
        <f>_xlfn.CONCAT(D5415,F5415)</f>
        <v>Pourover12 oz</v>
      </c>
      <c r="M5415" s="10">
        <f>E5415*_xlfn.XLOOKUP(L5415,PriceListData!$F$2:$F$97,PriceListData!$E$2:$E$97)</f>
        <v>3.5</v>
      </c>
      <c r="N5415" t="str">
        <f>TEXT(B5415,"dddd")</f>
        <v>Friday</v>
      </c>
    </row>
    <row r="5416" spans="1:14" x14ac:dyDescent="0.35">
      <c r="A5416">
        <v>291667</v>
      </c>
      <c r="B5416" s="3">
        <v>45800</v>
      </c>
      <c r="C5416" s="4">
        <v>0.57505787037037037</v>
      </c>
      <c r="D5416" t="s">
        <v>52</v>
      </c>
      <c r="E5416">
        <v>1</v>
      </c>
      <c r="F5416" t="s">
        <v>15</v>
      </c>
      <c r="G5416" t="s">
        <v>405</v>
      </c>
      <c r="H5416" t="s">
        <v>414</v>
      </c>
      <c r="J5416" t="s">
        <v>403</v>
      </c>
      <c r="K5416">
        <v>2</v>
      </c>
      <c r="L5416" t="str">
        <f>_xlfn.CONCAT(D5416,F5416)</f>
        <v>Frappé12 oz</v>
      </c>
      <c r="M5416" s="10">
        <f>E5416*_xlfn.XLOOKUP(L5416,PriceListData!$F$2:$F$97,PriceListData!$E$2:$E$97)</f>
        <v>4.75</v>
      </c>
      <c r="N5416" t="str">
        <f>TEXT(B5416,"dddd")</f>
        <v>Friday</v>
      </c>
    </row>
    <row r="5417" spans="1:14" x14ac:dyDescent="0.35">
      <c r="A5417">
        <v>291666</v>
      </c>
      <c r="B5417" s="3">
        <v>45800</v>
      </c>
      <c r="C5417" s="4">
        <v>0.57461805555555556</v>
      </c>
      <c r="D5417" t="s">
        <v>54</v>
      </c>
      <c r="E5417">
        <v>1</v>
      </c>
      <c r="G5417" t="s">
        <v>415</v>
      </c>
      <c r="H5417" t="s">
        <v>416</v>
      </c>
      <c r="J5417" t="s">
        <v>403</v>
      </c>
      <c r="K5417">
        <v>1</v>
      </c>
      <c r="L5417" t="str">
        <f>_xlfn.CONCAT(D5417,F5417)</f>
        <v>Syrup</v>
      </c>
      <c r="M5417" s="10">
        <f>E5417*_xlfn.XLOOKUP(L5417,PriceListData!$F$2:$F$97,PriceListData!$E$2:$E$97)</f>
        <v>0.75</v>
      </c>
      <c r="N5417" t="str">
        <f>TEXT(B5417,"dddd")</f>
        <v>Friday</v>
      </c>
    </row>
    <row r="5418" spans="1:14" x14ac:dyDescent="0.35">
      <c r="A5418">
        <v>291666</v>
      </c>
      <c r="B5418" s="3">
        <v>45800</v>
      </c>
      <c r="C5418" s="4">
        <v>0.57461805555555556</v>
      </c>
      <c r="D5418" t="s">
        <v>412</v>
      </c>
      <c r="E5418">
        <v>1</v>
      </c>
      <c r="F5418" t="s">
        <v>15</v>
      </c>
      <c r="G5418" t="s">
        <v>413</v>
      </c>
      <c r="H5418" t="s">
        <v>414</v>
      </c>
      <c r="J5418" t="s">
        <v>403</v>
      </c>
      <c r="K5418">
        <v>1</v>
      </c>
      <c r="L5418" t="str">
        <f>_xlfn.CONCAT(D5418,F5418)</f>
        <v>Iced tea12 oz</v>
      </c>
      <c r="M5418" s="10">
        <f>E5418*_xlfn.XLOOKUP(L5418,PriceListData!$F$2:$F$97,PriceListData!$E$2:$E$97)</f>
        <v>4.25</v>
      </c>
      <c r="N5418" t="str">
        <f>TEXT(B5418,"dddd")</f>
        <v>Friday</v>
      </c>
    </row>
    <row r="5419" spans="1:14" x14ac:dyDescent="0.35">
      <c r="A5419">
        <v>291666</v>
      </c>
      <c r="B5419" s="3">
        <v>45800</v>
      </c>
      <c r="C5419" s="4">
        <v>0.57461805555555556</v>
      </c>
      <c r="D5419" t="s">
        <v>52</v>
      </c>
      <c r="E5419">
        <v>1</v>
      </c>
      <c r="F5419" t="s">
        <v>15</v>
      </c>
      <c r="G5419" t="s">
        <v>405</v>
      </c>
      <c r="H5419" t="s">
        <v>414</v>
      </c>
      <c r="J5419" t="s">
        <v>403</v>
      </c>
      <c r="K5419">
        <v>1</v>
      </c>
      <c r="L5419" t="str">
        <f>_xlfn.CONCAT(D5419,F5419)</f>
        <v>Frappé12 oz</v>
      </c>
      <c r="M5419" s="10">
        <f>E5419*_xlfn.XLOOKUP(L5419,PriceListData!$F$2:$F$97,PriceListData!$E$2:$E$97)</f>
        <v>4.75</v>
      </c>
      <c r="N5419" t="str">
        <f>TEXT(B5419,"dddd")</f>
        <v>Friday</v>
      </c>
    </row>
    <row r="5420" spans="1:14" x14ac:dyDescent="0.35">
      <c r="A5420">
        <v>291665</v>
      </c>
      <c r="B5420" s="3">
        <v>45800</v>
      </c>
      <c r="C5420" s="4">
        <v>0.56533564814814818</v>
      </c>
      <c r="D5420" t="s">
        <v>445</v>
      </c>
      <c r="E5420">
        <v>1</v>
      </c>
      <c r="F5420" t="s">
        <v>15</v>
      </c>
      <c r="G5420" t="s">
        <v>423</v>
      </c>
      <c r="H5420" t="s">
        <v>414</v>
      </c>
      <c r="J5420" t="s">
        <v>403</v>
      </c>
      <c r="K5420">
        <v>1</v>
      </c>
      <c r="L5420" t="str">
        <f>_xlfn.CONCAT(D5420,F5420)</f>
        <v>Mango lassi12 oz</v>
      </c>
      <c r="M5420" s="10">
        <f>E5420*_xlfn.XLOOKUP(L5420,PriceListData!$F$2:$F$97,PriceListData!$E$2:$E$97)</f>
        <v>5.75</v>
      </c>
      <c r="N5420" t="str">
        <f>TEXT(B5420,"dddd")</f>
        <v>Friday</v>
      </c>
    </row>
    <row r="5421" spans="1:14" x14ac:dyDescent="0.35">
      <c r="A5421">
        <v>291664</v>
      </c>
      <c r="B5421" s="3">
        <v>45800</v>
      </c>
      <c r="C5421" s="4">
        <v>0.56070601851851853</v>
      </c>
      <c r="D5421" t="s">
        <v>54</v>
      </c>
      <c r="E5421">
        <v>1</v>
      </c>
      <c r="G5421" t="s">
        <v>415</v>
      </c>
      <c r="H5421" t="s">
        <v>416</v>
      </c>
      <c r="J5421" t="s">
        <v>403</v>
      </c>
      <c r="K5421">
        <v>1</v>
      </c>
      <c r="L5421" t="str">
        <f>_xlfn.CONCAT(D5421,F5421)</f>
        <v>Syrup</v>
      </c>
      <c r="M5421" s="10">
        <f>E5421*_xlfn.XLOOKUP(L5421,PriceListData!$F$2:$F$97,PriceListData!$E$2:$E$97)</f>
        <v>0.75</v>
      </c>
      <c r="N5421" t="str">
        <f>TEXT(B5421,"dddd")</f>
        <v>Friday</v>
      </c>
    </row>
    <row r="5422" spans="1:14" x14ac:dyDescent="0.35">
      <c r="A5422">
        <v>291664</v>
      </c>
      <c r="B5422" s="3">
        <v>45800</v>
      </c>
      <c r="C5422" s="4">
        <v>0.56070601851851853</v>
      </c>
      <c r="D5422" t="s">
        <v>21</v>
      </c>
      <c r="E5422">
        <v>1</v>
      </c>
      <c r="F5422" t="s">
        <v>15</v>
      </c>
      <c r="G5422" t="s">
        <v>405</v>
      </c>
      <c r="H5422" t="s">
        <v>406</v>
      </c>
      <c r="J5422" t="s">
        <v>403</v>
      </c>
      <c r="K5422">
        <v>1</v>
      </c>
      <c r="L5422" t="str">
        <f>_xlfn.CONCAT(D5422,F5422)</f>
        <v>Pourover12 oz</v>
      </c>
      <c r="M5422" s="10">
        <f>E5422*_xlfn.XLOOKUP(L5422,PriceListData!$F$2:$F$97,PriceListData!$E$2:$E$97)</f>
        <v>3.5</v>
      </c>
      <c r="N5422" t="str">
        <f>TEXT(B5422,"dddd")</f>
        <v>Friday</v>
      </c>
    </row>
    <row r="5423" spans="1:14" x14ac:dyDescent="0.35">
      <c r="A5423">
        <v>291664</v>
      </c>
      <c r="B5423" s="3">
        <v>45800</v>
      </c>
      <c r="C5423" s="4">
        <v>0.56070601851851853</v>
      </c>
      <c r="D5423" t="s">
        <v>153</v>
      </c>
      <c r="E5423">
        <v>1</v>
      </c>
      <c r="F5423" t="s">
        <v>15</v>
      </c>
      <c r="G5423" t="s">
        <v>405</v>
      </c>
      <c r="H5423" t="s">
        <v>406</v>
      </c>
      <c r="J5423" t="s">
        <v>403</v>
      </c>
      <c r="K5423">
        <v>1</v>
      </c>
      <c r="L5423" t="str">
        <f>_xlfn.CONCAT(D5423,F5423)</f>
        <v>Aeropress12 oz</v>
      </c>
      <c r="M5423" s="10">
        <f>E5423*_xlfn.XLOOKUP(L5423,PriceListData!$F$2:$F$97,PriceListData!$E$2:$E$97)</f>
        <v>6</v>
      </c>
      <c r="N5423" t="str">
        <f>TEXT(B5423,"dddd")</f>
        <v>Friday</v>
      </c>
    </row>
    <row r="5424" spans="1:14" x14ac:dyDescent="0.35">
      <c r="A5424">
        <v>291663</v>
      </c>
      <c r="B5424" s="3">
        <v>45800</v>
      </c>
      <c r="C5424" s="4">
        <v>0.55909722222222225</v>
      </c>
      <c r="D5424" t="s">
        <v>52</v>
      </c>
      <c r="E5424">
        <v>1</v>
      </c>
      <c r="F5424" t="s">
        <v>15</v>
      </c>
      <c r="G5424" t="s">
        <v>405</v>
      </c>
      <c r="H5424" t="s">
        <v>414</v>
      </c>
      <c r="J5424" t="s">
        <v>403</v>
      </c>
      <c r="K5424">
        <v>1</v>
      </c>
      <c r="L5424" t="str">
        <f>_xlfn.CONCAT(D5424,F5424)</f>
        <v>Frappé12 oz</v>
      </c>
      <c r="M5424" s="10">
        <f>E5424*_xlfn.XLOOKUP(L5424,PriceListData!$F$2:$F$97,PriceListData!$E$2:$E$97)</f>
        <v>4.75</v>
      </c>
      <c r="N5424" t="str">
        <f>TEXT(B5424,"dddd")</f>
        <v>Friday</v>
      </c>
    </row>
    <row r="5425" spans="1:14" x14ac:dyDescent="0.35">
      <c r="A5425">
        <v>291662</v>
      </c>
      <c r="B5425" s="3">
        <v>45800</v>
      </c>
      <c r="C5425" s="4">
        <v>0.55769675925925921</v>
      </c>
      <c r="D5425" t="s">
        <v>52</v>
      </c>
      <c r="E5425">
        <v>2</v>
      </c>
      <c r="F5425" t="s">
        <v>15</v>
      </c>
      <c r="G5425" t="s">
        <v>405</v>
      </c>
      <c r="H5425" t="s">
        <v>414</v>
      </c>
      <c r="J5425" t="s">
        <v>403</v>
      </c>
      <c r="K5425">
        <v>1</v>
      </c>
      <c r="L5425" t="str">
        <f>_xlfn.CONCAT(D5425,F5425)</f>
        <v>Frappé12 oz</v>
      </c>
      <c r="M5425" s="10">
        <f>E5425*_xlfn.XLOOKUP(L5425,PriceListData!$F$2:$F$97,PriceListData!$E$2:$E$97)</f>
        <v>9.5</v>
      </c>
      <c r="N5425" t="str">
        <f>TEXT(B5425,"dddd")</f>
        <v>Friday</v>
      </c>
    </row>
    <row r="5426" spans="1:14" x14ac:dyDescent="0.35">
      <c r="A5426">
        <v>291661</v>
      </c>
      <c r="B5426" s="3">
        <v>45800</v>
      </c>
      <c r="C5426" s="4">
        <v>0.5564351851851852</v>
      </c>
      <c r="D5426" t="s">
        <v>21</v>
      </c>
      <c r="E5426">
        <v>1</v>
      </c>
      <c r="F5426" t="s">
        <v>15</v>
      </c>
      <c r="G5426" t="s">
        <v>405</v>
      </c>
      <c r="H5426" t="s">
        <v>406</v>
      </c>
      <c r="J5426" t="s">
        <v>403</v>
      </c>
      <c r="K5426">
        <v>1</v>
      </c>
      <c r="L5426" t="str">
        <f>_xlfn.CONCAT(D5426,F5426)</f>
        <v>Pourover12 oz</v>
      </c>
      <c r="M5426" s="10">
        <f>E5426*_xlfn.XLOOKUP(L5426,PriceListData!$F$2:$F$97,PriceListData!$E$2:$E$97)</f>
        <v>3.5</v>
      </c>
      <c r="N5426" t="str">
        <f>TEXT(B5426,"dddd")</f>
        <v>Friday</v>
      </c>
    </row>
    <row r="5427" spans="1:14" x14ac:dyDescent="0.35">
      <c r="A5427">
        <v>291661</v>
      </c>
      <c r="B5427" s="3">
        <v>45800</v>
      </c>
      <c r="C5427" s="4">
        <v>0.5564351851851852</v>
      </c>
      <c r="D5427" t="s">
        <v>404</v>
      </c>
      <c r="E5427">
        <v>1</v>
      </c>
      <c r="F5427" t="s">
        <v>15</v>
      </c>
      <c r="G5427" t="s">
        <v>405</v>
      </c>
      <c r="H5427" t="s">
        <v>406</v>
      </c>
      <c r="J5427" t="s">
        <v>403</v>
      </c>
      <c r="K5427">
        <v>1</v>
      </c>
      <c r="L5427" t="str">
        <f>_xlfn.CONCAT(D5427,F5427)</f>
        <v>Café latté12 oz</v>
      </c>
      <c r="M5427" s="10">
        <f>E5427*_xlfn.XLOOKUP(L5427,PriceListData!$F$2:$F$97,PriceListData!$E$2:$E$97)</f>
        <v>4.25</v>
      </c>
      <c r="N5427" t="str">
        <f>TEXT(B5427,"dddd")</f>
        <v>Friday</v>
      </c>
    </row>
    <row r="5428" spans="1:14" x14ac:dyDescent="0.35">
      <c r="A5428">
        <v>291660</v>
      </c>
      <c r="B5428" s="3">
        <v>45800</v>
      </c>
      <c r="C5428" s="4">
        <v>0.55584490740740744</v>
      </c>
      <c r="D5428" t="s">
        <v>412</v>
      </c>
      <c r="E5428">
        <v>1</v>
      </c>
      <c r="F5428" t="s">
        <v>15</v>
      </c>
      <c r="G5428" t="s">
        <v>413</v>
      </c>
      <c r="H5428" t="s">
        <v>414</v>
      </c>
      <c r="J5428" t="s">
        <v>403</v>
      </c>
      <c r="K5428">
        <v>2</v>
      </c>
      <c r="L5428" t="str">
        <f>_xlfn.CONCAT(D5428,F5428)</f>
        <v>Iced tea12 oz</v>
      </c>
      <c r="M5428" s="10">
        <f>E5428*_xlfn.XLOOKUP(L5428,PriceListData!$F$2:$F$97,PriceListData!$E$2:$E$97)</f>
        <v>4.25</v>
      </c>
      <c r="N5428" t="str">
        <f>TEXT(B5428,"dddd")</f>
        <v>Friday</v>
      </c>
    </row>
    <row r="5429" spans="1:14" x14ac:dyDescent="0.35">
      <c r="A5429">
        <v>291659</v>
      </c>
      <c r="B5429" s="3">
        <v>45800</v>
      </c>
      <c r="C5429" s="4">
        <v>0.55357638888888894</v>
      </c>
      <c r="D5429" t="s">
        <v>412</v>
      </c>
      <c r="E5429">
        <v>1</v>
      </c>
      <c r="F5429" t="s">
        <v>15</v>
      </c>
      <c r="G5429" t="s">
        <v>413</v>
      </c>
      <c r="H5429" t="s">
        <v>414</v>
      </c>
      <c r="J5429" t="s">
        <v>403</v>
      </c>
      <c r="K5429">
        <v>1</v>
      </c>
      <c r="L5429" t="str">
        <f>_xlfn.CONCAT(D5429,F5429)</f>
        <v>Iced tea12 oz</v>
      </c>
      <c r="M5429" s="10">
        <f>E5429*_xlfn.XLOOKUP(L5429,PriceListData!$F$2:$F$97,PriceListData!$E$2:$E$97)</f>
        <v>4.25</v>
      </c>
      <c r="N5429" t="str">
        <f>TEXT(B5429,"dddd")</f>
        <v>Friday</v>
      </c>
    </row>
    <row r="5430" spans="1:14" x14ac:dyDescent="0.35">
      <c r="A5430">
        <v>291658</v>
      </c>
      <c r="B5430" s="3">
        <v>45800</v>
      </c>
      <c r="C5430" s="4">
        <v>0.55157407407407411</v>
      </c>
      <c r="D5430" t="s">
        <v>431</v>
      </c>
      <c r="E5430">
        <v>1</v>
      </c>
      <c r="F5430" t="s">
        <v>76</v>
      </c>
      <c r="G5430" t="s">
        <v>405</v>
      </c>
      <c r="H5430" t="s">
        <v>414</v>
      </c>
      <c r="J5430" t="s">
        <v>403</v>
      </c>
      <c r="K5430">
        <v>1</v>
      </c>
      <c r="L5430" t="str">
        <f>_xlfn.CONCAT(D5430,F5430)</f>
        <v>Mazagran10 oz</v>
      </c>
      <c r="M5430" s="10">
        <f>E5430*_xlfn.XLOOKUP(L5430,PriceListData!$F$2:$F$97,PriceListData!$E$2:$E$97)</f>
        <v>4</v>
      </c>
      <c r="N5430" t="str">
        <f>TEXT(B5430,"dddd")</f>
        <v>Friday</v>
      </c>
    </row>
    <row r="5431" spans="1:14" x14ac:dyDescent="0.35">
      <c r="A5431">
        <v>291658</v>
      </c>
      <c r="B5431" s="3">
        <v>45800</v>
      </c>
      <c r="C5431" s="4">
        <v>0.55157407407407411</v>
      </c>
      <c r="D5431" t="s">
        <v>425</v>
      </c>
      <c r="E5431">
        <v>1</v>
      </c>
      <c r="F5431" t="s">
        <v>15</v>
      </c>
      <c r="G5431" t="s">
        <v>405</v>
      </c>
      <c r="H5431" t="s">
        <v>414</v>
      </c>
      <c r="J5431" t="s">
        <v>403</v>
      </c>
      <c r="K5431">
        <v>1</v>
      </c>
      <c r="L5431" t="str">
        <f>_xlfn.CONCAT(D5431,F5431)</f>
        <v>Iced Guillermo12 oz</v>
      </c>
      <c r="M5431" s="10">
        <f>E5431*_xlfn.XLOOKUP(L5431,PriceListData!$F$2:$F$97,PriceListData!$E$2:$E$97)</f>
        <v>3.5</v>
      </c>
      <c r="N5431" t="str">
        <f>TEXT(B5431,"dddd")</f>
        <v>Friday</v>
      </c>
    </row>
    <row r="5432" spans="1:14" x14ac:dyDescent="0.35">
      <c r="A5432">
        <v>291658</v>
      </c>
      <c r="B5432" s="3">
        <v>45800</v>
      </c>
      <c r="C5432" s="4">
        <v>0.55157407407407411</v>
      </c>
      <c r="D5432" t="s">
        <v>74</v>
      </c>
      <c r="E5432">
        <v>2</v>
      </c>
      <c r="F5432" t="s">
        <v>15</v>
      </c>
      <c r="G5432" t="s">
        <v>417</v>
      </c>
      <c r="H5432" t="s">
        <v>418</v>
      </c>
      <c r="J5432" t="s">
        <v>403</v>
      </c>
      <c r="K5432">
        <v>1</v>
      </c>
      <c r="L5432" t="str">
        <f>_xlfn.CONCAT(D5432,F5432)</f>
        <v>Single-origin12 oz</v>
      </c>
      <c r="M5432" s="10">
        <f>E5432*_xlfn.XLOOKUP(L5432,PriceListData!$F$2:$F$97,PriceListData!$E$2:$E$97)</f>
        <v>29.9</v>
      </c>
      <c r="N5432" t="str">
        <f>TEXT(B5432,"dddd")</f>
        <v>Friday</v>
      </c>
    </row>
    <row r="5433" spans="1:14" x14ac:dyDescent="0.35">
      <c r="A5433">
        <v>291657</v>
      </c>
      <c r="B5433" s="3">
        <v>45800</v>
      </c>
      <c r="C5433" s="4">
        <v>0.55002314814814812</v>
      </c>
      <c r="D5433" t="s">
        <v>21</v>
      </c>
      <c r="E5433">
        <v>1</v>
      </c>
      <c r="F5433" t="s">
        <v>15</v>
      </c>
      <c r="G5433" t="s">
        <v>405</v>
      </c>
      <c r="H5433" t="s">
        <v>406</v>
      </c>
      <c r="J5433" t="s">
        <v>403</v>
      </c>
      <c r="K5433">
        <v>1</v>
      </c>
      <c r="L5433" t="str">
        <f>_xlfn.CONCAT(D5433,F5433)</f>
        <v>Pourover12 oz</v>
      </c>
      <c r="M5433" s="10">
        <f>E5433*_xlfn.XLOOKUP(L5433,PriceListData!$F$2:$F$97,PriceListData!$E$2:$E$97)</f>
        <v>3.5</v>
      </c>
      <c r="N5433" t="str">
        <f>TEXT(B5433,"dddd")</f>
        <v>Friday</v>
      </c>
    </row>
    <row r="5434" spans="1:14" x14ac:dyDescent="0.35">
      <c r="A5434">
        <v>291656</v>
      </c>
      <c r="B5434" s="3">
        <v>45800</v>
      </c>
      <c r="C5434" s="4">
        <v>0.54803240740740744</v>
      </c>
      <c r="D5434" t="s">
        <v>409</v>
      </c>
      <c r="E5434">
        <v>1</v>
      </c>
      <c r="F5434" t="s">
        <v>15</v>
      </c>
      <c r="G5434" t="s">
        <v>405</v>
      </c>
      <c r="H5434" t="s">
        <v>406</v>
      </c>
      <c r="J5434" t="s">
        <v>403</v>
      </c>
      <c r="K5434">
        <v>2</v>
      </c>
      <c r="L5434" t="str">
        <f>_xlfn.CONCAT(D5434,F5434)</f>
        <v>Drip coffee12 oz</v>
      </c>
      <c r="M5434" s="10">
        <f>E5434*_xlfn.XLOOKUP(L5434,PriceListData!$F$2:$F$97,PriceListData!$E$2:$E$97)</f>
        <v>2.25</v>
      </c>
      <c r="N5434" t="str">
        <f>TEXT(B5434,"dddd")</f>
        <v>Friday</v>
      </c>
    </row>
    <row r="5435" spans="1:14" x14ac:dyDescent="0.35">
      <c r="A5435">
        <v>291655</v>
      </c>
      <c r="B5435" s="3">
        <v>45800</v>
      </c>
      <c r="C5435" s="4">
        <v>0.54761574074074071</v>
      </c>
      <c r="D5435" t="s">
        <v>411</v>
      </c>
      <c r="E5435">
        <v>1</v>
      </c>
      <c r="F5435" t="s">
        <v>24</v>
      </c>
      <c r="G5435" t="s">
        <v>405</v>
      </c>
      <c r="H5435" t="s">
        <v>406</v>
      </c>
      <c r="J5435" t="s">
        <v>403</v>
      </c>
      <c r="K5435">
        <v>1</v>
      </c>
      <c r="L5435" t="str">
        <f>_xlfn.CONCAT(D5435,F5435)</f>
        <v>Turkish coffee3 oz</v>
      </c>
      <c r="M5435" s="10">
        <f>E5435*_xlfn.XLOOKUP(L5435,PriceListData!$F$2:$F$97,PriceListData!$E$2:$E$97)</f>
        <v>3.75</v>
      </c>
      <c r="N5435" t="str">
        <f>TEXT(B5435,"dddd")</f>
        <v>Friday</v>
      </c>
    </row>
    <row r="5436" spans="1:14" x14ac:dyDescent="0.35">
      <c r="A5436">
        <v>291654</v>
      </c>
      <c r="B5436" s="3">
        <v>45800</v>
      </c>
      <c r="C5436" s="4">
        <v>0.54649305555555561</v>
      </c>
      <c r="D5436" t="s">
        <v>411</v>
      </c>
      <c r="E5436">
        <v>1</v>
      </c>
      <c r="F5436" t="s">
        <v>24</v>
      </c>
      <c r="G5436" t="s">
        <v>405</v>
      </c>
      <c r="H5436" t="s">
        <v>406</v>
      </c>
      <c r="J5436" t="s">
        <v>403</v>
      </c>
      <c r="K5436">
        <v>1</v>
      </c>
      <c r="L5436" t="str">
        <f>_xlfn.CONCAT(D5436,F5436)</f>
        <v>Turkish coffee3 oz</v>
      </c>
      <c r="M5436" s="10">
        <f>E5436*_xlfn.XLOOKUP(L5436,PriceListData!$F$2:$F$97,PriceListData!$E$2:$E$97)</f>
        <v>3.75</v>
      </c>
      <c r="N5436" t="str">
        <f>TEXT(B5436,"dddd")</f>
        <v>Friday</v>
      </c>
    </row>
    <row r="5437" spans="1:14" x14ac:dyDescent="0.35">
      <c r="A5437">
        <v>291653</v>
      </c>
      <c r="B5437" s="3">
        <v>45800</v>
      </c>
      <c r="C5437" s="4">
        <v>0.54599537037037038</v>
      </c>
      <c r="D5437" t="s">
        <v>452</v>
      </c>
      <c r="E5437">
        <v>1</v>
      </c>
      <c r="G5437" t="s">
        <v>401</v>
      </c>
      <c r="H5437" t="s">
        <v>453</v>
      </c>
      <c r="J5437" t="s">
        <v>403</v>
      </c>
      <c r="K5437">
        <v>1</v>
      </c>
      <c r="L5437" t="str">
        <f>_xlfn.CONCAT(D5437,F5437)</f>
        <v>Reusable travel mug</v>
      </c>
      <c r="M5437" s="10">
        <f>E5437*_xlfn.XLOOKUP(L5437,PriceListData!$F$2:$F$97,PriceListData!$E$2:$E$97)</f>
        <v>12.75</v>
      </c>
      <c r="N5437" t="str">
        <f>TEXT(B5437,"dddd")</f>
        <v>Friday</v>
      </c>
    </row>
    <row r="5438" spans="1:14" x14ac:dyDescent="0.35">
      <c r="A5438">
        <v>291652</v>
      </c>
      <c r="B5438" s="3">
        <v>45800</v>
      </c>
      <c r="C5438" s="4">
        <v>0.54546296296296293</v>
      </c>
      <c r="D5438" t="s">
        <v>52</v>
      </c>
      <c r="E5438">
        <v>1</v>
      </c>
      <c r="F5438" t="s">
        <v>15</v>
      </c>
      <c r="G5438" t="s">
        <v>405</v>
      </c>
      <c r="H5438" t="s">
        <v>414</v>
      </c>
      <c r="J5438" t="s">
        <v>403</v>
      </c>
      <c r="K5438">
        <v>1</v>
      </c>
      <c r="L5438" t="str">
        <f>_xlfn.CONCAT(D5438,F5438)</f>
        <v>Frappé12 oz</v>
      </c>
      <c r="M5438" s="10">
        <f>E5438*_xlfn.XLOOKUP(L5438,PriceListData!$F$2:$F$97,PriceListData!$E$2:$E$97)</f>
        <v>4.75</v>
      </c>
      <c r="N5438" t="str">
        <f>TEXT(B5438,"dddd")</f>
        <v>Friday</v>
      </c>
    </row>
    <row r="5439" spans="1:14" x14ac:dyDescent="0.35">
      <c r="A5439">
        <v>291651</v>
      </c>
      <c r="B5439" s="3">
        <v>45800</v>
      </c>
      <c r="C5439" s="4">
        <v>0.54302083333333329</v>
      </c>
      <c r="D5439" t="s">
        <v>21</v>
      </c>
      <c r="E5439">
        <v>2</v>
      </c>
      <c r="F5439" t="s">
        <v>15</v>
      </c>
      <c r="G5439" t="s">
        <v>405</v>
      </c>
      <c r="H5439" t="s">
        <v>406</v>
      </c>
      <c r="J5439" t="s">
        <v>403</v>
      </c>
      <c r="K5439">
        <v>2</v>
      </c>
      <c r="L5439" t="str">
        <f>_xlfn.CONCAT(D5439,F5439)</f>
        <v>Pourover12 oz</v>
      </c>
      <c r="M5439" s="10">
        <f>E5439*_xlfn.XLOOKUP(L5439,PriceListData!$F$2:$F$97,PriceListData!$E$2:$E$97)</f>
        <v>7</v>
      </c>
      <c r="N5439" t="str">
        <f>TEXT(B5439,"dddd")</f>
        <v>Friday</v>
      </c>
    </row>
    <row r="5440" spans="1:14" x14ac:dyDescent="0.35">
      <c r="A5440">
        <v>291650</v>
      </c>
      <c r="B5440" s="3">
        <v>45800</v>
      </c>
      <c r="C5440" s="4">
        <v>0.54020833333333329</v>
      </c>
      <c r="D5440" t="s">
        <v>425</v>
      </c>
      <c r="E5440">
        <v>1</v>
      </c>
      <c r="F5440" t="s">
        <v>15</v>
      </c>
      <c r="G5440" t="s">
        <v>405</v>
      </c>
      <c r="H5440" t="s">
        <v>414</v>
      </c>
      <c r="J5440" t="s">
        <v>403</v>
      </c>
      <c r="K5440">
        <v>1</v>
      </c>
      <c r="L5440" t="str">
        <f>_xlfn.CONCAT(D5440,F5440)</f>
        <v>Iced Guillermo12 oz</v>
      </c>
      <c r="M5440" s="10">
        <f>E5440*_xlfn.XLOOKUP(L5440,PriceListData!$F$2:$F$97,PriceListData!$E$2:$E$97)</f>
        <v>3.5</v>
      </c>
      <c r="N5440" t="str">
        <f>TEXT(B5440,"dddd")</f>
        <v>Friday</v>
      </c>
    </row>
    <row r="5441" spans="1:14" x14ac:dyDescent="0.35">
      <c r="A5441">
        <v>291646</v>
      </c>
      <c r="B5441" s="3">
        <v>45800</v>
      </c>
      <c r="C5441" s="4">
        <v>0.52957175925925926</v>
      </c>
      <c r="D5441" t="s">
        <v>74</v>
      </c>
      <c r="E5441">
        <v>2</v>
      </c>
      <c r="F5441" t="s">
        <v>15</v>
      </c>
      <c r="G5441" t="s">
        <v>417</v>
      </c>
      <c r="H5441" t="s">
        <v>418</v>
      </c>
      <c r="J5441" t="s">
        <v>403</v>
      </c>
      <c r="K5441">
        <v>2</v>
      </c>
      <c r="L5441" t="str">
        <f>_xlfn.CONCAT(D5441,F5441)</f>
        <v>Single-origin12 oz</v>
      </c>
      <c r="M5441" s="10">
        <f>E5441*_xlfn.XLOOKUP(L5441,PriceListData!$F$2:$F$97,PriceListData!$E$2:$E$97)</f>
        <v>29.9</v>
      </c>
      <c r="N5441" t="str">
        <f>TEXT(B5441,"dddd")</f>
        <v>Friday</v>
      </c>
    </row>
    <row r="5442" spans="1:14" x14ac:dyDescent="0.35">
      <c r="A5442">
        <v>291645</v>
      </c>
      <c r="B5442" s="3">
        <v>45800</v>
      </c>
      <c r="C5442" s="4">
        <v>0.52650462962962963</v>
      </c>
      <c r="D5442" t="s">
        <v>52</v>
      </c>
      <c r="E5442">
        <v>1</v>
      </c>
      <c r="F5442" t="s">
        <v>15</v>
      </c>
      <c r="G5442" t="s">
        <v>405</v>
      </c>
      <c r="H5442" t="s">
        <v>414</v>
      </c>
      <c r="J5442" t="s">
        <v>403</v>
      </c>
      <c r="K5442">
        <v>1</v>
      </c>
      <c r="L5442" t="str">
        <f>_xlfn.CONCAT(D5442,F5442)</f>
        <v>Frappé12 oz</v>
      </c>
      <c r="M5442" s="10">
        <f>E5442*_xlfn.XLOOKUP(L5442,PriceListData!$F$2:$F$97,PriceListData!$E$2:$E$97)</f>
        <v>4.75</v>
      </c>
      <c r="N5442" t="str">
        <f>TEXT(B5442,"dddd")</f>
        <v>Friday</v>
      </c>
    </row>
    <row r="5443" spans="1:14" x14ac:dyDescent="0.35">
      <c r="A5443">
        <v>291644</v>
      </c>
      <c r="B5443" s="3">
        <v>45800</v>
      </c>
      <c r="C5443" s="4">
        <v>0.52451388888888884</v>
      </c>
      <c r="D5443" t="s">
        <v>65</v>
      </c>
      <c r="E5443">
        <v>1</v>
      </c>
      <c r="F5443" t="s">
        <v>15</v>
      </c>
      <c r="G5443" t="s">
        <v>405</v>
      </c>
      <c r="H5443" t="s">
        <v>406</v>
      </c>
      <c r="J5443" t="s">
        <v>403</v>
      </c>
      <c r="K5443">
        <v>1</v>
      </c>
      <c r="L5443" t="str">
        <f>_xlfn.CONCAT(D5443,F5443)</f>
        <v>Cappuccino12 oz</v>
      </c>
      <c r="M5443" s="10">
        <f>E5443*_xlfn.XLOOKUP(L5443,PriceListData!$F$2:$F$97,PriceListData!$E$2:$E$97)</f>
        <v>5.5</v>
      </c>
      <c r="N5443" t="str">
        <f>TEXT(B5443,"dddd")</f>
        <v>Friday</v>
      </c>
    </row>
    <row r="5444" spans="1:14" x14ac:dyDescent="0.35">
      <c r="A5444">
        <v>291643</v>
      </c>
      <c r="B5444" s="3">
        <v>45800</v>
      </c>
      <c r="C5444" s="4">
        <v>0.5222106481481481</v>
      </c>
      <c r="D5444" t="s">
        <v>65</v>
      </c>
      <c r="E5444">
        <v>1</v>
      </c>
      <c r="F5444" t="s">
        <v>15</v>
      </c>
      <c r="G5444" t="s">
        <v>405</v>
      </c>
      <c r="H5444" t="s">
        <v>406</v>
      </c>
      <c r="J5444" t="s">
        <v>403</v>
      </c>
      <c r="K5444">
        <v>1</v>
      </c>
      <c r="L5444" t="str">
        <f>_xlfn.CONCAT(D5444,F5444)</f>
        <v>Cappuccino12 oz</v>
      </c>
      <c r="M5444" s="10">
        <f>E5444*_xlfn.XLOOKUP(L5444,PriceListData!$F$2:$F$97,PriceListData!$E$2:$E$97)</f>
        <v>5.5</v>
      </c>
      <c r="N5444" t="str">
        <f>TEXT(B5444,"dddd")</f>
        <v>Friday</v>
      </c>
    </row>
    <row r="5445" spans="1:14" x14ac:dyDescent="0.35">
      <c r="A5445">
        <v>291642</v>
      </c>
      <c r="B5445" s="3">
        <v>45800</v>
      </c>
      <c r="C5445" s="4">
        <v>0.52111111111111108</v>
      </c>
      <c r="D5445" t="s">
        <v>411</v>
      </c>
      <c r="E5445">
        <v>2</v>
      </c>
      <c r="F5445" t="s">
        <v>24</v>
      </c>
      <c r="G5445" t="s">
        <v>405</v>
      </c>
      <c r="H5445" t="s">
        <v>406</v>
      </c>
      <c r="J5445" t="s">
        <v>403</v>
      </c>
      <c r="K5445">
        <v>2</v>
      </c>
      <c r="L5445" t="str">
        <f>_xlfn.CONCAT(D5445,F5445)</f>
        <v>Turkish coffee3 oz</v>
      </c>
      <c r="M5445" s="10">
        <f>E5445*_xlfn.XLOOKUP(L5445,PriceListData!$F$2:$F$97,PriceListData!$E$2:$E$97)</f>
        <v>7.5</v>
      </c>
      <c r="N5445" t="str">
        <f>TEXT(B5445,"dddd")</f>
        <v>Friday</v>
      </c>
    </row>
    <row r="5446" spans="1:14" x14ac:dyDescent="0.35">
      <c r="A5446">
        <v>291641</v>
      </c>
      <c r="B5446" s="3">
        <v>45800</v>
      </c>
      <c r="C5446" s="4">
        <v>0.5191203703703704</v>
      </c>
      <c r="D5446" t="s">
        <v>54</v>
      </c>
      <c r="E5446">
        <v>1</v>
      </c>
      <c r="G5446" t="s">
        <v>415</v>
      </c>
      <c r="H5446" t="s">
        <v>416</v>
      </c>
      <c r="J5446" t="s">
        <v>403</v>
      </c>
      <c r="K5446">
        <v>1</v>
      </c>
      <c r="L5446" t="str">
        <f>_xlfn.CONCAT(D5446,F5446)</f>
        <v>Syrup</v>
      </c>
      <c r="M5446" s="10">
        <f>E5446*_xlfn.XLOOKUP(L5446,PriceListData!$F$2:$F$97,PriceListData!$E$2:$E$97)</f>
        <v>0.75</v>
      </c>
      <c r="N5446" t="str">
        <f>TEXT(B5446,"dddd")</f>
        <v>Friday</v>
      </c>
    </row>
    <row r="5447" spans="1:14" x14ac:dyDescent="0.35">
      <c r="A5447">
        <v>291641</v>
      </c>
      <c r="B5447" s="3">
        <v>45800</v>
      </c>
      <c r="C5447" s="4">
        <v>0.5191203703703704</v>
      </c>
      <c r="D5447" t="s">
        <v>21</v>
      </c>
      <c r="E5447">
        <v>1</v>
      </c>
      <c r="F5447" t="s">
        <v>15</v>
      </c>
      <c r="G5447" t="s">
        <v>405</v>
      </c>
      <c r="H5447" t="s">
        <v>406</v>
      </c>
      <c r="J5447" t="s">
        <v>403</v>
      </c>
      <c r="K5447">
        <v>1</v>
      </c>
      <c r="L5447" t="str">
        <f>_xlfn.CONCAT(D5447,F5447)</f>
        <v>Pourover12 oz</v>
      </c>
      <c r="M5447" s="10">
        <f>E5447*_xlfn.XLOOKUP(L5447,PriceListData!$F$2:$F$97,PriceListData!$E$2:$E$97)</f>
        <v>3.5</v>
      </c>
      <c r="N5447" t="str">
        <f>TEXT(B5447,"dddd")</f>
        <v>Friday</v>
      </c>
    </row>
    <row r="5448" spans="1:14" x14ac:dyDescent="0.35">
      <c r="A5448">
        <v>291640</v>
      </c>
      <c r="B5448" s="3">
        <v>45800</v>
      </c>
      <c r="C5448" s="4">
        <v>0.51855324074074072</v>
      </c>
      <c r="D5448" t="s">
        <v>52</v>
      </c>
      <c r="E5448">
        <v>1</v>
      </c>
      <c r="F5448" t="s">
        <v>15</v>
      </c>
      <c r="G5448" t="s">
        <v>405</v>
      </c>
      <c r="H5448" t="s">
        <v>414</v>
      </c>
      <c r="J5448" t="s">
        <v>403</v>
      </c>
      <c r="K5448">
        <v>1</v>
      </c>
      <c r="L5448" t="str">
        <f>_xlfn.CONCAT(D5448,F5448)</f>
        <v>Frappé12 oz</v>
      </c>
      <c r="M5448" s="10">
        <f>E5448*_xlfn.XLOOKUP(L5448,PriceListData!$F$2:$F$97,PriceListData!$E$2:$E$97)</f>
        <v>4.75</v>
      </c>
      <c r="N5448" t="str">
        <f>TEXT(B5448,"dddd")</f>
        <v>Friday</v>
      </c>
    </row>
    <row r="5449" spans="1:14" x14ac:dyDescent="0.35">
      <c r="A5449">
        <v>291639</v>
      </c>
      <c r="B5449" s="3">
        <v>45800</v>
      </c>
      <c r="C5449" s="4">
        <v>0.51461805555555551</v>
      </c>
      <c r="D5449" t="s">
        <v>404</v>
      </c>
      <c r="E5449">
        <v>1</v>
      </c>
      <c r="F5449" t="s">
        <v>15</v>
      </c>
      <c r="G5449" t="s">
        <v>405</v>
      </c>
      <c r="H5449" t="s">
        <v>406</v>
      </c>
      <c r="J5449" t="s">
        <v>403</v>
      </c>
      <c r="K5449">
        <v>1</v>
      </c>
      <c r="L5449" t="str">
        <f>_xlfn.CONCAT(D5449,F5449)</f>
        <v>Café latté12 oz</v>
      </c>
      <c r="M5449" s="10">
        <f>E5449*_xlfn.XLOOKUP(L5449,PriceListData!$F$2:$F$97,PriceListData!$E$2:$E$97)</f>
        <v>4.25</v>
      </c>
      <c r="N5449" t="str">
        <f>TEXT(B5449,"dddd")</f>
        <v>Friday</v>
      </c>
    </row>
    <row r="5450" spans="1:14" x14ac:dyDescent="0.35">
      <c r="A5450">
        <v>291638</v>
      </c>
      <c r="B5450" s="3">
        <v>45800</v>
      </c>
      <c r="C5450" s="4">
        <v>0.51059027777777777</v>
      </c>
      <c r="D5450" t="s">
        <v>428</v>
      </c>
      <c r="E5450">
        <v>1</v>
      </c>
      <c r="F5450" t="s">
        <v>15</v>
      </c>
      <c r="G5450" t="s">
        <v>413</v>
      </c>
      <c r="H5450" t="s">
        <v>406</v>
      </c>
      <c r="J5450" t="s">
        <v>403</v>
      </c>
      <c r="K5450">
        <v>1</v>
      </c>
      <c r="L5450" t="str">
        <f>_xlfn.CONCAT(D5450,F5450)</f>
        <v>Rooibos latté12 oz</v>
      </c>
      <c r="M5450" s="10">
        <f>E5450*_xlfn.XLOOKUP(L5450,PriceListData!$F$2:$F$97,PriceListData!$E$2:$E$97)</f>
        <v>5.5</v>
      </c>
      <c r="N5450" t="str">
        <f>TEXT(B5450,"dddd")</f>
        <v>Friday</v>
      </c>
    </row>
    <row r="5451" spans="1:14" x14ac:dyDescent="0.35">
      <c r="A5451">
        <v>291637</v>
      </c>
      <c r="B5451" s="3">
        <v>45800</v>
      </c>
      <c r="C5451" s="4">
        <v>0.50145833333333334</v>
      </c>
      <c r="D5451" t="s">
        <v>74</v>
      </c>
      <c r="E5451">
        <v>1</v>
      </c>
      <c r="F5451" t="s">
        <v>15</v>
      </c>
      <c r="G5451" t="s">
        <v>417</v>
      </c>
      <c r="H5451" t="s">
        <v>418</v>
      </c>
      <c r="J5451" t="s">
        <v>403</v>
      </c>
      <c r="K5451">
        <v>2</v>
      </c>
      <c r="L5451" t="str">
        <f>_xlfn.CONCAT(D5451,F5451)</f>
        <v>Single-origin12 oz</v>
      </c>
      <c r="M5451" s="10">
        <f>E5451*_xlfn.XLOOKUP(L5451,PriceListData!$F$2:$F$97,PriceListData!$E$2:$E$97)</f>
        <v>14.95</v>
      </c>
      <c r="N5451" t="str">
        <f>TEXT(B5451,"dddd")</f>
        <v>Friday</v>
      </c>
    </row>
    <row r="5452" spans="1:14" x14ac:dyDescent="0.35">
      <c r="A5452">
        <v>291636</v>
      </c>
      <c r="B5452" s="3">
        <v>45800</v>
      </c>
      <c r="C5452" s="4">
        <v>0.49944444444444447</v>
      </c>
      <c r="D5452" t="s">
        <v>54</v>
      </c>
      <c r="E5452">
        <v>1</v>
      </c>
      <c r="G5452" t="s">
        <v>415</v>
      </c>
      <c r="H5452" t="s">
        <v>416</v>
      </c>
      <c r="J5452" t="s">
        <v>403</v>
      </c>
      <c r="K5452">
        <v>1</v>
      </c>
      <c r="L5452" t="str">
        <f>_xlfn.CONCAT(D5452,F5452)</f>
        <v>Syrup</v>
      </c>
      <c r="M5452" s="10">
        <f>E5452*_xlfn.XLOOKUP(L5452,PriceListData!$F$2:$F$97,PriceListData!$E$2:$E$97)</f>
        <v>0.75</v>
      </c>
      <c r="N5452" t="str">
        <f>TEXT(B5452,"dddd")</f>
        <v>Friday</v>
      </c>
    </row>
    <row r="5453" spans="1:14" x14ac:dyDescent="0.35">
      <c r="A5453">
        <v>291636</v>
      </c>
      <c r="B5453" s="3">
        <v>45800</v>
      </c>
      <c r="C5453" s="4">
        <v>0.49944444444444447</v>
      </c>
      <c r="D5453" t="s">
        <v>21</v>
      </c>
      <c r="E5453">
        <v>1</v>
      </c>
      <c r="F5453" t="s">
        <v>15</v>
      </c>
      <c r="G5453" t="s">
        <v>405</v>
      </c>
      <c r="H5453" t="s">
        <v>406</v>
      </c>
      <c r="J5453" t="s">
        <v>403</v>
      </c>
      <c r="K5453">
        <v>1</v>
      </c>
      <c r="L5453" t="str">
        <f>_xlfn.CONCAT(D5453,F5453)</f>
        <v>Pourover12 oz</v>
      </c>
      <c r="M5453" s="10">
        <f>E5453*_xlfn.XLOOKUP(L5453,PriceListData!$F$2:$F$97,PriceListData!$E$2:$E$97)</f>
        <v>3.5</v>
      </c>
      <c r="N5453" t="str">
        <f>TEXT(B5453,"dddd")</f>
        <v>Friday</v>
      </c>
    </row>
    <row r="5454" spans="1:14" x14ac:dyDescent="0.35">
      <c r="A5454">
        <v>291636</v>
      </c>
      <c r="B5454" s="3">
        <v>45800</v>
      </c>
      <c r="C5454" s="4">
        <v>0.49944444444444447</v>
      </c>
      <c r="D5454" t="s">
        <v>52</v>
      </c>
      <c r="E5454">
        <v>1</v>
      </c>
      <c r="F5454" t="s">
        <v>15</v>
      </c>
      <c r="G5454" t="s">
        <v>405</v>
      </c>
      <c r="H5454" t="s">
        <v>414</v>
      </c>
      <c r="J5454" t="s">
        <v>403</v>
      </c>
      <c r="K5454">
        <v>1</v>
      </c>
      <c r="L5454" t="str">
        <f>_xlfn.CONCAT(D5454,F5454)</f>
        <v>Frappé12 oz</v>
      </c>
      <c r="M5454" s="10">
        <f>E5454*_xlfn.XLOOKUP(L5454,PriceListData!$F$2:$F$97,PriceListData!$E$2:$E$97)</f>
        <v>4.75</v>
      </c>
      <c r="N5454" t="str">
        <f>TEXT(B5454,"dddd")</f>
        <v>Friday</v>
      </c>
    </row>
    <row r="5455" spans="1:14" x14ac:dyDescent="0.35">
      <c r="A5455">
        <v>291635</v>
      </c>
      <c r="B5455" s="3">
        <v>45800</v>
      </c>
      <c r="C5455" s="4">
        <v>0.4964351851851852</v>
      </c>
      <c r="D5455" t="s">
        <v>52</v>
      </c>
      <c r="E5455">
        <v>1</v>
      </c>
      <c r="F5455" t="s">
        <v>15</v>
      </c>
      <c r="G5455" t="s">
        <v>405</v>
      </c>
      <c r="H5455" t="s">
        <v>414</v>
      </c>
      <c r="J5455" t="s">
        <v>403</v>
      </c>
      <c r="K5455">
        <v>1</v>
      </c>
      <c r="L5455" t="str">
        <f>_xlfn.CONCAT(D5455,F5455)</f>
        <v>Frappé12 oz</v>
      </c>
      <c r="M5455" s="10">
        <f>E5455*_xlfn.XLOOKUP(L5455,PriceListData!$F$2:$F$97,PriceListData!$E$2:$E$97)</f>
        <v>4.75</v>
      </c>
      <c r="N5455" t="str">
        <f>TEXT(B5455,"dddd")</f>
        <v>Friday</v>
      </c>
    </row>
    <row r="5456" spans="1:14" x14ac:dyDescent="0.35">
      <c r="A5456">
        <v>291633</v>
      </c>
      <c r="B5456" s="3">
        <v>45800</v>
      </c>
      <c r="C5456" s="4">
        <v>0.49475694444444446</v>
      </c>
      <c r="D5456" t="s">
        <v>21</v>
      </c>
      <c r="E5456">
        <v>1</v>
      </c>
      <c r="F5456" t="s">
        <v>15</v>
      </c>
      <c r="G5456" t="s">
        <v>405</v>
      </c>
      <c r="H5456" t="s">
        <v>406</v>
      </c>
      <c r="J5456" t="s">
        <v>403</v>
      </c>
      <c r="K5456">
        <v>2</v>
      </c>
      <c r="L5456" t="str">
        <f>_xlfn.CONCAT(D5456,F5456)</f>
        <v>Pourover12 oz</v>
      </c>
      <c r="M5456" s="10">
        <f>E5456*_xlfn.XLOOKUP(L5456,PriceListData!$F$2:$F$97,PriceListData!$E$2:$E$97)</f>
        <v>3.5</v>
      </c>
      <c r="N5456" t="str">
        <f>TEXT(B5456,"dddd")</f>
        <v>Friday</v>
      </c>
    </row>
    <row r="5457" spans="1:14" x14ac:dyDescent="0.35">
      <c r="A5457">
        <v>291632</v>
      </c>
      <c r="B5457" s="3">
        <v>45800</v>
      </c>
      <c r="C5457" s="4">
        <v>0.48744212962962963</v>
      </c>
      <c r="D5457" t="s">
        <v>52</v>
      </c>
      <c r="E5457">
        <v>1</v>
      </c>
      <c r="F5457" t="s">
        <v>15</v>
      </c>
      <c r="G5457" t="s">
        <v>405</v>
      </c>
      <c r="H5457" t="s">
        <v>414</v>
      </c>
      <c r="J5457" t="s">
        <v>403</v>
      </c>
      <c r="K5457">
        <v>1</v>
      </c>
      <c r="L5457" t="str">
        <f>_xlfn.CONCAT(D5457,F5457)</f>
        <v>Frappé12 oz</v>
      </c>
      <c r="M5457" s="10">
        <f>E5457*_xlfn.XLOOKUP(L5457,PriceListData!$F$2:$F$97,PriceListData!$E$2:$E$97)</f>
        <v>4.75</v>
      </c>
      <c r="N5457" t="str">
        <f>TEXT(B5457,"dddd")</f>
        <v>Friday</v>
      </c>
    </row>
    <row r="5458" spans="1:14" x14ac:dyDescent="0.35">
      <c r="A5458">
        <v>291630</v>
      </c>
      <c r="B5458" s="3">
        <v>45800</v>
      </c>
      <c r="C5458" s="4">
        <v>0.47796296296296298</v>
      </c>
      <c r="D5458" t="s">
        <v>65</v>
      </c>
      <c r="E5458">
        <v>1</v>
      </c>
      <c r="F5458" t="s">
        <v>15</v>
      </c>
      <c r="G5458" t="s">
        <v>405</v>
      </c>
      <c r="H5458" t="s">
        <v>406</v>
      </c>
      <c r="J5458" t="s">
        <v>403</v>
      </c>
      <c r="K5458">
        <v>1</v>
      </c>
      <c r="L5458" t="str">
        <f>_xlfn.CONCAT(D5458,F5458)</f>
        <v>Cappuccino12 oz</v>
      </c>
      <c r="M5458" s="10">
        <f>E5458*_xlfn.XLOOKUP(L5458,PriceListData!$F$2:$F$97,PriceListData!$E$2:$E$97)</f>
        <v>5.5</v>
      </c>
      <c r="N5458" t="str">
        <f>TEXT(B5458,"dddd")</f>
        <v>Friday</v>
      </c>
    </row>
    <row r="5459" spans="1:14" x14ac:dyDescent="0.35">
      <c r="A5459">
        <v>291629</v>
      </c>
      <c r="B5459" s="3">
        <v>45800</v>
      </c>
      <c r="C5459" s="4">
        <v>0.47773148148148148</v>
      </c>
      <c r="D5459" t="s">
        <v>411</v>
      </c>
      <c r="E5459">
        <v>1</v>
      </c>
      <c r="F5459" t="s">
        <v>24</v>
      </c>
      <c r="G5459" t="s">
        <v>405</v>
      </c>
      <c r="H5459" t="s">
        <v>406</v>
      </c>
      <c r="J5459" t="s">
        <v>403</v>
      </c>
      <c r="K5459">
        <v>2</v>
      </c>
      <c r="L5459" t="str">
        <f>_xlfn.CONCAT(D5459,F5459)</f>
        <v>Turkish coffee3 oz</v>
      </c>
      <c r="M5459" s="10">
        <f>E5459*_xlfn.XLOOKUP(L5459,PriceListData!$F$2:$F$97,PriceListData!$E$2:$E$97)</f>
        <v>3.75</v>
      </c>
      <c r="N5459" t="str">
        <f>TEXT(B5459,"dddd")</f>
        <v>Friday</v>
      </c>
    </row>
    <row r="5460" spans="1:14" x14ac:dyDescent="0.35">
      <c r="A5460">
        <v>291628</v>
      </c>
      <c r="B5460" s="3">
        <v>45800</v>
      </c>
      <c r="C5460" s="4">
        <v>0.47758101851851853</v>
      </c>
      <c r="D5460" t="s">
        <v>411</v>
      </c>
      <c r="E5460">
        <v>1</v>
      </c>
      <c r="F5460" t="s">
        <v>24</v>
      </c>
      <c r="G5460" t="s">
        <v>405</v>
      </c>
      <c r="H5460" t="s">
        <v>406</v>
      </c>
      <c r="J5460" t="s">
        <v>403</v>
      </c>
      <c r="K5460">
        <v>1</v>
      </c>
      <c r="L5460" t="str">
        <f>_xlfn.CONCAT(D5460,F5460)</f>
        <v>Turkish coffee3 oz</v>
      </c>
      <c r="M5460" s="10">
        <f>E5460*_xlfn.XLOOKUP(L5460,PriceListData!$F$2:$F$97,PriceListData!$E$2:$E$97)</f>
        <v>3.75</v>
      </c>
      <c r="N5460" t="str">
        <f>TEXT(B5460,"dddd")</f>
        <v>Friday</v>
      </c>
    </row>
    <row r="5461" spans="1:14" x14ac:dyDescent="0.35">
      <c r="A5461">
        <v>291627</v>
      </c>
      <c r="B5461" s="3">
        <v>45800</v>
      </c>
      <c r="C5461" s="4">
        <v>0.47568287037037038</v>
      </c>
      <c r="D5461" t="s">
        <v>54</v>
      </c>
      <c r="E5461">
        <v>1</v>
      </c>
      <c r="G5461" t="s">
        <v>415</v>
      </c>
      <c r="H5461" t="s">
        <v>416</v>
      </c>
      <c r="J5461" t="s">
        <v>403</v>
      </c>
      <c r="K5461">
        <v>1</v>
      </c>
      <c r="L5461" t="str">
        <f>_xlfn.CONCAT(D5461,F5461)</f>
        <v>Syrup</v>
      </c>
      <c r="M5461" s="10">
        <f>E5461*_xlfn.XLOOKUP(L5461,PriceListData!$F$2:$F$97,PriceListData!$E$2:$E$97)</f>
        <v>0.75</v>
      </c>
      <c r="N5461" t="str">
        <f>TEXT(B5461,"dddd")</f>
        <v>Friday</v>
      </c>
    </row>
    <row r="5462" spans="1:14" x14ac:dyDescent="0.35">
      <c r="A5462">
        <v>291627</v>
      </c>
      <c r="B5462" s="3">
        <v>45800</v>
      </c>
      <c r="C5462" s="4">
        <v>0.47568287037037038</v>
      </c>
      <c r="D5462" t="s">
        <v>428</v>
      </c>
      <c r="E5462">
        <v>1</v>
      </c>
      <c r="F5462" t="s">
        <v>15</v>
      </c>
      <c r="G5462" t="s">
        <v>413</v>
      </c>
      <c r="H5462" t="s">
        <v>406</v>
      </c>
      <c r="J5462" t="s">
        <v>403</v>
      </c>
      <c r="K5462">
        <v>1</v>
      </c>
      <c r="L5462" t="str">
        <f>_xlfn.CONCAT(D5462,F5462)</f>
        <v>Rooibos latté12 oz</v>
      </c>
      <c r="M5462" s="10">
        <f>E5462*_xlfn.XLOOKUP(L5462,PriceListData!$F$2:$F$97,PriceListData!$E$2:$E$97)</f>
        <v>5.5</v>
      </c>
      <c r="N5462" t="str">
        <f>TEXT(B5462,"dddd")</f>
        <v>Friday</v>
      </c>
    </row>
    <row r="5463" spans="1:14" x14ac:dyDescent="0.35">
      <c r="A5463">
        <v>291626</v>
      </c>
      <c r="B5463" s="3">
        <v>45800</v>
      </c>
      <c r="C5463" s="4">
        <v>0.47498842592592594</v>
      </c>
      <c r="D5463" t="s">
        <v>21</v>
      </c>
      <c r="E5463">
        <v>1</v>
      </c>
      <c r="F5463" t="s">
        <v>15</v>
      </c>
      <c r="G5463" t="s">
        <v>405</v>
      </c>
      <c r="H5463" t="s">
        <v>406</v>
      </c>
      <c r="J5463" t="s">
        <v>403</v>
      </c>
      <c r="K5463">
        <v>1</v>
      </c>
      <c r="L5463" t="str">
        <f>_xlfn.CONCAT(D5463,F5463)</f>
        <v>Pourover12 oz</v>
      </c>
      <c r="M5463" s="10">
        <f>E5463*_xlfn.XLOOKUP(L5463,PriceListData!$F$2:$F$97,PriceListData!$E$2:$E$97)</f>
        <v>3.5</v>
      </c>
      <c r="N5463" t="str">
        <f>TEXT(B5463,"dddd")</f>
        <v>Friday</v>
      </c>
    </row>
    <row r="5464" spans="1:14" x14ac:dyDescent="0.35">
      <c r="A5464">
        <v>291624</v>
      </c>
      <c r="B5464" s="3">
        <v>45800</v>
      </c>
      <c r="C5464" s="4">
        <v>0.47175925925925927</v>
      </c>
      <c r="D5464" t="s">
        <v>21</v>
      </c>
      <c r="E5464">
        <v>1</v>
      </c>
      <c r="F5464" t="s">
        <v>15</v>
      </c>
      <c r="G5464" t="s">
        <v>405</v>
      </c>
      <c r="H5464" t="s">
        <v>406</v>
      </c>
      <c r="J5464" t="s">
        <v>403</v>
      </c>
      <c r="K5464">
        <v>1</v>
      </c>
      <c r="L5464" t="str">
        <f>_xlfn.CONCAT(D5464,F5464)</f>
        <v>Pourover12 oz</v>
      </c>
      <c r="M5464" s="10">
        <f>E5464*_xlfn.XLOOKUP(L5464,PriceListData!$F$2:$F$97,PriceListData!$E$2:$E$97)</f>
        <v>3.5</v>
      </c>
      <c r="N5464" t="str">
        <f>TEXT(B5464,"dddd")</f>
        <v>Friday</v>
      </c>
    </row>
    <row r="5465" spans="1:14" x14ac:dyDescent="0.35">
      <c r="A5465">
        <v>291623</v>
      </c>
      <c r="B5465" s="3">
        <v>45800</v>
      </c>
      <c r="C5465" s="4">
        <v>0.47092592592592591</v>
      </c>
      <c r="D5465" t="s">
        <v>409</v>
      </c>
      <c r="E5465">
        <v>1</v>
      </c>
      <c r="F5465" t="s">
        <v>15</v>
      </c>
      <c r="G5465" t="s">
        <v>405</v>
      </c>
      <c r="H5465" t="s">
        <v>406</v>
      </c>
      <c r="J5465" t="s">
        <v>403</v>
      </c>
      <c r="K5465">
        <v>1</v>
      </c>
      <c r="L5465" t="str">
        <f>_xlfn.CONCAT(D5465,F5465)</f>
        <v>Drip coffee12 oz</v>
      </c>
      <c r="M5465" s="10">
        <f>E5465*_xlfn.XLOOKUP(L5465,PriceListData!$F$2:$F$97,PriceListData!$E$2:$E$97)</f>
        <v>2.25</v>
      </c>
      <c r="N5465" t="str">
        <f>TEXT(B5465,"dddd")</f>
        <v>Friday</v>
      </c>
    </row>
    <row r="5466" spans="1:14" x14ac:dyDescent="0.35">
      <c r="A5466">
        <v>291622</v>
      </c>
      <c r="B5466" s="3">
        <v>45800</v>
      </c>
      <c r="C5466" s="4">
        <v>0.4685300925925926</v>
      </c>
      <c r="D5466" t="s">
        <v>404</v>
      </c>
      <c r="E5466">
        <v>1</v>
      </c>
      <c r="F5466" t="s">
        <v>15</v>
      </c>
      <c r="G5466" t="s">
        <v>405</v>
      </c>
      <c r="H5466" t="s">
        <v>406</v>
      </c>
      <c r="J5466" t="s">
        <v>403</v>
      </c>
      <c r="K5466">
        <v>2</v>
      </c>
      <c r="L5466" t="str">
        <f>_xlfn.CONCAT(D5466,F5466)</f>
        <v>Café latté12 oz</v>
      </c>
      <c r="M5466" s="10">
        <f>E5466*_xlfn.XLOOKUP(L5466,PriceListData!$F$2:$F$97,PriceListData!$E$2:$E$97)</f>
        <v>4.25</v>
      </c>
      <c r="N5466" t="str">
        <f>TEXT(B5466,"dddd")</f>
        <v>Friday</v>
      </c>
    </row>
    <row r="5467" spans="1:14" x14ac:dyDescent="0.35">
      <c r="A5467">
        <v>291620</v>
      </c>
      <c r="B5467" s="3">
        <v>45800</v>
      </c>
      <c r="C5467" s="4">
        <v>0.46375</v>
      </c>
      <c r="D5467" t="s">
        <v>52</v>
      </c>
      <c r="E5467">
        <v>1</v>
      </c>
      <c r="F5467" t="s">
        <v>15</v>
      </c>
      <c r="G5467" t="s">
        <v>405</v>
      </c>
      <c r="H5467" t="s">
        <v>414</v>
      </c>
      <c r="J5467" t="s">
        <v>403</v>
      </c>
      <c r="K5467">
        <v>1</v>
      </c>
      <c r="L5467" t="str">
        <f>_xlfn.CONCAT(D5467,F5467)</f>
        <v>Frappé12 oz</v>
      </c>
      <c r="M5467" s="10">
        <f>E5467*_xlfn.XLOOKUP(L5467,PriceListData!$F$2:$F$97,PriceListData!$E$2:$E$97)</f>
        <v>4.75</v>
      </c>
      <c r="N5467" t="str">
        <f>TEXT(B5467,"dddd")</f>
        <v>Friday</v>
      </c>
    </row>
    <row r="5468" spans="1:14" x14ac:dyDescent="0.35">
      <c r="A5468">
        <v>291617</v>
      </c>
      <c r="B5468" s="3">
        <v>45800</v>
      </c>
      <c r="C5468" s="4">
        <v>0.46087962962962964</v>
      </c>
      <c r="D5468" t="s">
        <v>21</v>
      </c>
      <c r="E5468">
        <v>1</v>
      </c>
      <c r="F5468" t="s">
        <v>15</v>
      </c>
      <c r="G5468" t="s">
        <v>405</v>
      </c>
      <c r="H5468" t="s">
        <v>406</v>
      </c>
      <c r="J5468" t="s">
        <v>403</v>
      </c>
      <c r="K5468">
        <v>1</v>
      </c>
      <c r="L5468" t="str">
        <f>_xlfn.CONCAT(D5468,F5468)</f>
        <v>Pourover12 oz</v>
      </c>
      <c r="M5468" s="10">
        <f>E5468*_xlfn.XLOOKUP(L5468,PriceListData!$F$2:$F$97,PriceListData!$E$2:$E$97)</f>
        <v>3.5</v>
      </c>
      <c r="N5468" t="str">
        <f>TEXT(B5468,"dddd")</f>
        <v>Friday</v>
      </c>
    </row>
    <row r="5469" spans="1:14" x14ac:dyDescent="0.35">
      <c r="A5469">
        <v>291615</v>
      </c>
      <c r="B5469" s="3">
        <v>45800</v>
      </c>
      <c r="C5469" s="4">
        <v>0.45876157407407409</v>
      </c>
      <c r="D5469" t="s">
        <v>65</v>
      </c>
      <c r="E5469">
        <v>1</v>
      </c>
      <c r="F5469" t="s">
        <v>15</v>
      </c>
      <c r="G5469" t="s">
        <v>405</v>
      </c>
      <c r="H5469" t="s">
        <v>406</v>
      </c>
      <c r="J5469" t="s">
        <v>403</v>
      </c>
      <c r="K5469">
        <v>1</v>
      </c>
      <c r="L5469" t="str">
        <f>_xlfn.CONCAT(D5469,F5469)</f>
        <v>Cappuccino12 oz</v>
      </c>
      <c r="M5469" s="10">
        <f>E5469*_xlfn.XLOOKUP(L5469,PriceListData!$F$2:$F$97,PriceListData!$E$2:$E$97)</f>
        <v>5.5</v>
      </c>
      <c r="N5469" t="str">
        <f>TEXT(B5469,"dddd")</f>
        <v>Friday</v>
      </c>
    </row>
    <row r="5470" spans="1:14" x14ac:dyDescent="0.35">
      <c r="A5470">
        <v>291614</v>
      </c>
      <c r="B5470" s="3">
        <v>45800</v>
      </c>
      <c r="C5470" s="4">
        <v>0.45836805555555554</v>
      </c>
      <c r="D5470" t="s">
        <v>21</v>
      </c>
      <c r="E5470">
        <v>1</v>
      </c>
      <c r="F5470" t="s">
        <v>15</v>
      </c>
      <c r="G5470" t="s">
        <v>405</v>
      </c>
      <c r="H5470" t="s">
        <v>406</v>
      </c>
      <c r="J5470" t="s">
        <v>403</v>
      </c>
      <c r="K5470">
        <v>1</v>
      </c>
      <c r="L5470" t="str">
        <f>_xlfn.CONCAT(D5470,F5470)</f>
        <v>Pourover12 oz</v>
      </c>
      <c r="M5470" s="10">
        <f>E5470*_xlfn.XLOOKUP(L5470,PriceListData!$F$2:$F$97,PriceListData!$E$2:$E$97)</f>
        <v>3.5</v>
      </c>
      <c r="N5470" t="str">
        <f>TEXT(B5470,"dddd")</f>
        <v>Friday</v>
      </c>
    </row>
    <row r="5471" spans="1:14" x14ac:dyDescent="0.35">
      <c r="A5471">
        <v>291613</v>
      </c>
      <c r="B5471" s="3">
        <v>45800</v>
      </c>
      <c r="C5471" s="4">
        <v>0.45802083333333332</v>
      </c>
      <c r="D5471" t="s">
        <v>65</v>
      </c>
      <c r="E5471">
        <v>1</v>
      </c>
      <c r="F5471" t="s">
        <v>15</v>
      </c>
      <c r="G5471" t="s">
        <v>405</v>
      </c>
      <c r="H5471" t="s">
        <v>406</v>
      </c>
      <c r="J5471" t="s">
        <v>403</v>
      </c>
      <c r="K5471">
        <v>1</v>
      </c>
      <c r="L5471" t="str">
        <f>_xlfn.CONCAT(D5471,F5471)</f>
        <v>Cappuccino12 oz</v>
      </c>
      <c r="M5471" s="10">
        <f>E5471*_xlfn.XLOOKUP(L5471,PriceListData!$F$2:$F$97,PriceListData!$E$2:$E$97)</f>
        <v>5.5</v>
      </c>
      <c r="N5471" t="str">
        <f>TEXT(B5471,"dddd")</f>
        <v>Friday</v>
      </c>
    </row>
    <row r="5472" spans="1:14" x14ac:dyDescent="0.35">
      <c r="A5472">
        <v>291612</v>
      </c>
      <c r="B5472" s="3">
        <v>45800</v>
      </c>
      <c r="C5472" s="4">
        <v>0.45063657407407409</v>
      </c>
      <c r="D5472" t="s">
        <v>54</v>
      </c>
      <c r="E5472">
        <v>1</v>
      </c>
      <c r="G5472" t="s">
        <v>415</v>
      </c>
      <c r="H5472" t="s">
        <v>416</v>
      </c>
      <c r="J5472" t="s">
        <v>403</v>
      </c>
      <c r="K5472">
        <v>1</v>
      </c>
      <c r="L5472" t="str">
        <f>_xlfn.CONCAT(D5472,F5472)</f>
        <v>Syrup</v>
      </c>
      <c r="M5472" s="10">
        <f>E5472*_xlfn.XLOOKUP(L5472,PriceListData!$F$2:$F$97,PriceListData!$E$2:$E$97)</f>
        <v>0.75</v>
      </c>
      <c r="N5472" t="str">
        <f>TEXT(B5472,"dddd")</f>
        <v>Friday</v>
      </c>
    </row>
    <row r="5473" spans="1:14" x14ac:dyDescent="0.35">
      <c r="A5473">
        <v>291612</v>
      </c>
      <c r="B5473" s="3">
        <v>45800</v>
      </c>
      <c r="C5473" s="4">
        <v>0.45063657407407409</v>
      </c>
      <c r="D5473" t="s">
        <v>428</v>
      </c>
      <c r="E5473">
        <v>1</v>
      </c>
      <c r="F5473" t="s">
        <v>15</v>
      </c>
      <c r="G5473" t="s">
        <v>413</v>
      </c>
      <c r="H5473" t="s">
        <v>406</v>
      </c>
      <c r="J5473" t="s">
        <v>403</v>
      </c>
      <c r="K5473">
        <v>1</v>
      </c>
      <c r="L5473" t="str">
        <f>_xlfn.CONCAT(D5473,F5473)</f>
        <v>Rooibos latté12 oz</v>
      </c>
      <c r="M5473" s="10">
        <f>E5473*_xlfn.XLOOKUP(L5473,PriceListData!$F$2:$F$97,PriceListData!$E$2:$E$97)</f>
        <v>5.5</v>
      </c>
      <c r="N5473" t="str">
        <f>TEXT(B5473,"dddd")</f>
        <v>Friday</v>
      </c>
    </row>
    <row r="5474" spans="1:14" x14ac:dyDescent="0.35">
      <c r="A5474">
        <v>291610</v>
      </c>
      <c r="B5474" s="3">
        <v>45800</v>
      </c>
      <c r="C5474" s="4">
        <v>0.44591435185185185</v>
      </c>
      <c r="D5474" t="s">
        <v>428</v>
      </c>
      <c r="E5474">
        <v>1</v>
      </c>
      <c r="F5474" t="s">
        <v>15</v>
      </c>
      <c r="G5474" t="s">
        <v>413</v>
      </c>
      <c r="H5474" t="s">
        <v>406</v>
      </c>
      <c r="J5474" t="s">
        <v>403</v>
      </c>
      <c r="K5474">
        <v>1</v>
      </c>
      <c r="L5474" t="str">
        <f>_xlfn.CONCAT(D5474,F5474)</f>
        <v>Rooibos latté12 oz</v>
      </c>
      <c r="M5474" s="10">
        <f>E5474*_xlfn.XLOOKUP(L5474,PriceListData!$F$2:$F$97,PriceListData!$E$2:$E$97)</f>
        <v>5.5</v>
      </c>
      <c r="N5474" t="str">
        <f>TEXT(B5474,"dddd")</f>
        <v>Friday</v>
      </c>
    </row>
    <row r="5475" spans="1:14" x14ac:dyDescent="0.35">
      <c r="A5475">
        <v>291609</v>
      </c>
      <c r="B5475" s="3">
        <v>45800</v>
      </c>
      <c r="C5475" s="4">
        <v>0.43890046296296298</v>
      </c>
      <c r="D5475" t="s">
        <v>21</v>
      </c>
      <c r="E5475">
        <v>1</v>
      </c>
      <c r="F5475" t="s">
        <v>15</v>
      </c>
      <c r="G5475" t="s">
        <v>405</v>
      </c>
      <c r="H5475" t="s">
        <v>406</v>
      </c>
      <c r="J5475" t="s">
        <v>403</v>
      </c>
      <c r="K5475">
        <v>2</v>
      </c>
      <c r="L5475" t="str">
        <f>_xlfn.CONCAT(D5475,F5475)</f>
        <v>Pourover12 oz</v>
      </c>
      <c r="M5475" s="10">
        <f>E5475*_xlfn.XLOOKUP(L5475,PriceListData!$F$2:$F$97,PriceListData!$E$2:$E$97)</f>
        <v>3.5</v>
      </c>
      <c r="N5475" t="str">
        <f>TEXT(B5475,"dddd")</f>
        <v>Friday</v>
      </c>
    </row>
    <row r="5476" spans="1:14" x14ac:dyDescent="0.35">
      <c r="A5476">
        <v>291607</v>
      </c>
      <c r="B5476" s="3">
        <v>45800</v>
      </c>
      <c r="C5476" s="4">
        <v>0.43584490740740739</v>
      </c>
      <c r="D5476" t="s">
        <v>21</v>
      </c>
      <c r="E5476">
        <v>1</v>
      </c>
      <c r="F5476" t="s">
        <v>15</v>
      </c>
      <c r="G5476" t="s">
        <v>405</v>
      </c>
      <c r="H5476" t="s">
        <v>406</v>
      </c>
      <c r="J5476" t="s">
        <v>403</v>
      </c>
      <c r="K5476">
        <v>2</v>
      </c>
      <c r="L5476" t="str">
        <f>_xlfn.CONCAT(D5476,F5476)</f>
        <v>Pourover12 oz</v>
      </c>
      <c r="M5476" s="10">
        <f>E5476*_xlfn.XLOOKUP(L5476,PriceListData!$F$2:$F$97,PriceListData!$E$2:$E$97)</f>
        <v>3.5</v>
      </c>
      <c r="N5476" t="str">
        <f>TEXT(B5476,"dddd")</f>
        <v>Friday</v>
      </c>
    </row>
    <row r="5477" spans="1:14" x14ac:dyDescent="0.35">
      <c r="A5477">
        <v>291606</v>
      </c>
      <c r="B5477" s="3">
        <v>45800</v>
      </c>
      <c r="C5477" s="4">
        <v>0.43303240740740739</v>
      </c>
      <c r="D5477" t="s">
        <v>54</v>
      </c>
      <c r="E5477">
        <v>1</v>
      </c>
      <c r="G5477" t="s">
        <v>415</v>
      </c>
      <c r="H5477" t="s">
        <v>416</v>
      </c>
      <c r="J5477" t="s">
        <v>403</v>
      </c>
      <c r="K5477">
        <v>1</v>
      </c>
      <c r="L5477" t="str">
        <f>_xlfn.CONCAT(D5477,F5477)</f>
        <v>Syrup</v>
      </c>
      <c r="M5477" s="10">
        <f>E5477*_xlfn.XLOOKUP(L5477,PriceListData!$F$2:$F$97,PriceListData!$E$2:$E$97)</f>
        <v>0.75</v>
      </c>
      <c r="N5477" t="str">
        <f>TEXT(B5477,"dddd")</f>
        <v>Friday</v>
      </c>
    </row>
    <row r="5478" spans="1:14" x14ac:dyDescent="0.35">
      <c r="A5478">
        <v>291606</v>
      </c>
      <c r="B5478" s="3">
        <v>45800</v>
      </c>
      <c r="C5478" s="4">
        <v>0.43303240740740739</v>
      </c>
      <c r="D5478" t="s">
        <v>153</v>
      </c>
      <c r="E5478">
        <v>1</v>
      </c>
      <c r="F5478" t="s">
        <v>15</v>
      </c>
      <c r="G5478" t="s">
        <v>405</v>
      </c>
      <c r="H5478" t="s">
        <v>406</v>
      </c>
      <c r="J5478" t="s">
        <v>403</v>
      </c>
      <c r="K5478">
        <v>1</v>
      </c>
      <c r="L5478" t="str">
        <f>_xlfn.CONCAT(D5478,F5478)</f>
        <v>Aeropress12 oz</v>
      </c>
      <c r="M5478" s="10">
        <f>E5478*_xlfn.XLOOKUP(L5478,PriceListData!$F$2:$F$97,PriceListData!$E$2:$E$97)</f>
        <v>6</v>
      </c>
      <c r="N5478" t="str">
        <f>TEXT(B5478,"dddd")</f>
        <v>Friday</v>
      </c>
    </row>
    <row r="5479" spans="1:14" x14ac:dyDescent="0.35">
      <c r="A5479">
        <v>291605</v>
      </c>
      <c r="B5479" s="3">
        <v>45800</v>
      </c>
      <c r="C5479" s="4">
        <v>0.43136574074074074</v>
      </c>
      <c r="D5479" t="s">
        <v>426</v>
      </c>
      <c r="E5479">
        <v>1</v>
      </c>
      <c r="F5479" t="s">
        <v>15</v>
      </c>
      <c r="G5479" t="s">
        <v>423</v>
      </c>
      <c r="H5479" t="s">
        <v>414</v>
      </c>
      <c r="J5479" t="s">
        <v>403</v>
      </c>
      <c r="K5479">
        <v>2</v>
      </c>
      <c r="L5479" t="str">
        <f>_xlfn.CONCAT(D5479,F5479)</f>
        <v>Soda water with fruit slice12 oz</v>
      </c>
      <c r="M5479" s="10">
        <f>E5479*_xlfn.XLOOKUP(L5479,PriceListData!$F$2:$F$97,PriceListData!$E$2:$E$97)</f>
        <v>2</v>
      </c>
      <c r="N5479" t="str">
        <f>TEXT(B5479,"dddd")</f>
        <v>Friday</v>
      </c>
    </row>
    <row r="5480" spans="1:14" x14ac:dyDescent="0.35">
      <c r="A5480">
        <v>291605</v>
      </c>
      <c r="B5480" s="3">
        <v>45800</v>
      </c>
      <c r="C5480" s="4">
        <v>0.43136574074074074</v>
      </c>
      <c r="D5480" t="s">
        <v>52</v>
      </c>
      <c r="E5480">
        <v>1</v>
      </c>
      <c r="F5480" t="s">
        <v>15</v>
      </c>
      <c r="G5480" t="s">
        <v>405</v>
      </c>
      <c r="H5480" t="s">
        <v>414</v>
      </c>
      <c r="J5480" t="s">
        <v>403</v>
      </c>
      <c r="K5480">
        <v>2</v>
      </c>
      <c r="L5480" t="str">
        <f>_xlfn.CONCAT(D5480,F5480)</f>
        <v>Frappé12 oz</v>
      </c>
      <c r="M5480" s="10">
        <f>E5480*_xlfn.XLOOKUP(L5480,PriceListData!$F$2:$F$97,PriceListData!$E$2:$E$97)</f>
        <v>4.75</v>
      </c>
      <c r="N5480" t="str">
        <f>TEXT(B5480,"dddd")</f>
        <v>Friday</v>
      </c>
    </row>
    <row r="5481" spans="1:14" x14ac:dyDescent="0.35">
      <c r="A5481">
        <v>291603</v>
      </c>
      <c r="B5481" s="3">
        <v>45800</v>
      </c>
      <c r="C5481" s="4">
        <v>0.41466435185185185</v>
      </c>
      <c r="D5481" t="s">
        <v>21</v>
      </c>
      <c r="E5481">
        <v>1</v>
      </c>
      <c r="F5481" t="s">
        <v>15</v>
      </c>
      <c r="G5481" t="s">
        <v>405</v>
      </c>
      <c r="H5481" t="s">
        <v>406</v>
      </c>
      <c r="J5481" t="s">
        <v>403</v>
      </c>
      <c r="K5481">
        <v>1</v>
      </c>
      <c r="L5481" t="str">
        <f>_xlfn.CONCAT(D5481,F5481)</f>
        <v>Pourover12 oz</v>
      </c>
      <c r="M5481" s="10">
        <f>E5481*_xlfn.XLOOKUP(L5481,PriceListData!$F$2:$F$97,PriceListData!$E$2:$E$97)</f>
        <v>3.5</v>
      </c>
      <c r="N5481" t="str">
        <f>TEXT(B5481,"dddd")</f>
        <v>Friday</v>
      </c>
    </row>
    <row r="5482" spans="1:14" x14ac:dyDescent="0.35">
      <c r="A5482">
        <v>291600</v>
      </c>
      <c r="B5482" s="3">
        <v>45800</v>
      </c>
      <c r="C5482" s="4">
        <v>0.40797453703703701</v>
      </c>
      <c r="D5482" t="s">
        <v>411</v>
      </c>
      <c r="E5482">
        <v>1</v>
      </c>
      <c r="F5482" t="s">
        <v>24</v>
      </c>
      <c r="G5482" t="s">
        <v>405</v>
      </c>
      <c r="H5482" t="s">
        <v>406</v>
      </c>
      <c r="J5482" t="s">
        <v>403</v>
      </c>
      <c r="K5482">
        <v>1</v>
      </c>
      <c r="L5482" t="str">
        <f>_xlfn.CONCAT(D5482,F5482)</f>
        <v>Turkish coffee3 oz</v>
      </c>
      <c r="M5482" s="10">
        <f>E5482*_xlfn.XLOOKUP(L5482,PriceListData!$F$2:$F$97,PriceListData!$E$2:$E$97)</f>
        <v>3.75</v>
      </c>
      <c r="N5482" t="str">
        <f>TEXT(B5482,"dddd")</f>
        <v>Friday</v>
      </c>
    </row>
    <row r="5483" spans="1:14" x14ac:dyDescent="0.35">
      <c r="A5483">
        <v>291600</v>
      </c>
      <c r="B5483" s="3">
        <v>45800</v>
      </c>
      <c r="C5483" s="4">
        <v>0.40797453703703701</v>
      </c>
      <c r="D5483" t="s">
        <v>426</v>
      </c>
      <c r="E5483">
        <v>1</v>
      </c>
      <c r="F5483" t="s">
        <v>15</v>
      </c>
      <c r="G5483" t="s">
        <v>423</v>
      </c>
      <c r="H5483" t="s">
        <v>414</v>
      </c>
      <c r="J5483" t="s">
        <v>403</v>
      </c>
      <c r="K5483">
        <v>1</v>
      </c>
      <c r="L5483" t="str">
        <f>_xlfn.CONCAT(D5483,F5483)</f>
        <v>Soda water with fruit slice12 oz</v>
      </c>
      <c r="M5483" s="10">
        <f>E5483*_xlfn.XLOOKUP(L5483,PriceListData!$F$2:$F$97,PriceListData!$E$2:$E$97)</f>
        <v>2</v>
      </c>
      <c r="N5483" t="str">
        <f>TEXT(B5483,"dddd")</f>
        <v>Friday</v>
      </c>
    </row>
    <row r="5484" spans="1:14" x14ac:dyDescent="0.35">
      <c r="A5484">
        <v>291599</v>
      </c>
      <c r="B5484" s="3">
        <v>45800</v>
      </c>
      <c r="C5484" s="4">
        <v>0.40677083333333336</v>
      </c>
      <c r="D5484" t="s">
        <v>21</v>
      </c>
      <c r="E5484">
        <v>1</v>
      </c>
      <c r="F5484" t="s">
        <v>15</v>
      </c>
      <c r="G5484" t="s">
        <v>405</v>
      </c>
      <c r="H5484" t="s">
        <v>406</v>
      </c>
      <c r="J5484" t="s">
        <v>403</v>
      </c>
      <c r="K5484">
        <v>1</v>
      </c>
      <c r="L5484" t="str">
        <f>_xlfn.CONCAT(D5484,F5484)</f>
        <v>Pourover12 oz</v>
      </c>
      <c r="M5484" s="10">
        <f>E5484*_xlfn.XLOOKUP(L5484,PriceListData!$F$2:$F$97,PriceListData!$E$2:$E$97)</f>
        <v>3.5</v>
      </c>
      <c r="N5484" t="str">
        <f>TEXT(B5484,"dddd")</f>
        <v>Friday</v>
      </c>
    </row>
    <row r="5485" spans="1:14" x14ac:dyDescent="0.35">
      <c r="A5485">
        <v>291597</v>
      </c>
      <c r="B5485" s="3">
        <v>45800</v>
      </c>
      <c r="C5485" s="4">
        <v>0.40504629629629629</v>
      </c>
      <c r="D5485" t="s">
        <v>407</v>
      </c>
      <c r="E5485">
        <v>1</v>
      </c>
      <c r="G5485" t="s">
        <v>405</v>
      </c>
      <c r="H5485" t="s">
        <v>408</v>
      </c>
      <c r="J5485" t="s">
        <v>403</v>
      </c>
      <c r="K5485">
        <v>1</v>
      </c>
      <c r="L5485" t="str">
        <f>_xlfn.CONCAT(D5485,F5485)</f>
        <v>Drip coffee refill</v>
      </c>
      <c r="M5485" s="10">
        <f>E5485*_xlfn.XLOOKUP(L5485,PriceListData!$F$2:$F$97,PriceListData!$E$2:$E$97)</f>
        <v>1.25</v>
      </c>
      <c r="N5485" t="str">
        <f>TEXT(B5485,"dddd")</f>
        <v>Friday</v>
      </c>
    </row>
    <row r="5486" spans="1:14" x14ac:dyDescent="0.35">
      <c r="A5486">
        <v>291595</v>
      </c>
      <c r="B5486" s="3">
        <v>45800</v>
      </c>
      <c r="C5486" s="4">
        <v>0.40285879629629628</v>
      </c>
      <c r="D5486" t="s">
        <v>65</v>
      </c>
      <c r="E5486">
        <v>1</v>
      </c>
      <c r="F5486" t="s">
        <v>15</v>
      </c>
      <c r="G5486" t="s">
        <v>405</v>
      </c>
      <c r="H5486" t="s">
        <v>406</v>
      </c>
      <c r="J5486" t="s">
        <v>403</v>
      </c>
      <c r="K5486">
        <v>2</v>
      </c>
      <c r="L5486" t="str">
        <f>_xlfn.CONCAT(D5486,F5486)</f>
        <v>Cappuccino12 oz</v>
      </c>
      <c r="M5486" s="10">
        <f>E5486*_xlfn.XLOOKUP(L5486,PriceListData!$F$2:$F$97,PriceListData!$E$2:$E$97)</f>
        <v>5.5</v>
      </c>
      <c r="N5486" t="str">
        <f>TEXT(B5486,"dddd")</f>
        <v>Friday</v>
      </c>
    </row>
    <row r="5487" spans="1:14" x14ac:dyDescent="0.35">
      <c r="A5487">
        <v>291594</v>
      </c>
      <c r="B5487" s="3">
        <v>45800</v>
      </c>
      <c r="C5487" s="4">
        <v>0.39605324074074072</v>
      </c>
      <c r="D5487" t="s">
        <v>411</v>
      </c>
      <c r="E5487">
        <v>1</v>
      </c>
      <c r="F5487" t="s">
        <v>24</v>
      </c>
      <c r="G5487" t="s">
        <v>405</v>
      </c>
      <c r="H5487" t="s">
        <v>406</v>
      </c>
      <c r="J5487" t="s">
        <v>403</v>
      </c>
      <c r="K5487">
        <v>1</v>
      </c>
      <c r="L5487" t="str">
        <f>_xlfn.CONCAT(D5487,F5487)</f>
        <v>Turkish coffee3 oz</v>
      </c>
      <c r="M5487" s="10">
        <f>E5487*_xlfn.XLOOKUP(L5487,PriceListData!$F$2:$F$97,PriceListData!$E$2:$E$97)</f>
        <v>3.75</v>
      </c>
      <c r="N5487" t="str">
        <f>TEXT(B5487,"dddd")</f>
        <v>Friday</v>
      </c>
    </row>
    <row r="5488" spans="1:14" x14ac:dyDescent="0.35">
      <c r="A5488">
        <v>291593</v>
      </c>
      <c r="B5488" s="3">
        <v>45800</v>
      </c>
      <c r="C5488" s="4">
        <v>0.39415509259259257</v>
      </c>
      <c r="D5488" t="s">
        <v>419</v>
      </c>
      <c r="E5488">
        <v>1</v>
      </c>
      <c r="G5488" t="s">
        <v>415</v>
      </c>
      <c r="H5488" t="s">
        <v>416</v>
      </c>
      <c r="J5488" t="s">
        <v>403</v>
      </c>
      <c r="K5488">
        <v>1</v>
      </c>
      <c r="L5488" t="str">
        <f>_xlfn.CONCAT(D5488,F5488)</f>
        <v>Extra shot</v>
      </c>
      <c r="M5488" s="10">
        <f>E5488*_xlfn.XLOOKUP(L5488,PriceListData!$F$2:$F$97,PriceListData!$E$2:$E$97)</f>
        <v>1</v>
      </c>
      <c r="N5488" t="str">
        <f>TEXT(B5488,"dddd")</f>
        <v>Friday</v>
      </c>
    </row>
    <row r="5489" spans="1:14" x14ac:dyDescent="0.35">
      <c r="A5489">
        <v>291593</v>
      </c>
      <c r="B5489" s="3">
        <v>45800</v>
      </c>
      <c r="C5489" s="4">
        <v>0.39415509259259257</v>
      </c>
      <c r="D5489" t="s">
        <v>409</v>
      </c>
      <c r="E5489">
        <v>1</v>
      </c>
      <c r="F5489" t="s">
        <v>15</v>
      </c>
      <c r="G5489" t="s">
        <v>405</v>
      </c>
      <c r="H5489" t="s">
        <v>406</v>
      </c>
      <c r="J5489" t="s">
        <v>403</v>
      </c>
      <c r="K5489">
        <v>1</v>
      </c>
      <c r="L5489" t="str">
        <f>_xlfn.CONCAT(D5489,F5489)</f>
        <v>Drip coffee12 oz</v>
      </c>
      <c r="M5489" s="10">
        <f>E5489*_xlfn.XLOOKUP(L5489,PriceListData!$F$2:$F$97,PriceListData!$E$2:$E$97)</f>
        <v>2.25</v>
      </c>
      <c r="N5489" t="str">
        <f>TEXT(B5489,"dddd")</f>
        <v>Friday</v>
      </c>
    </row>
    <row r="5490" spans="1:14" x14ac:dyDescent="0.35">
      <c r="A5490">
        <v>291591</v>
      </c>
      <c r="B5490" s="3">
        <v>45800</v>
      </c>
      <c r="C5490" s="4">
        <v>0.38586805555555553</v>
      </c>
      <c r="D5490" t="s">
        <v>407</v>
      </c>
      <c r="E5490">
        <v>1</v>
      </c>
      <c r="G5490" t="s">
        <v>405</v>
      </c>
      <c r="H5490" t="s">
        <v>408</v>
      </c>
      <c r="J5490" t="s">
        <v>403</v>
      </c>
      <c r="K5490">
        <v>1</v>
      </c>
      <c r="L5490" t="str">
        <f>_xlfn.CONCAT(D5490,F5490)</f>
        <v>Drip coffee refill</v>
      </c>
      <c r="M5490" s="10">
        <f>E5490*_xlfn.XLOOKUP(L5490,PriceListData!$F$2:$F$97,PriceListData!$E$2:$E$97)</f>
        <v>1.25</v>
      </c>
      <c r="N5490" t="str">
        <f>TEXT(B5490,"dddd")</f>
        <v>Friday</v>
      </c>
    </row>
    <row r="5491" spans="1:14" x14ac:dyDescent="0.35">
      <c r="A5491">
        <v>291590</v>
      </c>
      <c r="B5491" s="3">
        <v>45800</v>
      </c>
      <c r="C5491" s="4">
        <v>0.38298611111111114</v>
      </c>
      <c r="D5491" t="s">
        <v>74</v>
      </c>
      <c r="E5491">
        <v>1</v>
      </c>
      <c r="F5491" t="s">
        <v>15</v>
      </c>
      <c r="G5491" t="s">
        <v>417</v>
      </c>
      <c r="H5491" t="s">
        <v>418</v>
      </c>
      <c r="J5491" t="s">
        <v>403</v>
      </c>
      <c r="K5491">
        <v>1</v>
      </c>
      <c r="L5491" t="str">
        <f>_xlfn.CONCAT(D5491,F5491)</f>
        <v>Single-origin12 oz</v>
      </c>
      <c r="M5491" s="10">
        <f>E5491*_xlfn.XLOOKUP(L5491,PriceListData!$F$2:$F$97,PriceListData!$E$2:$E$97)</f>
        <v>14.95</v>
      </c>
      <c r="N5491" t="str">
        <f>TEXT(B5491,"dddd")</f>
        <v>Friday</v>
      </c>
    </row>
    <row r="5492" spans="1:14" x14ac:dyDescent="0.35">
      <c r="A5492">
        <v>291589</v>
      </c>
      <c r="B5492" s="3">
        <v>45800</v>
      </c>
      <c r="C5492" s="4">
        <v>0.38180555555555556</v>
      </c>
      <c r="D5492" t="s">
        <v>404</v>
      </c>
      <c r="E5492">
        <v>1</v>
      </c>
      <c r="F5492" t="s">
        <v>15</v>
      </c>
      <c r="G5492" t="s">
        <v>405</v>
      </c>
      <c r="H5492" t="s">
        <v>406</v>
      </c>
      <c r="J5492" t="s">
        <v>403</v>
      </c>
      <c r="K5492">
        <v>1</v>
      </c>
      <c r="L5492" t="str">
        <f>_xlfn.CONCAT(D5492,F5492)</f>
        <v>Café latté12 oz</v>
      </c>
      <c r="M5492" s="10">
        <f>E5492*_xlfn.XLOOKUP(L5492,PriceListData!$F$2:$F$97,PriceListData!$E$2:$E$97)</f>
        <v>4.25</v>
      </c>
      <c r="N5492" t="str">
        <f>TEXT(B5492,"dddd")</f>
        <v>Friday</v>
      </c>
    </row>
    <row r="5493" spans="1:14" x14ac:dyDescent="0.35">
      <c r="A5493">
        <v>291587</v>
      </c>
      <c r="B5493" s="3">
        <v>45800</v>
      </c>
      <c r="C5493" s="4">
        <v>0.37543981481481481</v>
      </c>
      <c r="D5493" t="s">
        <v>21</v>
      </c>
      <c r="E5493">
        <v>1</v>
      </c>
      <c r="F5493" t="s">
        <v>15</v>
      </c>
      <c r="G5493" t="s">
        <v>405</v>
      </c>
      <c r="H5493" t="s">
        <v>406</v>
      </c>
      <c r="J5493" t="s">
        <v>403</v>
      </c>
      <c r="K5493">
        <v>2</v>
      </c>
      <c r="L5493" t="str">
        <f>_xlfn.CONCAT(D5493,F5493)</f>
        <v>Pourover12 oz</v>
      </c>
      <c r="M5493" s="10">
        <f>E5493*_xlfn.XLOOKUP(L5493,PriceListData!$F$2:$F$97,PriceListData!$E$2:$E$97)</f>
        <v>3.5</v>
      </c>
      <c r="N5493" t="str">
        <f>TEXT(B5493,"dddd")</f>
        <v>Friday</v>
      </c>
    </row>
    <row r="5494" spans="1:14" x14ac:dyDescent="0.35">
      <c r="A5494">
        <v>291586</v>
      </c>
      <c r="B5494" s="3">
        <v>45800</v>
      </c>
      <c r="C5494" s="4">
        <v>0.3752314814814815</v>
      </c>
      <c r="D5494" t="s">
        <v>428</v>
      </c>
      <c r="E5494">
        <v>1</v>
      </c>
      <c r="F5494" t="s">
        <v>15</v>
      </c>
      <c r="G5494" t="s">
        <v>413</v>
      </c>
      <c r="H5494" t="s">
        <v>406</v>
      </c>
      <c r="J5494" t="s">
        <v>403</v>
      </c>
      <c r="K5494">
        <v>1</v>
      </c>
      <c r="L5494" t="str">
        <f>_xlfn.CONCAT(D5494,F5494)</f>
        <v>Rooibos latté12 oz</v>
      </c>
      <c r="M5494" s="10">
        <f>E5494*_xlfn.XLOOKUP(L5494,PriceListData!$F$2:$F$97,PriceListData!$E$2:$E$97)</f>
        <v>5.5</v>
      </c>
      <c r="N5494" t="str">
        <f>TEXT(B5494,"dddd")</f>
        <v>Friday</v>
      </c>
    </row>
    <row r="5495" spans="1:14" x14ac:dyDescent="0.35">
      <c r="A5495">
        <v>291586</v>
      </c>
      <c r="B5495" s="3">
        <v>45800</v>
      </c>
      <c r="C5495" s="4">
        <v>0.3752314814814815</v>
      </c>
      <c r="D5495" t="s">
        <v>410</v>
      </c>
      <c r="E5495">
        <v>1</v>
      </c>
      <c r="F5495" t="s">
        <v>15</v>
      </c>
      <c r="G5495" t="s">
        <v>405</v>
      </c>
      <c r="H5495" t="s">
        <v>406</v>
      </c>
      <c r="J5495" t="s">
        <v>403</v>
      </c>
      <c r="K5495">
        <v>1</v>
      </c>
      <c r="L5495" t="str">
        <f>_xlfn.CONCAT(D5495,F5495)</f>
        <v>Café Cubano12 oz</v>
      </c>
      <c r="M5495" s="10">
        <f>E5495*_xlfn.XLOOKUP(L5495,PriceListData!$F$2:$F$97,PriceListData!$E$2:$E$97)</f>
        <v>7</v>
      </c>
      <c r="N5495" t="str">
        <f>TEXT(B5495,"dddd")</f>
        <v>Friday</v>
      </c>
    </row>
    <row r="5496" spans="1:14" x14ac:dyDescent="0.35">
      <c r="A5496">
        <v>291585</v>
      </c>
      <c r="B5496" s="3">
        <v>45800</v>
      </c>
      <c r="C5496" s="4">
        <v>0.37131944444444442</v>
      </c>
      <c r="D5496" t="s">
        <v>425</v>
      </c>
      <c r="E5496">
        <v>1</v>
      </c>
      <c r="F5496" t="s">
        <v>15</v>
      </c>
      <c r="G5496" t="s">
        <v>405</v>
      </c>
      <c r="H5496" t="s">
        <v>414</v>
      </c>
      <c r="J5496" t="s">
        <v>403</v>
      </c>
      <c r="K5496">
        <v>2</v>
      </c>
      <c r="L5496" t="str">
        <f>_xlfn.CONCAT(D5496,F5496)</f>
        <v>Iced Guillermo12 oz</v>
      </c>
      <c r="M5496" s="10">
        <f>E5496*_xlfn.XLOOKUP(L5496,PriceListData!$F$2:$F$97,PriceListData!$E$2:$E$97)</f>
        <v>3.5</v>
      </c>
      <c r="N5496" t="str">
        <f>TEXT(B5496,"dddd")</f>
        <v>Friday</v>
      </c>
    </row>
    <row r="5497" spans="1:14" x14ac:dyDescent="0.35">
      <c r="A5497">
        <v>291582</v>
      </c>
      <c r="B5497" s="3">
        <v>45800</v>
      </c>
      <c r="C5497" s="4">
        <v>0.36343750000000002</v>
      </c>
      <c r="D5497" t="s">
        <v>424</v>
      </c>
      <c r="E5497">
        <v>1</v>
      </c>
      <c r="F5497" t="s">
        <v>15</v>
      </c>
      <c r="G5497" t="s">
        <v>423</v>
      </c>
      <c r="H5497" t="s">
        <v>414</v>
      </c>
      <c r="J5497" t="s">
        <v>403</v>
      </c>
      <c r="K5497">
        <v>1</v>
      </c>
      <c r="L5497" t="str">
        <f>_xlfn.CONCAT(D5497,F5497)</f>
        <v>Coconut milk smoothie12 oz</v>
      </c>
      <c r="M5497" s="10">
        <f>E5497*_xlfn.XLOOKUP(L5497,PriceListData!$F$2:$F$97,PriceListData!$E$2:$E$97)</f>
        <v>5.75</v>
      </c>
      <c r="N5497" t="str">
        <f>TEXT(B5497,"dddd")</f>
        <v>Friday</v>
      </c>
    </row>
    <row r="5498" spans="1:14" x14ac:dyDescent="0.35">
      <c r="A5498">
        <v>291579</v>
      </c>
      <c r="B5498" s="3">
        <v>45800</v>
      </c>
      <c r="C5498" s="4">
        <v>0.3576388888888889</v>
      </c>
      <c r="D5498" t="s">
        <v>407</v>
      </c>
      <c r="E5498">
        <v>1</v>
      </c>
      <c r="G5498" t="s">
        <v>405</v>
      </c>
      <c r="H5498" t="s">
        <v>408</v>
      </c>
      <c r="J5498" t="s">
        <v>403</v>
      </c>
      <c r="K5498">
        <v>1</v>
      </c>
      <c r="L5498" t="str">
        <f>_xlfn.CONCAT(D5498,F5498)</f>
        <v>Drip coffee refill</v>
      </c>
      <c r="M5498" s="10">
        <f>E5498*_xlfn.XLOOKUP(L5498,PriceListData!$F$2:$F$97,PriceListData!$E$2:$E$97)</f>
        <v>1.25</v>
      </c>
      <c r="N5498" t="str">
        <f>TEXT(B5498,"dddd")</f>
        <v>Friday</v>
      </c>
    </row>
    <row r="5499" spans="1:14" x14ac:dyDescent="0.35">
      <c r="A5499">
        <v>291576</v>
      </c>
      <c r="B5499" s="3">
        <v>45800</v>
      </c>
      <c r="C5499" s="4">
        <v>0.35200231481481481</v>
      </c>
      <c r="D5499" t="s">
        <v>21</v>
      </c>
      <c r="E5499">
        <v>1</v>
      </c>
      <c r="F5499" t="s">
        <v>15</v>
      </c>
      <c r="G5499" t="s">
        <v>405</v>
      </c>
      <c r="H5499" t="s">
        <v>406</v>
      </c>
      <c r="J5499" t="s">
        <v>403</v>
      </c>
      <c r="K5499">
        <v>2</v>
      </c>
      <c r="L5499" t="str">
        <f>_xlfn.CONCAT(D5499,F5499)</f>
        <v>Pourover12 oz</v>
      </c>
      <c r="M5499" s="10">
        <f>E5499*_xlfn.XLOOKUP(L5499,PriceListData!$F$2:$F$97,PriceListData!$E$2:$E$97)</f>
        <v>3.5</v>
      </c>
      <c r="N5499" t="str">
        <f>TEXT(B5499,"dddd")</f>
        <v>Friday</v>
      </c>
    </row>
    <row r="5500" spans="1:14" x14ac:dyDescent="0.35">
      <c r="A5500">
        <v>291574</v>
      </c>
      <c r="B5500" s="3">
        <v>45800</v>
      </c>
      <c r="C5500" s="4">
        <v>0.34166666666666667</v>
      </c>
      <c r="D5500" t="s">
        <v>21</v>
      </c>
      <c r="E5500">
        <v>1</v>
      </c>
      <c r="F5500" t="s">
        <v>15</v>
      </c>
      <c r="G5500" t="s">
        <v>405</v>
      </c>
      <c r="H5500" t="s">
        <v>406</v>
      </c>
      <c r="J5500" t="s">
        <v>403</v>
      </c>
      <c r="K5500">
        <v>2</v>
      </c>
      <c r="L5500" t="str">
        <f>_xlfn.CONCAT(D5500,F5500)</f>
        <v>Pourover12 oz</v>
      </c>
      <c r="M5500" s="10">
        <f>E5500*_xlfn.XLOOKUP(L5500,PriceListData!$F$2:$F$97,PriceListData!$E$2:$E$97)</f>
        <v>3.5</v>
      </c>
      <c r="N5500" t="str">
        <f>TEXT(B5500,"dddd")</f>
        <v>Friday</v>
      </c>
    </row>
    <row r="5501" spans="1:14" x14ac:dyDescent="0.35">
      <c r="A5501">
        <v>291573</v>
      </c>
      <c r="B5501" s="3">
        <v>45800</v>
      </c>
      <c r="C5501" s="4">
        <v>0.33292824074074073</v>
      </c>
      <c r="D5501" t="s">
        <v>52</v>
      </c>
      <c r="E5501">
        <v>1</v>
      </c>
      <c r="F5501" t="s">
        <v>15</v>
      </c>
      <c r="G5501" t="s">
        <v>405</v>
      </c>
      <c r="H5501" t="s">
        <v>414</v>
      </c>
      <c r="J5501" t="s">
        <v>403</v>
      </c>
      <c r="K5501">
        <v>2</v>
      </c>
      <c r="L5501" t="str">
        <f>_xlfn.CONCAT(D5501,F5501)</f>
        <v>Frappé12 oz</v>
      </c>
      <c r="M5501" s="10">
        <f>E5501*_xlfn.XLOOKUP(L5501,PriceListData!$F$2:$F$97,PriceListData!$E$2:$E$97)</f>
        <v>4.75</v>
      </c>
      <c r="N5501" t="str">
        <f>TEXT(B5501,"dddd")</f>
        <v>Friday</v>
      </c>
    </row>
    <row r="5502" spans="1:14" x14ac:dyDescent="0.35">
      <c r="A5502">
        <v>291572</v>
      </c>
      <c r="B5502" s="3">
        <v>45800</v>
      </c>
      <c r="C5502" s="4">
        <v>0.33170138888888889</v>
      </c>
      <c r="D5502" t="s">
        <v>410</v>
      </c>
      <c r="E5502">
        <v>1</v>
      </c>
      <c r="F5502" t="s">
        <v>15</v>
      </c>
      <c r="G5502" t="s">
        <v>405</v>
      </c>
      <c r="H5502" t="s">
        <v>406</v>
      </c>
      <c r="J5502" t="s">
        <v>403</v>
      </c>
      <c r="K5502">
        <v>2</v>
      </c>
      <c r="L5502" t="str">
        <f>_xlfn.CONCAT(D5502,F5502)</f>
        <v>Café Cubano12 oz</v>
      </c>
      <c r="M5502" s="10">
        <f>E5502*_xlfn.XLOOKUP(L5502,PriceListData!$F$2:$F$97,PriceListData!$E$2:$E$97)</f>
        <v>7</v>
      </c>
      <c r="N5502" t="str">
        <f>TEXT(B5502,"dddd")</f>
        <v>Friday</v>
      </c>
    </row>
    <row r="5503" spans="1:14" x14ac:dyDescent="0.35">
      <c r="A5503">
        <v>291568</v>
      </c>
      <c r="B5503" s="3">
        <v>45800</v>
      </c>
      <c r="C5503" s="4">
        <v>0.31869212962962962</v>
      </c>
      <c r="D5503" t="s">
        <v>419</v>
      </c>
      <c r="E5503">
        <v>1</v>
      </c>
      <c r="G5503" t="s">
        <v>415</v>
      </c>
      <c r="H5503" t="s">
        <v>416</v>
      </c>
      <c r="J5503" t="s">
        <v>403</v>
      </c>
      <c r="K5503">
        <v>1</v>
      </c>
      <c r="L5503" t="str">
        <f>_xlfn.CONCAT(D5503,F5503)</f>
        <v>Extra shot</v>
      </c>
      <c r="M5503" s="10">
        <f>E5503*_xlfn.XLOOKUP(L5503,PriceListData!$F$2:$F$97,PriceListData!$E$2:$E$97)</f>
        <v>1</v>
      </c>
      <c r="N5503" t="str">
        <f>TEXT(B5503,"dddd")</f>
        <v>Friday</v>
      </c>
    </row>
    <row r="5504" spans="1:14" x14ac:dyDescent="0.35">
      <c r="A5504">
        <v>291566</v>
      </c>
      <c r="B5504" s="3">
        <v>45800</v>
      </c>
      <c r="C5504" s="4">
        <v>0.315</v>
      </c>
      <c r="D5504" t="s">
        <v>52</v>
      </c>
      <c r="E5504">
        <v>1</v>
      </c>
      <c r="F5504" t="s">
        <v>15</v>
      </c>
      <c r="G5504" t="s">
        <v>405</v>
      </c>
      <c r="H5504" t="s">
        <v>414</v>
      </c>
      <c r="J5504" t="s">
        <v>403</v>
      </c>
      <c r="K5504">
        <v>2</v>
      </c>
      <c r="L5504" t="str">
        <f>_xlfn.CONCAT(D5504,F5504)</f>
        <v>Frappé12 oz</v>
      </c>
      <c r="M5504" s="10">
        <f>E5504*_xlfn.XLOOKUP(L5504,PriceListData!$F$2:$F$97,PriceListData!$E$2:$E$97)</f>
        <v>4.75</v>
      </c>
      <c r="N5504" t="str">
        <f>TEXT(B5504,"dddd")</f>
        <v>Friday</v>
      </c>
    </row>
    <row r="5505" spans="1:14" x14ac:dyDescent="0.35">
      <c r="A5505">
        <v>291565</v>
      </c>
      <c r="B5505" s="3">
        <v>45800</v>
      </c>
      <c r="C5505" s="4">
        <v>0.30516203703703704</v>
      </c>
      <c r="D5505" t="s">
        <v>407</v>
      </c>
      <c r="E5505">
        <v>1</v>
      </c>
      <c r="G5505" t="s">
        <v>405</v>
      </c>
      <c r="H5505" t="s">
        <v>408</v>
      </c>
      <c r="J5505" t="s">
        <v>403</v>
      </c>
      <c r="K5505">
        <v>1</v>
      </c>
      <c r="L5505" t="str">
        <f>_xlfn.CONCAT(D5505,F5505)</f>
        <v>Drip coffee refill</v>
      </c>
      <c r="M5505" s="10">
        <f>E5505*_xlfn.XLOOKUP(L5505,PriceListData!$F$2:$F$97,PriceListData!$E$2:$E$97)</f>
        <v>1.25</v>
      </c>
      <c r="N5505" t="str">
        <f>TEXT(B5505,"dddd")</f>
        <v>Friday</v>
      </c>
    </row>
    <row r="5506" spans="1:14" x14ac:dyDescent="0.35">
      <c r="A5506">
        <v>291564</v>
      </c>
      <c r="B5506" s="3">
        <v>45800</v>
      </c>
      <c r="C5506" s="4">
        <v>0.30197916666666669</v>
      </c>
      <c r="D5506" t="s">
        <v>52</v>
      </c>
      <c r="E5506">
        <v>1</v>
      </c>
      <c r="F5506" t="s">
        <v>15</v>
      </c>
      <c r="G5506" t="s">
        <v>405</v>
      </c>
      <c r="H5506" t="s">
        <v>414</v>
      </c>
      <c r="J5506" t="s">
        <v>403</v>
      </c>
      <c r="K5506">
        <v>2</v>
      </c>
      <c r="L5506" t="str">
        <f>_xlfn.CONCAT(D5506,F5506)</f>
        <v>Frappé12 oz</v>
      </c>
      <c r="M5506" s="10">
        <f>E5506*_xlfn.XLOOKUP(L5506,PriceListData!$F$2:$F$97,PriceListData!$E$2:$E$97)</f>
        <v>4.75</v>
      </c>
      <c r="N5506" t="str">
        <f>TEXT(B5506,"dddd")</f>
        <v>Friday</v>
      </c>
    </row>
    <row r="5507" spans="1:14" x14ac:dyDescent="0.35">
      <c r="A5507">
        <v>291560</v>
      </c>
      <c r="B5507" s="3">
        <v>45800</v>
      </c>
      <c r="C5507" s="4">
        <v>0.79855324074074074</v>
      </c>
      <c r="D5507" t="s">
        <v>93</v>
      </c>
      <c r="E5507">
        <v>1</v>
      </c>
      <c r="G5507" t="s">
        <v>433</v>
      </c>
      <c r="H5507" t="s">
        <v>435</v>
      </c>
      <c r="J5507" t="s">
        <v>403</v>
      </c>
      <c r="K5507">
        <v>1</v>
      </c>
      <c r="L5507" t="str">
        <f>_xlfn.CONCAT(D5507,F5507)</f>
        <v>Croissant</v>
      </c>
      <c r="M5507" s="10">
        <f>E5507*_xlfn.XLOOKUP(L5507,PriceListData!$F$2:$F$97,PriceListData!$E$2:$E$97)</f>
        <v>4.75</v>
      </c>
      <c r="N5507" t="str">
        <f>TEXT(B5507,"dddd")</f>
        <v>Friday</v>
      </c>
    </row>
    <row r="5508" spans="1:14" x14ac:dyDescent="0.35">
      <c r="A5508">
        <v>291559</v>
      </c>
      <c r="B5508" s="3">
        <v>45800</v>
      </c>
      <c r="C5508" s="4">
        <v>0.78561342592592598</v>
      </c>
      <c r="D5508" t="s">
        <v>436</v>
      </c>
      <c r="E5508">
        <v>1</v>
      </c>
      <c r="G5508" t="s">
        <v>433</v>
      </c>
      <c r="H5508" t="s">
        <v>435</v>
      </c>
      <c r="J5508" t="s">
        <v>403</v>
      </c>
      <c r="K5508">
        <v>1</v>
      </c>
      <c r="L5508" t="str">
        <f>_xlfn.CONCAT(D5508,F5508)</f>
        <v>Apricot danish</v>
      </c>
      <c r="M5508" s="10">
        <f>E5508*_xlfn.XLOOKUP(L5508,PriceListData!$F$2:$F$97,PriceListData!$E$2:$E$97)</f>
        <v>3.5</v>
      </c>
      <c r="N5508" t="str">
        <f>TEXT(B5508,"dddd")</f>
        <v>Friday</v>
      </c>
    </row>
    <row r="5509" spans="1:14" x14ac:dyDescent="0.35">
      <c r="A5509">
        <v>291558</v>
      </c>
      <c r="B5509" s="3">
        <v>45800</v>
      </c>
      <c r="C5509" s="4">
        <v>0.76209490740740737</v>
      </c>
      <c r="D5509" t="s">
        <v>93</v>
      </c>
      <c r="E5509">
        <v>1</v>
      </c>
      <c r="G5509" t="s">
        <v>433</v>
      </c>
      <c r="H5509" t="s">
        <v>435</v>
      </c>
      <c r="J5509" t="s">
        <v>403</v>
      </c>
      <c r="K5509">
        <v>1</v>
      </c>
      <c r="L5509" t="str">
        <f>_xlfn.CONCAT(D5509,F5509)</f>
        <v>Croissant</v>
      </c>
      <c r="M5509" s="10">
        <f>E5509*_xlfn.XLOOKUP(L5509,PriceListData!$F$2:$F$97,PriceListData!$E$2:$E$97)</f>
        <v>4.75</v>
      </c>
      <c r="N5509" t="str">
        <f>TEXT(B5509,"dddd")</f>
        <v>Friday</v>
      </c>
    </row>
    <row r="5510" spans="1:14" x14ac:dyDescent="0.35">
      <c r="A5510">
        <v>291557</v>
      </c>
      <c r="B5510" s="3">
        <v>45800</v>
      </c>
      <c r="C5510" s="4">
        <v>0.7527314814814815</v>
      </c>
      <c r="D5510" t="s">
        <v>436</v>
      </c>
      <c r="E5510">
        <v>1</v>
      </c>
      <c r="G5510" t="s">
        <v>433</v>
      </c>
      <c r="H5510" t="s">
        <v>435</v>
      </c>
      <c r="J5510" t="s">
        <v>403</v>
      </c>
      <c r="K5510">
        <v>1</v>
      </c>
      <c r="L5510" t="str">
        <f>_xlfn.CONCAT(D5510,F5510)</f>
        <v>Apricot danish</v>
      </c>
      <c r="M5510" s="10">
        <f>E5510*_xlfn.XLOOKUP(L5510,PriceListData!$F$2:$F$97,PriceListData!$E$2:$E$97)</f>
        <v>3.5</v>
      </c>
      <c r="N5510" t="str">
        <f>TEXT(B5510,"dddd")</f>
        <v>Friday</v>
      </c>
    </row>
    <row r="5511" spans="1:14" x14ac:dyDescent="0.35">
      <c r="A5511">
        <v>291556</v>
      </c>
      <c r="B5511" s="3">
        <v>45800</v>
      </c>
      <c r="C5511" s="4">
        <v>0.75209490740740736</v>
      </c>
      <c r="D5511" t="s">
        <v>438</v>
      </c>
      <c r="E5511">
        <v>1</v>
      </c>
      <c r="G5511" t="s">
        <v>433</v>
      </c>
      <c r="H5511" t="s">
        <v>435</v>
      </c>
      <c r="J5511" t="s">
        <v>403</v>
      </c>
      <c r="K5511">
        <v>1</v>
      </c>
      <c r="L5511" t="str">
        <f>_xlfn.CONCAT(D5511,F5511)</f>
        <v>Cinnamon roll</v>
      </c>
      <c r="M5511" s="10">
        <f>E5511*_xlfn.XLOOKUP(L5511,PriceListData!$F$2:$F$97,PriceListData!$E$2:$E$97)</f>
        <v>3.75</v>
      </c>
      <c r="N5511" t="str">
        <f>TEXT(B5511,"dddd")</f>
        <v>Friday</v>
      </c>
    </row>
    <row r="5512" spans="1:14" x14ac:dyDescent="0.35">
      <c r="A5512">
        <v>291555</v>
      </c>
      <c r="B5512" s="3">
        <v>45800</v>
      </c>
      <c r="C5512" s="4">
        <v>0.7456018518518519</v>
      </c>
      <c r="D5512" t="s">
        <v>450</v>
      </c>
      <c r="E5512">
        <v>1</v>
      </c>
      <c r="G5512" t="s">
        <v>433</v>
      </c>
      <c r="H5512" t="s">
        <v>435</v>
      </c>
      <c r="J5512" t="s">
        <v>403</v>
      </c>
      <c r="K5512">
        <v>1</v>
      </c>
      <c r="L5512" t="str">
        <f>_xlfn.CONCAT(D5512,F5512)</f>
        <v>Snack cake</v>
      </c>
      <c r="M5512" s="10">
        <f>E5512*_xlfn.XLOOKUP(L5512,PriceListData!$F$2:$F$97,PriceListData!$E$2:$E$97)</f>
        <v>2</v>
      </c>
      <c r="N5512" t="str">
        <f>TEXT(B5512,"dddd")</f>
        <v>Friday</v>
      </c>
    </row>
    <row r="5513" spans="1:14" x14ac:dyDescent="0.35">
      <c r="A5513">
        <v>291554</v>
      </c>
      <c r="B5513" s="3">
        <v>45800</v>
      </c>
      <c r="C5513" s="4">
        <v>0.73364583333333333</v>
      </c>
      <c r="D5513" t="s">
        <v>449</v>
      </c>
      <c r="E5513">
        <v>1</v>
      </c>
      <c r="G5513" t="s">
        <v>433</v>
      </c>
      <c r="H5513" t="s">
        <v>435</v>
      </c>
      <c r="J5513" t="s">
        <v>403</v>
      </c>
      <c r="K5513">
        <v>1</v>
      </c>
      <c r="L5513" t="str">
        <f>_xlfn.CONCAT(D5513,F5513)</f>
        <v>Chocolate croissant</v>
      </c>
      <c r="M5513" s="10">
        <f>E5513*_xlfn.XLOOKUP(L5513,PriceListData!$F$2:$F$97,PriceListData!$E$2:$E$97)</f>
        <v>5.25</v>
      </c>
      <c r="N5513" t="str">
        <f>TEXT(B5513,"dddd")</f>
        <v>Friday</v>
      </c>
    </row>
    <row r="5514" spans="1:14" x14ac:dyDescent="0.35">
      <c r="A5514">
        <v>291553</v>
      </c>
      <c r="B5514" s="3">
        <v>45800</v>
      </c>
      <c r="C5514" s="4">
        <v>0.73108796296296297</v>
      </c>
      <c r="D5514" t="s">
        <v>93</v>
      </c>
      <c r="E5514">
        <v>1</v>
      </c>
      <c r="G5514" t="s">
        <v>433</v>
      </c>
      <c r="H5514" t="s">
        <v>435</v>
      </c>
      <c r="J5514" t="s">
        <v>403</v>
      </c>
      <c r="K5514">
        <v>1</v>
      </c>
      <c r="L5514" t="str">
        <f>_xlfn.CONCAT(D5514,F5514)</f>
        <v>Croissant</v>
      </c>
      <c r="M5514" s="10">
        <f>E5514*_xlfn.XLOOKUP(L5514,PriceListData!$F$2:$F$97,PriceListData!$E$2:$E$97)</f>
        <v>4.75</v>
      </c>
      <c r="N5514" t="str">
        <f>TEXT(B5514,"dddd")</f>
        <v>Friday</v>
      </c>
    </row>
    <row r="5515" spans="1:14" x14ac:dyDescent="0.35">
      <c r="A5515">
        <v>291552</v>
      </c>
      <c r="B5515" s="3">
        <v>45800</v>
      </c>
      <c r="C5515" s="4">
        <v>0.70483796296296297</v>
      </c>
      <c r="D5515" t="s">
        <v>441</v>
      </c>
      <c r="E5515">
        <v>1</v>
      </c>
      <c r="G5515" t="s">
        <v>433</v>
      </c>
      <c r="H5515" t="s">
        <v>435</v>
      </c>
      <c r="J5515" t="s">
        <v>403</v>
      </c>
      <c r="K5515">
        <v>1</v>
      </c>
      <c r="L5515" t="str">
        <f>_xlfn.CONCAT(D5515,F5515)</f>
        <v>Sticky bun</v>
      </c>
      <c r="M5515" s="10">
        <f>E5515*_xlfn.XLOOKUP(L5515,PriceListData!$F$2:$F$97,PriceListData!$E$2:$E$97)</f>
        <v>2.75</v>
      </c>
      <c r="N5515" t="str">
        <f>TEXT(B5515,"dddd")</f>
        <v>Friday</v>
      </c>
    </row>
    <row r="5516" spans="1:14" x14ac:dyDescent="0.35">
      <c r="A5516">
        <v>291551</v>
      </c>
      <c r="B5516" s="3">
        <v>45800</v>
      </c>
      <c r="C5516" s="4">
        <v>0.69798611111111108</v>
      </c>
      <c r="D5516" t="s">
        <v>444</v>
      </c>
      <c r="E5516">
        <v>1</v>
      </c>
      <c r="G5516" t="s">
        <v>433</v>
      </c>
      <c r="H5516" t="s">
        <v>440</v>
      </c>
      <c r="J5516" t="s">
        <v>403</v>
      </c>
      <c r="K5516">
        <v>2</v>
      </c>
      <c r="L5516" t="str">
        <f>_xlfn.CONCAT(D5516,F5516)</f>
        <v>Sticky bun (day old)</v>
      </c>
      <c r="M5516" s="10">
        <f>E5516*_xlfn.XLOOKUP(L5516,PriceListData!$F$2:$F$97,PriceListData!$E$2:$E$97)</f>
        <v>2</v>
      </c>
      <c r="N5516" t="str">
        <f>TEXT(B5516,"dddd")</f>
        <v>Friday</v>
      </c>
    </row>
    <row r="5517" spans="1:14" x14ac:dyDescent="0.35">
      <c r="A5517">
        <v>291550</v>
      </c>
      <c r="B5517" s="3">
        <v>45800</v>
      </c>
      <c r="C5517" s="4">
        <v>0.65927083333333336</v>
      </c>
      <c r="D5517" t="s">
        <v>432</v>
      </c>
      <c r="E5517">
        <v>1</v>
      </c>
      <c r="G5517" t="s">
        <v>433</v>
      </c>
      <c r="H5517" t="s">
        <v>434</v>
      </c>
      <c r="J5517" t="s">
        <v>403</v>
      </c>
      <c r="K5517">
        <v>1</v>
      </c>
      <c r="L5517" t="str">
        <f>_xlfn.CONCAT(D5517,F5517)</f>
        <v>Candy bar</v>
      </c>
      <c r="M5517" s="10">
        <f>E5517*_xlfn.XLOOKUP(L5517,PriceListData!$F$2:$F$97,PriceListData!$E$2:$E$97)</f>
        <v>2.75</v>
      </c>
      <c r="N5517" t="str">
        <f>TEXT(B5517,"dddd")</f>
        <v>Friday</v>
      </c>
    </row>
    <row r="5518" spans="1:14" x14ac:dyDescent="0.35">
      <c r="A5518">
        <v>291549</v>
      </c>
      <c r="B5518" s="3">
        <v>45800</v>
      </c>
      <c r="C5518" s="4">
        <v>0.63268518518518524</v>
      </c>
      <c r="D5518" t="s">
        <v>437</v>
      </c>
      <c r="E5518">
        <v>1</v>
      </c>
      <c r="G5518" t="s">
        <v>433</v>
      </c>
      <c r="H5518" t="s">
        <v>435</v>
      </c>
      <c r="J5518" t="s">
        <v>403</v>
      </c>
      <c r="K5518">
        <v>1</v>
      </c>
      <c r="L5518" t="str">
        <f>_xlfn.CONCAT(D5518,F5518)</f>
        <v>Pizza pocket</v>
      </c>
      <c r="M5518" s="10">
        <f>E5518*_xlfn.XLOOKUP(L5518,PriceListData!$F$2:$F$97,PriceListData!$E$2:$E$97)</f>
        <v>5</v>
      </c>
      <c r="N5518" t="str">
        <f>TEXT(B5518,"dddd")</f>
        <v>Friday</v>
      </c>
    </row>
    <row r="5519" spans="1:14" x14ac:dyDescent="0.35">
      <c r="A5519">
        <v>291548</v>
      </c>
      <c r="B5519" s="3">
        <v>45800</v>
      </c>
      <c r="C5519" s="4">
        <v>0.61721064814814819</v>
      </c>
      <c r="D5519" t="s">
        <v>432</v>
      </c>
      <c r="E5519">
        <v>1</v>
      </c>
      <c r="G5519" t="s">
        <v>433</v>
      </c>
      <c r="H5519" t="s">
        <v>434</v>
      </c>
      <c r="J5519" t="s">
        <v>403</v>
      </c>
      <c r="K5519">
        <v>1</v>
      </c>
      <c r="L5519" t="str">
        <f>_xlfn.CONCAT(D5519,F5519)</f>
        <v>Candy bar</v>
      </c>
      <c r="M5519" s="10">
        <f>E5519*_xlfn.XLOOKUP(L5519,PriceListData!$F$2:$F$97,PriceListData!$E$2:$E$97)</f>
        <v>2.75</v>
      </c>
      <c r="N5519" t="str">
        <f>TEXT(B5519,"dddd")</f>
        <v>Friday</v>
      </c>
    </row>
    <row r="5520" spans="1:14" x14ac:dyDescent="0.35">
      <c r="A5520">
        <v>291547</v>
      </c>
      <c r="B5520" s="3">
        <v>45800</v>
      </c>
      <c r="C5520" s="4">
        <v>0.56896990740740738</v>
      </c>
      <c r="D5520" t="s">
        <v>441</v>
      </c>
      <c r="E5520">
        <v>1</v>
      </c>
      <c r="G5520" t="s">
        <v>433</v>
      </c>
      <c r="H5520" t="s">
        <v>435</v>
      </c>
      <c r="J5520" t="s">
        <v>403</v>
      </c>
      <c r="K5520">
        <v>1</v>
      </c>
      <c r="L5520" t="str">
        <f>_xlfn.CONCAT(D5520,F5520)</f>
        <v>Sticky bun</v>
      </c>
      <c r="M5520" s="10">
        <f>E5520*_xlfn.XLOOKUP(L5520,PriceListData!$F$2:$F$97,PriceListData!$E$2:$E$97)</f>
        <v>2.75</v>
      </c>
      <c r="N5520" t="str">
        <f>TEXT(B5520,"dddd")</f>
        <v>Friday</v>
      </c>
    </row>
    <row r="5521" spans="1:14" x14ac:dyDescent="0.35">
      <c r="A5521">
        <v>291546</v>
      </c>
      <c r="B5521" s="3">
        <v>45800</v>
      </c>
      <c r="C5521" s="4">
        <v>0.54761574074074071</v>
      </c>
      <c r="D5521" t="s">
        <v>432</v>
      </c>
      <c r="E5521">
        <v>1</v>
      </c>
      <c r="G5521" t="s">
        <v>433</v>
      </c>
      <c r="H5521" t="s">
        <v>434</v>
      </c>
      <c r="J5521" t="s">
        <v>403</v>
      </c>
      <c r="K5521">
        <v>1</v>
      </c>
      <c r="L5521" t="str">
        <f>_xlfn.CONCAT(D5521,F5521)</f>
        <v>Candy bar</v>
      </c>
      <c r="M5521" s="10">
        <f>E5521*_xlfn.XLOOKUP(L5521,PriceListData!$F$2:$F$97,PriceListData!$E$2:$E$97)</f>
        <v>2.75</v>
      </c>
      <c r="N5521" t="str">
        <f>TEXT(B5521,"dddd")</f>
        <v>Friday</v>
      </c>
    </row>
    <row r="5522" spans="1:14" x14ac:dyDescent="0.35">
      <c r="A5522">
        <v>291545</v>
      </c>
      <c r="B5522" s="3">
        <v>45800</v>
      </c>
      <c r="C5522" s="4">
        <v>0.54546296296296293</v>
      </c>
      <c r="D5522" t="s">
        <v>441</v>
      </c>
      <c r="E5522">
        <v>1</v>
      </c>
      <c r="G5522" t="s">
        <v>433</v>
      </c>
      <c r="H5522" t="s">
        <v>435</v>
      </c>
      <c r="J5522" t="s">
        <v>403</v>
      </c>
      <c r="K5522">
        <v>1</v>
      </c>
      <c r="L5522" t="str">
        <f>_xlfn.CONCAT(D5522,F5522)</f>
        <v>Sticky bun</v>
      </c>
      <c r="M5522" s="10">
        <f>E5522*_xlfn.XLOOKUP(L5522,PriceListData!$F$2:$F$97,PriceListData!$E$2:$E$97)</f>
        <v>2.75</v>
      </c>
      <c r="N5522" t="str">
        <f>TEXT(B5522,"dddd")</f>
        <v>Friday</v>
      </c>
    </row>
    <row r="5523" spans="1:14" x14ac:dyDescent="0.35">
      <c r="A5523">
        <v>291544</v>
      </c>
      <c r="B5523" s="3">
        <v>45800</v>
      </c>
      <c r="C5523" s="4">
        <v>0.538599537037037</v>
      </c>
      <c r="D5523" t="s">
        <v>437</v>
      </c>
      <c r="E5523">
        <v>1</v>
      </c>
      <c r="G5523" t="s">
        <v>433</v>
      </c>
      <c r="H5523" t="s">
        <v>435</v>
      </c>
      <c r="J5523" t="s">
        <v>403</v>
      </c>
      <c r="K5523">
        <v>1</v>
      </c>
      <c r="L5523" t="str">
        <f>_xlfn.CONCAT(D5523,F5523)</f>
        <v>Pizza pocket</v>
      </c>
      <c r="M5523" s="10">
        <f>E5523*_xlfn.XLOOKUP(L5523,PriceListData!$F$2:$F$97,PriceListData!$E$2:$E$97)</f>
        <v>5</v>
      </c>
      <c r="N5523" t="str">
        <f>TEXT(B5523,"dddd")</f>
        <v>Friday</v>
      </c>
    </row>
    <row r="5524" spans="1:14" x14ac:dyDescent="0.35">
      <c r="A5524">
        <v>291543</v>
      </c>
      <c r="B5524" s="3">
        <v>45800</v>
      </c>
      <c r="C5524" s="4">
        <v>0.53574074074074074</v>
      </c>
      <c r="D5524" t="s">
        <v>443</v>
      </c>
      <c r="E5524">
        <v>1</v>
      </c>
      <c r="G5524" t="s">
        <v>433</v>
      </c>
      <c r="H5524" t="s">
        <v>435</v>
      </c>
      <c r="J5524" t="s">
        <v>403</v>
      </c>
      <c r="K5524">
        <v>1</v>
      </c>
      <c r="L5524" t="str">
        <f>_xlfn.CONCAT(D5524,F5524)</f>
        <v>Scone with clotted cream and jam</v>
      </c>
      <c r="M5524" s="10">
        <f>E5524*_xlfn.XLOOKUP(L5524,PriceListData!$F$2:$F$97,PriceListData!$E$2:$E$97)</f>
        <v>5.75</v>
      </c>
      <c r="N5524" t="str">
        <f>TEXT(B5524,"dddd")</f>
        <v>Friday</v>
      </c>
    </row>
    <row r="5525" spans="1:14" x14ac:dyDescent="0.35">
      <c r="A5525">
        <v>291542</v>
      </c>
      <c r="B5525" s="3">
        <v>45800</v>
      </c>
      <c r="C5525" s="4">
        <v>0.53203703703703709</v>
      </c>
      <c r="D5525" t="s">
        <v>441</v>
      </c>
      <c r="E5525">
        <v>1</v>
      </c>
      <c r="G5525" t="s">
        <v>433</v>
      </c>
      <c r="H5525" t="s">
        <v>435</v>
      </c>
      <c r="J5525" t="s">
        <v>403</v>
      </c>
      <c r="K5525">
        <v>2</v>
      </c>
      <c r="L5525" t="str">
        <f>_xlfn.CONCAT(D5525,F5525)</f>
        <v>Sticky bun</v>
      </c>
      <c r="M5525" s="10">
        <f>E5525*_xlfn.XLOOKUP(L5525,PriceListData!$F$2:$F$97,PriceListData!$E$2:$E$97)</f>
        <v>2.75</v>
      </c>
      <c r="N5525" t="str">
        <f>TEXT(B5525,"dddd")</f>
        <v>Friday</v>
      </c>
    </row>
    <row r="5526" spans="1:14" x14ac:dyDescent="0.35">
      <c r="A5526">
        <v>291541</v>
      </c>
      <c r="B5526" s="3">
        <v>45800</v>
      </c>
      <c r="C5526" s="4">
        <v>0.52650462962962963</v>
      </c>
      <c r="D5526" t="s">
        <v>437</v>
      </c>
      <c r="E5526">
        <v>1</v>
      </c>
      <c r="G5526" t="s">
        <v>433</v>
      </c>
      <c r="H5526" t="s">
        <v>435</v>
      </c>
      <c r="J5526" t="s">
        <v>403</v>
      </c>
      <c r="K5526">
        <v>1</v>
      </c>
      <c r="L5526" t="str">
        <f>_xlfn.CONCAT(D5526,F5526)</f>
        <v>Pizza pocket</v>
      </c>
      <c r="M5526" s="10">
        <f>E5526*_xlfn.XLOOKUP(L5526,PriceListData!$F$2:$F$97,PriceListData!$E$2:$E$97)</f>
        <v>5</v>
      </c>
      <c r="N5526" t="str">
        <f>TEXT(B5526,"dddd")</f>
        <v>Friday</v>
      </c>
    </row>
    <row r="5527" spans="1:14" x14ac:dyDescent="0.35">
      <c r="A5527">
        <v>291540</v>
      </c>
      <c r="B5527" s="3">
        <v>45800</v>
      </c>
      <c r="C5527" s="4">
        <v>0.52451388888888884</v>
      </c>
      <c r="D5527" t="s">
        <v>437</v>
      </c>
      <c r="E5527">
        <v>1</v>
      </c>
      <c r="G5527" t="s">
        <v>433</v>
      </c>
      <c r="H5527" t="s">
        <v>435</v>
      </c>
      <c r="J5527" t="s">
        <v>403</v>
      </c>
      <c r="K5527">
        <v>1</v>
      </c>
      <c r="L5527" t="str">
        <f>_xlfn.CONCAT(D5527,F5527)</f>
        <v>Pizza pocket</v>
      </c>
      <c r="M5527" s="10">
        <f>E5527*_xlfn.XLOOKUP(L5527,PriceListData!$F$2:$F$97,PriceListData!$E$2:$E$97)</f>
        <v>5</v>
      </c>
      <c r="N5527" t="str">
        <f>TEXT(B5527,"dddd")</f>
        <v>Friday</v>
      </c>
    </row>
    <row r="5528" spans="1:14" x14ac:dyDescent="0.35">
      <c r="A5528">
        <v>291539</v>
      </c>
      <c r="B5528" s="3">
        <v>45800</v>
      </c>
      <c r="C5528" s="4">
        <v>0.51461805555555551</v>
      </c>
      <c r="D5528" t="s">
        <v>438</v>
      </c>
      <c r="E5528">
        <v>1</v>
      </c>
      <c r="G5528" t="s">
        <v>433</v>
      </c>
      <c r="H5528" t="s">
        <v>435</v>
      </c>
      <c r="J5528" t="s">
        <v>403</v>
      </c>
      <c r="K5528">
        <v>1</v>
      </c>
      <c r="L5528" t="str">
        <f>_xlfn.CONCAT(D5528,F5528)</f>
        <v>Cinnamon roll</v>
      </c>
      <c r="M5528" s="10">
        <f>E5528*_xlfn.XLOOKUP(L5528,PriceListData!$F$2:$F$97,PriceListData!$E$2:$E$97)</f>
        <v>3.75</v>
      </c>
      <c r="N5528" t="str">
        <f>TEXT(B5528,"dddd")</f>
        <v>Friday</v>
      </c>
    </row>
    <row r="5529" spans="1:14" x14ac:dyDescent="0.35">
      <c r="A5529">
        <v>291538</v>
      </c>
      <c r="B5529" s="3">
        <v>45800</v>
      </c>
      <c r="C5529" s="4">
        <v>0.50706018518518514</v>
      </c>
      <c r="D5529" t="s">
        <v>441</v>
      </c>
      <c r="E5529">
        <v>1</v>
      </c>
      <c r="G5529" t="s">
        <v>433</v>
      </c>
      <c r="H5529" t="s">
        <v>435</v>
      </c>
      <c r="J5529" t="s">
        <v>403</v>
      </c>
      <c r="K5529">
        <v>1</v>
      </c>
      <c r="L5529" t="str">
        <f>_xlfn.CONCAT(D5529,F5529)</f>
        <v>Sticky bun</v>
      </c>
      <c r="M5529" s="10">
        <f>E5529*_xlfn.XLOOKUP(L5529,PriceListData!$F$2:$F$97,PriceListData!$E$2:$E$97)</f>
        <v>2.75</v>
      </c>
      <c r="N5529" t="str">
        <f>TEXT(B5529,"dddd")</f>
        <v>Friday</v>
      </c>
    </row>
    <row r="5530" spans="1:14" x14ac:dyDescent="0.35">
      <c r="A5530">
        <v>291537</v>
      </c>
      <c r="B5530" s="3">
        <v>45800</v>
      </c>
      <c r="C5530" s="4">
        <v>0.50145833333333334</v>
      </c>
      <c r="D5530" t="s">
        <v>441</v>
      </c>
      <c r="E5530">
        <v>1</v>
      </c>
      <c r="G5530" t="s">
        <v>433</v>
      </c>
      <c r="H5530" t="s">
        <v>435</v>
      </c>
      <c r="J5530" t="s">
        <v>403</v>
      </c>
      <c r="K5530">
        <v>2</v>
      </c>
      <c r="L5530" t="str">
        <f>_xlfn.CONCAT(D5530,F5530)</f>
        <v>Sticky bun</v>
      </c>
      <c r="M5530" s="10">
        <f>E5530*_xlfn.XLOOKUP(L5530,PriceListData!$F$2:$F$97,PriceListData!$E$2:$E$97)</f>
        <v>2.75</v>
      </c>
      <c r="N5530" t="str">
        <f>TEXT(B5530,"dddd")</f>
        <v>Friday</v>
      </c>
    </row>
    <row r="5531" spans="1:14" x14ac:dyDescent="0.35">
      <c r="A5531">
        <v>291536</v>
      </c>
      <c r="B5531" s="3">
        <v>45800</v>
      </c>
      <c r="C5531" s="4">
        <v>0.49944444444444447</v>
      </c>
      <c r="D5531" t="s">
        <v>449</v>
      </c>
      <c r="E5531">
        <v>1</v>
      </c>
      <c r="G5531" t="s">
        <v>433</v>
      </c>
      <c r="H5531" t="s">
        <v>435</v>
      </c>
      <c r="J5531" t="s">
        <v>403</v>
      </c>
      <c r="K5531">
        <v>1</v>
      </c>
      <c r="L5531" t="str">
        <f>_xlfn.CONCAT(D5531,F5531)</f>
        <v>Chocolate croissant</v>
      </c>
      <c r="M5531" s="10">
        <f>E5531*_xlfn.XLOOKUP(L5531,PriceListData!$F$2:$F$97,PriceListData!$E$2:$E$97)</f>
        <v>5.25</v>
      </c>
      <c r="N5531" t="str">
        <f>TEXT(B5531,"dddd")</f>
        <v>Friday</v>
      </c>
    </row>
    <row r="5532" spans="1:14" x14ac:dyDescent="0.35">
      <c r="A5532">
        <v>291535</v>
      </c>
      <c r="B5532" s="3">
        <v>45800</v>
      </c>
      <c r="C5532" s="4">
        <v>0.4964351851851852</v>
      </c>
      <c r="D5532" t="s">
        <v>189</v>
      </c>
      <c r="E5532">
        <v>1</v>
      </c>
      <c r="G5532" t="s">
        <v>433</v>
      </c>
      <c r="H5532" t="s">
        <v>448</v>
      </c>
      <c r="J5532" t="s">
        <v>403</v>
      </c>
      <c r="K5532">
        <v>1</v>
      </c>
      <c r="L5532" t="str">
        <f>_xlfn.CONCAT(D5532,F5532)</f>
        <v>Toastie</v>
      </c>
      <c r="M5532" s="10">
        <f>E5532*_xlfn.XLOOKUP(L5532,PriceListData!$F$2:$F$97,PriceListData!$E$2:$E$97)</f>
        <v>6.75</v>
      </c>
      <c r="N5532" t="str">
        <f>TEXT(B5532,"dddd")</f>
        <v>Friday</v>
      </c>
    </row>
    <row r="5533" spans="1:14" x14ac:dyDescent="0.35">
      <c r="A5533">
        <v>291534</v>
      </c>
      <c r="B5533" s="3">
        <v>45800</v>
      </c>
      <c r="C5533" s="4">
        <v>0.48744212962962963</v>
      </c>
      <c r="D5533" t="s">
        <v>189</v>
      </c>
      <c r="E5533">
        <v>1</v>
      </c>
      <c r="G5533" t="s">
        <v>433</v>
      </c>
      <c r="H5533" t="s">
        <v>448</v>
      </c>
      <c r="J5533" t="s">
        <v>403</v>
      </c>
      <c r="K5533">
        <v>1</v>
      </c>
      <c r="L5533" t="str">
        <f>_xlfn.CONCAT(D5533,F5533)</f>
        <v>Toastie</v>
      </c>
      <c r="M5533" s="10">
        <f>E5533*_xlfn.XLOOKUP(L5533,PriceListData!$F$2:$F$97,PriceListData!$E$2:$E$97)</f>
        <v>6.75</v>
      </c>
      <c r="N5533" t="str">
        <f>TEXT(B5533,"dddd")</f>
        <v>Friday</v>
      </c>
    </row>
    <row r="5534" spans="1:14" x14ac:dyDescent="0.35">
      <c r="A5534">
        <v>291533</v>
      </c>
      <c r="B5534" s="3">
        <v>45800</v>
      </c>
      <c r="C5534" s="4">
        <v>0.47931712962962963</v>
      </c>
      <c r="D5534" t="s">
        <v>443</v>
      </c>
      <c r="E5534">
        <v>1</v>
      </c>
      <c r="G5534" t="s">
        <v>433</v>
      </c>
      <c r="H5534" t="s">
        <v>435</v>
      </c>
      <c r="J5534" t="s">
        <v>403</v>
      </c>
      <c r="K5534">
        <v>1</v>
      </c>
      <c r="L5534" t="str">
        <f>_xlfn.CONCAT(D5534,F5534)</f>
        <v>Scone with clotted cream and jam</v>
      </c>
      <c r="M5534" s="10">
        <f>E5534*_xlfn.XLOOKUP(L5534,PriceListData!$F$2:$F$97,PriceListData!$E$2:$E$97)</f>
        <v>5.75</v>
      </c>
      <c r="N5534" t="str">
        <f>TEXT(B5534,"dddd")</f>
        <v>Friday</v>
      </c>
    </row>
    <row r="5535" spans="1:14" x14ac:dyDescent="0.35">
      <c r="A5535">
        <v>291532</v>
      </c>
      <c r="B5535" s="3">
        <v>45800</v>
      </c>
      <c r="C5535" s="4">
        <v>0.47568287037037038</v>
      </c>
      <c r="D5535" t="s">
        <v>189</v>
      </c>
      <c r="E5535">
        <v>1</v>
      </c>
      <c r="G5535" t="s">
        <v>433</v>
      </c>
      <c r="H5535" t="s">
        <v>448</v>
      </c>
      <c r="J5535" t="s">
        <v>403</v>
      </c>
      <c r="K5535">
        <v>1</v>
      </c>
      <c r="L5535" t="str">
        <f>_xlfn.CONCAT(D5535,F5535)</f>
        <v>Toastie</v>
      </c>
      <c r="M5535" s="10">
        <f>E5535*_xlfn.XLOOKUP(L5535,PriceListData!$F$2:$F$97,PriceListData!$E$2:$E$97)</f>
        <v>6.75</v>
      </c>
      <c r="N5535" t="str">
        <f>TEXT(B5535,"dddd")</f>
        <v>Friday</v>
      </c>
    </row>
    <row r="5536" spans="1:14" x14ac:dyDescent="0.35">
      <c r="A5536">
        <v>291531</v>
      </c>
      <c r="B5536" s="3">
        <v>45800</v>
      </c>
      <c r="C5536" s="4">
        <v>0.46990740740740738</v>
      </c>
      <c r="D5536" t="s">
        <v>443</v>
      </c>
      <c r="E5536">
        <v>1</v>
      </c>
      <c r="G5536" t="s">
        <v>433</v>
      </c>
      <c r="H5536" t="s">
        <v>435</v>
      </c>
      <c r="J5536" t="s">
        <v>403</v>
      </c>
      <c r="K5536">
        <v>1</v>
      </c>
      <c r="L5536" t="str">
        <f>_xlfn.CONCAT(D5536,F5536)</f>
        <v>Scone with clotted cream and jam</v>
      </c>
      <c r="M5536" s="10">
        <f>E5536*_xlfn.XLOOKUP(L5536,PriceListData!$F$2:$F$97,PriceListData!$E$2:$E$97)</f>
        <v>5.75</v>
      </c>
      <c r="N5536" t="str">
        <f>TEXT(B5536,"dddd")</f>
        <v>Friday</v>
      </c>
    </row>
    <row r="5537" spans="1:14" x14ac:dyDescent="0.35">
      <c r="A5537">
        <v>291530</v>
      </c>
      <c r="B5537" s="3">
        <v>45800</v>
      </c>
      <c r="C5537" s="4">
        <v>0.46296296296296297</v>
      </c>
      <c r="D5537" t="s">
        <v>449</v>
      </c>
      <c r="E5537">
        <v>1</v>
      </c>
      <c r="G5537" t="s">
        <v>433</v>
      </c>
      <c r="H5537" t="s">
        <v>435</v>
      </c>
      <c r="J5537" t="s">
        <v>403</v>
      </c>
      <c r="K5537">
        <v>1</v>
      </c>
      <c r="L5537" t="str">
        <f>_xlfn.CONCAT(D5537,F5537)</f>
        <v>Chocolate croissant</v>
      </c>
      <c r="M5537" s="10">
        <f>E5537*_xlfn.XLOOKUP(L5537,PriceListData!$F$2:$F$97,PriceListData!$E$2:$E$97)</f>
        <v>5.25</v>
      </c>
      <c r="N5537" t="str">
        <f>TEXT(B5537,"dddd")</f>
        <v>Friday</v>
      </c>
    </row>
    <row r="5538" spans="1:14" x14ac:dyDescent="0.35">
      <c r="A5538">
        <v>291529</v>
      </c>
      <c r="B5538" s="3">
        <v>45800</v>
      </c>
      <c r="C5538" s="4">
        <v>0.46087962962962964</v>
      </c>
      <c r="D5538" t="s">
        <v>437</v>
      </c>
      <c r="E5538">
        <v>1</v>
      </c>
      <c r="G5538" t="s">
        <v>433</v>
      </c>
      <c r="H5538" t="s">
        <v>435</v>
      </c>
      <c r="J5538" t="s">
        <v>403</v>
      </c>
      <c r="K5538">
        <v>1</v>
      </c>
      <c r="L5538" t="str">
        <f>_xlfn.CONCAT(D5538,F5538)</f>
        <v>Pizza pocket</v>
      </c>
      <c r="M5538" s="10">
        <f>E5538*_xlfn.XLOOKUP(L5538,PriceListData!$F$2:$F$97,PriceListData!$E$2:$E$97)</f>
        <v>5</v>
      </c>
      <c r="N5538" t="str">
        <f>TEXT(B5538,"dddd")</f>
        <v>Friday</v>
      </c>
    </row>
    <row r="5539" spans="1:14" x14ac:dyDescent="0.35">
      <c r="A5539">
        <v>291528</v>
      </c>
      <c r="B5539" s="3">
        <v>45800</v>
      </c>
      <c r="C5539" s="4">
        <v>0.45063657407407409</v>
      </c>
      <c r="D5539" t="s">
        <v>449</v>
      </c>
      <c r="E5539">
        <v>2</v>
      </c>
      <c r="G5539" t="s">
        <v>433</v>
      </c>
      <c r="H5539" t="s">
        <v>435</v>
      </c>
      <c r="J5539" t="s">
        <v>403</v>
      </c>
      <c r="K5539">
        <v>1</v>
      </c>
      <c r="L5539" t="str">
        <f>_xlfn.CONCAT(D5539,F5539)</f>
        <v>Chocolate croissant</v>
      </c>
      <c r="M5539" s="10">
        <f>E5539*_xlfn.XLOOKUP(L5539,PriceListData!$F$2:$F$97,PriceListData!$E$2:$E$97)</f>
        <v>10.5</v>
      </c>
      <c r="N5539" t="str">
        <f>TEXT(B5539,"dddd")</f>
        <v>Friday</v>
      </c>
    </row>
    <row r="5540" spans="1:14" x14ac:dyDescent="0.35">
      <c r="A5540">
        <v>291527</v>
      </c>
      <c r="B5540" s="3">
        <v>45800</v>
      </c>
      <c r="C5540" s="4">
        <v>0.43303240740740739</v>
      </c>
      <c r="D5540" t="s">
        <v>443</v>
      </c>
      <c r="E5540">
        <v>1</v>
      </c>
      <c r="G5540" t="s">
        <v>433</v>
      </c>
      <c r="H5540" t="s">
        <v>435</v>
      </c>
      <c r="J5540" t="s">
        <v>403</v>
      </c>
      <c r="K5540">
        <v>1</v>
      </c>
      <c r="L5540" t="str">
        <f>_xlfn.CONCAT(D5540,F5540)</f>
        <v>Scone with clotted cream and jam</v>
      </c>
      <c r="M5540" s="10">
        <f>E5540*_xlfn.XLOOKUP(L5540,PriceListData!$F$2:$F$97,PriceListData!$E$2:$E$97)</f>
        <v>5.75</v>
      </c>
      <c r="N5540" t="str">
        <f>TEXT(B5540,"dddd")</f>
        <v>Friday</v>
      </c>
    </row>
    <row r="5541" spans="1:14" x14ac:dyDescent="0.35">
      <c r="A5541">
        <v>291526</v>
      </c>
      <c r="B5541" s="3">
        <v>45800</v>
      </c>
      <c r="C5541" s="4">
        <v>0.41466435185185185</v>
      </c>
      <c r="D5541" t="s">
        <v>189</v>
      </c>
      <c r="E5541">
        <v>1</v>
      </c>
      <c r="G5541" t="s">
        <v>433</v>
      </c>
      <c r="H5541" t="s">
        <v>448</v>
      </c>
      <c r="J5541" t="s">
        <v>403</v>
      </c>
      <c r="K5541">
        <v>1</v>
      </c>
      <c r="L5541" t="str">
        <f>_xlfn.CONCAT(D5541,F5541)</f>
        <v>Toastie</v>
      </c>
      <c r="M5541" s="10">
        <f>E5541*_xlfn.XLOOKUP(L5541,PriceListData!$F$2:$F$97,PriceListData!$E$2:$E$97)</f>
        <v>6.75</v>
      </c>
      <c r="N5541" t="str">
        <f>TEXT(B5541,"dddd")</f>
        <v>Friday</v>
      </c>
    </row>
    <row r="5542" spans="1:14" x14ac:dyDescent="0.35">
      <c r="A5542">
        <v>291525</v>
      </c>
      <c r="B5542" s="3">
        <v>45800</v>
      </c>
      <c r="C5542" s="4">
        <v>0.40677083333333336</v>
      </c>
      <c r="D5542" t="s">
        <v>443</v>
      </c>
      <c r="E5542">
        <v>1</v>
      </c>
      <c r="G5542" t="s">
        <v>433</v>
      </c>
      <c r="H5542" t="s">
        <v>435</v>
      </c>
      <c r="J5542" t="s">
        <v>403</v>
      </c>
      <c r="K5542">
        <v>1</v>
      </c>
      <c r="L5542" t="str">
        <f>_xlfn.CONCAT(D5542,F5542)</f>
        <v>Scone with clotted cream and jam</v>
      </c>
      <c r="M5542" s="10">
        <f>E5542*_xlfn.XLOOKUP(L5542,PriceListData!$F$2:$F$97,PriceListData!$E$2:$E$97)</f>
        <v>5.75</v>
      </c>
      <c r="N5542" t="str">
        <f>TEXT(B5542,"dddd")</f>
        <v>Friday</v>
      </c>
    </row>
    <row r="5543" spans="1:14" x14ac:dyDescent="0.35">
      <c r="A5543">
        <v>291524</v>
      </c>
      <c r="B5543" s="3">
        <v>45800</v>
      </c>
      <c r="C5543" s="4">
        <v>0.40589120370370368</v>
      </c>
      <c r="D5543" t="s">
        <v>443</v>
      </c>
      <c r="E5543">
        <v>1</v>
      </c>
      <c r="G5543" t="s">
        <v>433</v>
      </c>
      <c r="H5543" t="s">
        <v>435</v>
      </c>
      <c r="J5543" t="s">
        <v>403</v>
      </c>
      <c r="K5543">
        <v>1</v>
      </c>
      <c r="L5543" t="str">
        <f>_xlfn.CONCAT(D5543,F5543)</f>
        <v>Scone with clotted cream and jam</v>
      </c>
      <c r="M5543" s="10">
        <f>E5543*_xlfn.XLOOKUP(L5543,PriceListData!$F$2:$F$97,PriceListData!$E$2:$E$97)</f>
        <v>5.75</v>
      </c>
      <c r="N5543" t="str">
        <f>TEXT(B5543,"dddd")</f>
        <v>Friday</v>
      </c>
    </row>
    <row r="5544" spans="1:14" x14ac:dyDescent="0.35">
      <c r="A5544">
        <v>291523</v>
      </c>
      <c r="B5544" s="3">
        <v>45800</v>
      </c>
      <c r="C5544" s="4">
        <v>0.3752314814814815</v>
      </c>
      <c r="D5544" t="s">
        <v>443</v>
      </c>
      <c r="E5544">
        <v>1</v>
      </c>
      <c r="G5544" t="s">
        <v>433</v>
      </c>
      <c r="H5544" t="s">
        <v>435</v>
      </c>
      <c r="J5544" t="s">
        <v>403</v>
      </c>
      <c r="K5544">
        <v>1</v>
      </c>
      <c r="L5544" t="str">
        <f>_xlfn.CONCAT(D5544,F5544)</f>
        <v>Scone with clotted cream and jam</v>
      </c>
      <c r="M5544" s="10">
        <f>E5544*_xlfn.XLOOKUP(L5544,PriceListData!$F$2:$F$97,PriceListData!$E$2:$E$97)</f>
        <v>5.75</v>
      </c>
      <c r="N5544" t="str">
        <f>TEXT(B5544,"dddd")</f>
        <v>Friday</v>
      </c>
    </row>
    <row r="5545" spans="1:14" x14ac:dyDescent="0.35">
      <c r="A5545">
        <v>291522</v>
      </c>
      <c r="B5545" s="3">
        <v>45800</v>
      </c>
      <c r="C5545" s="4">
        <v>0.3616550925925926</v>
      </c>
      <c r="D5545" t="s">
        <v>438</v>
      </c>
      <c r="E5545">
        <v>1</v>
      </c>
      <c r="G5545" t="s">
        <v>433</v>
      </c>
      <c r="H5545" t="s">
        <v>435</v>
      </c>
      <c r="J5545" t="s">
        <v>403</v>
      </c>
      <c r="K5545">
        <v>1</v>
      </c>
      <c r="L5545" t="str">
        <f>_xlfn.CONCAT(D5545,F5545)</f>
        <v>Cinnamon roll</v>
      </c>
      <c r="M5545" s="10">
        <f>E5545*_xlfn.XLOOKUP(L5545,PriceListData!$F$2:$F$97,PriceListData!$E$2:$E$97)</f>
        <v>3.75</v>
      </c>
      <c r="N5545" t="str">
        <f>TEXT(B5545,"dddd")</f>
        <v>Friday</v>
      </c>
    </row>
    <row r="5546" spans="1:14" x14ac:dyDescent="0.35">
      <c r="A5546">
        <v>291521</v>
      </c>
      <c r="B5546" s="3">
        <v>45800</v>
      </c>
      <c r="C5546" s="4">
        <v>0.35826388888888888</v>
      </c>
      <c r="D5546" t="s">
        <v>441</v>
      </c>
      <c r="E5546">
        <v>1</v>
      </c>
      <c r="G5546" t="s">
        <v>433</v>
      </c>
      <c r="H5546" t="s">
        <v>435</v>
      </c>
      <c r="J5546" t="s">
        <v>403</v>
      </c>
      <c r="K5546">
        <v>2</v>
      </c>
      <c r="L5546" t="str">
        <f>_xlfn.CONCAT(D5546,F5546)</f>
        <v>Sticky bun</v>
      </c>
      <c r="M5546" s="10">
        <f>E5546*_xlfn.XLOOKUP(L5546,PriceListData!$F$2:$F$97,PriceListData!$E$2:$E$97)</f>
        <v>2.75</v>
      </c>
      <c r="N5546" t="str">
        <f>TEXT(B5546,"dddd")</f>
        <v>Friday</v>
      </c>
    </row>
    <row r="5547" spans="1:14" x14ac:dyDescent="0.35">
      <c r="A5547">
        <v>291520</v>
      </c>
      <c r="B5547" s="3">
        <v>45800</v>
      </c>
      <c r="C5547" s="4">
        <v>0.32359953703703703</v>
      </c>
      <c r="D5547" t="s">
        <v>456</v>
      </c>
      <c r="E5547">
        <v>1</v>
      </c>
      <c r="G5547" t="s">
        <v>433</v>
      </c>
      <c r="H5547" t="s">
        <v>440</v>
      </c>
      <c r="J5547" t="s">
        <v>403</v>
      </c>
      <c r="K5547">
        <v>1</v>
      </c>
      <c r="L5547" t="str">
        <f>_xlfn.CONCAT(D5547,F5547)</f>
        <v>Cinnamon roll (day old)</v>
      </c>
      <c r="M5547" s="10">
        <f>E5547*_xlfn.XLOOKUP(L5547,PriceListData!$F$2:$F$97,PriceListData!$E$2:$E$97)</f>
        <v>3</v>
      </c>
      <c r="N5547" t="str">
        <f>TEXT(B5547,"dddd")</f>
        <v>Friday</v>
      </c>
    </row>
    <row r="5548" spans="1:14" x14ac:dyDescent="0.35">
      <c r="A5548">
        <v>291519</v>
      </c>
      <c r="B5548" s="3">
        <v>45800</v>
      </c>
      <c r="C5548" s="4">
        <v>0.31869212962962962</v>
      </c>
      <c r="D5548" t="s">
        <v>432</v>
      </c>
      <c r="E5548">
        <v>1</v>
      </c>
      <c r="G5548" t="s">
        <v>433</v>
      </c>
      <c r="H5548" t="s">
        <v>434</v>
      </c>
      <c r="J5548" t="s">
        <v>403</v>
      </c>
      <c r="K5548">
        <v>1</v>
      </c>
      <c r="L5548" t="str">
        <f>_xlfn.CONCAT(D5548,F5548)</f>
        <v>Candy bar</v>
      </c>
      <c r="M5548" s="10">
        <f>E5548*_xlfn.XLOOKUP(L5548,PriceListData!$F$2:$F$97,PriceListData!$E$2:$E$97)</f>
        <v>2.75</v>
      </c>
      <c r="N5548" t="str">
        <f>TEXT(B5548,"dddd")</f>
        <v>Friday</v>
      </c>
    </row>
    <row r="5549" spans="1:14" x14ac:dyDescent="0.35">
      <c r="A5549">
        <v>291518</v>
      </c>
      <c r="B5549" s="3">
        <v>45800</v>
      </c>
      <c r="C5549" s="4">
        <v>0.31635416666666666</v>
      </c>
      <c r="D5549" t="s">
        <v>443</v>
      </c>
      <c r="E5549">
        <v>1</v>
      </c>
      <c r="G5549" t="s">
        <v>433</v>
      </c>
      <c r="H5549" t="s">
        <v>435</v>
      </c>
      <c r="J5549" t="s">
        <v>403</v>
      </c>
      <c r="K5549">
        <v>1</v>
      </c>
      <c r="L5549" t="str">
        <f>_xlfn.CONCAT(D5549,F5549)</f>
        <v>Scone with clotted cream and jam</v>
      </c>
      <c r="M5549" s="10">
        <f>E5549*_xlfn.XLOOKUP(L5549,PriceListData!$F$2:$F$97,PriceListData!$E$2:$E$97)</f>
        <v>5.75</v>
      </c>
      <c r="N5549" t="str">
        <f>TEXT(B5549,"dddd")</f>
        <v>Friday</v>
      </c>
    </row>
    <row r="5550" spans="1:14" x14ac:dyDescent="0.35">
      <c r="A5550">
        <v>291517</v>
      </c>
      <c r="B5550" s="3">
        <v>45800</v>
      </c>
      <c r="C5550" s="4">
        <v>0.30197916666666669</v>
      </c>
      <c r="D5550" t="s">
        <v>456</v>
      </c>
      <c r="E5550">
        <v>1</v>
      </c>
      <c r="G5550" t="s">
        <v>433</v>
      </c>
      <c r="H5550" t="s">
        <v>440</v>
      </c>
      <c r="J5550" t="s">
        <v>403</v>
      </c>
      <c r="K5550">
        <v>2</v>
      </c>
      <c r="L5550" t="str">
        <f>_xlfn.CONCAT(D5550,F5550)</f>
        <v>Cinnamon roll (day old)</v>
      </c>
      <c r="M5550" s="10">
        <f>E5550*_xlfn.XLOOKUP(L5550,PriceListData!$F$2:$F$97,PriceListData!$E$2:$E$97)</f>
        <v>3</v>
      </c>
      <c r="N5550" t="str">
        <f>TEXT(B5550,"dddd")</f>
        <v>Friday</v>
      </c>
    </row>
    <row r="5551" spans="1:14" x14ac:dyDescent="0.35">
      <c r="A5551">
        <v>291516</v>
      </c>
      <c r="B5551" s="3">
        <v>45800</v>
      </c>
      <c r="C5551" s="4">
        <v>0.30076388888888889</v>
      </c>
      <c r="D5551" t="s">
        <v>444</v>
      </c>
      <c r="E5551">
        <v>1</v>
      </c>
      <c r="G5551" t="s">
        <v>433</v>
      </c>
      <c r="H5551" t="s">
        <v>440</v>
      </c>
      <c r="J5551" t="s">
        <v>403</v>
      </c>
      <c r="K5551">
        <v>2</v>
      </c>
      <c r="L5551" t="str">
        <f>_xlfn.CONCAT(D5551,F5551)</f>
        <v>Sticky bun (day old)</v>
      </c>
      <c r="M5551" s="10">
        <f>E5551*_xlfn.XLOOKUP(L5551,PriceListData!$F$2:$F$97,PriceListData!$E$2:$E$97)</f>
        <v>2</v>
      </c>
      <c r="N5551" t="str">
        <f>TEXT(B5551,"dddd")</f>
        <v>Friday</v>
      </c>
    </row>
    <row r="5552" spans="1:14" x14ac:dyDescent="0.35">
      <c r="A5552">
        <v>291964</v>
      </c>
      <c r="B5552" s="3">
        <v>45801</v>
      </c>
      <c r="C5552" s="4">
        <v>0.89170138888888884</v>
      </c>
      <c r="D5552" t="s">
        <v>410</v>
      </c>
      <c r="E5552">
        <v>1</v>
      </c>
      <c r="F5552" t="s">
        <v>15</v>
      </c>
      <c r="G5552" t="s">
        <v>405</v>
      </c>
      <c r="H5552" t="s">
        <v>406</v>
      </c>
      <c r="J5552" t="s">
        <v>403</v>
      </c>
      <c r="K5552">
        <v>1</v>
      </c>
      <c r="L5552" t="str">
        <f>_xlfn.CONCAT(D5552,F5552)</f>
        <v>Café Cubano12 oz</v>
      </c>
      <c r="M5552" s="10">
        <f>E5552*_xlfn.XLOOKUP(L5552,PriceListData!$F$2:$F$97,PriceListData!$E$2:$E$97)</f>
        <v>7</v>
      </c>
      <c r="N5552" t="str">
        <f>TEXT(B5552,"dddd")</f>
        <v>Saturday</v>
      </c>
    </row>
    <row r="5553" spans="1:14" x14ac:dyDescent="0.35">
      <c r="A5553">
        <v>291963</v>
      </c>
      <c r="B5553" s="3">
        <v>45801</v>
      </c>
      <c r="C5553" s="4">
        <v>0.87942129629629628</v>
      </c>
      <c r="D5553" t="s">
        <v>427</v>
      </c>
      <c r="E5553">
        <v>1</v>
      </c>
      <c r="F5553" t="s">
        <v>15</v>
      </c>
      <c r="G5553" t="s">
        <v>417</v>
      </c>
      <c r="H5553" t="s">
        <v>418</v>
      </c>
      <c r="J5553" t="s">
        <v>403</v>
      </c>
      <c r="K5553">
        <v>1</v>
      </c>
      <c r="L5553" t="str">
        <f>_xlfn.CONCAT(D5553,F5553)</f>
        <v>House blend12 oz</v>
      </c>
      <c r="M5553" s="10">
        <f>E5553*_xlfn.XLOOKUP(L5553,PriceListData!$F$2:$F$97,PriceListData!$E$2:$E$97)</f>
        <v>12.95</v>
      </c>
      <c r="N5553" t="str">
        <f>TEXT(B5553,"dddd")</f>
        <v>Saturday</v>
      </c>
    </row>
    <row r="5554" spans="1:14" x14ac:dyDescent="0.35">
      <c r="A5554">
        <v>291962</v>
      </c>
      <c r="B5554" s="3">
        <v>45801</v>
      </c>
      <c r="C5554" s="4">
        <v>0.87778935185185181</v>
      </c>
      <c r="D5554" t="s">
        <v>426</v>
      </c>
      <c r="E5554">
        <v>1</v>
      </c>
      <c r="F5554" t="s">
        <v>15</v>
      </c>
      <c r="G5554" t="s">
        <v>423</v>
      </c>
      <c r="H5554" t="s">
        <v>414</v>
      </c>
      <c r="J5554" t="s">
        <v>403</v>
      </c>
      <c r="K5554">
        <v>1</v>
      </c>
      <c r="L5554" t="str">
        <f>_xlfn.CONCAT(D5554,F5554)</f>
        <v>Soda water with fruit slice12 oz</v>
      </c>
      <c r="M5554" s="10">
        <f>E5554*_xlfn.XLOOKUP(L5554,PriceListData!$F$2:$F$97,PriceListData!$E$2:$E$97)</f>
        <v>2</v>
      </c>
      <c r="N5554" t="str">
        <f>TEXT(B5554,"dddd")</f>
        <v>Saturday</v>
      </c>
    </row>
    <row r="5555" spans="1:14" x14ac:dyDescent="0.35">
      <c r="A5555">
        <v>291961</v>
      </c>
      <c r="B5555" s="3">
        <v>45801</v>
      </c>
      <c r="C5555" s="4">
        <v>0.86692129629629633</v>
      </c>
      <c r="D5555" t="s">
        <v>409</v>
      </c>
      <c r="E5555">
        <v>1</v>
      </c>
      <c r="F5555" t="s">
        <v>15</v>
      </c>
      <c r="G5555" t="s">
        <v>405</v>
      </c>
      <c r="H5555" t="s">
        <v>406</v>
      </c>
      <c r="J5555" t="s">
        <v>403</v>
      </c>
      <c r="K5555">
        <v>1</v>
      </c>
      <c r="L5555" t="str">
        <f>_xlfn.CONCAT(D5555,F5555)</f>
        <v>Drip coffee12 oz</v>
      </c>
      <c r="M5555" s="10">
        <f>E5555*_xlfn.XLOOKUP(L5555,PriceListData!$F$2:$F$97,PriceListData!$E$2:$E$97)</f>
        <v>2.25</v>
      </c>
      <c r="N5555" t="str">
        <f>TEXT(B5555,"dddd")</f>
        <v>Saturday</v>
      </c>
    </row>
    <row r="5556" spans="1:14" x14ac:dyDescent="0.35">
      <c r="A5556">
        <v>291960</v>
      </c>
      <c r="B5556" s="3">
        <v>45801</v>
      </c>
      <c r="C5556" s="4">
        <v>0.83668981481481486</v>
      </c>
      <c r="D5556" t="s">
        <v>411</v>
      </c>
      <c r="E5556">
        <v>1</v>
      </c>
      <c r="F5556" t="s">
        <v>24</v>
      </c>
      <c r="G5556" t="s">
        <v>405</v>
      </c>
      <c r="H5556" t="s">
        <v>406</v>
      </c>
      <c r="J5556" t="s">
        <v>403</v>
      </c>
      <c r="K5556">
        <v>1</v>
      </c>
      <c r="L5556" t="str">
        <f>_xlfn.CONCAT(D5556,F5556)</f>
        <v>Turkish coffee3 oz</v>
      </c>
      <c r="M5556" s="10">
        <f>E5556*_xlfn.XLOOKUP(L5556,PriceListData!$F$2:$F$97,PriceListData!$E$2:$E$97)</f>
        <v>3.75</v>
      </c>
      <c r="N5556" t="str">
        <f>TEXT(B5556,"dddd")</f>
        <v>Saturday</v>
      </c>
    </row>
    <row r="5557" spans="1:14" x14ac:dyDescent="0.35">
      <c r="A5557">
        <v>291959</v>
      </c>
      <c r="B5557" s="3">
        <v>45801</v>
      </c>
      <c r="C5557" s="4">
        <v>0.83562499999999995</v>
      </c>
      <c r="D5557" t="s">
        <v>404</v>
      </c>
      <c r="E5557">
        <v>1</v>
      </c>
      <c r="F5557" t="s">
        <v>15</v>
      </c>
      <c r="G5557" t="s">
        <v>405</v>
      </c>
      <c r="H5557" t="s">
        <v>406</v>
      </c>
      <c r="J5557" t="s">
        <v>403</v>
      </c>
      <c r="K5557">
        <v>1</v>
      </c>
      <c r="L5557" t="str">
        <f>_xlfn.CONCAT(D5557,F5557)</f>
        <v>Café latté12 oz</v>
      </c>
      <c r="M5557" s="10">
        <f>E5557*_xlfn.XLOOKUP(L5557,PriceListData!$F$2:$F$97,PriceListData!$E$2:$E$97)</f>
        <v>4.25</v>
      </c>
      <c r="N5557" t="str">
        <f>TEXT(B5557,"dddd")</f>
        <v>Saturday</v>
      </c>
    </row>
    <row r="5558" spans="1:14" x14ac:dyDescent="0.35">
      <c r="A5558">
        <v>291958</v>
      </c>
      <c r="B5558" s="3">
        <v>45801</v>
      </c>
      <c r="C5558" s="4">
        <v>0.81407407407407406</v>
      </c>
      <c r="D5558" t="s">
        <v>52</v>
      </c>
      <c r="E5558">
        <v>1</v>
      </c>
      <c r="F5558" t="s">
        <v>15</v>
      </c>
      <c r="G5558" t="s">
        <v>405</v>
      </c>
      <c r="H5558" t="s">
        <v>414</v>
      </c>
      <c r="J5558" t="s">
        <v>403</v>
      </c>
      <c r="K5558">
        <v>1</v>
      </c>
      <c r="L5558" t="str">
        <f>_xlfn.CONCAT(D5558,F5558)</f>
        <v>Frappé12 oz</v>
      </c>
      <c r="M5558" s="10">
        <f>E5558*_xlfn.XLOOKUP(L5558,PriceListData!$F$2:$F$97,PriceListData!$E$2:$E$97)</f>
        <v>4.75</v>
      </c>
      <c r="N5558" t="str">
        <f>TEXT(B5558,"dddd")</f>
        <v>Saturday</v>
      </c>
    </row>
    <row r="5559" spans="1:14" x14ac:dyDescent="0.35">
      <c r="A5559">
        <v>291957</v>
      </c>
      <c r="B5559" s="3">
        <v>45801</v>
      </c>
      <c r="C5559" s="4">
        <v>0.80363425925925924</v>
      </c>
      <c r="D5559" t="s">
        <v>21</v>
      </c>
      <c r="E5559">
        <v>1</v>
      </c>
      <c r="F5559" t="s">
        <v>15</v>
      </c>
      <c r="G5559" t="s">
        <v>405</v>
      </c>
      <c r="H5559" t="s">
        <v>406</v>
      </c>
      <c r="J5559" t="s">
        <v>403</v>
      </c>
      <c r="K5559">
        <v>1</v>
      </c>
      <c r="L5559" t="str">
        <f>_xlfn.CONCAT(D5559,F5559)</f>
        <v>Pourover12 oz</v>
      </c>
      <c r="M5559" s="10">
        <f>E5559*_xlfn.XLOOKUP(L5559,PriceListData!$F$2:$F$97,PriceListData!$E$2:$E$97)</f>
        <v>3.5</v>
      </c>
      <c r="N5559" t="str">
        <f>TEXT(B5559,"dddd")</f>
        <v>Saturday</v>
      </c>
    </row>
    <row r="5560" spans="1:14" x14ac:dyDescent="0.35">
      <c r="A5560">
        <v>291957</v>
      </c>
      <c r="B5560" s="3">
        <v>45801</v>
      </c>
      <c r="C5560" s="4">
        <v>0.80363425925925924</v>
      </c>
      <c r="D5560" t="s">
        <v>412</v>
      </c>
      <c r="E5560">
        <v>1</v>
      </c>
      <c r="F5560" t="s">
        <v>15</v>
      </c>
      <c r="G5560" t="s">
        <v>413</v>
      </c>
      <c r="H5560" t="s">
        <v>414</v>
      </c>
      <c r="J5560" t="s">
        <v>403</v>
      </c>
      <c r="K5560">
        <v>1</v>
      </c>
      <c r="L5560" t="str">
        <f>_xlfn.CONCAT(D5560,F5560)</f>
        <v>Iced tea12 oz</v>
      </c>
      <c r="M5560" s="10">
        <f>E5560*_xlfn.XLOOKUP(L5560,PriceListData!$F$2:$F$97,PriceListData!$E$2:$E$97)</f>
        <v>4.25</v>
      </c>
      <c r="N5560" t="str">
        <f>TEXT(B5560,"dddd")</f>
        <v>Saturday</v>
      </c>
    </row>
    <row r="5561" spans="1:14" x14ac:dyDescent="0.35">
      <c r="A5561">
        <v>291957</v>
      </c>
      <c r="B5561" s="3">
        <v>45801</v>
      </c>
      <c r="C5561" s="4">
        <v>0.80363425925925924</v>
      </c>
      <c r="D5561" t="s">
        <v>409</v>
      </c>
      <c r="E5561">
        <v>1</v>
      </c>
      <c r="F5561" t="s">
        <v>15</v>
      </c>
      <c r="G5561" t="s">
        <v>405</v>
      </c>
      <c r="H5561" t="s">
        <v>406</v>
      </c>
      <c r="J5561" t="s">
        <v>403</v>
      </c>
      <c r="K5561">
        <v>1</v>
      </c>
      <c r="L5561" t="str">
        <f>_xlfn.CONCAT(D5561,F5561)</f>
        <v>Drip coffee12 oz</v>
      </c>
      <c r="M5561" s="10">
        <f>E5561*_xlfn.XLOOKUP(L5561,PriceListData!$F$2:$F$97,PriceListData!$E$2:$E$97)</f>
        <v>2.25</v>
      </c>
      <c r="N5561" t="str">
        <f>TEXT(B5561,"dddd")</f>
        <v>Saturday</v>
      </c>
    </row>
    <row r="5562" spans="1:14" x14ac:dyDescent="0.35">
      <c r="A5562">
        <v>291956</v>
      </c>
      <c r="B5562" s="3">
        <v>45801</v>
      </c>
      <c r="C5562" s="4">
        <v>0.80131944444444447</v>
      </c>
      <c r="D5562" t="s">
        <v>404</v>
      </c>
      <c r="E5562">
        <v>1</v>
      </c>
      <c r="F5562" t="s">
        <v>15</v>
      </c>
      <c r="G5562" t="s">
        <v>405</v>
      </c>
      <c r="H5562" t="s">
        <v>406</v>
      </c>
      <c r="J5562" t="s">
        <v>403</v>
      </c>
      <c r="K5562">
        <v>1</v>
      </c>
      <c r="L5562" t="str">
        <f>_xlfn.CONCAT(D5562,F5562)</f>
        <v>Café latté12 oz</v>
      </c>
      <c r="M5562" s="10">
        <f>E5562*_xlfn.XLOOKUP(L5562,PriceListData!$F$2:$F$97,PriceListData!$E$2:$E$97)</f>
        <v>4.25</v>
      </c>
      <c r="N5562" t="str">
        <f>TEXT(B5562,"dddd")</f>
        <v>Saturday</v>
      </c>
    </row>
    <row r="5563" spans="1:14" x14ac:dyDescent="0.35">
      <c r="A5563">
        <v>291955</v>
      </c>
      <c r="B5563" s="3">
        <v>45801</v>
      </c>
      <c r="C5563" s="4">
        <v>0.78059027777777779</v>
      </c>
      <c r="D5563" t="s">
        <v>404</v>
      </c>
      <c r="E5563">
        <v>1</v>
      </c>
      <c r="F5563" t="s">
        <v>15</v>
      </c>
      <c r="G5563" t="s">
        <v>405</v>
      </c>
      <c r="H5563" t="s">
        <v>406</v>
      </c>
      <c r="J5563" t="s">
        <v>403</v>
      </c>
      <c r="K5563">
        <v>1</v>
      </c>
      <c r="L5563" t="str">
        <f>_xlfn.CONCAT(D5563,F5563)</f>
        <v>Café latté12 oz</v>
      </c>
      <c r="M5563" s="10">
        <f>E5563*_xlfn.XLOOKUP(L5563,PriceListData!$F$2:$F$97,PriceListData!$E$2:$E$97)</f>
        <v>4.25</v>
      </c>
      <c r="N5563" t="str">
        <f>TEXT(B5563,"dddd")</f>
        <v>Saturday</v>
      </c>
    </row>
    <row r="5564" spans="1:14" x14ac:dyDescent="0.35">
      <c r="A5564">
        <v>291954</v>
      </c>
      <c r="B5564" s="3">
        <v>45801</v>
      </c>
      <c r="C5564" s="4">
        <v>0.77195601851851847</v>
      </c>
      <c r="D5564" t="s">
        <v>426</v>
      </c>
      <c r="E5564">
        <v>1</v>
      </c>
      <c r="F5564" t="s">
        <v>15</v>
      </c>
      <c r="G5564" t="s">
        <v>423</v>
      </c>
      <c r="H5564" t="s">
        <v>414</v>
      </c>
      <c r="J5564" t="s">
        <v>403</v>
      </c>
      <c r="K5564">
        <v>1</v>
      </c>
      <c r="L5564" t="str">
        <f>_xlfn.CONCAT(D5564,F5564)</f>
        <v>Soda water with fruit slice12 oz</v>
      </c>
      <c r="M5564" s="10">
        <f>E5564*_xlfn.XLOOKUP(L5564,PriceListData!$F$2:$F$97,PriceListData!$E$2:$E$97)</f>
        <v>2</v>
      </c>
      <c r="N5564" t="str">
        <f>TEXT(B5564,"dddd")</f>
        <v>Saturday</v>
      </c>
    </row>
    <row r="5565" spans="1:14" x14ac:dyDescent="0.35">
      <c r="A5565">
        <v>291954</v>
      </c>
      <c r="B5565" s="3">
        <v>45801</v>
      </c>
      <c r="C5565" s="4">
        <v>0.77195601851851847</v>
      </c>
      <c r="D5565" t="s">
        <v>407</v>
      </c>
      <c r="E5565">
        <v>1</v>
      </c>
      <c r="G5565" t="s">
        <v>405</v>
      </c>
      <c r="H5565" t="s">
        <v>408</v>
      </c>
      <c r="J5565" t="s">
        <v>403</v>
      </c>
      <c r="K5565">
        <v>1</v>
      </c>
      <c r="L5565" t="str">
        <f>_xlfn.CONCAT(D5565,F5565)</f>
        <v>Drip coffee refill</v>
      </c>
      <c r="M5565" s="10">
        <f>E5565*_xlfn.XLOOKUP(L5565,PriceListData!$F$2:$F$97,PriceListData!$E$2:$E$97)</f>
        <v>1.25</v>
      </c>
      <c r="N5565" t="str">
        <f>TEXT(B5565,"dddd")</f>
        <v>Saturday</v>
      </c>
    </row>
    <row r="5566" spans="1:14" x14ac:dyDescent="0.35">
      <c r="A5566">
        <v>291953</v>
      </c>
      <c r="B5566" s="3">
        <v>45801</v>
      </c>
      <c r="C5566" s="4">
        <v>0.77145833333333336</v>
      </c>
      <c r="D5566" t="s">
        <v>404</v>
      </c>
      <c r="E5566">
        <v>1</v>
      </c>
      <c r="F5566" t="s">
        <v>15</v>
      </c>
      <c r="G5566" t="s">
        <v>405</v>
      </c>
      <c r="H5566" t="s">
        <v>406</v>
      </c>
      <c r="J5566" t="s">
        <v>403</v>
      </c>
      <c r="K5566">
        <v>1</v>
      </c>
      <c r="L5566" t="str">
        <f>_xlfn.CONCAT(D5566,F5566)</f>
        <v>Café latté12 oz</v>
      </c>
      <c r="M5566" s="10">
        <f>E5566*_xlfn.XLOOKUP(L5566,PriceListData!$F$2:$F$97,PriceListData!$E$2:$E$97)</f>
        <v>4.25</v>
      </c>
      <c r="N5566" t="str">
        <f>TEXT(B5566,"dddd")</f>
        <v>Saturday</v>
      </c>
    </row>
    <row r="5567" spans="1:14" x14ac:dyDescent="0.35">
      <c r="A5567">
        <v>291952</v>
      </c>
      <c r="B5567" s="3">
        <v>45801</v>
      </c>
      <c r="C5567" s="4">
        <v>0.76019675925925922</v>
      </c>
      <c r="D5567" t="s">
        <v>54</v>
      </c>
      <c r="E5567">
        <v>1</v>
      </c>
      <c r="G5567" t="s">
        <v>415</v>
      </c>
      <c r="H5567" t="s">
        <v>416</v>
      </c>
      <c r="J5567" t="s">
        <v>403</v>
      </c>
      <c r="K5567">
        <v>1</v>
      </c>
      <c r="L5567" t="str">
        <f>_xlfn.CONCAT(D5567,F5567)</f>
        <v>Syrup</v>
      </c>
      <c r="M5567" s="10">
        <f>E5567*_xlfn.XLOOKUP(L5567,PriceListData!$F$2:$F$97,PriceListData!$E$2:$E$97)</f>
        <v>0.75</v>
      </c>
      <c r="N5567" t="str">
        <f>TEXT(B5567,"dddd")</f>
        <v>Saturday</v>
      </c>
    </row>
    <row r="5568" spans="1:14" x14ac:dyDescent="0.35">
      <c r="A5568">
        <v>291952</v>
      </c>
      <c r="B5568" s="3">
        <v>45801</v>
      </c>
      <c r="C5568" s="4">
        <v>0.76019675925925922</v>
      </c>
      <c r="D5568" t="s">
        <v>21</v>
      </c>
      <c r="E5568">
        <v>1</v>
      </c>
      <c r="F5568" t="s">
        <v>15</v>
      </c>
      <c r="G5568" t="s">
        <v>405</v>
      </c>
      <c r="H5568" t="s">
        <v>406</v>
      </c>
      <c r="J5568" t="s">
        <v>403</v>
      </c>
      <c r="K5568">
        <v>1</v>
      </c>
      <c r="L5568" t="str">
        <f>_xlfn.CONCAT(D5568,F5568)</f>
        <v>Pourover12 oz</v>
      </c>
      <c r="M5568" s="10">
        <f>E5568*_xlfn.XLOOKUP(L5568,PriceListData!$F$2:$F$97,PriceListData!$E$2:$E$97)</f>
        <v>3.5</v>
      </c>
      <c r="N5568" t="str">
        <f>TEXT(B5568,"dddd")</f>
        <v>Saturday</v>
      </c>
    </row>
    <row r="5569" spans="1:14" x14ac:dyDescent="0.35">
      <c r="A5569">
        <v>291951</v>
      </c>
      <c r="B5569" s="3">
        <v>45801</v>
      </c>
      <c r="C5569" s="4">
        <v>0.75350694444444444</v>
      </c>
      <c r="D5569" t="s">
        <v>52</v>
      </c>
      <c r="E5569">
        <v>1</v>
      </c>
      <c r="F5569" t="s">
        <v>15</v>
      </c>
      <c r="G5569" t="s">
        <v>405</v>
      </c>
      <c r="H5569" t="s">
        <v>414</v>
      </c>
      <c r="J5569" t="s">
        <v>403</v>
      </c>
      <c r="K5569">
        <v>1</v>
      </c>
      <c r="L5569" t="str">
        <f>_xlfn.CONCAT(D5569,F5569)</f>
        <v>Frappé12 oz</v>
      </c>
      <c r="M5569" s="10">
        <f>E5569*_xlfn.XLOOKUP(L5569,PriceListData!$F$2:$F$97,PriceListData!$E$2:$E$97)</f>
        <v>4.75</v>
      </c>
      <c r="N5569" t="str">
        <f>TEXT(B5569,"dddd")</f>
        <v>Saturday</v>
      </c>
    </row>
    <row r="5570" spans="1:14" x14ac:dyDescent="0.35">
      <c r="A5570">
        <v>291951</v>
      </c>
      <c r="B5570" s="3">
        <v>45801</v>
      </c>
      <c r="C5570" s="4">
        <v>0.75350694444444444</v>
      </c>
      <c r="D5570" t="s">
        <v>419</v>
      </c>
      <c r="E5570">
        <v>1</v>
      </c>
      <c r="G5570" t="s">
        <v>415</v>
      </c>
      <c r="H5570" t="s">
        <v>416</v>
      </c>
      <c r="J5570" t="s">
        <v>403</v>
      </c>
      <c r="K5570">
        <v>1</v>
      </c>
      <c r="L5570" t="str">
        <f>_xlfn.CONCAT(D5570,F5570)</f>
        <v>Extra shot</v>
      </c>
      <c r="M5570" s="10">
        <f>E5570*_xlfn.XLOOKUP(L5570,PriceListData!$F$2:$F$97,PriceListData!$E$2:$E$97)</f>
        <v>1</v>
      </c>
      <c r="N5570" t="str">
        <f>TEXT(B5570,"dddd")</f>
        <v>Saturday</v>
      </c>
    </row>
    <row r="5571" spans="1:14" x14ac:dyDescent="0.35">
      <c r="A5571">
        <v>291950</v>
      </c>
      <c r="B5571" s="3">
        <v>45801</v>
      </c>
      <c r="C5571" s="4">
        <v>0.7303587962962963</v>
      </c>
      <c r="D5571" t="s">
        <v>52</v>
      </c>
      <c r="E5571">
        <v>1</v>
      </c>
      <c r="F5571" t="s">
        <v>15</v>
      </c>
      <c r="G5571" t="s">
        <v>405</v>
      </c>
      <c r="H5571" t="s">
        <v>414</v>
      </c>
      <c r="J5571" t="s">
        <v>403</v>
      </c>
      <c r="K5571">
        <v>1</v>
      </c>
      <c r="L5571" t="str">
        <f>_xlfn.CONCAT(D5571,F5571)</f>
        <v>Frappé12 oz</v>
      </c>
      <c r="M5571" s="10">
        <f>E5571*_xlfn.XLOOKUP(L5571,PriceListData!$F$2:$F$97,PriceListData!$E$2:$E$97)</f>
        <v>4.75</v>
      </c>
      <c r="N5571" t="str">
        <f>TEXT(B5571,"dddd")</f>
        <v>Saturday</v>
      </c>
    </row>
    <row r="5572" spans="1:14" x14ac:dyDescent="0.35">
      <c r="A5572">
        <v>291950</v>
      </c>
      <c r="B5572" s="3">
        <v>45801</v>
      </c>
      <c r="C5572" s="4">
        <v>0.7303587962962963</v>
      </c>
      <c r="D5572" t="s">
        <v>410</v>
      </c>
      <c r="E5572">
        <v>1</v>
      </c>
      <c r="F5572" t="s">
        <v>15</v>
      </c>
      <c r="G5572" t="s">
        <v>405</v>
      </c>
      <c r="H5572" t="s">
        <v>406</v>
      </c>
      <c r="J5572" t="s">
        <v>403</v>
      </c>
      <c r="K5572">
        <v>1</v>
      </c>
      <c r="L5572" t="str">
        <f>_xlfn.CONCAT(D5572,F5572)</f>
        <v>Café Cubano12 oz</v>
      </c>
      <c r="M5572" s="10">
        <f>E5572*_xlfn.XLOOKUP(L5572,PriceListData!$F$2:$F$97,PriceListData!$E$2:$E$97)</f>
        <v>7</v>
      </c>
      <c r="N5572" t="str">
        <f>TEXT(B5572,"dddd")</f>
        <v>Saturday</v>
      </c>
    </row>
    <row r="5573" spans="1:14" x14ac:dyDescent="0.35">
      <c r="A5573">
        <v>291949</v>
      </c>
      <c r="B5573" s="3">
        <v>45801</v>
      </c>
      <c r="C5573" s="4">
        <v>0.72968750000000004</v>
      </c>
      <c r="D5573" t="s">
        <v>74</v>
      </c>
      <c r="E5573">
        <v>1</v>
      </c>
      <c r="F5573" t="s">
        <v>15</v>
      </c>
      <c r="G5573" t="s">
        <v>417</v>
      </c>
      <c r="H5573" t="s">
        <v>418</v>
      </c>
      <c r="J5573" t="s">
        <v>403</v>
      </c>
      <c r="K5573">
        <v>1</v>
      </c>
      <c r="L5573" t="str">
        <f>_xlfn.CONCAT(D5573,F5573)</f>
        <v>Single-origin12 oz</v>
      </c>
      <c r="M5573" s="10">
        <f>E5573*_xlfn.XLOOKUP(L5573,PriceListData!$F$2:$F$97,PriceListData!$E$2:$E$97)</f>
        <v>14.95</v>
      </c>
      <c r="N5573" t="str">
        <f>TEXT(B5573,"dddd")</f>
        <v>Saturday</v>
      </c>
    </row>
    <row r="5574" spans="1:14" x14ac:dyDescent="0.35">
      <c r="A5574">
        <v>291948</v>
      </c>
      <c r="B5574" s="3">
        <v>45801</v>
      </c>
      <c r="C5574" s="4">
        <v>0.72870370370370374</v>
      </c>
      <c r="D5574" t="s">
        <v>21</v>
      </c>
      <c r="E5574">
        <v>1</v>
      </c>
      <c r="F5574" t="s">
        <v>15</v>
      </c>
      <c r="G5574" t="s">
        <v>405</v>
      </c>
      <c r="H5574" t="s">
        <v>406</v>
      </c>
      <c r="J5574" t="s">
        <v>403</v>
      </c>
      <c r="K5574">
        <v>1</v>
      </c>
      <c r="L5574" t="str">
        <f>_xlfn.CONCAT(D5574,F5574)</f>
        <v>Pourover12 oz</v>
      </c>
      <c r="M5574" s="10">
        <f>E5574*_xlfn.XLOOKUP(L5574,PriceListData!$F$2:$F$97,PriceListData!$E$2:$E$97)</f>
        <v>3.5</v>
      </c>
      <c r="N5574" t="str">
        <f>TEXT(B5574,"dddd")</f>
        <v>Saturday</v>
      </c>
    </row>
    <row r="5575" spans="1:14" x14ac:dyDescent="0.35">
      <c r="A5575">
        <v>291947</v>
      </c>
      <c r="B5575" s="3">
        <v>45801</v>
      </c>
      <c r="C5575" s="4">
        <v>0.72622685185185187</v>
      </c>
      <c r="D5575" t="s">
        <v>74</v>
      </c>
      <c r="E5575">
        <v>2</v>
      </c>
      <c r="F5575" t="s">
        <v>15</v>
      </c>
      <c r="G5575" t="s">
        <v>417</v>
      </c>
      <c r="H5575" t="s">
        <v>418</v>
      </c>
      <c r="J5575" t="s">
        <v>403</v>
      </c>
      <c r="K5575">
        <v>2</v>
      </c>
      <c r="L5575" t="str">
        <f>_xlfn.CONCAT(D5575,F5575)</f>
        <v>Single-origin12 oz</v>
      </c>
      <c r="M5575" s="10">
        <f>E5575*_xlfn.XLOOKUP(L5575,PriceListData!$F$2:$F$97,PriceListData!$E$2:$E$97)</f>
        <v>29.9</v>
      </c>
      <c r="N5575" t="str">
        <f>TEXT(B5575,"dddd")</f>
        <v>Saturday</v>
      </c>
    </row>
    <row r="5576" spans="1:14" x14ac:dyDescent="0.35">
      <c r="A5576">
        <v>291946</v>
      </c>
      <c r="B5576" s="3">
        <v>45801</v>
      </c>
      <c r="C5576" s="4">
        <v>0.72164351851851849</v>
      </c>
      <c r="D5576" t="s">
        <v>412</v>
      </c>
      <c r="E5576">
        <v>1</v>
      </c>
      <c r="F5576" t="s">
        <v>15</v>
      </c>
      <c r="G5576" t="s">
        <v>413</v>
      </c>
      <c r="H5576" t="s">
        <v>414</v>
      </c>
      <c r="J5576" t="s">
        <v>403</v>
      </c>
      <c r="K5576">
        <v>1</v>
      </c>
      <c r="L5576" t="str">
        <f>_xlfn.CONCAT(D5576,F5576)</f>
        <v>Iced tea12 oz</v>
      </c>
      <c r="M5576" s="10">
        <f>E5576*_xlfn.XLOOKUP(L5576,PriceListData!$F$2:$F$97,PriceListData!$E$2:$E$97)</f>
        <v>4.25</v>
      </c>
      <c r="N5576" t="str">
        <f>TEXT(B5576,"dddd")</f>
        <v>Saturday</v>
      </c>
    </row>
    <row r="5577" spans="1:14" x14ac:dyDescent="0.35">
      <c r="A5577">
        <v>291945</v>
      </c>
      <c r="B5577" s="3">
        <v>45801</v>
      </c>
      <c r="C5577" s="4">
        <v>0.71980324074074076</v>
      </c>
      <c r="D5577" t="s">
        <v>411</v>
      </c>
      <c r="E5577">
        <v>1</v>
      </c>
      <c r="F5577" t="s">
        <v>24</v>
      </c>
      <c r="G5577" t="s">
        <v>405</v>
      </c>
      <c r="H5577" t="s">
        <v>406</v>
      </c>
      <c r="J5577" t="s">
        <v>403</v>
      </c>
      <c r="K5577">
        <v>1</v>
      </c>
      <c r="L5577" t="str">
        <f>_xlfn.CONCAT(D5577,F5577)</f>
        <v>Turkish coffee3 oz</v>
      </c>
      <c r="M5577" s="10">
        <f>E5577*_xlfn.XLOOKUP(L5577,PriceListData!$F$2:$F$97,PriceListData!$E$2:$E$97)</f>
        <v>3.75</v>
      </c>
      <c r="N5577" t="str">
        <f>TEXT(B5577,"dddd")</f>
        <v>Saturday</v>
      </c>
    </row>
    <row r="5578" spans="1:14" x14ac:dyDescent="0.35">
      <c r="A5578">
        <v>291944</v>
      </c>
      <c r="B5578" s="3">
        <v>45801</v>
      </c>
      <c r="C5578" s="4">
        <v>0.71561342592592592</v>
      </c>
      <c r="D5578" t="s">
        <v>430</v>
      </c>
      <c r="E5578">
        <v>1</v>
      </c>
      <c r="F5578" t="s">
        <v>76</v>
      </c>
      <c r="G5578" t="s">
        <v>405</v>
      </c>
      <c r="H5578" t="s">
        <v>414</v>
      </c>
      <c r="J5578" t="s">
        <v>403</v>
      </c>
      <c r="K5578">
        <v>1</v>
      </c>
      <c r="L5578" t="str">
        <f>_xlfn.CONCAT(D5578,F5578)</f>
        <v>Iced café bombón10 oz</v>
      </c>
      <c r="M5578" s="10">
        <f>E5578*_xlfn.XLOOKUP(L5578,PriceListData!$F$2:$F$97,PriceListData!$E$2:$E$97)</f>
        <v>4.75</v>
      </c>
      <c r="N5578" t="str">
        <f>TEXT(B5578,"dddd")</f>
        <v>Saturday</v>
      </c>
    </row>
    <row r="5579" spans="1:14" x14ac:dyDescent="0.35">
      <c r="A5579">
        <v>291943</v>
      </c>
      <c r="B5579" s="3">
        <v>45801</v>
      </c>
      <c r="C5579" s="4">
        <v>0.71466435185185184</v>
      </c>
      <c r="D5579" t="s">
        <v>52</v>
      </c>
      <c r="E5579">
        <v>1</v>
      </c>
      <c r="F5579" t="s">
        <v>15</v>
      </c>
      <c r="G5579" t="s">
        <v>405</v>
      </c>
      <c r="H5579" t="s">
        <v>414</v>
      </c>
      <c r="J5579" t="s">
        <v>403</v>
      </c>
      <c r="K5579">
        <v>2</v>
      </c>
      <c r="L5579" t="str">
        <f>_xlfn.CONCAT(D5579,F5579)</f>
        <v>Frappé12 oz</v>
      </c>
      <c r="M5579" s="10">
        <f>E5579*_xlfn.XLOOKUP(L5579,PriceListData!$F$2:$F$97,PriceListData!$E$2:$E$97)</f>
        <v>4.75</v>
      </c>
      <c r="N5579" t="str">
        <f>TEXT(B5579,"dddd")</f>
        <v>Saturday</v>
      </c>
    </row>
    <row r="5580" spans="1:14" x14ac:dyDescent="0.35">
      <c r="A5580">
        <v>291943</v>
      </c>
      <c r="B5580" s="3">
        <v>45801</v>
      </c>
      <c r="C5580" s="4">
        <v>0.71466435185185184</v>
      </c>
      <c r="D5580" t="s">
        <v>65</v>
      </c>
      <c r="E5580">
        <v>1</v>
      </c>
      <c r="F5580" t="s">
        <v>15</v>
      </c>
      <c r="G5580" t="s">
        <v>405</v>
      </c>
      <c r="H5580" t="s">
        <v>406</v>
      </c>
      <c r="J5580" t="s">
        <v>403</v>
      </c>
      <c r="K5580">
        <v>2</v>
      </c>
      <c r="L5580" t="str">
        <f>_xlfn.CONCAT(D5580,F5580)</f>
        <v>Cappuccino12 oz</v>
      </c>
      <c r="M5580" s="10">
        <f>E5580*_xlfn.XLOOKUP(L5580,PriceListData!$F$2:$F$97,PriceListData!$E$2:$E$97)</f>
        <v>5.5</v>
      </c>
      <c r="N5580" t="str">
        <f>TEXT(B5580,"dddd")</f>
        <v>Saturday</v>
      </c>
    </row>
    <row r="5581" spans="1:14" x14ac:dyDescent="0.35">
      <c r="A5581">
        <v>291942</v>
      </c>
      <c r="B5581" s="3">
        <v>45801</v>
      </c>
      <c r="C5581" s="4">
        <v>0.71121527777777782</v>
      </c>
      <c r="D5581" t="s">
        <v>52</v>
      </c>
      <c r="E5581">
        <v>1</v>
      </c>
      <c r="F5581" t="s">
        <v>15</v>
      </c>
      <c r="G5581" t="s">
        <v>405</v>
      </c>
      <c r="H5581" t="s">
        <v>414</v>
      </c>
      <c r="J5581" t="s">
        <v>403</v>
      </c>
      <c r="K5581">
        <v>2</v>
      </c>
      <c r="L5581" t="str">
        <f>_xlfn.CONCAT(D5581,F5581)</f>
        <v>Frappé12 oz</v>
      </c>
      <c r="M5581" s="10">
        <f>E5581*_xlfn.XLOOKUP(L5581,PriceListData!$F$2:$F$97,PriceListData!$E$2:$E$97)</f>
        <v>4.75</v>
      </c>
      <c r="N5581" t="str">
        <f>TEXT(B5581,"dddd")</f>
        <v>Saturday</v>
      </c>
    </row>
    <row r="5582" spans="1:14" x14ac:dyDescent="0.35">
      <c r="A5582">
        <v>291941</v>
      </c>
      <c r="B5582" s="3">
        <v>45801</v>
      </c>
      <c r="C5582" s="4">
        <v>0.69292824074074078</v>
      </c>
      <c r="D5582" t="s">
        <v>425</v>
      </c>
      <c r="E5582">
        <v>1</v>
      </c>
      <c r="F5582" t="s">
        <v>15</v>
      </c>
      <c r="G5582" t="s">
        <v>405</v>
      </c>
      <c r="H5582" t="s">
        <v>414</v>
      </c>
      <c r="J5582" t="s">
        <v>403</v>
      </c>
      <c r="K5582">
        <v>1</v>
      </c>
      <c r="L5582" t="str">
        <f>_xlfn.CONCAT(D5582,F5582)</f>
        <v>Iced Guillermo12 oz</v>
      </c>
      <c r="M5582" s="10">
        <f>E5582*_xlfn.XLOOKUP(L5582,PriceListData!$F$2:$F$97,PriceListData!$E$2:$E$97)</f>
        <v>3.5</v>
      </c>
      <c r="N5582" t="str">
        <f>TEXT(B5582,"dddd")</f>
        <v>Saturday</v>
      </c>
    </row>
    <row r="5583" spans="1:14" x14ac:dyDescent="0.35">
      <c r="A5583">
        <v>291940</v>
      </c>
      <c r="B5583" s="3">
        <v>45801</v>
      </c>
      <c r="C5583" s="4">
        <v>0.68505787037037036</v>
      </c>
      <c r="D5583" t="s">
        <v>428</v>
      </c>
      <c r="E5583">
        <v>1</v>
      </c>
      <c r="F5583" t="s">
        <v>15</v>
      </c>
      <c r="G5583" t="s">
        <v>413</v>
      </c>
      <c r="H5583" t="s">
        <v>406</v>
      </c>
      <c r="J5583" t="s">
        <v>403</v>
      </c>
      <c r="K5583">
        <v>1</v>
      </c>
      <c r="L5583" t="str">
        <f>_xlfn.CONCAT(D5583,F5583)</f>
        <v>Rooibos latté12 oz</v>
      </c>
      <c r="M5583" s="10">
        <f>E5583*_xlfn.XLOOKUP(L5583,PriceListData!$F$2:$F$97,PriceListData!$E$2:$E$97)</f>
        <v>5.5</v>
      </c>
      <c r="N5583" t="str">
        <f>TEXT(B5583,"dddd")</f>
        <v>Saturday</v>
      </c>
    </row>
    <row r="5584" spans="1:14" x14ac:dyDescent="0.35">
      <c r="A5584">
        <v>291939</v>
      </c>
      <c r="B5584" s="3">
        <v>45801</v>
      </c>
      <c r="C5584" s="4">
        <v>0.6809143518518519</v>
      </c>
      <c r="D5584" t="s">
        <v>65</v>
      </c>
      <c r="E5584">
        <v>1</v>
      </c>
      <c r="F5584" t="s">
        <v>15</v>
      </c>
      <c r="G5584" t="s">
        <v>405</v>
      </c>
      <c r="H5584" t="s">
        <v>406</v>
      </c>
      <c r="J5584" t="s">
        <v>403</v>
      </c>
      <c r="K5584">
        <v>1</v>
      </c>
      <c r="L5584" t="str">
        <f>_xlfn.CONCAT(D5584,F5584)</f>
        <v>Cappuccino12 oz</v>
      </c>
      <c r="M5584" s="10">
        <f>E5584*_xlfn.XLOOKUP(L5584,PriceListData!$F$2:$F$97,PriceListData!$E$2:$E$97)</f>
        <v>5.5</v>
      </c>
      <c r="N5584" t="str">
        <f>TEXT(B5584,"dddd")</f>
        <v>Saturday</v>
      </c>
    </row>
    <row r="5585" spans="1:14" x14ac:dyDescent="0.35">
      <c r="A5585">
        <v>291938</v>
      </c>
      <c r="B5585" s="3">
        <v>45801</v>
      </c>
      <c r="C5585" s="4">
        <v>0.68013888888888885</v>
      </c>
      <c r="D5585" t="s">
        <v>52</v>
      </c>
      <c r="E5585">
        <v>1</v>
      </c>
      <c r="F5585" t="s">
        <v>15</v>
      </c>
      <c r="G5585" t="s">
        <v>405</v>
      </c>
      <c r="H5585" t="s">
        <v>414</v>
      </c>
      <c r="J5585" t="s">
        <v>403</v>
      </c>
      <c r="K5585">
        <v>1</v>
      </c>
      <c r="L5585" t="str">
        <f>_xlfn.CONCAT(D5585,F5585)</f>
        <v>Frappé12 oz</v>
      </c>
      <c r="M5585" s="10">
        <f>E5585*_xlfn.XLOOKUP(L5585,PriceListData!$F$2:$F$97,PriceListData!$E$2:$E$97)</f>
        <v>4.75</v>
      </c>
      <c r="N5585" t="str">
        <f>TEXT(B5585,"dddd")</f>
        <v>Saturday</v>
      </c>
    </row>
    <row r="5586" spans="1:14" x14ac:dyDescent="0.35">
      <c r="A5586">
        <v>291936</v>
      </c>
      <c r="B5586" s="3">
        <v>45801</v>
      </c>
      <c r="C5586" s="4">
        <v>0.66730324074074077</v>
      </c>
      <c r="D5586" t="s">
        <v>52</v>
      </c>
      <c r="E5586">
        <v>1</v>
      </c>
      <c r="F5586" t="s">
        <v>15</v>
      </c>
      <c r="G5586" t="s">
        <v>405</v>
      </c>
      <c r="H5586" t="s">
        <v>414</v>
      </c>
      <c r="J5586" t="s">
        <v>403</v>
      </c>
      <c r="K5586">
        <v>1</v>
      </c>
      <c r="L5586" t="str">
        <f>_xlfn.CONCAT(D5586,F5586)</f>
        <v>Frappé12 oz</v>
      </c>
      <c r="M5586" s="10">
        <f>E5586*_xlfn.XLOOKUP(L5586,PriceListData!$F$2:$F$97,PriceListData!$E$2:$E$97)</f>
        <v>4.75</v>
      </c>
      <c r="N5586" t="str">
        <f>TEXT(B5586,"dddd")</f>
        <v>Saturday</v>
      </c>
    </row>
    <row r="5587" spans="1:14" x14ac:dyDescent="0.35">
      <c r="A5587">
        <v>291935</v>
      </c>
      <c r="B5587" s="3">
        <v>45801</v>
      </c>
      <c r="C5587" s="4">
        <v>0.66706018518518517</v>
      </c>
      <c r="D5587" t="s">
        <v>445</v>
      </c>
      <c r="E5587">
        <v>1</v>
      </c>
      <c r="F5587" t="s">
        <v>15</v>
      </c>
      <c r="G5587" t="s">
        <v>423</v>
      </c>
      <c r="H5587" t="s">
        <v>414</v>
      </c>
      <c r="J5587" t="s">
        <v>403</v>
      </c>
      <c r="K5587">
        <v>1</v>
      </c>
      <c r="L5587" t="str">
        <f>_xlfn.CONCAT(D5587,F5587)</f>
        <v>Mango lassi12 oz</v>
      </c>
      <c r="M5587" s="10">
        <f>E5587*_xlfn.XLOOKUP(L5587,PriceListData!$F$2:$F$97,PriceListData!$E$2:$E$97)</f>
        <v>5.75</v>
      </c>
      <c r="N5587" t="str">
        <f>TEXT(B5587,"dddd")</f>
        <v>Saturday</v>
      </c>
    </row>
    <row r="5588" spans="1:14" x14ac:dyDescent="0.35">
      <c r="A5588">
        <v>291934</v>
      </c>
      <c r="B5588" s="3">
        <v>45801</v>
      </c>
      <c r="C5588" s="4">
        <v>0.6648263888888889</v>
      </c>
      <c r="D5588" t="s">
        <v>52</v>
      </c>
      <c r="E5588">
        <v>1</v>
      </c>
      <c r="F5588" t="s">
        <v>15</v>
      </c>
      <c r="G5588" t="s">
        <v>405</v>
      </c>
      <c r="H5588" t="s">
        <v>414</v>
      </c>
      <c r="J5588" t="s">
        <v>403</v>
      </c>
      <c r="K5588">
        <v>1</v>
      </c>
      <c r="L5588" t="str">
        <f>_xlfn.CONCAT(D5588,F5588)</f>
        <v>Frappé12 oz</v>
      </c>
      <c r="M5588" s="10">
        <f>E5588*_xlfn.XLOOKUP(L5588,PriceListData!$F$2:$F$97,PriceListData!$E$2:$E$97)</f>
        <v>4.75</v>
      </c>
      <c r="N5588" t="str">
        <f>TEXT(B5588,"dddd")</f>
        <v>Saturday</v>
      </c>
    </row>
    <row r="5589" spans="1:14" x14ac:dyDescent="0.35">
      <c r="A5589">
        <v>291933</v>
      </c>
      <c r="B5589" s="3">
        <v>45801</v>
      </c>
      <c r="C5589" s="4">
        <v>0.66017361111111106</v>
      </c>
      <c r="D5589" t="s">
        <v>410</v>
      </c>
      <c r="E5589">
        <v>1</v>
      </c>
      <c r="F5589" t="s">
        <v>15</v>
      </c>
      <c r="G5589" t="s">
        <v>405</v>
      </c>
      <c r="H5589" t="s">
        <v>406</v>
      </c>
      <c r="J5589" t="s">
        <v>403</v>
      </c>
      <c r="K5589">
        <v>1</v>
      </c>
      <c r="L5589" t="str">
        <f>_xlfn.CONCAT(D5589,F5589)</f>
        <v>Café Cubano12 oz</v>
      </c>
      <c r="M5589" s="10">
        <f>E5589*_xlfn.XLOOKUP(L5589,PriceListData!$F$2:$F$97,PriceListData!$E$2:$E$97)</f>
        <v>7</v>
      </c>
      <c r="N5589" t="str">
        <f>TEXT(B5589,"dddd")</f>
        <v>Saturday</v>
      </c>
    </row>
    <row r="5590" spans="1:14" x14ac:dyDescent="0.35">
      <c r="A5590">
        <v>291932</v>
      </c>
      <c r="B5590" s="3">
        <v>45801</v>
      </c>
      <c r="C5590" s="4">
        <v>0.65929398148148144</v>
      </c>
      <c r="D5590" t="s">
        <v>404</v>
      </c>
      <c r="E5590">
        <v>1</v>
      </c>
      <c r="F5590" t="s">
        <v>15</v>
      </c>
      <c r="G5590" t="s">
        <v>405</v>
      </c>
      <c r="H5590" t="s">
        <v>406</v>
      </c>
      <c r="J5590" t="s">
        <v>403</v>
      </c>
      <c r="K5590">
        <v>1</v>
      </c>
      <c r="L5590" t="str">
        <f>_xlfn.CONCAT(D5590,F5590)</f>
        <v>Café latté12 oz</v>
      </c>
      <c r="M5590" s="10">
        <f>E5590*_xlfn.XLOOKUP(L5590,PriceListData!$F$2:$F$97,PriceListData!$E$2:$E$97)</f>
        <v>4.25</v>
      </c>
      <c r="N5590" t="str">
        <f>TEXT(B5590,"dddd")</f>
        <v>Saturday</v>
      </c>
    </row>
    <row r="5591" spans="1:14" x14ac:dyDescent="0.35">
      <c r="A5591">
        <v>291931</v>
      </c>
      <c r="B5591" s="3">
        <v>45801</v>
      </c>
      <c r="C5591" s="4">
        <v>0.65465277777777775</v>
      </c>
      <c r="D5591" t="s">
        <v>427</v>
      </c>
      <c r="E5591">
        <v>1</v>
      </c>
      <c r="F5591" t="s">
        <v>15</v>
      </c>
      <c r="G5591" t="s">
        <v>417</v>
      </c>
      <c r="H5591" t="s">
        <v>418</v>
      </c>
      <c r="J5591" t="s">
        <v>403</v>
      </c>
      <c r="K5591">
        <v>1</v>
      </c>
      <c r="L5591" t="str">
        <f>_xlfn.CONCAT(D5591,F5591)</f>
        <v>House blend12 oz</v>
      </c>
      <c r="M5591" s="10">
        <f>E5591*_xlfn.XLOOKUP(L5591,PriceListData!$F$2:$F$97,PriceListData!$E$2:$E$97)</f>
        <v>12.95</v>
      </c>
      <c r="N5591" t="str">
        <f>TEXT(B5591,"dddd")</f>
        <v>Saturday</v>
      </c>
    </row>
    <row r="5592" spans="1:14" x14ac:dyDescent="0.35">
      <c r="A5592">
        <v>291930</v>
      </c>
      <c r="B5592" s="3">
        <v>45801</v>
      </c>
      <c r="C5592" s="4">
        <v>0.64245370370370369</v>
      </c>
      <c r="D5592" t="s">
        <v>52</v>
      </c>
      <c r="E5592">
        <v>1</v>
      </c>
      <c r="F5592" t="s">
        <v>15</v>
      </c>
      <c r="G5592" t="s">
        <v>405</v>
      </c>
      <c r="H5592" t="s">
        <v>414</v>
      </c>
      <c r="J5592" t="s">
        <v>403</v>
      </c>
      <c r="K5592">
        <v>2</v>
      </c>
      <c r="L5592" t="str">
        <f>_xlfn.CONCAT(D5592,F5592)</f>
        <v>Frappé12 oz</v>
      </c>
      <c r="M5592" s="10">
        <f>E5592*_xlfn.XLOOKUP(L5592,PriceListData!$F$2:$F$97,PriceListData!$E$2:$E$97)</f>
        <v>4.75</v>
      </c>
      <c r="N5592" t="str">
        <f>TEXT(B5592,"dddd")</f>
        <v>Saturday</v>
      </c>
    </row>
    <row r="5593" spans="1:14" x14ac:dyDescent="0.35">
      <c r="A5593">
        <v>291930</v>
      </c>
      <c r="B5593" s="3">
        <v>45801</v>
      </c>
      <c r="C5593" s="4">
        <v>0.64245370370370369</v>
      </c>
      <c r="D5593" t="s">
        <v>419</v>
      </c>
      <c r="E5593">
        <v>1</v>
      </c>
      <c r="G5593" t="s">
        <v>415</v>
      </c>
      <c r="H5593" t="s">
        <v>416</v>
      </c>
      <c r="J5593" t="s">
        <v>403</v>
      </c>
      <c r="K5593">
        <v>2</v>
      </c>
      <c r="L5593" t="str">
        <f>_xlfn.CONCAT(D5593,F5593)</f>
        <v>Extra shot</v>
      </c>
      <c r="M5593" s="10">
        <f>E5593*_xlfn.XLOOKUP(L5593,PriceListData!$F$2:$F$97,PriceListData!$E$2:$E$97)</f>
        <v>1</v>
      </c>
      <c r="N5593" t="str">
        <f>TEXT(B5593,"dddd")</f>
        <v>Saturday</v>
      </c>
    </row>
    <row r="5594" spans="1:14" x14ac:dyDescent="0.35">
      <c r="A5594">
        <v>291929</v>
      </c>
      <c r="B5594" s="3">
        <v>45801</v>
      </c>
      <c r="C5594" s="4">
        <v>0.63947916666666671</v>
      </c>
      <c r="D5594" t="s">
        <v>412</v>
      </c>
      <c r="E5594">
        <v>1</v>
      </c>
      <c r="F5594" t="s">
        <v>15</v>
      </c>
      <c r="G5594" t="s">
        <v>413</v>
      </c>
      <c r="H5594" t="s">
        <v>414</v>
      </c>
      <c r="J5594" t="s">
        <v>403</v>
      </c>
      <c r="K5594">
        <v>1</v>
      </c>
      <c r="L5594" t="str">
        <f>_xlfn.CONCAT(D5594,F5594)</f>
        <v>Iced tea12 oz</v>
      </c>
      <c r="M5594" s="10">
        <f>E5594*_xlfn.XLOOKUP(L5594,PriceListData!$F$2:$F$97,PriceListData!$E$2:$E$97)</f>
        <v>4.25</v>
      </c>
      <c r="N5594" t="str">
        <f>TEXT(B5594,"dddd")</f>
        <v>Saturday</v>
      </c>
    </row>
    <row r="5595" spans="1:14" x14ac:dyDescent="0.35">
      <c r="A5595">
        <v>291928</v>
      </c>
      <c r="B5595" s="3">
        <v>45801</v>
      </c>
      <c r="C5595" s="4">
        <v>0.63755787037037037</v>
      </c>
      <c r="D5595" t="s">
        <v>65</v>
      </c>
      <c r="E5595">
        <v>1</v>
      </c>
      <c r="F5595" t="s">
        <v>15</v>
      </c>
      <c r="G5595" t="s">
        <v>405</v>
      </c>
      <c r="H5595" t="s">
        <v>406</v>
      </c>
      <c r="J5595" t="s">
        <v>403</v>
      </c>
      <c r="K5595">
        <v>1</v>
      </c>
      <c r="L5595" t="str">
        <f>_xlfn.CONCAT(D5595,F5595)</f>
        <v>Cappuccino12 oz</v>
      </c>
      <c r="M5595" s="10">
        <f>E5595*_xlfn.XLOOKUP(L5595,PriceListData!$F$2:$F$97,PriceListData!$E$2:$E$97)</f>
        <v>5.5</v>
      </c>
      <c r="N5595" t="str">
        <f>TEXT(B5595,"dddd")</f>
        <v>Saturday</v>
      </c>
    </row>
    <row r="5596" spans="1:14" x14ac:dyDescent="0.35">
      <c r="A5596">
        <v>291927</v>
      </c>
      <c r="B5596" s="3">
        <v>45801</v>
      </c>
      <c r="C5596" s="4">
        <v>0.63736111111111116</v>
      </c>
      <c r="D5596" t="s">
        <v>404</v>
      </c>
      <c r="E5596">
        <v>1</v>
      </c>
      <c r="F5596" t="s">
        <v>15</v>
      </c>
      <c r="G5596" t="s">
        <v>405</v>
      </c>
      <c r="H5596" t="s">
        <v>406</v>
      </c>
      <c r="J5596" t="s">
        <v>403</v>
      </c>
      <c r="K5596">
        <v>2</v>
      </c>
      <c r="L5596" t="str">
        <f>_xlfn.CONCAT(D5596,F5596)</f>
        <v>Café latté12 oz</v>
      </c>
      <c r="M5596" s="10">
        <f>E5596*_xlfn.XLOOKUP(L5596,PriceListData!$F$2:$F$97,PriceListData!$E$2:$E$97)</f>
        <v>4.25</v>
      </c>
      <c r="N5596" t="str">
        <f>TEXT(B5596,"dddd")</f>
        <v>Saturday</v>
      </c>
    </row>
    <row r="5597" spans="1:14" x14ac:dyDescent="0.35">
      <c r="A5597">
        <v>291926</v>
      </c>
      <c r="B5597" s="3">
        <v>45801</v>
      </c>
      <c r="C5597" s="4">
        <v>0.63436342592592587</v>
      </c>
      <c r="D5597" t="s">
        <v>412</v>
      </c>
      <c r="E5597">
        <v>1</v>
      </c>
      <c r="F5597" t="s">
        <v>15</v>
      </c>
      <c r="G5597" t="s">
        <v>413</v>
      </c>
      <c r="H5597" t="s">
        <v>414</v>
      </c>
      <c r="J5597" t="s">
        <v>403</v>
      </c>
      <c r="K5597">
        <v>2</v>
      </c>
      <c r="L5597" t="str">
        <f>_xlfn.CONCAT(D5597,F5597)</f>
        <v>Iced tea12 oz</v>
      </c>
      <c r="M5597" s="10">
        <f>E5597*_xlfn.XLOOKUP(L5597,PriceListData!$F$2:$F$97,PriceListData!$E$2:$E$97)</f>
        <v>4.25</v>
      </c>
      <c r="N5597" t="str">
        <f>TEXT(B5597,"dddd")</f>
        <v>Saturday</v>
      </c>
    </row>
    <row r="5598" spans="1:14" x14ac:dyDescent="0.35">
      <c r="A5598">
        <v>291925</v>
      </c>
      <c r="B5598" s="3">
        <v>45801</v>
      </c>
      <c r="C5598" s="4">
        <v>0.63305555555555559</v>
      </c>
      <c r="D5598" t="s">
        <v>52</v>
      </c>
      <c r="E5598">
        <v>1</v>
      </c>
      <c r="F5598" t="s">
        <v>15</v>
      </c>
      <c r="G5598" t="s">
        <v>405</v>
      </c>
      <c r="H5598" t="s">
        <v>414</v>
      </c>
      <c r="J5598" t="s">
        <v>403</v>
      </c>
      <c r="K5598">
        <v>2</v>
      </c>
      <c r="L5598" t="str">
        <f>_xlfn.CONCAT(D5598,F5598)</f>
        <v>Frappé12 oz</v>
      </c>
      <c r="M5598" s="10">
        <f>E5598*_xlfn.XLOOKUP(L5598,PriceListData!$F$2:$F$97,PriceListData!$E$2:$E$97)</f>
        <v>4.75</v>
      </c>
      <c r="N5598" t="str">
        <f>TEXT(B5598,"dddd")</f>
        <v>Saturday</v>
      </c>
    </row>
    <row r="5599" spans="1:14" x14ac:dyDescent="0.35">
      <c r="A5599">
        <v>291925</v>
      </c>
      <c r="B5599" s="3">
        <v>45801</v>
      </c>
      <c r="C5599" s="4">
        <v>0.63305555555555559</v>
      </c>
      <c r="D5599" t="s">
        <v>410</v>
      </c>
      <c r="E5599">
        <v>1</v>
      </c>
      <c r="F5599" t="s">
        <v>15</v>
      </c>
      <c r="G5599" t="s">
        <v>405</v>
      </c>
      <c r="H5599" t="s">
        <v>406</v>
      </c>
      <c r="J5599" t="s">
        <v>403</v>
      </c>
      <c r="K5599">
        <v>2</v>
      </c>
      <c r="L5599" t="str">
        <f>_xlfn.CONCAT(D5599,F5599)</f>
        <v>Café Cubano12 oz</v>
      </c>
      <c r="M5599" s="10">
        <f>E5599*_xlfn.XLOOKUP(L5599,PriceListData!$F$2:$F$97,PriceListData!$E$2:$E$97)</f>
        <v>7</v>
      </c>
      <c r="N5599" t="str">
        <f>TEXT(B5599,"dddd")</f>
        <v>Saturday</v>
      </c>
    </row>
    <row r="5600" spans="1:14" x14ac:dyDescent="0.35">
      <c r="A5600">
        <v>291924</v>
      </c>
      <c r="B5600" s="3">
        <v>45801</v>
      </c>
      <c r="C5600" s="4">
        <v>0.62929398148148152</v>
      </c>
      <c r="D5600" t="s">
        <v>52</v>
      </c>
      <c r="E5600">
        <v>1</v>
      </c>
      <c r="F5600" t="s">
        <v>15</v>
      </c>
      <c r="G5600" t="s">
        <v>405</v>
      </c>
      <c r="H5600" t="s">
        <v>414</v>
      </c>
      <c r="J5600" t="s">
        <v>403</v>
      </c>
      <c r="K5600">
        <v>1</v>
      </c>
      <c r="L5600" t="str">
        <f>_xlfn.CONCAT(D5600,F5600)</f>
        <v>Frappé12 oz</v>
      </c>
      <c r="M5600" s="10">
        <f>E5600*_xlfn.XLOOKUP(L5600,PriceListData!$F$2:$F$97,PriceListData!$E$2:$E$97)</f>
        <v>4.75</v>
      </c>
      <c r="N5600" t="str">
        <f>TEXT(B5600,"dddd")</f>
        <v>Saturday</v>
      </c>
    </row>
    <row r="5601" spans="1:14" x14ac:dyDescent="0.35">
      <c r="A5601">
        <v>291924</v>
      </c>
      <c r="B5601" s="3">
        <v>45801</v>
      </c>
      <c r="C5601" s="4">
        <v>0.62929398148148152</v>
      </c>
      <c r="D5601" t="s">
        <v>404</v>
      </c>
      <c r="E5601">
        <v>1</v>
      </c>
      <c r="F5601" t="s">
        <v>15</v>
      </c>
      <c r="G5601" t="s">
        <v>405</v>
      </c>
      <c r="H5601" t="s">
        <v>406</v>
      </c>
      <c r="J5601" t="s">
        <v>403</v>
      </c>
      <c r="K5601">
        <v>1</v>
      </c>
      <c r="L5601" t="str">
        <f>_xlfn.CONCAT(D5601,F5601)</f>
        <v>Café latté12 oz</v>
      </c>
      <c r="M5601" s="10">
        <f>E5601*_xlfn.XLOOKUP(L5601,PriceListData!$F$2:$F$97,PriceListData!$E$2:$E$97)</f>
        <v>4.25</v>
      </c>
      <c r="N5601" t="str">
        <f>TEXT(B5601,"dddd")</f>
        <v>Saturday</v>
      </c>
    </row>
    <row r="5602" spans="1:14" x14ac:dyDescent="0.35">
      <c r="A5602">
        <v>291923</v>
      </c>
      <c r="B5602" s="3">
        <v>45801</v>
      </c>
      <c r="C5602" s="4">
        <v>0.62787037037037041</v>
      </c>
      <c r="D5602" t="s">
        <v>419</v>
      </c>
      <c r="E5602">
        <v>1</v>
      </c>
      <c r="G5602" t="s">
        <v>415</v>
      </c>
      <c r="H5602" t="s">
        <v>416</v>
      </c>
      <c r="J5602" t="s">
        <v>403</v>
      </c>
      <c r="K5602">
        <v>1</v>
      </c>
      <c r="L5602" t="str">
        <f>_xlfn.CONCAT(D5602,F5602)</f>
        <v>Extra shot</v>
      </c>
      <c r="M5602" s="10">
        <f>E5602*_xlfn.XLOOKUP(L5602,PriceListData!$F$2:$F$97,PriceListData!$E$2:$E$97)</f>
        <v>1</v>
      </c>
      <c r="N5602" t="str">
        <f>TEXT(B5602,"dddd")</f>
        <v>Saturday</v>
      </c>
    </row>
    <row r="5603" spans="1:14" x14ac:dyDescent="0.35">
      <c r="A5603">
        <v>291923</v>
      </c>
      <c r="B5603" s="3">
        <v>45801</v>
      </c>
      <c r="C5603" s="4">
        <v>0.62787037037037041</v>
      </c>
      <c r="D5603" t="s">
        <v>65</v>
      </c>
      <c r="E5603">
        <v>1</v>
      </c>
      <c r="F5603" t="s">
        <v>15</v>
      </c>
      <c r="G5603" t="s">
        <v>405</v>
      </c>
      <c r="H5603" t="s">
        <v>406</v>
      </c>
      <c r="J5603" t="s">
        <v>403</v>
      </c>
      <c r="K5603">
        <v>1</v>
      </c>
      <c r="L5603" t="str">
        <f>_xlfn.CONCAT(D5603,F5603)</f>
        <v>Cappuccino12 oz</v>
      </c>
      <c r="M5603" s="10">
        <f>E5603*_xlfn.XLOOKUP(L5603,PriceListData!$F$2:$F$97,PriceListData!$E$2:$E$97)</f>
        <v>5.5</v>
      </c>
      <c r="N5603" t="str">
        <f>TEXT(B5603,"dddd")</f>
        <v>Saturday</v>
      </c>
    </row>
    <row r="5604" spans="1:14" x14ac:dyDescent="0.35">
      <c r="A5604">
        <v>291922</v>
      </c>
      <c r="B5604" s="3">
        <v>45801</v>
      </c>
      <c r="C5604" s="4">
        <v>0.62675925925925924</v>
      </c>
      <c r="D5604" t="s">
        <v>21</v>
      </c>
      <c r="E5604">
        <v>1</v>
      </c>
      <c r="F5604" t="s">
        <v>15</v>
      </c>
      <c r="G5604" t="s">
        <v>405</v>
      </c>
      <c r="H5604" t="s">
        <v>406</v>
      </c>
      <c r="J5604" t="s">
        <v>403</v>
      </c>
      <c r="K5604">
        <v>1</v>
      </c>
      <c r="L5604" t="str">
        <f>_xlfn.CONCAT(D5604,F5604)</f>
        <v>Pourover12 oz</v>
      </c>
      <c r="M5604" s="10">
        <f>E5604*_xlfn.XLOOKUP(L5604,PriceListData!$F$2:$F$97,PriceListData!$E$2:$E$97)</f>
        <v>3.5</v>
      </c>
      <c r="N5604" t="str">
        <f>TEXT(B5604,"dddd")</f>
        <v>Saturday</v>
      </c>
    </row>
    <row r="5605" spans="1:14" x14ac:dyDescent="0.35">
      <c r="A5605">
        <v>291921</v>
      </c>
      <c r="B5605" s="3">
        <v>45801</v>
      </c>
      <c r="C5605" s="4">
        <v>0.61971064814814814</v>
      </c>
      <c r="D5605" t="s">
        <v>21</v>
      </c>
      <c r="E5605">
        <v>3</v>
      </c>
      <c r="F5605" t="s">
        <v>15</v>
      </c>
      <c r="G5605" t="s">
        <v>405</v>
      </c>
      <c r="H5605" t="s">
        <v>406</v>
      </c>
      <c r="J5605" t="s">
        <v>403</v>
      </c>
      <c r="K5605">
        <v>1</v>
      </c>
      <c r="L5605" t="str">
        <f>_xlfn.CONCAT(D5605,F5605)</f>
        <v>Pourover12 oz</v>
      </c>
      <c r="M5605" s="10">
        <f>E5605*_xlfn.XLOOKUP(L5605,PriceListData!$F$2:$F$97,PriceListData!$E$2:$E$97)</f>
        <v>10.5</v>
      </c>
      <c r="N5605" t="str">
        <f>TEXT(B5605,"dddd")</f>
        <v>Saturday</v>
      </c>
    </row>
    <row r="5606" spans="1:14" x14ac:dyDescent="0.35">
      <c r="A5606">
        <v>291920</v>
      </c>
      <c r="B5606" s="3">
        <v>45801</v>
      </c>
      <c r="C5606" s="4">
        <v>0.61905092592592592</v>
      </c>
      <c r="D5606" t="s">
        <v>52</v>
      </c>
      <c r="E5606">
        <v>1</v>
      </c>
      <c r="F5606" t="s">
        <v>15</v>
      </c>
      <c r="G5606" t="s">
        <v>405</v>
      </c>
      <c r="H5606" t="s">
        <v>414</v>
      </c>
      <c r="J5606" t="s">
        <v>403</v>
      </c>
      <c r="K5606">
        <v>1</v>
      </c>
      <c r="L5606" t="str">
        <f>_xlfn.CONCAT(D5606,F5606)</f>
        <v>Frappé12 oz</v>
      </c>
      <c r="M5606" s="10">
        <f>E5606*_xlfn.XLOOKUP(L5606,PriceListData!$F$2:$F$97,PriceListData!$E$2:$E$97)</f>
        <v>4.75</v>
      </c>
      <c r="N5606" t="str">
        <f>TEXT(B5606,"dddd")</f>
        <v>Saturday</v>
      </c>
    </row>
    <row r="5607" spans="1:14" x14ac:dyDescent="0.35">
      <c r="A5607">
        <v>291919</v>
      </c>
      <c r="B5607" s="3">
        <v>45801</v>
      </c>
      <c r="C5607" s="4">
        <v>0.6177083333333333</v>
      </c>
      <c r="D5607" t="s">
        <v>21</v>
      </c>
      <c r="E5607">
        <v>1</v>
      </c>
      <c r="F5607" t="s">
        <v>15</v>
      </c>
      <c r="G5607" t="s">
        <v>405</v>
      </c>
      <c r="H5607" t="s">
        <v>406</v>
      </c>
      <c r="J5607" t="s">
        <v>403</v>
      </c>
      <c r="K5607">
        <v>1</v>
      </c>
      <c r="L5607" t="str">
        <f>_xlfn.CONCAT(D5607,F5607)</f>
        <v>Pourover12 oz</v>
      </c>
      <c r="M5607" s="10">
        <f>E5607*_xlfn.XLOOKUP(L5607,PriceListData!$F$2:$F$97,PriceListData!$E$2:$E$97)</f>
        <v>3.5</v>
      </c>
      <c r="N5607" t="str">
        <f>TEXT(B5607,"dddd")</f>
        <v>Saturday</v>
      </c>
    </row>
    <row r="5608" spans="1:14" x14ac:dyDescent="0.35">
      <c r="A5608">
        <v>291918</v>
      </c>
      <c r="B5608" s="3">
        <v>45801</v>
      </c>
      <c r="C5608" s="4">
        <v>0.61265046296296299</v>
      </c>
      <c r="D5608" t="s">
        <v>54</v>
      </c>
      <c r="E5608">
        <v>1</v>
      </c>
      <c r="G5608" t="s">
        <v>415</v>
      </c>
      <c r="H5608" t="s">
        <v>416</v>
      </c>
      <c r="J5608" t="s">
        <v>403</v>
      </c>
      <c r="K5608">
        <v>1</v>
      </c>
      <c r="L5608" t="str">
        <f>_xlfn.CONCAT(D5608,F5608)</f>
        <v>Syrup</v>
      </c>
      <c r="M5608" s="10">
        <f>E5608*_xlfn.XLOOKUP(L5608,PriceListData!$F$2:$F$97,PriceListData!$E$2:$E$97)</f>
        <v>0.75</v>
      </c>
      <c r="N5608" t="str">
        <f>TEXT(B5608,"dddd")</f>
        <v>Saturday</v>
      </c>
    </row>
    <row r="5609" spans="1:14" x14ac:dyDescent="0.35">
      <c r="A5609">
        <v>291918</v>
      </c>
      <c r="B5609" s="3">
        <v>45801</v>
      </c>
      <c r="C5609" s="4">
        <v>0.61265046296296299</v>
      </c>
      <c r="D5609" t="s">
        <v>21</v>
      </c>
      <c r="E5609">
        <v>1</v>
      </c>
      <c r="F5609" t="s">
        <v>15</v>
      </c>
      <c r="G5609" t="s">
        <v>405</v>
      </c>
      <c r="H5609" t="s">
        <v>406</v>
      </c>
      <c r="J5609" t="s">
        <v>403</v>
      </c>
      <c r="K5609">
        <v>1</v>
      </c>
      <c r="L5609" t="str">
        <f>_xlfn.CONCAT(D5609,F5609)</f>
        <v>Pourover12 oz</v>
      </c>
      <c r="M5609" s="10">
        <f>E5609*_xlfn.XLOOKUP(L5609,PriceListData!$F$2:$F$97,PriceListData!$E$2:$E$97)</f>
        <v>3.5</v>
      </c>
      <c r="N5609" t="str">
        <f>TEXT(B5609,"dddd")</f>
        <v>Saturday</v>
      </c>
    </row>
    <row r="5610" spans="1:14" x14ac:dyDescent="0.35">
      <c r="A5610">
        <v>291917</v>
      </c>
      <c r="B5610" s="3">
        <v>45801</v>
      </c>
      <c r="C5610" s="4">
        <v>0.61184027777777783</v>
      </c>
      <c r="D5610" t="s">
        <v>21</v>
      </c>
      <c r="E5610">
        <v>1</v>
      </c>
      <c r="F5610" t="s">
        <v>15</v>
      </c>
      <c r="G5610" t="s">
        <v>405</v>
      </c>
      <c r="H5610" t="s">
        <v>406</v>
      </c>
      <c r="J5610" t="s">
        <v>403</v>
      </c>
      <c r="K5610">
        <v>2</v>
      </c>
      <c r="L5610" t="str">
        <f>_xlfn.CONCAT(D5610,F5610)</f>
        <v>Pourover12 oz</v>
      </c>
      <c r="M5610" s="10">
        <f>E5610*_xlfn.XLOOKUP(L5610,PriceListData!$F$2:$F$97,PriceListData!$E$2:$E$97)</f>
        <v>3.5</v>
      </c>
      <c r="N5610" t="str">
        <f>TEXT(B5610,"dddd")</f>
        <v>Saturday</v>
      </c>
    </row>
    <row r="5611" spans="1:14" x14ac:dyDescent="0.35">
      <c r="A5611">
        <v>291916</v>
      </c>
      <c r="B5611" s="3">
        <v>45801</v>
      </c>
      <c r="C5611" s="4">
        <v>0.61151620370370374</v>
      </c>
      <c r="D5611" t="s">
        <v>65</v>
      </c>
      <c r="E5611">
        <v>1</v>
      </c>
      <c r="F5611" t="s">
        <v>15</v>
      </c>
      <c r="G5611" t="s">
        <v>405</v>
      </c>
      <c r="H5611" t="s">
        <v>406</v>
      </c>
      <c r="J5611" t="s">
        <v>403</v>
      </c>
      <c r="K5611">
        <v>1</v>
      </c>
      <c r="L5611" t="str">
        <f>_xlfn.CONCAT(D5611,F5611)</f>
        <v>Cappuccino12 oz</v>
      </c>
      <c r="M5611" s="10">
        <f>E5611*_xlfn.XLOOKUP(L5611,PriceListData!$F$2:$F$97,PriceListData!$E$2:$E$97)</f>
        <v>5.5</v>
      </c>
      <c r="N5611" t="str">
        <f>TEXT(B5611,"dddd")</f>
        <v>Saturday</v>
      </c>
    </row>
    <row r="5612" spans="1:14" x14ac:dyDescent="0.35">
      <c r="A5612">
        <v>291914</v>
      </c>
      <c r="B5612" s="3">
        <v>45801</v>
      </c>
      <c r="C5612" s="4">
        <v>0.61083333333333334</v>
      </c>
      <c r="D5612" t="s">
        <v>425</v>
      </c>
      <c r="E5612">
        <v>1</v>
      </c>
      <c r="F5612" t="s">
        <v>15</v>
      </c>
      <c r="G5612" t="s">
        <v>405</v>
      </c>
      <c r="H5612" t="s">
        <v>414</v>
      </c>
      <c r="J5612" t="s">
        <v>403</v>
      </c>
      <c r="K5612">
        <v>1</v>
      </c>
      <c r="L5612" t="str">
        <f>_xlfn.CONCAT(D5612,F5612)</f>
        <v>Iced Guillermo12 oz</v>
      </c>
      <c r="M5612" s="10">
        <f>E5612*_xlfn.XLOOKUP(L5612,PriceListData!$F$2:$F$97,PriceListData!$E$2:$E$97)</f>
        <v>3.5</v>
      </c>
      <c r="N5612" t="str">
        <f>TEXT(B5612,"dddd")</f>
        <v>Saturday</v>
      </c>
    </row>
    <row r="5613" spans="1:14" x14ac:dyDescent="0.35">
      <c r="A5613">
        <v>291913</v>
      </c>
      <c r="B5613" s="3">
        <v>45801</v>
      </c>
      <c r="C5613" s="4">
        <v>0.60473379629629631</v>
      </c>
      <c r="D5613" t="s">
        <v>52</v>
      </c>
      <c r="E5613">
        <v>1</v>
      </c>
      <c r="F5613" t="s">
        <v>15</v>
      </c>
      <c r="G5613" t="s">
        <v>405</v>
      </c>
      <c r="H5613" t="s">
        <v>414</v>
      </c>
      <c r="J5613" t="s">
        <v>403</v>
      </c>
      <c r="K5613">
        <v>1</v>
      </c>
      <c r="L5613" t="str">
        <f>_xlfn.CONCAT(D5613,F5613)</f>
        <v>Frappé12 oz</v>
      </c>
      <c r="M5613" s="10">
        <f>E5613*_xlfn.XLOOKUP(L5613,PriceListData!$F$2:$F$97,PriceListData!$E$2:$E$97)</f>
        <v>4.75</v>
      </c>
      <c r="N5613" t="str">
        <f>TEXT(B5613,"dddd")</f>
        <v>Saturday</v>
      </c>
    </row>
    <row r="5614" spans="1:14" x14ac:dyDescent="0.35">
      <c r="A5614">
        <v>291911</v>
      </c>
      <c r="B5614" s="3">
        <v>45801</v>
      </c>
      <c r="C5614" s="4">
        <v>0.60193287037037035</v>
      </c>
      <c r="D5614" t="s">
        <v>52</v>
      </c>
      <c r="E5614">
        <v>1</v>
      </c>
      <c r="F5614" t="s">
        <v>15</v>
      </c>
      <c r="G5614" t="s">
        <v>405</v>
      </c>
      <c r="H5614" t="s">
        <v>414</v>
      </c>
      <c r="J5614" t="s">
        <v>403</v>
      </c>
      <c r="K5614">
        <v>1</v>
      </c>
      <c r="L5614" t="str">
        <f>_xlfn.CONCAT(D5614,F5614)</f>
        <v>Frappé12 oz</v>
      </c>
      <c r="M5614" s="10">
        <f>E5614*_xlfn.XLOOKUP(L5614,PriceListData!$F$2:$F$97,PriceListData!$E$2:$E$97)</f>
        <v>4.75</v>
      </c>
      <c r="N5614" t="str">
        <f>TEXT(B5614,"dddd")</f>
        <v>Saturday</v>
      </c>
    </row>
    <row r="5615" spans="1:14" x14ac:dyDescent="0.35">
      <c r="A5615">
        <v>291909</v>
      </c>
      <c r="B5615" s="3">
        <v>45801</v>
      </c>
      <c r="C5615" s="4">
        <v>0.58993055555555551</v>
      </c>
      <c r="D5615" t="s">
        <v>426</v>
      </c>
      <c r="E5615">
        <v>1</v>
      </c>
      <c r="F5615" t="s">
        <v>15</v>
      </c>
      <c r="G5615" t="s">
        <v>423</v>
      </c>
      <c r="H5615" t="s">
        <v>414</v>
      </c>
      <c r="J5615" t="s">
        <v>403</v>
      </c>
      <c r="K5615">
        <v>2</v>
      </c>
      <c r="L5615" t="str">
        <f>_xlfn.CONCAT(D5615,F5615)</f>
        <v>Soda water with fruit slice12 oz</v>
      </c>
      <c r="M5615" s="10">
        <f>E5615*_xlfn.XLOOKUP(L5615,PriceListData!$F$2:$F$97,PriceListData!$E$2:$E$97)</f>
        <v>2</v>
      </c>
      <c r="N5615" t="str">
        <f>TEXT(B5615,"dddd")</f>
        <v>Saturday</v>
      </c>
    </row>
    <row r="5616" spans="1:14" x14ac:dyDescent="0.35">
      <c r="A5616">
        <v>291909</v>
      </c>
      <c r="B5616" s="3">
        <v>45801</v>
      </c>
      <c r="C5616" s="4">
        <v>0.58993055555555551</v>
      </c>
      <c r="D5616" t="s">
        <v>52</v>
      </c>
      <c r="E5616">
        <v>1</v>
      </c>
      <c r="F5616" t="s">
        <v>15</v>
      </c>
      <c r="G5616" t="s">
        <v>405</v>
      </c>
      <c r="H5616" t="s">
        <v>414</v>
      </c>
      <c r="J5616" t="s">
        <v>403</v>
      </c>
      <c r="K5616">
        <v>2</v>
      </c>
      <c r="L5616" t="str">
        <f>_xlfn.CONCAT(D5616,F5616)</f>
        <v>Frappé12 oz</v>
      </c>
      <c r="M5616" s="10">
        <f>E5616*_xlfn.XLOOKUP(L5616,PriceListData!$F$2:$F$97,PriceListData!$E$2:$E$97)</f>
        <v>4.75</v>
      </c>
      <c r="N5616" t="str">
        <f>TEXT(B5616,"dddd")</f>
        <v>Saturday</v>
      </c>
    </row>
    <row r="5617" spans="1:14" x14ac:dyDescent="0.35">
      <c r="A5617">
        <v>291908</v>
      </c>
      <c r="B5617" s="3">
        <v>45801</v>
      </c>
      <c r="C5617" s="4">
        <v>0.58954861111111112</v>
      </c>
      <c r="D5617" t="s">
        <v>424</v>
      </c>
      <c r="E5617">
        <v>1</v>
      </c>
      <c r="F5617" t="s">
        <v>15</v>
      </c>
      <c r="G5617" t="s">
        <v>423</v>
      </c>
      <c r="H5617" t="s">
        <v>414</v>
      </c>
      <c r="J5617" t="s">
        <v>403</v>
      </c>
      <c r="K5617">
        <v>1</v>
      </c>
      <c r="L5617" t="str">
        <f>_xlfn.CONCAT(D5617,F5617)</f>
        <v>Coconut milk smoothie12 oz</v>
      </c>
      <c r="M5617" s="10">
        <f>E5617*_xlfn.XLOOKUP(L5617,PriceListData!$F$2:$F$97,PriceListData!$E$2:$E$97)</f>
        <v>5.75</v>
      </c>
      <c r="N5617" t="str">
        <f>TEXT(B5617,"dddd")</f>
        <v>Saturday</v>
      </c>
    </row>
    <row r="5618" spans="1:14" x14ac:dyDescent="0.35">
      <c r="A5618">
        <v>291907</v>
      </c>
      <c r="B5618" s="3">
        <v>45801</v>
      </c>
      <c r="C5618" s="4">
        <v>0.58511574074074069</v>
      </c>
      <c r="D5618" t="s">
        <v>445</v>
      </c>
      <c r="E5618">
        <v>1</v>
      </c>
      <c r="F5618" t="s">
        <v>15</v>
      </c>
      <c r="G5618" t="s">
        <v>423</v>
      </c>
      <c r="H5618" t="s">
        <v>414</v>
      </c>
      <c r="J5618" t="s">
        <v>403</v>
      </c>
      <c r="K5618">
        <v>1</v>
      </c>
      <c r="L5618" t="str">
        <f>_xlfn.CONCAT(D5618,F5618)</f>
        <v>Mango lassi12 oz</v>
      </c>
      <c r="M5618" s="10">
        <f>E5618*_xlfn.XLOOKUP(L5618,PriceListData!$F$2:$F$97,PriceListData!$E$2:$E$97)</f>
        <v>5.75</v>
      </c>
      <c r="N5618" t="str">
        <f>TEXT(B5618,"dddd")</f>
        <v>Saturday</v>
      </c>
    </row>
    <row r="5619" spans="1:14" x14ac:dyDescent="0.35">
      <c r="A5619">
        <v>291906</v>
      </c>
      <c r="B5619" s="3">
        <v>45801</v>
      </c>
      <c r="C5619" s="4">
        <v>0.58346064814814813</v>
      </c>
      <c r="D5619" t="s">
        <v>431</v>
      </c>
      <c r="E5619">
        <v>1</v>
      </c>
      <c r="F5619" t="s">
        <v>76</v>
      </c>
      <c r="G5619" t="s">
        <v>405</v>
      </c>
      <c r="H5619" t="s">
        <v>414</v>
      </c>
      <c r="J5619" t="s">
        <v>403</v>
      </c>
      <c r="K5619">
        <v>2</v>
      </c>
      <c r="L5619" t="str">
        <f>_xlfn.CONCAT(D5619,F5619)</f>
        <v>Mazagran10 oz</v>
      </c>
      <c r="M5619" s="10">
        <f>E5619*_xlfn.XLOOKUP(L5619,PriceListData!$F$2:$F$97,PriceListData!$E$2:$E$97)</f>
        <v>4</v>
      </c>
      <c r="N5619" t="str">
        <f>TEXT(B5619,"dddd")</f>
        <v>Saturday</v>
      </c>
    </row>
    <row r="5620" spans="1:14" x14ac:dyDescent="0.35">
      <c r="A5620">
        <v>291904</v>
      </c>
      <c r="B5620" s="3">
        <v>45801</v>
      </c>
      <c r="C5620" s="4">
        <v>0.58020833333333333</v>
      </c>
      <c r="D5620" t="s">
        <v>425</v>
      </c>
      <c r="E5620">
        <v>1</v>
      </c>
      <c r="F5620" t="s">
        <v>15</v>
      </c>
      <c r="G5620" t="s">
        <v>405</v>
      </c>
      <c r="H5620" t="s">
        <v>414</v>
      </c>
      <c r="J5620" t="s">
        <v>403</v>
      </c>
      <c r="K5620">
        <v>1</v>
      </c>
      <c r="L5620" t="str">
        <f>_xlfn.CONCAT(D5620,F5620)</f>
        <v>Iced Guillermo12 oz</v>
      </c>
      <c r="M5620" s="10">
        <f>E5620*_xlfn.XLOOKUP(L5620,PriceListData!$F$2:$F$97,PriceListData!$E$2:$E$97)</f>
        <v>3.5</v>
      </c>
      <c r="N5620" t="str">
        <f>TEXT(B5620,"dddd")</f>
        <v>Saturday</v>
      </c>
    </row>
    <row r="5621" spans="1:14" x14ac:dyDescent="0.35">
      <c r="A5621">
        <v>291903</v>
      </c>
      <c r="B5621" s="3">
        <v>45801</v>
      </c>
      <c r="C5621" s="4">
        <v>0.57827546296296295</v>
      </c>
      <c r="D5621" t="s">
        <v>404</v>
      </c>
      <c r="E5621">
        <v>1</v>
      </c>
      <c r="F5621" t="s">
        <v>15</v>
      </c>
      <c r="G5621" t="s">
        <v>405</v>
      </c>
      <c r="H5621" t="s">
        <v>406</v>
      </c>
      <c r="J5621" t="s">
        <v>403</v>
      </c>
      <c r="K5621">
        <v>1</v>
      </c>
      <c r="L5621" t="str">
        <f>_xlfn.CONCAT(D5621,F5621)</f>
        <v>Café latté12 oz</v>
      </c>
      <c r="M5621" s="10">
        <f>E5621*_xlfn.XLOOKUP(L5621,PriceListData!$F$2:$F$97,PriceListData!$E$2:$E$97)</f>
        <v>4.25</v>
      </c>
      <c r="N5621" t="str">
        <f>TEXT(B5621,"dddd")</f>
        <v>Saturday</v>
      </c>
    </row>
    <row r="5622" spans="1:14" x14ac:dyDescent="0.35">
      <c r="A5622">
        <v>291902</v>
      </c>
      <c r="B5622" s="3">
        <v>45801</v>
      </c>
      <c r="C5622" s="4">
        <v>0.57233796296296291</v>
      </c>
      <c r="D5622" t="s">
        <v>410</v>
      </c>
      <c r="E5622">
        <v>1</v>
      </c>
      <c r="F5622" t="s">
        <v>15</v>
      </c>
      <c r="G5622" t="s">
        <v>405</v>
      </c>
      <c r="H5622" t="s">
        <v>406</v>
      </c>
      <c r="J5622" t="s">
        <v>403</v>
      </c>
      <c r="K5622">
        <v>2</v>
      </c>
      <c r="L5622" t="str">
        <f>_xlfn.CONCAT(D5622,F5622)</f>
        <v>Café Cubano12 oz</v>
      </c>
      <c r="M5622" s="10">
        <f>E5622*_xlfn.XLOOKUP(L5622,PriceListData!$F$2:$F$97,PriceListData!$E$2:$E$97)</f>
        <v>7</v>
      </c>
      <c r="N5622" t="str">
        <f>TEXT(B5622,"dddd")</f>
        <v>Saturday</v>
      </c>
    </row>
    <row r="5623" spans="1:14" x14ac:dyDescent="0.35">
      <c r="A5623">
        <v>291901</v>
      </c>
      <c r="B5623" s="3">
        <v>45801</v>
      </c>
      <c r="C5623" s="4">
        <v>0.56807870370370372</v>
      </c>
      <c r="D5623" t="s">
        <v>425</v>
      </c>
      <c r="E5623">
        <v>1</v>
      </c>
      <c r="F5623" t="s">
        <v>15</v>
      </c>
      <c r="G5623" t="s">
        <v>405</v>
      </c>
      <c r="H5623" t="s">
        <v>414</v>
      </c>
      <c r="J5623" t="s">
        <v>403</v>
      </c>
      <c r="K5623">
        <v>1</v>
      </c>
      <c r="L5623" t="str">
        <f>_xlfn.CONCAT(D5623,F5623)</f>
        <v>Iced Guillermo12 oz</v>
      </c>
      <c r="M5623" s="10">
        <f>E5623*_xlfn.XLOOKUP(L5623,PriceListData!$F$2:$F$97,PriceListData!$E$2:$E$97)</f>
        <v>3.5</v>
      </c>
      <c r="N5623" t="str">
        <f>TEXT(B5623,"dddd")</f>
        <v>Saturday</v>
      </c>
    </row>
    <row r="5624" spans="1:14" x14ac:dyDescent="0.35">
      <c r="A5624">
        <v>291899</v>
      </c>
      <c r="B5624" s="3">
        <v>45801</v>
      </c>
      <c r="C5624" s="4">
        <v>0.5610532407407407</v>
      </c>
      <c r="D5624" t="s">
        <v>52</v>
      </c>
      <c r="E5624">
        <v>1</v>
      </c>
      <c r="F5624" t="s">
        <v>15</v>
      </c>
      <c r="G5624" t="s">
        <v>405</v>
      </c>
      <c r="H5624" t="s">
        <v>414</v>
      </c>
      <c r="J5624" t="s">
        <v>403</v>
      </c>
      <c r="K5624">
        <v>2</v>
      </c>
      <c r="L5624" t="str">
        <f>_xlfn.CONCAT(D5624,F5624)</f>
        <v>Frappé12 oz</v>
      </c>
      <c r="M5624" s="10">
        <f>E5624*_xlfn.XLOOKUP(L5624,PriceListData!$F$2:$F$97,PriceListData!$E$2:$E$97)</f>
        <v>4.75</v>
      </c>
      <c r="N5624" t="str">
        <f>TEXT(B5624,"dddd")</f>
        <v>Saturday</v>
      </c>
    </row>
    <row r="5625" spans="1:14" x14ac:dyDescent="0.35">
      <c r="A5625">
        <v>291898</v>
      </c>
      <c r="B5625" s="3">
        <v>45801</v>
      </c>
      <c r="C5625" s="4">
        <v>0.55851851851851853</v>
      </c>
      <c r="D5625" t="s">
        <v>21</v>
      </c>
      <c r="E5625">
        <v>1</v>
      </c>
      <c r="F5625" t="s">
        <v>15</v>
      </c>
      <c r="G5625" t="s">
        <v>405</v>
      </c>
      <c r="H5625" t="s">
        <v>406</v>
      </c>
      <c r="J5625" t="s">
        <v>403</v>
      </c>
      <c r="K5625">
        <v>1</v>
      </c>
      <c r="L5625" t="str">
        <f>_xlfn.CONCAT(D5625,F5625)</f>
        <v>Pourover12 oz</v>
      </c>
      <c r="M5625" s="10">
        <f>E5625*_xlfn.XLOOKUP(L5625,PriceListData!$F$2:$F$97,PriceListData!$E$2:$E$97)</f>
        <v>3.5</v>
      </c>
      <c r="N5625" t="str">
        <f>TEXT(B5625,"dddd")</f>
        <v>Saturday</v>
      </c>
    </row>
    <row r="5626" spans="1:14" x14ac:dyDescent="0.35">
      <c r="A5626">
        <v>291897</v>
      </c>
      <c r="B5626" s="3">
        <v>45801</v>
      </c>
      <c r="C5626" s="4">
        <v>0.55343750000000003</v>
      </c>
      <c r="D5626" t="s">
        <v>65</v>
      </c>
      <c r="E5626">
        <v>1</v>
      </c>
      <c r="F5626" t="s">
        <v>15</v>
      </c>
      <c r="G5626" t="s">
        <v>405</v>
      </c>
      <c r="H5626" t="s">
        <v>406</v>
      </c>
      <c r="J5626" t="s">
        <v>403</v>
      </c>
      <c r="K5626">
        <v>1</v>
      </c>
      <c r="L5626" t="str">
        <f>_xlfn.CONCAT(D5626,F5626)</f>
        <v>Cappuccino12 oz</v>
      </c>
      <c r="M5626" s="10">
        <f>E5626*_xlfn.XLOOKUP(L5626,PriceListData!$F$2:$F$97,PriceListData!$E$2:$E$97)</f>
        <v>5.5</v>
      </c>
      <c r="N5626" t="str">
        <f>TEXT(B5626,"dddd")</f>
        <v>Saturday</v>
      </c>
    </row>
    <row r="5627" spans="1:14" x14ac:dyDescent="0.35">
      <c r="A5627">
        <v>291896</v>
      </c>
      <c r="B5627" s="3">
        <v>45801</v>
      </c>
      <c r="C5627" s="4">
        <v>0.55041666666666667</v>
      </c>
      <c r="D5627" t="s">
        <v>412</v>
      </c>
      <c r="E5627">
        <v>1</v>
      </c>
      <c r="F5627" t="s">
        <v>15</v>
      </c>
      <c r="G5627" t="s">
        <v>413</v>
      </c>
      <c r="H5627" t="s">
        <v>414</v>
      </c>
      <c r="J5627" t="s">
        <v>403</v>
      </c>
      <c r="K5627">
        <v>1</v>
      </c>
      <c r="L5627" t="str">
        <f>_xlfn.CONCAT(D5627,F5627)</f>
        <v>Iced tea12 oz</v>
      </c>
      <c r="M5627" s="10">
        <f>E5627*_xlfn.XLOOKUP(L5627,PriceListData!$F$2:$F$97,PriceListData!$E$2:$E$97)</f>
        <v>4.25</v>
      </c>
      <c r="N5627" t="str">
        <f>TEXT(B5627,"dddd")</f>
        <v>Saturday</v>
      </c>
    </row>
    <row r="5628" spans="1:14" x14ac:dyDescent="0.35">
      <c r="A5628">
        <v>291895</v>
      </c>
      <c r="B5628" s="3">
        <v>45801</v>
      </c>
      <c r="C5628" s="4">
        <v>0.54818287037037039</v>
      </c>
      <c r="D5628" t="s">
        <v>411</v>
      </c>
      <c r="E5628">
        <v>1</v>
      </c>
      <c r="F5628" t="s">
        <v>24</v>
      </c>
      <c r="G5628" t="s">
        <v>405</v>
      </c>
      <c r="H5628" t="s">
        <v>406</v>
      </c>
      <c r="J5628" t="s">
        <v>403</v>
      </c>
      <c r="K5628">
        <v>1</v>
      </c>
      <c r="L5628" t="str">
        <f>_xlfn.CONCAT(D5628,F5628)</f>
        <v>Turkish coffee3 oz</v>
      </c>
      <c r="M5628" s="10">
        <f>E5628*_xlfn.XLOOKUP(L5628,PriceListData!$F$2:$F$97,PriceListData!$E$2:$E$97)</f>
        <v>3.75</v>
      </c>
      <c r="N5628" t="str">
        <f>TEXT(B5628,"dddd")</f>
        <v>Saturday</v>
      </c>
    </row>
    <row r="5629" spans="1:14" x14ac:dyDescent="0.35">
      <c r="A5629">
        <v>291893</v>
      </c>
      <c r="B5629" s="3">
        <v>45801</v>
      </c>
      <c r="C5629" s="4">
        <v>0.54575231481481479</v>
      </c>
      <c r="D5629" t="s">
        <v>21</v>
      </c>
      <c r="E5629">
        <v>1</v>
      </c>
      <c r="F5629" t="s">
        <v>15</v>
      </c>
      <c r="G5629" t="s">
        <v>405</v>
      </c>
      <c r="H5629" t="s">
        <v>406</v>
      </c>
      <c r="J5629" t="s">
        <v>403</v>
      </c>
      <c r="K5629">
        <v>2</v>
      </c>
      <c r="L5629" t="str">
        <f>_xlfn.CONCAT(D5629,F5629)</f>
        <v>Pourover12 oz</v>
      </c>
      <c r="M5629" s="10">
        <f>E5629*_xlfn.XLOOKUP(L5629,PriceListData!$F$2:$F$97,PriceListData!$E$2:$E$97)</f>
        <v>3.5</v>
      </c>
      <c r="N5629" t="str">
        <f>TEXT(B5629,"dddd")</f>
        <v>Saturday</v>
      </c>
    </row>
    <row r="5630" spans="1:14" x14ac:dyDescent="0.35">
      <c r="A5630">
        <v>291893</v>
      </c>
      <c r="B5630" s="3">
        <v>45801</v>
      </c>
      <c r="C5630" s="4">
        <v>0.54575231481481479</v>
      </c>
      <c r="D5630" t="s">
        <v>74</v>
      </c>
      <c r="E5630">
        <v>1</v>
      </c>
      <c r="F5630" t="s">
        <v>15</v>
      </c>
      <c r="G5630" t="s">
        <v>417</v>
      </c>
      <c r="H5630" t="s">
        <v>418</v>
      </c>
      <c r="J5630" t="s">
        <v>403</v>
      </c>
      <c r="K5630">
        <v>2</v>
      </c>
      <c r="L5630" t="str">
        <f>_xlfn.CONCAT(D5630,F5630)</f>
        <v>Single-origin12 oz</v>
      </c>
      <c r="M5630" s="10">
        <f>E5630*_xlfn.XLOOKUP(L5630,PriceListData!$F$2:$F$97,PriceListData!$E$2:$E$97)</f>
        <v>14.95</v>
      </c>
      <c r="N5630" t="str">
        <f>TEXT(B5630,"dddd")</f>
        <v>Saturday</v>
      </c>
    </row>
    <row r="5631" spans="1:14" x14ac:dyDescent="0.35">
      <c r="A5631">
        <v>291892</v>
      </c>
      <c r="B5631" s="3">
        <v>45801</v>
      </c>
      <c r="C5631" s="4">
        <v>0.53932870370370367</v>
      </c>
      <c r="D5631" t="s">
        <v>21</v>
      </c>
      <c r="E5631">
        <v>1</v>
      </c>
      <c r="F5631" t="s">
        <v>15</v>
      </c>
      <c r="G5631" t="s">
        <v>405</v>
      </c>
      <c r="H5631" t="s">
        <v>406</v>
      </c>
      <c r="J5631" t="s">
        <v>403</v>
      </c>
      <c r="K5631">
        <v>1</v>
      </c>
      <c r="L5631" t="str">
        <f>_xlfn.CONCAT(D5631,F5631)</f>
        <v>Pourover12 oz</v>
      </c>
      <c r="M5631" s="10">
        <f>E5631*_xlfn.XLOOKUP(L5631,PriceListData!$F$2:$F$97,PriceListData!$E$2:$E$97)</f>
        <v>3.5</v>
      </c>
      <c r="N5631" t="str">
        <f>TEXT(B5631,"dddd")</f>
        <v>Saturday</v>
      </c>
    </row>
    <row r="5632" spans="1:14" x14ac:dyDescent="0.35">
      <c r="A5632">
        <v>291891</v>
      </c>
      <c r="B5632" s="3">
        <v>45801</v>
      </c>
      <c r="C5632" s="4">
        <v>0.53214120370370366</v>
      </c>
      <c r="D5632" t="s">
        <v>54</v>
      </c>
      <c r="E5632">
        <v>1</v>
      </c>
      <c r="G5632" t="s">
        <v>415</v>
      </c>
      <c r="H5632" t="s">
        <v>416</v>
      </c>
      <c r="J5632" t="s">
        <v>403</v>
      </c>
      <c r="K5632">
        <v>1</v>
      </c>
      <c r="L5632" t="str">
        <f>_xlfn.CONCAT(D5632,F5632)</f>
        <v>Syrup</v>
      </c>
      <c r="M5632" s="10">
        <f>E5632*_xlfn.XLOOKUP(L5632,PriceListData!$F$2:$F$97,PriceListData!$E$2:$E$97)</f>
        <v>0.75</v>
      </c>
      <c r="N5632" t="str">
        <f>TEXT(B5632,"dddd")</f>
        <v>Saturday</v>
      </c>
    </row>
    <row r="5633" spans="1:14" x14ac:dyDescent="0.35">
      <c r="A5633">
        <v>291891</v>
      </c>
      <c r="B5633" s="3">
        <v>45801</v>
      </c>
      <c r="C5633" s="4">
        <v>0.53214120370370366</v>
      </c>
      <c r="D5633" t="s">
        <v>52</v>
      </c>
      <c r="E5633">
        <v>1</v>
      </c>
      <c r="F5633" t="s">
        <v>15</v>
      </c>
      <c r="G5633" t="s">
        <v>405</v>
      </c>
      <c r="H5633" t="s">
        <v>414</v>
      </c>
      <c r="J5633" t="s">
        <v>403</v>
      </c>
      <c r="K5633">
        <v>1</v>
      </c>
      <c r="L5633" t="str">
        <f>_xlfn.CONCAT(D5633,F5633)</f>
        <v>Frappé12 oz</v>
      </c>
      <c r="M5633" s="10">
        <f>E5633*_xlfn.XLOOKUP(L5633,PriceListData!$F$2:$F$97,PriceListData!$E$2:$E$97)</f>
        <v>4.75</v>
      </c>
      <c r="N5633" t="str">
        <f>TEXT(B5633,"dddd")</f>
        <v>Saturday</v>
      </c>
    </row>
    <row r="5634" spans="1:14" x14ac:dyDescent="0.35">
      <c r="A5634">
        <v>291890</v>
      </c>
      <c r="B5634" s="3">
        <v>45801</v>
      </c>
      <c r="C5634" s="4">
        <v>0.52930555555555558</v>
      </c>
      <c r="D5634" t="s">
        <v>404</v>
      </c>
      <c r="E5634">
        <v>1</v>
      </c>
      <c r="F5634" t="s">
        <v>15</v>
      </c>
      <c r="G5634" t="s">
        <v>405</v>
      </c>
      <c r="H5634" t="s">
        <v>406</v>
      </c>
      <c r="J5634" t="s">
        <v>403</v>
      </c>
      <c r="K5634">
        <v>1</v>
      </c>
      <c r="L5634" t="str">
        <f>_xlfn.CONCAT(D5634,F5634)</f>
        <v>Café latté12 oz</v>
      </c>
      <c r="M5634" s="10">
        <f>E5634*_xlfn.XLOOKUP(L5634,PriceListData!$F$2:$F$97,PriceListData!$E$2:$E$97)</f>
        <v>4.25</v>
      </c>
      <c r="N5634" t="str">
        <f>TEXT(B5634,"dddd")</f>
        <v>Saturday</v>
      </c>
    </row>
    <row r="5635" spans="1:14" x14ac:dyDescent="0.35">
      <c r="A5635">
        <v>291889</v>
      </c>
      <c r="B5635" s="3">
        <v>45801</v>
      </c>
      <c r="C5635" s="4">
        <v>0.52678240740740745</v>
      </c>
      <c r="D5635" t="s">
        <v>54</v>
      </c>
      <c r="E5635">
        <v>1</v>
      </c>
      <c r="G5635" t="s">
        <v>415</v>
      </c>
      <c r="H5635" t="s">
        <v>416</v>
      </c>
      <c r="J5635" t="s">
        <v>403</v>
      </c>
      <c r="K5635">
        <v>1</v>
      </c>
      <c r="L5635" t="str">
        <f>_xlfn.CONCAT(D5635,F5635)</f>
        <v>Syrup</v>
      </c>
      <c r="M5635" s="10">
        <f>E5635*_xlfn.XLOOKUP(L5635,PriceListData!$F$2:$F$97,PriceListData!$E$2:$E$97)</f>
        <v>0.75</v>
      </c>
      <c r="N5635" t="str">
        <f>TEXT(B5635,"dddd")</f>
        <v>Saturday</v>
      </c>
    </row>
    <row r="5636" spans="1:14" x14ac:dyDescent="0.35">
      <c r="A5636">
        <v>291889</v>
      </c>
      <c r="B5636" s="3">
        <v>45801</v>
      </c>
      <c r="C5636" s="4">
        <v>0.52678240740740745</v>
      </c>
      <c r="D5636" t="s">
        <v>21</v>
      </c>
      <c r="E5636">
        <v>1</v>
      </c>
      <c r="F5636" t="s">
        <v>15</v>
      </c>
      <c r="G5636" t="s">
        <v>405</v>
      </c>
      <c r="H5636" t="s">
        <v>406</v>
      </c>
      <c r="J5636" t="s">
        <v>403</v>
      </c>
      <c r="K5636">
        <v>1</v>
      </c>
      <c r="L5636" t="str">
        <f>_xlfn.CONCAT(D5636,F5636)</f>
        <v>Pourover12 oz</v>
      </c>
      <c r="M5636" s="10">
        <f>E5636*_xlfn.XLOOKUP(L5636,PriceListData!$F$2:$F$97,PriceListData!$E$2:$E$97)</f>
        <v>3.5</v>
      </c>
      <c r="N5636" t="str">
        <f>TEXT(B5636,"dddd")</f>
        <v>Saturday</v>
      </c>
    </row>
    <row r="5637" spans="1:14" x14ac:dyDescent="0.35">
      <c r="A5637">
        <v>291888</v>
      </c>
      <c r="B5637" s="3">
        <v>45801</v>
      </c>
      <c r="C5637" s="4">
        <v>0.52568287037037043</v>
      </c>
      <c r="D5637" t="s">
        <v>65</v>
      </c>
      <c r="E5637">
        <v>1</v>
      </c>
      <c r="F5637" t="s">
        <v>15</v>
      </c>
      <c r="G5637" t="s">
        <v>405</v>
      </c>
      <c r="H5637" t="s">
        <v>406</v>
      </c>
      <c r="J5637" t="s">
        <v>403</v>
      </c>
      <c r="K5637">
        <v>1</v>
      </c>
      <c r="L5637" t="str">
        <f>_xlfn.CONCAT(D5637,F5637)</f>
        <v>Cappuccino12 oz</v>
      </c>
      <c r="M5637" s="10">
        <f>E5637*_xlfn.XLOOKUP(L5637,PriceListData!$F$2:$F$97,PriceListData!$E$2:$E$97)</f>
        <v>5.5</v>
      </c>
      <c r="N5637" t="str">
        <f>TEXT(B5637,"dddd")</f>
        <v>Saturday</v>
      </c>
    </row>
    <row r="5638" spans="1:14" x14ac:dyDescent="0.35">
      <c r="A5638">
        <v>291887</v>
      </c>
      <c r="B5638" s="3">
        <v>45801</v>
      </c>
      <c r="C5638" s="4">
        <v>0.52346064814814819</v>
      </c>
      <c r="D5638" t="s">
        <v>412</v>
      </c>
      <c r="E5638">
        <v>1</v>
      </c>
      <c r="F5638" t="s">
        <v>15</v>
      </c>
      <c r="G5638" t="s">
        <v>413</v>
      </c>
      <c r="H5638" t="s">
        <v>414</v>
      </c>
      <c r="J5638" t="s">
        <v>403</v>
      </c>
      <c r="K5638">
        <v>1</v>
      </c>
      <c r="L5638" t="str">
        <f>_xlfn.CONCAT(D5638,F5638)</f>
        <v>Iced tea12 oz</v>
      </c>
      <c r="M5638" s="10">
        <f>E5638*_xlfn.XLOOKUP(L5638,PriceListData!$F$2:$F$97,PriceListData!$E$2:$E$97)</f>
        <v>4.25</v>
      </c>
      <c r="N5638" t="str">
        <f>TEXT(B5638,"dddd")</f>
        <v>Saturday</v>
      </c>
    </row>
    <row r="5639" spans="1:14" x14ac:dyDescent="0.35">
      <c r="A5639">
        <v>291886</v>
      </c>
      <c r="B5639" s="3">
        <v>45801</v>
      </c>
      <c r="C5639" s="4">
        <v>0.52255787037037038</v>
      </c>
      <c r="D5639" t="s">
        <v>65</v>
      </c>
      <c r="E5639">
        <v>1</v>
      </c>
      <c r="F5639" t="s">
        <v>15</v>
      </c>
      <c r="G5639" t="s">
        <v>405</v>
      </c>
      <c r="H5639" t="s">
        <v>406</v>
      </c>
      <c r="J5639" t="s">
        <v>403</v>
      </c>
      <c r="K5639">
        <v>1</v>
      </c>
      <c r="L5639" t="str">
        <f>_xlfn.CONCAT(D5639,F5639)</f>
        <v>Cappuccino12 oz</v>
      </c>
      <c r="M5639" s="10">
        <f>E5639*_xlfn.XLOOKUP(L5639,PriceListData!$F$2:$F$97,PriceListData!$E$2:$E$97)</f>
        <v>5.5</v>
      </c>
      <c r="N5639" t="str">
        <f>TEXT(B5639,"dddd")</f>
        <v>Saturday</v>
      </c>
    </row>
    <row r="5640" spans="1:14" x14ac:dyDescent="0.35">
      <c r="A5640">
        <v>291885</v>
      </c>
      <c r="B5640" s="3">
        <v>45801</v>
      </c>
      <c r="C5640" s="4">
        <v>0.52015046296296297</v>
      </c>
      <c r="D5640" t="s">
        <v>52</v>
      </c>
      <c r="E5640">
        <v>1</v>
      </c>
      <c r="F5640" t="s">
        <v>15</v>
      </c>
      <c r="G5640" t="s">
        <v>405</v>
      </c>
      <c r="H5640" t="s">
        <v>414</v>
      </c>
      <c r="J5640" t="s">
        <v>403</v>
      </c>
      <c r="K5640">
        <v>1</v>
      </c>
      <c r="L5640" t="str">
        <f>_xlfn.CONCAT(D5640,F5640)</f>
        <v>Frappé12 oz</v>
      </c>
      <c r="M5640" s="10">
        <f>E5640*_xlfn.XLOOKUP(L5640,PriceListData!$F$2:$F$97,PriceListData!$E$2:$E$97)</f>
        <v>4.75</v>
      </c>
      <c r="N5640" t="str">
        <f>TEXT(B5640,"dddd")</f>
        <v>Saturday</v>
      </c>
    </row>
    <row r="5641" spans="1:14" x14ac:dyDescent="0.35">
      <c r="A5641">
        <v>291884</v>
      </c>
      <c r="B5641" s="3">
        <v>45801</v>
      </c>
      <c r="C5641" s="4">
        <v>0.51976851851851846</v>
      </c>
      <c r="D5641" t="s">
        <v>404</v>
      </c>
      <c r="E5641">
        <v>1</v>
      </c>
      <c r="F5641" t="s">
        <v>15</v>
      </c>
      <c r="G5641" t="s">
        <v>405</v>
      </c>
      <c r="H5641" t="s">
        <v>406</v>
      </c>
      <c r="J5641" t="s">
        <v>403</v>
      </c>
      <c r="K5641">
        <v>1</v>
      </c>
      <c r="L5641" t="str">
        <f>_xlfn.CONCAT(D5641,F5641)</f>
        <v>Café latté12 oz</v>
      </c>
      <c r="M5641" s="10">
        <f>E5641*_xlfn.XLOOKUP(L5641,PriceListData!$F$2:$F$97,PriceListData!$E$2:$E$97)</f>
        <v>4.25</v>
      </c>
      <c r="N5641" t="str">
        <f>TEXT(B5641,"dddd")</f>
        <v>Saturday</v>
      </c>
    </row>
    <row r="5642" spans="1:14" x14ac:dyDescent="0.35">
      <c r="A5642">
        <v>291883</v>
      </c>
      <c r="B5642" s="3">
        <v>45801</v>
      </c>
      <c r="C5642" s="4">
        <v>0.51834490740740746</v>
      </c>
      <c r="D5642" t="s">
        <v>54</v>
      </c>
      <c r="E5642">
        <v>1</v>
      </c>
      <c r="G5642" t="s">
        <v>415</v>
      </c>
      <c r="H5642" t="s">
        <v>416</v>
      </c>
      <c r="J5642" t="s">
        <v>403</v>
      </c>
      <c r="K5642">
        <v>1</v>
      </c>
      <c r="L5642" t="str">
        <f>_xlfn.CONCAT(D5642,F5642)</f>
        <v>Syrup</v>
      </c>
      <c r="M5642" s="10">
        <f>E5642*_xlfn.XLOOKUP(L5642,PriceListData!$F$2:$F$97,PriceListData!$E$2:$E$97)</f>
        <v>0.75</v>
      </c>
      <c r="N5642" t="str">
        <f>TEXT(B5642,"dddd")</f>
        <v>Saturday</v>
      </c>
    </row>
    <row r="5643" spans="1:14" x14ac:dyDescent="0.35">
      <c r="A5643">
        <v>291883</v>
      </c>
      <c r="B5643" s="3">
        <v>45801</v>
      </c>
      <c r="C5643" s="4">
        <v>0.51834490740740746</v>
      </c>
      <c r="D5643" t="s">
        <v>21</v>
      </c>
      <c r="E5643">
        <v>1</v>
      </c>
      <c r="F5643" t="s">
        <v>15</v>
      </c>
      <c r="G5643" t="s">
        <v>405</v>
      </c>
      <c r="H5643" t="s">
        <v>406</v>
      </c>
      <c r="J5643" t="s">
        <v>403</v>
      </c>
      <c r="K5643">
        <v>1</v>
      </c>
      <c r="L5643" t="str">
        <f>_xlfn.CONCAT(D5643,F5643)</f>
        <v>Pourover12 oz</v>
      </c>
      <c r="M5643" s="10">
        <f>E5643*_xlfn.XLOOKUP(L5643,PriceListData!$F$2:$F$97,PriceListData!$E$2:$E$97)</f>
        <v>3.5</v>
      </c>
      <c r="N5643" t="str">
        <f>TEXT(B5643,"dddd")</f>
        <v>Saturday</v>
      </c>
    </row>
    <row r="5644" spans="1:14" x14ac:dyDescent="0.35">
      <c r="A5644">
        <v>291883</v>
      </c>
      <c r="B5644" s="3">
        <v>45801</v>
      </c>
      <c r="C5644" s="4">
        <v>0.51834490740740746</v>
      </c>
      <c r="D5644" t="s">
        <v>74</v>
      </c>
      <c r="E5644">
        <v>1</v>
      </c>
      <c r="F5644" t="s">
        <v>15</v>
      </c>
      <c r="G5644" t="s">
        <v>417</v>
      </c>
      <c r="H5644" t="s">
        <v>418</v>
      </c>
      <c r="J5644" t="s">
        <v>403</v>
      </c>
      <c r="K5644">
        <v>1</v>
      </c>
      <c r="L5644" t="str">
        <f>_xlfn.CONCAT(D5644,F5644)</f>
        <v>Single-origin12 oz</v>
      </c>
      <c r="M5644" s="10">
        <f>E5644*_xlfn.XLOOKUP(L5644,PriceListData!$F$2:$F$97,PriceListData!$E$2:$E$97)</f>
        <v>14.95</v>
      </c>
      <c r="N5644" t="str">
        <f>TEXT(B5644,"dddd")</f>
        <v>Saturday</v>
      </c>
    </row>
    <row r="5645" spans="1:14" x14ac:dyDescent="0.35">
      <c r="A5645">
        <v>291882</v>
      </c>
      <c r="B5645" s="3">
        <v>45801</v>
      </c>
      <c r="C5645" s="4">
        <v>0.51555555555555554</v>
      </c>
      <c r="D5645" t="s">
        <v>54</v>
      </c>
      <c r="E5645">
        <v>1</v>
      </c>
      <c r="G5645" t="s">
        <v>415</v>
      </c>
      <c r="H5645" t="s">
        <v>416</v>
      </c>
      <c r="J5645" t="s">
        <v>403</v>
      </c>
      <c r="K5645">
        <v>1</v>
      </c>
      <c r="L5645" t="str">
        <f>_xlfn.CONCAT(D5645,F5645)</f>
        <v>Syrup</v>
      </c>
      <c r="M5645" s="10">
        <f>E5645*_xlfn.XLOOKUP(L5645,PriceListData!$F$2:$F$97,PriceListData!$E$2:$E$97)</f>
        <v>0.75</v>
      </c>
      <c r="N5645" t="str">
        <f>TEXT(B5645,"dddd")</f>
        <v>Saturday</v>
      </c>
    </row>
    <row r="5646" spans="1:14" x14ac:dyDescent="0.35">
      <c r="A5646">
        <v>291882</v>
      </c>
      <c r="B5646" s="3">
        <v>45801</v>
      </c>
      <c r="C5646" s="4">
        <v>0.51555555555555554</v>
      </c>
      <c r="D5646" t="s">
        <v>21</v>
      </c>
      <c r="E5646">
        <v>1</v>
      </c>
      <c r="F5646" t="s">
        <v>15</v>
      </c>
      <c r="G5646" t="s">
        <v>405</v>
      </c>
      <c r="H5646" t="s">
        <v>406</v>
      </c>
      <c r="J5646" t="s">
        <v>403</v>
      </c>
      <c r="K5646">
        <v>1</v>
      </c>
      <c r="L5646" t="str">
        <f>_xlfn.CONCAT(D5646,F5646)</f>
        <v>Pourover12 oz</v>
      </c>
      <c r="M5646" s="10">
        <f>E5646*_xlfn.XLOOKUP(L5646,PriceListData!$F$2:$F$97,PriceListData!$E$2:$E$97)</f>
        <v>3.5</v>
      </c>
      <c r="N5646" t="str">
        <f>TEXT(B5646,"dddd")</f>
        <v>Saturday</v>
      </c>
    </row>
    <row r="5647" spans="1:14" x14ac:dyDescent="0.35">
      <c r="A5647">
        <v>291881</v>
      </c>
      <c r="B5647" s="3">
        <v>45801</v>
      </c>
      <c r="C5647" s="4">
        <v>0.51530092592592591</v>
      </c>
      <c r="D5647" t="s">
        <v>404</v>
      </c>
      <c r="E5647">
        <v>1</v>
      </c>
      <c r="F5647" t="s">
        <v>15</v>
      </c>
      <c r="G5647" t="s">
        <v>405</v>
      </c>
      <c r="H5647" t="s">
        <v>406</v>
      </c>
      <c r="J5647" t="s">
        <v>403</v>
      </c>
      <c r="K5647">
        <v>1</v>
      </c>
      <c r="L5647" t="str">
        <f>_xlfn.CONCAT(D5647,F5647)</f>
        <v>Café latté12 oz</v>
      </c>
      <c r="M5647" s="10">
        <f>E5647*_xlfn.XLOOKUP(L5647,PriceListData!$F$2:$F$97,PriceListData!$E$2:$E$97)</f>
        <v>4.25</v>
      </c>
      <c r="N5647" t="str">
        <f>TEXT(B5647,"dddd")</f>
        <v>Saturday</v>
      </c>
    </row>
    <row r="5648" spans="1:14" x14ac:dyDescent="0.35">
      <c r="A5648">
        <v>291879</v>
      </c>
      <c r="B5648" s="3">
        <v>45801</v>
      </c>
      <c r="C5648" s="4">
        <v>0.51313657407407409</v>
      </c>
      <c r="D5648" t="s">
        <v>425</v>
      </c>
      <c r="E5648">
        <v>1</v>
      </c>
      <c r="F5648" t="s">
        <v>15</v>
      </c>
      <c r="G5648" t="s">
        <v>405</v>
      </c>
      <c r="H5648" t="s">
        <v>414</v>
      </c>
      <c r="J5648" t="s">
        <v>403</v>
      </c>
      <c r="K5648">
        <v>1</v>
      </c>
      <c r="L5648" t="str">
        <f>_xlfn.CONCAT(D5648,F5648)</f>
        <v>Iced Guillermo12 oz</v>
      </c>
      <c r="M5648" s="10">
        <f>E5648*_xlfn.XLOOKUP(L5648,PriceListData!$F$2:$F$97,PriceListData!$E$2:$E$97)</f>
        <v>3.5</v>
      </c>
      <c r="N5648" t="str">
        <f>TEXT(B5648,"dddd")</f>
        <v>Saturday</v>
      </c>
    </row>
    <row r="5649" spans="1:14" x14ac:dyDescent="0.35">
      <c r="A5649">
        <v>291878</v>
      </c>
      <c r="B5649" s="3">
        <v>45801</v>
      </c>
      <c r="C5649" s="4">
        <v>0.51098379629629631</v>
      </c>
      <c r="D5649" t="s">
        <v>52</v>
      </c>
      <c r="E5649">
        <v>1</v>
      </c>
      <c r="F5649" t="s">
        <v>15</v>
      </c>
      <c r="G5649" t="s">
        <v>405</v>
      </c>
      <c r="H5649" t="s">
        <v>414</v>
      </c>
      <c r="J5649" t="s">
        <v>403</v>
      </c>
      <c r="K5649">
        <v>1</v>
      </c>
      <c r="L5649" t="str">
        <f>_xlfn.CONCAT(D5649,F5649)</f>
        <v>Frappé12 oz</v>
      </c>
      <c r="M5649" s="10">
        <f>E5649*_xlfn.XLOOKUP(L5649,PriceListData!$F$2:$F$97,PriceListData!$E$2:$E$97)</f>
        <v>4.75</v>
      </c>
      <c r="N5649" t="str">
        <f>TEXT(B5649,"dddd")</f>
        <v>Saturday</v>
      </c>
    </row>
    <row r="5650" spans="1:14" x14ac:dyDescent="0.35">
      <c r="A5650">
        <v>291877</v>
      </c>
      <c r="B5650" s="3">
        <v>45801</v>
      </c>
      <c r="C5650" s="4">
        <v>0.5080324074074074</v>
      </c>
      <c r="D5650" t="s">
        <v>52</v>
      </c>
      <c r="E5650">
        <v>1</v>
      </c>
      <c r="F5650" t="s">
        <v>15</v>
      </c>
      <c r="G5650" t="s">
        <v>405</v>
      </c>
      <c r="H5650" t="s">
        <v>414</v>
      </c>
      <c r="J5650" t="s">
        <v>403</v>
      </c>
      <c r="K5650">
        <v>2</v>
      </c>
      <c r="L5650" t="str">
        <f>_xlfn.CONCAT(D5650,F5650)</f>
        <v>Frappé12 oz</v>
      </c>
      <c r="M5650" s="10">
        <f>E5650*_xlfn.XLOOKUP(L5650,PriceListData!$F$2:$F$97,PriceListData!$E$2:$E$97)</f>
        <v>4.75</v>
      </c>
      <c r="N5650" t="str">
        <f>TEXT(B5650,"dddd")</f>
        <v>Saturday</v>
      </c>
    </row>
    <row r="5651" spans="1:14" x14ac:dyDescent="0.35">
      <c r="A5651">
        <v>291875</v>
      </c>
      <c r="B5651" s="3">
        <v>45801</v>
      </c>
      <c r="C5651" s="4">
        <v>0.50562499999999999</v>
      </c>
      <c r="D5651" t="s">
        <v>419</v>
      </c>
      <c r="E5651">
        <v>1</v>
      </c>
      <c r="G5651" t="s">
        <v>415</v>
      </c>
      <c r="H5651" t="s">
        <v>416</v>
      </c>
      <c r="J5651" t="s">
        <v>403</v>
      </c>
      <c r="K5651">
        <v>2</v>
      </c>
      <c r="L5651" t="str">
        <f>_xlfn.CONCAT(D5651,F5651)</f>
        <v>Extra shot</v>
      </c>
      <c r="M5651" s="10">
        <f>E5651*_xlfn.XLOOKUP(L5651,PriceListData!$F$2:$F$97,PriceListData!$E$2:$E$97)</f>
        <v>1</v>
      </c>
      <c r="N5651" t="str">
        <f>TEXT(B5651,"dddd")</f>
        <v>Saturday</v>
      </c>
    </row>
    <row r="5652" spans="1:14" x14ac:dyDescent="0.35">
      <c r="A5652">
        <v>291875</v>
      </c>
      <c r="B5652" s="3">
        <v>45801</v>
      </c>
      <c r="C5652" s="4">
        <v>0.50562499999999999</v>
      </c>
      <c r="D5652" t="s">
        <v>65</v>
      </c>
      <c r="E5652">
        <v>1</v>
      </c>
      <c r="F5652" t="s">
        <v>15</v>
      </c>
      <c r="G5652" t="s">
        <v>405</v>
      </c>
      <c r="H5652" t="s">
        <v>406</v>
      </c>
      <c r="J5652" t="s">
        <v>403</v>
      </c>
      <c r="K5652">
        <v>2</v>
      </c>
      <c r="L5652" t="str">
        <f>_xlfn.CONCAT(D5652,F5652)</f>
        <v>Cappuccino12 oz</v>
      </c>
      <c r="M5652" s="10">
        <f>E5652*_xlfn.XLOOKUP(L5652,PriceListData!$F$2:$F$97,PriceListData!$E$2:$E$97)</f>
        <v>5.5</v>
      </c>
      <c r="N5652" t="str">
        <f>TEXT(B5652,"dddd")</f>
        <v>Saturday</v>
      </c>
    </row>
    <row r="5653" spans="1:14" x14ac:dyDescent="0.35">
      <c r="A5653">
        <v>291874</v>
      </c>
      <c r="B5653" s="3">
        <v>45801</v>
      </c>
      <c r="C5653" s="4">
        <v>0.49979166666666669</v>
      </c>
      <c r="D5653" t="s">
        <v>404</v>
      </c>
      <c r="E5653">
        <v>1</v>
      </c>
      <c r="F5653" t="s">
        <v>15</v>
      </c>
      <c r="G5653" t="s">
        <v>405</v>
      </c>
      <c r="H5653" t="s">
        <v>406</v>
      </c>
      <c r="J5653" t="s">
        <v>403</v>
      </c>
      <c r="K5653">
        <v>1</v>
      </c>
      <c r="L5653" t="str">
        <f>_xlfn.CONCAT(D5653,F5653)</f>
        <v>Café latté12 oz</v>
      </c>
      <c r="M5653" s="10">
        <f>E5653*_xlfn.XLOOKUP(L5653,PriceListData!$F$2:$F$97,PriceListData!$E$2:$E$97)</f>
        <v>4.25</v>
      </c>
      <c r="N5653" t="str">
        <f>TEXT(B5653,"dddd")</f>
        <v>Saturday</v>
      </c>
    </row>
    <row r="5654" spans="1:14" x14ac:dyDescent="0.35">
      <c r="A5654">
        <v>291873</v>
      </c>
      <c r="B5654" s="3">
        <v>45801</v>
      </c>
      <c r="C5654" s="4">
        <v>0.49950231481481483</v>
      </c>
      <c r="D5654" t="s">
        <v>404</v>
      </c>
      <c r="E5654">
        <v>1</v>
      </c>
      <c r="F5654" t="s">
        <v>15</v>
      </c>
      <c r="G5654" t="s">
        <v>405</v>
      </c>
      <c r="H5654" t="s">
        <v>406</v>
      </c>
      <c r="J5654" t="s">
        <v>442</v>
      </c>
      <c r="K5654">
        <v>1</v>
      </c>
      <c r="L5654" t="str">
        <f>_xlfn.CONCAT(D5654,F5654)</f>
        <v>Café latté12 oz</v>
      </c>
      <c r="M5654" s="10">
        <f>E5654*_xlfn.XLOOKUP(L5654,PriceListData!$F$2:$F$97,PriceListData!$E$2:$E$97)</f>
        <v>4.25</v>
      </c>
      <c r="N5654" t="str">
        <f>TEXT(B5654,"dddd")</f>
        <v>Saturday</v>
      </c>
    </row>
    <row r="5655" spans="1:14" x14ac:dyDescent="0.35">
      <c r="A5655">
        <v>291872</v>
      </c>
      <c r="B5655" s="3">
        <v>45801</v>
      </c>
      <c r="C5655" s="4">
        <v>0.49886574074074075</v>
      </c>
      <c r="D5655" t="s">
        <v>404</v>
      </c>
      <c r="E5655">
        <v>1</v>
      </c>
      <c r="F5655" t="s">
        <v>15</v>
      </c>
      <c r="G5655" t="s">
        <v>405</v>
      </c>
      <c r="H5655" t="s">
        <v>406</v>
      </c>
      <c r="J5655" t="s">
        <v>403</v>
      </c>
      <c r="K5655">
        <v>1</v>
      </c>
      <c r="L5655" t="str">
        <f>_xlfn.CONCAT(D5655,F5655)</f>
        <v>Café latté12 oz</v>
      </c>
      <c r="M5655" s="10">
        <f>E5655*_xlfn.XLOOKUP(L5655,PriceListData!$F$2:$F$97,PriceListData!$E$2:$E$97)</f>
        <v>4.25</v>
      </c>
      <c r="N5655" t="str">
        <f>TEXT(B5655,"dddd")</f>
        <v>Saturday</v>
      </c>
    </row>
    <row r="5656" spans="1:14" x14ac:dyDescent="0.35">
      <c r="A5656">
        <v>291871</v>
      </c>
      <c r="B5656" s="3">
        <v>45801</v>
      </c>
      <c r="C5656" s="4">
        <v>0.49737268518518518</v>
      </c>
      <c r="D5656" t="s">
        <v>52</v>
      </c>
      <c r="E5656">
        <v>1</v>
      </c>
      <c r="F5656" t="s">
        <v>15</v>
      </c>
      <c r="G5656" t="s">
        <v>405</v>
      </c>
      <c r="H5656" t="s">
        <v>414</v>
      </c>
      <c r="J5656" t="s">
        <v>442</v>
      </c>
      <c r="K5656">
        <v>1</v>
      </c>
      <c r="L5656" t="str">
        <f>_xlfn.CONCAT(D5656,F5656)</f>
        <v>Frappé12 oz</v>
      </c>
      <c r="M5656" s="10">
        <f>E5656*_xlfn.XLOOKUP(L5656,PriceListData!$F$2:$F$97,PriceListData!$E$2:$E$97)</f>
        <v>4.75</v>
      </c>
      <c r="N5656" t="str">
        <f>TEXT(B5656,"dddd")</f>
        <v>Saturday</v>
      </c>
    </row>
    <row r="5657" spans="1:14" x14ac:dyDescent="0.35">
      <c r="A5657">
        <v>291870</v>
      </c>
      <c r="B5657" s="3">
        <v>45801</v>
      </c>
      <c r="C5657" s="4">
        <v>0.49525462962962963</v>
      </c>
      <c r="D5657" t="s">
        <v>446</v>
      </c>
      <c r="E5657">
        <v>1</v>
      </c>
      <c r="F5657" t="s">
        <v>447</v>
      </c>
      <c r="G5657" t="s">
        <v>405</v>
      </c>
      <c r="H5657" t="s">
        <v>406</v>
      </c>
      <c r="J5657" t="s">
        <v>403</v>
      </c>
      <c r="K5657">
        <v>1</v>
      </c>
      <c r="L5657" t="str">
        <f>_xlfn.CONCAT(D5657,F5657)</f>
        <v>Cortado4 oz</v>
      </c>
      <c r="M5657" s="10">
        <f>E5657*_xlfn.XLOOKUP(L5657,PriceListData!$F$2:$F$97,PriceListData!$E$2:$E$97)</f>
        <v>3.75</v>
      </c>
      <c r="N5657" t="str">
        <f>TEXT(B5657,"dddd")</f>
        <v>Saturday</v>
      </c>
    </row>
    <row r="5658" spans="1:14" x14ac:dyDescent="0.35">
      <c r="A5658">
        <v>291868</v>
      </c>
      <c r="B5658" s="3">
        <v>45801</v>
      </c>
      <c r="C5658" s="4">
        <v>0.48884259259259261</v>
      </c>
      <c r="D5658" t="s">
        <v>445</v>
      </c>
      <c r="E5658">
        <v>1</v>
      </c>
      <c r="F5658" t="s">
        <v>15</v>
      </c>
      <c r="G5658" t="s">
        <v>423</v>
      </c>
      <c r="H5658" t="s">
        <v>414</v>
      </c>
      <c r="J5658" t="s">
        <v>403</v>
      </c>
      <c r="K5658">
        <v>1</v>
      </c>
      <c r="L5658" t="str">
        <f>_xlfn.CONCAT(D5658,F5658)</f>
        <v>Mango lassi12 oz</v>
      </c>
      <c r="M5658" s="10">
        <f>E5658*_xlfn.XLOOKUP(L5658,PriceListData!$F$2:$F$97,PriceListData!$E$2:$E$97)</f>
        <v>5.75</v>
      </c>
      <c r="N5658" t="str">
        <f>TEXT(B5658,"dddd")</f>
        <v>Saturday</v>
      </c>
    </row>
    <row r="5659" spans="1:14" x14ac:dyDescent="0.35">
      <c r="A5659">
        <v>291867</v>
      </c>
      <c r="B5659" s="3">
        <v>45801</v>
      </c>
      <c r="C5659" s="4">
        <v>0.48820601851851853</v>
      </c>
      <c r="D5659" t="s">
        <v>52</v>
      </c>
      <c r="E5659">
        <v>1</v>
      </c>
      <c r="F5659" t="s">
        <v>15</v>
      </c>
      <c r="G5659" t="s">
        <v>405</v>
      </c>
      <c r="H5659" t="s">
        <v>414</v>
      </c>
      <c r="J5659" t="s">
        <v>403</v>
      </c>
      <c r="K5659">
        <v>1</v>
      </c>
      <c r="L5659" t="str">
        <f>_xlfn.CONCAT(D5659,F5659)</f>
        <v>Frappé12 oz</v>
      </c>
      <c r="M5659" s="10">
        <f>E5659*_xlfn.XLOOKUP(L5659,PriceListData!$F$2:$F$97,PriceListData!$E$2:$E$97)</f>
        <v>4.75</v>
      </c>
      <c r="N5659" t="str">
        <f>TEXT(B5659,"dddd")</f>
        <v>Saturday</v>
      </c>
    </row>
    <row r="5660" spans="1:14" x14ac:dyDescent="0.35">
      <c r="A5660">
        <v>291867</v>
      </c>
      <c r="B5660" s="3">
        <v>45801</v>
      </c>
      <c r="C5660" s="4">
        <v>0.48820601851851853</v>
      </c>
      <c r="D5660" t="s">
        <v>424</v>
      </c>
      <c r="E5660">
        <v>1</v>
      </c>
      <c r="F5660" t="s">
        <v>15</v>
      </c>
      <c r="G5660" t="s">
        <v>423</v>
      </c>
      <c r="H5660" t="s">
        <v>414</v>
      </c>
      <c r="J5660" t="s">
        <v>403</v>
      </c>
      <c r="K5660">
        <v>1</v>
      </c>
      <c r="L5660" t="str">
        <f>_xlfn.CONCAT(D5660,F5660)</f>
        <v>Coconut milk smoothie12 oz</v>
      </c>
      <c r="M5660" s="10">
        <f>E5660*_xlfn.XLOOKUP(L5660,PriceListData!$F$2:$F$97,PriceListData!$E$2:$E$97)</f>
        <v>5.75</v>
      </c>
      <c r="N5660" t="str">
        <f>TEXT(B5660,"dddd")</f>
        <v>Saturday</v>
      </c>
    </row>
    <row r="5661" spans="1:14" x14ac:dyDescent="0.35">
      <c r="A5661">
        <v>291865</v>
      </c>
      <c r="B5661" s="3">
        <v>45801</v>
      </c>
      <c r="C5661" s="4">
        <v>0.48399305555555555</v>
      </c>
      <c r="D5661" t="s">
        <v>54</v>
      </c>
      <c r="E5661">
        <v>1</v>
      </c>
      <c r="G5661" t="s">
        <v>415</v>
      </c>
      <c r="H5661" t="s">
        <v>416</v>
      </c>
      <c r="J5661" t="s">
        <v>403</v>
      </c>
      <c r="K5661">
        <v>2</v>
      </c>
      <c r="L5661" t="str">
        <f>_xlfn.CONCAT(D5661,F5661)</f>
        <v>Syrup</v>
      </c>
      <c r="M5661" s="10">
        <f>E5661*_xlfn.XLOOKUP(L5661,PriceListData!$F$2:$F$97,PriceListData!$E$2:$E$97)</f>
        <v>0.75</v>
      </c>
      <c r="N5661" t="str">
        <f>TEXT(B5661,"dddd")</f>
        <v>Saturday</v>
      </c>
    </row>
    <row r="5662" spans="1:14" x14ac:dyDescent="0.35">
      <c r="A5662">
        <v>291865</v>
      </c>
      <c r="B5662" s="3">
        <v>45801</v>
      </c>
      <c r="C5662" s="4">
        <v>0.48399305555555555</v>
      </c>
      <c r="D5662" t="s">
        <v>21</v>
      </c>
      <c r="E5662">
        <v>1</v>
      </c>
      <c r="F5662" t="s">
        <v>15</v>
      </c>
      <c r="G5662" t="s">
        <v>405</v>
      </c>
      <c r="H5662" t="s">
        <v>406</v>
      </c>
      <c r="J5662" t="s">
        <v>403</v>
      </c>
      <c r="K5662">
        <v>2</v>
      </c>
      <c r="L5662" t="str">
        <f>_xlfn.CONCAT(D5662,F5662)</f>
        <v>Pourover12 oz</v>
      </c>
      <c r="M5662" s="10">
        <f>E5662*_xlfn.XLOOKUP(L5662,PriceListData!$F$2:$F$97,PriceListData!$E$2:$E$97)</f>
        <v>3.5</v>
      </c>
      <c r="N5662" t="str">
        <f>TEXT(B5662,"dddd")</f>
        <v>Saturday</v>
      </c>
    </row>
    <row r="5663" spans="1:14" x14ac:dyDescent="0.35">
      <c r="A5663">
        <v>291865</v>
      </c>
      <c r="B5663" s="3">
        <v>45801</v>
      </c>
      <c r="C5663" s="4">
        <v>0.48399305555555555</v>
      </c>
      <c r="D5663" t="s">
        <v>21</v>
      </c>
      <c r="E5663">
        <v>1</v>
      </c>
      <c r="F5663" t="s">
        <v>15</v>
      </c>
      <c r="G5663" t="s">
        <v>405</v>
      </c>
      <c r="H5663" t="s">
        <v>406</v>
      </c>
      <c r="J5663" t="s">
        <v>403</v>
      </c>
      <c r="K5663">
        <v>2</v>
      </c>
      <c r="L5663" t="str">
        <f>_xlfn.CONCAT(D5663,F5663)</f>
        <v>Pourover12 oz</v>
      </c>
      <c r="M5663" s="10">
        <f>E5663*_xlfn.XLOOKUP(L5663,PriceListData!$F$2:$F$97,PriceListData!$E$2:$E$97)</f>
        <v>3.5</v>
      </c>
      <c r="N5663" t="str">
        <f>TEXT(B5663,"dddd")</f>
        <v>Saturday</v>
      </c>
    </row>
    <row r="5664" spans="1:14" x14ac:dyDescent="0.35">
      <c r="A5664">
        <v>291864</v>
      </c>
      <c r="B5664" s="3">
        <v>45801</v>
      </c>
      <c r="C5664" s="4">
        <v>0.47572916666666665</v>
      </c>
      <c r="D5664" t="s">
        <v>52</v>
      </c>
      <c r="E5664">
        <v>1</v>
      </c>
      <c r="F5664" t="s">
        <v>15</v>
      </c>
      <c r="G5664" t="s">
        <v>405</v>
      </c>
      <c r="H5664" t="s">
        <v>414</v>
      </c>
      <c r="J5664" t="s">
        <v>403</v>
      </c>
      <c r="K5664">
        <v>1</v>
      </c>
      <c r="L5664" t="str">
        <f>_xlfn.CONCAT(D5664,F5664)</f>
        <v>Frappé12 oz</v>
      </c>
      <c r="M5664" s="10">
        <f>E5664*_xlfn.XLOOKUP(L5664,PriceListData!$F$2:$F$97,PriceListData!$E$2:$E$97)</f>
        <v>4.75</v>
      </c>
      <c r="N5664" t="str">
        <f>TEXT(B5664,"dddd")</f>
        <v>Saturday</v>
      </c>
    </row>
    <row r="5665" spans="1:14" x14ac:dyDescent="0.35">
      <c r="A5665">
        <v>291861</v>
      </c>
      <c r="B5665" s="3">
        <v>45801</v>
      </c>
      <c r="C5665" s="4">
        <v>0.46627314814814813</v>
      </c>
      <c r="D5665" t="s">
        <v>430</v>
      </c>
      <c r="E5665">
        <v>1</v>
      </c>
      <c r="F5665" t="s">
        <v>76</v>
      </c>
      <c r="G5665" t="s">
        <v>405</v>
      </c>
      <c r="H5665" t="s">
        <v>414</v>
      </c>
      <c r="J5665" t="s">
        <v>403</v>
      </c>
      <c r="K5665">
        <v>1</v>
      </c>
      <c r="L5665" t="str">
        <f>_xlfn.CONCAT(D5665,F5665)</f>
        <v>Iced café bombón10 oz</v>
      </c>
      <c r="M5665" s="10">
        <f>E5665*_xlfn.XLOOKUP(L5665,PriceListData!$F$2:$F$97,PriceListData!$E$2:$E$97)</f>
        <v>4.75</v>
      </c>
      <c r="N5665" t="str">
        <f>TEXT(B5665,"dddd")</f>
        <v>Saturday</v>
      </c>
    </row>
    <row r="5666" spans="1:14" x14ac:dyDescent="0.35">
      <c r="A5666">
        <v>291860</v>
      </c>
      <c r="B5666" s="3">
        <v>45801</v>
      </c>
      <c r="C5666" s="4">
        <v>0.46563657407407405</v>
      </c>
      <c r="D5666" t="s">
        <v>52</v>
      </c>
      <c r="E5666">
        <v>1</v>
      </c>
      <c r="F5666" t="s">
        <v>15</v>
      </c>
      <c r="G5666" t="s">
        <v>405</v>
      </c>
      <c r="H5666" t="s">
        <v>414</v>
      </c>
      <c r="J5666" t="s">
        <v>403</v>
      </c>
      <c r="K5666">
        <v>2</v>
      </c>
      <c r="L5666" t="str">
        <f>_xlfn.CONCAT(D5666,F5666)</f>
        <v>Frappé12 oz</v>
      </c>
      <c r="M5666" s="10">
        <f>E5666*_xlfn.XLOOKUP(L5666,PriceListData!$F$2:$F$97,PriceListData!$E$2:$E$97)</f>
        <v>4.75</v>
      </c>
      <c r="N5666" t="str">
        <f>TEXT(B5666,"dddd")</f>
        <v>Saturday</v>
      </c>
    </row>
    <row r="5667" spans="1:14" x14ac:dyDescent="0.35">
      <c r="A5667">
        <v>291860</v>
      </c>
      <c r="B5667" s="3">
        <v>45801</v>
      </c>
      <c r="C5667" s="4">
        <v>0.46563657407407405</v>
      </c>
      <c r="D5667" t="s">
        <v>404</v>
      </c>
      <c r="E5667">
        <v>1</v>
      </c>
      <c r="F5667" t="s">
        <v>15</v>
      </c>
      <c r="G5667" t="s">
        <v>405</v>
      </c>
      <c r="H5667" t="s">
        <v>406</v>
      </c>
      <c r="J5667" t="s">
        <v>403</v>
      </c>
      <c r="K5667">
        <v>2</v>
      </c>
      <c r="L5667" t="str">
        <f>_xlfn.CONCAT(D5667,F5667)</f>
        <v>Café latté12 oz</v>
      </c>
      <c r="M5667" s="10">
        <f>E5667*_xlfn.XLOOKUP(L5667,PriceListData!$F$2:$F$97,PriceListData!$E$2:$E$97)</f>
        <v>4.25</v>
      </c>
      <c r="N5667" t="str">
        <f>TEXT(B5667,"dddd")</f>
        <v>Saturday</v>
      </c>
    </row>
    <row r="5668" spans="1:14" x14ac:dyDescent="0.35">
      <c r="A5668">
        <v>291859</v>
      </c>
      <c r="B5668" s="3">
        <v>45801</v>
      </c>
      <c r="C5668" s="4">
        <v>0.46400462962962963</v>
      </c>
      <c r="D5668" t="s">
        <v>404</v>
      </c>
      <c r="E5668">
        <v>1</v>
      </c>
      <c r="F5668" t="s">
        <v>15</v>
      </c>
      <c r="G5668" t="s">
        <v>405</v>
      </c>
      <c r="H5668" t="s">
        <v>406</v>
      </c>
      <c r="J5668" t="s">
        <v>403</v>
      </c>
      <c r="K5668">
        <v>2</v>
      </c>
      <c r="L5668" t="str">
        <f>_xlfn.CONCAT(D5668,F5668)</f>
        <v>Café latté12 oz</v>
      </c>
      <c r="M5668" s="10">
        <f>E5668*_xlfn.XLOOKUP(L5668,PriceListData!$F$2:$F$97,PriceListData!$E$2:$E$97)</f>
        <v>4.25</v>
      </c>
      <c r="N5668" t="str">
        <f>TEXT(B5668,"dddd")</f>
        <v>Saturday</v>
      </c>
    </row>
    <row r="5669" spans="1:14" x14ac:dyDescent="0.35">
      <c r="A5669">
        <v>291858</v>
      </c>
      <c r="B5669" s="3">
        <v>45801</v>
      </c>
      <c r="C5669" s="4">
        <v>0.46135416666666668</v>
      </c>
      <c r="D5669" t="s">
        <v>411</v>
      </c>
      <c r="E5669">
        <v>1</v>
      </c>
      <c r="F5669" t="s">
        <v>24</v>
      </c>
      <c r="G5669" t="s">
        <v>405</v>
      </c>
      <c r="H5669" t="s">
        <v>406</v>
      </c>
      <c r="J5669" t="s">
        <v>403</v>
      </c>
      <c r="K5669">
        <v>1</v>
      </c>
      <c r="L5669" t="str">
        <f>_xlfn.CONCAT(D5669,F5669)</f>
        <v>Turkish coffee3 oz</v>
      </c>
      <c r="M5669" s="10">
        <f>E5669*_xlfn.XLOOKUP(L5669,PriceListData!$F$2:$F$97,PriceListData!$E$2:$E$97)</f>
        <v>3.75</v>
      </c>
      <c r="N5669" t="str">
        <f>TEXT(B5669,"dddd")</f>
        <v>Saturday</v>
      </c>
    </row>
    <row r="5670" spans="1:14" x14ac:dyDescent="0.35">
      <c r="A5670">
        <v>291857</v>
      </c>
      <c r="B5670" s="3">
        <v>45801</v>
      </c>
      <c r="C5670" s="4">
        <v>0.46061342592592591</v>
      </c>
      <c r="D5670" t="s">
        <v>54</v>
      </c>
      <c r="E5670">
        <v>1</v>
      </c>
      <c r="G5670" t="s">
        <v>415</v>
      </c>
      <c r="H5670" t="s">
        <v>416</v>
      </c>
      <c r="J5670" t="s">
        <v>403</v>
      </c>
      <c r="K5670">
        <v>1</v>
      </c>
      <c r="L5670" t="str">
        <f>_xlfn.CONCAT(D5670,F5670)</f>
        <v>Syrup</v>
      </c>
      <c r="M5670" s="10">
        <f>E5670*_xlfn.XLOOKUP(L5670,PriceListData!$F$2:$F$97,PriceListData!$E$2:$E$97)</f>
        <v>0.75</v>
      </c>
      <c r="N5670" t="str">
        <f>TEXT(B5670,"dddd")</f>
        <v>Saturday</v>
      </c>
    </row>
    <row r="5671" spans="1:14" x14ac:dyDescent="0.35">
      <c r="A5671">
        <v>291857</v>
      </c>
      <c r="B5671" s="3">
        <v>45801</v>
      </c>
      <c r="C5671" s="4">
        <v>0.46061342592592591</v>
      </c>
      <c r="D5671" t="s">
        <v>21</v>
      </c>
      <c r="E5671">
        <v>1</v>
      </c>
      <c r="F5671" t="s">
        <v>15</v>
      </c>
      <c r="G5671" t="s">
        <v>405</v>
      </c>
      <c r="H5671" t="s">
        <v>406</v>
      </c>
      <c r="J5671" t="s">
        <v>403</v>
      </c>
      <c r="K5671">
        <v>1</v>
      </c>
      <c r="L5671" t="str">
        <f>_xlfn.CONCAT(D5671,F5671)</f>
        <v>Pourover12 oz</v>
      </c>
      <c r="M5671" s="10">
        <f>E5671*_xlfn.XLOOKUP(L5671,PriceListData!$F$2:$F$97,PriceListData!$E$2:$E$97)</f>
        <v>3.5</v>
      </c>
      <c r="N5671" t="str">
        <f>TEXT(B5671,"dddd")</f>
        <v>Saturday</v>
      </c>
    </row>
    <row r="5672" spans="1:14" x14ac:dyDescent="0.35">
      <c r="A5672">
        <v>291856</v>
      </c>
      <c r="B5672" s="3">
        <v>45801</v>
      </c>
      <c r="C5672" s="4">
        <v>0.45947916666666666</v>
      </c>
      <c r="D5672" t="s">
        <v>54</v>
      </c>
      <c r="E5672">
        <v>1</v>
      </c>
      <c r="G5672" t="s">
        <v>415</v>
      </c>
      <c r="H5672" t="s">
        <v>416</v>
      </c>
      <c r="J5672" t="s">
        <v>403</v>
      </c>
      <c r="K5672">
        <v>1</v>
      </c>
      <c r="L5672" t="str">
        <f>_xlfn.CONCAT(D5672,F5672)</f>
        <v>Syrup</v>
      </c>
      <c r="M5672" s="10">
        <f>E5672*_xlfn.XLOOKUP(L5672,PriceListData!$F$2:$F$97,PriceListData!$E$2:$E$97)</f>
        <v>0.75</v>
      </c>
      <c r="N5672" t="str">
        <f>TEXT(B5672,"dddd")</f>
        <v>Saturday</v>
      </c>
    </row>
    <row r="5673" spans="1:14" x14ac:dyDescent="0.35">
      <c r="A5673">
        <v>291856</v>
      </c>
      <c r="B5673" s="3">
        <v>45801</v>
      </c>
      <c r="C5673" s="4">
        <v>0.45947916666666666</v>
      </c>
      <c r="D5673" t="s">
        <v>21</v>
      </c>
      <c r="E5673">
        <v>1</v>
      </c>
      <c r="F5673" t="s">
        <v>15</v>
      </c>
      <c r="G5673" t="s">
        <v>405</v>
      </c>
      <c r="H5673" t="s">
        <v>406</v>
      </c>
      <c r="J5673" t="s">
        <v>403</v>
      </c>
      <c r="K5673">
        <v>1</v>
      </c>
      <c r="L5673" t="str">
        <f>_xlfn.CONCAT(D5673,F5673)</f>
        <v>Pourover12 oz</v>
      </c>
      <c r="M5673" s="10">
        <f>E5673*_xlfn.XLOOKUP(L5673,PriceListData!$F$2:$F$97,PriceListData!$E$2:$E$97)</f>
        <v>3.5</v>
      </c>
      <c r="N5673" t="str">
        <f>TEXT(B5673,"dddd")</f>
        <v>Saturday</v>
      </c>
    </row>
    <row r="5674" spans="1:14" x14ac:dyDescent="0.35">
      <c r="A5674">
        <v>291855</v>
      </c>
      <c r="B5674" s="3">
        <v>45801</v>
      </c>
      <c r="C5674" s="4">
        <v>0.45773148148148146</v>
      </c>
      <c r="D5674" t="s">
        <v>445</v>
      </c>
      <c r="E5674">
        <v>1</v>
      </c>
      <c r="F5674" t="s">
        <v>15</v>
      </c>
      <c r="G5674" t="s">
        <v>423</v>
      </c>
      <c r="H5674" t="s">
        <v>414</v>
      </c>
      <c r="J5674" t="s">
        <v>403</v>
      </c>
      <c r="K5674">
        <v>1</v>
      </c>
      <c r="L5674" t="str">
        <f>_xlfn.CONCAT(D5674,F5674)</f>
        <v>Mango lassi12 oz</v>
      </c>
      <c r="M5674" s="10">
        <f>E5674*_xlfn.XLOOKUP(L5674,PriceListData!$F$2:$F$97,PriceListData!$E$2:$E$97)</f>
        <v>5.75</v>
      </c>
      <c r="N5674" t="str">
        <f>TEXT(B5674,"dddd")</f>
        <v>Saturday</v>
      </c>
    </row>
    <row r="5675" spans="1:14" x14ac:dyDescent="0.35">
      <c r="A5675">
        <v>291854</v>
      </c>
      <c r="B5675" s="3">
        <v>45801</v>
      </c>
      <c r="C5675" s="4">
        <v>0.45716435185185184</v>
      </c>
      <c r="D5675" t="s">
        <v>425</v>
      </c>
      <c r="E5675">
        <v>1</v>
      </c>
      <c r="F5675" t="s">
        <v>15</v>
      </c>
      <c r="G5675" t="s">
        <v>405</v>
      </c>
      <c r="H5675" t="s">
        <v>414</v>
      </c>
      <c r="J5675" t="s">
        <v>403</v>
      </c>
      <c r="K5675">
        <v>2</v>
      </c>
      <c r="L5675" t="str">
        <f>_xlfn.CONCAT(D5675,F5675)</f>
        <v>Iced Guillermo12 oz</v>
      </c>
      <c r="M5675" s="10">
        <f>E5675*_xlfn.XLOOKUP(L5675,PriceListData!$F$2:$F$97,PriceListData!$E$2:$E$97)</f>
        <v>3.5</v>
      </c>
      <c r="N5675" t="str">
        <f>TEXT(B5675,"dddd")</f>
        <v>Saturday</v>
      </c>
    </row>
    <row r="5676" spans="1:14" x14ac:dyDescent="0.35">
      <c r="A5676">
        <v>291852</v>
      </c>
      <c r="B5676" s="3">
        <v>45801</v>
      </c>
      <c r="C5676" s="4">
        <v>0.45069444444444445</v>
      </c>
      <c r="D5676" t="s">
        <v>407</v>
      </c>
      <c r="E5676">
        <v>1</v>
      </c>
      <c r="G5676" t="s">
        <v>405</v>
      </c>
      <c r="H5676" t="s">
        <v>408</v>
      </c>
      <c r="J5676" t="s">
        <v>403</v>
      </c>
      <c r="K5676">
        <v>1</v>
      </c>
      <c r="L5676" t="str">
        <f>_xlfn.CONCAT(D5676,F5676)</f>
        <v>Drip coffee refill</v>
      </c>
      <c r="M5676" s="10">
        <f>E5676*_xlfn.XLOOKUP(L5676,PriceListData!$F$2:$F$97,PriceListData!$E$2:$E$97)</f>
        <v>1.25</v>
      </c>
      <c r="N5676" t="str">
        <f>TEXT(B5676,"dddd")</f>
        <v>Saturday</v>
      </c>
    </row>
    <row r="5677" spans="1:14" x14ac:dyDescent="0.35">
      <c r="A5677">
        <v>291851</v>
      </c>
      <c r="B5677" s="3">
        <v>45801</v>
      </c>
      <c r="C5677" s="4">
        <v>0.44828703703703704</v>
      </c>
      <c r="D5677" t="s">
        <v>52</v>
      </c>
      <c r="E5677">
        <v>1</v>
      </c>
      <c r="F5677" t="s">
        <v>15</v>
      </c>
      <c r="G5677" t="s">
        <v>405</v>
      </c>
      <c r="H5677" t="s">
        <v>414</v>
      </c>
      <c r="J5677" t="s">
        <v>403</v>
      </c>
      <c r="K5677">
        <v>1</v>
      </c>
      <c r="L5677" t="str">
        <f>_xlfn.CONCAT(D5677,F5677)</f>
        <v>Frappé12 oz</v>
      </c>
      <c r="M5677" s="10">
        <f>E5677*_xlfn.XLOOKUP(L5677,PriceListData!$F$2:$F$97,PriceListData!$E$2:$E$97)</f>
        <v>4.75</v>
      </c>
      <c r="N5677" t="str">
        <f>TEXT(B5677,"dddd")</f>
        <v>Saturday</v>
      </c>
    </row>
    <row r="5678" spans="1:14" x14ac:dyDescent="0.35">
      <c r="A5678">
        <v>291848</v>
      </c>
      <c r="B5678" s="3">
        <v>45801</v>
      </c>
      <c r="C5678" s="4">
        <v>0.44141203703703702</v>
      </c>
      <c r="D5678" t="s">
        <v>425</v>
      </c>
      <c r="E5678">
        <v>1</v>
      </c>
      <c r="F5678" t="s">
        <v>15</v>
      </c>
      <c r="G5678" t="s">
        <v>405</v>
      </c>
      <c r="H5678" t="s">
        <v>414</v>
      </c>
      <c r="J5678" t="s">
        <v>403</v>
      </c>
      <c r="K5678">
        <v>1</v>
      </c>
      <c r="L5678" t="str">
        <f>_xlfn.CONCAT(D5678,F5678)</f>
        <v>Iced Guillermo12 oz</v>
      </c>
      <c r="M5678" s="10">
        <f>E5678*_xlfn.XLOOKUP(L5678,PriceListData!$F$2:$F$97,PriceListData!$E$2:$E$97)</f>
        <v>3.5</v>
      </c>
      <c r="N5678" t="str">
        <f>TEXT(B5678,"dddd")</f>
        <v>Saturday</v>
      </c>
    </row>
    <row r="5679" spans="1:14" x14ac:dyDescent="0.35">
      <c r="A5679">
        <v>291847</v>
      </c>
      <c r="B5679" s="3">
        <v>45801</v>
      </c>
      <c r="C5679" s="4">
        <v>0.44063657407407408</v>
      </c>
      <c r="D5679" t="s">
        <v>411</v>
      </c>
      <c r="E5679">
        <v>1</v>
      </c>
      <c r="F5679" t="s">
        <v>24</v>
      </c>
      <c r="G5679" t="s">
        <v>405</v>
      </c>
      <c r="H5679" t="s">
        <v>406</v>
      </c>
      <c r="J5679" t="s">
        <v>403</v>
      </c>
      <c r="K5679">
        <v>1</v>
      </c>
      <c r="L5679" t="str">
        <f>_xlfn.CONCAT(D5679,F5679)</f>
        <v>Turkish coffee3 oz</v>
      </c>
      <c r="M5679" s="10">
        <f>E5679*_xlfn.XLOOKUP(L5679,PriceListData!$F$2:$F$97,PriceListData!$E$2:$E$97)</f>
        <v>3.75</v>
      </c>
      <c r="N5679" t="str">
        <f>TEXT(B5679,"dddd")</f>
        <v>Saturday</v>
      </c>
    </row>
    <row r="5680" spans="1:14" x14ac:dyDescent="0.35">
      <c r="A5680">
        <v>291846</v>
      </c>
      <c r="B5680" s="3">
        <v>45801</v>
      </c>
      <c r="C5680" s="4">
        <v>0.43741898148148151</v>
      </c>
      <c r="D5680" t="s">
        <v>410</v>
      </c>
      <c r="E5680">
        <v>1</v>
      </c>
      <c r="F5680" t="s">
        <v>15</v>
      </c>
      <c r="G5680" t="s">
        <v>405</v>
      </c>
      <c r="H5680" t="s">
        <v>406</v>
      </c>
      <c r="J5680" t="s">
        <v>403</v>
      </c>
      <c r="K5680">
        <v>2</v>
      </c>
      <c r="L5680" t="str">
        <f>_xlfn.CONCAT(D5680,F5680)</f>
        <v>Café Cubano12 oz</v>
      </c>
      <c r="M5680" s="10">
        <f>E5680*_xlfn.XLOOKUP(L5680,PriceListData!$F$2:$F$97,PriceListData!$E$2:$E$97)</f>
        <v>7</v>
      </c>
      <c r="N5680" t="str">
        <f>TEXT(B5680,"dddd")</f>
        <v>Saturday</v>
      </c>
    </row>
    <row r="5681" spans="1:14" x14ac:dyDescent="0.35">
      <c r="A5681">
        <v>291844</v>
      </c>
      <c r="B5681" s="3">
        <v>45801</v>
      </c>
      <c r="C5681" s="4">
        <v>0.43403935185185183</v>
      </c>
      <c r="D5681" t="s">
        <v>404</v>
      </c>
      <c r="E5681">
        <v>1</v>
      </c>
      <c r="F5681" t="s">
        <v>15</v>
      </c>
      <c r="G5681" t="s">
        <v>405</v>
      </c>
      <c r="H5681" t="s">
        <v>406</v>
      </c>
      <c r="J5681" t="s">
        <v>403</v>
      </c>
      <c r="K5681">
        <v>2</v>
      </c>
      <c r="L5681" t="str">
        <f>_xlfn.CONCAT(D5681,F5681)</f>
        <v>Café latté12 oz</v>
      </c>
      <c r="M5681" s="10">
        <f>E5681*_xlfn.XLOOKUP(L5681,PriceListData!$F$2:$F$97,PriceListData!$E$2:$E$97)</f>
        <v>4.25</v>
      </c>
      <c r="N5681" t="str">
        <f>TEXT(B5681,"dddd")</f>
        <v>Saturday</v>
      </c>
    </row>
    <row r="5682" spans="1:14" x14ac:dyDescent="0.35">
      <c r="A5682">
        <v>291843</v>
      </c>
      <c r="B5682" s="3">
        <v>45801</v>
      </c>
      <c r="C5682" s="4">
        <v>0.4329513888888889</v>
      </c>
      <c r="D5682" t="s">
        <v>65</v>
      </c>
      <c r="E5682">
        <v>1</v>
      </c>
      <c r="F5682" t="s">
        <v>15</v>
      </c>
      <c r="G5682" t="s">
        <v>405</v>
      </c>
      <c r="H5682" t="s">
        <v>406</v>
      </c>
      <c r="J5682" t="s">
        <v>403</v>
      </c>
      <c r="K5682">
        <v>1</v>
      </c>
      <c r="L5682" t="str">
        <f>_xlfn.CONCAT(D5682,F5682)</f>
        <v>Cappuccino12 oz</v>
      </c>
      <c r="M5682" s="10">
        <f>E5682*_xlfn.XLOOKUP(L5682,PriceListData!$F$2:$F$97,PriceListData!$E$2:$E$97)</f>
        <v>5.5</v>
      </c>
      <c r="N5682" t="str">
        <f>TEXT(B5682,"dddd")</f>
        <v>Saturday</v>
      </c>
    </row>
    <row r="5683" spans="1:14" x14ac:dyDescent="0.35">
      <c r="A5683">
        <v>291842</v>
      </c>
      <c r="B5683" s="3">
        <v>45801</v>
      </c>
      <c r="C5683" s="4">
        <v>0.43275462962962963</v>
      </c>
      <c r="D5683" t="s">
        <v>412</v>
      </c>
      <c r="E5683">
        <v>1</v>
      </c>
      <c r="F5683" t="s">
        <v>15</v>
      </c>
      <c r="G5683" t="s">
        <v>413</v>
      </c>
      <c r="H5683" t="s">
        <v>414</v>
      </c>
      <c r="J5683" t="s">
        <v>403</v>
      </c>
      <c r="K5683">
        <v>2</v>
      </c>
      <c r="L5683" t="str">
        <f>_xlfn.CONCAT(D5683,F5683)</f>
        <v>Iced tea12 oz</v>
      </c>
      <c r="M5683" s="10">
        <f>E5683*_xlfn.XLOOKUP(L5683,PriceListData!$F$2:$F$97,PriceListData!$E$2:$E$97)</f>
        <v>4.25</v>
      </c>
      <c r="N5683" t="str">
        <f>TEXT(B5683,"dddd")</f>
        <v>Saturday</v>
      </c>
    </row>
    <row r="5684" spans="1:14" x14ac:dyDescent="0.35">
      <c r="A5684">
        <v>291841</v>
      </c>
      <c r="B5684" s="3">
        <v>45801</v>
      </c>
      <c r="C5684" s="4">
        <v>0.43200231481481483</v>
      </c>
      <c r="D5684" t="s">
        <v>420</v>
      </c>
      <c r="E5684">
        <v>1</v>
      </c>
      <c r="F5684" t="s">
        <v>76</v>
      </c>
      <c r="G5684" t="s">
        <v>413</v>
      </c>
      <c r="H5684" t="s">
        <v>406</v>
      </c>
      <c r="J5684" t="s">
        <v>403</v>
      </c>
      <c r="K5684">
        <v>1</v>
      </c>
      <c r="L5684" t="str">
        <f>_xlfn.CONCAT(D5684,F5684)</f>
        <v>Moroccan tea10 oz</v>
      </c>
      <c r="M5684" s="10">
        <f>E5684*_xlfn.XLOOKUP(L5684,PriceListData!$F$2:$F$97,PriceListData!$E$2:$E$97)</f>
        <v>3</v>
      </c>
      <c r="N5684" t="str">
        <f>TEXT(B5684,"dddd")</f>
        <v>Saturday</v>
      </c>
    </row>
    <row r="5685" spans="1:14" x14ac:dyDescent="0.35">
      <c r="A5685">
        <v>291840</v>
      </c>
      <c r="B5685" s="3">
        <v>45801</v>
      </c>
      <c r="C5685" s="4">
        <v>0.43083333333333335</v>
      </c>
      <c r="D5685" t="s">
        <v>21</v>
      </c>
      <c r="E5685">
        <v>1</v>
      </c>
      <c r="F5685" t="s">
        <v>15</v>
      </c>
      <c r="G5685" t="s">
        <v>405</v>
      </c>
      <c r="H5685" t="s">
        <v>406</v>
      </c>
      <c r="J5685" t="s">
        <v>403</v>
      </c>
      <c r="K5685">
        <v>1</v>
      </c>
      <c r="L5685" t="str">
        <f>_xlfn.CONCAT(D5685,F5685)</f>
        <v>Pourover12 oz</v>
      </c>
      <c r="M5685" s="10">
        <f>E5685*_xlfn.XLOOKUP(L5685,PriceListData!$F$2:$F$97,PriceListData!$E$2:$E$97)</f>
        <v>3.5</v>
      </c>
      <c r="N5685" t="str">
        <f>TEXT(B5685,"dddd")</f>
        <v>Saturday</v>
      </c>
    </row>
    <row r="5686" spans="1:14" x14ac:dyDescent="0.35">
      <c r="A5686">
        <v>291839</v>
      </c>
      <c r="B5686" s="3">
        <v>45801</v>
      </c>
      <c r="C5686" s="4">
        <v>0.42903935185185182</v>
      </c>
      <c r="D5686" t="s">
        <v>452</v>
      </c>
      <c r="E5686">
        <v>1</v>
      </c>
      <c r="G5686" t="s">
        <v>401</v>
      </c>
      <c r="H5686" t="s">
        <v>453</v>
      </c>
      <c r="J5686" t="s">
        <v>403</v>
      </c>
      <c r="K5686">
        <v>1</v>
      </c>
      <c r="L5686" t="str">
        <f>_xlfn.CONCAT(D5686,F5686)</f>
        <v>Reusable travel mug</v>
      </c>
      <c r="M5686" s="10">
        <f>E5686*_xlfn.XLOOKUP(L5686,PriceListData!$F$2:$F$97,PriceListData!$E$2:$E$97)</f>
        <v>12.75</v>
      </c>
      <c r="N5686" t="str">
        <f>TEXT(B5686,"dddd")</f>
        <v>Saturday</v>
      </c>
    </row>
    <row r="5687" spans="1:14" x14ac:dyDescent="0.35">
      <c r="A5687">
        <v>291839</v>
      </c>
      <c r="B5687" s="3">
        <v>45801</v>
      </c>
      <c r="C5687" s="4">
        <v>0.42903935185185182</v>
      </c>
      <c r="D5687" t="s">
        <v>52</v>
      </c>
      <c r="E5687">
        <v>1</v>
      </c>
      <c r="F5687" t="s">
        <v>15</v>
      </c>
      <c r="G5687" t="s">
        <v>405</v>
      </c>
      <c r="H5687" t="s">
        <v>414</v>
      </c>
      <c r="J5687" t="s">
        <v>403</v>
      </c>
      <c r="K5687">
        <v>1</v>
      </c>
      <c r="L5687" t="str">
        <f>_xlfn.CONCAT(D5687,F5687)</f>
        <v>Frappé12 oz</v>
      </c>
      <c r="M5687" s="10">
        <f>E5687*_xlfn.XLOOKUP(L5687,PriceListData!$F$2:$F$97,PriceListData!$E$2:$E$97)</f>
        <v>4.75</v>
      </c>
      <c r="N5687" t="str">
        <f>TEXT(B5687,"dddd")</f>
        <v>Saturday</v>
      </c>
    </row>
    <row r="5688" spans="1:14" x14ac:dyDescent="0.35">
      <c r="A5688">
        <v>291837</v>
      </c>
      <c r="B5688" s="3">
        <v>45801</v>
      </c>
      <c r="C5688" s="4">
        <v>0.42128472222222224</v>
      </c>
      <c r="D5688" t="s">
        <v>425</v>
      </c>
      <c r="E5688">
        <v>1</v>
      </c>
      <c r="F5688" t="s">
        <v>15</v>
      </c>
      <c r="G5688" t="s">
        <v>405</v>
      </c>
      <c r="H5688" t="s">
        <v>414</v>
      </c>
      <c r="J5688" t="s">
        <v>403</v>
      </c>
      <c r="K5688">
        <v>1</v>
      </c>
      <c r="L5688" t="str">
        <f>_xlfn.CONCAT(D5688,F5688)</f>
        <v>Iced Guillermo12 oz</v>
      </c>
      <c r="M5688" s="10">
        <f>E5688*_xlfn.XLOOKUP(L5688,PriceListData!$F$2:$F$97,PriceListData!$E$2:$E$97)</f>
        <v>3.5</v>
      </c>
      <c r="N5688" t="str">
        <f>TEXT(B5688,"dddd")</f>
        <v>Saturday</v>
      </c>
    </row>
    <row r="5689" spans="1:14" x14ac:dyDescent="0.35">
      <c r="A5689">
        <v>291837</v>
      </c>
      <c r="B5689" s="3">
        <v>45801</v>
      </c>
      <c r="C5689" s="4">
        <v>0.42128472222222224</v>
      </c>
      <c r="D5689" t="s">
        <v>52</v>
      </c>
      <c r="E5689">
        <v>1</v>
      </c>
      <c r="F5689" t="s">
        <v>15</v>
      </c>
      <c r="G5689" t="s">
        <v>405</v>
      </c>
      <c r="H5689" t="s">
        <v>414</v>
      </c>
      <c r="J5689" t="s">
        <v>403</v>
      </c>
      <c r="K5689">
        <v>1</v>
      </c>
      <c r="L5689" t="str">
        <f>_xlfn.CONCAT(D5689,F5689)</f>
        <v>Frappé12 oz</v>
      </c>
      <c r="M5689" s="10">
        <f>E5689*_xlfn.XLOOKUP(L5689,PriceListData!$F$2:$F$97,PriceListData!$E$2:$E$97)</f>
        <v>4.75</v>
      </c>
      <c r="N5689" t="str">
        <f>TEXT(B5689,"dddd")</f>
        <v>Saturday</v>
      </c>
    </row>
    <row r="5690" spans="1:14" x14ac:dyDescent="0.35">
      <c r="A5690">
        <v>291836</v>
      </c>
      <c r="B5690" s="3">
        <v>45801</v>
      </c>
      <c r="C5690" s="4">
        <v>0.42019675925925926</v>
      </c>
      <c r="D5690" t="s">
        <v>404</v>
      </c>
      <c r="E5690">
        <v>1</v>
      </c>
      <c r="F5690" t="s">
        <v>15</v>
      </c>
      <c r="G5690" t="s">
        <v>405</v>
      </c>
      <c r="H5690" t="s">
        <v>406</v>
      </c>
      <c r="J5690" t="s">
        <v>403</v>
      </c>
      <c r="K5690">
        <v>2</v>
      </c>
      <c r="L5690" t="str">
        <f>_xlfn.CONCAT(D5690,F5690)</f>
        <v>Café latté12 oz</v>
      </c>
      <c r="M5690" s="10">
        <f>E5690*_xlfn.XLOOKUP(L5690,PriceListData!$F$2:$F$97,PriceListData!$E$2:$E$97)</f>
        <v>4.25</v>
      </c>
      <c r="N5690" t="str">
        <f>TEXT(B5690,"dddd")</f>
        <v>Saturday</v>
      </c>
    </row>
    <row r="5691" spans="1:14" x14ac:dyDescent="0.35">
      <c r="A5691">
        <v>291834</v>
      </c>
      <c r="B5691" s="3">
        <v>45801</v>
      </c>
      <c r="C5691" s="4">
        <v>0.4127662037037037</v>
      </c>
      <c r="D5691" t="s">
        <v>21</v>
      </c>
      <c r="E5691">
        <v>1</v>
      </c>
      <c r="F5691" t="s">
        <v>15</v>
      </c>
      <c r="G5691" t="s">
        <v>405</v>
      </c>
      <c r="H5691" t="s">
        <v>406</v>
      </c>
      <c r="J5691" t="s">
        <v>403</v>
      </c>
      <c r="K5691">
        <v>1</v>
      </c>
      <c r="L5691" t="str">
        <f>_xlfn.CONCAT(D5691,F5691)</f>
        <v>Pourover12 oz</v>
      </c>
      <c r="M5691" s="10">
        <f>E5691*_xlfn.XLOOKUP(L5691,PriceListData!$F$2:$F$97,PriceListData!$E$2:$E$97)</f>
        <v>3.5</v>
      </c>
      <c r="N5691" t="str">
        <f>TEXT(B5691,"dddd")</f>
        <v>Saturday</v>
      </c>
    </row>
    <row r="5692" spans="1:14" x14ac:dyDescent="0.35">
      <c r="A5692">
        <v>291833</v>
      </c>
      <c r="B5692" s="3">
        <v>45801</v>
      </c>
      <c r="C5692" s="4">
        <v>0.41109953703703705</v>
      </c>
      <c r="D5692" t="s">
        <v>452</v>
      </c>
      <c r="E5692">
        <v>1</v>
      </c>
      <c r="G5692" t="s">
        <v>401</v>
      </c>
      <c r="H5692" t="s">
        <v>453</v>
      </c>
      <c r="J5692" t="s">
        <v>403</v>
      </c>
      <c r="K5692">
        <v>1</v>
      </c>
      <c r="L5692" t="str">
        <f>_xlfn.CONCAT(D5692,F5692)</f>
        <v>Reusable travel mug</v>
      </c>
      <c r="M5692" s="10">
        <f>E5692*_xlfn.XLOOKUP(L5692,PriceListData!$F$2:$F$97,PriceListData!$E$2:$E$97)</f>
        <v>12.75</v>
      </c>
      <c r="N5692" t="str">
        <f>TEXT(B5692,"dddd")</f>
        <v>Saturday</v>
      </c>
    </row>
    <row r="5693" spans="1:14" x14ac:dyDescent="0.35">
      <c r="A5693">
        <v>291833</v>
      </c>
      <c r="B5693" s="3">
        <v>45801</v>
      </c>
      <c r="C5693" s="4">
        <v>0.41109953703703705</v>
      </c>
      <c r="D5693" t="s">
        <v>404</v>
      </c>
      <c r="E5693">
        <v>1</v>
      </c>
      <c r="F5693" t="s">
        <v>15</v>
      </c>
      <c r="G5693" t="s">
        <v>405</v>
      </c>
      <c r="H5693" t="s">
        <v>406</v>
      </c>
      <c r="J5693" t="s">
        <v>403</v>
      </c>
      <c r="K5693">
        <v>1</v>
      </c>
      <c r="L5693" t="str">
        <f>_xlfn.CONCAT(D5693,F5693)</f>
        <v>Café latté12 oz</v>
      </c>
      <c r="M5693" s="10">
        <f>E5693*_xlfn.XLOOKUP(L5693,PriceListData!$F$2:$F$97,PriceListData!$E$2:$E$97)</f>
        <v>4.25</v>
      </c>
      <c r="N5693" t="str">
        <f>TEXT(B5693,"dddd")</f>
        <v>Saturday</v>
      </c>
    </row>
    <row r="5694" spans="1:14" x14ac:dyDescent="0.35">
      <c r="A5694">
        <v>291832</v>
      </c>
      <c r="B5694" s="3">
        <v>45801</v>
      </c>
      <c r="C5694" s="4">
        <v>0.40739583333333335</v>
      </c>
      <c r="D5694" t="s">
        <v>40</v>
      </c>
      <c r="E5694">
        <v>1</v>
      </c>
      <c r="F5694" t="s">
        <v>35</v>
      </c>
      <c r="G5694" t="s">
        <v>405</v>
      </c>
      <c r="H5694" t="s">
        <v>406</v>
      </c>
      <c r="J5694" t="s">
        <v>403</v>
      </c>
      <c r="K5694">
        <v>1</v>
      </c>
      <c r="L5694" t="str">
        <f>_xlfn.CONCAT(D5694,F5694)</f>
        <v>Espresso1 oz</v>
      </c>
      <c r="M5694" s="10">
        <f>E5694*_xlfn.XLOOKUP(L5694,PriceListData!$F$2:$F$97,PriceListData!$E$2:$E$97)</f>
        <v>2.5</v>
      </c>
      <c r="N5694" t="str">
        <f>TEXT(B5694,"dddd")</f>
        <v>Saturday</v>
      </c>
    </row>
    <row r="5695" spans="1:14" x14ac:dyDescent="0.35">
      <c r="A5695">
        <v>291831</v>
      </c>
      <c r="B5695" s="3">
        <v>45801</v>
      </c>
      <c r="C5695" s="4">
        <v>0.4070023148148148</v>
      </c>
      <c r="D5695" t="s">
        <v>409</v>
      </c>
      <c r="E5695">
        <v>1</v>
      </c>
      <c r="F5695" t="s">
        <v>15</v>
      </c>
      <c r="G5695" t="s">
        <v>405</v>
      </c>
      <c r="H5695" t="s">
        <v>406</v>
      </c>
      <c r="J5695" t="s">
        <v>403</v>
      </c>
      <c r="K5695">
        <v>2</v>
      </c>
      <c r="L5695" t="str">
        <f>_xlfn.CONCAT(D5695,F5695)</f>
        <v>Drip coffee12 oz</v>
      </c>
      <c r="M5695" s="10">
        <f>E5695*_xlfn.XLOOKUP(L5695,PriceListData!$F$2:$F$97,PriceListData!$E$2:$E$97)</f>
        <v>2.25</v>
      </c>
      <c r="N5695" t="str">
        <f>TEXT(B5695,"dddd")</f>
        <v>Saturday</v>
      </c>
    </row>
    <row r="5696" spans="1:14" x14ac:dyDescent="0.35">
      <c r="A5696">
        <v>291830</v>
      </c>
      <c r="B5696" s="3">
        <v>45801</v>
      </c>
      <c r="C5696" s="4">
        <v>0.40644675925925927</v>
      </c>
      <c r="D5696" t="s">
        <v>52</v>
      </c>
      <c r="E5696">
        <v>1</v>
      </c>
      <c r="F5696" t="s">
        <v>15</v>
      </c>
      <c r="G5696" t="s">
        <v>405</v>
      </c>
      <c r="H5696" t="s">
        <v>414</v>
      </c>
      <c r="J5696" t="s">
        <v>403</v>
      </c>
      <c r="K5696">
        <v>2</v>
      </c>
      <c r="L5696" t="str">
        <f>_xlfn.CONCAT(D5696,F5696)</f>
        <v>Frappé12 oz</v>
      </c>
      <c r="M5696" s="10">
        <f>E5696*_xlfn.XLOOKUP(L5696,PriceListData!$F$2:$F$97,PriceListData!$E$2:$E$97)</f>
        <v>4.75</v>
      </c>
      <c r="N5696" t="str">
        <f>TEXT(B5696,"dddd")</f>
        <v>Saturday</v>
      </c>
    </row>
    <row r="5697" spans="1:14" x14ac:dyDescent="0.35">
      <c r="A5697">
        <v>291830</v>
      </c>
      <c r="B5697" s="3">
        <v>45801</v>
      </c>
      <c r="C5697" s="4">
        <v>0.40644675925925927</v>
      </c>
      <c r="D5697" t="s">
        <v>65</v>
      </c>
      <c r="E5697">
        <v>1</v>
      </c>
      <c r="F5697" t="s">
        <v>15</v>
      </c>
      <c r="G5697" t="s">
        <v>405</v>
      </c>
      <c r="H5697" t="s">
        <v>406</v>
      </c>
      <c r="J5697" t="s">
        <v>403</v>
      </c>
      <c r="K5697">
        <v>2</v>
      </c>
      <c r="L5697" t="str">
        <f>_xlfn.CONCAT(D5697,F5697)</f>
        <v>Cappuccino12 oz</v>
      </c>
      <c r="M5697" s="10">
        <f>E5697*_xlfn.XLOOKUP(L5697,PriceListData!$F$2:$F$97,PriceListData!$E$2:$E$97)</f>
        <v>5.5</v>
      </c>
      <c r="N5697" t="str">
        <f>TEXT(B5697,"dddd")</f>
        <v>Saturday</v>
      </c>
    </row>
    <row r="5698" spans="1:14" x14ac:dyDescent="0.35">
      <c r="A5698">
        <v>291829</v>
      </c>
      <c r="B5698" s="3">
        <v>45801</v>
      </c>
      <c r="C5698" s="4">
        <v>0.40597222222222223</v>
      </c>
      <c r="D5698" t="s">
        <v>425</v>
      </c>
      <c r="E5698">
        <v>1</v>
      </c>
      <c r="F5698" t="s">
        <v>15</v>
      </c>
      <c r="G5698" t="s">
        <v>405</v>
      </c>
      <c r="H5698" t="s">
        <v>414</v>
      </c>
      <c r="J5698" t="s">
        <v>403</v>
      </c>
      <c r="K5698">
        <v>1</v>
      </c>
      <c r="L5698" t="str">
        <f>_xlfn.CONCAT(D5698,F5698)</f>
        <v>Iced Guillermo12 oz</v>
      </c>
      <c r="M5698" s="10">
        <f>E5698*_xlfn.XLOOKUP(L5698,PriceListData!$F$2:$F$97,PriceListData!$E$2:$E$97)</f>
        <v>3.5</v>
      </c>
      <c r="N5698" t="str">
        <f>TEXT(B5698,"dddd")</f>
        <v>Saturday</v>
      </c>
    </row>
    <row r="5699" spans="1:14" x14ac:dyDescent="0.35">
      <c r="A5699">
        <v>291828</v>
      </c>
      <c r="B5699" s="3">
        <v>45801</v>
      </c>
      <c r="C5699" s="4">
        <v>0.40482638888888889</v>
      </c>
      <c r="D5699" t="s">
        <v>409</v>
      </c>
      <c r="E5699">
        <v>1</v>
      </c>
      <c r="F5699" t="s">
        <v>15</v>
      </c>
      <c r="G5699" t="s">
        <v>405</v>
      </c>
      <c r="H5699" t="s">
        <v>406</v>
      </c>
      <c r="J5699" t="s">
        <v>403</v>
      </c>
      <c r="K5699">
        <v>2</v>
      </c>
      <c r="L5699" t="str">
        <f>_xlfn.CONCAT(D5699,F5699)</f>
        <v>Drip coffee12 oz</v>
      </c>
      <c r="M5699" s="10">
        <f>E5699*_xlfn.XLOOKUP(L5699,PriceListData!$F$2:$F$97,PriceListData!$E$2:$E$97)</f>
        <v>2.25</v>
      </c>
      <c r="N5699" t="str">
        <f>TEXT(B5699,"dddd")</f>
        <v>Saturday</v>
      </c>
    </row>
    <row r="5700" spans="1:14" x14ac:dyDescent="0.35">
      <c r="A5700">
        <v>291824</v>
      </c>
      <c r="B5700" s="3">
        <v>45801</v>
      </c>
      <c r="C5700" s="4">
        <v>0.39925925925925926</v>
      </c>
      <c r="D5700" t="s">
        <v>21</v>
      </c>
      <c r="E5700">
        <v>1</v>
      </c>
      <c r="F5700" t="s">
        <v>15</v>
      </c>
      <c r="G5700" t="s">
        <v>405</v>
      </c>
      <c r="H5700" t="s">
        <v>406</v>
      </c>
      <c r="J5700" t="s">
        <v>403</v>
      </c>
      <c r="K5700">
        <v>2</v>
      </c>
      <c r="L5700" t="str">
        <f>_xlfn.CONCAT(D5700,F5700)</f>
        <v>Pourover12 oz</v>
      </c>
      <c r="M5700" s="10">
        <f>E5700*_xlfn.XLOOKUP(L5700,PriceListData!$F$2:$F$97,PriceListData!$E$2:$E$97)</f>
        <v>3.5</v>
      </c>
      <c r="N5700" t="str">
        <f>TEXT(B5700,"dddd")</f>
        <v>Saturday</v>
      </c>
    </row>
    <row r="5701" spans="1:14" x14ac:dyDescent="0.35">
      <c r="A5701">
        <v>291823</v>
      </c>
      <c r="B5701" s="3">
        <v>45801</v>
      </c>
      <c r="C5701" s="4">
        <v>0.39788194444444447</v>
      </c>
      <c r="D5701" t="s">
        <v>21</v>
      </c>
      <c r="E5701">
        <v>2</v>
      </c>
      <c r="F5701" t="s">
        <v>15</v>
      </c>
      <c r="G5701" t="s">
        <v>405</v>
      </c>
      <c r="H5701" t="s">
        <v>406</v>
      </c>
      <c r="J5701" t="s">
        <v>403</v>
      </c>
      <c r="K5701">
        <v>1</v>
      </c>
      <c r="L5701" t="str">
        <f>_xlfn.CONCAT(D5701,F5701)</f>
        <v>Pourover12 oz</v>
      </c>
      <c r="M5701" s="10">
        <f>E5701*_xlfn.XLOOKUP(L5701,PriceListData!$F$2:$F$97,PriceListData!$E$2:$E$97)</f>
        <v>7</v>
      </c>
      <c r="N5701" t="str">
        <f>TEXT(B5701,"dddd")</f>
        <v>Saturday</v>
      </c>
    </row>
    <row r="5702" spans="1:14" x14ac:dyDescent="0.35">
      <c r="A5702">
        <v>291821</v>
      </c>
      <c r="B5702" s="3">
        <v>45801</v>
      </c>
      <c r="C5702" s="4">
        <v>0.39528935185185188</v>
      </c>
      <c r="D5702" t="s">
        <v>21</v>
      </c>
      <c r="E5702">
        <v>1</v>
      </c>
      <c r="F5702" t="s">
        <v>15</v>
      </c>
      <c r="G5702" t="s">
        <v>405</v>
      </c>
      <c r="H5702" t="s">
        <v>406</v>
      </c>
      <c r="J5702" t="s">
        <v>403</v>
      </c>
      <c r="K5702">
        <v>2</v>
      </c>
      <c r="L5702" t="str">
        <f>_xlfn.CONCAT(D5702,F5702)</f>
        <v>Pourover12 oz</v>
      </c>
      <c r="M5702" s="10">
        <f>E5702*_xlfn.XLOOKUP(L5702,PriceListData!$F$2:$F$97,PriceListData!$E$2:$E$97)</f>
        <v>3.5</v>
      </c>
      <c r="N5702" t="str">
        <f>TEXT(B5702,"dddd")</f>
        <v>Saturday</v>
      </c>
    </row>
    <row r="5703" spans="1:14" x14ac:dyDescent="0.35">
      <c r="A5703">
        <v>291820</v>
      </c>
      <c r="B5703" s="3">
        <v>45801</v>
      </c>
      <c r="C5703" s="4">
        <v>0.39478009259259261</v>
      </c>
      <c r="D5703" t="s">
        <v>40</v>
      </c>
      <c r="E5703">
        <v>1</v>
      </c>
      <c r="F5703" t="s">
        <v>35</v>
      </c>
      <c r="G5703" t="s">
        <v>405</v>
      </c>
      <c r="H5703" t="s">
        <v>406</v>
      </c>
      <c r="J5703" t="s">
        <v>403</v>
      </c>
      <c r="K5703">
        <v>1</v>
      </c>
      <c r="L5703" t="str">
        <f>_xlfn.CONCAT(D5703,F5703)</f>
        <v>Espresso1 oz</v>
      </c>
      <c r="M5703" s="10">
        <f>E5703*_xlfn.XLOOKUP(L5703,PriceListData!$F$2:$F$97,PriceListData!$E$2:$E$97)</f>
        <v>2.5</v>
      </c>
      <c r="N5703" t="str">
        <f>TEXT(B5703,"dddd")</f>
        <v>Saturday</v>
      </c>
    </row>
    <row r="5704" spans="1:14" x14ac:dyDescent="0.35">
      <c r="A5704">
        <v>291820</v>
      </c>
      <c r="B5704" s="3">
        <v>45801</v>
      </c>
      <c r="C5704" s="4">
        <v>0.39478009259259261</v>
      </c>
      <c r="D5704" t="s">
        <v>404</v>
      </c>
      <c r="E5704">
        <v>1</v>
      </c>
      <c r="F5704" t="s">
        <v>15</v>
      </c>
      <c r="G5704" t="s">
        <v>405</v>
      </c>
      <c r="H5704" t="s">
        <v>406</v>
      </c>
      <c r="J5704" t="s">
        <v>403</v>
      </c>
      <c r="K5704">
        <v>1</v>
      </c>
      <c r="L5704" t="str">
        <f>_xlfn.CONCAT(D5704,F5704)</f>
        <v>Café latté12 oz</v>
      </c>
      <c r="M5704" s="10">
        <f>E5704*_xlfn.XLOOKUP(L5704,PriceListData!$F$2:$F$97,PriceListData!$E$2:$E$97)</f>
        <v>4.25</v>
      </c>
      <c r="N5704" t="str">
        <f>TEXT(B5704,"dddd")</f>
        <v>Saturday</v>
      </c>
    </row>
    <row r="5705" spans="1:14" x14ac:dyDescent="0.35">
      <c r="A5705">
        <v>291819</v>
      </c>
      <c r="B5705" s="3">
        <v>45801</v>
      </c>
      <c r="C5705" s="4">
        <v>0.39381944444444444</v>
      </c>
      <c r="D5705" t="s">
        <v>428</v>
      </c>
      <c r="E5705">
        <v>1</v>
      </c>
      <c r="F5705" t="s">
        <v>15</v>
      </c>
      <c r="G5705" t="s">
        <v>413</v>
      </c>
      <c r="H5705" t="s">
        <v>406</v>
      </c>
      <c r="J5705" t="s">
        <v>403</v>
      </c>
      <c r="K5705">
        <v>1</v>
      </c>
      <c r="L5705" t="str">
        <f>_xlfn.CONCAT(D5705,F5705)</f>
        <v>Rooibos latté12 oz</v>
      </c>
      <c r="M5705" s="10">
        <f>E5705*_xlfn.XLOOKUP(L5705,PriceListData!$F$2:$F$97,PriceListData!$E$2:$E$97)</f>
        <v>5.5</v>
      </c>
      <c r="N5705" t="str">
        <f>TEXT(B5705,"dddd")</f>
        <v>Saturday</v>
      </c>
    </row>
    <row r="5706" spans="1:14" x14ac:dyDescent="0.35">
      <c r="A5706">
        <v>291818</v>
      </c>
      <c r="B5706" s="3">
        <v>45801</v>
      </c>
      <c r="C5706" s="4">
        <v>0.39059027777777777</v>
      </c>
      <c r="D5706" t="s">
        <v>74</v>
      </c>
      <c r="E5706">
        <v>2</v>
      </c>
      <c r="F5706" t="s">
        <v>15</v>
      </c>
      <c r="G5706" t="s">
        <v>417</v>
      </c>
      <c r="H5706" t="s">
        <v>418</v>
      </c>
      <c r="J5706" t="s">
        <v>403</v>
      </c>
      <c r="K5706">
        <v>1</v>
      </c>
      <c r="L5706" t="str">
        <f>_xlfn.CONCAT(D5706,F5706)</f>
        <v>Single-origin12 oz</v>
      </c>
      <c r="M5706" s="10">
        <f>E5706*_xlfn.XLOOKUP(L5706,PriceListData!$F$2:$F$97,PriceListData!$E$2:$E$97)</f>
        <v>29.9</v>
      </c>
      <c r="N5706" t="str">
        <f>TEXT(B5706,"dddd")</f>
        <v>Saturday</v>
      </c>
    </row>
    <row r="5707" spans="1:14" x14ac:dyDescent="0.35">
      <c r="A5707">
        <v>291817</v>
      </c>
      <c r="B5707" s="3">
        <v>45801</v>
      </c>
      <c r="C5707" s="4">
        <v>0.3853935185185185</v>
      </c>
      <c r="D5707" t="s">
        <v>404</v>
      </c>
      <c r="E5707">
        <v>1</v>
      </c>
      <c r="F5707" t="s">
        <v>15</v>
      </c>
      <c r="G5707" t="s">
        <v>405</v>
      </c>
      <c r="H5707" t="s">
        <v>406</v>
      </c>
      <c r="J5707" t="s">
        <v>403</v>
      </c>
      <c r="K5707">
        <v>2</v>
      </c>
      <c r="L5707" t="str">
        <f>_xlfn.CONCAT(D5707,F5707)</f>
        <v>Café latté12 oz</v>
      </c>
      <c r="M5707" s="10">
        <f>E5707*_xlfn.XLOOKUP(L5707,PriceListData!$F$2:$F$97,PriceListData!$E$2:$E$97)</f>
        <v>4.25</v>
      </c>
      <c r="N5707" t="str">
        <f>TEXT(B5707,"dddd")</f>
        <v>Saturday</v>
      </c>
    </row>
    <row r="5708" spans="1:14" x14ac:dyDescent="0.35">
      <c r="A5708">
        <v>291816</v>
      </c>
      <c r="B5708" s="3">
        <v>45801</v>
      </c>
      <c r="C5708" s="4">
        <v>0.38403935185185184</v>
      </c>
      <c r="D5708" t="s">
        <v>411</v>
      </c>
      <c r="E5708">
        <v>2</v>
      </c>
      <c r="F5708" t="s">
        <v>24</v>
      </c>
      <c r="G5708" t="s">
        <v>405</v>
      </c>
      <c r="H5708" t="s">
        <v>406</v>
      </c>
      <c r="J5708" t="s">
        <v>403</v>
      </c>
      <c r="K5708">
        <v>1</v>
      </c>
      <c r="L5708" t="str">
        <f>_xlfn.CONCAT(D5708,F5708)</f>
        <v>Turkish coffee3 oz</v>
      </c>
      <c r="M5708" s="10">
        <f>E5708*_xlfn.XLOOKUP(L5708,PriceListData!$F$2:$F$97,PriceListData!$E$2:$E$97)</f>
        <v>7.5</v>
      </c>
      <c r="N5708" t="str">
        <f>TEXT(B5708,"dddd")</f>
        <v>Saturday</v>
      </c>
    </row>
    <row r="5709" spans="1:14" x14ac:dyDescent="0.35">
      <c r="A5709">
        <v>291815</v>
      </c>
      <c r="B5709" s="3">
        <v>45801</v>
      </c>
      <c r="C5709" s="4">
        <v>0.38386574074074076</v>
      </c>
      <c r="D5709" t="s">
        <v>52</v>
      </c>
      <c r="E5709">
        <v>1</v>
      </c>
      <c r="F5709" t="s">
        <v>15</v>
      </c>
      <c r="G5709" t="s">
        <v>405</v>
      </c>
      <c r="H5709" t="s">
        <v>414</v>
      </c>
      <c r="J5709" t="s">
        <v>403</v>
      </c>
      <c r="K5709">
        <v>2</v>
      </c>
      <c r="L5709" t="str">
        <f>_xlfn.CONCAT(D5709,F5709)</f>
        <v>Frappé12 oz</v>
      </c>
      <c r="M5709" s="10">
        <f>E5709*_xlfn.XLOOKUP(L5709,PriceListData!$F$2:$F$97,PriceListData!$E$2:$E$97)</f>
        <v>4.75</v>
      </c>
      <c r="N5709" t="str">
        <f>TEXT(B5709,"dddd")</f>
        <v>Saturday</v>
      </c>
    </row>
    <row r="5710" spans="1:14" x14ac:dyDescent="0.35">
      <c r="A5710">
        <v>291814</v>
      </c>
      <c r="B5710" s="3">
        <v>45801</v>
      </c>
      <c r="C5710" s="4">
        <v>0.38273148148148151</v>
      </c>
      <c r="D5710" t="s">
        <v>65</v>
      </c>
      <c r="E5710">
        <v>1</v>
      </c>
      <c r="F5710" t="s">
        <v>15</v>
      </c>
      <c r="G5710" t="s">
        <v>405</v>
      </c>
      <c r="H5710" t="s">
        <v>406</v>
      </c>
      <c r="J5710" t="s">
        <v>403</v>
      </c>
      <c r="K5710">
        <v>1</v>
      </c>
      <c r="L5710" t="str">
        <f>_xlfn.CONCAT(D5710,F5710)</f>
        <v>Cappuccino12 oz</v>
      </c>
      <c r="M5710" s="10">
        <f>E5710*_xlfn.XLOOKUP(L5710,PriceListData!$F$2:$F$97,PriceListData!$E$2:$E$97)</f>
        <v>5.5</v>
      </c>
      <c r="N5710" t="str">
        <f>TEXT(B5710,"dddd")</f>
        <v>Saturday</v>
      </c>
    </row>
    <row r="5711" spans="1:14" x14ac:dyDescent="0.35">
      <c r="A5711">
        <v>291813</v>
      </c>
      <c r="B5711" s="3">
        <v>45801</v>
      </c>
      <c r="C5711" s="4">
        <v>0.38218750000000001</v>
      </c>
      <c r="D5711" t="s">
        <v>427</v>
      </c>
      <c r="E5711">
        <v>1</v>
      </c>
      <c r="F5711" t="s">
        <v>15</v>
      </c>
      <c r="G5711" t="s">
        <v>417</v>
      </c>
      <c r="H5711" t="s">
        <v>418</v>
      </c>
      <c r="J5711" t="s">
        <v>403</v>
      </c>
      <c r="K5711">
        <v>1</v>
      </c>
      <c r="L5711" t="str">
        <f>_xlfn.CONCAT(D5711,F5711)</f>
        <v>House blend12 oz</v>
      </c>
      <c r="M5711" s="10">
        <f>E5711*_xlfn.XLOOKUP(L5711,PriceListData!$F$2:$F$97,PriceListData!$E$2:$E$97)</f>
        <v>12.95</v>
      </c>
      <c r="N5711" t="str">
        <f>TEXT(B5711,"dddd")</f>
        <v>Saturday</v>
      </c>
    </row>
    <row r="5712" spans="1:14" x14ac:dyDescent="0.35">
      <c r="A5712">
        <v>291812</v>
      </c>
      <c r="B5712" s="3">
        <v>45801</v>
      </c>
      <c r="C5712" s="4">
        <v>0.38207175925925924</v>
      </c>
      <c r="D5712" t="s">
        <v>65</v>
      </c>
      <c r="E5712">
        <v>1</v>
      </c>
      <c r="F5712" t="s">
        <v>15</v>
      </c>
      <c r="G5712" t="s">
        <v>405</v>
      </c>
      <c r="H5712" t="s">
        <v>406</v>
      </c>
      <c r="J5712" t="s">
        <v>403</v>
      </c>
      <c r="K5712">
        <v>2</v>
      </c>
      <c r="L5712" t="str">
        <f>_xlfn.CONCAT(D5712,F5712)</f>
        <v>Cappuccino12 oz</v>
      </c>
      <c r="M5712" s="10">
        <f>E5712*_xlfn.XLOOKUP(L5712,PriceListData!$F$2:$F$97,PriceListData!$E$2:$E$97)</f>
        <v>5.5</v>
      </c>
      <c r="N5712" t="str">
        <f>TEXT(B5712,"dddd")</f>
        <v>Saturday</v>
      </c>
    </row>
    <row r="5713" spans="1:14" x14ac:dyDescent="0.35">
      <c r="A5713">
        <v>291811</v>
      </c>
      <c r="B5713" s="3">
        <v>45801</v>
      </c>
      <c r="C5713" s="4">
        <v>0.38109953703703703</v>
      </c>
      <c r="D5713" t="s">
        <v>21</v>
      </c>
      <c r="E5713">
        <v>1</v>
      </c>
      <c r="F5713" t="s">
        <v>15</v>
      </c>
      <c r="G5713" t="s">
        <v>405</v>
      </c>
      <c r="H5713" t="s">
        <v>406</v>
      </c>
      <c r="J5713" t="s">
        <v>403</v>
      </c>
      <c r="K5713">
        <v>1</v>
      </c>
      <c r="L5713" t="str">
        <f>_xlfn.CONCAT(D5713,F5713)</f>
        <v>Pourover12 oz</v>
      </c>
      <c r="M5713" s="10">
        <f>E5713*_xlfn.XLOOKUP(L5713,PriceListData!$F$2:$F$97,PriceListData!$E$2:$E$97)</f>
        <v>3.5</v>
      </c>
      <c r="N5713" t="str">
        <f>TEXT(B5713,"dddd")</f>
        <v>Saturday</v>
      </c>
    </row>
    <row r="5714" spans="1:14" x14ac:dyDescent="0.35">
      <c r="A5714">
        <v>291810</v>
      </c>
      <c r="B5714" s="3">
        <v>45801</v>
      </c>
      <c r="C5714" s="4">
        <v>0.37886574074074075</v>
      </c>
      <c r="D5714" t="s">
        <v>21</v>
      </c>
      <c r="E5714">
        <v>2</v>
      </c>
      <c r="F5714" t="s">
        <v>15</v>
      </c>
      <c r="G5714" t="s">
        <v>405</v>
      </c>
      <c r="H5714" t="s">
        <v>406</v>
      </c>
      <c r="J5714" t="s">
        <v>403</v>
      </c>
      <c r="K5714">
        <v>2</v>
      </c>
      <c r="L5714" t="str">
        <f>_xlfn.CONCAT(D5714,F5714)</f>
        <v>Pourover12 oz</v>
      </c>
      <c r="M5714" s="10">
        <f>E5714*_xlfn.XLOOKUP(L5714,PriceListData!$F$2:$F$97,PriceListData!$E$2:$E$97)</f>
        <v>7</v>
      </c>
      <c r="N5714" t="str">
        <f>TEXT(B5714,"dddd")</f>
        <v>Saturday</v>
      </c>
    </row>
    <row r="5715" spans="1:14" x14ac:dyDescent="0.35">
      <c r="A5715">
        <v>291809</v>
      </c>
      <c r="B5715" s="3">
        <v>45801</v>
      </c>
      <c r="C5715" s="4">
        <v>0.37623842592592593</v>
      </c>
      <c r="D5715" t="s">
        <v>409</v>
      </c>
      <c r="E5715">
        <v>1</v>
      </c>
      <c r="F5715" t="s">
        <v>15</v>
      </c>
      <c r="G5715" t="s">
        <v>405</v>
      </c>
      <c r="H5715" t="s">
        <v>406</v>
      </c>
      <c r="J5715" t="s">
        <v>403</v>
      </c>
      <c r="K5715">
        <v>1</v>
      </c>
      <c r="L5715" t="str">
        <f>_xlfn.CONCAT(D5715,F5715)</f>
        <v>Drip coffee12 oz</v>
      </c>
      <c r="M5715" s="10">
        <f>E5715*_xlfn.XLOOKUP(L5715,PriceListData!$F$2:$F$97,PriceListData!$E$2:$E$97)</f>
        <v>2.25</v>
      </c>
      <c r="N5715" t="str">
        <f>TEXT(B5715,"dddd")</f>
        <v>Saturday</v>
      </c>
    </row>
    <row r="5716" spans="1:14" x14ac:dyDescent="0.35">
      <c r="A5716">
        <v>291808</v>
      </c>
      <c r="B5716" s="3">
        <v>45801</v>
      </c>
      <c r="C5716" s="4">
        <v>0.37539351851851854</v>
      </c>
      <c r="D5716" t="s">
        <v>21</v>
      </c>
      <c r="E5716">
        <v>1</v>
      </c>
      <c r="F5716" t="s">
        <v>15</v>
      </c>
      <c r="G5716" t="s">
        <v>405</v>
      </c>
      <c r="H5716" t="s">
        <v>406</v>
      </c>
      <c r="J5716" t="s">
        <v>403</v>
      </c>
      <c r="K5716">
        <v>2</v>
      </c>
      <c r="L5716" t="str">
        <f>_xlfn.CONCAT(D5716,F5716)</f>
        <v>Pourover12 oz</v>
      </c>
      <c r="M5716" s="10">
        <f>E5716*_xlfn.XLOOKUP(L5716,PriceListData!$F$2:$F$97,PriceListData!$E$2:$E$97)</f>
        <v>3.5</v>
      </c>
      <c r="N5716" t="str">
        <f>TEXT(B5716,"dddd")</f>
        <v>Saturday</v>
      </c>
    </row>
    <row r="5717" spans="1:14" x14ac:dyDescent="0.35">
      <c r="A5717">
        <v>291805</v>
      </c>
      <c r="B5717" s="3">
        <v>45801</v>
      </c>
      <c r="C5717" s="4">
        <v>0.36887731481481484</v>
      </c>
      <c r="D5717" t="s">
        <v>21</v>
      </c>
      <c r="E5717">
        <v>1</v>
      </c>
      <c r="F5717" t="s">
        <v>15</v>
      </c>
      <c r="G5717" t="s">
        <v>405</v>
      </c>
      <c r="H5717" t="s">
        <v>406</v>
      </c>
      <c r="J5717" t="s">
        <v>403</v>
      </c>
      <c r="K5717">
        <v>2</v>
      </c>
      <c r="L5717" t="str">
        <f>_xlfn.CONCAT(D5717,F5717)</f>
        <v>Pourover12 oz</v>
      </c>
      <c r="M5717" s="10">
        <f>E5717*_xlfn.XLOOKUP(L5717,PriceListData!$F$2:$F$97,PriceListData!$E$2:$E$97)</f>
        <v>3.5</v>
      </c>
      <c r="N5717" t="str">
        <f>TEXT(B5717,"dddd")</f>
        <v>Saturday</v>
      </c>
    </row>
    <row r="5718" spans="1:14" x14ac:dyDescent="0.35">
      <c r="A5718">
        <v>291803</v>
      </c>
      <c r="B5718" s="3">
        <v>45801</v>
      </c>
      <c r="C5718" s="4">
        <v>0.36726851851851849</v>
      </c>
      <c r="D5718" t="s">
        <v>420</v>
      </c>
      <c r="E5718">
        <v>1</v>
      </c>
      <c r="F5718" t="s">
        <v>76</v>
      </c>
      <c r="G5718" t="s">
        <v>413</v>
      </c>
      <c r="H5718" t="s">
        <v>406</v>
      </c>
      <c r="J5718" t="s">
        <v>403</v>
      </c>
      <c r="K5718">
        <v>1</v>
      </c>
      <c r="L5718" t="str">
        <f>_xlfn.CONCAT(D5718,F5718)</f>
        <v>Moroccan tea10 oz</v>
      </c>
      <c r="M5718" s="10">
        <f>E5718*_xlfn.XLOOKUP(L5718,PriceListData!$F$2:$F$97,PriceListData!$E$2:$E$97)</f>
        <v>3</v>
      </c>
      <c r="N5718" t="str">
        <f>TEXT(B5718,"dddd")</f>
        <v>Saturday</v>
      </c>
    </row>
    <row r="5719" spans="1:14" x14ac:dyDescent="0.35">
      <c r="A5719">
        <v>291802</v>
      </c>
      <c r="B5719" s="3">
        <v>45801</v>
      </c>
      <c r="C5719" s="4">
        <v>0.36625000000000002</v>
      </c>
      <c r="D5719" t="s">
        <v>52</v>
      </c>
      <c r="E5719">
        <v>1</v>
      </c>
      <c r="F5719" t="s">
        <v>15</v>
      </c>
      <c r="G5719" t="s">
        <v>405</v>
      </c>
      <c r="H5719" t="s">
        <v>414</v>
      </c>
      <c r="J5719" t="s">
        <v>403</v>
      </c>
      <c r="K5719">
        <v>2</v>
      </c>
      <c r="L5719" t="str">
        <f>_xlfn.CONCAT(D5719,F5719)</f>
        <v>Frappé12 oz</v>
      </c>
      <c r="M5719" s="10">
        <f>E5719*_xlfn.XLOOKUP(L5719,PriceListData!$F$2:$F$97,PriceListData!$E$2:$E$97)</f>
        <v>4.75</v>
      </c>
      <c r="N5719" t="str">
        <f>TEXT(B5719,"dddd")</f>
        <v>Saturday</v>
      </c>
    </row>
    <row r="5720" spans="1:14" x14ac:dyDescent="0.35">
      <c r="A5720">
        <v>291801</v>
      </c>
      <c r="B5720" s="3">
        <v>45801</v>
      </c>
      <c r="C5720" s="4">
        <v>0.36586805555555557</v>
      </c>
      <c r="D5720" t="s">
        <v>425</v>
      </c>
      <c r="E5720">
        <v>1</v>
      </c>
      <c r="F5720" t="s">
        <v>15</v>
      </c>
      <c r="G5720" t="s">
        <v>405</v>
      </c>
      <c r="H5720" t="s">
        <v>414</v>
      </c>
      <c r="J5720" t="s">
        <v>403</v>
      </c>
      <c r="K5720">
        <v>2</v>
      </c>
      <c r="L5720" t="str">
        <f>_xlfn.CONCAT(D5720,F5720)</f>
        <v>Iced Guillermo12 oz</v>
      </c>
      <c r="M5720" s="10">
        <f>E5720*_xlfn.XLOOKUP(L5720,PriceListData!$F$2:$F$97,PriceListData!$E$2:$E$97)</f>
        <v>3.5</v>
      </c>
      <c r="N5720" t="str">
        <f>TEXT(B5720,"dddd")</f>
        <v>Saturday</v>
      </c>
    </row>
    <row r="5721" spans="1:14" x14ac:dyDescent="0.35">
      <c r="A5721">
        <v>291800</v>
      </c>
      <c r="B5721" s="3">
        <v>45801</v>
      </c>
      <c r="C5721" s="4">
        <v>0.36568287037037039</v>
      </c>
      <c r="D5721" t="s">
        <v>412</v>
      </c>
      <c r="E5721">
        <v>1</v>
      </c>
      <c r="F5721" t="s">
        <v>15</v>
      </c>
      <c r="G5721" t="s">
        <v>413</v>
      </c>
      <c r="H5721" t="s">
        <v>414</v>
      </c>
      <c r="J5721" t="s">
        <v>403</v>
      </c>
      <c r="K5721">
        <v>1</v>
      </c>
      <c r="L5721" t="str">
        <f>_xlfn.CONCAT(D5721,F5721)</f>
        <v>Iced tea12 oz</v>
      </c>
      <c r="M5721" s="10">
        <f>E5721*_xlfn.XLOOKUP(L5721,PriceListData!$F$2:$F$97,PriceListData!$E$2:$E$97)</f>
        <v>4.25</v>
      </c>
      <c r="N5721" t="str">
        <f>TEXT(B5721,"dddd")</f>
        <v>Saturday</v>
      </c>
    </row>
    <row r="5722" spans="1:14" x14ac:dyDescent="0.35">
      <c r="A5722">
        <v>291799</v>
      </c>
      <c r="B5722" s="3">
        <v>45801</v>
      </c>
      <c r="C5722" s="4">
        <v>0.36469907407407409</v>
      </c>
      <c r="D5722" t="s">
        <v>54</v>
      </c>
      <c r="E5722">
        <v>1</v>
      </c>
      <c r="G5722" t="s">
        <v>415</v>
      </c>
      <c r="H5722" t="s">
        <v>416</v>
      </c>
      <c r="J5722" t="s">
        <v>403</v>
      </c>
      <c r="K5722">
        <v>1</v>
      </c>
      <c r="L5722" t="str">
        <f>_xlfn.CONCAT(D5722,F5722)</f>
        <v>Syrup</v>
      </c>
      <c r="M5722" s="10">
        <f>E5722*_xlfn.XLOOKUP(L5722,PriceListData!$F$2:$F$97,PriceListData!$E$2:$E$97)</f>
        <v>0.75</v>
      </c>
      <c r="N5722" t="str">
        <f>TEXT(B5722,"dddd")</f>
        <v>Saturday</v>
      </c>
    </row>
    <row r="5723" spans="1:14" x14ac:dyDescent="0.35">
      <c r="A5723">
        <v>291799</v>
      </c>
      <c r="B5723" s="3">
        <v>45801</v>
      </c>
      <c r="C5723" s="4">
        <v>0.36469907407407409</v>
      </c>
      <c r="D5723" t="s">
        <v>21</v>
      </c>
      <c r="E5723">
        <v>1</v>
      </c>
      <c r="F5723" t="s">
        <v>15</v>
      </c>
      <c r="G5723" t="s">
        <v>405</v>
      </c>
      <c r="H5723" t="s">
        <v>406</v>
      </c>
      <c r="J5723" t="s">
        <v>403</v>
      </c>
      <c r="K5723">
        <v>1</v>
      </c>
      <c r="L5723" t="str">
        <f>_xlfn.CONCAT(D5723,F5723)</f>
        <v>Pourover12 oz</v>
      </c>
      <c r="M5723" s="10">
        <f>E5723*_xlfn.XLOOKUP(L5723,PriceListData!$F$2:$F$97,PriceListData!$E$2:$E$97)</f>
        <v>3.5</v>
      </c>
      <c r="N5723" t="str">
        <f>TEXT(B5723,"dddd")</f>
        <v>Saturday</v>
      </c>
    </row>
    <row r="5724" spans="1:14" x14ac:dyDescent="0.35">
      <c r="A5724">
        <v>291797</v>
      </c>
      <c r="B5724" s="3">
        <v>45801</v>
      </c>
      <c r="C5724" s="4">
        <v>0.36307870370370371</v>
      </c>
      <c r="D5724" t="s">
        <v>54</v>
      </c>
      <c r="E5724">
        <v>2</v>
      </c>
      <c r="G5724" t="s">
        <v>415</v>
      </c>
      <c r="H5724" t="s">
        <v>416</v>
      </c>
      <c r="J5724" t="s">
        <v>403</v>
      </c>
      <c r="K5724">
        <v>1</v>
      </c>
      <c r="L5724" t="str">
        <f>_xlfn.CONCAT(D5724,F5724)</f>
        <v>Syrup</v>
      </c>
      <c r="M5724" s="10">
        <f>E5724*_xlfn.XLOOKUP(L5724,PriceListData!$F$2:$F$97,PriceListData!$E$2:$E$97)</f>
        <v>1.5</v>
      </c>
      <c r="N5724" t="str">
        <f>TEXT(B5724,"dddd")</f>
        <v>Saturday</v>
      </c>
    </row>
    <row r="5725" spans="1:14" x14ac:dyDescent="0.35">
      <c r="A5725">
        <v>291797</v>
      </c>
      <c r="B5725" s="3">
        <v>45801</v>
      </c>
      <c r="C5725" s="4">
        <v>0.36307870370370371</v>
      </c>
      <c r="D5725" t="s">
        <v>21</v>
      </c>
      <c r="E5725">
        <v>1</v>
      </c>
      <c r="F5725" t="s">
        <v>15</v>
      </c>
      <c r="G5725" t="s">
        <v>405</v>
      </c>
      <c r="H5725" t="s">
        <v>406</v>
      </c>
      <c r="J5725" t="s">
        <v>403</v>
      </c>
      <c r="K5725">
        <v>1</v>
      </c>
      <c r="L5725" t="str">
        <f>_xlfn.CONCAT(D5725,F5725)</f>
        <v>Pourover12 oz</v>
      </c>
      <c r="M5725" s="10">
        <f>E5725*_xlfn.XLOOKUP(L5725,PriceListData!$F$2:$F$97,PriceListData!$E$2:$E$97)</f>
        <v>3.5</v>
      </c>
      <c r="N5725" t="str">
        <f>TEXT(B5725,"dddd")</f>
        <v>Saturday</v>
      </c>
    </row>
    <row r="5726" spans="1:14" x14ac:dyDescent="0.35">
      <c r="A5726">
        <v>291796</v>
      </c>
      <c r="B5726" s="3">
        <v>45801</v>
      </c>
      <c r="C5726" s="4">
        <v>0.36233796296296295</v>
      </c>
      <c r="D5726" t="s">
        <v>52</v>
      </c>
      <c r="E5726">
        <v>1</v>
      </c>
      <c r="F5726" t="s">
        <v>15</v>
      </c>
      <c r="G5726" t="s">
        <v>405</v>
      </c>
      <c r="H5726" t="s">
        <v>414</v>
      </c>
      <c r="J5726" t="s">
        <v>403</v>
      </c>
      <c r="K5726">
        <v>1</v>
      </c>
      <c r="L5726" t="str">
        <f>_xlfn.CONCAT(D5726,F5726)</f>
        <v>Frappé12 oz</v>
      </c>
      <c r="M5726" s="10">
        <f>E5726*_xlfn.XLOOKUP(L5726,PriceListData!$F$2:$F$97,PriceListData!$E$2:$E$97)</f>
        <v>4.75</v>
      </c>
      <c r="N5726" t="str">
        <f>TEXT(B5726,"dddd")</f>
        <v>Saturday</v>
      </c>
    </row>
    <row r="5727" spans="1:14" x14ac:dyDescent="0.35">
      <c r="A5727">
        <v>291795</v>
      </c>
      <c r="B5727" s="3">
        <v>45801</v>
      </c>
      <c r="C5727" s="4">
        <v>0.35829861111111111</v>
      </c>
      <c r="D5727" t="s">
        <v>407</v>
      </c>
      <c r="E5727">
        <v>1</v>
      </c>
      <c r="G5727" t="s">
        <v>405</v>
      </c>
      <c r="H5727" t="s">
        <v>408</v>
      </c>
      <c r="J5727" t="s">
        <v>403</v>
      </c>
      <c r="K5727">
        <v>1</v>
      </c>
      <c r="L5727" t="str">
        <f>_xlfn.CONCAT(D5727,F5727)</f>
        <v>Drip coffee refill</v>
      </c>
      <c r="M5727" s="10">
        <f>E5727*_xlfn.XLOOKUP(L5727,PriceListData!$F$2:$F$97,PriceListData!$E$2:$E$97)</f>
        <v>1.25</v>
      </c>
      <c r="N5727" t="str">
        <f>TEXT(B5727,"dddd")</f>
        <v>Saturday</v>
      </c>
    </row>
    <row r="5728" spans="1:14" x14ac:dyDescent="0.35">
      <c r="A5728">
        <v>291794</v>
      </c>
      <c r="B5728" s="3">
        <v>45801</v>
      </c>
      <c r="C5728" s="4">
        <v>0.35721064814814812</v>
      </c>
      <c r="D5728" t="s">
        <v>411</v>
      </c>
      <c r="E5728">
        <v>1</v>
      </c>
      <c r="F5728" t="s">
        <v>24</v>
      </c>
      <c r="G5728" t="s">
        <v>405</v>
      </c>
      <c r="H5728" t="s">
        <v>406</v>
      </c>
      <c r="J5728" t="s">
        <v>403</v>
      </c>
      <c r="K5728">
        <v>1</v>
      </c>
      <c r="L5728" t="str">
        <f>_xlfn.CONCAT(D5728,F5728)</f>
        <v>Turkish coffee3 oz</v>
      </c>
      <c r="M5728" s="10">
        <f>E5728*_xlfn.XLOOKUP(L5728,PriceListData!$F$2:$F$97,PriceListData!$E$2:$E$97)</f>
        <v>3.75</v>
      </c>
      <c r="N5728" t="str">
        <f>TEXT(B5728,"dddd")</f>
        <v>Saturday</v>
      </c>
    </row>
    <row r="5729" spans="1:14" x14ac:dyDescent="0.35">
      <c r="A5729">
        <v>291793</v>
      </c>
      <c r="B5729" s="3">
        <v>45801</v>
      </c>
      <c r="C5729" s="4">
        <v>0.35498842592592594</v>
      </c>
      <c r="D5729" t="s">
        <v>410</v>
      </c>
      <c r="E5729">
        <v>1</v>
      </c>
      <c r="F5729" t="s">
        <v>15</v>
      </c>
      <c r="G5729" t="s">
        <v>405</v>
      </c>
      <c r="H5729" t="s">
        <v>406</v>
      </c>
      <c r="J5729" t="s">
        <v>403</v>
      </c>
      <c r="K5729">
        <v>2</v>
      </c>
      <c r="L5729" t="str">
        <f>_xlfn.CONCAT(D5729,F5729)</f>
        <v>Café Cubano12 oz</v>
      </c>
      <c r="M5729" s="10">
        <f>E5729*_xlfn.XLOOKUP(L5729,PriceListData!$F$2:$F$97,PriceListData!$E$2:$E$97)</f>
        <v>7</v>
      </c>
      <c r="N5729" t="str">
        <f>TEXT(B5729,"dddd")</f>
        <v>Saturday</v>
      </c>
    </row>
    <row r="5730" spans="1:14" x14ac:dyDescent="0.35">
      <c r="A5730">
        <v>291792</v>
      </c>
      <c r="B5730" s="3">
        <v>45801</v>
      </c>
      <c r="C5730" s="4">
        <v>0.35380787037037037</v>
      </c>
      <c r="D5730" t="s">
        <v>411</v>
      </c>
      <c r="E5730">
        <v>1</v>
      </c>
      <c r="F5730" t="s">
        <v>24</v>
      </c>
      <c r="G5730" t="s">
        <v>405</v>
      </c>
      <c r="H5730" t="s">
        <v>406</v>
      </c>
      <c r="J5730" t="s">
        <v>403</v>
      </c>
      <c r="K5730">
        <v>1</v>
      </c>
      <c r="L5730" t="str">
        <f>_xlfn.CONCAT(D5730,F5730)</f>
        <v>Turkish coffee3 oz</v>
      </c>
      <c r="M5730" s="10">
        <f>E5730*_xlfn.XLOOKUP(L5730,PriceListData!$F$2:$F$97,PriceListData!$E$2:$E$97)</f>
        <v>3.75</v>
      </c>
      <c r="N5730" t="str">
        <f>TEXT(B5730,"dddd")</f>
        <v>Saturday</v>
      </c>
    </row>
    <row r="5731" spans="1:14" x14ac:dyDescent="0.35">
      <c r="A5731">
        <v>291791</v>
      </c>
      <c r="B5731" s="3">
        <v>45801</v>
      </c>
      <c r="C5731" s="4">
        <v>0.34913194444444445</v>
      </c>
      <c r="D5731" t="s">
        <v>407</v>
      </c>
      <c r="E5731">
        <v>1</v>
      </c>
      <c r="G5731" t="s">
        <v>405</v>
      </c>
      <c r="H5731" t="s">
        <v>408</v>
      </c>
      <c r="J5731" t="s">
        <v>403</v>
      </c>
      <c r="K5731">
        <v>1</v>
      </c>
      <c r="L5731" t="str">
        <f>_xlfn.CONCAT(D5731,F5731)</f>
        <v>Drip coffee refill</v>
      </c>
      <c r="M5731" s="10">
        <f>E5731*_xlfn.XLOOKUP(L5731,PriceListData!$F$2:$F$97,PriceListData!$E$2:$E$97)</f>
        <v>1.25</v>
      </c>
      <c r="N5731" t="str">
        <f>TEXT(B5731,"dddd")</f>
        <v>Saturday</v>
      </c>
    </row>
    <row r="5732" spans="1:14" x14ac:dyDescent="0.35">
      <c r="A5732">
        <v>291789</v>
      </c>
      <c r="B5732" s="3">
        <v>45801</v>
      </c>
      <c r="C5732" s="4">
        <v>0.34520833333333334</v>
      </c>
      <c r="D5732" t="s">
        <v>52</v>
      </c>
      <c r="E5732">
        <v>1</v>
      </c>
      <c r="F5732" t="s">
        <v>15</v>
      </c>
      <c r="G5732" t="s">
        <v>405</v>
      </c>
      <c r="H5732" t="s">
        <v>414</v>
      </c>
      <c r="J5732" t="s">
        <v>403</v>
      </c>
      <c r="K5732">
        <v>1</v>
      </c>
      <c r="L5732" t="str">
        <f>_xlfn.CONCAT(D5732,F5732)</f>
        <v>Frappé12 oz</v>
      </c>
      <c r="M5732" s="10">
        <f>E5732*_xlfn.XLOOKUP(L5732,PriceListData!$F$2:$F$97,PriceListData!$E$2:$E$97)</f>
        <v>4.75</v>
      </c>
      <c r="N5732" t="str">
        <f>TEXT(B5732,"dddd")</f>
        <v>Saturday</v>
      </c>
    </row>
    <row r="5733" spans="1:14" x14ac:dyDescent="0.35">
      <c r="A5733">
        <v>291788</v>
      </c>
      <c r="B5733" s="3">
        <v>45801</v>
      </c>
      <c r="C5733" s="4">
        <v>0.34263888888888888</v>
      </c>
      <c r="D5733" t="s">
        <v>54</v>
      </c>
      <c r="E5733">
        <v>2</v>
      </c>
      <c r="G5733" t="s">
        <v>415</v>
      </c>
      <c r="H5733" t="s">
        <v>416</v>
      </c>
      <c r="J5733" t="s">
        <v>403</v>
      </c>
      <c r="K5733">
        <v>1</v>
      </c>
      <c r="L5733" t="str">
        <f>_xlfn.CONCAT(D5733,F5733)</f>
        <v>Syrup</v>
      </c>
      <c r="M5733" s="10">
        <f>E5733*_xlfn.XLOOKUP(L5733,PriceListData!$F$2:$F$97,PriceListData!$E$2:$E$97)</f>
        <v>1.5</v>
      </c>
      <c r="N5733" t="str">
        <f>TEXT(B5733,"dddd")</f>
        <v>Saturday</v>
      </c>
    </row>
    <row r="5734" spans="1:14" x14ac:dyDescent="0.35">
      <c r="A5734">
        <v>291788</v>
      </c>
      <c r="B5734" s="3">
        <v>45801</v>
      </c>
      <c r="C5734" s="4">
        <v>0.34263888888888888</v>
      </c>
      <c r="D5734" t="s">
        <v>21</v>
      </c>
      <c r="E5734">
        <v>1</v>
      </c>
      <c r="F5734" t="s">
        <v>15</v>
      </c>
      <c r="G5734" t="s">
        <v>405</v>
      </c>
      <c r="H5734" t="s">
        <v>406</v>
      </c>
      <c r="J5734" t="s">
        <v>403</v>
      </c>
      <c r="K5734">
        <v>1</v>
      </c>
      <c r="L5734" t="str">
        <f>_xlfn.CONCAT(D5734,F5734)</f>
        <v>Pourover12 oz</v>
      </c>
      <c r="M5734" s="10">
        <f>E5734*_xlfn.XLOOKUP(L5734,PriceListData!$F$2:$F$97,PriceListData!$E$2:$E$97)</f>
        <v>3.5</v>
      </c>
      <c r="N5734" t="str">
        <f>TEXT(B5734,"dddd")</f>
        <v>Saturday</v>
      </c>
    </row>
    <row r="5735" spans="1:14" x14ac:dyDescent="0.35">
      <c r="A5735">
        <v>291787</v>
      </c>
      <c r="B5735" s="3">
        <v>45801</v>
      </c>
      <c r="C5735" s="4">
        <v>0.33684027777777775</v>
      </c>
      <c r="D5735" t="s">
        <v>404</v>
      </c>
      <c r="E5735">
        <v>1</v>
      </c>
      <c r="F5735" t="s">
        <v>15</v>
      </c>
      <c r="G5735" t="s">
        <v>405</v>
      </c>
      <c r="H5735" t="s">
        <v>406</v>
      </c>
      <c r="J5735" t="s">
        <v>403</v>
      </c>
      <c r="K5735">
        <v>1</v>
      </c>
      <c r="L5735" t="str">
        <f>_xlfn.CONCAT(D5735,F5735)</f>
        <v>Café latté12 oz</v>
      </c>
      <c r="M5735" s="10">
        <f>E5735*_xlfn.XLOOKUP(L5735,PriceListData!$F$2:$F$97,PriceListData!$E$2:$E$97)</f>
        <v>4.25</v>
      </c>
      <c r="N5735" t="str">
        <f>TEXT(B5735,"dddd")</f>
        <v>Saturday</v>
      </c>
    </row>
    <row r="5736" spans="1:14" x14ac:dyDescent="0.35">
      <c r="A5736">
        <v>291784</v>
      </c>
      <c r="B5736" s="3">
        <v>45801</v>
      </c>
      <c r="C5736" s="4">
        <v>0.33460648148148148</v>
      </c>
      <c r="D5736" t="s">
        <v>52</v>
      </c>
      <c r="E5736">
        <v>1</v>
      </c>
      <c r="F5736" t="s">
        <v>15</v>
      </c>
      <c r="G5736" t="s">
        <v>405</v>
      </c>
      <c r="H5736" t="s">
        <v>414</v>
      </c>
      <c r="J5736" t="s">
        <v>403</v>
      </c>
      <c r="K5736">
        <v>2</v>
      </c>
      <c r="L5736" t="str">
        <f>_xlfn.CONCAT(D5736,F5736)</f>
        <v>Frappé12 oz</v>
      </c>
      <c r="M5736" s="10">
        <f>E5736*_xlfn.XLOOKUP(L5736,PriceListData!$F$2:$F$97,PriceListData!$E$2:$E$97)</f>
        <v>4.75</v>
      </c>
      <c r="N5736" t="str">
        <f>TEXT(B5736,"dddd")</f>
        <v>Saturday</v>
      </c>
    </row>
    <row r="5737" spans="1:14" x14ac:dyDescent="0.35">
      <c r="A5737">
        <v>291782</v>
      </c>
      <c r="B5737" s="3">
        <v>45801</v>
      </c>
      <c r="C5737" s="4">
        <v>0.33231481481481484</v>
      </c>
      <c r="D5737" t="s">
        <v>40</v>
      </c>
      <c r="E5737">
        <v>1</v>
      </c>
      <c r="F5737" t="s">
        <v>35</v>
      </c>
      <c r="G5737" t="s">
        <v>405</v>
      </c>
      <c r="H5737" t="s">
        <v>406</v>
      </c>
      <c r="J5737" t="s">
        <v>403</v>
      </c>
      <c r="K5737">
        <v>2</v>
      </c>
      <c r="L5737" t="str">
        <f>_xlfn.CONCAT(D5737,F5737)</f>
        <v>Espresso1 oz</v>
      </c>
      <c r="M5737" s="10">
        <f>E5737*_xlfn.XLOOKUP(L5737,PriceListData!$F$2:$F$97,PriceListData!$E$2:$E$97)</f>
        <v>2.5</v>
      </c>
      <c r="N5737" t="str">
        <f>TEXT(B5737,"dddd")</f>
        <v>Saturday</v>
      </c>
    </row>
    <row r="5738" spans="1:14" x14ac:dyDescent="0.35">
      <c r="A5738">
        <v>291781</v>
      </c>
      <c r="B5738" s="3">
        <v>45801</v>
      </c>
      <c r="C5738" s="4">
        <v>0.33133101851851854</v>
      </c>
      <c r="D5738" t="s">
        <v>428</v>
      </c>
      <c r="E5738">
        <v>1</v>
      </c>
      <c r="F5738" t="s">
        <v>15</v>
      </c>
      <c r="G5738" t="s">
        <v>413</v>
      </c>
      <c r="H5738" t="s">
        <v>406</v>
      </c>
      <c r="J5738" t="s">
        <v>403</v>
      </c>
      <c r="K5738">
        <v>1</v>
      </c>
      <c r="L5738" t="str">
        <f>_xlfn.CONCAT(D5738,F5738)</f>
        <v>Rooibos latté12 oz</v>
      </c>
      <c r="M5738" s="10">
        <f>E5738*_xlfn.XLOOKUP(L5738,PriceListData!$F$2:$F$97,PriceListData!$E$2:$E$97)</f>
        <v>5.5</v>
      </c>
      <c r="N5738" t="str">
        <f>TEXT(B5738,"dddd")</f>
        <v>Saturday</v>
      </c>
    </row>
    <row r="5739" spans="1:14" x14ac:dyDescent="0.35">
      <c r="A5739">
        <v>291781</v>
      </c>
      <c r="B5739" s="3">
        <v>45801</v>
      </c>
      <c r="C5739" s="4">
        <v>0.33133101851851854</v>
      </c>
      <c r="D5739" t="s">
        <v>404</v>
      </c>
      <c r="E5739">
        <v>1</v>
      </c>
      <c r="F5739" t="s">
        <v>15</v>
      </c>
      <c r="G5739" t="s">
        <v>405</v>
      </c>
      <c r="H5739" t="s">
        <v>406</v>
      </c>
      <c r="J5739" t="s">
        <v>403</v>
      </c>
      <c r="K5739">
        <v>1</v>
      </c>
      <c r="L5739" t="str">
        <f>_xlfn.CONCAT(D5739,F5739)</f>
        <v>Café latté12 oz</v>
      </c>
      <c r="M5739" s="10">
        <f>E5739*_xlfn.XLOOKUP(L5739,PriceListData!$F$2:$F$97,PriceListData!$E$2:$E$97)</f>
        <v>4.25</v>
      </c>
      <c r="N5739" t="str">
        <f>TEXT(B5739,"dddd")</f>
        <v>Saturday</v>
      </c>
    </row>
    <row r="5740" spans="1:14" x14ac:dyDescent="0.35">
      <c r="A5740">
        <v>291780</v>
      </c>
      <c r="B5740" s="3">
        <v>45801</v>
      </c>
      <c r="C5740" s="4">
        <v>0.32457175925925924</v>
      </c>
      <c r="D5740" t="s">
        <v>52</v>
      </c>
      <c r="E5740">
        <v>1</v>
      </c>
      <c r="F5740" t="s">
        <v>15</v>
      </c>
      <c r="G5740" t="s">
        <v>405</v>
      </c>
      <c r="H5740" t="s">
        <v>414</v>
      </c>
      <c r="J5740" t="s">
        <v>403</v>
      </c>
      <c r="K5740">
        <v>1</v>
      </c>
      <c r="L5740" t="str">
        <f>_xlfn.CONCAT(D5740,F5740)</f>
        <v>Frappé12 oz</v>
      </c>
      <c r="M5740" s="10">
        <f>E5740*_xlfn.XLOOKUP(L5740,PriceListData!$F$2:$F$97,PriceListData!$E$2:$E$97)</f>
        <v>4.75</v>
      </c>
      <c r="N5740" t="str">
        <f>TEXT(B5740,"dddd")</f>
        <v>Saturday</v>
      </c>
    </row>
    <row r="5741" spans="1:14" x14ac:dyDescent="0.35">
      <c r="A5741">
        <v>291777</v>
      </c>
      <c r="B5741" s="3">
        <v>45801</v>
      </c>
      <c r="C5741" s="4">
        <v>0.32062499999999999</v>
      </c>
      <c r="D5741" t="s">
        <v>52</v>
      </c>
      <c r="E5741">
        <v>1</v>
      </c>
      <c r="F5741" t="s">
        <v>15</v>
      </c>
      <c r="G5741" t="s">
        <v>405</v>
      </c>
      <c r="H5741" t="s">
        <v>414</v>
      </c>
      <c r="J5741" t="s">
        <v>403</v>
      </c>
      <c r="K5741">
        <v>2</v>
      </c>
      <c r="L5741" t="str">
        <f>_xlfn.CONCAT(D5741,F5741)</f>
        <v>Frappé12 oz</v>
      </c>
      <c r="M5741" s="10">
        <f>E5741*_xlfn.XLOOKUP(L5741,PriceListData!$F$2:$F$97,PriceListData!$E$2:$E$97)</f>
        <v>4.75</v>
      </c>
      <c r="N5741" t="str">
        <f>TEXT(B5741,"dddd")</f>
        <v>Saturday</v>
      </c>
    </row>
    <row r="5742" spans="1:14" x14ac:dyDescent="0.35">
      <c r="A5742">
        <v>291775</v>
      </c>
      <c r="B5742" s="3">
        <v>45801</v>
      </c>
      <c r="C5742" s="4">
        <v>0.31442129629629628</v>
      </c>
      <c r="D5742" t="s">
        <v>407</v>
      </c>
      <c r="E5742">
        <v>1</v>
      </c>
      <c r="G5742" t="s">
        <v>405</v>
      </c>
      <c r="H5742" t="s">
        <v>408</v>
      </c>
      <c r="J5742" t="s">
        <v>403</v>
      </c>
      <c r="K5742">
        <v>1</v>
      </c>
      <c r="L5742" t="str">
        <f>_xlfn.CONCAT(D5742,F5742)</f>
        <v>Drip coffee refill</v>
      </c>
      <c r="M5742" s="10">
        <f>E5742*_xlfn.XLOOKUP(L5742,PriceListData!$F$2:$F$97,PriceListData!$E$2:$E$97)</f>
        <v>1.25</v>
      </c>
      <c r="N5742" t="str">
        <f>TEXT(B5742,"dddd")</f>
        <v>Saturday</v>
      </c>
    </row>
    <row r="5743" spans="1:14" x14ac:dyDescent="0.35">
      <c r="A5743">
        <v>291774</v>
      </c>
      <c r="B5743" s="3">
        <v>45801</v>
      </c>
      <c r="C5743" s="4">
        <v>0.31203703703703706</v>
      </c>
      <c r="D5743" t="s">
        <v>52</v>
      </c>
      <c r="E5743">
        <v>1</v>
      </c>
      <c r="F5743" t="s">
        <v>15</v>
      </c>
      <c r="G5743" t="s">
        <v>405</v>
      </c>
      <c r="H5743" t="s">
        <v>414</v>
      </c>
      <c r="J5743" t="s">
        <v>403</v>
      </c>
      <c r="K5743">
        <v>1</v>
      </c>
      <c r="L5743" t="str">
        <f>_xlfn.CONCAT(D5743,F5743)</f>
        <v>Frappé12 oz</v>
      </c>
      <c r="M5743" s="10">
        <f>E5743*_xlfn.XLOOKUP(L5743,PriceListData!$F$2:$F$97,PriceListData!$E$2:$E$97)</f>
        <v>4.75</v>
      </c>
      <c r="N5743" t="str">
        <f>TEXT(B5743,"dddd")</f>
        <v>Saturday</v>
      </c>
    </row>
    <row r="5744" spans="1:14" x14ac:dyDescent="0.35">
      <c r="A5744">
        <v>291771</v>
      </c>
      <c r="B5744" s="3">
        <v>45801</v>
      </c>
      <c r="C5744" s="4">
        <v>0.31064814814814817</v>
      </c>
      <c r="D5744" t="s">
        <v>404</v>
      </c>
      <c r="E5744">
        <v>1</v>
      </c>
      <c r="F5744" t="s">
        <v>15</v>
      </c>
      <c r="G5744" t="s">
        <v>405</v>
      </c>
      <c r="H5744" t="s">
        <v>406</v>
      </c>
      <c r="J5744" t="s">
        <v>403</v>
      </c>
      <c r="K5744">
        <v>1</v>
      </c>
      <c r="L5744" t="str">
        <f>_xlfn.CONCAT(D5744,F5744)</f>
        <v>Café latté12 oz</v>
      </c>
      <c r="M5744" s="10">
        <f>E5744*_xlfn.XLOOKUP(L5744,PriceListData!$F$2:$F$97,PriceListData!$E$2:$E$97)</f>
        <v>4.25</v>
      </c>
      <c r="N5744" t="str">
        <f>TEXT(B5744,"dddd")</f>
        <v>Saturday</v>
      </c>
    </row>
    <row r="5745" spans="1:14" x14ac:dyDescent="0.35">
      <c r="A5745">
        <v>291770</v>
      </c>
      <c r="B5745" s="3">
        <v>45801</v>
      </c>
      <c r="C5745" s="4">
        <v>0.85747685185185185</v>
      </c>
      <c r="D5745" t="s">
        <v>437</v>
      </c>
      <c r="E5745">
        <v>1</v>
      </c>
      <c r="G5745" t="s">
        <v>433</v>
      </c>
      <c r="H5745" t="s">
        <v>435</v>
      </c>
      <c r="J5745" t="s">
        <v>403</v>
      </c>
      <c r="K5745">
        <v>1</v>
      </c>
      <c r="L5745" t="str">
        <f>_xlfn.CONCAT(D5745,F5745)</f>
        <v>Pizza pocket</v>
      </c>
      <c r="M5745" s="10">
        <f>E5745*_xlfn.XLOOKUP(L5745,PriceListData!$F$2:$F$97,PriceListData!$E$2:$E$97)</f>
        <v>5</v>
      </c>
      <c r="N5745" t="str">
        <f>TEXT(B5745,"dddd")</f>
        <v>Saturday</v>
      </c>
    </row>
    <row r="5746" spans="1:14" x14ac:dyDescent="0.35">
      <c r="A5746">
        <v>291769</v>
      </c>
      <c r="B5746" s="3">
        <v>45801</v>
      </c>
      <c r="C5746" s="4">
        <v>0.82387731481481485</v>
      </c>
      <c r="D5746" t="s">
        <v>437</v>
      </c>
      <c r="E5746">
        <v>1</v>
      </c>
      <c r="G5746" t="s">
        <v>433</v>
      </c>
      <c r="H5746" t="s">
        <v>435</v>
      </c>
      <c r="J5746" t="s">
        <v>403</v>
      </c>
      <c r="K5746">
        <v>1</v>
      </c>
      <c r="L5746" t="str">
        <f>_xlfn.CONCAT(D5746,F5746)</f>
        <v>Pizza pocket</v>
      </c>
      <c r="M5746" s="10">
        <f>E5746*_xlfn.XLOOKUP(L5746,PriceListData!$F$2:$F$97,PriceListData!$E$2:$E$97)</f>
        <v>5</v>
      </c>
      <c r="N5746" t="str">
        <f>TEXT(B5746,"dddd")</f>
        <v>Saturday</v>
      </c>
    </row>
    <row r="5747" spans="1:14" x14ac:dyDescent="0.35">
      <c r="A5747">
        <v>291768</v>
      </c>
      <c r="B5747" s="3">
        <v>45801</v>
      </c>
      <c r="C5747" s="4">
        <v>0.61265046296296299</v>
      </c>
      <c r="D5747" t="s">
        <v>441</v>
      </c>
      <c r="E5747">
        <v>1</v>
      </c>
      <c r="G5747" t="s">
        <v>433</v>
      </c>
      <c r="H5747" t="s">
        <v>435</v>
      </c>
      <c r="J5747" t="s">
        <v>403</v>
      </c>
      <c r="K5747">
        <v>1</v>
      </c>
      <c r="L5747" t="str">
        <f>_xlfn.CONCAT(D5747,F5747)</f>
        <v>Sticky bun</v>
      </c>
      <c r="M5747" s="10">
        <f>E5747*_xlfn.XLOOKUP(L5747,PriceListData!$F$2:$F$97,PriceListData!$E$2:$E$97)</f>
        <v>2.75</v>
      </c>
      <c r="N5747" t="str">
        <f>TEXT(B5747,"dddd")</f>
        <v>Saturday</v>
      </c>
    </row>
    <row r="5748" spans="1:14" x14ac:dyDescent="0.35">
      <c r="A5748">
        <v>291767</v>
      </c>
      <c r="B5748" s="3">
        <v>45801</v>
      </c>
      <c r="C5748" s="4">
        <v>0.59961805555555558</v>
      </c>
      <c r="D5748" t="s">
        <v>441</v>
      </c>
      <c r="E5748">
        <v>1</v>
      </c>
      <c r="G5748" t="s">
        <v>433</v>
      </c>
      <c r="H5748" t="s">
        <v>435</v>
      </c>
      <c r="J5748" t="s">
        <v>403</v>
      </c>
      <c r="K5748">
        <v>2</v>
      </c>
      <c r="L5748" t="str">
        <f>_xlfn.CONCAT(D5748,F5748)</f>
        <v>Sticky bun</v>
      </c>
      <c r="M5748" s="10">
        <f>E5748*_xlfn.XLOOKUP(L5748,PriceListData!$F$2:$F$97,PriceListData!$E$2:$E$97)</f>
        <v>2.75</v>
      </c>
      <c r="N5748" t="str">
        <f>TEXT(B5748,"dddd")</f>
        <v>Saturday</v>
      </c>
    </row>
    <row r="5749" spans="1:14" x14ac:dyDescent="0.35">
      <c r="A5749">
        <v>291766</v>
      </c>
      <c r="B5749" s="3">
        <v>45801</v>
      </c>
      <c r="C5749" s="4">
        <v>0.57827546296296295</v>
      </c>
      <c r="D5749" t="s">
        <v>437</v>
      </c>
      <c r="E5749">
        <v>1</v>
      </c>
      <c r="G5749" t="s">
        <v>433</v>
      </c>
      <c r="H5749" t="s">
        <v>435</v>
      </c>
      <c r="J5749" t="s">
        <v>403</v>
      </c>
      <c r="K5749">
        <v>1</v>
      </c>
      <c r="L5749" t="str">
        <f>_xlfn.CONCAT(D5749,F5749)</f>
        <v>Pizza pocket</v>
      </c>
      <c r="M5749" s="10">
        <f>E5749*_xlfn.XLOOKUP(L5749,PriceListData!$F$2:$F$97,PriceListData!$E$2:$E$97)</f>
        <v>5</v>
      </c>
      <c r="N5749" t="str">
        <f>TEXT(B5749,"dddd")</f>
        <v>Saturday</v>
      </c>
    </row>
    <row r="5750" spans="1:14" x14ac:dyDescent="0.35">
      <c r="A5750">
        <v>291765</v>
      </c>
      <c r="B5750" s="3">
        <v>45801</v>
      </c>
      <c r="C5750" s="4">
        <v>0.51729166666666671</v>
      </c>
      <c r="D5750" t="s">
        <v>437</v>
      </c>
      <c r="E5750">
        <v>1</v>
      </c>
      <c r="G5750" t="s">
        <v>433</v>
      </c>
      <c r="H5750" t="s">
        <v>435</v>
      </c>
      <c r="J5750" t="s">
        <v>403</v>
      </c>
      <c r="K5750">
        <v>1</v>
      </c>
      <c r="L5750" t="str">
        <f>_xlfn.CONCAT(D5750,F5750)</f>
        <v>Pizza pocket</v>
      </c>
      <c r="M5750" s="10">
        <f>E5750*_xlfn.XLOOKUP(L5750,PriceListData!$F$2:$F$97,PriceListData!$E$2:$E$97)</f>
        <v>5</v>
      </c>
      <c r="N5750" t="str">
        <f>TEXT(B5750,"dddd")</f>
        <v>Saturday</v>
      </c>
    </row>
    <row r="5751" spans="1:14" x14ac:dyDescent="0.35">
      <c r="A5751">
        <v>291764</v>
      </c>
      <c r="B5751" s="3">
        <v>45801</v>
      </c>
      <c r="C5751" s="4">
        <v>0.51342592592592595</v>
      </c>
      <c r="D5751" t="s">
        <v>441</v>
      </c>
      <c r="E5751">
        <v>1</v>
      </c>
      <c r="G5751" t="s">
        <v>433</v>
      </c>
      <c r="H5751" t="s">
        <v>435</v>
      </c>
      <c r="J5751" t="s">
        <v>403</v>
      </c>
      <c r="K5751">
        <v>1</v>
      </c>
      <c r="L5751" t="str">
        <f>_xlfn.CONCAT(D5751,F5751)</f>
        <v>Sticky bun</v>
      </c>
      <c r="M5751" s="10">
        <f>E5751*_xlfn.XLOOKUP(L5751,PriceListData!$F$2:$F$97,PriceListData!$E$2:$E$97)</f>
        <v>2.75</v>
      </c>
      <c r="N5751" t="str">
        <f>TEXT(B5751,"dddd")</f>
        <v>Saturday</v>
      </c>
    </row>
    <row r="5752" spans="1:14" x14ac:dyDescent="0.35">
      <c r="A5752">
        <v>291763</v>
      </c>
      <c r="B5752" s="3">
        <v>45801</v>
      </c>
      <c r="C5752" s="4">
        <v>0.51313657407407409</v>
      </c>
      <c r="D5752" t="s">
        <v>63</v>
      </c>
      <c r="E5752">
        <v>1</v>
      </c>
      <c r="G5752" t="s">
        <v>433</v>
      </c>
      <c r="H5752" t="s">
        <v>435</v>
      </c>
      <c r="J5752" t="s">
        <v>403</v>
      </c>
      <c r="K5752">
        <v>1</v>
      </c>
      <c r="L5752" t="str">
        <f>_xlfn.CONCAT(D5752,F5752)</f>
        <v>Cookie</v>
      </c>
      <c r="M5752" s="10">
        <f>E5752*_xlfn.XLOOKUP(L5752,PriceListData!$F$2:$F$97,PriceListData!$E$2:$E$97)</f>
        <v>3</v>
      </c>
      <c r="N5752" t="str">
        <f>TEXT(B5752,"dddd")</f>
        <v>Saturday</v>
      </c>
    </row>
    <row r="5753" spans="1:14" x14ac:dyDescent="0.35">
      <c r="A5753">
        <v>291762</v>
      </c>
      <c r="B5753" s="3">
        <v>45801</v>
      </c>
      <c r="C5753" s="4">
        <v>0.50898148148148148</v>
      </c>
      <c r="D5753" t="s">
        <v>63</v>
      </c>
      <c r="E5753">
        <v>1</v>
      </c>
      <c r="G5753" t="s">
        <v>433</v>
      </c>
      <c r="H5753" t="s">
        <v>435</v>
      </c>
      <c r="J5753" t="s">
        <v>403</v>
      </c>
      <c r="K5753">
        <v>1</v>
      </c>
      <c r="L5753" t="str">
        <f>_xlfn.CONCAT(D5753,F5753)</f>
        <v>Cookie</v>
      </c>
      <c r="M5753" s="10">
        <f>E5753*_xlfn.XLOOKUP(L5753,PriceListData!$F$2:$F$97,PriceListData!$E$2:$E$97)</f>
        <v>3</v>
      </c>
      <c r="N5753" t="str">
        <f>TEXT(B5753,"dddd")</f>
        <v>Saturday</v>
      </c>
    </row>
    <row r="5754" spans="1:14" x14ac:dyDescent="0.35">
      <c r="A5754">
        <v>291761</v>
      </c>
      <c r="B5754" s="3">
        <v>45801</v>
      </c>
      <c r="C5754" s="4">
        <v>0.49979166666666669</v>
      </c>
      <c r="D5754" t="s">
        <v>441</v>
      </c>
      <c r="E5754">
        <v>1</v>
      </c>
      <c r="G5754" t="s">
        <v>433</v>
      </c>
      <c r="H5754" t="s">
        <v>435</v>
      </c>
      <c r="J5754" t="s">
        <v>403</v>
      </c>
      <c r="K5754">
        <v>1</v>
      </c>
      <c r="L5754" t="str">
        <f>_xlfn.CONCAT(D5754,F5754)</f>
        <v>Sticky bun</v>
      </c>
      <c r="M5754" s="10">
        <f>E5754*_xlfn.XLOOKUP(L5754,PriceListData!$F$2:$F$97,PriceListData!$E$2:$E$97)</f>
        <v>2.75</v>
      </c>
      <c r="N5754" t="str">
        <f>TEXT(B5754,"dddd")</f>
        <v>Saturday</v>
      </c>
    </row>
    <row r="5755" spans="1:14" x14ac:dyDescent="0.35">
      <c r="A5755">
        <v>291760</v>
      </c>
      <c r="B5755" s="3">
        <v>45801</v>
      </c>
      <c r="C5755" s="4">
        <v>0.49950231481481483</v>
      </c>
      <c r="D5755" t="s">
        <v>441</v>
      </c>
      <c r="E5755">
        <v>1</v>
      </c>
      <c r="G5755" t="s">
        <v>433</v>
      </c>
      <c r="H5755" t="s">
        <v>435</v>
      </c>
      <c r="J5755" t="s">
        <v>442</v>
      </c>
      <c r="K5755">
        <v>1</v>
      </c>
      <c r="L5755" t="str">
        <f>_xlfn.CONCAT(D5755,F5755)</f>
        <v>Sticky bun</v>
      </c>
      <c r="M5755" s="10">
        <f>E5755*_xlfn.XLOOKUP(L5755,PriceListData!$F$2:$F$97,PriceListData!$E$2:$E$97)</f>
        <v>2.75</v>
      </c>
      <c r="N5755" t="str">
        <f>TEXT(B5755,"dddd")</f>
        <v>Saturday</v>
      </c>
    </row>
    <row r="5756" spans="1:14" x14ac:dyDescent="0.35">
      <c r="A5756">
        <v>291759</v>
      </c>
      <c r="B5756" s="3">
        <v>45801</v>
      </c>
      <c r="C5756" s="4">
        <v>0.49886574074074075</v>
      </c>
      <c r="D5756" t="s">
        <v>441</v>
      </c>
      <c r="E5756">
        <v>1</v>
      </c>
      <c r="G5756" t="s">
        <v>433</v>
      </c>
      <c r="H5756" t="s">
        <v>435</v>
      </c>
      <c r="J5756" t="s">
        <v>403</v>
      </c>
      <c r="K5756">
        <v>1</v>
      </c>
      <c r="L5756" t="str">
        <f>_xlfn.CONCAT(D5756,F5756)</f>
        <v>Sticky bun</v>
      </c>
      <c r="M5756" s="10">
        <f>E5756*_xlfn.XLOOKUP(L5756,PriceListData!$F$2:$F$97,PriceListData!$E$2:$E$97)</f>
        <v>2.75</v>
      </c>
      <c r="N5756" t="str">
        <f>TEXT(B5756,"dddd")</f>
        <v>Saturday</v>
      </c>
    </row>
    <row r="5757" spans="1:14" x14ac:dyDescent="0.35">
      <c r="A5757">
        <v>291758</v>
      </c>
      <c r="B5757" s="3">
        <v>45801</v>
      </c>
      <c r="C5757" s="4">
        <v>0.47572916666666665</v>
      </c>
      <c r="D5757" t="s">
        <v>437</v>
      </c>
      <c r="E5757">
        <v>1</v>
      </c>
      <c r="G5757" t="s">
        <v>433</v>
      </c>
      <c r="H5757" t="s">
        <v>435</v>
      </c>
      <c r="J5757" t="s">
        <v>403</v>
      </c>
      <c r="K5757">
        <v>1</v>
      </c>
      <c r="L5757" t="str">
        <f>_xlfn.CONCAT(D5757,F5757)</f>
        <v>Pizza pocket</v>
      </c>
      <c r="M5757" s="10">
        <f>E5757*_xlfn.XLOOKUP(L5757,PriceListData!$F$2:$F$97,PriceListData!$E$2:$E$97)</f>
        <v>5</v>
      </c>
      <c r="N5757" t="str">
        <f>TEXT(B5757,"dddd")</f>
        <v>Saturday</v>
      </c>
    </row>
    <row r="5758" spans="1:14" x14ac:dyDescent="0.35">
      <c r="A5758">
        <v>291757</v>
      </c>
      <c r="B5758" s="3">
        <v>45801</v>
      </c>
      <c r="C5758" s="4">
        <v>0.46627314814814813</v>
      </c>
      <c r="D5758" t="s">
        <v>441</v>
      </c>
      <c r="E5758">
        <v>1</v>
      </c>
      <c r="G5758" t="s">
        <v>433</v>
      </c>
      <c r="H5758" t="s">
        <v>435</v>
      </c>
      <c r="J5758" t="s">
        <v>403</v>
      </c>
      <c r="K5758">
        <v>1</v>
      </c>
      <c r="L5758" t="str">
        <f>_xlfn.CONCAT(D5758,F5758)</f>
        <v>Sticky bun</v>
      </c>
      <c r="M5758" s="10">
        <f>E5758*_xlfn.XLOOKUP(L5758,PriceListData!$F$2:$F$97,PriceListData!$E$2:$E$97)</f>
        <v>2.75</v>
      </c>
      <c r="N5758" t="str">
        <f>TEXT(B5758,"dddd")</f>
        <v>Saturday</v>
      </c>
    </row>
    <row r="5759" spans="1:14" x14ac:dyDescent="0.35">
      <c r="A5759">
        <v>291756</v>
      </c>
      <c r="B5759" s="3">
        <v>45801</v>
      </c>
      <c r="C5759" s="4">
        <v>0.46563657407407405</v>
      </c>
      <c r="D5759" t="s">
        <v>438</v>
      </c>
      <c r="E5759">
        <v>1</v>
      </c>
      <c r="G5759" t="s">
        <v>433</v>
      </c>
      <c r="H5759" t="s">
        <v>435</v>
      </c>
      <c r="J5759" t="s">
        <v>403</v>
      </c>
      <c r="K5759">
        <v>2</v>
      </c>
      <c r="L5759" t="str">
        <f>_xlfn.CONCAT(D5759,F5759)</f>
        <v>Cinnamon roll</v>
      </c>
      <c r="M5759" s="10">
        <f>E5759*_xlfn.XLOOKUP(L5759,PriceListData!$F$2:$F$97,PriceListData!$E$2:$E$97)</f>
        <v>3.75</v>
      </c>
      <c r="N5759" t="str">
        <f>TEXT(B5759,"dddd")</f>
        <v>Saturday</v>
      </c>
    </row>
    <row r="5760" spans="1:14" x14ac:dyDescent="0.35">
      <c r="A5760">
        <v>291755</v>
      </c>
      <c r="B5760" s="3">
        <v>45801</v>
      </c>
      <c r="C5760" s="4">
        <v>0.46061342592592591</v>
      </c>
      <c r="D5760" t="s">
        <v>441</v>
      </c>
      <c r="E5760">
        <v>1</v>
      </c>
      <c r="G5760" t="s">
        <v>433</v>
      </c>
      <c r="H5760" t="s">
        <v>435</v>
      </c>
      <c r="J5760" t="s">
        <v>403</v>
      </c>
      <c r="K5760">
        <v>1</v>
      </c>
      <c r="L5760" t="str">
        <f>_xlfn.CONCAT(D5760,F5760)</f>
        <v>Sticky bun</v>
      </c>
      <c r="M5760" s="10">
        <f>E5760*_xlfn.XLOOKUP(L5760,PriceListData!$F$2:$F$97,PriceListData!$E$2:$E$97)</f>
        <v>2.75</v>
      </c>
      <c r="N5760" t="str">
        <f>TEXT(B5760,"dddd")</f>
        <v>Saturday</v>
      </c>
    </row>
    <row r="5761" spans="1:14" x14ac:dyDescent="0.35">
      <c r="A5761">
        <v>291754</v>
      </c>
      <c r="B5761" s="3">
        <v>45801</v>
      </c>
      <c r="C5761" s="4">
        <v>0.45947916666666666</v>
      </c>
      <c r="D5761" t="s">
        <v>441</v>
      </c>
      <c r="E5761">
        <v>1</v>
      </c>
      <c r="G5761" t="s">
        <v>433</v>
      </c>
      <c r="H5761" t="s">
        <v>435</v>
      </c>
      <c r="J5761" t="s">
        <v>403</v>
      </c>
      <c r="K5761">
        <v>1</v>
      </c>
      <c r="L5761" t="str">
        <f>_xlfn.CONCAT(D5761,F5761)</f>
        <v>Sticky bun</v>
      </c>
      <c r="M5761" s="10">
        <f>E5761*_xlfn.XLOOKUP(L5761,PriceListData!$F$2:$F$97,PriceListData!$E$2:$E$97)</f>
        <v>2.75</v>
      </c>
      <c r="N5761" t="str">
        <f>TEXT(B5761,"dddd")</f>
        <v>Saturday</v>
      </c>
    </row>
    <row r="5762" spans="1:14" x14ac:dyDescent="0.35">
      <c r="A5762">
        <v>291753</v>
      </c>
      <c r="B5762" s="3">
        <v>45801</v>
      </c>
      <c r="C5762" s="4">
        <v>0.45773148148148146</v>
      </c>
      <c r="D5762" t="s">
        <v>441</v>
      </c>
      <c r="E5762">
        <v>1</v>
      </c>
      <c r="G5762" t="s">
        <v>433</v>
      </c>
      <c r="H5762" t="s">
        <v>435</v>
      </c>
      <c r="J5762" t="s">
        <v>403</v>
      </c>
      <c r="K5762">
        <v>1</v>
      </c>
      <c r="L5762" t="str">
        <f>_xlfn.CONCAT(D5762,F5762)</f>
        <v>Sticky bun</v>
      </c>
      <c r="M5762" s="10">
        <f>E5762*_xlfn.XLOOKUP(L5762,PriceListData!$F$2:$F$97,PriceListData!$E$2:$E$97)</f>
        <v>2.75</v>
      </c>
      <c r="N5762" t="str">
        <f>TEXT(B5762,"dddd")</f>
        <v>Saturday</v>
      </c>
    </row>
    <row r="5763" spans="1:14" x14ac:dyDescent="0.35">
      <c r="A5763">
        <v>291753</v>
      </c>
      <c r="B5763" s="3">
        <v>45801</v>
      </c>
      <c r="C5763" s="4">
        <v>0.45773148148148146</v>
      </c>
      <c r="D5763" t="s">
        <v>63</v>
      </c>
      <c r="E5763">
        <v>2</v>
      </c>
      <c r="G5763" t="s">
        <v>433</v>
      </c>
      <c r="H5763" t="s">
        <v>435</v>
      </c>
      <c r="J5763" t="s">
        <v>403</v>
      </c>
      <c r="K5763">
        <v>1</v>
      </c>
      <c r="L5763" t="str">
        <f>_xlfn.CONCAT(D5763,F5763)</f>
        <v>Cookie</v>
      </c>
      <c r="M5763" s="10">
        <f>E5763*_xlfn.XLOOKUP(L5763,PriceListData!$F$2:$F$97,PriceListData!$E$2:$E$97)</f>
        <v>6</v>
      </c>
      <c r="N5763" t="str">
        <f>TEXT(B5763,"dddd")</f>
        <v>Saturday</v>
      </c>
    </row>
    <row r="5764" spans="1:14" x14ac:dyDescent="0.35">
      <c r="A5764">
        <v>291752</v>
      </c>
      <c r="B5764" s="3">
        <v>45801</v>
      </c>
      <c r="C5764" s="4">
        <v>0.45620370370370372</v>
      </c>
      <c r="D5764" t="s">
        <v>436</v>
      </c>
      <c r="E5764">
        <v>1</v>
      </c>
      <c r="G5764" t="s">
        <v>433</v>
      </c>
      <c r="H5764" t="s">
        <v>435</v>
      </c>
      <c r="J5764" t="s">
        <v>403</v>
      </c>
      <c r="K5764">
        <v>1</v>
      </c>
      <c r="L5764" t="str">
        <f>_xlfn.CONCAT(D5764,F5764)</f>
        <v>Apricot danish</v>
      </c>
      <c r="M5764" s="10">
        <f>E5764*_xlfn.XLOOKUP(L5764,PriceListData!$F$2:$F$97,PriceListData!$E$2:$E$97)</f>
        <v>3.5</v>
      </c>
      <c r="N5764" t="str">
        <f>TEXT(B5764,"dddd")</f>
        <v>Saturday</v>
      </c>
    </row>
    <row r="5765" spans="1:14" x14ac:dyDescent="0.35">
      <c r="A5765">
        <v>291751</v>
      </c>
      <c r="B5765" s="3">
        <v>45801</v>
      </c>
      <c r="C5765" s="4">
        <v>0.44828703703703704</v>
      </c>
      <c r="D5765" t="s">
        <v>441</v>
      </c>
      <c r="E5765">
        <v>1</v>
      </c>
      <c r="G5765" t="s">
        <v>433</v>
      </c>
      <c r="H5765" t="s">
        <v>435</v>
      </c>
      <c r="J5765" t="s">
        <v>403</v>
      </c>
      <c r="K5765">
        <v>1</v>
      </c>
      <c r="L5765" t="str">
        <f>_xlfn.CONCAT(D5765,F5765)</f>
        <v>Sticky bun</v>
      </c>
      <c r="M5765" s="10">
        <f>E5765*_xlfn.XLOOKUP(L5765,PriceListData!$F$2:$F$97,PriceListData!$E$2:$E$97)</f>
        <v>2.75</v>
      </c>
      <c r="N5765" t="str">
        <f>TEXT(B5765,"dddd")</f>
        <v>Saturday</v>
      </c>
    </row>
    <row r="5766" spans="1:14" x14ac:dyDescent="0.35">
      <c r="A5766">
        <v>291750</v>
      </c>
      <c r="B5766" s="3">
        <v>45801</v>
      </c>
      <c r="C5766" s="4">
        <v>0.44405092592592593</v>
      </c>
      <c r="D5766" t="s">
        <v>438</v>
      </c>
      <c r="E5766">
        <v>1</v>
      </c>
      <c r="G5766" t="s">
        <v>433</v>
      </c>
      <c r="H5766" t="s">
        <v>435</v>
      </c>
      <c r="J5766" t="s">
        <v>403</v>
      </c>
      <c r="K5766">
        <v>1</v>
      </c>
      <c r="L5766" t="str">
        <f>_xlfn.CONCAT(D5766,F5766)</f>
        <v>Cinnamon roll</v>
      </c>
      <c r="M5766" s="10">
        <f>E5766*_xlfn.XLOOKUP(L5766,PriceListData!$F$2:$F$97,PriceListData!$E$2:$E$97)</f>
        <v>3.75</v>
      </c>
      <c r="N5766" t="str">
        <f>TEXT(B5766,"dddd")</f>
        <v>Saturday</v>
      </c>
    </row>
    <row r="5767" spans="1:14" x14ac:dyDescent="0.35">
      <c r="A5767">
        <v>291749</v>
      </c>
      <c r="B5767" s="3">
        <v>45801</v>
      </c>
      <c r="C5767" s="4">
        <v>0.44141203703703702</v>
      </c>
      <c r="D5767" t="s">
        <v>443</v>
      </c>
      <c r="E5767">
        <v>1</v>
      </c>
      <c r="G5767" t="s">
        <v>433</v>
      </c>
      <c r="H5767" t="s">
        <v>435</v>
      </c>
      <c r="J5767" t="s">
        <v>403</v>
      </c>
      <c r="K5767">
        <v>1</v>
      </c>
      <c r="L5767" t="str">
        <f>_xlfn.CONCAT(D5767,F5767)</f>
        <v>Scone with clotted cream and jam</v>
      </c>
      <c r="M5767" s="10">
        <f>E5767*_xlfn.XLOOKUP(L5767,PriceListData!$F$2:$F$97,PriceListData!$E$2:$E$97)</f>
        <v>5.75</v>
      </c>
      <c r="N5767" t="str">
        <f>TEXT(B5767,"dddd")</f>
        <v>Saturday</v>
      </c>
    </row>
    <row r="5768" spans="1:14" x14ac:dyDescent="0.35">
      <c r="A5768">
        <v>291748</v>
      </c>
      <c r="B5768" s="3">
        <v>45801</v>
      </c>
      <c r="C5768" s="4">
        <v>0.43549768518518517</v>
      </c>
      <c r="D5768" t="s">
        <v>438</v>
      </c>
      <c r="E5768">
        <v>1</v>
      </c>
      <c r="G5768" t="s">
        <v>433</v>
      </c>
      <c r="H5768" t="s">
        <v>435</v>
      </c>
      <c r="J5768" t="s">
        <v>403</v>
      </c>
      <c r="K5768">
        <v>1</v>
      </c>
      <c r="L5768" t="str">
        <f>_xlfn.CONCAT(D5768,F5768)</f>
        <v>Cinnamon roll</v>
      </c>
      <c r="M5768" s="10">
        <f>E5768*_xlfn.XLOOKUP(L5768,PriceListData!$F$2:$F$97,PriceListData!$E$2:$E$97)</f>
        <v>3.75</v>
      </c>
      <c r="N5768" t="str">
        <f>TEXT(B5768,"dddd")</f>
        <v>Saturday</v>
      </c>
    </row>
    <row r="5769" spans="1:14" x14ac:dyDescent="0.35">
      <c r="A5769">
        <v>291747</v>
      </c>
      <c r="B5769" s="3">
        <v>45801</v>
      </c>
      <c r="C5769" s="4">
        <v>0.43403935185185183</v>
      </c>
      <c r="D5769" t="s">
        <v>441</v>
      </c>
      <c r="E5769">
        <v>1</v>
      </c>
      <c r="G5769" t="s">
        <v>433</v>
      </c>
      <c r="H5769" t="s">
        <v>435</v>
      </c>
      <c r="J5769" t="s">
        <v>403</v>
      </c>
      <c r="K5769">
        <v>2</v>
      </c>
      <c r="L5769" t="str">
        <f>_xlfn.CONCAT(D5769,F5769)</f>
        <v>Sticky bun</v>
      </c>
      <c r="M5769" s="10">
        <f>E5769*_xlfn.XLOOKUP(L5769,PriceListData!$F$2:$F$97,PriceListData!$E$2:$E$97)</f>
        <v>2.75</v>
      </c>
      <c r="N5769" t="str">
        <f>TEXT(B5769,"dddd")</f>
        <v>Saturday</v>
      </c>
    </row>
    <row r="5770" spans="1:14" x14ac:dyDescent="0.35">
      <c r="A5770">
        <v>291746</v>
      </c>
      <c r="B5770" s="3">
        <v>45801</v>
      </c>
      <c r="C5770" s="4">
        <v>0.43275462962962963</v>
      </c>
      <c r="D5770" t="s">
        <v>438</v>
      </c>
      <c r="E5770">
        <v>1</v>
      </c>
      <c r="G5770" t="s">
        <v>433</v>
      </c>
      <c r="H5770" t="s">
        <v>435</v>
      </c>
      <c r="J5770" t="s">
        <v>403</v>
      </c>
      <c r="K5770">
        <v>2</v>
      </c>
      <c r="L5770" t="str">
        <f>_xlfn.CONCAT(D5770,F5770)</f>
        <v>Cinnamon roll</v>
      </c>
      <c r="M5770" s="10">
        <f>E5770*_xlfn.XLOOKUP(L5770,PriceListData!$F$2:$F$97,PriceListData!$E$2:$E$97)</f>
        <v>3.75</v>
      </c>
      <c r="N5770" t="str">
        <f>TEXT(B5770,"dddd")</f>
        <v>Saturday</v>
      </c>
    </row>
    <row r="5771" spans="1:14" x14ac:dyDescent="0.35">
      <c r="A5771">
        <v>291745</v>
      </c>
      <c r="B5771" s="3">
        <v>45801</v>
      </c>
      <c r="C5771" s="4">
        <v>0.43200231481481483</v>
      </c>
      <c r="D5771" t="s">
        <v>443</v>
      </c>
      <c r="E5771">
        <v>1</v>
      </c>
      <c r="G5771" t="s">
        <v>433</v>
      </c>
      <c r="H5771" t="s">
        <v>435</v>
      </c>
      <c r="J5771" t="s">
        <v>403</v>
      </c>
      <c r="K5771">
        <v>1</v>
      </c>
      <c r="L5771" t="str">
        <f>_xlfn.CONCAT(D5771,F5771)</f>
        <v>Scone with clotted cream and jam</v>
      </c>
      <c r="M5771" s="10">
        <f>E5771*_xlfn.XLOOKUP(L5771,PriceListData!$F$2:$F$97,PriceListData!$E$2:$E$97)</f>
        <v>5.75</v>
      </c>
      <c r="N5771" t="str">
        <f>TEXT(B5771,"dddd")</f>
        <v>Saturday</v>
      </c>
    </row>
    <row r="5772" spans="1:14" x14ac:dyDescent="0.35">
      <c r="A5772">
        <v>291744</v>
      </c>
      <c r="B5772" s="3">
        <v>45801</v>
      </c>
      <c r="C5772" s="4">
        <v>0.42903935185185182</v>
      </c>
      <c r="D5772" t="s">
        <v>438</v>
      </c>
      <c r="E5772">
        <v>1</v>
      </c>
      <c r="G5772" t="s">
        <v>433</v>
      </c>
      <c r="H5772" t="s">
        <v>435</v>
      </c>
      <c r="J5772" t="s">
        <v>403</v>
      </c>
      <c r="K5772">
        <v>1</v>
      </c>
      <c r="L5772" t="str">
        <f>_xlfn.CONCAT(D5772,F5772)</f>
        <v>Cinnamon roll</v>
      </c>
      <c r="M5772" s="10">
        <f>E5772*_xlfn.XLOOKUP(L5772,PriceListData!$F$2:$F$97,PriceListData!$E$2:$E$97)</f>
        <v>3.75</v>
      </c>
      <c r="N5772" t="str">
        <f>TEXT(B5772,"dddd")</f>
        <v>Saturday</v>
      </c>
    </row>
    <row r="5773" spans="1:14" x14ac:dyDescent="0.35">
      <c r="A5773">
        <v>291743</v>
      </c>
      <c r="B5773" s="3">
        <v>45801</v>
      </c>
      <c r="C5773" s="4">
        <v>0.40597222222222223</v>
      </c>
      <c r="D5773" t="s">
        <v>443</v>
      </c>
      <c r="E5773">
        <v>1</v>
      </c>
      <c r="G5773" t="s">
        <v>433</v>
      </c>
      <c r="H5773" t="s">
        <v>435</v>
      </c>
      <c r="J5773" t="s">
        <v>403</v>
      </c>
      <c r="K5773">
        <v>1</v>
      </c>
      <c r="L5773" t="str">
        <f>_xlfn.CONCAT(D5773,F5773)</f>
        <v>Scone with clotted cream and jam</v>
      </c>
      <c r="M5773" s="10">
        <f>E5773*_xlfn.XLOOKUP(L5773,PriceListData!$F$2:$F$97,PriceListData!$E$2:$E$97)</f>
        <v>5.75</v>
      </c>
      <c r="N5773" t="str">
        <f>TEXT(B5773,"dddd")</f>
        <v>Saturday</v>
      </c>
    </row>
    <row r="5774" spans="1:14" x14ac:dyDescent="0.35">
      <c r="A5774">
        <v>291743</v>
      </c>
      <c r="B5774" s="3">
        <v>45801</v>
      </c>
      <c r="C5774" s="4">
        <v>0.40597222222222223</v>
      </c>
      <c r="D5774" t="s">
        <v>438</v>
      </c>
      <c r="E5774">
        <v>1</v>
      </c>
      <c r="G5774" t="s">
        <v>433</v>
      </c>
      <c r="H5774" t="s">
        <v>435</v>
      </c>
      <c r="J5774" t="s">
        <v>403</v>
      </c>
      <c r="K5774">
        <v>1</v>
      </c>
      <c r="L5774" t="str">
        <f>_xlfn.CONCAT(D5774,F5774)</f>
        <v>Cinnamon roll</v>
      </c>
      <c r="M5774" s="10">
        <f>E5774*_xlfn.XLOOKUP(L5774,PriceListData!$F$2:$F$97,PriceListData!$E$2:$E$97)</f>
        <v>3.75</v>
      </c>
      <c r="N5774" t="str">
        <f>TEXT(B5774,"dddd")</f>
        <v>Saturday</v>
      </c>
    </row>
    <row r="5775" spans="1:14" x14ac:dyDescent="0.35">
      <c r="A5775">
        <v>291742</v>
      </c>
      <c r="B5775" s="3">
        <v>45801</v>
      </c>
      <c r="C5775" s="4">
        <v>0.40453703703703703</v>
      </c>
      <c r="D5775" t="s">
        <v>443</v>
      </c>
      <c r="E5775">
        <v>4</v>
      </c>
      <c r="G5775" t="s">
        <v>433</v>
      </c>
      <c r="H5775" t="s">
        <v>435</v>
      </c>
      <c r="J5775" t="s">
        <v>403</v>
      </c>
      <c r="K5775">
        <v>1</v>
      </c>
      <c r="L5775" t="str">
        <f>_xlfn.CONCAT(D5775,F5775)</f>
        <v>Scone with clotted cream and jam</v>
      </c>
      <c r="M5775" s="10">
        <f>E5775*_xlfn.XLOOKUP(L5775,PriceListData!$F$2:$F$97,PriceListData!$E$2:$E$97)</f>
        <v>23</v>
      </c>
      <c r="N5775" t="str">
        <f>TEXT(B5775,"dddd")</f>
        <v>Saturday</v>
      </c>
    </row>
    <row r="5776" spans="1:14" x14ac:dyDescent="0.35">
      <c r="A5776">
        <v>291741</v>
      </c>
      <c r="B5776" s="3">
        <v>45801</v>
      </c>
      <c r="C5776" s="4">
        <v>0.40187499999999998</v>
      </c>
      <c r="D5776" t="s">
        <v>443</v>
      </c>
      <c r="E5776">
        <v>1</v>
      </c>
      <c r="G5776" t="s">
        <v>433</v>
      </c>
      <c r="H5776" t="s">
        <v>435</v>
      </c>
      <c r="J5776" t="s">
        <v>403</v>
      </c>
      <c r="K5776">
        <v>1</v>
      </c>
      <c r="L5776" t="str">
        <f>_xlfn.CONCAT(D5776,F5776)</f>
        <v>Scone with clotted cream and jam</v>
      </c>
      <c r="M5776" s="10">
        <f>E5776*_xlfn.XLOOKUP(L5776,PriceListData!$F$2:$F$97,PriceListData!$E$2:$E$97)</f>
        <v>5.75</v>
      </c>
      <c r="N5776" t="str">
        <f>TEXT(B5776,"dddd")</f>
        <v>Saturday</v>
      </c>
    </row>
    <row r="5777" spans="1:14" x14ac:dyDescent="0.35">
      <c r="A5777">
        <v>291740</v>
      </c>
      <c r="B5777" s="3">
        <v>45801</v>
      </c>
      <c r="C5777" s="4">
        <v>0.39688657407407407</v>
      </c>
      <c r="D5777" t="s">
        <v>438</v>
      </c>
      <c r="E5777">
        <v>1</v>
      </c>
      <c r="G5777" t="s">
        <v>433</v>
      </c>
      <c r="H5777" t="s">
        <v>435</v>
      </c>
      <c r="J5777" t="s">
        <v>403</v>
      </c>
      <c r="K5777">
        <v>1</v>
      </c>
      <c r="L5777" t="str">
        <f>_xlfn.CONCAT(D5777,F5777)</f>
        <v>Cinnamon roll</v>
      </c>
      <c r="M5777" s="10">
        <f>E5777*_xlfn.XLOOKUP(L5777,PriceListData!$F$2:$F$97,PriceListData!$E$2:$E$97)</f>
        <v>3.75</v>
      </c>
      <c r="N5777" t="str">
        <f>TEXT(B5777,"dddd")</f>
        <v>Saturday</v>
      </c>
    </row>
    <row r="5778" spans="1:14" x14ac:dyDescent="0.35">
      <c r="A5778">
        <v>291739</v>
      </c>
      <c r="B5778" s="3">
        <v>45801</v>
      </c>
      <c r="C5778" s="4">
        <v>0.39528935185185188</v>
      </c>
      <c r="D5778" t="s">
        <v>438</v>
      </c>
      <c r="E5778">
        <v>1</v>
      </c>
      <c r="G5778" t="s">
        <v>433</v>
      </c>
      <c r="H5778" t="s">
        <v>435</v>
      </c>
      <c r="J5778" t="s">
        <v>403</v>
      </c>
      <c r="K5778">
        <v>2</v>
      </c>
      <c r="L5778" t="str">
        <f>_xlfn.CONCAT(D5778,F5778)</f>
        <v>Cinnamon roll</v>
      </c>
      <c r="M5778" s="10">
        <f>E5778*_xlfn.XLOOKUP(L5778,PriceListData!$F$2:$F$97,PriceListData!$E$2:$E$97)</f>
        <v>3.75</v>
      </c>
      <c r="N5778" t="str">
        <f>TEXT(B5778,"dddd")</f>
        <v>Saturday</v>
      </c>
    </row>
    <row r="5779" spans="1:14" x14ac:dyDescent="0.35">
      <c r="A5779">
        <v>291738</v>
      </c>
      <c r="B5779" s="3">
        <v>45801</v>
      </c>
      <c r="C5779" s="4">
        <v>0.39478009259259261</v>
      </c>
      <c r="D5779" t="s">
        <v>443</v>
      </c>
      <c r="E5779">
        <v>1</v>
      </c>
      <c r="G5779" t="s">
        <v>433</v>
      </c>
      <c r="H5779" t="s">
        <v>435</v>
      </c>
      <c r="J5779" t="s">
        <v>403</v>
      </c>
      <c r="K5779">
        <v>1</v>
      </c>
      <c r="L5779" t="str">
        <f>_xlfn.CONCAT(D5779,F5779)</f>
        <v>Scone with clotted cream and jam</v>
      </c>
      <c r="M5779" s="10">
        <f>E5779*_xlfn.XLOOKUP(L5779,PriceListData!$F$2:$F$97,PriceListData!$E$2:$E$97)</f>
        <v>5.75</v>
      </c>
      <c r="N5779" t="str">
        <f>TEXT(B5779,"dddd")</f>
        <v>Saturday</v>
      </c>
    </row>
    <row r="5780" spans="1:14" x14ac:dyDescent="0.35">
      <c r="A5780">
        <v>291737</v>
      </c>
      <c r="B5780" s="3">
        <v>45801</v>
      </c>
      <c r="C5780" s="4">
        <v>0.38403935185185184</v>
      </c>
      <c r="D5780" t="s">
        <v>63</v>
      </c>
      <c r="E5780">
        <v>2</v>
      </c>
      <c r="G5780" t="s">
        <v>433</v>
      </c>
      <c r="H5780" t="s">
        <v>435</v>
      </c>
      <c r="J5780" t="s">
        <v>403</v>
      </c>
      <c r="K5780">
        <v>1</v>
      </c>
      <c r="L5780" t="str">
        <f>_xlfn.CONCAT(D5780,F5780)</f>
        <v>Cookie</v>
      </c>
      <c r="M5780" s="10">
        <f>E5780*_xlfn.XLOOKUP(L5780,PriceListData!$F$2:$F$97,PriceListData!$E$2:$E$97)</f>
        <v>6</v>
      </c>
      <c r="N5780" t="str">
        <f>TEXT(B5780,"dddd")</f>
        <v>Saturday</v>
      </c>
    </row>
    <row r="5781" spans="1:14" x14ac:dyDescent="0.35">
      <c r="A5781">
        <v>291736</v>
      </c>
      <c r="B5781" s="3">
        <v>45801</v>
      </c>
      <c r="C5781" s="4">
        <v>0.38273148148148151</v>
      </c>
      <c r="D5781" t="s">
        <v>441</v>
      </c>
      <c r="E5781">
        <v>1</v>
      </c>
      <c r="G5781" t="s">
        <v>433</v>
      </c>
      <c r="H5781" t="s">
        <v>435</v>
      </c>
      <c r="J5781" t="s">
        <v>403</v>
      </c>
      <c r="K5781">
        <v>1</v>
      </c>
      <c r="L5781" t="str">
        <f>_xlfn.CONCAT(D5781,F5781)</f>
        <v>Sticky bun</v>
      </c>
      <c r="M5781" s="10">
        <f>E5781*_xlfn.XLOOKUP(L5781,PriceListData!$F$2:$F$97,PriceListData!$E$2:$E$97)</f>
        <v>2.75</v>
      </c>
      <c r="N5781" t="str">
        <f>TEXT(B5781,"dddd")</f>
        <v>Saturday</v>
      </c>
    </row>
    <row r="5782" spans="1:14" x14ac:dyDescent="0.35">
      <c r="A5782">
        <v>291735</v>
      </c>
      <c r="B5782" s="3">
        <v>45801</v>
      </c>
      <c r="C5782" s="4">
        <v>0.37623842592592593</v>
      </c>
      <c r="D5782" t="s">
        <v>438</v>
      </c>
      <c r="E5782">
        <v>1</v>
      </c>
      <c r="G5782" t="s">
        <v>433</v>
      </c>
      <c r="H5782" t="s">
        <v>435</v>
      </c>
      <c r="J5782" t="s">
        <v>403</v>
      </c>
      <c r="K5782">
        <v>1</v>
      </c>
      <c r="L5782" t="str">
        <f>_xlfn.CONCAT(D5782,F5782)</f>
        <v>Cinnamon roll</v>
      </c>
      <c r="M5782" s="10">
        <f>E5782*_xlfn.XLOOKUP(L5782,PriceListData!$F$2:$F$97,PriceListData!$E$2:$E$97)</f>
        <v>3.75</v>
      </c>
      <c r="N5782" t="str">
        <f>TEXT(B5782,"dddd")</f>
        <v>Saturday</v>
      </c>
    </row>
    <row r="5783" spans="1:14" x14ac:dyDescent="0.35">
      <c r="A5783">
        <v>291734</v>
      </c>
      <c r="B5783" s="3">
        <v>45801</v>
      </c>
      <c r="C5783" s="4">
        <v>0.37298611111111113</v>
      </c>
      <c r="D5783" t="s">
        <v>438</v>
      </c>
      <c r="E5783">
        <v>1</v>
      </c>
      <c r="G5783" t="s">
        <v>433</v>
      </c>
      <c r="H5783" t="s">
        <v>435</v>
      </c>
      <c r="J5783" t="s">
        <v>403</v>
      </c>
      <c r="K5783">
        <v>1</v>
      </c>
      <c r="L5783" t="str">
        <f>_xlfn.CONCAT(D5783,F5783)</f>
        <v>Cinnamon roll</v>
      </c>
      <c r="M5783" s="10">
        <f>E5783*_xlfn.XLOOKUP(L5783,PriceListData!$F$2:$F$97,PriceListData!$E$2:$E$97)</f>
        <v>3.75</v>
      </c>
      <c r="N5783" t="str">
        <f>TEXT(B5783,"dddd")</f>
        <v>Saturday</v>
      </c>
    </row>
    <row r="5784" spans="1:14" x14ac:dyDescent="0.35">
      <c r="A5784">
        <v>291733</v>
      </c>
      <c r="B5784" s="3">
        <v>45801</v>
      </c>
      <c r="C5784" s="4">
        <v>0.36887731481481484</v>
      </c>
      <c r="D5784" t="s">
        <v>438</v>
      </c>
      <c r="E5784">
        <v>1</v>
      </c>
      <c r="G5784" t="s">
        <v>433</v>
      </c>
      <c r="H5784" t="s">
        <v>435</v>
      </c>
      <c r="J5784" t="s">
        <v>403</v>
      </c>
      <c r="K5784">
        <v>2</v>
      </c>
      <c r="L5784" t="str">
        <f>_xlfn.CONCAT(D5784,F5784)</f>
        <v>Cinnamon roll</v>
      </c>
      <c r="M5784" s="10">
        <f>E5784*_xlfn.XLOOKUP(L5784,PriceListData!$F$2:$F$97,PriceListData!$E$2:$E$97)</f>
        <v>3.75</v>
      </c>
      <c r="N5784" t="str">
        <f>TEXT(B5784,"dddd")</f>
        <v>Saturday</v>
      </c>
    </row>
    <row r="5785" spans="1:14" x14ac:dyDescent="0.35">
      <c r="A5785">
        <v>291732</v>
      </c>
      <c r="B5785" s="3">
        <v>45801</v>
      </c>
      <c r="C5785" s="4">
        <v>0.36726851851851849</v>
      </c>
      <c r="D5785" t="s">
        <v>443</v>
      </c>
      <c r="E5785">
        <v>1</v>
      </c>
      <c r="G5785" t="s">
        <v>433</v>
      </c>
      <c r="H5785" t="s">
        <v>435</v>
      </c>
      <c r="J5785" t="s">
        <v>403</v>
      </c>
      <c r="K5785">
        <v>1</v>
      </c>
      <c r="L5785" t="str">
        <f>_xlfn.CONCAT(D5785,F5785)</f>
        <v>Scone with clotted cream and jam</v>
      </c>
      <c r="M5785" s="10">
        <f>E5785*_xlfn.XLOOKUP(L5785,PriceListData!$F$2:$F$97,PriceListData!$E$2:$E$97)</f>
        <v>5.75</v>
      </c>
      <c r="N5785" t="str">
        <f>TEXT(B5785,"dddd")</f>
        <v>Saturday</v>
      </c>
    </row>
    <row r="5786" spans="1:14" x14ac:dyDescent="0.35">
      <c r="A5786">
        <v>291731</v>
      </c>
      <c r="B5786" s="3">
        <v>45801</v>
      </c>
      <c r="C5786" s="4">
        <v>0.36233796296296295</v>
      </c>
      <c r="D5786" t="s">
        <v>63</v>
      </c>
      <c r="E5786">
        <v>1</v>
      </c>
      <c r="G5786" t="s">
        <v>433</v>
      </c>
      <c r="H5786" t="s">
        <v>435</v>
      </c>
      <c r="J5786" t="s">
        <v>403</v>
      </c>
      <c r="K5786">
        <v>1</v>
      </c>
      <c r="L5786" t="str">
        <f>_xlfn.CONCAT(D5786,F5786)</f>
        <v>Cookie</v>
      </c>
      <c r="M5786" s="10">
        <f>E5786*_xlfn.XLOOKUP(L5786,PriceListData!$F$2:$F$97,PriceListData!$E$2:$E$97)</f>
        <v>3</v>
      </c>
      <c r="N5786" t="str">
        <f>TEXT(B5786,"dddd")</f>
        <v>Saturday</v>
      </c>
    </row>
    <row r="5787" spans="1:14" x14ac:dyDescent="0.35">
      <c r="A5787">
        <v>291730</v>
      </c>
      <c r="B5787" s="3">
        <v>45801</v>
      </c>
      <c r="C5787" s="4">
        <v>0.34461805555555558</v>
      </c>
      <c r="D5787" t="s">
        <v>441</v>
      </c>
      <c r="E5787">
        <v>1</v>
      </c>
      <c r="G5787" t="s">
        <v>433</v>
      </c>
      <c r="H5787" t="s">
        <v>435</v>
      </c>
      <c r="J5787" t="s">
        <v>403</v>
      </c>
      <c r="K5787">
        <v>1</v>
      </c>
      <c r="L5787" t="str">
        <f>_xlfn.CONCAT(D5787,F5787)</f>
        <v>Sticky bun</v>
      </c>
      <c r="M5787" s="10">
        <f>E5787*_xlfn.XLOOKUP(L5787,PriceListData!$F$2:$F$97,PriceListData!$E$2:$E$97)</f>
        <v>2.75</v>
      </c>
      <c r="N5787" t="str">
        <f>TEXT(B5787,"dddd")</f>
        <v>Saturday</v>
      </c>
    </row>
    <row r="5788" spans="1:14" x14ac:dyDescent="0.35">
      <c r="A5788">
        <v>291729</v>
      </c>
      <c r="B5788" s="3">
        <v>45801</v>
      </c>
      <c r="C5788" s="4">
        <v>0.33684027777777775</v>
      </c>
      <c r="D5788" t="s">
        <v>443</v>
      </c>
      <c r="E5788">
        <v>1</v>
      </c>
      <c r="G5788" t="s">
        <v>433</v>
      </c>
      <c r="H5788" t="s">
        <v>435</v>
      </c>
      <c r="J5788" t="s">
        <v>403</v>
      </c>
      <c r="K5788">
        <v>1</v>
      </c>
      <c r="L5788" t="str">
        <f>_xlfn.CONCAT(D5788,F5788)</f>
        <v>Scone with clotted cream and jam</v>
      </c>
      <c r="M5788" s="10">
        <f>E5788*_xlfn.XLOOKUP(L5788,PriceListData!$F$2:$F$97,PriceListData!$E$2:$E$97)</f>
        <v>5.75</v>
      </c>
      <c r="N5788" t="str">
        <f>TEXT(B5788,"dddd")</f>
        <v>Saturday</v>
      </c>
    </row>
    <row r="5789" spans="1:14" x14ac:dyDescent="0.35">
      <c r="A5789">
        <v>291728</v>
      </c>
      <c r="B5789" s="3">
        <v>45801</v>
      </c>
      <c r="C5789" s="4">
        <v>0.33584490740740741</v>
      </c>
      <c r="D5789" t="s">
        <v>443</v>
      </c>
      <c r="E5789">
        <v>1</v>
      </c>
      <c r="G5789" t="s">
        <v>433</v>
      </c>
      <c r="H5789" t="s">
        <v>435</v>
      </c>
      <c r="J5789" t="s">
        <v>403</v>
      </c>
      <c r="K5789">
        <v>1</v>
      </c>
      <c r="L5789" t="str">
        <f>_xlfn.CONCAT(D5789,F5789)</f>
        <v>Scone with clotted cream and jam</v>
      </c>
      <c r="M5789" s="10">
        <f>E5789*_xlfn.XLOOKUP(L5789,PriceListData!$F$2:$F$97,PriceListData!$E$2:$E$97)</f>
        <v>5.75</v>
      </c>
      <c r="N5789" t="str">
        <f>TEXT(B5789,"dddd")</f>
        <v>Saturday</v>
      </c>
    </row>
    <row r="5790" spans="1:14" x14ac:dyDescent="0.35">
      <c r="A5790">
        <v>291727</v>
      </c>
      <c r="B5790" s="3">
        <v>45801</v>
      </c>
      <c r="C5790" s="4">
        <v>0.31442129629629628</v>
      </c>
      <c r="D5790" t="s">
        <v>443</v>
      </c>
      <c r="E5790">
        <v>1</v>
      </c>
      <c r="G5790" t="s">
        <v>433</v>
      </c>
      <c r="H5790" t="s">
        <v>435</v>
      </c>
      <c r="J5790" t="s">
        <v>403</v>
      </c>
      <c r="K5790">
        <v>1</v>
      </c>
      <c r="L5790" t="str">
        <f>_xlfn.CONCAT(D5790,F5790)</f>
        <v>Scone with clotted cream and jam</v>
      </c>
      <c r="M5790" s="10">
        <f>E5790*_xlfn.XLOOKUP(L5790,PriceListData!$F$2:$F$97,PriceListData!$E$2:$E$97)</f>
        <v>5.75</v>
      </c>
      <c r="N5790" t="str">
        <f>TEXT(B5790,"dddd")</f>
        <v>Saturday</v>
      </c>
    </row>
    <row r="5791" spans="1:14" x14ac:dyDescent="0.35">
      <c r="A5791">
        <v>292210</v>
      </c>
      <c r="B5791" s="3">
        <v>45802</v>
      </c>
      <c r="C5791" s="4">
        <v>0.91722222222222227</v>
      </c>
      <c r="D5791" t="s">
        <v>404</v>
      </c>
      <c r="E5791">
        <v>1</v>
      </c>
      <c r="F5791" t="s">
        <v>15</v>
      </c>
      <c r="G5791" t="s">
        <v>405</v>
      </c>
      <c r="H5791" t="s">
        <v>406</v>
      </c>
      <c r="J5791" t="s">
        <v>403</v>
      </c>
      <c r="K5791">
        <v>1</v>
      </c>
      <c r="L5791" t="str">
        <f>_xlfn.CONCAT(D5791,F5791)</f>
        <v>Café latté12 oz</v>
      </c>
      <c r="M5791" s="10">
        <f>E5791*_xlfn.XLOOKUP(L5791,PriceListData!$F$2:$F$97,PriceListData!$E$2:$E$97)</f>
        <v>4.25</v>
      </c>
      <c r="N5791" t="str">
        <f>TEXT(B5791,"dddd")</f>
        <v>Sunday</v>
      </c>
    </row>
    <row r="5792" spans="1:14" x14ac:dyDescent="0.35">
      <c r="A5792">
        <v>292209</v>
      </c>
      <c r="B5792" s="3">
        <v>45802</v>
      </c>
      <c r="C5792" s="4">
        <v>0.89763888888888888</v>
      </c>
      <c r="D5792" t="s">
        <v>40</v>
      </c>
      <c r="E5792">
        <v>1</v>
      </c>
      <c r="F5792" t="s">
        <v>35</v>
      </c>
      <c r="G5792" t="s">
        <v>405</v>
      </c>
      <c r="H5792" t="s">
        <v>406</v>
      </c>
      <c r="J5792" t="s">
        <v>403</v>
      </c>
      <c r="K5792">
        <v>1</v>
      </c>
      <c r="L5792" t="str">
        <f>_xlfn.CONCAT(D5792,F5792)</f>
        <v>Espresso1 oz</v>
      </c>
      <c r="M5792" s="10">
        <f>E5792*_xlfn.XLOOKUP(L5792,PriceListData!$F$2:$F$97,PriceListData!$E$2:$E$97)</f>
        <v>2.5</v>
      </c>
      <c r="N5792" t="str">
        <f>TEXT(B5792,"dddd")</f>
        <v>Sunday</v>
      </c>
    </row>
    <row r="5793" spans="1:14" x14ac:dyDescent="0.35">
      <c r="A5793">
        <v>292209</v>
      </c>
      <c r="B5793" s="3">
        <v>45802</v>
      </c>
      <c r="C5793" s="4">
        <v>0.89763888888888888</v>
      </c>
      <c r="D5793" t="s">
        <v>40</v>
      </c>
      <c r="E5793">
        <v>1</v>
      </c>
      <c r="F5793" t="s">
        <v>35</v>
      </c>
      <c r="G5793" t="s">
        <v>405</v>
      </c>
      <c r="H5793" t="s">
        <v>406</v>
      </c>
      <c r="J5793" t="s">
        <v>403</v>
      </c>
      <c r="K5793">
        <v>1</v>
      </c>
      <c r="L5793" t="str">
        <f>_xlfn.CONCAT(D5793,F5793)</f>
        <v>Espresso1 oz</v>
      </c>
      <c r="M5793" s="10">
        <f>E5793*_xlfn.XLOOKUP(L5793,PriceListData!$F$2:$F$97,PriceListData!$E$2:$E$97)</f>
        <v>2.5</v>
      </c>
      <c r="N5793" t="str">
        <f>TEXT(B5793,"dddd")</f>
        <v>Sunday</v>
      </c>
    </row>
    <row r="5794" spans="1:14" x14ac:dyDescent="0.35">
      <c r="A5794">
        <v>292208</v>
      </c>
      <c r="B5794" s="3">
        <v>45802</v>
      </c>
      <c r="C5794" s="4">
        <v>0.86319444444444449</v>
      </c>
      <c r="D5794" t="s">
        <v>404</v>
      </c>
      <c r="E5794">
        <v>1</v>
      </c>
      <c r="F5794" t="s">
        <v>15</v>
      </c>
      <c r="G5794" t="s">
        <v>405</v>
      </c>
      <c r="H5794" t="s">
        <v>406</v>
      </c>
      <c r="J5794" t="s">
        <v>403</v>
      </c>
      <c r="K5794">
        <v>1</v>
      </c>
      <c r="L5794" t="str">
        <f>_xlfn.CONCAT(D5794,F5794)</f>
        <v>Café latté12 oz</v>
      </c>
      <c r="M5794" s="10">
        <f>E5794*_xlfn.XLOOKUP(L5794,PriceListData!$F$2:$F$97,PriceListData!$E$2:$E$97)</f>
        <v>4.25</v>
      </c>
      <c r="N5794" t="str">
        <f>TEXT(B5794,"dddd")</f>
        <v>Sunday</v>
      </c>
    </row>
    <row r="5795" spans="1:14" x14ac:dyDescent="0.35">
      <c r="A5795">
        <v>292207</v>
      </c>
      <c r="B5795" s="3">
        <v>45802</v>
      </c>
      <c r="C5795" s="4">
        <v>0.84009259259259261</v>
      </c>
      <c r="D5795" t="s">
        <v>404</v>
      </c>
      <c r="E5795">
        <v>1</v>
      </c>
      <c r="F5795" t="s">
        <v>15</v>
      </c>
      <c r="G5795" t="s">
        <v>405</v>
      </c>
      <c r="H5795" t="s">
        <v>406</v>
      </c>
      <c r="J5795" t="s">
        <v>403</v>
      </c>
      <c r="K5795">
        <v>1</v>
      </c>
      <c r="L5795" t="str">
        <f>_xlfn.CONCAT(D5795,F5795)</f>
        <v>Café latté12 oz</v>
      </c>
      <c r="M5795" s="10">
        <f>E5795*_xlfn.XLOOKUP(L5795,PriceListData!$F$2:$F$97,PriceListData!$E$2:$E$97)</f>
        <v>4.25</v>
      </c>
      <c r="N5795" t="str">
        <f>TEXT(B5795,"dddd")</f>
        <v>Sunday</v>
      </c>
    </row>
    <row r="5796" spans="1:14" x14ac:dyDescent="0.35">
      <c r="A5796">
        <v>292206</v>
      </c>
      <c r="B5796" s="3">
        <v>45802</v>
      </c>
      <c r="C5796" s="4">
        <v>0.8369212962962963</v>
      </c>
      <c r="D5796" t="s">
        <v>404</v>
      </c>
      <c r="E5796">
        <v>1</v>
      </c>
      <c r="F5796" t="s">
        <v>15</v>
      </c>
      <c r="G5796" t="s">
        <v>405</v>
      </c>
      <c r="H5796" t="s">
        <v>406</v>
      </c>
      <c r="J5796" t="s">
        <v>403</v>
      </c>
      <c r="K5796">
        <v>1</v>
      </c>
      <c r="L5796" t="str">
        <f>_xlfn.CONCAT(D5796,F5796)</f>
        <v>Café latté12 oz</v>
      </c>
      <c r="M5796" s="10">
        <f>E5796*_xlfn.XLOOKUP(L5796,PriceListData!$F$2:$F$97,PriceListData!$E$2:$E$97)</f>
        <v>4.25</v>
      </c>
      <c r="N5796" t="str">
        <f>TEXT(B5796,"dddd")</f>
        <v>Sunday</v>
      </c>
    </row>
    <row r="5797" spans="1:14" x14ac:dyDescent="0.35">
      <c r="A5797">
        <v>292205</v>
      </c>
      <c r="B5797" s="3">
        <v>45802</v>
      </c>
      <c r="C5797" s="4">
        <v>0.83113425925925921</v>
      </c>
      <c r="D5797" t="s">
        <v>425</v>
      </c>
      <c r="E5797">
        <v>1</v>
      </c>
      <c r="F5797" t="s">
        <v>15</v>
      </c>
      <c r="G5797" t="s">
        <v>405</v>
      </c>
      <c r="H5797" t="s">
        <v>414</v>
      </c>
      <c r="J5797" t="s">
        <v>403</v>
      </c>
      <c r="K5797">
        <v>1</v>
      </c>
      <c r="L5797" t="str">
        <f>_xlfn.CONCAT(D5797,F5797)</f>
        <v>Iced Guillermo12 oz</v>
      </c>
      <c r="M5797" s="10">
        <f>E5797*_xlfn.XLOOKUP(L5797,PriceListData!$F$2:$F$97,PriceListData!$E$2:$E$97)</f>
        <v>3.5</v>
      </c>
      <c r="N5797" t="str">
        <f>TEXT(B5797,"dddd")</f>
        <v>Sunday</v>
      </c>
    </row>
    <row r="5798" spans="1:14" x14ac:dyDescent="0.35">
      <c r="A5798">
        <v>292205</v>
      </c>
      <c r="B5798" s="3">
        <v>45802</v>
      </c>
      <c r="C5798" s="4">
        <v>0.83113425925925921</v>
      </c>
      <c r="D5798" t="s">
        <v>52</v>
      </c>
      <c r="E5798">
        <v>1</v>
      </c>
      <c r="F5798" t="s">
        <v>15</v>
      </c>
      <c r="G5798" t="s">
        <v>405</v>
      </c>
      <c r="H5798" t="s">
        <v>414</v>
      </c>
      <c r="J5798" t="s">
        <v>403</v>
      </c>
      <c r="K5798">
        <v>1</v>
      </c>
      <c r="L5798" t="str">
        <f>_xlfn.CONCAT(D5798,F5798)</f>
        <v>Frappé12 oz</v>
      </c>
      <c r="M5798" s="10">
        <f>E5798*_xlfn.XLOOKUP(L5798,PriceListData!$F$2:$F$97,PriceListData!$E$2:$E$97)</f>
        <v>4.75</v>
      </c>
      <c r="N5798" t="str">
        <f>TEXT(B5798,"dddd")</f>
        <v>Sunday</v>
      </c>
    </row>
    <row r="5799" spans="1:14" x14ac:dyDescent="0.35">
      <c r="A5799">
        <v>292203</v>
      </c>
      <c r="B5799" s="3">
        <v>45802</v>
      </c>
      <c r="C5799" s="4">
        <v>0.79597222222222219</v>
      </c>
      <c r="D5799" t="s">
        <v>52</v>
      </c>
      <c r="E5799">
        <v>1</v>
      </c>
      <c r="F5799" t="s">
        <v>15</v>
      </c>
      <c r="G5799" t="s">
        <v>405</v>
      </c>
      <c r="H5799" t="s">
        <v>414</v>
      </c>
      <c r="J5799" t="s">
        <v>403</v>
      </c>
      <c r="K5799">
        <v>1</v>
      </c>
      <c r="L5799" t="str">
        <f>_xlfn.CONCAT(D5799,F5799)</f>
        <v>Frappé12 oz</v>
      </c>
      <c r="M5799" s="10">
        <f>E5799*_xlfn.XLOOKUP(L5799,PriceListData!$F$2:$F$97,PriceListData!$E$2:$E$97)</f>
        <v>4.75</v>
      </c>
      <c r="N5799" t="str">
        <f>TEXT(B5799,"dddd")</f>
        <v>Sunday</v>
      </c>
    </row>
    <row r="5800" spans="1:14" x14ac:dyDescent="0.35">
      <c r="A5800">
        <v>292202</v>
      </c>
      <c r="B5800" s="3">
        <v>45802</v>
      </c>
      <c r="C5800" s="4">
        <v>0.78843750000000001</v>
      </c>
      <c r="D5800" t="s">
        <v>425</v>
      </c>
      <c r="E5800">
        <v>1</v>
      </c>
      <c r="F5800" t="s">
        <v>15</v>
      </c>
      <c r="G5800" t="s">
        <v>405</v>
      </c>
      <c r="H5800" t="s">
        <v>414</v>
      </c>
      <c r="J5800" t="s">
        <v>403</v>
      </c>
      <c r="K5800">
        <v>1</v>
      </c>
      <c r="L5800" t="str">
        <f>_xlfn.CONCAT(D5800,F5800)</f>
        <v>Iced Guillermo12 oz</v>
      </c>
      <c r="M5800" s="10">
        <f>E5800*_xlfn.XLOOKUP(L5800,PriceListData!$F$2:$F$97,PriceListData!$E$2:$E$97)</f>
        <v>3.5</v>
      </c>
      <c r="N5800" t="str">
        <f>TEXT(B5800,"dddd")</f>
        <v>Sunday</v>
      </c>
    </row>
    <row r="5801" spans="1:14" x14ac:dyDescent="0.35">
      <c r="A5801">
        <v>292202</v>
      </c>
      <c r="B5801" s="3">
        <v>45802</v>
      </c>
      <c r="C5801" s="4">
        <v>0.78843750000000001</v>
      </c>
      <c r="D5801" t="s">
        <v>427</v>
      </c>
      <c r="E5801">
        <v>1</v>
      </c>
      <c r="F5801" t="s">
        <v>15</v>
      </c>
      <c r="G5801" t="s">
        <v>417</v>
      </c>
      <c r="H5801" t="s">
        <v>418</v>
      </c>
      <c r="J5801" t="s">
        <v>403</v>
      </c>
      <c r="K5801">
        <v>1</v>
      </c>
      <c r="L5801" t="str">
        <f>_xlfn.CONCAT(D5801,F5801)</f>
        <v>House blend12 oz</v>
      </c>
      <c r="M5801" s="10">
        <f>E5801*_xlfn.XLOOKUP(L5801,PriceListData!$F$2:$F$97,PriceListData!$E$2:$E$97)</f>
        <v>12.95</v>
      </c>
      <c r="N5801" t="str">
        <f>TEXT(B5801,"dddd")</f>
        <v>Sunday</v>
      </c>
    </row>
    <row r="5802" spans="1:14" x14ac:dyDescent="0.35">
      <c r="A5802">
        <v>292201</v>
      </c>
      <c r="B5802" s="3">
        <v>45802</v>
      </c>
      <c r="C5802" s="4">
        <v>0.77074074074074073</v>
      </c>
      <c r="D5802" t="s">
        <v>412</v>
      </c>
      <c r="E5802">
        <v>1</v>
      </c>
      <c r="F5802" t="s">
        <v>15</v>
      </c>
      <c r="G5802" t="s">
        <v>413</v>
      </c>
      <c r="H5802" t="s">
        <v>414</v>
      </c>
      <c r="J5802" t="s">
        <v>403</v>
      </c>
      <c r="K5802">
        <v>2</v>
      </c>
      <c r="L5802" t="str">
        <f>_xlfn.CONCAT(D5802,F5802)</f>
        <v>Iced tea12 oz</v>
      </c>
      <c r="M5802" s="10">
        <f>E5802*_xlfn.XLOOKUP(L5802,PriceListData!$F$2:$F$97,PriceListData!$E$2:$E$97)</f>
        <v>4.25</v>
      </c>
      <c r="N5802" t="str">
        <f>TEXT(B5802,"dddd")</f>
        <v>Sunday</v>
      </c>
    </row>
    <row r="5803" spans="1:14" x14ac:dyDescent="0.35">
      <c r="A5803">
        <v>292200</v>
      </c>
      <c r="B5803" s="3">
        <v>45802</v>
      </c>
      <c r="C5803" s="4">
        <v>0.76155092592592588</v>
      </c>
      <c r="D5803" t="s">
        <v>412</v>
      </c>
      <c r="E5803">
        <v>1</v>
      </c>
      <c r="F5803" t="s">
        <v>15</v>
      </c>
      <c r="G5803" t="s">
        <v>413</v>
      </c>
      <c r="H5803" t="s">
        <v>414</v>
      </c>
      <c r="J5803" t="s">
        <v>403</v>
      </c>
      <c r="K5803">
        <v>1</v>
      </c>
      <c r="L5803" t="str">
        <f>_xlfn.CONCAT(D5803,F5803)</f>
        <v>Iced tea12 oz</v>
      </c>
      <c r="M5803" s="10">
        <f>E5803*_xlfn.XLOOKUP(L5803,PriceListData!$F$2:$F$97,PriceListData!$E$2:$E$97)</f>
        <v>4.25</v>
      </c>
      <c r="N5803" t="str">
        <f>TEXT(B5803,"dddd")</f>
        <v>Sunday</v>
      </c>
    </row>
    <row r="5804" spans="1:14" x14ac:dyDescent="0.35">
      <c r="A5804">
        <v>292199</v>
      </c>
      <c r="B5804" s="3">
        <v>45802</v>
      </c>
      <c r="C5804" s="4">
        <v>0.75179398148148147</v>
      </c>
      <c r="D5804" t="s">
        <v>21</v>
      </c>
      <c r="E5804">
        <v>1</v>
      </c>
      <c r="F5804" t="s">
        <v>15</v>
      </c>
      <c r="G5804" t="s">
        <v>405</v>
      </c>
      <c r="H5804" t="s">
        <v>406</v>
      </c>
      <c r="J5804" t="s">
        <v>403</v>
      </c>
      <c r="K5804">
        <v>1</v>
      </c>
      <c r="L5804" t="str">
        <f>_xlfn.CONCAT(D5804,F5804)</f>
        <v>Pourover12 oz</v>
      </c>
      <c r="M5804" s="10">
        <f>E5804*_xlfn.XLOOKUP(L5804,PriceListData!$F$2:$F$97,PriceListData!$E$2:$E$97)</f>
        <v>3.5</v>
      </c>
      <c r="N5804" t="str">
        <f>TEXT(B5804,"dddd")</f>
        <v>Sunday</v>
      </c>
    </row>
    <row r="5805" spans="1:14" x14ac:dyDescent="0.35">
      <c r="A5805">
        <v>292198</v>
      </c>
      <c r="B5805" s="3">
        <v>45802</v>
      </c>
      <c r="C5805" s="4">
        <v>0.7502199074074074</v>
      </c>
      <c r="D5805" t="s">
        <v>420</v>
      </c>
      <c r="E5805">
        <v>1</v>
      </c>
      <c r="F5805" t="s">
        <v>76</v>
      </c>
      <c r="G5805" t="s">
        <v>413</v>
      </c>
      <c r="H5805" t="s">
        <v>406</v>
      </c>
      <c r="J5805" t="s">
        <v>403</v>
      </c>
      <c r="K5805">
        <v>1</v>
      </c>
      <c r="L5805" t="str">
        <f>_xlfn.CONCAT(D5805,F5805)</f>
        <v>Moroccan tea10 oz</v>
      </c>
      <c r="M5805" s="10">
        <f>E5805*_xlfn.XLOOKUP(L5805,PriceListData!$F$2:$F$97,PriceListData!$E$2:$E$97)</f>
        <v>3</v>
      </c>
      <c r="N5805" t="str">
        <f>TEXT(B5805,"dddd")</f>
        <v>Sunday</v>
      </c>
    </row>
    <row r="5806" spans="1:14" x14ac:dyDescent="0.35">
      <c r="A5806">
        <v>292198</v>
      </c>
      <c r="B5806" s="3">
        <v>45802</v>
      </c>
      <c r="C5806" s="4">
        <v>0.7502199074074074</v>
      </c>
      <c r="D5806" t="s">
        <v>404</v>
      </c>
      <c r="E5806">
        <v>1</v>
      </c>
      <c r="F5806" t="s">
        <v>15</v>
      </c>
      <c r="G5806" t="s">
        <v>405</v>
      </c>
      <c r="H5806" t="s">
        <v>406</v>
      </c>
      <c r="J5806" t="s">
        <v>403</v>
      </c>
      <c r="K5806">
        <v>1</v>
      </c>
      <c r="L5806" t="str">
        <f>_xlfn.CONCAT(D5806,F5806)</f>
        <v>Café latté12 oz</v>
      </c>
      <c r="M5806" s="10">
        <f>E5806*_xlfn.XLOOKUP(L5806,PriceListData!$F$2:$F$97,PriceListData!$E$2:$E$97)</f>
        <v>4.25</v>
      </c>
      <c r="N5806" t="str">
        <f>TEXT(B5806,"dddd")</f>
        <v>Sunday</v>
      </c>
    </row>
    <row r="5807" spans="1:14" x14ac:dyDescent="0.35">
      <c r="A5807">
        <v>292197</v>
      </c>
      <c r="B5807" s="3">
        <v>45802</v>
      </c>
      <c r="C5807" s="4">
        <v>0.74684027777777773</v>
      </c>
      <c r="D5807" t="s">
        <v>52</v>
      </c>
      <c r="E5807">
        <v>1</v>
      </c>
      <c r="F5807" t="s">
        <v>15</v>
      </c>
      <c r="G5807" t="s">
        <v>405</v>
      </c>
      <c r="H5807" t="s">
        <v>414</v>
      </c>
      <c r="J5807" t="s">
        <v>403</v>
      </c>
      <c r="K5807">
        <v>2</v>
      </c>
      <c r="L5807" t="str">
        <f>_xlfn.CONCAT(D5807,F5807)</f>
        <v>Frappé12 oz</v>
      </c>
      <c r="M5807" s="10">
        <f>E5807*_xlfn.XLOOKUP(L5807,PriceListData!$F$2:$F$97,PriceListData!$E$2:$E$97)</f>
        <v>4.75</v>
      </c>
      <c r="N5807" t="str">
        <f>TEXT(B5807,"dddd")</f>
        <v>Sunday</v>
      </c>
    </row>
    <row r="5808" spans="1:14" x14ac:dyDescent="0.35">
      <c r="A5808">
        <v>292196</v>
      </c>
      <c r="B5808" s="3">
        <v>45802</v>
      </c>
      <c r="C5808" s="4">
        <v>0.74055555555555552</v>
      </c>
      <c r="D5808" t="s">
        <v>65</v>
      </c>
      <c r="E5808">
        <v>1</v>
      </c>
      <c r="F5808" t="s">
        <v>15</v>
      </c>
      <c r="G5808" t="s">
        <v>405</v>
      </c>
      <c r="H5808" t="s">
        <v>406</v>
      </c>
      <c r="J5808" t="s">
        <v>403</v>
      </c>
      <c r="K5808">
        <v>2</v>
      </c>
      <c r="L5808" t="str">
        <f>_xlfn.CONCAT(D5808,F5808)</f>
        <v>Cappuccino12 oz</v>
      </c>
      <c r="M5808" s="10">
        <f>E5808*_xlfn.XLOOKUP(L5808,PriceListData!$F$2:$F$97,PriceListData!$E$2:$E$97)</f>
        <v>5.5</v>
      </c>
      <c r="N5808" t="str">
        <f>TEXT(B5808,"dddd")</f>
        <v>Sunday</v>
      </c>
    </row>
    <row r="5809" spans="1:14" x14ac:dyDescent="0.35">
      <c r="A5809">
        <v>292195</v>
      </c>
      <c r="B5809" s="3">
        <v>45802</v>
      </c>
      <c r="C5809" s="4">
        <v>0.73250000000000004</v>
      </c>
      <c r="D5809" t="s">
        <v>404</v>
      </c>
      <c r="E5809">
        <v>1</v>
      </c>
      <c r="F5809" t="s">
        <v>15</v>
      </c>
      <c r="G5809" t="s">
        <v>405</v>
      </c>
      <c r="H5809" t="s">
        <v>406</v>
      </c>
      <c r="J5809" t="s">
        <v>403</v>
      </c>
      <c r="K5809">
        <v>1</v>
      </c>
      <c r="L5809" t="str">
        <f>_xlfn.CONCAT(D5809,F5809)</f>
        <v>Café latté12 oz</v>
      </c>
      <c r="M5809" s="10">
        <f>E5809*_xlfn.XLOOKUP(L5809,PriceListData!$F$2:$F$97,PriceListData!$E$2:$E$97)</f>
        <v>4.25</v>
      </c>
      <c r="N5809" t="str">
        <f>TEXT(B5809,"dddd")</f>
        <v>Sunday</v>
      </c>
    </row>
    <row r="5810" spans="1:14" x14ac:dyDescent="0.35">
      <c r="A5810">
        <v>292194</v>
      </c>
      <c r="B5810" s="3">
        <v>45802</v>
      </c>
      <c r="C5810" s="4">
        <v>0.73086805555555556</v>
      </c>
      <c r="D5810" t="s">
        <v>52</v>
      </c>
      <c r="E5810">
        <v>1</v>
      </c>
      <c r="F5810" t="s">
        <v>15</v>
      </c>
      <c r="G5810" t="s">
        <v>405</v>
      </c>
      <c r="H5810" t="s">
        <v>414</v>
      </c>
      <c r="J5810" t="s">
        <v>403</v>
      </c>
      <c r="K5810">
        <v>2</v>
      </c>
      <c r="L5810" t="str">
        <f>_xlfn.CONCAT(D5810,F5810)</f>
        <v>Frappé12 oz</v>
      </c>
      <c r="M5810" s="10">
        <f>E5810*_xlfn.XLOOKUP(L5810,PriceListData!$F$2:$F$97,PriceListData!$E$2:$E$97)</f>
        <v>4.75</v>
      </c>
      <c r="N5810" t="str">
        <f>TEXT(B5810,"dddd")</f>
        <v>Sunday</v>
      </c>
    </row>
    <row r="5811" spans="1:14" x14ac:dyDescent="0.35">
      <c r="A5811">
        <v>292193</v>
      </c>
      <c r="B5811" s="3">
        <v>45802</v>
      </c>
      <c r="C5811" s="4">
        <v>0.72910879629629632</v>
      </c>
      <c r="D5811" t="s">
        <v>427</v>
      </c>
      <c r="E5811">
        <v>1</v>
      </c>
      <c r="F5811" t="s">
        <v>15</v>
      </c>
      <c r="G5811" t="s">
        <v>417</v>
      </c>
      <c r="H5811" t="s">
        <v>418</v>
      </c>
      <c r="J5811" t="s">
        <v>403</v>
      </c>
      <c r="K5811">
        <v>2</v>
      </c>
      <c r="L5811" t="str">
        <f>_xlfn.CONCAT(D5811,F5811)</f>
        <v>House blend12 oz</v>
      </c>
      <c r="M5811" s="10">
        <f>E5811*_xlfn.XLOOKUP(L5811,PriceListData!$F$2:$F$97,PriceListData!$E$2:$E$97)</f>
        <v>12.95</v>
      </c>
      <c r="N5811" t="str">
        <f>TEXT(B5811,"dddd")</f>
        <v>Sunday</v>
      </c>
    </row>
    <row r="5812" spans="1:14" x14ac:dyDescent="0.35">
      <c r="A5812">
        <v>292192</v>
      </c>
      <c r="B5812" s="3">
        <v>45802</v>
      </c>
      <c r="C5812" s="4">
        <v>0.70859953703703704</v>
      </c>
      <c r="D5812" t="s">
        <v>52</v>
      </c>
      <c r="E5812">
        <v>1</v>
      </c>
      <c r="F5812" t="s">
        <v>15</v>
      </c>
      <c r="G5812" t="s">
        <v>405</v>
      </c>
      <c r="H5812" t="s">
        <v>414</v>
      </c>
      <c r="J5812" t="s">
        <v>403</v>
      </c>
      <c r="K5812">
        <v>1</v>
      </c>
      <c r="L5812" t="str">
        <f>_xlfn.CONCAT(D5812,F5812)</f>
        <v>Frappé12 oz</v>
      </c>
      <c r="M5812" s="10">
        <f>E5812*_xlfn.XLOOKUP(L5812,PriceListData!$F$2:$F$97,PriceListData!$E$2:$E$97)</f>
        <v>4.75</v>
      </c>
      <c r="N5812" t="str">
        <f>TEXT(B5812,"dddd")</f>
        <v>Sunday</v>
      </c>
    </row>
    <row r="5813" spans="1:14" x14ac:dyDescent="0.35">
      <c r="A5813">
        <v>292192</v>
      </c>
      <c r="B5813" s="3">
        <v>45802</v>
      </c>
      <c r="C5813" s="4">
        <v>0.70859953703703704</v>
      </c>
      <c r="D5813" t="s">
        <v>410</v>
      </c>
      <c r="E5813">
        <v>4</v>
      </c>
      <c r="F5813" t="s">
        <v>15</v>
      </c>
      <c r="G5813" t="s">
        <v>405</v>
      </c>
      <c r="H5813" t="s">
        <v>406</v>
      </c>
      <c r="J5813" t="s">
        <v>403</v>
      </c>
      <c r="K5813">
        <v>1</v>
      </c>
      <c r="L5813" t="str">
        <f>_xlfn.CONCAT(D5813,F5813)</f>
        <v>Café Cubano12 oz</v>
      </c>
      <c r="M5813" s="10">
        <f>E5813*_xlfn.XLOOKUP(L5813,PriceListData!$F$2:$F$97,PriceListData!$E$2:$E$97)</f>
        <v>28</v>
      </c>
      <c r="N5813" t="str">
        <f>TEXT(B5813,"dddd")</f>
        <v>Sunday</v>
      </c>
    </row>
    <row r="5814" spans="1:14" x14ac:dyDescent="0.35">
      <c r="A5814">
        <v>292191</v>
      </c>
      <c r="B5814" s="3">
        <v>45802</v>
      </c>
      <c r="C5814" s="4">
        <v>0.70638888888888884</v>
      </c>
      <c r="D5814" t="s">
        <v>65</v>
      </c>
      <c r="E5814">
        <v>1</v>
      </c>
      <c r="F5814" t="s">
        <v>15</v>
      </c>
      <c r="G5814" t="s">
        <v>405</v>
      </c>
      <c r="H5814" t="s">
        <v>406</v>
      </c>
      <c r="J5814" t="s">
        <v>403</v>
      </c>
      <c r="K5814">
        <v>1</v>
      </c>
      <c r="L5814" t="str">
        <f>_xlfn.CONCAT(D5814,F5814)</f>
        <v>Cappuccino12 oz</v>
      </c>
      <c r="M5814" s="10">
        <f>E5814*_xlfn.XLOOKUP(L5814,PriceListData!$F$2:$F$97,PriceListData!$E$2:$E$97)</f>
        <v>5.5</v>
      </c>
      <c r="N5814" t="str">
        <f>TEXT(B5814,"dddd")</f>
        <v>Sunday</v>
      </c>
    </row>
    <row r="5815" spans="1:14" x14ac:dyDescent="0.35">
      <c r="A5815">
        <v>292190</v>
      </c>
      <c r="B5815" s="3">
        <v>45802</v>
      </c>
      <c r="C5815" s="4">
        <v>0.69103009259259263</v>
      </c>
      <c r="D5815" t="s">
        <v>412</v>
      </c>
      <c r="E5815">
        <v>1</v>
      </c>
      <c r="F5815" t="s">
        <v>15</v>
      </c>
      <c r="G5815" t="s">
        <v>413</v>
      </c>
      <c r="H5815" t="s">
        <v>414</v>
      </c>
      <c r="J5815" t="s">
        <v>403</v>
      </c>
      <c r="K5815">
        <v>1</v>
      </c>
      <c r="L5815" t="str">
        <f>_xlfn.CONCAT(D5815,F5815)</f>
        <v>Iced tea12 oz</v>
      </c>
      <c r="M5815" s="10">
        <f>E5815*_xlfn.XLOOKUP(L5815,PriceListData!$F$2:$F$97,PriceListData!$E$2:$E$97)</f>
        <v>4.25</v>
      </c>
      <c r="N5815" t="str">
        <f>TEXT(B5815,"dddd")</f>
        <v>Sunday</v>
      </c>
    </row>
    <row r="5816" spans="1:14" x14ac:dyDescent="0.35">
      <c r="A5816">
        <v>292189</v>
      </c>
      <c r="B5816" s="3">
        <v>45802</v>
      </c>
      <c r="C5816" s="4">
        <v>0.6889467592592593</v>
      </c>
      <c r="D5816" t="s">
        <v>74</v>
      </c>
      <c r="E5816">
        <v>1</v>
      </c>
      <c r="F5816" t="s">
        <v>15</v>
      </c>
      <c r="G5816" t="s">
        <v>417</v>
      </c>
      <c r="H5816" t="s">
        <v>418</v>
      </c>
      <c r="J5816" t="s">
        <v>403</v>
      </c>
      <c r="K5816">
        <v>1</v>
      </c>
      <c r="L5816" t="str">
        <f>_xlfn.CONCAT(D5816,F5816)</f>
        <v>Single-origin12 oz</v>
      </c>
      <c r="M5816" s="10">
        <f>E5816*_xlfn.XLOOKUP(L5816,PriceListData!$F$2:$F$97,PriceListData!$E$2:$E$97)</f>
        <v>14.95</v>
      </c>
      <c r="N5816" t="str">
        <f>TEXT(B5816,"dddd")</f>
        <v>Sunday</v>
      </c>
    </row>
    <row r="5817" spans="1:14" x14ac:dyDescent="0.35">
      <c r="A5817">
        <v>292188</v>
      </c>
      <c r="B5817" s="3">
        <v>45802</v>
      </c>
      <c r="C5817" s="4">
        <v>0.68466435185185182</v>
      </c>
      <c r="D5817" t="s">
        <v>40</v>
      </c>
      <c r="E5817">
        <v>3</v>
      </c>
      <c r="F5817" t="s">
        <v>35</v>
      </c>
      <c r="G5817" t="s">
        <v>405</v>
      </c>
      <c r="H5817" t="s">
        <v>406</v>
      </c>
      <c r="J5817" t="s">
        <v>403</v>
      </c>
      <c r="K5817">
        <v>1</v>
      </c>
      <c r="L5817" t="str">
        <f>_xlfn.CONCAT(D5817,F5817)</f>
        <v>Espresso1 oz</v>
      </c>
      <c r="M5817" s="10">
        <f>E5817*_xlfn.XLOOKUP(L5817,PriceListData!$F$2:$F$97,PriceListData!$E$2:$E$97)</f>
        <v>7.5</v>
      </c>
      <c r="N5817" t="str">
        <f>TEXT(B5817,"dddd")</f>
        <v>Sunday</v>
      </c>
    </row>
    <row r="5818" spans="1:14" x14ac:dyDescent="0.35">
      <c r="A5818">
        <v>292188</v>
      </c>
      <c r="B5818" s="3">
        <v>45802</v>
      </c>
      <c r="C5818" s="4">
        <v>0.68466435185185182</v>
      </c>
      <c r="D5818" t="s">
        <v>424</v>
      </c>
      <c r="E5818">
        <v>1</v>
      </c>
      <c r="F5818" t="s">
        <v>15</v>
      </c>
      <c r="G5818" t="s">
        <v>423</v>
      </c>
      <c r="H5818" t="s">
        <v>414</v>
      </c>
      <c r="J5818" t="s">
        <v>403</v>
      </c>
      <c r="K5818">
        <v>1</v>
      </c>
      <c r="L5818" t="str">
        <f>_xlfn.CONCAT(D5818,F5818)</f>
        <v>Coconut milk smoothie12 oz</v>
      </c>
      <c r="M5818" s="10">
        <f>E5818*_xlfn.XLOOKUP(L5818,PriceListData!$F$2:$F$97,PriceListData!$E$2:$E$97)</f>
        <v>5.75</v>
      </c>
      <c r="N5818" t="str">
        <f>TEXT(B5818,"dddd")</f>
        <v>Sunday</v>
      </c>
    </row>
    <row r="5819" spans="1:14" x14ac:dyDescent="0.35">
      <c r="A5819">
        <v>292187</v>
      </c>
      <c r="B5819" s="3">
        <v>45802</v>
      </c>
      <c r="C5819" s="4">
        <v>0.68287037037037035</v>
      </c>
      <c r="D5819" t="s">
        <v>420</v>
      </c>
      <c r="E5819">
        <v>1</v>
      </c>
      <c r="F5819" t="s">
        <v>76</v>
      </c>
      <c r="G5819" t="s">
        <v>413</v>
      </c>
      <c r="H5819" t="s">
        <v>406</v>
      </c>
      <c r="J5819" t="s">
        <v>403</v>
      </c>
      <c r="K5819">
        <v>1</v>
      </c>
      <c r="L5819" t="str">
        <f>_xlfn.CONCAT(D5819,F5819)</f>
        <v>Moroccan tea10 oz</v>
      </c>
      <c r="M5819" s="10">
        <f>E5819*_xlfn.XLOOKUP(L5819,PriceListData!$F$2:$F$97,PriceListData!$E$2:$E$97)</f>
        <v>3</v>
      </c>
      <c r="N5819" t="str">
        <f>TEXT(B5819,"dddd")</f>
        <v>Sunday</v>
      </c>
    </row>
    <row r="5820" spans="1:14" x14ac:dyDescent="0.35">
      <c r="A5820">
        <v>292186</v>
      </c>
      <c r="B5820" s="3">
        <v>45802</v>
      </c>
      <c r="C5820" s="4">
        <v>0.68032407407407403</v>
      </c>
      <c r="D5820" t="s">
        <v>427</v>
      </c>
      <c r="E5820">
        <v>1</v>
      </c>
      <c r="F5820" t="s">
        <v>15</v>
      </c>
      <c r="G5820" t="s">
        <v>417</v>
      </c>
      <c r="H5820" t="s">
        <v>418</v>
      </c>
      <c r="J5820" t="s">
        <v>403</v>
      </c>
      <c r="K5820">
        <v>2</v>
      </c>
      <c r="L5820" t="str">
        <f>_xlfn.CONCAT(D5820,F5820)</f>
        <v>House blend12 oz</v>
      </c>
      <c r="M5820" s="10">
        <f>E5820*_xlfn.XLOOKUP(L5820,PriceListData!$F$2:$F$97,PriceListData!$E$2:$E$97)</f>
        <v>12.95</v>
      </c>
      <c r="N5820" t="str">
        <f>TEXT(B5820,"dddd")</f>
        <v>Sunday</v>
      </c>
    </row>
    <row r="5821" spans="1:14" x14ac:dyDescent="0.35">
      <c r="A5821">
        <v>292185</v>
      </c>
      <c r="B5821" s="3">
        <v>45802</v>
      </c>
      <c r="C5821" s="4">
        <v>0.67961805555555554</v>
      </c>
      <c r="D5821" t="s">
        <v>412</v>
      </c>
      <c r="E5821">
        <v>1</v>
      </c>
      <c r="F5821" t="s">
        <v>15</v>
      </c>
      <c r="G5821" t="s">
        <v>413</v>
      </c>
      <c r="H5821" t="s">
        <v>414</v>
      </c>
      <c r="J5821" t="s">
        <v>403</v>
      </c>
      <c r="K5821">
        <v>1</v>
      </c>
      <c r="L5821" t="str">
        <f>_xlfn.CONCAT(D5821,F5821)</f>
        <v>Iced tea12 oz</v>
      </c>
      <c r="M5821" s="10">
        <f>E5821*_xlfn.XLOOKUP(L5821,PriceListData!$F$2:$F$97,PriceListData!$E$2:$E$97)</f>
        <v>4.25</v>
      </c>
      <c r="N5821" t="str">
        <f>TEXT(B5821,"dddd")</f>
        <v>Sunday</v>
      </c>
    </row>
    <row r="5822" spans="1:14" x14ac:dyDescent="0.35">
      <c r="A5822">
        <v>292184</v>
      </c>
      <c r="B5822" s="3">
        <v>45802</v>
      </c>
      <c r="C5822" s="4">
        <v>0.67740740740740746</v>
      </c>
      <c r="D5822" t="s">
        <v>74</v>
      </c>
      <c r="E5822">
        <v>1</v>
      </c>
      <c r="F5822" t="s">
        <v>15</v>
      </c>
      <c r="G5822" t="s">
        <v>417</v>
      </c>
      <c r="H5822" t="s">
        <v>418</v>
      </c>
      <c r="J5822" t="s">
        <v>403</v>
      </c>
      <c r="K5822">
        <v>1</v>
      </c>
      <c r="L5822" t="str">
        <f>_xlfn.CONCAT(D5822,F5822)</f>
        <v>Single-origin12 oz</v>
      </c>
      <c r="M5822" s="10">
        <f>E5822*_xlfn.XLOOKUP(L5822,PriceListData!$F$2:$F$97,PriceListData!$E$2:$E$97)</f>
        <v>14.95</v>
      </c>
      <c r="N5822" t="str">
        <f>TEXT(B5822,"dddd")</f>
        <v>Sunday</v>
      </c>
    </row>
    <row r="5823" spans="1:14" x14ac:dyDescent="0.35">
      <c r="A5823">
        <v>292182</v>
      </c>
      <c r="B5823" s="3">
        <v>45802</v>
      </c>
      <c r="C5823" s="4">
        <v>0.66479166666666667</v>
      </c>
      <c r="D5823" t="s">
        <v>40</v>
      </c>
      <c r="E5823">
        <v>1</v>
      </c>
      <c r="F5823" t="s">
        <v>35</v>
      </c>
      <c r="G5823" t="s">
        <v>405</v>
      </c>
      <c r="H5823" t="s">
        <v>406</v>
      </c>
      <c r="J5823" t="s">
        <v>403</v>
      </c>
      <c r="K5823">
        <v>1</v>
      </c>
      <c r="L5823" t="str">
        <f>_xlfn.CONCAT(D5823,F5823)</f>
        <v>Espresso1 oz</v>
      </c>
      <c r="M5823" s="10">
        <f>E5823*_xlfn.XLOOKUP(L5823,PriceListData!$F$2:$F$97,PriceListData!$E$2:$E$97)</f>
        <v>2.5</v>
      </c>
      <c r="N5823" t="str">
        <f>TEXT(B5823,"dddd")</f>
        <v>Sunday</v>
      </c>
    </row>
    <row r="5824" spans="1:14" x14ac:dyDescent="0.35">
      <c r="A5824">
        <v>292179</v>
      </c>
      <c r="B5824" s="3">
        <v>45802</v>
      </c>
      <c r="C5824" s="4">
        <v>0.65236111111111106</v>
      </c>
      <c r="D5824" t="s">
        <v>74</v>
      </c>
      <c r="E5824">
        <v>1</v>
      </c>
      <c r="F5824" t="s">
        <v>15</v>
      </c>
      <c r="G5824" t="s">
        <v>417</v>
      </c>
      <c r="H5824" t="s">
        <v>418</v>
      </c>
      <c r="J5824" t="s">
        <v>403</v>
      </c>
      <c r="K5824">
        <v>1</v>
      </c>
      <c r="L5824" t="str">
        <f>_xlfn.CONCAT(D5824,F5824)</f>
        <v>Single-origin12 oz</v>
      </c>
      <c r="M5824" s="10">
        <f>E5824*_xlfn.XLOOKUP(L5824,PriceListData!$F$2:$F$97,PriceListData!$E$2:$E$97)</f>
        <v>14.95</v>
      </c>
      <c r="N5824" t="str">
        <f>TEXT(B5824,"dddd")</f>
        <v>Sunday</v>
      </c>
    </row>
    <row r="5825" spans="1:14" x14ac:dyDescent="0.35">
      <c r="A5825">
        <v>292178</v>
      </c>
      <c r="B5825" s="3">
        <v>45802</v>
      </c>
      <c r="C5825" s="4">
        <v>0.63675925925925925</v>
      </c>
      <c r="D5825" t="s">
        <v>420</v>
      </c>
      <c r="E5825">
        <v>1</v>
      </c>
      <c r="F5825" t="s">
        <v>76</v>
      </c>
      <c r="G5825" t="s">
        <v>413</v>
      </c>
      <c r="H5825" t="s">
        <v>406</v>
      </c>
      <c r="J5825" t="s">
        <v>403</v>
      </c>
      <c r="K5825">
        <v>1</v>
      </c>
      <c r="L5825" t="str">
        <f>_xlfn.CONCAT(D5825,F5825)</f>
        <v>Moroccan tea10 oz</v>
      </c>
      <c r="M5825" s="10">
        <f>E5825*_xlfn.XLOOKUP(L5825,PriceListData!$F$2:$F$97,PriceListData!$E$2:$E$97)</f>
        <v>3</v>
      </c>
      <c r="N5825" t="str">
        <f>TEXT(B5825,"dddd")</f>
        <v>Sunday</v>
      </c>
    </row>
    <row r="5826" spans="1:14" x14ac:dyDescent="0.35">
      <c r="A5826">
        <v>292177</v>
      </c>
      <c r="B5826" s="3">
        <v>45802</v>
      </c>
      <c r="C5826" s="4">
        <v>0.63320601851851854</v>
      </c>
      <c r="D5826" t="s">
        <v>65</v>
      </c>
      <c r="E5826">
        <v>1</v>
      </c>
      <c r="F5826" t="s">
        <v>15</v>
      </c>
      <c r="G5826" t="s">
        <v>405</v>
      </c>
      <c r="H5826" t="s">
        <v>406</v>
      </c>
      <c r="J5826" t="s">
        <v>403</v>
      </c>
      <c r="K5826">
        <v>1</v>
      </c>
      <c r="L5826" t="str">
        <f>_xlfn.CONCAT(D5826,F5826)</f>
        <v>Cappuccino12 oz</v>
      </c>
      <c r="M5826" s="10">
        <f>E5826*_xlfn.XLOOKUP(L5826,PriceListData!$F$2:$F$97,PriceListData!$E$2:$E$97)</f>
        <v>5.5</v>
      </c>
      <c r="N5826" t="str">
        <f>TEXT(B5826,"dddd")</f>
        <v>Sunday</v>
      </c>
    </row>
    <row r="5827" spans="1:14" x14ac:dyDescent="0.35">
      <c r="A5827">
        <v>292176</v>
      </c>
      <c r="B5827" s="3">
        <v>45802</v>
      </c>
      <c r="C5827" s="4">
        <v>0.62995370370370374</v>
      </c>
      <c r="D5827" t="s">
        <v>52</v>
      </c>
      <c r="E5827">
        <v>1</v>
      </c>
      <c r="F5827" t="s">
        <v>15</v>
      </c>
      <c r="G5827" t="s">
        <v>405</v>
      </c>
      <c r="H5827" t="s">
        <v>414</v>
      </c>
      <c r="J5827" t="s">
        <v>403</v>
      </c>
      <c r="K5827">
        <v>2</v>
      </c>
      <c r="L5827" t="str">
        <f>_xlfn.CONCAT(D5827,F5827)</f>
        <v>Frappé12 oz</v>
      </c>
      <c r="M5827" s="10">
        <f>E5827*_xlfn.XLOOKUP(L5827,PriceListData!$F$2:$F$97,PriceListData!$E$2:$E$97)</f>
        <v>4.75</v>
      </c>
      <c r="N5827" t="str">
        <f>TEXT(B5827,"dddd")</f>
        <v>Sunday</v>
      </c>
    </row>
    <row r="5828" spans="1:14" x14ac:dyDescent="0.35">
      <c r="A5828">
        <v>292175</v>
      </c>
      <c r="B5828" s="3">
        <v>45802</v>
      </c>
      <c r="C5828" s="4">
        <v>0.61372685185185183</v>
      </c>
      <c r="D5828" t="s">
        <v>52</v>
      </c>
      <c r="E5828">
        <v>1</v>
      </c>
      <c r="F5828" t="s">
        <v>15</v>
      </c>
      <c r="G5828" t="s">
        <v>405</v>
      </c>
      <c r="H5828" t="s">
        <v>414</v>
      </c>
      <c r="J5828" t="s">
        <v>403</v>
      </c>
      <c r="K5828">
        <v>1</v>
      </c>
      <c r="L5828" t="str">
        <f>_xlfn.CONCAT(D5828,F5828)</f>
        <v>Frappé12 oz</v>
      </c>
      <c r="M5828" s="10">
        <f>E5828*_xlfn.XLOOKUP(L5828,PriceListData!$F$2:$F$97,PriceListData!$E$2:$E$97)</f>
        <v>4.75</v>
      </c>
      <c r="N5828" t="str">
        <f>TEXT(B5828,"dddd")</f>
        <v>Sunday</v>
      </c>
    </row>
    <row r="5829" spans="1:14" x14ac:dyDescent="0.35">
      <c r="A5829">
        <v>292174</v>
      </c>
      <c r="B5829" s="3">
        <v>45802</v>
      </c>
      <c r="C5829" s="4">
        <v>0.59954861111111113</v>
      </c>
      <c r="D5829" t="s">
        <v>54</v>
      </c>
      <c r="E5829">
        <v>1</v>
      </c>
      <c r="G5829" t="s">
        <v>415</v>
      </c>
      <c r="H5829" t="s">
        <v>416</v>
      </c>
      <c r="J5829" t="s">
        <v>403</v>
      </c>
      <c r="K5829">
        <v>1</v>
      </c>
      <c r="L5829" t="str">
        <f>_xlfn.CONCAT(D5829,F5829)</f>
        <v>Syrup</v>
      </c>
      <c r="M5829" s="10">
        <f>E5829*_xlfn.XLOOKUP(L5829,PriceListData!$F$2:$F$97,PriceListData!$E$2:$E$97)</f>
        <v>0.75</v>
      </c>
      <c r="N5829" t="str">
        <f>TEXT(B5829,"dddd")</f>
        <v>Sunday</v>
      </c>
    </row>
    <row r="5830" spans="1:14" x14ac:dyDescent="0.35">
      <c r="A5830">
        <v>292174</v>
      </c>
      <c r="B5830" s="3">
        <v>45802</v>
      </c>
      <c r="C5830" s="4">
        <v>0.59954861111111113</v>
      </c>
      <c r="D5830" t="s">
        <v>52</v>
      </c>
      <c r="E5830">
        <v>1</v>
      </c>
      <c r="F5830" t="s">
        <v>15</v>
      </c>
      <c r="G5830" t="s">
        <v>405</v>
      </c>
      <c r="H5830" t="s">
        <v>414</v>
      </c>
      <c r="J5830" t="s">
        <v>403</v>
      </c>
      <c r="K5830">
        <v>1</v>
      </c>
      <c r="L5830" t="str">
        <f>_xlfn.CONCAT(D5830,F5830)</f>
        <v>Frappé12 oz</v>
      </c>
      <c r="M5830" s="10">
        <f>E5830*_xlfn.XLOOKUP(L5830,PriceListData!$F$2:$F$97,PriceListData!$E$2:$E$97)</f>
        <v>4.75</v>
      </c>
      <c r="N5830" t="str">
        <f>TEXT(B5830,"dddd")</f>
        <v>Sunday</v>
      </c>
    </row>
    <row r="5831" spans="1:14" x14ac:dyDescent="0.35">
      <c r="A5831">
        <v>292173</v>
      </c>
      <c r="B5831" s="3">
        <v>45802</v>
      </c>
      <c r="C5831" s="4">
        <v>0.59715277777777775</v>
      </c>
      <c r="D5831" t="s">
        <v>65</v>
      </c>
      <c r="E5831">
        <v>1</v>
      </c>
      <c r="F5831" t="s">
        <v>15</v>
      </c>
      <c r="G5831" t="s">
        <v>405</v>
      </c>
      <c r="H5831" t="s">
        <v>406</v>
      </c>
      <c r="J5831" t="s">
        <v>403</v>
      </c>
      <c r="K5831">
        <v>1</v>
      </c>
      <c r="L5831" t="str">
        <f>_xlfn.CONCAT(D5831,F5831)</f>
        <v>Cappuccino12 oz</v>
      </c>
      <c r="M5831" s="10">
        <f>E5831*_xlfn.XLOOKUP(L5831,PriceListData!$F$2:$F$97,PriceListData!$E$2:$E$97)</f>
        <v>5.5</v>
      </c>
      <c r="N5831" t="str">
        <f>TEXT(B5831,"dddd")</f>
        <v>Sunday</v>
      </c>
    </row>
    <row r="5832" spans="1:14" x14ac:dyDescent="0.35">
      <c r="A5832">
        <v>292171</v>
      </c>
      <c r="B5832" s="3">
        <v>45802</v>
      </c>
      <c r="C5832" s="4">
        <v>0.57626157407407408</v>
      </c>
      <c r="D5832" t="s">
        <v>426</v>
      </c>
      <c r="E5832">
        <v>1</v>
      </c>
      <c r="F5832" t="s">
        <v>15</v>
      </c>
      <c r="G5832" t="s">
        <v>423</v>
      </c>
      <c r="H5832" t="s">
        <v>414</v>
      </c>
      <c r="J5832" t="s">
        <v>403</v>
      </c>
      <c r="K5832">
        <v>2</v>
      </c>
      <c r="L5832" t="str">
        <f>_xlfn.CONCAT(D5832,F5832)</f>
        <v>Soda water with fruit slice12 oz</v>
      </c>
      <c r="M5832" s="10">
        <f>E5832*_xlfn.XLOOKUP(L5832,PriceListData!$F$2:$F$97,PriceListData!$E$2:$E$97)</f>
        <v>2</v>
      </c>
      <c r="N5832" t="str">
        <f>TEXT(B5832,"dddd")</f>
        <v>Sunday</v>
      </c>
    </row>
    <row r="5833" spans="1:14" x14ac:dyDescent="0.35">
      <c r="A5833">
        <v>292171</v>
      </c>
      <c r="B5833" s="3">
        <v>45802</v>
      </c>
      <c r="C5833" s="4">
        <v>0.57626157407407408</v>
      </c>
      <c r="D5833" t="s">
        <v>407</v>
      </c>
      <c r="E5833">
        <v>1</v>
      </c>
      <c r="G5833" t="s">
        <v>405</v>
      </c>
      <c r="H5833" t="s">
        <v>408</v>
      </c>
      <c r="J5833" t="s">
        <v>403</v>
      </c>
      <c r="K5833">
        <v>2</v>
      </c>
      <c r="L5833" t="str">
        <f>_xlfn.CONCAT(D5833,F5833)</f>
        <v>Drip coffee refill</v>
      </c>
      <c r="M5833" s="10">
        <f>E5833*_xlfn.XLOOKUP(L5833,PriceListData!$F$2:$F$97,PriceListData!$E$2:$E$97)</f>
        <v>1.25</v>
      </c>
      <c r="N5833" t="str">
        <f>TEXT(B5833,"dddd")</f>
        <v>Sunday</v>
      </c>
    </row>
    <row r="5834" spans="1:14" x14ac:dyDescent="0.35">
      <c r="A5834">
        <v>292170</v>
      </c>
      <c r="B5834" s="3">
        <v>45802</v>
      </c>
      <c r="C5834" s="4">
        <v>0.56598379629629625</v>
      </c>
      <c r="D5834" t="s">
        <v>21</v>
      </c>
      <c r="E5834">
        <v>1</v>
      </c>
      <c r="F5834" t="s">
        <v>15</v>
      </c>
      <c r="G5834" t="s">
        <v>405</v>
      </c>
      <c r="H5834" t="s">
        <v>406</v>
      </c>
      <c r="J5834" t="s">
        <v>403</v>
      </c>
      <c r="K5834">
        <v>1</v>
      </c>
      <c r="L5834" t="str">
        <f>_xlfn.CONCAT(D5834,F5834)</f>
        <v>Pourover12 oz</v>
      </c>
      <c r="M5834" s="10">
        <f>E5834*_xlfn.XLOOKUP(L5834,PriceListData!$F$2:$F$97,PriceListData!$E$2:$E$97)</f>
        <v>3.5</v>
      </c>
      <c r="N5834" t="str">
        <f>TEXT(B5834,"dddd")</f>
        <v>Sunday</v>
      </c>
    </row>
    <row r="5835" spans="1:14" x14ac:dyDescent="0.35">
      <c r="A5835">
        <v>292170</v>
      </c>
      <c r="B5835" s="3">
        <v>45802</v>
      </c>
      <c r="C5835" s="4">
        <v>0.56598379629629625</v>
      </c>
      <c r="D5835" t="s">
        <v>425</v>
      </c>
      <c r="E5835">
        <v>1</v>
      </c>
      <c r="F5835" t="s">
        <v>15</v>
      </c>
      <c r="G5835" t="s">
        <v>405</v>
      </c>
      <c r="H5835" t="s">
        <v>414</v>
      </c>
      <c r="J5835" t="s">
        <v>403</v>
      </c>
      <c r="K5835">
        <v>1</v>
      </c>
      <c r="L5835" t="str">
        <f>_xlfn.CONCAT(D5835,F5835)</f>
        <v>Iced Guillermo12 oz</v>
      </c>
      <c r="M5835" s="10">
        <f>E5835*_xlfn.XLOOKUP(L5835,PriceListData!$F$2:$F$97,PriceListData!$E$2:$E$97)</f>
        <v>3.5</v>
      </c>
      <c r="N5835" t="str">
        <f>TEXT(B5835,"dddd")</f>
        <v>Sunday</v>
      </c>
    </row>
    <row r="5836" spans="1:14" x14ac:dyDescent="0.35">
      <c r="A5836">
        <v>292170</v>
      </c>
      <c r="B5836" s="3">
        <v>45802</v>
      </c>
      <c r="C5836" s="4">
        <v>0.56598379629629625</v>
      </c>
      <c r="D5836" t="s">
        <v>74</v>
      </c>
      <c r="E5836">
        <v>1</v>
      </c>
      <c r="F5836" t="s">
        <v>15</v>
      </c>
      <c r="G5836" t="s">
        <v>417</v>
      </c>
      <c r="H5836" t="s">
        <v>418</v>
      </c>
      <c r="J5836" t="s">
        <v>403</v>
      </c>
      <c r="K5836">
        <v>1</v>
      </c>
      <c r="L5836" t="str">
        <f>_xlfn.CONCAT(D5836,F5836)</f>
        <v>Single-origin12 oz</v>
      </c>
      <c r="M5836" s="10">
        <f>E5836*_xlfn.XLOOKUP(L5836,PriceListData!$F$2:$F$97,PriceListData!$E$2:$E$97)</f>
        <v>14.95</v>
      </c>
      <c r="N5836" t="str">
        <f>TEXT(B5836,"dddd")</f>
        <v>Sunday</v>
      </c>
    </row>
    <row r="5837" spans="1:14" x14ac:dyDescent="0.35">
      <c r="A5837">
        <v>292169</v>
      </c>
      <c r="B5837" s="3">
        <v>45802</v>
      </c>
      <c r="C5837" s="4">
        <v>0.56337962962962962</v>
      </c>
      <c r="D5837" t="s">
        <v>21</v>
      </c>
      <c r="E5837">
        <v>1</v>
      </c>
      <c r="F5837" t="s">
        <v>15</v>
      </c>
      <c r="G5837" t="s">
        <v>405</v>
      </c>
      <c r="H5837" t="s">
        <v>406</v>
      </c>
      <c r="J5837" t="s">
        <v>403</v>
      </c>
      <c r="K5837">
        <v>1</v>
      </c>
      <c r="L5837" t="str">
        <f>_xlfn.CONCAT(D5837,F5837)</f>
        <v>Pourover12 oz</v>
      </c>
      <c r="M5837" s="10">
        <f>E5837*_xlfn.XLOOKUP(L5837,PriceListData!$F$2:$F$97,PriceListData!$E$2:$E$97)</f>
        <v>3.5</v>
      </c>
      <c r="N5837" t="str">
        <f>TEXT(B5837,"dddd")</f>
        <v>Sunday</v>
      </c>
    </row>
    <row r="5838" spans="1:14" x14ac:dyDescent="0.35">
      <c r="A5838">
        <v>292168</v>
      </c>
      <c r="B5838" s="3">
        <v>45802</v>
      </c>
      <c r="C5838" s="4">
        <v>0.56185185185185182</v>
      </c>
      <c r="D5838" t="s">
        <v>52</v>
      </c>
      <c r="E5838">
        <v>1</v>
      </c>
      <c r="F5838" t="s">
        <v>15</v>
      </c>
      <c r="G5838" t="s">
        <v>405</v>
      </c>
      <c r="H5838" t="s">
        <v>414</v>
      </c>
      <c r="J5838" t="s">
        <v>403</v>
      </c>
      <c r="K5838">
        <v>1</v>
      </c>
      <c r="L5838" t="str">
        <f>_xlfn.CONCAT(D5838,F5838)</f>
        <v>Frappé12 oz</v>
      </c>
      <c r="M5838" s="10">
        <f>E5838*_xlfn.XLOOKUP(L5838,PriceListData!$F$2:$F$97,PriceListData!$E$2:$E$97)</f>
        <v>4.75</v>
      </c>
      <c r="N5838" t="str">
        <f>TEXT(B5838,"dddd")</f>
        <v>Sunday</v>
      </c>
    </row>
    <row r="5839" spans="1:14" x14ac:dyDescent="0.35">
      <c r="A5839">
        <v>292167</v>
      </c>
      <c r="B5839" s="3">
        <v>45802</v>
      </c>
      <c r="C5839" s="4">
        <v>0.56049768518518517</v>
      </c>
      <c r="D5839" t="s">
        <v>407</v>
      </c>
      <c r="E5839">
        <v>1</v>
      </c>
      <c r="G5839" t="s">
        <v>405</v>
      </c>
      <c r="H5839" t="s">
        <v>408</v>
      </c>
      <c r="J5839" t="s">
        <v>403</v>
      </c>
      <c r="K5839">
        <v>2</v>
      </c>
      <c r="L5839" t="str">
        <f>_xlfn.CONCAT(D5839,F5839)</f>
        <v>Drip coffee refill</v>
      </c>
      <c r="M5839" s="10">
        <f>E5839*_xlfn.XLOOKUP(L5839,PriceListData!$F$2:$F$97,PriceListData!$E$2:$E$97)</f>
        <v>1.25</v>
      </c>
      <c r="N5839" t="str">
        <f>TEXT(B5839,"dddd")</f>
        <v>Sunday</v>
      </c>
    </row>
    <row r="5840" spans="1:14" x14ac:dyDescent="0.35">
      <c r="A5840">
        <v>292166</v>
      </c>
      <c r="B5840" s="3">
        <v>45802</v>
      </c>
      <c r="C5840" s="4">
        <v>0.55483796296296295</v>
      </c>
      <c r="D5840" t="s">
        <v>410</v>
      </c>
      <c r="E5840">
        <v>1</v>
      </c>
      <c r="F5840" t="s">
        <v>15</v>
      </c>
      <c r="G5840" t="s">
        <v>405</v>
      </c>
      <c r="H5840" t="s">
        <v>406</v>
      </c>
      <c r="J5840" t="s">
        <v>403</v>
      </c>
      <c r="K5840">
        <v>1</v>
      </c>
      <c r="L5840" t="str">
        <f>_xlfn.CONCAT(D5840,F5840)</f>
        <v>Café Cubano12 oz</v>
      </c>
      <c r="M5840" s="10">
        <f>E5840*_xlfn.XLOOKUP(L5840,PriceListData!$F$2:$F$97,PriceListData!$E$2:$E$97)</f>
        <v>7</v>
      </c>
      <c r="N5840" t="str">
        <f>TEXT(B5840,"dddd")</f>
        <v>Sunday</v>
      </c>
    </row>
    <row r="5841" spans="1:14" x14ac:dyDescent="0.35">
      <c r="A5841">
        <v>292164</v>
      </c>
      <c r="B5841" s="3">
        <v>45802</v>
      </c>
      <c r="C5841" s="4">
        <v>0.54881944444444442</v>
      </c>
      <c r="D5841" t="s">
        <v>425</v>
      </c>
      <c r="E5841">
        <v>1</v>
      </c>
      <c r="F5841" t="s">
        <v>15</v>
      </c>
      <c r="G5841" t="s">
        <v>405</v>
      </c>
      <c r="H5841" t="s">
        <v>414</v>
      </c>
      <c r="J5841" t="s">
        <v>403</v>
      </c>
      <c r="K5841">
        <v>2</v>
      </c>
      <c r="L5841" t="str">
        <f>_xlfn.CONCAT(D5841,F5841)</f>
        <v>Iced Guillermo12 oz</v>
      </c>
      <c r="M5841" s="10">
        <f>E5841*_xlfn.XLOOKUP(L5841,PriceListData!$F$2:$F$97,PriceListData!$E$2:$E$97)</f>
        <v>3.5</v>
      </c>
      <c r="N5841" t="str">
        <f>TEXT(B5841,"dddd")</f>
        <v>Sunday</v>
      </c>
    </row>
    <row r="5842" spans="1:14" x14ac:dyDescent="0.35">
      <c r="A5842">
        <v>292163</v>
      </c>
      <c r="B5842" s="3">
        <v>45802</v>
      </c>
      <c r="C5842" s="4">
        <v>0.54701388888888891</v>
      </c>
      <c r="D5842" t="s">
        <v>52</v>
      </c>
      <c r="E5842">
        <v>1</v>
      </c>
      <c r="F5842" t="s">
        <v>15</v>
      </c>
      <c r="G5842" t="s">
        <v>405</v>
      </c>
      <c r="H5842" t="s">
        <v>414</v>
      </c>
      <c r="J5842" t="s">
        <v>403</v>
      </c>
      <c r="K5842">
        <v>1</v>
      </c>
      <c r="L5842" t="str">
        <f>_xlfn.CONCAT(D5842,F5842)</f>
        <v>Frappé12 oz</v>
      </c>
      <c r="M5842" s="10">
        <f>E5842*_xlfn.XLOOKUP(L5842,PriceListData!$F$2:$F$97,PriceListData!$E$2:$E$97)</f>
        <v>4.75</v>
      </c>
      <c r="N5842" t="str">
        <f>TEXT(B5842,"dddd")</f>
        <v>Sunday</v>
      </c>
    </row>
    <row r="5843" spans="1:14" x14ac:dyDescent="0.35">
      <c r="A5843">
        <v>292162</v>
      </c>
      <c r="B5843" s="3">
        <v>45802</v>
      </c>
      <c r="C5843" s="4">
        <v>0.54395833333333332</v>
      </c>
      <c r="D5843" t="s">
        <v>404</v>
      </c>
      <c r="E5843">
        <v>1</v>
      </c>
      <c r="F5843" t="s">
        <v>15</v>
      </c>
      <c r="G5843" t="s">
        <v>405</v>
      </c>
      <c r="H5843" t="s">
        <v>406</v>
      </c>
      <c r="J5843" t="s">
        <v>403</v>
      </c>
      <c r="K5843">
        <v>1</v>
      </c>
      <c r="L5843" t="str">
        <f>_xlfn.CONCAT(D5843,F5843)</f>
        <v>Café latté12 oz</v>
      </c>
      <c r="M5843" s="10">
        <f>E5843*_xlfn.XLOOKUP(L5843,PriceListData!$F$2:$F$97,PriceListData!$E$2:$E$97)</f>
        <v>4.25</v>
      </c>
      <c r="N5843" t="str">
        <f>TEXT(B5843,"dddd")</f>
        <v>Sunday</v>
      </c>
    </row>
    <row r="5844" spans="1:14" x14ac:dyDescent="0.35">
      <c r="A5844">
        <v>292161</v>
      </c>
      <c r="B5844" s="3">
        <v>45802</v>
      </c>
      <c r="C5844" s="4">
        <v>0.54078703703703701</v>
      </c>
      <c r="D5844" t="s">
        <v>52</v>
      </c>
      <c r="E5844">
        <v>1</v>
      </c>
      <c r="F5844" t="s">
        <v>15</v>
      </c>
      <c r="G5844" t="s">
        <v>405</v>
      </c>
      <c r="H5844" t="s">
        <v>414</v>
      </c>
      <c r="J5844" t="s">
        <v>403</v>
      </c>
      <c r="K5844">
        <v>2</v>
      </c>
      <c r="L5844" t="str">
        <f>_xlfn.CONCAT(D5844,F5844)</f>
        <v>Frappé12 oz</v>
      </c>
      <c r="M5844" s="10">
        <f>E5844*_xlfn.XLOOKUP(L5844,PriceListData!$F$2:$F$97,PriceListData!$E$2:$E$97)</f>
        <v>4.75</v>
      </c>
      <c r="N5844" t="str">
        <f>TEXT(B5844,"dddd")</f>
        <v>Sunday</v>
      </c>
    </row>
    <row r="5845" spans="1:14" x14ac:dyDescent="0.35">
      <c r="A5845">
        <v>292160</v>
      </c>
      <c r="B5845" s="3">
        <v>45802</v>
      </c>
      <c r="C5845" s="4">
        <v>0.53805555555555551</v>
      </c>
      <c r="D5845" t="s">
        <v>21</v>
      </c>
      <c r="E5845">
        <v>1</v>
      </c>
      <c r="F5845" t="s">
        <v>15</v>
      </c>
      <c r="G5845" t="s">
        <v>405</v>
      </c>
      <c r="H5845" t="s">
        <v>406</v>
      </c>
      <c r="J5845" t="s">
        <v>403</v>
      </c>
      <c r="K5845">
        <v>2</v>
      </c>
      <c r="L5845" t="str">
        <f>_xlfn.CONCAT(D5845,F5845)</f>
        <v>Pourover12 oz</v>
      </c>
      <c r="M5845" s="10">
        <f>E5845*_xlfn.XLOOKUP(L5845,PriceListData!$F$2:$F$97,PriceListData!$E$2:$E$97)</f>
        <v>3.5</v>
      </c>
      <c r="N5845" t="str">
        <f>TEXT(B5845,"dddd")</f>
        <v>Sunday</v>
      </c>
    </row>
    <row r="5846" spans="1:14" x14ac:dyDescent="0.35">
      <c r="A5846">
        <v>292159</v>
      </c>
      <c r="B5846" s="3">
        <v>45802</v>
      </c>
      <c r="C5846" s="4">
        <v>0.53135416666666668</v>
      </c>
      <c r="D5846" t="s">
        <v>65</v>
      </c>
      <c r="E5846">
        <v>2</v>
      </c>
      <c r="F5846" t="s">
        <v>15</v>
      </c>
      <c r="G5846" t="s">
        <v>405</v>
      </c>
      <c r="H5846" t="s">
        <v>406</v>
      </c>
      <c r="J5846" t="s">
        <v>403</v>
      </c>
      <c r="K5846">
        <v>2</v>
      </c>
      <c r="L5846" t="str">
        <f>_xlfn.CONCAT(D5846,F5846)</f>
        <v>Cappuccino12 oz</v>
      </c>
      <c r="M5846" s="10">
        <f>E5846*_xlfn.XLOOKUP(L5846,PriceListData!$F$2:$F$97,PriceListData!$E$2:$E$97)</f>
        <v>11</v>
      </c>
      <c r="N5846" t="str">
        <f>TEXT(B5846,"dddd")</f>
        <v>Sunday</v>
      </c>
    </row>
    <row r="5847" spans="1:14" x14ac:dyDescent="0.35">
      <c r="A5847">
        <v>292158</v>
      </c>
      <c r="B5847" s="3">
        <v>45802</v>
      </c>
      <c r="C5847" s="4">
        <v>0.53118055555555554</v>
      </c>
      <c r="D5847" t="s">
        <v>431</v>
      </c>
      <c r="E5847">
        <v>1</v>
      </c>
      <c r="F5847" t="s">
        <v>76</v>
      </c>
      <c r="G5847" t="s">
        <v>405</v>
      </c>
      <c r="H5847" t="s">
        <v>414</v>
      </c>
      <c r="J5847" t="s">
        <v>403</v>
      </c>
      <c r="K5847">
        <v>1</v>
      </c>
      <c r="L5847" t="str">
        <f>_xlfn.CONCAT(D5847,F5847)</f>
        <v>Mazagran10 oz</v>
      </c>
      <c r="M5847" s="10">
        <f>E5847*_xlfn.XLOOKUP(L5847,PriceListData!$F$2:$F$97,PriceListData!$E$2:$E$97)</f>
        <v>4</v>
      </c>
      <c r="N5847" t="str">
        <f>TEXT(B5847,"dddd")</f>
        <v>Sunday</v>
      </c>
    </row>
    <row r="5848" spans="1:14" x14ac:dyDescent="0.35">
      <c r="A5848">
        <v>292158</v>
      </c>
      <c r="B5848" s="3">
        <v>45802</v>
      </c>
      <c r="C5848" s="4">
        <v>0.53118055555555554</v>
      </c>
      <c r="D5848" t="s">
        <v>404</v>
      </c>
      <c r="E5848">
        <v>1</v>
      </c>
      <c r="F5848" t="s">
        <v>15</v>
      </c>
      <c r="G5848" t="s">
        <v>405</v>
      </c>
      <c r="H5848" t="s">
        <v>406</v>
      </c>
      <c r="J5848" t="s">
        <v>403</v>
      </c>
      <c r="K5848">
        <v>1</v>
      </c>
      <c r="L5848" t="str">
        <f>_xlfn.CONCAT(D5848,F5848)</f>
        <v>Café latté12 oz</v>
      </c>
      <c r="M5848" s="10">
        <f>E5848*_xlfn.XLOOKUP(L5848,PriceListData!$F$2:$F$97,PriceListData!$E$2:$E$97)</f>
        <v>4.25</v>
      </c>
      <c r="N5848" t="str">
        <f>TEXT(B5848,"dddd")</f>
        <v>Sunday</v>
      </c>
    </row>
    <row r="5849" spans="1:14" x14ac:dyDescent="0.35">
      <c r="A5849">
        <v>292157</v>
      </c>
      <c r="B5849" s="3">
        <v>45802</v>
      </c>
      <c r="C5849" s="4">
        <v>0.52846064814814819</v>
      </c>
      <c r="D5849" t="s">
        <v>54</v>
      </c>
      <c r="E5849">
        <v>1</v>
      </c>
      <c r="G5849" t="s">
        <v>415</v>
      </c>
      <c r="H5849" t="s">
        <v>416</v>
      </c>
      <c r="J5849" t="s">
        <v>403</v>
      </c>
      <c r="K5849">
        <v>2</v>
      </c>
      <c r="L5849" t="str">
        <f>_xlfn.CONCAT(D5849,F5849)</f>
        <v>Syrup</v>
      </c>
      <c r="M5849" s="10">
        <f>E5849*_xlfn.XLOOKUP(L5849,PriceListData!$F$2:$F$97,PriceListData!$E$2:$E$97)</f>
        <v>0.75</v>
      </c>
      <c r="N5849" t="str">
        <f>TEXT(B5849,"dddd")</f>
        <v>Sunday</v>
      </c>
    </row>
    <row r="5850" spans="1:14" x14ac:dyDescent="0.35">
      <c r="A5850">
        <v>292157</v>
      </c>
      <c r="B5850" s="3">
        <v>45802</v>
      </c>
      <c r="C5850" s="4">
        <v>0.52846064814814819</v>
      </c>
      <c r="D5850" t="s">
        <v>21</v>
      </c>
      <c r="E5850">
        <v>1</v>
      </c>
      <c r="F5850" t="s">
        <v>15</v>
      </c>
      <c r="G5850" t="s">
        <v>405</v>
      </c>
      <c r="H5850" t="s">
        <v>406</v>
      </c>
      <c r="J5850" t="s">
        <v>403</v>
      </c>
      <c r="K5850">
        <v>2</v>
      </c>
      <c r="L5850" t="str">
        <f>_xlfn.CONCAT(D5850,F5850)</f>
        <v>Pourover12 oz</v>
      </c>
      <c r="M5850" s="10">
        <f>E5850*_xlfn.XLOOKUP(L5850,PriceListData!$F$2:$F$97,PriceListData!$E$2:$E$97)</f>
        <v>3.5</v>
      </c>
      <c r="N5850" t="str">
        <f>TEXT(B5850,"dddd")</f>
        <v>Sunday</v>
      </c>
    </row>
    <row r="5851" spans="1:14" x14ac:dyDescent="0.35">
      <c r="A5851">
        <v>292157</v>
      </c>
      <c r="B5851" s="3">
        <v>45802</v>
      </c>
      <c r="C5851" s="4">
        <v>0.52846064814814819</v>
      </c>
      <c r="D5851" t="s">
        <v>425</v>
      </c>
      <c r="E5851">
        <v>1</v>
      </c>
      <c r="F5851" t="s">
        <v>15</v>
      </c>
      <c r="G5851" t="s">
        <v>405</v>
      </c>
      <c r="H5851" t="s">
        <v>414</v>
      </c>
      <c r="J5851" t="s">
        <v>403</v>
      </c>
      <c r="K5851">
        <v>2</v>
      </c>
      <c r="L5851" t="str">
        <f>_xlfn.CONCAT(D5851,F5851)</f>
        <v>Iced Guillermo12 oz</v>
      </c>
      <c r="M5851" s="10">
        <f>E5851*_xlfn.XLOOKUP(L5851,PriceListData!$F$2:$F$97,PriceListData!$E$2:$E$97)</f>
        <v>3.5</v>
      </c>
      <c r="N5851" t="str">
        <f>TEXT(B5851,"dddd")</f>
        <v>Sunday</v>
      </c>
    </row>
    <row r="5852" spans="1:14" x14ac:dyDescent="0.35">
      <c r="A5852">
        <v>292156</v>
      </c>
      <c r="B5852" s="3">
        <v>45802</v>
      </c>
      <c r="C5852" s="4">
        <v>0.52376157407407409</v>
      </c>
      <c r="D5852" t="s">
        <v>412</v>
      </c>
      <c r="E5852">
        <v>1</v>
      </c>
      <c r="F5852" t="s">
        <v>15</v>
      </c>
      <c r="G5852" t="s">
        <v>413</v>
      </c>
      <c r="H5852" t="s">
        <v>414</v>
      </c>
      <c r="J5852" t="s">
        <v>403</v>
      </c>
      <c r="K5852">
        <v>2</v>
      </c>
      <c r="L5852" t="str">
        <f>_xlfn.CONCAT(D5852,F5852)</f>
        <v>Iced tea12 oz</v>
      </c>
      <c r="M5852" s="10">
        <f>E5852*_xlfn.XLOOKUP(L5852,PriceListData!$F$2:$F$97,PriceListData!$E$2:$E$97)</f>
        <v>4.25</v>
      </c>
      <c r="N5852" t="str">
        <f>TEXT(B5852,"dddd")</f>
        <v>Sunday</v>
      </c>
    </row>
    <row r="5853" spans="1:14" x14ac:dyDescent="0.35">
      <c r="A5853">
        <v>292155</v>
      </c>
      <c r="B5853" s="3">
        <v>45802</v>
      </c>
      <c r="C5853" s="4">
        <v>0.52348379629629627</v>
      </c>
      <c r="D5853" t="s">
        <v>404</v>
      </c>
      <c r="E5853">
        <v>1</v>
      </c>
      <c r="F5853" t="s">
        <v>15</v>
      </c>
      <c r="G5853" t="s">
        <v>405</v>
      </c>
      <c r="H5853" t="s">
        <v>406</v>
      </c>
      <c r="J5853" t="s">
        <v>403</v>
      </c>
      <c r="K5853">
        <v>1</v>
      </c>
      <c r="L5853" t="str">
        <f>_xlfn.CONCAT(D5853,F5853)</f>
        <v>Café latté12 oz</v>
      </c>
      <c r="M5853" s="10">
        <f>E5853*_xlfn.XLOOKUP(L5853,PriceListData!$F$2:$F$97,PriceListData!$E$2:$E$97)</f>
        <v>4.25</v>
      </c>
      <c r="N5853" t="str">
        <f>TEXT(B5853,"dddd")</f>
        <v>Sunday</v>
      </c>
    </row>
    <row r="5854" spans="1:14" x14ac:dyDescent="0.35">
      <c r="A5854">
        <v>292154</v>
      </c>
      <c r="B5854" s="3">
        <v>45802</v>
      </c>
      <c r="C5854" s="4">
        <v>0.51984953703703707</v>
      </c>
      <c r="D5854" t="s">
        <v>404</v>
      </c>
      <c r="E5854">
        <v>2</v>
      </c>
      <c r="F5854" t="s">
        <v>15</v>
      </c>
      <c r="G5854" t="s">
        <v>405</v>
      </c>
      <c r="H5854" t="s">
        <v>406</v>
      </c>
      <c r="J5854" t="s">
        <v>403</v>
      </c>
      <c r="K5854">
        <v>1</v>
      </c>
      <c r="L5854" t="str">
        <f>_xlfn.CONCAT(D5854,F5854)</f>
        <v>Café latté12 oz</v>
      </c>
      <c r="M5854" s="10">
        <f>E5854*_xlfn.XLOOKUP(L5854,PriceListData!$F$2:$F$97,PriceListData!$E$2:$E$97)</f>
        <v>8.5</v>
      </c>
      <c r="N5854" t="str">
        <f>TEXT(B5854,"dddd")</f>
        <v>Sunday</v>
      </c>
    </row>
    <row r="5855" spans="1:14" x14ac:dyDescent="0.35">
      <c r="A5855">
        <v>292153</v>
      </c>
      <c r="B5855" s="3">
        <v>45802</v>
      </c>
      <c r="C5855" s="4">
        <v>0.51828703703703705</v>
      </c>
      <c r="D5855" t="s">
        <v>425</v>
      </c>
      <c r="E5855">
        <v>1</v>
      </c>
      <c r="F5855" t="s">
        <v>15</v>
      </c>
      <c r="G5855" t="s">
        <v>405</v>
      </c>
      <c r="H5855" t="s">
        <v>414</v>
      </c>
      <c r="J5855" t="s">
        <v>403</v>
      </c>
      <c r="K5855">
        <v>1</v>
      </c>
      <c r="L5855" t="str">
        <f>_xlfn.CONCAT(D5855,F5855)</f>
        <v>Iced Guillermo12 oz</v>
      </c>
      <c r="M5855" s="10">
        <f>E5855*_xlfn.XLOOKUP(L5855,PriceListData!$F$2:$F$97,PriceListData!$E$2:$E$97)</f>
        <v>3.5</v>
      </c>
      <c r="N5855" t="str">
        <f>TEXT(B5855,"dddd")</f>
        <v>Sunday</v>
      </c>
    </row>
    <row r="5856" spans="1:14" x14ac:dyDescent="0.35">
      <c r="A5856">
        <v>292152</v>
      </c>
      <c r="B5856" s="3">
        <v>45802</v>
      </c>
      <c r="C5856" s="4">
        <v>0.51474537037037038</v>
      </c>
      <c r="D5856" t="s">
        <v>404</v>
      </c>
      <c r="E5856">
        <v>1</v>
      </c>
      <c r="F5856" t="s">
        <v>15</v>
      </c>
      <c r="G5856" t="s">
        <v>405</v>
      </c>
      <c r="H5856" t="s">
        <v>406</v>
      </c>
      <c r="J5856" t="s">
        <v>403</v>
      </c>
      <c r="K5856">
        <v>1</v>
      </c>
      <c r="L5856" t="str">
        <f>_xlfn.CONCAT(D5856,F5856)</f>
        <v>Café latté12 oz</v>
      </c>
      <c r="M5856" s="10">
        <f>E5856*_xlfn.XLOOKUP(L5856,PriceListData!$F$2:$F$97,PriceListData!$E$2:$E$97)</f>
        <v>4.25</v>
      </c>
      <c r="N5856" t="str">
        <f>TEXT(B5856,"dddd")</f>
        <v>Sunday</v>
      </c>
    </row>
    <row r="5857" spans="1:14" x14ac:dyDescent="0.35">
      <c r="A5857">
        <v>292151</v>
      </c>
      <c r="B5857" s="3">
        <v>45802</v>
      </c>
      <c r="C5857" s="4">
        <v>0.51351851851851849</v>
      </c>
      <c r="D5857" t="s">
        <v>21</v>
      </c>
      <c r="E5857">
        <v>1</v>
      </c>
      <c r="F5857" t="s">
        <v>15</v>
      </c>
      <c r="G5857" t="s">
        <v>405</v>
      </c>
      <c r="H5857" t="s">
        <v>406</v>
      </c>
      <c r="J5857" t="s">
        <v>403</v>
      </c>
      <c r="K5857">
        <v>1</v>
      </c>
      <c r="L5857" t="str">
        <f>_xlfn.CONCAT(D5857,F5857)</f>
        <v>Pourover12 oz</v>
      </c>
      <c r="M5857" s="10">
        <f>E5857*_xlfn.XLOOKUP(L5857,PriceListData!$F$2:$F$97,PriceListData!$E$2:$E$97)</f>
        <v>3.5</v>
      </c>
      <c r="N5857" t="str">
        <f>TEXT(B5857,"dddd")</f>
        <v>Sunday</v>
      </c>
    </row>
    <row r="5858" spans="1:14" x14ac:dyDescent="0.35">
      <c r="A5858">
        <v>292150</v>
      </c>
      <c r="B5858" s="3">
        <v>45802</v>
      </c>
      <c r="C5858" s="4">
        <v>0.51023148148148145</v>
      </c>
      <c r="D5858" t="s">
        <v>404</v>
      </c>
      <c r="E5858">
        <v>1</v>
      </c>
      <c r="F5858" t="s">
        <v>15</v>
      </c>
      <c r="G5858" t="s">
        <v>405</v>
      </c>
      <c r="H5858" t="s">
        <v>406</v>
      </c>
      <c r="J5858" t="s">
        <v>403</v>
      </c>
      <c r="K5858">
        <v>2</v>
      </c>
      <c r="L5858" t="str">
        <f>_xlfn.CONCAT(D5858,F5858)</f>
        <v>Café latté12 oz</v>
      </c>
      <c r="M5858" s="10">
        <f>E5858*_xlfn.XLOOKUP(L5858,PriceListData!$F$2:$F$97,PriceListData!$E$2:$E$97)</f>
        <v>4.25</v>
      </c>
      <c r="N5858" t="str">
        <f>TEXT(B5858,"dddd")</f>
        <v>Sunday</v>
      </c>
    </row>
    <row r="5859" spans="1:14" x14ac:dyDescent="0.35">
      <c r="A5859">
        <v>292149</v>
      </c>
      <c r="B5859" s="3">
        <v>45802</v>
      </c>
      <c r="C5859" s="4">
        <v>0.50873842592592589</v>
      </c>
      <c r="D5859" t="s">
        <v>445</v>
      </c>
      <c r="E5859">
        <v>1</v>
      </c>
      <c r="F5859" t="s">
        <v>15</v>
      </c>
      <c r="G5859" t="s">
        <v>423</v>
      </c>
      <c r="H5859" t="s">
        <v>414</v>
      </c>
      <c r="J5859" t="s">
        <v>403</v>
      </c>
      <c r="K5859">
        <v>1</v>
      </c>
      <c r="L5859" t="str">
        <f>_xlfn.CONCAT(D5859,F5859)</f>
        <v>Mango lassi12 oz</v>
      </c>
      <c r="M5859" s="10">
        <f>E5859*_xlfn.XLOOKUP(L5859,PriceListData!$F$2:$F$97,PriceListData!$E$2:$E$97)</f>
        <v>5.75</v>
      </c>
      <c r="N5859" t="str">
        <f>TEXT(B5859,"dddd")</f>
        <v>Sunday</v>
      </c>
    </row>
    <row r="5860" spans="1:14" x14ac:dyDescent="0.35">
      <c r="A5860">
        <v>292148</v>
      </c>
      <c r="B5860" s="3">
        <v>45802</v>
      </c>
      <c r="C5860" s="4">
        <v>0.50517361111111114</v>
      </c>
      <c r="D5860" t="s">
        <v>427</v>
      </c>
      <c r="E5860">
        <v>1</v>
      </c>
      <c r="F5860" t="s">
        <v>15</v>
      </c>
      <c r="G5860" t="s">
        <v>417</v>
      </c>
      <c r="H5860" t="s">
        <v>418</v>
      </c>
      <c r="J5860" t="s">
        <v>403</v>
      </c>
      <c r="K5860">
        <v>2</v>
      </c>
      <c r="L5860" t="str">
        <f>_xlfn.CONCAT(D5860,F5860)</f>
        <v>House blend12 oz</v>
      </c>
      <c r="M5860" s="10">
        <f>E5860*_xlfn.XLOOKUP(L5860,PriceListData!$F$2:$F$97,PriceListData!$E$2:$E$97)</f>
        <v>12.95</v>
      </c>
      <c r="N5860" t="str">
        <f>TEXT(B5860,"dddd")</f>
        <v>Sunday</v>
      </c>
    </row>
    <row r="5861" spans="1:14" x14ac:dyDescent="0.35">
      <c r="A5861">
        <v>292147</v>
      </c>
      <c r="B5861" s="3">
        <v>45802</v>
      </c>
      <c r="C5861" s="4">
        <v>0.50270833333333331</v>
      </c>
      <c r="D5861" t="s">
        <v>52</v>
      </c>
      <c r="E5861">
        <v>2</v>
      </c>
      <c r="F5861" t="s">
        <v>15</v>
      </c>
      <c r="G5861" t="s">
        <v>405</v>
      </c>
      <c r="H5861" t="s">
        <v>414</v>
      </c>
      <c r="J5861" t="s">
        <v>403</v>
      </c>
      <c r="K5861">
        <v>2</v>
      </c>
      <c r="L5861" t="str">
        <f>_xlfn.CONCAT(D5861,F5861)</f>
        <v>Frappé12 oz</v>
      </c>
      <c r="M5861" s="10">
        <f>E5861*_xlfn.XLOOKUP(L5861,PriceListData!$F$2:$F$97,PriceListData!$E$2:$E$97)</f>
        <v>9.5</v>
      </c>
      <c r="N5861" t="str">
        <f>TEXT(B5861,"dddd")</f>
        <v>Sunday</v>
      </c>
    </row>
    <row r="5862" spans="1:14" x14ac:dyDescent="0.35">
      <c r="A5862">
        <v>292146</v>
      </c>
      <c r="B5862" s="3">
        <v>45802</v>
      </c>
      <c r="C5862" s="4">
        <v>0.50070601851851848</v>
      </c>
      <c r="D5862" t="s">
        <v>407</v>
      </c>
      <c r="E5862">
        <v>1</v>
      </c>
      <c r="G5862" t="s">
        <v>405</v>
      </c>
      <c r="H5862" t="s">
        <v>408</v>
      </c>
      <c r="J5862" t="s">
        <v>403</v>
      </c>
      <c r="K5862">
        <v>1</v>
      </c>
      <c r="L5862" t="str">
        <f>_xlfn.CONCAT(D5862,F5862)</f>
        <v>Drip coffee refill</v>
      </c>
      <c r="M5862" s="10">
        <f>E5862*_xlfn.XLOOKUP(L5862,PriceListData!$F$2:$F$97,PriceListData!$E$2:$E$97)</f>
        <v>1.25</v>
      </c>
      <c r="N5862" t="str">
        <f>TEXT(B5862,"dddd")</f>
        <v>Sunday</v>
      </c>
    </row>
    <row r="5863" spans="1:14" x14ac:dyDescent="0.35">
      <c r="A5863">
        <v>292145</v>
      </c>
      <c r="B5863" s="3">
        <v>45802</v>
      </c>
      <c r="C5863" s="4">
        <v>0.49983796296296296</v>
      </c>
      <c r="D5863" t="s">
        <v>52</v>
      </c>
      <c r="E5863">
        <v>1</v>
      </c>
      <c r="F5863" t="s">
        <v>15</v>
      </c>
      <c r="G5863" t="s">
        <v>405</v>
      </c>
      <c r="H5863" t="s">
        <v>414</v>
      </c>
      <c r="J5863" t="s">
        <v>403</v>
      </c>
      <c r="K5863">
        <v>2</v>
      </c>
      <c r="L5863" t="str">
        <f>_xlfn.CONCAT(D5863,F5863)</f>
        <v>Frappé12 oz</v>
      </c>
      <c r="M5863" s="10">
        <f>E5863*_xlfn.XLOOKUP(L5863,PriceListData!$F$2:$F$97,PriceListData!$E$2:$E$97)</f>
        <v>4.75</v>
      </c>
      <c r="N5863" t="str">
        <f>TEXT(B5863,"dddd")</f>
        <v>Sunday</v>
      </c>
    </row>
    <row r="5864" spans="1:14" x14ac:dyDescent="0.35">
      <c r="A5864">
        <v>292143</v>
      </c>
      <c r="B5864" s="3">
        <v>45802</v>
      </c>
      <c r="C5864" s="4">
        <v>0.4929398148148148</v>
      </c>
      <c r="D5864" t="s">
        <v>74</v>
      </c>
      <c r="E5864">
        <v>1</v>
      </c>
      <c r="F5864" t="s">
        <v>15</v>
      </c>
      <c r="G5864" t="s">
        <v>417</v>
      </c>
      <c r="H5864" t="s">
        <v>418</v>
      </c>
      <c r="J5864" t="s">
        <v>403</v>
      </c>
      <c r="K5864">
        <v>2</v>
      </c>
      <c r="L5864" t="str">
        <f>_xlfn.CONCAT(D5864,F5864)</f>
        <v>Single-origin12 oz</v>
      </c>
      <c r="M5864" s="10">
        <f>E5864*_xlfn.XLOOKUP(L5864,PriceListData!$F$2:$F$97,PriceListData!$E$2:$E$97)</f>
        <v>14.95</v>
      </c>
      <c r="N5864" t="str">
        <f>TEXT(B5864,"dddd")</f>
        <v>Sunday</v>
      </c>
    </row>
    <row r="5865" spans="1:14" x14ac:dyDescent="0.35">
      <c r="A5865">
        <v>292142</v>
      </c>
      <c r="B5865" s="3">
        <v>45802</v>
      </c>
      <c r="C5865" s="4">
        <v>0.49100694444444443</v>
      </c>
      <c r="D5865" t="s">
        <v>54</v>
      </c>
      <c r="E5865">
        <v>1</v>
      </c>
      <c r="G5865" t="s">
        <v>415</v>
      </c>
      <c r="H5865" t="s">
        <v>416</v>
      </c>
      <c r="J5865" t="s">
        <v>403</v>
      </c>
      <c r="K5865">
        <v>2</v>
      </c>
      <c r="L5865" t="str">
        <f>_xlfn.CONCAT(D5865,F5865)</f>
        <v>Syrup</v>
      </c>
      <c r="M5865" s="10">
        <f>E5865*_xlfn.XLOOKUP(L5865,PriceListData!$F$2:$F$97,PriceListData!$E$2:$E$97)</f>
        <v>0.75</v>
      </c>
      <c r="N5865" t="str">
        <f>TEXT(B5865,"dddd")</f>
        <v>Sunday</v>
      </c>
    </row>
    <row r="5866" spans="1:14" x14ac:dyDescent="0.35">
      <c r="A5866">
        <v>292142</v>
      </c>
      <c r="B5866" s="3">
        <v>45802</v>
      </c>
      <c r="C5866" s="4">
        <v>0.49100694444444443</v>
      </c>
      <c r="D5866" t="s">
        <v>52</v>
      </c>
      <c r="E5866">
        <v>1</v>
      </c>
      <c r="F5866" t="s">
        <v>15</v>
      </c>
      <c r="G5866" t="s">
        <v>405</v>
      </c>
      <c r="H5866" t="s">
        <v>414</v>
      </c>
      <c r="J5866" t="s">
        <v>403</v>
      </c>
      <c r="K5866">
        <v>2</v>
      </c>
      <c r="L5866" t="str">
        <f>_xlfn.CONCAT(D5866,F5866)</f>
        <v>Frappé12 oz</v>
      </c>
      <c r="M5866" s="10">
        <f>E5866*_xlfn.XLOOKUP(L5866,PriceListData!$F$2:$F$97,PriceListData!$E$2:$E$97)</f>
        <v>4.75</v>
      </c>
      <c r="N5866" t="str">
        <f>TEXT(B5866,"dddd")</f>
        <v>Sunday</v>
      </c>
    </row>
    <row r="5867" spans="1:14" x14ac:dyDescent="0.35">
      <c r="A5867">
        <v>292141</v>
      </c>
      <c r="B5867" s="3">
        <v>45802</v>
      </c>
      <c r="C5867" s="4">
        <v>0.48978009259259259</v>
      </c>
      <c r="D5867" t="s">
        <v>424</v>
      </c>
      <c r="E5867">
        <v>1</v>
      </c>
      <c r="F5867" t="s">
        <v>15</v>
      </c>
      <c r="G5867" t="s">
        <v>423</v>
      </c>
      <c r="H5867" t="s">
        <v>414</v>
      </c>
      <c r="J5867" t="s">
        <v>403</v>
      </c>
      <c r="K5867">
        <v>1</v>
      </c>
      <c r="L5867" t="str">
        <f>_xlfn.CONCAT(D5867,F5867)</f>
        <v>Coconut milk smoothie12 oz</v>
      </c>
      <c r="M5867" s="10">
        <f>E5867*_xlfn.XLOOKUP(L5867,PriceListData!$F$2:$F$97,PriceListData!$E$2:$E$97)</f>
        <v>5.75</v>
      </c>
      <c r="N5867" t="str">
        <f>TEXT(B5867,"dddd")</f>
        <v>Sunday</v>
      </c>
    </row>
    <row r="5868" spans="1:14" x14ac:dyDescent="0.35">
      <c r="A5868">
        <v>292140</v>
      </c>
      <c r="B5868" s="3">
        <v>45802</v>
      </c>
      <c r="C5868" s="4">
        <v>0.48920138888888887</v>
      </c>
      <c r="D5868" t="s">
        <v>54</v>
      </c>
      <c r="E5868">
        <v>1</v>
      </c>
      <c r="G5868" t="s">
        <v>415</v>
      </c>
      <c r="H5868" t="s">
        <v>416</v>
      </c>
      <c r="J5868" t="s">
        <v>403</v>
      </c>
      <c r="K5868">
        <v>2</v>
      </c>
      <c r="L5868" t="str">
        <f>_xlfn.CONCAT(D5868,F5868)</f>
        <v>Syrup</v>
      </c>
      <c r="M5868" s="10">
        <f>E5868*_xlfn.XLOOKUP(L5868,PriceListData!$F$2:$F$97,PriceListData!$E$2:$E$97)</f>
        <v>0.75</v>
      </c>
      <c r="N5868" t="str">
        <f>TEXT(B5868,"dddd")</f>
        <v>Sunday</v>
      </c>
    </row>
    <row r="5869" spans="1:14" x14ac:dyDescent="0.35">
      <c r="A5869">
        <v>292140</v>
      </c>
      <c r="B5869" s="3">
        <v>45802</v>
      </c>
      <c r="C5869" s="4">
        <v>0.48920138888888887</v>
      </c>
      <c r="D5869" t="s">
        <v>21</v>
      </c>
      <c r="E5869">
        <v>1</v>
      </c>
      <c r="F5869" t="s">
        <v>15</v>
      </c>
      <c r="G5869" t="s">
        <v>405</v>
      </c>
      <c r="H5869" t="s">
        <v>406</v>
      </c>
      <c r="J5869" t="s">
        <v>403</v>
      </c>
      <c r="K5869">
        <v>2</v>
      </c>
      <c r="L5869" t="str">
        <f>_xlfn.CONCAT(D5869,F5869)</f>
        <v>Pourover12 oz</v>
      </c>
      <c r="M5869" s="10">
        <f>E5869*_xlfn.XLOOKUP(L5869,PriceListData!$F$2:$F$97,PriceListData!$E$2:$E$97)</f>
        <v>3.5</v>
      </c>
      <c r="N5869" t="str">
        <f>TEXT(B5869,"dddd")</f>
        <v>Sunday</v>
      </c>
    </row>
    <row r="5870" spans="1:14" x14ac:dyDescent="0.35">
      <c r="A5870">
        <v>292140</v>
      </c>
      <c r="B5870" s="3">
        <v>45802</v>
      </c>
      <c r="C5870" s="4">
        <v>0.48920138888888887</v>
      </c>
      <c r="D5870" t="s">
        <v>21</v>
      </c>
      <c r="E5870">
        <v>1</v>
      </c>
      <c r="F5870" t="s">
        <v>15</v>
      </c>
      <c r="G5870" t="s">
        <v>405</v>
      </c>
      <c r="H5870" t="s">
        <v>406</v>
      </c>
      <c r="J5870" t="s">
        <v>403</v>
      </c>
      <c r="K5870">
        <v>2</v>
      </c>
      <c r="L5870" t="str">
        <f>_xlfn.CONCAT(D5870,F5870)</f>
        <v>Pourover12 oz</v>
      </c>
      <c r="M5870" s="10">
        <f>E5870*_xlfn.XLOOKUP(L5870,PriceListData!$F$2:$F$97,PriceListData!$E$2:$E$97)</f>
        <v>3.5</v>
      </c>
      <c r="N5870" t="str">
        <f>TEXT(B5870,"dddd")</f>
        <v>Sunday</v>
      </c>
    </row>
    <row r="5871" spans="1:14" x14ac:dyDescent="0.35">
      <c r="A5871">
        <v>292139</v>
      </c>
      <c r="B5871" s="3">
        <v>45802</v>
      </c>
      <c r="C5871" s="4">
        <v>0.48752314814814812</v>
      </c>
      <c r="D5871" t="s">
        <v>425</v>
      </c>
      <c r="E5871">
        <v>1</v>
      </c>
      <c r="F5871" t="s">
        <v>15</v>
      </c>
      <c r="G5871" t="s">
        <v>405</v>
      </c>
      <c r="H5871" t="s">
        <v>414</v>
      </c>
      <c r="J5871" t="s">
        <v>403</v>
      </c>
      <c r="K5871">
        <v>2</v>
      </c>
      <c r="L5871" t="str">
        <f>_xlfn.CONCAT(D5871,F5871)</f>
        <v>Iced Guillermo12 oz</v>
      </c>
      <c r="M5871" s="10">
        <f>E5871*_xlfn.XLOOKUP(L5871,PriceListData!$F$2:$F$97,PriceListData!$E$2:$E$97)</f>
        <v>3.5</v>
      </c>
      <c r="N5871" t="str">
        <f>TEXT(B5871,"dddd")</f>
        <v>Sunday</v>
      </c>
    </row>
    <row r="5872" spans="1:14" x14ac:dyDescent="0.35">
      <c r="A5872">
        <v>292139</v>
      </c>
      <c r="B5872" s="3">
        <v>45802</v>
      </c>
      <c r="C5872" s="4">
        <v>0.48752314814814812</v>
      </c>
      <c r="D5872" t="s">
        <v>409</v>
      </c>
      <c r="E5872">
        <v>1</v>
      </c>
      <c r="F5872" t="s">
        <v>15</v>
      </c>
      <c r="G5872" t="s">
        <v>405</v>
      </c>
      <c r="H5872" t="s">
        <v>406</v>
      </c>
      <c r="J5872" t="s">
        <v>403</v>
      </c>
      <c r="K5872">
        <v>2</v>
      </c>
      <c r="L5872" t="str">
        <f>_xlfn.CONCAT(D5872,F5872)</f>
        <v>Drip coffee12 oz</v>
      </c>
      <c r="M5872" s="10">
        <f>E5872*_xlfn.XLOOKUP(L5872,PriceListData!$F$2:$F$97,PriceListData!$E$2:$E$97)</f>
        <v>2.25</v>
      </c>
      <c r="N5872" t="str">
        <f>TEXT(B5872,"dddd")</f>
        <v>Sunday</v>
      </c>
    </row>
    <row r="5873" spans="1:14" x14ac:dyDescent="0.35">
      <c r="A5873">
        <v>292137</v>
      </c>
      <c r="B5873" s="3">
        <v>45802</v>
      </c>
      <c r="C5873" s="4">
        <v>0.48494212962962963</v>
      </c>
      <c r="D5873" t="s">
        <v>411</v>
      </c>
      <c r="E5873">
        <v>1</v>
      </c>
      <c r="F5873" t="s">
        <v>24</v>
      </c>
      <c r="G5873" t="s">
        <v>405</v>
      </c>
      <c r="H5873" t="s">
        <v>406</v>
      </c>
      <c r="J5873" t="s">
        <v>403</v>
      </c>
      <c r="K5873">
        <v>1</v>
      </c>
      <c r="L5873" t="str">
        <f>_xlfn.CONCAT(D5873,F5873)</f>
        <v>Turkish coffee3 oz</v>
      </c>
      <c r="M5873" s="10">
        <f>E5873*_xlfn.XLOOKUP(L5873,PriceListData!$F$2:$F$97,PriceListData!$E$2:$E$97)</f>
        <v>3.75</v>
      </c>
      <c r="N5873" t="str">
        <f>TEXT(B5873,"dddd")</f>
        <v>Sunday</v>
      </c>
    </row>
    <row r="5874" spans="1:14" x14ac:dyDescent="0.35">
      <c r="A5874">
        <v>292137</v>
      </c>
      <c r="B5874" s="3">
        <v>45802</v>
      </c>
      <c r="C5874" s="4">
        <v>0.48494212962962963</v>
      </c>
      <c r="D5874" t="s">
        <v>52</v>
      </c>
      <c r="E5874">
        <v>1</v>
      </c>
      <c r="F5874" t="s">
        <v>15</v>
      </c>
      <c r="G5874" t="s">
        <v>405</v>
      </c>
      <c r="H5874" t="s">
        <v>414</v>
      </c>
      <c r="J5874" t="s">
        <v>403</v>
      </c>
      <c r="K5874">
        <v>1</v>
      </c>
      <c r="L5874" t="str">
        <f>_xlfn.CONCAT(D5874,F5874)</f>
        <v>Frappé12 oz</v>
      </c>
      <c r="M5874" s="10">
        <f>E5874*_xlfn.XLOOKUP(L5874,PriceListData!$F$2:$F$97,PriceListData!$E$2:$E$97)</f>
        <v>4.75</v>
      </c>
      <c r="N5874" t="str">
        <f>TEXT(B5874,"dddd")</f>
        <v>Sunday</v>
      </c>
    </row>
    <row r="5875" spans="1:14" x14ac:dyDescent="0.35">
      <c r="A5875">
        <v>292136</v>
      </c>
      <c r="B5875" s="3">
        <v>45802</v>
      </c>
      <c r="C5875" s="4">
        <v>0.484375</v>
      </c>
      <c r="D5875" t="s">
        <v>21</v>
      </c>
      <c r="E5875">
        <v>1</v>
      </c>
      <c r="F5875" t="s">
        <v>15</v>
      </c>
      <c r="G5875" t="s">
        <v>405</v>
      </c>
      <c r="H5875" t="s">
        <v>406</v>
      </c>
      <c r="J5875" t="s">
        <v>403</v>
      </c>
      <c r="K5875">
        <v>1</v>
      </c>
      <c r="L5875" t="str">
        <f>_xlfn.CONCAT(D5875,F5875)</f>
        <v>Pourover12 oz</v>
      </c>
      <c r="M5875" s="10">
        <f>E5875*_xlfn.XLOOKUP(L5875,PriceListData!$F$2:$F$97,PriceListData!$E$2:$E$97)</f>
        <v>3.5</v>
      </c>
      <c r="N5875" t="str">
        <f>TEXT(B5875,"dddd")</f>
        <v>Sunday</v>
      </c>
    </row>
    <row r="5876" spans="1:14" x14ac:dyDescent="0.35">
      <c r="A5876">
        <v>292135</v>
      </c>
      <c r="B5876" s="3">
        <v>45802</v>
      </c>
      <c r="C5876" s="4">
        <v>0.48346064814814815</v>
      </c>
      <c r="D5876" t="s">
        <v>424</v>
      </c>
      <c r="E5876">
        <v>1</v>
      </c>
      <c r="F5876" t="s">
        <v>15</v>
      </c>
      <c r="G5876" t="s">
        <v>423</v>
      </c>
      <c r="H5876" t="s">
        <v>414</v>
      </c>
      <c r="J5876" t="s">
        <v>403</v>
      </c>
      <c r="K5876">
        <v>1</v>
      </c>
      <c r="L5876" t="str">
        <f>_xlfn.CONCAT(D5876,F5876)</f>
        <v>Coconut milk smoothie12 oz</v>
      </c>
      <c r="M5876" s="10">
        <f>E5876*_xlfn.XLOOKUP(L5876,PriceListData!$F$2:$F$97,PriceListData!$E$2:$E$97)</f>
        <v>5.75</v>
      </c>
      <c r="N5876" t="str">
        <f>TEXT(B5876,"dddd")</f>
        <v>Sunday</v>
      </c>
    </row>
    <row r="5877" spans="1:14" x14ac:dyDescent="0.35">
      <c r="A5877">
        <v>292134</v>
      </c>
      <c r="B5877" s="3">
        <v>45802</v>
      </c>
      <c r="C5877" s="4">
        <v>0.481875</v>
      </c>
      <c r="D5877" t="s">
        <v>40</v>
      </c>
      <c r="E5877">
        <v>1</v>
      </c>
      <c r="F5877" t="s">
        <v>35</v>
      </c>
      <c r="G5877" t="s">
        <v>405</v>
      </c>
      <c r="H5877" t="s">
        <v>406</v>
      </c>
      <c r="J5877" t="s">
        <v>403</v>
      </c>
      <c r="K5877">
        <v>1</v>
      </c>
      <c r="L5877" t="str">
        <f>_xlfn.CONCAT(D5877,F5877)</f>
        <v>Espresso1 oz</v>
      </c>
      <c r="M5877" s="10">
        <f>E5877*_xlfn.XLOOKUP(L5877,PriceListData!$F$2:$F$97,PriceListData!$E$2:$E$97)</f>
        <v>2.5</v>
      </c>
      <c r="N5877" t="str">
        <f>TEXT(B5877,"dddd")</f>
        <v>Sunday</v>
      </c>
    </row>
    <row r="5878" spans="1:14" x14ac:dyDescent="0.35">
      <c r="A5878">
        <v>292133</v>
      </c>
      <c r="B5878" s="3">
        <v>45802</v>
      </c>
      <c r="C5878" s="4">
        <v>0.48112268518518519</v>
      </c>
      <c r="D5878" t="s">
        <v>52</v>
      </c>
      <c r="E5878">
        <v>2</v>
      </c>
      <c r="F5878" t="s">
        <v>15</v>
      </c>
      <c r="G5878" t="s">
        <v>405</v>
      </c>
      <c r="H5878" t="s">
        <v>414</v>
      </c>
      <c r="J5878" t="s">
        <v>403</v>
      </c>
      <c r="K5878">
        <v>2</v>
      </c>
      <c r="L5878" t="str">
        <f>_xlfn.CONCAT(D5878,F5878)</f>
        <v>Frappé12 oz</v>
      </c>
      <c r="M5878" s="10">
        <f>E5878*_xlfn.XLOOKUP(L5878,PriceListData!$F$2:$F$97,PriceListData!$E$2:$E$97)</f>
        <v>9.5</v>
      </c>
      <c r="N5878" t="str">
        <f>TEXT(B5878,"dddd")</f>
        <v>Sunday</v>
      </c>
    </row>
    <row r="5879" spans="1:14" x14ac:dyDescent="0.35">
      <c r="A5879">
        <v>292132</v>
      </c>
      <c r="B5879" s="3">
        <v>45802</v>
      </c>
      <c r="C5879" s="4">
        <v>0.47976851851851854</v>
      </c>
      <c r="D5879" t="s">
        <v>400</v>
      </c>
      <c r="E5879">
        <v>1</v>
      </c>
      <c r="G5879" t="s">
        <v>401</v>
      </c>
      <c r="H5879" t="s">
        <v>402</v>
      </c>
      <c r="J5879" t="s">
        <v>403</v>
      </c>
      <c r="K5879">
        <v>1</v>
      </c>
      <c r="L5879" t="str">
        <f>_xlfn.CONCAT(D5879,F5879)</f>
        <v>Community calendar and coupon book</v>
      </c>
      <c r="M5879" s="10">
        <f>E5879*_xlfn.XLOOKUP(L5879,PriceListData!$F$2:$F$97,PriceListData!$E$2:$E$97)</f>
        <v>20</v>
      </c>
      <c r="N5879" t="str">
        <f>TEXT(B5879,"dddd")</f>
        <v>Sunday</v>
      </c>
    </row>
    <row r="5880" spans="1:14" x14ac:dyDescent="0.35">
      <c r="A5880">
        <v>292132</v>
      </c>
      <c r="B5880" s="3">
        <v>45802</v>
      </c>
      <c r="C5880" s="4">
        <v>0.47976851851851854</v>
      </c>
      <c r="D5880" t="s">
        <v>427</v>
      </c>
      <c r="E5880">
        <v>1</v>
      </c>
      <c r="F5880" t="s">
        <v>15</v>
      </c>
      <c r="G5880" t="s">
        <v>417</v>
      </c>
      <c r="H5880" t="s">
        <v>418</v>
      </c>
      <c r="J5880" t="s">
        <v>403</v>
      </c>
      <c r="K5880">
        <v>1</v>
      </c>
      <c r="L5880" t="str">
        <f>_xlfn.CONCAT(D5880,F5880)</f>
        <v>House blend12 oz</v>
      </c>
      <c r="M5880" s="10">
        <f>E5880*_xlfn.XLOOKUP(L5880,PriceListData!$F$2:$F$97,PriceListData!$E$2:$E$97)</f>
        <v>12.95</v>
      </c>
      <c r="N5880" t="str">
        <f>TEXT(B5880,"dddd")</f>
        <v>Sunday</v>
      </c>
    </row>
    <row r="5881" spans="1:14" x14ac:dyDescent="0.35">
      <c r="A5881">
        <v>292131</v>
      </c>
      <c r="B5881" s="3">
        <v>45802</v>
      </c>
      <c r="C5881" s="4">
        <v>0.47802083333333334</v>
      </c>
      <c r="D5881" t="s">
        <v>411</v>
      </c>
      <c r="E5881">
        <v>1</v>
      </c>
      <c r="F5881" t="s">
        <v>24</v>
      </c>
      <c r="G5881" t="s">
        <v>405</v>
      </c>
      <c r="H5881" t="s">
        <v>406</v>
      </c>
      <c r="J5881" t="s">
        <v>403</v>
      </c>
      <c r="K5881">
        <v>1</v>
      </c>
      <c r="L5881" t="str">
        <f>_xlfn.CONCAT(D5881,F5881)</f>
        <v>Turkish coffee3 oz</v>
      </c>
      <c r="M5881" s="10">
        <f>E5881*_xlfn.XLOOKUP(L5881,PriceListData!$F$2:$F$97,PriceListData!$E$2:$E$97)</f>
        <v>3.75</v>
      </c>
      <c r="N5881" t="str">
        <f>TEXT(B5881,"dddd")</f>
        <v>Sunday</v>
      </c>
    </row>
    <row r="5882" spans="1:14" x14ac:dyDescent="0.35">
      <c r="A5882">
        <v>292131</v>
      </c>
      <c r="B5882" s="3">
        <v>45802</v>
      </c>
      <c r="C5882" s="4">
        <v>0.47802083333333334</v>
      </c>
      <c r="D5882" t="s">
        <v>21</v>
      </c>
      <c r="E5882">
        <v>1</v>
      </c>
      <c r="F5882" t="s">
        <v>15</v>
      </c>
      <c r="G5882" t="s">
        <v>405</v>
      </c>
      <c r="H5882" t="s">
        <v>406</v>
      </c>
      <c r="J5882" t="s">
        <v>403</v>
      </c>
      <c r="K5882">
        <v>1</v>
      </c>
      <c r="L5882" t="str">
        <f>_xlfn.CONCAT(D5882,F5882)</f>
        <v>Pourover12 oz</v>
      </c>
      <c r="M5882" s="10">
        <f>E5882*_xlfn.XLOOKUP(L5882,PriceListData!$F$2:$F$97,PriceListData!$E$2:$E$97)</f>
        <v>3.5</v>
      </c>
      <c r="N5882" t="str">
        <f>TEXT(B5882,"dddd")</f>
        <v>Sunday</v>
      </c>
    </row>
    <row r="5883" spans="1:14" x14ac:dyDescent="0.35">
      <c r="A5883">
        <v>292130</v>
      </c>
      <c r="B5883" s="3">
        <v>45802</v>
      </c>
      <c r="C5883" s="4">
        <v>0.4773148148148148</v>
      </c>
      <c r="D5883" t="s">
        <v>65</v>
      </c>
      <c r="E5883">
        <v>1</v>
      </c>
      <c r="F5883" t="s">
        <v>15</v>
      </c>
      <c r="G5883" t="s">
        <v>405</v>
      </c>
      <c r="H5883" t="s">
        <v>406</v>
      </c>
      <c r="J5883" t="s">
        <v>403</v>
      </c>
      <c r="K5883">
        <v>2</v>
      </c>
      <c r="L5883" t="str">
        <f>_xlfn.CONCAT(D5883,F5883)</f>
        <v>Cappuccino12 oz</v>
      </c>
      <c r="M5883" s="10">
        <f>E5883*_xlfn.XLOOKUP(L5883,PriceListData!$F$2:$F$97,PriceListData!$E$2:$E$97)</f>
        <v>5.5</v>
      </c>
      <c r="N5883" t="str">
        <f>TEXT(B5883,"dddd")</f>
        <v>Sunday</v>
      </c>
    </row>
    <row r="5884" spans="1:14" x14ac:dyDescent="0.35">
      <c r="A5884">
        <v>292129</v>
      </c>
      <c r="B5884" s="3">
        <v>45802</v>
      </c>
      <c r="C5884" s="4">
        <v>0.47629629629629627</v>
      </c>
      <c r="D5884" t="s">
        <v>412</v>
      </c>
      <c r="E5884">
        <v>1</v>
      </c>
      <c r="F5884" t="s">
        <v>15</v>
      </c>
      <c r="G5884" t="s">
        <v>413</v>
      </c>
      <c r="H5884" t="s">
        <v>414</v>
      </c>
      <c r="J5884" t="s">
        <v>403</v>
      </c>
      <c r="K5884">
        <v>2</v>
      </c>
      <c r="L5884" t="str">
        <f>_xlfn.CONCAT(D5884,F5884)</f>
        <v>Iced tea12 oz</v>
      </c>
      <c r="M5884" s="10">
        <f>E5884*_xlfn.XLOOKUP(L5884,PriceListData!$F$2:$F$97,PriceListData!$E$2:$E$97)</f>
        <v>4.25</v>
      </c>
      <c r="N5884" t="str">
        <f>TEXT(B5884,"dddd")</f>
        <v>Sunday</v>
      </c>
    </row>
    <row r="5885" spans="1:14" x14ac:dyDescent="0.35">
      <c r="A5885">
        <v>292128</v>
      </c>
      <c r="B5885" s="3">
        <v>45802</v>
      </c>
      <c r="C5885" s="4">
        <v>0.47466435185185185</v>
      </c>
      <c r="D5885" t="s">
        <v>40</v>
      </c>
      <c r="E5885">
        <v>1</v>
      </c>
      <c r="F5885" t="s">
        <v>35</v>
      </c>
      <c r="G5885" t="s">
        <v>405</v>
      </c>
      <c r="H5885" t="s">
        <v>406</v>
      </c>
      <c r="J5885" t="s">
        <v>403</v>
      </c>
      <c r="K5885">
        <v>1</v>
      </c>
      <c r="L5885" t="str">
        <f>_xlfn.CONCAT(D5885,F5885)</f>
        <v>Espresso1 oz</v>
      </c>
      <c r="M5885" s="10">
        <f>E5885*_xlfn.XLOOKUP(L5885,PriceListData!$F$2:$F$97,PriceListData!$E$2:$E$97)</f>
        <v>2.5</v>
      </c>
      <c r="N5885" t="str">
        <f>TEXT(B5885,"dddd")</f>
        <v>Sunday</v>
      </c>
    </row>
    <row r="5886" spans="1:14" x14ac:dyDescent="0.35">
      <c r="A5886">
        <v>292127</v>
      </c>
      <c r="B5886" s="3">
        <v>45802</v>
      </c>
      <c r="C5886" s="4">
        <v>0.47439814814814812</v>
      </c>
      <c r="D5886" t="s">
        <v>452</v>
      </c>
      <c r="E5886">
        <v>1</v>
      </c>
      <c r="G5886" t="s">
        <v>401</v>
      </c>
      <c r="H5886" t="s">
        <v>453</v>
      </c>
      <c r="J5886" t="s">
        <v>403</v>
      </c>
      <c r="K5886">
        <v>2</v>
      </c>
      <c r="L5886" t="str">
        <f>_xlfn.CONCAT(D5886,F5886)</f>
        <v>Reusable travel mug</v>
      </c>
      <c r="M5886" s="10">
        <f>E5886*_xlfn.XLOOKUP(L5886,PriceListData!$F$2:$F$97,PriceListData!$E$2:$E$97)</f>
        <v>12.75</v>
      </c>
      <c r="N5886" t="str">
        <f>TEXT(B5886,"dddd")</f>
        <v>Sunday</v>
      </c>
    </row>
    <row r="5887" spans="1:14" x14ac:dyDescent="0.35">
      <c r="A5887">
        <v>292126</v>
      </c>
      <c r="B5887" s="3">
        <v>45802</v>
      </c>
      <c r="C5887" s="4">
        <v>0.47359953703703705</v>
      </c>
      <c r="D5887" t="s">
        <v>52</v>
      </c>
      <c r="E5887">
        <v>1</v>
      </c>
      <c r="F5887" t="s">
        <v>15</v>
      </c>
      <c r="G5887" t="s">
        <v>405</v>
      </c>
      <c r="H5887" t="s">
        <v>414</v>
      </c>
      <c r="J5887" t="s">
        <v>403</v>
      </c>
      <c r="K5887">
        <v>1</v>
      </c>
      <c r="L5887" t="str">
        <f>_xlfn.CONCAT(D5887,F5887)</f>
        <v>Frappé12 oz</v>
      </c>
      <c r="M5887" s="10">
        <f>E5887*_xlfn.XLOOKUP(L5887,PriceListData!$F$2:$F$97,PriceListData!$E$2:$E$97)</f>
        <v>4.75</v>
      </c>
      <c r="N5887" t="str">
        <f>TEXT(B5887,"dddd")</f>
        <v>Sunday</v>
      </c>
    </row>
    <row r="5888" spans="1:14" x14ac:dyDescent="0.35">
      <c r="A5888">
        <v>292126</v>
      </c>
      <c r="B5888" s="3">
        <v>45802</v>
      </c>
      <c r="C5888" s="4">
        <v>0.47359953703703705</v>
      </c>
      <c r="D5888" t="s">
        <v>427</v>
      </c>
      <c r="E5888">
        <v>1</v>
      </c>
      <c r="F5888" t="s">
        <v>15</v>
      </c>
      <c r="G5888" t="s">
        <v>417</v>
      </c>
      <c r="H5888" t="s">
        <v>418</v>
      </c>
      <c r="J5888" t="s">
        <v>403</v>
      </c>
      <c r="K5888">
        <v>1</v>
      </c>
      <c r="L5888" t="str">
        <f>_xlfn.CONCAT(D5888,F5888)</f>
        <v>House blend12 oz</v>
      </c>
      <c r="M5888" s="10">
        <f>E5888*_xlfn.XLOOKUP(L5888,PriceListData!$F$2:$F$97,PriceListData!$E$2:$E$97)</f>
        <v>12.95</v>
      </c>
      <c r="N5888" t="str">
        <f>TEXT(B5888,"dddd")</f>
        <v>Sunday</v>
      </c>
    </row>
    <row r="5889" spans="1:14" x14ac:dyDescent="0.35">
      <c r="A5889">
        <v>292125</v>
      </c>
      <c r="B5889" s="3">
        <v>45802</v>
      </c>
      <c r="C5889" s="4">
        <v>0.47340277777777778</v>
      </c>
      <c r="D5889" t="s">
        <v>54</v>
      </c>
      <c r="E5889">
        <v>1</v>
      </c>
      <c r="G5889" t="s">
        <v>415</v>
      </c>
      <c r="H5889" t="s">
        <v>416</v>
      </c>
      <c r="J5889" t="s">
        <v>403</v>
      </c>
      <c r="K5889">
        <v>2</v>
      </c>
      <c r="L5889" t="str">
        <f>_xlfn.CONCAT(D5889,F5889)</f>
        <v>Syrup</v>
      </c>
      <c r="M5889" s="10">
        <f>E5889*_xlfn.XLOOKUP(L5889,PriceListData!$F$2:$F$97,PriceListData!$E$2:$E$97)</f>
        <v>0.75</v>
      </c>
      <c r="N5889" t="str">
        <f>TEXT(B5889,"dddd")</f>
        <v>Sunday</v>
      </c>
    </row>
    <row r="5890" spans="1:14" x14ac:dyDescent="0.35">
      <c r="A5890">
        <v>292125</v>
      </c>
      <c r="B5890" s="3">
        <v>45802</v>
      </c>
      <c r="C5890" s="4">
        <v>0.47340277777777778</v>
      </c>
      <c r="D5890" t="s">
        <v>404</v>
      </c>
      <c r="E5890">
        <v>1</v>
      </c>
      <c r="F5890" t="s">
        <v>15</v>
      </c>
      <c r="G5890" t="s">
        <v>405</v>
      </c>
      <c r="H5890" t="s">
        <v>406</v>
      </c>
      <c r="J5890" t="s">
        <v>403</v>
      </c>
      <c r="K5890">
        <v>2</v>
      </c>
      <c r="L5890" t="str">
        <f>_xlfn.CONCAT(D5890,F5890)</f>
        <v>Café latté12 oz</v>
      </c>
      <c r="M5890" s="10">
        <f>E5890*_xlfn.XLOOKUP(L5890,PriceListData!$F$2:$F$97,PriceListData!$E$2:$E$97)</f>
        <v>4.25</v>
      </c>
      <c r="N5890" t="str">
        <f>TEXT(B5890,"dddd")</f>
        <v>Sunday</v>
      </c>
    </row>
    <row r="5891" spans="1:14" x14ac:dyDescent="0.35">
      <c r="A5891">
        <v>292124</v>
      </c>
      <c r="B5891" s="3">
        <v>45802</v>
      </c>
      <c r="C5891" s="4">
        <v>0.4728472222222222</v>
      </c>
      <c r="D5891" t="s">
        <v>54</v>
      </c>
      <c r="E5891">
        <v>1</v>
      </c>
      <c r="G5891" t="s">
        <v>415</v>
      </c>
      <c r="H5891" t="s">
        <v>416</v>
      </c>
      <c r="J5891" t="s">
        <v>403</v>
      </c>
      <c r="K5891">
        <v>2</v>
      </c>
      <c r="L5891" t="str">
        <f>_xlfn.CONCAT(D5891,F5891)</f>
        <v>Syrup</v>
      </c>
      <c r="M5891" s="10">
        <f>E5891*_xlfn.XLOOKUP(L5891,PriceListData!$F$2:$F$97,PriceListData!$E$2:$E$97)</f>
        <v>0.75</v>
      </c>
      <c r="N5891" t="str">
        <f>TEXT(B5891,"dddd")</f>
        <v>Sunday</v>
      </c>
    </row>
    <row r="5892" spans="1:14" x14ac:dyDescent="0.35">
      <c r="A5892">
        <v>292124</v>
      </c>
      <c r="B5892" s="3">
        <v>45802</v>
      </c>
      <c r="C5892" s="4">
        <v>0.4728472222222222</v>
      </c>
      <c r="D5892" t="s">
        <v>404</v>
      </c>
      <c r="E5892">
        <v>1</v>
      </c>
      <c r="F5892" t="s">
        <v>15</v>
      </c>
      <c r="G5892" t="s">
        <v>405</v>
      </c>
      <c r="H5892" t="s">
        <v>406</v>
      </c>
      <c r="J5892" t="s">
        <v>403</v>
      </c>
      <c r="K5892">
        <v>2</v>
      </c>
      <c r="L5892" t="str">
        <f>_xlfn.CONCAT(D5892,F5892)</f>
        <v>Café latté12 oz</v>
      </c>
      <c r="M5892" s="10">
        <f>E5892*_xlfn.XLOOKUP(L5892,PriceListData!$F$2:$F$97,PriceListData!$E$2:$E$97)</f>
        <v>4.25</v>
      </c>
      <c r="N5892" t="str">
        <f>TEXT(B5892,"dddd")</f>
        <v>Sunday</v>
      </c>
    </row>
    <row r="5893" spans="1:14" x14ac:dyDescent="0.35">
      <c r="A5893">
        <v>292123</v>
      </c>
      <c r="B5893" s="3">
        <v>45802</v>
      </c>
      <c r="C5893" s="4">
        <v>0.47217592592592594</v>
      </c>
      <c r="D5893" t="s">
        <v>426</v>
      </c>
      <c r="E5893">
        <v>1</v>
      </c>
      <c r="F5893" t="s">
        <v>15</v>
      </c>
      <c r="G5893" t="s">
        <v>423</v>
      </c>
      <c r="H5893" t="s">
        <v>414</v>
      </c>
      <c r="J5893" t="s">
        <v>403</v>
      </c>
      <c r="K5893">
        <v>2</v>
      </c>
      <c r="L5893" t="str">
        <f>_xlfn.CONCAT(D5893,F5893)</f>
        <v>Soda water with fruit slice12 oz</v>
      </c>
      <c r="M5893" s="10">
        <f>E5893*_xlfn.XLOOKUP(L5893,PriceListData!$F$2:$F$97,PriceListData!$E$2:$E$97)</f>
        <v>2</v>
      </c>
      <c r="N5893" t="str">
        <f>TEXT(B5893,"dddd")</f>
        <v>Sunday</v>
      </c>
    </row>
    <row r="5894" spans="1:14" x14ac:dyDescent="0.35">
      <c r="A5894">
        <v>292123</v>
      </c>
      <c r="B5894" s="3">
        <v>45802</v>
      </c>
      <c r="C5894" s="4">
        <v>0.47217592592592594</v>
      </c>
      <c r="D5894" t="s">
        <v>21</v>
      </c>
      <c r="E5894">
        <v>1</v>
      </c>
      <c r="F5894" t="s">
        <v>15</v>
      </c>
      <c r="G5894" t="s">
        <v>405</v>
      </c>
      <c r="H5894" t="s">
        <v>406</v>
      </c>
      <c r="J5894" t="s">
        <v>403</v>
      </c>
      <c r="K5894">
        <v>2</v>
      </c>
      <c r="L5894" t="str">
        <f>_xlfn.CONCAT(D5894,F5894)</f>
        <v>Pourover12 oz</v>
      </c>
      <c r="M5894" s="10">
        <f>E5894*_xlfn.XLOOKUP(L5894,PriceListData!$F$2:$F$97,PriceListData!$E$2:$E$97)</f>
        <v>3.5</v>
      </c>
      <c r="N5894" t="str">
        <f>TEXT(B5894,"dddd")</f>
        <v>Sunday</v>
      </c>
    </row>
    <row r="5895" spans="1:14" x14ac:dyDescent="0.35">
      <c r="A5895">
        <v>292122</v>
      </c>
      <c r="B5895" s="3">
        <v>45802</v>
      </c>
      <c r="C5895" s="4">
        <v>0.47056712962962965</v>
      </c>
      <c r="D5895" t="s">
        <v>430</v>
      </c>
      <c r="E5895">
        <v>1</v>
      </c>
      <c r="F5895" t="s">
        <v>76</v>
      </c>
      <c r="G5895" t="s">
        <v>405</v>
      </c>
      <c r="H5895" t="s">
        <v>414</v>
      </c>
      <c r="J5895" t="s">
        <v>403</v>
      </c>
      <c r="K5895">
        <v>1</v>
      </c>
      <c r="L5895" t="str">
        <f>_xlfn.CONCAT(D5895,F5895)</f>
        <v>Iced café bombón10 oz</v>
      </c>
      <c r="M5895" s="10">
        <f>E5895*_xlfn.XLOOKUP(L5895,PriceListData!$F$2:$F$97,PriceListData!$E$2:$E$97)</f>
        <v>4.75</v>
      </c>
      <c r="N5895" t="str">
        <f>TEXT(B5895,"dddd")</f>
        <v>Sunday</v>
      </c>
    </row>
    <row r="5896" spans="1:14" x14ac:dyDescent="0.35">
      <c r="A5896">
        <v>292121</v>
      </c>
      <c r="B5896" s="3">
        <v>45802</v>
      </c>
      <c r="C5896" s="4">
        <v>0.46908564814814813</v>
      </c>
      <c r="D5896" t="s">
        <v>428</v>
      </c>
      <c r="E5896">
        <v>1</v>
      </c>
      <c r="F5896" t="s">
        <v>15</v>
      </c>
      <c r="G5896" t="s">
        <v>413</v>
      </c>
      <c r="H5896" t="s">
        <v>406</v>
      </c>
      <c r="J5896" t="s">
        <v>403</v>
      </c>
      <c r="K5896">
        <v>1</v>
      </c>
      <c r="L5896" t="str">
        <f>_xlfn.CONCAT(D5896,F5896)</f>
        <v>Rooibos latté12 oz</v>
      </c>
      <c r="M5896" s="10">
        <f>E5896*_xlfn.XLOOKUP(L5896,PriceListData!$F$2:$F$97,PriceListData!$E$2:$E$97)</f>
        <v>5.5</v>
      </c>
      <c r="N5896" t="str">
        <f>TEXT(B5896,"dddd")</f>
        <v>Sunday</v>
      </c>
    </row>
    <row r="5897" spans="1:14" x14ac:dyDescent="0.35">
      <c r="A5897">
        <v>292120</v>
      </c>
      <c r="B5897" s="3">
        <v>45802</v>
      </c>
      <c r="C5897" s="4">
        <v>0.46891203703703704</v>
      </c>
      <c r="D5897" t="s">
        <v>426</v>
      </c>
      <c r="E5897">
        <v>1</v>
      </c>
      <c r="F5897" t="s">
        <v>15</v>
      </c>
      <c r="G5897" t="s">
        <v>423</v>
      </c>
      <c r="H5897" t="s">
        <v>414</v>
      </c>
      <c r="J5897" t="s">
        <v>403</v>
      </c>
      <c r="K5897">
        <v>2</v>
      </c>
      <c r="L5897" t="str">
        <f>_xlfn.CONCAT(D5897,F5897)</f>
        <v>Soda water with fruit slice12 oz</v>
      </c>
      <c r="M5897" s="10">
        <f>E5897*_xlfn.XLOOKUP(L5897,PriceListData!$F$2:$F$97,PriceListData!$E$2:$E$97)</f>
        <v>2</v>
      </c>
      <c r="N5897" t="str">
        <f>TEXT(B5897,"dddd")</f>
        <v>Sunday</v>
      </c>
    </row>
    <row r="5898" spans="1:14" x14ac:dyDescent="0.35">
      <c r="A5898">
        <v>292120</v>
      </c>
      <c r="B5898" s="3">
        <v>45802</v>
      </c>
      <c r="C5898" s="4">
        <v>0.46891203703703704</v>
      </c>
      <c r="D5898" t="s">
        <v>21</v>
      </c>
      <c r="E5898">
        <v>1</v>
      </c>
      <c r="F5898" t="s">
        <v>15</v>
      </c>
      <c r="G5898" t="s">
        <v>405</v>
      </c>
      <c r="H5898" t="s">
        <v>406</v>
      </c>
      <c r="J5898" t="s">
        <v>403</v>
      </c>
      <c r="K5898">
        <v>2</v>
      </c>
      <c r="L5898" t="str">
        <f>_xlfn.CONCAT(D5898,F5898)</f>
        <v>Pourover12 oz</v>
      </c>
      <c r="M5898" s="10">
        <f>E5898*_xlfn.XLOOKUP(L5898,PriceListData!$F$2:$F$97,PriceListData!$E$2:$E$97)</f>
        <v>3.5</v>
      </c>
      <c r="N5898" t="str">
        <f>TEXT(B5898,"dddd")</f>
        <v>Sunday</v>
      </c>
    </row>
    <row r="5899" spans="1:14" x14ac:dyDescent="0.35">
      <c r="A5899">
        <v>292119</v>
      </c>
      <c r="B5899" s="3">
        <v>45802</v>
      </c>
      <c r="C5899" s="4">
        <v>0.46741898148148148</v>
      </c>
      <c r="D5899" t="s">
        <v>404</v>
      </c>
      <c r="E5899">
        <v>1</v>
      </c>
      <c r="F5899" t="s">
        <v>15</v>
      </c>
      <c r="G5899" t="s">
        <v>405</v>
      </c>
      <c r="H5899" t="s">
        <v>406</v>
      </c>
      <c r="J5899" t="s">
        <v>403</v>
      </c>
      <c r="K5899">
        <v>1</v>
      </c>
      <c r="L5899" t="str">
        <f>_xlfn.CONCAT(D5899,F5899)</f>
        <v>Café latté12 oz</v>
      </c>
      <c r="M5899" s="10">
        <f>E5899*_xlfn.XLOOKUP(L5899,PriceListData!$F$2:$F$97,PriceListData!$E$2:$E$97)</f>
        <v>4.25</v>
      </c>
      <c r="N5899" t="str">
        <f>TEXT(B5899,"dddd")</f>
        <v>Sunday</v>
      </c>
    </row>
    <row r="5900" spans="1:14" x14ac:dyDescent="0.35">
      <c r="A5900">
        <v>292118</v>
      </c>
      <c r="B5900" s="3">
        <v>45802</v>
      </c>
      <c r="C5900" s="4">
        <v>0.46405092592592595</v>
      </c>
      <c r="D5900" t="s">
        <v>52</v>
      </c>
      <c r="E5900">
        <v>2</v>
      </c>
      <c r="F5900" t="s">
        <v>15</v>
      </c>
      <c r="G5900" t="s">
        <v>405</v>
      </c>
      <c r="H5900" t="s">
        <v>414</v>
      </c>
      <c r="J5900" t="s">
        <v>403</v>
      </c>
      <c r="K5900">
        <v>2</v>
      </c>
      <c r="L5900" t="str">
        <f>_xlfn.CONCAT(D5900,F5900)</f>
        <v>Frappé12 oz</v>
      </c>
      <c r="M5900" s="10">
        <f>E5900*_xlfn.XLOOKUP(L5900,PriceListData!$F$2:$F$97,PriceListData!$E$2:$E$97)</f>
        <v>9.5</v>
      </c>
      <c r="N5900" t="str">
        <f>TEXT(B5900,"dddd")</f>
        <v>Sunday</v>
      </c>
    </row>
    <row r="5901" spans="1:14" x14ac:dyDescent="0.35">
      <c r="A5901">
        <v>292117</v>
      </c>
      <c r="B5901" s="3">
        <v>45802</v>
      </c>
      <c r="C5901" s="4">
        <v>0.46403935185185186</v>
      </c>
      <c r="D5901" t="s">
        <v>21</v>
      </c>
      <c r="E5901">
        <v>1</v>
      </c>
      <c r="F5901" t="s">
        <v>15</v>
      </c>
      <c r="G5901" t="s">
        <v>405</v>
      </c>
      <c r="H5901" t="s">
        <v>406</v>
      </c>
      <c r="J5901" t="s">
        <v>403</v>
      </c>
      <c r="K5901">
        <v>1</v>
      </c>
      <c r="L5901" t="str">
        <f>_xlfn.CONCAT(D5901,F5901)</f>
        <v>Pourover12 oz</v>
      </c>
      <c r="M5901" s="10">
        <f>E5901*_xlfn.XLOOKUP(L5901,PriceListData!$F$2:$F$97,PriceListData!$E$2:$E$97)</f>
        <v>3.5</v>
      </c>
      <c r="N5901" t="str">
        <f>TEXT(B5901,"dddd")</f>
        <v>Sunday</v>
      </c>
    </row>
    <row r="5902" spans="1:14" x14ac:dyDescent="0.35">
      <c r="A5902">
        <v>292116</v>
      </c>
      <c r="B5902" s="3">
        <v>45802</v>
      </c>
      <c r="C5902" s="4">
        <v>0.46277777777777779</v>
      </c>
      <c r="D5902" t="s">
        <v>420</v>
      </c>
      <c r="E5902">
        <v>1</v>
      </c>
      <c r="F5902" t="s">
        <v>76</v>
      </c>
      <c r="G5902" t="s">
        <v>413</v>
      </c>
      <c r="H5902" t="s">
        <v>406</v>
      </c>
      <c r="J5902" t="s">
        <v>403</v>
      </c>
      <c r="K5902">
        <v>1</v>
      </c>
      <c r="L5902" t="str">
        <f>_xlfn.CONCAT(D5902,F5902)</f>
        <v>Moroccan tea10 oz</v>
      </c>
      <c r="M5902" s="10">
        <f>E5902*_xlfn.XLOOKUP(L5902,PriceListData!$F$2:$F$97,PriceListData!$E$2:$E$97)</f>
        <v>3</v>
      </c>
      <c r="N5902" t="str">
        <f>TEXT(B5902,"dddd")</f>
        <v>Sunday</v>
      </c>
    </row>
    <row r="5903" spans="1:14" x14ac:dyDescent="0.35">
      <c r="A5903">
        <v>292115</v>
      </c>
      <c r="B5903" s="3">
        <v>45802</v>
      </c>
      <c r="C5903" s="4">
        <v>0.4611689814814815</v>
      </c>
      <c r="D5903" t="s">
        <v>52</v>
      </c>
      <c r="E5903">
        <v>2</v>
      </c>
      <c r="F5903" t="s">
        <v>15</v>
      </c>
      <c r="G5903" t="s">
        <v>405</v>
      </c>
      <c r="H5903" t="s">
        <v>414</v>
      </c>
      <c r="J5903" t="s">
        <v>403</v>
      </c>
      <c r="K5903">
        <v>2</v>
      </c>
      <c r="L5903" t="str">
        <f>_xlfn.CONCAT(D5903,F5903)</f>
        <v>Frappé12 oz</v>
      </c>
      <c r="M5903" s="10">
        <f>E5903*_xlfn.XLOOKUP(L5903,PriceListData!$F$2:$F$97,PriceListData!$E$2:$E$97)</f>
        <v>9.5</v>
      </c>
      <c r="N5903" t="str">
        <f>TEXT(B5903,"dddd")</f>
        <v>Sunday</v>
      </c>
    </row>
    <row r="5904" spans="1:14" x14ac:dyDescent="0.35">
      <c r="A5904">
        <v>292114</v>
      </c>
      <c r="B5904" s="3">
        <v>45802</v>
      </c>
      <c r="C5904" s="4">
        <v>0.46085648148148151</v>
      </c>
      <c r="D5904" t="s">
        <v>52</v>
      </c>
      <c r="E5904">
        <v>1</v>
      </c>
      <c r="F5904" t="s">
        <v>15</v>
      </c>
      <c r="G5904" t="s">
        <v>405</v>
      </c>
      <c r="H5904" t="s">
        <v>414</v>
      </c>
      <c r="J5904" t="s">
        <v>403</v>
      </c>
      <c r="K5904">
        <v>1</v>
      </c>
      <c r="L5904" t="str">
        <f>_xlfn.CONCAT(D5904,F5904)</f>
        <v>Frappé12 oz</v>
      </c>
      <c r="M5904" s="10">
        <f>E5904*_xlfn.XLOOKUP(L5904,PriceListData!$F$2:$F$97,PriceListData!$E$2:$E$97)</f>
        <v>4.75</v>
      </c>
      <c r="N5904" t="str">
        <f>TEXT(B5904,"dddd")</f>
        <v>Sunday</v>
      </c>
    </row>
    <row r="5905" spans="1:14" x14ac:dyDescent="0.35">
      <c r="A5905">
        <v>292113</v>
      </c>
      <c r="B5905" s="3">
        <v>45802</v>
      </c>
      <c r="C5905" s="4">
        <v>0.45991898148148147</v>
      </c>
      <c r="D5905" t="s">
        <v>420</v>
      </c>
      <c r="E5905">
        <v>1</v>
      </c>
      <c r="F5905" t="s">
        <v>76</v>
      </c>
      <c r="G5905" t="s">
        <v>413</v>
      </c>
      <c r="H5905" t="s">
        <v>406</v>
      </c>
      <c r="J5905" t="s">
        <v>403</v>
      </c>
      <c r="K5905">
        <v>2</v>
      </c>
      <c r="L5905" t="str">
        <f>_xlfn.CONCAT(D5905,F5905)</f>
        <v>Moroccan tea10 oz</v>
      </c>
      <c r="M5905" s="10">
        <f>E5905*_xlfn.XLOOKUP(L5905,PriceListData!$F$2:$F$97,PriceListData!$E$2:$E$97)</f>
        <v>3</v>
      </c>
      <c r="N5905" t="str">
        <f>TEXT(B5905,"dddd")</f>
        <v>Sunday</v>
      </c>
    </row>
    <row r="5906" spans="1:14" x14ac:dyDescent="0.35">
      <c r="A5906">
        <v>292112</v>
      </c>
      <c r="B5906" s="3">
        <v>45802</v>
      </c>
      <c r="C5906" s="4">
        <v>0.45976851851851852</v>
      </c>
      <c r="D5906" t="s">
        <v>21</v>
      </c>
      <c r="E5906">
        <v>1</v>
      </c>
      <c r="F5906" t="s">
        <v>15</v>
      </c>
      <c r="G5906" t="s">
        <v>405</v>
      </c>
      <c r="H5906" t="s">
        <v>406</v>
      </c>
      <c r="J5906" t="s">
        <v>403</v>
      </c>
      <c r="K5906">
        <v>2</v>
      </c>
      <c r="L5906" t="str">
        <f>_xlfn.CONCAT(D5906,F5906)</f>
        <v>Pourover12 oz</v>
      </c>
      <c r="M5906" s="10">
        <f>E5906*_xlfn.XLOOKUP(L5906,PriceListData!$F$2:$F$97,PriceListData!$E$2:$E$97)</f>
        <v>3.5</v>
      </c>
      <c r="N5906" t="str">
        <f>TEXT(B5906,"dddd")</f>
        <v>Sunday</v>
      </c>
    </row>
    <row r="5907" spans="1:14" x14ac:dyDescent="0.35">
      <c r="A5907">
        <v>292111</v>
      </c>
      <c r="B5907" s="3">
        <v>45802</v>
      </c>
      <c r="C5907" s="4">
        <v>0.45940972222222221</v>
      </c>
      <c r="D5907" t="s">
        <v>65</v>
      </c>
      <c r="E5907">
        <v>1</v>
      </c>
      <c r="F5907" t="s">
        <v>15</v>
      </c>
      <c r="G5907" t="s">
        <v>405</v>
      </c>
      <c r="H5907" t="s">
        <v>406</v>
      </c>
      <c r="J5907" t="s">
        <v>403</v>
      </c>
      <c r="K5907">
        <v>2</v>
      </c>
      <c r="L5907" t="str">
        <f>_xlfn.CONCAT(D5907,F5907)</f>
        <v>Cappuccino12 oz</v>
      </c>
      <c r="M5907" s="10">
        <f>E5907*_xlfn.XLOOKUP(L5907,PriceListData!$F$2:$F$97,PriceListData!$E$2:$E$97)</f>
        <v>5.5</v>
      </c>
      <c r="N5907" t="str">
        <f>TEXT(B5907,"dddd")</f>
        <v>Sunday</v>
      </c>
    </row>
    <row r="5908" spans="1:14" x14ac:dyDescent="0.35">
      <c r="A5908">
        <v>292110</v>
      </c>
      <c r="B5908" s="3">
        <v>45802</v>
      </c>
      <c r="C5908" s="4">
        <v>0.45900462962962962</v>
      </c>
      <c r="D5908" t="s">
        <v>65</v>
      </c>
      <c r="E5908">
        <v>1</v>
      </c>
      <c r="F5908" t="s">
        <v>15</v>
      </c>
      <c r="G5908" t="s">
        <v>405</v>
      </c>
      <c r="H5908" t="s">
        <v>406</v>
      </c>
      <c r="J5908" t="s">
        <v>403</v>
      </c>
      <c r="K5908">
        <v>2</v>
      </c>
      <c r="L5908" t="str">
        <f>_xlfn.CONCAT(D5908,F5908)</f>
        <v>Cappuccino12 oz</v>
      </c>
      <c r="M5908" s="10">
        <f>E5908*_xlfn.XLOOKUP(L5908,PriceListData!$F$2:$F$97,PriceListData!$E$2:$E$97)</f>
        <v>5.5</v>
      </c>
      <c r="N5908" t="str">
        <f>TEXT(B5908,"dddd")</f>
        <v>Sunday</v>
      </c>
    </row>
    <row r="5909" spans="1:14" x14ac:dyDescent="0.35">
      <c r="A5909">
        <v>292109</v>
      </c>
      <c r="B5909" s="3">
        <v>45802</v>
      </c>
      <c r="C5909" s="4">
        <v>0.45780092592592592</v>
      </c>
      <c r="D5909" t="s">
        <v>426</v>
      </c>
      <c r="E5909">
        <v>1</v>
      </c>
      <c r="F5909" t="s">
        <v>15</v>
      </c>
      <c r="G5909" t="s">
        <v>423</v>
      </c>
      <c r="H5909" t="s">
        <v>414</v>
      </c>
      <c r="J5909" t="s">
        <v>403</v>
      </c>
      <c r="K5909">
        <v>2</v>
      </c>
      <c r="L5909" t="str">
        <f>_xlfn.CONCAT(D5909,F5909)</f>
        <v>Soda water with fruit slice12 oz</v>
      </c>
      <c r="M5909" s="10">
        <f>E5909*_xlfn.XLOOKUP(L5909,PriceListData!$F$2:$F$97,PriceListData!$E$2:$E$97)</f>
        <v>2</v>
      </c>
      <c r="N5909" t="str">
        <f>TEXT(B5909,"dddd")</f>
        <v>Sunday</v>
      </c>
    </row>
    <row r="5910" spans="1:14" x14ac:dyDescent="0.35">
      <c r="A5910">
        <v>292109</v>
      </c>
      <c r="B5910" s="3">
        <v>45802</v>
      </c>
      <c r="C5910" s="4">
        <v>0.45780092592592592</v>
      </c>
      <c r="D5910" t="s">
        <v>412</v>
      </c>
      <c r="E5910">
        <v>2</v>
      </c>
      <c r="F5910" t="s">
        <v>15</v>
      </c>
      <c r="G5910" t="s">
        <v>413</v>
      </c>
      <c r="H5910" t="s">
        <v>414</v>
      </c>
      <c r="J5910" t="s">
        <v>403</v>
      </c>
      <c r="K5910">
        <v>2</v>
      </c>
      <c r="L5910" t="str">
        <f>_xlfn.CONCAT(D5910,F5910)</f>
        <v>Iced tea12 oz</v>
      </c>
      <c r="M5910" s="10">
        <f>E5910*_xlfn.XLOOKUP(L5910,PriceListData!$F$2:$F$97,PriceListData!$E$2:$E$97)</f>
        <v>8.5</v>
      </c>
      <c r="N5910" t="str">
        <f>TEXT(B5910,"dddd")</f>
        <v>Sunday</v>
      </c>
    </row>
    <row r="5911" spans="1:14" x14ac:dyDescent="0.35">
      <c r="A5911">
        <v>292109</v>
      </c>
      <c r="B5911" s="3">
        <v>45802</v>
      </c>
      <c r="C5911" s="4">
        <v>0.45780092592592592</v>
      </c>
      <c r="D5911" t="s">
        <v>410</v>
      </c>
      <c r="E5911">
        <v>1</v>
      </c>
      <c r="F5911" t="s">
        <v>15</v>
      </c>
      <c r="G5911" t="s">
        <v>405</v>
      </c>
      <c r="H5911" t="s">
        <v>406</v>
      </c>
      <c r="J5911" t="s">
        <v>403</v>
      </c>
      <c r="K5911">
        <v>2</v>
      </c>
      <c r="L5911" t="str">
        <f>_xlfn.CONCAT(D5911,F5911)</f>
        <v>Café Cubano12 oz</v>
      </c>
      <c r="M5911" s="10">
        <f>E5911*_xlfn.XLOOKUP(L5911,PriceListData!$F$2:$F$97,PriceListData!$E$2:$E$97)</f>
        <v>7</v>
      </c>
      <c r="N5911" t="str">
        <f>TEXT(B5911,"dddd")</f>
        <v>Sunday</v>
      </c>
    </row>
    <row r="5912" spans="1:14" x14ac:dyDescent="0.35">
      <c r="A5912">
        <v>292108</v>
      </c>
      <c r="B5912" s="3">
        <v>45802</v>
      </c>
      <c r="C5912" s="4">
        <v>0.45741898148148147</v>
      </c>
      <c r="D5912" t="s">
        <v>21</v>
      </c>
      <c r="E5912">
        <v>1</v>
      </c>
      <c r="F5912" t="s">
        <v>15</v>
      </c>
      <c r="G5912" t="s">
        <v>405</v>
      </c>
      <c r="H5912" t="s">
        <v>406</v>
      </c>
      <c r="J5912" t="s">
        <v>403</v>
      </c>
      <c r="K5912">
        <v>1</v>
      </c>
      <c r="L5912" t="str">
        <f>_xlfn.CONCAT(D5912,F5912)</f>
        <v>Pourover12 oz</v>
      </c>
      <c r="M5912" s="10">
        <f>E5912*_xlfn.XLOOKUP(L5912,PriceListData!$F$2:$F$97,PriceListData!$E$2:$E$97)</f>
        <v>3.5</v>
      </c>
      <c r="N5912" t="str">
        <f>TEXT(B5912,"dddd")</f>
        <v>Sunday</v>
      </c>
    </row>
    <row r="5913" spans="1:14" x14ac:dyDescent="0.35">
      <c r="A5913">
        <v>292108</v>
      </c>
      <c r="B5913" s="3">
        <v>45802</v>
      </c>
      <c r="C5913" s="4">
        <v>0.45741898148148147</v>
      </c>
      <c r="D5913" t="s">
        <v>40</v>
      </c>
      <c r="E5913">
        <v>1</v>
      </c>
      <c r="F5913" t="s">
        <v>35</v>
      </c>
      <c r="G5913" t="s">
        <v>405</v>
      </c>
      <c r="H5913" t="s">
        <v>406</v>
      </c>
      <c r="J5913" t="s">
        <v>403</v>
      </c>
      <c r="K5913">
        <v>1</v>
      </c>
      <c r="L5913" t="str">
        <f>_xlfn.CONCAT(D5913,F5913)</f>
        <v>Espresso1 oz</v>
      </c>
      <c r="M5913" s="10">
        <f>E5913*_xlfn.XLOOKUP(L5913,PriceListData!$F$2:$F$97,PriceListData!$E$2:$E$97)</f>
        <v>2.5</v>
      </c>
      <c r="N5913" t="str">
        <f>TEXT(B5913,"dddd")</f>
        <v>Sunday</v>
      </c>
    </row>
    <row r="5914" spans="1:14" x14ac:dyDescent="0.35">
      <c r="A5914">
        <v>292107</v>
      </c>
      <c r="B5914" s="3">
        <v>45802</v>
      </c>
      <c r="C5914" s="4">
        <v>0.45700231481481479</v>
      </c>
      <c r="D5914" t="s">
        <v>54</v>
      </c>
      <c r="E5914">
        <v>1</v>
      </c>
      <c r="G5914" t="s">
        <v>415</v>
      </c>
      <c r="H5914" t="s">
        <v>416</v>
      </c>
      <c r="J5914" t="s">
        <v>403</v>
      </c>
      <c r="K5914">
        <v>2</v>
      </c>
      <c r="L5914" t="str">
        <f>_xlfn.CONCAT(D5914,F5914)</f>
        <v>Syrup</v>
      </c>
      <c r="M5914" s="10">
        <f>E5914*_xlfn.XLOOKUP(L5914,PriceListData!$F$2:$F$97,PriceListData!$E$2:$E$97)</f>
        <v>0.75</v>
      </c>
      <c r="N5914" t="str">
        <f>TEXT(B5914,"dddd")</f>
        <v>Sunday</v>
      </c>
    </row>
    <row r="5915" spans="1:14" x14ac:dyDescent="0.35">
      <c r="A5915">
        <v>292107</v>
      </c>
      <c r="B5915" s="3">
        <v>45802</v>
      </c>
      <c r="C5915" s="4">
        <v>0.45700231481481479</v>
      </c>
      <c r="D5915" t="s">
        <v>21</v>
      </c>
      <c r="E5915">
        <v>1</v>
      </c>
      <c r="F5915" t="s">
        <v>15</v>
      </c>
      <c r="G5915" t="s">
        <v>405</v>
      </c>
      <c r="H5915" t="s">
        <v>406</v>
      </c>
      <c r="J5915" t="s">
        <v>403</v>
      </c>
      <c r="K5915">
        <v>2</v>
      </c>
      <c r="L5915" t="str">
        <f>_xlfn.CONCAT(D5915,F5915)</f>
        <v>Pourover12 oz</v>
      </c>
      <c r="M5915" s="10">
        <f>E5915*_xlfn.XLOOKUP(L5915,PriceListData!$F$2:$F$97,PriceListData!$E$2:$E$97)</f>
        <v>3.5</v>
      </c>
      <c r="N5915" t="str">
        <f>TEXT(B5915,"dddd")</f>
        <v>Sunday</v>
      </c>
    </row>
    <row r="5916" spans="1:14" x14ac:dyDescent="0.35">
      <c r="A5916">
        <v>292106</v>
      </c>
      <c r="B5916" s="3">
        <v>45802</v>
      </c>
      <c r="C5916" s="4">
        <v>0.45656249999999998</v>
      </c>
      <c r="D5916" t="s">
        <v>52</v>
      </c>
      <c r="E5916">
        <v>1</v>
      </c>
      <c r="F5916" t="s">
        <v>15</v>
      </c>
      <c r="G5916" t="s">
        <v>405</v>
      </c>
      <c r="H5916" t="s">
        <v>414</v>
      </c>
      <c r="J5916" t="s">
        <v>403</v>
      </c>
      <c r="K5916">
        <v>2</v>
      </c>
      <c r="L5916" t="str">
        <f>_xlfn.CONCAT(D5916,F5916)</f>
        <v>Frappé12 oz</v>
      </c>
      <c r="M5916" s="10">
        <f>E5916*_xlfn.XLOOKUP(L5916,PriceListData!$F$2:$F$97,PriceListData!$E$2:$E$97)</f>
        <v>4.75</v>
      </c>
      <c r="N5916" t="str">
        <f>TEXT(B5916,"dddd")</f>
        <v>Sunday</v>
      </c>
    </row>
    <row r="5917" spans="1:14" x14ac:dyDescent="0.35">
      <c r="A5917">
        <v>292105</v>
      </c>
      <c r="B5917" s="3">
        <v>45802</v>
      </c>
      <c r="C5917" s="4">
        <v>0.45609953703703704</v>
      </c>
      <c r="D5917" t="s">
        <v>21</v>
      </c>
      <c r="E5917">
        <v>1</v>
      </c>
      <c r="F5917" t="s">
        <v>15</v>
      </c>
      <c r="G5917" t="s">
        <v>405</v>
      </c>
      <c r="H5917" t="s">
        <v>406</v>
      </c>
      <c r="J5917" t="s">
        <v>403</v>
      </c>
      <c r="K5917">
        <v>1</v>
      </c>
      <c r="L5917" t="str">
        <f>_xlfn.CONCAT(D5917,F5917)</f>
        <v>Pourover12 oz</v>
      </c>
      <c r="M5917" s="10">
        <f>E5917*_xlfn.XLOOKUP(L5917,PriceListData!$F$2:$F$97,PriceListData!$E$2:$E$97)</f>
        <v>3.5</v>
      </c>
      <c r="N5917" t="str">
        <f>TEXT(B5917,"dddd")</f>
        <v>Sunday</v>
      </c>
    </row>
    <row r="5918" spans="1:14" x14ac:dyDescent="0.35">
      <c r="A5918">
        <v>292104</v>
      </c>
      <c r="B5918" s="3">
        <v>45802</v>
      </c>
      <c r="C5918" s="4">
        <v>0.45494212962962965</v>
      </c>
      <c r="D5918" t="s">
        <v>54</v>
      </c>
      <c r="E5918">
        <v>1</v>
      </c>
      <c r="G5918" t="s">
        <v>415</v>
      </c>
      <c r="H5918" t="s">
        <v>416</v>
      </c>
      <c r="J5918" t="s">
        <v>403</v>
      </c>
      <c r="K5918">
        <v>2</v>
      </c>
      <c r="L5918" t="str">
        <f>_xlfn.CONCAT(D5918,F5918)</f>
        <v>Syrup</v>
      </c>
      <c r="M5918" s="10">
        <f>E5918*_xlfn.XLOOKUP(L5918,PriceListData!$F$2:$F$97,PriceListData!$E$2:$E$97)</f>
        <v>0.75</v>
      </c>
      <c r="N5918" t="str">
        <f>TEXT(B5918,"dddd")</f>
        <v>Sunday</v>
      </c>
    </row>
    <row r="5919" spans="1:14" x14ac:dyDescent="0.35">
      <c r="A5919">
        <v>292104</v>
      </c>
      <c r="B5919" s="3">
        <v>45802</v>
      </c>
      <c r="C5919" s="4">
        <v>0.45494212962962965</v>
      </c>
      <c r="D5919" t="s">
        <v>419</v>
      </c>
      <c r="E5919">
        <v>1</v>
      </c>
      <c r="G5919" t="s">
        <v>415</v>
      </c>
      <c r="H5919" t="s">
        <v>416</v>
      </c>
      <c r="J5919" t="s">
        <v>403</v>
      </c>
      <c r="K5919">
        <v>2</v>
      </c>
      <c r="L5919" t="str">
        <f>_xlfn.CONCAT(D5919,F5919)</f>
        <v>Extra shot</v>
      </c>
      <c r="M5919" s="10">
        <f>E5919*_xlfn.XLOOKUP(L5919,PriceListData!$F$2:$F$97,PriceListData!$E$2:$E$97)</f>
        <v>1</v>
      </c>
      <c r="N5919" t="str">
        <f>TEXT(B5919,"dddd")</f>
        <v>Sunday</v>
      </c>
    </row>
    <row r="5920" spans="1:14" x14ac:dyDescent="0.35">
      <c r="A5920">
        <v>292104</v>
      </c>
      <c r="B5920" s="3">
        <v>45802</v>
      </c>
      <c r="C5920" s="4">
        <v>0.45494212962962965</v>
      </c>
      <c r="D5920" t="s">
        <v>409</v>
      </c>
      <c r="E5920">
        <v>1</v>
      </c>
      <c r="F5920" t="s">
        <v>15</v>
      </c>
      <c r="G5920" t="s">
        <v>405</v>
      </c>
      <c r="H5920" t="s">
        <v>406</v>
      </c>
      <c r="J5920" t="s">
        <v>403</v>
      </c>
      <c r="K5920">
        <v>2</v>
      </c>
      <c r="L5920" t="str">
        <f>_xlfn.CONCAT(D5920,F5920)</f>
        <v>Drip coffee12 oz</v>
      </c>
      <c r="M5920" s="10">
        <f>E5920*_xlfn.XLOOKUP(L5920,PriceListData!$F$2:$F$97,PriceListData!$E$2:$E$97)</f>
        <v>2.25</v>
      </c>
      <c r="N5920" t="str">
        <f>TEXT(B5920,"dddd")</f>
        <v>Sunday</v>
      </c>
    </row>
    <row r="5921" spans="1:14" x14ac:dyDescent="0.35">
      <c r="A5921">
        <v>292104</v>
      </c>
      <c r="B5921" s="3">
        <v>45802</v>
      </c>
      <c r="C5921" s="4">
        <v>0.45494212962962965</v>
      </c>
      <c r="D5921" t="s">
        <v>65</v>
      </c>
      <c r="E5921">
        <v>1</v>
      </c>
      <c r="F5921" t="s">
        <v>15</v>
      </c>
      <c r="G5921" t="s">
        <v>405</v>
      </c>
      <c r="H5921" t="s">
        <v>406</v>
      </c>
      <c r="J5921" t="s">
        <v>403</v>
      </c>
      <c r="K5921">
        <v>2</v>
      </c>
      <c r="L5921" t="str">
        <f>_xlfn.CONCAT(D5921,F5921)</f>
        <v>Cappuccino12 oz</v>
      </c>
      <c r="M5921" s="10">
        <f>E5921*_xlfn.XLOOKUP(L5921,PriceListData!$F$2:$F$97,PriceListData!$E$2:$E$97)</f>
        <v>5.5</v>
      </c>
      <c r="N5921" t="str">
        <f>TEXT(B5921,"dddd")</f>
        <v>Sunday</v>
      </c>
    </row>
    <row r="5922" spans="1:14" x14ac:dyDescent="0.35">
      <c r="A5922">
        <v>292103</v>
      </c>
      <c r="B5922" s="3">
        <v>45802</v>
      </c>
      <c r="C5922" s="4">
        <v>0.4528240740740741</v>
      </c>
      <c r="D5922" t="s">
        <v>52</v>
      </c>
      <c r="E5922">
        <v>1</v>
      </c>
      <c r="F5922" t="s">
        <v>15</v>
      </c>
      <c r="G5922" t="s">
        <v>405</v>
      </c>
      <c r="H5922" t="s">
        <v>414</v>
      </c>
      <c r="J5922" t="s">
        <v>403</v>
      </c>
      <c r="K5922">
        <v>1</v>
      </c>
      <c r="L5922" t="str">
        <f>_xlfn.CONCAT(D5922,F5922)</f>
        <v>Frappé12 oz</v>
      </c>
      <c r="M5922" s="10">
        <f>E5922*_xlfn.XLOOKUP(L5922,PriceListData!$F$2:$F$97,PriceListData!$E$2:$E$97)</f>
        <v>4.75</v>
      </c>
      <c r="N5922" t="str">
        <f>TEXT(B5922,"dddd")</f>
        <v>Sunday</v>
      </c>
    </row>
    <row r="5923" spans="1:14" x14ac:dyDescent="0.35">
      <c r="A5923">
        <v>292102</v>
      </c>
      <c r="B5923" s="3">
        <v>45802</v>
      </c>
      <c r="C5923" s="4">
        <v>0.45260416666666664</v>
      </c>
      <c r="D5923" t="s">
        <v>52</v>
      </c>
      <c r="E5923">
        <v>2</v>
      </c>
      <c r="F5923" t="s">
        <v>15</v>
      </c>
      <c r="G5923" t="s">
        <v>405</v>
      </c>
      <c r="H5923" t="s">
        <v>414</v>
      </c>
      <c r="J5923" t="s">
        <v>403</v>
      </c>
      <c r="K5923">
        <v>2</v>
      </c>
      <c r="L5923" t="str">
        <f>_xlfn.CONCAT(D5923,F5923)</f>
        <v>Frappé12 oz</v>
      </c>
      <c r="M5923" s="10">
        <f>E5923*_xlfn.XLOOKUP(L5923,PriceListData!$F$2:$F$97,PriceListData!$E$2:$E$97)</f>
        <v>9.5</v>
      </c>
      <c r="N5923" t="str">
        <f>TEXT(B5923,"dddd")</f>
        <v>Sunday</v>
      </c>
    </row>
    <row r="5924" spans="1:14" x14ac:dyDescent="0.35">
      <c r="A5924">
        <v>292101</v>
      </c>
      <c r="B5924" s="3">
        <v>45802</v>
      </c>
      <c r="C5924" s="4">
        <v>0.4523611111111111</v>
      </c>
      <c r="D5924" t="s">
        <v>445</v>
      </c>
      <c r="E5924">
        <v>1</v>
      </c>
      <c r="F5924" t="s">
        <v>15</v>
      </c>
      <c r="G5924" t="s">
        <v>423</v>
      </c>
      <c r="H5924" t="s">
        <v>414</v>
      </c>
      <c r="J5924" t="s">
        <v>403</v>
      </c>
      <c r="K5924">
        <v>1</v>
      </c>
      <c r="L5924" t="str">
        <f>_xlfn.CONCAT(D5924,F5924)</f>
        <v>Mango lassi12 oz</v>
      </c>
      <c r="M5924" s="10">
        <f>E5924*_xlfn.XLOOKUP(L5924,PriceListData!$F$2:$F$97,PriceListData!$E$2:$E$97)</f>
        <v>5.75</v>
      </c>
      <c r="N5924" t="str">
        <f>TEXT(B5924,"dddd")</f>
        <v>Sunday</v>
      </c>
    </row>
    <row r="5925" spans="1:14" x14ac:dyDescent="0.35">
      <c r="A5925">
        <v>292100</v>
      </c>
      <c r="B5925" s="3">
        <v>45802</v>
      </c>
      <c r="C5925" s="4">
        <v>0.45226851851851851</v>
      </c>
      <c r="D5925" t="s">
        <v>52</v>
      </c>
      <c r="E5925">
        <v>2</v>
      </c>
      <c r="F5925" t="s">
        <v>15</v>
      </c>
      <c r="G5925" t="s">
        <v>405</v>
      </c>
      <c r="H5925" t="s">
        <v>414</v>
      </c>
      <c r="J5925" t="s">
        <v>403</v>
      </c>
      <c r="K5925">
        <v>2</v>
      </c>
      <c r="L5925" t="str">
        <f>_xlfn.CONCAT(D5925,F5925)</f>
        <v>Frappé12 oz</v>
      </c>
      <c r="M5925" s="10">
        <f>E5925*_xlfn.XLOOKUP(L5925,PriceListData!$F$2:$F$97,PriceListData!$E$2:$E$97)</f>
        <v>9.5</v>
      </c>
      <c r="N5925" t="str">
        <f>TEXT(B5925,"dddd")</f>
        <v>Sunday</v>
      </c>
    </row>
    <row r="5926" spans="1:14" x14ac:dyDescent="0.35">
      <c r="A5926">
        <v>292099</v>
      </c>
      <c r="B5926" s="3">
        <v>45802</v>
      </c>
      <c r="C5926" s="4">
        <v>0.45116898148148149</v>
      </c>
      <c r="D5926" t="s">
        <v>52</v>
      </c>
      <c r="E5926">
        <v>1</v>
      </c>
      <c r="F5926" t="s">
        <v>15</v>
      </c>
      <c r="G5926" t="s">
        <v>405</v>
      </c>
      <c r="H5926" t="s">
        <v>414</v>
      </c>
      <c r="J5926" t="s">
        <v>403</v>
      </c>
      <c r="K5926">
        <v>1</v>
      </c>
      <c r="L5926" t="str">
        <f>_xlfn.CONCAT(D5926,F5926)</f>
        <v>Frappé12 oz</v>
      </c>
      <c r="M5926" s="10">
        <f>E5926*_xlfn.XLOOKUP(L5926,PriceListData!$F$2:$F$97,PriceListData!$E$2:$E$97)</f>
        <v>4.75</v>
      </c>
      <c r="N5926" t="str">
        <f>TEXT(B5926,"dddd")</f>
        <v>Sunday</v>
      </c>
    </row>
    <row r="5927" spans="1:14" x14ac:dyDescent="0.35">
      <c r="A5927">
        <v>292098</v>
      </c>
      <c r="B5927" s="3">
        <v>45802</v>
      </c>
      <c r="C5927" s="4">
        <v>0.44995370370370369</v>
      </c>
      <c r="D5927" t="s">
        <v>424</v>
      </c>
      <c r="E5927">
        <v>1</v>
      </c>
      <c r="F5927" t="s">
        <v>15</v>
      </c>
      <c r="G5927" t="s">
        <v>423</v>
      </c>
      <c r="H5927" t="s">
        <v>414</v>
      </c>
      <c r="J5927" t="s">
        <v>403</v>
      </c>
      <c r="K5927">
        <v>1</v>
      </c>
      <c r="L5927" t="str">
        <f>_xlfn.CONCAT(D5927,F5927)</f>
        <v>Coconut milk smoothie12 oz</v>
      </c>
      <c r="M5927" s="10">
        <f>E5927*_xlfn.XLOOKUP(L5927,PriceListData!$F$2:$F$97,PriceListData!$E$2:$E$97)</f>
        <v>5.75</v>
      </c>
      <c r="N5927" t="str">
        <f>TEXT(B5927,"dddd")</f>
        <v>Sunday</v>
      </c>
    </row>
    <row r="5928" spans="1:14" x14ac:dyDescent="0.35">
      <c r="A5928">
        <v>292097</v>
      </c>
      <c r="B5928" s="3">
        <v>45802</v>
      </c>
      <c r="C5928" s="4">
        <v>0.44978009259259261</v>
      </c>
      <c r="D5928" t="s">
        <v>411</v>
      </c>
      <c r="E5928">
        <v>1</v>
      </c>
      <c r="F5928" t="s">
        <v>24</v>
      </c>
      <c r="G5928" t="s">
        <v>405</v>
      </c>
      <c r="H5928" t="s">
        <v>406</v>
      </c>
      <c r="J5928" t="s">
        <v>403</v>
      </c>
      <c r="K5928">
        <v>2</v>
      </c>
      <c r="L5928" t="str">
        <f>_xlfn.CONCAT(D5928,F5928)</f>
        <v>Turkish coffee3 oz</v>
      </c>
      <c r="M5928" s="10">
        <f>E5928*_xlfn.XLOOKUP(L5928,PriceListData!$F$2:$F$97,PriceListData!$E$2:$E$97)</f>
        <v>3.75</v>
      </c>
      <c r="N5928" t="str">
        <f>TEXT(B5928,"dddd")</f>
        <v>Sunday</v>
      </c>
    </row>
    <row r="5929" spans="1:14" x14ac:dyDescent="0.35">
      <c r="A5929">
        <v>292097</v>
      </c>
      <c r="B5929" s="3">
        <v>45802</v>
      </c>
      <c r="C5929" s="4">
        <v>0.44978009259259261</v>
      </c>
      <c r="D5929" t="s">
        <v>426</v>
      </c>
      <c r="E5929">
        <v>2</v>
      </c>
      <c r="F5929" t="s">
        <v>15</v>
      </c>
      <c r="G5929" t="s">
        <v>423</v>
      </c>
      <c r="H5929" t="s">
        <v>414</v>
      </c>
      <c r="J5929" t="s">
        <v>403</v>
      </c>
      <c r="K5929">
        <v>2</v>
      </c>
      <c r="L5929" t="str">
        <f>_xlfn.CONCAT(D5929,F5929)</f>
        <v>Soda water with fruit slice12 oz</v>
      </c>
      <c r="M5929" s="10">
        <f>E5929*_xlfn.XLOOKUP(L5929,PriceListData!$F$2:$F$97,PriceListData!$E$2:$E$97)</f>
        <v>4</v>
      </c>
      <c r="N5929" t="str">
        <f>TEXT(B5929,"dddd")</f>
        <v>Sunday</v>
      </c>
    </row>
    <row r="5930" spans="1:14" x14ac:dyDescent="0.35">
      <c r="A5930">
        <v>292097</v>
      </c>
      <c r="B5930" s="3">
        <v>45802</v>
      </c>
      <c r="C5930" s="4">
        <v>0.44978009259259261</v>
      </c>
      <c r="D5930" t="s">
        <v>52</v>
      </c>
      <c r="E5930">
        <v>1</v>
      </c>
      <c r="F5930" t="s">
        <v>15</v>
      </c>
      <c r="G5930" t="s">
        <v>405</v>
      </c>
      <c r="H5930" t="s">
        <v>414</v>
      </c>
      <c r="J5930" t="s">
        <v>403</v>
      </c>
      <c r="K5930">
        <v>2</v>
      </c>
      <c r="L5930" t="str">
        <f>_xlfn.CONCAT(D5930,F5930)</f>
        <v>Frappé12 oz</v>
      </c>
      <c r="M5930" s="10">
        <f>E5930*_xlfn.XLOOKUP(L5930,PriceListData!$F$2:$F$97,PriceListData!$E$2:$E$97)</f>
        <v>4.75</v>
      </c>
      <c r="N5930" t="str">
        <f>TEXT(B5930,"dddd")</f>
        <v>Sunday</v>
      </c>
    </row>
    <row r="5931" spans="1:14" x14ac:dyDescent="0.35">
      <c r="A5931">
        <v>292096</v>
      </c>
      <c r="B5931" s="3">
        <v>45802</v>
      </c>
      <c r="C5931" s="4">
        <v>0.44753472222222224</v>
      </c>
      <c r="D5931" t="s">
        <v>412</v>
      </c>
      <c r="E5931">
        <v>1</v>
      </c>
      <c r="F5931" t="s">
        <v>15</v>
      </c>
      <c r="G5931" t="s">
        <v>413</v>
      </c>
      <c r="H5931" t="s">
        <v>414</v>
      </c>
      <c r="J5931" t="s">
        <v>403</v>
      </c>
      <c r="K5931">
        <v>1</v>
      </c>
      <c r="L5931" t="str">
        <f>_xlfn.CONCAT(D5931,F5931)</f>
        <v>Iced tea12 oz</v>
      </c>
      <c r="M5931" s="10">
        <f>E5931*_xlfn.XLOOKUP(L5931,PriceListData!$F$2:$F$97,PriceListData!$E$2:$E$97)</f>
        <v>4.25</v>
      </c>
      <c r="N5931" t="str">
        <f>TEXT(B5931,"dddd")</f>
        <v>Sunday</v>
      </c>
    </row>
    <row r="5932" spans="1:14" x14ac:dyDescent="0.35">
      <c r="A5932">
        <v>292095</v>
      </c>
      <c r="B5932" s="3">
        <v>45802</v>
      </c>
      <c r="C5932" s="4">
        <v>0.44730324074074074</v>
      </c>
      <c r="D5932" t="s">
        <v>52</v>
      </c>
      <c r="E5932">
        <v>1</v>
      </c>
      <c r="F5932" t="s">
        <v>15</v>
      </c>
      <c r="G5932" t="s">
        <v>405</v>
      </c>
      <c r="H5932" t="s">
        <v>414</v>
      </c>
      <c r="J5932" t="s">
        <v>403</v>
      </c>
      <c r="K5932">
        <v>2</v>
      </c>
      <c r="L5932" t="str">
        <f>_xlfn.CONCAT(D5932,F5932)</f>
        <v>Frappé12 oz</v>
      </c>
      <c r="M5932" s="10">
        <f>E5932*_xlfn.XLOOKUP(L5932,PriceListData!$F$2:$F$97,PriceListData!$E$2:$E$97)</f>
        <v>4.75</v>
      </c>
      <c r="N5932" t="str">
        <f>TEXT(B5932,"dddd")</f>
        <v>Sunday</v>
      </c>
    </row>
    <row r="5933" spans="1:14" x14ac:dyDescent="0.35">
      <c r="A5933">
        <v>292094</v>
      </c>
      <c r="B5933" s="3">
        <v>45802</v>
      </c>
      <c r="C5933" s="4">
        <v>0.44709490740740743</v>
      </c>
      <c r="D5933" t="s">
        <v>410</v>
      </c>
      <c r="E5933">
        <v>1</v>
      </c>
      <c r="F5933" t="s">
        <v>15</v>
      </c>
      <c r="G5933" t="s">
        <v>405</v>
      </c>
      <c r="H5933" t="s">
        <v>406</v>
      </c>
      <c r="J5933" t="s">
        <v>403</v>
      </c>
      <c r="K5933">
        <v>1</v>
      </c>
      <c r="L5933" t="str">
        <f>_xlfn.CONCAT(D5933,F5933)</f>
        <v>Café Cubano12 oz</v>
      </c>
      <c r="M5933" s="10">
        <f>E5933*_xlfn.XLOOKUP(L5933,PriceListData!$F$2:$F$97,PriceListData!$E$2:$E$97)</f>
        <v>7</v>
      </c>
      <c r="N5933" t="str">
        <f>TEXT(B5933,"dddd")</f>
        <v>Sunday</v>
      </c>
    </row>
    <row r="5934" spans="1:14" x14ac:dyDescent="0.35">
      <c r="A5934">
        <v>292092</v>
      </c>
      <c r="B5934" s="3">
        <v>45802</v>
      </c>
      <c r="C5934" s="4">
        <v>0.44436342592592593</v>
      </c>
      <c r="D5934" t="s">
        <v>52</v>
      </c>
      <c r="E5934">
        <v>1</v>
      </c>
      <c r="F5934" t="s">
        <v>15</v>
      </c>
      <c r="G5934" t="s">
        <v>405</v>
      </c>
      <c r="H5934" t="s">
        <v>414</v>
      </c>
      <c r="J5934" t="s">
        <v>403</v>
      </c>
      <c r="K5934">
        <v>2</v>
      </c>
      <c r="L5934" t="str">
        <f>_xlfn.CONCAT(D5934,F5934)</f>
        <v>Frappé12 oz</v>
      </c>
      <c r="M5934" s="10">
        <f>E5934*_xlfn.XLOOKUP(L5934,PriceListData!$F$2:$F$97,PriceListData!$E$2:$E$97)</f>
        <v>4.75</v>
      </c>
      <c r="N5934" t="str">
        <f>TEXT(B5934,"dddd")</f>
        <v>Sunday</v>
      </c>
    </row>
    <row r="5935" spans="1:14" x14ac:dyDescent="0.35">
      <c r="A5935">
        <v>292090</v>
      </c>
      <c r="B5935" s="3">
        <v>45802</v>
      </c>
      <c r="C5935" s="4">
        <v>0.44317129629629631</v>
      </c>
      <c r="D5935" t="s">
        <v>52</v>
      </c>
      <c r="E5935">
        <v>1</v>
      </c>
      <c r="F5935" t="s">
        <v>15</v>
      </c>
      <c r="G5935" t="s">
        <v>405</v>
      </c>
      <c r="H5935" t="s">
        <v>414</v>
      </c>
      <c r="J5935" t="s">
        <v>403</v>
      </c>
      <c r="K5935">
        <v>1</v>
      </c>
      <c r="L5935" t="str">
        <f>_xlfn.CONCAT(D5935,F5935)</f>
        <v>Frappé12 oz</v>
      </c>
      <c r="M5935" s="10">
        <f>E5935*_xlfn.XLOOKUP(L5935,PriceListData!$F$2:$F$97,PriceListData!$E$2:$E$97)</f>
        <v>4.75</v>
      </c>
      <c r="N5935" t="str">
        <f>TEXT(B5935,"dddd")</f>
        <v>Sunday</v>
      </c>
    </row>
    <row r="5936" spans="1:14" x14ac:dyDescent="0.35">
      <c r="A5936">
        <v>292089</v>
      </c>
      <c r="B5936" s="3">
        <v>45802</v>
      </c>
      <c r="C5936" s="4">
        <v>0.44311342592592595</v>
      </c>
      <c r="D5936" t="s">
        <v>52</v>
      </c>
      <c r="E5936">
        <v>1</v>
      </c>
      <c r="F5936" t="s">
        <v>15</v>
      </c>
      <c r="G5936" t="s">
        <v>405</v>
      </c>
      <c r="H5936" t="s">
        <v>414</v>
      </c>
      <c r="J5936" t="s">
        <v>403</v>
      </c>
      <c r="K5936">
        <v>2</v>
      </c>
      <c r="L5936" t="str">
        <f>_xlfn.CONCAT(D5936,F5936)</f>
        <v>Frappé12 oz</v>
      </c>
      <c r="M5936" s="10">
        <f>E5936*_xlfn.XLOOKUP(L5936,PriceListData!$F$2:$F$97,PriceListData!$E$2:$E$97)</f>
        <v>4.75</v>
      </c>
      <c r="N5936" t="str">
        <f>TEXT(B5936,"dddd")</f>
        <v>Sunday</v>
      </c>
    </row>
    <row r="5937" spans="1:14" x14ac:dyDescent="0.35">
      <c r="A5937">
        <v>292088</v>
      </c>
      <c r="B5937" s="3">
        <v>45802</v>
      </c>
      <c r="C5937" s="4">
        <v>0.44222222222222224</v>
      </c>
      <c r="D5937" t="s">
        <v>428</v>
      </c>
      <c r="E5937">
        <v>1</v>
      </c>
      <c r="F5937" t="s">
        <v>15</v>
      </c>
      <c r="G5937" t="s">
        <v>413</v>
      </c>
      <c r="H5937" t="s">
        <v>406</v>
      </c>
      <c r="J5937" t="s">
        <v>403</v>
      </c>
      <c r="K5937">
        <v>1</v>
      </c>
      <c r="L5937" t="str">
        <f>_xlfn.CONCAT(D5937,F5937)</f>
        <v>Rooibos latté12 oz</v>
      </c>
      <c r="M5937" s="10">
        <f>E5937*_xlfn.XLOOKUP(L5937,PriceListData!$F$2:$F$97,PriceListData!$E$2:$E$97)</f>
        <v>5.5</v>
      </c>
      <c r="N5937" t="str">
        <f>TEXT(B5937,"dddd")</f>
        <v>Sunday</v>
      </c>
    </row>
    <row r="5938" spans="1:14" x14ac:dyDescent="0.35">
      <c r="A5938">
        <v>292087</v>
      </c>
      <c r="B5938" s="3">
        <v>45802</v>
      </c>
      <c r="C5938" s="4">
        <v>0.44175925925925924</v>
      </c>
      <c r="D5938" t="s">
        <v>420</v>
      </c>
      <c r="E5938">
        <v>1</v>
      </c>
      <c r="F5938" t="s">
        <v>76</v>
      </c>
      <c r="G5938" t="s">
        <v>413</v>
      </c>
      <c r="H5938" t="s">
        <v>406</v>
      </c>
      <c r="J5938" t="s">
        <v>403</v>
      </c>
      <c r="K5938">
        <v>2</v>
      </c>
      <c r="L5938" t="str">
        <f>_xlfn.CONCAT(D5938,F5938)</f>
        <v>Moroccan tea10 oz</v>
      </c>
      <c r="M5938" s="10">
        <f>E5938*_xlfn.XLOOKUP(L5938,PriceListData!$F$2:$F$97,PriceListData!$E$2:$E$97)</f>
        <v>3</v>
      </c>
      <c r="N5938" t="str">
        <f>TEXT(B5938,"dddd")</f>
        <v>Sunday</v>
      </c>
    </row>
    <row r="5939" spans="1:14" x14ac:dyDescent="0.35">
      <c r="A5939">
        <v>292087</v>
      </c>
      <c r="B5939" s="3">
        <v>45802</v>
      </c>
      <c r="C5939" s="4">
        <v>0.44175925925925924</v>
      </c>
      <c r="D5939" t="s">
        <v>52</v>
      </c>
      <c r="E5939">
        <v>1</v>
      </c>
      <c r="F5939" t="s">
        <v>15</v>
      </c>
      <c r="G5939" t="s">
        <v>405</v>
      </c>
      <c r="H5939" t="s">
        <v>414</v>
      </c>
      <c r="J5939" t="s">
        <v>403</v>
      </c>
      <c r="K5939">
        <v>2</v>
      </c>
      <c r="L5939" t="str">
        <f>_xlfn.CONCAT(D5939,F5939)</f>
        <v>Frappé12 oz</v>
      </c>
      <c r="M5939" s="10">
        <f>E5939*_xlfn.XLOOKUP(L5939,PriceListData!$F$2:$F$97,PriceListData!$E$2:$E$97)</f>
        <v>4.75</v>
      </c>
      <c r="N5939" t="str">
        <f>TEXT(B5939,"dddd")</f>
        <v>Sunday</v>
      </c>
    </row>
    <row r="5940" spans="1:14" x14ac:dyDescent="0.35">
      <c r="A5940">
        <v>292086</v>
      </c>
      <c r="B5940" s="3">
        <v>45802</v>
      </c>
      <c r="C5940" s="4">
        <v>0.44137731481481479</v>
      </c>
      <c r="D5940" t="s">
        <v>409</v>
      </c>
      <c r="E5940">
        <v>1</v>
      </c>
      <c r="F5940" t="s">
        <v>15</v>
      </c>
      <c r="G5940" t="s">
        <v>405</v>
      </c>
      <c r="H5940" t="s">
        <v>406</v>
      </c>
      <c r="J5940" t="s">
        <v>403</v>
      </c>
      <c r="K5940">
        <v>1</v>
      </c>
      <c r="L5940" t="str">
        <f>_xlfn.CONCAT(D5940,F5940)</f>
        <v>Drip coffee12 oz</v>
      </c>
      <c r="M5940" s="10">
        <f>E5940*_xlfn.XLOOKUP(L5940,PriceListData!$F$2:$F$97,PriceListData!$E$2:$E$97)</f>
        <v>2.25</v>
      </c>
      <c r="N5940" t="str">
        <f>TEXT(B5940,"dddd")</f>
        <v>Sunday</v>
      </c>
    </row>
    <row r="5941" spans="1:14" x14ac:dyDescent="0.35">
      <c r="A5941">
        <v>292085</v>
      </c>
      <c r="B5941" s="3">
        <v>45802</v>
      </c>
      <c r="C5941" s="4">
        <v>0.44062499999999999</v>
      </c>
      <c r="D5941" t="s">
        <v>52</v>
      </c>
      <c r="E5941">
        <v>1</v>
      </c>
      <c r="F5941" t="s">
        <v>15</v>
      </c>
      <c r="G5941" t="s">
        <v>405</v>
      </c>
      <c r="H5941" t="s">
        <v>414</v>
      </c>
      <c r="J5941" t="s">
        <v>403</v>
      </c>
      <c r="K5941">
        <v>1</v>
      </c>
      <c r="L5941" t="str">
        <f>_xlfn.CONCAT(D5941,F5941)</f>
        <v>Frappé12 oz</v>
      </c>
      <c r="M5941" s="10">
        <f>E5941*_xlfn.XLOOKUP(L5941,PriceListData!$F$2:$F$97,PriceListData!$E$2:$E$97)</f>
        <v>4.75</v>
      </c>
      <c r="N5941" t="str">
        <f>TEXT(B5941,"dddd")</f>
        <v>Sunday</v>
      </c>
    </row>
    <row r="5942" spans="1:14" x14ac:dyDescent="0.35">
      <c r="A5942">
        <v>292084</v>
      </c>
      <c r="B5942" s="3">
        <v>45802</v>
      </c>
      <c r="C5942" s="4">
        <v>0.43956018518518519</v>
      </c>
      <c r="D5942" t="s">
        <v>425</v>
      </c>
      <c r="E5942">
        <v>1</v>
      </c>
      <c r="F5942" t="s">
        <v>15</v>
      </c>
      <c r="G5942" t="s">
        <v>405</v>
      </c>
      <c r="H5942" t="s">
        <v>414</v>
      </c>
      <c r="J5942" t="s">
        <v>403</v>
      </c>
      <c r="K5942">
        <v>2</v>
      </c>
      <c r="L5942" t="str">
        <f>_xlfn.CONCAT(D5942,F5942)</f>
        <v>Iced Guillermo12 oz</v>
      </c>
      <c r="M5942" s="10">
        <f>E5942*_xlfn.XLOOKUP(L5942,PriceListData!$F$2:$F$97,PriceListData!$E$2:$E$97)</f>
        <v>3.5</v>
      </c>
      <c r="N5942" t="str">
        <f>TEXT(B5942,"dddd")</f>
        <v>Sunday</v>
      </c>
    </row>
    <row r="5943" spans="1:14" x14ac:dyDescent="0.35">
      <c r="A5943">
        <v>292083</v>
      </c>
      <c r="B5943" s="3">
        <v>45802</v>
      </c>
      <c r="C5943" s="4">
        <v>0.43615740740740738</v>
      </c>
      <c r="D5943" t="s">
        <v>52</v>
      </c>
      <c r="E5943">
        <v>1</v>
      </c>
      <c r="F5943" t="s">
        <v>15</v>
      </c>
      <c r="G5943" t="s">
        <v>405</v>
      </c>
      <c r="H5943" t="s">
        <v>414</v>
      </c>
      <c r="J5943" t="s">
        <v>403</v>
      </c>
      <c r="K5943">
        <v>2</v>
      </c>
      <c r="L5943" t="str">
        <f>_xlfn.CONCAT(D5943,F5943)</f>
        <v>Frappé12 oz</v>
      </c>
      <c r="M5943" s="10">
        <f>E5943*_xlfn.XLOOKUP(L5943,PriceListData!$F$2:$F$97,PriceListData!$E$2:$E$97)</f>
        <v>4.75</v>
      </c>
      <c r="N5943" t="str">
        <f>TEXT(B5943,"dddd")</f>
        <v>Sunday</v>
      </c>
    </row>
    <row r="5944" spans="1:14" x14ac:dyDescent="0.35">
      <c r="A5944">
        <v>292083</v>
      </c>
      <c r="B5944" s="3">
        <v>45802</v>
      </c>
      <c r="C5944" s="4">
        <v>0.43615740740740738</v>
      </c>
      <c r="D5944" t="s">
        <v>74</v>
      </c>
      <c r="E5944">
        <v>1</v>
      </c>
      <c r="F5944" t="s">
        <v>15</v>
      </c>
      <c r="G5944" t="s">
        <v>417</v>
      </c>
      <c r="H5944" t="s">
        <v>418</v>
      </c>
      <c r="J5944" t="s">
        <v>403</v>
      </c>
      <c r="K5944">
        <v>2</v>
      </c>
      <c r="L5944" t="str">
        <f>_xlfn.CONCAT(D5944,F5944)</f>
        <v>Single-origin12 oz</v>
      </c>
      <c r="M5944" s="10">
        <f>E5944*_xlfn.XLOOKUP(L5944,PriceListData!$F$2:$F$97,PriceListData!$E$2:$E$97)</f>
        <v>14.95</v>
      </c>
      <c r="N5944" t="str">
        <f>TEXT(B5944,"dddd")</f>
        <v>Sunday</v>
      </c>
    </row>
    <row r="5945" spans="1:14" x14ac:dyDescent="0.35">
      <c r="A5945">
        <v>292082</v>
      </c>
      <c r="B5945" s="3">
        <v>45802</v>
      </c>
      <c r="C5945" s="4">
        <v>0.43609953703703702</v>
      </c>
      <c r="D5945" t="s">
        <v>424</v>
      </c>
      <c r="E5945">
        <v>1</v>
      </c>
      <c r="F5945" t="s">
        <v>15</v>
      </c>
      <c r="G5945" t="s">
        <v>423</v>
      </c>
      <c r="H5945" t="s">
        <v>414</v>
      </c>
      <c r="J5945" t="s">
        <v>403</v>
      </c>
      <c r="K5945">
        <v>1</v>
      </c>
      <c r="L5945" t="str">
        <f>_xlfn.CONCAT(D5945,F5945)</f>
        <v>Coconut milk smoothie12 oz</v>
      </c>
      <c r="M5945" s="10">
        <f>E5945*_xlfn.XLOOKUP(L5945,PriceListData!$F$2:$F$97,PriceListData!$E$2:$E$97)</f>
        <v>5.75</v>
      </c>
      <c r="N5945" t="str">
        <f>TEXT(B5945,"dddd")</f>
        <v>Sunday</v>
      </c>
    </row>
    <row r="5946" spans="1:14" x14ac:dyDescent="0.35">
      <c r="A5946">
        <v>292081</v>
      </c>
      <c r="B5946" s="3">
        <v>45802</v>
      </c>
      <c r="C5946" s="4">
        <v>0.43524305555555554</v>
      </c>
      <c r="D5946" t="s">
        <v>74</v>
      </c>
      <c r="E5946">
        <v>1</v>
      </c>
      <c r="F5946" t="s">
        <v>15</v>
      </c>
      <c r="G5946" t="s">
        <v>417</v>
      </c>
      <c r="H5946" t="s">
        <v>418</v>
      </c>
      <c r="J5946" t="s">
        <v>403</v>
      </c>
      <c r="K5946">
        <v>2</v>
      </c>
      <c r="L5946" t="str">
        <f>_xlfn.CONCAT(D5946,F5946)</f>
        <v>Single-origin12 oz</v>
      </c>
      <c r="M5946" s="10">
        <f>E5946*_xlfn.XLOOKUP(L5946,PriceListData!$F$2:$F$97,PriceListData!$E$2:$E$97)</f>
        <v>14.95</v>
      </c>
      <c r="N5946" t="str">
        <f>TEXT(B5946,"dddd")</f>
        <v>Sunday</v>
      </c>
    </row>
    <row r="5947" spans="1:14" x14ac:dyDescent="0.35">
      <c r="A5947">
        <v>292080</v>
      </c>
      <c r="B5947" s="3">
        <v>45802</v>
      </c>
      <c r="C5947" s="4">
        <v>0.43438657407407405</v>
      </c>
      <c r="D5947" t="s">
        <v>21</v>
      </c>
      <c r="E5947">
        <v>1</v>
      </c>
      <c r="F5947" t="s">
        <v>15</v>
      </c>
      <c r="G5947" t="s">
        <v>405</v>
      </c>
      <c r="H5947" t="s">
        <v>406</v>
      </c>
      <c r="J5947" t="s">
        <v>403</v>
      </c>
      <c r="K5947">
        <v>2</v>
      </c>
      <c r="L5947" t="str">
        <f>_xlfn.CONCAT(D5947,F5947)</f>
        <v>Pourover12 oz</v>
      </c>
      <c r="M5947" s="10">
        <f>E5947*_xlfn.XLOOKUP(L5947,PriceListData!$F$2:$F$97,PriceListData!$E$2:$E$97)</f>
        <v>3.5</v>
      </c>
      <c r="N5947" t="str">
        <f>TEXT(B5947,"dddd")</f>
        <v>Sunday</v>
      </c>
    </row>
    <row r="5948" spans="1:14" x14ac:dyDescent="0.35">
      <c r="A5948">
        <v>292080</v>
      </c>
      <c r="B5948" s="3">
        <v>45802</v>
      </c>
      <c r="C5948" s="4">
        <v>0.43438657407407405</v>
      </c>
      <c r="D5948" t="s">
        <v>412</v>
      </c>
      <c r="E5948">
        <v>1</v>
      </c>
      <c r="F5948" t="s">
        <v>15</v>
      </c>
      <c r="G5948" t="s">
        <v>413</v>
      </c>
      <c r="H5948" t="s">
        <v>414</v>
      </c>
      <c r="J5948" t="s">
        <v>403</v>
      </c>
      <c r="K5948">
        <v>2</v>
      </c>
      <c r="L5948" t="str">
        <f>_xlfn.CONCAT(D5948,F5948)</f>
        <v>Iced tea12 oz</v>
      </c>
      <c r="M5948" s="10">
        <f>E5948*_xlfn.XLOOKUP(L5948,PriceListData!$F$2:$F$97,PriceListData!$E$2:$E$97)</f>
        <v>4.25</v>
      </c>
      <c r="N5948" t="str">
        <f>TEXT(B5948,"dddd")</f>
        <v>Sunday</v>
      </c>
    </row>
    <row r="5949" spans="1:14" x14ac:dyDescent="0.35">
      <c r="A5949">
        <v>292080</v>
      </c>
      <c r="B5949" s="3">
        <v>45802</v>
      </c>
      <c r="C5949" s="4">
        <v>0.43438657407407405</v>
      </c>
      <c r="D5949" t="s">
        <v>65</v>
      </c>
      <c r="E5949">
        <v>1</v>
      </c>
      <c r="F5949" t="s">
        <v>15</v>
      </c>
      <c r="G5949" t="s">
        <v>405</v>
      </c>
      <c r="H5949" t="s">
        <v>406</v>
      </c>
      <c r="J5949" t="s">
        <v>403</v>
      </c>
      <c r="K5949">
        <v>2</v>
      </c>
      <c r="L5949" t="str">
        <f>_xlfn.CONCAT(D5949,F5949)</f>
        <v>Cappuccino12 oz</v>
      </c>
      <c r="M5949" s="10">
        <f>E5949*_xlfn.XLOOKUP(L5949,PriceListData!$F$2:$F$97,PriceListData!$E$2:$E$97)</f>
        <v>5.5</v>
      </c>
      <c r="N5949" t="str">
        <f>TEXT(B5949,"dddd")</f>
        <v>Sunday</v>
      </c>
    </row>
    <row r="5950" spans="1:14" x14ac:dyDescent="0.35">
      <c r="A5950">
        <v>292079</v>
      </c>
      <c r="B5950" s="3">
        <v>45802</v>
      </c>
      <c r="C5950" s="4">
        <v>0.43425925925925923</v>
      </c>
      <c r="D5950" t="s">
        <v>52</v>
      </c>
      <c r="E5950">
        <v>3</v>
      </c>
      <c r="F5950" t="s">
        <v>15</v>
      </c>
      <c r="G5950" t="s">
        <v>405</v>
      </c>
      <c r="H5950" t="s">
        <v>414</v>
      </c>
      <c r="J5950" t="s">
        <v>403</v>
      </c>
      <c r="K5950">
        <v>1</v>
      </c>
      <c r="L5950" t="str">
        <f>_xlfn.CONCAT(D5950,F5950)</f>
        <v>Frappé12 oz</v>
      </c>
      <c r="M5950" s="10">
        <f>E5950*_xlfn.XLOOKUP(L5950,PriceListData!$F$2:$F$97,PriceListData!$E$2:$E$97)</f>
        <v>14.25</v>
      </c>
      <c r="N5950" t="str">
        <f>TEXT(B5950,"dddd")</f>
        <v>Sunday</v>
      </c>
    </row>
    <row r="5951" spans="1:14" x14ac:dyDescent="0.35">
      <c r="A5951">
        <v>292078</v>
      </c>
      <c r="B5951" s="3">
        <v>45802</v>
      </c>
      <c r="C5951" s="4">
        <v>0.43355324074074075</v>
      </c>
      <c r="D5951" t="s">
        <v>407</v>
      </c>
      <c r="E5951">
        <v>1</v>
      </c>
      <c r="G5951" t="s">
        <v>405</v>
      </c>
      <c r="H5951" t="s">
        <v>408</v>
      </c>
      <c r="J5951" t="s">
        <v>403</v>
      </c>
      <c r="K5951">
        <v>1</v>
      </c>
      <c r="L5951" t="str">
        <f>_xlfn.CONCAT(D5951,F5951)</f>
        <v>Drip coffee refill</v>
      </c>
      <c r="M5951" s="10">
        <f>E5951*_xlfn.XLOOKUP(L5951,PriceListData!$F$2:$F$97,PriceListData!$E$2:$E$97)</f>
        <v>1.25</v>
      </c>
      <c r="N5951" t="str">
        <f>TEXT(B5951,"dddd")</f>
        <v>Sunday</v>
      </c>
    </row>
    <row r="5952" spans="1:14" x14ac:dyDescent="0.35">
      <c r="A5952">
        <v>292077</v>
      </c>
      <c r="B5952" s="3">
        <v>45802</v>
      </c>
      <c r="C5952" s="4">
        <v>0.43333333333333335</v>
      </c>
      <c r="D5952" t="s">
        <v>412</v>
      </c>
      <c r="E5952">
        <v>1</v>
      </c>
      <c r="F5952" t="s">
        <v>15</v>
      </c>
      <c r="G5952" t="s">
        <v>413</v>
      </c>
      <c r="H5952" t="s">
        <v>414</v>
      </c>
      <c r="J5952" t="s">
        <v>403</v>
      </c>
      <c r="K5952">
        <v>2</v>
      </c>
      <c r="L5952" t="str">
        <f>_xlfn.CONCAT(D5952,F5952)</f>
        <v>Iced tea12 oz</v>
      </c>
      <c r="M5952" s="10">
        <f>E5952*_xlfn.XLOOKUP(L5952,PriceListData!$F$2:$F$97,PriceListData!$E$2:$E$97)</f>
        <v>4.25</v>
      </c>
      <c r="N5952" t="str">
        <f>TEXT(B5952,"dddd")</f>
        <v>Sunday</v>
      </c>
    </row>
    <row r="5953" spans="1:14" x14ac:dyDescent="0.35">
      <c r="A5953">
        <v>292075</v>
      </c>
      <c r="B5953" s="3">
        <v>45802</v>
      </c>
      <c r="C5953" s="4">
        <v>0.42873842592592593</v>
      </c>
      <c r="D5953" t="s">
        <v>52</v>
      </c>
      <c r="E5953">
        <v>2</v>
      </c>
      <c r="F5953" t="s">
        <v>15</v>
      </c>
      <c r="G5953" t="s">
        <v>405</v>
      </c>
      <c r="H5953" t="s">
        <v>414</v>
      </c>
      <c r="J5953" t="s">
        <v>403</v>
      </c>
      <c r="K5953">
        <v>2</v>
      </c>
      <c r="L5953" t="str">
        <f>_xlfn.CONCAT(D5953,F5953)</f>
        <v>Frappé12 oz</v>
      </c>
      <c r="M5953" s="10">
        <f>E5953*_xlfn.XLOOKUP(L5953,PriceListData!$F$2:$F$97,PriceListData!$E$2:$E$97)</f>
        <v>9.5</v>
      </c>
      <c r="N5953" t="str">
        <f>TEXT(B5953,"dddd")</f>
        <v>Sunday</v>
      </c>
    </row>
    <row r="5954" spans="1:14" x14ac:dyDescent="0.35">
      <c r="A5954">
        <v>292074</v>
      </c>
      <c r="B5954" s="3">
        <v>45802</v>
      </c>
      <c r="C5954" s="4">
        <v>0.42677083333333332</v>
      </c>
      <c r="D5954" t="s">
        <v>420</v>
      </c>
      <c r="E5954">
        <v>1</v>
      </c>
      <c r="F5954" t="s">
        <v>76</v>
      </c>
      <c r="G5954" t="s">
        <v>413</v>
      </c>
      <c r="H5954" t="s">
        <v>406</v>
      </c>
      <c r="J5954" t="s">
        <v>403</v>
      </c>
      <c r="K5954">
        <v>1</v>
      </c>
      <c r="L5954" t="str">
        <f>_xlfn.CONCAT(D5954,F5954)</f>
        <v>Moroccan tea10 oz</v>
      </c>
      <c r="M5954" s="10">
        <f>E5954*_xlfn.XLOOKUP(L5954,PriceListData!$F$2:$F$97,PriceListData!$E$2:$E$97)</f>
        <v>3</v>
      </c>
      <c r="N5954" t="str">
        <f>TEXT(B5954,"dddd")</f>
        <v>Sunday</v>
      </c>
    </row>
    <row r="5955" spans="1:14" x14ac:dyDescent="0.35">
      <c r="A5955">
        <v>292072</v>
      </c>
      <c r="B5955" s="3">
        <v>45802</v>
      </c>
      <c r="C5955" s="4">
        <v>0.42506944444444444</v>
      </c>
      <c r="D5955" t="s">
        <v>21</v>
      </c>
      <c r="E5955">
        <v>1</v>
      </c>
      <c r="F5955" t="s">
        <v>15</v>
      </c>
      <c r="G5955" t="s">
        <v>405</v>
      </c>
      <c r="H5955" t="s">
        <v>406</v>
      </c>
      <c r="J5955" t="s">
        <v>403</v>
      </c>
      <c r="K5955">
        <v>1</v>
      </c>
      <c r="L5955" t="str">
        <f>_xlfn.CONCAT(D5955,F5955)</f>
        <v>Pourover12 oz</v>
      </c>
      <c r="M5955" s="10">
        <f>E5955*_xlfn.XLOOKUP(L5955,PriceListData!$F$2:$F$97,PriceListData!$E$2:$E$97)</f>
        <v>3.5</v>
      </c>
      <c r="N5955" t="str">
        <f>TEXT(B5955,"dddd")</f>
        <v>Sunday</v>
      </c>
    </row>
    <row r="5956" spans="1:14" x14ac:dyDescent="0.35">
      <c r="A5956">
        <v>292071</v>
      </c>
      <c r="B5956" s="3">
        <v>45802</v>
      </c>
      <c r="C5956" s="4">
        <v>0.42450231481481482</v>
      </c>
      <c r="D5956" t="s">
        <v>410</v>
      </c>
      <c r="E5956">
        <v>1</v>
      </c>
      <c r="F5956" t="s">
        <v>15</v>
      </c>
      <c r="G5956" t="s">
        <v>405</v>
      </c>
      <c r="H5956" t="s">
        <v>406</v>
      </c>
      <c r="J5956" t="s">
        <v>403</v>
      </c>
      <c r="K5956">
        <v>2</v>
      </c>
      <c r="L5956" t="str">
        <f>_xlfn.CONCAT(D5956,F5956)</f>
        <v>Café Cubano12 oz</v>
      </c>
      <c r="M5956" s="10">
        <f>E5956*_xlfn.XLOOKUP(L5956,PriceListData!$F$2:$F$97,PriceListData!$E$2:$E$97)</f>
        <v>7</v>
      </c>
      <c r="N5956" t="str">
        <f>TEXT(B5956,"dddd")</f>
        <v>Sunday</v>
      </c>
    </row>
    <row r="5957" spans="1:14" x14ac:dyDescent="0.35">
      <c r="A5957">
        <v>292070</v>
      </c>
      <c r="B5957" s="3">
        <v>45802</v>
      </c>
      <c r="C5957" s="4">
        <v>0.42412037037037037</v>
      </c>
      <c r="D5957" t="s">
        <v>412</v>
      </c>
      <c r="E5957">
        <v>1</v>
      </c>
      <c r="F5957" t="s">
        <v>15</v>
      </c>
      <c r="G5957" t="s">
        <v>413</v>
      </c>
      <c r="H5957" t="s">
        <v>414</v>
      </c>
      <c r="J5957" t="s">
        <v>403</v>
      </c>
      <c r="K5957">
        <v>1</v>
      </c>
      <c r="L5957" t="str">
        <f>_xlfn.CONCAT(D5957,F5957)</f>
        <v>Iced tea12 oz</v>
      </c>
      <c r="M5957" s="10">
        <f>E5957*_xlfn.XLOOKUP(L5957,PriceListData!$F$2:$F$97,PriceListData!$E$2:$E$97)</f>
        <v>4.25</v>
      </c>
      <c r="N5957" t="str">
        <f>TEXT(B5957,"dddd")</f>
        <v>Sunday</v>
      </c>
    </row>
    <row r="5958" spans="1:14" x14ac:dyDescent="0.35">
      <c r="A5958">
        <v>292069</v>
      </c>
      <c r="B5958" s="3">
        <v>45802</v>
      </c>
      <c r="C5958" s="4">
        <v>0.42304398148148148</v>
      </c>
      <c r="D5958" t="s">
        <v>65</v>
      </c>
      <c r="E5958">
        <v>1</v>
      </c>
      <c r="F5958" t="s">
        <v>15</v>
      </c>
      <c r="G5958" t="s">
        <v>405</v>
      </c>
      <c r="H5958" t="s">
        <v>406</v>
      </c>
      <c r="J5958" t="s">
        <v>403</v>
      </c>
      <c r="K5958">
        <v>1</v>
      </c>
      <c r="L5958" t="str">
        <f>_xlfn.CONCAT(D5958,F5958)</f>
        <v>Cappuccino12 oz</v>
      </c>
      <c r="M5958" s="10">
        <f>E5958*_xlfn.XLOOKUP(L5958,PriceListData!$F$2:$F$97,PriceListData!$E$2:$E$97)</f>
        <v>5.5</v>
      </c>
      <c r="N5958" t="str">
        <f>TEXT(B5958,"dddd")</f>
        <v>Sunday</v>
      </c>
    </row>
    <row r="5959" spans="1:14" x14ac:dyDescent="0.35">
      <c r="A5959">
        <v>292066</v>
      </c>
      <c r="B5959" s="3">
        <v>45802</v>
      </c>
      <c r="C5959" s="4">
        <v>0.42206018518518518</v>
      </c>
      <c r="D5959" t="s">
        <v>40</v>
      </c>
      <c r="E5959">
        <v>1</v>
      </c>
      <c r="F5959" t="s">
        <v>35</v>
      </c>
      <c r="G5959" t="s">
        <v>405</v>
      </c>
      <c r="H5959" t="s">
        <v>406</v>
      </c>
      <c r="J5959" t="s">
        <v>403</v>
      </c>
      <c r="K5959">
        <v>1</v>
      </c>
      <c r="L5959" t="str">
        <f>_xlfn.CONCAT(D5959,F5959)</f>
        <v>Espresso1 oz</v>
      </c>
      <c r="M5959" s="10">
        <f>E5959*_xlfn.XLOOKUP(L5959,PriceListData!$F$2:$F$97,PriceListData!$E$2:$E$97)</f>
        <v>2.5</v>
      </c>
      <c r="N5959" t="str">
        <f>TEXT(B5959,"dddd")</f>
        <v>Sunday</v>
      </c>
    </row>
    <row r="5960" spans="1:14" x14ac:dyDescent="0.35">
      <c r="A5960">
        <v>292064</v>
      </c>
      <c r="B5960" s="3">
        <v>45802</v>
      </c>
      <c r="C5960" s="4">
        <v>0.4215740740740741</v>
      </c>
      <c r="D5960" t="s">
        <v>411</v>
      </c>
      <c r="E5960">
        <v>1</v>
      </c>
      <c r="F5960" t="s">
        <v>24</v>
      </c>
      <c r="G5960" t="s">
        <v>405</v>
      </c>
      <c r="H5960" t="s">
        <v>406</v>
      </c>
      <c r="J5960" t="s">
        <v>403</v>
      </c>
      <c r="K5960">
        <v>1</v>
      </c>
      <c r="L5960" t="str">
        <f>_xlfn.CONCAT(D5960,F5960)</f>
        <v>Turkish coffee3 oz</v>
      </c>
      <c r="M5960" s="10">
        <f>E5960*_xlfn.XLOOKUP(L5960,PriceListData!$F$2:$F$97,PriceListData!$E$2:$E$97)</f>
        <v>3.75</v>
      </c>
      <c r="N5960" t="str">
        <f>TEXT(B5960,"dddd")</f>
        <v>Sunday</v>
      </c>
    </row>
    <row r="5961" spans="1:14" x14ac:dyDescent="0.35">
      <c r="A5961">
        <v>292063</v>
      </c>
      <c r="B5961" s="3">
        <v>45802</v>
      </c>
      <c r="C5961" s="4">
        <v>0.42019675925925926</v>
      </c>
      <c r="D5961" t="s">
        <v>407</v>
      </c>
      <c r="E5961">
        <v>1</v>
      </c>
      <c r="G5961" t="s">
        <v>405</v>
      </c>
      <c r="H5961" t="s">
        <v>408</v>
      </c>
      <c r="J5961" t="s">
        <v>403</v>
      </c>
      <c r="K5961">
        <v>1</v>
      </c>
      <c r="L5961" t="str">
        <f>_xlfn.CONCAT(D5961,F5961)</f>
        <v>Drip coffee refill</v>
      </c>
      <c r="M5961" s="10">
        <f>E5961*_xlfn.XLOOKUP(L5961,PriceListData!$F$2:$F$97,PriceListData!$E$2:$E$97)</f>
        <v>1.25</v>
      </c>
      <c r="N5961" t="str">
        <f>TEXT(B5961,"dddd")</f>
        <v>Sunday</v>
      </c>
    </row>
    <row r="5962" spans="1:14" x14ac:dyDescent="0.35">
      <c r="A5962">
        <v>292062</v>
      </c>
      <c r="B5962" s="3">
        <v>45802</v>
      </c>
      <c r="C5962" s="4">
        <v>0.41814814814814816</v>
      </c>
      <c r="D5962" t="s">
        <v>404</v>
      </c>
      <c r="E5962">
        <v>1</v>
      </c>
      <c r="F5962" t="s">
        <v>15</v>
      </c>
      <c r="G5962" t="s">
        <v>405</v>
      </c>
      <c r="H5962" t="s">
        <v>406</v>
      </c>
      <c r="J5962" t="s">
        <v>403</v>
      </c>
      <c r="K5962">
        <v>1</v>
      </c>
      <c r="L5962" t="str">
        <f>_xlfn.CONCAT(D5962,F5962)</f>
        <v>Café latté12 oz</v>
      </c>
      <c r="M5962" s="10">
        <f>E5962*_xlfn.XLOOKUP(L5962,PriceListData!$F$2:$F$97,PriceListData!$E$2:$E$97)</f>
        <v>4.25</v>
      </c>
      <c r="N5962" t="str">
        <f>TEXT(B5962,"dddd")</f>
        <v>Sunday</v>
      </c>
    </row>
    <row r="5963" spans="1:14" x14ac:dyDescent="0.35">
      <c r="A5963">
        <v>292060</v>
      </c>
      <c r="B5963" s="3">
        <v>45802</v>
      </c>
      <c r="C5963" s="4">
        <v>0.41550925925925924</v>
      </c>
      <c r="D5963" t="s">
        <v>52</v>
      </c>
      <c r="E5963">
        <v>1</v>
      </c>
      <c r="F5963" t="s">
        <v>15</v>
      </c>
      <c r="G5963" t="s">
        <v>405</v>
      </c>
      <c r="H5963" t="s">
        <v>414</v>
      </c>
      <c r="J5963" t="s">
        <v>403</v>
      </c>
      <c r="K5963">
        <v>2</v>
      </c>
      <c r="L5963" t="str">
        <f>_xlfn.CONCAT(D5963,F5963)</f>
        <v>Frappé12 oz</v>
      </c>
      <c r="M5963" s="10">
        <f>E5963*_xlfn.XLOOKUP(L5963,PriceListData!$F$2:$F$97,PriceListData!$E$2:$E$97)</f>
        <v>4.75</v>
      </c>
      <c r="N5963" t="str">
        <f>TEXT(B5963,"dddd")</f>
        <v>Sunday</v>
      </c>
    </row>
    <row r="5964" spans="1:14" x14ac:dyDescent="0.35">
      <c r="A5964">
        <v>292059</v>
      </c>
      <c r="B5964" s="3">
        <v>45802</v>
      </c>
      <c r="C5964" s="4">
        <v>0.4153472222222222</v>
      </c>
      <c r="D5964" t="s">
        <v>52</v>
      </c>
      <c r="E5964">
        <v>1</v>
      </c>
      <c r="F5964" t="s">
        <v>15</v>
      </c>
      <c r="G5964" t="s">
        <v>405</v>
      </c>
      <c r="H5964" t="s">
        <v>414</v>
      </c>
      <c r="J5964" t="s">
        <v>403</v>
      </c>
      <c r="K5964">
        <v>1</v>
      </c>
      <c r="L5964" t="str">
        <f>_xlfn.CONCAT(D5964,F5964)</f>
        <v>Frappé12 oz</v>
      </c>
      <c r="M5964" s="10">
        <f>E5964*_xlfn.XLOOKUP(L5964,PriceListData!$F$2:$F$97,PriceListData!$E$2:$E$97)</f>
        <v>4.75</v>
      </c>
      <c r="N5964" t="str">
        <f>TEXT(B5964,"dddd")</f>
        <v>Sunday</v>
      </c>
    </row>
    <row r="5965" spans="1:14" x14ac:dyDescent="0.35">
      <c r="A5965">
        <v>292058</v>
      </c>
      <c r="B5965" s="3">
        <v>45802</v>
      </c>
      <c r="C5965" s="4">
        <v>0.41439814814814813</v>
      </c>
      <c r="D5965" t="s">
        <v>21</v>
      </c>
      <c r="E5965">
        <v>1</v>
      </c>
      <c r="F5965" t="s">
        <v>15</v>
      </c>
      <c r="G5965" t="s">
        <v>405</v>
      </c>
      <c r="H5965" t="s">
        <v>406</v>
      </c>
      <c r="J5965" t="s">
        <v>403</v>
      </c>
      <c r="K5965">
        <v>1</v>
      </c>
      <c r="L5965" t="str">
        <f>_xlfn.CONCAT(D5965,F5965)</f>
        <v>Pourover12 oz</v>
      </c>
      <c r="M5965" s="10">
        <f>E5965*_xlfn.XLOOKUP(L5965,PriceListData!$F$2:$F$97,PriceListData!$E$2:$E$97)</f>
        <v>3.5</v>
      </c>
      <c r="N5965" t="str">
        <f>TEXT(B5965,"dddd")</f>
        <v>Sunday</v>
      </c>
    </row>
    <row r="5966" spans="1:14" x14ac:dyDescent="0.35">
      <c r="A5966">
        <v>292057</v>
      </c>
      <c r="B5966" s="3">
        <v>45802</v>
      </c>
      <c r="C5966" s="4">
        <v>0.41431712962962963</v>
      </c>
      <c r="D5966" t="s">
        <v>54</v>
      </c>
      <c r="E5966">
        <v>1</v>
      </c>
      <c r="G5966" t="s">
        <v>415</v>
      </c>
      <c r="H5966" t="s">
        <v>416</v>
      </c>
      <c r="J5966" t="s">
        <v>403</v>
      </c>
      <c r="K5966">
        <v>2</v>
      </c>
      <c r="L5966" t="str">
        <f>_xlfn.CONCAT(D5966,F5966)</f>
        <v>Syrup</v>
      </c>
      <c r="M5966" s="10">
        <f>E5966*_xlfn.XLOOKUP(L5966,PriceListData!$F$2:$F$97,PriceListData!$E$2:$E$97)</f>
        <v>0.75</v>
      </c>
      <c r="N5966" t="str">
        <f>TEXT(B5966,"dddd")</f>
        <v>Sunday</v>
      </c>
    </row>
    <row r="5967" spans="1:14" x14ac:dyDescent="0.35">
      <c r="A5967">
        <v>292057</v>
      </c>
      <c r="B5967" s="3">
        <v>45802</v>
      </c>
      <c r="C5967" s="4">
        <v>0.41431712962962963</v>
      </c>
      <c r="D5967" t="s">
        <v>428</v>
      </c>
      <c r="E5967">
        <v>1</v>
      </c>
      <c r="F5967" t="s">
        <v>15</v>
      </c>
      <c r="G5967" t="s">
        <v>413</v>
      </c>
      <c r="H5967" t="s">
        <v>406</v>
      </c>
      <c r="J5967" t="s">
        <v>403</v>
      </c>
      <c r="K5967">
        <v>2</v>
      </c>
      <c r="L5967" t="str">
        <f>_xlfn.CONCAT(D5967,F5967)</f>
        <v>Rooibos latté12 oz</v>
      </c>
      <c r="M5967" s="10">
        <f>E5967*_xlfn.XLOOKUP(L5967,PriceListData!$F$2:$F$97,PriceListData!$E$2:$E$97)</f>
        <v>5.5</v>
      </c>
      <c r="N5967" t="str">
        <f>TEXT(B5967,"dddd")</f>
        <v>Sunday</v>
      </c>
    </row>
    <row r="5968" spans="1:14" x14ac:dyDescent="0.35">
      <c r="A5968">
        <v>292057</v>
      </c>
      <c r="B5968" s="3">
        <v>45802</v>
      </c>
      <c r="C5968" s="4">
        <v>0.41431712962962963</v>
      </c>
      <c r="D5968" t="s">
        <v>21</v>
      </c>
      <c r="E5968">
        <v>1</v>
      </c>
      <c r="F5968" t="s">
        <v>15</v>
      </c>
      <c r="G5968" t="s">
        <v>405</v>
      </c>
      <c r="H5968" t="s">
        <v>406</v>
      </c>
      <c r="J5968" t="s">
        <v>403</v>
      </c>
      <c r="K5968">
        <v>2</v>
      </c>
      <c r="L5968" t="str">
        <f>_xlfn.CONCAT(D5968,F5968)</f>
        <v>Pourover12 oz</v>
      </c>
      <c r="M5968" s="10">
        <f>E5968*_xlfn.XLOOKUP(L5968,PriceListData!$F$2:$F$97,PriceListData!$E$2:$E$97)</f>
        <v>3.5</v>
      </c>
      <c r="N5968" t="str">
        <f>TEXT(B5968,"dddd")</f>
        <v>Sunday</v>
      </c>
    </row>
    <row r="5969" spans="1:14" x14ac:dyDescent="0.35">
      <c r="A5969">
        <v>292056</v>
      </c>
      <c r="B5969" s="3">
        <v>45802</v>
      </c>
      <c r="C5969" s="4">
        <v>0.41237268518518516</v>
      </c>
      <c r="D5969" t="s">
        <v>411</v>
      </c>
      <c r="E5969">
        <v>1</v>
      </c>
      <c r="F5969" t="s">
        <v>24</v>
      </c>
      <c r="G5969" t="s">
        <v>405</v>
      </c>
      <c r="H5969" t="s">
        <v>406</v>
      </c>
      <c r="J5969" t="s">
        <v>403</v>
      </c>
      <c r="K5969">
        <v>1</v>
      </c>
      <c r="L5969" t="str">
        <f>_xlfn.CONCAT(D5969,F5969)</f>
        <v>Turkish coffee3 oz</v>
      </c>
      <c r="M5969" s="10">
        <f>E5969*_xlfn.XLOOKUP(L5969,PriceListData!$F$2:$F$97,PriceListData!$E$2:$E$97)</f>
        <v>3.75</v>
      </c>
      <c r="N5969" t="str">
        <f>TEXT(B5969,"dddd")</f>
        <v>Sunday</v>
      </c>
    </row>
    <row r="5970" spans="1:14" x14ac:dyDescent="0.35">
      <c r="A5970">
        <v>292055</v>
      </c>
      <c r="B5970" s="3">
        <v>45802</v>
      </c>
      <c r="C5970" s="4">
        <v>0.41208333333333336</v>
      </c>
      <c r="D5970" t="s">
        <v>411</v>
      </c>
      <c r="E5970">
        <v>1</v>
      </c>
      <c r="F5970" t="s">
        <v>24</v>
      </c>
      <c r="G5970" t="s">
        <v>405</v>
      </c>
      <c r="H5970" t="s">
        <v>406</v>
      </c>
      <c r="J5970" t="s">
        <v>403</v>
      </c>
      <c r="K5970">
        <v>2</v>
      </c>
      <c r="L5970" t="str">
        <f>_xlfn.CONCAT(D5970,F5970)</f>
        <v>Turkish coffee3 oz</v>
      </c>
      <c r="M5970" s="10">
        <f>E5970*_xlfn.XLOOKUP(L5970,PriceListData!$F$2:$F$97,PriceListData!$E$2:$E$97)</f>
        <v>3.75</v>
      </c>
      <c r="N5970" t="str">
        <f>TEXT(B5970,"dddd")</f>
        <v>Sunday</v>
      </c>
    </row>
    <row r="5971" spans="1:14" x14ac:dyDescent="0.35">
      <c r="A5971">
        <v>292055</v>
      </c>
      <c r="B5971" s="3">
        <v>45802</v>
      </c>
      <c r="C5971" s="4">
        <v>0.41208333333333336</v>
      </c>
      <c r="D5971" t="s">
        <v>428</v>
      </c>
      <c r="E5971">
        <v>1</v>
      </c>
      <c r="F5971" t="s">
        <v>15</v>
      </c>
      <c r="G5971" t="s">
        <v>413</v>
      </c>
      <c r="H5971" t="s">
        <v>406</v>
      </c>
      <c r="J5971" t="s">
        <v>403</v>
      </c>
      <c r="K5971">
        <v>2</v>
      </c>
      <c r="L5971" t="str">
        <f>_xlfn.CONCAT(D5971,F5971)</f>
        <v>Rooibos latté12 oz</v>
      </c>
      <c r="M5971" s="10">
        <f>E5971*_xlfn.XLOOKUP(L5971,PriceListData!$F$2:$F$97,PriceListData!$E$2:$E$97)</f>
        <v>5.5</v>
      </c>
      <c r="N5971" t="str">
        <f>TEXT(B5971,"dddd")</f>
        <v>Sunday</v>
      </c>
    </row>
    <row r="5972" spans="1:14" x14ac:dyDescent="0.35">
      <c r="A5972">
        <v>292054</v>
      </c>
      <c r="B5972" s="3">
        <v>45802</v>
      </c>
      <c r="C5972" s="4">
        <v>0.41065972222222225</v>
      </c>
      <c r="D5972" t="s">
        <v>65</v>
      </c>
      <c r="E5972">
        <v>2</v>
      </c>
      <c r="F5972" t="s">
        <v>15</v>
      </c>
      <c r="G5972" t="s">
        <v>405</v>
      </c>
      <c r="H5972" t="s">
        <v>406</v>
      </c>
      <c r="J5972" t="s">
        <v>403</v>
      </c>
      <c r="K5972">
        <v>1</v>
      </c>
      <c r="L5972" t="str">
        <f>_xlfn.CONCAT(D5972,F5972)</f>
        <v>Cappuccino12 oz</v>
      </c>
      <c r="M5972" s="10">
        <f>E5972*_xlfn.XLOOKUP(L5972,PriceListData!$F$2:$F$97,PriceListData!$E$2:$E$97)</f>
        <v>11</v>
      </c>
      <c r="N5972" t="str">
        <f>TEXT(B5972,"dddd")</f>
        <v>Sunday</v>
      </c>
    </row>
    <row r="5973" spans="1:14" x14ac:dyDescent="0.35">
      <c r="A5973">
        <v>292053</v>
      </c>
      <c r="B5973" s="3">
        <v>45802</v>
      </c>
      <c r="C5973" s="4">
        <v>0.40265046296296297</v>
      </c>
      <c r="D5973" t="s">
        <v>404</v>
      </c>
      <c r="E5973">
        <v>1</v>
      </c>
      <c r="F5973" t="s">
        <v>15</v>
      </c>
      <c r="G5973" t="s">
        <v>405</v>
      </c>
      <c r="H5973" t="s">
        <v>406</v>
      </c>
      <c r="J5973" t="s">
        <v>403</v>
      </c>
      <c r="K5973">
        <v>2</v>
      </c>
      <c r="L5973" t="str">
        <f>_xlfn.CONCAT(D5973,F5973)</f>
        <v>Café latté12 oz</v>
      </c>
      <c r="M5973" s="10">
        <f>E5973*_xlfn.XLOOKUP(L5973,PriceListData!$F$2:$F$97,PriceListData!$E$2:$E$97)</f>
        <v>4.25</v>
      </c>
      <c r="N5973" t="str">
        <f>TEXT(B5973,"dddd")</f>
        <v>Sunday</v>
      </c>
    </row>
    <row r="5974" spans="1:14" x14ac:dyDescent="0.35">
      <c r="A5974">
        <v>292052</v>
      </c>
      <c r="B5974" s="3">
        <v>45802</v>
      </c>
      <c r="C5974" s="4">
        <v>0.39989583333333334</v>
      </c>
      <c r="D5974" t="s">
        <v>21</v>
      </c>
      <c r="E5974">
        <v>1</v>
      </c>
      <c r="F5974" t="s">
        <v>15</v>
      </c>
      <c r="G5974" t="s">
        <v>405</v>
      </c>
      <c r="H5974" t="s">
        <v>406</v>
      </c>
      <c r="J5974" t="s">
        <v>403</v>
      </c>
      <c r="K5974">
        <v>1</v>
      </c>
      <c r="L5974" t="str">
        <f>_xlfn.CONCAT(D5974,F5974)</f>
        <v>Pourover12 oz</v>
      </c>
      <c r="M5974" s="10">
        <f>E5974*_xlfn.XLOOKUP(L5974,PriceListData!$F$2:$F$97,PriceListData!$E$2:$E$97)</f>
        <v>3.5</v>
      </c>
      <c r="N5974" t="str">
        <f>TEXT(B5974,"dddd")</f>
        <v>Sunday</v>
      </c>
    </row>
    <row r="5975" spans="1:14" x14ac:dyDescent="0.35">
      <c r="A5975">
        <v>292051</v>
      </c>
      <c r="B5975" s="3">
        <v>45802</v>
      </c>
      <c r="C5975" s="4">
        <v>0.39559027777777778</v>
      </c>
      <c r="D5975" t="s">
        <v>420</v>
      </c>
      <c r="E5975">
        <v>1</v>
      </c>
      <c r="F5975" t="s">
        <v>76</v>
      </c>
      <c r="G5975" t="s">
        <v>413</v>
      </c>
      <c r="H5975" t="s">
        <v>406</v>
      </c>
      <c r="J5975" t="s">
        <v>403</v>
      </c>
      <c r="K5975">
        <v>1</v>
      </c>
      <c r="L5975" t="str">
        <f>_xlfn.CONCAT(D5975,F5975)</f>
        <v>Moroccan tea10 oz</v>
      </c>
      <c r="M5975" s="10">
        <f>E5975*_xlfn.XLOOKUP(L5975,PriceListData!$F$2:$F$97,PriceListData!$E$2:$E$97)</f>
        <v>3</v>
      </c>
      <c r="N5975" t="str">
        <f>TEXT(B5975,"dddd")</f>
        <v>Sunday</v>
      </c>
    </row>
    <row r="5976" spans="1:14" x14ac:dyDescent="0.35">
      <c r="A5976">
        <v>292051</v>
      </c>
      <c r="B5976" s="3">
        <v>45802</v>
      </c>
      <c r="C5976" s="4">
        <v>0.39559027777777778</v>
      </c>
      <c r="D5976" t="s">
        <v>52</v>
      </c>
      <c r="E5976">
        <v>1</v>
      </c>
      <c r="F5976" t="s">
        <v>15</v>
      </c>
      <c r="G5976" t="s">
        <v>405</v>
      </c>
      <c r="H5976" t="s">
        <v>414</v>
      </c>
      <c r="J5976" t="s">
        <v>403</v>
      </c>
      <c r="K5976">
        <v>1</v>
      </c>
      <c r="L5976" t="str">
        <f>_xlfn.CONCAT(D5976,F5976)</f>
        <v>Frappé12 oz</v>
      </c>
      <c r="M5976" s="10">
        <f>E5976*_xlfn.XLOOKUP(L5976,PriceListData!$F$2:$F$97,PriceListData!$E$2:$E$97)</f>
        <v>4.75</v>
      </c>
      <c r="N5976" t="str">
        <f>TEXT(B5976,"dddd")</f>
        <v>Sunday</v>
      </c>
    </row>
    <row r="5977" spans="1:14" x14ac:dyDescent="0.35">
      <c r="A5977">
        <v>292050</v>
      </c>
      <c r="B5977" s="3">
        <v>45802</v>
      </c>
      <c r="C5977" s="4">
        <v>0.39542824074074073</v>
      </c>
      <c r="D5977" t="s">
        <v>410</v>
      </c>
      <c r="E5977">
        <v>1</v>
      </c>
      <c r="F5977" t="s">
        <v>15</v>
      </c>
      <c r="G5977" t="s">
        <v>405</v>
      </c>
      <c r="H5977" t="s">
        <v>406</v>
      </c>
      <c r="J5977" t="s">
        <v>403</v>
      </c>
      <c r="K5977">
        <v>2</v>
      </c>
      <c r="L5977" t="str">
        <f>_xlfn.CONCAT(D5977,F5977)</f>
        <v>Café Cubano12 oz</v>
      </c>
      <c r="M5977" s="10">
        <f>E5977*_xlfn.XLOOKUP(L5977,PriceListData!$F$2:$F$97,PriceListData!$E$2:$E$97)</f>
        <v>7</v>
      </c>
      <c r="N5977" t="str">
        <f>TEXT(B5977,"dddd")</f>
        <v>Sunday</v>
      </c>
    </row>
    <row r="5978" spans="1:14" x14ac:dyDescent="0.35">
      <c r="A5978">
        <v>292049</v>
      </c>
      <c r="B5978" s="3">
        <v>45802</v>
      </c>
      <c r="C5978" s="4">
        <v>0.39456018518518521</v>
      </c>
      <c r="D5978" t="s">
        <v>21</v>
      </c>
      <c r="E5978">
        <v>1</v>
      </c>
      <c r="F5978" t="s">
        <v>15</v>
      </c>
      <c r="G5978" t="s">
        <v>405</v>
      </c>
      <c r="H5978" t="s">
        <v>406</v>
      </c>
      <c r="J5978" t="s">
        <v>403</v>
      </c>
      <c r="K5978">
        <v>2</v>
      </c>
      <c r="L5978" t="str">
        <f>_xlfn.CONCAT(D5978,F5978)</f>
        <v>Pourover12 oz</v>
      </c>
      <c r="M5978" s="10">
        <f>E5978*_xlfn.XLOOKUP(L5978,PriceListData!$F$2:$F$97,PriceListData!$E$2:$E$97)</f>
        <v>3.5</v>
      </c>
      <c r="N5978" t="str">
        <f>TEXT(B5978,"dddd")</f>
        <v>Sunday</v>
      </c>
    </row>
    <row r="5979" spans="1:14" x14ac:dyDescent="0.35">
      <c r="A5979">
        <v>292048</v>
      </c>
      <c r="B5979" s="3">
        <v>45802</v>
      </c>
      <c r="C5979" s="4">
        <v>0.39303240740740741</v>
      </c>
      <c r="D5979" t="s">
        <v>52</v>
      </c>
      <c r="E5979">
        <v>1</v>
      </c>
      <c r="F5979" t="s">
        <v>15</v>
      </c>
      <c r="G5979" t="s">
        <v>405</v>
      </c>
      <c r="H5979" t="s">
        <v>414</v>
      </c>
      <c r="J5979" t="s">
        <v>403</v>
      </c>
      <c r="K5979">
        <v>2</v>
      </c>
      <c r="L5979" t="str">
        <f>_xlfn.CONCAT(D5979,F5979)</f>
        <v>Frappé12 oz</v>
      </c>
      <c r="M5979" s="10">
        <f>E5979*_xlfn.XLOOKUP(L5979,PriceListData!$F$2:$F$97,PriceListData!$E$2:$E$97)</f>
        <v>4.75</v>
      </c>
      <c r="N5979" t="str">
        <f>TEXT(B5979,"dddd")</f>
        <v>Sunday</v>
      </c>
    </row>
    <row r="5980" spans="1:14" x14ac:dyDescent="0.35">
      <c r="A5980">
        <v>292047</v>
      </c>
      <c r="B5980" s="3">
        <v>45802</v>
      </c>
      <c r="C5980" s="4">
        <v>0.39269675925925923</v>
      </c>
      <c r="D5980" t="s">
        <v>425</v>
      </c>
      <c r="E5980">
        <v>1</v>
      </c>
      <c r="F5980" t="s">
        <v>15</v>
      </c>
      <c r="G5980" t="s">
        <v>405</v>
      </c>
      <c r="H5980" t="s">
        <v>414</v>
      </c>
      <c r="J5980" t="s">
        <v>403</v>
      </c>
      <c r="K5980">
        <v>2</v>
      </c>
      <c r="L5980" t="str">
        <f>_xlfn.CONCAT(D5980,F5980)</f>
        <v>Iced Guillermo12 oz</v>
      </c>
      <c r="M5980" s="10">
        <f>E5980*_xlfn.XLOOKUP(L5980,PriceListData!$F$2:$F$97,PriceListData!$E$2:$E$97)</f>
        <v>3.5</v>
      </c>
      <c r="N5980" t="str">
        <f>TEXT(B5980,"dddd")</f>
        <v>Sunday</v>
      </c>
    </row>
    <row r="5981" spans="1:14" x14ac:dyDescent="0.35">
      <c r="A5981">
        <v>292045</v>
      </c>
      <c r="B5981" s="3">
        <v>45802</v>
      </c>
      <c r="C5981" s="4">
        <v>0.39163194444444444</v>
      </c>
      <c r="D5981" t="s">
        <v>420</v>
      </c>
      <c r="E5981">
        <v>1</v>
      </c>
      <c r="F5981" t="s">
        <v>76</v>
      </c>
      <c r="G5981" t="s">
        <v>413</v>
      </c>
      <c r="H5981" t="s">
        <v>406</v>
      </c>
      <c r="J5981" t="s">
        <v>403</v>
      </c>
      <c r="K5981">
        <v>2</v>
      </c>
      <c r="L5981" t="str">
        <f>_xlfn.CONCAT(D5981,F5981)</f>
        <v>Moroccan tea10 oz</v>
      </c>
      <c r="M5981" s="10">
        <f>E5981*_xlfn.XLOOKUP(L5981,PriceListData!$F$2:$F$97,PriceListData!$E$2:$E$97)</f>
        <v>3</v>
      </c>
      <c r="N5981" t="str">
        <f>TEXT(B5981,"dddd")</f>
        <v>Sunday</v>
      </c>
    </row>
    <row r="5982" spans="1:14" x14ac:dyDescent="0.35">
      <c r="A5982">
        <v>292044</v>
      </c>
      <c r="B5982" s="3">
        <v>45802</v>
      </c>
      <c r="C5982" s="4">
        <v>0.39005787037037037</v>
      </c>
      <c r="D5982" t="s">
        <v>54</v>
      </c>
      <c r="E5982">
        <v>1</v>
      </c>
      <c r="G5982" t="s">
        <v>415</v>
      </c>
      <c r="H5982" t="s">
        <v>416</v>
      </c>
      <c r="J5982" t="s">
        <v>403</v>
      </c>
      <c r="K5982">
        <v>2</v>
      </c>
      <c r="L5982" t="str">
        <f>_xlfn.CONCAT(D5982,F5982)</f>
        <v>Syrup</v>
      </c>
      <c r="M5982" s="10">
        <f>E5982*_xlfn.XLOOKUP(L5982,PriceListData!$F$2:$F$97,PriceListData!$E$2:$E$97)</f>
        <v>0.75</v>
      </c>
      <c r="N5982" t="str">
        <f>TEXT(B5982,"dddd")</f>
        <v>Sunday</v>
      </c>
    </row>
    <row r="5983" spans="1:14" x14ac:dyDescent="0.35">
      <c r="A5983">
        <v>292044</v>
      </c>
      <c r="B5983" s="3">
        <v>45802</v>
      </c>
      <c r="C5983" s="4">
        <v>0.39005787037037037</v>
      </c>
      <c r="D5983" t="s">
        <v>52</v>
      </c>
      <c r="E5983">
        <v>1</v>
      </c>
      <c r="F5983" t="s">
        <v>15</v>
      </c>
      <c r="G5983" t="s">
        <v>405</v>
      </c>
      <c r="H5983" t="s">
        <v>414</v>
      </c>
      <c r="J5983" t="s">
        <v>403</v>
      </c>
      <c r="K5983">
        <v>2</v>
      </c>
      <c r="L5983" t="str">
        <f>_xlfn.CONCAT(D5983,F5983)</f>
        <v>Frappé12 oz</v>
      </c>
      <c r="M5983" s="10">
        <f>E5983*_xlfn.XLOOKUP(L5983,PriceListData!$F$2:$F$97,PriceListData!$E$2:$E$97)</f>
        <v>4.75</v>
      </c>
      <c r="N5983" t="str">
        <f>TEXT(B5983,"dddd")</f>
        <v>Sunday</v>
      </c>
    </row>
    <row r="5984" spans="1:14" x14ac:dyDescent="0.35">
      <c r="A5984">
        <v>292044</v>
      </c>
      <c r="B5984" s="3">
        <v>45802</v>
      </c>
      <c r="C5984" s="4">
        <v>0.39005787037037037</v>
      </c>
      <c r="D5984" t="s">
        <v>410</v>
      </c>
      <c r="E5984">
        <v>1</v>
      </c>
      <c r="F5984" t="s">
        <v>15</v>
      </c>
      <c r="G5984" t="s">
        <v>405</v>
      </c>
      <c r="H5984" t="s">
        <v>406</v>
      </c>
      <c r="J5984" t="s">
        <v>403</v>
      </c>
      <c r="K5984">
        <v>2</v>
      </c>
      <c r="L5984" t="str">
        <f>_xlfn.CONCAT(D5984,F5984)</f>
        <v>Café Cubano12 oz</v>
      </c>
      <c r="M5984" s="10">
        <f>E5984*_xlfn.XLOOKUP(L5984,PriceListData!$F$2:$F$97,PriceListData!$E$2:$E$97)</f>
        <v>7</v>
      </c>
      <c r="N5984" t="str">
        <f>TEXT(B5984,"dddd")</f>
        <v>Sunday</v>
      </c>
    </row>
    <row r="5985" spans="1:14" x14ac:dyDescent="0.35">
      <c r="A5985">
        <v>292043</v>
      </c>
      <c r="B5985" s="3">
        <v>45802</v>
      </c>
      <c r="C5985" s="4">
        <v>0.3870601851851852</v>
      </c>
      <c r="D5985" t="s">
        <v>21</v>
      </c>
      <c r="E5985">
        <v>1</v>
      </c>
      <c r="F5985" t="s">
        <v>15</v>
      </c>
      <c r="G5985" t="s">
        <v>405</v>
      </c>
      <c r="H5985" t="s">
        <v>406</v>
      </c>
      <c r="J5985" t="s">
        <v>403</v>
      </c>
      <c r="K5985">
        <v>2</v>
      </c>
      <c r="L5985" t="str">
        <f>_xlfn.CONCAT(D5985,F5985)</f>
        <v>Pourover12 oz</v>
      </c>
      <c r="M5985" s="10">
        <f>E5985*_xlfn.XLOOKUP(L5985,PriceListData!$F$2:$F$97,PriceListData!$E$2:$E$97)</f>
        <v>3.5</v>
      </c>
      <c r="N5985" t="str">
        <f>TEXT(B5985,"dddd")</f>
        <v>Sunday</v>
      </c>
    </row>
    <row r="5986" spans="1:14" x14ac:dyDescent="0.35">
      <c r="A5986">
        <v>292042</v>
      </c>
      <c r="B5986" s="3">
        <v>45802</v>
      </c>
      <c r="C5986" s="4">
        <v>0.3853125</v>
      </c>
      <c r="D5986" t="s">
        <v>404</v>
      </c>
      <c r="E5986">
        <v>1</v>
      </c>
      <c r="F5986" t="s">
        <v>15</v>
      </c>
      <c r="G5986" t="s">
        <v>405</v>
      </c>
      <c r="H5986" t="s">
        <v>406</v>
      </c>
      <c r="J5986" t="s">
        <v>403</v>
      </c>
      <c r="K5986">
        <v>1</v>
      </c>
      <c r="L5986" t="str">
        <f>_xlfn.CONCAT(D5986,F5986)</f>
        <v>Café latté12 oz</v>
      </c>
      <c r="M5986" s="10">
        <f>E5986*_xlfn.XLOOKUP(L5986,PriceListData!$F$2:$F$97,PriceListData!$E$2:$E$97)</f>
        <v>4.25</v>
      </c>
      <c r="N5986" t="str">
        <f>TEXT(B5986,"dddd")</f>
        <v>Sunday</v>
      </c>
    </row>
    <row r="5987" spans="1:14" x14ac:dyDescent="0.35">
      <c r="A5987">
        <v>292041</v>
      </c>
      <c r="B5987" s="3">
        <v>45802</v>
      </c>
      <c r="C5987" s="4">
        <v>0.38493055555555555</v>
      </c>
      <c r="D5987" t="s">
        <v>412</v>
      </c>
      <c r="E5987">
        <v>1</v>
      </c>
      <c r="F5987" t="s">
        <v>15</v>
      </c>
      <c r="G5987" t="s">
        <v>413</v>
      </c>
      <c r="H5987" t="s">
        <v>414</v>
      </c>
      <c r="J5987" t="s">
        <v>403</v>
      </c>
      <c r="K5987">
        <v>1</v>
      </c>
      <c r="L5987" t="str">
        <f>_xlfn.CONCAT(D5987,F5987)</f>
        <v>Iced tea12 oz</v>
      </c>
      <c r="M5987" s="10">
        <f>E5987*_xlfn.XLOOKUP(L5987,PriceListData!$F$2:$F$97,PriceListData!$E$2:$E$97)</f>
        <v>4.25</v>
      </c>
      <c r="N5987" t="str">
        <f>TEXT(B5987,"dddd")</f>
        <v>Sunday</v>
      </c>
    </row>
    <row r="5988" spans="1:14" x14ac:dyDescent="0.35">
      <c r="A5988">
        <v>292040</v>
      </c>
      <c r="B5988" s="3">
        <v>45802</v>
      </c>
      <c r="C5988" s="4">
        <v>0.38420138888888888</v>
      </c>
      <c r="D5988" t="s">
        <v>52</v>
      </c>
      <c r="E5988">
        <v>3</v>
      </c>
      <c r="F5988" t="s">
        <v>15</v>
      </c>
      <c r="G5988" t="s">
        <v>405</v>
      </c>
      <c r="H5988" t="s">
        <v>414</v>
      </c>
      <c r="J5988" t="s">
        <v>403</v>
      </c>
      <c r="K5988">
        <v>2</v>
      </c>
      <c r="L5988" t="str">
        <f>_xlfn.CONCAT(D5988,F5988)</f>
        <v>Frappé12 oz</v>
      </c>
      <c r="M5988" s="10">
        <f>E5988*_xlfn.XLOOKUP(L5988,PriceListData!$F$2:$F$97,PriceListData!$E$2:$E$97)</f>
        <v>14.25</v>
      </c>
      <c r="N5988" t="str">
        <f>TEXT(B5988,"dddd")</f>
        <v>Sunday</v>
      </c>
    </row>
    <row r="5989" spans="1:14" x14ac:dyDescent="0.35">
      <c r="A5989">
        <v>292039</v>
      </c>
      <c r="B5989" s="3">
        <v>45802</v>
      </c>
      <c r="C5989" s="4">
        <v>0.38348379629629631</v>
      </c>
      <c r="D5989" t="s">
        <v>54</v>
      </c>
      <c r="E5989">
        <v>2</v>
      </c>
      <c r="G5989" t="s">
        <v>415</v>
      </c>
      <c r="H5989" t="s">
        <v>416</v>
      </c>
      <c r="J5989" t="s">
        <v>403</v>
      </c>
      <c r="K5989">
        <v>2</v>
      </c>
      <c r="L5989" t="str">
        <f>_xlfn.CONCAT(D5989,F5989)</f>
        <v>Syrup</v>
      </c>
      <c r="M5989" s="10">
        <f>E5989*_xlfn.XLOOKUP(L5989,PriceListData!$F$2:$F$97,PriceListData!$E$2:$E$97)</f>
        <v>1.5</v>
      </c>
      <c r="N5989" t="str">
        <f>TEXT(B5989,"dddd")</f>
        <v>Sunday</v>
      </c>
    </row>
    <row r="5990" spans="1:14" x14ac:dyDescent="0.35">
      <c r="A5990">
        <v>292039</v>
      </c>
      <c r="B5990" s="3">
        <v>45802</v>
      </c>
      <c r="C5990" s="4">
        <v>0.38348379629629631</v>
      </c>
      <c r="D5990" t="s">
        <v>21</v>
      </c>
      <c r="E5990">
        <v>2</v>
      </c>
      <c r="F5990" t="s">
        <v>15</v>
      </c>
      <c r="G5990" t="s">
        <v>405</v>
      </c>
      <c r="H5990" t="s">
        <v>406</v>
      </c>
      <c r="J5990" t="s">
        <v>403</v>
      </c>
      <c r="K5990">
        <v>2</v>
      </c>
      <c r="L5990" t="str">
        <f>_xlfn.CONCAT(D5990,F5990)</f>
        <v>Pourover12 oz</v>
      </c>
      <c r="M5990" s="10">
        <f>E5990*_xlfn.XLOOKUP(L5990,PriceListData!$F$2:$F$97,PriceListData!$E$2:$E$97)</f>
        <v>7</v>
      </c>
      <c r="N5990" t="str">
        <f>TEXT(B5990,"dddd")</f>
        <v>Sunday</v>
      </c>
    </row>
    <row r="5991" spans="1:14" x14ac:dyDescent="0.35">
      <c r="A5991">
        <v>292038</v>
      </c>
      <c r="B5991" s="3">
        <v>45802</v>
      </c>
      <c r="C5991" s="4">
        <v>0.38274305555555554</v>
      </c>
      <c r="D5991" t="s">
        <v>54</v>
      </c>
      <c r="E5991">
        <v>1</v>
      </c>
      <c r="G5991" t="s">
        <v>415</v>
      </c>
      <c r="H5991" t="s">
        <v>416</v>
      </c>
      <c r="J5991" t="s">
        <v>403</v>
      </c>
      <c r="K5991">
        <v>2</v>
      </c>
      <c r="L5991" t="str">
        <f>_xlfn.CONCAT(D5991,F5991)</f>
        <v>Syrup</v>
      </c>
      <c r="M5991" s="10">
        <f>E5991*_xlfn.XLOOKUP(L5991,PriceListData!$F$2:$F$97,PriceListData!$E$2:$E$97)</f>
        <v>0.75</v>
      </c>
      <c r="N5991" t="str">
        <f>TEXT(B5991,"dddd")</f>
        <v>Sunday</v>
      </c>
    </row>
    <row r="5992" spans="1:14" x14ac:dyDescent="0.35">
      <c r="A5992">
        <v>292038</v>
      </c>
      <c r="B5992" s="3">
        <v>45802</v>
      </c>
      <c r="C5992" s="4">
        <v>0.38274305555555554</v>
      </c>
      <c r="D5992" t="s">
        <v>21</v>
      </c>
      <c r="E5992">
        <v>1</v>
      </c>
      <c r="F5992" t="s">
        <v>15</v>
      </c>
      <c r="G5992" t="s">
        <v>405</v>
      </c>
      <c r="H5992" t="s">
        <v>406</v>
      </c>
      <c r="J5992" t="s">
        <v>403</v>
      </c>
      <c r="K5992">
        <v>2</v>
      </c>
      <c r="L5992" t="str">
        <f>_xlfn.CONCAT(D5992,F5992)</f>
        <v>Pourover12 oz</v>
      </c>
      <c r="M5992" s="10">
        <f>E5992*_xlfn.XLOOKUP(L5992,PriceListData!$F$2:$F$97,PriceListData!$E$2:$E$97)</f>
        <v>3.5</v>
      </c>
      <c r="N5992" t="str">
        <f>TEXT(B5992,"dddd")</f>
        <v>Sunday</v>
      </c>
    </row>
    <row r="5993" spans="1:14" x14ac:dyDescent="0.35">
      <c r="A5993">
        <v>292037</v>
      </c>
      <c r="B5993" s="3">
        <v>45802</v>
      </c>
      <c r="C5993" s="4">
        <v>0.3822800925925926</v>
      </c>
      <c r="D5993" t="s">
        <v>54</v>
      </c>
      <c r="E5993">
        <v>1</v>
      </c>
      <c r="G5993" t="s">
        <v>415</v>
      </c>
      <c r="H5993" t="s">
        <v>416</v>
      </c>
      <c r="J5993" t="s">
        <v>403</v>
      </c>
      <c r="K5993">
        <v>2</v>
      </c>
      <c r="L5993" t="str">
        <f>_xlfn.CONCAT(D5993,F5993)</f>
        <v>Syrup</v>
      </c>
      <c r="M5993" s="10">
        <f>E5993*_xlfn.XLOOKUP(L5993,PriceListData!$F$2:$F$97,PriceListData!$E$2:$E$97)</f>
        <v>0.75</v>
      </c>
      <c r="N5993" t="str">
        <f>TEXT(B5993,"dddd")</f>
        <v>Sunday</v>
      </c>
    </row>
    <row r="5994" spans="1:14" x14ac:dyDescent="0.35">
      <c r="A5994">
        <v>292037</v>
      </c>
      <c r="B5994" s="3">
        <v>45802</v>
      </c>
      <c r="C5994" s="4">
        <v>0.3822800925925926</v>
      </c>
      <c r="D5994" t="s">
        <v>21</v>
      </c>
      <c r="E5994">
        <v>1</v>
      </c>
      <c r="F5994" t="s">
        <v>15</v>
      </c>
      <c r="G5994" t="s">
        <v>405</v>
      </c>
      <c r="H5994" t="s">
        <v>406</v>
      </c>
      <c r="J5994" t="s">
        <v>403</v>
      </c>
      <c r="K5994">
        <v>2</v>
      </c>
      <c r="L5994" t="str">
        <f>_xlfn.CONCAT(D5994,F5994)</f>
        <v>Pourover12 oz</v>
      </c>
      <c r="M5994" s="10">
        <f>E5994*_xlfn.XLOOKUP(L5994,PriceListData!$F$2:$F$97,PriceListData!$E$2:$E$97)</f>
        <v>3.5</v>
      </c>
      <c r="N5994" t="str">
        <f>TEXT(B5994,"dddd")</f>
        <v>Sunday</v>
      </c>
    </row>
    <row r="5995" spans="1:14" x14ac:dyDescent="0.35">
      <c r="A5995">
        <v>292036</v>
      </c>
      <c r="B5995" s="3">
        <v>45802</v>
      </c>
      <c r="C5995" s="4">
        <v>0.38089120370370372</v>
      </c>
      <c r="D5995" t="s">
        <v>153</v>
      </c>
      <c r="E5995">
        <v>1</v>
      </c>
      <c r="F5995" t="s">
        <v>15</v>
      </c>
      <c r="G5995" t="s">
        <v>405</v>
      </c>
      <c r="H5995" t="s">
        <v>406</v>
      </c>
      <c r="J5995" t="s">
        <v>403</v>
      </c>
      <c r="K5995">
        <v>1</v>
      </c>
      <c r="L5995" t="str">
        <f>_xlfn.CONCAT(D5995,F5995)</f>
        <v>Aeropress12 oz</v>
      </c>
      <c r="M5995" s="10">
        <f>E5995*_xlfn.XLOOKUP(L5995,PriceListData!$F$2:$F$97,PriceListData!$E$2:$E$97)</f>
        <v>6</v>
      </c>
      <c r="N5995" t="str">
        <f>TEXT(B5995,"dddd")</f>
        <v>Sunday</v>
      </c>
    </row>
    <row r="5996" spans="1:14" x14ac:dyDescent="0.35">
      <c r="A5996">
        <v>292035</v>
      </c>
      <c r="B5996" s="3">
        <v>45802</v>
      </c>
      <c r="C5996" s="4">
        <v>0.38045138888888891</v>
      </c>
      <c r="D5996" t="s">
        <v>65</v>
      </c>
      <c r="E5996">
        <v>1</v>
      </c>
      <c r="F5996" t="s">
        <v>15</v>
      </c>
      <c r="G5996" t="s">
        <v>405</v>
      </c>
      <c r="H5996" t="s">
        <v>406</v>
      </c>
      <c r="J5996" t="s">
        <v>403</v>
      </c>
      <c r="K5996">
        <v>2</v>
      </c>
      <c r="L5996" t="str">
        <f>_xlfn.CONCAT(D5996,F5996)</f>
        <v>Cappuccino12 oz</v>
      </c>
      <c r="M5996" s="10">
        <f>E5996*_xlfn.XLOOKUP(L5996,PriceListData!$F$2:$F$97,PriceListData!$E$2:$E$97)</f>
        <v>5.5</v>
      </c>
      <c r="N5996" t="str">
        <f>TEXT(B5996,"dddd")</f>
        <v>Sunday</v>
      </c>
    </row>
    <row r="5997" spans="1:14" x14ac:dyDescent="0.35">
      <c r="A5997">
        <v>292034</v>
      </c>
      <c r="B5997" s="3">
        <v>45802</v>
      </c>
      <c r="C5997" s="4">
        <v>0.38035879629629632</v>
      </c>
      <c r="D5997" t="s">
        <v>52</v>
      </c>
      <c r="E5997">
        <v>1</v>
      </c>
      <c r="F5997" t="s">
        <v>15</v>
      </c>
      <c r="G5997" t="s">
        <v>405</v>
      </c>
      <c r="H5997" t="s">
        <v>414</v>
      </c>
      <c r="J5997" t="s">
        <v>403</v>
      </c>
      <c r="K5997">
        <v>1</v>
      </c>
      <c r="L5997" t="str">
        <f>_xlfn.CONCAT(D5997,F5997)</f>
        <v>Frappé12 oz</v>
      </c>
      <c r="M5997" s="10">
        <f>E5997*_xlfn.XLOOKUP(L5997,PriceListData!$F$2:$F$97,PriceListData!$E$2:$E$97)</f>
        <v>4.75</v>
      </c>
      <c r="N5997" t="str">
        <f>TEXT(B5997,"dddd")</f>
        <v>Sunday</v>
      </c>
    </row>
    <row r="5998" spans="1:14" x14ac:dyDescent="0.35">
      <c r="A5998">
        <v>292031</v>
      </c>
      <c r="B5998" s="3">
        <v>45802</v>
      </c>
      <c r="C5998" s="4">
        <v>0.37407407407407406</v>
      </c>
      <c r="D5998" t="s">
        <v>425</v>
      </c>
      <c r="E5998">
        <v>1</v>
      </c>
      <c r="F5998" t="s">
        <v>15</v>
      </c>
      <c r="G5998" t="s">
        <v>405</v>
      </c>
      <c r="H5998" t="s">
        <v>414</v>
      </c>
      <c r="J5998" t="s">
        <v>403</v>
      </c>
      <c r="K5998">
        <v>1</v>
      </c>
      <c r="L5998" t="str">
        <f>_xlfn.CONCAT(D5998,F5998)</f>
        <v>Iced Guillermo12 oz</v>
      </c>
      <c r="M5998" s="10">
        <f>E5998*_xlfn.XLOOKUP(L5998,PriceListData!$F$2:$F$97,PriceListData!$E$2:$E$97)</f>
        <v>3.5</v>
      </c>
      <c r="N5998" t="str">
        <f>TEXT(B5998,"dddd")</f>
        <v>Sunday</v>
      </c>
    </row>
    <row r="5999" spans="1:14" x14ac:dyDescent="0.35">
      <c r="A5999">
        <v>292030</v>
      </c>
      <c r="B5999" s="3">
        <v>45802</v>
      </c>
      <c r="C5999" s="4">
        <v>0.37236111111111109</v>
      </c>
      <c r="D5999" t="s">
        <v>54</v>
      </c>
      <c r="E5999">
        <v>1</v>
      </c>
      <c r="G5999" t="s">
        <v>415</v>
      </c>
      <c r="H5999" t="s">
        <v>416</v>
      </c>
      <c r="J5999" t="s">
        <v>403</v>
      </c>
      <c r="K5999">
        <v>1</v>
      </c>
      <c r="L5999" t="str">
        <f>_xlfn.CONCAT(D5999,F5999)</f>
        <v>Syrup</v>
      </c>
      <c r="M5999" s="10">
        <f>E5999*_xlfn.XLOOKUP(L5999,PriceListData!$F$2:$F$97,PriceListData!$E$2:$E$97)</f>
        <v>0.75</v>
      </c>
      <c r="N5999" t="str">
        <f>TEXT(B5999,"dddd")</f>
        <v>Sunday</v>
      </c>
    </row>
    <row r="6000" spans="1:14" x14ac:dyDescent="0.35">
      <c r="A6000">
        <v>292030</v>
      </c>
      <c r="B6000" s="3">
        <v>45802</v>
      </c>
      <c r="C6000" s="4">
        <v>0.37236111111111109</v>
      </c>
      <c r="D6000" t="s">
        <v>21</v>
      </c>
      <c r="E6000">
        <v>1</v>
      </c>
      <c r="F6000" t="s">
        <v>15</v>
      </c>
      <c r="G6000" t="s">
        <v>405</v>
      </c>
      <c r="H6000" t="s">
        <v>406</v>
      </c>
      <c r="J6000" t="s">
        <v>403</v>
      </c>
      <c r="K6000">
        <v>1</v>
      </c>
      <c r="L6000" t="str">
        <f>_xlfn.CONCAT(D6000,F6000)</f>
        <v>Pourover12 oz</v>
      </c>
      <c r="M6000" s="10">
        <f>E6000*_xlfn.XLOOKUP(L6000,PriceListData!$F$2:$F$97,PriceListData!$E$2:$E$97)</f>
        <v>3.5</v>
      </c>
      <c r="N6000" t="str">
        <f>TEXT(B6000,"dddd")</f>
        <v>Sunday</v>
      </c>
    </row>
    <row r="6001" spans="1:14" x14ac:dyDescent="0.35">
      <c r="A6001">
        <v>292030</v>
      </c>
      <c r="B6001" s="3">
        <v>45802</v>
      </c>
      <c r="C6001" s="4">
        <v>0.37236111111111109</v>
      </c>
      <c r="D6001" t="s">
        <v>410</v>
      </c>
      <c r="E6001">
        <v>1</v>
      </c>
      <c r="F6001" t="s">
        <v>15</v>
      </c>
      <c r="G6001" t="s">
        <v>405</v>
      </c>
      <c r="H6001" t="s">
        <v>406</v>
      </c>
      <c r="J6001" t="s">
        <v>403</v>
      </c>
      <c r="K6001">
        <v>1</v>
      </c>
      <c r="L6001" t="str">
        <f>_xlfn.CONCAT(D6001,F6001)</f>
        <v>Café Cubano12 oz</v>
      </c>
      <c r="M6001" s="10">
        <f>E6001*_xlfn.XLOOKUP(L6001,PriceListData!$F$2:$F$97,PriceListData!$E$2:$E$97)</f>
        <v>7</v>
      </c>
      <c r="N6001" t="str">
        <f>TEXT(B6001,"dddd")</f>
        <v>Sunday</v>
      </c>
    </row>
    <row r="6002" spans="1:14" x14ac:dyDescent="0.35">
      <c r="A6002">
        <v>292029</v>
      </c>
      <c r="B6002" s="3">
        <v>45802</v>
      </c>
      <c r="C6002" s="4">
        <v>0.37203703703703705</v>
      </c>
      <c r="D6002" t="s">
        <v>21</v>
      </c>
      <c r="E6002">
        <v>1</v>
      </c>
      <c r="F6002" t="s">
        <v>15</v>
      </c>
      <c r="G6002" t="s">
        <v>405</v>
      </c>
      <c r="H6002" t="s">
        <v>406</v>
      </c>
      <c r="J6002" t="s">
        <v>403</v>
      </c>
      <c r="K6002">
        <v>2</v>
      </c>
      <c r="L6002" t="str">
        <f>_xlfn.CONCAT(D6002,F6002)</f>
        <v>Pourover12 oz</v>
      </c>
      <c r="M6002" s="10">
        <f>E6002*_xlfn.XLOOKUP(L6002,PriceListData!$F$2:$F$97,PriceListData!$E$2:$E$97)</f>
        <v>3.5</v>
      </c>
      <c r="N6002" t="str">
        <f>TEXT(B6002,"dddd")</f>
        <v>Sunday</v>
      </c>
    </row>
    <row r="6003" spans="1:14" x14ac:dyDescent="0.35">
      <c r="A6003">
        <v>292026</v>
      </c>
      <c r="B6003" s="3">
        <v>45802</v>
      </c>
      <c r="C6003" s="4">
        <v>0.36895833333333333</v>
      </c>
      <c r="D6003" t="s">
        <v>404</v>
      </c>
      <c r="E6003">
        <v>2</v>
      </c>
      <c r="F6003" t="s">
        <v>15</v>
      </c>
      <c r="G6003" t="s">
        <v>405</v>
      </c>
      <c r="H6003" t="s">
        <v>406</v>
      </c>
      <c r="J6003" t="s">
        <v>403</v>
      </c>
      <c r="K6003">
        <v>1</v>
      </c>
      <c r="L6003" t="str">
        <f>_xlfn.CONCAT(D6003,F6003)</f>
        <v>Café latté12 oz</v>
      </c>
      <c r="M6003" s="10">
        <f>E6003*_xlfn.XLOOKUP(L6003,PriceListData!$F$2:$F$97,PriceListData!$E$2:$E$97)</f>
        <v>8.5</v>
      </c>
      <c r="N6003" t="str">
        <f>TEXT(B6003,"dddd")</f>
        <v>Sunday</v>
      </c>
    </row>
    <row r="6004" spans="1:14" x14ac:dyDescent="0.35">
      <c r="A6004">
        <v>292024</v>
      </c>
      <c r="B6004" s="3">
        <v>45802</v>
      </c>
      <c r="C6004" s="4">
        <v>0.3676388888888889</v>
      </c>
      <c r="D6004" t="s">
        <v>40</v>
      </c>
      <c r="E6004">
        <v>2</v>
      </c>
      <c r="F6004" t="s">
        <v>35</v>
      </c>
      <c r="G6004" t="s">
        <v>405</v>
      </c>
      <c r="H6004" t="s">
        <v>406</v>
      </c>
      <c r="J6004" t="s">
        <v>403</v>
      </c>
      <c r="K6004">
        <v>1</v>
      </c>
      <c r="L6004" t="str">
        <f>_xlfn.CONCAT(D6004,F6004)</f>
        <v>Espresso1 oz</v>
      </c>
      <c r="M6004" s="10">
        <f>E6004*_xlfn.XLOOKUP(L6004,PriceListData!$F$2:$F$97,PriceListData!$E$2:$E$97)</f>
        <v>5</v>
      </c>
      <c r="N6004" t="str">
        <f>TEXT(B6004,"dddd")</f>
        <v>Sunday</v>
      </c>
    </row>
    <row r="6005" spans="1:14" x14ac:dyDescent="0.35">
      <c r="A6005">
        <v>292023</v>
      </c>
      <c r="B6005" s="3">
        <v>45802</v>
      </c>
      <c r="C6005" s="4">
        <v>0.3649074074074074</v>
      </c>
      <c r="D6005" t="s">
        <v>52</v>
      </c>
      <c r="E6005">
        <v>1</v>
      </c>
      <c r="F6005" t="s">
        <v>15</v>
      </c>
      <c r="G6005" t="s">
        <v>405</v>
      </c>
      <c r="H6005" t="s">
        <v>414</v>
      </c>
      <c r="J6005" t="s">
        <v>403</v>
      </c>
      <c r="K6005">
        <v>2</v>
      </c>
      <c r="L6005" t="str">
        <f>_xlfn.CONCAT(D6005,F6005)</f>
        <v>Frappé12 oz</v>
      </c>
      <c r="M6005" s="10">
        <f>E6005*_xlfn.XLOOKUP(L6005,PriceListData!$F$2:$F$97,PriceListData!$E$2:$E$97)</f>
        <v>4.75</v>
      </c>
      <c r="N6005" t="str">
        <f>TEXT(B6005,"dddd")</f>
        <v>Sunday</v>
      </c>
    </row>
    <row r="6006" spans="1:14" x14ac:dyDescent="0.35">
      <c r="A6006">
        <v>292023</v>
      </c>
      <c r="B6006" s="3">
        <v>45802</v>
      </c>
      <c r="C6006" s="4">
        <v>0.3649074074074074</v>
      </c>
      <c r="D6006" t="s">
        <v>74</v>
      </c>
      <c r="E6006">
        <v>1</v>
      </c>
      <c r="F6006" t="s">
        <v>15</v>
      </c>
      <c r="G6006" t="s">
        <v>417</v>
      </c>
      <c r="H6006" t="s">
        <v>418</v>
      </c>
      <c r="J6006" t="s">
        <v>403</v>
      </c>
      <c r="K6006">
        <v>2</v>
      </c>
      <c r="L6006" t="str">
        <f>_xlfn.CONCAT(D6006,F6006)</f>
        <v>Single-origin12 oz</v>
      </c>
      <c r="M6006" s="10">
        <f>E6006*_xlfn.XLOOKUP(L6006,PriceListData!$F$2:$F$97,PriceListData!$E$2:$E$97)</f>
        <v>14.95</v>
      </c>
      <c r="N6006" t="str">
        <f>TEXT(B6006,"dddd")</f>
        <v>Sunday</v>
      </c>
    </row>
    <row r="6007" spans="1:14" x14ac:dyDescent="0.35">
      <c r="A6007">
        <v>292022</v>
      </c>
      <c r="B6007" s="3">
        <v>45802</v>
      </c>
      <c r="C6007" s="4">
        <v>0.36090277777777779</v>
      </c>
      <c r="D6007" t="s">
        <v>52</v>
      </c>
      <c r="E6007">
        <v>1</v>
      </c>
      <c r="F6007" t="s">
        <v>15</v>
      </c>
      <c r="G6007" t="s">
        <v>405</v>
      </c>
      <c r="H6007" t="s">
        <v>414</v>
      </c>
      <c r="J6007" t="s">
        <v>403</v>
      </c>
      <c r="K6007">
        <v>1</v>
      </c>
      <c r="L6007" t="str">
        <f>_xlfn.CONCAT(D6007,F6007)</f>
        <v>Frappé12 oz</v>
      </c>
      <c r="M6007" s="10">
        <f>E6007*_xlfn.XLOOKUP(L6007,PriceListData!$F$2:$F$97,PriceListData!$E$2:$E$97)</f>
        <v>4.75</v>
      </c>
      <c r="N6007" t="str">
        <f>TEXT(B6007,"dddd")</f>
        <v>Sunday</v>
      </c>
    </row>
    <row r="6008" spans="1:14" x14ac:dyDescent="0.35">
      <c r="A6008">
        <v>292021</v>
      </c>
      <c r="B6008" s="3">
        <v>45802</v>
      </c>
      <c r="C6008" s="4">
        <v>0.36064814814814816</v>
      </c>
      <c r="D6008" t="s">
        <v>21</v>
      </c>
      <c r="E6008">
        <v>1</v>
      </c>
      <c r="F6008" t="s">
        <v>15</v>
      </c>
      <c r="G6008" t="s">
        <v>405</v>
      </c>
      <c r="H6008" t="s">
        <v>406</v>
      </c>
      <c r="J6008" t="s">
        <v>403</v>
      </c>
      <c r="K6008">
        <v>2</v>
      </c>
      <c r="L6008" t="str">
        <f>_xlfn.CONCAT(D6008,F6008)</f>
        <v>Pourover12 oz</v>
      </c>
      <c r="M6008" s="10">
        <f>E6008*_xlfn.XLOOKUP(L6008,PriceListData!$F$2:$F$97,PriceListData!$E$2:$E$97)</f>
        <v>3.5</v>
      </c>
      <c r="N6008" t="str">
        <f>TEXT(B6008,"dddd")</f>
        <v>Sunday</v>
      </c>
    </row>
    <row r="6009" spans="1:14" x14ac:dyDescent="0.35">
      <c r="A6009">
        <v>292018</v>
      </c>
      <c r="B6009" s="3">
        <v>45802</v>
      </c>
      <c r="C6009" s="4">
        <v>0.35891203703703706</v>
      </c>
      <c r="D6009" t="s">
        <v>54</v>
      </c>
      <c r="E6009">
        <v>1</v>
      </c>
      <c r="G6009" t="s">
        <v>415</v>
      </c>
      <c r="H6009" t="s">
        <v>416</v>
      </c>
      <c r="J6009" t="s">
        <v>403</v>
      </c>
      <c r="K6009">
        <v>2</v>
      </c>
      <c r="L6009" t="str">
        <f>_xlfn.CONCAT(D6009,F6009)</f>
        <v>Syrup</v>
      </c>
      <c r="M6009" s="10">
        <f>E6009*_xlfn.XLOOKUP(L6009,PriceListData!$F$2:$F$97,PriceListData!$E$2:$E$97)</f>
        <v>0.75</v>
      </c>
      <c r="N6009" t="str">
        <f>TEXT(B6009,"dddd")</f>
        <v>Sunday</v>
      </c>
    </row>
    <row r="6010" spans="1:14" x14ac:dyDescent="0.35">
      <c r="A6010">
        <v>292018</v>
      </c>
      <c r="B6010" s="3">
        <v>45802</v>
      </c>
      <c r="C6010" s="4">
        <v>0.35891203703703706</v>
      </c>
      <c r="D6010" t="s">
        <v>404</v>
      </c>
      <c r="E6010">
        <v>1</v>
      </c>
      <c r="F6010" t="s">
        <v>15</v>
      </c>
      <c r="G6010" t="s">
        <v>405</v>
      </c>
      <c r="H6010" t="s">
        <v>406</v>
      </c>
      <c r="J6010" t="s">
        <v>403</v>
      </c>
      <c r="K6010">
        <v>2</v>
      </c>
      <c r="L6010" t="str">
        <f>_xlfn.CONCAT(D6010,F6010)</f>
        <v>Café latté12 oz</v>
      </c>
      <c r="M6010" s="10">
        <f>E6010*_xlfn.XLOOKUP(L6010,PriceListData!$F$2:$F$97,PriceListData!$E$2:$E$97)</f>
        <v>4.25</v>
      </c>
      <c r="N6010" t="str">
        <f>TEXT(B6010,"dddd")</f>
        <v>Sunday</v>
      </c>
    </row>
    <row r="6011" spans="1:14" x14ac:dyDescent="0.35">
      <c r="A6011">
        <v>292017</v>
      </c>
      <c r="B6011" s="3">
        <v>45802</v>
      </c>
      <c r="C6011" s="4">
        <v>0.35812500000000003</v>
      </c>
      <c r="D6011" t="s">
        <v>54</v>
      </c>
      <c r="E6011">
        <v>1</v>
      </c>
      <c r="G6011" t="s">
        <v>415</v>
      </c>
      <c r="H6011" t="s">
        <v>416</v>
      </c>
      <c r="J6011" t="s">
        <v>403</v>
      </c>
      <c r="K6011">
        <v>1</v>
      </c>
      <c r="L6011" t="str">
        <f>_xlfn.CONCAT(D6011,F6011)</f>
        <v>Syrup</v>
      </c>
      <c r="M6011" s="10">
        <f>E6011*_xlfn.XLOOKUP(L6011,PriceListData!$F$2:$F$97,PriceListData!$E$2:$E$97)</f>
        <v>0.75</v>
      </c>
      <c r="N6011" t="str">
        <f>TEXT(B6011,"dddd")</f>
        <v>Sunday</v>
      </c>
    </row>
    <row r="6012" spans="1:14" x14ac:dyDescent="0.35">
      <c r="A6012">
        <v>292017</v>
      </c>
      <c r="B6012" s="3">
        <v>45802</v>
      </c>
      <c r="C6012" s="4">
        <v>0.35812500000000003</v>
      </c>
      <c r="D6012" t="s">
        <v>21</v>
      </c>
      <c r="E6012">
        <v>1</v>
      </c>
      <c r="F6012" t="s">
        <v>15</v>
      </c>
      <c r="G6012" t="s">
        <v>405</v>
      </c>
      <c r="H6012" t="s">
        <v>406</v>
      </c>
      <c r="J6012" t="s">
        <v>403</v>
      </c>
      <c r="K6012">
        <v>1</v>
      </c>
      <c r="L6012" t="str">
        <f>_xlfn.CONCAT(D6012,F6012)</f>
        <v>Pourover12 oz</v>
      </c>
      <c r="M6012" s="10">
        <f>E6012*_xlfn.XLOOKUP(L6012,PriceListData!$F$2:$F$97,PriceListData!$E$2:$E$97)</f>
        <v>3.5</v>
      </c>
      <c r="N6012" t="str">
        <f>TEXT(B6012,"dddd")</f>
        <v>Sunday</v>
      </c>
    </row>
    <row r="6013" spans="1:14" x14ac:dyDescent="0.35">
      <c r="A6013">
        <v>292016</v>
      </c>
      <c r="B6013" s="3">
        <v>45802</v>
      </c>
      <c r="C6013" s="4">
        <v>0.35633101851851851</v>
      </c>
      <c r="D6013" t="s">
        <v>419</v>
      </c>
      <c r="E6013">
        <v>1</v>
      </c>
      <c r="G6013" t="s">
        <v>415</v>
      </c>
      <c r="H6013" t="s">
        <v>416</v>
      </c>
      <c r="J6013" t="s">
        <v>403</v>
      </c>
      <c r="K6013">
        <v>2</v>
      </c>
      <c r="L6013" t="str">
        <f>_xlfn.CONCAT(D6013,F6013)</f>
        <v>Extra shot</v>
      </c>
      <c r="M6013" s="10">
        <f>E6013*_xlfn.XLOOKUP(L6013,PriceListData!$F$2:$F$97,PriceListData!$E$2:$E$97)</f>
        <v>1</v>
      </c>
      <c r="N6013" t="str">
        <f>TEXT(B6013,"dddd")</f>
        <v>Sunday</v>
      </c>
    </row>
    <row r="6014" spans="1:14" x14ac:dyDescent="0.35">
      <c r="A6014">
        <v>292015</v>
      </c>
      <c r="B6014" s="3">
        <v>45802</v>
      </c>
      <c r="C6014" s="4">
        <v>0.35567129629629629</v>
      </c>
      <c r="D6014" t="s">
        <v>54</v>
      </c>
      <c r="E6014">
        <v>1</v>
      </c>
      <c r="G6014" t="s">
        <v>415</v>
      </c>
      <c r="H6014" t="s">
        <v>416</v>
      </c>
      <c r="J6014" t="s">
        <v>403</v>
      </c>
      <c r="K6014">
        <v>2</v>
      </c>
      <c r="L6014" t="str">
        <f>_xlfn.CONCAT(D6014,F6014)</f>
        <v>Syrup</v>
      </c>
      <c r="M6014" s="10">
        <f>E6014*_xlfn.XLOOKUP(L6014,PriceListData!$F$2:$F$97,PriceListData!$E$2:$E$97)</f>
        <v>0.75</v>
      </c>
      <c r="N6014" t="str">
        <f>TEXT(B6014,"dddd")</f>
        <v>Sunday</v>
      </c>
    </row>
    <row r="6015" spans="1:14" x14ac:dyDescent="0.35">
      <c r="A6015">
        <v>292015</v>
      </c>
      <c r="B6015" s="3">
        <v>45802</v>
      </c>
      <c r="C6015" s="4">
        <v>0.35567129629629629</v>
      </c>
      <c r="D6015" t="s">
        <v>21</v>
      </c>
      <c r="E6015">
        <v>1</v>
      </c>
      <c r="F6015" t="s">
        <v>15</v>
      </c>
      <c r="G6015" t="s">
        <v>405</v>
      </c>
      <c r="H6015" t="s">
        <v>406</v>
      </c>
      <c r="J6015" t="s">
        <v>403</v>
      </c>
      <c r="K6015">
        <v>2</v>
      </c>
      <c r="L6015" t="str">
        <f>_xlfn.CONCAT(D6015,F6015)</f>
        <v>Pourover12 oz</v>
      </c>
      <c r="M6015" s="10">
        <f>E6015*_xlfn.XLOOKUP(L6015,PriceListData!$F$2:$F$97,PriceListData!$E$2:$E$97)</f>
        <v>3.5</v>
      </c>
      <c r="N6015" t="str">
        <f>TEXT(B6015,"dddd")</f>
        <v>Sunday</v>
      </c>
    </row>
    <row r="6016" spans="1:14" x14ac:dyDescent="0.35">
      <c r="A6016">
        <v>292015</v>
      </c>
      <c r="B6016" s="3">
        <v>45802</v>
      </c>
      <c r="C6016" s="4">
        <v>0.35567129629629629</v>
      </c>
      <c r="D6016" t="s">
        <v>424</v>
      </c>
      <c r="E6016">
        <v>1</v>
      </c>
      <c r="F6016" t="s">
        <v>15</v>
      </c>
      <c r="G6016" t="s">
        <v>423</v>
      </c>
      <c r="H6016" t="s">
        <v>414</v>
      </c>
      <c r="J6016" t="s">
        <v>403</v>
      </c>
      <c r="K6016">
        <v>2</v>
      </c>
      <c r="L6016" t="str">
        <f>_xlfn.CONCAT(D6016,F6016)</f>
        <v>Coconut milk smoothie12 oz</v>
      </c>
      <c r="M6016" s="10">
        <f>E6016*_xlfn.XLOOKUP(L6016,PriceListData!$F$2:$F$97,PriceListData!$E$2:$E$97)</f>
        <v>5.75</v>
      </c>
      <c r="N6016" t="str">
        <f>TEXT(B6016,"dddd")</f>
        <v>Sunday</v>
      </c>
    </row>
    <row r="6017" spans="1:14" x14ac:dyDescent="0.35">
      <c r="A6017">
        <v>292013</v>
      </c>
      <c r="B6017" s="3">
        <v>45802</v>
      </c>
      <c r="C6017" s="4">
        <v>0.35386574074074073</v>
      </c>
      <c r="D6017" t="s">
        <v>409</v>
      </c>
      <c r="E6017">
        <v>1</v>
      </c>
      <c r="F6017" t="s">
        <v>15</v>
      </c>
      <c r="G6017" t="s">
        <v>405</v>
      </c>
      <c r="H6017" t="s">
        <v>406</v>
      </c>
      <c r="J6017" t="s">
        <v>403</v>
      </c>
      <c r="K6017">
        <v>1</v>
      </c>
      <c r="L6017" t="str">
        <f>_xlfn.CONCAT(D6017,F6017)</f>
        <v>Drip coffee12 oz</v>
      </c>
      <c r="M6017" s="10">
        <f>E6017*_xlfn.XLOOKUP(L6017,PriceListData!$F$2:$F$97,PriceListData!$E$2:$E$97)</f>
        <v>2.25</v>
      </c>
      <c r="N6017" t="str">
        <f>TEXT(B6017,"dddd")</f>
        <v>Sunday</v>
      </c>
    </row>
    <row r="6018" spans="1:14" x14ac:dyDescent="0.35">
      <c r="A6018">
        <v>292009</v>
      </c>
      <c r="B6018" s="3">
        <v>45802</v>
      </c>
      <c r="C6018" s="4">
        <v>0.33898148148148149</v>
      </c>
      <c r="D6018" t="s">
        <v>425</v>
      </c>
      <c r="E6018">
        <v>1</v>
      </c>
      <c r="F6018" t="s">
        <v>15</v>
      </c>
      <c r="G6018" t="s">
        <v>405</v>
      </c>
      <c r="H6018" t="s">
        <v>414</v>
      </c>
      <c r="J6018" t="s">
        <v>403</v>
      </c>
      <c r="K6018">
        <v>1</v>
      </c>
      <c r="L6018" t="str">
        <f>_xlfn.CONCAT(D6018,F6018)</f>
        <v>Iced Guillermo12 oz</v>
      </c>
      <c r="M6018" s="10">
        <f>E6018*_xlfn.XLOOKUP(L6018,PriceListData!$F$2:$F$97,PriceListData!$E$2:$E$97)</f>
        <v>3.5</v>
      </c>
      <c r="N6018" t="str">
        <f>TEXT(B6018,"dddd")</f>
        <v>Sunday</v>
      </c>
    </row>
    <row r="6019" spans="1:14" x14ac:dyDescent="0.35">
      <c r="A6019">
        <v>292008</v>
      </c>
      <c r="B6019" s="3">
        <v>45802</v>
      </c>
      <c r="C6019" s="4">
        <v>0.3333564814814815</v>
      </c>
      <c r="D6019" t="s">
        <v>21</v>
      </c>
      <c r="E6019">
        <v>1</v>
      </c>
      <c r="F6019" t="s">
        <v>15</v>
      </c>
      <c r="G6019" t="s">
        <v>405</v>
      </c>
      <c r="H6019" t="s">
        <v>406</v>
      </c>
      <c r="J6019" t="s">
        <v>403</v>
      </c>
      <c r="K6019">
        <v>1</v>
      </c>
      <c r="L6019" t="str">
        <f>_xlfn.CONCAT(D6019,F6019)</f>
        <v>Pourover12 oz</v>
      </c>
      <c r="M6019" s="10">
        <f>E6019*_xlfn.XLOOKUP(L6019,PriceListData!$F$2:$F$97,PriceListData!$E$2:$E$97)</f>
        <v>3.5</v>
      </c>
      <c r="N6019" t="str">
        <f>TEXT(B6019,"dddd")</f>
        <v>Sunday</v>
      </c>
    </row>
    <row r="6020" spans="1:14" x14ac:dyDescent="0.35">
      <c r="A6020">
        <v>292007</v>
      </c>
      <c r="B6020" s="3">
        <v>45802</v>
      </c>
      <c r="C6020" s="4">
        <v>0.91722222222222227</v>
      </c>
      <c r="D6020" t="s">
        <v>450</v>
      </c>
      <c r="E6020">
        <v>1</v>
      </c>
      <c r="G6020" t="s">
        <v>433</v>
      </c>
      <c r="H6020" t="s">
        <v>435</v>
      </c>
      <c r="J6020" t="s">
        <v>403</v>
      </c>
      <c r="K6020">
        <v>1</v>
      </c>
      <c r="L6020" t="str">
        <f>_xlfn.CONCAT(D6020,F6020)</f>
        <v>Snack cake</v>
      </c>
      <c r="M6020" s="10">
        <f>E6020*_xlfn.XLOOKUP(L6020,PriceListData!$F$2:$F$97,PriceListData!$E$2:$E$97)</f>
        <v>2</v>
      </c>
      <c r="N6020" t="str">
        <f>TEXT(B6020,"dddd")</f>
        <v>Sunday</v>
      </c>
    </row>
    <row r="6021" spans="1:14" x14ac:dyDescent="0.35">
      <c r="A6021">
        <v>292006</v>
      </c>
      <c r="B6021" s="3">
        <v>45802</v>
      </c>
      <c r="C6021" s="4">
        <v>0.8772685185185185</v>
      </c>
      <c r="D6021" t="s">
        <v>441</v>
      </c>
      <c r="E6021">
        <v>1</v>
      </c>
      <c r="G6021" t="s">
        <v>433</v>
      </c>
      <c r="H6021" t="s">
        <v>435</v>
      </c>
      <c r="J6021" t="s">
        <v>403</v>
      </c>
      <c r="K6021">
        <v>1</v>
      </c>
      <c r="L6021" t="str">
        <f>_xlfn.CONCAT(D6021,F6021)</f>
        <v>Sticky bun</v>
      </c>
      <c r="M6021" s="10">
        <f>E6021*_xlfn.XLOOKUP(L6021,PriceListData!$F$2:$F$97,PriceListData!$E$2:$E$97)</f>
        <v>2.75</v>
      </c>
      <c r="N6021" t="str">
        <f>TEXT(B6021,"dddd")</f>
        <v>Sunday</v>
      </c>
    </row>
    <row r="6022" spans="1:14" x14ac:dyDescent="0.35">
      <c r="A6022">
        <v>292005</v>
      </c>
      <c r="B6022" s="3">
        <v>45802</v>
      </c>
      <c r="C6022" s="4">
        <v>0.84009259259259261</v>
      </c>
      <c r="D6022" t="s">
        <v>63</v>
      </c>
      <c r="E6022">
        <v>1</v>
      </c>
      <c r="G6022" t="s">
        <v>433</v>
      </c>
      <c r="H6022" t="s">
        <v>435</v>
      </c>
      <c r="J6022" t="s">
        <v>403</v>
      </c>
      <c r="K6022">
        <v>1</v>
      </c>
      <c r="L6022" t="str">
        <f>_xlfn.CONCAT(D6022,F6022)</f>
        <v>Cookie</v>
      </c>
      <c r="M6022" s="10">
        <f>E6022*_xlfn.XLOOKUP(L6022,PriceListData!$F$2:$F$97,PriceListData!$E$2:$E$97)</f>
        <v>3</v>
      </c>
      <c r="N6022" t="str">
        <f>TEXT(B6022,"dddd")</f>
        <v>Sunday</v>
      </c>
    </row>
    <row r="6023" spans="1:14" x14ac:dyDescent="0.35">
      <c r="A6023">
        <v>292004</v>
      </c>
      <c r="B6023" s="3">
        <v>45802</v>
      </c>
      <c r="C6023" s="4">
        <v>0.75179398148148147</v>
      </c>
      <c r="D6023" t="s">
        <v>63</v>
      </c>
      <c r="E6023">
        <v>1</v>
      </c>
      <c r="G6023" t="s">
        <v>433</v>
      </c>
      <c r="H6023" t="s">
        <v>435</v>
      </c>
      <c r="J6023" t="s">
        <v>403</v>
      </c>
      <c r="K6023">
        <v>1</v>
      </c>
      <c r="L6023" t="str">
        <f>_xlfn.CONCAT(D6023,F6023)</f>
        <v>Cookie</v>
      </c>
      <c r="M6023" s="10">
        <f>E6023*_xlfn.XLOOKUP(L6023,PriceListData!$F$2:$F$97,PriceListData!$E$2:$E$97)</f>
        <v>3</v>
      </c>
      <c r="N6023" t="str">
        <f>TEXT(B6023,"dddd")</f>
        <v>Sunday</v>
      </c>
    </row>
    <row r="6024" spans="1:14" x14ac:dyDescent="0.35">
      <c r="A6024">
        <v>292003</v>
      </c>
      <c r="B6024" s="3">
        <v>45802</v>
      </c>
      <c r="C6024" s="4">
        <v>0.68287037037037035</v>
      </c>
      <c r="D6024" t="s">
        <v>443</v>
      </c>
      <c r="E6024">
        <v>1</v>
      </c>
      <c r="G6024" t="s">
        <v>433</v>
      </c>
      <c r="H6024" t="s">
        <v>435</v>
      </c>
      <c r="J6024" t="s">
        <v>403</v>
      </c>
      <c r="K6024">
        <v>1</v>
      </c>
      <c r="L6024" t="str">
        <f>_xlfn.CONCAT(D6024,F6024)</f>
        <v>Scone with clotted cream and jam</v>
      </c>
      <c r="M6024" s="10">
        <f>E6024*_xlfn.XLOOKUP(L6024,PriceListData!$F$2:$F$97,PriceListData!$E$2:$E$97)</f>
        <v>5.75</v>
      </c>
      <c r="N6024" t="str">
        <f>TEXT(B6024,"dddd")</f>
        <v>Sunday</v>
      </c>
    </row>
    <row r="6025" spans="1:14" x14ac:dyDescent="0.35">
      <c r="A6025">
        <v>292002</v>
      </c>
      <c r="B6025" s="3">
        <v>45802</v>
      </c>
      <c r="C6025" s="4">
        <v>0.56598379629629625</v>
      </c>
      <c r="D6025" t="s">
        <v>437</v>
      </c>
      <c r="E6025">
        <v>2</v>
      </c>
      <c r="G6025" t="s">
        <v>433</v>
      </c>
      <c r="H6025" t="s">
        <v>435</v>
      </c>
      <c r="J6025" t="s">
        <v>403</v>
      </c>
      <c r="K6025">
        <v>1</v>
      </c>
      <c r="L6025" t="str">
        <f>_xlfn.CONCAT(D6025,F6025)</f>
        <v>Pizza pocket</v>
      </c>
      <c r="M6025" s="10">
        <f>E6025*_xlfn.XLOOKUP(L6025,PriceListData!$F$2:$F$97,PriceListData!$E$2:$E$97)</f>
        <v>10</v>
      </c>
      <c r="N6025" t="str">
        <f>TEXT(B6025,"dddd")</f>
        <v>Sunday</v>
      </c>
    </row>
    <row r="6026" spans="1:14" x14ac:dyDescent="0.35">
      <c r="A6026">
        <v>292001</v>
      </c>
      <c r="B6026" s="3">
        <v>45802</v>
      </c>
      <c r="C6026" s="4">
        <v>0.54395833333333332</v>
      </c>
      <c r="D6026" t="s">
        <v>441</v>
      </c>
      <c r="E6026">
        <v>1</v>
      </c>
      <c r="G6026" t="s">
        <v>433</v>
      </c>
      <c r="H6026" t="s">
        <v>435</v>
      </c>
      <c r="J6026" t="s">
        <v>403</v>
      </c>
      <c r="K6026">
        <v>1</v>
      </c>
      <c r="L6026" t="str">
        <f>_xlfn.CONCAT(D6026,F6026)</f>
        <v>Sticky bun</v>
      </c>
      <c r="M6026" s="10">
        <f>E6026*_xlfn.XLOOKUP(L6026,PriceListData!$F$2:$F$97,PriceListData!$E$2:$E$97)</f>
        <v>2.75</v>
      </c>
      <c r="N6026" t="str">
        <f>TEXT(B6026,"dddd")</f>
        <v>Sunday</v>
      </c>
    </row>
    <row r="6027" spans="1:14" x14ac:dyDescent="0.35">
      <c r="A6027">
        <v>292000</v>
      </c>
      <c r="B6027" s="3">
        <v>45802</v>
      </c>
      <c r="C6027" s="4">
        <v>0.49755787037037036</v>
      </c>
      <c r="D6027" t="s">
        <v>444</v>
      </c>
      <c r="E6027">
        <v>1</v>
      </c>
      <c r="G6027" t="s">
        <v>433</v>
      </c>
      <c r="H6027" t="s">
        <v>440</v>
      </c>
      <c r="J6027" t="s">
        <v>403</v>
      </c>
      <c r="K6027">
        <v>2</v>
      </c>
      <c r="L6027" t="str">
        <f>_xlfn.CONCAT(D6027,F6027)</f>
        <v>Sticky bun (day old)</v>
      </c>
      <c r="M6027" s="10">
        <f>E6027*_xlfn.XLOOKUP(L6027,PriceListData!$F$2:$F$97,PriceListData!$E$2:$E$97)</f>
        <v>2</v>
      </c>
      <c r="N6027" t="str">
        <f>TEXT(B6027,"dddd")</f>
        <v>Sunday</v>
      </c>
    </row>
    <row r="6028" spans="1:14" x14ac:dyDescent="0.35">
      <c r="A6028">
        <v>291999</v>
      </c>
      <c r="B6028" s="3">
        <v>45802</v>
      </c>
      <c r="C6028" s="4">
        <v>0.48549768518518521</v>
      </c>
      <c r="D6028" t="s">
        <v>63</v>
      </c>
      <c r="E6028">
        <v>1</v>
      </c>
      <c r="G6028" t="s">
        <v>433</v>
      </c>
      <c r="H6028" t="s">
        <v>435</v>
      </c>
      <c r="J6028" t="s">
        <v>403</v>
      </c>
      <c r="K6028">
        <v>1</v>
      </c>
      <c r="L6028" t="str">
        <f>_xlfn.CONCAT(D6028,F6028)</f>
        <v>Cookie</v>
      </c>
      <c r="M6028" s="10">
        <f>E6028*_xlfn.XLOOKUP(L6028,PriceListData!$F$2:$F$97,PriceListData!$E$2:$E$97)</f>
        <v>3</v>
      </c>
      <c r="N6028" t="str">
        <f>TEXT(B6028,"dddd")</f>
        <v>Sunday</v>
      </c>
    </row>
    <row r="6029" spans="1:14" x14ac:dyDescent="0.35">
      <c r="A6029">
        <v>291998</v>
      </c>
      <c r="B6029" s="3">
        <v>45802</v>
      </c>
      <c r="C6029" s="4">
        <v>0.48494212962962963</v>
      </c>
      <c r="D6029" t="s">
        <v>449</v>
      </c>
      <c r="E6029">
        <v>1</v>
      </c>
      <c r="G6029" t="s">
        <v>433</v>
      </c>
      <c r="H6029" t="s">
        <v>435</v>
      </c>
      <c r="J6029" t="s">
        <v>403</v>
      </c>
      <c r="K6029">
        <v>1</v>
      </c>
      <c r="L6029" t="str">
        <f>_xlfn.CONCAT(D6029,F6029)</f>
        <v>Chocolate croissant</v>
      </c>
      <c r="M6029" s="10">
        <f>E6029*_xlfn.XLOOKUP(L6029,PriceListData!$F$2:$F$97,PriceListData!$E$2:$E$97)</f>
        <v>5.25</v>
      </c>
      <c r="N6029" t="str">
        <f>TEXT(B6029,"dddd")</f>
        <v>Sunday</v>
      </c>
    </row>
    <row r="6030" spans="1:14" x14ac:dyDescent="0.35">
      <c r="A6030">
        <v>291997</v>
      </c>
      <c r="B6030" s="3">
        <v>45802</v>
      </c>
      <c r="C6030" s="4">
        <v>0.484375</v>
      </c>
      <c r="D6030" t="s">
        <v>189</v>
      </c>
      <c r="E6030">
        <v>1</v>
      </c>
      <c r="G6030" t="s">
        <v>433</v>
      </c>
      <c r="H6030" t="s">
        <v>448</v>
      </c>
      <c r="J6030" t="s">
        <v>403</v>
      </c>
      <c r="K6030">
        <v>1</v>
      </c>
      <c r="L6030" t="str">
        <f>_xlfn.CONCAT(D6030,F6030)</f>
        <v>Toastie</v>
      </c>
      <c r="M6030" s="10">
        <f>E6030*_xlfn.XLOOKUP(L6030,PriceListData!$F$2:$F$97,PriceListData!$E$2:$E$97)</f>
        <v>6.75</v>
      </c>
      <c r="N6030" t="str">
        <f>TEXT(B6030,"dddd")</f>
        <v>Sunday</v>
      </c>
    </row>
    <row r="6031" spans="1:14" x14ac:dyDescent="0.35">
      <c r="A6031">
        <v>291996</v>
      </c>
      <c r="B6031" s="3">
        <v>45802</v>
      </c>
      <c r="C6031" s="4">
        <v>0.48346064814814815</v>
      </c>
      <c r="D6031" t="s">
        <v>441</v>
      </c>
      <c r="E6031">
        <v>1</v>
      </c>
      <c r="G6031" t="s">
        <v>433</v>
      </c>
      <c r="H6031" t="s">
        <v>435</v>
      </c>
      <c r="J6031" t="s">
        <v>403</v>
      </c>
      <c r="K6031">
        <v>1</v>
      </c>
      <c r="L6031" t="str">
        <f>_xlfn.CONCAT(D6031,F6031)</f>
        <v>Sticky bun</v>
      </c>
      <c r="M6031" s="10">
        <f>E6031*_xlfn.XLOOKUP(L6031,PriceListData!$F$2:$F$97,PriceListData!$E$2:$E$97)</f>
        <v>2.75</v>
      </c>
      <c r="N6031" t="str">
        <f>TEXT(B6031,"dddd")</f>
        <v>Sunday</v>
      </c>
    </row>
    <row r="6032" spans="1:14" x14ac:dyDescent="0.35">
      <c r="A6032">
        <v>291995</v>
      </c>
      <c r="B6032" s="3">
        <v>45802</v>
      </c>
      <c r="C6032" s="4">
        <v>0.47802083333333334</v>
      </c>
      <c r="D6032" t="s">
        <v>362</v>
      </c>
      <c r="E6032">
        <v>1</v>
      </c>
      <c r="G6032" t="s">
        <v>433</v>
      </c>
      <c r="H6032" t="s">
        <v>435</v>
      </c>
      <c r="J6032" t="s">
        <v>403</v>
      </c>
      <c r="K6032">
        <v>1</v>
      </c>
      <c r="L6032" t="str">
        <f>_xlfn.CONCAT(D6032,F6032)</f>
        <v>Donut</v>
      </c>
      <c r="M6032" s="10">
        <f>E6032*_xlfn.XLOOKUP(L6032,PriceListData!$F$2:$F$97,PriceListData!$E$2:$E$97)</f>
        <v>3.75</v>
      </c>
      <c r="N6032" t="str">
        <f>TEXT(B6032,"dddd")</f>
        <v>Sunday</v>
      </c>
    </row>
    <row r="6033" spans="1:14" x14ac:dyDescent="0.35">
      <c r="A6033">
        <v>291995</v>
      </c>
      <c r="B6033" s="3">
        <v>45802</v>
      </c>
      <c r="C6033" s="4">
        <v>0.47802083333333334</v>
      </c>
      <c r="D6033" t="s">
        <v>93</v>
      </c>
      <c r="E6033">
        <v>2</v>
      </c>
      <c r="G6033" t="s">
        <v>433</v>
      </c>
      <c r="H6033" t="s">
        <v>435</v>
      </c>
      <c r="J6033" t="s">
        <v>403</v>
      </c>
      <c r="K6033">
        <v>1</v>
      </c>
      <c r="L6033" t="str">
        <f>_xlfn.CONCAT(D6033,F6033)</f>
        <v>Croissant</v>
      </c>
      <c r="M6033" s="10">
        <f>E6033*_xlfn.XLOOKUP(L6033,PriceListData!$F$2:$F$97,PriceListData!$E$2:$E$97)</f>
        <v>9.5</v>
      </c>
      <c r="N6033" t="str">
        <f>TEXT(B6033,"dddd")</f>
        <v>Sunday</v>
      </c>
    </row>
    <row r="6034" spans="1:14" x14ac:dyDescent="0.35">
      <c r="A6034">
        <v>291994</v>
      </c>
      <c r="B6034" s="3">
        <v>45802</v>
      </c>
      <c r="C6034" s="4">
        <v>0.47466435185185185</v>
      </c>
      <c r="D6034" t="s">
        <v>449</v>
      </c>
      <c r="E6034">
        <v>1</v>
      </c>
      <c r="G6034" t="s">
        <v>433</v>
      </c>
      <c r="H6034" t="s">
        <v>435</v>
      </c>
      <c r="J6034" t="s">
        <v>403</v>
      </c>
      <c r="K6034">
        <v>1</v>
      </c>
      <c r="L6034" t="str">
        <f>_xlfn.CONCAT(D6034,F6034)</f>
        <v>Chocolate croissant</v>
      </c>
      <c r="M6034" s="10">
        <f>E6034*_xlfn.XLOOKUP(L6034,PriceListData!$F$2:$F$97,PriceListData!$E$2:$E$97)</f>
        <v>5.25</v>
      </c>
      <c r="N6034" t="str">
        <f>TEXT(B6034,"dddd")</f>
        <v>Sunday</v>
      </c>
    </row>
    <row r="6035" spans="1:14" x14ac:dyDescent="0.35">
      <c r="A6035">
        <v>291993</v>
      </c>
      <c r="B6035" s="3">
        <v>45802</v>
      </c>
      <c r="C6035" s="4">
        <v>0.47359953703703705</v>
      </c>
      <c r="D6035" t="s">
        <v>189</v>
      </c>
      <c r="E6035">
        <v>1</v>
      </c>
      <c r="G6035" t="s">
        <v>433</v>
      </c>
      <c r="H6035" t="s">
        <v>448</v>
      </c>
      <c r="J6035" t="s">
        <v>403</v>
      </c>
      <c r="K6035">
        <v>1</v>
      </c>
      <c r="L6035" t="str">
        <f>_xlfn.CONCAT(D6035,F6035)</f>
        <v>Toastie</v>
      </c>
      <c r="M6035" s="10">
        <f>E6035*_xlfn.XLOOKUP(L6035,PriceListData!$F$2:$F$97,PriceListData!$E$2:$E$97)</f>
        <v>6.75</v>
      </c>
      <c r="N6035" t="str">
        <f>TEXT(B6035,"dddd")</f>
        <v>Sunday</v>
      </c>
    </row>
    <row r="6036" spans="1:14" x14ac:dyDescent="0.35">
      <c r="A6036">
        <v>291992</v>
      </c>
      <c r="B6036" s="3">
        <v>45802</v>
      </c>
      <c r="C6036" s="4">
        <v>0.47056712962962965</v>
      </c>
      <c r="D6036" t="s">
        <v>189</v>
      </c>
      <c r="E6036">
        <v>1</v>
      </c>
      <c r="G6036" t="s">
        <v>433</v>
      </c>
      <c r="H6036" t="s">
        <v>448</v>
      </c>
      <c r="J6036" t="s">
        <v>403</v>
      </c>
      <c r="K6036">
        <v>1</v>
      </c>
      <c r="L6036" t="str">
        <f>_xlfn.CONCAT(D6036,F6036)</f>
        <v>Toastie</v>
      </c>
      <c r="M6036" s="10">
        <f>E6036*_xlfn.XLOOKUP(L6036,PriceListData!$F$2:$F$97,PriceListData!$E$2:$E$97)</f>
        <v>6.75</v>
      </c>
      <c r="N6036" t="str">
        <f>TEXT(B6036,"dddd")</f>
        <v>Sunday</v>
      </c>
    </row>
    <row r="6037" spans="1:14" x14ac:dyDescent="0.35">
      <c r="A6037">
        <v>291992</v>
      </c>
      <c r="B6037" s="3">
        <v>45802</v>
      </c>
      <c r="C6037" s="4">
        <v>0.47056712962962965</v>
      </c>
      <c r="D6037" t="s">
        <v>449</v>
      </c>
      <c r="E6037">
        <v>1</v>
      </c>
      <c r="G6037" t="s">
        <v>433</v>
      </c>
      <c r="H6037" t="s">
        <v>435</v>
      </c>
      <c r="J6037" t="s">
        <v>403</v>
      </c>
      <c r="K6037">
        <v>1</v>
      </c>
      <c r="L6037" t="str">
        <f>_xlfn.CONCAT(D6037,F6037)</f>
        <v>Chocolate croissant</v>
      </c>
      <c r="M6037" s="10">
        <f>E6037*_xlfn.XLOOKUP(L6037,PriceListData!$F$2:$F$97,PriceListData!$E$2:$E$97)</f>
        <v>5.25</v>
      </c>
      <c r="N6037" t="str">
        <f>TEXT(B6037,"dddd")</f>
        <v>Sunday</v>
      </c>
    </row>
    <row r="6038" spans="1:14" x14ac:dyDescent="0.35">
      <c r="A6038">
        <v>291991</v>
      </c>
      <c r="B6038" s="3">
        <v>45802</v>
      </c>
      <c r="C6038" s="4">
        <v>0.46908564814814813</v>
      </c>
      <c r="D6038" t="s">
        <v>443</v>
      </c>
      <c r="E6038">
        <v>1</v>
      </c>
      <c r="G6038" t="s">
        <v>433</v>
      </c>
      <c r="H6038" t="s">
        <v>435</v>
      </c>
      <c r="J6038" t="s">
        <v>403</v>
      </c>
      <c r="K6038">
        <v>1</v>
      </c>
      <c r="L6038" t="str">
        <f>_xlfn.CONCAT(D6038,F6038)</f>
        <v>Scone with clotted cream and jam</v>
      </c>
      <c r="M6038" s="10">
        <f>E6038*_xlfn.XLOOKUP(L6038,PriceListData!$F$2:$F$97,PriceListData!$E$2:$E$97)</f>
        <v>5.75</v>
      </c>
      <c r="N6038" t="str">
        <f>TEXT(B6038,"dddd")</f>
        <v>Sunday</v>
      </c>
    </row>
    <row r="6039" spans="1:14" x14ac:dyDescent="0.35">
      <c r="A6039">
        <v>291990</v>
      </c>
      <c r="B6039" s="3">
        <v>45802</v>
      </c>
      <c r="C6039" s="4">
        <v>0.46741898148148148</v>
      </c>
      <c r="D6039" t="s">
        <v>437</v>
      </c>
      <c r="E6039">
        <v>1</v>
      </c>
      <c r="G6039" t="s">
        <v>433</v>
      </c>
      <c r="H6039" t="s">
        <v>435</v>
      </c>
      <c r="J6039" t="s">
        <v>403</v>
      </c>
      <c r="K6039">
        <v>1</v>
      </c>
      <c r="L6039" t="str">
        <f>_xlfn.CONCAT(D6039,F6039)</f>
        <v>Pizza pocket</v>
      </c>
      <c r="M6039" s="10">
        <f>E6039*_xlfn.XLOOKUP(L6039,PriceListData!$F$2:$F$97,PriceListData!$E$2:$E$97)</f>
        <v>5</v>
      </c>
      <c r="N6039" t="str">
        <f>TEXT(B6039,"dddd")</f>
        <v>Sunday</v>
      </c>
    </row>
    <row r="6040" spans="1:14" x14ac:dyDescent="0.35">
      <c r="A6040">
        <v>291989</v>
      </c>
      <c r="B6040" s="3">
        <v>45802</v>
      </c>
      <c r="C6040" s="4">
        <v>0.46403935185185186</v>
      </c>
      <c r="D6040" t="s">
        <v>437</v>
      </c>
      <c r="E6040">
        <v>1</v>
      </c>
      <c r="G6040" t="s">
        <v>433</v>
      </c>
      <c r="H6040" t="s">
        <v>435</v>
      </c>
      <c r="J6040" t="s">
        <v>403</v>
      </c>
      <c r="K6040">
        <v>1</v>
      </c>
      <c r="L6040" t="str">
        <f>_xlfn.CONCAT(D6040,F6040)</f>
        <v>Pizza pocket</v>
      </c>
      <c r="M6040" s="10">
        <f>E6040*_xlfn.XLOOKUP(L6040,PriceListData!$F$2:$F$97,PriceListData!$E$2:$E$97)</f>
        <v>5</v>
      </c>
      <c r="N6040" t="str">
        <f>TEXT(B6040,"dddd")</f>
        <v>Sunday</v>
      </c>
    </row>
    <row r="6041" spans="1:14" x14ac:dyDescent="0.35">
      <c r="A6041">
        <v>291988</v>
      </c>
      <c r="B6041" s="3">
        <v>45802</v>
      </c>
      <c r="C6041" s="4">
        <v>0.45741898148148147</v>
      </c>
      <c r="D6041" t="s">
        <v>441</v>
      </c>
      <c r="E6041">
        <v>1</v>
      </c>
      <c r="G6041" t="s">
        <v>433</v>
      </c>
      <c r="H6041" t="s">
        <v>435</v>
      </c>
      <c r="J6041" t="s">
        <v>403</v>
      </c>
      <c r="K6041">
        <v>1</v>
      </c>
      <c r="L6041" t="str">
        <f>_xlfn.CONCAT(D6041,F6041)</f>
        <v>Sticky bun</v>
      </c>
      <c r="M6041" s="10">
        <f>E6041*_xlfn.XLOOKUP(L6041,PriceListData!$F$2:$F$97,PriceListData!$E$2:$E$97)</f>
        <v>2.75</v>
      </c>
      <c r="N6041" t="str">
        <f>TEXT(B6041,"dddd")</f>
        <v>Sunday</v>
      </c>
    </row>
    <row r="6042" spans="1:14" x14ac:dyDescent="0.35">
      <c r="A6042">
        <v>291987</v>
      </c>
      <c r="B6042" s="3">
        <v>45802</v>
      </c>
      <c r="C6042" s="4">
        <v>0.45116898148148149</v>
      </c>
      <c r="D6042" t="s">
        <v>443</v>
      </c>
      <c r="E6042">
        <v>1</v>
      </c>
      <c r="G6042" t="s">
        <v>433</v>
      </c>
      <c r="H6042" t="s">
        <v>435</v>
      </c>
      <c r="J6042" t="s">
        <v>403</v>
      </c>
      <c r="K6042">
        <v>1</v>
      </c>
      <c r="L6042" t="str">
        <f>_xlfn.CONCAT(D6042,F6042)</f>
        <v>Scone with clotted cream and jam</v>
      </c>
      <c r="M6042" s="10">
        <f>E6042*_xlfn.XLOOKUP(L6042,PriceListData!$F$2:$F$97,PriceListData!$E$2:$E$97)</f>
        <v>5.75</v>
      </c>
      <c r="N6042" t="str">
        <f>TEXT(B6042,"dddd")</f>
        <v>Sunday</v>
      </c>
    </row>
    <row r="6043" spans="1:14" x14ac:dyDescent="0.35">
      <c r="A6043">
        <v>291986</v>
      </c>
      <c r="B6043" s="3">
        <v>45802</v>
      </c>
      <c r="C6043" s="4">
        <v>0.44995370370370369</v>
      </c>
      <c r="D6043" t="s">
        <v>443</v>
      </c>
      <c r="E6043">
        <v>1</v>
      </c>
      <c r="G6043" t="s">
        <v>433</v>
      </c>
      <c r="H6043" t="s">
        <v>435</v>
      </c>
      <c r="J6043" t="s">
        <v>403</v>
      </c>
      <c r="K6043">
        <v>1</v>
      </c>
      <c r="L6043" t="str">
        <f>_xlfn.CONCAT(D6043,F6043)</f>
        <v>Scone with clotted cream and jam</v>
      </c>
      <c r="M6043" s="10">
        <f>E6043*_xlfn.XLOOKUP(L6043,PriceListData!$F$2:$F$97,PriceListData!$E$2:$E$97)</f>
        <v>5.75</v>
      </c>
      <c r="N6043" t="str">
        <f>TEXT(B6043,"dddd")</f>
        <v>Sunday</v>
      </c>
    </row>
    <row r="6044" spans="1:14" x14ac:dyDescent="0.35">
      <c r="A6044">
        <v>291985</v>
      </c>
      <c r="B6044" s="3">
        <v>45802</v>
      </c>
      <c r="C6044" s="4">
        <v>0.44137731481481479</v>
      </c>
      <c r="D6044" t="s">
        <v>93</v>
      </c>
      <c r="E6044">
        <v>1</v>
      </c>
      <c r="G6044" t="s">
        <v>433</v>
      </c>
      <c r="H6044" t="s">
        <v>435</v>
      </c>
      <c r="J6044" t="s">
        <v>403</v>
      </c>
      <c r="K6044">
        <v>1</v>
      </c>
      <c r="L6044" t="str">
        <f>_xlfn.CONCAT(D6044,F6044)</f>
        <v>Croissant</v>
      </c>
      <c r="M6044" s="10">
        <f>E6044*_xlfn.XLOOKUP(L6044,PriceListData!$F$2:$F$97,PriceListData!$E$2:$E$97)</f>
        <v>4.75</v>
      </c>
      <c r="N6044" t="str">
        <f>TEXT(B6044,"dddd")</f>
        <v>Sunday</v>
      </c>
    </row>
    <row r="6045" spans="1:14" x14ac:dyDescent="0.35">
      <c r="A6045">
        <v>291984</v>
      </c>
      <c r="B6045" s="3">
        <v>45802</v>
      </c>
      <c r="C6045" s="4">
        <v>0.44062499999999999</v>
      </c>
      <c r="D6045" t="s">
        <v>443</v>
      </c>
      <c r="E6045">
        <v>1</v>
      </c>
      <c r="G6045" t="s">
        <v>433</v>
      </c>
      <c r="H6045" t="s">
        <v>435</v>
      </c>
      <c r="J6045" t="s">
        <v>403</v>
      </c>
      <c r="K6045">
        <v>1</v>
      </c>
      <c r="L6045" t="str">
        <f>_xlfn.CONCAT(D6045,F6045)</f>
        <v>Scone with clotted cream and jam</v>
      </c>
      <c r="M6045" s="10">
        <f>E6045*_xlfn.XLOOKUP(L6045,PriceListData!$F$2:$F$97,PriceListData!$E$2:$E$97)</f>
        <v>5.75</v>
      </c>
      <c r="N6045" t="str">
        <f>TEXT(B6045,"dddd")</f>
        <v>Sunday</v>
      </c>
    </row>
    <row r="6046" spans="1:14" x14ac:dyDescent="0.35">
      <c r="A6046">
        <v>291983</v>
      </c>
      <c r="B6046" s="3">
        <v>45802</v>
      </c>
      <c r="C6046" s="4">
        <v>0.4324884259259259</v>
      </c>
      <c r="D6046" t="s">
        <v>443</v>
      </c>
      <c r="E6046">
        <v>1</v>
      </c>
      <c r="G6046" t="s">
        <v>433</v>
      </c>
      <c r="H6046" t="s">
        <v>435</v>
      </c>
      <c r="J6046" t="s">
        <v>403</v>
      </c>
      <c r="K6046">
        <v>1</v>
      </c>
      <c r="L6046" t="str">
        <f>_xlfn.CONCAT(D6046,F6046)</f>
        <v>Scone with clotted cream and jam</v>
      </c>
      <c r="M6046" s="10">
        <f>E6046*_xlfn.XLOOKUP(L6046,PriceListData!$F$2:$F$97,PriceListData!$E$2:$E$97)</f>
        <v>5.75</v>
      </c>
      <c r="N6046" t="str">
        <f>TEXT(B6046,"dddd")</f>
        <v>Sunday</v>
      </c>
    </row>
    <row r="6047" spans="1:14" x14ac:dyDescent="0.35">
      <c r="A6047">
        <v>291982</v>
      </c>
      <c r="B6047" s="3">
        <v>45802</v>
      </c>
      <c r="C6047" s="4">
        <v>0.42506944444444444</v>
      </c>
      <c r="D6047" t="s">
        <v>443</v>
      </c>
      <c r="E6047">
        <v>1</v>
      </c>
      <c r="G6047" t="s">
        <v>433</v>
      </c>
      <c r="H6047" t="s">
        <v>435</v>
      </c>
      <c r="J6047" t="s">
        <v>403</v>
      </c>
      <c r="K6047">
        <v>1</v>
      </c>
      <c r="L6047" t="str">
        <f>_xlfn.CONCAT(D6047,F6047)</f>
        <v>Scone with clotted cream and jam</v>
      </c>
      <c r="M6047" s="10">
        <f>E6047*_xlfn.XLOOKUP(L6047,PriceListData!$F$2:$F$97,PriceListData!$E$2:$E$97)</f>
        <v>5.75</v>
      </c>
      <c r="N6047" t="str">
        <f>TEXT(B6047,"dddd")</f>
        <v>Sunday</v>
      </c>
    </row>
    <row r="6048" spans="1:14" x14ac:dyDescent="0.35">
      <c r="A6048">
        <v>291981</v>
      </c>
      <c r="B6048" s="3">
        <v>45802</v>
      </c>
      <c r="C6048" s="4">
        <v>0.42412037037037037</v>
      </c>
      <c r="D6048" t="s">
        <v>443</v>
      </c>
      <c r="E6048">
        <v>1</v>
      </c>
      <c r="G6048" t="s">
        <v>433</v>
      </c>
      <c r="H6048" t="s">
        <v>435</v>
      </c>
      <c r="J6048" t="s">
        <v>403</v>
      </c>
      <c r="K6048">
        <v>1</v>
      </c>
      <c r="L6048" t="str">
        <f>_xlfn.CONCAT(D6048,F6048)</f>
        <v>Scone with clotted cream and jam</v>
      </c>
      <c r="M6048" s="10">
        <f>E6048*_xlfn.XLOOKUP(L6048,PriceListData!$F$2:$F$97,PriceListData!$E$2:$E$97)</f>
        <v>5.75</v>
      </c>
      <c r="N6048" t="str">
        <f>TEXT(B6048,"dddd")</f>
        <v>Sunday</v>
      </c>
    </row>
    <row r="6049" spans="1:14" x14ac:dyDescent="0.35">
      <c r="A6049">
        <v>291980</v>
      </c>
      <c r="B6049" s="3">
        <v>45802</v>
      </c>
      <c r="C6049" s="4">
        <v>0.42304398148148148</v>
      </c>
      <c r="D6049" t="s">
        <v>437</v>
      </c>
      <c r="E6049">
        <v>1</v>
      </c>
      <c r="G6049" t="s">
        <v>433</v>
      </c>
      <c r="H6049" t="s">
        <v>435</v>
      </c>
      <c r="J6049" t="s">
        <v>403</v>
      </c>
      <c r="K6049">
        <v>1</v>
      </c>
      <c r="L6049" t="str">
        <f>_xlfn.CONCAT(D6049,F6049)</f>
        <v>Pizza pocket</v>
      </c>
      <c r="M6049" s="10">
        <f>E6049*_xlfn.XLOOKUP(L6049,PriceListData!$F$2:$F$97,PriceListData!$E$2:$E$97)</f>
        <v>5</v>
      </c>
      <c r="N6049" t="str">
        <f>TEXT(B6049,"dddd")</f>
        <v>Sunday</v>
      </c>
    </row>
    <row r="6050" spans="1:14" x14ac:dyDescent="0.35">
      <c r="A6050">
        <v>291979</v>
      </c>
      <c r="B6050" s="3">
        <v>45802</v>
      </c>
      <c r="C6050" s="4">
        <v>0.4215740740740741</v>
      </c>
      <c r="D6050" t="s">
        <v>449</v>
      </c>
      <c r="E6050">
        <v>1</v>
      </c>
      <c r="G6050" t="s">
        <v>433</v>
      </c>
      <c r="H6050" t="s">
        <v>435</v>
      </c>
      <c r="J6050" t="s">
        <v>403</v>
      </c>
      <c r="K6050">
        <v>1</v>
      </c>
      <c r="L6050" t="str">
        <f>_xlfn.CONCAT(D6050,F6050)</f>
        <v>Chocolate croissant</v>
      </c>
      <c r="M6050" s="10">
        <f>E6050*_xlfn.XLOOKUP(L6050,PriceListData!$F$2:$F$97,PriceListData!$E$2:$E$97)</f>
        <v>5.25</v>
      </c>
      <c r="N6050" t="str">
        <f>TEXT(B6050,"dddd")</f>
        <v>Sunday</v>
      </c>
    </row>
    <row r="6051" spans="1:14" x14ac:dyDescent="0.35">
      <c r="A6051">
        <v>291978</v>
      </c>
      <c r="B6051" s="3">
        <v>45802</v>
      </c>
      <c r="C6051" s="4">
        <v>0.4153472222222222</v>
      </c>
      <c r="D6051" t="s">
        <v>93</v>
      </c>
      <c r="E6051">
        <v>1</v>
      </c>
      <c r="G6051" t="s">
        <v>433</v>
      </c>
      <c r="H6051" t="s">
        <v>435</v>
      </c>
      <c r="J6051" t="s">
        <v>403</v>
      </c>
      <c r="K6051">
        <v>1</v>
      </c>
      <c r="L6051" t="str">
        <f>_xlfn.CONCAT(D6051,F6051)</f>
        <v>Croissant</v>
      </c>
      <c r="M6051" s="10">
        <f>E6051*_xlfn.XLOOKUP(L6051,PriceListData!$F$2:$F$97,PriceListData!$E$2:$E$97)</f>
        <v>4.75</v>
      </c>
      <c r="N6051" t="str">
        <f>TEXT(B6051,"dddd")</f>
        <v>Sunday</v>
      </c>
    </row>
    <row r="6052" spans="1:14" x14ac:dyDescent="0.35">
      <c r="A6052">
        <v>291977</v>
      </c>
      <c r="B6052" s="3">
        <v>45802</v>
      </c>
      <c r="C6052" s="4">
        <v>0.41439814814814813</v>
      </c>
      <c r="D6052" t="s">
        <v>449</v>
      </c>
      <c r="E6052">
        <v>1</v>
      </c>
      <c r="G6052" t="s">
        <v>433</v>
      </c>
      <c r="H6052" t="s">
        <v>435</v>
      </c>
      <c r="J6052" t="s">
        <v>403</v>
      </c>
      <c r="K6052">
        <v>1</v>
      </c>
      <c r="L6052" t="str">
        <f>_xlfn.CONCAT(D6052,F6052)</f>
        <v>Chocolate croissant</v>
      </c>
      <c r="M6052" s="10">
        <f>E6052*_xlfn.XLOOKUP(L6052,PriceListData!$F$2:$F$97,PriceListData!$E$2:$E$97)</f>
        <v>5.25</v>
      </c>
      <c r="N6052" t="str">
        <f>TEXT(B6052,"dddd")</f>
        <v>Sunday</v>
      </c>
    </row>
    <row r="6053" spans="1:14" x14ac:dyDescent="0.35">
      <c r="A6053">
        <v>291976</v>
      </c>
      <c r="B6053" s="3">
        <v>45802</v>
      </c>
      <c r="C6053" s="4">
        <v>0.39559027777777778</v>
      </c>
      <c r="D6053" t="s">
        <v>436</v>
      </c>
      <c r="E6053">
        <v>1</v>
      </c>
      <c r="G6053" t="s">
        <v>433</v>
      </c>
      <c r="H6053" t="s">
        <v>435</v>
      </c>
      <c r="J6053" t="s">
        <v>403</v>
      </c>
      <c r="K6053">
        <v>1</v>
      </c>
      <c r="L6053" t="str">
        <f>_xlfn.CONCAT(D6053,F6053)</f>
        <v>Apricot danish</v>
      </c>
      <c r="M6053" s="10">
        <f>E6053*_xlfn.XLOOKUP(L6053,PriceListData!$F$2:$F$97,PriceListData!$E$2:$E$97)</f>
        <v>3.5</v>
      </c>
      <c r="N6053" t="str">
        <f>TEXT(B6053,"dddd")</f>
        <v>Sunday</v>
      </c>
    </row>
    <row r="6054" spans="1:14" x14ac:dyDescent="0.35">
      <c r="A6054">
        <v>291975</v>
      </c>
      <c r="B6054" s="3">
        <v>45802</v>
      </c>
      <c r="C6054" s="4">
        <v>0.38493055555555555</v>
      </c>
      <c r="D6054" t="s">
        <v>441</v>
      </c>
      <c r="E6054">
        <v>1</v>
      </c>
      <c r="G6054" t="s">
        <v>433</v>
      </c>
      <c r="H6054" t="s">
        <v>435</v>
      </c>
      <c r="J6054" t="s">
        <v>403</v>
      </c>
      <c r="K6054">
        <v>1</v>
      </c>
      <c r="L6054" t="str">
        <f>_xlfn.CONCAT(D6054,F6054)</f>
        <v>Sticky bun</v>
      </c>
      <c r="M6054" s="10">
        <f>E6054*_xlfn.XLOOKUP(L6054,PriceListData!$F$2:$F$97,PriceListData!$E$2:$E$97)</f>
        <v>2.75</v>
      </c>
      <c r="N6054" t="str">
        <f>TEXT(B6054,"dddd")</f>
        <v>Sunday</v>
      </c>
    </row>
    <row r="6055" spans="1:14" x14ac:dyDescent="0.35">
      <c r="A6055">
        <v>291974</v>
      </c>
      <c r="B6055" s="3">
        <v>45802</v>
      </c>
      <c r="C6055" s="4">
        <v>0.38035879629629632</v>
      </c>
      <c r="D6055" t="s">
        <v>437</v>
      </c>
      <c r="E6055">
        <v>1</v>
      </c>
      <c r="G6055" t="s">
        <v>433</v>
      </c>
      <c r="H6055" t="s">
        <v>435</v>
      </c>
      <c r="J6055" t="s">
        <v>403</v>
      </c>
      <c r="K6055">
        <v>1</v>
      </c>
      <c r="L6055" t="str">
        <f>_xlfn.CONCAT(D6055,F6055)</f>
        <v>Pizza pocket</v>
      </c>
      <c r="M6055" s="10">
        <f>E6055*_xlfn.XLOOKUP(L6055,PriceListData!$F$2:$F$97,PriceListData!$E$2:$E$97)</f>
        <v>5</v>
      </c>
      <c r="N6055" t="str">
        <f>TEXT(B6055,"dddd")</f>
        <v>Sunday</v>
      </c>
    </row>
    <row r="6056" spans="1:14" x14ac:dyDescent="0.35">
      <c r="A6056">
        <v>291973</v>
      </c>
      <c r="B6056" s="3">
        <v>45802</v>
      </c>
      <c r="C6056" s="4">
        <v>0.37903935185185184</v>
      </c>
      <c r="D6056" t="s">
        <v>438</v>
      </c>
      <c r="E6056">
        <v>1</v>
      </c>
      <c r="G6056" t="s">
        <v>433</v>
      </c>
      <c r="H6056" t="s">
        <v>435</v>
      </c>
      <c r="J6056" t="s">
        <v>403</v>
      </c>
      <c r="K6056">
        <v>2</v>
      </c>
      <c r="L6056" t="str">
        <f>_xlfn.CONCAT(D6056,F6056)</f>
        <v>Cinnamon roll</v>
      </c>
      <c r="M6056" s="10">
        <f>E6056*_xlfn.XLOOKUP(L6056,PriceListData!$F$2:$F$97,PriceListData!$E$2:$E$97)</f>
        <v>3.75</v>
      </c>
      <c r="N6056" t="str">
        <f>TEXT(B6056,"dddd")</f>
        <v>Sunday</v>
      </c>
    </row>
    <row r="6057" spans="1:14" x14ac:dyDescent="0.35">
      <c r="A6057">
        <v>291972</v>
      </c>
      <c r="B6057" s="3">
        <v>45802</v>
      </c>
      <c r="C6057" s="4">
        <v>0.37236111111111109</v>
      </c>
      <c r="D6057" t="s">
        <v>443</v>
      </c>
      <c r="E6057">
        <v>1</v>
      </c>
      <c r="G6057" t="s">
        <v>433</v>
      </c>
      <c r="H6057" t="s">
        <v>435</v>
      </c>
      <c r="J6057" t="s">
        <v>403</v>
      </c>
      <c r="K6057">
        <v>1</v>
      </c>
      <c r="L6057" t="str">
        <f>_xlfn.CONCAT(D6057,F6057)</f>
        <v>Scone with clotted cream and jam</v>
      </c>
      <c r="M6057" s="10">
        <f>E6057*_xlfn.XLOOKUP(L6057,PriceListData!$F$2:$F$97,PriceListData!$E$2:$E$97)</f>
        <v>5.75</v>
      </c>
      <c r="N6057" t="str">
        <f>TEXT(B6057,"dddd")</f>
        <v>Sunday</v>
      </c>
    </row>
    <row r="6058" spans="1:14" x14ac:dyDescent="0.35">
      <c r="A6058">
        <v>291972</v>
      </c>
      <c r="B6058" s="3">
        <v>45802</v>
      </c>
      <c r="C6058" s="4">
        <v>0.37236111111111109</v>
      </c>
      <c r="D6058" t="s">
        <v>93</v>
      </c>
      <c r="E6058">
        <v>1</v>
      </c>
      <c r="G6058" t="s">
        <v>433</v>
      </c>
      <c r="H6058" t="s">
        <v>435</v>
      </c>
      <c r="J6058" t="s">
        <v>403</v>
      </c>
      <c r="K6058">
        <v>1</v>
      </c>
      <c r="L6058" t="str">
        <f>_xlfn.CONCAT(D6058,F6058)</f>
        <v>Croissant</v>
      </c>
      <c r="M6058" s="10">
        <f>E6058*_xlfn.XLOOKUP(L6058,PriceListData!$F$2:$F$97,PriceListData!$E$2:$E$97)</f>
        <v>4.75</v>
      </c>
      <c r="N6058" t="str">
        <f>TEXT(B6058,"dddd")</f>
        <v>Sunday</v>
      </c>
    </row>
    <row r="6059" spans="1:14" x14ac:dyDescent="0.35">
      <c r="A6059">
        <v>291971</v>
      </c>
      <c r="B6059" s="3">
        <v>45802</v>
      </c>
      <c r="C6059" s="4">
        <v>0.36895833333333333</v>
      </c>
      <c r="D6059" t="s">
        <v>441</v>
      </c>
      <c r="E6059">
        <v>1</v>
      </c>
      <c r="G6059" t="s">
        <v>433</v>
      </c>
      <c r="H6059" t="s">
        <v>435</v>
      </c>
      <c r="J6059" t="s">
        <v>403</v>
      </c>
      <c r="K6059">
        <v>1</v>
      </c>
      <c r="L6059" t="str">
        <f>_xlfn.CONCAT(D6059,F6059)</f>
        <v>Sticky bun</v>
      </c>
      <c r="M6059" s="10">
        <f>E6059*_xlfn.XLOOKUP(L6059,PriceListData!$F$2:$F$97,PriceListData!$E$2:$E$97)</f>
        <v>2.75</v>
      </c>
      <c r="N6059" t="str">
        <f>TEXT(B6059,"dddd")</f>
        <v>Sunday</v>
      </c>
    </row>
    <row r="6060" spans="1:14" x14ac:dyDescent="0.35">
      <c r="A6060">
        <v>291970</v>
      </c>
      <c r="B6060" s="3">
        <v>45802</v>
      </c>
      <c r="C6060" s="4">
        <v>0.36064814814814816</v>
      </c>
      <c r="D6060" t="s">
        <v>441</v>
      </c>
      <c r="E6060">
        <v>1</v>
      </c>
      <c r="G6060" t="s">
        <v>433</v>
      </c>
      <c r="H6060" t="s">
        <v>435</v>
      </c>
      <c r="J6060" t="s">
        <v>403</v>
      </c>
      <c r="K6060">
        <v>2</v>
      </c>
      <c r="L6060" t="str">
        <f>_xlfn.CONCAT(D6060,F6060)</f>
        <v>Sticky bun</v>
      </c>
      <c r="M6060" s="10">
        <f>E6060*_xlfn.XLOOKUP(L6060,PriceListData!$F$2:$F$97,PriceListData!$E$2:$E$97)</f>
        <v>2.75</v>
      </c>
      <c r="N6060" t="str">
        <f>TEXT(B6060,"dddd")</f>
        <v>Sunday</v>
      </c>
    </row>
    <row r="6061" spans="1:14" x14ac:dyDescent="0.35">
      <c r="A6061">
        <v>291969</v>
      </c>
      <c r="B6061" s="3">
        <v>45802</v>
      </c>
      <c r="C6061" s="4">
        <v>0.35906250000000001</v>
      </c>
      <c r="D6061" t="s">
        <v>93</v>
      </c>
      <c r="E6061">
        <v>1</v>
      </c>
      <c r="G6061" t="s">
        <v>433</v>
      </c>
      <c r="H6061" t="s">
        <v>435</v>
      </c>
      <c r="J6061" t="s">
        <v>403</v>
      </c>
      <c r="K6061">
        <v>1</v>
      </c>
      <c r="L6061" t="str">
        <f>_xlfn.CONCAT(D6061,F6061)</f>
        <v>Croissant</v>
      </c>
      <c r="M6061" s="10">
        <f>E6061*_xlfn.XLOOKUP(L6061,PriceListData!$F$2:$F$97,PriceListData!$E$2:$E$97)</f>
        <v>4.75</v>
      </c>
      <c r="N6061" t="str">
        <f>TEXT(B6061,"dddd")</f>
        <v>Sunday</v>
      </c>
    </row>
    <row r="6062" spans="1:14" x14ac:dyDescent="0.35">
      <c r="A6062">
        <v>291968</v>
      </c>
      <c r="B6062" s="3">
        <v>45802</v>
      </c>
      <c r="C6062" s="4">
        <v>0.35812500000000003</v>
      </c>
      <c r="D6062" t="s">
        <v>189</v>
      </c>
      <c r="E6062">
        <v>1</v>
      </c>
      <c r="G6062" t="s">
        <v>433</v>
      </c>
      <c r="H6062" t="s">
        <v>448</v>
      </c>
      <c r="J6062" t="s">
        <v>403</v>
      </c>
      <c r="K6062">
        <v>1</v>
      </c>
      <c r="L6062" t="str">
        <f>_xlfn.CONCAT(D6062,F6062)</f>
        <v>Toastie</v>
      </c>
      <c r="M6062" s="10">
        <f>E6062*_xlfn.XLOOKUP(L6062,PriceListData!$F$2:$F$97,PriceListData!$E$2:$E$97)</f>
        <v>6.75</v>
      </c>
      <c r="N6062" t="str">
        <f>TEXT(B6062,"dddd")</f>
        <v>Sunday</v>
      </c>
    </row>
    <row r="6063" spans="1:14" x14ac:dyDescent="0.35">
      <c r="A6063">
        <v>291968</v>
      </c>
      <c r="B6063" s="3">
        <v>45802</v>
      </c>
      <c r="C6063" s="4">
        <v>0.35812500000000003</v>
      </c>
      <c r="D6063" t="s">
        <v>438</v>
      </c>
      <c r="E6063">
        <v>1</v>
      </c>
      <c r="G6063" t="s">
        <v>433</v>
      </c>
      <c r="H6063" t="s">
        <v>435</v>
      </c>
      <c r="J6063" t="s">
        <v>403</v>
      </c>
      <c r="K6063">
        <v>1</v>
      </c>
      <c r="L6063" t="str">
        <f>_xlfn.CONCAT(D6063,F6063)</f>
        <v>Cinnamon roll</v>
      </c>
      <c r="M6063" s="10">
        <f>E6063*_xlfn.XLOOKUP(L6063,PriceListData!$F$2:$F$97,PriceListData!$E$2:$E$97)</f>
        <v>3.75</v>
      </c>
      <c r="N6063" t="str">
        <f>TEXT(B6063,"dddd")</f>
        <v>Sunday</v>
      </c>
    </row>
    <row r="6064" spans="1:14" x14ac:dyDescent="0.35">
      <c r="A6064">
        <v>291967</v>
      </c>
      <c r="B6064" s="3">
        <v>45802</v>
      </c>
      <c r="C6064" s="4">
        <v>0.35386574074074073</v>
      </c>
      <c r="D6064" t="s">
        <v>93</v>
      </c>
      <c r="E6064">
        <v>1</v>
      </c>
      <c r="G6064" t="s">
        <v>433</v>
      </c>
      <c r="H6064" t="s">
        <v>435</v>
      </c>
      <c r="J6064" t="s">
        <v>403</v>
      </c>
      <c r="K6064">
        <v>1</v>
      </c>
      <c r="L6064" t="str">
        <f>_xlfn.CONCAT(D6064,F6064)</f>
        <v>Croissant</v>
      </c>
      <c r="M6064" s="10">
        <f>E6064*_xlfn.XLOOKUP(L6064,PriceListData!$F$2:$F$97,PriceListData!$E$2:$E$97)</f>
        <v>4.75</v>
      </c>
      <c r="N6064" t="str">
        <f>TEXT(B6064,"dddd")</f>
        <v>Sunday</v>
      </c>
    </row>
    <row r="6065" spans="1:14" x14ac:dyDescent="0.35">
      <c r="A6065">
        <v>291966</v>
      </c>
      <c r="B6065" s="3">
        <v>45802</v>
      </c>
      <c r="C6065" s="4">
        <v>0.33898148148148149</v>
      </c>
      <c r="D6065" t="s">
        <v>189</v>
      </c>
      <c r="E6065">
        <v>1</v>
      </c>
      <c r="G6065" t="s">
        <v>433</v>
      </c>
      <c r="H6065" t="s">
        <v>448</v>
      </c>
      <c r="J6065" t="s">
        <v>403</v>
      </c>
      <c r="K6065">
        <v>1</v>
      </c>
      <c r="L6065" t="str">
        <f>_xlfn.CONCAT(D6065,F6065)</f>
        <v>Toastie</v>
      </c>
      <c r="M6065" s="10">
        <f>E6065*_xlfn.XLOOKUP(L6065,PriceListData!$F$2:$F$97,PriceListData!$E$2:$E$97)</f>
        <v>6.75</v>
      </c>
      <c r="N6065" t="str">
        <f>TEXT(B6065,"dddd")</f>
        <v>Sunday</v>
      </c>
    </row>
    <row r="6066" spans="1:14" x14ac:dyDescent="0.35">
      <c r="A6066">
        <v>292392</v>
      </c>
      <c r="B6066" s="3">
        <v>45803</v>
      </c>
      <c r="C6066" s="4">
        <v>0.89233796296296297</v>
      </c>
      <c r="D6066" t="s">
        <v>40</v>
      </c>
      <c r="E6066">
        <v>1</v>
      </c>
      <c r="F6066" t="s">
        <v>35</v>
      </c>
      <c r="G6066" t="s">
        <v>405</v>
      </c>
      <c r="H6066" t="s">
        <v>406</v>
      </c>
      <c r="J6066" t="s">
        <v>403</v>
      </c>
      <c r="K6066">
        <v>1</v>
      </c>
      <c r="L6066" t="str">
        <f>_xlfn.CONCAT(D6066,F6066)</f>
        <v>Espresso1 oz</v>
      </c>
      <c r="M6066" s="10">
        <f>E6066*_xlfn.XLOOKUP(L6066,PriceListData!$F$2:$F$97,PriceListData!$E$2:$E$97)</f>
        <v>2.5</v>
      </c>
      <c r="N6066" t="str">
        <f>TEXT(B6066,"dddd")</f>
        <v>Monday</v>
      </c>
    </row>
    <row r="6067" spans="1:14" x14ac:dyDescent="0.35">
      <c r="A6067">
        <v>292392</v>
      </c>
      <c r="B6067" s="3">
        <v>45803</v>
      </c>
      <c r="C6067" s="4">
        <v>0.89233796296296297</v>
      </c>
      <c r="D6067" t="s">
        <v>424</v>
      </c>
      <c r="E6067">
        <v>1</v>
      </c>
      <c r="F6067" t="s">
        <v>15</v>
      </c>
      <c r="G6067" t="s">
        <v>423</v>
      </c>
      <c r="H6067" t="s">
        <v>414</v>
      </c>
      <c r="J6067" t="s">
        <v>403</v>
      </c>
      <c r="K6067">
        <v>1</v>
      </c>
      <c r="L6067" t="str">
        <f>_xlfn.CONCAT(D6067,F6067)</f>
        <v>Coconut milk smoothie12 oz</v>
      </c>
      <c r="M6067" s="10">
        <f>E6067*_xlfn.XLOOKUP(L6067,PriceListData!$F$2:$F$97,PriceListData!$E$2:$E$97)</f>
        <v>5.75</v>
      </c>
      <c r="N6067" t="str">
        <f>TEXT(B6067,"dddd")</f>
        <v>Monday</v>
      </c>
    </row>
    <row r="6068" spans="1:14" x14ac:dyDescent="0.35">
      <c r="A6068">
        <v>292391</v>
      </c>
      <c r="B6068" s="3">
        <v>45803</v>
      </c>
      <c r="C6068" s="4">
        <v>0.88991898148148152</v>
      </c>
      <c r="D6068" t="s">
        <v>407</v>
      </c>
      <c r="E6068">
        <v>1</v>
      </c>
      <c r="G6068" t="s">
        <v>405</v>
      </c>
      <c r="H6068" t="s">
        <v>408</v>
      </c>
      <c r="J6068" t="s">
        <v>403</v>
      </c>
      <c r="K6068">
        <v>1</v>
      </c>
      <c r="L6068" t="str">
        <f>_xlfn.CONCAT(D6068,F6068)</f>
        <v>Drip coffee refill</v>
      </c>
      <c r="M6068" s="10">
        <f>E6068*_xlfn.XLOOKUP(L6068,PriceListData!$F$2:$F$97,PriceListData!$E$2:$E$97)</f>
        <v>1.25</v>
      </c>
      <c r="N6068" t="str">
        <f>TEXT(B6068,"dddd")</f>
        <v>Monday</v>
      </c>
    </row>
    <row r="6069" spans="1:14" x14ac:dyDescent="0.35">
      <c r="A6069">
        <v>292390</v>
      </c>
      <c r="B6069" s="3">
        <v>45803</v>
      </c>
      <c r="C6069" s="4">
        <v>0.88944444444444448</v>
      </c>
      <c r="D6069" t="s">
        <v>411</v>
      </c>
      <c r="E6069">
        <v>1</v>
      </c>
      <c r="F6069" t="s">
        <v>24</v>
      </c>
      <c r="G6069" t="s">
        <v>405</v>
      </c>
      <c r="H6069" t="s">
        <v>406</v>
      </c>
      <c r="J6069" t="s">
        <v>403</v>
      </c>
      <c r="K6069">
        <v>1</v>
      </c>
      <c r="L6069" t="str">
        <f>_xlfn.CONCAT(D6069,F6069)</f>
        <v>Turkish coffee3 oz</v>
      </c>
      <c r="M6069" s="10">
        <f>E6069*_xlfn.XLOOKUP(L6069,PriceListData!$F$2:$F$97,PriceListData!$E$2:$E$97)</f>
        <v>3.75</v>
      </c>
      <c r="N6069" t="str">
        <f>TEXT(B6069,"dddd")</f>
        <v>Monday</v>
      </c>
    </row>
    <row r="6070" spans="1:14" x14ac:dyDescent="0.35">
      <c r="A6070">
        <v>292390</v>
      </c>
      <c r="B6070" s="3">
        <v>45803</v>
      </c>
      <c r="C6070" s="4">
        <v>0.88944444444444448</v>
      </c>
      <c r="D6070" t="s">
        <v>21</v>
      </c>
      <c r="E6070">
        <v>1</v>
      </c>
      <c r="F6070" t="s">
        <v>15</v>
      </c>
      <c r="G6070" t="s">
        <v>405</v>
      </c>
      <c r="H6070" t="s">
        <v>406</v>
      </c>
      <c r="J6070" t="s">
        <v>403</v>
      </c>
      <c r="K6070">
        <v>1</v>
      </c>
      <c r="L6070" t="str">
        <f>_xlfn.CONCAT(D6070,F6070)</f>
        <v>Pourover12 oz</v>
      </c>
      <c r="M6070" s="10">
        <f>E6070*_xlfn.XLOOKUP(L6070,PriceListData!$F$2:$F$97,PriceListData!$E$2:$E$97)</f>
        <v>3.5</v>
      </c>
      <c r="N6070" t="str">
        <f>TEXT(B6070,"dddd")</f>
        <v>Monday</v>
      </c>
    </row>
    <row r="6071" spans="1:14" x14ac:dyDescent="0.35">
      <c r="A6071">
        <v>292390</v>
      </c>
      <c r="B6071" s="3">
        <v>45803</v>
      </c>
      <c r="C6071" s="4">
        <v>0.88944444444444448</v>
      </c>
      <c r="D6071" t="s">
        <v>421</v>
      </c>
      <c r="E6071">
        <v>1</v>
      </c>
      <c r="F6071" t="s">
        <v>422</v>
      </c>
      <c r="G6071" t="s">
        <v>423</v>
      </c>
      <c r="H6071" t="s">
        <v>406</v>
      </c>
      <c r="J6071" t="s">
        <v>403</v>
      </c>
      <c r="K6071">
        <v>1</v>
      </c>
      <c r="L6071" t="str">
        <f>_xlfn.CONCAT(D6071,F6071)</f>
        <v>Hot chocolateRegular (12 oz)</v>
      </c>
      <c r="M6071" s="10">
        <f>E6071*_xlfn.XLOOKUP(L6071,PriceListData!$F$2:$F$97,PriceListData!$E$2:$E$97)</f>
        <v>4.75</v>
      </c>
      <c r="N6071" t="str">
        <f>TEXT(B6071,"dddd")</f>
        <v>Monday</v>
      </c>
    </row>
    <row r="6072" spans="1:14" x14ac:dyDescent="0.35">
      <c r="A6072">
        <v>292389</v>
      </c>
      <c r="B6072" s="3">
        <v>45803</v>
      </c>
      <c r="C6072" s="4">
        <v>0.85542824074074075</v>
      </c>
      <c r="D6072" t="s">
        <v>427</v>
      </c>
      <c r="E6072">
        <v>1</v>
      </c>
      <c r="F6072" t="s">
        <v>15</v>
      </c>
      <c r="G6072" t="s">
        <v>417</v>
      </c>
      <c r="H6072" t="s">
        <v>418</v>
      </c>
      <c r="J6072" t="s">
        <v>403</v>
      </c>
      <c r="K6072">
        <v>1</v>
      </c>
      <c r="L6072" t="str">
        <f>_xlfn.CONCAT(D6072,F6072)</f>
        <v>House blend12 oz</v>
      </c>
      <c r="M6072" s="10">
        <f>E6072*_xlfn.XLOOKUP(L6072,PriceListData!$F$2:$F$97,PriceListData!$E$2:$E$97)</f>
        <v>12.95</v>
      </c>
      <c r="N6072" t="str">
        <f>TEXT(B6072,"dddd")</f>
        <v>Monday</v>
      </c>
    </row>
    <row r="6073" spans="1:14" x14ac:dyDescent="0.35">
      <c r="A6073">
        <v>292388</v>
      </c>
      <c r="B6073" s="3">
        <v>45803</v>
      </c>
      <c r="C6073" s="4">
        <v>0.80329861111111112</v>
      </c>
      <c r="D6073" t="s">
        <v>52</v>
      </c>
      <c r="E6073">
        <v>1</v>
      </c>
      <c r="F6073" t="s">
        <v>15</v>
      </c>
      <c r="G6073" t="s">
        <v>405</v>
      </c>
      <c r="H6073" t="s">
        <v>414</v>
      </c>
      <c r="J6073" t="s">
        <v>403</v>
      </c>
      <c r="K6073">
        <v>1</v>
      </c>
      <c r="L6073" t="str">
        <f>_xlfn.CONCAT(D6073,F6073)</f>
        <v>Frappé12 oz</v>
      </c>
      <c r="M6073" s="10">
        <f>E6073*_xlfn.XLOOKUP(L6073,PriceListData!$F$2:$F$97,PriceListData!$E$2:$E$97)</f>
        <v>4.75</v>
      </c>
      <c r="N6073" t="str">
        <f>TEXT(B6073,"dddd")</f>
        <v>Monday</v>
      </c>
    </row>
    <row r="6074" spans="1:14" x14ac:dyDescent="0.35">
      <c r="A6074">
        <v>292387</v>
      </c>
      <c r="B6074" s="3">
        <v>45803</v>
      </c>
      <c r="C6074" s="4">
        <v>0.79876157407407411</v>
      </c>
      <c r="D6074" t="s">
        <v>54</v>
      </c>
      <c r="E6074">
        <v>1</v>
      </c>
      <c r="G6074" t="s">
        <v>415</v>
      </c>
      <c r="H6074" t="s">
        <v>416</v>
      </c>
      <c r="J6074" t="s">
        <v>403</v>
      </c>
      <c r="K6074">
        <v>1</v>
      </c>
      <c r="L6074" t="str">
        <f>_xlfn.CONCAT(D6074,F6074)</f>
        <v>Syrup</v>
      </c>
      <c r="M6074" s="10">
        <f>E6074*_xlfn.XLOOKUP(L6074,PriceListData!$F$2:$F$97,PriceListData!$E$2:$E$97)</f>
        <v>0.75</v>
      </c>
      <c r="N6074" t="str">
        <f>TEXT(B6074,"dddd")</f>
        <v>Monday</v>
      </c>
    </row>
    <row r="6075" spans="1:14" x14ac:dyDescent="0.35">
      <c r="A6075">
        <v>292387</v>
      </c>
      <c r="B6075" s="3">
        <v>45803</v>
      </c>
      <c r="C6075" s="4">
        <v>0.79876157407407411</v>
      </c>
      <c r="D6075" t="s">
        <v>52</v>
      </c>
      <c r="E6075">
        <v>1</v>
      </c>
      <c r="F6075" t="s">
        <v>15</v>
      </c>
      <c r="G6075" t="s">
        <v>405</v>
      </c>
      <c r="H6075" t="s">
        <v>414</v>
      </c>
      <c r="J6075" t="s">
        <v>403</v>
      </c>
      <c r="K6075">
        <v>1</v>
      </c>
      <c r="L6075" t="str">
        <f>_xlfn.CONCAT(D6075,F6075)</f>
        <v>Frappé12 oz</v>
      </c>
      <c r="M6075" s="10">
        <f>E6075*_xlfn.XLOOKUP(L6075,PriceListData!$F$2:$F$97,PriceListData!$E$2:$E$97)</f>
        <v>4.75</v>
      </c>
      <c r="N6075" t="str">
        <f>TEXT(B6075,"dddd")</f>
        <v>Monday</v>
      </c>
    </row>
    <row r="6076" spans="1:14" x14ac:dyDescent="0.35">
      <c r="A6076">
        <v>292386</v>
      </c>
      <c r="B6076" s="3">
        <v>45803</v>
      </c>
      <c r="C6076" s="4">
        <v>0.7973958333333333</v>
      </c>
      <c r="D6076" t="s">
        <v>54</v>
      </c>
      <c r="E6076">
        <v>1</v>
      </c>
      <c r="G6076" t="s">
        <v>415</v>
      </c>
      <c r="H6076" t="s">
        <v>416</v>
      </c>
      <c r="J6076" t="s">
        <v>403</v>
      </c>
      <c r="K6076">
        <v>1</v>
      </c>
      <c r="L6076" t="str">
        <f>_xlfn.CONCAT(D6076,F6076)</f>
        <v>Syrup</v>
      </c>
      <c r="M6076" s="10">
        <f>E6076*_xlfn.XLOOKUP(L6076,PriceListData!$F$2:$F$97,PriceListData!$E$2:$E$97)</f>
        <v>0.75</v>
      </c>
      <c r="N6076" t="str">
        <f>TEXT(B6076,"dddd")</f>
        <v>Monday</v>
      </c>
    </row>
    <row r="6077" spans="1:14" x14ac:dyDescent="0.35">
      <c r="A6077">
        <v>292386</v>
      </c>
      <c r="B6077" s="3">
        <v>45803</v>
      </c>
      <c r="C6077" s="4">
        <v>0.7973958333333333</v>
      </c>
      <c r="D6077" t="s">
        <v>21</v>
      </c>
      <c r="E6077">
        <v>2</v>
      </c>
      <c r="F6077" t="s">
        <v>15</v>
      </c>
      <c r="G6077" t="s">
        <v>405</v>
      </c>
      <c r="H6077" t="s">
        <v>406</v>
      </c>
      <c r="J6077" t="s">
        <v>403</v>
      </c>
      <c r="K6077">
        <v>1</v>
      </c>
      <c r="L6077" t="str">
        <f>_xlfn.CONCAT(D6077,F6077)</f>
        <v>Pourover12 oz</v>
      </c>
      <c r="M6077" s="10">
        <f>E6077*_xlfn.XLOOKUP(L6077,PriceListData!$F$2:$F$97,PriceListData!$E$2:$E$97)</f>
        <v>7</v>
      </c>
      <c r="N6077" t="str">
        <f>TEXT(B6077,"dddd")</f>
        <v>Monday</v>
      </c>
    </row>
    <row r="6078" spans="1:14" x14ac:dyDescent="0.35">
      <c r="A6078">
        <v>292385</v>
      </c>
      <c r="B6078" s="3">
        <v>45803</v>
      </c>
      <c r="C6078" s="4">
        <v>0.7926157407407407</v>
      </c>
      <c r="D6078" t="s">
        <v>52</v>
      </c>
      <c r="E6078">
        <v>1</v>
      </c>
      <c r="F6078" t="s">
        <v>15</v>
      </c>
      <c r="G6078" t="s">
        <v>405</v>
      </c>
      <c r="H6078" t="s">
        <v>414</v>
      </c>
      <c r="J6078" t="s">
        <v>403</v>
      </c>
      <c r="K6078">
        <v>1</v>
      </c>
      <c r="L6078" t="str">
        <f>_xlfn.CONCAT(D6078,F6078)</f>
        <v>Frappé12 oz</v>
      </c>
      <c r="M6078" s="10">
        <f>E6078*_xlfn.XLOOKUP(L6078,PriceListData!$F$2:$F$97,PriceListData!$E$2:$E$97)</f>
        <v>4.75</v>
      </c>
      <c r="N6078" t="str">
        <f>TEXT(B6078,"dddd")</f>
        <v>Monday</v>
      </c>
    </row>
    <row r="6079" spans="1:14" x14ac:dyDescent="0.35">
      <c r="A6079">
        <v>292385</v>
      </c>
      <c r="B6079" s="3">
        <v>45803</v>
      </c>
      <c r="C6079" s="4">
        <v>0.7926157407407407</v>
      </c>
      <c r="D6079" t="s">
        <v>74</v>
      </c>
      <c r="E6079">
        <v>1</v>
      </c>
      <c r="F6079" t="s">
        <v>15</v>
      </c>
      <c r="G6079" t="s">
        <v>417</v>
      </c>
      <c r="H6079" t="s">
        <v>418</v>
      </c>
      <c r="J6079" t="s">
        <v>403</v>
      </c>
      <c r="K6079">
        <v>1</v>
      </c>
      <c r="L6079" t="str">
        <f>_xlfn.CONCAT(D6079,F6079)</f>
        <v>Single-origin12 oz</v>
      </c>
      <c r="M6079" s="10">
        <f>E6079*_xlfn.XLOOKUP(L6079,PriceListData!$F$2:$F$97,PriceListData!$E$2:$E$97)</f>
        <v>14.95</v>
      </c>
      <c r="N6079" t="str">
        <f>TEXT(B6079,"dddd")</f>
        <v>Monday</v>
      </c>
    </row>
    <row r="6080" spans="1:14" x14ac:dyDescent="0.35">
      <c r="A6080">
        <v>292384</v>
      </c>
      <c r="B6080" s="3">
        <v>45803</v>
      </c>
      <c r="C6080" s="4">
        <v>0.77112268518518523</v>
      </c>
      <c r="D6080" t="s">
        <v>404</v>
      </c>
      <c r="E6080">
        <v>1</v>
      </c>
      <c r="F6080" t="s">
        <v>15</v>
      </c>
      <c r="G6080" t="s">
        <v>405</v>
      </c>
      <c r="H6080" t="s">
        <v>406</v>
      </c>
      <c r="J6080" t="s">
        <v>403</v>
      </c>
      <c r="K6080">
        <v>1</v>
      </c>
      <c r="L6080" t="str">
        <f>_xlfn.CONCAT(D6080,F6080)</f>
        <v>Café latté12 oz</v>
      </c>
      <c r="M6080" s="10">
        <f>E6080*_xlfn.XLOOKUP(L6080,PriceListData!$F$2:$F$97,PriceListData!$E$2:$E$97)</f>
        <v>4.25</v>
      </c>
      <c r="N6080" t="str">
        <f>TEXT(B6080,"dddd")</f>
        <v>Monday</v>
      </c>
    </row>
    <row r="6081" spans="1:14" x14ac:dyDescent="0.35">
      <c r="A6081">
        <v>292383</v>
      </c>
      <c r="B6081" s="3">
        <v>45803</v>
      </c>
      <c r="C6081" s="4">
        <v>0.76568287037037042</v>
      </c>
      <c r="D6081" t="s">
        <v>411</v>
      </c>
      <c r="E6081">
        <v>1</v>
      </c>
      <c r="F6081" t="s">
        <v>24</v>
      </c>
      <c r="G6081" t="s">
        <v>405</v>
      </c>
      <c r="H6081" t="s">
        <v>406</v>
      </c>
      <c r="J6081" t="s">
        <v>403</v>
      </c>
      <c r="K6081">
        <v>2</v>
      </c>
      <c r="L6081" t="str">
        <f>_xlfn.CONCAT(D6081,F6081)</f>
        <v>Turkish coffee3 oz</v>
      </c>
      <c r="M6081" s="10">
        <f>E6081*_xlfn.XLOOKUP(L6081,PriceListData!$F$2:$F$97,PriceListData!$E$2:$E$97)</f>
        <v>3.75</v>
      </c>
      <c r="N6081" t="str">
        <f>TEXT(B6081,"dddd")</f>
        <v>Monday</v>
      </c>
    </row>
    <row r="6082" spans="1:14" x14ac:dyDescent="0.35">
      <c r="A6082">
        <v>292383</v>
      </c>
      <c r="B6082" s="3">
        <v>45803</v>
      </c>
      <c r="C6082" s="4">
        <v>0.76568287037037042</v>
      </c>
      <c r="D6082" t="s">
        <v>54</v>
      </c>
      <c r="E6082">
        <v>1</v>
      </c>
      <c r="G6082" t="s">
        <v>415</v>
      </c>
      <c r="H6082" t="s">
        <v>416</v>
      </c>
      <c r="J6082" t="s">
        <v>403</v>
      </c>
      <c r="K6082">
        <v>2</v>
      </c>
      <c r="L6082" t="str">
        <f>_xlfn.CONCAT(D6082,F6082)</f>
        <v>Syrup</v>
      </c>
      <c r="M6082" s="10">
        <f>E6082*_xlfn.XLOOKUP(L6082,PriceListData!$F$2:$F$97,PriceListData!$E$2:$E$97)</f>
        <v>0.75</v>
      </c>
      <c r="N6082" t="str">
        <f>TEXT(B6082,"dddd")</f>
        <v>Monday</v>
      </c>
    </row>
    <row r="6083" spans="1:14" x14ac:dyDescent="0.35">
      <c r="A6083">
        <v>292383</v>
      </c>
      <c r="B6083" s="3">
        <v>45803</v>
      </c>
      <c r="C6083" s="4">
        <v>0.76568287037037042</v>
      </c>
      <c r="D6083" t="s">
        <v>21</v>
      </c>
      <c r="E6083">
        <v>1</v>
      </c>
      <c r="F6083" t="s">
        <v>15</v>
      </c>
      <c r="G6083" t="s">
        <v>405</v>
      </c>
      <c r="H6083" t="s">
        <v>406</v>
      </c>
      <c r="J6083" t="s">
        <v>403</v>
      </c>
      <c r="K6083">
        <v>2</v>
      </c>
      <c r="L6083" t="str">
        <f>_xlfn.CONCAT(D6083,F6083)</f>
        <v>Pourover12 oz</v>
      </c>
      <c r="M6083" s="10">
        <f>E6083*_xlfn.XLOOKUP(L6083,PriceListData!$F$2:$F$97,PriceListData!$E$2:$E$97)</f>
        <v>3.5</v>
      </c>
      <c r="N6083" t="str">
        <f>TEXT(B6083,"dddd")</f>
        <v>Monday</v>
      </c>
    </row>
    <row r="6084" spans="1:14" x14ac:dyDescent="0.35">
      <c r="A6084">
        <v>292383</v>
      </c>
      <c r="B6084" s="3">
        <v>45803</v>
      </c>
      <c r="C6084" s="4">
        <v>0.76568287037037042</v>
      </c>
      <c r="D6084" t="s">
        <v>74</v>
      </c>
      <c r="E6084">
        <v>1</v>
      </c>
      <c r="F6084" t="s">
        <v>15</v>
      </c>
      <c r="G6084" t="s">
        <v>417</v>
      </c>
      <c r="H6084" t="s">
        <v>418</v>
      </c>
      <c r="J6084" t="s">
        <v>403</v>
      </c>
      <c r="K6084">
        <v>2</v>
      </c>
      <c r="L6084" t="str">
        <f>_xlfn.CONCAT(D6084,F6084)</f>
        <v>Single-origin12 oz</v>
      </c>
      <c r="M6084" s="10">
        <f>E6084*_xlfn.XLOOKUP(L6084,PriceListData!$F$2:$F$97,PriceListData!$E$2:$E$97)</f>
        <v>14.95</v>
      </c>
      <c r="N6084" t="str">
        <f>TEXT(B6084,"dddd")</f>
        <v>Monday</v>
      </c>
    </row>
    <row r="6085" spans="1:14" x14ac:dyDescent="0.35">
      <c r="A6085">
        <v>292381</v>
      </c>
      <c r="B6085" s="3">
        <v>45803</v>
      </c>
      <c r="C6085" s="4">
        <v>0.73541666666666672</v>
      </c>
      <c r="D6085" t="s">
        <v>411</v>
      </c>
      <c r="E6085">
        <v>1</v>
      </c>
      <c r="F6085" t="s">
        <v>24</v>
      </c>
      <c r="G6085" t="s">
        <v>405</v>
      </c>
      <c r="H6085" t="s">
        <v>406</v>
      </c>
      <c r="J6085" t="s">
        <v>403</v>
      </c>
      <c r="K6085">
        <v>1</v>
      </c>
      <c r="L6085" t="str">
        <f>_xlfn.CONCAT(D6085,F6085)</f>
        <v>Turkish coffee3 oz</v>
      </c>
      <c r="M6085" s="10">
        <f>E6085*_xlfn.XLOOKUP(L6085,PriceListData!$F$2:$F$97,PriceListData!$E$2:$E$97)</f>
        <v>3.75</v>
      </c>
      <c r="N6085" t="str">
        <f>TEXT(B6085,"dddd")</f>
        <v>Monday</v>
      </c>
    </row>
    <row r="6086" spans="1:14" x14ac:dyDescent="0.35">
      <c r="A6086">
        <v>292380</v>
      </c>
      <c r="B6086" s="3">
        <v>45803</v>
      </c>
      <c r="C6086" s="4">
        <v>0.73319444444444448</v>
      </c>
      <c r="D6086" t="s">
        <v>52</v>
      </c>
      <c r="E6086">
        <v>2</v>
      </c>
      <c r="F6086" t="s">
        <v>15</v>
      </c>
      <c r="G6086" t="s">
        <v>405</v>
      </c>
      <c r="H6086" t="s">
        <v>414</v>
      </c>
      <c r="J6086" t="s">
        <v>403</v>
      </c>
      <c r="K6086">
        <v>2</v>
      </c>
      <c r="L6086" t="str">
        <f>_xlfn.CONCAT(D6086,F6086)</f>
        <v>Frappé12 oz</v>
      </c>
      <c r="M6086" s="10">
        <f>E6086*_xlfn.XLOOKUP(L6086,PriceListData!$F$2:$F$97,PriceListData!$E$2:$E$97)</f>
        <v>9.5</v>
      </c>
      <c r="N6086" t="str">
        <f>TEXT(B6086,"dddd")</f>
        <v>Monday</v>
      </c>
    </row>
    <row r="6087" spans="1:14" x14ac:dyDescent="0.35">
      <c r="A6087">
        <v>292379</v>
      </c>
      <c r="B6087" s="3">
        <v>45803</v>
      </c>
      <c r="C6087" s="4">
        <v>0.72403935185185186</v>
      </c>
      <c r="D6087" t="s">
        <v>54</v>
      </c>
      <c r="E6087">
        <v>2</v>
      </c>
      <c r="G6087" t="s">
        <v>415</v>
      </c>
      <c r="H6087" t="s">
        <v>416</v>
      </c>
      <c r="J6087" t="s">
        <v>403</v>
      </c>
      <c r="K6087">
        <v>1</v>
      </c>
      <c r="L6087" t="str">
        <f>_xlfn.CONCAT(D6087,F6087)</f>
        <v>Syrup</v>
      </c>
      <c r="M6087" s="10">
        <f>E6087*_xlfn.XLOOKUP(L6087,PriceListData!$F$2:$F$97,PriceListData!$E$2:$E$97)</f>
        <v>1.5</v>
      </c>
      <c r="N6087" t="str">
        <f>TEXT(B6087,"dddd")</f>
        <v>Monday</v>
      </c>
    </row>
    <row r="6088" spans="1:14" x14ac:dyDescent="0.35">
      <c r="A6088">
        <v>292379</v>
      </c>
      <c r="B6088" s="3">
        <v>45803</v>
      </c>
      <c r="C6088" s="4">
        <v>0.72403935185185186</v>
      </c>
      <c r="D6088" t="s">
        <v>21</v>
      </c>
      <c r="E6088">
        <v>2</v>
      </c>
      <c r="F6088" t="s">
        <v>15</v>
      </c>
      <c r="G6088" t="s">
        <v>405</v>
      </c>
      <c r="H6088" t="s">
        <v>406</v>
      </c>
      <c r="J6088" t="s">
        <v>403</v>
      </c>
      <c r="K6088">
        <v>1</v>
      </c>
      <c r="L6088" t="str">
        <f>_xlfn.CONCAT(D6088,F6088)</f>
        <v>Pourover12 oz</v>
      </c>
      <c r="M6088" s="10">
        <f>E6088*_xlfn.XLOOKUP(L6088,PriceListData!$F$2:$F$97,PriceListData!$E$2:$E$97)</f>
        <v>7</v>
      </c>
      <c r="N6088" t="str">
        <f>TEXT(B6088,"dddd")</f>
        <v>Monday</v>
      </c>
    </row>
    <row r="6089" spans="1:14" x14ac:dyDescent="0.35">
      <c r="A6089">
        <v>292379</v>
      </c>
      <c r="B6089" s="3">
        <v>45803</v>
      </c>
      <c r="C6089" s="4">
        <v>0.72403935185185186</v>
      </c>
      <c r="D6089" t="s">
        <v>74</v>
      </c>
      <c r="E6089">
        <v>1</v>
      </c>
      <c r="F6089" t="s">
        <v>15</v>
      </c>
      <c r="G6089" t="s">
        <v>417</v>
      </c>
      <c r="H6089" t="s">
        <v>418</v>
      </c>
      <c r="J6089" t="s">
        <v>403</v>
      </c>
      <c r="K6089">
        <v>1</v>
      </c>
      <c r="L6089" t="str">
        <f>_xlfn.CONCAT(D6089,F6089)</f>
        <v>Single-origin12 oz</v>
      </c>
      <c r="M6089" s="10">
        <f>E6089*_xlfn.XLOOKUP(L6089,PriceListData!$F$2:$F$97,PriceListData!$E$2:$E$97)</f>
        <v>14.95</v>
      </c>
      <c r="N6089" t="str">
        <f>TEXT(B6089,"dddd")</f>
        <v>Monday</v>
      </c>
    </row>
    <row r="6090" spans="1:14" x14ac:dyDescent="0.35">
      <c r="A6090">
        <v>292378</v>
      </c>
      <c r="B6090" s="3">
        <v>45803</v>
      </c>
      <c r="C6090" s="4">
        <v>0.72141203703703705</v>
      </c>
      <c r="D6090" t="s">
        <v>54</v>
      </c>
      <c r="E6090">
        <v>1</v>
      </c>
      <c r="G6090" t="s">
        <v>415</v>
      </c>
      <c r="H6090" t="s">
        <v>416</v>
      </c>
      <c r="J6090" t="s">
        <v>403</v>
      </c>
      <c r="K6090">
        <v>2</v>
      </c>
      <c r="L6090" t="str">
        <f>_xlfn.CONCAT(D6090,F6090)</f>
        <v>Syrup</v>
      </c>
      <c r="M6090" s="10">
        <f>E6090*_xlfn.XLOOKUP(L6090,PriceListData!$F$2:$F$97,PriceListData!$E$2:$E$97)</f>
        <v>0.75</v>
      </c>
      <c r="N6090" t="str">
        <f>TEXT(B6090,"dddd")</f>
        <v>Monday</v>
      </c>
    </row>
    <row r="6091" spans="1:14" x14ac:dyDescent="0.35">
      <c r="A6091">
        <v>292377</v>
      </c>
      <c r="B6091" s="3">
        <v>45803</v>
      </c>
      <c r="C6091" s="4">
        <v>0.71812500000000001</v>
      </c>
      <c r="D6091" t="s">
        <v>74</v>
      </c>
      <c r="E6091">
        <v>1</v>
      </c>
      <c r="F6091" t="s">
        <v>15</v>
      </c>
      <c r="G6091" t="s">
        <v>417</v>
      </c>
      <c r="H6091" t="s">
        <v>418</v>
      </c>
      <c r="J6091" t="s">
        <v>403</v>
      </c>
      <c r="K6091">
        <v>1</v>
      </c>
      <c r="L6091" t="str">
        <f>_xlfn.CONCAT(D6091,F6091)</f>
        <v>Single-origin12 oz</v>
      </c>
      <c r="M6091" s="10">
        <f>E6091*_xlfn.XLOOKUP(L6091,PriceListData!$F$2:$F$97,PriceListData!$E$2:$E$97)</f>
        <v>14.95</v>
      </c>
      <c r="N6091" t="str">
        <f>TEXT(B6091,"dddd")</f>
        <v>Monday</v>
      </c>
    </row>
    <row r="6092" spans="1:14" x14ac:dyDescent="0.35">
      <c r="A6092">
        <v>292376</v>
      </c>
      <c r="B6092" s="3">
        <v>45803</v>
      </c>
      <c r="C6092" s="4">
        <v>0.71802083333333333</v>
      </c>
      <c r="D6092" t="s">
        <v>411</v>
      </c>
      <c r="E6092">
        <v>1</v>
      </c>
      <c r="F6092" t="s">
        <v>24</v>
      </c>
      <c r="G6092" t="s">
        <v>405</v>
      </c>
      <c r="H6092" t="s">
        <v>406</v>
      </c>
      <c r="J6092" t="s">
        <v>403</v>
      </c>
      <c r="K6092">
        <v>2</v>
      </c>
      <c r="L6092" t="str">
        <f>_xlfn.CONCAT(D6092,F6092)</f>
        <v>Turkish coffee3 oz</v>
      </c>
      <c r="M6092" s="10">
        <f>E6092*_xlfn.XLOOKUP(L6092,PriceListData!$F$2:$F$97,PriceListData!$E$2:$E$97)</f>
        <v>3.75</v>
      </c>
      <c r="N6092" t="str">
        <f>TEXT(B6092,"dddd")</f>
        <v>Monday</v>
      </c>
    </row>
    <row r="6093" spans="1:14" x14ac:dyDescent="0.35">
      <c r="A6093">
        <v>292376</v>
      </c>
      <c r="B6093" s="3">
        <v>45803</v>
      </c>
      <c r="C6093" s="4">
        <v>0.71802083333333333</v>
      </c>
      <c r="D6093" t="s">
        <v>65</v>
      </c>
      <c r="E6093">
        <v>1</v>
      </c>
      <c r="F6093" t="s">
        <v>15</v>
      </c>
      <c r="G6093" t="s">
        <v>405</v>
      </c>
      <c r="H6093" t="s">
        <v>406</v>
      </c>
      <c r="J6093" t="s">
        <v>403</v>
      </c>
      <c r="K6093">
        <v>2</v>
      </c>
      <c r="L6093" t="str">
        <f>_xlfn.CONCAT(D6093,F6093)</f>
        <v>Cappuccino12 oz</v>
      </c>
      <c r="M6093" s="10">
        <f>E6093*_xlfn.XLOOKUP(L6093,PriceListData!$F$2:$F$97,PriceListData!$E$2:$E$97)</f>
        <v>5.5</v>
      </c>
      <c r="N6093" t="str">
        <f>TEXT(B6093,"dddd")</f>
        <v>Monday</v>
      </c>
    </row>
    <row r="6094" spans="1:14" x14ac:dyDescent="0.35">
      <c r="A6094">
        <v>292375</v>
      </c>
      <c r="B6094" s="3">
        <v>45803</v>
      </c>
      <c r="C6094" s="4">
        <v>0.71740740740740738</v>
      </c>
      <c r="D6094" t="s">
        <v>52</v>
      </c>
      <c r="E6094">
        <v>2</v>
      </c>
      <c r="F6094" t="s">
        <v>15</v>
      </c>
      <c r="G6094" t="s">
        <v>405</v>
      </c>
      <c r="H6094" t="s">
        <v>414</v>
      </c>
      <c r="J6094" t="s">
        <v>403</v>
      </c>
      <c r="K6094">
        <v>1</v>
      </c>
      <c r="L6094" t="str">
        <f>_xlfn.CONCAT(D6094,F6094)</f>
        <v>Frappé12 oz</v>
      </c>
      <c r="M6094" s="10">
        <f>E6094*_xlfn.XLOOKUP(L6094,PriceListData!$F$2:$F$97,PriceListData!$E$2:$E$97)</f>
        <v>9.5</v>
      </c>
      <c r="N6094" t="str">
        <f>TEXT(B6094,"dddd")</f>
        <v>Monday</v>
      </c>
    </row>
    <row r="6095" spans="1:14" x14ac:dyDescent="0.35">
      <c r="A6095">
        <v>292374</v>
      </c>
      <c r="B6095" s="3">
        <v>45803</v>
      </c>
      <c r="C6095" s="4">
        <v>0.71319444444444446</v>
      </c>
      <c r="D6095" t="s">
        <v>54</v>
      </c>
      <c r="E6095">
        <v>1</v>
      </c>
      <c r="G6095" t="s">
        <v>415</v>
      </c>
      <c r="H6095" t="s">
        <v>416</v>
      </c>
      <c r="J6095" t="s">
        <v>403</v>
      </c>
      <c r="K6095">
        <v>1</v>
      </c>
      <c r="L6095" t="str">
        <f>_xlfn.CONCAT(D6095,F6095)</f>
        <v>Syrup</v>
      </c>
      <c r="M6095" s="10">
        <f>E6095*_xlfn.XLOOKUP(L6095,PriceListData!$F$2:$F$97,PriceListData!$E$2:$E$97)</f>
        <v>0.75</v>
      </c>
      <c r="N6095" t="str">
        <f>TEXT(B6095,"dddd")</f>
        <v>Monday</v>
      </c>
    </row>
    <row r="6096" spans="1:14" x14ac:dyDescent="0.35">
      <c r="A6096">
        <v>292374</v>
      </c>
      <c r="B6096" s="3">
        <v>45803</v>
      </c>
      <c r="C6096" s="4">
        <v>0.71319444444444446</v>
      </c>
      <c r="D6096" t="s">
        <v>21</v>
      </c>
      <c r="E6096">
        <v>1</v>
      </c>
      <c r="F6096" t="s">
        <v>15</v>
      </c>
      <c r="G6096" t="s">
        <v>405</v>
      </c>
      <c r="H6096" t="s">
        <v>406</v>
      </c>
      <c r="J6096" t="s">
        <v>403</v>
      </c>
      <c r="K6096">
        <v>1</v>
      </c>
      <c r="L6096" t="str">
        <f>_xlfn.CONCAT(D6096,F6096)</f>
        <v>Pourover12 oz</v>
      </c>
      <c r="M6096" s="10">
        <f>E6096*_xlfn.XLOOKUP(L6096,PriceListData!$F$2:$F$97,PriceListData!$E$2:$E$97)</f>
        <v>3.5</v>
      </c>
      <c r="N6096" t="str">
        <f>TEXT(B6096,"dddd")</f>
        <v>Monday</v>
      </c>
    </row>
    <row r="6097" spans="1:14" x14ac:dyDescent="0.35">
      <c r="A6097">
        <v>292373</v>
      </c>
      <c r="B6097" s="3">
        <v>45803</v>
      </c>
      <c r="C6097" s="4">
        <v>0.70231481481481484</v>
      </c>
      <c r="D6097" t="s">
        <v>419</v>
      </c>
      <c r="E6097">
        <v>1</v>
      </c>
      <c r="G6097" t="s">
        <v>415</v>
      </c>
      <c r="H6097" t="s">
        <v>416</v>
      </c>
      <c r="J6097" t="s">
        <v>403</v>
      </c>
      <c r="K6097">
        <v>1</v>
      </c>
      <c r="L6097" t="str">
        <f>_xlfn.CONCAT(D6097,F6097)</f>
        <v>Extra shot</v>
      </c>
      <c r="M6097" s="10">
        <f>E6097*_xlfn.XLOOKUP(L6097,PriceListData!$F$2:$F$97,PriceListData!$E$2:$E$97)</f>
        <v>1</v>
      </c>
      <c r="N6097" t="str">
        <f>TEXT(B6097,"dddd")</f>
        <v>Monday</v>
      </c>
    </row>
    <row r="6098" spans="1:14" x14ac:dyDescent="0.35">
      <c r="A6098">
        <v>292372</v>
      </c>
      <c r="B6098" s="3">
        <v>45803</v>
      </c>
      <c r="C6098" s="4">
        <v>0.7011574074074074</v>
      </c>
      <c r="D6098" t="s">
        <v>425</v>
      </c>
      <c r="E6098">
        <v>1</v>
      </c>
      <c r="F6098" t="s">
        <v>15</v>
      </c>
      <c r="G6098" t="s">
        <v>405</v>
      </c>
      <c r="H6098" t="s">
        <v>414</v>
      </c>
      <c r="J6098" t="s">
        <v>403</v>
      </c>
      <c r="K6098">
        <v>1</v>
      </c>
      <c r="L6098" t="str">
        <f>_xlfn.CONCAT(D6098,F6098)</f>
        <v>Iced Guillermo12 oz</v>
      </c>
      <c r="M6098" s="10">
        <f>E6098*_xlfn.XLOOKUP(L6098,PriceListData!$F$2:$F$97,PriceListData!$E$2:$E$97)</f>
        <v>3.5</v>
      </c>
      <c r="N6098" t="str">
        <f>TEXT(B6098,"dddd")</f>
        <v>Monday</v>
      </c>
    </row>
    <row r="6099" spans="1:14" x14ac:dyDescent="0.35">
      <c r="A6099">
        <v>292371</v>
      </c>
      <c r="B6099" s="3">
        <v>45803</v>
      </c>
      <c r="C6099" s="4">
        <v>0.70078703703703704</v>
      </c>
      <c r="D6099" t="s">
        <v>404</v>
      </c>
      <c r="E6099">
        <v>1</v>
      </c>
      <c r="F6099" t="s">
        <v>15</v>
      </c>
      <c r="G6099" t="s">
        <v>405</v>
      </c>
      <c r="H6099" t="s">
        <v>406</v>
      </c>
      <c r="J6099" t="s">
        <v>403</v>
      </c>
      <c r="K6099">
        <v>1</v>
      </c>
      <c r="L6099" t="str">
        <f>_xlfn.CONCAT(D6099,F6099)</f>
        <v>Café latté12 oz</v>
      </c>
      <c r="M6099" s="10">
        <f>E6099*_xlfn.XLOOKUP(L6099,PriceListData!$F$2:$F$97,PriceListData!$E$2:$E$97)</f>
        <v>4.25</v>
      </c>
      <c r="N6099" t="str">
        <f>TEXT(B6099,"dddd")</f>
        <v>Monday</v>
      </c>
    </row>
    <row r="6100" spans="1:14" x14ac:dyDescent="0.35">
      <c r="A6100">
        <v>292370</v>
      </c>
      <c r="B6100" s="3">
        <v>45803</v>
      </c>
      <c r="C6100" s="4">
        <v>0.69134259259259256</v>
      </c>
      <c r="D6100" t="s">
        <v>74</v>
      </c>
      <c r="E6100">
        <v>1</v>
      </c>
      <c r="F6100" t="s">
        <v>15</v>
      </c>
      <c r="G6100" t="s">
        <v>417</v>
      </c>
      <c r="H6100" t="s">
        <v>418</v>
      </c>
      <c r="J6100" t="s">
        <v>403</v>
      </c>
      <c r="K6100">
        <v>1</v>
      </c>
      <c r="L6100" t="str">
        <f>_xlfn.CONCAT(D6100,F6100)</f>
        <v>Single-origin12 oz</v>
      </c>
      <c r="M6100" s="10">
        <f>E6100*_xlfn.XLOOKUP(L6100,PriceListData!$F$2:$F$97,PriceListData!$E$2:$E$97)</f>
        <v>14.95</v>
      </c>
      <c r="N6100" t="str">
        <f>TEXT(B6100,"dddd")</f>
        <v>Monday</v>
      </c>
    </row>
    <row r="6101" spans="1:14" x14ac:dyDescent="0.35">
      <c r="A6101">
        <v>292369</v>
      </c>
      <c r="B6101" s="3">
        <v>45803</v>
      </c>
      <c r="C6101" s="4">
        <v>0.68283564814814812</v>
      </c>
      <c r="D6101" t="s">
        <v>411</v>
      </c>
      <c r="E6101">
        <v>1</v>
      </c>
      <c r="F6101" t="s">
        <v>24</v>
      </c>
      <c r="G6101" t="s">
        <v>405</v>
      </c>
      <c r="H6101" t="s">
        <v>406</v>
      </c>
      <c r="J6101" t="s">
        <v>403</v>
      </c>
      <c r="K6101">
        <v>1</v>
      </c>
      <c r="L6101" t="str">
        <f>_xlfn.CONCAT(D6101,F6101)</f>
        <v>Turkish coffee3 oz</v>
      </c>
      <c r="M6101" s="10">
        <f>E6101*_xlfn.XLOOKUP(L6101,PriceListData!$F$2:$F$97,PriceListData!$E$2:$E$97)</f>
        <v>3.75</v>
      </c>
      <c r="N6101" t="str">
        <f>TEXT(B6101,"dddd")</f>
        <v>Monday</v>
      </c>
    </row>
    <row r="6102" spans="1:14" x14ac:dyDescent="0.35">
      <c r="A6102">
        <v>292367</v>
      </c>
      <c r="B6102" s="3">
        <v>45803</v>
      </c>
      <c r="C6102" s="4">
        <v>0.66309027777777774</v>
      </c>
      <c r="D6102" t="s">
        <v>420</v>
      </c>
      <c r="E6102">
        <v>1</v>
      </c>
      <c r="F6102" t="s">
        <v>76</v>
      </c>
      <c r="G6102" t="s">
        <v>413</v>
      </c>
      <c r="H6102" t="s">
        <v>406</v>
      </c>
      <c r="J6102" t="s">
        <v>403</v>
      </c>
      <c r="K6102">
        <v>1</v>
      </c>
      <c r="L6102" t="str">
        <f>_xlfn.CONCAT(D6102,F6102)</f>
        <v>Moroccan tea10 oz</v>
      </c>
      <c r="M6102" s="10">
        <f>E6102*_xlfn.XLOOKUP(L6102,PriceListData!$F$2:$F$97,PriceListData!$E$2:$E$97)</f>
        <v>3</v>
      </c>
      <c r="N6102" t="str">
        <f>TEXT(B6102,"dddd")</f>
        <v>Monday</v>
      </c>
    </row>
    <row r="6103" spans="1:14" x14ac:dyDescent="0.35">
      <c r="A6103">
        <v>292367</v>
      </c>
      <c r="B6103" s="3">
        <v>45803</v>
      </c>
      <c r="C6103" s="4">
        <v>0.66309027777777774</v>
      </c>
      <c r="D6103" t="s">
        <v>412</v>
      </c>
      <c r="E6103">
        <v>1</v>
      </c>
      <c r="F6103" t="s">
        <v>15</v>
      </c>
      <c r="G6103" t="s">
        <v>413</v>
      </c>
      <c r="H6103" t="s">
        <v>414</v>
      </c>
      <c r="J6103" t="s">
        <v>403</v>
      </c>
      <c r="K6103">
        <v>1</v>
      </c>
      <c r="L6103" t="str">
        <f>_xlfn.CONCAT(D6103,F6103)</f>
        <v>Iced tea12 oz</v>
      </c>
      <c r="M6103" s="10">
        <f>E6103*_xlfn.XLOOKUP(L6103,PriceListData!$F$2:$F$97,PriceListData!$E$2:$E$97)</f>
        <v>4.25</v>
      </c>
      <c r="N6103" t="str">
        <f>TEXT(B6103,"dddd")</f>
        <v>Monday</v>
      </c>
    </row>
    <row r="6104" spans="1:14" x14ac:dyDescent="0.35">
      <c r="A6104">
        <v>292366</v>
      </c>
      <c r="B6104" s="3">
        <v>45803</v>
      </c>
      <c r="C6104" s="4">
        <v>0.66125</v>
      </c>
      <c r="D6104" t="s">
        <v>65</v>
      </c>
      <c r="E6104">
        <v>1</v>
      </c>
      <c r="F6104" t="s">
        <v>15</v>
      </c>
      <c r="G6104" t="s">
        <v>405</v>
      </c>
      <c r="H6104" t="s">
        <v>406</v>
      </c>
      <c r="J6104" t="s">
        <v>403</v>
      </c>
      <c r="K6104">
        <v>1</v>
      </c>
      <c r="L6104" t="str">
        <f>_xlfn.CONCAT(D6104,F6104)</f>
        <v>Cappuccino12 oz</v>
      </c>
      <c r="M6104" s="10">
        <f>E6104*_xlfn.XLOOKUP(L6104,PriceListData!$F$2:$F$97,PriceListData!$E$2:$E$97)</f>
        <v>5.5</v>
      </c>
      <c r="N6104" t="str">
        <f>TEXT(B6104,"dddd")</f>
        <v>Monday</v>
      </c>
    </row>
    <row r="6105" spans="1:14" x14ac:dyDescent="0.35">
      <c r="A6105">
        <v>292365</v>
      </c>
      <c r="B6105" s="3">
        <v>45803</v>
      </c>
      <c r="C6105" s="4">
        <v>0.65339120370370374</v>
      </c>
      <c r="D6105" t="s">
        <v>404</v>
      </c>
      <c r="E6105">
        <v>2</v>
      </c>
      <c r="F6105" t="s">
        <v>15</v>
      </c>
      <c r="G6105" t="s">
        <v>405</v>
      </c>
      <c r="H6105" t="s">
        <v>406</v>
      </c>
      <c r="J6105" t="s">
        <v>403</v>
      </c>
      <c r="K6105">
        <v>1</v>
      </c>
      <c r="L6105" t="str">
        <f>_xlfn.CONCAT(D6105,F6105)</f>
        <v>Café latté12 oz</v>
      </c>
      <c r="M6105" s="10">
        <f>E6105*_xlfn.XLOOKUP(L6105,PriceListData!$F$2:$F$97,PriceListData!$E$2:$E$97)</f>
        <v>8.5</v>
      </c>
      <c r="N6105" t="str">
        <f>TEXT(B6105,"dddd")</f>
        <v>Monday</v>
      </c>
    </row>
    <row r="6106" spans="1:14" x14ac:dyDescent="0.35">
      <c r="A6106">
        <v>292364</v>
      </c>
      <c r="B6106" s="3">
        <v>45803</v>
      </c>
      <c r="C6106" s="4">
        <v>0.64861111111111114</v>
      </c>
      <c r="D6106" t="s">
        <v>404</v>
      </c>
      <c r="E6106">
        <v>1</v>
      </c>
      <c r="F6106" t="s">
        <v>15</v>
      </c>
      <c r="G6106" t="s">
        <v>405</v>
      </c>
      <c r="H6106" t="s">
        <v>406</v>
      </c>
      <c r="J6106" t="s">
        <v>403</v>
      </c>
      <c r="K6106">
        <v>1</v>
      </c>
      <c r="L6106" t="str">
        <f>_xlfn.CONCAT(D6106,F6106)</f>
        <v>Café latté12 oz</v>
      </c>
      <c r="M6106" s="10">
        <f>E6106*_xlfn.XLOOKUP(L6106,PriceListData!$F$2:$F$97,PriceListData!$E$2:$E$97)</f>
        <v>4.25</v>
      </c>
      <c r="N6106" t="str">
        <f>TEXT(B6106,"dddd")</f>
        <v>Monday</v>
      </c>
    </row>
    <row r="6107" spans="1:14" x14ac:dyDescent="0.35">
      <c r="A6107">
        <v>292364</v>
      </c>
      <c r="B6107" s="3">
        <v>45803</v>
      </c>
      <c r="C6107" s="4">
        <v>0.64861111111111114</v>
      </c>
      <c r="D6107" t="s">
        <v>153</v>
      </c>
      <c r="E6107">
        <v>1</v>
      </c>
      <c r="F6107" t="s">
        <v>15</v>
      </c>
      <c r="G6107" t="s">
        <v>405</v>
      </c>
      <c r="H6107" t="s">
        <v>406</v>
      </c>
      <c r="J6107" t="s">
        <v>403</v>
      </c>
      <c r="K6107">
        <v>1</v>
      </c>
      <c r="L6107" t="str">
        <f>_xlfn.CONCAT(D6107,F6107)</f>
        <v>Aeropress12 oz</v>
      </c>
      <c r="M6107" s="10">
        <f>E6107*_xlfn.XLOOKUP(L6107,PriceListData!$F$2:$F$97,PriceListData!$E$2:$E$97)</f>
        <v>6</v>
      </c>
      <c r="N6107" t="str">
        <f>TEXT(B6107,"dddd")</f>
        <v>Monday</v>
      </c>
    </row>
    <row r="6108" spans="1:14" x14ac:dyDescent="0.35">
      <c r="A6108">
        <v>292363</v>
      </c>
      <c r="B6108" s="3">
        <v>45803</v>
      </c>
      <c r="C6108" s="4">
        <v>0.64228009259259256</v>
      </c>
      <c r="D6108" t="s">
        <v>52</v>
      </c>
      <c r="E6108">
        <v>1</v>
      </c>
      <c r="F6108" t="s">
        <v>15</v>
      </c>
      <c r="G6108" t="s">
        <v>405</v>
      </c>
      <c r="H6108" t="s">
        <v>414</v>
      </c>
      <c r="J6108" t="s">
        <v>403</v>
      </c>
      <c r="K6108">
        <v>1</v>
      </c>
      <c r="L6108" t="str">
        <f>_xlfn.CONCAT(D6108,F6108)</f>
        <v>Frappé12 oz</v>
      </c>
      <c r="M6108" s="10">
        <f>E6108*_xlfn.XLOOKUP(L6108,PriceListData!$F$2:$F$97,PriceListData!$E$2:$E$97)</f>
        <v>4.75</v>
      </c>
      <c r="N6108" t="str">
        <f>TEXT(B6108,"dddd")</f>
        <v>Monday</v>
      </c>
    </row>
    <row r="6109" spans="1:14" x14ac:dyDescent="0.35">
      <c r="A6109">
        <v>292362</v>
      </c>
      <c r="B6109" s="3">
        <v>45803</v>
      </c>
      <c r="C6109" s="4">
        <v>0.63975694444444442</v>
      </c>
      <c r="D6109" t="s">
        <v>411</v>
      </c>
      <c r="E6109">
        <v>1</v>
      </c>
      <c r="F6109" t="s">
        <v>24</v>
      </c>
      <c r="G6109" t="s">
        <v>405</v>
      </c>
      <c r="H6109" t="s">
        <v>406</v>
      </c>
      <c r="J6109" t="s">
        <v>403</v>
      </c>
      <c r="K6109">
        <v>1</v>
      </c>
      <c r="L6109" t="str">
        <f>_xlfn.CONCAT(D6109,F6109)</f>
        <v>Turkish coffee3 oz</v>
      </c>
      <c r="M6109" s="10">
        <f>E6109*_xlfn.XLOOKUP(L6109,PriceListData!$F$2:$F$97,PriceListData!$E$2:$E$97)</f>
        <v>3.75</v>
      </c>
      <c r="N6109" t="str">
        <f>TEXT(B6109,"dddd")</f>
        <v>Monday</v>
      </c>
    </row>
    <row r="6110" spans="1:14" x14ac:dyDescent="0.35">
      <c r="A6110">
        <v>292362</v>
      </c>
      <c r="B6110" s="3">
        <v>45803</v>
      </c>
      <c r="C6110" s="4">
        <v>0.63975694444444442</v>
      </c>
      <c r="D6110" t="s">
        <v>425</v>
      </c>
      <c r="E6110">
        <v>1</v>
      </c>
      <c r="F6110" t="s">
        <v>15</v>
      </c>
      <c r="G6110" t="s">
        <v>405</v>
      </c>
      <c r="H6110" t="s">
        <v>414</v>
      </c>
      <c r="J6110" t="s">
        <v>403</v>
      </c>
      <c r="K6110">
        <v>1</v>
      </c>
      <c r="L6110" t="str">
        <f>_xlfn.CONCAT(D6110,F6110)</f>
        <v>Iced Guillermo12 oz</v>
      </c>
      <c r="M6110" s="10">
        <f>E6110*_xlfn.XLOOKUP(L6110,PriceListData!$F$2:$F$97,PriceListData!$E$2:$E$97)</f>
        <v>3.5</v>
      </c>
      <c r="N6110" t="str">
        <f>TEXT(B6110,"dddd")</f>
        <v>Monday</v>
      </c>
    </row>
    <row r="6111" spans="1:14" x14ac:dyDescent="0.35">
      <c r="A6111">
        <v>292361</v>
      </c>
      <c r="B6111" s="3">
        <v>45803</v>
      </c>
      <c r="C6111" s="4">
        <v>0.63785879629629627</v>
      </c>
      <c r="D6111" t="s">
        <v>54</v>
      </c>
      <c r="E6111">
        <v>2</v>
      </c>
      <c r="G6111" t="s">
        <v>415</v>
      </c>
      <c r="H6111" t="s">
        <v>416</v>
      </c>
      <c r="J6111" t="s">
        <v>403</v>
      </c>
      <c r="K6111">
        <v>1</v>
      </c>
      <c r="L6111" t="str">
        <f>_xlfn.CONCAT(D6111,F6111)</f>
        <v>Syrup</v>
      </c>
      <c r="M6111" s="10">
        <f>E6111*_xlfn.XLOOKUP(L6111,PriceListData!$F$2:$F$97,PriceListData!$E$2:$E$97)</f>
        <v>1.5</v>
      </c>
      <c r="N6111" t="str">
        <f>TEXT(B6111,"dddd")</f>
        <v>Monday</v>
      </c>
    </row>
    <row r="6112" spans="1:14" x14ac:dyDescent="0.35">
      <c r="A6112">
        <v>292361</v>
      </c>
      <c r="B6112" s="3">
        <v>45803</v>
      </c>
      <c r="C6112" s="4">
        <v>0.63785879629629627</v>
      </c>
      <c r="D6112" t="s">
        <v>21</v>
      </c>
      <c r="E6112">
        <v>2</v>
      </c>
      <c r="F6112" t="s">
        <v>15</v>
      </c>
      <c r="G6112" t="s">
        <v>405</v>
      </c>
      <c r="H6112" t="s">
        <v>406</v>
      </c>
      <c r="J6112" t="s">
        <v>403</v>
      </c>
      <c r="K6112">
        <v>1</v>
      </c>
      <c r="L6112" t="str">
        <f>_xlfn.CONCAT(D6112,F6112)</f>
        <v>Pourover12 oz</v>
      </c>
      <c r="M6112" s="10">
        <f>E6112*_xlfn.XLOOKUP(L6112,PriceListData!$F$2:$F$97,PriceListData!$E$2:$E$97)</f>
        <v>7</v>
      </c>
      <c r="N6112" t="str">
        <f>TEXT(B6112,"dddd")</f>
        <v>Monday</v>
      </c>
    </row>
    <row r="6113" spans="1:14" x14ac:dyDescent="0.35">
      <c r="A6113">
        <v>292360</v>
      </c>
      <c r="B6113" s="3">
        <v>45803</v>
      </c>
      <c r="C6113" s="4">
        <v>0.63427083333333334</v>
      </c>
      <c r="D6113" t="s">
        <v>404</v>
      </c>
      <c r="E6113">
        <v>1</v>
      </c>
      <c r="F6113" t="s">
        <v>15</v>
      </c>
      <c r="G6113" t="s">
        <v>405</v>
      </c>
      <c r="H6113" t="s">
        <v>406</v>
      </c>
      <c r="J6113" t="s">
        <v>403</v>
      </c>
      <c r="K6113">
        <v>1</v>
      </c>
      <c r="L6113" t="str">
        <f>_xlfn.CONCAT(D6113,F6113)</f>
        <v>Café latté12 oz</v>
      </c>
      <c r="M6113" s="10">
        <f>E6113*_xlfn.XLOOKUP(L6113,PriceListData!$F$2:$F$97,PriceListData!$E$2:$E$97)</f>
        <v>4.25</v>
      </c>
      <c r="N6113" t="str">
        <f>TEXT(B6113,"dddd")</f>
        <v>Monday</v>
      </c>
    </row>
    <row r="6114" spans="1:14" x14ac:dyDescent="0.35">
      <c r="A6114">
        <v>292359</v>
      </c>
      <c r="B6114" s="3">
        <v>45803</v>
      </c>
      <c r="C6114" s="4">
        <v>0.6340393518518519</v>
      </c>
      <c r="D6114" t="s">
        <v>52</v>
      </c>
      <c r="E6114">
        <v>1</v>
      </c>
      <c r="F6114" t="s">
        <v>15</v>
      </c>
      <c r="G6114" t="s">
        <v>405</v>
      </c>
      <c r="H6114" t="s">
        <v>414</v>
      </c>
      <c r="J6114" t="s">
        <v>403</v>
      </c>
      <c r="K6114">
        <v>2</v>
      </c>
      <c r="L6114" t="str">
        <f>_xlfn.CONCAT(D6114,F6114)</f>
        <v>Frappé12 oz</v>
      </c>
      <c r="M6114" s="10">
        <f>E6114*_xlfn.XLOOKUP(L6114,PriceListData!$F$2:$F$97,PriceListData!$E$2:$E$97)</f>
        <v>4.75</v>
      </c>
      <c r="N6114" t="str">
        <f>TEXT(B6114,"dddd")</f>
        <v>Monday</v>
      </c>
    </row>
    <row r="6115" spans="1:14" x14ac:dyDescent="0.35">
      <c r="A6115">
        <v>292358</v>
      </c>
      <c r="B6115" s="3">
        <v>45803</v>
      </c>
      <c r="C6115" s="4">
        <v>0.63159722222222225</v>
      </c>
      <c r="D6115" t="s">
        <v>54</v>
      </c>
      <c r="E6115">
        <v>1</v>
      </c>
      <c r="G6115" t="s">
        <v>415</v>
      </c>
      <c r="H6115" t="s">
        <v>416</v>
      </c>
      <c r="J6115" t="s">
        <v>403</v>
      </c>
      <c r="K6115">
        <v>1</v>
      </c>
      <c r="L6115" t="str">
        <f>_xlfn.CONCAT(D6115,F6115)</f>
        <v>Syrup</v>
      </c>
      <c r="M6115" s="10">
        <f>E6115*_xlfn.XLOOKUP(L6115,PriceListData!$F$2:$F$97,PriceListData!$E$2:$E$97)</f>
        <v>0.75</v>
      </c>
      <c r="N6115" t="str">
        <f>TEXT(B6115,"dddd")</f>
        <v>Monday</v>
      </c>
    </row>
    <row r="6116" spans="1:14" x14ac:dyDescent="0.35">
      <c r="A6116">
        <v>292358</v>
      </c>
      <c r="B6116" s="3">
        <v>45803</v>
      </c>
      <c r="C6116" s="4">
        <v>0.63159722222222225</v>
      </c>
      <c r="D6116" t="s">
        <v>21</v>
      </c>
      <c r="E6116">
        <v>1</v>
      </c>
      <c r="F6116" t="s">
        <v>15</v>
      </c>
      <c r="G6116" t="s">
        <v>405</v>
      </c>
      <c r="H6116" t="s">
        <v>406</v>
      </c>
      <c r="J6116" t="s">
        <v>403</v>
      </c>
      <c r="K6116">
        <v>1</v>
      </c>
      <c r="L6116" t="str">
        <f>_xlfn.CONCAT(D6116,F6116)</f>
        <v>Pourover12 oz</v>
      </c>
      <c r="M6116" s="10">
        <f>E6116*_xlfn.XLOOKUP(L6116,PriceListData!$F$2:$F$97,PriceListData!$E$2:$E$97)</f>
        <v>3.5</v>
      </c>
      <c r="N6116" t="str">
        <f>TEXT(B6116,"dddd")</f>
        <v>Monday</v>
      </c>
    </row>
    <row r="6117" spans="1:14" x14ac:dyDescent="0.35">
      <c r="A6117">
        <v>292357</v>
      </c>
      <c r="B6117" s="3">
        <v>45803</v>
      </c>
      <c r="C6117" s="4">
        <v>0.63112268518518522</v>
      </c>
      <c r="D6117" t="s">
        <v>409</v>
      </c>
      <c r="E6117">
        <v>1</v>
      </c>
      <c r="F6117" t="s">
        <v>15</v>
      </c>
      <c r="G6117" t="s">
        <v>405</v>
      </c>
      <c r="H6117" t="s">
        <v>406</v>
      </c>
      <c r="J6117" t="s">
        <v>403</v>
      </c>
      <c r="K6117">
        <v>1</v>
      </c>
      <c r="L6117" t="str">
        <f>_xlfn.CONCAT(D6117,F6117)</f>
        <v>Drip coffee12 oz</v>
      </c>
      <c r="M6117" s="10">
        <f>E6117*_xlfn.XLOOKUP(L6117,PriceListData!$F$2:$F$97,PriceListData!$E$2:$E$97)</f>
        <v>2.25</v>
      </c>
      <c r="N6117" t="str">
        <f>TEXT(B6117,"dddd")</f>
        <v>Monday</v>
      </c>
    </row>
    <row r="6118" spans="1:14" x14ac:dyDescent="0.35">
      <c r="A6118">
        <v>292356</v>
      </c>
      <c r="B6118" s="3">
        <v>45803</v>
      </c>
      <c r="C6118" s="4">
        <v>0.6306018518518518</v>
      </c>
      <c r="D6118" t="s">
        <v>65</v>
      </c>
      <c r="E6118">
        <v>1</v>
      </c>
      <c r="F6118" t="s">
        <v>15</v>
      </c>
      <c r="G6118" t="s">
        <v>405</v>
      </c>
      <c r="H6118" t="s">
        <v>406</v>
      </c>
      <c r="J6118" t="s">
        <v>403</v>
      </c>
      <c r="K6118">
        <v>1</v>
      </c>
      <c r="L6118" t="str">
        <f>_xlfn.CONCAT(D6118,F6118)</f>
        <v>Cappuccino12 oz</v>
      </c>
      <c r="M6118" s="10">
        <f>E6118*_xlfn.XLOOKUP(L6118,PriceListData!$F$2:$F$97,PriceListData!$E$2:$E$97)</f>
        <v>5.5</v>
      </c>
      <c r="N6118" t="str">
        <f>TEXT(B6118,"dddd")</f>
        <v>Monday</v>
      </c>
    </row>
    <row r="6119" spans="1:14" x14ac:dyDescent="0.35">
      <c r="A6119">
        <v>292355</v>
      </c>
      <c r="B6119" s="3">
        <v>45803</v>
      </c>
      <c r="C6119" s="4">
        <v>0.6305439814814815</v>
      </c>
      <c r="D6119" t="s">
        <v>74</v>
      </c>
      <c r="E6119">
        <v>2</v>
      </c>
      <c r="F6119" t="s">
        <v>15</v>
      </c>
      <c r="G6119" t="s">
        <v>417</v>
      </c>
      <c r="H6119" t="s">
        <v>418</v>
      </c>
      <c r="J6119" t="s">
        <v>403</v>
      </c>
      <c r="K6119">
        <v>2</v>
      </c>
      <c r="L6119" t="str">
        <f>_xlfn.CONCAT(D6119,F6119)</f>
        <v>Single-origin12 oz</v>
      </c>
      <c r="M6119" s="10">
        <f>E6119*_xlfn.XLOOKUP(L6119,PriceListData!$F$2:$F$97,PriceListData!$E$2:$E$97)</f>
        <v>29.9</v>
      </c>
      <c r="N6119" t="str">
        <f>TEXT(B6119,"dddd")</f>
        <v>Monday</v>
      </c>
    </row>
    <row r="6120" spans="1:14" x14ac:dyDescent="0.35">
      <c r="A6120">
        <v>292354</v>
      </c>
      <c r="B6120" s="3">
        <v>45803</v>
      </c>
      <c r="C6120" s="4">
        <v>0.62766203703703705</v>
      </c>
      <c r="D6120" t="s">
        <v>65</v>
      </c>
      <c r="E6120">
        <v>1</v>
      </c>
      <c r="F6120" t="s">
        <v>15</v>
      </c>
      <c r="G6120" t="s">
        <v>405</v>
      </c>
      <c r="H6120" t="s">
        <v>406</v>
      </c>
      <c r="J6120" t="s">
        <v>403</v>
      </c>
      <c r="K6120">
        <v>1</v>
      </c>
      <c r="L6120" t="str">
        <f>_xlfn.CONCAT(D6120,F6120)</f>
        <v>Cappuccino12 oz</v>
      </c>
      <c r="M6120" s="10">
        <f>E6120*_xlfn.XLOOKUP(L6120,PriceListData!$F$2:$F$97,PriceListData!$E$2:$E$97)</f>
        <v>5.5</v>
      </c>
      <c r="N6120" t="str">
        <f>TEXT(B6120,"dddd")</f>
        <v>Monday</v>
      </c>
    </row>
    <row r="6121" spans="1:14" x14ac:dyDescent="0.35">
      <c r="A6121">
        <v>292353</v>
      </c>
      <c r="B6121" s="3">
        <v>45803</v>
      </c>
      <c r="C6121" s="4">
        <v>0.62678240740740743</v>
      </c>
      <c r="D6121" t="s">
        <v>409</v>
      </c>
      <c r="E6121">
        <v>1</v>
      </c>
      <c r="F6121" t="s">
        <v>15</v>
      </c>
      <c r="G6121" t="s">
        <v>405</v>
      </c>
      <c r="H6121" t="s">
        <v>406</v>
      </c>
      <c r="J6121" t="s">
        <v>403</v>
      </c>
      <c r="K6121">
        <v>1</v>
      </c>
      <c r="L6121" t="str">
        <f>_xlfn.CONCAT(D6121,F6121)</f>
        <v>Drip coffee12 oz</v>
      </c>
      <c r="M6121" s="10">
        <f>E6121*_xlfn.XLOOKUP(L6121,PriceListData!$F$2:$F$97,PriceListData!$E$2:$E$97)</f>
        <v>2.25</v>
      </c>
      <c r="N6121" t="str">
        <f>TEXT(B6121,"dddd")</f>
        <v>Monday</v>
      </c>
    </row>
    <row r="6122" spans="1:14" x14ac:dyDescent="0.35">
      <c r="A6122">
        <v>292352</v>
      </c>
      <c r="B6122" s="3">
        <v>45803</v>
      </c>
      <c r="C6122" s="4">
        <v>0.62572916666666667</v>
      </c>
      <c r="D6122" t="s">
        <v>409</v>
      </c>
      <c r="E6122">
        <v>1</v>
      </c>
      <c r="F6122" t="s">
        <v>15</v>
      </c>
      <c r="G6122" t="s">
        <v>405</v>
      </c>
      <c r="H6122" t="s">
        <v>406</v>
      </c>
      <c r="J6122" t="s">
        <v>403</v>
      </c>
      <c r="K6122">
        <v>1</v>
      </c>
      <c r="L6122" t="str">
        <f>_xlfn.CONCAT(D6122,F6122)</f>
        <v>Drip coffee12 oz</v>
      </c>
      <c r="M6122" s="10">
        <f>E6122*_xlfn.XLOOKUP(L6122,PriceListData!$F$2:$F$97,PriceListData!$E$2:$E$97)</f>
        <v>2.25</v>
      </c>
      <c r="N6122" t="str">
        <f>TEXT(B6122,"dddd")</f>
        <v>Monday</v>
      </c>
    </row>
    <row r="6123" spans="1:14" x14ac:dyDescent="0.35">
      <c r="A6123">
        <v>292351</v>
      </c>
      <c r="B6123" s="3">
        <v>45803</v>
      </c>
      <c r="C6123" s="4">
        <v>0.62506944444444446</v>
      </c>
      <c r="D6123" t="s">
        <v>52</v>
      </c>
      <c r="E6123">
        <v>1</v>
      </c>
      <c r="F6123" t="s">
        <v>15</v>
      </c>
      <c r="G6123" t="s">
        <v>405</v>
      </c>
      <c r="H6123" t="s">
        <v>414</v>
      </c>
      <c r="J6123" t="s">
        <v>403</v>
      </c>
      <c r="K6123">
        <v>1</v>
      </c>
      <c r="L6123" t="str">
        <f>_xlfn.CONCAT(D6123,F6123)</f>
        <v>Frappé12 oz</v>
      </c>
      <c r="M6123" s="10">
        <f>E6123*_xlfn.XLOOKUP(L6123,PriceListData!$F$2:$F$97,PriceListData!$E$2:$E$97)</f>
        <v>4.75</v>
      </c>
      <c r="N6123" t="str">
        <f>TEXT(B6123,"dddd")</f>
        <v>Monday</v>
      </c>
    </row>
    <row r="6124" spans="1:14" x14ac:dyDescent="0.35">
      <c r="A6124">
        <v>292350</v>
      </c>
      <c r="B6124" s="3">
        <v>45803</v>
      </c>
      <c r="C6124" s="4">
        <v>0.62204861111111109</v>
      </c>
      <c r="D6124" t="s">
        <v>419</v>
      </c>
      <c r="E6124">
        <v>1</v>
      </c>
      <c r="G6124" t="s">
        <v>415</v>
      </c>
      <c r="H6124" t="s">
        <v>416</v>
      </c>
      <c r="J6124" t="s">
        <v>403</v>
      </c>
      <c r="K6124">
        <v>1</v>
      </c>
      <c r="L6124" t="str">
        <f>_xlfn.CONCAT(D6124,F6124)</f>
        <v>Extra shot</v>
      </c>
      <c r="M6124" s="10">
        <f>E6124*_xlfn.XLOOKUP(L6124,PriceListData!$F$2:$F$97,PriceListData!$E$2:$E$97)</f>
        <v>1</v>
      </c>
      <c r="N6124" t="str">
        <f>TEXT(B6124,"dddd")</f>
        <v>Monday</v>
      </c>
    </row>
    <row r="6125" spans="1:14" x14ac:dyDescent="0.35">
      <c r="A6125">
        <v>292350</v>
      </c>
      <c r="B6125" s="3">
        <v>45803</v>
      </c>
      <c r="C6125" s="4">
        <v>0.62204861111111109</v>
      </c>
      <c r="D6125" t="s">
        <v>65</v>
      </c>
      <c r="E6125">
        <v>1</v>
      </c>
      <c r="F6125" t="s">
        <v>15</v>
      </c>
      <c r="G6125" t="s">
        <v>405</v>
      </c>
      <c r="H6125" t="s">
        <v>406</v>
      </c>
      <c r="J6125" t="s">
        <v>403</v>
      </c>
      <c r="K6125">
        <v>1</v>
      </c>
      <c r="L6125" t="str">
        <f>_xlfn.CONCAT(D6125,F6125)</f>
        <v>Cappuccino12 oz</v>
      </c>
      <c r="M6125" s="10">
        <f>E6125*_xlfn.XLOOKUP(L6125,PriceListData!$F$2:$F$97,PriceListData!$E$2:$E$97)</f>
        <v>5.5</v>
      </c>
      <c r="N6125" t="str">
        <f>TEXT(B6125,"dddd")</f>
        <v>Monday</v>
      </c>
    </row>
    <row r="6126" spans="1:14" x14ac:dyDescent="0.35">
      <c r="A6126">
        <v>292349</v>
      </c>
      <c r="B6126" s="3">
        <v>45803</v>
      </c>
      <c r="C6126" s="4">
        <v>0.61438657407407404</v>
      </c>
      <c r="D6126" t="s">
        <v>412</v>
      </c>
      <c r="E6126">
        <v>1</v>
      </c>
      <c r="F6126" t="s">
        <v>15</v>
      </c>
      <c r="G6126" t="s">
        <v>413</v>
      </c>
      <c r="H6126" t="s">
        <v>414</v>
      </c>
      <c r="J6126" t="s">
        <v>403</v>
      </c>
      <c r="K6126">
        <v>1</v>
      </c>
      <c r="L6126" t="str">
        <f>_xlfn.CONCAT(D6126,F6126)</f>
        <v>Iced tea12 oz</v>
      </c>
      <c r="M6126" s="10">
        <f>E6126*_xlfn.XLOOKUP(L6126,PriceListData!$F$2:$F$97,PriceListData!$E$2:$E$97)</f>
        <v>4.25</v>
      </c>
      <c r="N6126" t="str">
        <f>TEXT(B6126,"dddd")</f>
        <v>Monday</v>
      </c>
    </row>
    <row r="6127" spans="1:14" x14ac:dyDescent="0.35">
      <c r="A6127">
        <v>292348</v>
      </c>
      <c r="B6127" s="3">
        <v>45803</v>
      </c>
      <c r="C6127" s="4">
        <v>0.61290509259259263</v>
      </c>
      <c r="D6127" t="s">
        <v>425</v>
      </c>
      <c r="E6127">
        <v>1</v>
      </c>
      <c r="F6127" t="s">
        <v>15</v>
      </c>
      <c r="G6127" t="s">
        <v>405</v>
      </c>
      <c r="H6127" t="s">
        <v>414</v>
      </c>
      <c r="J6127" t="s">
        <v>403</v>
      </c>
      <c r="K6127">
        <v>2</v>
      </c>
      <c r="L6127" t="str">
        <f>_xlfn.CONCAT(D6127,F6127)</f>
        <v>Iced Guillermo12 oz</v>
      </c>
      <c r="M6127" s="10">
        <f>E6127*_xlfn.XLOOKUP(L6127,PriceListData!$F$2:$F$97,PriceListData!$E$2:$E$97)</f>
        <v>3.5</v>
      </c>
      <c r="N6127" t="str">
        <f>TEXT(B6127,"dddd")</f>
        <v>Monday</v>
      </c>
    </row>
    <row r="6128" spans="1:14" x14ac:dyDescent="0.35">
      <c r="A6128">
        <v>292347</v>
      </c>
      <c r="B6128" s="3">
        <v>45803</v>
      </c>
      <c r="C6128" s="4">
        <v>0.61203703703703705</v>
      </c>
      <c r="D6128" t="s">
        <v>52</v>
      </c>
      <c r="E6128">
        <v>1</v>
      </c>
      <c r="F6128" t="s">
        <v>15</v>
      </c>
      <c r="G6128" t="s">
        <v>405</v>
      </c>
      <c r="H6128" t="s">
        <v>414</v>
      </c>
      <c r="J6128" t="s">
        <v>403</v>
      </c>
      <c r="K6128">
        <v>1</v>
      </c>
      <c r="L6128" t="str">
        <f>_xlfn.CONCAT(D6128,F6128)</f>
        <v>Frappé12 oz</v>
      </c>
      <c r="M6128" s="10">
        <f>E6128*_xlfn.XLOOKUP(L6128,PriceListData!$F$2:$F$97,PriceListData!$E$2:$E$97)</f>
        <v>4.75</v>
      </c>
      <c r="N6128" t="str">
        <f>TEXT(B6128,"dddd")</f>
        <v>Monday</v>
      </c>
    </row>
    <row r="6129" spans="1:14" x14ac:dyDescent="0.35">
      <c r="A6129">
        <v>292347</v>
      </c>
      <c r="B6129" s="3">
        <v>45803</v>
      </c>
      <c r="C6129" s="4">
        <v>0.61203703703703705</v>
      </c>
      <c r="D6129" t="s">
        <v>65</v>
      </c>
      <c r="E6129">
        <v>1</v>
      </c>
      <c r="F6129" t="s">
        <v>15</v>
      </c>
      <c r="G6129" t="s">
        <v>405</v>
      </c>
      <c r="H6129" t="s">
        <v>406</v>
      </c>
      <c r="J6129" t="s">
        <v>403</v>
      </c>
      <c r="K6129">
        <v>1</v>
      </c>
      <c r="L6129" t="str">
        <f>_xlfn.CONCAT(D6129,F6129)</f>
        <v>Cappuccino12 oz</v>
      </c>
      <c r="M6129" s="10">
        <f>E6129*_xlfn.XLOOKUP(L6129,PriceListData!$F$2:$F$97,PriceListData!$E$2:$E$97)</f>
        <v>5.5</v>
      </c>
      <c r="N6129" t="str">
        <f>TEXT(B6129,"dddd")</f>
        <v>Monday</v>
      </c>
    </row>
    <row r="6130" spans="1:14" x14ac:dyDescent="0.35">
      <c r="A6130">
        <v>292346</v>
      </c>
      <c r="B6130" s="3">
        <v>45803</v>
      </c>
      <c r="C6130" s="4">
        <v>0.61129629629629634</v>
      </c>
      <c r="D6130" t="s">
        <v>425</v>
      </c>
      <c r="E6130">
        <v>1</v>
      </c>
      <c r="F6130" t="s">
        <v>15</v>
      </c>
      <c r="G6130" t="s">
        <v>405</v>
      </c>
      <c r="H6130" t="s">
        <v>414</v>
      </c>
      <c r="J6130" t="s">
        <v>403</v>
      </c>
      <c r="K6130">
        <v>1</v>
      </c>
      <c r="L6130" t="str">
        <f>_xlfn.CONCAT(D6130,F6130)</f>
        <v>Iced Guillermo12 oz</v>
      </c>
      <c r="M6130" s="10">
        <f>E6130*_xlfn.XLOOKUP(L6130,PriceListData!$F$2:$F$97,PriceListData!$E$2:$E$97)</f>
        <v>3.5</v>
      </c>
      <c r="N6130" t="str">
        <f>TEXT(B6130,"dddd")</f>
        <v>Monday</v>
      </c>
    </row>
    <row r="6131" spans="1:14" x14ac:dyDescent="0.35">
      <c r="A6131">
        <v>292345</v>
      </c>
      <c r="B6131" s="3">
        <v>45803</v>
      </c>
      <c r="C6131" s="4">
        <v>0.60075231481481484</v>
      </c>
      <c r="D6131" t="s">
        <v>410</v>
      </c>
      <c r="E6131">
        <v>1</v>
      </c>
      <c r="F6131" t="s">
        <v>15</v>
      </c>
      <c r="G6131" t="s">
        <v>405</v>
      </c>
      <c r="H6131" t="s">
        <v>406</v>
      </c>
      <c r="J6131" t="s">
        <v>403</v>
      </c>
      <c r="K6131">
        <v>1</v>
      </c>
      <c r="L6131" t="str">
        <f>_xlfn.CONCAT(D6131,F6131)</f>
        <v>Café Cubano12 oz</v>
      </c>
      <c r="M6131" s="10">
        <f>E6131*_xlfn.XLOOKUP(L6131,PriceListData!$F$2:$F$97,PriceListData!$E$2:$E$97)</f>
        <v>7</v>
      </c>
      <c r="N6131" t="str">
        <f>TEXT(B6131,"dddd")</f>
        <v>Monday</v>
      </c>
    </row>
    <row r="6132" spans="1:14" x14ac:dyDescent="0.35">
      <c r="A6132">
        <v>292344</v>
      </c>
      <c r="B6132" s="3">
        <v>45803</v>
      </c>
      <c r="C6132" s="4">
        <v>0.60003472222222221</v>
      </c>
      <c r="D6132" t="s">
        <v>153</v>
      </c>
      <c r="E6132">
        <v>1</v>
      </c>
      <c r="F6132" t="s">
        <v>15</v>
      </c>
      <c r="G6132" t="s">
        <v>405</v>
      </c>
      <c r="H6132" t="s">
        <v>406</v>
      </c>
      <c r="J6132" t="s">
        <v>403</v>
      </c>
      <c r="K6132">
        <v>1</v>
      </c>
      <c r="L6132" t="str">
        <f>_xlfn.CONCAT(D6132,F6132)</f>
        <v>Aeropress12 oz</v>
      </c>
      <c r="M6132" s="10">
        <f>E6132*_xlfn.XLOOKUP(L6132,PriceListData!$F$2:$F$97,PriceListData!$E$2:$E$97)</f>
        <v>6</v>
      </c>
      <c r="N6132" t="str">
        <f>TEXT(B6132,"dddd")</f>
        <v>Monday</v>
      </c>
    </row>
    <row r="6133" spans="1:14" x14ac:dyDescent="0.35">
      <c r="A6133">
        <v>292343</v>
      </c>
      <c r="B6133" s="3">
        <v>45803</v>
      </c>
      <c r="C6133" s="4">
        <v>0.5980092592592593</v>
      </c>
      <c r="D6133" t="s">
        <v>425</v>
      </c>
      <c r="E6133">
        <v>1</v>
      </c>
      <c r="F6133" t="s">
        <v>15</v>
      </c>
      <c r="G6133" t="s">
        <v>405</v>
      </c>
      <c r="H6133" t="s">
        <v>414</v>
      </c>
      <c r="J6133" t="s">
        <v>403</v>
      </c>
      <c r="K6133">
        <v>1</v>
      </c>
      <c r="L6133" t="str">
        <f>_xlfn.CONCAT(D6133,F6133)</f>
        <v>Iced Guillermo12 oz</v>
      </c>
      <c r="M6133" s="10">
        <f>E6133*_xlfn.XLOOKUP(L6133,PriceListData!$F$2:$F$97,PriceListData!$E$2:$E$97)</f>
        <v>3.5</v>
      </c>
      <c r="N6133" t="str">
        <f>TEXT(B6133,"dddd")</f>
        <v>Monday</v>
      </c>
    </row>
    <row r="6134" spans="1:14" x14ac:dyDescent="0.35">
      <c r="A6134">
        <v>292342</v>
      </c>
      <c r="B6134" s="3">
        <v>45803</v>
      </c>
      <c r="C6134" s="4">
        <v>0.59375</v>
      </c>
      <c r="D6134" t="s">
        <v>21</v>
      </c>
      <c r="E6134">
        <v>1</v>
      </c>
      <c r="F6134" t="s">
        <v>15</v>
      </c>
      <c r="G6134" t="s">
        <v>405</v>
      </c>
      <c r="H6134" t="s">
        <v>406</v>
      </c>
      <c r="J6134" t="s">
        <v>403</v>
      </c>
      <c r="K6134">
        <v>1</v>
      </c>
      <c r="L6134" t="str">
        <f>_xlfn.CONCAT(D6134,F6134)</f>
        <v>Pourover12 oz</v>
      </c>
      <c r="M6134" s="10">
        <f>E6134*_xlfn.XLOOKUP(L6134,PriceListData!$F$2:$F$97,PriceListData!$E$2:$E$97)</f>
        <v>3.5</v>
      </c>
      <c r="N6134" t="str">
        <f>TEXT(B6134,"dddd")</f>
        <v>Monday</v>
      </c>
    </row>
    <row r="6135" spans="1:14" x14ac:dyDescent="0.35">
      <c r="A6135">
        <v>292341</v>
      </c>
      <c r="B6135" s="3">
        <v>45803</v>
      </c>
      <c r="C6135" s="4">
        <v>0.59179398148148143</v>
      </c>
      <c r="D6135" t="s">
        <v>52</v>
      </c>
      <c r="E6135">
        <v>1</v>
      </c>
      <c r="F6135" t="s">
        <v>15</v>
      </c>
      <c r="G6135" t="s">
        <v>405</v>
      </c>
      <c r="H6135" t="s">
        <v>414</v>
      </c>
      <c r="J6135" t="s">
        <v>403</v>
      </c>
      <c r="K6135">
        <v>1</v>
      </c>
      <c r="L6135" t="str">
        <f>_xlfn.CONCAT(D6135,F6135)</f>
        <v>Frappé12 oz</v>
      </c>
      <c r="M6135" s="10">
        <f>E6135*_xlfn.XLOOKUP(L6135,PriceListData!$F$2:$F$97,PriceListData!$E$2:$E$97)</f>
        <v>4.75</v>
      </c>
      <c r="N6135" t="str">
        <f>TEXT(B6135,"dddd")</f>
        <v>Monday</v>
      </c>
    </row>
    <row r="6136" spans="1:14" x14ac:dyDescent="0.35">
      <c r="A6136">
        <v>292340</v>
      </c>
      <c r="B6136" s="3">
        <v>45803</v>
      </c>
      <c r="C6136" s="4">
        <v>0.58912037037037035</v>
      </c>
      <c r="D6136" t="s">
        <v>153</v>
      </c>
      <c r="E6136">
        <v>1</v>
      </c>
      <c r="F6136" t="s">
        <v>15</v>
      </c>
      <c r="G6136" t="s">
        <v>405</v>
      </c>
      <c r="H6136" t="s">
        <v>406</v>
      </c>
      <c r="J6136" t="s">
        <v>403</v>
      </c>
      <c r="K6136">
        <v>1</v>
      </c>
      <c r="L6136" t="str">
        <f>_xlfn.CONCAT(D6136,F6136)</f>
        <v>Aeropress12 oz</v>
      </c>
      <c r="M6136" s="10">
        <f>E6136*_xlfn.XLOOKUP(L6136,PriceListData!$F$2:$F$97,PriceListData!$E$2:$E$97)</f>
        <v>6</v>
      </c>
      <c r="N6136" t="str">
        <f>TEXT(B6136,"dddd")</f>
        <v>Monday</v>
      </c>
    </row>
    <row r="6137" spans="1:14" x14ac:dyDescent="0.35">
      <c r="A6137">
        <v>292339</v>
      </c>
      <c r="B6137" s="3">
        <v>45803</v>
      </c>
      <c r="C6137" s="4">
        <v>0.58785879629629634</v>
      </c>
      <c r="D6137" t="s">
        <v>40</v>
      </c>
      <c r="E6137">
        <v>1</v>
      </c>
      <c r="F6137" t="s">
        <v>35</v>
      </c>
      <c r="G6137" t="s">
        <v>405</v>
      </c>
      <c r="H6137" t="s">
        <v>406</v>
      </c>
      <c r="J6137" t="s">
        <v>403</v>
      </c>
      <c r="K6137">
        <v>1</v>
      </c>
      <c r="L6137" t="str">
        <f>_xlfn.CONCAT(D6137,F6137)</f>
        <v>Espresso1 oz</v>
      </c>
      <c r="M6137" s="10">
        <f>E6137*_xlfn.XLOOKUP(L6137,PriceListData!$F$2:$F$97,PriceListData!$E$2:$E$97)</f>
        <v>2.5</v>
      </c>
      <c r="N6137" t="str">
        <f>TEXT(B6137,"dddd")</f>
        <v>Monday</v>
      </c>
    </row>
    <row r="6138" spans="1:14" x14ac:dyDescent="0.35">
      <c r="A6138">
        <v>292339</v>
      </c>
      <c r="B6138" s="3">
        <v>45803</v>
      </c>
      <c r="C6138" s="4">
        <v>0.58785879629629634</v>
      </c>
      <c r="D6138" t="s">
        <v>424</v>
      </c>
      <c r="E6138">
        <v>1</v>
      </c>
      <c r="F6138" t="s">
        <v>15</v>
      </c>
      <c r="G6138" t="s">
        <v>423</v>
      </c>
      <c r="H6138" t="s">
        <v>414</v>
      </c>
      <c r="J6138" t="s">
        <v>403</v>
      </c>
      <c r="K6138">
        <v>1</v>
      </c>
      <c r="L6138" t="str">
        <f>_xlfn.CONCAT(D6138,F6138)</f>
        <v>Coconut milk smoothie12 oz</v>
      </c>
      <c r="M6138" s="10">
        <f>E6138*_xlfn.XLOOKUP(L6138,PriceListData!$F$2:$F$97,PriceListData!$E$2:$E$97)</f>
        <v>5.75</v>
      </c>
      <c r="N6138" t="str">
        <f>TEXT(B6138,"dddd")</f>
        <v>Monday</v>
      </c>
    </row>
    <row r="6139" spans="1:14" x14ac:dyDescent="0.35">
      <c r="A6139">
        <v>292338</v>
      </c>
      <c r="B6139" s="3">
        <v>45803</v>
      </c>
      <c r="C6139" s="4">
        <v>0.58508101851851857</v>
      </c>
      <c r="D6139" t="s">
        <v>54</v>
      </c>
      <c r="E6139">
        <v>1</v>
      </c>
      <c r="G6139" t="s">
        <v>415</v>
      </c>
      <c r="H6139" t="s">
        <v>416</v>
      </c>
      <c r="J6139" t="s">
        <v>403</v>
      </c>
      <c r="K6139">
        <v>1</v>
      </c>
      <c r="L6139" t="str">
        <f>_xlfn.CONCAT(D6139,F6139)</f>
        <v>Syrup</v>
      </c>
      <c r="M6139" s="10">
        <f>E6139*_xlfn.XLOOKUP(L6139,PriceListData!$F$2:$F$97,PriceListData!$E$2:$E$97)</f>
        <v>0.75</v>
      </c>
      <c r="N6139" t="str">
        <f>TEXT(B6139,"dddd")</f>
        <v>Monday</v>
      </c>
    </row>
    <row r="6140" spans="1:14" x14ac:dyDescent="0.35">
      <c r="A6140">
        <v>292338</v>
      </c>
      <c r="B6140" s="3">
        <v>45803</v>
      </c>
      <c r="C6140" s="4">
        <v>0.58508101851851857</v>
      </c>
      <c r="D6140" t="s">
        <v>428</v>
      </c>
      <c r="E6140">
        <v>1</v>
      </c>
      <c r="F6140" t="s">
        <v>15</v>
      </c>
      <c r="G6140" t="s">
        <v>413</v>
      </c>
      <c r="H6140" t="s">
        <v>406</v>
      </c>
      <c r="J6140" t="s">
        <v>403</v>
      </c>
      <c r="K6140">
        <v>1</v>
      </c>
      <c r="L6140" t="str">
        <f>_xlfn.CONCAT(D6140,F6140)</f>
        <v>Rooibos latté12 oz</v>
      </c>
      <c r="M6140" s="10">
        <f>E6140*_xlfn.XLOOKUP(L6140,PriceListData!$F$2:$F$97,PriceListData!$E$2:$E$97)</f>
        <v>5.5</v>
      </c>
      <c r="N6140" t="str">
        <f>TEXT(B6140,"dddd")</f>
        <v>Monday</v>
      </c>
    </row>
    <row r="6141" spans="1:14" x14ac:dyDescent="0.35">
      <c r="A6141">
        <v>292338</v>
      </c>
      <c r="B6141" s="3">
        <v>45803</v>
      </c>
      <c r="C6141" s="4">
        <v>0.58508101851851857</v>
      </c>
      <c r="D6141" t="s">
        <v>421</v>
      </c>
      <c r="E6141">
        <v>1</v>
      </c>
      <c r="F6141" t="s">
        <v>422</v>
      </c>
      <c r="G6141" t="s">
        <v>423</v>
      </c>
      <c r="H6141" t="s">
        <v>406</v>
      </c>
      <c r="J6141" t="s">
        <v>403</v>
      </c>
      <c r="K6141">
        <v>1</v>
      </c>
      <c r="L6141" t="str">
        <f>_xlfn.CONCAT(D6141,F6141)</f>
        <v>Hot chocolateRegular (12 oz)</v>
      </c>
      <c r="M6141" s="10">
        <f>E6141*_xlfn.XLOOKUP(L6141,PriceListData!$F$2:$F$97,PriceListData!$E$2:$E$97)</f>
        <v>4.75</v>
      </c>
      <c r="N6141" t="str">
        <f>TEXT(B6141,"dddd")</f>
        <v>Monday</v>
      </c>
    </row>
    <row r="6142" spans="1:14" x14ac:dyDescent="0.35">
      <c r="A6142">
        <v>292338</v>
      </c>
      <c r="B6142" s="3">
        <v>45803</v>
      </c>
      <c r="C6142" s="4">
        <v>0.58508101851851857</v>
      </c>
      <c r="D6142" t="s">
        <v>52</v>
      </c>
      <c r="E6142">
        <v>1</v>
      </c>
      <c r="F6142" t="s">
        <v>15</v>
      </c>
      <c r="G6142" t="s">
        <v>405</v>
      </c>
      <c r="H6142" t="s">
        <v>414</v>
      </c>
      <c r="J6142" t="s">
        <v>403</v>
      </c>
      <c r="K6142">
        <v>1</v>
      </c>
      <c r="L6142" t="str">
        <f>_xlfn.CONCAT(D6142,F6142)</f>
        <v>Frappé12 oz</v>
      </c>
      <c r="M6142" s="10">
        <f>E6142*_xlfn.XLOOKUP(L6142,PriceListData!$F$2:$F$97,PriceListData!$E$2:$E$97)</f>
        <v>4.75</v>
      </c>
      <c r="N6142" t="str">
        <f>TEXT(B6142,"dddd")</f>
        <v>Monday</v>
      </c>
    </row>
    <row r="6143" spans="1:14" x14ac:dyDescent="0.35">
      <c r="A6143">
        <v>292337</v>
      </c>
      <c r="B6143" s="3">
        <v>45803</v>
      </c>
      <c r="C6143" s="4">
        <v>0.58118055555555559</v>
      </c>
      <c r="D6143" t="s">
        <v>404</v>
      </c>
      <c r="E6143">
        <v>1</v>
      </c>
      <c r="F6143" t="s">
        <v>15</v>
      </c>
      <c r="G6143" t="s">
        <v>405</v>
      </c>
      <c r="H6143" t="s">
        <v>406</v>
      </c>
      <c r="J6143" t="s">
        <v>403</v>
      </c>
      <c r="K6143">
        <v>1</v>
      </c>
      <c r="L6143" t="str">
        <f>_xlfn.CONCAT(D6143,F6143)</f>
        <v>Café latté12 oz</v>
      </c>
      <c r="M6143" s="10">
        <f>E6143*_xlfn.XLOOKUP(L6143,PriceListData!$F$2:$F$97,PriceListData!$E$2:$E$97)</f>
        <v>4.25</v>
      </c>
      <c r="N6143" t="str">
        <f>TEXT(B6143,"dddd")</f>
        <v>Monday</v>
      </c>
    </row>
    <row r="6144" spans="1:14" x14ac:dyDescent="0.35">
      <c r="A6144">
        <v>292335</v>
      </c>
      <c r="B6144" s="3">
        <v>45803</v>
      </c>
      <c r="C6144" s="4">
        <v>0.57771990740740742</v>
      </c>
      <c r="D6144" t="s">
        <v>404</v>
      </c>
      <c r="E6144">
        <v>1</v>
      </c>
      <c r="F6144" t="s">
        <v>15</v>
      </c>
      <c r="G6144" t="s">
        <v>405</v>
      </c>
      <c r="H6144" t="s">
        <v>406</v>
      </c>
      <c r="J6144" t="s">
        <v>403</v>
      </c>
      <c r="K6144">
        <v>1</v>
      </c>
      <c r="L6144" t="str">
        <f>_xlfn.CONCAT(D6144,F6144)</f>
        <v>Café latté12 oz</v>
      </c>
      <c r="M6144" s="10">
        <f>E6144*_xlfn.XLOOKUP(L6144,PriceListData!$F$2:$F$97,PriceListData!$E$2:$E$97)</f>
        <v>4.25</v>
      </c>
      <c r="N6144" t="str">
        <f>TEXT(B6144,"dddd")</f>
        <v>Monday</v>
      </c>
    </row>
    <row r="6145" spans="1:14" x14ac:dyDescent="0.35">
      <c r="A6145">
        <v>292334</v>
      </c>
      <c r="B6145" s="3">
        <v>45803</v>
      </c>
      <c r="C6145" s="4">
        <v>0.57663194444444443</v>
      </c>
      <c r="D6145" t="s">
        <v>21</v>
      </c>
      <c r="E6145">
        <v>1</v>
      </c>
      <c r="F6145" t="s">
        <v>15</v>
      </c>
      <c r="G6145" t="s">
        <v>405</v>
      </c>
      <c r="H6145" t="s">
        <v>406</v>
      </c>
      <c r="J6145" t="s">
        <v>403</v>
      </c>
      <c r="K6145">
        <v>2</v>
      </c>
      <c r="L6145" t="str">
        <f>_xlfn.CONCAT(D6145,F6145)</f>
        <v>Pourover12 oz</v>
      </c>
      <c r="M6145" s="10">
        <f>E6145*_xlfn.XLOOKUP(L6145,PriceListData!$F$2:$F$97,PriceListData!$E$2:$E$97)</f>
        <v>3.5</v>
      </c>
      <c r="N6145" t="str">
        <f>TEXT(B6145,"dddd")</f>
        <v>Monday</v>
      </c>
    </row>
    <row r="6146" spans="1:14" x14ac:dyDescent="0.35">
      <c r="A6146">
        <v>292333</v>
      </c>
      <c r="B6146" s="3">
        <v>45803</v>
      </c>
      <c r="C6146" s="4">
        <v>0.57584490740740746</v>
      </c>
      <c r="D6146" t="s">
        <v>54</v>
      </c>
      <c r="E6146">
        <v>1</v>
      </c>
      <c r="G6146" t="s">
        <v>415</v>
      </c>
      <c r="H6146" t="s">
        <v>416</v>
      </c>
      <c r="J6146" t="s">
        <v>403</v>
      </c>
      <c r="K6146">
        <v>1</v>
      </c>
      <c r="L6146" t="str">
        <f>_xlfn.CONCAT(D6146,F6146)</f>
        <v>Syrup</v>
      </c>
      <c r="M6146" s="10">
        <f>E6146*_xlfn.XLOOKUP(L6146,PriceListData!$F$2:$F$97,PriceListData!$E$2:$E$97)</f>
        <v>0.75</v>
      </c>
      <c r="N6146" t="str">
        <f>TEXT(B6146,"dddd")</f>
        <v>Monday</v>
      </c>
    </row>
    <row r="6147" spans="1:14" x14ac:dyDescent="0.35">
      <c r="A6147">
        <v>292333</v>
      </c>
      <c r="B6147" s="3">
        <v>45803</v>
      </c>
      <c r="C6147" s="4">
        <v>0.57584490740740746</v>
      </c>
      <c r="D6147" t="s">
        <v>21</v>
      </c>
      <c r="E6147">
        <v>1</v>
      </c>
      <c r="F6147" t="s">
        <v>15</v>
      </c>
      <c r="G6147" t="s">
        <v>405</v>
      </c>
      <c r="H6147" t="s">
        <v>406</v>
      </c>
      <c r="J6147" t="s">
        <v>403</v>
      </c>
      <c r="K6147">
        <v>1</v>
      </c>
      <c r="L6147" t="str">
        <f>_xlfn.CONCAT(D6147,F6147)</f>
        <v>Pourover12 oz</v>
      </c>
      <c r="M6147" s="10">
        <f>E6147*_xlfn.XLOOKUP(L6147,PriceListData!$F$2:$F$97,PriceListData!$E$2:$E$97)</f>
        <v>3.5</v>
      </c>
      <c r="N6147" t="str">
        <f>TEXT(B6147,"dddd")</f>
        <v>Monday</v>
      </c>
    </row>
    <row r="6148" spans="1:14" x14ac:dyDescent="0.35">
      <c r="A6148">
        <v>292332</v>
      </c>
      <c r="B6148" s="3">
        <v>45803</v>
      </c>
      <c r="C6148" s="4">
        <v>0.5728819444444444</v>
      </c>
      <c r="D6148" t="s">
        <v>52</v>
      </c>
      <c r="E6148">
        <v>1</v>
      </c>
      <c r="F6148" t="s">
        <v>15</v>
      </c>
      <c r="G6148" t="s">
        <v>405</v>
      </c>
      <c r="H6148" t="s">
        <v>414</v>
      </c>
      <c r="J6148" t="s">
        <v>403</v>
      </c>
      <c r="K6148">
        <v>1</v>
      </c>
      <c r="L6148" t="str">
        <f>_xlfn.CONCAT(D6148,F6148)</f>
        <v>Frappé12 oz</v>
      </c>
      <c r="M6148" s="10">
        <f>E6148*_xlfn.XLOOKUP(L6148,PriceListData!$F$2:$F$97,PriceListData!$E$2:$E$97)</f>
        <v>4.75</v>
      </c>
      <c r="N6148" t="str">
        <f>TEXT(B6148,"dddd")</f>
        <v>Monday</v>
      </c>
    </row>
    <row r="6149" spans="1:14" x14ac:dyDescent="0.35">
      <c r="A6149">
        <v>292331</v>
      </c>
      <c r="B6149" s="3">
        <v>45803</v>
      </c>
      <c r="C6149" s="4">
        <v>0.57234953703703706</v>
      </c>
      <c r="D6149" t="s">
        <v>65</v>
      </c>
      <c r="E6149">
        <v>1</v>
      </c>
      <c r="F6149" t="s">
        <v>15</v>
      </c>
      <c r="G6149" t="s">
        <v>405</v>
      </c>
      <c r="H6149" t="s">
        <v>406</v>
      </c>
      <c r="J6149" t="s">
        <v>403</v>
      </c>
      <c r="K6149">
        <v>1</v>
      </c>
      <c r="L6149" t="str">
        <f>_xlfn.CONCAT(D6149,F6149)</f>
        <v>Cappuccino12 oz</v>
      </c>
      <c r="M6149" s="10">
        <f>E6149*_xlfn.XLOOKUP(L6149,PriceListData!$F$2:$F$97,PriceListData!$E$2:$E$97)</f>
        <v>5.5</v>
      </c>
      <c r="N6149" t="str">
        <f>TEXT(B6149,"dddd")</f>
        <v>Monday</v>
      </c>
    </row>
    <row r="6150" spans="1:14" x14ac:dyDescent="0.35">
      <c r="A6150">
        <v>292330</v>
      </c>
      <c r="B6150" s="3">
        <v>45803</v>
      </c>
      <c r="C6150" s="4">
        <v>0.57113425925925931</v>
      </c>
      <c r="D6150" t="s">
        <v>21</v>
      </c>
      <c r="E6150">
        <v>1</v>
      </c>
      <c r="F6150" t="s">
        <v>15</v>
      </c>
      <c r="G6150" t="s">
        <v>405</v>
      </c>
      <c r="H6150" t="s">
        <v>406</v>
      </c>
      <c r="J6150" t="s">
        <v>403</v>
      </c>
      <c r="K6150">
        <v>1</v>
      </c>
      <c r="L6150" t="str">
        <f>_xlfn.CONCAT(D6150,F6150)</f>
        <v>Pourover12 oz</v>
      </c>
      <c r="M6150" s="10">
        <f>E6150*_xlfn.XLOOKUP(L6150,PriceListData!$F$2:$F$97,PriceListData!$E$2:$E$97)</f>
        <v>3.5</v>
      </c>
      <c r="N6150" t="str">
        <f>TEXT(B6150,"dddd")</f>
        <v>Monday</v>
      </c>
    </row>
    <row r="6151" spans="1:14" x14ac:dyDescent="0.35">
      <c r="A6151">
        <v>292329</v>
      </c>
      <c r="B6151" s="3">
        <v>45803</v>
      </c>
      <c r="C6151" s="4">
        <v>0.56421296296296297</v>
      </c>
      <c r="D6151" t="s">
        <v>412</v>
      </c>
      <c r="E6151">
        <v>1</v>
      </c>
      <c r="F6151" t="s">
        <v>15</v>
      </c>
      <c r="G6151" t="s">
        <v>413</v>
      </c>
      <c r="H6151" t="s">
        <v>414</v>
      </c>
      <c r="J6151" t="s">
        <v>403</v>
      </c>
      <c r="K6151">
        <v>1</v>
      </c>
      <c r="L6151" t="str">
        <f>_xlfn.CONCAT(D6151,F6151)</f>
        <v>Iced tea12 oz</v>
      </c>
      <c r="M6151" s="10">
        <f>E6151*_xlfn.XLOOKUP(L6151,PriceListData!$F$2:$F$97,PriceListData!$E$2:$E$97)</f>
        <v>4.25</v>
      </c>
      <c r="N6151" t="str">
        <f>TEXT(B6151,"dddd")</f>
        <v>Monday</v>
      </c>
    </row>
    <row r="6152" spans="1:14" x14ac:dyDescent="0.35">
      <c r="A6152">
        <v>292328</v>
      </c>
      <c r="B6152" s="3">
        <v>45803</v>
      </c>
      <c r="C6152" s="4">
        <v>0.55565972222222226</v>
      </c>
      <c r="D6152" t="s">
        <v>65</v>
      </c>
      <c r="E6152">
        <v>1</v>
      </c>
      <c r="F6152" t="s">
        <v>15</v>
      </c>
      <c r="G6152" t="s">
        <v>405</v>
      </c>
      <c r="H6152" t="s">
        <v>406</v>
      </c>
      <c r="J6152" t="s">
        <v>403</v>
      </c>
      <c r="K6152">
        <v>1</v>
      </c>
      <c r="L6152" t="str">
        <f>_xlfn.CONCAT(D6152,F6152)</f>
        <v>Cappuccino12 oz</v>
      </c>
      <c r="M6152" s="10">
        <f>E6152*_xlfn.XLOOKUP(L6152,PriceListData!$F$2:$F$97,PriceListData!$E$2:$E$97)</f>
        <v>5.5</v>
      </c>
      <c r="N6152" t="str">
        <f>TEXT(B6152,"dddd")</f>
        <v>Monday</v>
      </c>
    </row>
    <row r="6153" spans="1:14" x14ac:dyDescent="0.35">
      <c r="A6153">
        <v>292327</v>
      </c>
      <c r="B6153" s="3">
        <v>45803</v>
      </c>
      <c r="C6153" s="4">
        <v>0.554224537037037</v>
      </c>
      <c r="D6153" t="s">
        <v>404</v>
      </c>
      <c r="E6153">
        <v>1</v>
      </c>
      <c r="F6153" t="s">
        <v>15</v>
      </c>
      <c r="G6153" t="s">
        <v>405</v>
      </c>
      <c r="H6153" t="s">
        <v>406</v>
      </c>
      <c r="J6153" t="s">
        <v>403</v>
      </c>
      <c r="K6153">
        <v>1</v>
      </c>
      <c r="L6153" t="str">
        <f>_xlfn.CONCAT(D6153,F6153)</f>
        <v>Café latté12 oz</v>
      </c>
      <c r="M6153" s="10">
        <f>E6153*_xlfn.XLOOKUP(L6153,PriceListData!$F$2:$F$97,PriceListData!$E$2:$E$97)</f>
        <v>4.25</v>
      </c>
      <c r="N6153" t="str">
        <f>TEXT(B6153,"dddd")</f>
        <v>Monday</v>
      </c>
    </row>
    <row r="6154" spans="1:14" x14ac:dyDescent="0.35">
      <c r="A6154">
        <v>292326</v>
      </c>
      <c r="B6154" s="3">
        <v>45803</v>
      </c>
      <c r="C6154" s="4">
        <v>0.55273148148148143</v>
      </c>
      <c r="D6154" t="s">
        <v>412</v>
      </c>
      <c r="E6154">
        <v>1</v>
      </c>
      <c r="F6154" t="s">
        <v>15</v>
      </c>
      <c r="G6154" t="s">
        <v>413</v>
      </c>
      <c r="H6154" t="s">
        <v>414</v>
      </c>
      <c r="J6154" t="s">
        <v>403</v>
      </c>
      <c r="K6154">
        <v>2</v>
      </c>
      <c r="L6154" t="str">
        <f>_xlfn.CONCAT(D6154,F6154)</f>
        <v>Iced tea12 oz</v>
      </c>
      <c r="M6154" s="10">
        <f>E6154*_xlfn.XLOOKUP(L6154,PriceListData!$F$2:$F$97,PriceListData!$E$2:$E$97)</f>
        <v>4.25</v>
      </c>
      <c r="N6154" t="str">
        <f>TEXT(B6154,"dddd")</f>
        <v>Monday</v>
      </c>
    </row>
    <row r="6155" spans="1:14" x14ac:dyDescent="0.35">
      <c r="A6155">
        <v>292326</v>
      </c>
      <c r="B6155" s="3">
        <v>45803</v>
      </c>
      <c r="C6155" s="4">
        <v>0.55273148148148143</v>
      </c>
      <c r="D6155" t="s">
        <v>52</v>
      </c>
      <c r="E6155">
        <v>1</v>
      </c>
      <c r="F6155" t="s">
        <v>15</v>
      </c>
      <c r="G6155" t="s">
        <v>405</v>
      </c>
      <c r="H6155" t="s">
        <v>414</v>
      </c>
      <c r="J6155" t="s">
        <v>403</v>
      </c>
      <c r="K6155">
        <v>2</v>
      </c>
      <c r="L6155" t="str">
        <f>_xlfn.CONCAT(D6155,F6155)</f>
        <v>Frappé12 oz</v>
      </c>
      <c r="M6155" s="10">
        <f>E6155*_xlfn.XLOOKUP(L6155,PriceListData!$F$2:$F$97,PriceListData!$E$2:$E$97)</f>
        <v>4.75</v>
      </c>
      <c r="N6155" t="str">
        <f>TEXT(B6155,"dddd")</f>
        <v>Monday</v>
      </c>
    </row>
    <row r="6156" spans="1:14" x14ac:dyDescent="0.35">
      <c r="A6156">
        <v>292325</v>
      </c>
      <c r="B6156" s="3">
        <v>45803</v>
      </c>
      <c r="C6156" s="4">
        <v>0.55082175925925925</v>
      </c>
      <c r="D6156" t="s">
        <v>445</v>
      </c>
      <c r="E6156">
        <v>1</v>
      </c>
      <c r="F6156" t="s">
        <v>15</v>
      </c>
      <c r="G6156" t="s">
        <v>423</v>
      </c>
      <c r="H6156" t="s">
        <v>414</v>
      </c>
      <c r="J6156" t="s">
        <v>403</v>
      </c>
      <c r="K6156">
        <v>1</v>
      </c>
      <c r="L6156" t="str">
        <f>_xlfn.CONCAT(D6156,F6156)</f>
        <v>Mango lassi12 oz</v>
      </c>
      <c r="M6156" s="10">
        <f>E6156*_xlfn.XLOOKUP(L6156,PriceListData!$F$2:$F$97,PriceListData!$E$2:$E$97)</f>
        <v>5.75</v>
      </c>
      <c r="N6156" t="str">
        <f>TEXT(B6156,"dddd")</f>
        <v>Monday</v>
      </c>
    </row>
    <row r="6157" spans="1:14" x14ac:dyDescent="0.35">
      <c r="A6157">
        <v>292324</v>
      </c>
      <c r="B6157" s="3">
        <v>45803</v>
      </c>
      <c r="C6157" s="4">
        <v>0.55070601851851853</v>
      </c>
      <c r="D6157" t="s">
        <v>52</v>
      </c>
      <c r="E6157">
        <v>1</v>
      </c>
      <c r="F6157" t="s">
        <v>15</v>
      </c>
      <c r="G6157" t="s">
        <v>405</v>
      </c>
      <c r="H6157" t="s">
        <v>414</v>
      </c>
      <c r="J6157" t="s">
        <v>403</v>
      </c>
      <c r="K6157">
        <v>2</v>
      </c>
      <c r="L6157" t="str">
        <f>_xlfn.CONCAT(D6157,F6157)</f>
        <v>Frappé12 oz</v>
      </c>
      <c r="M6157" s="10">
        <f>E6157*_xlfn.XLOOKUP(L6157,PriceListData!$F$2:$F$97,PriceListData!$E$2:$E$97)</f>
        <v>4.75</v>
      </c>
      <c r="N6157" t="str">
        <f>TEXT(B6157,"dddd")</f>
        <v>Monday</v>
      </c>
    </row>
    <row r="6158" spans="1:14" x14ac:dyDescent="0.35">
      <c r="A6158">
        <v>292323</v>
      </c>
      <c r="B6158" s="3">
        <v>45803</v>
      </c>
      <c r="C6158" s="4">
        <v>0.54464120370370372</v>
      </c>
      <c r="D6158" t="s">
        <v>52</v>
      </c>
      <c r="E6158">
        <v>1</v>
      </c>
      <c r="F6158" t="s">
        <v>15</v>
      </c>
      <c r="G6158" t="s">
        <v>405</v>
      </c>
      <c r="H6158" t="s">
        <v>414</v>
      </c>
      <c r="J6158" t="s">
        <v>403</v>
      </c>
      <c r="K6158">
        <v>1</v>
      </c>
      <c r="L6158" t="str">
        <f>_xlfn.CONCAT(D6158,F6158)</f>
        <v>Frappé12 oz</v>
      </c>
      <c r="M6158" s="10">
        <f>E6158*_xlfn.XLOOKUP(L6158,PriceListData!$F$2:$F$97,PriceListData!$E$2:$E$97)</f>
        <v>4.75</v>
      </c>
      <c r="N6158" t="str">
        <f>TEXT(B6158,"dddd")</f>
        <v>Monday</v>
      </c>
    </row>
    <row r="6159" spans="1:14" x14ac:dyDescent="0.35">
      <c r="A6159">
        <v>292322</v>
      </c>
      <c r="B6159" s="3">
        <v>45803</v>
      </c>
      <c r="C6159" s="4">
        <v>0.54392361111111109</v>
      </c>
      <c r="D6159" t="s">
        <v>21</v>
      </c>
      <c r="E6159">
        <v>1</v>
      </c>
      <c r="F6159" t="s">
        <v>15</v>
      </c>
      <c r="G6159" t="s">
        <v>405</v>
      </c>
      <c r="H6159" t="s">
        <v>406</v>
      </c>
      <c r="J6159" t="s">
        <v>403</v>
      </c>
      <c r="K6159">
        <v>1</v>
      </c>
      <c r="L6159" t="str">
        <f>_xlfn.CONCAT(D6159,F6159)</f>
        <v>Pourover12 oz</v>
      </c>
      <c r="M6159" s="10">
        <f>E6159*_xlfn.XLOOKUP(L6159,PriceListData!$F$2:$F$97,PriceListData!$E$2:$E$97)</f>
        <v>3.5</v>
      </c>
      <c r="N6159" t="str">
        <f>TEXT(B6159,"dddd")</f>
        <v>Monday</v>
      </c>
    </row>
    <row r="6160" spans="1:14" x14ac:dyDescent="0.35">
      <c r="A6160">
        <v>292322</v>
      </c>
      <c r="B6160" s="3">
        <v>45803</v>
      </c>
      <c r="C6160" s="4">
        <v>0.54392361111111109</v>
      </c>
      <c r="D6160" t="s">
        <v>52</v>
      </c>
      <c r="E6160">
        <v>1</v>
      </c>
      <c r="F6160" t="s">
        <v>15</v>
      </c>
      <c r="G6160" t="s">
        <v>405</v>
      </c>
      <c r="H6160" t="s">
        <v>414</v>
      </c>
      <c r="J6160" t="s">
        <v>403</v>
      </c>
      <c r="K6160">
        <v>1</v>
      </c>
      <c r="L6160" t="str">
        <f>_xlfn.CONCAT(D6160,F6160)</f>
        <v>Frappé12 oz</v>
      </c>
      <c r="M6160" s="10">
        <f>E6160*_xlfn.XLOOKUP(L6160,PriceListData!$F$2:$F$97,PriceListData!$E$2:$E$97)</f>
        <v>4.75</v>
      </c>
      <c r="N6160" t="str">
        <f>TEXT(B6160,"dddd")</f>
        <v>Monday</v>
      </c>
    </row>
    <row r="6161" spans="1:14" x14ac:dyDescent="0.35">
      <c r="A6161">
        <v>292321</v>
      </c>
      <c r="B6161" s="3">
        <v>45803</v>
      </c>
      <c r="C6161" s="4">
        <v>0.53680555555555554</v>
      </c>
      <c r="D6161" t="s">
        <v>52</v>
      </c>
      <c r="E6161">
        <v>1</v>
      </c>
      <c r="F6161" t="s">
        <v>15</v>
      </c>
      <c r="G6161" t="s">
        <v>405</v>
      </c>
      <c r="H6161" t="s">
        <v>414</v>
      </c>
      <c r="J6161" t="s">
        <v>403</v>
      </c>
      <c r="K6161">
        <v>1</v>
      </c>
      <c r="L6161" t="str">
        <f>_xlfn.CONCAT(D6161,F6161)</f>
        <v>Frappé12 oz</v>
      </c>
      <c r="M6161" s="10">
        <f>E6161*_xlfn.XLOOKUP(L6161,PriceListData!$F$2:$F$97,PriceListData!$E$2:$E$97)</f>
        <v>4.75</v>
      </c>
      <c r="N6161" t="str">
        <f>TEXT(B6161,"dddd")</f>
        <v>Monday</v>
      </c>
    </row>
    <row r="6162" spans="1:14" x14ac:dyDescent="0.35">
      <c r="A6162">
        <v>292320</v>
      </c>
      <c r="B6162" s="3">
        <v>45803</v>
      </c>
      <c r="C6162" s="4">
        <v>0.53355324074074073</v>
      </c>
      <c r="D6162" t="s">
        <v>153</v>
      </c>
      <c r="E6162">
        <v>1</v>
      </c>
      <c r="F6162" t="s">
        <v>15</v>
      </c>
      <c r="G6162" t="s">
        <v>405</v>
      </c>
      <c r="H6162" t="s">
        <v>406</v>
      </c>
      <c r="J6162" t="s">
        <v>403</v>
      </c>
      <c r="K6162">
        <v>2</v>
      </c>
      <c r="L6162" t="str">
        <f>_xlfn.CONCAT(D6162,F6162)</f>
        <v>Aeropress12 oz</v>
      </c>
      <c r="M6162" s="10">
        <f>E6162*_xlfn.XLOOKUP(L6162,PriceListData!$F$2:$F$97,PriceListData!$E$2:$E$97)</f>
        <v>6</v>
      </c>
      <c r="N6162" t="str">
        <f>TEXT(B6162,"dddd")</f>
        <v>Monday</v>
      </c>
    </row>
    <row r="6163" spans="1:14" x14ac:dyDescent="0.35">
      <c r="A6163">
        <v>292318</v>
      </c>
      <c r="B6163" s="3">
        <v>45803</v>
      </c>
      <c r="C6163" s="4">
        <v>0.5275347222222222</v>
      </c>
      <c r="D6163" t="s">
        <v>425</v>
      </c>
      <c r="E6163">
        <v>1</v>
      </c>
      <c r="F6163" t="s">
        <v>15</v>
      </c>
      <c r="G6163" t="s">
        <v>405</v>
      </c>
      <c r="H6163" t="s">
        <v>414</v>
      </c>
      <c r="J6163" t="s">
        <v>403</v>
      </c>
      <c r="K6163">
        <v>1</v>
      </c>
      <c r="L6163" t="str">
        <f>_xlfn.CONCAT(D6163,F6163)</f>
        <v>Iced Guillermo12 oz</v>
      </c>
      <c r="M6163" s="10">
        <f>E6163*_xlfn.XLOOKUP(L6163,PriceListData!$F$2:$F$97,PriceListData!$E$2:$E$97)</f>
        <v>3.5</v>
      </c>
      <c r="N6163" t="str">
        <f>TEXT(B6163,"dddd")</f>
        <v>Monday</v>
      </c>
    </row>
    <row r="6164" spans="1:14" x14ac:dyDescent="0.35">
      <c r="A6164">
        <v>292318</v>
      </c>
      <c r="B6164" s="3">
        <v>45803</v>
      </c>
      <c r="C6164" s="4">
        <v>0.5275347222222222</v>
      </c>
      <c r="D6164" t="s">
        <v>404</v>
      </c>
      <c r="E6164">
        <v>1</v>
      </c>
      <c r="F6164" t="s">
        <v>15</v>
      </c>
      <c r="G6164" t="s">
        <v>405</v>
      </c>
      <c r="H6164" t="s">
        <v>406</v>
      </c>
      <c r="J6164" t="s">
        <v>403</v>
      </c>
      <c r="K6164">
        <v>1</v>
      </c>
      <c r="L6164" t="str">
        <f>_xlfn.CONCAT(D6164,F6164)</f>
        <v>Café latté12 oz</v>
      </c>
      <c r="M6164" s="10">
        <f>E6164*_xlfn.XLOOKUP(L6164,PriceListData!$F$2:$F$97,PriceListData!$E$2:$E$97)</f>
        <v>4.25</v>
      </c>
      <c r="N6164" t="str">
        <f>TEXT(B6164,"dddd")</f>
        <v>Monday</v>
      </c>
    </row>
    <row r="6165" spans="1:14" x14ac:dyDescent="0.35">
      <c r="A6165">
        <v>292317</v>
      </c>
      <c r="B6165" s="3">
        <v>45803</v>
      </c>
      <c r="C6165" s="4">
        <v>0.52552083333333333</v>
      </c>
      <c r="D6165" t="s">
        <v>40</v>
      </c>
      <c r="E6165">
        <v>1</v>
      </c>
      <c r="F6165" t="s">
        <v>35</v>
      </c>
      <c r="G6165" t="s">
        <v>405</v>
      </c>
      <c r="H6165" t="s">
        <v>406</v>
      </c>
      <c r="J6165" t="s">
        <v>403</v>
      </c>
      <c r="K6165">
        <v>1</v>
      </c>
      <c r="L6165" t="str">
        <f>_xlfn.CONCAT(D6165,F6165)</f>
        <v>Espresso1 oz</v>
      </c>
      <c r="M6165" s="10">
        <f>E6165*_xlfn.XLOOKUP(L6165,PriceListData!$F$2:$F$97,PriceListData!$E$2:$E$97)</f>
        <v>2.5</v>
      </c>
      <c r="N6165" t="str">
        <f>TEXT(B6165,"dddd")</f>
        <v>Monday</v>
      </c>
    </row>
    <row r="6166" spans="1:14" x14ac:dyDescent="0.35">
      <c r="A6166">
        <v>292316</v>
      </c>
      <c r="B6166" s="3">
        <v>45803</v>
      </c>
      <c r="C6166" s="4">
        <v>0.5240393518518518</v>
      </c>
      <c r="D6166" t="s">
        <v>21</v>
      </c>
      <c r="E6166">
        <v>1</v>
      </c>
      <c r="F6166" t="s">
        <v>15</v>
      </c>
      <c r="G6166" t="s">
        <v>405</v>
      </c>
      <c r="H6166" t="s">
        <v>406</v>
      </c>
      <c r="J6166" t="s">
        <v>403</v>
      </c>
      <c r="K6166">
        <v>1</v>
      </c>
      <c r="L6166" t="str">
        <f>_xlfn.CONCAT(D6166,F6166)</f>
        <v>Pourover12 oz</v>
      </c>
      <c r="M6166" s="10">
        <f>E6166*_xlfn.XLOOKUP(L6166,PriceListData!$F$2:$F$97,PriceListData!$E$2:$E$97)</f>
        <v>3.5</v>
      </c>
      <c r="N6166" t="str">
        <f>TEXT(B6166,"dddd")</f>
        <v>Monday</v>
      </c>
    </row>
    <row r="6167" spans="1:14" x14ac:dyDescent="0.35">
      <c r="A6167">
        <v>292316</v>
      </c>
      <c r="B6167" s="3">
        <v>45803</v>
      </c>
      <c r="C6167" s="4">
        <v>0.5240393518518518</v>
      </c>
      <c r="D6167" t="s">
        <v>427</v>
      </c>
      <c r="E6167">
        <v>1</v>
      </c>
      <c r="F6167" t="s">
        <v>15</v>
      </c>
      <c r="G6167" t="s">
        <v>417</v>
      </c>
      <c r="H6167" t="s">
        <v>418</v>
      </c>
      <c r="J6167" t="s">
        <v>403</v>
      </c>
      <c r="K6167">
        <v>1</v>
      </c>
      <c r="L6167" t="str">
        <f>_xlfn.CONCAT(D6167,F6167)</f>
        <v>House blend12 oz</v>
      </c>
      <c r="M6167" s="10">
        <f>E6167*_xlfn.XLOOKUP(L6167,PriceListData!$F$2:$F$97,PriceListData!$E$2:$E$97)</f>
        <v>12.95</v>
      </c>
      <c r="N6167" t="str">
        <f>TEXT(B6167,"dddd")</f>
        <v>Monday</v>
      </c>
    </row>
    <row r="6168" spans="1:14" x14ac:dyDescent="0.35">
      <c r="A6168">
        <v>292314</v>
      </c>
      <c r="B6168" s="3">
        <v>45803</v>
      </c>
      <c r="C6168" s="4">
        <v>0.52167824074074076</v>
      </c>
      <c r="D6168" t="s">
        <v>52</v>
      </c>
      <c r="E6168">
        <v>1</v>
      </c>
      <c r="F6168" t="s">
        <v>15</v>
      </c>
      <c r="G6168" t="s">
        <v>405</v>
      </c>
      <c r="H6168" t="s">
        <v>414</v>
      </c>
      <c r="J6168" t="s">
        <v>403</v>
      </c>
      <c r="K6168">
        <v>1</v>
      </c>
      <c r="L6168" t="str">
        <f>_xlfn.CONCAT(D6168,F6168)</f>
        <v>Frappé12 oz</v>
      </c>
      <c r="M6168" s="10">
        <f>E6168*_xlfn.XLOOKUP(L6168,PriceListData!$F$2:$F$97,PriceListData!$E$2:$E$97)</f>
        <v>4.75</v>
      </c>
      <c r="N6168" t="str">
        <f>TEXT(B6168,"dddd")</f>
        <v>Monday</v>
      </c>
    </row>
    <row r="6169" spans="1:14" x14ac:dyDescent="0.35">
      <c r="A6169">
        <v>292313</v>
      </c>
      <c r="B6169" s="3">
        <v>45803</v>
      </c>
      <c r="C6169" s="4">
        <v>0.51946759259259256</v>
      </c>
      <c r="D6169" t="s">
        <v>54</v>
      </c>
      <c r="E6169">
        <v>1</v>
      </c>
      <c r="G6169" t="s">
        <v>415</v>
      </c>
      <c r="H6169" t="s">
        <v>416</v>
      </c>
      <c r="J6169" t="s">
        <v>403</v>
      </c>
      <c r="K6169">
        <v>1</v>
      </c>
      <c r="L6169" t="str">
        <f>_xlfn.CONCAT(D6169,F6169)</f>
        <v>Syrup</v>
      </c>
      <c r="M6169" s="10">
        <f>E6169*_xlfn.XLOOKUP(L6169,PriceListData!$F$2:$F$97,PriceListData!$E$2:$E$97)</f>
        <v>0.75</v>
      </c>
      <c r="N6169" t="str">
        <f>TEXT(B6169,"dddd")</f>
        <v>Monday</v>
      </c>
    </row>
    <row r="6170" spans="1:14" x14ac:dyDescent="0.35">
      <c r="A6170">
        <v>292313</v>
      </c>
      <c r="B6170" s="3">
        <v>45803</v>
      </c>
      <c r="C6170" s="4">
        <v>0.51946759259259256</v>
      </c>
      <c r="D6170" t="s">
        <v>409</v>
      </c>
      <c r="E6170">
        <v>1</v>
      </c>
      <c r="F6170" t="s">
        <v>15</v>
      </c>
      <c r="G6170" t="s">
        <v>405</v>
      </c>
      <c r="H6170" t="s">
        <v>406</v>
      </c>
      <c r="J6170" t="s">
        <v>403</v>
      </c>
      <c r="K6170">
        <v>1</v>
      </c>
      <c r="L6170" t="str">
        <f>_xlfn.CONCAT(D6170,F6170)</f>
        <v>Drip coffee12 oz</v>
      </c>
      <c r="M6170" s="10">
        <f>E6170*_xlfn.XLOOKUP(L6170,PriceListData!$F$2:$F$97,PriceListData!$E$2:$E$97)</f>
        <v>2.25</v>
      </c>
      <c r="N6170" t="str">
        <f>TEXT(B6170,"dddd")</f>
        <v>Monday</v>
      </c>
    </row>
    <row r="6171" spans="1:14" x14ac:dyDescent="0.35">
      <c r="A6171">
        <v>292312</v>
      </c>
      <c r="B6171" s="3">
        <v>45803</v>
      </c>
      <c r="C6171" s="4">
        <v>0.51530092592592591</v>
      </c>
      <c r="D6171" t="s">
        <v>21</v>
      </c>
      <c r="E6171">
        <v>1</v>
      </c>
      <c r="F6171" t="s">
        <v>15</v>
      </c>
      <c r="G6171" t="s">
        <v>405</v>
      </c>
      <c r="H6171" t="s">
        <v>406</v>
      </c>
      <c r="J6171" t="s">
        <v>403</v>
      </c>
      <c r="K6171">
        <v>2</v>
      </c>
      <c r="L6171" t="str">
        <f>_xlfn.CONCAT(D6171,F6171)</f>
        <v>Pourover12 oz</v>
      </c>
      <c r="M6171" s="10">
        <f>E6171*_xlfn.XLOOKUP(L6171,PriceListData!$F$2:$F$97,PriceListData!$E$2:$E$97)</f>
        <v>3.5</v>
      </c>
      <c r="N6171" t="str">
        <f>TEXT(B6171,"dddd")</f>
        <v>Monday</v>
      </c>
    </row>
    <row r="6172" spans="1:14" x14ac:dyDescent="0.35">
      <c r="A6172">
        <v>292312</v>
      </c>
      <c r="B6172" s="3">
        <v>45803</v>
      </c>
      <c r="C6172" s="4">
        <v>0.51530092592592591</v>
      </c>
      <c r="D6172" t="s">
        <v>52</v>
      </c>
      <c r="E6172">
        <v>2</v>
      </c>
      <c r="F6172" t="s">
        <v>15</v>
      </c>
      <c r="G6172" t="s">
        <v>405</v>
      </c>
      <c r="H6172" t="s">
        <v>414</v>
      </c>
      <c r="J6172" t="s">
        <v>403</v>
      </c>
      <c r="K6172">
        <v>2</v>
      </c>
      <c r="L6172" t="str">
        <f>_xlfn.CONCAT(D6172,F6172)</f>
        <v>Frappé12 oz</v>
      </c>
      <c r="M6172" s="10">
        <f>E6172*_xlfn.XLOOKUP(L6172,PriceListData!$F$2:$F$97,PriceListData!$E$2:$E$97)</f>
        <v>9.5</v>
      </c>
      <c r="N6172" t="str">
        <f>TEXT(B6172,"dddd")</f>
        <v>Monday</v>
      </c>
    </row>
    <row r="6173" spans="1:14" x14ac:dyDescent="0.35">
      <c r="A6173">
        <v>292312</v>
      </c>
      <c r="B6173" s="3">
        <v>45803</v>
      </c>
      <c r="C6173" s="4">
        <v>0.51530092592592591</v>
      </c>
      <c r="D6173" t="s">
        <v>410</v>
      </c>
      <c r="E6173">
        <v>4</v>
      </c>
      <c r="F6173" t="s">
        <v>15</v>
      </c>
      <c r="G6173" t="s">
        <v>405</v>
      </c>
      <c r="H6173" t="s">
        <v>406</v>
      </c>
      <c r="J6173" t="s">
        <v>403</v>
      </c>
      <c r="K6173">
        <v>2</v>
      </c>
      <c r="L6173" t="str">
        <f>_xlfn.CONCAT(D6173,F6173)</f>
        <v>Café Cubano12 oz</v>
      </c>
      <c r="M6173" s="10">
        <f>E6173*_xlfn.XLOOKUP(L6173,PriceListData!$F$2:$F$97,PriceListData!$E$2:$E$97)</f>
        <v>28</v>
      </c>
      <c r="N6173" t="str">
        <f>TEXT(B6173,"dddd")</f>
        <v>Monday</v>
      </c>
    </row>
    <row r="6174" spans="1:14" x14ac:dyDescent="0.35">
      <c r="A6174">
        <v>292311</v>
      </c>
      <c r="B6174" s="3">
        <v>45803</v>
      </c>
      <c r="C6174" s="4">
        <v>0.51407407407407413</v>
      </c>
      <c r="D6174" t="s">
        <v>428</v>
      </c>
      <c r="E6174">
        <v>2</v>
      </c>
      <c r="F6174" t="s">
        <v>15</v>
      </c>
      <c r="G6174" t="s">
        <v>413</v>
      </c>
      <c r="H6174" t="s">
        <v>406</v>
      </c>
      <c r="J6174" t="s">
        <v>403</v>
      </c>
      <c r="K6174">
        <v>1</v>
      </c>
      <c r="L6174" t="str">
        <f>_xlfn.CONCAT(D6174,F6174)</f>
        <v>Rooibos latté12 oz</v>
      </c>
      <c r="M6174" s="10">
        <f>E6174*_xlfn.XLOOKUP(L6174,PriceListData!$F$2:$F$97,PriceListData!$E$2:$E$97)</f>
        <v>11</v>
      </c>
      <c r="N6174" t="str">
        <f>TEXT(B6174,"dddd")</f>
        <v>Monday</v>
      </c>
    </row>
    <row r="6175" spans="1:14" x14ac:dyDescent="0.35">
      <c r="A6175">
        <v>292310</v>
      </c>
      <c r="B6175" s="3">
        <v>45803</v>
      </c>
      <c r="C6175" s="4">
        <v>0.50832175925925926</v>
      </c>
      <c r="D6175" t="s">
        <v>54</v>
      </c>
      <c r="E6175">
        <v>1</v>
      </c>
      <c r="G6175" t="s">
        <v>415</v>
      </c>
      <c r="H6175" t="s">
        <v>416</v>
      </c>
      <c r="J6175" t="s">
        <v>403</v>
      </c>
      <c r="K6175">
        <v>1</v>
      </c>
      <c r="L6175" t="str">
        <f>_xlfn.CONCAT(D6175,F6175)</f>
        <v>Syrup</v>
      </c>
      <c r="M6175" s="10">
        <f>E6175*_xlfn.XLOOKUP(L6175,PriceListData!$F$2:$F$97,PriceListData!$E$2:$E$97)</f>
        <v>0.75</v>
      </c>
      <c r="N6175" t="str">
        <f>TEXT(B6175,"dddd")</f>
        <v>Monday</v>
      </c>
    </row>
    <row r="6176" spans="1:14" x14ac:dyDescent="0.35">
      <c r="A6176">
        <v>292310</v>
      </c>
      <c r="B6176" s="3">
        <v>45803</v>
      </c>
      <c r="C6176" s="4">
        <v>0.50832175925925926</v>
      </c>
      <c r="D6176" t="s">
        <v>21</v>
      </c>
      <c r="E6176">
        <v>1</v>
      </c>
      <c r="F6176" t="s">
        <v>15</v>
      </c>
      <c r="G6176" t="s">
        <v>405</v>
      </c>
      <c r="H6176" t="s">
        <v>406</v>
      </c>
      <c r="J6176" t="s">
        <v>403</v>
      </c>
      <c r="K6176">
        <v>1</v>
      </c>
      <c r="L6176" t="str">
        <f>_xlfn.CONCAT(D6176,F6176)</f>
        <v>Pourover12 oz</v>
      </c>
      <c r="M6176" s="10">
        <f>E6176*_xlfn.XLOOKUP(L6176,PriceListData!$F$2:$F$97,PriceListData!$E$2:$E$97)</f>
        <v>3.5</v>
      </c>
      <c r="N6176" t="str">
        <f>TEXT(B6176,"dddd")</f>
        <v>Monday</v>
      </c>
    </row>
    <row r="6177" spans="1:14" x14ac:dyDescent="0.35">
      <c r="A6177">
        <v>292309</v>
      </c>
      <c r="B6177" s="3">
        <v>45803</v>
      </c>
      <c r="C6177" s="4">
        <v>0.50214120370370374</v>
      </c>
      <c r="D6177" t="s">
        <v>425</v>
      </c>
      <c r="E6177">
        <v>1</v>
      </c>
      <c r="F6177" t="s">
        <v>15</v>
      </c>
      <c r="G6177" t="s">
        <v>405</v>
      </c>
      <c r="H6177" t="s">
        <v>414</v>
      </c>
      <c r="J6177" t="s">
        <v>403</v>
      </c>
      <c r="K6177">
        <v>1</v>
      </c>
      <c r="L6177" t="str">
        <f>_xlfn.CONCAT(D6177,F6177)</f>
        <v>Iced Guillermo12 oz</v>
      </c>
      <c r="M6177" s="10">
        <f>E6177*_xlfn.XLOOKUP(L6177,PriceListData!$F$2:$F$97,PriceListData!$E$2:$E$97)</f>
        <v>3.5</v>
      </c>
      <c r="N6177" t="str">
        <f>TEXT(B6177,"dddd")</f>
        <v>Monday</v>
      </c>
    </row>
    <row r="6178" spans="1:14" x14ac:dyDescent="0.35">
      <c r="A6178">
        <v>292308</v>
      </c>
      <c r="B6178" s="3">
        <v>45803</v>
      </c>
      <c r="C6178" s="4">
        <v>0.49952546296296296</v>
      </c>
      <c r="D6178" t="s">
        <v>52</v>
      </c>
      <c r="E6178">
        <v>1</v>
      </c>
      <c r="F6178" t="s">
        <v>15</v>
      </c>
      <c r="G6178" t="s">
        <v>405</v>
      </c>
      <c r="H6178" t="s">
        <v>414</v>
      </c>
      <c r="J6178" t="s">
        <v>403</v>
      </c>
      <c r="K6178">
        <v>2</v>
      </c>
      <c r="L6178" t="str">
        <f>_xlfn.CONCAT(D6178,F6178)</f>
        <v>Frappé12 oz</v>
      </c>
      <c r="M6178" s="10">
        <f>E6178*_xlfn.XLOOKUP(L6178,PriceListData!$F$2:$F$97,PriceListData!$E$2:$E$97)</f>
        <v>4.75</v>
      </c>
      <c r="N6178" t="str">
        <f>TEXT(B6178,"dddd")</f>
        <v>Monday</v>
      </c>
    </row>
    <row r="6179" spans="1:14" x14ac:dyDescent="0.35">
      <c r="A6179">
        <v>292308</v>
      </c>
      <c r="B6179" s="3">
        <v>45803</v>
      </c>
      <c r="C6179" s="4">
        <v>0.49952546296296296</v>
      </c>
      <c r="D6179" t="s">
        <v>40</v>
      </c>
      <c r="E6179">
        <v>1</v>
      </c>
      <c r="F6179" t="s">
        <v>35</v>
      </c>
      <c r="G6179" t="s">
        <v>405</v>
      </c>
      <c r="H6179" t="s">
        <v>406</v>
      </c>
      <c r="J6179" t="s">
        <v>403</v>
      </c>
      <c r="K6179">
        <v>2</v>
      </c>
      <c r="L6179" t="str">
        <f>_xlfn.CONCAT(D6179,F6179)</f>
        <v>Espresso1 oz</v>
      </c>
      <c r="M6179" s="10">
        <f>E6179*_xlfn.XLOOKUP(L6179,PriceListData!$F$2:$F$97,PriceListData!$E$2:$E$97)</f>
        <v>2.5</v>
      </c>
      <c r="N6179" t="str">
        <f>TEXT(B6179,"dddd")</f>
        <v>Monday</v>
      </c>
    </row>
    <row r="6180" spans="1:14" x14ac:dyDescent="0.35">
      <c r="A6180">
        <v>292307</v>
      </c>
      <c r="B6180" s="3">
        <v>45803</v>
      </c>
      <c r="C6180" s="4">
        <v>0.49600694444444443</v>
      </c>
      <c r="D6180" t="s">
        <v>21</v>
      </c>
      <c r="E6180">
        <v>1</v>
      </c>
      <c r="F6180" t="s">
        <v>15</v>
      </c>
      <c r="G6180" t="s">
        <v>405</v>
      </c>
      <c r="H6180" t="s">
        <v>406</v>
      </c>
      <c r="J6180" t="s">
        <v>403</v>
      </c>
      <c r="K6180">
        <v>1</v>
      </c>
      <c r="L6180" t="str">
        <f>_xlfn.CONCAT(D6180,F6180)</f>
        <v>Pourover12 oz</v>
      </c>
      <c r="M6180" s="10">
        <f>E6180*_xlfn.XLOOKUP(L6180,PriceListData!$F$2:$F$97,PriceListData!$E$2:$E$97)</f>
        <v>3.5</v>
      </c>
      <c r="N6180" t="str">
        <f>TEXT(B6180,"dddd")</f>
        <v>Monday</v>
      </c>
    </row>
    <row r="6181" spans="1:14" x14ac:dyDescent="0.35">
      <c r="A6181">
        <v>292306</v>
      </c>
      <c r="B6181" s="3">
        <v>45803</v>
      </c>
      <c r="C6181" s="4">
        <v>0.49439814814814814</v>
      </c>
      <c r="D6181" t="s">
        <v>411</v>
      </c>
      <c r="E6181">
        <v>1</v>
      </c>
      <c r="F6181" t="s">
        <v>24</v>
      </c>
      <c r="G6181" t="s">
        <v>405</v>
      </c>
      <c r="H6181" t="s">
        <v>406</v>
      </c>
      <c r="J6181" t="s">
        <v>403</v>
      </c>
      <c r="K6181">
        <v>1</v>
      </c>
      <c r="L6181" t="str">
        <f>_xlfn.CONCAT(D6181,F6181)</f>
        <v>Turkish coffee3 oz</v>
      </c>
      <c r="M6181" s="10">
        <f>E6181*_xlfn.XLOOKUP(L6181,PriceListData!$F$2:$F$97,PriceListData!$E$2:$E$97)</f>
        <v>3.75</v>
      </c>
      <c r="N6181" t="str">
        <f>TEXT(B6181,"dddd")</f>
        <v>Monday</v>
      </c>
    </row>
    <row r="6182" spans="1:14" x14ac:dyDescent="0.35">
      <c r="A6182">
        <v>292304</v>
      </c>
      <c r="B6182" s="3">
        <v>45803</v>
      </c>
      <c r="C6182" s="4">
        <v>0.49283564814814818</v>
      </c>
      <c r="D6182" t="s">
        <v>65</v>
      </c>
      <c r="E6182">
        <v>1</v>
      </c>
      <c r="F6182" t="s">
        <v>15</v>
      </c>
      <c r="G6182" t="s">
        <v>405</v>
      </c>
      <c r="H6182" t="s">
        <v>406</v>
      </c>
      <c r="J6182" t="s">
        <v>403</v>
      </c>
      <c r="K6182">
        <v>1</v>
      </c>
      <c r="L6182" t="str">
        <f>_xlfn.CONCAT(D6182,F6182)</f>
        <v>Cappuccino12 oz</v>
      </c>
      <c r="M6182" s="10">
        <f>E6182*_xlfn.XLOOKUP(L6182,PriceListData!$F$2:$F$97,PriceListData!$E$2:$E$97)</f>
        <v>5.5</v>
      </c>
      <c r="N6182" t="str">
        <f>TEXT(B6182,"dddd")</f>
        <v>Monday</v>
      </c>
    </row>
    <row r="6183" spans="1:14" x14ac:dyDescent="0.35">
      <c r="A6183">
        <v>292303</v>
      </c>
      <c r="B6183" s="3">
        <v>45803</v>
      </c>
      <c r="C6183" s="4">
        <v>0.49233796296296295</v>
      </c>
      <c r="D6183" t="s">
        <v>425</v>
      </c>
      <c r="E6183">
        <v>1</v>
      </c>
      <c r="F6183" t="s">
        <v>15</v>
      </c>
      <c r="G6183" t="s">
        <v>405</v>
      </c>
      <c r="H6183" t="s">
        <v>414</v>
      </c>
      <c r="J6183" t="s">
        <v>403</v>
      </c>
      <c r="K6183">
        <v>1</v>
      </c>
      <c r="L6183" t="str">
        <f>_xlfn.CONCAT(D6183,F6183)</f>
        <v>Iced Guillermo12 oz</v>
      </c>
      <c r="M6183" s="10">
        <f>E6183*_xlfn.XLOOKUP(L6183,PriceListData!$F$2:$F$97,PriceListData!$E$2:$E$97)</f>
        <v>3.5</v>
      </c>
      <c r="N6183" t="str">
        <f>TEXT(B6183,"dddd")</f>
        <v>Monday</v>
      </c>
    </row>
    <row r="6184" spans="1:14" x14ac:dyDescent="0.35">
      <c r="A6184">
        <v>292303</v>
      </c>
      <c r="B6184" s="3">
        <v>45803</v>
      </c>
      <c r="C6184" s="4">
        <v>0.49233796296296295</v>
      </c>
      <c r="D6184" t="s">
        <v>404</v>
      </c>
      <c r="E6184">
        <v>1</v>
      </c>
      <c r="F6184" t="s">
        <v>15</v>
      </c>
      <c r="G6184" t="s">
        <v>405</v>
      </c>
      <c r="H6184" t="s">
        <v>406</v>
      </c>
      <c r="J6184" t="s">
        <v>403</v>
      </c>
      <c r="K6184">
        <v>1</v>
      </c>
      <c r="L6184" t="str">
        <f>_xlfn.CONCAT(D6184,F6184)</f>
        <v>Café latté12 oz</v>
      </c>
      <c r="M6184" s="10">
        <f>E6184*_xlfn.XLOOKUP(L6184,PriceListData!$F$2:$F$97,PriceListData!$E$2:$E$97)</f>
        <v>4.25</v>
      </c>
      <c r="N6184" t="str">
        <f>TEXT(B6184,"dddd")</f>
        <v>Monday</v>
      </c>
    </row>
    <row r="6185" spans="1:14" x14ac:dyDescent="0.35">
      <c r="A6185">
        <v>292302</v>
      </c>
      <c r="B6185" s="3">
        <v>45803</v>
      </c>
      <c r="C6185" s="4">
        <v>0.49075231481481479</v>
      </c>
      <c r="D6185" t="s">
        <v>21</v>
      </c>
      <c r="E6185">
        <v>1</v>
      </c>
      <c r="F6185" t="s">
        <v>15</v>
      </c>
      <c r="G6185" t="s">
        <v>405</v>
      </c>
      <c r="H6185" t="s">
        <v>406</v>
      </c>
      <c r="J6185" t="s">
        <v>403</v>
      </c>
      <c r="K6185">
        <v>1</v>
      </c>
      <c r="L6185" t="str">
        <f>_xlfn.CONCAT(D6185,F6185)</f>
        <v>Pourover12 oz</v>
      </c>
      <c r="M6185" s="10">
        <f>E6185*_xlfn.XLOOKUP(L6185,PriceListData!$F$2:$F$97,PriceListData!$E$2:$E$97)</f>
        <v>3.5</v>
      </c>
      <c r="N6185" t="str">
        <f>TEXT(B6185,"dddd")</f>
        <v>Monday</v>
      </c>
    </row>
    <row r="6186" spans="1:14" x14ac:dyDescent="0.35">
      <c r="A6186">
        <v>292301</v>
      </c>
      <c r="B6186" s="3">
        <v>45803</v>
      </c>
      <c r="C6186" s="4">
        <v>0.48678240740740741</v>
      </c>
      <c r="D6186" t="s">
        <v>52</v>
      </c>
      <c r="E6186">
        <v>1</v>
      </c>
      <c r="F6186" t="s">
        <v>15</v>
      </c>
      <c r="G6186" t="s">
        <v>405</v>
      </c>
      <c r="H6186" t="s">
        <v>414</v>
      </c>
      <c r="J6186" t="s">
        <v>403</v>
      </c>
      <c r="K6186">
        <v>1</v>
      </c>
      <c r="L6186" t="str">
        <f>_xlfn.CONCAT(D6186,F6186)</f>
        <v>Frappé12 oz</v>
      </c>
      <c r="M6186" s="10">
        <f>E6186*_xlfn.XLOOKUP(L6186,PriceListData!$F$2:$F$97,PriceListData!$E$2:$E$97)</f>
        <v>4.75</v>
      </c>
      <c r="N6186" t="str">
        <f>TEXT(B6186,"dddd")</f>
        <v>Monday</v>
      </c>
    </row>
    <row r="6187" spans="1:14" x14ac:dyDescent="0.35">
      <c r="A6187">
        <v>292300</v>
      </c>
      <c r="B6187" s="3">
        <v>45803</v>
      </c>
      <c r="C6187" s="4">
        <v>0.48613425925925924</v>
      </c>
      <c r="D6187" t="s">
        <v>404</v>
      </c>
      <c r="E6187">
        <v>2</v>
      </c>
      <c r="F6187" t="s">
        <v>15</v>
      </c>
      <c r="G6187" t="s">
        <v>405</v>
      </c>
      <c r="H6187" t="s">
        <v>406</v>
      </c>
      <c r="J6187" t="s">
        <v>403</v>
      </c>
      <c r="K6187">
        <v>1</v>
      </c>
      <c r="L6187" t="str">
        <f>_xlfn.CONCAT(D6187,F6187)</f>
        <v>Café latté12 oz</v>
      </c>
      <c r="M6187" s="10">
        <f>E6187*_xlfn.XLOOKUP(L6187,PriceListData!$F$2:$F$97,PriceListData!$E$2:$E$97)</f>
        <v>8.5</v>
      </c>
      <c r="N6187" t="str">
        <f>TEXT(B6187,"dddd")</f>
        <v>Monday</v>
      </c>
    </row>
    <row r="6188" spans="1:14" x14ac:dyDescent="0.35">
      <c r="A6188">
        <v>292299</v>
      </c>
      <c r="B6188" s="3">
        <v>45803</v>
      </c>
      <c r="C6188" s="4">
        <v>0.48363425925925924</v>
      </c>
      <c r="D6188" t="s">
        <v>412</v>
      </c>
      <c r="E6188">
        <v>1</v>
      </c>
      <c r="F6188" t="s">
        <v>15</v>
      </c>
      <c r="G6188" t="s">
        <v>413</v>
      </c>
      <c r="H6188" t="s">
        <v>414</v>
      </c>
      <c r="J6188" t="s">
        <v>403</v>
      </c>
      <c r="K6188">
        <v>1</v>
      </c>
      <c r="L6188" t="str">
        <f>_xlfn.CONCAT(D6188,F6188)</f>
        <v>Iced tea12 oz</v>
      </c>
      <c r="M6188" s="10">
        <f>E6188*_xlfn.XLOOKUP(L6188,PriceListData!$F$2:$F$97,PriceListData!$E$2:$E$97)</f>
        <v>4.25</v>
      </c>
      <c r="N6188" t="str">
        <f>TEXT(B6188,"dddd")</f>
        <v>Monday</v>
      </c>
    </row>
    <row r="6189" spans="1:14" x14ac:dyDescent="0.35">
      <c r="A6189">
        <v>292298</v>
      </c>
      <c r="B6189" s="3">
        <v>45803</v>
      </c>
      <c r="C6189" s="4">
        <v>0.47693287037037035</v>
      </c>
      <c r="D6189" t="s">
        <v>21</v>
      </c>
      <c r="E6189">
        <v>1</v>
      </c>
      <c r="F6189" t="s">
        <v>15</v>
      </c>
      <c r="G6189" t="s">
        <v>405</v>
      </c>
      <c r="H6189" t="s">
        <v>406</v>
      </c>
      <c r="J6189" t="s">
        <v>403</v>
      </c>
      <c r="K6189">
        <v>1</v>
      </c>
      <c r="L6189" t="str">
        <f>_xlfn.CONCAT(D6189,F6189)</f>
        <v>Pourover12 oz</v>
      </c>
      <c r="M6189" s="10">
        <f>E6189*_xlfn.XLOOKUP(L6189,PriceListData!$F$2:$F$97,PriceListData!$E$2:$E$97)</f>
        <v>3.5</v>
      </c>
      <c r="N6189" t="str">
        <f>TEXT(B6189,"dddd")</f>
        <v>Monday</v>
      </c>
    </row>
    <row r="6190" spans="1:14" x14ac:dyDescent="0.35">
      <c r="A6190">
        <v>292297</v>
      </c>
      <c r="B6190" s="3">
        <v>45803</v>
      </c>
      <c r="C6190" s="4">
        <v>0.47472222222222221</v>
      </c>
      <c r="D6190" t="s">
        <v>52</v>
      </c>
      <c r="E6190">
        <v>1</v>
      </c>
      <c r="F6190" t="s">
        <v>15</v>
      </c>
      <c r="G6190" t="s">
        <v>405</v>
      </c>
      <c r="H6190" t="s">
        <v>414</v>
      </c>
      <c r="J6190" t="s">
        <v>403</v>
      </c>
      <c r="K6190">
        <v>1</v>
      </c>
      <c r="L6190" t="str">
        <f>_xlfn.CONCAT(D6190,F6190)</f>
        <v>Frappé12 oz</v>
      </c>
      <c r="M6190" s="10">
        <f>E6190*_xlfn.XLOOKUP(L6190,PriceListData!$F$2:$F$97,PriceListData!$E$2:$E$97)</f>
        <v>4.75</v>
      </c>
      <c r="N6190" t="str">
        <f>TEXT(B6190,"dddd")</f>
        <v>Monday</v>
      </c>
    </row>
    <row r="6191" spans="1:14" x14ac:dyDescent="0.35">
      <c r="A6191">
        <v>292296</v>
      </c>
      <c r="B6191" s="3">
        <v>45803</v>
      </c>
      <c r="C6191" s="4">
        <v>0.47440972222222222</v>
      </c>
      <c r="D6191" t="s">
        <v>425</v>
      </c>
      <c r="E6191">
        <v>1</v>
      </c>
      <c r="F6191" t="s">
        <v>15</v>
      </c>
      <c r="G6191" t="s">
        <v>405</v>
      </c>
      <c r="H6191" t="s">
        <v>414</v>
      </c>
      <c r="J6191" t="s">
        <v>403</v>
      </c>
      <c r="K6191">
        <v>1</v>
      </c>
      <c r="L6191" t="str">
        <f>_xlfn.CONCAT(D6191,F6191)</f>
        <v>Iced Guillermo12 oz</v>
      </c>
      <c r="M6191" s="10">
        <f>E6191*_xlfn.XLOOKUP(L6191,PriceListData!$F$2:$F$97,PriceListData!$E$2:$E$97)</f>
        <v>3.5</v>
      </c>
      <c r="N6191" t="str">
        <f>TEXT(B6191,"dddd")</f>
        <v>Monday</v>
      </c>
    </row>
    <row r="6192" spans="1:14" x14ac:dyDescent="0.35">
      <c r="A6192">
        <v>292294</v>
      </c>
      <c r="B6192" s="3">
        <v>45803</v>
      </c>
      <c r="C6192" s="4">
        <v>0.47298611111111111</v>
      </c>
      <c r="D6192" t="s">
        <v>411</v>
      </c>
      <c r="E6192">
        <v>1</v>
      </c>
      <c r="F6192" t="s">
        <v>24</v>
      </c>
      <c r="G6192" t="s">
        <v>405</v>
      </c>
      <c r="H6192" t="s">
        <v>406</v>
      </c>
      <c r="J6192" t="s">
        <v>403</v>
      </c>
      <c r="K6192">
        <v>2</v>
      </c>
      <c r="L6192" t="str">
        <f>_xlfn.CONCAT(D6192,F6192)</f>
        <v>Turkish coffee3 oz</v>
      </c>
      <c r="M6192" s="10">
        <f>E6192*_xlfn.XLOOKUP(L6192,PriceListData!$F$2:$F$97,PriceListData!$E$2:$E$97)</f>
        <v>3.75</v>
      </c>
      <c r="N6192" t="str">
        <f>TEXT(B6192,"dddd")</f>
        <v>Monday</v>
      </c>
    </row>
    <row r="6193" spans="1:14" x14ac:dyDescent="0.35">
      <c r="A6193">
        <v>292293</v>
      </c>
      <c r="B6193" s="3">
        <v>45803</v>
      </c>
      <c r="C6193" s="4">
        <v>0.47184027777777776</v>
      </c>
      <c r="D6193" t="s">
        <v>424</v>
      </c>
      <c r="E6193">
        <v>1</v>
      </c>
      <c r="F6193" t="s">
        <v>15</v>
      </c>
      <c r="G6193" t="s">
        <v>423</v>
      </c>
      <c r="H6193" t="s">
        <v>414</v>
      </c>
      <c r="J6193" t="s">
        <v>403</v>
      </c>
      <c r="K6193">
        <v>1</v>
      </c>
      <c r="L6193" t="str">
        <f>_xlfn.CONCAT(D6193,F6193)</f>
        <v>Coconut milk smoothie12 oz</v>
      </c>
      <c r="M6193" s="10">
        <f>E6193*_xlfn.XLOOKUP(L6193,PriceListData!$F$2:$F$97,PriceListData!$E$2:$E$97)</f>
        <v>5.75</v>
      </c>
      <c r="N6193" t="str">
        <f>TEXT(B6193,"dddd")</f>
        <v>Monday</v>
      </c>
    </row>
    <row r="6194" spans="1:14" x14ac:dyDescent="0.35">
      <c r="A6194">
        <v>292292</v>
      </c>
      <c r="B6194" s="3">
        <v>45803</v>
      </c>
      <c r="C6194" s="4">
        <v>0.46451388888888889</v>
      </c>
      <c r="D6194" t="s">
        <v>425</v>
      </c>
      <c r="E6194">
        <v>1</v>
      </c>
      <c r="F6194" t="s">
        <v>15</v>
      </c>
      <c r="G6194" t="s">
        <v>405</v>
      </c>
      <c r="H6194" t="s">
        <v>414</v>
      </c>
      <c r="J6194" t="s">
        <v>403</v>
      </c>
      <c r="K6194">
        <v>1</v>
      </c>
      <c r="L6194" t="str">
        <f>_xlfn.CONCAT(D6194,F6194)</f>
        <v>Iced Guillermo12 oz</v>
      </c>
      <c r="M6194" s="10">
        <f>E6194*_xlfn.XLOOKUP(L6194,PriceListData!$F$2:$F$97,PriceListData!$E$2:$E$97)</f>
        <v>3.5</v>
      </c>
      <c r="N6194" t="str">
        <f>TEXT(B6194,"dddd")</f>
        <v>Monday</v>
      </c>
    </row>
    <row r="6195" spans="1:14" x14ac:dyDescent="0.35">
      <c r="A6195">
        <v>292292</v>
      </c>
      <c r="B6195" s="3">
        <v>45803</v>
      </c>
      <c r="C6195" s="4">
        <v>0.46451388888888889</v>
      </c>
      <c r="D6195" t="s">
        <v>404</v>
      </c>
      <c r="E6195">
        <v>1</v>
      </c>
      <c r="F6195" t="s">
        <v>15</v>
      </c>
      <c r="G6195" t="s">
        <v>405</v>
      </c>
      <c r="H6195" t="s">
        <v>406</v>
      </c>
      <c r="J6195" t="s">
        <v>403</v>
      </c>
      <c r="K6195">
        <v>1</v>
      </c>
      <c r="L6195" t="str">
        <f>_xlfn.CONCAT(D6195,F6195)</f>
        <v>Café latté12 oz</v>
      </c>
      <c r="M6195" s="10">
        <f>E6195*_xlfn.XLOOKUP(L6195,PriceListData!$F$2:$F$97,PriceListData!$E$2:$E$97)</f>
        <v>4.25</v>
      </c>
      <c r="N6195" t="str">
        <f>TEXT(B6195,"dddd")</f>
        <v>Monday</v>
      </c>
    </row>
    <row r="6196" spans="1:14" x14ac:dyDescent="0.35">
      <c r="A6196">
        <v>292291</v>
      </c>
      <c r="B6196" s="3">
        <v>45803</v>
      </c>
      <c r="C6196" s="4">
        <v>0.46293981481481483</v>
      </c>
      <c r="D6196" t="s">
        <v>420</v>
      </c>
      <c r="E6196">
        <v>1</v>
      </c>
      <c r="F6196" t="s">
        <v>76</v>
      </c>
      <c r="G6196" t="s">
        <v>413</v>
      </c>
      <c r="H6196" t="s">
        <v>406</v>
      </c>
      <c r="J6196" t="s">
        <v>403</v>
      </c>
      <c r="K6196">
        <v>1</v>
      </c>
      <c r="L6196" t="str">
        <f>_xlfn.CONCAT(D6196,F6196)</f>
        <v>Moroccan tea10 oz</v>
      </c>
      <c r="M6196" s="10">
        <f>E6196*_xlfn.XLOOKUP(L6196,PriceListData!$F$2:$F$97,PriceListData!$E$2:$E$97)</f>
        <v>3</v>
      </c>
      <c r="N6196" t="str">
        <f>TEXT(B6196,"dddd")</f>
        <v>Monday</v>
      </c>
    </row>
    <row r="6197" spans="1:14" x14ac:dyDescent="0.35">
      <c r="A6197">
        <v>292290</v>
      </c>
      <c r="B6197" s="3">
        <v>45803</v>
      </c>
      <c r="C6197" s="4">
        <v>0.46212962962962961</v>
      </c>
      <c r="D6197" t="s">
        <v>65</v>
      </c>
      <c r="E6197">
        <v>1</v>
      </c>
      <c r="F6197" t="s">
        <v>15</v>
      </c>
      <c r="G6197" t="s">
        <v>405</v>
      </c>
      <c r="H6197" t="s">
        <v>406</v>
      </c>
      <c r="J6197" t="s">
        <v>403</v>
      </c>
      <c r="K6197">
        <v>1</v>
      </c>
      <c r="L6197" t="str">
        <f>_xlfn.CONCAT(D6197,F6197)</f>
        <v>Cappuccino12 oz</v>
      </c>
      <c r="M6197" s="10">
        <f>E6197*_xlfn.XLOOKUP(L6197,PriceListData!$F$2:$F$97,PriceListData!$E$2:$E$97)</f>
        <v>5.5</v>
      </c>
      <c r="N6197" t="str">
        <f>TEXT(B6197,"dddd")</f>
        <v>Monday</v>
      </c>
    </row>
    <row r="6198" spans="1:14" x14ac:dyDescent="0.35">
      <c r="A6198">
        <v>292288</v>
      </c>
      <c r="B6198" s="3">
        <v>45803</v>
      </c>
      <c r="C6198" s="4">
        <v>0.45577546296296295</v>
      </c>
      <c r="D6198" t="s">
        <v>65</v>
      </c>
      <c r="E6198">
        <v>1</v>
      </c>
      <c r="F6198" t="s">
        <v>15</v>
      </c>
      <c r="G6198" t="s">
        <v>405</v>
      </c>
      <c r="H6198" t="s">
        <v>406</v>
      </c>
      <c r="J6198" t="s">
        <v>403</v>
      </c>
      <c r="K6198">
        <v>2</v>
      </c>
      <c r="L6198" t="str">
        <f>_xlfn.CONCAT(D6198,F6198)</f>
        <v>Cappuccino12 oz</v>
      </c>
      <c r="M6198" s="10">
        <f>E6198*_xlfn.XLOOKUP(L6198,PriceListData!$F$2:$F$97,PriceListData!$E$2:$E$97)</f>
        <v>5.5</v>
      </c>
      <c r="N6198" t="str">
        <f>TEXT(B6198,"dddd")</f>
        <v>Monday</v>
      </c>
    </row>
    <row r="6199" spans="1:14" x14ac:dyDescent="0.35">
      <c r="A6199">
        <v>292286</v>
      </c>
      <c r="B6199" s="3">
        <v>45803</v>
      </c>
      <c r="C6199" s="4">
        <v>0.45318287037037036</v>
      </c>
      <c r="D6199" t="s">
        <v>21</v>
      </c>
      <c r="E6199">
        <v>1</v>
      </c>
      <c r="F6199" t="s">
        <v>15</v>
      </c>
      <c r="G6199" t="s">
        <v>405</v>
      </c>
      <c r="H6199" t="s">
        <v>406</v>
      </c>
      <c r="J6199" t="s">
        <v>403</v>
      </c>
      <c r="K6199">
        <v>2</v>
      </c>
      <c r="L6199" t="str">
        <f>_xlfn.CONCAT(D6199,F6199)</f>
        <v>Pourover12 oz</v>
      </c>
      <c r="M6199" s="10">
        <f>E6199*_xlfn.XLOOKUP(L6199,PriceListData!$F$2:$F$97,PriceListData!$E$2:$E$97)</f>
        <v>3.5</v>
      </c>
      <c r="N6199" t="str">
        <f>TEXT(B6199,"dddd")</f>
        <v>Monday</v>
      </c>
    </row>
    <row r="6200" spans="1:14" x14ac:dyDescent="0.35">
      <c r="A6200">
        <v>292286</v>
      </c>
      <c r="B6200" s="3">
        <v>45803</v>
      </c>
      <c r="C6200" s="4">
        <v>0.45318287037037036</v>
      </c>
      <c r="D6200" t="s">
        <v>21</v>
      </c>
      <c r="E6200">
        <v>1</v>
      </c>
      <c r="F6200" t="s">
        <v>15</v>
      </c>
      <c r="G6200" t="s">
        <v>405</v>
      </c>
      <c r="H6200" t="s">
        <v>406</v>
      </c>
      <c r="J6200" t="s">
        <v>403</v>
      </c>
      <c r="K6200">
        <v>2</v>
      </c>
      <c r="L6200" t="str">
        <f>_xlfn.CONCAT(D6200,F6200)</f>
        <v>Pourover12 oz</v>
      </c>
      <c r="M6200" s="10">
        <f>E6200*_xlfn.XLOOKUP(L6200,PriceListData!$F$2:$F$97,PriceListData!$E$2:$E$97)</f>
        <v>3.5</v>
      </c>
      <c r="N6200" t="str">
        <f>TEXT(B6200,"dddd")</f>
        <v>Monday</v>
      </c>
    </row>
    <row r="6201" spans="1:14" x14ac:dyDescent="0.35">
      <c r="A6201">
        <v>292285</v>
      </c>
      <c r="B6201" s="3">
        <v>45803</v>
      </c>
      <c r="C6201" s="4">
        <v>0.45116898148148149</v>
      </c>
      <c r="D6201" t="s">
        <v>52</v>
      </c>
      <c r="E6201">
        <v>1</v>
      </c>
      <c r="F6201" t="s">
        <v>15</v>
      </c>
      <c r="G6201" t="s">
        <v>405</v>
      </c>
      <c r="H6201" t="s">
        <v>414</v>
      </c>
      <c r="J6201" t="s">
        <v>403</v>
      </c>
      <c r="K6201">
        <v>2</v>
      </c>
      <c r="L6201" t="str">
        <f>_xlfn.CONCAT(D6201,F6201)</f>
        <v>Frappé12 oz</v>
      </c>
      <c r="M6201" s="10">
        <f>E6201*_xlfn.XLOOKUP(L6201,PriceListData!$F$2:$F$97,PriceListData!$E$2:$E$97)</f>
        <v>4.75</v>
      </c>
      <c r="N6201" t="str">
        <f>TEXT(B6201,"dddd")</f>
        <v>Monday</v>
      </c>
    </row>
    <row r="6202" spans="1:14" x14ac:dyDescent="0.35">
      <c r="A6202">
        <v>292284</v>
      </c>
      <c r="B6202" s="3">
        <v>45803</v>
      </c>
      <c r="C6202" s="4">
        <v>0.4511574074074074</v>
      </c>
      <c r="D6202" t="s">
        <v>419</v>
      </c>
      <c r="E6202">
        <v>1</v>
      </c>
      <c r="G6202" t="s">
        <v>415</v>
      </c>
      <c r="H6202" t="s">
        <v>416</v>
      </c>
      <c r="J6202" t="s">
        <v>403</v>
      </c>
      <c r="K6202">
        <v>1</v>
      </c>
      <c r="L6202" t="str">
        <f>_xlfn.CONCAT(D6202,F6202)</f>
        <v>Extra shot</v>
      </c>
      <c r="M6202" s="10">
        <f>E6202*_xlfn.XLOOKUP(L6202,PriceListData!$F$2:$F$97,PriceListData!$E$2:$E$97)</f>
        <v>1</v>
      </c>
      <c r="N6202" t="str">
        <f>TEXT(B6202,"dddd")</f>
        <v>Monday</v>
      </c>
    </row>
    <row r="6203" spans="1:14" x14ac:dyDescent="0.35">
      <c r="A6203">
        <v>292284</v>
      </c>
      <c r="B6203" s="3">
        <v>45803</v>
      </c>
      <c r="C6203" s="4">
        <v>0.4511574074074074</v>
      </c>
      <c r="D6203" t="s">
        <v>65</v>
      </c>
      <c r="E6203">
        <v>1</v>
      </c>
      <c r="F6203" t="s">
        <v>15</v>
      </c>
      <c r="G6203" t="s">
        <v>405</v>
      </c>
      <c r="H6203" t="s">
        <v>406</v>
      </c>
      <c r="J6203" t="s">
        <v>403</v>
      </c>
      <c r="K6203">
        <v>1</v>
      </c>
      <c r="L6203" t="str">
        <f>_xlfn.CONCAT(D6203,F6203)</f>
        <v>Cappuccino12 oz</v>
      </c>
      <c r="M6203" s="10">
        <f>E6203*_xlfn.XLOOKUP(L6203,PriceListData!$F$2:$F$97,PriceListData!$E$2:$E$97)</f>
        <v>5.5</v>
      </c>
      <c r="N6203" t="str">
        <f>TEXT(B6203,"dddd")</f>
        <v>Monday</v>
      </c>
    </row>
    <row r="6204" spans="1:14" x14ac:dyDescent="0.35">
      <c r="A6204">
        <v>292281</v>
      </c>
      <c r="B6204" s="3">
        <v>45803</v>
      </c>
      <c r="C6204" s="4">
        <v>0.44839120370370372</v>
      </c>
      <c r="D6204" t="s">
        <v>21</v>
      </c>
      <c r="E6204">
        <v>1</v>
      </c>
      <c r="F6204" t="s">
        <v>15</v>
      </c>
      <c r="G6204" t="s">
        <v>405</v>
      </c>
      <c r="H6204" t="s">
        <v>406</v>
      </c>
      <c r="J6204" t="s">
        <v>403</v>
      </c>
      <c r="K6204">
        <v>2</v>
      </c>
      <c r="L6204" t="str">
        <f>_xlfn.CONCAT(D6204,F6204)</f>
        <v>Pourover12 oz</v>
      </c>
      <c r="M6204" s="10">
        <f>E6204*_xlfn.XLOOKUP(L6204,PriceListData!$F$2:$F$97,PriceListData!$E$2:$E$97)</f>
        <v>3.5</v>
      </c>
      <c r="N6204" t="str">
        <f>TEXT(B6204,"dddd")</f>
        <v>Monday</v>
      </c>
    </row>
    <row r="6205" spans="1:14" x14ac:dyDescent="0.35">
      <c r="A6205">
        <v>292280</v>
      </c>
      <c r="B6205" s="3">
        <v>45803</v>
      </c>
      <c r="C6205" s="4">
        <v>0.44814814814814813</v>
      </c>
      <c r="D6205" t="s">
        <v>412</v>
      </c>
      <c r="E6205">
        <v>1</v>
      </c>
      <c r="F6205" t="s">
        <v>15</v>
      </c>
      <c r="G6205" t="s">
        <v>413</v>
      </c>
      <c r="H6205" t="s">
        <v>414</v>
      </c>
      <c r="J6205" t="s">
        <v>403</v>
      </c>
      <c r="K6205">
        <v>1</v>
      </c>
      <c r="L6205" t="str">
        <f>_xlfn.CONCAT(D6205,F6205)</f>
        <v>Iced tea12 oz</v>
      </c>
      <c r="M6205" s="10">
        <f>E6205*_xlfn.XLOOKUP(L6205,PriceListData!$F$2:$F$97,PriceListData!$E$2:$E$97)</f>
        <v>4.25</v>
      </c>
      <c r="N6205" t="str">
        <f>TEXT(B6205,"dddd")</f>
        <v>Monday</v>
      </c>
    </row>
    <row r="6206" spans="1:14" x14ac:dyDescent="0.35">
      <c r="A6206">
        <v>292278</v>
      </c>
      <c r="B6206" s="3">
        <v>45803</v>
      </c>
      <c r="C6206" s="4">
        <v>0.44467592592592592</v>
      </c>
      <c r="D6206" t="s">
        <v>52</v>
      </c>
      <c r="E6206">
        <v>1</v>
      </c>
      <c r="F6206" t="s">
        <v>15</v>
      </c>
      <c r="G6206" t="s">
        <v>405</v>
      </c>
      <c r="H6206" t="s">
        <v>414</v>
      </c>
      <c r="J6206" t="s">
        <v>403</v>
      </c>
      <c r="K6206">
        <v>1</v>
      </c>
      <c r="L6206" t="str">
        <f>_xlfn.CONCAT(D6206,F6206)</f>
        <v>Frappé12 oz</v>
      </c>
      <c r="M6206" s="10">
        <f>E6206*_xlfn.XLOOKUP(L6206,PriceListData!$F$2:$F$97,PriceListData!$E$2:$E$97)</f>
        <v>4.75</v>
      </c>
      <c r="N6206" t="str">
        <f>TEXT(B6206,"dddd")</f>
        <v>Monday</v>
      </c>
    </row>
    <row r="6207" spans="1:14" x14ac:dyDescent="0.35">
      <c r="A6207">
        <v>292277</v>
      </c>
      <c r="B6207" s="3">
        <v>45803</v>
      </c>
      <c r="C6207" s="4">
        <v>0.44386574074074076</v>
      </c>
      <c r="D6207" t="s">
        <v>52</v>
      </c>
      <c r="E6207">
        <v>1</v>
      </c>
      <c r="F6207" t="s">
        <v>15</v>
      </c>
      <c r="G6207" t="s">
        <v>405</v>
      </c>
      <c r="H6207" t="s">
        <v>414</v>
      </c>
      <c r="J6207" t="s">
        <v>403</v>
      </c>
      <c r="K6207">
        <v>1</v>
      </c>
      <c r="L6207" t="str">
        <f>_xlfn.CONCAT(D6207,F6207)</f>
        <v>Frappé12 oz</v>
      </c>
      <c r="M6207" s="10">
        <f>E6207*_xlfn.XLOOKUP(L6207,PriceListData!$F$2:$F$97,PriceListData!$E$2:$E$97)</f>
        <v>4.75</v>
      </c>
      <c r="N6207" t="str">
        <f>TEXT(B6207,"dddd")</f>
        <v>Monday</v>
      </c>
    </row>
    <row r="6208" spans="1:14" x14ac:dyDescent="0.35">
      <c r="A6208">
        <v>292277</v>
      </c>
      <c r="B6208" s="3">
        <v>45803</v>
      </c>
      <c r="C6208" s="4">
        <v>0.44386574074074076</v>
      </c>
      <c r="D6208" t="s">
        <v>419</v>
      </c>
      <c r="E6208">
        <v>1</v>
      </c>
      <c r="G6208" t="s">
        <v>415</v>
      </c>
      <c r="H6208" t="s">
        <v>416</v>
      </c>
      <c r="J6208" t="s">
        <v>403</v>
      </c>
      <c r="K6208">
        <v>1</v>
      </c>
      <c r="L6208" t="str">
        <f>_xlfn.CONCAT(D6208,F6208)</f>
        <v>Extra shot</v>
      </c>
      <c r="M6208" s="10">
        <f>E6208*_xlfn.XLOOKUP(L6208,PriceListData!$F$2:$F$97,PriceListData!$E$2:$E$97)</f>
        <v>1</v>
      </c>
      <c r="N6208" t="str">
        <f>TEXT(B6208,"dddd")</f>
        <v>Monday</v>
      </c>
    </row>
    <row r="6209" spans="1:14" x14ac:dyDescent="0.35">
      <c r="A6209">
        <v>292277</v>
      </c>
      <c r="B6209" s="3">
        <v>45803</v>
      </c>
      <c r="C6209" s="4">
        <v>0.44386574074074076</v>
      </c>
      <c r="D6209" t="s">
        <v>65</v>
      </c>
      <c r="E6209">
        <v>1</v>
      </c>
      <c r="F6209" t="s">
        <v>15</v>
      </c>
      <c r="G6209" t="s">
        <v>405</v>
      </c>
      <c r="H6209" t="s">
        <v>406</v>
      </c>
      <c r="J6209" t="s">
        <v>403</v>
      </c>
      <c r="K6209">
        <v>1</v>
      </c>
      <c r="L6209" t="str">
        <f>_xlfn.CONCAT(D6209,F6209)</f>
        <v>Cappuccino12 oz</v>
      </c>
      <c r="M6209" s="10">
        <f>E6209*_xlfn.XLOOKUP(L6209,PriceListData!$F$2:$F$97,PriceListData!$E$2:$E$97)</f>
        <v>5.5</v>
      </c>
      <c r="N6209" t="str">
        <f>TEXT(B6209,"dddd")</f>
        <v>Monday</v>
      </c>
    </row>
    <row r="6210" spans="1:14" x14ac:dyDescent="0.35">
      <c r="A6210">
        <v>292276</v>
      </c>
      <c r="B6210" s="3">
        <v>45803</v>
      </c>
      <c r="C6210" s="4">
        <v>0.44317129629629631</v>
      </c>
      <c r="D6210" t="s">
        <v>409</v>
      </c>
      <c r="E6210">
        <v>1</v>
      </c>
      <c r="F6210" t="s">
        <v>15</v>
      </c>
      <c r="G6210" t="s">
        <v>405</v>
      </c>
      <c r="H6210" t="s">
        <v>406</v>
      </c>
      <c r="J6210" t="s">
        <v>403</v>
      </c>
      <c r="K6210">
        <v>2</v>
      </c>
      <c r="L6210" t="str">
        <f>_xlfn.CONCAT(D6210,F6210)</f>
        <v>Drip coffee12 oz</v>
      </c>
      <c r="M6210" s="10">
        <f>E6210*_xlfn.XLOOKUP(L6210,PriceListData!$F$2:$F$97,PriceListData!$E$2:$E$97)</f>
        <v>2.25</v>
      </c>
      <c r="N6210" t="str">
        <f>TEXT(B6210,"dddd")</f>
        <v>Monday</v>
      </c>
    </row>
    <row r="6211" spans="1:14" x14ac:dyDescent="0.35">
      <c r="A6211">
        <v>292275</v>
      </c>
      <c r="B6211" s="3">
        <v>45803</v>
      </c>
      <c r="C6211" s="4">
        <v>0.4422800925925926</v>
      </c>
      <c r="D6211" t="s">
        <v>52</v>
      </c>
      <c r="E6211">
        <v>1</v>
      </c>
      <c r="F6211" t="s">
        <v>15</v>
      </c>
      <c r="G6211" t="s">
        <v>405</v>
      </c>
      <c r="H6211" t="s">
        <v>414</v>
      </c>
      <c r="J6211" t="s">
        <v>403</v>
      </c>
      <c r="K6211">
        <v>1</v>
      </c>
      <c r="L6211" t="str">
        <f>_xlfn.CONCAT(D6211,F6211)</f>
        <v>Frappé12 oz</v>
      </c>
      <c r="M6211" s="10">
        <f>E6211*_xlfn.XLOOKUP(L6211,PriceListData!$F$2:$F$97,PriceListData!$E$2:$E$97)</f>
        <v>4.75</v>
      </c>
      <c r="N6211" t="str">
        <f>TEXT(B6211,"dddd")</f>
        <v>Monday</v>
      </c>
    </row>
    <row r="6212" spans="1:14" x14ac:dyDescent="0.35">
      <c r="A6212">
        <v>292273</v>
      </c>
      <c r="B6212" s="3">
        <v>45803</v>
      </c>
      <c r="C6212" s="4">
        <v>0.43827546296296294</v>
      </c>
      <c r="D6212" t="s">
        <v>52</v>
      </c>
      <c r="E6212">
        <v>1</v>
      </c>
      <c r="F6212" t="s">
        <v>15</v>
      </c>
      <c r="G6212" t="s">
        <v>405</v>
      </c>
      <c r="H6212" t="s">
        <v>414</v>
      </c>
      <c r="J6212" t="s">
        <v>403</v>
      </c>
      <c r="K6212">
        <v>1</v>
      </c>
      <c r="L6212" t="str">
        <f>_xlfn.CONCAT(D6212,F6212)</f>
        <v>Frappé12 oz</v>
      </c>
      <c r="M6212" s="10">
        <f>E6212*_xlfn.XLOOKUP(L6212,PriceListData!$F$2:$F$97,PriceListData!$E$2:$E$97)</f>
        <v>4.75</v>
      </c>
      <c r="N6212" t="str">
        <f>TEXT(B6212,"dddd")</f>
        <v>Monday</v>
      </c>
    </row>
    <row r="6213" spans="1:14" x14ac:dyDescent="0.35">
      <c r="A6213">
        <v>292272</v>
      </c>
      <c r="B6213" s="3">
        <v>45803</v>
      </c>
      <c r="C6213" s="4">
        <v>0.43785879629629632</v>
      </c>
      <c r="D6213" t="s">
        <v>404</v>
      </c>
      <c r="E6213">
        <v>1</v>
      </c>
      <c r="F6213" t="s">
        <v>15</v>
      </c>
      <c r="G6213" t="s">
        <v>405</v>
      </c>
      <c r="H6213" t="s">
        <v>406</v>
      </c>
      <c r="J6213" t="s">
        <v>403</v>
      </c>
      <c r="K6213">
        <v>1</v>
      </c>
      <c r="L6213" t="str">
        <f>_xlfn.CONCAT(D6213,F6213)</f>
        <v>Café latté12 oz</v>
      </c>
      <c r="M6213" s="10">
        <f>E6213*_xlfn.XLOOKUP(L6213,PriceListData!$F$2:$F$97,PriceListData!$E$2:$E$97)</f>
        <v>4.25</v>
      </c>
      <c r="N6213" t="str">
        <f>TEXT(B6213,"dddd")</f>
        <v>Monday</v>
      </c>
    </row>
    <row r="6214" spans="1:14" x14ac:dyDescent="0.35">
      <c r="A6214">
        <v>292271</v>
      </c>
      <c r="B6214" s="3">
        <v>45803</v>
      </c>
      <c r="C6214" s="4">
        <v>0.43587962962962962</v>
      </c>
      <c r="D6214" t="s">
        <v>54</v>
      </c>
      <c r="E6214">
        <v>1</v>
      </c>
      <c r="G6214" t="s">
        <v>415</v>
      </c>
      <c r="H6214" t="s">
        <v>416</v>
      </c>
      <c r="J6214" t="s">
        <v>403</v>
      </c>
      <c r="K6214">
        <v>1</v>
      </c>
      <c r="L6214" t="str">
        <f>_xlfn.CONCAT(D6214,F6214)</f>
        <v>Syrup</v>
      </c>
      <c r="M6214" s="10">
        <f>E6214*_xlfn.XLOOKUP(L6214,PriceListData!$F$2:$F$97,PriceListData!$E$2:$E$97)</f>
        <v>0.75</v>
      </c>
      <c r="N6214" t="str">
        <f>TEXT(B6214,"dddd")</f>
        <v>Monday</v>
      </c>
    </row>
    <row r="6215" spans="1:14" x14ac:dyDescent="0.35">
      <c r="A6215">
        <v>292271</v>
      </c>
      <c r="B6215" s="3">
        <v>45803</v>
      </c>
      <c r="C6215" s="4">
        <v>0.43587962962962962</v>
      </c>
      <c r="D6215" t="s">
        <v>428</v>
      </c>
      <c r="E6215">
        <v>1</v>
      </c>
      <c r="F6215" t="s">
        <v>15</v>
      </c>
      <c r="G6215" t="s">
        <v>413</v>
      </c>
      <c r="H6215" t="s">
        <v>406</v>
      </c>
      <c r="J6215" t="s">
        <v>403</v>
      </c>
      <c r="K6215">
        <v>1</v>
      </c>
      <c r="L6215" t="str">
        <f>_xlfn.CONCAT(D6215,F6215)</f>
        <v>Rooibos latté12 oz</v>
      </c>
      <c r="M6215" s="10">
        <f>E6215*_xlfn.XLOOKUP(L6215,PriceListData!$F$2:$F$97,PriceListData!$E$2:$E$97)</f>
        <v>5.5</v>
      </c>
      <c r="N6215" t="str">
        <f>TEXT(B6215,"dddd")</f>
        <v>Monday</v>
      </c>
    </row>
    <row r="6216" spans="1:14" x14ac:dyDescent="0.35">
      <c r="A6216">
        <v>292271</v>
      </c>
      <c r="B6216" s="3">
        <v>45803</v>
      </c>
      <c r="C6216" s="4">
        <v>0.43587962962962962</v>
      </c>
      <c r="D6216" t="s">
        <v>445</v>
      </c>
      <c r="E6216">
        <v>1</v>
      </c>
      <c r="F6216" t="s">
        <v>15</v>
      </c>
      <c r="G6216" t="s">
        <v>423</v>
      </c>
      <c r="H6216" t="s">
        <v>414</v>
      </c>
      <c r="J6216" t="s">
        <v>403</v>
      </c>
      <c r="K6216">
        <v>1</v>
      </c>
      <c r="L6216" t="str">
        <f>_xlfn.CONCAT(D6216,F6216)</f>
        <v>Mango lassi12 oz</v>
      </c>
      <c r="M6216" s="10">
        <f>E6216*_xlfn.XLOOKUP(L6216,PriceListData!$F$2:$F$97,PriceListData!$E$2:$E$97)</f>
        <v>5.75</v>
      </c>
      <c r="N6216" t="str">
        <f>TEXT(B6216,"dddd")</f>
        <v>Monday</v>
      </c>
    </row>
    <row r="6217" spans="1:14" x14ac:dyDescent="0.35">
      <c r="A6217">
        <v>292271</v>
      </c>
      <c r="B6217" s="3">
        <v>45803</v>
      </c>
      <c r="C6217" s="4">
        <v>0.43587962962962962</v>
      </c>
      <c r="D6217" t="s">
        <v>421</v>
      </c>
      <c r="E6217">
        <v>1</v>
      </c>
      <c r="F6217" t="s">
        <v>422</v>
      </c>
      <c r="G6217" t="s">
        <v>423</v>
      </c>
      <c r="H6217" t="s">
        <v>406</v>
      </c>
      <c r="J6217" t="s">
        <v>403</v>
      </c>
      <c r="K6217">
        <v>1</v>
      </c>
      <c r="L6217" t="str">
        <f>_xlfn.CONCAT(D6217,F6217)</f>
        <v>Hot chocolateRegular (12 oz)</v>
      </c>
      <c r="M6217" s="10">
        <f>E6217*_xlfn.XLOOKUP(L6217,PriceListData!$F$2:$F$97,PriceListData!$E$2:$E$97)</f>
        <v>4.75</v>
      </c>
      <c r="N6217" t="str">
        <f>TEXT(B6217,"dddd")</f>
        <v>Monday</v>
      </c>
    </row>
    <row r="6218" spans="1:14" x14ac:dyDescent="0.35">
      <c r="A6218">
        <v>292270</v>
      </c>
      <c r="B6218" s="3">
        <v>45803</v>
      </c>
      <c r="C6218" s="4">
        <v>0.43467592592592591</v>
      </c>
      <c r="D6218" t="s">
        <v>21</v>
      </c>
      <c r="E6218">
        <v>1</v>
      </c>
      <c r="F6218" t="s">
        <v>15</v>
      </c>
      <c r="G6218" t="s">
        <v>405</v>
      </c>
      <c r="H6218" t="s">
        <v>406</v>
      </c>
      <c r="J6218" t="s">
        <v>403</v>
      </c>
      <c r="K6218">
        <v>2</v>
      </c>
      <c r="L6218" t="str">
        <f>_xlfn.CONCAT(D6218,F6218)</f>
        <v>Pourover12 oz</v>
      </c>
      <c r="M6218" s="10">
        <f>E6218*_xlfn.XLOOKUP(L6218,PriceListData!$F$2:$F$97,PriceListData!$E$2:$E$97)</f>
        <v>3.5</v>
      </c>
      <c r="N6218" t="str">
        <f>TEXT(B6218,"dddd")</f>
        <v>Monday</v>
      </c>
    </row>
    <row r="6219" spans="1:14" x14ac:dyDescent="0.35">
      <c r="A6219">
        <v>292269</v>
      </c>
      <c r="B6219" s="3">
        <v>45803</v>
      </c>
      <c r="C6219" s="4">
        <v>0.43207175925925928</v>
      </c>
      <c r="D6219" t="s">
        <v>445</v>
      </c>
      <c r="E6219">
        <v>1</v>
      </c>
      <c r="F6219" t="s">
        <v>15</v>
      </c>
      <c r="G6219" t="s">
        <v>423</v>
      </c>
      <c r="H6219" t="s">
        <v>414</v>
      </c>
      <c r="J6219" t="s">
        <v>403</v>
      </c>
      <c r="K6219">
        <v>1</v>
      </c>
      <c r="L6219" t="str">
        <f>_xlfn.CONCAT(D6219,F6219)</f>
        <v>Mango lassi12 oz</v>
      </c>
      <c r="M6219" s="10">
        <f>E6219*_xlfn.XLOOKUP(L6219,PriceListData!$F$2:$F$97,PriceListData!$E$2:$E$97)</f>
        <v>5.75</v>
      </c>
      <c r="N6219" t="str">
        <f>TEXT(B6219,"dddd")</f>
        <v>Monday</v>
      </c>
    </row>
    <row r="6220" spans="1:14" x14ac:dyDescent="0.35">
      <c r="A6220">
        <v>292268</v>
      </c>
      <c r="B6220" s="3">
        <v>45803</v>
      </c>
      <c r="C6220" s="4">
        <v>0.42643518518518519</v>
      </c>
      <c r="D6220" t="s">
        <v>409</v>
      </c>
      <c r="E6220">
        <v>1</v>
      </c>
      <c r="F6220" t="s">
        <v>15</v>
      </c>
      <c r="G6220" t="s">
        <v>405</v>
      </c>
      <c r="H6220" t="s">
        <v>406</v>
      </c>
      <c r="J6220" t="s">
        <v>403</v>
      </c>
      <c r="K6220">
        <v>1</v>
      </c>
      <c r="L6220" t="str">
        <f>_xlfn.CONCAT(D6220,F6220)</f>
        <v>Drip coffee12 oz</v>
      </c>
      <c r="M6220" s="10">
        <f>E6220*_xlfn.XLOOKUP(L6220,PriceListData!$F$2:$F$97,PriceListData!$E$2:$E$97)</f>
        <v>2.25</v>
      </c>
      <c r="N6220" t="str">
        <f>TEXT(B6220,"dddd")</f>
        <v>Monday</v>
      </c>
    </row>
    <row r="6221" spans="1:14" x14ac:dyDescent="0.35">
      <c r="A6221">
        <v>292267</v>
      </c>
      <c r="B6221" s="3">
        <v>45803</v>
      </c>
      <c r="C6221" s="4">
        <v>0.42606481481481484</v>
      </c>
      <c r="D6221" t="s">
        <v>412</v>
      </c>
      <c r="E6221">
        <v>1</v>
      </c>
      <c r="F6221" t="s">
        <v>15</v>
      </c>
      <c r="G6221" t="s">
        <v>413</v>
      </c>
      <c r="H6221" t="s">
        <v>414</v>
      </c>
      <c r="J6221" t="s">
        <v>403</v>
      </c>
      <c r="K6221">
        <v>1</v>
      </c>
      <c r="L6221" t="str">
        <f>_xlfn.CONCAT(D6221,F6221)</f>
        <v>Iced tea12 oz</v>
      </c>
      <c r="M6221" s="10">
        <f>E6221*_xlfn.XLOOKUP(L6221,PriceListData!$F$2:$F$97,PriceListData!$E$2:$E$97)</f>
        <v>4.25</v>
      </c>
      <c r="N6221" t="str">
        <f>TEXT(B6221,"dddd")</f>
        <v>Monday</v>
      </c>
    </row>
    <row r="6222" spans="1:14" x14ac:dyDescent="0.35">
      <c r="A6222">
        <v>292267</v>
      </c>
      <c r="B6222" s="3">
        <v>45803</v>
      </c>
      <c r="C6222" s="4">
        <v>0.42606481481481484</v>
      </c>
      <c r="D6222" t="s">
        <v>52</v>
      </c>
      <c r="E6222">
        <v>1</v>
      </c>
      <c r="F6222" t="s">
        <v>15</v>
      </c>
      <c r="G6222" t="s">
        <v>405</v>
      </c>
      <c r="H6222" t="s">
        <v>414</v>
      </c>
      <c r="J6222" t="s">
        <v>403</v>
      </c>
      <c r="K6222">
        <v>1</v>
      </c>
      <c r="L6222" t="str">
        <f>_xlfn.CONCAT(D6222,F6222)</f>
        <v>Frappé12 oz</v>
      </c>
      <c r="M6222" s="10">
        <f>E6222*_xlfn.XLOOKUP(L6222,PriceListData!$F$2:$F$97,PriceListData!$E$2:$E$97)</f>
        <v>4.75</v>
      </c>
      <c r="N6222" t="str">
        <f>TEXT(B6222,"dddd")</f>
        <v>Monday</v>
      </c>
    </row>
    <row r="6223" spans="1:14" x14ac:dyDescent="0.35">
      <c r="A6223">
        <v>292266</v>
      </c>
      <c r="B6223" s="3">
        <v>45803</v>
      </c>
      <c r="C6223" s="4">
        <v>0.42461805555555554</v>
      </c>
      <c r="D6223" t="s">
        <v>52</v>
      </c>
      <c r="E6223">
        <v>1</v>
      </c>
      <c r="F6223" t="s">
        <v>15</v>
      </c>
      <c r="G6223" t="s">
        <v>405</v>
      </c>
      <c r="H6223" t="s">
        <v>414</v>
      </c>
      <c r="J6223" t="s">
        <v>403</v>
      </c>
      <c r="K6223">
        <v>1</v>
      </c>
      <c r="L6223" t="str">
        <f>_xlfn.CONCAT(D6223,F6223)</f>
        <v>Frappé12 oz</v>
      </c>
      <c r="M6223" s="10">
        <f>E6223*_xlfn.XLOOKUP(L6223,PriceListData!$F$2:$F$97,PriceListData!$E$2:$E$97)</f>
        <v>4.75</v>
      </c>
      <c r="N6223" t="str">
        <f>TEXT(B6223,"dddd")</f>
        <v>Monday</v>
      </c>
    </row>
    <row r="6224" spans="1:14" x14ac:dyDescent="0.35">
      <c r="A6224">
        <v>292265</v>
      </c>
      <c r="B6224" s="3">
        <v>45803</v>
      </c>
      <c r="C6224" s="4">
        <v>0.42431712962962964</v>
      </c>
      <c r="D6224" t="s">
        <v>412</v>
      </c>
      <c r="E6224">
        <v>1</v>
      </c>
      <c r="F6224" t="s">
        <v>15</v>
      </c>
      <c r="G6224" t="s">
        <v>413</v>
      </c>
      <c r="H6224" t="s">
        <v>414</v>
      </c>
      <c r="J6224" t="s">
        <v>403</v>
      </c>
      <c r="K6224">
        <v>1</v>
      </c>
      <c r="L6224" t="str">
        <f>_xlfn.CONCAT(D6224,F6224)</f>
        <v>Iced tea12 oz</v>
      </c>
      <c r="M6224" s="10">
        <f>E6224*_xlfn.XLOOKUP(L6224,PriceListData!$F$2:$F$97,PriceListData!$E$2:$E$97)</f>
        <v>4.25</v>
      </c>
      <c r="N6224" t="str">
        <f>TEXT(B6224,"dddd")</f>
        <v>Monday</v>
      </c>
    </row>
    <row r="6225" spans="1:14" x14ac:dyDescent="0.35">
      <c r="A6225">
        <v>292264</v>
      </c>
      <c r="B6225" s="3">
        <v>45803</v>
      </c>
      <c r="C6225" s="4">
        <v>0.42326388888888888</v>
      </c>
      <c r="D6225" t="s">
        <v>411</v>
      </c>
      <c r="E6225">
        <v>1</v>
      </c>
      <c r="F6225" t="s">
        <v>24</v>
      </c>
      <c r="G6225" t="s">
        <v>405</v>
      </c>
      <c r="H6225" t="s">
        <v>406</v>
      </c>
      <c r="J6225" t="s">
        <v>403</v>
      </c>
      <c r="K6225">
        <v>1</v>
      </c>
      <c r="L6225" t="str">
        <f>_xlfn.CONCAT(D6225,F6225)</f>
        <v>Turkish coffee3 oz</v>
      </c>
      <c r="M6225" s="10">
        <f>E6225*_xlfn.XLOOKUP(L6225,PriceListData!$F$2:$F$97,PriceListData!$E$2:$E$97)</f>
        <v>3.75</v>
      </c>
      <c r="N6225" t="str">
        <f>TEXT(B6225,"dddd")</f>
        <v>Monday</v>
      </c>
    </row>
    <row r="6226" spans="1:14" x14ac:dyDescent="0.35">
      <c r="A6226">
        <v>292264</v>
      </c>
      <c r="B6226" s="3">
        <v>45803</v>
      </c>
      <c r="C6226" s="4">
        <v>0.42326388888888888</v>
      </c>
      <c r="D6226" t="s">
        <v>52</v>
      </c>
      <c r="E6226">
        <v>1</v>
      </c>
      <c r="F6226" t="s">
        <v>15</v>
      </c>
      <c r="G6226" t="s">
        <v>405</v>
      </c>
      <c r="H6226" t="s">
        <v>414</v>
      </c>
      <c r="J6226" t="s">
        <v>403</v>
      </c>
      <c r="K6226">
        <v>1</v>
      </c>
      <c r="L6226" t="str">
        <f>_xlfn.CONCAT(D6226,F6226)</f>
        <v>Frappé12 oz</v>
      </c>
      <c r="M6226" s="10">
        <f>E6226*_xlfn.XLOOKUP(L6226,PriceListData!$F$2:$F$97,PriceListData!$E$2:$E$97)</f>
        <v>4.75</v>
      </c>
      <c r="N6226" t="str">
        <f>TEXT(B6226,"dddd")</f>
        <v>Monday</v>
      </c>
    </row>
    <row r="6227" spans="1:14" x14ac:dyDescent="0.35">
      <c r="A6227">
        <v>292262</v>
      </c>
      <c r="B6227" s="3">
        <v>45803</v>
      </c>
      <c r="C6227" s="4">
        <v>0.419375</v>
      </c>
      <c r="D6227" t="s">
        <v>428</v>
      </c>
      <c r="E6227">
        <v>1</v>
      </c>
      <c r="F6227" t="s">
        <v>15</v>
      </c>
      <c r="G6227" t="s">
        <v>413</v>
      </c>
      <c r="H6227" t="s">
        <v>406</v>
      </c>
      <c r="J6227" t="s">
        <v>403</v>
      </c>
      <c r="K6227">
        <v>1</v>
      </c>
      <c r="L6227" t="str">
        <f>_xlfn.CONCAT(D6227,F6227)</f>
        <v>Rooibos latté12 oz</v>
      </c>
      <c r="M6227" s="10">
        <f>E6227*_xlfn.XLOOKUP(L6227,PriceListData!$F$2:$F$97,PriceListData!$E$2:$E$97)</f>
        <v>5.5</v>
      </c>
      <c r="N6227" t="str">
        <f>TEXT(B6227,"dddd")</f>
        <v>Monday</v>
      </c>
    </row>
    <row r="6228" spans="1:14" x14ac:dyDescent="0.35">
      <c r="A6228">
        <v>292261</v>
      </c>
      <c r="B6228" s="3">
        <v>45803</v>
      </c>
      <c r="C6228" s="4">
        <v>0.41601851851851851</v>
      </c>
      <c r="D6228" t="s">
        <v>411</v>
      </c>
      <c r="E6228">
        <v>1</v>
      </c>
      <c r="F6228" t="s">
        <v>24</v>
      </c>
      <c r="G6228" t="s">
        <v>405</v>
      </c>
      <c r="H6228" t="s">
        <v>406</v>
      </c>
      <c r="J6228" t="s">
        <v>403</v>
      </c>
      <c r="K6228">
        <v>2</v>
      </c>
      <c r="L6228" t="str">
        <f>_xlfn.CONCAT(D6228,F6228)</f>
        <v>Turkish coffee3 oz</v>
      </c>
      <c r="M6228" s="10">
        <f>E6228*_xlfn.XLOOKUP(L6228,PriceListData!$F$2:$F$97,PriceListData!$E$2:$E$97)</f>
        <v>3.75</v>
      </c>
      <c r="N6228" t="str">
        <f>TEXT(B6228,"dddd")</f>
        <v>Monday</v>
      </c>
    </row>
    <row r="6229" spans="1:14" x14ac:dyDescent="0.35">
      <c r="A6229">
        <v>292259</v>
      </c>
      <c r="B6229" s="3">
        <v>45803</v>
      </c>
      <c r="C6229" s="4">
        <v>0.40975694444444444</v>
      </c>
      <c r="D6229" t="s">
        <v>411</v>
      </c>
      <c r="E6229">
        <v>2</v>
      </c>
      <c r="F6229" t="s">
        <v>24</v>
      </c>
      <c r="G6229" t="s">
        <v>405</v>
      </c>
      <c r="H6229" t="s">
        <v>406</v>
      </c>
      <c r="J6229" t="s">
        <v>403</v>
      </c>
      <c r="K6229">
        <v>2</v>
      </c>
      <c r="L6229" t="str">
        <f>_xlfn.CONCAT(D6229,F6229)</f>
        <v>Turkish coffee3 oz</v>
      </c>
      <c r="M6229" s="10">
        <f>E6229*_xlfn.XLOOKUP(L6229,PriceListData!$F$2:$F$97,PriceListData!$E$2:$E$97)</f>
        <v>7.5</v>
      </c>
      <c r="N6229" t="str">
        <f>TEXT(B6229,"dddd")</f>
        <v>Monday</v>
      </c>
    </row>
    <row r="6230" spans="1:14" x14ac:dyDescent="0.35">
      <c r="A6230">
        <v>292258</v>
      </c>
      <c r="B6230" s="3">
        <v>45803</v>
      </c>
      <c r="C6230" s="4">
        <v>0.40378472222222223</v>
      </c>
      <c r="D6230" t="s">
        <v>21</v>
      </c>
      <c r="E6230">
        <v>1</v>
      </c>
      <c r="F6230" t="s">
        <v>15</v>
      </c>
      <c r="G6230" t="s">
        <v>405</v>
      </c>
      <c r="H6230" t="s">
        <v>406</v>
      </c>
      <c r="J6230" t="s">
        <v>403</v>
      </c>
      <c r="K6230">
        <v>1</v>
      </c>
      <c r="L6230" t="str">
        <f>_xlfn.CONCAT(D6230,F6230)</f>
        <v>Pourover12 oz</v>
      </c>
      <c r="M6230" s="10">
        <f>E6230*_xlfn.XLOOKUP(L6230,PriceListData!$F$2:$F$97,PriceListData!$E$2:$E$97)</f>
        <v>3.5</v>
      </c>
      <c r="N6230" t="str">
        <f>TEXT(B6230,"dddd")</f>
        <v>Monday</v>
      </c>
    </row>
    <row r="6231" spans="1:14" x14ac:dyDescent="0.35">
      <c r="A6231">
        <v>292257</v>
      </c>
      <c r="B6231" s="3">
        <v>45803</v>
      </c>
      <c r="C6231" s="4">
        <v>0.40331018518518519</v>
      </c>
      <c r="D6231" t="s">
        <v>65</v>
      </c>
      <c r="E6231">
        <v>1</v>
      </c>
      <c r="F6231" t="s">
        <v>15</v>
      </c>
      <c r="G6231" t="s">
        <v>405</v>
      </c>
      <c r="H6231" t="s">
        <v>406</v>
      </c>
      <c r="J6231" t="s">
        <v>403</v>
      </c>
      <c r="K6231">
        <v>1</v>
      </c>
      <c r="L6231" t="str">
        <f>_xlfn.CONCAT(D6231,F6231)</f>
        <v>Cappuccino12 oz</v>
      </c>
      <c r="M6231" s="10">
        <f>E6231*_xlfn.XLOOKUP(L6231,PriceListData!$F$2:$F$97,PriceListData!$E$2:$E$97)</f>
        <v>5.5</v>
      </c>
      <c r="N6231" t="str">
        <f>TEXT(B6231,"dddd")</f>
        <v>Monday</v>
      </c>
    </row>
    <row r="6232" spans="1:14" x14ac:dyDescent="0.35">
      <c r="A6232">
        <v>292257</v>
      </c>
      <c r="B6232" s="3">
        <v>45803</v>
      </c>
      <c r="C6232" s="4">
        <v>0.40331018518518519</v>
      </c>
      <c r="D6232" t="s">
        <v>404</v>
      </c>
      <c r="E6232">
        <v>1</v>
      </c>
      <c r="F6232" t="s">
        <v>15</v>
      </c>
      <c r="G6232" t="s">
        <v>405</v>
      </c>
      <c r="H6232" t="s">
        <v>406</v>
      </c>
      <c r="J6232" t="s">
        <v>403</v>
      </c>
      <c r="K6232">
        <v>1</v>
      </c>
      <c r="L6232" t="str">
        <f>_xlfn.CONCAT(D6232,F6232)</f>
        <v>Café latté12 oz</v>
      </c>
      <c r="M6232" s="10">
        <f>E6232*_xlfn.XLOOKUP(L6232,PriceListData!$F$2:$F$97,PriceListData!$E$2:$E$97)</f>
        <v>4.25</v>
      </c>
      <c r="N6232" t="str">
        <f>TEXT(B6232,"dddd")</f>
        <v>Monday</v>
      </c>
    </row>
    <row r="6233" spans="1:14" x14ac:dyDescent="0.35">
      <c r="A6233">
        <v>292256</v>
      </c>
      <c r="B6233" s="3">
        <v>45803</v>
      </c>
      <c r="C6233" s="4">
        <v>0.40115740740740741</v>
      </c>
      <c r="D6233" t="s">
        <v>409</v>
      </c>
      <c r="E6233">
        <v>1</v>
      </c>
      <c r="F6233" t="s">
        <v>15</v>
      </c>
      <c r="G6233" t="s">
        <v>405</v>
      </c>
      <c r="H6233" t="s">
        <v>406</v>
      </c>
      <c r="J6233" t="s">
        <v>403</v>
      </c>
      <c r="K6233">
        <v>1</v>
      </c>
      <c r="L6233" t="str">
        <f>_xlfn.CONCAT(D6233,F6233)</f>
        <v>Drip coffee12 oz</v>
      </c>
      <c r="M6233" s="10">
        <f>E6233*_xlfn.XLOOKUP(L6233,PriceListData!$F$2:$F$97,PriceListData!$E$2:$E$97)</f>
        <v>2.25</v>
      </c>
      <c r="N6233" t="str">
        <f>TEXT(B6233,"dddd")</f>
        <v>Monday</v>
      </c>
    </row>
    <row r="6234" spans="1:14" x14ac:dyDescent="0.35">
      <c r="A6234">
        <v>292254</v>
      </c>
      <c r="B6234" s="3">
        <v>45803</v>
      </c>
      <c r="C6234" s="4">
        <v>0.39900462962962963</v>
      </c>
      <c r="D6234" t="s">
        <v>21</v>
      </c>
      <c r="E6234">
        <v>1</v>
      </c>
      <c r="F6234" t="s">
        <v>15</v>
      </c>
      <c r="G6234" t="s">
        <v>405</v>
      </c>
      <c r="H6234" t="s">
        <v>406</v>
      </c>
      <c r="J6234" t="s">
        <v>403</v>
      </c>
      <c r="K6234">
        <v>1</v>
      </c>
      <c r="L6234" t="str">
        <f>_xlfn.CONCAT(D6234,F6234)</f>
        <v>Pourover12 oz</v>
      </c>
      <c r="M6234" s="10">
        <f>E6234*_xlfn.XLOOKUP(L6234,PriceListData!$F$2:$F$97,PriceListData!$E$2:$E$97)</f>
        <v>3.5</v>
      </c>
      <c r="N6234" t="str">
        <f>TEXT(B6234,"dddd")</f>
        <v>Monday</v>
      </c>
    </row>
    <row r="6235" spans="1:14" x14ac:dyDescent="0.35">
      <c r="A6235">
        <v>292253</v>
      </c>
      <c r="B6235" s="3">
        <v>45803</v>
      </c>
      <c r="C6235" s="4">
        <v>0.39679398148148148</v>
      </c>
      <c r="D6235" t="s">
        <v>21</v>
      </c>
      <c r="E6235">
        <v>1</v>
      </c>
      <c r="F6235" t="s">
        <v>15</v>
      </c>
      <c r="G6235" t="s">
        <v>405</v>
      </c>
      <c r="H6235" t="s">
        <v>406</v>
      </c>
      <c r="J6235" t="s">
        <v>403</v>
      </c>
      <c r="K6235">
        <v>1</v>
      </c>
      <c r="L6235" t="str">
        <f>_xlfn.CONCAT(D6235,F6235)</f>
        <v>Pourover12 oz</v>
      </c>
      <c r="M6235" s="10">
        <f>E6235*_xlfn.XLOOKUP(L6235,PriceListData!$F$2:$F$97,PriceListData!$E$2:$E$97)</f>
        <v>3.5</v>
      </c>
      <c r="N6235" t="str">
        <f>TEXT(B6235,"dddd")</f>
        <v>Monday</v>
      </c>
    </row>
    <row r="6236" spans="1:14" x14ac:dyDescent="0.35">
      <c r="A6236">
        <v>292253</v>
      </c>
      <c r="B6236" s="3">
        <v>45803</v>
      </c>
      <c r="C6236" s="4">
        <v>0.39679398148148148</v>
      </c>
      <c r="D6236" t="s">
        <v>412</v>
      </c>
      <c r="E6236">
        <v>1</v>
      </c>
      <c r="F6236" t="s">
        <v>15</v>
      </c>
      <c r="G6236" t="s">
        <v>413</v>
      </c>
      <c r="H6236" t="s">
        <v>414</v>
      </c>
      <c r="J6236" t="s">
        <v>403</v>
      </c>
      <c r="K6236">
        <v>1</v>
      </c>
      <c r="L6236" t="str">
        <f>_xlfn.CONCAT(D6236,F6236)</f>
        <v>Iced tea12 oz</v>
      </c>
      <c r="M6236" s="10">
        <f>E6236*_xlfn.XLOOKUP(L6236,PriceListData!$F$2:$F$97,PriceListData!$E$2:$E$97)</f>
        <v>4.25</v>
      </c>
      <c r="N6236" t="str">
        <f>TEXT(B6236,"dddd")</f>
        <v>Monday</v>
      </c>
    </row>
    <row r="6237" spans="1:14" x14ac:dyDescent="0.35">
      <c r="A6237">
        <v>292252</v>
      </c>
      <c r="B6237" s="3">
        <v>45803</v>
      </c>
      <c r="C6237" s="4">
        <v>0.39305555555555555</v>
      </c>
      <c r="D6237" t="s">
        <v>54</v>
      </c>
      <c r="E6237">
        <v>1</v>
      </c>
      <c r="G6237" t="s">
        <v>415</v>
      </c>
      <c r="H6237" t="s">
        <v>416</v>
      </c>
      <c r="J6237" t="s">
        <v>403</v>
      </c>
      <c r="K6237">
        <v>1</v>
      </c>
      <c r="L6237" t="str">
        <f>_xlfn.CONCAT(D6237,F6237)</f>
        <v>Syrup</v>
      </c>
      <c r="M6237" s="10">
        <f>E6237*_xlfn.XLOOKUP(L6237,PriceListData!$F$2:$F$97,PriceListData!$E$2:$E$97)</f>
        <v>0.75</v>
      </c>
      <c r="N6237" t="str">
        <f>TEXT(B6237,"dddd")</f>
        <v>Monday</v>
      </c>
    </row>
    <row r="6238" spans="1:14" x14ac:dyDescent="0.35">
      <c r="A6238">
        <v>292252</v>
      </c>
      <c r="B6238" s="3">
        <v>45803</v>
      </c>
      <c r="C6238" s="4">
        <v>0.39305555555555555</v>
      </c>
      <c r="D6238" t="s">
        <v>21</v>
      </c>
      <c r="E6238">
        <v>1</v>
      </c>
      <c r="F6238" t="s">
        <v>15</v>
      </c>
      <c r="G6238" t="s">
        <v>405</v>
      </c>
      <c r="H6238" t="s">
        <v>406</v>
      </c>
      <c r="J6238" t="s">
        <v>403</v>
      </c>
      <c r="K6238">
        <v>1</v>
      </c>
      <c r="L6238" t="str">
        <f>_xlfn.CONCAT(D6238,F6238)</f>
        <v>Pourover12 oz</v>
      </c>
      <c r="M6238" s="10">
        <f>E6238*_xlfn.XLOOKUP(L6238,PriceListData!$F$2:$F$97,PriceListData!$E$2:$E$97)</f>
        <v>3.5</v>
      </c>
      <c r="N6238" t="str">
        <f>TEXT(B6238,"dddd")</f>
        <v>Monday</v>
      </c>
    </row>
    <row r="6239" spans="1:14" x14ac:dyDescent="0.35">
      <c r="A6239">
        <v>292251</v>
      </c>
      <c r="B6239" s="3">
        <v>45803</v>
      </c>
      <c r="C6239" s="4">
        <v>0.38884259259259257</v>
      </c>
      <c r="D6239" t="s">
        <v>52</v>
      </c>
      <c r="E6239">
        <v>1</v>
      </c>
      <c r="F6239" t="s">
        <v>15</v>
      </c>
      <c r="G6239" t="s">
        <v>405</v>
      </c>
      <c r="H6239" t="s">
        <v>414</v>
      </c>
      <c r="J6239" t="s">
        <v>403</v>
      </c>
      <c r="K6239">
        <v>1</v>
      </c>
      <c r="L6239" t="str">
        <f>_xlfn.CONCAT(D6239,F6239)</f>
        <v>Frappé12 oz</v>
      </c>
      <c r="M6239" s="10">
        <f>E6239*_xlfn.XLOOKUP(L6239,PriceListData!$F$2:$F$97,PriceListData!$E$2:$E$97)</f>
        <v>4.75</v>
      </c>
      <c r="N6239" t="str">
        <f>TEXT(B6239,"dddd")</f>
        <v>Monday</v>
      </c>
    </row>
    <row r="6240" spans="1:14" x14ac:dyDescent="0.35">
      <c r="A6240">
        <v>292251</v>
      </c>
      <c r="B6240" s="3">
        <v>45803</v>
      </c>
      <c r="C6240" s="4">
        <v>0.38884259259259257</v>
      </c>
      <c r="D6240" t="s">
        <v>52</v>
      </c>
      <c r="E6240">
        <v>1</v>
      </c>
      <c r="F6240" t="s">
        <v>15</v>
      </c>
      <c r="G6240" t="s">
        <v>405</v>
      </c>
      <c r="H6240" t="s">
        <v>414</v>
      </c>
      <c r="J6240" t="s">
        <v>403</v>
      </c>
      <c r="K6240">
        <v>1</v>
      </c>
      <c r="L6240" t="str">
        <f>_xlfn.CONCAT(D6240,F6240)</f>
        <v>Frappé12 oz</v>
      </c>
      <c r="M6240" s="10">
        <f>E6240*_xlfn.XLOOKUP(L6240,PriceListData!$F$2:$F$97,PriceListData!$E$2:$E$97)</f>
        <v>4.75</v>
      </c>
      <c r="N6240" t="str">
        <f>TEXT(B6240,"dddd")</f>
        <v>Monday</v>
      </c>
    </row>
    <row r="6241" spans="1:14" x14ac:dyDescent="0.35">
      <c r="A6241">
        <v>292250</v>
      </c>
      <c r="B6241" s="3">
        <v>45803</v>
      </c>
      <c r="C6241" s="4">
        <v>0.38638888888888889</v>
      </c>
      <c r="D6241" t="s">
        <v>52</v>
      </c>
      <c r="E6241">
        <v>1</v>
      </c>
      <c r="F6241" t="s">
        <v>15</v>
      </c>
      <c r="G6241" t="s">
        <v>405</v>
      </c>
      <c r="H6241" t="s">
        <v>414</v>
      </c>
      <c r="J6241" t="s">
        <v>403</v>
      </c>
      <c r="K6241">
        <v>1</v>
      </c>
      <c r="L6241" t="str">
        <f>_xlfn.CONCAT(D6241,F6241)</f>
        <v>Frappé12 oz</v>
      </c>
      <c r="M6241" s="10">
        <f>E6241*_xlfn.XLOOKUP(L6241,PriceListData!$F$2:$F$97,PriceListData!$E$2:$E$97)</f>
        <v>4.75</v>
      </c>
      <c r="N6241" t="str">
        <f>TEXT(B6241,"dddd")</f>
        <v>Monday</v>
      </c>
    </row>
    <row r="6242" spans="1:14" x14ac:dyDescent="0.35">
      <c r="A6242">
        <v>292249</v>
      </c>
      <c r="B6242" s="3">
        <v>45803</v>
      </c>
      <c r="C6242" s="4">
        <v>0.38237268518518519</v>
      </c>
      <c r="D6242" t="s">
        <v>153</v>
      </c>
      <c r="E6242">
        <v>1</v>
      </c>
      <c r="F6242" t="s">
        <v>15</v>
      </c>
      <c r="G6242" t="s">
        <v>405</v>
      </c>
      <c r="H6242" t="s">
        <v>406</v>
      </c>
      <c r="J6242" t="s">
        <v>403</v>
      </c>
      <c r="K6242">
        <v>1</v>
      </c>
      <c r="L6242" t="str">
        <f>_xlfn.CONCAT(D6242,F6242)</f>
        <v>Aeropress12 oz</v>
      </c>
      <c r="M6242" s="10">
        <f>E6242*_xlfn.XLOOKUP(L6242,PriceListData!$F$2:$F$97,PriceListData!$E$2:$E$97)</f>
        <v>6</v>
      </c>
      <c r="N6242" t="str">
        <f>TEXT(B6242,"dddd")</f>
        <v>Monday</v>
      </c>
    </row>
    <row r="6243" spans="1:14" x14ac:dyDescent="0.35">
      <c r="A6243">
        <v>292248</v>
      </c>
      <c r="B6243" s="3">
        <v>45803</v>
      </c>
      <c r="C6243" s="4">
        <v>0.38179398148148147</v>
      </c>
      <c r="D6243" t="s">
        <v>52</v>
      </c>
      <c r="E6243">
        <v>1</v>
      </c>
      <c r="F6243" t="s">
        <v>15</v>
      </c>
      <c r="G6243" t="s">
        <v>405</v>
      </c>
      <c r="H6243" t="s">
        <v>414</v>
      </c>
      <c r="J6243" t="s">
        <v>403</v>
      </c>
      <c r="K6243">
        <v>1</v>
      </c>
      <c r="L6243" t="str">
        <f>_xlfn.CONCAT(D6243,F6243)</f>
        <v>Frappé12 oz</v>
      </c>
      <c r="M6243" s="10">
        <f>E6243*_xlfn.XLOOKUP(L6243,PriceListData!$F$2:$F$97,PriceListData!$E$2:$E$97)</f>
        <v>4.75</v>
      </c>
      <c r="N6243" t="str">
        <f>TEXT(B6243,"dddd")</f>
        <v>Monday</v>
      </c>
    </row>
    <row r="6244" spans="1:14" x14ac:dyDescent="0.35">
      <c r="A6244">
        <v>292247</v>
      </c>
      <c r="B6244" s="3">
        <v>45803</v>
      </c>
      <c r="C6244" s="4">
        <v>0.38105324074074076</v>
      </c>
      <c r="D6244" t="s">
        <v>54</v>
      </c>
      <c r="E6244">
        <v>1</v>
      </c>
      <c r="G6244" t="s">
        <v>415</v>
      </c>
      <c r="H6244" t="s">
        <v>416</v>
      </c>
      <c r="J6244" t="s">
        <v>403</v>
      </c>
      <c r="K6244">
        <v>1</v>
      </c>
      <c r="L6244" t="str">
        <f>_xlfn.CONCAT(D6244,F6244)</f>
        <v>Syrup</v>
      </c>
      <c r="M6244" s="10">
        <f>E6244*_xlfn.XLOOKUP(L6244,PriceListData!$F$2:$F$97,PriceListData!$E$2:$E$97)</f>
        <v>0.75</v>
      </c>
      <c r="N6244" t="str">
        <f>TEXT(B6244,"dddd")</f>
        <v>Monday</v>
      </c>
    </row>
    <row r="6245" spans="1:14" x14ac:dyDescent="0.35">
      <c r="A6245">
        <v>292247</v>
      </c>
      <c r="B6245" s="3">
        <v>45803</v>
      </c>
      <c r="C6245" s="4">
        <v>0.38105324074074076</v>
      </c>
      <c r="D6245" t="s">
        <v>40</v>
      </c>
      <c r="E6245">
        <v>1</v>
      </c>
      <c r="F6245" t="s">
        <v>35</v>
      </c>
      <c r="G6245" t="s">
        <v>405</v>
      </c>
      <c r="H6245" t="s">
        <v>406</v>
      </c>
      <c r="J6245" t="s">
        <v>403</v>
      </c>
      <c r="K6245">
        <v>1</v>
      </c>
      <c r="L6245" t="str">
        <f>_xlfn.CONCAT(D6245,F6245)</f>
        <v>Espresso1 oz</v>
      </c>
      <c r="M6245" s="10">
        <f>E6245*_xlfn.XLOOKUP(L6245,PriceListData!$F$2:$F$97,PriceListData!$E$2:$E$97)</f>
        <v>2.5</v>
      </c>
      <c r="N6245" t="str">
        <f>TEXT(B6245,"dddd")</f>
        <v>Monday</v>
      </c>
    </row>
    <row r="6246" spans="1:14" x14ac:dyDescent="0.35">
      <c r="A6246">
        <v>292247</v>
      </c>
      <c r="B6246" s="3">
        <v>45803</v>
      </c>
      <c r="C6246" s="4">
        <v>0.38105324074074076</v>
      </c>
      <c r="D6246" t="s">
        <v>65</v>
      </c>
      <c r="E6246">
        <v>1</v>
      </c>
      <c r="F6246" t="s">
        <v>15</v>
      </c>
      <c r="G6246" t="s">
        <v>405</v>
      </c>
      <c r="H6246" t="s">
        <v>406</v>
      </c>
      <c r="J6246" t="s">
        <v>403</v>
      </c>
      <c r="K6246">
        <v>1</v>
      </c>
      <c r="L6246" t="str">
        <f>_xlfn.CONCAT(D6246,F6246)</f>
        <v>Cappuccino12 oz</v>
      </c>
      <c r="M6246" s="10">
        <f>E6246*_xlfn.XLOOKUP(L6246,PriceListData!$F$2:$F$97,PriceListData!$E$2:$E$97)</f>
        <v>5.5</v>
      </c>
      <c r="N6246" t="str">
        <f>TEXT(B6246,"dddd")</f>
        <v>Monday</v>
      </c>
    </row>
    <row r="6247" spans="1:14" x14ac:dyDescent="0.35">
      <c r="A6247">
        <v>292246</v>
      </c>
      <c r="B6247" s="3">
        <v>45803</v>
      </c>
      <c r="C6247" s="4">
        <v>0.37762731481481482</v>
      </c>
      <c r="D6247" t="s">
        <v>21</v>
      </c>
      <c r="E6247">
        <v>1</v>
      </c>
      <c r="F6247" t="s">
        <v>15</v>
      </c>
      <c r="G6247" t="s">
        <v>405</v>
      </c>
      <c r="H6247" t="s">
        <v>406</v>
      </c>
      <c r="J6247" t="s">
        <v>403</v>
      </c>
      <c r="K6247">
        <v>1</v>
      </c>
      <c r="L6247" t="str">
        <f>_xlfn.CONCAT(D6247,F6247)</f>
        <v>Pourover12 oz</v>
      </c>
      <c r="M6247" s="10">
        <f>E6247*_xlfn.XLOOKUP(L6247,PriceListData!$F$2:$F$97,PriceListData!$E$2:$E$97)</f>
        <v>3.5</v>
      </c>
      <c r="N6247" t="str">
        <f>TEXT(B6247,"dddd")</f>
        <v>Monday</v>
      </c>
    </row>
    <row r="6248" spans="1:14" x14ac:dyDescent="0.35">
      <c r="A6248">
        <v>292246</v>
      </c>
      <c r="B6248" s="3">
        <v>45803</v>
      </c>
      <c r="C6248" s="4">
        <v>0.37762731481481482</v>
      </c>
      <c r="D6248" t="s">
        <v>65</v>
      </c>
      <c r="E6248">
        <v>1</v>
      </c>
      <c r="F6248" t="s">
        <v>15</v>
      </c>
      <c r="G6248" t="s">
        <v>405</v>
      </c>
      <c r="H6248" t="s">
        <v>406</v>
      </c>
      <c r="J6248" t="s">
        <v>403</v>
      </c>
      <c r="K6248">
        <v>1</v>
      </c>
      <c r="L6248" t="str">
        <f>_xlfn.CONCAT(D6248,F6248)</f>
        <v>Cappuccino12 oz</v>
      </c>
      <c r="M6248" s="10">
        <f>E6248*_xlfn.XLOOKUP(L6248,PriceListData!$F$2:$F$97,PriceListData!$E$2:$E$97)</f>
        <v>5.5</v>
      </c>
      <c r="N6248" t="str">
        <f>TEXT(B6248,"dddd")</f>
        <v>Monday</v>
      </c>
    </row>
    <row r="6249" spans="1:14" x14ac:dyDescent="0.35">
      <c r="A6249">
        <v>292245</v>
      </c>
      <c r="B6249" s="3">
        <v>45803</v>
      </c>
      <c r="C6249" s="4">
        <v>0.37410879629629629</v>
      </c>
      <c r="D6249" t="s">
        <v>21</v>
      </c>
      <c r="E6249">
        <v>1</v>
      </c>
      <c r="F6249" t="s">
        <v>15</v>
      </c>
      <c r="G6249" t="s">
        <v>405</v>
      </c>
      <c r="H6249" t="s">
        <v>406</v>
      </c>
      <c r="J6249" t="s">
        <v>403</v>
      </c>
      <c r="K6249">
        <v>1</v>
      </c>
      <c r="L6249" t="str">
        <f>_xlfn.CONCAT(D6249,F6249)</f>
        <v>Pourover12 oz</v>
      </c>
      <c r="M6249" s="10">
        <f>E6249*_xlfn.XLOOKUP(L6249,PriceListData!$F$2:$F$97,PriceListData!$E$2:$E$97)</f>
        <v>3.5</v>
      </c>
      <c r="N6249" t="str">
        <f>TEXT(B6249,"dddd")</f>
        <v>Monday</v>
      </c>
    </row>
    <row r="6250" spans="1:14" x14ac:dyDescent="0.35">
      <c r="A6250">
        <v>292245</v>
      </c>
      <c r="B6250" s="3">
        <v>45803</v>
      </c>
      <c r="C6250" s="4">
        <v>0.37410879629629629</v>
      </c>
      <c r="D6250" t="s">
        <v>52</v>
      </c>
      <c r="E6250">
        <v>1</v>
      </c>
      <c r="F6250" t="s">
        <v>15</v>
      </c>
      <c r="G6250" t="s">
        <v>405</v>
      </c>
      <c r="H6250" t="s">
        <v>414</v>
      </c>
      <c r="J6250" t="s">
        <v>403</v>
      </c>
      <c r="K6250">
        <v>1</v>
      </c>
      <c r="L6250" t="str">
        <f>_xlfn.CONCAT(D6250,F6250)</f>
        <v>Frappé12 oz</v>
      </c>
      <c r="M6250" s="10">
        <f>E6250*_xlfn.XLOOKUP(L6250,PriceListData!$F$2:$F$97,PriceListData!$E$2:$E$97)</f>
        <v>4.75</v>
      </c>
      <c r="N6250" t="str">
        <f>TEXT(B6250,"dddd")</f>
        <v>Monday</v>
      </c>
    </row>
    <row r="6251" spans="1:14" x14ac:dyDescent="0.35">
      <c r="A6251">
        <v>292243</v>
      </c>
      <c r="B6251" s="3">
        <v>45803</v>
      </c>
      <c r="C6251" s="4">
        <v>0.71740740740740738</v>
      </c>
      <c r="D6251" t="s">
        <v>174</v>
      </c>
      <c r="E6251">
        <v>1</v>
      </c>
      <c r="G6251" t="s">
        <v>433</v>
      </c>
      <c r="H6251" t="s">
        <v>435</v>
      </c>
      <c r="J6251" t="s">
        <v>403</v>
      </c>
      <c r="K6251">
        <v>1</v>
      </c>
      <c r="L6251" t="str">
        <f>_xlfn.CONCAT(D6251,F6251)</f>
        <v>Rugelach</v>
      </c>
      <c r="M6251" s="10">
        <f>E6251*_xlfn.XLOOKUP(L6251,PriceListData!$F$2:$F$97,PriceListData!$E$2:$E$97)</f>
        <v>3.75</v>
      </c>
      <c r="N6251" t="str">
        <f>TEXT(B6251,"dddd")</f>
        <v>Monday</v>
      </c>
    </row>
    <row r="6252" spans="1:14" x14ac:dyDescent="0.35">
      <c r="A6252">
        <v>292242</v>
      </c>
      <c r="B6252" s="3">
        <v>45803</v>
      </c>
      <c r="C6252" s="4">
        <v>0.7011574074074074</v>
      </c>
      <c r="D6252" t="s">
        <v>362</v>
      </c>
      <c r="E6252">
        <v>1</v>
      </c>
      <c r="G6252" t="s">
        <v>433</v>
      </c>
      <c r="H6252" t="s">
        <v>435</v>
      </c>
      <c r="J6252" t="s">
        <v>403</v>
      </c>
      <c r="K6252">
        <v>1</v>
      </c>
      <c r="L6252" t="str">
        <f>_xlfn.CONCAT(D6252,F6252)</f>
        <v>Donut</v>
      </c>
      <c r="M6252" s="10">
        <f>E6252*_xlfn.XLOOKUP(L6252,PriceListData!$F$2:$F$97,PriceListData!$E$2:$E$97)</f>
        <v>3.75</v>
      </c>
      <c r="N6252" t="str">
        <f>TEXT(B6252,"dddd")</f>
        <v>Monday</v>
      </c>
    </row>
    <row r="6253" spans="1:14" x14ac:dyDescent="0.35">
      <c r="A6253">
        <v>292241</v>
      </c>
      <c r="B6253" s="3">
        <v>45803</v>
      </c>
      <c r="C6253" s="4">
        <v>0.66309027777777774</v>
      </c>
      <c r="D6253" t="s">
        <v>436</v>
      </c>
      <c r="E6253">
        <v>1</v>
      </c>
      <c r="G6253" t="s">
        <v>433</v>
      </c>
      <c r="H6253" t="s">
        <v>435</v>
      </c>
      <c r="J6253" t="s">
        <v>403</v>
      </c>
      <c r="K6253">
        <v>1</v>
      </c>
      <c r="L6253" t="str">
        <f>_xlfn.CONCAT(D6253,F6253)</f>
        <v>Apricot danish</v>
      </c>
      <c r="M6253" s="10">
        <f>E6253*_xlfn.XLOOKUP(L6253,PriceListData!$F$2:$F$97,PriceListData!$E$2:$E$97)</f>
        <v>3.5</v>
      </c>
      <c r="N6253" t="str">
        <f>TEXT(B6253,"dddd")</f>
        <v>Monday</v>
      </c>
    </row>
    <row r="6254" spans="1:14" x14ac:dyDescent="0.35">
      <c r="A6254">
        <v>292240</v>
      </c>
      <c r="B6254" s="3">
        <v>45803</v>
      </c>
      <c r="C6254" s="4">
        <v>0.65339120370370374</v>
      </c>
      <c r="D6254" t="s">
        <v>63</v>
      </c>
      <c r="E6254">
        <v>1</v>
      </c>
      <c r="G6254" t="s">
        <v>433</v>
      </c>
      <c r="H6254" t="s">
        <v>435</v>
      </c>
      <c r="J6254" t="s">
        <v>403</v>
      </c>
      <c r="K6254">
        <v>1</v>
      </c>
      <c r="L6254" t="str">
        <f>_xlfn.CONCAT(D6254,F6254)</f>
        <v>Cookie</v>
      </c>
      <c r="M6254" s="10">
        <f>E6254*_xlfn.XLOOKUP(L6254,PriceListData!$F$2:$F$97,PriceListData!$E$2:$E$97)</f>
        <v>3</v>
      </c>
      <c r="N6254" t="str">
        <f>TEXT(B6254,"dddd")</f>
        <v>Monday</v>
      </c>
    </row>
    <row r="6255" spans="1:14" x14ac:dyDescent="0.35">
      <c r="A6255">
        <v>292239</v>
      </c>
      <c r="B6255" s="3">
        <v>45803</v>
      </c>
      <c r="C6255" s="4">
        <v>0.63427083333333334</v>
      </c>
      <c r="D6255" t="s">
        <v>63</v>
      </c>
      <c r="E6255">
        <v>1</v>
      </c>
      <c r="G6255" t="s">
        <v>433</v>
      </c>
      <c r="H6255" t="s">
        <v>435</v>
      </c>
      <c r="J6255" t="s">
        <v>403</v>
      </c>
      <c r="K6255">
        <v>1</v>
      </c>
      <c r="L6255" t="str">
        <f>_xlfn.CONCAT(D6255,F6255)</f>
        <v>Cookie</v>
      </c>
      <c r="M6255" s="10">
        <f>E6255*_xlfn.XLOOKUP(L6255,PriceListData!$F$2:$F$97,PriceListData!$E$2:$E$97)</f>
        <v>3</v>
      </c>
      <c r="N6255" t="str">
        <f>TEXT(B6255,"dddd")</f>
        <v>Monday</v>
      </c>
    </row>
    <row r="6256" spans="1:14" x14ac:dyDescent="0.35">
      <c r="A6256">
        <v>292238</v>
      </c>
      <c r="B6256" s="3">
        <v>45803</v>
      </c>
      <c r="C6256" s="4">
        <v>0.63159722222222225</v>
      </c>
      <c r="D6256" t="s">
        <v>174</v>
      </c>
      <c r="E6256">
        <v>1</v>
      </c>
      <c r="G6256" t="s">
        <v>433</v>
      </c>
      <c r="H6256" t="s">
        <v>435</v>
      </c>
      <c r="J6256" t="s">
        <v>403</v>
      </c>
      <c r="K6256">
        <v>1</v>
      </c>
      <c r="L6256" t="str">
        <f>_xlfn.CONCAT(D6256,F6256)</f>
        <v>Rugelach</v>
      </c>
      <c r="M6256" s="10">
        <f>E6256*_xlfn.XLOOKUP(L6256,PriceListData!$F$2:$F$97,PriceListData!$E$2:$E$97)</f>
        <v>3.75</v>
      </c>
      <c r="N6256" t="str">
        <f>TEXT(B6256,"dddd")</f>
        <v>Monday</v>
      </c>
    </row>
    <row r="6257" spans="1:14" x14ac:dyDescent="0.35">
      <c r="A6257">
        <v>292237</v>
      </c>
      <c r="B6257" s="3">
        <v>45803</v>
      </c>
      <c r="C6257" s="4">
        <v>0.51407407407407413</v>
      </c>
      <c r="D6257" t="s">
        <v>436</v>
      </c>
      <c r="E6257">
        <v>2</v>
      </c>
      <c r="G6257" t="s">
        <v>433</v>
      </c>
      <c r="H6257" t="s">
        <v>435</v>
      </c>
      <c r="J6257" t="s">
        <v>403</v>
      </c>
      <c r="K6257">
        <v>1</v>
      </c>
      <c r="L6257" t="str">
        <f>_xlfn.CONCAT(D6257,F6257)</f>
        <v>Apricot danish</v>
      </c>
      <c r="M6257" s="10">
        <f>E6257*_xlfn.XLOOKUP(L6257,PriceListData!$F$2:$F$97,PriceListData!$E$2:$E$97)</f>
        <v>7</v>
      </c>
      <c r="N6257" t="str">
        <f>TEXT(B6257,"dddd")</f>
        <v>Monday</v>
      </c>
    </row>
    <row r="6258" spans="1:14" x14ac:dyDescent="0.35">
      <c r="A6258">
        <v>292236</v>
      </c>
      <c r="B6258" s="3">
        <v>45803</v>
      </c>
      <c r="C6258" s="4">
        <v>0.50543981481481481</v>
      </c>
      <c r="D6258" t="s">
        <v>436</v>
      </c>
      <c r="E6258">
        <v>1</v>
      </c>
      <c r="G6258" t="s">
        <v>433</v>
      </c>
      <c r="H6258" t="s">
        <v>435</v>
      </c>
      <c r="J6258" t="s">
        <v>403</v>
      </c>
      <c r="K6258">
        <v>1</v>
      </c>
      <c r="L6258" t="str">
        <f>_xlfn.CONCAT(D6258,F6258)</f>
        <v>Apricot danish</v>
      </c>
      <c r="M6258" s="10">
        <f>E6258*_xlfn.XLOOKUP(L6258,PriceListData!$F$2:$F$97,PriceListData!$E$2:$E$97)</f>
        <v>3.5</v>
      </c>
      <c r="N6258" t="str">
        <f>TEXT(B6258,"dddd")</f>
        <v>Monday</v>
      </c>
    </row>
    <row r="6259" spans="1:14" x14ac:dyDescent="0.35">
      <c r="A6259">
        <v>292235</v>
      </c>
      <c r="B6259" s="3">
        <v>45803</v>
      </c>
      <c r="C6259" s="4">
        <v>0.49600694444444443</v>
      </c>
      <c r="D6259" t="s">
        <v>450</v>
      </c>
      <c r="E6259">
        <v>1</v>
      </c>
      <c r="G6259" t="s">
        <v>433</v>
      </c>
      <c r="H6259" t="s">
        <v>435</v>
      </c>
      <c r="J6259" t="s">
        <v>403</v>
      </c>
      <c r="K6259">
        <v>1</v>
      </c>
      <c r="L6259" t="str">
        <f>_xlfn.CONCAT(D6259,F6259)</f>
        <v>Snack cake</v>
      </c>
      <c r="M6259" s="10">
        <f>E6259*_xlfn.XLOOKUP(L6259,PriceListData!$F$2:$F$97,PriceListData!$E$2:$E$97)</f>
        <v>2</v>
      </c>
      <c r="N6259" t="str">
        <f>TEXT(B6259,"dddd")</f>
        <v>Monday</v>
      </c>
    </row>
    <row r="6260" spans="1:14" x14ac:dyDescent="0.35">
      <c r="A6260">
        <v>292234</v>
      </c>
      <c r="B6260" s="3">
        <v>45803</v>
      </c>
      <c r="C6260" s="4">
        <v>0.49439814814814814</v>
      </c>
      <c r="D6260" t="s">
        <v>432</v>
      </c>
      <c r="E6260">
        <v>1</v>
      </c>
      <c r="G6260" t="s">
        <v>433</v>
      </c>
      <c r="H6260" t="s">
        <v>434</v>
      </c>
      <c r="J6260" t="s">
        <v>403</v>
      </c>
      <c r="K6260">
        <v>1</v>
      </c>
      <c r="L6260" t="str">
        <f>_xlfn.CONCAT(D6260,F6260)</f>
        <v>Candy bar</v>
      </c>
      <c r="M6260" s="10">
        <f>E6260*_xlfn.XLOOKUP(L6260,PriceListData!$F$2:$F$97,PriceListData!$E$2:$E$97)</f>
        <v>2.75</v>
      </c>
      <c r="N6260" t="str">
        <f>TEXT(B6260,"dddd")</f>
        <v>Monday</v>
      </c>
    </row>
    <row r="6261" spans="1:14" x14ac:dyDescent="0.35">
      <c r="A6261">
        <v>292233</v>
      </c>
      <c r="B6261" s="3">
        <v>45803</v>
      </c>
      <c r="C6261" s="4">
        <v>0.49368055555555557</v>
      </c>
      <c r="D6261" t="s">
        <v>441</v>
      </c>
      <c r="E6261">
        <v>2</v>
      </c>
      <c r="G6261" t="s">
        <v>433</v>
      </c>
      <c r="H6261" t="s">
        <v>435</v>
      </c>
      <c r="J6261" t="s">
        <v>403</v>
      </c>
      <c r="K6261">
        <v>1</v>
      </c>
      <c r="L6261" t="str">
        <f>_xlfn.CONCAT(D6261,F6261)</f>
        <v>Sticky bun</v>
      </c>
      <c r="M6261" s="10">
        <f>E6261*_xlfn.XLOOKUP(L6261,PriceListData!$F$2:$F$97,PriceListData!$E$2:$E$97)</f>
        <v>5.5</v>
      </c>
      <c r="N6261" t="str">
        <f>TEXT(B6261,"dddd")</f>
        <v>Monday</v>
      </c>
    </row>
    <row r="6262" spans="1:14" x14ac:dyDescent="0.35">
      <c r="A6262">
        <v>292233</v>
      </c>
      <c r="B6262" s="3">
        <v>45803</v>
      </c>
      <c r="C6262" s="4">
        <v>0.49368055555555557</v>
      </c>
      <c r="D6262" t="s">
        <v>362</v>
      </c>
      <c r="E6262">
        <v>1</v>
      </c>
      <c r="G6262" t="s">
        <v>433</v>
      </c>
      <c r="H6262" t="s">
        <v>435</v>
      </c>
      <c r="J6262" t="s">
        <v>403</v>
      </c>
      <c r="K6262">
        <v>1</v>
      </c>
      <c r="L6262" t="str">
        <f>_xlfn.CONCAT(D6262,F6262)</f>
        <v>Donut</v>
      </c>
      <c r="M6262" s="10">
        <f>E6262*_xlfn.XLOOKUP(L6262,PriceListData!$F$2:$F$97,PriceListData!$E$2:$E$97)</f>
        <v>3.75</v>
      </c>
      <c r="N6262" t="str">
        <f>TEXT(B6262,"dddd")</f>
        <v>Monday</v>
      </c>
    </row>
    <row r="6263" spans="1:14" x14ac:dyDescent="0.35">
      <c r="A6263">
        <v>292232</v>
      </c>
      <c r="B6263" s="3">
        <v>45803</v>
      </c>
      <c r="C6263" s="4">
        <v>0.47372685185185187</v>
      </c>
      <c r="D6263" t="s">
        <v>441</v>
      </c>
      <c r="E6263">
        <v>1</v>
      </c>
      <c r="G6263" t="s">
        <v>433</v>
      </c>
      <c r="H6263" t="s">
        <v>435</v>
      </c>
      <c r="J6263" t="s">
        <v>403</v>
      </c>
      <c r="K6263">
        <v>1</v>
      </c>
      <c r="L6263" t="str">
        <f>_xlfn.CONCAT(D6263,F6263)</f>
        <v>Sticky bun</v>
      </c>
      <c r="M6263" s="10">
        <f>E6263*_xlfn.XLOOKUP(L6263,PriceListData!$F$2:$F$97,PriceListData!$E$2:$E$97)</f>
        <v>2.75</v>
      </c>
      <c r="N6263" t="str">
        <f>TEXT(B6263,"dddd")</f>
        <v>Monday</v>
      </c>
    </row>
    <row r="6264" spans="1:14" x14ac:dyDescent="0.35">
      <c r="A6264">
        <v>292231</v>
      </c>
      <c r="B6264" s="3">
        <v>45803</v>
      </c>
      <c r="C6264" s="4">
        <v>0.47298611111111111</v>
      </c>
      <c r="D6264" t="s">
        <v>438</v>
      </c>
      <c r="E6264">
        <v>1</v>
      </c>
      <c r="G6264" t="s">
        <v>433</v>
      </c>
      <c r="H6264" t="s">
        <v>435</v>
      </c>
      <c r="J6264" t="s">
        <v>403</v>
      </c>
      <c r="K6264">
        <v>2</v>
      </c>
      <c r="L6264" t="str">
        <f>_xlfn.CONCAT(D6264,F6264)</f>
        <v>Cinnamon roll</v>
      </c>
      <c r="M6264" s="10">
        <f>E6264*_xlfn.XLOOKUP(L6264,PriceListData!$F$2:$F$97,PriceListData!$E$2:$E$97)</f>
        <v>3.75</v>
      </c>
      <c r="N6264" t="str">
        <f>TEXT(B6264,"dddd")</f>
        <v>Monday</v>
      </c>
    </row>
    <row r="6265" spans="1:14" x14ac:dyDescent="0.35">
      <c r="A6265">
        <v>292230</v>
      </c>
      <c r="B6265" s="3">
        <v>45803</v>
      </c>
      <c r="C6265" s="4">
        <v>0.47184027777777776</v>
      </c>
      <c r="D6265" t="s">
        <v>441</v>
      </c>
      <c r="E6265">
        <v>1</v>
      </c>
      <c r="G6265" t="s">
        <v>433</v>
      </c>
      <c r="H6265" t="s">
        <v>435</v>
      </c>
      <c r="J6265" t="s">
        <v>403</v>
      </c>
      <c r="K6265">
        <v>1</v>
      </c>
      <c r="L6265" t="str">
        <f>_xlfn.CONCAT(D6265,F6265)</f>
        <v>Sticky bun</v>
      </c>
      <c r="M6265" s="10">
        <f>E6265*_xlfn.XLOOKUP(L6265,PriceListData!$F$2:$F$97,PriceListData!$E$2:$E$97)</f>
        <v>2.75</v>
      </c>
      <c r="N6265" t="str">
        <f>TEXT(B6265,"dddd")</f>
        <v>Monday</v>
      </c>
    </row>
    <row r="6266" spans="1:14" x14ac:dyDescent="0.35">
      <c r="A6266">
        <v>292229</v>
      </c>
      <c r="B6266" s="3">
        <v>45803</v>
      </c>
      <c r="C6266" s="4">
        <v>0.46293981481481483</v>
      </c>
      <c r="D6266" t="s">
        <v>438</v>
      </c>
      <c r="E6266">
        <v>2</v>
      </c>
      <c r="G6266" t="s">
        <v>433</v>
      </c>
      <c r="H6266" t="s">
        <v>435</v>
      </c>
      <c r="J6266" t="s">
        <v>403</v>
      </c>
      <c r="K6266">
        <v>1</v>
      </c>
      <c r="L6266" t="str">
        <f>_xlfn.CONCAT(D6266,F6266)</f>
        <v>Cinnamon roll</v>
      </c>
      <c r="M6266" s="10">
        <f>E6266*_xlfn.XLOOKUP(L6266,PriceListData!$F$2:$F$97,PriceListData!$E$2:$E$97)</f>
        <v>7.5</v>
      </c>
      <c r="N6266" t="str">
        <f>TEXT(B6266,"dddd")</f>
        <v>Monday</v>
      </c>
    </row>
    <row r="6267" spans="1:14" x14ac:dyDescent="0.35">
      <c r="A6267">
        <v>292228</v>
      </c>
      <c r="B6267" s="3">
        <v>45803</v>
      </c>
      <c r="C6267" s="4">
        <v>0.46212962962962961</v>
      </c>
      <c r="D6267" t="s">
        <v>443</v>
      </c>
      <c r="E6267">
        <v>1</v>
      </c>
      <c r="G6267" t="s">
        <v>433</v>
      </c>
      <c r="H6267" t="s">
        <v>435</v>
      </c>
      <c r="J6267" t="s">
        <v>403</v>
      </c>
      <c r="K6267">
        <v>1</v>
      </c>
      <c r="L6267" t="str">
        <f>_xlfn.CONCAT(D6267,F6267)</f>
        <v>Scone with clotted cream and jam</v>
      </c>
      <c r="M6267" s="10">
        <f>E6267*_xlfn.XLOOKUP(L6267,PriceListData!$F$2:$F$97,PriceListData!$E$2:$E$97)</f>
        <v>5.75</v>
      </c>
      <c r="N6267" t="str">
        <f>TEXT(B6267,"dddd")</f>
        <v>Monday</v>
      </c>
    </row>
    <row r="6268" spans="1:14" x14ac:dyDescent="0.35">
      <c r="A6268">
        <v>292227</v>
      </c>
      <c r="B6268" s="3">
        <v>45803</v>
      </c>
      <c r="C6268" s="4">
        <v>0.45318287037037036</v>
      </c>
      <c r="D6268" t="s">
        <v>441</v>
      </c>
      <c r="E6268">
        <v>1</v>
      </c>
      <c r="G6268" t="s">
        <v>433</v>
      </c>
      <c r="H6268" t="s">
        <v>435</v>
      </c>
      <c r="J6268" t="s">
        <v>403</v>
      </c>
      <c r="K6268">
        <v>2</v>
      </c>
      <c r="L6268" t="str">
        <f>_xlfn.CONCAT(D6268,F6268)</f>
        <v>Sticky bun</v>
      </c>
      <c r="M6268" s="10">
        <f>E6268*_xlfn.XLOOKUP(L6268,PriceListData!$F$2:$F$97,PriceListData!$E$2:$E$97)</f>
        <v>2.75</v>
      </c>
      <c r="N6268" t="str">
        <f>TEXT(B6268,"dddd")</f>
        <v>Monday</v>
      </c>
    </row>
    <row r="6269" spans="1:14" x14ac:dyDescent="0.35">
      <c r="A6269">
        <v>292227</v>
      </c>
      <c r="B6269" s="3">
        <v>45803</v>
      </c>
      <c r="C6269" s="4">
        <v>0.45318287037037036</v>
      </c>
      <c r="D6269" t="s">
        <v>438</v>
      </c>
      <c r="E6269">
        <v>1</v>
      </c>
      <c r="G6269" t="s">
        <v>433</v>
      </c>
      <c r="H6269" t="s">
        <v>435</v>
      </c>
      <c r="J6269" t="s">
        <v>403</v>
      </c>
      <c r="K6269">
        <v>2</v>
      </c>
      <c r="L6269" t="str">
        <f>_xlfn.CONCAT(D6269,F6269)</f>
        <v>Cinnamon roll</v>
      </c>
      <c r="M6269" s="10">
        <f>E6269*_xlfn.XLOOKUP(L6269,PriceListData!$F$2:$F$97,PriceListData!$E$2:$E$97)</f>
        <v>3.75</v>
      </c>
      <c r="N6269" t="str">
        <f>TEXT(B6269,"dddd")</f>
        <v>Monday</v>
      </c>
    </row>
    <row r="6270" spans="1:14" x14ac:dyDescent="0.35">
      <c r="A6270">
        <v>292226</v>
      </c>
      <c r="B6270" s="3">
        <v>45803</v>
      </c>
      <c r="C6270" s="4">
        <v>0.45116898148148149</v>
      </c>
      <c r="D6270" t="s">
        <v>441</v>
      </c>
      <c r="E6270">
        <v>1</v>
      </c>
      <c r="G6270" t="s">
        <v>433</v>
      </c>
      <c r="H6270" t="s">
        <v>435</v>
      </c>
      <c r="J6270" t="s">
        <v>403</v>
      </c>
      <c r="K6270">
        <v>2</v>
      </c>
      <c r="L6270" t="str">
        <f>_xlfn.CONCAT(D6270,F6270)</f>
        <v>Sticky bun</v>
      </c>
      <c r="M6270" s="10">
        <f>E6270*_xlfn.XLOOKUP(L6270,PriceListData!$F$2:$F$97,PriceListData!$E$2:$E$97)</f>
        <v>2.75</v>
      </c>
      <c r="N6270" t="str">
        <f>TEXT(B6270,"dddd")</f>
        <v>Monday</v>
      </c>
    </row>
    <row r="6271" spans="1:14" x14ac:dyDescent="0.35">
      <c r="A6271">
        <v>292225</v>
      </c>
      <c r="B6271" s="3">
        <v>45803</v>
      </c>
      <c r="C6271" s="4">
        <v>0.44839120370370372</v>
      </c>
      <c r="D6271" t="s">
        <v>438</v>
      </c>
      <c r="E6271">
        <v>1</v>
      </c>
      <c r="G6271" t="s">
        <v>433</v>
      </c>
      <c r="H6271" t="s">
        <v>435</v>
      </c>
      <c r="J6271" t="s">
        <v>403</v>
      </c>
      <c r="K6271">
        <v>2</v>
      </c>
      <c r="L6271" t="str">
        <f>_xlfn.CONCAT(D6271,F6271)</f>
        <v>Cinnamon roll</v>
      </c>
      <c r="M6271" s="10">
        <f>E6271*_xlfn.XLOOKUP(L6271,PriceListData!$F$2:$F$97,PriceListData!$E$2:$E$97)</f>
        <v>3.75</v>
      </c>
      <c r="N6271" t="str">
        <f>TEXT(B6271,"dddd")</f>
        <v>Monday</v>
      </c>
    </row>
    <row r="6272" spans="1:14" x14ac:dyDescent="0.35">
      <c r="A6272">
        <v>292224</v>
      </c>
      <c r="B6272" s="3">
        <v>45803</v>
      </c>
      <c r="C6272" s="4">
        <v>0.44814814814814813</v>
      </c>
      <c r="D6272" t="s">
        <v>441</v>
      </c>
      <c r="E6272">
        <v>1</v>
      </c>
      <c r="G6272" t="s">
        <v>433</v>
      </c>
      <c r="H6272" t="s">
        <v>435</v>
      </c>
      <c r="J6272" t="s">
        <v>403</v>
      </c>
      <c r="K6272">
        <v>1</v>
      </c>
      <c r="L6272" t="str">
        <f>_xlfn.CONCAT(D6272,F6272)</f>
        <v>Sticky bun</v>
      </c>
      <c r="M6272" s="10">
        <f>E6272*_xlfn.XLOOKUP(L6272,PriceListData!$F$2:$F$97,PriceListData!$E$2:$E$97)</f>
        <v>2.75</v>
      </c>
      <c r="N6272" t="str">
        <f>TEXT(B6272,"dddd")</f>
        <v>Monday</v>
      </c>
    </row>
    <row r="6273" spans="1:14" x14ac:dyDescent="0.35">
      <c r="A6273">
        <v>292224</v>
      </c>
      <c r="B6273" s="3">
        <v>45803</v>
      </c>
      <c r="C6273" s="4">
        <v>0.44814814814814813</v>
      </c>
      <c r="D6273" t="s">
        <v>443</v>
      </c>
      <c r="E6273">
        <v>1</v>
      </c>
      <c r="G6273" t="s">
        <v>433</v>
      </c>
      <c r="H6273" t="s">
        <v>435</v>
      </c>
      <c r="J6273" t="s">
        <v>403</v>
      </c>
      <c r="K6273">
        <v>1</v>
      </c>
      <c r="L6273" t="str">
        <f>_xlfn.CONCAT(D6273,F6273)</f>
        <v>Scone with clotted cream and jam</v>
      </c>
      <c r="M6273" s="10">
        <f>E6273*_xlfn.XLOOKUP(L6273,PriceListData!$F$2:$F$97,PriceListData!$E$2:$E$97)</f>
        <v>5.75</v>
      </c>
      <c r="N6273" t="str">
        <f>TEXT(B6273,"dddd")</f>
        <v>Monday</v>
      </c>
    </row>
    <row r="6274" spans="1:14" x14ac:dyDescent="0.35">
      <c r="A6274">
        <v>292224</v>
      </c>
      <c r="B6274" s="3">
        <v>45803</v>
      </c>
      <c r="C6274" s="4">
        <v>0.44814814814814813</v>
      </c>
      <c r="D6274" t="s">
        <v>432</v>
      </c>
      <c r="E6274">
        <v>1</v>
      </c>
      <c r="G6274" t="s">
        <v>433</v>
      </c>
      <c r="H6274" t="s">
        <v>434</v>
      </c>
      <c r="J6274" t="s">
        <v>403</v>
      </c>
      <c r="K6274">
        <v>1</v>
      </c>
      <c r="L6274" t="str">
        <f>_xlfn.CONCAT(D6274,F6274)</f>
        <v>Candy bar</v>
      </c>
      <c r="M6274" s="10">
        <f>E6274*_xlfn.XLOOKUP(L6274,PriceListData!$F$2:$F$97,PriceListData!$E$2:$E$97)</f>
        <v>2.75</v>
      </c>
      <c r="N6274" t="str">
        <f>TEXT(B6274,"dddd")</f>
        <v>Monday</v>
      </c>
    </row>
    <row r="6275" spans="1:14" x14ac:dyDescent="0.35">
      <c r="A6275">
        <v>292223</v>
      </c>
      <c r="B6275" s="3">
        <v>45803</v>
      </c>
      <c r="C6275" s="4">
        <v>0.44386574074074076</v>
      </c>
      <c r="D6275" t="s">
        <v>443</v>
      </c>
      <c r="E6275">
        <v>1</v>
      </c>
      <c r="G6275" t="s">
        <v>433</v>
      </c>
      <c r="H6275" t="s">
        <v>435</v>
      </c>
      <c r="J6275" t="s">
        <v>403</v>
      </c>
      <c r="K6275">
        <v>1</v>
      </c>
      <c r="L6275" t="str">
        <f>_xlfn.CONCAT(D6275,F6275)</f>
        <v>Scone with clotted cream and jam</v>
      </c>
      <c r="M6275" s="10">
        <f>E6275*_xlfn.XLOOKUP(L6275,PriceListData!$F$2:$F$97,PriceListData!$E$2:$E$97)</f>
        <v>5.75</v>
      </c>
      <c r="N6275" t="str">
        <f>TEXT(B6275,"dddd")</f>
        <v>Monday</v>
      </c>
    </row>
    <row r="6276" spans="1:14" x14ac:dyDescent="0.35">
      <c r="A6276">
        <v>292222</v>
      </c>
      <c r="B6276" s="3">
        <v>45803</v>
      </c>
      <c r="C6276" s="4">
        <v>0.4422800925925926</v>
      </c>
      <c r="D6276" t="s">
        <v>443</v>
      </c>
      <c r="E6276">
        <v>1</v>
      </c>
      <c r="G6276" t="s">
        <v>433</v>
      </c>
      <c r="H6276" t="s">
        <v>435</v>
      </c>
      <c r="J6276" t="s">
        <v>403</v>
      </c>
      <c r="K6276">
        <v>1</v>
      </c>
      <c r="L6276" t="str">
        <f>_xlfn.CONCAT(D6276,F6276)</f>
        <v>Scone with clotted cream and jam</v>
      </c>
      <c r="M6276" s="10">
        <f>E6276*_xlfn.XLOOKUP(L6276,PriceListData!$F$2:$F$97,PriceListData!$E$2:$E$97)</f>
        <v>5.75</v>
      </c>
      <c r="N6276" t="str">
        <f>TEXT(B6276,"dddd")</f>
        <v>Monday</v>
      </c>
    </row>
    <row r="6277" spans="1:14" x14ac:dyDescent="0.35">
      <c r="A6277">
        <v>292221</v>
      </c>
      <c r="B6277" s="3">
        <v>45803</v>
      </c>
      <c r="C6277" s="4">
        <v>0.44184027777777779</v>
      </c>
      <c r="D6277" t="s">
        <v>443</v>
      </c>
      <c r="E6277">
        <v>1</v>
      </c>
      <c r="G6277" t="s">
        <v>433</v>
      </c>
      <c r="H6277" t="s">
        <v>435</v>
      </c>
      <c r="J6277" t="s">
        <v>403</v>
      </c>
      <c r="K6277">
        <v>1</v>
      </c>
      <c r="L6277" t="str">
        <f>_xlfn.CONCAT(D6277,F6277)</f>
        <v>Scone with clotted cream and jam</v>
      </c>
      <c r="M6277" s="10">
        <f>E6277*_xlfn.XLOOKUP(L6277,PriceListData!$F$2:$F$97,PriceListData!$E$2:$E$97)</f>
        <v>5.75</v>
      </c>
      <c r="N6277" t="str">
        <f>TEXT(B6277,"dddd")</f>
        <v>Monday</v>
      </c>
    </row>
    <row r="6278" spans="1:14" x14ac:dyDescent="0.35">
      <c r="A6278">
        <v>292220</v>
      </c>
      <c r="B6278" s="3">
        <v>45803</v>
      </c>
      <c r="C6278" s="4">
        <v>0.42326388888888888</v>
      </c>
      <c r="D6278" t="s">
        <v>438</v>
      </c>
      <c r="E6278">
        <v>2</v>
      </c>
      <c r="G6278" t="s">
        <v>433</v>
      </c>
      <c r="H6278" t="s">
        <v>435</v>
      </c>
      <c r="J6278" t="s">
        <v>403</v>
      </c>
      <c r="K6278">
        <v>1</v>
      </c>
      <c r="L6278" t="str">
        <f>_xlfn.CONCAT(D6278,F6278)</f>
        <v>Cinnamon roll</v>
      </c>
      <c r="M6278" s="10">
        <f>E6278*_xlfn.XLOOKUP(L6278,PriceListData!$F$2:$F$97,PriceListData!$E$2:$E$97)</f>
        <v>7.5</v>
      </c>
      <c r="N6278" t="str">
        <f>TEXT(B6278,"dddd")</f>
        <v>Monday</v>
      </c>
    </row>
    <row r="6279" spans="1:14" x14ac:dyDescent="0.35">
      <c r="A6279">
        <v>292219</v>
      </c>
      <c r="B6279" s="3">
        <v>45803</v>
      </c>
      <c r="C6279" s="4">
        <v>0.41980324074074077</v>
      </c>
      <c r="D6279" t="s">
        <v>63</v>
      </c>
      <c r="E6279">
        <v>1</v>
      </c>
      <c r="G6279" t="s">
        <v>433</v>
      </c>
      <c r="H6279" t="s">
        <v>435</v>
      </c>
      <c r="J6279" t="s">
        <v>403</v>
      </c>
      <c r="K6279">
        <v>1</v>
      </c>
      <c r="L6279" t="str">
        <f>_xlfn.CONCAT(D6279,F6279)</f>
        <v>Cookie</v>
      </c>
      <c r="M6279" s="10">
        <f>E6279*_xlfn.XLOOKUP(L6279,PriceListData!$F$2:$F$97,PriceListData!$E$2:$E$97)</f>
        <v>3</v>
      </c>
      <c r="N6279" t="str">
        <f>TEXT(B6279,"dddd")</f>
        <v>Monday</v>
      </c>
    </row>
    <row r="6280" spans="1:14" x14ac:dyDescent="0.35">
      <c r="A6280">
        <v>292218</v>
      </c>
      <c r="B6280" s="3">
        <v>45803</v>
      </c>
      <c r="C6280" s="4">
        <v>0.419375</v>
      </c>
      <c r="D6280" t="s">
        <v>438</v>
      </c>
      <c r="E6280">
        <v>1</v>
      </c>
      <c r="G6280" t="s">
        <v>433</v>
      </c>
      <c r="H6280" t="s">
        <v>435</v>
      </c>
      <c r="J6280" t="s">
        <v>403</v>
      </c>
      <c r="K6280">
        <v>1</v>
      </c>
      <c r="L6280" t="str">
        <f>_xlfn.CONCAT(D6280,F6280)</f>
        <v>Cinnamon roll</v>
      </c>
      <c r="M6280" s="10">
        <f>E6280*_xlfn.XLOOKUP(L6280,PriceListData!$F$2:$F$97,PriceListData!$E$2:$E$97)</f>
        <v>3.75</v>
      </c>
      <c r="N6280" t="str">
        <f>TEXT(B6280,"dddd")</f>
        <v>Monday</v>
      </c>
    </row>
    <row r="6281" spans="1:14" x14ac:dyDescent="0.35">
      <c r="A6281">
        <v>292217</v>
      </c>
      <c r="B6281" s="3">
        <v>45803</v>
      </c>
      <c r="C6281" s="4">
        <v>0.41421296296296295</v>
      </c>
      <c r="D6281" t="s">
        <v>457</v>
      </c>
      <c r="E6281">
        <v>1</v>
      </c>
      <c r="G6281" t="s">
        <v>433</v>
      </c>
      <c r="H6281" t="s">
        <v>440</v>
      </c>
      <c r="J6281" t="s">
        <v>403</v>
      </c>
      <c r="K6281">
        <v>1</v>
      </c>
      <c r="L6281" t="str">
        <f>_xlfn.CONCAT(D6281,F6281)</f>
        <v>Scone with clotted cream and jam (day old)</v>
      </c>
      <c r="M6281" s="10">
        <f>E6281*_xlfn.XLOOKUP(L6281,PriceListData!$F$2:$F$97,PriceListData!$E$2:$E$97)</f>
        <v>4.75</v>
      </c>
      <c r="N6281" t="str">
        <f>TEXT(B6281,"dddd")</f>
        <v>Monday</v>
      </c>
    </row>
    <row r="6282" spans="1:14" x14ac:dyDescent="0.35">
      <c r="A6282">
        <v>292216</v>
      </c>
      <c r="B6282" s="3">
        <v>45803</v>
      </c>
      <c r="C6282" s="4">
        <v>0.40331018518518519</v>
      </c>
      <c r="D6282" t="s">
        <v>441</v>
      </c>
      <c r="E6282">
        <v>2</v>
      </c>
      <c r="G6282" t="s">
        <v>433</v>
      </c>
      <c r="H6282" t="s">
        <v>435</v>
      </c>
      <c r="J6282" t="s">
        <v>403</v>
      </c>
      <c r="K6282">
        <v>1</v>
      </c>
      <c r="L6282" t="str">
        <f>_xlfn.CONCAT(D6282,F6282)</f>
        <v>Sticky bun</v>
      </c>
      <c r="M6282" s="10">
        <f>E6282*_xlfn.XLOOKUP(L6282,PriceListData!$F$2:$F$97,PriceListData!$E$2:$E$97)</f>
        <v>5.5</v>
      </c>
      <c r="N6282" t="str">
        <f>TEXT(B6282,"dddd")</f>
        <v>Monday</v>
      </c>
    </row>
    <row r="6283" spans="1:14" x14ac:dyDescent="0.35">
      <c r="A6283">
        <v>292215</v>
      </c>
      <c r="B6283" s="3">
        <v>45803</v>
      </c>
      <c r="C6283" s="4">
        <v>0.39679398148148148</v>
      </c>
      <c r="D6283" t="s">
        <v>443</v>
      </c>
      <c r="E6283">
        <v>2</v>
      </c>
      <c r="G6283" t="s">
        <v>433</v>
      </c>
      <c r="H6283" t="s">
        <v>435</v>
      </c>
      <c r="J6283" t="s">
        <v>403</v>
      </c>
      <c r="K6283">
        <v>1</v>
      </c>
      <c r="L6283" t="str">
        <f>_xlfn.CONCAT(D6283,F6283)</f>
        <v>Scone with clotted cream and jam</v>
      </c>
      <c r="M6283" s="10">
        <f>E6283*_xlfn.XLOOKUP(L6283,PriceListData!$F$2:$F$97,PriceListData!$E$2:$E$97)</f>
        <v>11.5</v>
      </c>
      <c r="N6283" t="str">
        <f>TEXT(B6283,"dddd")</f>
        <v>Monday</v>
      </c>
    </row>
    <row r="6284" spans="1:14" x14ac:dyDescent="0.35">
      <c r="A6284">
        <v>292214</v>
      </c>
      <c r="B6284" s="3">
        <v>45803</v>
      </c>
      <c r="C6284" s="4">
        <v>0.38884259259259257</v>
      </c>
      <c r="D6284" t="s">
        <v>438</v>
      </c>
      <c r="E6284">
        <v>1</v>
      </c>
      <c r="G6284" t="s">
        <v>433</v>
      </c>
      <c r="H6284" t="s">
        <v>435</v>
      </c>
      <c r="J6284" t="s">
        <v>403</v>
      </c>
      <c r="K6284">
        <v>1</v>
      </c>
      <c r="L6284" t="str">
        <f>_xlfn.CONCAT(D6284,F6284)</f>
        <v>Cinnamon roll</v>
      </c>
      <c r="M6284" s="10">
        <f>E6284*_xlfn.XLOOKUP(L6284,PriceListData!$F$2:$F$97,PriceListData!$E$2:$E$97)</f>
        <v>3.75</v>
      </c>
      <c r="N6284" t="str">
        <f>TEXT(B6284,"dddd")</f>
        <v>Monday</v>
      </c>
    </row>
    <row r="6285" spans="1:14" x14ac:dyDescent="0.35">
      <c r="A6285">
        <v>292213</v>
      </c>
      <c r="B6285" s="3">
        <v>45803</v>
      </c>
      <c r="C6285" s="4">
        <v>0.38638888888888889</v>
      </c>
      <c r="D6285" t="s">
        <v>441</v>
      </c>
      <c r="E6285">
        <v>1</v>
      </c>
      <c r="G6285" t="s">
        <v>433</v>
      </c>
      <c r="H6285" t="s">
        <v>435</v>
      </c>
      <c r="J6285" t="s">
        <v>403</v>
      </c>
      <c r="K6285">
        <v>1</v>
      </c>
      <c r="L6285" t="str">
        <f>_xlfn.CONCAT(D6285,F6285)</f>
        <v>Sticky bun</v>
      </c>
      <c r="M6285" s="10">
        <f>E6285*_xlfn.XLOOKUP(L6285,PriceListData!$F$2:$F$97,PriceListData!$E$2:$E$97)</f>
        <v>2.75</v>
      </c>
      <c r="N6285" t="str">
        <f>TEXT(B6285,"dddd")</f>
        <v>Monday</v>
      </c>
    </row>
    <row r="6286" spans="1:14" x14ac:dyDescent="0.35">
      <c r="A6286">
        <v>292212</v>
      </c>
      <c r="B6286" s="3">
        <v>45803</v>
      </c>
      <c r="C6286" s="4">
        <v>0.38179398148148147</v>
      </c>
      <c r="D6286" t="s">
        <v>456</v>
      </c>
      <c r="E6286">
        <v>1</v>
      </c>
      <c r="G6286" t="s">
        <v>433</v>
      </c>
      <c r="H6286" t="s">
        <v>440</v>
      </c>
      <c r="J6286" t="s">
        <v>403</v>
      </c>
      <c r="K6286">
        <v>1</v>
      </c>
      <c r="L6286" t="str">
        <f>_xlfn.CONCAT(D6286,F6286)</f>
        <v>Cinnamon roll (day old)</v>
      </c>
      <c r="M6286" s="10">
        <f>E6286*_xlfn.XLOOKUP(L6286,PriceListData!$F$2:$F$97,PriceListData!$E$2:$E$97)</f>
        <v>3</v>
      </c>
      <c r="N6286" t="str">
        <f>TEXT(B6286,"dddd")</f>
        <v>Monday</v>
      </c>
    </row>
    <row r="6287" spans="1:14" x14ac:dyDescent="0.35">
      <c r="A6287">
        <v>292211</v>
      </c>
      <c r="B6287" s="3">
        <v>45803</v>
      </c>
      <c r="C6287" s="4">
        <v>0.38105324074074076</v>
      </c>
      <c r="D6287" t="s">
        <v>456</v>
      </c>
      <c r="E6287">
        <v>1</v>
      </c>
      <c r="G6287" t="s">
        <v>433</v>
      </c>
      <c r="H6287" t="s">
        <v>440</v>
      </c>
      <c r="J6287" t="s">
        <v>403</v>
      </c>
      <c r="K6287">
        <v>1</v>
      </c>
      <c r="L6287" t="str">
        <f>_xlfn.CONCAT(D6287,F6287)</f>
        <v>Cinnamon roll (day old)</v>
      </c>
      <c r="M6287" s="10">
        <f>E6287*_xlfn.XLOOKUP(L6287,PriceListData!$F$2:$F$97,PriceListData!$E$2:$E$97)</f>
        <v>3</v>
      </c>
      <c r="N6287" t="str">
        <f>TEXT(B6287,"dddd")</f>
        <v>Monday</v>
      </c>
    </row>
    <row r="6288" spans="1:14" x14ac:dyDescent="0.35">
      <c r="A6288">
        <v>292607</v>
      </c>
      <c r="B6288" s="3">
        <v>45804</v>
      </c>
      <c r="C6288" s="4">
        <v>0.90956018518518522</v>
      </c>
      <c r="D6288" t="s">
        <v>431</v>
      </c>
      <c r="E6288">
        <v>1</v>
      </c>
      <c r="F6288" t="s">
        <v>76</v>
      </c>
      <c r="G6288" t="s">
        <v>405</v>
      </c>
      <c r="H6288" t="s">
        <v>414</v>
      </c>
      <c r="J6288" t="s">
        <v>403</v>
      </c>
      <c r="K6288">
        <v>1</v>
      </c>
      <c r="L6288" t="str">
        <f>_xlfn.CONCAT(D6288,F6288)</f>
        <v>Mazagran10 oz</v>
      </c>
      <c r="M6288" s="10">
        <f>E6288*_xlfn.XLOOKUP(L6288,PriceListData!$F$2:$F$97,PriceListData!$E$2:$E$97)</f>
        <v>4</v>
      </c>
      <c r="N6288" t="str">
        <f>TEXT(B6288,"dddd")</f>
        <v>Tuesday</v>
      </c>
    </row>
    <row r="6289" spans="1:14" x14ac:dyDescent="0.35">
      <c r="A6289">
        <v>292607</v>
      </c>
      <c r="B6289" s="3">
        <v>45804</v>
      </c>
      <c r="C6289" s="4">
        <v>0.90956018518518522</v>
      </c>
      <c r="D6289" t="s">
        <v>404</v>
      </c>
      <c r="E6289">
        <v>1</v>
      </c>
      <c r="F6289" t="s">
        <v>15</v>
      </c>
      <c r="G6289" t="s">
        <v>405</v>
      </c>
      <c r="H6289" t="s">
        <v>406</v>
      </c>
      <c r="J6289" t="s">
        <v>403</v>
      </c>
      <c r="K6289">
        <v>1</v>
      </c>
      <c r="L6289" t="str">
        <f>_xlfn.CONCAT(D6289,F6289)</f>
        <v>Café latté12 oz</v>
      </c>
      <c r="M6289" s="10">
        <f>E6289*_xlfn.XLOOKUP(L6289,PriceListData!$F$2:$F$97,PriceListData!$E$2:$E$97)</f>
        <v>4.25</v>
      </c>
      <c r="N6289" t="str">
        <f>TEXT(B6289,"dddd")</f>
        <v>Tuesday</v>
      </c>
    </row>
    <row r="6290" spans="1:14" x14ac:dyDescent="0.35">
      <c r="A6290">
        <v>292606</v>
      </c>
      <c r="B6290" s="3">
        <v>45804</v>
      </c>
      <c r="C6290" s="4">
        <v>0.89694444444444443</v>
      </c>
      <c r="D6290" t="s">
        <v>427</v>
      </c>
      <c r="E6290">
        <v>1</v>
      </c>
      <c r="F6290" t="s">
        <v>15</v>
      </c>
      <c r="G6290" t="s">
        <v>417</v>
      </c>
      <c r="H6290" t="s">
        <v>418</v>
      </c>
      <c r="J6290" t="s">
        <v>403</v>
      </c>
      <c r="K6290">
        <v>1</v>
      </c>
      <c r="L6290" t="str">
        <f>_xlfn.CONCAT(D6290,F6290)</f>
        <v>House blend12 oz</v>
      </c>
      <c r="M6290" s="10">
        <f>E6290*_xlfn.XLOOKUP(L6290,PriceListData!$F$2:$F$97,PriceListData!$E$2:$E$97)</f>
        <v>12.95</v>
      </c>
      <c r="N6290" t="str">
        <f>TEXT(B6290,"dddd")</f>
        <v>Tuesday</v>
      </c>
    </row>
    <row r="6291" spans="1:14" x14ac:dyDescent="0.35">
      <c r="A6291">
        <v>292605</v>
      </c>
      <c r="B6291" s="3">
        <v>45804</v>
      </c>
      <c r="C6291" s="4">
        <v>0.83489583333333328</v>
      </c>
      <c r="D6291" t="s">
        <v>428</v>
      </c>
      <c r="E6291">
        <v>2</v>
      </c>
      <c r="F6291" t="s">
        <v>15</v>
      </c>
      <c r="G6291" t="s">
        <v>413</v>
      </c>
      <c r="H6291" t="s">
        <v>406</v>
      </c>
      <c r="J6291" t="s">
        <v>403</v>
      </c>
      <c r="K6291">
        <v>1</v>
      </c>
      <c r="L6291" t="str">
        <f>_xlfn.CONCAT(D6291,F6291)</f>
        <v>Rooibos latté12 oz</v>
      </c>
      <c r="M6291" s="10">
        <f>E6291*_xlfn.XLOOKUP(L6291,PriceListData!$F$2:$F$97,PriceListData!$E$2:$E$97)</f>
        <v>11</v>
      </c>
      <c r="N6291" t="str">
        <f>TEXT(B6291,"dddd")</f>
        <v>Tuesday</v>
      </c>
    </row>
    <row r="6292" spans="1:14" x14ac:dyDescent="0.35">
      <c r="A6292">
        <v>292605</v>
      </c>
      <c r="B6292" s="3">
        <v>45804</v>
      </c>
      <c r="C6292" s="4">
        <v>0.83489583333333328</v>
      </c>
      <c r="D6292" t="s">
        <v>428</v>
      </c>
      <c r="E6292">
        <v>1</v>
      </c>
      <c r="F6292" t="s">
        <v>15</v>
      </c>
      <c r="G6292" t="s">
        <v>413</v>
      </c>
      <c r="H6292" t="s">
        <v>406</v>
      </c>
      <c r="J6292" t="s">
        <v>403</v>
      </c>
      <c r="K6292">
        <v>1</v>
      </c>
      <c r="L6292" t="str">
        <f>_xlfn.CONCAT(D6292,F6292)</f>
        <v>Rooibos latté12 oz</v>
      </c>
      <c r="M6292" s="10">
        <f>E6292*_xlfn.XLOOKUP(L6292,PriceListData!$F$2:$F$97,PriceListData!$E$2:$E$97)</f>
        <v>5.5</v>
      </c>
      <c r="N6292" t="str">
        <f>TEXT(B6292,"dddd")</f>
        <v>Tuesday</v>
      </c>
    </row>
    <row r="6293" spans="1:14" x14ac:dyDescent="0.35">
      <c r="A6293">
        <v>292605</v>
      </c>
      <c r="B6293" s="3">
        <v>45804</v>
      </c>
      <c r="C6293" s="4">
        <v>0.83489583333333328</v>
      </c>
      <c r="D6293" t="s">
        <v>404</v>
      </c>
      <c r="E6293">
        <v>1</v>
      </c>
      <c r="F6293" t="s">
        <v>15</v>
      </c>
      <c r="G6293" t="s">
        <v>405</v>
      </c>
      <c r="H6293" t="s">
        <v>406</v>
      </c>
      <c r="J6293" t="s">
        <v>403</v>
      </c>
      <c r="K6293">
        <v>1</v>
      </c>
      <c r="L6293" t="str">
        <f>_xlfn.CONCAT(D6293,F6293)</f>
        <v>Café latté12 oz</v>
      </c>
      <c r="M6293" s="10">
        <f>E6293*_xlfn.XLOOKUP(L6293,PriceListData!$F$2:$F$97,PriceListData!$E$2:$E$97)</f>
        <v>4.25</v>
      </c>
      <c r="N6293" t="str">
        <f>TEXT(B6293,"dddd")</f>
        <v>Tuesday</v>
      </c>
    </row>
    <row r="6294" spans="1:14" x14ac:dyDescent="0.35">
      <c r="A6294">
        <v>292604</v>
      </c>
      <c r="B6294" s="3">
        <v>45804</v>
      </c>
      <c r="C6294" s="4">
        <v>0.7976388888888889</v>
      </c>
      <c r="D6294" t="s">
        <v>404</v>
      </c>
      <c r="E6294">
        <v>1</v>
      </c>
      <c r="F6294" t="s">
        <v>15</v>
      </c>
      <c r="G6294" t="s">
        <v>405</v>
      </c>
      <c r="H6294" t="s">
        <v>406</v>
      </c>
      <c r="J6294" t="s">
        <v>403</v>
      </c>
      <c r="K6294">
        <v>1</v>
      </c>
      <c r="L6294" t="str">
        <f>_xlfn.CONCAT(D6294,F6294)</f>
        <v>Café latté12 oz</v>
      </c>
      <c r="M6294" s="10">
        <f>E6294*_xlfn.XLOOKUP(L6294,PriceListData!$F$2:$F$97,PriceListData!$E$2:$E$97)</f>
        <v>4.25</v>
      </c>
      <c r="N6294" t="str">
        <f>TEXT(B6294,"dddd")</f>
        <v>Tuesday</v>
      </c>
    </row>
    <row r="6295" spans="1:14" x14ac:dyDescent="0.35">
      <c r="A6295">
        <v>292603</v>
      </c>
      <c r="B6295" s="3">
        <v>45804</v>
      </c>
      <c r="C6295" s="4">
        <v>0.79467592592592595</v>
      </c>
      <c r="D6295" t="s">
        <v>412</v>
      </c>
      <c r="E6295">
        <v>1</v>
      </c>
      <c r="F6295" t="s">
        <v>15</v>
      </c>
      <c r="G6295" t="s">
        <v>413</v>
      </c>
      <c r="H6295" t="s">
        <v>414</v>
      </c>
      <c r="J6295" t="s">
        <v>403</v>
      </c>
      <c r="K6295">
        <v>1</v>
      </c>
      <c r="L6295" t="str">
        <f>_xlfn.CONCAT(D6295,F6295)</f>
        <v>Iced tea12 oz</v>
      </c>
      <c r="M6295" s="10">
        <f>E6295*_xlfn.XLOOKUP(L6295,PriceListData!$F$2:$F$97,PriceListData!$E$2:$E$97)</f>
        <v>4.25</v>
      </c>
      <c r="N6295" t="str">
        <f>TEXT(B6295,"dddd")</f>
        <v>Tuesday</v>
      </c>
    </row>
    <row r="6296" spans="1:14" x14ac:dyDescent="0.35">
      <c r="A6296">
        <v>292602</v>
      </c>
      <c r="B6296" s="3">
        <v>45804</v>
      </c>
      <c r="C6296" s="4">
        <v>0.79390046296296302</v>
      </c>
      <c r="D6296" t="s">
        <v>21</v>
      </c>
      <c r="E6296">
        <v>2</v>
      </c>
      <c r="F6296" t="s">
        <v>15</v>
      </c>
      <c r="G6296" t="s">
        <v>405</v>
      </c>
      <c r="H6296" t="s">
        <v>406</v>
      </c>
      <c r="J6296" t="s">
        <v>403</v>
      </c>
      <c r="K6296">
        <v>1</v>
      </c>
      <c r="L6296" t="str">
        <f>_xlfn.CONCAT(D6296,F6296)</f>
        <v>Pourover12 oz</v>
      </c>
      <c r="M6296" s="10">
        <f>E6296*_xlfn.XLOOKUP(L6296,PriceListData!$F$2:$F$97,PriceListData!$E$2:$E$97)</f>
        <v>7</v>
      </c>
      <c r="N6296" t="str">
        <f>TEXT(B6296,"dddd")</f>
        <v>Tuesday</v>
      </c>
    </row>
    <row r="6297" spans="1:14" x14ac:dyDescent="0.35">
      <c r="A6297">
        <v>292602</v>
      </c>
      <c r="B6297" s="3">
        <v>45804</v>
      </c>
      <c r="C6297" s="4">
        <v>0.79390046296296302</v>
      </c>
      <c r="D6297" t="s">
        <v>21</v>
      </c>
      <c r="E6297">
        <v>1</v>
      </c>
      <c r="F6297" t="s">
        <v>15</v>
      </c>
      <c r="G6297" t="s">
        <v>405</v>
      </c>
      <c r="H6297" t="s">
        <v>406</v>
      </c>
      <c r="J6297" t="s">
        <v>403</v>
      </c>
      <c r="K6297">
        <v>1</v>
      </c>
      <c r="L6297" t="str">
        <f>_xlfn.CONCAT(D6297,F6297)</f>
        <v>Pourover12 oz</v>
      </c>
      <c r="M6297" s="10">
        <f>E6297*_xlfn.XLOOKUP(L6297,PriceListData!$F$2:$F$97,PriceListData!$E$2:$E$97)</f>
        <v>3.5</v>
      </c>
      <c r="N6297" t="str">
        <f>TEXT(B6297,"dddd")</f>
        <v>Tuesday</v>
      </c>
    </row>
    <row r="6298" spans="1:14" x14ac:dyDescent="0.35">
      <c r="A6298">
        <v>292601</v>
      </c>
      <c r="B6298" s="3">
        <v>45804</v>
      </c>
      <c r="C6298" s="4">
        <v>0.78040509259259261</v>
      </c>
      <c r="D6298" t="s">
        <v>411</v>
      </c>
      <c r="E6298">
        <v>1</v>
      </c>
      <c r="F6298" t="s">
        <v>24</v>
      </c>
      <c r="G6298" t="s">
        <v>405</v>
      </c>
      <c r="H6298" t="s">
        <v>406</v>
      </c>
      <c r="J6298" t="s">
        <v>403</v>
      </c>
      <c r="K6298">
        <v>1</v>
      </c>
      <c r="L6298" t="str">
        <f>_xlfn.CONCAT(D6298,F6298)</f>
        <v>Turkish coffee3 oz</v>
      </c>
      <c r="M6298" s="10">
        <f>E6298*_xlfn.XLOOKUP(L6298,PriceListData!$F$2:$F$97,PriceListData!$E$2:$E$97)</f>
        <v>3.75</v>
      </c>
      <c r="N6298" t="str">
        <f>TEXT(B6298,"dddd")</f>
        <v>Tuesday</v>
      </c>
    </row>
    <row r="6299" spans="1:14" x14ac:dyDescent="0.35">
      <c r="A6299">
        <v>292600</v>
      </c>
      <c r="B6299" s="3">
        <v>45804</v>
      </c>
      <c r="C6299" s="4">
        <v>0.77554398148148151</v>
      </c>
      <c r="D6299" t="s">
        <v>65</v>
      </c>
      <c r="E6299">
        <v>1</v>
      </c>
      <c r="F6299" t="s">
        <v>15</v>
      </c>
      <c r="G6299" t="s">
        <v>405</v>
      </c>
      <c r="H6299" t="s">
        <v>406</v>
      </c>
      <c r="J6299" t="s">
        <v>403</v>
      </c>
      <c r="K6299">
        <v>1</v>
      </c>
      <c r="L6299" t="str">
        <f>_xlfn.CONCAT(D6299,F6299)</f>
        <v>Cappuccino12 oz</v>
      </c>
      <c r="M6299" s="10">
        <f>E6299*_xlfn.XLOOKUP(L6299,PriceListData!$F$2:$F$97,PriceListData!$E$2:$E$97)</f>
        <v>5.5</v>
      </c>
      <c r="N6299" t="str">
        <f>TEXT(B6299,"dddd")</f>
        <v>Tuesday</v>
      </c>
    </row>
    <row r="6300" spans="1:14" x14ac:dyDescent="0.35">
      <c r="A6300">
        <v>292599</v>
      </c>
      <c r="B6300" s="3">
        <v>45804</v>
      </c>
      <c r="C6300" s="4">
        <v>0.75489583333333332</v>
      </c>
      <c r="D6300" t="s">
        <v>404</v>
      </c>
      <c r="E6300">
        <v>1</v>
      </c>
      <c r="F6300" t="s">
        <v>15</v>
      </c>
      <c r="G6300" t="s">
        <v>405</v>
      </c>
      <c r="H6300" t="s">
        <v>406</v>
      </c>
      <c r="J6300" t="s">
        <v>403</v>
      </c>
      <c r="K6300">
        <v>2</v>
      </c>
      <c r="L6300" t="str">
        <f>_xlfn.CONCAT(D6300,F6300)</f>
        <v>Café latté12 oz</v>
      </c>
      <c r="M6300" s="10">
        <f>E6300*_xlfn.XLOOKUP(L6300,PriceListData!$F$2:$F$97,PriceListData!$E$2:$E$97)</f>
        <v>4.25</v>
      </c>
      <c r="N6300" t="str">
        <f>TEXT(B6300,"dddd")</f>
        <v>Tuesday</v>
      </c>
    </row>
    <row r="6301" spans="1:14" x14ac:dyDescent="0.35">
      <c r="A6301">
        <v>292594</v>
      </c>
      <c r="B6301" s="3">
        <v>45804</v>
      </c>
      <c r="C6301" s="4">
        <v>0.73126157407407411</v>
      </c>
      <c r="D6301" t="s">
        <v>21</v>
      </c>
      <c r="E6301">
        <v>1</v>
      </c>
      <c r="F6301" t="s">
        <v>15</v>
      </c>
      <c r="G6301" t="s">
        <v>405</v>
      </c>
      <c r="H6301" t="s">
        <v>406</v>
      </c>
      <c r="J6301" t="s">
        <v>403</v>
      </c>
      <c r="K6301">
        <v>1</v>
      </c>
      <c r="L6301" t="str">
        <f>_xlfn.CONCAT(D6301,F6301)</f>
        <v>Pourover12 oz</v>
      </c>
      <c r="M6301" s="10">
        <f>E6301*_xlfn.XLOOKUP(L6301,PriceListData!$F$2:$F$97,PriceListData!$E$2:$E$97)</f>
        <v>3.5</v>
      </c>
      <c r="N6301" t="str">
        <f>TEXT(B6301,"dddd")</f>
        <v>Tuesday</v>
      </c>
    </row>
    <row r="6302" spans="1:14" x14ac:dyDescent="0.35">
      <c r="A6302">
        <v>292593</v>
      </c>
      <c r="B6302" s="3">
        <v>45804</v>
      </c>
      <c r="C6302" s="4">
        <v>0.72393518518518518</v>
      </c>
      <c r="D6302" t="s">
        <v>153</v>
      </c>
      <c r="E6302">
        <v>1</v>
      </c>
      <c r="F6302" t="s">
        <v>15</v>
      </c>
      <c r="G6302" t="s">
        <v>405</v>
      </c>
      <c r="H6302" t="s">
        <v>406</v>
      </c>
      <c r="J6302" t="s">
        <v>403</v>
      </c>
      <c r="K6302">
        <v>2</v>
      </c>
      <c r="L6302" t="str">
        <f>_xlfn.CONCAT(D6302,F6302)</f>
        <v>Aeropress12 oz</v>
      </c>
      <c r="M6302" s="10">
        <f>E6302*_xlfn.XLOOKUP(L6302,PriceListData!$F$2:$F$97,PriceListData!$E$2:$E$97)</f>
        <v>6</v>
      </c>
      <c r="N6302" t="str">
        <f>TEXT(B6302,"dddd")</f>
        <v>Tuesday</v>
      </c>
    </row>
    <row r="6303" spans="1:14" x14ac:dyDescent="0.35">
      <c r="A6303">
        <v>292592</v>
      </c>
      <c r="B6303" s="3">
        <v>45804</v>
      </c>
      <c r="C6303" s="4">
        <v>0.71530092592592598</v>
      </c>
      <c r="D6303" t="s">
        <v>65</v>
      </c>
      <c r="E6303">
        <v>1</v>
      </c>
      <c r="F6303" t="s">
        <v>15</v>
      </c>
      <c r="G6303" t="s">
        <v>405</v>
      </c>
      <c r="H6303" t="s">
        <v>406</v>
      </c>
      <c r="J6303" t="s">
        <v>403</v>
      </c>
      <c r="K6303">
        <v>1</v>
      </c>
      <c r="L6303" t="str">
        <f>_xlfn.CONCAT(D6303,F6303)</f>
        <v>Cappuccino12 oz</v>
      </c>
      <c r="M6303" s="10">
        <f>E6303*_xlfn.XLOOKUP(L6303,PriceListData!$F$2:$F$97,PriceListData!$E$2:$E$97)</f>
        <v>5.5</v>
      </c>
      <c r="N6303" t="str">
        <f>TEXT(B6303,"dddd")</f>
        <v>Tuesday</v>
      </c>
    </row>
    <row r="6304" spans="1:14" x14ac:dyDescent="0.35">
      <c r="A6304">
        <v>292591</v>
      </c>
      <c r="B6304" s="3">
        <v>45804</v>
      </c>
      <c r="C6304" s="4">
        <v>0.71326388888888892</v>
      </c>
      <c r="D6304" t="s">
        <v>404</v>
      </c>
      <c r="E6304">
        <v>1</v>
      </c>
      <c r="F6304" t="s">
        <v>15</v>
      </c>
      <c r="G6304" t="s">
        <v>405</v>
      </c>
      <c r="H6304" t="s">
        <v>406</v>
      </c>
      <c r="J6304" t="s">
        <v>403</v>
      </c>
      <c r="K6304">
        <v>1</v>
      </c>
      <c r="L6304" t="str">
        <f>_xlfn.CONCAT(D6304,F6304)</f>
        <v>Café latté12 oz</v>
      </c>
      <c r="M6304" s="10">
        <f>E6304*_xlfn.XLOOKUP(L6304,PriceListData!$F$2:$F$97,PriceListData!$E$2:$E$97)</f>
        <v>4.25</v>
      </c>
      <c r="N6304" t="str">
        <f>TEXT(B6304,"dddd")</f>
        <v>Tuesday</v>
      </c>
    </row>
    <row r="6305" spans="1:14" x14ac:dyDescent="0.35">
      <c r="A6305">
        <v>292589</v>
      </c>
      <c r="B6305" s="3">
        <v>45804</v>
      </c>
      <c r="C6305" s="4">
        <v>0.70947916666666666</v>
      </c>
      <c r="D6305" t="s">
        <v>426</v>
      </c>
      <c r="E6305">
        <v>2</v>
      </c>
      <c r="F6305" t="s">
        <v>15</v>
      </c>
      <c r="G6305" t="s">
        <v>423</v>
      </c>
      <c r="H6305" t="s">
        <v>414</v>
      </c>
      <c r="J6305" t="s">
        <v>403</v>
      </c>
      <c r="K6305">
        <v>1</v>
      </c>
      <c r="L6305" t="str">
        <f>_xlfn.CONCAT(D6305,F6305)</f>
        <v>Soda water with fruit slice12 oz</v>
      </c>
      <c r="M6305" s="10">
        <f>E6305*_xlfn.XLOOKUP(L6305,PriceListData!$F$2:$F$97,PriceListData!$E$2:$E$97)</f>
        <v>4</v>
      </c>
      <c r="N6305" t="str">
        <f>TEXT(B6305,"dddd")</f>
        <v>Tuesday</v>
      </c>
    </row>
    <row r="6306" spans="1:14" x14ac:dyDescent="0.35">
      <c r="A6306">
        <v>292588</v>
      </c>
      <c r="B6306" s="3">
        <v>45804</v>
      </c>
      <c r="C6306" s="4">
        <v>0.70826388888888892</v>
      </c>
      <c r="D6306" t="s">
        <v>409</v>
      </c>
      <c r="E6306">
        <v>1</v>
      </c>
      <c r="F6306" t="s">
        <v>15</v>
      </c>
      <c r="G6306" t="s">
        <v>405</v>
      </c>
      <c r="H6306" t="s">
        <v>406</v>
      </c>
      <c r="J6306" t="s">
        <v>403</v>
      </c>
      <c r="K6306">
        <v>1</v>
      </c>
      <c r="L6306" t="str">
        <f>_xlfn.CONCAT(D6306,F6306)</f>
        <v>Drip coffee12 oz</v>
      </c>
      <c r="M6306" s="10">
        <f>E6306*_xlfn.XLOOKUP(L6306,PriceListData!$F$2:$F$97,PriceListData!$E$2:$E$97)</f>
        <v>2.25</v>
      </c>
      <c r="N6306" t="str">
        <f>TEXT(B6306,"dddd")</f>
        <v>Tuesday</v>
      </c>
    </row>
    <row r="6307" spans="1:14" x14ac:dyDescent="0.35">
      <c r="A6307">
        <v>292588</v>
      </c>
      <c r="B6307" s="3">
        <v>45804</v>
      </c>
      <c r="C6307" s="4">
        <v>0.70826388888888892</v>
      </c>
      <c r="D6307" t="s">
        <v>404</v>
      </c>
      <c r="E6307">
        <v>1</v>
      </c>
      <c r="F6307" t="s">
        <v>15</v>
      </c>
      <c r="G6307" t="s">
        <v>405</v>
      </c>
      <c r="H6307" t="s">
        <v>406</v>
      </c>
      <c r="J6307" t="s">
        <v>403</v>
      </c>
      <c r="K6307">
        <v>1</v>
      </c>
      <c r="L6307" t="str">
        <f>_xlfn.CONCAT(D6307,F6307)</f>
        <v>Café latté12 oz</v>
      </c>
      <c r="M6307" s="10">
        <f>E6307*_xlfn.XLOOKUP(L6307,PriceListData!$F$2:$F$97,PriceListData!$E$2:$E$97)</f>
        <v>4.25</v>
      </c>
      <c r="N6307" t="str">
        <f>TEXT(B6307,"dddd")</f>
        <v>Tuesday</v>
      </c>
    </row>
    <row r="6308" spans="1:14" x14ac:dyDescent="0.35">
      <c r="A6308">
        <v>292586</v>
      </c>
      <c r="B6308" s="3">
        <v>45804</v>
      </c>
      <c r="C6308" s="4">
        <v>0.69405092592592588</v>
      </c>
      <c r="D6308" t="s">
        <v>65</v>
      </c>
      <c r="E6308">
        <v>1</v>
      </c>
      <c r="F6308" t="s">
        <v>15</v>
      </c>
      <c r="G6308" t="s">
        <v>405</v>
      </c>
      <c r="H6308" t="s">
        <v>406</v>
      </c>
      <c r="J6308" t="s">
        <v>403</v>
      </c>
      <c r="K6308">
        <v>2</v>
      </c>
      <c r="L6308" t="str">
        <f>_xlfn.CONCAT(D6308,F6308)</f>
        <v>Cappuccino12 oz</v>
      </c>
      <c r="M6308" s="10">
        <f>E6308*_xlfn.XLOOKUP(L6308,PriceListData!$F$2:$F$97,PriceListData!$E$2:$E$97)</f>
        <v>5.5</v>
      </c>
      <c r="N6308" t="str">
        <f>TEXT(B6308,"dddd")</f>
        <v>Tuesday</v>
      </c>
    </row>
    <row r="6309" spans="1:14" x14ac:dyDescent="0.35">
      <c r="A6309">
        <v>292585</v>
      </c>
      <c r="B6309" s="3">
        <v>45804</v>
      </c>
      <c r="C6309" s="4">
        <v>0.68883101851851847</v>
      </c>
      <c r="D6309" t="s">
        <v>407</v>
      </c>
      <c r="E6309">
        <v>1</v>
      </c>
      <c r="G6309" t="s">
        <v>405</v>
      </c>
      <c r="H6309" t="s">
        <v>408</v>
      </c>
      <c r="J6309" t="s">
        <v>403</v>
      </c>
      <c r="K6309">
        <v>1</v>
      </c>
      <c r="L6309" t="str">
        <f>_xlfn.CONCAT(D6309,F6309)</f>
        <v>Drip coffee refill</v>
      </c>
      <c r="M6309" s="10">
        <f>E6309*_xlfn.XLOOKUP(L6309,PriceListData!$F$2:$F$97,PriceListData!$E$2:$E$97)</f>
        <v>1.25</v>
      </c>
      <c r="N6309" t="str">
        <f>TEXT(B6309,"dddd")</f>
        <v>Tuesday</v>
      </c>
    </row>
    <row r="6310" spans="1:14" x14ac:dyDescent="0.35">
      <c r="A6310">
        <v>292584</v>
      </c>
      <c r="B6310" s="3">
        <v>45804</v>
      </c>
      <c r="C6310" s="4">
        <v>0.677337962962963</v>
      </c>
      <c r="D6310" t="s">
        <v>407</v>
      </c>
      <c r="E6310">
        <v>1</v>
      </c>
      <c r="G6310" t="s">
        <v>405</v>
      </c>
      <c r="H6310" t="s">
        <v>408</v>
      </c>
      <c r="J6310" t="s">
        <v>403</v>
      </c>
      <c r="K6310">
        <v>1</v>
      </c>
      <c r="L6310" t="str">
        <f>_xlfn.CONCAT(D6310,F6310)</f>
        <v>Drip coffee refill</v>
      </c>
      <c r="M6310" s="10">
        <f>E6310*_xlfn.XLOOKUP(L6310,PriceListData!$F$2:$F$97,PriceListData!$E$2:$E$97)</f>
        <v>1.25</v>
      </c>
      <c r="N6310" t="str">
        <f>TEXT(B6310,"dddd")</f>
        <v>Tuesday</v>
      </c>
    </row>
    <row r="6311" spans="1:14" x14ac:dyDescent="0.35">
      <c r="A6311">
        <v>292584</v>
      </c>
      <c r="B6311" s="3">
        <v>45804</v>
      </c>
      <c r="C6311" s="4">
        <v>0.677337962962963</v>
      </c>
      <c r="D6311" t="s">
        <v>404</v>
      </c>
      <c r="E6311">
        <v>1</v>
      </c>
      <c r="F6311" t="s">
        <v>15</v>
      </c>
      <c r="G6311" t="s">
        <v>405</v>
      </c>
      <c r="H6311" t="s">
        <v>406</v>
      </c>
      <c r="J6311" t="s">
        <v>403</v>
      </c>
      <c r="K6311">
        <v>1</v>
      </c>
      <c r="L6311" t="str">
        <f>_xlfn.CONCAT(D6311,F6311)</f>
        <v>Café latté12 oz</v>
      </c>
      <c r="M6311" s="10">
        <f>E6311*_xlfn.XLOOKUP(L6311,PriceListData!$F$2:$F$97,PriceListData!$E$2:$E$97)</f>
        <v>4.25</v>
      </c>
      <c r="N6311" t="str">
        <f>TEXT(B6311,"dddd")</f>
        <v>Tuesday</v>
      </c>
    </row>
    <row r="6312" spans="1:14" x14ac:dyDescent="0.35">
      <c r="A6312">
        <v>292583</v>
      </c>
      <c r="B6312" s="3">
        <v>45804</v>
      </c>
      <c r="C6312" s="4">
        <v>0.676875</v>
      </c>
      <c r="D6312" t="s">
        <v>21</v>
      </c>
      <c r="E6312">
        <v>1</v>
      </c>
      <c r="F6312" t="s">
        <v>15</v>
      </c>
      <c r="G6312" t="s">
        <v>405</v>
      </c>
      <c r="H6312" t="s">
        <v>406</v>
      </c>
      <c r="J6312" t="s">
        <v>403</v>
      </c>
      <c r="K6312">
        <v>2</v>
      </c>
      <c r="L6312" t="str">
        <f>_xlfn.CONCAT(D6312,F6312)</f>
        <v>Pourover12 oz</v>
      </c>
      <c r="M6312" s="10">
        <f>E6312*_xlfn.XLOOKUP(L6312,PriceListData!$F$2:$F$97,PriceListData!$E$2:$E$97)</f>
        <v>3.5</v>
      </c>
      <c r="N6312" t="str">
        <f>TEXT(B6312,"dddd")</f>
        <v>Tuesday</v>
      </c>
    </row>
    <row r="6313" spans="1:14" x14ac:dyDescent="0.35">
      <c r="A6313">
        <v>292582</v>
      </c>
      <c r="B6313" s="3">
        <v>45804</v>
      </c>
      <c r="C6313" s="4">
        <v>0.67564814814814811</v>
      </c>
      <c r="D6313" t="s">
        <v>404</v>
      </c>
      <c r="E6313">
        <v>1</v>
      </c>
      <c r="F6313" t="s">
        <v>15</v>
      </c>
      <c r="G6313" t="s">
        <v>405</v>
      </c>
      <c r="H6313" t="s">
        <v>406</v>
      </c>
      <c r="J6313" t="s">
        <v>403</v>
      </c>
      <c r="K6313">
        <v>1</v>
      </c>
      <c r="L6313" t="str">
        <f>_xlfn.CONCAT(D6313,F6313)</f>
        <v>Café latté12 oz</v>
      </c>
      <c r="M6313" s="10">
        <f>E6313*_xlfn.XLOOKUP(L6313,PriceListData!$F$2:$F$97,PriceListData!$E$2:$E$97)</f>
        <v>4.25</v>
      </c>
      <c r="N6313" t="str">
        <f>TEXT(B6313,"dddd")</f>
        <v>Tuesday</v>
      </c>
    </row>
    <row r="6314" spans="1:14" x14ac:dyDescent="0.35">
      <c r="A6314">
        <v>292581</v>
      </c>
      <c r="B6314" s="3">
        <v>45804</v>
      </c>
      <c r="C6314" s="4">
        <v>0.67385416666666664</v>
      </c>
      <c r="D6314" t="s">
        <v>52</v>
      </c>
      <c r="E6314">
        <v>1</v>
      </c>
      <c r="F6314" t="s">
        <v>15</v>
      </c>
      <c r="G6314" t="s">
        <v>405</v>
      </c>
      <c r="H6314" t="s">
        <v>414</v>
      </c>
      <c r="J6314" t="s">
        <v>403</v>
      </c>
      <c r="K6314">
        <v>1</v>
      </c>
      <c r="L6314" t="str">
        <f>_xlfn.CONCAT(D6314,F6314)</f>
        <v>Frappé12 oz</v>
      </c>
      <c r="M6314" s="10">
        <f>E6314*_xlfn.XLOOKUP(L6314,PriceListData!$F$2:$F$97,PriceListData!$E$2:$E$97)</f>
        <v>4.75</v>
      </c>
      <c r="N6314" t="str">
        <f>TEXT(B6314,"dddd")</f>
        <v>Tuesday</v>
      </c>
    </row>
    <row r="6315" spans="1:14" x14ac:dyDescent="0.35">
      <c r="A6315">
        <v>292580</v>
      </c>
      <c r="B6315" s="3">
        <v>45804</v>
      </c>
      <c r="C6315" s="4">
        <v>0.66959490740740746</v>
      </c>
      <c r="D6315" t="s">
        <v>52</v>
      </c>
      <c r="E6315">
        <v>1</v>
      </c>
      <c r="F6315" t="s">
        <v>15</v>
      </c>
      <c r="G6315" t="s">
        <v>405</v>
      </c>
      <c r="H6315" t="s">
        <v>414</v>
      </c>
      <c r="J6315" t="s">
        <v>403</v>
      </c>
      <c r="K6315">
        <v>2</v>
      </c>
      <c r="L6315" t="str">
        <f>_xlfn.CONCAT(D6315,F6315)</f>
        <v>Frappé12 oz</v>
      </c>
      <c r="M6315" s="10">
        <f>E6315*_xlfn.XLOOKUP(L6315,PriceListData!$F$2:$F$97,PriceListData!$E$2:$E$97)</f>
        <v>4.75</v>
      </c>
      <c r="N6315" t="str">
        <f>TEXT(B6315,"dddd")</f>
        <v>Tuesday</v>
      </c>
    </row>
    <row r="6316" spans="1:14" x14ac:dyDescent="0.35">
      <c r="A6316">
        <v>292580</v>
      </c>
      <c r="B6316" s="3">
        <v>45804</v>
      </c>
      <c r="C6316" s="4">
        <v>0.66959490740740746</v>
      </c>
      <c r="D6316" t="s">
        <v>419</v>
      </c>
      <c r="E6316">
        <v>1</v>
      </c>
      <c r="G6316" t="s">
        <v>415</v>
      </c>
      <c r="H6316" t="s">
        <v>416</v>
      </c>
      <c r="J6316" t="s">
        <v>403</v>
      </c>
      <c r="K6316">
        <v>2</v>
      </c>
      <c r="L6316" t="str">
        <f>_xlfn.CONCAT(D6316,F6316)</f>
        <v>Extra shot</v>
      </c>
      <c r="M6316" s="10">
        <f>E6316*_xlfn.XLOOKUP(L6316,PriceListData!$F$2:$F$97,PriceListData!$E$2:$E$97)</f>
        <v>1</v>
      </c>
      <c r="N6316" t="str">
        <f>TEXT(B6316,"dddd")</f>
        <v>Tuesday</v>
      </c>
    </row>
    <row r="6317" spans="1:14" x14ac:dyDescent="0.35">
      <c r="A6317">
        <v>292579</v>
      </c>
      <c r="B6317" s="3">
        <v>45804</v>
      </c>
      <c r="C6317" s="4">
        <v>0.66129629629629627</v>
      </c>
      <c r="D6317" t="s">
        <v>54</v>
      </c>
      <c r="E6317">
        <v>1</v>
      </c>
      <c r="G6317" t="s">
        <v>415</v>
      </c>
      <c r="H6317" t="s">
        <v>416</v>
      </c>
      <c r="J6317" t="s">
        <v>403</v>
      </c>
      <c r="K6317">
        <v>1</v>
      </c>
      <c r="L6317" t="str">
        <f>_xlfn.CONCAT(D6317,F6317)</f>
        <v>Syrup</v>
      </c>
      <c r="M6317" s="10">
        <f>E6317*_xlfn.XLOOKUP(L6317,PriceListData!$F$2:$F$97,PriceListData!$E$2:$E$97)</f>
        <v>0.75</v>
      </c>
      <c r="N6317" t="str">
        <f>TEXT(B6317,"dddd")</f>
        <v>Tuesday</v>
      </c>
    </row>
    <row r="6318" spans="1:14" x14ac:dyDescent="0.35">
      <c r="A6318">
        <v>292579</v>
      </c>
      <c r="B6318" s="3">
        <v>45804</v>
      </c>
      <c r="C6318" s="4">
        <v>0.66129629629629627</v>
      </c>
      <c r="D6318" t="s">
        <v>21</v>
      </c>
      <c r="E6318">
        <v>1</v>
      </c>
      <c r="F6318" t="s">
        <v>15</v>
      </c>
      <c r="G6318" t="s">
        <v>405</v>
      </c>
      <c r="H6318" t="s">
        <v>406</v>
      </c>
      <c r="J6318" t="s">
        <v>403</v>
      </c>
      <c r="K6318">
        <v>1</v>
      </c>
      <c r="L6318" t="str">
        <f>_xlfn.CONCAT(D6318,F6318)</f>
        <v>Pourover12 oz</v>
      </c>
      <c r="M6318" s="10">
        <f>E6318*_xlfn.XLOOKUP(L6318,PriceListData!$F$2:$F$97,PriceListData!$E$2:$E$97)</f>
        <v>3.5</v>
      </c>
      <c r="N6318" t="str">
        <f>TEXT(B6318,"dddd")</f>
        <v>Tuesday</v>
      </c>
    </row>
    <row r="6319" spans="1:14" x14ac:dyDescent="0.35">
      <c r="A6319">
        <v>292579</v>
      </c>
      <c r="B6319" s="3">
        <v>45804</v>
      </c>
      <c r="C6319" s="4">
        <v>0.66129629629629627</v>
      </c>
      <c r="D6319" t="s">
        <v>404</v>
      </c>
      <c r="E6319">
        <v>1</v>
      </c>
      <c r="F6319" t="s">
        <v>15</v>
      </c>
      <c r="G6319" t="s">
        <v>405</v>
      </c>
      <c r="H6319" t="s">
        <v>406</v>
      </c>
      <c r="J6319" t="s">
        <v>403</v>
      </c>
      <c r="K6319">
        <v>1</v>
      </c>
      <c r="L6319" t="str">
        <f>_xlfn.CONCAT(D6319,F6319)</f>
        <v>Café latté12 oz</v>
      </c>
      <c r="M6319" s="10">
        <f>E6319*_xlfn.XLOOKUP(L6319,PriceListData!$F$2:$F$97,PriceListData!$E$2:$E$97)</f>
        <v>4.25</v>
      </c>
      <c r="N6319" t="str">
        <f>TEXT(B6319,"dddd")</f>
        <v>Tuesday</v>
      </c>
    </row>
    <row r="6320" spans="1:14" x14ac:dyDescent="0.35">
      <c r="A6320">
        <v>292578</v>
      </c>
      <c r="B6320" s="3">
        <v>45804</v>
      </c>
      <c r="C6320" s="4">
        <v>0.65586805555555561</v>
      </c>
      <c r="D6320" t="s">
        <v>411</v>
      </c>
      <c r="E6320">
        <v>1</v>
      </c>
      <c r="F6320" t="s">
        <v>24</v>
      </c>
      <c r="G6320" t="s">
        <v>405</v>
      </c>
      <c r="H6320" t="s">
        <v>406</v>
      </c>
      <c r="J6320" t="s">
        <v>403</v>
      </c>
      <c r="K6320">
        <v>1</v>
      </c>
      <c r="L6320" t="str">
        <f>_xlfn.CONCAT(D6320,F6320)</f>
        <v>Turkish coffee3 oz</v>
      </c>
      <c r="M6320" s="10">
        <f>E6320*_xlfn.XLOOKUP(L6320,PriceListData!$F$2:$F$97,PriceListData!$E$2:$E$97)</f>
        <v>3.75</v>
      </c>
      <c r="N6320" t="str">
        <f>TEXT(B6320,"dddd")</f>
        <v>Tuesday</v>
      </c>
    </row>
    <row r="6321" spans="1:14" x14ac:dyDescent="0.35">
      <c r="A6321">
        <v>292578</v>
      </c>
      <c r="B6321" s="3">
        <v>45804</v>
      </c>
      <c r="C6321" s="4">
        <v>0.65586805555555561</v>
      </c>
      <c r="D6321" t="s">
        <v>421</v>
      </c>
      <c r="E6321">
        <v>1</v>
      </c>
      <c r="F6321" t="s">
        <v>422</v>
      </c>
      <c r="G6321" t="s">
        <v>423</v>
      </c>
      <c r="H6321" t="s">
        <v>406</v>
      </c>
      <c r="J6321" t="s">
        <v>403</v>
      </c>
      <c r="K6321">
        <v>1</v>
      </c>
      <c r="L6321" t="str">
        <f>_xlfn.CONCAT(D6321,F6321)</f>
        <v>Hot chocolateRegular (12 oz)</v>
      </c>
      <c r="M6321" s="10">
        <f>E6321*_xlfn.XLOOKUP(L6321,PriceListData!$F$2:$F$97,PriceListData!$E$2:$E$97)</f>
        <v>4.75</v>
      </c>
      <c r="N6321" t="str">
        <f>TEXT(B6321,"dddd")</f>
        <v>Tuesday</v>
      </c>
    </row>
    <row r="6322" spans="1:14" x14ac:dyDescent="0.35">
      <c r="A6322">
        <v>292577</v>
      </c>
      <c r="B6322" s="3">
        <v>45804</v>
      </c>
      <c r="C6322" s="4">
        <v>0.64755787037037038</v>
      </c>
      <c r="D6322" t="s">
        <v>52</v>
      </c>
      <c r="E6322">
        <v>1</v>
      </c>
      <c r="F6322" t="s">
        <v>15</v>
      </c>
      <c r="G6322" t="s">
        <v>405</v>
      </c>
      <c r="H6322" t="s">
        <v>414</v>
      </c>
      <c r="J6322" t="s">
        <v>403</v>
      </c>
      <c r="K6322">
        <v>1</v>
      </c>
      <c r="L6322" t="str">
        <f>_xlfn.CONCAT(D6322,F6322)</f>
        <v>Frappé12 oz</v>
      </c>
      <c r="M6322" s="10">
        <f>E6322*_xlfn.XLOOKUP(L6322,PriceListData!$F$2:$F$97,PriceListData!$E$2:$E$97)</f>
        <v>4.75</v>
      </c>
      <c r="N6322" t="str">
        <f>TEXT(B6322,"dddd")</f>
        <v>Tuesday</v>
      </c>
    </row>
    <row r="6323" spans="1:14" x14ac:dyDescent="0.35">
      <c r="A6323">
        <v>292576</v>
      </c>
      <c r="B6323" s="3">
        <v>45804</v>
      </c>
      <c r="C6323" s="4">
        <v>0.64664351851851853</v>
      </c>
      <c r="D6323" t="s">
        <v>404</v>
      </c>
      <c r="E6323">
        <v>1</v>
      </c>
      <c r="F6323" t="s">
        <v>15</v>
      </c>
      <c r="G6323" t="s">
        <v>405</v>
      </c>
      <c r="H6323" t="s">
        <v>406</v>
      </c>
      <c r="J6323" t="s">
        <v>403</v>
      </c>
      <c r="K6323">
        <v>2</v>
      </c>
      <c r="L6323" t="str">
        <f>_xlfn.CONCAT(D6323,F6323)</f>
        <v>Café latté12 oz</v>
      </c>
      <c r="M6323" s="10">
        <f>E6323*_xlfn.XLOOKUP(L6323,PriceListData!$F$2:$F$97,PriceListData!$E$2:$E$97)</f>
        <v>4.25</v>
      </c>
      <c r="N6323" t="str">
        <f>TEXT(B6323,"dddd")</f>
        <v>Tuesday</v>
      </c>
    </row>
    <row r="6324" spans="1:14" x14ac:dyDescent="0.35">
      <c r="A6324">
        <v>292575</v>
      </c>
      <c r="B6324" s="3">
        <v>45804</v>
      </c>
      <c r="C6324" s="4">
        <v>0.64579861111111114</v>
      </c>
      <c r="D6324" t="s">
        <v>428</v>
      </c>
      <c r="E6324">
        <v>1</v>
      </c>
      <c r="F6324" t="s">
        <v>15</v>
      </c>
      <c r="G6324" t="s">
        <v>413</v>
      </c>
      <c r="H6324" t="s">
        <v>406</v>
      </c>
      <c r="J6324" t="s">
        <v>403</v>
      </c>
      <c r="K6324">
        <v>1</v>
      </c>
      <c r="L6324" t="str">
        <f>_xlfn.CONCAT(D6324,F6324)</f>
        <v>Rooibos latté12 oz</v>
      </c>
      <c r="M6324" s="10">
        <f>E6324*_xlfn.XLOOKUP(L6324,PriceListData!$F$2:$F$97,PriceListData!$E$2:$E$97)</f>
        <v>5.5</v>
      </c>
      <c r="N6324" t="str">
        <f>TEXT(B6324,"dddd")</f>
        <v>Tuesday</v>
      </c>
    </row>
    <row r="6325" spans="1:14" x14ac:dyDescent="0.35">
      <c r="A6325">
        <v>292574</v>
      </c>
      <c r="B6325" s="3">
        <v>45804</v>
      </c>
      <c r="C6325" s="4">
        <v>0.64082175925925922</v>
      </c>
      <c r="D6325" t="s">
        <v>65</v>
      </c>
      <c r="E6325">
        <v>1</v>
      </c>
      <c r="F6325" t="s">
        <v>15</v>
      </c>
      <c r="G6325" t="s">
        <v>405</v>
      </c>
      <c r="H6325" t="s">
        <v>406</v>
      </c>
      <c r="J6325" t="s">
        <v>403</v>
      </c>
      <c r="K6325">
        <v>1</v>
      </c>
      <c r="L6325" t="str">
        <f>_xlfn.CONCAT(D6325,F6325)</f>
        <v>Cappuccino12 oz</v>
      </c>
      <c r="M6325" s="10">
        <f>E6325*_xlfn.XLOOKUP(L6325,PriceListData!$F$2:$F$97,PriceListData!$E$2:$E$97)</f>
        <v>5.5</v>
      </c>
      <c r="N6325" t="str">
        <f>TEXT(B6325,"dddd")</f>
        <v>Tuesday</v>
      </c>
    </row>
    <row r="6326" spans="1:14" x14ac:dyDescent="0.35">
      <c r="A6326">
        <v>292573</v>
      </c>
      <c r="B6326" s="3">
        <v>45804</v>
      </c>
      <c r="C6326" s="4">
        <v>0.63440972222222225</v>
      </c>
      <c r="D6326" t="s">
        <v>404</v>
      </c>
      <c r="E6326">
        <v>1</v>
      </c>
      <c r="F6326" t="s">
        <v>15</v>
      </c>
      <c r="G6326" t="s">
        <v>405</v>
      </c>
      <c r="H6326" t="s">
        <v>406</v>
      </c>
      <c r="J6326" t="s">
        <v>403</v>
      </c>
      <c r="K6326">
        <v>1</v>
      </c>
      <c r="L6326" t="str">
        <f>_xlfn.CONCAT(D6326,F6326)</f>
        <v>Café latté12 oz</v>
      </c>
      <c r="M6326" s="10">
        <f>E6326*_xlfn.XLOOKUP(L6326,PriceListData!$F$2:$F$97,PriceListData!$E$2:$E$97)</f>
        <v>4.25</v>
      </c>
      <c r="N6326" t="str">
        <f>TEXT(B6326,"dddd")</f>
        <v>Tuesday</v>
      </c>
    </row>
    <row r="6327" spans="1:14" x14ac:dyDescent="0.35">
      <c r="A6327">
        <v>292572</v>
      </c>
      <c r="B6327" s="3">
        <v>45804</v>
      </c>
      <c r="C6327" s="4">
        <v>0.62129629629629635</v>
      </c>
      <c r="D6327" t="s">
        <v>52</v>
      </c>
      <c r="E6327">
        <v>1</v>
      </c>
      <c r="F6327" t="s">
        <v>15</v>
      </c>
      <c r="G6327" t="s">
        <v>405</v>
      </c>
      <c r="H6327" t="s">
        <v>414</v>
      </c>
      <c r="J6327" t="s">
        <v>403</v>
      </c>
      <c r="K6327">
        <v>2</v>
      </c>
      <c r="L6327" t="str">
        <f>_xlfn.CONCAT(D6327,F6327)</f>
        <v>Frappé12 oz</v>
      </c>
      <c r="M6327" s="10">
        <f>E6327*_xlfn.XLOOKUP(L6327,PriceListData!$F$2:$F$97,PriceListData!$E$2:$E$97)</f>
        <v>4.75</v>
      </c>
      <c r="N6327" t="str">
        <f>TEXT(B6327,"dddd")</f>
        <v>Tuesday</v>
      </c>
    </row>
    <row r="6328" spans="1:14" x14ac:dyDescent="0.35">
      <c r="A6328">
        <v>292571</v>
      </c>
      <c r="B6328" s="3">
        <v>45804</v>
      </c>
      <c r="C6328" s="4">
        <v>0.61968749999999995</v>
      </c>
      <c r="D6328" t="s">
        <v>21</v>
      </c>
      <c r="E6328">
        <v>1</v>
      </c>
      <c r="F6328" t="s">
        <v>15</v>
      </c>
      <c r="G6328" t="s">
        <v>405</v>
      </c>
      <c r="H6328" t="s">
        <v>406</v>
      </c>
      <c r="J6328" t="s">
        <v>403</v>
      </c>
      <c r="K6328">
        <v>2</v>
      </c>
      <c r="L6328" t="str">
        <f>_xlfn.CONCAT(D6328,F6328)</f>
        <v>Pourover12 oz</v>
      </c>
      <c r="M6328" s="10">
        <f>E6328*_xlfn.XLOOKUP(L6328,PriceListData!$F$2:$F$97,PriceListData!$E$2:$E$97)</f>
        <v>3.5</v>
      </c>
      <c r="N6328" t="str">
        <f>TEXT(B6328,"dddd")</f>
        <v>Tuesday</v>
      </c>
    </row>
    <row r="6329" spans="1:14" x14ac:dyDescent="0.35">
      <c r="A6329">
        <v>292570</v>
      </c>
      <c r="B6329" s="3">
        <v>45804</v>
      </c>
      <c r="C6329" s="4">
        <v>0.61807870370370366</v>
      </c>
      <c r="D6329" t="s">
        <v>404</v>
      </c>
      <c r="E6329">
        <v>1</v>
      </c>
      <c r="F6329" t="s">
        <v>15</v>
      </c>
      <c r="G6329" t="s">
        <v>405</v>
      </c>
      <c r="H6329" t="s">
        <v>406</v>
      </c>
      <c r="J6329" t="s">
        <v>403</v>
      </c>
      <c r="K6329">
        <v>1</v>
      </c>
      <c r="L6329" t="str">
        <f>_xlfn.CONCAT(D6329,F6329)</f>
        <v>Café latté12 oz</v>
      </c>
      <c r="M6329" s="10">
        <f>E6329*_xlfn.XLOOKUP(L6329,PriceListData!$F$2:$F$97,PriceListData!$E$2:$E$97)</f>
        <v>4.25</v>
      </c>
      <c r="N6329" t="str">
        <f>TEXT(B6329,"dddd")</f>
        <v>Tuesday</v>
      </c>
    </row>
    <row r="6330" spans="1:14" x14ac:dyDescent="0.35">
      <c r="A6330">
        <v>292569</v>
      </c>
      <c r="B6330" s="3">
        <v>45804</v>
      </c>
      <c r="C6330" s="4">
        <v>0.61243055555555559</v>
      </c>
      <c r="D6330" t="s">
        <v>407</v>
      </c>
      <c r="E6330">
        <v>1</v>
      </c>
      <c r="G6330" t="s">
        <v>405</v>
      </c>
      <c r="H6330" t="s">
        <v>408</v>
      </c>
      <c r="J6330" t="s">
        <v>403</v>
      </c>
      <c r="K6330">
        <v>1</v>
      </c>
      <c r="L6330" t="str">
        <f>_xlfn.CONCAT(D6330,F6330)</f>
        <v>Drip coffee refill</v>
      </c>
      <c r="M6330" s="10">
        <f>E6330*_xlfn.XLOOKUP(L6330,PriceListData!$F$2:$F$97,PriceListData!$E$2:$E$97)</f>
        <v>1.25</v>
      </c>
      <c r="N6330" t="str">
        <f>TEXT(B6330,"dddd")</f>
        <v>Tuesday</v>
      </c>
    </row>
    <row r="6331" spans="1:14" x14ac:dyDescent="0.35">
      <c r="A6331">
        <v>292568</v>
      </c>
      <c r="B6331" s="3">
        <v>45804</v>
      </c>
      <c r="C6331" s="4">
        <v>0.61166666666666669</v>
      </c>
      <c r="D6331" t="s">
        <v>411</v>
      </c>
      <c r="E6331">
        <v>1</v>
      </c>
      <c r="F6331" t="s">
        <v>24</v>
      </c>
      <c r="G6331" t="s">
        <v>405</v>
      </c>
      <c r="H6331" t="s">
        <v>406</v>
      </c>
      <c r="J6331" t="s">
        <v>403</v>
      </c>
      <c r="K6331">
        <v>1</v>
      </c>
      <c r="L6331" t="str">
        <f>_xlfn.CONCAT(D6331,F6331)</f>
        <v>Turkish coffee3 oz</v>
      </c>
      <c r="M6331" s="10">
        <f>E6331*_xlfn.XLOOKUP(L6331,PriceListData!$F$2:$F$97,PriceListData!$E$2:$E$97)</f>
        <v>3.75</v>
      </c>
      <c r="N6331" t="str">
        <f>TEXT(B6331,"dddd")</f>
        <v>Tuesday</v>
      </c>
    </row>
    <row r="6332" spans="1:14" x14ac:dyDescent="0.35">
      <c r="A6332">
        <v>292567</v>
      </c>
      <c r="B6332" s="3">
        <v>45804</v>
      </c>
      <c r="C6332" s="4">
        <v>0.61070601851851847</v>
      </c>
      <c r="D6332" t="s">
        <v>52</v>
      </c>
      <c r="E6332">
        <v>1</v>
      </c>
      <c r="F6332" t="s">
        <v>15</v>
      </c>
      <c r="G6332" t="s">
        <v>405</v>
      </c>
      <c r="H6332" t="s">
        <v>414</v>
      </c>
      <c r="J6332" t="s">
        <v>403</v>
      </c>
      <c r="K6332">
        <v>1</v>
      </c>
      <c r="L6332" t="str">
        <f>_xlfn.CONCAT(D6332,F6332)</f>
        <v>Frappé12 oz</v>
      </c>
      <c r="M6332" s="10">
        <f>E6332*_xlfn.XLOOKUP(L6332,PriceListData!$F$2:$F$97,PriceListData!$E$2:$E$97)</f>
        <v>4.75</v>
      </c>
      <c r="N6332" t="str">
        <f>TEXT(B6332,"dddd")</f>
        <v>Tuesday</v>
      </c>
    </row>
    <row r="6333" spans="1:14" x14ac:dyDescent="0.35">
      <c r="A6333">
        <v>292566</v>
      </c>
      <c r="B6333" s="3">
        <v>45804</v>
      </c>
      <c r="C6333" s="4">
        <v>0.60949074074074072</v>
      </c>
      <c r="D6333" t="s">
        <v>21</v>
      </c>
      <c r="E6333">
        <v>1</v>
      </c>
      <c r="F6333" t="s">
        <v>15</v>
      </c>
      <c r="G6333" t="s">
        <v>405</v>
      </c>
      <c r="H6333" t="s">
        <v>406</v>
      </c>
      <c r="J6333" t="s">
        <v>403</v>
      </c>
      <c r="K6333">
        <v>1</v>
      </c>
      <c r="L6333" t="str">
        <f>_xlfn.CONCAT(D6333,F6333)</f>
        <v>Pourover12 oz</v>
      </c>
      <c r="M6333" s="10">
        <f>E6333*_xlfn.XLOOKUP(L6333,PriceListData!$F$2:$F$97,PriceListData!$E$2:$E$97)</f>
        <v>3.5</v>
      </c>
      <c r="N6333" t="str">
        <f>TEXT(B6333,"dddd")</f>
        <v>Tuesday</v>
      </c>
    </row>
    <row r="6334" spans="1:14" x14ac:dyDescent="0.35">
      <c r="A6334">
        <v>292566</v>
      </c>
      <c r="B6334" s="3">
        <v>45804</v>
      </c>
      <c r="C6334" s="4">
        <v>0.60949074074074072</v>
      </c>
      <c r="D6334" t="s">
        <v>419</v>
      </c>
      <c r="E6334">
        <v>1</v>
      </c>
      <c r="G6334" t="s">
        <v>415</v>
      </c>
      <c r="H6334" t="s">
        <v>416</v>
      </c>
      <c r="J6334" t="s">
        <v>403</v>
      </c>
      <c r="K6334">
        <v>1</v>
      </c>
      <c r="L6334" t="str">
        <f>_xlfn.CONCAT(D6334,F6334)</f>
        <v>Extra shot</v>
      </c>
      <c r="M6334" s="10">
        <f>E6334*_xlfn.XLOOKUP(L6334,PriceListData!$F$2:$F$97,PriceListData!$E$2:$E$97)</f>
        <v>1</v>
      </c>
      <c r="N6334" t="str">
        <f>TEXT(B6334,"dddd")</f>
        <v>Tuesday</v>
      </c>
    </row>
    <row r="6335" spans="1:14" x14ac:dyDescent="0.35">
      <c r="A6335">
        <v>292564</v>
      </c>
      <c r="B6335" s="3">
        <v>45804</v>
      </c>
      <c r="C6335" s="4">
        <v>0.60693287037037036</v>
      </c>
      <c r="D6335" t="s">
        <v>404</v>
      </c>
      <c r="E6335">
        <v>1</v>
      </c>
      <c r="F6335" t="s">
        <v>15</v>
      </c>
      <c r="G6335" t="s">
        <v>405</v>
      </c>
      <c r="H6335" t="s">
        <v>406</v>
      </c>
      <c r="J6335" t="s">
        <v>403</v>
      </c>
      <c r="K6335">
        <v>1</v>
      </c>
      <c r="L6335" t="str">
        <f>_xlfn.CONCAT(D6335,F6335)</f>
        <v>Café latté12 oz</v>
      </c>
      <c r="M6335" s="10">
        <f>E6335*_xlfn.XLOOKUP(L6335,PriceListData!$F$2:$F$97,PriceListData!$E$2:$E$97)</f>
        <v>4.25</v>
      </c>
      <c r="N6335" t="str">
        <f>TEXT(B6335,"dddd")</f>
        <v>Tuesday</v>
      </c>
    </row>
    <row r="6336" spans="1:14" x14ac:dyDescent="0.35">
      <c r="A6336">
        <v>292563</v>
      </c>
      <c r="B6336" s="3">
        <v>45804</v>
      </c>
      <c r="C6336" s="4">
        <v>0.60541666666666671</v>
      </c>
      <c r="D6336" t="s">
        <v>54</v>
      </c>
      <c r="E6336">
        <v>1</v>
      </c>
      <c r="G6336" t="s">
        <v>415</v>
      </c>
      <c r="H6336" t="s">
        <v>416</v>
      </c>
      <c r="J6336" t="s">
        <v>403</v>
      </c>
      <c r="K6336">
        <v>1</v>
      </c>
      <c r="L6336" t="str">
        <f>_xlfn.CONCAT(D6336,F6336)</f>
        <v>Syrup</v>
      </c>
      <c r="M6336" s="10">
        <f>E6336*_xlfn.XLOOKUP(L6336,PriceListData!$F$2:$F$97,PriceListData!$E$2:$E$97)</f>
        <v>0.75</v>
      </c>
      <c r="N6336" t="str">
        <f>TEXT(B6336,"dddd")</f>
        <v>Tuesday</v>
      </c>
    </row>
    <row r="6337" spans="1:14" x14ac:dyDescent="0.35">
      <c r="A6337">
        <v>292563</v>
      </c>
      <c r="B6337" s="3">
        <v>45804</v>
      </c>
      <c r="C6337" s="4">
        <v>0.60541666666666671</v>
      </c>
      <c r="D6337" t="s">
        <v>21</v>
      </c>
      <c r="E6337">
        <v>1</v>
      </c>
      <c r="F6337" t="s">
        <v>15</v>
      </c>
      <c r="G6337" t="s">
        <v>405</v>
      </c>
      <c r="H6337" t="s">
        <v>406</v>
      </c>
      <c r="J6337" t="s">
        <v>403</v>
      </c>
      <c r="K6337">
        <v>1</v>
      </c>
      <c r="L6337" t="str">
        <f>_xlfn.CONCAT(D6337,F6337)</f>
        <v>Pourover12 oz</v>
      </c>
      <c r="M6337" s="10">
        <f>E6337*_xlfn.XLOOKUP(L6337,PriceListData!$F$2:$F$97,PriceListData!$E$2:$E$97)</f>
        <v>3.5</v>
      </c>
      <c r="N6337" t="str">
        <f>TEXT(B6337,"dddd")</f>
        <v>Tuesday</v>
      </c>
    </row>
    <row r="6338" spans="1:14" x14ac:dyDescent="0.35">
      <c r="A6338">
        <v>292563</v>
      </c>
      <c r="B6338" s="3">
        <v>45804</v>
      </c>
      <c r="C6338" s="4">
        <v>0.60541666666666671</v>
      </c>
      <c r="D6338" t="s">
        <v>52</v>
      </c>
      <c r="E6338">
        <v>1</v>
      </c>
      <c r="F6338" t="s">
        <v>15</v>
      </c>
      <c r="G6338" t="s">
        <v>405</v>
      </c>
      <c r="H6338" t="s">
        <v>414</v>
      </c>
      <c r="J6338" t="s">
        <v>403</v>
      </c>
      <c r="K6338">
        <v>1</v>
      </c>
      <c r="L6338" t="str">
        <f>_xlfn.CONCAT(D6338,F6338)</f>
        <v>Frappé12 oz</v>
      </c>
      <c r="M6338" s="10">
        <f>E6338*_xlfn.XLOOKUP(L6338,PriceListData!$F$2:$F$97,PriceListData!$E$2:$E$97)</f>
        <v>4.75</v>
      </c>
      <c r="N6338" t="str">
        <f>TEXT(B6338,"dddd")</f>
        <v>Tuesday</v>
      </c>
    </row>
    <row r="6339" spans="1:14" x14ac:dyDescent="0.35">
      <c r="A6339">
        <v>292563</v>
      </c>
      <c r="B6339" s="3">
        <v>45804</v>
      </c>
      <c r="C6339" s="4">
        <v>0.60541666666666671</v>
      </c>
      <c r="D6339" t="s">
        <v>419</v>
      </c>
      <c r="E6339">
        <v>1</v>
      </c>
      <c r="G6339" t="s">
        <v>415</v>
      </c>
      <c r="H6339" t="s">
        <v>416</v>
      </c>
      <c r="J6339" t="s">
        <v>403</v>
      </c>
      <c r="K6339">
        <v>1</v>
      </c>
      <c r="L6339" t="str">
        <f>_xlfn.CONCAT(D6339,F6339)</f>
        <v>Extra shot</v>
      </c>
      <c r="M6339" s="10">
        <f>E6339*_xlfn.XLOOKUP(L6339,PriceListData!$F$2:$F$97,PriceListData!$E$2:$E$97)</f>
        <v>1</v>
      </c>
      <c r="N6339" t="str">
        <f>TEXT(B6339,"dddd")</f>
        <v>Tuesday</v>
      </c>
    </row>
    <row r="6340" spans="1:14" x14ac:dyDescent="0.35">
      <c r="A6340">
        <v>292562</v>
      </c>
      <c r="B6340" s="3">
        <v>45804</v>
      </c>
      <c r="C6340" s="4">
        <v>0.60167824074074072</v>
      </c>
      <c r="D6340" t="s">
        <v>451</v>
      </c>
      <c r="E6340">
        <v>1</v>
      </c>
      <c r="F6340" t="s">
        <v>15</v>
      </c>
      <c r="G6340" t="s">
        <v>423</v>
      </c>
      <c r="H6340" t="s">
        <v>414</v>
      </c>
      <c r="J6340" t="s">
        <v>403</v>
      </c>
      <c r="K6340">
        <v>1</v>
      </c>
      <c r="L6340" t="str">
        <f>_xlfn.CONCAT(D6340,F6340)</f>
        <v>Fruity fizzy12 oz</v>
      </c>
      <c r="M6340" s="10">
        <f>E6340*_xlfn.XLOOKUP(L6340,PriceListData!$F$2:$F$97,PriceListData!$E$2:$E$97)</f>
        <v>2</v>
      </c>
      <c r="N6340" t="str">
        <f>TEXT(B6340,"dddd")</f>
        <v>Tuesday</v>
      </c>
    </row>
    <row r="6341" spans="1:14" x14ac:dyDescent="0.35">
      <c r="A6341">
        <v>292560</v>
      </c>
      <c r="B6341" s="3">
        <v>45804</v>
      </c>
      <c r="C6341" s="4">
        <v>0.59486111111111106</v>
      </c>
      <c r="D6341" t="s">
        <v>54</v>
      </c>
      <c r="E6341">
        <v>1</v>
      </c>
      <c r="G6341" t="s">
        <v>415</v>
      </c>
      <c r="H6341" t="s">
        <v>416</v>
      </c>
      <c r="J6341" t="s">
        <v>403</v>
      </c>
      <c r="K6341">
        <v>1</v>
      </c>
      <c r="L6341" t="str">
        <f>_xlfn.CONCAT(D6341,F6341)</f>
        <v>Syrup</v>
      </c>
      <c r="M6341" s="10">
        <f>E6341*_xlfn.XLOOKUP(L6341,PriceListData!$F$2:$F$97,PriceListData!$E$2:$E$97)</f>
        <v>0.75</v>
      </c>
      <c r="N6341" t="str">
        <f>TEXT(B6341,"dddd")</f>
        <v>Tuesday</v>
      </c>
    </row>
    <row r="6342" spans="1:14" x14ac:dyDescent="0.35">
      <c r="A6342">
        <v>292560</v>
      </c>
      <c r="B6342" s="3">
        <v>45804</v>
      </c>
      <c r="C6342" s="4">
        <v>0.59486111111111106</v>
      </c>
      <c r="D6342" t="s">
        <v>21</v>
      </c>
      <c r="E6342">
        <v>1</v>
      </c>
      <c r="F6342" t="s">
        <v>15</v>
      </c>
      <c r="G6342" t="s">
        <v>405</v>
      </c>
      <c r="H6342" t="s">
        <v>406</v>
      </c>
      <c r="J6342" t="s">
        <v>403</v>
      </c>
      <c r="K6342">
        <v>1</v>
      </c>
      <c r="L6342" t="str">
        <f>_xlfn.CONCAT(D6342,F6342)</f>
        <v>Pourover12 oz</v>
      </c>
      <c r="M6342" s="10">
        <f>E6342*_xlfn.XLOOKUP(L6342,PriceListData!$F$2:$F$97,PriceListData!$E$2:$E$97)</f>
        <v>3.5</v>
      </c>
      <c r="N6342" t="str">
        <f>TEXT(B6342,"dddd")</f>
        <v>Tuesday</v>
      </c>
    </row>
    <row r="6343" spans="1:14" x14ac:dyDescent="0.35">
      <c r="A6343">
        <v>292560</v>
      </c>
      <c r="B6343" s="3">
        <v>45804</v>
      </c>
      <c r="C6343" s="4">
        <v>0.59486111111111106</v>
      </c>
      <c r="D6343" t="s">
        <v>424</v>
      </c>
      <c r="E6343">
        <v>1</v>
      </c>
      <c r="F6343" t="s">
        <v>15</v>
      </c>
      <c r="G6343" t="s">
        <v>423</v>
      </c>
      <c r="H6343" t="s">
        <v>414</v>
      </c>
      <c r="J6343" t="s">
        <v>403</v>
      </c>
      <c r="K6343">
        <v>1</v>
      </c>
      <c r="L6343" t="str">
        <f>_xlfn.CONCAT(D6343,F6343)</f>
        <v>Coconut milk smoothie12 oz</v>
      </c>
      <c r="M6343" s="10">
        <f>E6343*_xlfn.XLOOKUP(L6343,PriceListData!$F$2:$F$97,PriceListData!$E$2:$E$97)</f>
        <v>5.75</v>
      </c>
      <c r="N6343" t="str">
        <f>TEXT(B6343,"dddd")</f>
        <v>Tuesday</v>
      </c>
    </row>
    <row r="6344" spans="1:14" x14ac:dyDescent="0.35">
      <c r="A6344">
        <v>292559</v>
      </c>
      <c r="B6344" s="3">
        <v>45804</v>
      </c>
      <c r="C6344" s="4">
        <v>0.58650462962962968</v>
      </c>
      <c r="D6344" t="s">
        <v>21</v>
      </c>
      <c r="E6344">
        <v>1</v>
      </c>
      <c r="F6344" t="s">
        <v>15</v>
      </c>
      <c r="G6344" t="s">
        <v>405</v>
      </c>
      <c r="H6344" t="s">
        <v>406</v>
      </c>
      <c r="J6344" t="s">
        <v>403</v>
      </c>
      <c r="K6344">
        <v>1</v>
      </c>
      <c r="L6344" t="str">
        <f>_xlfn.CONCAT(D6344,F6344)</f>
        <v>Pourover12 oz</v>
      </c>
      <c r="M6344" s="10">
        <f>E6344*_xlfn.XLOOKUP(L6344,PriceListData!$F$2:$F$97,PriceListData!$E$2:$E$97)</f>
        <v>3.5</v>
      </c>
      <c r="N6344" t="str">
        <f>TEXT(B6344,"dddd")</f>
        <v>Tuesday</v>
      </c>
    </row>
    <row r="6345" spans="1:14" x14ac:dyDescent="0.35">
      <c r="A6345">
        <v>292559</v>
      </c>
      <c r="B6345" s="3">
        <v>45804</v>
      </c>
      <c r="C6345" s="4">
        <v>0.58650462962962968</v>
      </c>
      <c r="D6345" t="s">
        <v>40</v>
      </c>
      <c r="E6345">
        <v>1</v>
      </c>
      <c r="F6345" t="s">
        <v>35</v>
      </c>
      <c r="G6345" t="s">
        <v>405</v>
      </c>
      <c r="H6345" t="s">
        <v>406</v>
      </c>
      <c r="J6345" t="s">
        <v>403</v>
      </c>
      <c r="K6345">
        <v>1</v>
      </c>
      <c r="L6345" t="str">
        <f>_xlfn.CONCAT(D6345,F6345)</f>
        <v>Espresso1 oz</v>
      </c>
      <c r="M6345" s="10">
        <f>E6345*_xlfn.XLOOKUP(L6345,PriceListData!$F$2:$F$97,PriceListData!$E$2:$E$97)</f>
        <v>2.5</v>
      </c>
      <c r="N6345" t="str">
        <f>TEXT(B6345,"dddd")</f>
        <v>Tuesday</v>
      </c>
    </row>
    <row r="6346" spans="1:14" x14ac:dyDescent="0.35">
      <c r="A6346">
        <v>292558</v>
      </c>
      <c r="B6346" s="3">
        <v>45804</v>
      </c>
      <c r="C6346" s="4">
        <v>0.585474537037037</v>
      </c>
      <c r="D6346" t="s">
        <v>404</v>
      </c>
      <c r="E6346">
        <v>1</v>
      </c>
      <c r="F6346" t="s">
        <v>15</v>
      </c>
      <c r="G6346" t="s">
        <v>405</v>
      </c>
      <c r="H6346" t="s">
        <v>406</v>
      </c>
      <c r="J6346" t="s">
        <v>403</v>
      </c>
      <c r="K6346">
        <v>1</v>
      </c>
      <c r="L6346" t="str">
        <f>_xlfn.CONCAT(D6346,F6346)</f>
        <v>Café latté12 oz</v>
      </c>
      <c r="M6346" s="10">
        <f>E6346*_xlfn.XLOOKUP(L6346,PriceListData!$F$2:$F$97,PriceListData!$E$2:$E$97)</f>
        <v>4.25</v>
      </c>
      <c r="N6346" t="str">
        <f>TEXT(B6346,"dddd")</f>
        <v>Tuesday</v>
      </c>
    </row>
    <row r="6347" spans="1:14" x14ac:dyDescent="0.35">
      <c r="A6347">
        <v>292557</v>
      </c>
      <c r="B6347" s="3">
        <v>45804</v>
      </c>
      <c r="C6347" s="4">
        <v>0.58459490740740738</v>
      </c>
      <c r="D6347" t="s">
        <v>52</v>
      </c>
      <c r="E6347">
        <v>1</v>
      </c>
      <c r="F6347" t="s">
        <v>15</v>
      </c>
      <c r="G6347" t="s">
        <v>405</v>
      </c>
      <c r="H6347" t="s">
        <v>414</v>
      </c>
      <c r="J6347" t="s">
        <v>403</v>
      </c>
      <c r="K6347">
        <v>2</v>
      </c>
      <c r="L6347" t="str">
        <f>_xlfn.CONCAT(D6347,F6347)</f>
        <v>Frappé12 oz</v>
      </c>
      <c r="M6347" s="10">
        <f>E6347*_xlfn.XLOOKUP(L6347,PriceListData!$F$2:$F$97,PriceListData!$E$2:$E$97)</f>
        <v>4.75</v>
      </c>
      <c r="N6347" t="str">
        <f>TEXT(B6347,"dddd")</f>
        <v>Tuesday</v>
      </c>
    </row>
    <row r="6348" spans="1:14" x14ac:dyDescent="0.35">
      <c r="A6348">
        <v>292556</v>
      </c>
      <c r="B6348" s="3">
        <v>45804</v>
      </c>
      <c r="C6348" s="4">
        <v>0.58414351851851853</v>
      </c>
      <c r="D6348" t="s">
        <v>52</v>
      </c>
      <c r="E6348">
        <v>1</v>
      </c>
      <c r="F6348" t="s">
        <v>15</v>
      </c>
      <c r="G6348" t="s">
        <v>405</v>
      </c>
      <c r="H6348" t="s">
        <v>414</v>
      </c>
      <c r="J6348" t="s">
        <v>403</v>
      </c>
      <c r="K6348">
        <v>1</v>
      </c>
      <c r="L6348" t="str">
        <f>_xlfn.CONCAT(D6348,F6348)</f>
        <v>Frappé12 oz</v>
      </c>
      <c r="M6348" s="10">
        <f>E6348*_xlfn.XLOOKUP(L6348,PriceListData!$F$2:$F$97,PriceListData!$E$2:$E$97)</f>
        <v>4.75</v>
      </c>
      <c r="N6348" t="str">
        <f>TEXT(B6348,"dddd")</f>
        <v>Tuesday</v>
      </c>
    </row>
    <row r="6349" spans="1:14" x14ac:dyDescent="0.35">
      <c r="A6349">
        <v>292555</v>
      </c>
      <c r="B6349" s="3">
        <v>45804</v>
      </c>
      <c r="C6349" s="4">
        <v>0.58357638888888885</v>
      </c>
      <c r="D6349" t="s">
        <v>52</v>
      </c>
      <c r="E6349">
        <v>1</v>
      </c>
      <c r="F6349" t="s">
        <v>15</v>
      </c>
      <c r="G6349" t="s">
        <v>405</v>
      </c>
      <c r="H6349" t="s">
        <v>414</v>
      </c>
      <c r="J6349" t="s">
        <v>403</v>
      </c>
      <c r="K6349">
        <v>1</v>
      </c>
      <c r="L6349" t="str">
        <f>_xlfn.CONCAT(D6349,F6349)</f>
        <v>Frappé12 oz</v>
      </c>
      <c r="M6349" s="10">
        <f>E6349*_xlfn.XLOOKUP(L6349,PriceListData!$F$2:$F$97,PriceListData!$E$2:$E$97)</f>
        <v>4.75</v>
      </c>
      <c r="N6349" t="str">
        <f>TEXT(B6349,"dddd")</f>
        <v>Tuesday</v>
      </c>
    </row>
    <row r="6350" spans="1:14" x14ac:dyDescent="0.35">
      <c r="A6350">
        <v>292553</v>
      </c>
      <c r="B6350" s="3">
        <v>45804</v>
      </c>
      <c r="C6350" s="4">
        <v>0.58212962962962966</v>
      </c>
      <c r="D6350" t="s">
        <v>420</v>
      </c>
      <c r="E6350">
        <v>1</v>
      </c>
      <c r="F6350" t="s">
        <v>76</v>
      </c>
      <c r="G6350" t="s">
        <v>413</v>
      </c>
      <c r="H6350" t="s">
        <v>406</v>
      </c>
      <c r="J6350" t="s">
        <v>403</v>
      </c>
      <c r="K6350">
        <v>1</v>
      </c>
      <c r="L6350" t="str">
        <f>_xlfn.CONCAT(D6350,F6350)</f>
        <v>Moroccan tea10 oz</v>
      </c>
      <c r="M6350" s="10">
        <f>E6350*_xlfn.XLOOKUP(L6350,PriceListData!$F$2:$F$97,PriceListData!$E$2:$E$97)</f>
        <v>3</v>
      </c>
      <c r="N6350" t="str">
        <f>TEXT(B6350,"dddd")</f>
        <v>Tuesday</v>
      </c>
    </row>
    <row r="6351" spans="1:14" x14ac:dyDescent="0.35">
      <c r="A6351">
        <v>292552</v>
      </c>
      <c r="B6351" s="3">
        <v>45804</v>
      </c>
      <c r="C6351" s="4">
        <v>0.58087962962962958</v>
      </c>
      <c r="D6351" t="s">
        <v>420</v>
      </c>
      <c r="E6351">
        <v>1</v>
      </c>
      <c r="F6351" t="s">
        <v>76</v>
      </c>
      <c r="G6351" t="s">
        <v>413</v>
      </c>
      <c r="H6351" t="s">
        <v>406</v>
      </c>
      <c r="J6351" t="s">
        <v>403</v>
      </c>
      <c r="K6351">
        <v>1</v>
      </c>
      <c r="L6351" t="str">
        <f>_xlfn.CONCAT(D6351,F6351)</f>
        <v>Moroccan tea10 oz</v>
      </c>
      <c r="M6351" s="10">
        <f>E6351*_xlfn.XLOOKUP(L6351,PriceListData!$F$2:$F$97,PriceListData!$E$2:$E$97)</f>
        <v>3</v>
      </c>
      <c r="N6351" t="str">
        <f>TEXT(B6351,"dddd")</f>
        <v>Tuesday</v>
      </c>
    </row>
    <row r="6352" spans="1:14" x14ac:dyDescent="0.35">
      <c r="A6352">
        <v>292551</v>
      </c>
      <c r="B6352" s="3">
        <v>45804</v>
      </c>
      <c r="C6352" s="4">
        <v>0.57827546296296295</v>
      </c>
      <c r="D6352" t="s">
        <v>410</v>
      </c>
      <c r="E6352">
        <v>1</v>
      </c>
      <c r="F6352" t="s">
        <v>15</v>
      </c>
      <c r="G6352" t="s">
        <v>405</v>
      </c>
      <c r="H6352" t="s">
        <v>406</v>
      </c>
      <c r="J6352" t="s">
        <v>403</v>
      </c>
      <c r="K6352">
        <v>2</v>
      </c>
      <c r="L6352" t="str">
        <f>_xlfn.CONCAT(D6352,F6352)</f>
        <v>Café Cubano12 oz</v>
      </c>
      <c r="M6352" s="10">
        <f>E6352*_xlfn.XLOOKUP(L6352,PriceListData!$F$2:$F$97,PriceListData!$E$2:$E$97)</f>
        <v>7</v>
      </c>
      <c r="N6352" t="str">
        <f>TEXT(B6352,"dddd")</f>
        <v>Tuesday</v>
      </c>
    </row>
    <row r="6353" spans="1:14" x14ac:dyDescent="0.35">
      <c r="A6353">
        <v>292550</v>
      </c>
      <c r="B6353" s="3">
        <v>45804</v>
      </c>
      <c r="C6353" s="4">
        <v>0.57748842592592597</v>
      </c>
      <c r="D6353" t="s">
        <v>54</v>
      </c>
      <c r="E6353">
        <v>1</v>
      </c>
      <c r="G6353" t="s">
        <v>415</v>
      </c>
      <c r="H6353" t="s">
        <v>416</v>
      </c>
      <c r="J6353" t="s">
        <v>403</v>
      </c>
      <c r="K6353">
        <v>1</v>
      </c>
      <c r="L6353" t="str">
        <f>_xlfn.CONCAT(D6353,F6353)</f>
        <v>Syrup</v>
      </c>
      <c r="M6353" s="10">
        <f>E6353*_xlfn.XLOOKUP(L6353,PriceListData!$F$2:$F$97,PriceListData!$E$2:$E$97)</f>
        <v>0.75</v>
      </c>
      <c r="N6353" t="str">
        <f>TEXT(B6353,"dddd")</f>
        <v>Tuesday</v>
      </c>
    </row>
    <row r="6354" spans="1:14" x14ac:dyDescent="0.35">
      <c r="A6354">
        <v>292550</v>
      </c>
      <c r="B6354" s="3">
        <v>45804</v>
      </c>
      <c r="C6354" s="4">
        <v>0.57748842592592597</v>
      </c>
      <c r="D6354" t="s">
        <v>21</v>
      </c>
      <c r="E6354">
        <v>1</v>
      </c>
      <c r="F6354" t="s">
        <v>15</v>
      </c>
      <c r="G6354" t="s">
        <v>405</v>
      </c>
      <c r="H6354" t="s">
        <v>406</v>
      </c>
      <c r="J6354" t="s">
        <v>403</v>
      </c>
      <c r="K6354">
        <v>1</v>
      </c>
      <c r="L6354" t="str">
        <f>_xlfn.CONCAT(D6354,F6354)</f>
        <v>Pourover12 oz</v>
      </c>
      <c r="M6354" s="10">
        <f>E6354*_xlfn.XLOOKUP(L6354,PriceListData!$F$2:$F$97,PriceListData!$E$2:$E$97)</f>
        <v>3.5</v>
      </c>
      <c r="N6354" t="str">
        <f>TEXT(B6354,"dddd")</f>
        <v>Tuesday</v>
      </c>
    </row>
    <row r="6355" spans="1:14" x14ac:dyDescent="0.35">
      <c r="A6355">
        <v>292550</v>
      </c>
      <c r="B6355" s="3">
        <v>45804</v>
      </c>
      <c r="C6355" s="4">
        <v>0.57748842592592597</v>
      </c>
      <c r="D6355" t="s">
        <v>404</v>
      </c>
      <c r="E6355">
        <v>1</v>
      </c>
      <c r="F6355" t="s">
        <v>15</v>
      </c>
      <c r="G6355" t="s">
        <v>405</v>
      </c>
      <c r="H6355" t="s">
        <v>406</v>
      </c>
      <c r="J6355" t="s">
        <v>403</v>
      </c>
      <c r="K6355">
        <v>1</v>
      </c>
      <c r="L6355" t="str">
        <f>_xlfn.CONCAT(D6355,F6355)</f>
        <v>Café latté12 oz</v>
      </c>
      <c r="M6355" s="10">
        <f>E6355*_xlfn.XLOOKUP(L6355,PriceListData!$F$2:$F$97,PriceListData!$E$2:$E$97)</f>
        <v>4.25</v>
      </c>
      <c r="N6355" t="str">
        <f>TEXT(B6355,"dddd")</f>
        <v>Tuesday</v>
      </c>
    </row>
    <row r="6356" spans="1:14" x14ac:dyDescent="0.35">
      <c r="A6356">
        <v>292549</v>
      </c>
      <c r="B6356" s="3">
        <v>45804</v>
      </c>
      <c r="C6356" s="4">
        <v>0.57578703703703704</v>
      </c>
      <c r="D6356" t="s">
        <v>407</v>
      </c>
      <c r="E6356">
        <v>1</v>
      </c>
      <c r="G6356" t="s">
        <v>405</v>
      </c>
      <c r="H6356" t="s">
        <v>408</v>
      </c>
      <c r="J6356" t="s">
        <v>403</v>
      </c>
      <c r="K6356">
        <v>2</v>
      </c>
      <c r="L6356" t="str">
        <f>_xlfn.CONCAT(D6356,F6356)</f>
        <v>Drip coffee refill</v>
      </c>
      <c r="M6356" s="10">
        <f>E6356*_xlfn.XLOOKUP(L6356,PriceListData!$F$2:$F$97,PriceListData!$E$2:$E$97)</f>
        <v>1.25</v>
      </c>
      <c r="N6356" t="str">
        <f>TEXT(B6356,"dddd")</f>
        <v>Tuesday</v>
      </c>
    </row>
    <row r="6357" spans="1:14" x14ac:dyDescent="0.35">
      <c r="A6357">
        <v>292548</v>
      </c>
      <c r="B6357" s="3">
        <v>45804</v>
      </c>
      <c r="C6357" s="4">
        <v>0.57524305555555555</v>
      </c>
      <c r="D6357" t="s">
        <v>420</v>
      </c>
      <c r="E6357">
        <v>1</v>
      </c>
      <c r="F6357" t="s">
        <v>76</v>
      </c>
      <c r="G6357" t="s">
        <v>413</v>
      </c>
      <c r="H6357" t="s">
        <v>406</v>
      </c>
      <c r="J6357" t="s">
        <v>403</v>
      </c>
      <c r="K6357">
        <v>1</v>
      </c>
      <c r="L6357" t="str">
        <f>_xlfn.CONCAT(D6357,F6357)</f>
        <v>Moroccan tea10 oz</v>
      </c>
      <c r="M6357" s="10">
        <f>E6357*_xlfn.XLOOKUP(L6357,PriceListData!$F$2:$F$97,PriceListData!$E$2:$E$97)</f>
        <v>3</v>
      </c>
      <c r="N6357" t="str">
        <f>TEXT(B6357,"dddd")</f>
        <v>Tuesday</v>
      </c>
    </row>
    <row r="6358" spans="1:14" x14ac:dyDescent="0.35">
      <c r="A6358">
        <v>292547</v>
      </c>
      <c r="B6358" s="3">
        <v>45804</v>
      </c>
      <c r="C6358" s="4">
        <v>0.57297453703703705</v>
      </c>
      <c r="D6358" t="s">
        <v>74</v>
      </c>
      <c r="E6358">
        <v>1</v>
      </c>
      <c r="F6358" t="s">
        <v>15</v>
      </c>
      <c r="G6358" t="s">
        <v>417</v>
      </c>
      <c r="H6358" t="s">
        <v>418</v>
      </c>
      <c r="J6358" t="s">
        <v>403</v>
      </c>
      <c r="K6358">
        <v>1</v>
      </c>
      <c r="L6358" t="str">
        <f>_xlfn.CONCAT(D6358,F6358)</f>
        <v>Single-origin12 oz</v>
      </c>
      <c r="M6358" s="10">
        <f>E6358*_xlfn.XLOOKUP(L6358,PriceListData!$F$2:$F$97,PriceListData!$E$2:$E$97)</f>
        <v>14.95</v>
      </c>
      <c r="N6358" t="str">
        <f>TEXT(B6358,"dddd")</f>
        <v>Tuesday</v>
      </c>
    </row>
    <row r="6359" spans="1:14" x14ac:dyDescent="0.35">
      <c r="A6359">
        <v>292546</v>
      </c>
      <c r="B6359" s="3">
        <v>45804</v>
      </c>
      <c r="C6359" s="4">
        <v>0.57214120370370369</v>
      </c>
      <c r="D6359" t="s">
        <v>411</v>
      </c>
      <c r="E6359">
        <v>1</v>
      </c>
      <c r="F6359" t="s">
        <v>24</v>
      </c>
      <c r="G6359" t="s">
        <v>405</v>
      </c>
      <c r="H6359" t="s">
        <v>406</v>
      </c>
      <c r="J6359" t="s">
        <v>403</v>
      </c>
      <c r="K6359">
        <v>1</v>
      </c>
      <c r="L6359" t="str">
        <f>_xlfn.CONCAT(D6359,F6359)</f>
        <v>Turkish coffee3 oz</v>
      </c>
      <c r="M6359" s="10">
        <f>E6359*_xlfn.XLOOKUP(L6359,PriceListData!$F$2:$F$97,PriceListData!$E$2:$E$97)</f>
        <v>3.75</v>
      </c>
      <c r="N6359" t="str">
        <f>TEXT(B6359,"dddd")</f>
        <v>Tuesday</v>
      </c>
    </row>
    <row r="6360" spans="1:14" x14ac:dyDescent="0.35">
      <c r="A6360">
        <v>292545</v>
      </c>
      <c r="B6360" s="3">
        <v>45804</v>
      </c>
      <c r="C6360" s="4">
        <v>0.57065972222222228</v>
      </c>
      <c r="D6360" t="s">
        <v>54</v>
      </c>
      <c r="E6360">
        <v>1</v>
      </c>
      <c r="G6360" t="s">
        <v>415</v>
      </c>
      <c r="H6360" t="s">
        <v>416</v>
      </c>
      <c r="J6360" t="s">
        <v>403</v>
      </c>
      <c r="K6360">
        <v>1</v>
      </c>
      <c r="L6360" t="str">
        <f>_xlfn.CONCAT(D6360,F6360)</f>
        <v>Syrup</v>
      </c>
      <c r="M6360" s="10">
        <f>E6360*_xlfn.XLOOKUP(L6360,PriceListData!$F$2:$F$97,PriceListData!$E$2:$E$97)</f>
        <v>0.75</v>
      </c>
      <c r="N6360" t="str">
        <f>TEXT(B6360,"dddd")</f>
        <v>Tuesday</v>
      </c>
    </row>
    <row r="6361" spans="1:14" x14ac:dyDescent="0.35">
      <c r="A6361">
        <v>292545</v>
      </c>
      <c r="B6361" s="3">
        <v>45804</v>
      </c>
      <c r="C6361" s="4">
        <v>0.57065972222222228</v>
      </c>
      <c r="D6361" t="s">
        <v>21</v>
      </c>
      <c r="E6361">
        <v>1</v>
      </c>
      <c r="F6361" t="s">
        <v>15</v>
      </c>
      <c r="G6361" t="s">
        <v>405</v>
      </c>
      <c r="H6361" t="s">
        <v>406</v>
      </c>
      <c r="J6361" t="s">
        <v>403</v>
      </c>
      <c r="K6361">
        <v>1</v>
      </c>
      <c r="L6361" t="str">
        <f>_xlfn.CONCAT(D6361,F6361)</f>
        <v>Pourover12 oz</v>
      </c>
      <c r="M6361" s="10">
        <f>E6361*_xlfn.XLOOKUP(L6361,PriceListData!$F$2:$F$97,PriceListData!$E$2:$E$97)</f>
        <v>3.5</v>
      </c>
      <c r="N6361" t="str">
        <f>TEXT(B6361,"dddd")</f>
        <v>Tuesday</v>
      </c>
    </row>
    <row r="6362" spans="1:14" x14ac:dyDescent="0.35">
      <c r="A6362">
        <v>292544</v>
      </c>
      <c r="B6362" s="3">
        <v>45804</v>
      </c>
      <c r="C6362" s="4">
        <v>0.57017361111111109</v>
      </c>
      <c r="D6362" t="s">
        <v>445</v>
      </c>
      <c r="E6362">
        <v>1</v>
      </c>
      <c r="F6362" t="s">
        <v>15</v>
      </c>
      <c r="G6362" t="s">
        <v>423</v>
      </c>
      <c r="H6362" t="s">
        <v>414</v>
      </c>
      <c r="J6362" t="s">
        <v>403</v>
      </c>
      <c r="K6362">
        <v>1</v>
      </c>
      <c r="L6362" t="str">
        <f>_xlfn.CONCAT(D6362,F6362)</f>
        <v>Mango lassi12 oz</v>
      </c>
      <c r="M6362" s="10">
        <f>E6362*_xlfn.XLOOKUP(L6362,PriceListData!$F$2:$F$97,PriceListData!$E$2:$E$97)</f>
        <v>5.75</v>
      </c>
      <c r="N6362" t="str">
        <f>TEXT(B6362,"dddd")</f>
        <v>Tuesday</v>
      </c>
    </row>
    <row r="6363" spans="1:14" x14ac:dyDescent="0.35">
      <c r="A6363">
        <v>292543</v>
      </c>
      <c r="B6363" s="3">
        <v>45804</v>
      </c>
      <c r="C6363" s="4">
        <v>0.56547453703703698</v>
      </c>
      <c r="D6363" t="s">
        <v>412</v>
      </c>
      <c r="E6363">
        <v>1</v>
      </c>
      <c r="F6363" t="s">
        <v>15</v>
      </c>
      <c r="G6363" t="s">
        <v>413</v>
      </c>
      <c r="H6363" t="s">
        <v>414</v>
      </c>
      <c r="J6363" t="s">
        <v>403</v>
      </c>
      <c r="K6363">
        <v>1</v>
      </c>
      <c r="L6363" t="str">
        <f>_xlfn.CONCAT(D6363,F6363)</f>
        <v>Iced tea12 oz</v>
      </c>
      <c r="M6363" s="10">
        <f>E6363*_xlfn.XLOOKUP(L6363,PriceListData!$F$2:$F$97,PriceListData!$E$2:$E$97)</f>
        <v>4.25</v>
      </c>
      <c r="N6363" t="str">
        <f>TEXT(B6363,"dddd")</f>
        <v>Tuesday</v>
      </c>
    </row>
    <row r="6364" spans="1:14" x14ac:dyDescent="0.35">
      <c r="A6364">
        <v>292541</v>
      </c>
      <c r="B6364" s="3">
        <v>45804</v>
      </c>
      <c r="C6364" s="4">
        <v>0.56005787037037036</v>
      </c>
      <c r="D6364" t="s">
        <v>411</v>
      </c>
      <c r="E6364">
        <v>1</v>
      </c>
      <c r="F6364" t="s">
        <v>24</v>
      </c>
      <c r="G6364" t="s">
        <v>405</v>
      </c>
      <c r="H6364" t="s">
        <v>406</v>
      </c>
      <c r="J6364" t="s">
        <v>403</v>
      </c>
      <c r="K6364">
        <v>1</v>
      </c>
      <c r="L6364" t="str">
        <f>_xlfn.CONCAT(D6364,F6364)</f>
        <v>Turkish coffee3 oz</v>
      </c>
      <c r="M6364" s="10">
        <f>E6364*_xlfn.XLOOKUP(L6364,PriceListData!$F$2:$F$97,PriceListData!$E$2:$E$97)</f>
        <v>3.75</v>
      </c>
      <c r="N6364" t="str">
        <f>TEXT(B6364,"dddd")</f>
        <v>Tuesday</v>
      </c>
    </row>
    <row r="6365" spans="1:14" x14ac:dyDescent="0.35">
      <c r="A6365">
        <v>292541</v>
      </c>
      <c r="B6365" s="3">
        <v>45804</v>
      </c>
      <c r="C6365" s="4">
        <v>0.56005787037037036</v>
      </c>
      <c r="D6365" t="s">
        <v>54</v>
      </c>
      <c r="E6365">
        <v>1</v>
      </c>
      <c r="G6365" t="s">
        <v>415</v>
      </c>
      <c r="H6365" t="s">
        <v>416</v>
      </c>
      <c r="J6365" t="s">
        <v>403</v>
      </c>
      <c r="K6365">
        <v>1</v>
      </c>
      <c r="L6365" t="str">
        <f>_xlfn.CONCAT(D6365,F6365)</f>
        <v>Syrup</v>
      </c>
      <c r="M6365" s="10">
        <f>E6365*_xlfn.XLOOKUP(L6365,PriceListData!$F$2:$F$97,PriceListData!$E$2:$E$97)</f>
        <v>0.75</v>
      </c>
      <c r="N6365" t="str">
        <f>TEXT(B6365,"dddd")</f>
        <v>Tuesday</v>
      </c>
    </row>
    <row r="6366" spans="1:14" x14ac:dyDescent="0.35">
      <c r="A6366">
        <v>292541</v>
      </c>
      <c r="B6366" s="3">
        <v>45804</v>
      </c>
      <c r="C6366" s="4">
        <v>0.56005787037037036</v>
      </c>
      <c r="D6366" t="s">
        <v>21</v>
      </c>
      <c r="E6366">
        <v>1</v>
      </c>
      <c r="F6366" t="s">
        <v>15</v>
      </c>
      <c r="G6366" t="s">
        <v>405</v>
      </c>
      <c r="H6366" t="s">
        <v>406</v>
      </c>
      <c r="J6366" t="s">
        <v>403</v>
      </c>
      <c r="K6366">
        <v>1</v>
      </c>
      <c r="L6366" t="str">
        <f>_xlfn.CONCAT(D6366,F6366)</f>
        <v>Pourover12 oz</v>
      </c>
      <c r="M6366" s="10">
        <f>E6366*_xlfn.XLOOKUP(L6366,PriceListData!$F$2:$F$97,PriceListData!$E$2:$E$97)</f>
        <v>3.5</v>
      </c>
      <c r="N6366" t="str">
        <f>TEXT(B6366,"dddd")</f>
        <v>Tuesday</v>
      </c>
    </row>
    <row r="6367" spans="1:14" x14ac:dyDescent="0.35">
      <c r="A6367">
        <v>292540</v>
      </c>
      <c r="B6367" s="3">
        <v>45804</v>
      </c>
      <c r="C6367" s="4">
        <v>0.55685185185185182</v>
      </c>
      <c r="D6367" t="s">
        <v>404</v>
      </c>
      <c r="E6367">
        <v>1</v>
      </c>
      <c r="F6367" t="s">
        <v>15</v>
      </c>
      <c r="G6367" t="s">
        <v>405</v>
      </c>
      <c r="H6367" t="s">
        <v>406</v>
      </c>
      <c r="J6367" t="s">
        <v>403</v>
      </c>
      <c r="K6367">
        <v>1</v>
      </c>
      <c r="L6367" t="str">
        <f>_xlfn.CONCAT(D6367,F6367)</f>
        <v>Café latté12 oz</v>
      </c>
      <c r="M6367" s="10">
        <f>E6367*_xlfn.XLOOKUP(L6367,PriceListData!$F$2:$F$97,PriceListData!$E$2:$E$97)</f>
        <v>4.25</v>
      </c>
      <c r="N6367" t="str">
        <f>TEXT(B6367,"dddd")</f>
        <v>Tuesday</v>
      </c>
    </row>
    <row r="6368" spans="1:14" x14ac:dyDescent="0.35">
      <c r="A6368">
        <v>292539</v>
      </c>
      <c r="B6368" s="3">
        <v>45804</v>
      </c>
      <c r="C6368" s="4">
        <v>0.55564814814814811</v>
      </c>
      <c r="D6368" t="s">
        <v>424</v>
      </c>
      <c r="E6368">
        <v>1</v>
      </c>
      <c r="F6368" t="s">
        <v>15</v>
      </c>
      <c r="G6368" t="s">
        <v>423</v>
      </c>
      <c r="H6368" t="s">
        <v>414</v>
      </c>
      <c r="J6368" t="s">
        <v>403</v>
      </c>
      <c r="K6368">
        <v>1</v>
      </c>
      <c r="L6368" t="str">
        <f>_xlfn.CONCAT(D6368,F6368)</f>
        <v>Coconut milk smoothie12 oz</v>
      </c>
      <c r="M6368" s="10">
        <f>E6368*_xlfn.XLOOKUP(L6368,PriceListData!$F$2:$F$97,PriceListData!$E$2:$E$97)</f>
        <v>5.75</v>
      </c>
      <c r="N6368" t="str">
        <f>TEXT(B6368,"dddd")</f>
        <v>Tuesday</v>
      </c>
    </row>
    <row r="6369" spans="1:14" x14ac:dyDescent="0.35">
      <c r="A6369">
        <v>292538</v>
      </c>
      <c r="B6369" s="3">
        <v>45804</v>
      </c>
      <c r="C6369" s="4">
        <v>0.54552083333333334</v>
      </c>
      <c r="D6369" t="s">
        <v>411</v>
      </c>
      <c r="E6369">
        <v>1</v>
      </c>
      <c r="F6369" t="s">
        <v>24</v>
      </c>
      <c r="G6369" t="s">
        <v>405</v>
      </c>
      <c r="H6369" t="s">
        <v>406</v>
      </c>
      <c r="J6369" t="s">
        <v>403</v>
      </c>
      <c r="K6369">
        <v>1</v>
      </c>
      <c r="L6369" t="str">
        <f>_xlfn.CONCAT(D6369,F6369)</f>
        <v>Turkish coffee3 oz</v>
      </c>
      <c r="M6369" s="10">
        <f>E6369*_xlfn.XLOOKUP(L6369,PriceListData!$F$2:$F$97,PriceListData!$E$2:$E$97)</f>
        <v>3.75</v>
      </c>
      <c r="N6369" t="str">
        <f>TEXT(B6369,"dddd")</f>
        <v>Tuesday</v>
      </c>
    </row>
    <row r="6370" spans="1:14" x14ac:dyDescent="0.35">
      <c r="A6370">
        <v>292537</v>
      </c>
      <c r="B6370" s="3">
        <v>45804</v>
      </c>
      <c r="C6370" s="4">
        <v>0.54495370370370366</v>
      </c>
      <c r="D6370" t="s">
        <v>409</v>
      </c>
      <c r="E6370">
        <v>1</v>
      </c>
      <c r="F6370" t="s">
        <v>15</v>
      </c>
      <c r="G6370" t="s">
        <v>405</v>
      </c>
      <c r="H6370" t="s">
        <v>406</v>
      </c>
      <c r="J6370" t="s">
        <v>403</v>
      </c>
      <c r="K6370">
        <v>1</v>
      </c>
      <c r="L6370" t="str">
        <f>_xlfn.CONCAT(D6370,F6370)</f>
        <v>Drip coffee12 oz</v>
      </c>
      <c r="M6370" s="10">
        <f>E6370*_xlfn.XLOOKUP(L6370,PriceListData!$F$2:$F$97,PriceListData!$E$2:$E$97)</f>
        <v>2.25</v>
      </c>
      <c r="N6370" t="str">
        <f>TEXT(B6370,"dddd")</f>
        <v>Tuesday</v>
      </c>
    </row>
    <row r="6371" spans="1:14" x14ac:dyDescent="0.35">
      <c r="A6371">
        <v>292536</v>
      </c>
      <c r="B6371" s="3">
        <v>45804</v>
      </c>
      <c r="C6371" s="4">
        <v>0.54074074074074074</v>
      </c>
      <c r="D6371" t="s">
        <v>52</v>
      </c>
      <c r="E6371">
        <v>1</v>
      </c>
      <c r="F6371" t="s">
        <v>15</v>
      </c>
      <c r="G6371" t="s">
        <v>405</v>
      </c>
      <c r="H6371" t="s">
        <v>414</v>
      </c>
      <c r="J6371" t="s">
        <v>403</v>
      </c>
      <c r="K6371">
        <v>1</v>
      </c>
      <c r="L6371" t="str">
        <f>_xlfn.CONCAT(D6371,F6371)</f>
        <v>Frappé12 oz</v>
      </c>
      <c r="M6371" s="10">
        <f>E6371*_xlfn.XLOOKUP(L6371,PriceListData!$F$2:$F$97,PriceListData!$E$2:$E$97)</f>
        <v>4.75</v>
      </c>
      <c r="N6371" t="str">
        <f>TEXT(B6371,"dddd")</f>
        <v>Tuesday</v>
      </c>
    </row>
    <row r="6372" spans="1:14" x14ac:dyDescent="0.35">
      <c r="A6372">
        <v>292535</v>
      </c>
      <c r="B6372" s="3">
        <v>45804</v>
      </c>
      <c r="C6372" s="4">
        <v>0.53615740740740736</v>
      </c>
      <c r="D6372" t="s">
        <v>52</v>
      </c>
      <c r="E6372">
        <v>1</v>
      </c>
      <c r="F6372" t="s">
        <v>15</v>
      </c>
      <c r="G6372" t="s">
        <v>405</v>
      </c>
      <c r="H6372" t="s">
        <v>414</v>
      </c>
      <c r="J6372" t="s">
        <v>403</v>
      </c>
      <c r="K6372">
        <v>1</v>
      </c>
      <c r="L6372" t="str">
        <f>_xlfn.CONCAT(D6372,F6372)</f>
        <v>Frappé12 oz</v>
      </c>
      <c r="M6372" s="10">
        <f>E6372*_xlfn.XLOOKUP(L6372,PriceListData!$F$2:$F$97,PriceListData!$E$2:$E$97)</f>
        <v>4.75</v>
      </c>
      <c r="N6372" t="str">
        <f>TEXT(B6372,"dddd")</f>
        <v>Tuesday</v>
      </c>
    </row>
    <row r="6373" spans="1:14" x14ac:dyDescent="0.35">
      <c r="A6373">
        <v>292535</v>
      </c>
      <c r="B6373" s="3">
        <v>45804</v>
      </c>
      <c r="C6373" s="4">
        <v>0.53615740740740736</v>
      </c>
      <c r="D6373" t="s">
        <v>404</v>
      </c>
      <c r="E6373">
        <v>1</v>
      </c>
      <c r="F6373" t="s">
        <v>15</v>
      </c>
      <c r="G6373" t="s">
        <v>405</v>
      </c>
      <c r="H6373" t="s">
        <v>406</v>
      </c>
      <c r="J6373" t="s">
        <v>403</v>
      </c>
      <c r="K6373">
        <v>1</v>
      </c>
      <c r="L6373" t="str">
        <f>_xlfn.CONCAT(D6373,F6373)</f>
        <v>Café latté12 oz</v>
      </c>
      <c r="M6373" s="10">
        <f>E6373*_xlfn.XLOOKUP(L6373,PriceListData!$F$2:$F$97,PriceListData!$E$2:$E$97)</f>
        <v>4.25</v>
      </c>
      <c r="N6373" t="str">
        <f>TEXT(B6373,"dddd")</f>
        <v>Tuesday</v>
      </c>
    </row>
    <row r="6374" spans="1:14" x14ac:dyDescent="0.35">
      <c r="A6374">
        <v>292534</v>
      </c>
      <c r="B6374" s="3">
        <v>45804</v>
      </c>
      <c r="C6374" s="4">
        <v>0.53199074074074071</v>
      </c>
      <c r="D6374" t="s">
        <v>411</v>
      </c>
      <c r="E6374">
        <v>1</v>
      </c>
      <c r="F6374" t="s">
        <v>24</v>
      </c>
      <c r="G6374" t="s">
        <v>405</v>
      </c>
      <c r="H6374" t="s">
        <v>406</v>
      </c>
      <c r="J6374" t="s">
        <v>403</v>
      </c>
      <c r="K6374">
        <v>1</v>
      </c>
      <c r="L6374" t="str">
        <f>_xlfn.CONCAT(D6374,F6374)</f>
        <v>Turkish coffee3 oz</v>
      </c>
      <c r="M6374" s="10">
        <f>E6374*_xlfn.XLOOKUP(L6374,PriceListData!$F$2:$F$97,PriceListData!$E$2:$E$97)</f>
        <v>3.75</v>
      </c>
      <c r="N6374" t="str">
        <f>TEXT(B6374,"dddd")</f>
        <v>Tuesday</v>
      </c>
    </row>
    <row r="6375" spans="1:14" x14ac:dyDescent="0.35">
      <c r="A6375">
        <v>292533</v>
      </c>
      <c r="B6375" s="3">
        <v>45804</v>
      </c>
      <c r="C6375" s="4">
        <v>0.53090277777777772</v>
      </c>
      <c r="D6375" t="s">
        <v>74</v>
      </c>
      <c r="E6375">
        <v>1</v>
      </c>
      <c r="F6375" t="s">
        <v>15</v>
      </c>
      <c r="G6375" t="s">
        <v>417</v>
      </c>
      <c r="H6375" t="s">
        <v>418</v>
      </c>
      <c r="J6375" t="s">
        <v>403</v>
      </c>
      <c r="K6375">
        <v>2</v>
      </c>
      <c r="L6375" t="str">
        <f>_xlfn.CONCAT(D6375,F6375)</f>
        <v>Single-origin12 oz</v>
      </c>
      <c r="M6375" s="10">
        <f>E6375*_xlfn.XLOOKUP(L6375,PriceListData!$F$2:$F$97,PriceListData!$E$2:$E$97)</f>
        <v>14.95</v>
      </c>
      <c r="N6375" t="str">
        <f>TEXT(B6375,"dddd")</f>
        <v>Tuesday</v>
      </c>
    </row>
    <row r="6376" spans="1:14" x14ac:dyDescent="0.35">
      <c r="A6376">
        <v>292532</v>
      </c>
      <c r="B6376" s="3">
        <v>45804</v>
      </c>
      <c r="C6376" s="4">
        <v>0.52620370370370373</v>
      </c>
      <c r="D6376" t="s">
        <v>404</v>
      </c>
      <c r="E6376">
        <v>1</v>
      </c>
      <c r="F6376" t="s">
        <v>15</v>
      </c>
      <c r="G6376" t="s">
        <v>405</v>
      </c>
      <c r="H6376" t="s">
        <v>406</v>
      </c>
      <c r="J6376" t="s">
        <v>403</v>
      </c>
      <c r="K6376">
        <v>1</v>
      </c>
      <c r="L6376" t="str">
        <f>_xlfn.CONCAT(D6376,F6376)</f>
        <v>Café latté12 oz</v>
      </c>
      <c r="M6376" s="10">
        <f>E6376*_xlfn.XLOOKUP(L6376,PriceListData!$F$2:$F$97,PriceListData!$E$2:$E$97)</f>
        <v>4.25</v>
      </c>
      <c r="N6376" t="str">
        <f>TEXT(B6376,"dddd")</f>
        <v>Tuesday</v>
      </c>
    </row>
    <row r="6377" spans="1:14" x14ac:dyDescent="0.35">
      <c r="A6377">
        <v>292531</v>
      </c>
      <c r="B6377" s="3">
        <v>45804</v>
      </c>
      <c r="C6377" s="4">
        <v>0.52521990740740743</v>
      </c>
      <c r="D6377" t="s">
        <v>52</v>
      </c>
      <c r="E6377">
        <v>1</v>
      </c>
      <c r="F6377" t="s">
        <v>15</v>
      </c>
      <c r="G6377" t="s">
        <v>405</v>
      </c>
      <c r="H6377" t="s">
        <v>414</v>
      </c>
      <c r="J6377" t="s">
        <v>403</v>
      </c>
      <c r="K6377">
        <v>1</v>
      </c>
      <c r="L6377" t="str">
        <f>_xlfn.CONCAT(D6377,F6377)</f>
        <v>Frappé12 oz</v>
      </c>
      <c r="M6377" s="10">
        <f>E6377*_xlfn.XLOOKUP(L6377,PriceListData!$F$2:$F$97,PriceListData!$E$2:$E$97)</f>
        <v>4.75</v>
      </c>
      <c r="N6377" t="str">
        <f>TEXT(B6377,"dddd")</f>
        <v>Tuesday</v>
      </c>
    </row>
    <row r="6378" spans="1:14" x14ac:dyDescent="0.35">
      <c r="A6378">
        <v>292530</v>
      </c>
      <c r="B6378" s="3">
        <v>45804</v>
      </c>
      <c r="C6378" s="4">
        <v>0.52175925925925926</v>
      </c>
      <c r="D6378" t="s">
        <v>52</v>
      </c>
      <c r="E6378">
        <v>1</v>
      </c>
      <c r="F6378" t="s">
        <v>15</v>
      </c>
      <c r="G6378" t="s">
        <v>405</v>
      </c>
      <c r="H6378" t="s">
        <v>414</v>
      </c>
      <c r="J6378" t="s">
        <v>403</v>
      </c>
      <c r="K6378">
        <v>1</v>
      </c>
      <c r="L6378" t="str">
        <f>_xlfn.CONCAT(D6378,F6378)</f>
        <v>Frappé12 oz</v>
      </c>
      <c r="M6378" s="10">
        <f>E6378*_xlfn.XLOOKUP(L6378,PriceListData!$F$2:$F$97,PriceListData!$E$2:$E$97)</f>
        <v>4.75</v>
      </c>
      <c r="N6378" t="str">
        <f>TEXT(B6378,"dddd")</f>
        <v>Tuesday</v>
      </c>
    </row>
    <row r="6379" spans="1:14" x14ac:dyDescent="0.35">
      <c r="A6379">
        <v>292529</v>
      </c>
      <c r="B6379" s="3">
        <v>45804</v>
      </c>
      <c r="C6379" s="4">
        <v>0.5211689814814815</v>
      </c>
      <c r="D6379" t="s">
        <v>52</v>
      </c>
      <c r="E6379">
        <v>1</v>
      </c>
      <c r="F6379" t="s">
        <v>15</v>
      </c>
      <c r="G6379" t="s">
        <v>405</v>
      </c>
      <c r="H6379" t="s">
        <v>414</v>
      </c>
      <c r="J6379" t="s">
        <v>403</v>
      </c>
      <c r="K6379">
        <v>1</v>
      </c>
      <c r="L6379" t="str">
        <f>_xlfn.CONCAT(D6379,F6379)</f>
        <v>Frappé12 oz</v>
      </c>
      <c r="M6379" s="10">
        <f>E6379*_xlfn.XLOOKUP(L6379,PriceListData!$F$2:$F$97,PriceListData!$E$2:$E$97)</f>
        <v>4.75</v>
      </c>
      <c r="N6379" t="str">
        <f>TEXT(B6379,"dddd")</f>
        <v>Tuesday</v>
      </c>
    </row>
    <row r="6380" spans="1:14" x14ac:dyDescent="0.35">
      <c r="A6380">
        <v>292528</v>
      </c>
      <c r="B6380" s="3">
        <v>45804</v>
      </c>
      <c r="C6380" s="4">
        <v>0.51681712962962967</v>
      </c>
      <c r="D6380" t="s">
        <v>425</v>
      </c>
      <c r="E6380">
        <v>1</v>
      </c>
      <c r="F6380" t="s">
        <v>15</v>
      </c>
      <c r="G6380" t="s">
        <v>405</v>
      </c>
      <c r="H6380" t="s">
        <v>414</v>
      </c>
      <c r="J6380" t="s">
        <v>403</v>
      </c>
      <c r="K6380">
        <v>1</v>
      </c>
      <c r="L6380" t="str">
        <f>_xlfn.CONCAT(D6380,F6380)</f>
        <v>Iced Guillermo12 oz</v>
      </c>
      <c r="M6380" s="10">
        <f>E6380*_xlfn.XLOOKUP(L6380,PriceListData!$F$2:$F$97,PriceListData!$E$2:$E$97)</f>
        <v>3.5</v>
      </c>
      <c r="N6380" t="str">
        <f>TEXT(B6380,"dddd")</f>
        <v>Tuesday</v>
      </c>
    </row>
    <row r="6381" spans="1:14" x14ac:dyDescent="0.35">
      <c r="A6381">
        <v>292528</v>
      </c>
      <c r="B6381" s="3">
        <v>45804</v>
      </c>
      <c r="C6381" s="4">
        <v>0.51681712962962967</v>
      </c>
      <c r="D6381" t="s">
        <v>65</v>
      </c>
      <c r="E6381">
        <v>1</v>
      </c>
      <c r="F6381" t="s">
        <v>15</v>
      </c>
      <c r="G6381" t="s">
        <v>405</v>
      </c>
      <c r="H6381" t="s">
        <v>406</v>
      </c>
      <c r="J6381" t="s">
        <v>403</v>
      </c>
      <c r="K6381">
        <v>1</v>
      </c>
      <c r="L6381" t="str">
        <f>_xlfn.CONCAT(D6381,F6381)</f>
        <v>Cappuccino12 oz</v>
      </c>
      <c r="M6381" s="10">
        <f>E6381*_xlfn.XLOOKUP(L6381,PriceListData!$F$2:$F$97,PriceListData!$E$2:$E$97)</f>
        <v>5.5</v>
      </c>
      <c r="N6381" t="str">
        <f>TEXT(B6381,"dddd")</f>
        <v>Tuesday</v>
      </c>
    </row>
    <row r="6382" spans="1:14" x14ac:dyDescent="0.35">
      <c r="A6382">
        <v>292527</v>
      </c>
      <c r="B6382" s="3">
        <v>45804</v>
      </c>
      <c r="C6382" s="4">
        <v>0.51545138888888886</v>
      </c>
      <c r="D6382" t="s">
        <v>404</v>
      </c>
      <c r="E6382">
        <v>1</v>
      </c>
      <c r="F6382" t="s">
        <v>15</v>
      </c>
      <c r="G6382" t="s">
        <v>405</v>
      </c>
      <c r="H6382" t="s">
        <v>406</v>
      </c>
      <c r="J6382" t="s">
        <v>403</v>
      </c>
      <c r="K6382">
        <v>1</v>
      </c>
      <c r="L6382" t="str">
        <f>_xlfn.CONCAT(D6382,F6382)</f>
        <v>Café latté12 oz</v>
      </c>
      <c r="M6382" s="10">
        <f>E6382*_xlfn.XLOOKUP(L6382,PriceListData!$F$2:$F$97,PriceListData!$E$2:$E$97)</f>
        <v>4.25</v>
      </c>
      <c r="N6382" t="str">
        <f>TEXT(B6382,"dddd")</f>
        <v>Tuesday</v>
      </c>
    </row>
    <row r="6383" spans="1:14" x14ac:dyDescent="0.35">
      <c r="A6383">
        <v>292526</v>
      </c>
      <c r="B6383" s="3">
        <v>45804</v>
      </c>
      <c r="C6383" s="4">
        <v>0.51422453703703708</v>
      </c>
      <c r="D6383" t="s">
        <v>52</v>
      </c>
      <c r="E6383">
        <v>1</v>
      </c>
      <c r="F6383" t="s">
        <v>15</v>
      </c>
      <c r="G6383" t="s">
        <v>405</v>
      </c>
      <c r="H6383" t="s">
        <v>414</v>
      </c>
      <c r="J6383" t="s">
        <v>403</v>
      </c>
      <c r="K6383">
        <v>2</v>
      </c>
      <c r="L6383" t="str">
        <f>_xlfn.CONCAT(D6383,F6383)</f>
        <v>Frappé12 oz</v>
      </c>
      <c r="M6383" s="10">
        <f>E6383*_xlfn.XLOOKUP(L6383,PriceListData!$F$2:$F$97,PriceListData!$E$2:$E$97)</f>
        <v>4.75</v>
      </c>
      <c r="N6383" t="str">
        <f>TEXT(B6383,"dddd")</f>
        <v>Tuesday</v>
      </c>
    </row>
    <row r="6384" spans="1:14" x14ac:dyDescent="0.35">
      <c r="A6384">
        <v>292525</v>
      </c>
      <c r="B6384" s="3">
        <v>45804</v>
      </c>
      <c r="C6384" s="4">
        <v>0.51268518518518513</v>
      </c>
      <c r="D6384" t="s">
        <v>404</v>
      </c>
      <c r="E6384">
        <v>1</v>
      </c>
      <c r="F6384" t="s">
        <v>15</v>
      </c>
      <c r="G6384" t="s">
        <v>405</v>
      </c>
      <c r="H6384" t="s">
        <v>406</v>
      </c>
      <c r="J6384" t="s">
        <v>403</v>
      </c>
      <c r="K6384">
        <v>1</v>
      </c>
      <c r="L6384" t="str">
        <f>_xlfn.CONCAT(D6384,F6384)</f>
        <v>Café latté12 oz</v>
      </c>
      <c r="M6384" s="10">
        <f>E6384*_xlfn.XLOOKUP(L6384,PriceListData!$F$2:$F$97,PriceListData!$E$2:$E$97)</f>
        <v>4.25</v>
      </c>
      <c r="N6384" t="str">
        <f>TEXT(B6384,"dddd")</f>
        <v>Tuesday</v>
      </c>
    </row>
    <row r="6385" spans="1:14" x14ac:dyDescent="0.35">
      <c r="A6385">
        <v>292524</v>
      </c>
      <c r="B6385" s="3">
        <v>45804</v>
      </c>
      <c r="C6385" s="4">
        <v>0.51228009259259255</v>
      </c>
      <c r="D6385" t="s">
        <v>52</v>
      </c>
      <c r="E6385">
        <v>1</v>
      </c>
      <c r="F6385" t="s">
        <v>15</v>
      </c>
      <c r="G6385" t="s">
        <v>405</v>
      </c>
      <c r="H6385" t="s">
        <v>414</v>
      </c>
      <c r="J6385" t="s">
        <v>403</v>
      </c>
      <c r="K6385">
        <v>1</v>
      </c>
      <c r="L6385" t="str">
        <f>_xlfn.CONCAT(D6385,F6385)</f>
        <v>Frappé12 oz</v>
      </c>
      <c r="M6385" s="10">
        <f>E6385*_xlfn.XLOOKUP(L6385,PriceListData!$F$2:$F$97,PriceListData!$E$2:$E$97)</f>
        <v>4.75</v>
      </c>
      <c r="N6385" t="str">
        <f>TEXT(B6385,"dddd")</f>
        <v>Tuesday</v>
      </c>
    </row>
    <row r="6386" spans="1:14" x14ac:dyDescent="0.35">
      <c r="A6386">
        <v>292524</v>
      </c>
      <c r="B6386" s="3">
        <v>45804</v>
      </c>
      <c r="C6386" s="4">
        <v>0.51228009259259255</v>
      </c>
      <c r="D6386" t="s">
        <v>404</v>
      </c>
      <c r="E6386">
        <v>1</v>
      </c>
      <c r="F6386" t="s">
        <v>15</v>
      </c>
      <c r="G6386" t="s">
        <v>405</v>
      </c>
      <c r="H6386" t="s">
        <v>406</v>
      </c>
      <c r="J6386" t="s">
        <v>403</v>
      </c>
      <c r="K6386">
        <v>1</v>
      </c>
      <c r="L6386" t="str">
        <f>_xlfn.CONCAT(D6386,F6386)</f>
        <v>Café latté12 oz</v>
      </c>
      <c r="M6386" s="10">
        <f>E6386*_xlfn.XLOOKUP(L6386,PriceListData!$F$2:$F$97,PriceListData!$E$2:$E$97)</f>
        <v>4.25</v>
      </c>
      <c r="N6386" t="str">
        <f>TEXT(B6386,"dddd")</f>
        <v>Tuesday</v>
      </c>
    </row>
    <row r="6387" spans="1:14" x14ac:dyDescent="0.35">
      <c r="A6387">
        <v>292523</v>
      </c>
      <c r="B6387" s="3">
        <v>45804</v>
      </c>
      <c r="C6387" s="4">
        <v>0.51222222222222225</v>
      </c>
      <c r="D6387" t="s">
        <v>52</v>
      </c>
      <c r="E6387">
        <v>2</v>
      </c>
      <c r="F6387" t="s">
        <v>15</v>
      </c>
      <c r="G6387" t="s">
        <v>405</v>
      </c>
      <c r="H6387" t="s">
        <v>414</v>
      </c>
      <c r="J6387" t="s">
        <v>403</v>
      </c>
      <c r="K6387">
        <v>2</v>
      </c>
      <c r="L6387" t="str">
        <f>_xlfn.CONCAT(D6387,F6387)</f>
        <v>Frappé12 oz</v>
      </c>
      <c r="M6387" s="10">
        <f>E6387*_xlfn.XLOOKUP(L6387,PriceListData!$F$2:$F$97,PriceListData!$E$2:$E$97)</f>
        <v>9.5</v>
      </c>
      <c r="N6387" t="str">
        <f>TEXT(B6387,"dddd")</f>
        <v>Tuesday</v>
      </c>
    </row>
    <row r="6388" spans="1:14" x14ac:dyDescent="0.35">
      <c r="A6388">
        <v>292522</v>
      </c>
      <c r="B6388" s="3">
        <v>45804</v>
      </c>
      <c r="C6388" s="4">
        <v>0.51164351851851853</v>
      </c>
      <c r="D6388" t="s">
        <v>54</v>
      </c>
      <c r="E6388">
        <v>1</v>
      </c>
      <c r="G6388" t="s">
        <v>415</v>
      </c>
      <c r="H6388" t="s">
        <v>416</v>
      </c>
      <c r="J6388" t="s">
        <v>403</v>
      </c>
      <c r="K6388">
        <v>1</v>
      </c>
      <c r="L6388" t="str">
        <f>_xlfn.CONCAT(D6388,F6388)</f>
        <v>Syrup</v>
      </c>
      <c r="M6388" s="10">
        <f>E6388*_xlfn.XLOOKUP(L6388,PriceListData!$F$2:$F$97,PriceListData!$E$2:$E$97)</f>
        <v>0.75</v>
      </c>
      <c r="N6388" t="str">
        <f>TEXT(B6388,"dddd")</f>
        <v>Tuesday</v>
      </c>
    </row>
    <row r="6389" spans="1:14" x14ac:dyDescent="0.35">
      <c r="A6389">
        <v>292522</v>
      </c>
      <c r="B6389" s="3">
        <v>45804</v>
      </c>
      <c r="C6389" s="4">
        <v>0.51164351851851853</v>
      </c>
      <c r="D6389" t="s">
        <v>65</v>
      </c>
      <c r="E6389">
        <v>1</v>
      </c>
      <c r="F6389" t="s">
        <v>15</v>
      </c>
      <c r="G6389" t="s">
        <v>405</v>
      </c>
      <c r="H6389" t="s">
        <v>406</v>
      </c>
      <c r="J6389" t="s">
        <v>403</v>
      </c>
      <c r="K6389">
        <v>1</v>
      </c>
      <c r="L6389" t="str">
        <f>_xlfn.CONCAT(D6389,F6389)</f>
        <v>Cappuccino12 oz</v>
      </c>
      <c r="M6389" s="10">
        <f>E6389*_xlfn.XLOOKUP(L6389,PriceListData!$F$2:$F$97,PriceListData!$E$2:$E$97)</f>
        <v>5.5</v>
      </c>
      <c r="N6389" t="str">
        <f>TEXT(B6389,"dddd")</f>
        <v>Tuesday</v>
      </c>
    </row>
    <row r="6390" spans="1:14" x14ac:dyDescent="0.35">
      <c r="A6390">
        <v>292521</v>
      </c>
      <c r="B6390" s="3">
        <v>45804</v>
      </c>
      <c r="C6390" s="4">
        <v>0.51006944444444446</v>
      </c>
      <c r="D6390" t="s">
        <v>412</v>
      </c>
      <c r="E6390">
        <v>1</v>
      </c>
      <c r="F6390" t="s">
        <v>15</v>
      </c>
      <c r="G6390" t="s">
        <v>413</v>
      </c>
      <c r="H6390" t="s">
        <v>414</v>
      </c>
      <c r="J6390" t="s">
        <v>403</v>
      </c>
      <c r="K6390">
        <v>1</v>
      </c>
      <c r="L6390" t="str">
        <f>_xlfn.CONCAT(D6390,F6390)</f>
        <v>Iced tea12 oz</v>
      </c>
      <c r="M6390" s="10">
        <f>E6390*_xlfn.XLOOKUP(L6390,PriceListData!$F$2:$F$97,PriceListData!$E$2:$E$97)</f>
        <v>4.25</v>
      </c>
      <c r="N6390" t="str">
        <f>TEXT(B6390,"dddd")</f>
        <v>Tuesday</v>
      </c>
    </row>
    <row r="6391" spans="1:14" x14ac:dyDescent="0.35">
      <c r="A6391">
        <v>292520</v>
      </c>
      <c r="B6391" s="3">
        <v>45804</v>
      </c>
      <c r="C6391" s="4">
        <v>0.50640046296296293</v>
      </c>
      <c r="D6391" t="s">
        <v>411</v>
      </c>
      <c r="E6391">
        <v>1</v>
      </c>
      <c r="F6391" t="s">
        <v>24</v>
      </c>
      <c r="G6391" t="s">
        <v>405</v>
      </c>
      <c r="H6391" t="s">
        <v>406</v>
      </c>
      <c r="J6391" t="s">
        <v>403</v>
      </c>
      <c r="K6391">
        <v>2</v>
      </c>
      <c r="L6391" t="str">
        <f>_xlfn.CONCAT(D6391,F6391)</f>
        <v>Turkish coffee3 oz</v>
      </c>
      <c r="M6391" s="10">
        <f>E6391*_xlfn.XLOOKUP(L6391,PriceListData!$F$2:$F$97,PriceListData!$E$2:$E$97)</f>
        <v>3.75</v>
      </c>
      <c r="N6391" t="str">
        <f>TEXT(B6391,"dddd")</f>
        <v>Tuesday</v>
      </c>
    </row>
    <row r="6392" spans="1:14" x14ac:dyDescent="0.35">
      <c r="A6392">
        <v>292519</v>
      </c>
      <c r="B6392" s="3">
        <v>45804</v>
      </c>
      <c r="C6392" s="4">
        <v>0.50547453703703704</v>
      </c>
      <c r="D6392" t="s">
        <v>153</v>
      </c>
      <c r="E6392">
        <v>1</v>
      </c>
      <c r="F6392" t="s">
        <v>15</v>
      </c>
      <c r="G6392" t="s">
        <v>405</v>
      </c>
      <c r="H6392" t="s">
        <v>406</v>
      </c>
      <c r="J6392" t="s">
        <v>403</v>
      </c>
      <c r="K6392">
        <v>2</v>
      </c>
      <c r="L6392" t="str">
        <f>_xlfn.CONCAT(D6392,F6392)</f>
        <v>Aeropress12 oz</v>
      </c>
      <c r="M6392" s="10">
        <f>E6392*_xlfn.XLOOKUP(L6392,PriceListData!$F$2:$F$97,PriceListData!$E$2:$E$97)</f>
        <v>6</v>
      </c>
      <c r="N6392" t="str">
        <f>TEXT(B6392,"dddd")</f>
        <v>Tuesday</v>
      </c>
    </row>
    <row r="6393" spans="1:14" x14ac:dyDescent="0.35">
      <c r="A6393">
        <v>292518</v>
      </c>
      <c r="B6393" s="3">
        <v>45804</v>
      </c>
      <c r="C6393" s="4">
        <v>0.49657407407407406</v>
      </c>
      <c r="D6393" t="s">
        <v>428</v>
      </c>
      <c r="E6393">
        <v>1</v>
      </c>
      <c r="F6393" t="s">
        <v>15</v>
      </c>
      <c r="G6393" t="s">
        <v>413</v>
      </c>
      <c r="H6393" t="s">
        <v>406</v>
      </c>
      <c r="J6393" t="s">
        <v>403</v>
      </c>
      <c r="K6393">
        <v>1</v>
      </c>
      <c r="L6393" t="str">
        <f>_xlfn.CONCAT(D6393,F6393)</f>
        <v>Rooibos latté12 oz</v>
      </c>
      <c r="M6393" s="10">
        <f>E6393*_xlfn.XLOOKUP(L6393,PriceListData!$F$2:$F$97,PriceListData!$E$2:$E$97)</f>
        <v>5.5</v>
      </c>
      <c r="N6393" t="str">
        <f>TEXT(B6393,"dddd")</f>
        <v>Tuesday</v>
      </c>
    </row>
    <row r="6394" spans="1:14" x14ac:dyDescent="0.35">
      <c r="A6394">
        <v>292517</v>
      </c>
      <c r="B6394" s="3">
        <v>45804</v>
      </c>
      <c r="C6394" s="4">
        <v>0.49475694444444446</v>
      </c>
      <c r="D6394" t="s">
        <v>52</v>
      </c>
      <c r="E6394">
        <v>1</v>
      </c>
      <c r="F6394" t="s">
        <v>15</v>
      </c>
      <c r="G6394" t="s">
        <v>405</v>
      </c>
      <c r="H6394" t="s">
        <v>414</v>
      </c>
      <c r="J6394" t="s">
        <v>403</v>
      </c>
      <c r="K6394">
        <v>1</v>
      </c>
      <c r="L6394" t="str">
        <f>_xlfn.CONCAT(D6394,F6394)</f>
        <v>Frappé12 oz</v>
      </c>
      <c r="M6394" s="10">
        <f>E6394*_xlfn.XLOOKUP(L6394,PriceListData!$F$2:$F$97,PriceListData!$E$2:$E$97)</f>
        <v>4.75</v>
      </c>
      <c r="N6394" t="str">
        <f>TEXT(B6394,"dddd")</f>
        <v>Tuesday</v>
      </c>
    </row>
    <row r="6395" spans="1:14" x14ac:dyDescent="0.35">
      <c r="A6395">
        <v>292516</v>
      </c>
      <c r="B6395" s="3">
        <v>45804</v>
      </c>
      <c r="C6395" s="4">
        <v>0.49334490740740738</v>
      </c>
      <c r="D6395" t="s">
        <v>54</v>
      </c>
      <c r="E6395">
        <v>1</v>
      </c>
      <c r="G6395" t="s">
        <v>415</v>
      </c>
      <c r="H6395" t="s">
        <v>416</v>
      </c>
      <c r="J6395" t="s">
        <v>403</v>
      </c>
      <c r="K6395">
        <v>1</v>
      </c>
      <c r="L6395" t="str">
        <f>_xlfn.CONCAT(D6395,F6395)</f>
        <v>Syrup</v>
      </c>
      <c r="M6395" s="10">
        <f>E6395*_xlfn.XLOOKUP(L6395,PriceListData!$F$2:$F$97,PriceListData!$E$2:$E$97)</f>
        <v>0.75</v>
      </c>
      <c r="N6395" t="str">
        <f>TEXT(B6395,"dddd")</f>
        <v>Tuesday</v>
      </c>
    </row>
    <row r="6396" spans="1:14" x14ac:dyDescent="0.35">
      <c r="A6396">
        <v>292516</v>
      </c>
      <c r="B6396" s="3">
        <v>45804</v>
      </c>
      <c r="C6396" s="4">
        <v>0.49334490740740738</v>
      </c>
      <c r="D6396" t="s">
        <v>21</v>
      </c>
      <c r="E6396">
        <v>1</v>
      </c>
      <c r="F6396" t="s">
        <v>15</v>
      </c>
      <c r="G6396" t="s">
        <v>405</v>
      </c>
      <c r="H6396" t="s">
        <v>406</v>
      </c>
      <c r="J6396" t="s">
        <v>403</v>
      </c>
      <c r="K6396">
        <v>1</v>
      </c>
      <c r="L6396" t="str">
        <f>_xlfn.CONCAT(D6396,F6396)</f>
        <v>Pourover12 oz</v>
      </c>
      <c r="M6396" s="10">
        <f>E6396*_xlfn.XLOOKUP(L6396,PriceListData!$F$2:$F$97,PriceListData!$E$2:$E$97)</f>
        <v>3.5</v>
      </c>
      <c r="N6396" t="str">
        <f>TEXT(B6396,"dddd")</f>
        <v>Tuesday</v>
      </c>
    </row>
    <row r="6397" spans="1:14" x14ac:dyDescent="0.35">
      <c r="A6397">
        <v>292516</v>
      </c>
      <c r="B6397" s="3">
        <v>45804</v>
      </c>
      <c r="C6397" s="4">
        <v>0.49334490740740738</v>
      </c>
      <c r="D6397" t="s">
        <v>412</v>
      </c>
      <c r="E6397">
        <v>1</v>
      </c>
      <c r="F6397" t="s">
        <v>15</v>
      </c>
      <c r="G6397" t="s">
        <v>413</v>
      </c>
      <c r="H6397" t="s">
        <v>414</v>
      </c>
      <c r="J6397" t="s">
        <v>403</v>
      </c>
      <c r="K6397">
        <v>1</v>
      </c>
      <c r="L6397" t="str">
        <f>_xlfn.CONCAT(D6397,F6397)</f>
        <v>Iced tea12 oz</v>
      </c>
      <c r="M6397" s="10">
        <f>E6397*_xlfn.XLOOKUP(L6397,PriceListData!$F$2:$F$97,PriceListData!$E$2:$E$97)</f>
        <v>4.25</v>
      </c>
      <c r="N6397" t="str">
        <f>TEXT(B6397,"dddd")</f>
        <v>Tuesday</v>
      </c>
    </row>
    <row r="6398" spans="1:14" x14ac:dyDescent="0.35">
      <c r="A6398">
        <v>292515</v>
      </c>
      <c r="B6398" s="3">
        <v>45804</v>
      </c>
      <c r="C6398" s="4">
        <v>0.49238425925925927</v>
      </c>
      <c r="D6398" t="s">
        <v>404</v>
      </c>
      <c r="E6398">
        <v>1</v>
      </c>
      <c r="F6398" t="s">
        <v>15</v>
      </c>
      <c r="G6398" t="s">
        <v>405</v>
      </c>
      <c r="H6398" t="s">
        <v>406</v>
      </c>
      <c r="J6398" t="s">
        <v>403</v>
      </c>
      <c r="K6398">
        <v>1</v>
      </c>
      <c r="L6398" t="str">
        <f>_xlfn.CONCAT(D6398,F6398)</f>
        <v>Café latté12 oz</v>
      </c>
      <c r="M6398" s="10">
        <f>E6398*_xlfn.XLOOKUP(L6398,PriceListData!$F$2:$F$97,PriceListData!$E$2:$E$97)</f>
        <v>4.25</v>
      </c>
      <c r="N6398" t="str">
        <f>TEXT(B6398,"dddd")</f>
        <v>Tuesday</v>
      </c>
    </row>
    <row r="6399" spans="1:14" x14ac:dyDescent="0.35">
      <c r="A6399">
        <v>292514</v>
      </c>
      <c r="B6399" s="3">
        <v>45804</v>
      </c>
      <c r="C6399" s="4">
        <v>0.48782407407407408</v>
      </c>
      <c r="D6399" t="s">
        <v>52</v>
      </c>
      <c r="E6399">
        <v>1</v>
      </c>
      <c r="F6399" t="s">
        <v>15</v>
      </c>
      <c r="G6399" t="s">
        <v>405</v>
      </c>
      <c r="H6399" t="s">
        <v>414</v>
      </c>
      <c r="J6399" t="s">
        <v>403</v>
      </c>
      <c r="K6399">
        <v>1</v>
      </c>
      <c r="L6399" t="str">
        <f>_xlfn.CONCAT(D6399,F6399)</f>
        <v>Frappé12 oz</v>
      </c>
      <c r="M6399" s="10">
        <f>E6399*_xlfn.XLOOKUP(L6399,PriceListData!$F$2:$F$97,PriceListData!$E$2:$E$97)</f>
        <v>4.75</v>
      </c>
      <c r="N6399" t="str">
        <f>TEXT(B6399,"dddd")</f>
        <v>Tuesday</v>
      </c>
    </row>
    <row r="6400" spans="1:14" x14ac:dyDescent="0.35">
      <c r="A6400">
        <v>292513</v>
      </c>
      <c r="B6400" s="3">
        <v>45804</v>
      </c>
      <c r="C6400" s="4">
        <v>0.48593750000000002</v>
      </c>
      <c r="D6400" t="s">
        <v>54</v>
      </c>
      <c r="E6400">
        <v>1</v>
      </c>
      <c r="G6400" t="s">
        <v>415</v>
      </c>
      <c r="H6400" t="s">
        <v>416</v>
      </c>
      <c r="J6400" t="s">
        <v>403</v>
      </c>
      <c r="K6400">
        <v>1</v>
      </c>
      <c r="L6400" t="str">
        <f>_xlfn.CONCAT(D6400,F6400)</f>
        <v>Syrup</v>
      </c>
      <c r="M6400" s="10">
        <f>E6400*_xlfn.XLOOKUP(L6400,PriceListData!$F$2:$F$97,PriceListData!$E$2:$E$97)</f>
        <v>0.75</v>
      </c>
      <c r="N6400" t="str">
        <f>TEXT(B6400,"dddd")</f>
        <v>Tuesday</v>
      </c>
    </row>
    <row r="6401" spans="1:14" x14ac:dyDescent="0.35">
      <c r="A6401">
        <v>292512</v>
      </c>
      <c r="B6401" s="3">
        <v>45804</v>
      </c>
      <c r="C6401" s="4">
        <v>0.48497685185185185</v>
      </c>
      <c r="D6401" t="s">
        <v>65</v>
      </c>
      <c r="E6401">
        <v>1</v>
      </c>
      <c r="F6401" t="s">
        <v>15</v>
      </c>
      <c r="G6401" t="s">
        <v>405</v>
      </c>
      <c r="H6401" t="s">
        <v>406</v>
      </c>
      <c r="J6401" t="s">
        <v>403</v>
      </c>
      <c r="K6401">
        <v>1</v>
      </c>
      <c r="L6401" t="str">
        <f>_xlfn.CONCAT(D6401,F6401)</f>
        <v>Cappuccino12 oz</v>
      </c>
      <c r="M6401" s="10">
        <f>E6401*_xlfn.XLOOKUP(L6401,PriceListData!$F$2:$F$97,PriceListData!$E$2:$E$97)</f>
        <v>5.5</v>
      </c>
      <c r="N6401" t="str">
        <f>TEXT(B6401,"dddd")</f>
        <v>Tuesday</v>
      </c>
    </row>
    <row r="6402" spans="1:14" x14ac:dyDescent="0.35">
      <c r="A6402">
        <v>292511</v>
      </c>
      <c r="B6402" s="3">
        <v>45804</v>
      </c>
      <c r="C6402" s="4">
        <v>0.48486111111111113</v>
      </c>
      <c r="D6402" t="s">
        <v>428</v>
      </c>
      <c r="E6402">
        <v>1</v>
      </c>
      <c r="F6402" t="s">
        <v>15</v>
      </c>
      <c r="G6402" t="s">
        <v>413</v>
      </c>
      <c r="H6402" t="s">
        <v>406</v>
      </c>
      <c r="J6402" t="s">
        <v>403</v>
      </c>
      <c r="K6402">
        <v>2</v>
      </c>
      <c r="L6402" t="str">
        <f>_xlfn.CONCAT(D6402,F6402)</f>
        <v>Rooibos latté12 oz</v>
      </c>
      <c r="M6402" s="10">
        <f>E6402*_xlfn.XLOOKUP(L6402,PriceListData!$F$2:$F$97,PriceListData!$E$2:$E$97)</f>
        <v>5.5</v>
      </c>
      <c r="N6402" t="str">
        <f>TEXT(B6402,"dddd")</f>
        <v>Tuesday</v>
      </c>
    </row>
    <row r="6403" spans="1:14" x14ac:dyDescent="0.35">
      <c r="A6403">
        <v>292510</v>
      </c>
      <c r="B6403" s="3">
        <v>45804</v>
      </c>
      <c r="C6403" s="4">
        <v>0.48423611111111109</v>
      </c>
      <c r="D6403" t="s">
        <v>21</v>
      </c>
      <c r="E6403">
        <v>1</v>
      </c>
      <c r="F6403" t="s">
        <v>15</v>
      </c>
      <c r="G6403" t="s">
        <v>405</v>
      </c>
      <c r="H6403" t="s">
        <v>406</v>
      </c>
      <c r="J6403" t="s">
        <v>403</v>
      </c>
      <c r="K6403">
        <v>1</v>
      </c>
      <c r="L6403" t="str">
        <f>_xlfn.CONCAT(D6403,F6403)</f>
        <v>Pourover12 oz</v>
      </c>
      <c r="M6403" s="10">
        <f>E6403*_xlfn.XLOOKUP(L6403,PriceListData!$F$2:$F$97,PriceListData!$E$2:$E$97)</f>
        <v>3.5</v>
      </c>
      <c r="N6403" t="str">
        <f>TEXT(B6403,"dddd")</f>
        <v>Tuesday</v>
      </c>
    </row>
    <row r="6404" spans="1:14" x14ac:dyDescent="0.35">
      <c r="A6404">
        <v>292510</v>
      </c>
      <c r="B6404" s="3">
        <v>45804</v>
      </c>
      <c r="C6404" s="4">
        <v>0.48423611111111109</v>
      </c>
      <c r="D6404" t="s">
        <v>52</v>
      </c>
      <c r="E6404">
        <v>1</v>
      </c>
      <c r="F6404" t="s">
        <v>15</v>
      </c>
      <c r="G6404" t="s">
        <v>405</v>
      </c>
      <c r="H6404" t="s">
        <v>414</v>
      </c>
      <c r="J6404" t="s">
        <v>403</v>
      </c>
      <c r="K6404">
        <v>1</v>
      </c>
      <c r="L6404" t="str">
        <f>_xlfn.CONCAT(D6404,F6404)</f>
        <v>Frappé12 oz</v>
      </c>
      <c r="M6404" s="10">
        <f>E6404*_xlfn.XLOOKUP(L6404,PriceListData!$F$2:$F$97,PriceListData!$E$2:$E$97)</f>
        <v>4.75</v>
      </c>
      <c r="N6404" t="str">
        <f>TEXT(B6404,"dddd")</f>
        <v>Tuesday</v>
      </c>
    </row>
    <row r="6405" spans="1:14" x14ac:dyDescent="0.35">
      <c r="A6405">
        <v>292509</v>
      </c>
      <c r="B6405" s="3">
        <v>45804</v>
      </c>
      <c r="C6405" s="4">
        <v>0.48378472222222224</v>
      </c>
      <c r="D6405" t="s">
        <v>407</v>
      </c>
      <c r="E6405">
        <v>1</v>
      </c>
      <c r="G6405" t="s">
        <v>405</v>
      </c>
      <c r="H6405" t="s">
        <v>408</v>
      </c>
      <c r="J6405" t="s">
        <v>403</v>
      </c>
      <c r="K6405">
        <v>1</v>
      </c>
      <c r="L6405" t="str">
        <f>_xlfn.CONCAT(D6405,F6405)</f>
        <v>Drip coffee refill</v>
      </c>
      <c r="M6405" s="10">
        <f>E6405*_xlfn.XLOOKUP(L6405,PriceListData!$F$2:$F$97,PriceListData!$E$2:$E$97)</f>
        <v>1.25</v>
      </c>
      <c r="N6405" t="str">
        <f>TEXT(B6405,"dddd")</f>
        <v>Tuesday</v>
      </c>
    </row>
    <row r="6406" spans="1:14" x14ac:dyDescent="0.35">
      <c r="A6406">
        <v>292508</v>
      </c>
      <c r="B6406" s="3">
        <v>45804</v>
      </c>
      <c r="C6406" s="4">
        <v>0.48350694444444442</v>
      </c>
      <c r="D6406" t="s">
        <v>21</v>
      </c>
      <c r="E6406">
        <v>1</v>
      </c>
      <c r="F6406" t="s">
        <v>15</v>
      </c>
      <c r="G6406" t="s">
        <v>405</v>
      </c>
      <c r="H6406" t="s">
        <v>406</v>
      </c>
      <c r="J6406" t="s">
        <v>403</v>
      </c>
      <c r="K6406">
        <v>1</v>
      </c>
      <c r="L6406" t="str">
        <f>_xlfn.CONCAT(D6406,F6406)</f>
        <v>Pourover12 oz</v>
      </c>
      <c r="M6406" s="10">
        <f>E6406*_xlfn.XLOOKUP(L6406,PriceListData!$F$2:$F$97,PriceListData!$E$2:$E$97)</f>
        <v>3.5</v>
      </c>
      <c r="N6406" t="str">
        <f>TEXT(B6406,"dddd")</f>
        <v>Tuesday</v>
      </c>
    </row>
    <row r="6407" spans="1:14" x14ac:dyDescent="0.35">
      <c r="A6407">
        <v>292507</v>
      </c>
      <c r="B6407" s="3">
        <v>45804</v>
      </c>
      <c r="C6407" s="4">
        <v>0.47895833333333332</v>
      </c>
      <c r="D6407" t="s">
        <v>65</v>
      </c>
      <c r="E6407">
        <v>1</v>
      </c>
      <c r="F6407" t="s">
        <v>15</v>
      </c>
      <c r="G6407" t="s">
        <v>405</v>
      </c>
      <c r="H6407" t="s">
        <v>406</v>
      </c>
      <c r="J6407" t="s">
        <v>403</v>
      </c>
      <c r="K6407">
        <v>1</v>
      </c>
      <c r="L6407" t="str">
        <f>_xlfn.CONCAT(D6407,F6407)</f>
        <v>Cappuccino12 oz</v>
      </c>
      <c r="M6407" s="10">
        <f>E6407*_xlfn.XLOOKUP(L6407,PriceListData!$F$2:$F$97,PriceListData!$E$2:$E$97)</f>
        <v>5.5</v>
      </c>
      <c r="N6407" t="str">
        <f>TEXT(B6407,"dddd")</f>
        <v>Tuesday</v>
      </c>
    </row>
    <row r="6408" spans="1:14" x14ac:dyDescent="0.35">
      <c r="A6408">
        <v>292506</v>
      </c>
      <c r="B6408" s="3">
        <v>45804</v>
      </c>
      <c r="C6408" s="4">
        <v>0.47452546296296294</v>
      </c>
      <c r="D6408" t="s">
        <v>411</v>
      </c>
      <c r="E6408">
        <v>1</v>
      </c>
      <c r="F6408" t="s">
        <v>24</v>
      </c>
      <c r="G6408" t="s">
        <v>405</v>
      </c>
      <c r="H6408" t="s">
        <v>406</v>
      </c>
      <c r="J6408" t="s">
        <v>403</v>
      </c>
      <c r="K6408">
        <v>2</v>
      </c>
      <c r="L6408" t="str">
        <f>_xlfn.CONCAT(D6408,F6408)</f>
        <v>Turkish coffee3 oz</v>
      </c>
      <c r="M6408" s="10">
        <f>E6408*_xlfn.XLOOKUP(L6408,PriceListData!$F$2:$F$97,PriceListData!$E$2:$E$97)</f>
        <v>3.75</v>
      </c>
      <c r="N6408" t="str">
        <f>TEXT(B6408,"dddd")</f>
        <v>Tuesday</v>
      </c>
    </row>
    <row r="6409" spans="1:14" x14ac:dyDescent="0.35">
      <c r="A6409">
        <v>292505</v>
      </c>
      <c r="B6409" s="3">
        <v>45804</v>
      </c>
      <c r="C6409" s="4">
        <v>0.4742824074074074</v>
      </c>
      <c r="D6409" t="s">
        <v>21</v>
      </c>
      <c r="E6409">
        <v>1</v>
      </c>
      <c r="F6409" t="s">
        <v>15</v>
      </c>
      <c r="G6409" t="s">
        <v>405</v>
      </c>
      <c r="H6409" t="s">
        <v>406</v>
      </c>
      <c r="J6409" t="s">
        <v>403</v>
      </c>
      <c r="K6409">
        <v>1</v>
      </c>
      <c r="L6409" t="str">
        <f>_xlfn.CONCAT(D6409,F6409)</f>
        <v>Pourover12 oz</v>
      </c>
      <c r="M6409" s="10">
        <f>E6409*_xlfn.XLOOKUP(L6409,PriceListData!$F$2:$F$97,PriceListData!$E$2:$E$97)</f>
        <v>3.5</v>
      </c>
      <c r="N6409" t="str">
        <f>TEXT(B6409,"dddd")</f>
        <v>Tuesday</v>
      </c>
    </row>
    <row r="6410" spans="1:14" x14ac:dyDescent="0.35">
      <c r="A6410">
        <v>292504</v>
      </c>
      <c r="B6410" s="3">
        <v>45804</v>
      </c>
      <c r="C6410" s="4">
        <v>0.47319444444444442</v>
      </c>
      <c r="D6410" t="s">
        <v>21</v>
      </c>
      <c r="E6410">
        <v>1</v>
      </c>
      <c r="F6410" t="s">
        <v>15</v>
      </c>
      <c r="G6410" t="s">
        <v>405</v>
      </c>
      <c r="H6410" t="s">
        <v>406</v>
      </c>
      <c r="J6410" t="s">
        <v>403</v>
      </c>
      <c r="K6410">
        <v>2</v>
      </c>
      <c r="L6410" t="str">
        <f>_xlfn.CONCAT(D6410,F6410)</f>
        <v>Pourover12 oz</v>
      </c>
      <c r="M6410" s="10">
        <f>E6410*_xlfn.XLOOKUP(L6410,PriceListData!$F$2:$F$97,PriceListData!$E$2:$E$97)</f>
        <v>3.5</v>
      </c>
      <c r="N6410" t="str">
        <f>TEXT(B6410,"dddd")</f>
        <v>Tuesday</v>
      </c>
    </row>
    <row r="6411" spans="1:14" x14ac:dyDescent="0.35">
      <c r="A6411">
        <v>292501</v>
      </c>
      <c r="B6411" s="3">
        <v>45804</v>
      </c>
      <c r="C6411" s="4">
        <v>0.46965277777777775</v>
      </c>
      <c r="D6411" t="s">
        <v>21</v>
      </c>
      <c r="E6411">
        <v>1</v>
      </c>
      <c r="F6411" t="s">
        <v>15</v>
      </c>
      <c r="G6411" t="s">
        <v>405</v>
      </c>
      <c r="H6411" t="s">
        <v>406</v>
      </c>
      <c r="J6411" t="s">
        <v>403</v>
      </c>
      <c r="K6411">
        <v>1</v>
      </c>
      <c r="L6411" t="str">
        <f>_xlfn.CONCAT(D6411,F6411)</f>
        <v>Pourover12 oz</v>
      </c>
      <c r="M6411" s="10">
        <f>E6411*_xlfn.XLOOKUP(L6411,PriceListData!$F$2:$F$97,PriceListData!$E$2:$E$97)</f>
        <v>3.5</v>
      </c>
      <c r="N6411" t="str">
        <f>TEXT(B6411,"dddd")</f>
        <v>Tuesday</v>
      </c>
    </row>
    <row r="6412" spans="1:14" x14ac:dyDescent="0.35">
      <c r="A6412">
        <v>292501</v>
      </c>
      <c r="B6412" s="3">
        <v>45804</v>
      </c>
      <c r="C6412" s="4">
        <v>0.46965277777777775</v>
      </c>
      <c r="D6412" t="s">
        <v>65</v>
      </c>
      <c r="E6412">
        <v>1</v>
      </c>
      <c r="F6412" t="s">
        <v>15</v>
      </c>
      <c r="G6412" t="s">
        <v>405</v>
      </c>
      <c r="H6412" t="s">
        <v>406</v>
      </c>
      <c r="J6412" t="s">
        <v>403</v>
      </c>
      <c r="K6412">
        <v>1</v>
      </c>
      <c r="L6412" t="str">
        <f>_xlfn.CONCAT(D6412,F6412)</f>
        <v>Cappuccino12 oz</v>
      </c>
      <c r="M6412" s="10">
        <f>E6412*_xlfn.XLOOKUP(L6412,PriceListData!$F$2:$F$97,PriceListData!$E$2:$E$97)</f>
        <v>5.5</v>
      </c>
      <c r="N6412" t="str">
        <f>TEXT(B6412,"dddd")</f>
        <v>Tuesday</v>
      </c>
    </row>
    <row r="6413" spans="1:14" x14ac:dyDescent="0.35">
      <c r="A6413">
        <v>292500</v>
      </c>
      <c r="B6413" s="3">
        <v>45804</v>
      </c>
      <c r="C6413" s="4">
        <v>0.46901620370370373</v>
      </c>
      <c r="D6413" t="s">
        <v>21</v>
      </c>
      <c r="E6413">
        <v>1</v>
      </c>
      <c r="F6413" t="s">
        <v>15</v>
      </c>
      <c r="G6413" t="s">
        <v>405</v>
      </c>
      <c r="H6413" t="s">
        <v>406</v>
      </c>
      <c r="J6413" t="s">
        <v>403</v>
      </c>
      <c r="K6413">
        <v>1</v>
      </c>
      <c r="L6413" t="str">
        <f>_xlfn.CONCAT(D6413,F6413)</f>
        <v>Pourover12 oz</v>
      </c>
      <c r="M6413" s="10">
        <f>E6413*_xlfn.XLOOKUP(L6413,PriceListData!$F$2:$F$97,PriceListData!$E$2:$E$97)</f>
        <v>3.5</v>
      </c>
      <c r="N6413" t="str">
        <f>TEXT(B6413,"dddd")</f>
        <v>Tuesday</v>
      </c>
    </row>
    <row r="6414" spans="1:14" x14ac:dyDescent="0.35">
      <c r="A6414">
        <v>292500</v>
      </c>
      <c r="B6414" s="3">
        <v>45804</v>
      </c>
      <c r="C6414" s="4">
        <v>0.46901620370370373</v>
      </c>
      <c r="D6414" t="s">
        <v>40</v>
      </c>
      <c r="E6414">
        <v>1</v>
      </c>
      <c r="F6414" t="s">
        <v>35</v>
      </c>
      <c r="G6414" t="s">
        <v>405</v>
      </c>
      <c r="H6414" t="s">
        <v>406</v>
      </c>
      <c r="J6414" t="s">
        <v>403</v>
      </c>
      <c r="K6414">
        <v>1</v>
      </c>
      <c r="L6414" t="str">
        <f>_xlfn.CONCAT(D6414,F6414)</f>
        <v>Espresso1 oz</v>
      </c>
      <c r="M6414" s="10">
        <f>E6414*_xlfn.XLOOKUP(L6414,PriceListData!$F$2:$F$97,PriceListData!$E$2:$E$97)</f>
        <v>2.5</v>
      </c>
      <c r="N6414" t="str">
        <f>TEXT(B6414,"dddd")</f>
        <v>Tuesday</v>
      </c>
    </row>
    <row r="6415" spans="1:14" x14ac:dyDescent="0.35">
      <c r="A6415">
        <v>292499</v>
      </c>
      <c r="B6415" s="3">
        <v>45804</v>
      </c>
      <c r="C6415" s="4">
        <v>0.4684490740740741</v>
      </c>
      <c r="D6415" t="s">
        <v>52</v>
      </c>
      <c r="E6415">
        <v>1</v>
      </c>
      <c r="F6415" t="s">
        <v>15</v>
      </c>
      <c r="G6415" t="s">
        <v>405</v>
      </c>
      <c r="H6415" t="s">
        <v>414</v>
      </c>
      <c r="J6415" t="s">
        <v>403</v>
      </c>
      <c r="K6415">
        <v>2</v>
      </c>
      <c r="L6415" t="str">
        <f>_xlfn.CONCAT(D6415,F6415)</f>
        <v>Frappé12 oz</v>
      </c>
      <c r="M6415" s="10">
        <f>E6415*_xlfn.XLOOKUP(L6415,PriceListData!$F$2:$F$97,PriceListData!$E$2:$E$97)</f>
        <v>4.75</v>
      </c>
      <c r="N6415" t="str">
        <f>TEXT(B6415,"dddd")</f>
        <v>Tuesday</v>
      </c>
    </row>
    <row r="6416" spans="1:14" x14ac:dyDescent="0.35">
      <c r="A6416">
        <v>292498</v>
      </c>
      <c r="B6416" s="3">
        <v>45804</v>
      </c>
      <c r="C6416" s="4">
        <v>0.46758101851851852</v>
      </c>
      <c r="D6416" t="s">
        <v>52</v>
      </c>
      <c r="E6416">
        <v>1</v>
      </c>
      <c r="F6416" t="s">
        <v>15</v>
      </c>
      <c r="G6416" t="s">
        <v>405</v>
      </c>
      <c r="H6416" t="s">
        <v>414</v>
      </c>
      <c r="J6416" t="s">
        <v>403</v>
      </c>
      <c r="K6416">
        <v>1</v>
      </c>
      <c r="L6416" t="str">
        <f>_xlfn.CONCAT(D6416,F6416)</f>
        <v>Frappé12 oz</v>
      </c>
      <c r="M6416" s="10">
        <f>E6416*_xlfn.XLOOKUP(L6416,PriceListData!$F$2:$F$97,PriceListData!$E$2:$E$97)</f>
        <v>4.75</v>
      </c>
      <c r="N6416" t="str">
        <f>TEXT(B6416,"dddd")</f>
        <v>Tuesday</v>
      </c>
    </row>
    <row r="6417" spans="1:14" x14ac:dyDescent="0.35">
      <c r="A6417">
        <v>292497</v>
      </c>
      <c r="B6417" s="3">
        <v>45804</v>
      </c>
      <c r="C6417" s="4">
        <v>0.46708333333333335</v>
      </c>
      <c r="D6417" t="s">
        <v>424</v>
      </c>
      <c r="E6417">
        <v>1</v>
      </c>
      <c r="F6417" t="s">
        <v>15</v>
      </c>
      <c r="G6417" t="s">
        <v>423</v>
      </c>
      <c r="H6417" t="s">
        <v>414</v>
      </c>
      <c r="J6417" t="s">
        <v>403</v>
      </c>
      <c r="K6417">
        <v>1</v>
      </c>
      <c r="L6417" t="str">
        <f>_xlfn.CONCAT(D6417,F6417)</f>
        <v>Coconut milk smoothie12 oz</v>
      </c>
      <c r="M6417" s="10">
        <f>E6417*_xlfn.XLOOKUP(L6417,PriceListData!$F$2:$F$97,PriceListData!$E$2:$E$97)</f>
        <v>5.75</v>
      </c>
      <c r="N6417" t="str">
        <f>TEXT(B6417,"dddd")</f>
        <v>Tuesday</v>
      </c>
    </row>
    <row r="6418" spans="1:14" x14ac:dyDescent="0.35">
      <c r="A6418">
        <v>292496</v>
      </c>
      <c r="B6418" s="3">
        <v>45804</v>
      </c>
      <c r="C6418" s="4">
        <v>0.46671296296296294</v>
      </c>
      <c r="D6418" t="s">
        <v>425</v>
      </c>
      <c r="E6418">
        <v>1</v>
      </c>
      <c r="F6418" t="s">
        <v>15</v>
      </c>
      <c r="G6418" t="s">
        <v>405</v>
      </c>
      <c r="H6418" t="s">
        <v>414</v>
      </c>
      <c r="J6418" t="s">
        <v>403</v>
      </c>
      <c r="K6418">
        <v>2</v>
      </c>
      <c r="L6418" t="str">
        <f>_xlfn.CONCAT(D6418,F6418)</f>
        <v>Iced Guillermo12 oz</v>
      </c>
      <c r="M6418" s="10">
        <f>E6418*_xlfn.XLOOKUP(L6418,PriceListData!$F$2:$F$97,PriceListData!$E$2:$E$97)</f>
        <v>3.5</v>
      </c>
      <c r="N6418" t="str">
        <f>TEXT(B6418,"dddd")</f>
        <v>Tuesday</v>
      </c>
    </row>
    <row r="6419" spans="1:14" x14ac:dyDescent="0.35">
      <c r="A6419">
        <v>292496</v>
      </c>
      <c r="B6419" s="3">
        <v>45804</v>
      </c>
      <c r="C6419" s="4">
        <v>0.46671296296296294</v>
      </c>
      <c r="D6419" t="s">
        <v>425</v>
      </c>
      <c r="E6419">
        <v>1</v>
      </c>
      <c r="F6419" t="s">
        <v>15</v>
      </c>
      <c r="G6419" t="s">
        <v>405</v>
      </c>
      <c r="H6419" t="s">
        <v>414</v>
      </c>
      <c r="J6419" t="s">
        <v>403</v>
      </c>
      <c r="K6419">
        <v>2</v>
      </c>
      <c r="L6419" t="str">
        <f>_xlfn.CONCAT(D6419,F6419)</f>
        <v>Iced Guillermo12 oz</v>
      </c>
      <c r="M6419" s="10">
        <f>E6419*_xlfn.XLOOKUP(L6419,PriceListData!$F$2:$F$97,PriceListData!$E$2:$E$97)</f>
        <v>3.5</v>
      </c>
      <c r="N6419" t="str">
        <f>TEXT(B6419,"dddd")</f>
        <v>Tuesday</v>
      </c>
    </row>
    <row r="6420" spans="1:14" x14ac:dyDescent="0.35">
      <c r="A6420">
        <v>292495</v>
      </c>
      <c r="B6420" s="3">
        <v>45804</v>
      </c>
      <c r="C6420" s="4">
        <v>0.46659722222222222</v>
      </c>
      <c r="D6420" t="s">
        <v>54</v>
      </c>
      <c r="E6420">
        <v>1</v>
      </c>
      <c r="G6420" t="s">
        <v>415</v>
      </c>
      <c r="H6420" t="s">
        <v>416</v>
      </c>
      <c r="J6420" t="s">
        <v>403</v>
      </c>
      <c r="K6420">
        <v>1</v>
      </c>
      <c r="L6420" t="str">
        <f>_xlfn.CONCAT(D6420,F6420)</f>
        <v>Syrup</v>
      </c>
      <c r="M6420" s="10">
        <f>E6420*_xlfn.XLOOKUP(L6420,PriceListData!$F$2:$F$97,PriceListData!$E$2:$E$97)</f>
        <v>0.75</v>
      </c>
      <c r="N6420" t="str">
        <f>TEXT(B6420,"dddd")</f>
        <v>Tuesday</v>
      </c>
    </row>
    <row r="6421" spans="1:14" x14ac:dyDescent="0.35">
      <c r="A6421">
        <v>292495</v>
      </c>
      <c r="B6421" s="3">
        <v>45804</v>
      </c>
      <c r="C6421" s="4">
        <v>0.46659722222222222</v>
      </c>
      <c r="D6421" t="s">
        <v>21</v>
      </c>
      <c r="E6421">
        <v>1</v>
      </c>
      <c r="F6421" t="s">
        <v>15</v>
      </c>
      <c r="G6421" t="s">
        <v>405</v>
      </c>
      <c r="H6421" t="s">
        <v>406</v>
      </c>
      <c r="J6421" t="s">
        <v>403</v>
      </c>
      <c r="K6421">
        <v>1</v>
      </c>
      <c r="L6421" t="str">
        <f>_xlfn.CONCAT(D6421,F6421)</f>
        <v>Pourover12 oz</v>
      </c>
      <c r="M6421" s="10">
        <f>E6421*_xlfn.XLOOKUP(L6421,PriceListData!$F$2:$F$97,PriceListData!$E$2:$E$97)</f>
        <v>3.5</v>
      </c>
      <c r="N6421" t="str">
        <f>TEXT(B6421,"dddd")</f>
        <v>Tuesday</v>
      </c>
    </row>
    <row r="6422" spans="1:14" x14ac:dyDescent="0.35">
      <c r="A6422">
        <v>292493</v>
      </c>
      <c r="B6422" s="3">
        <v>45804</v>
      </c>
      <c r="C6422" s="4">
        <v>0.46506944444444442</v>
      </c>
      <c r="D6422" t="s">
        <v>425</v>
      </c>
      <c r="E6422">
        <v>1</v>
      </c>
      <c r="F6422" t="s">
        <v>15</v>
      </c>
      <c r="G6422" t="s">
        <v>405</v>
      </c>
      <c r="H6422" t="s">
        <v>414</v>
      </c>
      <c r="J6422" t="s">
        <v>403</v>
      </c>
      <c r="K6422">
        <v>1</v>
      </c>
      <c r="L6422" t="str">
        <f>_xlfn.CONCAT(D6422,F6422)</f>
        <v>Iced Guillermo12 oz</v>
      </c>
      <c r="M6422" s="10">
        <f>E6422*_xlfn.XLOOKUP(L6422,PriceListData!$F$2:$F$97,PriceListData!$E$2:$E$97)</f>
        <v>3.5</v>
      </c>
      <c r="N6422" t="str">
        <f>TEXT(B6422,"dddd")</f>
        <v>Tuesday</v>
      </c>
    </row>
    <row r="6423" spans="1:14" x14ac:dyDescent="0.35">
      <c r="A6423">
        <v>292492</v>
      </c>
      <c r="B6423" s="3">
        <v>45804</v>
      </c>
      <c r="C6423" s="4">
        <v>0.46158564814814818</v>
      </c>
      <c r="D6423" t="s">
        <v>425</v>
      </c>
      <c r="E6423">
        <v>1</v>
      </c>
      <c r="F6423" t="s">
        <v>15</v>
      </c>
      <c r="G6423" t="s">
        <v>405</v>
      </c>
      <c r="H6423" t="s">
        <v>414</v>
      </c>
      <c r="J6423" t="s">
        <v>403</v>
      </c>
      <c r="K6423">
        <v>1</v>
      </c>
      <c r="L6423" t="str">
        <f>_xlfn.CONCAT(D6423,F6423)</f>
        <v>Iced Guillermo12 oz</v>
      </c>
      <c r="M6423" s="10">
        <f>E6423*_xlfn.XLOOKUP(L6423,PriceListData!$F$2:$F$97,PriceListData!$E$2:$E$97)</f>
        <v>3.5</v>
      </c>
      <c r="N6423" t="str">
        <f>TEXT(B6423,"dddd")</f>
        <v>Tuesday</v>
      </c>
    </row>
    <row r="6424" spans="1:14" x14ac:dyDescent="0.35">
      <c r="A6424">
        <v>292491</v>
      </c>
      <c r="B6424" s="3">
        <v>45804</v>
      </c>
      <c r="C6424" s="4">
        <v>0.46092592592592591</v>
      </c>
      <c r="D6424" t="s">
        <v>52</v>
      </c>
      <c r="E6424">
        <v>1</v>
      </c>
      <c r="F6424" t="s">
        <v>15</v>
      </c>
      <c r="G6424" t="s">
        <v>405</v>
      </c>
      <c r="H6424" t="s">
        <v>414</v>
      </c>
      <c r="J6424" t="s">
        <v>403</v>
      </c>
      <c r="K6424">
        <v>1</v>
      </c>
      <c r="L6424" t="str">
        <f>_xlfn.CONCAT(D6424,F6424)</f>
        <v>Frappé12 oz</v>
      </c>
      <c r="M6424" s="10">
        <f>E6424*_xlfn.XLOOKUP(L6424,PriceListData!$F$2:$F$97,PriceListData!$E$2:$E$97)</f>
        <v>4.75</v>
      </c>
      <c r="N6424" t="str">
        <f>TEXT(B6424,"dddd")</f>
        <v>Tuesday</v>
      </c>
    </row>
    <row r="6425" spans="1:14" x14ac:dyDescent="0.35">
      <c r="A6425">
        <v>292490</v>
      </c>
      <c r="B6425" s="3">
        <v>45804</v>
      </c>
      <c r="C6425" s="4">
        <v>0.46009259259259261</v>
      </c>
      <c r="D6425" t="s">
        <v>52</v>
      </c>
      <c r="E6425">
        <v>1</v>
      </c>
      <c r="F6425" t="s">
        <v>15</v>
      </c>
      <c r="G6425" t="s">
        <v>405</v>
      </c>
      <c r="H6425" t="s">
        <v>414</v>
      </c>
      <c r="J6425" t="s">
        <v>403</v>
      </c>
      <c r="K6425">
        <v>2</v>
      </c>
      <c r="L6425" t="str">
        <f>_xlfn.CONCAT(D6425,F6425)</f>
        <v>Frappé12 oz</v>
      </c>
      <c r="M6425" s="10">
        <f>E6425*_xlfn.XLOOKUP(L6425,PriceListData!$F$2:$F$97,PriceListData!$E$2:$E$97)</f>
        <v>4.75</v>
      </c>
      <c r="N6425" t="str">
        <f>TEXT(B6425,"dddd")</f>
        <v>Tuesday</v>
      </c>
    </row>
    <row r="6426" spans="1:14" x14ac:dyDescent="0.35">
      <c r="A6426">
        <v>292489</v>
      </c>
      <c r="B6426" s="3">
        <v>45804</v>
      </c>
      <c r="C6426" s="4">
        <v>0.4584375</v>
      </c>
      <c r="D6426" t="s">
        <v>404</v>
      </c>
      <c r="E6426">
        <v>2</v>
      </c>
      <c r="F6426" t="s">
        <v>15</v>
      </c>
      <c r="G6426" t="s">
        <v>405</v>
      </c>
      <c r="H6426" t="s">
        <v>406</v>
      </c>
      <c r="J6426" t="s">
        <v>403</v>
      </c>
      <c r="K6426">
        <v>1</v>
      </c>
      <c r="L6426" t="str">
        <f>_xlfn.CONCAT(D6426,F6426)</f>
        <v>Café latté12 oz</v>
      </c>
      <c r="M6426" s="10">
        <f>E6426*_xlfn.XLOOKUP(L6426,PriceListData!$F$2:$F$97,PriceListData!$E$2:$E$97)</f>
        <v>8.5</v>
      </c>
      <c r="N6426" t="str">
        <f>TEXT(B6426,"dddd")</f>
        <v>Tuesday</v>
      </c>
    </row>
    <row r="6427" spans="1:14" x14ac:dyDescent="0.35">
      <c r="A6427">
        <v>292488</v>
      </c>
      <c r="B6427" s="3">
        <v>45804</v>
      </c>
      <c r="C6427" s="4">
        <v>0.45768518518518519</v>
      </c>
      <c r="D6427" t="s">
        <v>411</v>
      </c>
      <c r="E6427">
        <v>1</v>
      </c>
      <c r="F6427" t="s">
        <v>24</v>
      </c>
      <c r="G6427" t="s">
        <v>405</v>
      </c>
      <c r="H6427" t="s">
        <v>406</v>
      </c>
      <c r="J6427" t="s">
        <v>403</v>
      </c>
      <c r="K6427">
        <v>1</v>
      </c>
      <c r="L6427" t="str">
        <f>_xlfn.CONCAT(D6427,F6427)</f>
        <v>Turkish coffee3 oz</v>
      </c>
      <c r="M6427" s="10">
        <f>E6427*_xlfn.XLOOKUP(L6427,PriceListData!$F$2:$F$97,PriceListData!$E$2:$E$97)</f>
        <v>3.75</v>
      </c>
      <c r="N6427" t="str">
        <f>TEXT(B6427,"dddd")</f>
        <v>Tuesday</v>
      </c>
    </row>
    <row r="6428" spans="1:14" x14ac:dyDescent="0.35">
      <c r="A6428">
        <v>292487</v>
      </c>
      <c r="B6428" s="3">
        <v>45804</v>
      </c>
      <c r="C6428" s="4">
        <v>0.45626157407407408</v>
      </c>
      <c r="D6428" t="s">
        <v>428</v>
      </c>
      <c r="E6428">
        <v>1</v>
      </c>
      <c r="F6428" t="s">
        <v>15</v>
      </c>
      <c r="G6428" t="s">
        <v>413</v>
      </c>
      <c r="H6428" t="s">
        <v>406</v>
      </c>
      <c r="J6428" t="s">
        <v>403</v>
      </c>
      <c r="K6428">
        <v>2</v>
      </c>
      <c r="L6428" t="str">
        <f>_xlfn.CONCAT(D6428,F6428)</f>
        <v>Rooibos latté12 oz</v>
      </c>
      <c r="M6428" s="10">
        <f>E6428*_xlfn.XLOOKUP(L6428,PriceListData!$F$2:$F$97,PriceListData!$E$2:$E$97)</f>
        <v>5.5</v>
      </c>
      <c r="N6428" t="str">
        <f>TEXT(B6428,"dddd")</f>
        <v>Tuesday</v>
      </c>
    </row>
    <row r="6429" spans="1:14" x14ac:dyDescent="0.35">
      <c r="A6429">
        <v>292487</v>
      </c>
      <c r="B6429" s="3">
        <v>45804</v>
      </c>
      <c r="C6429" s="4">
        <v>0.45626157407407408</v>
      </c>
      <c r="D6429" t="s">
        <v>21</v>
      </c>
      <c r="E6429">
        <v>1</v>
      </c>
      <c r="F6429" t="s">
        <v>15</v>
      </c>
      <c r="G6429" t="s">
        <v>405</v>
      </c>
      <c r="H6429" t="s">
        <v>406</v>
      </c>
      <c r="J6429" t="s">
        <v>403</v>
      </c>
      <c r="K6429">
        <v>2</v>
      </c>
      <c r="L6429" t="str">
        <f>_xlfn.CONCAT(D6429,F6429)</f>
        <v>Pourover12 oz</v>
      </c>
      <c r="M6429" s="10">
        <f>E6429*_xlfn.XLOOKUP(L6429,PriceListData!$F$2:$F$97,PriceListData!$E$2:$E$97)</f>
        <v>3.5</v>
      </c>
      <c r="N6429" t="str">
        <f>TEXT(B6429,"dddd")</f>
        <v>Tuesday</v>
      </c>
    </row>
    <row r="6430" spans="1:14" x14ac:dyDescent="0.35">
      <c r="A6430">
        <v>292487</v>
      </c>
      <c r="B6430" s="3">
        <v>45804</v>
      </c>
      <c r="C6430" s="4">
        <v>0.45626157407407408</v>
      </c>
      <c r="D6430" t="s">
        <v>427</v>
      </c>
      <c r="E6430">
        <v>1</v>
      </c>
      <c r="F6430" t="s">
        <v>15</v>
      </c>
      <c r="G6430" t="s">
        <v>417</v>
      </c>
      <c r="H6430" t="s">
        <v>418</v>
      </c>
      <c r="J6430" t="s">
        <v>403</v>
      </c>
      <c r="K6430">
        <v>2</v>
      </c>
      <c r="L6430" t="str">
        <f>_xlfn.CONCAT(D6430,F6430)</f>
        <v>House blend12 oz</v>
      </c>
      <c r="M6430" s="10">
        <f>E6430*_xlfn.XLOOKUP(L6430,PriceListData!$F$2:$F$97,PriceListData!$E$2:$E$97)</f>
        <v>12.95</v>
      </c>
      <c r="N6430" t="str">
        <f>TEXT(B6430,"dddd")</f>
        <v>Tuesday</v>
      </c>
    </row>
    <row r="6431" spans="1:14" x14ac:dyDescent="0.35">
      <c r="A6431">
        <v>292486</v>
      </c>
      <c r="B6431" s="3">
        <v>45804</v>
      </c>
      <c r="C6431" s="4">
        <v>0.45478009259259261</v>
      </c>
      <c r="D6431" t="s">
        <v>21</v>
      </c>
      <c r="E6431">
        <v>1</v>
      </c>
      <c r="F6431" t="s">
        <v>15</v>
      </c>
      <c r="G6431" t="s">
        <v>405</v>
      </c>
      <c r="H6431" t="s">
        <v>406</v>
      </c>
      <c r="J6431" t="s">
        <v>403</v>
      </c>
      <c r="K6431">
        <v>1</v>
      </c>
      <c r="L6431" t="str">
        <f>_xlfn.CONCAT(D6431,F6431)</f>
        <v>Pourover12 oz</v>
      </c>
      <c r="M6431" s="10">
        <f>E6431*_xlfn.XLOOKUP(L6431,PriceListData!$F$2:$F$97,PriceListData!$E$2:$E$97)</f>
        <v>3.5</v>
      </c>
      <c r="N6431" t="str">
        <f>TEXT(B6431,"dddd")</f>
        <v>Tuesday</v>
      </c>
    </row>
    <row r="6432" spans="1:14" x14ac:dyDescent="0.35">
      <c r="A6432">
        <v>292486</v>
      </c>
      <c r="B6432" s="3">
        <v>45804</v>
      </c>
      <c r="C6432" s="4">
        <v>0.45478009259259261</v>
      </c>
      <c r="D6432" t="s">
        <v>404</v>
      </c>
      <c r="E6432">
        <v>1</v>
      </c>
      <c r="F6432" t="s">
        <v>15</v>
      </c>
      <c r="G6432" t="s">
        <v>405</v>
      </c>
      <c r="H6432" t="s">
        <v>406</v>
      </c>
      <c r="J6432" t="s">
        <v>403</v>
      </c>
      <c r="K6432">
        <v>1</v>
      </c>
      <c r="L6432" t="str">
        <f>_xlfn.CONCAT(D6432,F6432)</f>
        <v>Café latté12 oz</v>
      </c>
      <c r="M6432" s="10">
        <f>E6432*_xlfn.XLOOKUP(L6432,PriceListData!$F$2:$F$97,PriceListData!$E$2:$E$97)</f>
        <v>4.25</v>
      </c>
      <c r="N6432" t="str">
        <f>TEXT(B6432,"dddd")</f>
        <v>Tuesday</v>
      </c>
    </row>
    <row r="6433" spans="1:14" x14ac:dyDescent="0.35">
      <c r="A6433">
        <v>292485</v>
      </c>
      <c r="B6433" s="3">
        <v>45804</v>
      </c>
      <c r="C6433" s="4">
        <v>0.45300925925925928</v>
      </c>
      <c r="D6433" t="s">
        <v>21</v>
      </c>
      <c r="E6433">
        <v>1</v>
      </c>
      <c r="F6433" t="s">
        <v>15</v>
      </c>
      <c r="G6433" t="s">
        <v>405</v>
      </c>
      <c r="H6433" t="s">
        <v>406</v>
      </c>
      <c r="J6433" t="s">
        <v>403</v>
      </c>
      <c r="K6433">
        <v>1</v>
      </c>
      <c r="L6433" t="str">
        <f>_xlfn.CONCAT(D6433,F6433)</f>
        <v>Pourover12 oz</v>
      </c>
      <c r="M6433" s="10">
        <f>E6433*_xlfn.XLOOKUP(L6433,PriceListData!$F$2:$F$97,PriceListData!$E$2:$E$97)</f>
        <v>3.5</v>
      </c>
      <c r="N6433" t="str">
        <f>TEXT(B6433,"dddd")</f>
        <v>Tuesday</v>
      </c>
    </row>
    <row r="6434" spans="1:14" x14ac:dyDescent="0.35">
      <c r="A6434">
        <v>292484</v>
      </c>
      <c r="B6434" s="3">
        <v>45804</v>
      </c>
      <c r="C6434" s="4">
        <v>0.45250000000000001</v>
      </c>
      <c r="D6434" t="s">
        <v>411</v>
      </c>
      <c r="E6434">
        <v>1</v>
      </c>
      <c r="F6434" t="s">
        <v>24</v>
      </c>
      <c r="G6434" t="s">
        <v>405</v>
      </c>
      <c r="H6434" t="s">
        <v>406</v>
      </c>
      <c r="J6434" t="s">
        <v>403</v>
      </c>
      <c r="K6434">
        <v>2</v>
      </c>
      <c r="L6434" t="str">
        <f>_xlfn.CONCAT(D6434,F6434)</f>
        <v>Turkish coffee3 oz</v>
      </c>
      <c r="M6434" s="10">
        <f>E6434*_xlfn.XLOOKUP(L6434,PriceListData!$F$2:$F$97,PriceListData!$E$2:$E$97)</f>
        <v>3.75</v>
      </c>
      <c r="N6434" t="str">
        <f>TEXT(B6434,"dddd")</f>
        <v>Tuesday</v>
      </c>
    </row>
    <row r="6435" spans="1:14" x14ac:dyDescent="0.35">
      <c r="A6435">
        <v>292482</v>
      </c>
      <c r="B6435" s="3">
        <v>45804</v>
      </c>
      <c r="C6435" s="4">
        <v>0.44750000000000001</v>
      </c>
      <c r="D6435" t="s">
        <v>445</v>
      </c>
      <c r="E6435">
        <v>1</v>
      </c>
      <c r="F6435" t="s">
        <v>15</v>
      </c>
      <c r="G6435" t="s">
        <v>423</v>
      </c>
      <c r="H6435" t="s">
        <v>414</v>
      </c>
      <c r="J6435" t="s">
        <v>403</v>
      </c>
      <c r="K6435">
        <v>1</v>
      </c>
      <c r="L6435" t="str">
        <f>_xlfn.CONCAT(D6435,F6435)</f>
        <v>Mango lassi12 oz</v>
      </c>
      <c r="M6435" s="10">
        <f>E6435*_xlfn.XLOOKUP(L6435,PriceListData!$F$2:$F$97,PriceListData!$E$2:$E$97)</f>
        <v>5.75</v>
      </c>
      <c r="N6435" t="str">
        <f>TEXT(B6435,"dddd")</f>
        <v>Tuesday</v>
      </c>
    </row>
    <row r="6436" spans="1:14" x14ac:dyDescent="0.35">
      <c r="A6436">
        <v>292482</v>
      </c>
      <c r="B6436" s="3">
        <v>45804</v>
      </c>
      <c r="C6436" s="4">
        <v>0.44750000000000001</v>
      </c>
      <c r="D6436" t="s">
        <v>412</v>
      </c>
      <c r="E6436">
        <v>1</v>
      </c>
      <c r="F6436" t="s">
        <v>15</v>
      </c>
      <c r="G6436" t="s">
        <v>413</v>
      </c>
      <c r="H6436" t="s">
        <v>414</v>
      </c>
      <c r="J6436" t="s">
        <v>403</v>
      </c>
      <c r="K6436">
        <v>1</v>
      </c>
      <c r="L6436" t="str">
        <f>_xlfn.CONCAT(D6436,F6436)</f>
        <v>Iced tea12 oz</v>
      </c>
      <c r="M6436" s="10">
        <f>E6436*_xlfn.XLOOKUP(L6436,PriceListData!$F$2:$F$97,PriceListData!$E$2:$E$97)</f>
        <v>4.25</v>
      </c>
      <c r="N6436" t="str">
        <f>TEXT(B6436,"dddd")</f>
        <v>Tuesday</v>
      </c>
    </row>
    <row r="6437" spans="1:14" x14ac:dyDescent="0.35">
      <c r="A6437">
        <v>292481</v>
      </c>
      <c r="B6437" s="3">
        <v>45804</v>
      </c>
      <c r="C6437" s="4">
        <v>0.44614583333333335</v>
      </c>
      <c r="D6437" t="s">
        <v>52</v>
      </c>
      <c r="E6437">
        <v>1</v>
      </c>
      <c r="F6437" t="s">
        <v>15</v>
      </c>
      <c r="G6437" t="s">
        <v>405</v>
      </c>
      <c r="H6437" t="s">
        <v>414</v>
      </c>
      <c r="J6437" t="s">
        <v>403</v>
      </c>
      <c r="K6437">
        <v>1</v>
      </c>
      <c r="L6437" t="str">
        <f>_xlfn.CONCAT(D6437,F6437)</f>
        <v>Frappé12 oz</v>
      </c>
      <c r="M6437" s="10">
        <f>E6437*_xlfn.XLOOKUP(L6437,PriceListData!$F$2:$F$97,PriceListData!$E$2:$E$97)</f>
        <v>4.75</v>
      </c>
      <c r="N6437" t="str">
        <f>TEXT(B6437,"dddd")</f>
        <v>Tuesday</v>
      </c>
    </row>
    <row r="6438" spans="1:14" x14ac:dyDescent="0.35">
      <c r="A6438">
        <v>292480</v>
      </c>
      <c r="B6438" s="3">
        <v>45804</v>
      </c>
      <c r="C6438" s="4">
        <v>0.44459490740740742</v>
      </c>
      <c r="D6438" t="s">
        <v>21</v>
      </c>
      <c r="E6438">
        <v>1</v>
      </c>
      <c r="F6438" t="s">
        <v>15</v>
      </c>
      <c r="G6438" t="s">
        <v>405</v>
      </c>
      <c r="H6438" t="s">
        <v>406</v>
      </c>
      <c r="J6438" t="s">
        <v>403</v>
      </c>
      <c r="K6438">
        <v>2</v>
      </c>
      <c r="L6438" t="str">
        <f>_xlfn.CONCAT(D6438,F6438)</f>
        <v>Pourover12 oz</v>
      </c>
      <c r="M6438" s="10">
        <f>E6438*_xlfn.XLOOKUP(L6438,PriceListData!$F$2:$F$97,PriceListData!$E$2:$E$97)</f>
        <v>3.5</v>
      </c>
      <c r="N6438" t="str">
        <f>TEXT(B6438,"dddd")</f>
        <v>Tuesday</v>
      </c>
    </row>
    <row r="6439" spans="1:14" x14ac:dyDescent="0.35">
      <c r="A6439">
        <v>292480</v>
      </c>
      <c r="B6439" s="3">
        <v>45804</v>
      </c>
      <c r="C6439" s="4">
        <v>0.44459490740740742</v>
      </c>
      <c r="D6439" t="s">
        <v>419</v>
      </c>
      <c r="E6439">
        <v>1</v>
      </c>
      <c r="G6439" t="s">
        <v>415</v>
      </c>
      <c r="H6439" t="s">
        <v>416</v>
      </c>
      <c r="J6439" t="s">
        <v>403</v>
      </c>
      <c r="K6439">
        <v>2</v>
      </c>
      <c r="L6439" t="str">
        <f>_xlfn.CONCAT(D6439,F6439)</f>
        <v>Extra shot</v>
      </c>
      <c r="M6439" s="10">
        <f>E6439*_xlfn.XLOOKUP(L6439,PriceListData!$F$2:$F$97,PriceListData!$E$2:$E$97)</f>
        <v>1</v>
      </c>
      <c r="N6439" t="str">
        <f>TEXT(B6439,"dddd")</f>
        <v>Tuesday</v>
      </c>
    </row>
    <row r="6440" spans="1:14" x14ac:dyDescent="0.35">
      <c r="A6440">
        <v>292479</v>
      </c>
      <c r="B6440" s="3">
        <v>45804</v>
      </c>
      <c r="C6440" s="4">
        <v>0.43917824074074074</v>
      </c>
      <c r="D6440" t="s">
        <v>54</v>
      </c>
      <c r="E6440">
        <v>1</v>
      </c>
      <c r="G6440" t="s">
        <v>415</v>
      </c>
      <c r="H6440" t="s">
        <v>416</v>
      </c>
      <c r="J6440" t="s">
        <v>403</v>
      </c>
      <c r="K6440">
        <v>1</v>
      </c>
      <c r="L6440" t="str">
        <f>_xlfn.CONCAT(D6440,F6440)</f>
        <v>Syrup</v>
      </c>
      <c r="M6440" s="10">
        <f>E6440*_xlfn.XLOOKUP(L6440,PriceListData!$F$2:$F$97,PriceListData!$E$2:$E$97)</f>
        <v>0.75</v>
      </c>
      <c r="N6440" t="str">
        <f>TEXT(B6440,"dddd")</f>
        <v>Tuesday</v>
      </c>
    </row>
    <row r="6441" spans="1:14" x14ac:dyDescent="0.35">
      <c r="A6441">
        <v>292479</v>
      </c>
      <c r="B6441" s="3">
        <v>45804</v>
      </c>
      <c r="C6441" s="4">
        <v>0.43917824074074074</v>
      </c>
      <c r="D6441" t="s">
        <v>21</v>
      </c>
      <c r="E6441">
        <v>1</v>
      </c>
      <c r="F6441" t="s">
        <v>15</v>
      </c>
      <c r="G6441" t="s">
        <v>405</v>
      </c>
      <c r="H6441" t="s">
        <v>406</v>
      </c>
      <c r="J6441" t="s">
        <v>403</v>
      </c>
      <c r="K6441">
        <v>1</v>
      </c>
      <c r="L6441" t="str">
        <f>_xlfn.CONCAT(D6441,F6441)</f>
        <v>Pourover12 oz</v>
      </c>
      <c r="M6441" s="10">
        <f>E6441*_xlfn.XLOOKUP(L6441,PriceListData!$F$2:$F$97,PriceListData!$E$2:$E$97)</f>
        <v>3.5</v>
      </c>
      <c r="N6441" t="str">
        <f>TEXT(B6441,"dddd")</f>
        <v>Tuesday</v>
      </c>
    </row>
    <row r="6442" spans="1:14" x14ac:dyDescent="0.35">
      <c r="A6442">
        <v>292478</v>
      </c>
      <c r="B6442" s="3">
        <v>45804</v>
      </c>
      <c r="C6442" s="4">
        <v>0.43678240740740742</v>
      </c>
      <c r="D6442" t="s">
        <v>428</v>
      </c>
      <c r="E6442">
        <v>1</v>
      </c>
      <c r="F6442" t="s">
        <v>15</v>
      </c>
      <c r="G6442" t="s">
        <v>413</v>
      </c>
      <c r="H6442" t="s">
        <v>406</v>
      </c>
      <c r="J6442" t="s">
        <v>403</v>
      </c>
      <c r="K6442">
        <v>1</v>
      </c>
      <c r="L6442" t="str">
        <f>_xlfn.CONCAT(D6442,F6442)</f>
        <v>Rooibos latté12 oz</v>
      </c>
      <c r="M6442" s="10">
        <f>E6442*_xlfn.XLOOKUP(L6442,PriceListData!$F$2:$F$97,PriceListData!$E$2:$E$97)</f>
        <v>5.5</v>
      </c>
      <c r="N6442" t="str">
        <f>TEXT(B6442,"dddd")</f>
        <v>Tuesday</v>
      </c>
    </row>
    <row r="6443" spans="1:14" x14ac:dyDescent="0.35">
      <c r="A6443">
        <v>292478</v>
      </c>
      <c r="B6443" s="3">
        <v>45804</v>
      </c>
      <c r="C6443" s="4">
        <v>0.43678240740740742</v>
      </c>
      <c r="D6443" t="s">
        <v>21</v>
      </c>
      <c r="E6443">
        <v>1</v>
      </c>
      <c r="F6443" t="s">
        <v>15</v>
      </c>
      <c r="G6443" t="s">
        <v>405</v>
      </c>
      <c r="H6443" t="s">
        <v>406</v>
      </c>
      <c r="J6443" t="s">
        <v>403</v>
      </c>
      <c r="K6443">
        <v>1</v>
      </c>
      <c r="L6443" t="str">
        <f>_xlfn.CONCAT(D6443,F6443)</f>
        <v>Pourover12 oz</v>
      </c>
      <c r="M6443" s="10">
        <f>E6443*_xlfn.XLOOKUP(L6443,PriceListData!$F$2:$F$97,PriceListData!$E$2:$E$97)</f>
        <v>3.5</v>
      </c>
      <c r="N6443" t="str">
        <f>TEXT(B6443,"dddd")</f>
        <v>Tuesday</v>
      </c>
    </row>
    <row r="6444" spans="1:14" x14ac:dyDescent="0.35">
      <c r="A6444">
        <v>292477</v>
      </c>
      <c r="B6444" s="3">
        <v>45804</v>
      </c>
      <c r="C6444" s="4">
        <v>0.4354513888888889</v>
      </c>
      <c r="D6444" t="s">
        <v>427</v>
      </c>
      <c r="E6444">
        <v>1</v>
      </c>
      <c r="F6444" t="s">
        <v>15</v>
      </c>
      <c r="G6444" t="s">
        <v>417</v>
      </c>
      <c r="H6444" t="s">
        <v>418</v>
      </c>
      <c r="J6444" t="s">
        <v>403</v>
      </c>
      <c r="K6444">
        <v>1</v>
      </c>
      <c r="L6444" t="str">
        <f>_xlfn.CONCAT(D6444,F6444)</f>
        <v>House blend12 oz</v>
      </c>
      <c r="M6444" s="10">
        <f>E6444*_xlfn.XLOOKUP(L6444,PriceListData!$F$2:$F$97,PriceListData!$E$2:$E$97)</f>
        <v>12.95</v>
      </c>
      <c r="N6444" t="str">
        <f>TEXT(B6444,"dddd")</f>
        <v>Tuesday</v>
      </c>
    </row>
    <row r="6445" spans="1:14" x14ac:dyDescent="0.35">
      <c r="A6445">
        <v>292476</v>
      </c>
      <c r="B6445" s="3">
        <v>45804</v>
      </c>
      <c r="C6445" s="4">
        <v>0.43312499999999998</v>
      </c>
      <c r="D6445" t="s">
        <v>412</v>
      </c>
      <c r="E6445">
        <v>1</v>
      </c>
      <c r="F6445" t="s">
        <v>15</v>
      </c>
      <c r="G6445" t="s">
        <v>413</v>
      </c>
      <c r="H6445" t="s">
        <v>414</v>
      </c>
      <c r="J6445" t="s">
        <v>403</v>
      </c>
      <c r="K6445">
        <v>1</v>
      </c>
      <c r="L6445" t="str">
        <f>_xlfn.CONCAT(D6445,F6445)</f>
        <v>Iced tea12 oz</v>
      </c>
      <c r="M6445" s="10">
        <f>E6445*_xlfn.XLOOKUP(L6445,PriceListData!$F$2:$F$97,PriceListData!$E$2:$E$97)</f>
        <v>4.25</v>
      </c>
      <c r="N6445" t="str">
        <f>TEXT(B6445,"dddd")</f>
        <v>Tuesday</v>
      </c>
    </row>
    <row r="6446" spans="1:14" x14ac:dyDescent="0.35">
      <c r="A6446">
        <v>292475</v>
      </c>
      <c r="B6446" s="3">
        <v>45804</v>
      </c>
      <c r="C6446" s="4">
        <v>0.4299074074074074</v>
      </c>
      <c r="D6446" t="s">
        <v>411</v>
      </c>
      <c r="E6446">
        <v>1</v>
      </c>
      <c r="F6446" t="s">
        <v>24</v>
      </c>
      <c r="G6446" t="s">
        <v>405</v>
      </c>
      <c r="H6446" t="s">
        <v>406</v>
      </c>
      <c r="J6446" t="s">
        <v>403</v>
      </c>
      <c r="K6446">
        <v>1</v>
      </c>
      <c r="L6446" t="str">
        <f>_xlfn.CONCAT(D6446,F6446)</f>
        <v>Turkish coffee3 oz</v>
      </c>
      <c r="M6446" s="10">
        <f>E6446*_xlfn.XLOOKUP(L6446,PriceListData!$F$2:$F$97,PriceListData!$E$2:$E$97)</f>
        <v>3.75</v>
      </c>
      <c r="N6446" t="str">
        <f>TEXT(B6446,"dddd")</f>
        <v>Tuesday</v>
      </c>
    </row>
    <row r="6447" spans="1:14" x14ac:dyDescent="0.35">
      <c r="A6447">
        <v>292474</v>
      </c>
      <c r="B6447" s="3">
        <v>45804</v>
      </c>
      <c r="C6447" s="4">
        <v>0.42821759259259257</v>
      </c>
      <c r="D6447" t="s">
        <v>407</v>
      </c>
      <c r="E6447">
        <v>1</v>
      </c>
      <c r="G6447" t="s">
        <v>405</v>
      </c>
      <c r="H6447" t="s">
        <v>408</v>
      </c>
      <c r="J6447" t="s">
        <v>403</v>
      </c>
      <c r="K6447">
        <v>1</v>
      </c>
      <c r="L6447" t="str">
        <f>_xlfn.CONCAT(D6447,F6447)</f>
        <v>Drip coffee refill</v>
      </c>
      <c r="M6447" s="10">
        <f>E6447*_xlfn.XLOOKUP(L6447,PriceListData!$F$2:$F$97,PriceListData!$E$2:$E$97)</f>
        <v>1.25</v>
      </c>
      <c r="N6447" t="str">
        <f>TEXT(B6447,"dddd")</f>
        <v>Tuesday</v>
      </c>
    </row>
    <row r="6448" spans="1:14" x14ac:dyDescent="0.35">
      <c r="A6448">
        <v>292473</v>
      </c>
      <c r="B6448" s="3">
        <v>45804</v>
      </c>
      <c r="C6448" s="4">
        <v>0.42539351851851853</v>
      </c>
      <c r="D6448" t="s">
        <v>21</v>
      </c>
      <c r="E6448">
        <v>1</v>
      </c>
      <c r="F6448" t="s">
        <v>15</v>
      </c>
      <c r="G6448" t="s">
        <v>405</v>
      </c>
      <c r="H6448" t="s">
        <v>406</v>
      </c>
      <c r="J6448" t="s">
        <v>403</v>
      </c>
      <c r="K6448">
        <v>1</v>
      </c>
      <c r="L6448" t="str">
        <f>_xlfn.CONCAT(D6448,F6448)</f>
        <v>Pourover12 oz</v>
      </c>
      <c r="M6448" s="10">
        <f>E6448*_xlfn.XLOOKUP(L6448,PriceListData!$F$2:$F$97,PriceListData!$E$2:$E$97)</f>
        <v>3.5</v>
      </c>
      <c r="N6448" t="str">
        <f>TEXT(B6448,"dddd")</f>
        <v>Tuesday</v>
      </c>
    </row>
    <row r="6449" spans="1:14" x14ac:dyDescent="0.35">
      <c r="A6449">
        <v>292473</v>
      </c>
      <c r="B6449" s="3">
        <v>45804</v>
      </c>
      <c r="C6449" s="4">
        <v>0.42539351851851853</v>
      </c>
      <c r="D6449" t="s">
        <v>420</v>
      </c>
      <c r="E6449">
        <v>1</v>
      </c>
      <c r="F6449" t="s">
        <v>76</v>
      </c>
      <c r="G6449" t="s">
        <v>413</v>
      </c>
      <c r="H6449" t="s">
        <v>406</v>
      </c>
      <c r="J6449" t="s">
        <v>403</v>
      </c>
      <c r="K6449">
        <v>1</v>
      </c>
      <c r="L6449" t="str">
        <f>_xlfn.CONCAT(D6449,F6449)</f>
        <v>Moroccan tea10 oz</v>
      </c>
      <c r="M6449" s="10">
        <f>E6449*_xlfn.XLOOKUP(L6449,PriceListData!$F$2:$F$97,PriceListData!$E$2:$E$97)</f>
        <v>3</v>
      </c>
      <c r="N6449" t="str">
        <f>TEXT(B6449,"dddd")</f>
        <v>Tuesday</v>
      </c>
    </row>
    <row r="6450" spans="1:14" x14ac:dyDescent="0.35">
      <c r="A6450">
        <v>292472</v>
      </c>
      <c r="B6450" s="3">
        <v>45804</v>
      </c>
      <c r="C6450" s="4">
        <v>0.42375000000000002</v>
      </c>
      <c r="D6450" t="s">
        <v>52</v>
      </c>
      <c r="E6450">
        <v>1</v>
      </c>
      <c r="F6450" t="s">
        <v>15</v>
      </c>
      <c r="G6450" t="s">
        <v>405</v>
      </c>
      <c r="H6450" t="s">
        <v>414</v>
      </c>
      <c r="J6450" t="s">
        <v>403</v>
      </c>
      <c r="K6450">
        <v>1</v>
      </c>
      <c r="L6450" t="str">
        <f>_xlfn.CONCAT(D6450,F6450)</f>
        <v>Frappé12 oz</v>
      </c>
      <c r="M6450" s="10">
        <f>E6450*_xlfn.XLOOKUP(L6450,PriceListData!$F$2:$F$97,PriceListData!$E$2:$E$97)</f>
        <v>4.75</v>
      </c>
      <c r="N6450" t="str">
        <f>TEXT(B6450,"dddd")</f>
        <v>Tuesday</v>
      </c>
    </row>
    <row r="6451" spans="1:14" x14ac:dyDescent="0.35">
      <c r="A6451">
        <v>292471</v>
      </c>
      <c r="B6451" s="3">
        <v>45804</v>
      </c>
      <c r="C6451" s="4">
        <v>0.42326388888888888</v>
      </c>
      <c r="D6451" t="s">
        <v>407</v>
      </c>
      <c r="E6451">
        <v>1</v>
      </c>
      <c r="G6451" t="s">
        <v>405</v>
      </c>
      <c r="H6451" t="s">
        <v>408</v>
      </c>
      <c r="J6451" t="s">
        <v>403</v>
      </c>
      <c r="K6451">
        <v>1</v>
      </c>
      <c r="L6451" t="str">
        <f>_xlfn.CONCAT(D6451,F6451)</f>
        <v>Drip coffee refill</v>
      </c>
      <c r="M6451" s="10">
        <f>E6451*_xlfn.XLOOKUP(L6451,PriceListData!$F$2:$F$97,PriceListData!$E$2:$E$97)</f>
        <v>1.25</v>
      </c>
      <c r="N6451" t="str">
        <f>TEXT(B6451,"dddd")</f>
        <v>Tuesday</v>
      </c>
    </row>
    <row r="6452" spans="1:14" x14ac:dyDescent="0.35">
      <c r="A6452">
        <v>292470</v>
      </c>
      <c r="B6452" s="3">
        <v>45804</v>
      </c>
      <c r="C6452" s="4">
        <v>0.42177083333333332</v>
      </c>
      <c r="D6452" t="s">
        <v>404</v>
      </c>
      <c r="E6452">
        <v>1</v>
      </c>
      <c r="F6452" t="s">
        <v>15</v>
      </c>
      <c r="G6452" t="s">
        <v>405</v>
      </c>
      <c r="H6452" t="s">
        <v>406</v>
      </c>
      <c r="J6452" t="s">
        <v>403</v>
      </c>
      <c r="K6452">
        <v>1</v>
      </c>
      <c r="L6452" t="str">
        <f>_xlfn.CONCAT(D6452,F6452)</f>
        <v>Café latté12 oz</v>
      </c>
      <c r="M6452" s="10">
        <f>E6452*_xlfn.XLOOKUP(L6452,PriceListData!$F$2:$F$97,PriceListData!$E$2:$E$97)</f>
        <v>4.25</v>
      </c>
      <c r="N6452" t="str">
        <f>TEXT(B6452,"dddd")</f>
        <v>Tuesday</v>
      </c>
    </row>
    <row r="6453" spans="1:14" x14ac:dyDescent="0.35">
      <c r="A6453">
        <v>292469</v>
      </c>
      <c r="B6453" s="3">
        <v>45804</v>
      </c>
      <c r="C6453" s="4">
        <v>0.42076388888888888</v>
      </c>
      <c r="D6453" t="s">
        <v>52</v>
      </c>
      <c r="E6453">
        <v>1</v>
      </c>
      <c r="F6453" t="s">
        <v>15</v>
      </c>
      <c r="G6453" t="s">
        <v>405</v>
      </c>
      <c r="H6453" t="s">
        <v>414</v>
      </c>
      <c r="J6453" t="s">
        <v>403</v>
      </c>
      <c r="K6453">
        <v>1</v>
      </c>
      <c r="L6453" t="str">
        <f>_xlfn.CONCAT(D6453,F6453)</f>
        <v>Frappé12 oz</v>
      </c>
      <c r="M6453" s="10">
        <f>E6453*_xlfn.XLOOKUP(L6453,PriceListData!$F$2:$F$97,PriceListData!$E$2:$E$97)</f>
        <v>4.75</v>
      </c>
      <c r="N6453" t="str">
        <f>TEXT(B6453,"dddd")</f>
        <v>Tuesday</v>
      </c>
    </row>
    <row r="6454" spans="1:14" x14ac:dyDescent="0.35">
      <c r="A6454">
        <v>292469</v>
      </c>
      <c r="B6454" s="3">
        <v>45804</v>
      </c>
      <c r="C6454" s="4">
        <v>0.42076388888888888</v>
      </c>
      <c r="D6454" t="s">
        <v>40</v>
      </c>
      <c r="E6454">
        <v>1</v>
      </c>
      <c r="F6454" t="s">
        <v>35</v>
      </c>
      <c r="G6454" t="s">
        <v>405</v>
      </c>
      <c r="H6454" t="s">
        <v>406</v>
      </c>
      <c r="J6454" t="s">
        <v>403</v>
      </c>
      <c r="K6454">
        <v>1</v>
      </c>
      <c r="L6454" t="str">
        <f>_xlfn.CONCAT(D6454,F6454)</f>
        <v>Espresso1 oz</v>
      </c>
      <c r="M6454" s="10">
        <f>E6454*_xlfn.XLOOKUP(L6454,PriceListData!$F$2:$F$97,PriceListData!$E$2:$E$97)</f>
        <v>2.5</v>
      </c>
      <c r="N6454" t="str">
        <f>TEXT(B6454,"dddd")</f>
        <v>Tuesday</v>
      </c>
    </row>
    <row r="6455" spans="1:14" x14ac:dyDescent="0.35">
      <c r="A6455">
        <v>292468</v>
      </c>
      <c r="B6455" s="3">
        <v>45804</v>
      </c>
      <c r="C6455" s="4">
        <v>0.41964120370370372</v>
      </c>
      <c r="D6455" t="s">
        <v>21</v>
      </c>
      <c r="E6455">
        <v>1</v>
      </c>
      <c r="F6455" t="s">
        <v>15</v>
      </c>
      <c r="G6455" t="s">
        <v>405</v>
      </c>
      <c r="H6455" t="s">
        <v>406</v>
      </c>
      <c r="J6455" t="s">
        <v>403</v>
      </c>
      <c r="K6455">
        <v>1</v>
      </c>
      <c r="L6455" t="str">
        <f>_xlfn.CONCAT(D6455,F6455)</f>
        <v>Pourover12 oz</v>
      </c>
      <c r="M6455" s="10">
        <f>E6455*_xlfn.XLOOKUP(L6455,PriceListData!$F$2:$F$97,PriceListData!$E$2:$E$97)</f>
        <v>3.5</v>
      </c>
      <c r="N6455" t="str">
        <f>TEXT(B6455,"dddd")</f>
        <v>Tuesday</v>
      </c>
    </row>
    <row r="6456" spans="1:14" x14ac:dyDescent="0.35">
      <c r="A6456">
        <v>292467</v>
      </c>
      <c r="B6456" s="3">
        <v>45804</v>
      </c>
      <c r="C6456" s="4">
        <v>0.41877314814814814</v>
      </c>
      <c r="D6456" t="s">
        <v>407</v>
      </c>
      <c r="E6456">
        <v>1</v>
      </c>
      <c r="G6456" t="s">
        <v>405</v>
      </c>
      <c r="H6456" t="s">
        <v>408</v>
      </c>
      <c r="J6456" t="s">
        <v>403</v>
      </c>
      <c r="K6456">
        <v>1</v>
      </c>
      <c r="L6456" t="str">
        <f>_xlfn.CONCAT(D6456,F6456)</f>
        <v>Drip coffee refill</v>
      </c>
      <c r="M6456" s="10">
        <f>E6456*_xlfn.XLOOKUP(L6456,PriceListData!$F$2:$F$97,PriceListData!$E$2:$E$97)</f>
        <v>1.25</v>
      </c>
      <c r="N6456" t="str">
        <f>TEXT(B6456,"dddd")</f>
        <v>Tuesday</v>
      </c>
    </row>
    <row r="6457" spans="1:14" x14ac:dyDescent="0.35">
      <c r="A6457">
        <v>292466</v>
      </c>
      <c r="B6457" s="3">
        <v>45804</v>
      </c>
      <c r="C6457" s="4">
        <v>0.41811342592592593</v>
      </c>
      <c r="D6457" t="s">
        <v>52</v>
      </c>
      <c r="E6457">
        <v>1</v>
      </c>
      <c r="F6457" t="s">
        <v>15</v>
      </c>
      <c r="G6457" t="s">
        <v>405</v>
      </c>
      <c r="H6457" t="s">
        <v>414</v>
      </c>
      <c r="J6457" t="s">
        <v>403</v>
      </c>
      <c r="K6457">
        <v>1</v>
      </c>
      <c r="L6457" t="str">
        <f>_xlfn.CONCAT(D6457,F6457)</f>
        <v>Frappé12 oz</v>
      </c>
      <c r="M6457" s="10">
        <f>E6457*_xlfn.XLOOKUP(L6457,PriceListData!$F$2:$F$97,PriceListData!$E$2:$E$97)</f>
        <v>4.75</v>
      </c>
      <c r="N6457" t="str">
        <f>TEXT(B6457,"dddd")</f>
        <v>Tuesday</v>
      </c>
    </row>
    <row r="6458" spans="1:14" x14ac:dyDescent="0.35">
      <c r="A6458">
        <v>292465</v>
      </c>
      <c r="B6458" s="3">
        <v>45804</v>
      </c>
      <c r="C6458" s="4">
        <v>0.41722222222222222</v>
      </c>
      <c r="D6458" t="s">
        <v>425</v>
      </c>
      <c r="E6458">
        <v>1</v>
      </c>
      <c r="F6458" t="s">
        <v>15</v>
      </c>
      <c r="G6458" t="s">
        <v>405</v>
      </c>
      <c r="H6458" t="s">
        <v>414</v>
      </c>
      <c r="J6458" t="s">
        <v>403</v>
      </c>
      <c r="K6458">
        <v>1</v>
      </c>
      <c r="L6458" t="str">
        <f>_xlfn.CONCAT(D6458,F6458)</f>
        <v>Iced Guillermo12 oz</v>
      </c>
      <c r="M6458" s="10">
        <f>E6458*_xlfn.XLOOKUP(L6458,PriceListData!$F$2:$F$97,PriceListData!$E$2:$E$97)</f>
        <v>3.5</v>
      </c>
      <c r="N6458" t="str">
        <f>TEXT(B6458,"dddd")</f>
        <v>Tuesday</v>
      </c>
    </row>
    <row r="6459" spans="1:14" x14ac:dyDescent="0.35">
      <c r="A6459">
        <v>292464</v>
      </c>
      <c r="B6459" s="3">
        <v>45804</v>
      </c>
      <c r="C6459" s="4">
        <v>0.41550925925925924</v>
      </c>
      <c r="D6459" t="s">
        <v>404</v>
      </c>
      <c r="E6459">
        <v>1</v>
      </c>
      <c r="F6459" t="s">
        <v>15</v>
      </c>
      <c r="G6459" t="s">
        <v>405</v>
      </c>
      <c r="H6459" t="s">
        <v>406</v>
      </c>
      <c r="J6459" t="s">
        <v>403</v>
      </c>
      <c r="K6459">
        <v>2</v>
      </c>
      <c r="L6459" t="str">
        <f>_xlfn.CONCAT(D6459,F6459)</f>
        <v>Café latté12 oz</v>
      </c>
      <c r="M6459" s="10">
        <f>E6459*_xlfn.XLOOKUP(L6459,PriceListData!$F$2:$F$97,PriceListData!$E$2:$E$97)</f>
        <v>4.25</v>
      </c>
      <c r="N6459" t="str">
        <f>TEXT(B6459,"dddd")</f>
        <v>Tuesday</v>
      </c>
    </row>
    <row r="6460" spans="1:14" x14ac:dyDescent="0.35">
      <c r="A6460">
        <v>292463</v>
      </c>
      <c r="B6460" s="3">
        <v>45804</v>
      </c>
      <c r="C6460" s="4">
        <v>0.41185185185185186</v>
      </c>
      <c r="D6460" t="s">
        <v>424</v>
      </c>
      <c r="E6460">
        <v>1</v>
      </c>
      <c r="F6460" t="s">
        <v>15</v>
      </c>
      <c r="G6460" t="s">
        <v>423</v>
      </c>
      <c r="H6460" t="s">
        <v>414</v>
      </c>
      <c r="J6460" t="s">
        <v>403</v>
      </c>
      <c r="K6460">
        <v>1</v>
      </c>
      <c r="L6460" t="str">
        <f>_xlfn.CONCAT(D6460,F6460)</f>
        <v>Coconut milk smoothie12 oz</v>
      </c>
      <c r="M6460" s="10">
        <f>E6460*_xlfn.XLOOKUP(L6460,PriceListData!$F$2:$F$97,PriceListData!$E$2:$E$97)</f>
        <v>5.75</v>
      </c>
      <c r="N6460" t="str">
        <f>TEXT(B6460,"dddd")</f>
        <v>Tuesday</v>
      </c>
    </row>
    <row r="6461" spans="1:14" x14ac:dyDescent="0.35">
      <c r="A6461">
        <v>292460</v>
      </c>
      <c r="B6461" s="3">
        <v>45804</v>
      </c>
      <c r="C6461" s="4">
        <v>0.4029861111111111</v>
      </c>
      <c r="D6461" t="s">
        <v>54</v>
      </c>
      <c r="E6461">
        <v>1</v>
      </c>
      <c r="G6461" t="s">
        <v>415</v>
      </c>
      <c r="H6461" t="s">
        <v>416</v>
      </c>
      <c r="J6461" t="s">
        <v>403</v>
      </c>
      <c r="K6461">
        <v>2</v>
      </c>
      <c r="L6461" t="str">
        <f>_xlfn.CONCAT(D6461,F6461)</f>
        <v>Syrup</v>
      </c>
      <c r="M6461" s="10">
        <f>E6461*_xlfn.XLOOKUP(L6461,PriceListData!$F$2:$F$97,PriceListData!$E$2:$E$97)</f>
        <v>0.75</v>
      </c>
      <c r="N6461" t="str">
        <f>TEXT(B6461,"dddd")</f>
        <v>Tuesday</v>
      </c>
    </row>
    <row r="6462" spans="1:14" x14ac:dyDescent="0.35">
      <c r="A6462">
        <v>292460</v>
      </c>
      <c r="B6462" s="3">
        <v>45804</v>
      </c>
      <c r="C6462" s="4">
        <v>0.4029861111111111</v>
      </c>
      <c r="D6462" t="s">
        <v>21</v>
      </c>
      <c r="E6462">
        <v>1</v>
      </c>
      <c r="F6462" t="s">
        <v>15</v>
      </c>
      <c r="G6462" t="s">
        <v>405</v>
      </c>
      <c r="H6462" t="s">
        <v>406</v>
      </c>
      <c r="J6462" t="s">
        <v>403</v>
      </c>
      <c r="K6462">
        <v>2</v>
      </c>
      <c r="L6462" t="str">
        <f>_xlfn.CONCAT(D6462,F6462)</f>
        <v>Pourover12 oz</v>
      </c>
      <c r="M6462" s="10">
        <f>E6462*_xlfn.XLOOKUP(L6462,PriceListData!$F$2:$F$97,PriceListData!$E$2:$E$97)</f>
        <v>3.5</v>
      </c>
      <c r="N6462" t="str">
        <f>TEXT(B6462,"dddd")</f>
        <v>Tuesday</v>
      </c>
    </row>
    <row r="6463" spans="1:14" x14ac:dyDescent="0.35">
      <c r="A6463">
        <v>292459</v>
      </c>
      <c r="B6463" s="3">
        <v>45804</v>
      </c>
      <c r="C6463" s="4">
        <v>0.40104166666666669</v>
      </c>
      <c r="D6463" t="s">
        <v>52</v>
      </c>
      <c r="E6463">
        <v>1</v>
      </c>
      <c r="F6463" t="s">
        <v>15</v>
      </c>
      <c r="G6463" t="s">
        <v>405</v>
      </c>
      <c r="H6463" t="s">
        <v>414</v>
      </c>
      <c r="J6463" t="s">
        <v>403</v>
      </c>
      <c r="K6463">
        <v>2</v>
      </c>
      <c r="L6463" t="str">
        <f>_xlfn.CONCAT(D6463,F6463)</f>
        <v>Frappé12 oz</v>
      </c>
      <c r="M6463" s="10">
        <f>E6463*_xlfn.XLOOKUP(L6463,PriceListData!$F$2:$F$97,PriceListData!$E$2:$E$97)</f>
        <v>4.75</v>
      </c>
      <c r="N6463" t="str">
        <f>TEXT(B6463,"dddd")</f>
        <v>Tuesday</v>
      </c>
    </row>
    <row r="6464" spans="1:14" x14ac:dyDescent="0.35">
      <c r="A6464">
        <v>292459</v>
      </c>
      <c r="B6464" s="3">
        <v>45804</v>
      </c>
      <c r="C6464" s="4">
        <v>0.40104166666666669</v>
      </c>
      <c r="D6464" t="s">
        <v>40</v>
      </c>
      <c r="E6464">
        <v>1</v>
      </c>
      <c r="F6464" t="s">
        <v>35</v>
      </c>
      <c r="G6464" t="s">
        <v>405</v>
      </c>
      <c r="H6464" t="s">
        <v>406</v>
      </c>
      <c r="J6464" t="s">
        <v>403</v>
      </c>
      <c r="K6464">
        <v>2</v>
      </c>
      <c r="L6464" t="str">
        <f>_xlfn.CONCAT(D6464,F6464)</f>
        <v>Espresso1 oz</v>
      </c>
      <c r="M6464" s="10">
        <f>E6464*_xlfn.XLOOKUP(L6464,PriceListData!$F$2:$F$97,PriceListData!$E$2:$E$97)</f>
        <v>2.5</v>
      </c>
      <c r="N6464" t="str">
        <f>TEXT(B6464,"dddd")</f>
        <v>Tuesday</v>
      </c>
    </row>
    <row r="6465" spans="1:14" x14ac:dyDescent="0.35">
      <c r="A6465">
        <v>292458</v>
      </c>
      <c r="B6465" s="3">
        <v>45804</v>
      </c>
      <c r="C6465" s="4">
        <v>0.39944444444444444</v>
      </c>
      <c r="D6465" t="s">
        <v>40</v>
      </c>
      <c r="E6465">
        <v>1</v>
      </c>
      <c r="F6465" t="s">
        <v>35</v>
      </c>
      <c r="G6465" t="s">
        <v>405</v>
      </c>
      <c r="H6465" t="s">
        <v>406</v>
      </c>
      <c r="J6465" t="s">
        <v>403</v>
      </c>
      <c r="K6465">
        <v>1</v>
      </c>
      <c r="L6465" t="str">
        <f>_xlfn.CONCAT(D6465,F6465)</f>
        <v>Espresso1 oz</v>
      </c>
      <c r="M6465" s="10">
        <f>E6465*_xlfn.XLOOKUP(L6465,PriceListData!$F$2:$F$97,PriceListData!$E$2:$E$97)</f>
        <v>2.5</v>
      </c>
      <c r="N6465" t="str">
        <f>TEXT(B6465,"dddd")</f>
        <v>Tuesday</v>
      </c>
    </row>
    <row r="6466" spans="1:14" x14ac:dyDescent="0.35">
      <c r="A6466">
        <v>292457</v>
      </c>
      <c r="B6466" s="3">
        <v>45804</v>
      </c>
      <c r="C6466" s="4">
        <v>0.3979861111111111</v>
      </c>
      <c r="D6466" t="s">
        <v>425</v>
      </c>
      <c r="E6466">
        <v>1</v>
      </c>
      <c r="F6466" t="s">
        <v>15</v>
      </c>
      <c r="G6466" t="s">
        <v>405</v>
      </c>
      <c r="H6466" t="s">
        <v>414</v>
      </c>
      <c r="J6466" t="s">
        <v>403</v>
      </c>
      <c r="K6466">
        <v>1</v>
      </c>
      <c r="L6466" t="str">
        <f>_xlfn.CONCAT(D6466,F6466)</f>
        <v>Iced Guillermo12 oz</v>
      </c>
      <c r="M6466" s="10">
        <f>E6466*_xlfn.XLOOKUP(L6466,PriceListData!$F$2:$F$97,PriceListData!$E$2:$E$97)</f>
        <v>3.5</v>
      </c>
      <c r="N6466" t="str">
        <f>TEXT(B6466,"dddd")</f>
        <v>Tuesday</v>
      </c>
    </row>
    <row r="6467" spans="1:14" x14ac:dyDescent="0.35">
      <c r="A6467">
        <v>292456</v>
      </c>
      <c r="B6467" s="3">
        <v>45804</v>
      </c>
      <c r="C6467" s="4">
        <v>0.39756944444444442</v>
      </c>
      <c r="D6467" t="s">
        <v>21</v>
      </c>
      <c r="E6467">
        <v>2</v>
      </c>
      <c r="F6467" t="s">
        <v>15</v>
      </c>
      <c r="G6467" t="s">
        <v>405</v>
      </c>
      <c r="H6467" t="s">
        <v>406</v>
      </c>
      <c r="J6467" t="s">
        <v>403</v>
      </c>
      <c r="K6467">
        <v>1</v>
      </c>
      <c r="L6467" t="str">
        <f>_xlfn.CONCAT(D6467,F6467)</f>
        <v>Pourover12 oz</v>
      </c>
      <c r="M6467" s="10">
        <f>E6467*_xlfn.XLOOKUP(L6467,PriceListData!$F$2:$F$97,PriceListData!$E$2:$E$97)</f>
        <v>7</v>
      </c>
      <c r="N6467" t="str">
        <f>TEXT(B6467,"dddd")</f>
        <v>Tuesday</v>
      </c>
    </row>
    <row r="6468" spans="1:14" x14ac:dyDescent="0.35">
      <c r="A6468">
        <v>292454</v>
      </c>
      <c r="B6468" s="3">
        <v>45804</v>
      </c>
      <c r="C6468" s="4">
        <v>0.39430555555555558</v>
      </c>
      <c r="D6468" t="s">
        <v>52</v>
      </c>
      <c r="E6468">
        <v>1</v>
      </c>
      <c r="F6468" t="s">
        <v>15</v>
      </c>
      <c r="G6468" t="s">
        <v>405</v>
      </c>
      <c r="H6468" t="s">
        <v>414</v>
      </c>
      <c r="J6468" t="s">
        <v>403</v>
      </c>
      <c r="K6468">
        <v>1</v>
      </c>
      <c r="L6468" t="str">
        <f>_xlfn.CONCAT(D6468,F6468)</f>
        <v>Frappé12 oz</v>
      </c>
      <c r="M6468" s="10">
        <f>E6468*_xlfn.XLOOKUP(L6468,PriceListData!$F$2:$F$97,PriceListData!$E$2:$E$97)</f>
        <v>4.75</v>
      </c>
      <c r="N6468" t="str">
        <f>TEXT(B6468,"dddd")</f>
        <v>Tuesday</v>
      </c>
    </row>
    <row r="6469" spans="1:14" x14ac:dyDescent="0.35">
      <c r="A6469">
        <v>292452</v>
      </c>
      <c r="B6469" s="3">
        <v>45804</v>
      </c>
      <c r="C6469" s="4">
        <v>0.38998842592592592</v>
      </c>
      <c r="D6469" t="s">
        <v>52</v>
      </c>
      <c r="E6469">
        <v>1</v>
      </c>
      <c r="F6469" t="s">
        <v>15</v>
      </c>
      <c r="G6469" t="s">
        <v>405</v>
      </c>
      <c r="H6469" t="s">
        <v>414</v>
      </c>
      <c r="J6469" t="s">
        <v>403</v>
      </c>
      <c r="K6469">
        <v>1</v>
      </c>
      <c r="L6469" t="str">
        <f>_xlfn.CONCAT(D6469,F6469)</f>
        <v>Frappé12 oz</v>
      </c>
      <c r="M6469" s="10">
        <f>E6469*_xlfn.XLOOKUP(L6469,PriceListData!$F$2:$F$97,PriceListData!$E$2:$E$97)</f>
        <v>4.75</v>
      </c>
      <c r="N6469" t="str">
        <f>TEXT(B6469,"dddd")</f>
        <v>Tuesday</v>
      </c>
    </row>
    <row r="6470" spans="1:14" x14ac:dyDescent="0.35">
      <c r="A6470">
        <v>292451</v>
      </c>
      <c r="B6470" s="3">
        <v>45804</v>
      </c>
      <c r="C6470" s="4">
        <v>0.38777777777777778</v>
      </c>
      <c r="D6470" t="s">
        <v>407</v>
      </c>
      <c r="E6470">
        <v>1</v>
      </c>
      <c r="G6470" t="s">
        <v>405</v>
      </c>
      <c r="H6470" t="s">
        <v>408</v>
      </c>
      <c r="J6470" t="s">
        <v>403</v>
      </c>
      <c r="K6470">
        <v>1</v>
      </c>
      <c r="L6470" t="str">
        <f>_xlfn.CONCAT(D6470,F6470)</f>
        <v>Drip coffee refill</v>
      </c>
      <c r="M6470" s="10">
        <f>E6470*_xlfn.XLOOKUP(L6470,PriceListData!$F$2:$F$97,PriceListData!$E$2:$E$97)</f>
        <v>1.25</v>
      </c>
      <c r="N6470" t="str">
        <f>TEXT(B6470,"dddd")</f>
        <v>Tuesday</v>
      </c>
    </row>
    <row r="6471" spans="1:14" x14ac:dyDescent="0.35">
      <c r="A6471">
        <v>292450</v>
      </c>
      <c r="B6471" s="3">
        <v>45804</v>
      </c>
      <c r="C6471" s="4">
        <v>0.38716435185185183</v>
      </c>
      <c r="D6471" t="s">
        <v>54</v>
      </c>
      <c r="E6471">
        <v>1</v>
      </c>
      <c r="G6471" t="s">
        <v>415</v>
      </c>
      <c r="H6471" t="s">
        <v>416</v>
      </c>
      <c r="J6471" t="s">
        <v>403</v>
      </c>
      <c r="K6471">
        <v>1</v>
      </c>
      <c r="L6471" t="str">
        <f>_xlfn.CONCAT(D6471,F6471)</f>
        <v>Syrup</v>
      </c>
      <c r="M6471" s="10">
        <f>E6471*_xlfn.XLOOKUP(L6471,PriceListData!$F$2:$F$97,PriceListData!$E$2:$E$97)</f>
        <v>0.75</v>
      </c>
      <c r="N6471" t="str">
        <f>TEXT(B6471,"dddd")</f>
        <v>Tuesday</v>
      </c>
    </row>
    <row r="6472" spans="1:14" x14ac:dyDescent="0.35">
      <c r="A6472">
        <v>292450</v>
      </c>
      <c r="B6472" s="3">
        <v>45804</v>
      </c>
      <c r="C6472" s="4">
        <v>0.38716435185185183</v>
      </c>
      <c r="D6472" t="s">
        <v>428</v>
      </c>
      <c r="E6472">
        <v>1</v>
      </c>
      <c r="F6472" t="s">
        <v>15</v>
      </c>
      <c r="G6472" t="s">
        <v>413</v>
      </c>
      <c r="H6472" t="s">
        <v>406</v>
      </c>
      <c r="J6472" t="s">
        <v>403</v>
      </c>
      <c r="K6472">
        <v>1</v>
      </c>
      <c r="L6472" t="str">
        <f>_xlfn.CONCAT(D6472,F6472)</f>
        <v>Rooibos latté12 oz</v>
      </c>
      <c r="M6472" s="10">
        <f>E6472*_xlfn.XLOOKUP(L6472,PriceListData!$F$2:$F$97,PriceListData!$E$2:$E$97)</f>
        <v>5.5</v>
      </c>
      <c r="N6472" t="str">
        <f>TEXT(B6472,"dddd")</f>
        <v>Tuesday</v>
      </c>
    </row>
    <row r="6473" spans="1:14" x14ac:dyDescent="0.35">
      <c r="A6473">
        <v>292450</v>
      </c>
      <c r="B6473" s="3">
        <v>45804</v>
      </c>
      <c r="C6473" s="4">
        <v>0.38716435185185183</v>
      </c>
      <c r="D6473" t="s">
        <v>21</v>
      </c>
      <c r="E6473">
        <v>1</v>
      </c>
      <c r="F6473" t="s">
        <v>15</v>
      </c>
      <c r="G6473" t="s">
        <v>405</v>
      </c>
      <c r="H6473" t="s">
        <v>406</v>
      </c>
      <c r="J6473" t="s">
        <v>403</v>
      </c>
      <c r="K6473">
        <v>1</v>
      </c>
      <c r="L6473" t="str">
        <f>_xlfn.CONCAT(D6473,F6473)</f>
        <v>Pourover12 oz</v>
      </c>
      <c r="M6473" s="10">
        <f>E6473*_xlfn.XLOOKUP(L6473,PriceListData!$F$2:$F$97,PriceListData!$E$2:$E$97)</f>
        <v>3.5</v>
      </c>
      <c r="N6473" t="str">
        <f>TEXT(B6473,"dddd")</f>
        <v>Tuesday</v>
      </c>
    </row>
    <row r="6474" spans="1:14" x14ac:dyDescent="0.35">
      <c r="A6474">
        <v>292449</v>
      </c>
      <c r="B6474" s="3">
        <v>45804</v>
      </c>
      <c r="C6474" s="4">
        <v>0.38378472222222221</v>
      </c>
      <c r="D6474" t="s">
        <v>54</v>
      </c>
      <c r="E6474">
        <v>1</v>
      </c>
      <c r="G6474" t="s">
        <v>415</v>
      </c>
      <c r="H6474" t="s">
        <v>416</v>
      </c>
      <c r="J6474" t="s">
        <v>403</v>
      </c>
      <c r="K6474">
        <v>1</v>
      </c>
      <c r="L6474" t="str">
        <f>_xlfn.CONCAT(D6474,F6474)</f>
        <v>Syrup</v>
      </c>
      <c r="M6474" s="10">
        <f>E6474*_xlfn.XLOOKUP(L6474,PriceListData!$F$2:$F$97,PriceListData!$E$2:$E$97)</f>
        <v>0.75</v>
      </c>
      <c r="N6474" t="str">
        <f>TEXT(B6474,"dddd")</f>
        <v>Tuesday</v>
      </c>
    </row>
    <row r="6475" spans="1:14" x14ac:dyDescent="0.35">
      <c r="A6475">
        <v>292449</v>
      </c>
      <c r="B6475" s="3">
        <v>45804</v>
      </c>
      <c r="C6475" s="4">
        <v>0.38378472222222221</v>
      </c>
      <c r="D6475" t="s">
        <v>21</v>
      </c>
      <c r="E6475">
        <v>1</v>
      </c>
      <c r="F6475" t="s">
        <v>15</v>
      </c>
      <c r="G6475" t="s">
        <v>405</v>
      </c>
      <c r="H6475" t="s">
        <v>406</v>
      </c>
      <c r="J6475" t="s">
        <v>403</v>
      </c>
      <c r="K6475">
        <v>1</v>
      </c>
      <c r="L6475" t="str">
        <f>_xlfn.CONCAT(D6475,F6475)</f>
        <v>Pourover12 oz</v>
      </c>
      <c r="M6475" s="10">
        <f>E6475*_xlfn.XLOOKUP(L6475,PriceListData!$F$2:$F$97,PriceListData!$E$2:$E$97)</f>
        <v>3.5</v>
      </c>
      <c r="N6475" t="str">
        <f>TEXT(B6475,"dddd")</f>
        <v>Tuesday</v>
      </c>
    </row>
    <row r="6476" spans="1:14" x14ac:dyDescent="0.35">
      <c r="A6476">
        <v>292449</v>
      </c>
      <c r="B6476" s="3">
        <v>45804</v>
      </c>
      <c r="C6476" s="4">
        <v>0.38378472222222221</v>
      </c>
      <c r="D6476" t="s">
        <v>21</v>
      </c>
      <c r="E6476">
        <v>1</v>
      </c>
      <c r="F6476" t="s">
        <v>15</v>
      </c>
      <c r="G6476" t="s">
        <v>405</v>
      </c>
      <c r="H6476" t="s">
        <v>406</v>
      </c>
      <c r="J6476" t="s">
        <v>403</v>
      </c>
      <c r="K6476">
        <v>1</v>
      </c>
      <c r="L6476" t="str">
        <f>_xlfn.CONCAT(D6476,F6476)</f>
        <v>Pourover12 oz</v>
      </c>
      <c r="M6476" s="10">
        <f>E6476*_xlfn.XLOOKUP(L6476,PriceListData!$F$2:$F$97,PriceListData!$E$2:$E$97)</f>
        <v>3.5</v>
      </c>
      <c r="N6476" t="str">
        <f>TEXT(B6476,"dddd")</f>
        <v>Tuesday</v>
      </c>
    </row>
    <row r="6477" spans="1:14" x14ac:dyDescent="0.35">
      <c r="A6477">
        <v>292449</v>
      </c>
      <c r="B6477" s="3">
        <v>45804</v>
      </c>
      <c r="C6477" s="4">
        <v>0.38378472222222221</v>
      </c>
      <c r="D6477" t="s">
        <v>52</v>
      </c>
      <c r="E6477">
        <v>1</v>
      </c>
      <c r="F6477" t="s">
        <v>15</v>
      </c>
      <c r="G6477" t="s">
        <v>405</v>
      </c>
      <c r="H6477" t="s">
        <v>414</v>
      </c>
      <c r="J6477" t="s">
        <v>403</v>
      </c>
      <c r="K6477">
        <v>1</v>
      </c>
      <c r="L6477" t="str">
        <f>_xlfn.CONCAT(D6477,F6477)</f>
        <v>Frappé12 oz</v>
      </c>
      <c r="M6477" s="10">
        <f>E6477*_xlfn.XLOOKUP(L6477,PriceListData!$F$2:$F$97,PriceListData!$E$2:$E$97)</f>
        <v>4.75</v>
      </c>
      <c r="N6477" t="str">
        <f>TEXT(B6477,"dddd")</f>
        <v>Tuesday</v>
      </c>
    </row>
    <row r="6478" spans="1:14" x14ac:dyDescent="0.35">
      <c r="A6478">
        <v>292448</v>
      </c>
      <c r="B6478" s="3">
        <v>45804</v>
      </c>
      <c r="C6478" s="4">
        <v>0.38317129629629632</v>
      </c>
      <c r="D6478" t="s">
        <v>21</v>
      </c>
      <c r="E6478">
        <v>1</v>
      </c>
      <c r="F6478" t="s">
        <v>15</v>
      </c>
      <c r="G6478" t="s">
        <v>405</v>
      </c>
      <c r="H6478" t="s">
        <v>406</v>
      </c>
      <c r="J6478" t="s">
        <v>403</v>
      </c>
      <c r="K6478">
        <v>2</v>
      </c>
      <c r="L6478" t="str">
        <f>_xlfn.CONCAT(D6478,F6478)</f>
        <v>Pourover12 oz</v>
      </c>
      <c r="M6478" s="10">
        <f>E6478*_xlfn.XLOOKUP(L6478,PriceListData!$F$2:$F$97,PriceListData!$E$2:$E$97)</f>
        <v>3.5</v>
      </c>
      <c r="N6478" t="str">
        <f>TEXT(B6478,"dddd")</f>
        <v>Tuesday</v>
      </c>
    </row>
    <row r="6479" spans="1:14" x14ac:dyDescent="0.35">
      <c r="A6479">
        <v>292447</v>
      </c>
      <c r="B6479" s="3">
        <v>45804</v>
      </c>
      <c r="C6479" s="4">
        <v>0.37940972222222225</v>
      </c>
      <c r="D6479" t="s">
        <v>404</v>
      </c>
      <c r="E6479">
        <v>1</v>
      </c>
      <c r="F6479" t="s">
        <v>15</v>
      </c>
      <c r="G6479" t="s">
        <v>405</v>
      </c>
      <c r="H6479" t="s">
        <v>406</v>
      </c>
      <c r="J6479" t="s">
        <v>403</v>
      </c>
      <c r="K6479">
        <v>1</v>
      </c>
      <c r="L6479" t="str">
        <f>_xlfn.CONCAT(D6479,F6479)</f>
        <v>Café latté12 oz</v>
      </c>
      <c r="M6479" s="10">
        <f>E6479*_xlfn.XLOOKUP(L6479,PriceListData!$F$2:$F$97,PriceListData!$E$2:$E$97)</f>
        <v>4.25</v>
      </c>
      <c r="N6479" t="str">
        <f>TEXT(B6479,"dddd")</f>
        <v>Tuesday</v>
      </c>
    </row>
    <row r="6480" spans="1:14" x14ac:dyDescent="0.35">
      <c r="A6480">
        <v>292447</v>
      </c>
      <c r="B6480" s="3">
        <v>45804</v>
      </c>
      <c r="C6480" s="4">
        <v>0.37940972222222225</v>
      </c>
      <c r="D6480" t="s">
        <v>153</v>
      </c>
      <c r="E6480">
        <v>1</v>
      </c>
      <c r="F6480" t="s">
        <v>15</v>
      </c>
      <c r="G6480" t="s">
        <v>405</v>
      </c>
      <c r="H6480" t="s">
        <v>406</v>
      </c>
      <c r="J6480" t="s">
        <v>403</v>
      </c>
      <c r="K6480">
        <v>1</v>
      </c>
      <c r="L6480" t="str">
        <f>_xlfn.CONCAT(D6480,F6480)</f>
        <v>Aeropress12 oz</v>
      </c>
      <c r="M6480" s="10">
        <f>E6480*_xlfn.XLOOKUP(L6480,PriceListData!$F$2:$F$97,PriceListData!$E$2:$E$97)</f>
        <v>6</v>
      </c>
      <c r="N6480" t="str">
        <f>TEXT(B6480,"dddd")</f>
        <v>Tuesday</v>
      </c>
    </row>
    <row r="6481" spans="1:14" x14ac:dyDescent="0.35">
      <c r="A6481">
        <v>292446</v>
      </c>
      <c r="B6481" s="3">
        <v>45804</v>
      </c>
      <c r="C6481" s="4">
        <v>0.37822916666666667</v>
      </c>
      <c r="D6481" t="s">
        <v>21</v>
      </c>
      <c r="E6481">
        <v>1</v>
      </c>
      <c r="F6481" t="s">
        <v>15</v>
      </c>
      <c r="G6481" t="s">
        <v>405</v>
      </c>
      <c r="H6481" t="s">
        <v>406</v>
      </c>
      <c r="J6481" t="s">
        <v>403</v>
      </c>
      <c r="K6481">
        <v>1</v>
      </c>
      <c r="L6481" t="str">
        <f>_xlfn.CONCAT(D6481,F6481)</f>
        <v>Pourover12 oz</v>
      </c>
      <c r="M6481" s="10">
        <f>E6481*_xlfn.XLOOKUP(L6481,PriceListData!$F$2:$F$97,PriceListData!$E$2:$E$97)</f>
        <v>3.5</v>
      </c>
      <c r="N6481" t="str">
        <f>TEXT(B6481,"dddd")</f>
        <v>Tuesday</v>
      </c>
    </row>
    <row r="6482" spans="1:14" x14ac:dyDescent="0.35">
      <c r="A6482">
        <v>292444</v>
      </c>
      <c r="B6482" s="3">
        <v>45804</v>
      </c>
      <c r="C6482" s="4">
        <v>0.37358796296296298</v>
      </c>
      <c r="D6482" t="s">
        <v>412</v>
      </c>
      <c r="E6482">
        <v>1</v>
      </c>
      <c r="F6482" t="s">
        <v>15</v>
      </c>
      <c r="G6482" t="s">
        <v>413</v>
      </c>
      <c r="H6482" t="s">
        <v>414</v>
      </c>
      <c r="J6482" t="s">
        <v>403</v>
      </c>
      <c r="K6482">
        <v>1</v>
      </c>
      <c r="L6482" t="str">
        <f>_xlfn.CONCAT(D6482,F6482)</f>
        <v>Iced tea12 oz</v>
      </c>
      <c r="M6482" s="10">
        <f>E6482*_xlfn.XLOOKUP(L6482,PriceListData!$F$2:$F$97,PriceListData!$E$2:$E$97)</f>
        <v>4.25</v>
      </c>
      <c r="N6482" t="str">
        <f>TEXT(B6482,"dddd")</f>
        <v>Tuesday</v>
      </c>
    </row>
    <row r="6483" spans="1:14" x14ac:dyDescent="0.35">
      <c r="A6483">
        <v>292442</v>
      </c>
      <c r="B6483" s="3">
        <v>45804</v>
      </c>
      <c r="C6483" s="4">
        <v>0.36631944444444442</v>
      </c>
      <c r="D6483" t="s">
        <v>52</v>
      </c>
      <c r="E6483">
        <v>1</v>
      </c>
      <c r="F6483" t="s">
        <v>15</v>
      </c>
      <c r="G6483" t="s">
        <v>405</v>
      </c>
      <c r="H6483" t="s">
        <v>414</v>
      </c>
      <c r="J6483" t="s">
        <v>403</v>
      </c>
      <c r="K6483">
        <v>1</v>
      </c>
      <c r="L6483" t="str">
        <f>_xlfn.CONCAT(D6483,F6483)</f>
        <v>Frappé12 oz</v>
      </c>
      <c r="M6483" s="10">
        <f>E6483*_xlfn.XLOOKUP(L6483,PriceListData!$F$2:$F$97,PriceListData!$E$2:$E$97)</f>
        <v>4.75</v>
      </c>
      <c r="N6483" t="str">
        <f>TEXT(B6483,"dddd")</f>
        <v>Tuesday</v>
      </c>
    </row>
    <row r="6484" spans="1:14" x14ac:dyDescent="0.35">
      <c r="A6484">
        <v>292442</v>
      </c>
      <c r="B6484" s="3">
        <v>45804</v>
      </c>
      <c r="C6484" s="4">
        <v>0.36631944444444442</v>
      </c>
      <c r="D6484" t="s">
        <v>410</v>
      </c>
      <c r="E6484">
        <v>1</v>
      </c>
      <c r="F6484" t="s">
        <v>15</v>
      </c>
      <c r="G6484" t="s">
        <v>405</v>
      </c>
      <c r="H6484" t="s">
        <v>406</v>
      </c>
      <c r="J6484" t="s">
        <v>403</v>
      </c>
      <c r="K6484">
        <v>1</v>
      </c>
      <c r="L6484" t="str">
        <f>_xlfn.CONCAT(D6484,F6484)</f>
        <v>Café Cubano12 oz</v>
      </c>
      <c r="M6484" s="10">
        <f>E6484*_xlfn.XLOOKUP(L6484,PriceListData!$F$2:$F$97,PriceListData!$E$2:$E$97)</f>
        <v>7</v>
      </c>
      <c r="N6484" t="str">
        <f>TEXT(B6484,"dddd")</f>
        <v>Tuesday</v>
      </c>
    </row>
    <row r="6485" spans="1:14" x14ac:dyDescent="0.35">
      <c r="A6485">
        <v>292441</v>
      </c>
      <c r="B6485" s="3">
        <v>45804</v>
      </c>
      <c r="C6485" s="4">
        <v>0.3641550925925926</v>
      </c>
      <c r="D6485" t="s">
        <v>52</v>
      </c>
      <c r="E6485">
        <v>1</v>
      </c>
      <c r="F6485" t="s">
        <v>15</v>
      </c>
      <c r="G6485" t="s">
        <v>405</v>
      </c>
      <c r="H6485" t="s">
        <v>414</v>
      </c>
      <c r="J6485" t="s">
        <v>403</v>
      </c>
      <c r="K6485">
        <v>1</v>
      </c>
      <c r="L6485" t="str">
        <f>_xlfn.CONCAT(D6485,F6485)</f>
        <v>Frappé12 oz</v>
      </c>
      <c r="M6485" s="10">
        <f>E6485*_xlfn.XLOOKUP(L6485,PriceListData!$F$2:$F$97,PriceListData!$E$2:$E$97)</f>
        <v>4.75</v>
      </c>
      <c r="N6485" t="str">
        <f>TEXT(B6485,"dddd")</f>
        <v>Tuesday</v>
      </c>
    </row>
    <row r="6486" spans="1:14" x14ac:dyDescent="0.35">
      <c r="A6486">
        <v>292440</v>
      </c>
      <c r="B6486" s="3">
        <v>45804</v>
      </c>
      <c r="C6486" s="4">
        <v>0.35623842592592592</v>
      </c>
      <c r="D6486" t="s">
        <v>65</v>
      </c>
      <c r="E6486">
        <v>1</v>
      </c>
      <c r="F6486" t="s">
        <v>15</v>
      </c>
      <c r="G6486" t="s">
        <v>405</v>
      </c>
      <c r="H6486" t="s">
        <v>406</v>
      </c>
      <c r="J6486" t="s">
        <v>403</v>
      </c>
      <c r="K6486">
        <v>1</v>
      </c>
      <c r="L6486" t="str">
        <f>_xlfn.CONCAT(D6486,F6486)</f>
        <v>Cappuccino12 oz</v>
      </c>
      <c r="M6486" s="10">
        <f>E6486*_xlfn.XLOOKUP(L6486,PriceListData!$F$2:$F$97,PriceListData!$E$2:$E$97)</f>
        <v>5.5</v>
      </c>
      <c r="N6486" t="str">
        <f>TEXT(B6486,"dddd")</f>
        <v>Tuesday</v>
      </c>
    </row>
    <row r="6487" spans="1:14" x14ac:dyDescent="0.35">
      <c r="A6487">
        <v>292439</v>
      </c>
      <c r="B6487" s="3">
        <v>45804</v>
      </c>
      <c r="C6487" s="4">
        <v>0.35584490740740743</v>
      </c>
      <c r="D6487" t="s">
        <v>21</v>
      </c>
      <c r="E6487">
        <v>1</v>
      </c>
      <c r="F6487" t="s">
        <v>15</v>
      </c>
      <c r="G6487" t="s">
        <v>405</v>
      </c>
      <c r="H6487" t="s">
        <v>406</v>
      </c>
      <c r="J6487" t="s">
        <v>403</v>
      </c>
      <c r="K6487">
        <v>2</v>
      </c>
      <c r="L6487" t="str">
        <f>_xlfn.CONCAT(D6487,F6487)</f>
        <v>Pourover12 oz</v>
      </c>
      <c r="M6487" s="10">
        <f>E6487*_xlfn.XLOOKUP(L6487,PriceListData!$F$2:$F$97,PriceListData!$E$2:$E$97)</f>
        <v>3.5</v>
      </c>
      <c r="N6487" t="str">
        <f>TEXT(B6487,"dddd")</f>
        <v>Tuesday</v>
      </c>
    </row>
    <row r="6488" spans="1:14" x14ac:dyDescent="0.35">
      <c r="A6488">
        <v>292438</v>
      </c>
      <c r="B6488" s="3">
        <v>45804</v>
      </c>
      <c r="C6488" s="4">
        <v>0.35237268518518516</v>
      </c>
      <c r="D6488" t="s">
        <v>65</v>
      </c>
      <c r="E6488">
        <v>1</v>
      </c>
      <c r="F6488" t="s">
        <v>15</v>
      </c>
      <c r="G6488" t="s">
        <v>405</v>
      </c>
      <c r="H6488" t="s">
        <v>406</v>
      </c>
      <c r="J6488" t="s">
        <v>403</v>
      </c>
      <c r="K6488">
        <v>1</v>
      </c>
      <c r="L6488" t="str">
        <f>_xlfn.CONCAT(D6488,F6488)</f>
        <v>Cappuccino12 oz</v>
      </c>
      <c r="M6488" s="10">
        <f>E6488*_xlfn.XLOOKUP(L6488,PriceListData!$F$2:$F$97,PriceListData!$E$2:$E$97)</f>
        <v>5.5</v>
      </c>
      <c r="N6488" t="str">
        <f>TEXT(B6488,"dddd")</f>
        <v>Tuesday</v>
      </c>
    </row>
    <row r="6489" spans="1:14" x14ac:dyDescent="0.35">
      <c r="A6489">
        <v>292437</v>
      </c>
      <c r="B6489" s="3">
        <v>45804</v>
      </c>
      <c r="C6489" s="4">
        <v>0.35062500000000002</v>
      </c>
      <c r="D6489" t="s">
        <v>445</v>
      </c>
      <c r="E6489">
        <v>1</v>
      </c>
      <c r="F6489" t="s">
        <v>15</v>
      </c>
      <c r="G6489" t="s">
        <v>423</v>
      </c>
      <c r="H6489" t="s">
        <v>414</v>
      </c>
      <c r="J6489" t="s">
        <v>403</v>
      </c>
      <c r="K6489">
        <v>1</v>
      </c>
      <c r="L6489" t="str">
        <f>_xlfn.CONCAT(D6489,F6489)</f>
        <v>Mango lassi12 oz</v>
      </c>
      <c r="M6489" s="10">
        <f>E6489*_xlfn.XLOOKUP(L6489,PriceListData!$F$2:$F$97,PriceListData!$E$2:$E$97)</f>
        <v>5.75</v>
      </c>
      <c r="N6489" t="str">
        <f>TEXT(B6489,"dddd")</f>
        <v>Tuesday</v>
      </c>
    </row>
    <row r="6490" spans="1:14" x14ac:dyDescent="0.35">
      <c r="A6490">
        <v>292436</v>
      </c>
      <c r="B6490" s="3">
        <v>45804</v>
      </c>
      <c r="C6490" s="4">
        <v>0.34892361111111109</v>
      </c>
      <c r="D6490" t="s">
        <v>52</v>
      </c>
      <c r="E6490">
        <v>1</v>
      </c>
      <c r="F6490" t="s">
        <v>15</v>
      </c>
      <c r="G6490" t="s">
        <v>405</v>
      </c>
      <c r="H6490" t="s">
        <v>414</v>
      </c>
      <c r="J6490" t="s">
        <v>403</v>
      </c>
      <c r="K6490">
        <v>1</v>
      </c>
      <c r="L6490" t="str">
        <f>_xlfn.CONCAT(D6490,F6490)</f>
        <v>Frappé12 oz</v>
      </c>
      <c r="M6490" s="10">
        <f>E6490*_xlfn.XLOOKUP(L6490,PriceListData!$F$2:$F$97,PriceListData!$E$2:$E$97)</f>
        <v>4.75</v>
      </c>
      <c r="N6490" t="str">
        <f>TEXT(B6490,"dddd")</f>
        <v>Tuesday</v>
      </c>
    </row>
    <row r="6491" spans="1:14" x14ac:dyDescent="0.35">
      <c r="A6491">
        <v>292435</v>
      </c>
      <c r="B6491" s="3">
        <v>45804</v>
      </c>
      <c r="C6491" s="4">
        <v>0.33274305555555556</v>
      </c>
      <c r="D6491" t="s">
        <v>411</v>
      </c>
      <c r="E6491">
        <v>1</v>
      </c>
      <c r="F6491" t="s">
        <v>24</v>
      </c>
      <c r="G6491" t="s">
        <v>405</v>
      </c>
      <c r="H6491" t="s">
        <v>406</v>
      </c>
      <c r="J6491" t="s">
        <v>403</v>
      </c>
      <c r="K6491">
        <v>1</v>
      </c>
      <c r="L6491" t="str">
        <f>_xlfn.CONCAT(D6491,F6491)</f>
        <v>Turkish coffee3 oz</v>
      </c>
      <c r="M6491" s="10">
        <f>E6491*_xlfn.XLOOKUP(L6491,PriceListData!$F$2:$F$97,PriceListData!$E$2:$E$97)</f>
        <v>3.75</v>
      </c>
      <c r="N6491" t="str">
        <f>TEXT(B6491,"dddd")</f>
        <v>Tuesday</v>
      </c>
    </row>
    <row r="6492" spans="1:14" x14ac:dyDescent="0.35">
      <c r="A6492">
        <v>292434</v>
      </c>
      <c r="B6492" s="3">
        <v>45804</v>
      </c>
      <c r="C6492" s="4">
        <v>0.32006944444444446</v>
      </c>
      <c r="D6492" t="s">
        <v>52</v>
      </c>
      <c r="E6492">
        <v>1</v>
      </c>
      <c r="F6492" t="s">
        <v>15</v>
      </c>
      <c r="G6492" t="s">
        <v>405</v>
      </c>
      <c r="H6492" t="s">
        <v>414</v>
      </c>
      <c r="J6492" t="s">
        <v>403</v>
      </c>
      <c r="K6492">
        <v>2</v>
      </c>
      <c r="L6492" t="str">
        <f>_xlfn.CONCAT(D6492,F6492)</f>
        <v>Frappé12 oz</v>
      </c>
      <c r="M6492" s="10">
        <f>E6492*_xlfn.XLOOKUP(L6492,PriceListData!$F$2:$F$97,PriceListData!$E$2:$E$97)</f>
        <v>4.75</v>
      </c>
      <c r="N6492" t="str">
        <f>TEXT(B6492,"dddd")</f>
        <v>Tuesday</v>
      </c>
    </row>
    <row r="6493" spans="1:14" x14ac:dyDescent="0.35">
      <c r="A6493">
        <v>292432</v>
      </c>
      <c r="B6493" s="3">
        <v>45804</v>
      </c>
      <c r="C6493" s="4">
        <v>0.30153935185185188</v>
      </c>
      <c r="D6493" t="s">
        <v>412</v>
      </c>
      <c r="E6493">
        <v>1</v>
      </c>
      <c r="F6493" t="s">
        <v>15</v>
      </c>
      <c r="G6493" t="s">
        <v>413</v>
      </c>
      <c r="H6493" t="s">
        <v>414</v>
      </c>
      <c r="J6493" t="s">
        <v>403</v>
      </c>
      <c r="K6493">
        <v>1</v>
      </c>
      <c r="L6493" t="str">
        <f>_xlfn.CONCAT(D6493,F6493)</f>
        <v>Iced tea12 oz</v>
      </c>
      <c r="M6493" s="10">
        <f>E6493*_xlfn.XLOOKUP(L6493,PriceListData!$F$2:$F$97,PriceListData!$E$2:$E$97)</f>
        <v>4.25</v>
      </c>
      <c r="N6493" t="str">
        <f>TEXT(B6493,"dddd")</f>
        <v>Tuesday</v>
      </c>
    </row>
    <row r="6494" spans="1:14" x14ac:dyDescent="0.35">
      <c r="A6494">
        <v>292430</v>
      </c>
      <c r="B6494" s="3">
        <v>45804</v>
      </c>
      <c r="C6494" s="4">
        <v>0.80328703703703708</v>
      </c>
      <c r="D6494" t="s">
        <v>436</v>
      </c>
      <c r="E6494">
        <v>1</v>
      </c>
      <c r="G6494" t="s">
        <v>433</v>
      </c>
      <c r="H6494" t="s">
        <v>435</v>
      </c>
      <c r="J6494" t="s">
        <v>403</v>
      </c>
      <c r="K6494">
        <v>1</v>
      </c>
      <c r="L6494" t="str">
        <f>_xlfn.CONCAT(D6494,F6494)</f>
        <v>Apricot danish</v>
      </c>
      <c r="M6494" s="10">
        <f>E6494*_xlfn.XLOOKUP(L6494,PriceListData!$F$2:$F$97,PriceListData!$E$2:$E$97)</f>
        <v>3.5</v>
      </c>
      <c r="N6494" t="str">
        <f>TEXT(B6494,"dddd")</f>
        <v>Tuesday</v>
      </c>
    </row>
    <row r="6495" spans="1:14" x14ac:dyDescent="0.35">
      <c r="A6495">
        <v>292429</v>
      </c>
      <c r="B6495" s="3">
        <v>45804</v>
      </c>
      <c r="C6495" s="4">
        <v>0.79694444444444446</v>
      </c>
      <c r="D6495" t="s">
        <v>63</v>
      </c>
      <c r="E6495">
        <v>1</v>
      </c>
      <c r="G6495" t="s">
        <v>433</v>
      </c>
      <c r="H6495" t="s">
        <v>435</v>
      </c>
      <c r="J6495" t="s">
        <v>403</v>
      </c>
      <c r="K6495">
        <v>1</v>
      </c>
      <c r="L6495" t="str">
        <f>_xlfn.CONCAT(D6495,F6495)</f>
        <v>Cookie</v>
      </c>
      <c r="M6495" s="10">
        <f>E6495*_xlfn.XLOOKUP(L6495,PriceListData!$F$2:$F$97,PriceListData!$E$2:$E$97)</f>
        <v>3</v>
      </c>
      <c r="N6495" t="str">
        <f>TEXT(B6495,"dddd")</f>
        <v>Tuesday</v>
      </c>
    </row>
    <row r="6496" spans="1:14" x14ac:dyDescent="0.35">
      <c r="A6496">
        <v>292428</v>
      </c>
      <c r="B6496" s="3">
        <v>45804</v>
      </c>
      <c r="C6496" s="4">
        <v>0.79390046296296302</v>
      </c>
      <c r="D6496" t="s">
        <v>436</v>
      </c>
      <c r="E6496">
        <v>1</v>
      </c>
      <c r="G6496" t="s">
        <v>433</v>
      </c>
      <c r="H6496" t="s">
        <v>435</v>
      </c>
      <c r="J6496" t="s">
        <v>403</v>
      </c>
      <c r="K6496">
        <v>1</v>
      </c>
      <c r="L6496" t="str">
        <f>_xlfn.CONCAT(D6496,F6496)</f>
        <v>Apricot danish</v>
      </c>
      <c r="M6496" s="10">
        <f>E6496*_xlfn.XLOOKUP(L6496,PriceListData!$F$2:$F$97,PriceListData!$E$2:$E$97)</f>
        <v>3.5</v>
      </c>
      <c r="N6496" t="str">
        <f>TEXT(B6496,"dddd")</f>
        <v>Tuesday</v>
      </c>
    </row>
    <row r="6497" spans="1:14" x14ac:dyDescent="0.35">
      <c r="A6497">
        <v>292427</v>
      </c>
      <c r="B6497" s="3">
        <v>45804</v>
      </c>
      <c r="C6497" s="4">
        <v>0.75489583333333332</v>
      </c>
      <c r="D6497" t="s">
        <v>441</v>
      </c>
      <c r="E6497">
        <v>1</v>
      </c>
      <c r="G6497" t="s">
        <v>433</v>
      </c>
      <c r="H6497" t="s">
        <v>435</v>
      </c>
      <c r="J6497" t="s">
        <v>403</v>
      </c>
      <c r="K6497">
        <v>2</v>
      </c>
      <c r="L6497" t="str">
        <f>_xlfn.CONCAT(D6497,F6497)</f>
        <v>Sticky bun</v>
      </c>
      <c r="M6497" s="10">
        <f>E6497*_xlfn.XLOOKUP(L6497,PriceListData!$F$2:$F$97,PriceListData!$E$2:$E$97)</f>
        <v>2.75</v>
      </c>
      <c r="N6497" t="str">
        <f>TEXT(B6497,"dddd")</f>
        <v>Tuesday</v>
      </c>
    </row>
    <row r="6498" spans="1:14" x14ac:dyDescent="0.35">
      <c r="A6498">
        <v>292426</v>
      </c>
      <c r="B6498" s="3">
        <v>45804</v>
      </c>
      <c r="C6498" s="4">
        <v>0.73971064814814813</v>
      </c>
      <c r="D6498" t="s">
        <v>436</v>
      </c>
      <c r="E6498">
        <v>1</v>
      </c>
      <c r="G6498" t="s">
        <v>433</v>
      </c>
      <c r="H6498" t="s">
        <v>435</v>
      </c>
      <c r="J6498" t="s">
        <v>403</v>
      </c>
      <c r="K6498">
        <v>1</v>
      </c>
      <c r="L6498" t="str">
        <f>_xlfn.CONCAT(D6498,F6498)</f>
        <v>Apricot danish</v>
      </c>
      <c r="M6498" s="10">
        <f>E6498*_xlfn.XLOOKUP(L6498,PriceListData!$F$2:$F$97,PriceListData!$E$2:$E$97)</f>
        <v>3.5</v>
      </c>
      <c r="N6498" t="str">
        <f>TEXT(B6498,"dddd")</f>
        <v>Tuesday</v>
      </c>
    </row>
    <row r="6499" spans="1:14" x14ac:dyDescent="0.35">
      <c r="A6499">
        <v>292425</v>
      </c>
      <c r="B6499" s="3">
        <v>45804</v>
      </c>
      <c r="C6499" s="4">
        <v>0.71530092592592598</v>
      </c>
      <c r="D6499" t="s">
        <v>63</v>
      </c>
      <c r="E6499">
        <v>1</v>
      </c>
      <c r="G6499" t="s">
        <v>433</v>
      </c>
      <c r="H6499" t="s">
        <v>435</v>
      </c>
      <c r="J6499" t="s">
        <v>403</v>
      </c>
      <c r="K6499">
        <v>1</v>
      </c>
      <c r="L6499" t="str">
        <f>_xlfn.CONCAT(D6499,F6499)</f>
        <v>Cookie</v>
      </c>
      <c r="M6499" s="10">
        <f>E6499*_xlfn.XLOOKUP(L6499,PriceListData!$F$2:$F$97,PriceListData!$E$2:$E$97)</f>
        <v>3</v>
      </c>
      <c r="N6499" t="str">
        <f>TEXT(B6499,"dddd")</f>
        <v>Tuesday</v>
      </c>
    </row>
    <row r="6500" spans="1:14" x14ac:dyDescent="0.35">
      <c r="A6500">
        <v>292424</v>
      </c>
      <c r="B6500" s="3">
        <v>45804</v>
      </c>
      <c r="C6500" s="4">
        <v>0.70947916666666666</v>
      </c>
      <c r="D6500" t="s">
        <v>63</v>
      </c>
      <c r="E6500">
        <v>2</v>
      </c>
      <c r="G6500" t="s">
        <v>433</v>
      </c>
      <c r="H6500" t="s">
        <v>435</v>
      </c>
      <c r="J6500" t="s">
        <v>403</v>
      </c>
      <c r="K6500">
        <v>1</v>
      </c>
      <c r="L6500" t="str">
        <f>_xlfn.CONCAT(D6500,F6500)</f>
        <v>Cookie</v>
      </c>
      <c r="M6500" s="10">
        <f>E6500*_xlfn.XLOOKUP(L6500,PriceListData!$F$2:$F$97,PriceListData!$E$2:$E$97)</f>
        <v>6</v>
      </c>
      <c r="N6500" t="str">
        <f>TEXT(B6500,"dddd")</f>
        <v>Tuesday</v>
      </c>
    </row>
    <row r="6501" spans="1:14" x14ac:dyDescent="0.35">
      <c r="A6501">
        <v>292423</v>
      </c>
      <c r="B6501" s="3">
        <v>45804</v>
      </c>
      <c r="C6501" s="4">
        <v>0.67385416666666664</v>
      </c>
      <c r="D6501" t="s">
        <v>432</v>
      </c>
      <c r="E6501">
        <v>1</v>
      </c>
      <c r="G6501" t="s">
        <v>433</v>
      </c>
      <c r="H6501" t="s">
        <v>434</v>
      </c>
      <c r="J6501" t="s">
        <v>403</v>
      </c>
      <c r="K6501">
        <v>1</v>
      </c>
      <c r="L6501" t="str">
        <f>_xlfn.CONCAT(D6501,F6501)</f>
        <v>Candy bar</v>
      </c>
      <c r="M6501" s="10">
        <f>E6501*_xlfn.XLOOKUP(L6501,PriceListData!$F$2:$F$97,PriceListData!$E$2:$E$97)</f>
        <v>2.75</v>
      </c>
      <c r="N6501" t="str">
        <f>TEXT(B6501,"dddd")</f>
        <v>Tuesday</v>
      </c>
    </row>
    <row r="6502" spans="1:14" x14ac:dyDescent="0.35">
      <c r="A6502">
        <v>292422</v>
      </c>
      <c r="B6502" s="3">
        <v>45804</v>
      </c>
      <c r="C6502" s="4">
        <v>0.66435185185185186</v>
      </c>
      <c r="D6502" t="s">
        <v>362</v>
      </c>
      <c r="E6502">
        <v>1</v>
      </c>
      <c r="G6502" t="s">
        <v>433</v>
      </c>
      <c r="H6502" t="s">
        <v>435</v>
      </c>
      <c r="J6502" t="s">
        <v>403</v>
      </c>
      <c r="K6502">
        <v>1</v>
      </c>
      <c r="L6502" t="str">
        <f>_xlfn.CONCAT(D6502,F6502)</f>
        <v>Donut</v>
      </c>
      <c r="M6502" s="10">
        <f>E6502*_xlfn.XLOOKUP(L6502,PriceListData!$F$2:$F$97,PriceListData!$E$2:$E$97)</f>
        <v>3.75</v>
      </c>
      <c r="N6502" t="str">
        <f>TEXT(B6502,"dddd")</f>
        <v>Tuesday</v>
      </c>
    </row>
    <row r="6503" spans="1:14" x14ac:dyDescent="0.35">
      <c r="A6503">
        <v>292421</v>
      </c>
      <c r="B6503" s="3">
        <v>45804</v>
      </c>
      <c r="C6503" s="4">
        <v>0.66129629629629627</v>
      </c>
      <c r="D6503" t="s">
        <v>63</v>
      </c>
      <c r="E6503">
        <v>1</v>
      </c>
      <c r="G6503" t="s">
        <v>433</v>
      </c>
      <c r="H6503" t="s">
        <v>435</v>
      </c>
      <c r="J6503" t="s">
        <v>403</v>
      </c>
      <c r="K6503">
        <v>1</v>
      </c>
      <c r="L6503" t="str">
        <f>_xlfn.CONCAT(D6503,F6503)</f>
        <v>Cookie</v>
      </c>
      <c r="M6503" s="10">
        <f>E6503*_xlfn.XLOOKUP(L6503,PriceListData!$F$2:$F$97,PriceListData!$E$2:$E$97)</f>
        <v>3</v>
      </c>
      <c r="N6503" t="str">
        <f>TEXT(B6503,"dddd")</f>
        <v>Tuesday</v>
      </c>
    </row>
    <row r="6504" spans="1:14" x14ac:dyDescent="0.35">
      <c r="A6504">
        <v>292420</v>
      </c>
      <c r="B6504" s="3">
        <v>45804</v>
      </c>
      <c r="C6504" s="4">
        <v>0.65586805555555561</v>
      </c>
      <c r="D6504" t="s">
        <v>441</v>
      </c>
      <c r="E6504">
        <v>1</v>
      </c>
      <c r="G6504" t="s">
        <v>433</v>
      </c>
      <c r="H6504" t="s">
        <v>435</v>
      </c>
      <c r="J6504" t="s">
        <v>403</v>
      </c>
      <c r="K6504">
        <v>1</v>
      </c>
      <c r="L6504" t="str">
        <f>_xlfn.CONCAT(D6504,F6504)</f>
        <v>Sticky bun</v>
      </c>
      <c r="M6504" s="10">
        <f>E6504*_xlfn.XLOOKUP(L6504,PriceListData!$F$2:$F$97,PriceListData!$E$2:$E$97)</f>
        <v>2.75</v>
      </c>
      <c r="N6504" t="str">
        <f>TEXT(B6504,"dddd")</f>
        <v>Tuesday</v>
      </c>
    </row>
    <row r="6505" spans="1:14" x14ac:dyDescent="0.35">
      <c r="A6505">
        <v>292420</v>
      </c>
      <c r="B6505" s="3">
        <v>45804</v>
      </c>
      <c r="C6505" s="4">
        <v>0.65586805555555561</v>
      </c>
      <c r="D6505" t="s">
        <v>436</v>
      </c>
      <c r="E6505">
        <v>1</v>
      </c>
      <c r="G6505" t="s">
        <v>433</v>
      </c>
      <c r="H6505" t="s">
        <v>435</v>
      </c>
      <c r="J6505" t="s">
        <v>403</v>
      </c>
      <c r="K6505">
        <v>1</v>
      </c>
      <c r="L6505" t="str">
        <f>_xlfn.CONCAT(D6505,F6505)</f>
        <v>Apricot danish</v>
      </c>
      <c r="M6505" s="10">
        <f>E6505*_xlfn.XLOOKUP(L6505,PriceListData!$F$2:$F$97,PriceListData!$E$2:$E$97)</f>
        <v>3.5</v>
      </c>
      <c r="N6505" t="str">
        <f>TEXT(B6505,"dddd")</f>
        <v>Tuesday</v>
      </c>
    </row>
    <row r="6506" spans="1:14" x14ac:dyDescent="0.35">
      <c r="A6506">
        <v>292419</v>
      </c>
      <c r="B6506" s="3">
        <v>45804</v>
      </c>
      <c r="C6506" s="4">
        <v>0.64082175925925922</v>
      </c>
      <c r="D6506" t="s">
        <v>441</v>
      </c>
      <c r="E6506">
        <v>1</v>
      </c>
      <c r="G6506" t="s">
        <v>433</v>
      </c>
      <c r="H6506" t="s">
        <v>435</v>
      </c>
      <c r="J6506" t="s">
        <v>403</v>
      </c>
      <c r="K6506">
        <v>1</v>
      </c>
      <c r="L6506" t="str">
        <f>_xlfn.CONCAT(D6506,F6506)</f>
        <v>Sticky bun</v>
      </c>
      <c r="M6506" s="10">
        <f>E6506*_xlfn.XLOOKUP(L6506,PriceListData!$F$2:$F$97,PriceListData!$E$2:$E$97)</f>
        <v>2.75</v>
      </c>
      <c r="N6506" t="str">
        <f>TEXT(B6506,"dddd")</f>
        <v>Tuesday</v>
      </c>
    </row>
    <row r="6507" spans="1:14" x14ac:dyDescent="0.35">
      <c r="A6507">
        <v>292418</v>
      </c>
      <c r="B6507" s="3">
        <v>45804</v>
      </c>
      <c r="C6507" s="4">
        <v>0.62487268518518524</v>
      </c>
      <c r="D6507" t="s">
        <v>437</v>
      </c>
      <c r="E6507">
        <v>1</v>
      </c>
      <c r="G6507" t="s">
        <v>433</v>
      </c>
      <c r="H6507" t="s">
        <v>435</v>
      </c>
      <c r="J6507" t="s">
        <v>403</v>
      </c>
      <c r="K6507">
        <v>1</v>
      </c>
      <c r="L6507" t="str">
        <f>_xlfn.CONCAT(D6507,F6507)</f>
        <v>Pizza pocket</v>
      </c>
      <c r="M6507" s="10">
        <f>E6507*_xlfn.XLOOKUP(L6507,PriceListData!$F$2:$F$97,PriceListData!$E$2:$E$97)</f>
        <v>5</v>
      </c>
      <c r="N6507" t="str">
        <f>TEXT(B6507,"dddd")</f>
        <v>Tuesday</v>
      </c>
    </row>
    <row r="6508" spans="1:14" x14ac:dyDescent="0.35">
      <c r="A6508">
        <v>292417</v>
      </c>
      <c r="B6508" s="3">
        <v>45804</v>
      </c>
      <c r="C6508" s="4">
        <v>0.61807870370370366</v>
      </c>
      <c r="D6508" t="s">
        <v>63</v>
      </c>
      <c r="E6508">
        <v>1</v>
      </c>
      <c r="G6508" t="s">
        <v>433</v>
      </c>
      <c r="H6508" t="s">
        <v>435</v>
      </c>
      <c r="J6508" t="s">
        <v>403</v>
      </c>
      <c r="K6508">
        <v>1</v>
      </c>
      <c r="L6508" t="str">
        <f>_xlfn.CONCAT(D6508,F6508)</f>
        <v>Cookie</v>
      </c>
      <c r="M6508" s="10">
        <f>E6508*_xlfn.XLOOKUP(L6508,PriceListData!$F$2:$F$97,PriceListData!$E$2:$E$97)</f>
        <v>3</v>
      </c>
      <c r="N6508" t="str">
        <f>TEXT(B6508,"dddd")</f>
        <v>Tuesday</v>
      </c>
    </row>
    <row r="6509" spans="1:14" x14ac:dyDescent="0.35">
      <c r="A6509">
        <v>292417</v>
      </c>
      <c r="B6509" s="3">
        <v>45804</v>
      </c>
      <c r="C6509" s="4">
        <v>0.61807870370370366</v>
      </c>
      <c r="D6509" t="s">
        <v>436</v>
      </c>
      <c r="E6509">
        <v>1</v>
      </c>
      <c r="G6509" t="s">
        <v>433</v>
      </c>
      <c r="H6509" t="s">
        <v>435</v>
      </c>
      <c r="J6509" t="s">
        <v>403</v>
      </c>
      <c r="K6509">
        <v>1</v>
      </c>
      <c r="L6509" t="str">
        <f>_xlfn.CONCAT(D6509,F6509)</f>
        <v>Apricot danish</v>
      </c>
      <c r="M6509" s="10">
        <f>E6509*_xlfn.XLOOKUP(L6509,PriceListData!$F$2:$F$97,PriceListData!$E$2:$E$97)</f>
        <v>3.5</v>
      </c>
      <c r="N6509" t="str">
        <f>TEXT(B6509,"dddd")</f>
        <v>Tuesday</v>
      </c>
    </row>
    <row r="6510" spans="1:14" x14ac:dyDescent="0.35">
      <c r="A6510">
        <v>292416</v>
      </c>
      <c r="B6510" s="3">
        <v>45804</v>
      </c>
      <c r="C6510" s="4">
        <v>0.57524305555555555</v>
      </c>
      <c r="D6510" t="s">
        <v>436</v>
      </c>
      <c r="E6510">
        <v>1</v>
      </c>
      <c r="G6510" t="s">
        <v>433</v>
      </c>
      <c r="H6510" t="s">
        <v>435</v>
      </c>
      <c r="J6510" t="s">
        <v>403</v>
      </c>
      <c r="K6510">
        <v>1</v>
      </c>
      <c r="L6510" t="str">
        <f>_xlfn.CONCAT(D6510,F6510)</f>
        <v>Apricot danish</v>
      </c>
      <c r="M6510" s="10">
        <f>E6510*_xlfn.XLOOKUP(L6510,PriceListData!$F$2:$F$97,PriceListData!$E$2:$E$97)</f>
        <v>3.5</v>
      </c>
      <c r="N6510" t="str">
        <f>TEXT(B6510,"dddd")</f>
        <v>Tuesday</v>
      </c>
    </row>
    <row r="6511" spans="1:14" x14ac:dyDescent="0.35">
      <c r="A6511">
        <v>292415</v>
      </c>
      <c r="B6511" s="3">
        <v>45804</v>
      </c>
      <c r="C6511" s="4">
        <v>0.56304398148148149</v>
      </c>
      <c r="D6511" t="s">
        <v>174</v>
      </c>
      <c r="E6511">
        <v>1</v>
      </c>
      <c r="G6511" t="s">
        <v>433</v>
      </c>
      <c r="H6511" t="s">
        <v>435</v>
      </c>
      <c r="J6511" t="s">
        <v>403</v>
      </c>
      <c r="K6511">
        <v>1</v>
      </c>
      <c r="L6511" t="str">
        <f>_xlfn.CONCAT(D6511,F6511)</f>
        <v>Rugelach</v>
      </c>
      <c r="M6511" s="10">
        <f>E6511*_xlfn.XLOOKUP(L6511,PriceListData!$F$2:$F$97,PriceListData!$E$2:$E$97)</f>
        <v>3.75</v>
      </c>
      <c r="N6511" t="str">
        <f>TEXT(B6511,"dddd")</f>
        <v>Tuesday</v>
      </c>
    </row>
    <row r="6512" spans="1:14" x14ac:dyDescent="0.35">
      <c r="A6512">
        <v>292414</v>
      </c>
      <c r="B6512" s="3">
        <v>45804</v>
      </c>
      <c r="C6512" s="4">
        <v>0.53199074074074071</v>
      </c>
      <c r="D6512" t="s">
        <v>441</v>
      </c>
      <c r="E6512">
        <v>1</v>
      </c>
      <c r="G6512" t="s">
        <v>433</v>
      </c>
      <c r="H6512" t="s">
        <v>435</v>
      </c>
      <c r="J6512" t="s">
        <v>403</v>
      </c>
      <c r="K6512">
        <v>1</v>
      </c>
      <c r="L6512" t="str">
        <f>_xlfn.CONCAT(D6512,F6512)</f>
        <v>Sticky bun</v>
      </c>
      <c r="M6512" s="10">
        <f>E6512*_xlfn.XLOOKUP(L6512,PriceListData!$F$2:$F$97,PriceListData!$E$2:$E$97)</f>
        <v>2.75</v>
      </c>
      <c r="N6512" t="str">
        <f>TEXT(B6512,"dddd")</f>
        <v>Tuesday</v>
      </c>
    </row>
    <row r="6513" spans="1:14" x14ac:dyDescent="0.35">
      <c r="A6513">
        <v>292413</v>
      </c>
      <c r="B6513" s="3">
        <v>45804</v>
      </c>
      <c r="C6513" s="4">
        <v>0.51545138888888886</v>
      </c>
      <c r="D6513" t="s">
        <v>362</v>
      </c>
      <c r="E6513">
        <v>1</v>
      </c>
      <c r="G6513" t="s">
        <v>433</v>
      </c>
      <c r="H6513" t="s">
        <v>435</v>
      </c>
      <c r="J6513" t="s">
        <v>403</v>
      </c>
      <c r="K6513">
        <v>1</v>
      </c>
      <c r="L6513" t="str">
        <f>_xlfn.CONCAT(D6513,F6513)</f>
        <v>Donut</v>
      </c>
      <c r="M6513" s="10">
        <f>E6513*_xlfn.XLOOKUP(L6513,PriceListData!$F$2:$F$97,PriceListData!$E$2:$E$97)</f>
        <v>3.75</v>
      </c>
      <c r="N6513" t="str">
        <f>TEXT(B6513,"dddd")</f>
        <v>Tuesday</v>
      </c>
    </row>
    <row r="6514" spans="1:14" x14ac:dyDescent="0.35">
      <c r="A6514">
        <v>292412</v>
      </c>
      <c r="B6514" s="3">
        <v>45804</v>
      </c>
      <c r="C6514" s="4">
        <v>0.46158564814814818</v>
      </c>
      <c r="D6514" t="s">
        <v>362</v>
      </c>
      <c r="E6514">
        <v>2</v>
      </c>
      <c r="G6514" t="s">
        <v>433</v>
      </c>
      <c r="H6514" t="s">
        <v>435</v>
      </c>
      <c r="J6514" t="s">
        <v>403</v>
      </c>
      <c r="K6514">
        <v>1</v>
      </c>
      <c r="L6514" t="str">
        <f>_xlfn.CONCAT(D6514,F6514)</f>
        <v>Donut</v>
      </c>
      <c r="M6514" s="10">
        <f>E6514*_xlfn.XLOOKUP(L6514,PriceListData!$F$2:$F$97,PriceListData!$E$2:$E$97)</f>
        <v>7.5</v>
      </c>
      <c r="N6514" t="str">
        <f>TEXT(B6514,"dddd")</f>
        <v>Tuesday</v>
      </c>
    </row>
    <row r="6515" spans="1:14" x14ac:dyDescent="0.35">
      <c r="A6515">
        <v>292411</v>
      </c>
      <c r="B6515" s="3">
        <v>45804</v>
      </c>
      <c r="C6515" s="4">
        <v>0.46009259259259261</v>
      </c>
      <c r="D6515" t="s">
        <v>438</v>
      </c>
      <c r="E6515">
        <v>1</v>
      </c>
      <c r="G6515" t="s">
        <v>433</v>
      </c>
      <c r="H6515" t="s">
        <v>435</v>
      </c>
      <c r="J6515" t="s">
        <v>403</v>
      </c>
      <c r="K6515">
        <v>2</v>
      </c>
      <c r="L6515" t="str">
        <f>_xlfn.CONCAT(D6515,F6515)</f>
        <v>Cinnamon roll</v>
      </c>
      <c r="M6515" s="10">
        <f>E6515*_xlfn.XLOOKUP(L6515,PriceListData!$F$2:$F$97,PriceListData!$E$2:$E$97)</f>
        <v>3.75</v>
      </c>
      <c r="N6515" t="str">
        <f>TEXT(B6515,"dddd")</f>
        <v>Tuesday</v>
      </c>
    </row>
    <row r="6516" spans="1:14" x14ac:dyDescent="0.35">
      <c r="A6516">
        <v>292410</v>
      </c>
      <c r="B6516" s="3">
        <v>45804</v>
      </c>
      <c r="C6516" s="4">
        <v>0.45250000000000001</v>
      </c>
      <c r="D6516" t="s">
        <v>456</v>
      </c>
      <c r="E6516">
        <v>1</v>
      </c>
      <c r="G6516" t="s">
        <v>433</v>
      </c>
      <c r="H6516" t="s">
        <v>440</v>
      </c>
      <c r="J6516" t="s">
        <v>403</v>
      </c>
      <c r="K6516">
        <v>2</v>
      </c>
      <c r="L6516" t="str">
        <f>_xlfn.CONCAT(D6516,F6516)</f>
        <v>Cinnamon roll (day old)</v>
      </c>
      <c r="M6516" s="10">
        <f>E6516*_xlfn.XLOOKUP(L6516,PriceListData!$F$2:$F$97,PriceListData!$E$2:$E$97)</f>
        <v>3</v>
      </c>
      <c r="N6516" t="str">
        <f>TEXT(B6516,"dddd")</f>
        <v>Tuesday</v>
      </c>
    </row>
    <row r="6517" spans="1:14" x14ac:dyDescent="0.35">
      <c r="A6517">
        <v>292409</v>
      </c>
      <c r="B6517" s="3">
        <v>45804</v>
      </c>
      <c r="C6517" s="4">
        <v>0.44614583333333335</v>
      </c>
      <c r="D6517" t="s">
        <v>441</v>
      </c>
      <c r="E6517">
        <v>1</v>
      </c>
      <c r="G6517" t="s">
        <v>433</v>
      </c>
      <c r="H6517" t="s">
        <v>435</v>
      </c>
      <c r="J6517" t="s">
        <v>403</v>
      </c>
      <c r="K6517">
        <v>1</v>
      </c>
      <c r="L6517" t="str">
        <f>_xlfn.CONCAT(D6517,F6517)</f>
        <v>Sticky bun</v>
      </c>
      <c r="M6517" s="10">
        <f>E6517*_xlfn.XLOOKUP(L6517,PriceListData!$F$2:$F$97,PriceListData!$E$2:$E$97)</f>
        <v>2.75</v>
      </c>
      <c r="N6517" t="str">
        <f>TEXT(B6517,"dddd")</f>
        <v>Tuesday</v>
      </c>
    </row>
    <row r="6518" spans="1:14" x14ac:dyDescent="0.35">
      <c r="A6518">
        <v>292408</v>
      </c>
      <c r="B6518" s="3">
        <v>45804</v>
      </c>
      <c r="C6518" s="4">
        <v>0.4299074074074074</v>
      </c>
      <c r="D6518" t="s">
        <v>63</v>
      </c>
      <c r="E6518">
        <v>1</v>
      </c>
      <c r="G6518" t="s">
        <v>433</v>
      </c>
      <c r="H6518" t="s">
        <v>435</v>
      </c>
      <c r="J6518" t="s">
        <v>403</v>
      </c>
      <c r="K6518">
        <v>1</v>
      </c>
      <c r="L6518" t="str">
        <f>_xlfn.CONCAT(D6518,F6518)</f>
        <v>Cookie</v>
      </c>
      <c r="M6518" s="10">
        <f>E6518*_xlfn.XLOOKUP(L6518,PriceListData!$F$2:$F$97,PriceListData!$E$2:$E$97)</f>
        <v>3</v>
      </c>
      <c r="N6518" t="str">
        <f>TEXT(B6518,"dddd")</f>
        <v>Tuesday</v>
      </c>
    </row>
    <row r="6519" spans="1:14" x14ac:dyDescent="0.35">
      <c r="A6519">
        <v>292407</v>
      </c>
      <c r="B6519" s="3">
        <v>45804</v>
      </c>
      <c r="C6519" s="4">
        <v>0.42539351851851853</v>
      </c>
      <c r="D6519" t="s">
        <v>436</v>
      </c>
      <c r="E6519">
        <v>1</v>
      </c>
      <c r="G6519" t="s">
        <v>433</v>
      </c>
      <c r="H6519" t="s">
        <v>435</v>
      </c>
      <c r="J6519" t="s">
        <v>403</v>
      </c>
      <c r="K6519">
        <v>1</v>
      </c>
      <c r="L6519" t="str">
        <f>_xlfn.CONCAT(D6519,F6519)</f>
        <v>Apricot danish</v>
      </c>
      <c r="M6519" s="10">
        <f>E6519*_xlfn.XLOOKUP(L6519,PriceListData!$F$2:$F$97,PriceListData!$E$2:$E$97)</f>
        <v>3.5</v>
      </c>
      <c r="N6519" t="str">
        <f>TEXT(B6519,"dddd")</f>
        <v>Tuesday</v>
      </c>
    </row>
    <row r="6520" spans="1:14" x14ac:dyDescent="0.35">
      <c r="A6520">
        <v>292406</v>
      </c>
      <c r="B6520" s="3">
        <v>45804</v>
      </c>
      <c r="C6520" s="4">
        <v>0.42375000000000002</v>
      </c>
      <c r="D6520" t="s">
        <v>438</v>
      </c>
      <c r="E6520">
        <v>1</v>
      </c>
      <c r="G6520" t="s">
        <v>433</v>
      </c>
      <c r="H6520" t="s">
        <v>435</v>
      </c>
      <c r="J6520" t="s">
        <v>403</v>
      </c>
      <c r="K6520">
        <v>1</v>
      </c>
      <c r="L6520" t="str">
        <f>_xlfn.CONCAT(D6520,F6520)</f>
        <v>Cinnamon roll</v>
      </c>
      <c r="M6520" s="10">
        <f>E6520*_xlfn.XLOOKUP(L6520,PriceListData!$F$2:$F$97,PriceListData!$E$2:$E$97)</f>
        <v>3.75</v>
      </c>
      <c r="N6520" t="str">
        <f>TEXT(B6520,"dddd")</f>
        <v>Tuesday</v>
      </c>
    </row>
    <row r="6521" spans="1:14" x14ac:dyDescent="0.35">
      <c r="A6521">
        <v>292405</v>
      </c>
      <c r="B6521" s="3">
        <v>45804</v>
      </c>
      <c r="C6521" s="4">
        <v>0.42326388888888888</v>
      </c>
      <c r="D6521" t="s">
        <v>438</v>
      </c>
      <c r="E6521">
        <v>1</v>
      </c>
      <c r="G6521" t="s">
        <v>433</v>
      </c>
      <c r="H6521" t="s">
        <v>435</v>
      </c>
      <c r="J6521" t="s">
        <v>403</v>
      </c>
      <c r="K6521">
        <v>1</v>
      </c>
      <c r="L6521" t="str">
        <f>_xlfn.CONCAT(D6521,F6521)</f>
        <v>Cinnamon roll</v>
      </c>
      <c r="M6521" s="10">
        <f>E6521*_xlfn.XLOOKUP(L6521,PriceListData!$F$2:$F$97,PriceListData!$E$2:$E$97)</f>
        <v>3.75</v>
      </c>
      <c r="N6521" t="str">
        <f>TEXT(B6521,"dddd")</f>
        <v>Tuesday</v>
      </c>
    </row>
    <row r="6522" spans="1:14" x14ac:dyDescent="0.35">
      <c r="A6522">
        <v>292404</v>
      </c>
      <c r="B6522" s="3">
        <v>45804</v>
      </c>
      <c r="C6522" s="4">
        <v>0.42177083333333332</v>
      </c>
      <c r="D6522" t="s">
        <v>441</v>
      </c>
      <c r="E6522">
        <v>1</v>
      </c>
      <c r="G6522" t="s">
        <v>433</v>
      </c>
      <c r="H6522" t="s">
        <v>435</v>
      </c>
      <c r="J6522" t="s">
        <v>403</v>
      </c>
      <c r="K6522">
        <v>1</v>
      </c>
      <c r="L6522" t="str">
        <f>_xlfn.CONCAT(D6522,F6522)</f>
        <v>Sticky bun</v>
      </c>
      <c r="M6522" s="10">
        <f>E6522*_xlfn.XLOOKUP(L6522,PriceListData!$F$2:$F$97,PriceListData!$E$2:$E$97)</f>
        <v>2.75</v>
      </c>
      <c r="N6522" t="str">
        <f>TEXT(B6522,"dddd")</f>
        <v>Tuesday</v>
      </c>
    </row>
    <row r="6523" spans="1:14" x14ac:dyDescent="0.35">
      <c r="A6523">
        <v>292403</v>
      </c>
      <c r="B6523" s="3">
        <v>45804</v>
      </c>
      <c r="C6523" s="4">
        <v>0.41964120370370372</v>
      </c>
      <c r="D6523" t="s">
        <v>441</v>
      </c>
      <c r="E6523">
        <v>1</v>
      </c>
      <c r="G6523" t="s">
        <v>433</v>
      </c>
      <c r="H6523" t="s">
        <v>435</v>
      </c>
      <c r="J6523" t="s">
        <v>403</v>
      </c>
      <c r="K6523">
        <v>1</v>
      </c>
      <c r="L6523" t="str">
        <f>_xlfn.CONCAT(D6523,F6523)</f>
        <v>Sticky bun</v>
      </c>
      <c r="M6523" s="10">
        <f>E6523*_xlfn.XLOOKUP(L6523,PriceListData!$F$2:$F$97,PriceListData!$E$2:$E$97)</f>
        <v>2.75</v>
      </c>
      <c r="N6523" t="str">
        <f>TEXT(B6523,"dddd")</f>
        <v>Tuesday</v>
      </c>
    </row>
    <row r="6524" spans="1:14" x14ac:dyDescent="0.35">
      <c r="A6524">
        <v>292403</v>
      </c>
      <c r="B6524" s="3">
        <v>45804</v>
      </c>
      <c r="C6524" s="4">
        <v>0.41964120370370372</v>
      </c>
      <c r="D6524" t="s">
        <v>438</v>
      </c>
      <c r="E6524">
        <v>1</v>
      </c>
      <c r="G6524" t="s">
        <v>433</v>
      </c>
      <c r="H6524" t="s">
        <v>435</v>
      </c>
      <c r="J6524" t="s">
        <v>403</v>
      </c>
      <c r="K6524">
        <v>1</v>
      </c>
      <c r="L6524" t="str">
        <f>_xlfn.CONCAT(D6524,F6524)</f>
        <v>Cinnamon roll</v>
      </c>
      <c r="M6524" s="10">
        <f>E6524*_xlfn.XLOOKUP(L6524,PriceListData!$F$2:$F$97,PriceListData!$E$2:$E$97)</f>
        <v>3.75</v>
      </c>
      <c r="N6524" t="str">
        <f>TEXT(B6524,"dddd")</f>
        <v>Tuesday</v>
      </c>
    </row>
    <row r="6525" spans="1:14" x14ac:dyDescent="0.35">
      <c r="A6525">
        <v>292402</v>
      </c>
      <c r="B6525" s="3">
        <v>45804</v>
      </c>
      <c r="C6525" s="4">
        <v>0.41087962962962965</v>
      </c>
      <c r="D6525" t="s">
        <v>438</v>
      </c>
      <c r="E6525">
        <v>1</v>
      </c>
      <c r="G6525" t="s">
        <v>433</v>
      </c>
      <c r="H6525" t="s">
        <v>435</v>
      </c>
      <c r="J6525" t="s">
        <v>403</v>
      </c>
      <c r="K6525">
        <v>1</v>
      </c>
      <c r="L6525" t="str">
        <f>_xlfn.CONCAT(D6525,F6525)</f>
        <v>Cinnamon roll</v>
      </c>
      <c r="M6525" s="10">
        <f>E6525*_xlfn.XLOOKUP(L6525,PriceListData!$F$2:$F$97,PriceListData!$E$2:$E$97)</f>
        <v>3.75</v>
      </c>
      <c r="N6525" t="str">
        <f>TEXT(B6525,"dddd")</f>
        <v>Tuesday</v>
      </c>
    </row>
    <row r="6526" spans="1:14" x14ac:dyDescent="0.35">
      <c r="A6526">
        <v>292401</v>
      </c>
      <c r="B6526" s="3">
        <v>45804</v>
      </c>
      <c r="C6526" s="4">
        <v>0.39944444444444444</v>
      </c>
      <c r="D6526" t="s">
        <v>443</v>
      </c>
      <c r="E6526">
        <v>1</v>
      </c>
      <c r="G6526" t="s">
        <v>433</v>
      </c>
      <c r="H6526" t="s">
        <v>435</v>
      </c>
      <c r="J6526" t="s">
        <v>403</v>
      </c>
      <c r="K6526">
        <v>1</v>
      </c>
      <c r="L6526" t="str">
        <f>_xlfn.CONCAT(D6526,F6526)</f>
        <v>Scone with clotted cream and jam</v>
      </c>
      <c r="M6526" s="10">
        <f>E6526*_xlfn.XLOOKUP(L6526,PriceListData!$F$2:$F$97,PriceListData!$E$2:$E$97)</f>
        <v>5.75</v>
      </c>
      <c r="N6526" t="str">
        <f>TEXT(B6526,"dddd")</f>
        <v>Tuesday</v>
      </c>
    </row>
    <row r="6527" spans="1:14" x14ac:dyDescent="0.35">
      <c r="A6527">
        <v>292400</v>
      </c>
      <c r="B6527" s="3">
        <v>45804</v>
      </c>
      <c r="C6527" s="4">
        <v>0.39512731481481483</v>
      </c>
      <c r="D6527" t="s">
        <v>443</v>
      </c>
      <c r="E6527">
        <v>1</v>
      </c>
      <c r="G6527" t="s">
        <v>433</v>
      </c>
      <c r="H6527" t="s">
        <v>435</v>
      </c>
      <c r="J6527" t="s">
        <v>403</v>
      </c>
      <c r="K6527">
        <v>1</v>
      </c>
      <c r="L6527" t="str">
        <f>_xlfn.CONCAT(D6527,F6527)</f>
        <v>Scone with clotted cream and jam</v>
      </c>
      <c r="M6527" s="10">
        <f>E6527*_xlfn.XLOOKUP(L6527,PriceListData!$F$2:$F$97,PriceListData!$E$2:$E$97)</f>
        <v>5.75</v>
      </c>
      <c r="N6527" t="str">
        <f>TEXT(B6527,"dddd")</f>
        <v>Tuesday</v>
      </c>
    </row>
    <row r="6528" spans="1:14" x14ac:dyDescent="0.35">
      <c r="A6528">
        <v>292399</v>
      </c>
      <c r="B6528" s="3">
        <v>45804</v>
      </c>
      <c r="C6528" s="4">
        <v>0.39430555555555558</v>
      </c>
      <c r="D6528" t="s">
        <v>443</v>
      </c>
      <c r="E6528">
        <v>1</v>
      </c>
      <c r="G6528" t="s">
        <v>433</v>
      </c>
      <c r="H6528" t="s">
        <v>435</v>
      </c>
      <c r="J6528" t="s">
        <v>403</v>
      </c>
      <c r="K6528">
        <v>1</v>
      </c>
      <c r="L6528" t="str">
        <f>_xlfn.CONCAT(D6528,F6528)</f>
        <v>Scone with clotted cream and jam</v>
      </c>
      <c r="M6528" s="10">
        <f>E6528*_xlfn.XLOOKUP(L6528,PriceListData!$F$2:$F$97,PriceListData!$E$2:$E$97)</f>
        <v>5.75</v>
      </c>
      <c r="N6528" t="str">
        <f>TEXT(B6528,"dddd")</f>
        <v>Tuesday</v>
      </c>
    </row>
    <row r="6529" spans="1:14" x14ac:dyDescent="0.35">
      <c r="A6529">
        <v>292398</v>
      </c>
      <c r="B6529" s="3">
        <v>45804</v>
      </c>
      <c r="C6529" s="4">
        <v>0.39127314814814818</v>
      </c>
      <c r="D6529" t="s">
        <v>443</v>
      </c>
      <c r="E6529">
        <v>1</v>
      </c>
      <c r="G6529" t="s">
        <v>433</v>
      </c>
      <c r="H6529" t="s">
        <v>435</v>
      </c>
      <c r="J6529" t="s">
        <v>403</v>
      </c>
      <c r="K6529">
        <v>1</v>
      </c>
      <c r="L6529" t="str">
        <f>_xlfn.CONCAT(D6529,F6529)</f>
        <v>Scone with clotted cream and jam</v>
      </c>
      <c r="M6529" s="10">
        <f>E6529*_xlfn.XLOOKUP(L6529,PriceListData!$F$2:$F$97,PriceListData!$E$2:$E$97)</f>
        <v>5.75</v>
      </c>
      <c r="N6529" t="str">
        <f>TEXT(B6529,"dddd")</f>
        <v>Tuesday</v>
      </c>
    </row>
    <row r="6530" spans="1:14" x14ac:dyDescent="0.35">
      <c r="A6530">
        <v>292397</v>
      </c>
      <c r="B6530" s="3">
        <v>45804</v>
      </c>
      <c r="C6530" s="4">
        <v>0.38998842592592592</v>
      </c>
      <c r="D6530" t="s">
        <v>443</v>
      </c>
      <c r="E6530">
        <v>2</v>
      </c>
      <c r="G6530" t="s">
        <v>433</v>
      </c>
      <c r="H6530" t="s">
        <v>435</v>
      </c>
      <c r="J6530" t="s">
        <v>403</v>
      </c>
      <c r="K6530">
        <v>1</v>
      </c>
      <c r="L6530" t="str">
        <f>_xlfn.CONCAT(D6530,F6530)</f>
        <v>Scone with clotted cream and jam</v>
      </c>
      <c r="M6530" s="10">
        <f>E6530*_xlfn.XLOOKUP(L6530,PriceListData!$F$2:$F$97,PriceListData!$E$2:$E$97)</f>
        <v>11.5</v>
      </c>
      <c r="N6530" t="str">
        <f>TEXT(B6530,"dddd")</f>
        <v>Tuesday</v>
      </c>
    </row>
    <row r="6531" spans="1:14" x14ac:dyDescent="0.35">
      <c r="A6531">
        <v>292396</v>
      </c>
      <c r="B6531" s="3">
        <v>45804</v>
      </c>
      <c r="C6531" s="4">
        <v>0.38777777777777778</v>
      </c>
      <c r="D6531" t="s">
        <v>443</v>
      </c>
      <c r="E6531">
        <v>1</v>
      </c>
      <c r="G6531" t="s">
        <v>433</v>
      </c>
      <c r="H6531" t="s">
        <v>435</v>
      </c>
      <c r="J6531" t="s">
        <v>403</v>
      </c>
      <c r="K6531">
        <v>1</v>
      </c>
      <c r="L6531" t="str">
        <f>_xlfn.CONCAT(D6531,F6531)</f>
        <v>Scone with clotted cream and jam</v>
      </c>
      <c r="M6531" s="10">
        <f>E6531*_xlfn.XLOOKUP(L6531,PriceListData!$F$2:$F$97,PriceListData!$E$2:$E$97)</f>
        <v>5.75</v>
      </c>
      <c r="N6531" t="str">
        <f>TEXT(B6531,"dddd")</f>
        <v>Tuesday</v>
      </c>
    </row>
    <row r="6532" spans="1:14" x14ac:dyDescent="0.35">
      <c r="A6532">
        <v>292395</v>
      </c>
      <c r="B6532" s="3">
        <v>45804</v>
      </c>
      <c r="C6532" s="4">
        <v>0.38716435185185183</v>
      </c>
      <c r="D6532" t="s">
        <v>174</v>
      </c>
      <c r="E6532">
        <v>1</v>
      </c>
      <c r="G6532" t="s">
        <v>433</v>
      </c>
      <c r="H6532" t="s">
        <v>435</v>
      </c>
      <c r="J6532" t="s">
        <v>403</v>
      </c>
      <c r="K6532">
        <v>1</v>
      </c>
      <c r="L6532" t="str">
        <f>_xlfn.CONCAT(D6532,F6532)</f>
        <v>Rugelach</v>
      </c>
      <c r="M6532" s="10">
        <f>E6532*_xlfn.XLOOKUP(L6532,PriceListData!$F$2:$F$97,PriceListData!$E$2:$E$97)</f>
        <v>3.75</v>
      </c>
      <c r="N6532" t="str">
        <f>TEXT(B6532,"dddd")</f>
        <v>Tuesday</v>
      </c>
    </row>
    <row r="6533" spans="1:14" x14ac:dyDescent="0.35">
      <c r="A6533">
        <v>292395</v>
      </c>
      <c r="B6533" s="3">
        <v>45804</v>
      </c>
      <c r="C6533" s="4">
        <v>0.38716435185185183</v>
      </c>
      <c r="D6533" t="s">
        <v>63</v>
      </c>
      <c r="E6533">
        <v>1</v>
      </c>
      <c r="G6533" t="s">
        <v>433</v>
      </c>
      <c r="H6533" t="s">
        <v>435</v>
      </c>
      <c r="J6533" t="s">
        <v>403</v>
      </c>
      <c r="K6533">
        <v>1</v>
      </c>
      <c r="L6533" t="str">
        <f>_xlfn.CONCAT(D6533,F6533)</f>
        <v>Cookie</v>
      </c>
      <c r="M6533" s="10">
        <f>E6533*_xlfn.XLOOKUP(L6533,PriceListData!$F$2:$F$97,PriceListData!$E$2:$E$97)</f>
        <v>3</v>
      </c>
      <c r="N6533" t="str">
        <f>TEXT(B6533,"dddd")</f>
        <v>Tuesday</v>
      </c>
    </row>
    <row r="6534" spans="1:14" x14ac:dyDescent="0.35">
      <c r="A6534">
        <v>292394</v>
      </c>
      <c r="B6534" s="3">
        <v>45804</v>
      </c>
      <c r="C6534" s="4">
        <v>0.37734953703703705</v>
      </c>
      <c r="D6534" t="s">
        <v>443</v>
      </c>
      <c r="E6534">
        <v>1</v>
      </c>
      <c r="G6534" t="s">
        <v>433</v>
      </c>
      <c r="H6534" t="s">
        <v>435</v>
      </c>
      <c r="J6534" t="s">
        <v>403</v>
      </c>
      <c r="K6534">
        <v>1</v>
      </c>
      <c r="L6534" t="str">
        <f>_xlfn.CONCAT(D6534,F6534)</f>
        <v>Scone with clotted cream and jam</v>
      </c>
      <c r="M6534" s="10">
        <f>E6534*_xlfn.XLOOKUP(L6534,PriceListData!$F$2:$F$97,PriceListData!$E$2:$E$97)</f>
        <v>5.75</v>
      </c>
      <c r="N6534" t="str">
        <f>TEXT(B6534,"dddd")</f>
        <v>Tuesday</v>
      </c>
    </row>
    <row r="6535" spans="1:14" x14ac:dyDescent="0.35">
      <c r="A6535">
        <v>292393</v>
      </c>
      <c r="B6535" s="3">
        <v>45804</v>
      </c>
      <c r="C6535" s="4">
        <v>0.37313657407407408</v>
      </c>
      <c r="D6535" t="s">
        <v>443</v>
      </c>
      <c r="E6535">
        <v>1</v>
      </c>
      <c r="G6535" t="s">
        <v>433</v>
      </c>
      <c r="H6535" t="s">
        <v>435</v>
      </c>
      <c r="J6535" t="s">
        <v>403</v>
      </c>
      <c r="K6535">
        <v>1</v>
      </c>
      <c r="L6535" t="str">
        <f>_xlfn.CONCAT(D6535,F6535)</f>
        <v>Scone with clotted cream and jam</v>
      </c>
      <c r="M6535" s="10">
        <f>E6535*_xlfn.XLOOKUP(L6535,PriceListData!$F$2:$F$97,PriceListData!$E$2:$E$97)</f>
        <v>5.75</v>
      </c>
      <c r="N6535" t="str">
        <f>TEXT(B6535,"dddd")</f>
        <v>Tuesday</v>
      </c>
    </row>
    <row r="6536" spans="1:14" x14ac:dyDescent="0.35">
      <c r="A6536">
        <v>292801</v>
      </c>
      <c r="B6536" s="3">
        <v>45805</v>
      </c>
      <c r="C6536" s="4">
        <v>0.8878935185185185</v>
      </c>
      <c r="D6536" t="s">
        <v>404</v>
      </c>
      <c r="E6536">
        <v>1</v>
      </c>
      <c r="F6536" t="s">
        <v>15</v>
      </c>
      <c r="G6536" t="s">
        <v>405</v>
      </c>
      <c r="H6536" t="s">
        <v>406</v>
      </c>
      <c r="J6536" t="s">
        <v>403</v>
      </c>
      <c r="K6536">
        <v>1</v>
      </c>
      <c r="L6536" t="str">
        <f>_xlfn.CONCAT(D6536,F6536)</f>
        <v>Café latté12 oz</v>
      </c>
      <c r="M6536" s="10">
        <f>E6536*_xlfn.XLOOKUP(L6536,PriceListData!$F$2:$F$97,PriceListData!$E$2:$E$97)</f>
        <v>4.25</v>
      </c>
      <c r="N6536" t="str">
        <f>TEXT(B6536,"dddd")</f>
        <v>Wednesday</v>
      </c>
    </row>
    <row r="6537" spans="1:14" x14ac:dyDescent="0.35">
      <c r="A6537">
        <v>292800</v>
      </c>
      <c r="B6537" s="3">
        <v>45805</v>
      </c>
      <c r="C6537" s="4">
        <v>0.85252314814814811</v>
      </c>
      <c r="D6537" t="s">
        <v>404</v>
      </c>
      <c r="E6537">
        <v>1</v>
      </c>
      <c r="F6537" t="s">
        <v>15</v>
      </c>
      <c r="G6537" t="s">
        <v>405</v>
      </c>
      <c r="H6537" t="s">
        <v>406</v>
      </c>
      <c r="J6537" t="s">
        <v>403</v>
      </c>
      <c r="K6537">
        <v>1</v>
      </c>
      <c r="L6537" t="str">
        <f>_xlfn.CONCAT(D6537,F6537)</f>
        <v>Café latté12 oz</v>
      </c>
      <c r="M6537" s="10">
        <f>E6537*_xlfn.XLOOKUP(L6537,PriceListData!$F$2:$F$97,PriceListData!$E$2:$E$97)</f>
        <v>4.25</v>
      </c>
      <c r="N6537" t="str">
        <f>TEXT(B6537,"dddd")</f>
        <v>Wednesday</v>
      </c>
    </row>
    <row r="6538" spans="1:14" x14ac:dyDescent="0.35">
      <c r="A6538">
        <v>292799</v>
      </c>
      <c r="B6538" s="3">
        <v>45805</v>
      </c>
      <c r="C6538" s="4">
        <v>0.85129629629629633</v>
      </c>
      <c r="D6538" t="s">
        <v>412</v>
      </c>
      <c r="E6538">
        <v>1</v>
      </c>
      <c r="F6538" t="s">
        <v>15</v>
      </c>
      <c r="G6538" t="s">
        <v>413</v>
      </c>
      <c r="H6538" t="s">
        <v>414</v>
      </c>
      <c r="J6538" t="s">
        <v>403</v>
      </c>
      <c r="K6538">
        <v>1</v>
      </c>
      <c r="L6538" t="str">
        <f>_xlfn.CONCAT(D6538,F6538)</f>
        <v>Iced tea12 oz</v>
      </c>
      <c r="M6538" s="10">
        <f>E6538*_xlfn.XLOOKUP(L6538,PriceListData!$F$2:$F$97,PriceListData!$E$2:$E$97)</f>
        <v>4.25</v>
      </c>
      <c r="N6538" t="str">
        <f>TEXT(B6538,"dddd")</f>
        <v>Wednesday</v>
      </c>
    </row>
    <row r="6539" spans="1:14" x14ac:dyDescent="0.35">
      <c r="A6539">
        <v>292798</v>
      </c>
      <c r="B6539" s="3">
        <v>45805</v>
      </c>
      <c r="C6539" s="4">
        <v>0.8471643518518519</v>
      </c>
      <c r="D6539" t="s">
        <v>404</v>
      </c>
      <c r="E6539">
        <v>2</v>
      </c>
      <c r="F6539" t="s">
        <v>15</v>
      </c>
      <c r="G6539" t="s">
        <v>405</v>
      </c>
      <c r="H6539" t="s">
        <v>406</v>
      </c>
      <c r="J6539" t="s">
        <v>403</v>
      </c>
      <c r="K6539">
        <v>1</v>
      </c>
      <c r="L6539" t="str">
        <f>_xlfn.CONCAT(D6539,F6539)</f>
        <v>Café latté12 oz</v>
      </c>
      <c r="M6539" s="10">
        <f>E6539*_xlfn.XLOOKUP(L6539,PriceListData!$F$2:$F$97,PriceListData!$E$2:$E$97)</f>
        <v>8.5</v>
      </c>
      <c r="N6539" t="str">
        <f>TEXT(B6539,"dddd")</f>
        <v>Wednesday</v>
      </c>
    </row>
    <row r="6540" spans="1:14" x14ac:dyDescent="0.35">
      <c r="A6540">
        <v>292797</v>
      </c>
      <c r="B6540" s="3">
        <v>45805</v>
      </c>
      <c r="C6540" s="4">
        <v>0.83777777777777773</v>
      </c>
      <c r="D6540" t="s">
        <v>404</v>
      </c>
      <c r="E6540">
        <v>1</v>
      </c>
      <c r="F6540" t="s">
        <v>15</v>
      </c>
      <c r="G6540" t="s">
        <v>405</v>
      </c>
      <c r="H6540" t="s">
        <v>406</v>
      </c>
      <c r="J6540" t="s">
        <v>403</v>
      </c>
      <c r="K6540">
        <v>1</v>
      </c>
      <c r="L6540" t="str">
        <f>_xlfn.CONCAT(D6540,F6540)</f>
        <v>Café latté12 oz</v>
      </c>
      <c r="M6540" s="10">
        <f>E6540*_xlfn.XLOOKUP(L6540,PriceListData!$F$2:$F$97,PriceListData!$E$2:$E$97)</f>
        <v>4.25</v>
      </c>
      <c r="N6540" t="str">
        <f>TEXT(B6540,"dddd")</f>
        <v>Wednesday</v>
      </c>
    </row>
    <row r="6541" spans="1:14" x14ac:dyDescent="0.35">
      <c r="A6541">
        <v>292795</v>
      </c>
      <c r="B6541" s="3">
        <v>45805</v>
      </c>
      <c r="C6541" s="4">
        <v>0.80790509259259258</v>
      </c>
      <c r="D6541" t="s">
        <v>65</v>
      </c>
      <c r="E6541">
        <v>1</v>
      </c>
      <c r="F6541" t="s">
        <v>15</v>
      </c>
      <c r="G6541" t="s">
        <v>405</v>
      </c>
      <c r="H6541" t="s">
        <v>406</v>
      </c>
      <c r="J6541" t="s">
        <v>403</v>
      </c>
      <c r="K6541">
        <v>1</v>
      </c>
      <c r="L6541" t="str">
        <f>_xlfn.CONCAT(D6541,F6541)</f>
        <v>Cappuccino12 oz</v>
      </c>
      <c r="M6541" s="10">
        <f>E6541*_xlfn.XLOOKUP(L6541,PriceListData!$F$2:$F$97,PriceListData!$E$2:$E$97)</f>
        <v>5.5</v>
      </c>
      <c r="N6541" t="str">
        <f>TEXT(B6541,"dddd")</f>
        <v>Wednesday</v>
      </c>
    </row>
    <row r="6542" spans="1:14" x14ac:dyDescent="0.35">
      <c r="A6542">
        <v>292794</v>
      </c>
      <c r="B6542" s="3">
        <v>45805</v>
      </c>
      <c r="C6542" s="4">
        <v>0.79089120370370369</v>
      </c>
      <c r="D6542" t="s">
        <v>419</v>
      </c>
      <c r="E6542">
        <v>1</v>
      </c>
      <c r="G6542" t="s">
        <v>415</v>
      </c>
      <c r="H6542" t="s">
        <v>416</v>
      </c>
      <c r="J6542" t="s">
        <v>403</v>
      </c>
      <c r="K6542">
        <v>1</v>
      </c>
      <c r="L6542" t="str">
        <f>_xlfn.CONCAT(D6542,F6542)</f>
        <v>Extra shot</v>
      </c>
      <c r="M6542" s="10">
        <f>E6542*_xlfn.XLOOKUP(L6542,PriceListData!$F$2:$F$97,PriceListData!$E$2:$E$97)</f>
        <v>1</v>
      </c>
      <c r="N6542" t="str">
        <f>TEXT(B6542,"dddd")</f>
        <v>Wednesday</v>
      </c>
    </row>
    <row r="6543" spans="1:14" x14ac:dyDescent="0.35">
      <c r="A6543">
        <v>292793</v>
      </c>
      <c r="B6543" s="3">
        <v>45805</v>
      </c>
      <c r="C6543" s="4">
        <v>0.78929398148148144</v>
      </c>
      <c r="D6543" t="s">
        <v>65</v>
      </c>
      <c r="E6543">
        <v>1</v>
      </c>
      <c r="F6543" t="s">
        <v>15</v>
      </c>
      <c r="G6543" t="s">
        <v>405</v>
      </c>
      <c r="H6543" t="s">
        <v>406</v>
      </c>
      <c r="J6543" t="s">
        <v>403</v>
      </c>
      <c r="K6543">
        <v>1</v>
      </c>
      <c r="L6543" t="str">
        <f>_xlfn.CONCAT(D6543,F6543)</f>
        <v>Cappuccino12 oz</v>
      </c>
      <c r="M6543" s="10">
        <f>E6543*_xlfn.XLOOKUP(L6543,PriceListData!$F$2:$F$97,PriceListData!$E$2:$E$97)</f>
        <v>5.5</v>
      </c>
      <c r="N6543" t="str">
        <f>TEXT(B6543,"dddd")</f>
        <v>Wednesday</v>
      </c>
    </row>
    <row r="6544" spans="1:14" x14ac:dyDescent="0.35">
      <c r="A6544">
        <v>292792</v>
      </c>
      <c r="B6544" s="3">
        <v>45805</v>
      </c>
      <c r="C6544" s="4">
        <v>0.78342592592592597</v>
      </c>
      <c r="D6544" t="s">
        <v>411</v>
      </c>
      <c r="E6544">
        <v>1</v>
      </c>
      <c r="F6544" t="s">
        <v>24</v>
      </c>
      <c r="G6544" t="s">
        <v>405</v>
      </c>
      <c r="H6544" t="s">
        <v>406</v>
      </c>
      <c r="J6544" t="s">
        <v>403</v>
      </c>
      <c r="K6544">
        <v>1</v>
      </c>
      <c r="L6544" t="str">
        <f>_xlfn.CONCAT(D6544,F6544)</f>
        <v>Turkish coffee3 oz</v>
      </c>
      <c r="M6544" s="10">
        <f>E6544*_xlfn.XLOOKUP(L6544,PriceListData!$F$2:$F$97,PriceListData!$E$2:$E$97)</f>
        <v>3.75</v>
      </c>
      <c r="N6544" t="str">
        <f>TEXT(B6544,"dddd")</f>
        <v>Wednesday</v>
      </c>
    </row>
    <row r="6545" spans="1:14" x14ac:dyDescent="0.35">
      <c r="A6545">
        <v>292791</v>
      </c>
      <c r="B6545" s="3">
        <v>45805</v>
      </c>
      <c r="C6545" s="4">
        <v>0.7798032407407407</v>
      </c>
      <c r="D6545" t="s">
        <v>412</v>
      </c>
      <c r="E6545">
        <v>1</v>
      </c>
      <c r="F6545" t="s">
        <v>15</v>
      </c>
      <c r="G6545" t="s">
        <v>413</v>
      </c>
      <c r="H6545" t="s">
        <v>414</v>
      </c>
      <c r="J6545" t="s">
        <v>403</v>
      </c>
      <c r="K6545">
        <v>2</v>
      </c>
      <c r="L6545" t="str">
        <f>_xlfn.CONCAT(D6545,F6545)</f>
        <v>Iced tea12 oz</v>
      </c>
      <c r="M6545" s="10">
        <f>E6545*_xlfn.XLOOKUP(L6545,PriceListData!$F$2:$F$97,PriceListData!$E$2:$E$97)</f>
        <v>4.25</v>
      </c>
      <c r="N6545" t="str">
        <f>TEXT(B6545,"dddd")</f>
        <v>Wednesday</v>
      </c>
    </row>
    <row r="6546" spans="1:14" x14ac:dyDescent="0.35">
      <c r="A6546">
        <v>292790</v>
      </c>
      <c r="B6546" s="3">
        <v>45805</v>
      </c>
      <c r="C6546" s="4">
        <v>0.76935185185185184</v>
      </c>
      <c r="D6546" t="s">
        <v>52</v>
      </c>
      <c r="E6546">
        <v>1</v>
      </c>
      <c r="F6546" t="s">
        <v>15</v>
      </c>
      <c r="G6546" t="s">
        <v>405</v>
      </c>
      <c r="H6546" t="s">
        <v>414</v>
      </c>
      <c r="J6546" t="s">
        <v>403</v>
      </c>
      <c r="K6546">
        <v>1</v>
      </c>
      <c r="L6546" t="str">
        <f>_xlfn.CONCAT(D6546,F6546)</f>
        <v>Frappé12 oz</v>
      </c>
      <c r="M6546" s="10">
        <f>E6546*_xlfn.XLOOKUP(L6546,PriceListData!$F$2:$F$97,PriceListData!$E$2:$E$97)</f>
        <v>4.75</v>
      </c>
      <c r="N6546" t="str">
        <f>TEXT(B6546,"dddd")</f>
        <v>Wednesday</v>
      </c>
    </row>
    <row r="6547" spans="1:14" x14ac:dyDescent="0.35">
      <c r="A6547">
        <v>292788</v>
      </c>
      <c r="B6547" s="3">
        <v>45805</v>
      </c>
      <c r="C6547" s="4">
        <v>0.76171296296296298</v>
      </c>
      <c r="D6547" t="s">
        <v>52</v>
      </c>
      <c r="E6547">
        <v>1</v>
      </c>
      <c r="F6547" t="s">
        <v>15</v>
      </c>
      <c r="G6547" t="s">
        <v>405</v>
      </c>
      <c r="H6547" t="s">
        <v>414</v>
      </c>
      <c r="J6547" t="s">
        <v>403</v>
      </c>
      <c r="K6547">
        <v>1</v>
      </c>
      <c r="L6547" t="str">
        <f>_xlfn.CONCAT(D6547,F6547)</f>
        <v>Frappé12 oz</v>
      </c>
      <c r="M6547" s="10">
        <f>E6547*_xlfn.XLOOKUP(L6547,PriceListData!$F$2:$F$97,PriceListData!$E$2:$E$97)</f>
        <v>4.75</v>
      </c>
      <c r="N6547" t="str">
        <f>TEXT(B6547,"dddd")</f>
        <v>Wednesday</v>
      </c>
    </row>
    <row r="6548" spans="1:14" x14ac:dyDescent="0.35">
      <c r="A6548">
        <v>292787</v>
      </c>
      <c r="B6548" s="3">
        <v>45805</v>
      </c>
      <c r="C6548" s="4">
        <v>0.74776620370370372</v>
      </c>
      <c r="D6548" t="s">
        <v>420</v>
      </c>
      <c r="E6548">
        <v>1</v>
      </c>
      <c r="F6548" t="s">
        <v>76</v>
      </c>
      <c r="G6548" t="s">
        <v>413</v>
      </c>
      <c r="H6548" t="s">
        <v>406</v>
      </c>
      <c r="J6548" t="s">
        <v>403</v>
      </c>
      <c r="K6548">
        <v>1</v>
      </c>
      <c r="L6548" t="str">
        <f>_xlfn.CONCAT(D6548,F6548)</f>
        <v>Moroccan tea10 oz</v>
      </c>
      <c r="M6548" s="10">
        <f>E6548*_xlfn.XLOOKUP(L6548,PriceListData!$F$2:$F$97,PriceListData!$E$2:$E$97)</f>
        <v>3</v>
      </c>
      <c r="N6548" t="str">
        <f>TEXT(B6548,"dddd")</f>
        <v>Wednesday</v>
      </c>
    </row>
    <row r="6549" spans="1:14" x14ac:dyDescent="0.35">
      <c r="A6549">
        <v>292786</v>
      </c>
      <c r="B6549" s="3">
        <v>45805</v>
      </c>
      <c r="C6549" s="4">
        <v>0.74194444444444441</v>
      </c>
      <c r="D6549" t="s">
        <v>427</v>
      </c>
      <c r="E6549">
        <v>1</v>
      </c>
      <c r="F6549" t="s">
        <v>15</v>
      </c>
      <c r="G6549" t="s">
        <v>417</v>
      </c>
      <c r="H6549" t="s">
        <v>418</v>
      </c>
      <c r="J6549" t="s">
        <v>403</v>
      </c>
      <c r="K6549">
        <v>2</v>
      </c>
      <c r="L6549" t="str">
        <f>_xlfn.CONCAT(D6549,F6549)</f>
        <v>House blend12 oz</v>
      </c>
      <c r="M6549" s="10">
        <f>E6549*_xlfn.XLOOKUP(L6549,PriceListData!$F$2:$F$97,PriceListData!$E$2:$E$97)</f>
        <v>12.95</v>
      </c>
      <c r="N6549" t="str">
        <f>TEXT(B6549,"dddd")</f>
        <v>Wednesday</v>
      </c>
    </row>
    <row r="6550" spans="1:14" x14ac:dyDescent="0.35">
      <c r="A6550">
        <v>292785</v>
      </c>
      <c r="B6550" s="3">
        <v>45805</v>
      </c>
      <c r="C6550" s="4">
        <v>0.73890046296296297</v>
      </c>
      <c r="D6550" t="s">
        <v>54</v>
      </c>
      <c r="E6550">
        <v>1</v>
      </c>
      <c r="G6550" t="s">
        <v>415</v>
      </c>
      <c r="H6550" t="s">
        <v>416</v>
      </c>
      <c r="J6550" t="s">
        <v>403</v>
      </c>
      <c r="K6550">
        <v>1</v>
      </c>
      <c r="L6550" t="str">
        <f>_xlfn.CONCAT(D6550,F6550)</f>
        <v>Syrup</v>
      </c>
      <c r="M6550" s="10">
        <f>E6550*_xlfn.XLOOKUP(L6550,PriceListData!$F$2:$F$97,PriceListData!$E$2:$E$97)</f>
        <v>0.75</v>
      </c>
      <c r="N6550" t="str">
        <f>TEXT(B6550,"dddd")</f>
        <v>Wednesday</v>
      </c>
    </row>
    <row r="6551" spans="1:14" x14ac:dyDescent="0.35">
      <c r="A6551">
        <v>292785</v>
      </c>
      <c r="B6551" s="3">
        <v>45805</v>
      </c>
      <c r="C6551" s="4">
        <v>0.73890046296296297</v>
      </c>
      <c r="D6551" t="s">
        <v>21</v>
      </c>
      <c r="E6551">
        <v>1</v>
      </c>
      <c r="F6551" t="s">
        <v>15</v>
      </c>
      <c r="G6551" t="s">
        <v>405</v>
      </c>
      <c r="H6551" t="s">
        <v>406</v>
      </c>
      <c r="J6551" t="s">
        <v>403</v>
      </c>
      <c r="K6551">
        <v>1</v>
      </c>
      <c r="L6551" t="str">
        <f>_xlfn.CONCAT(D6551,F6551)</f>
        <v>Pourover12 oz</v>
      </c>
      <c r="M6551" s="10">
        <f>E6551*_xlfn.XLOOKUP(L6551,PriceListData!$F$2:$F$97,PriceListData!$E$2:$E$97)</f>
        <v>3.5</v>
      </c>
      <c r="N6551" t="str">
        <f>TEXT(B6551,"dddd")</f>
        <v>Wednesday</v>
      </c>
    </row>
    <row r="6552" spans="1:14" x14ac:dyDescent="0.35">
      <c r="A6552">
        <v>292784</v>
      </c>
      <c r="B6552" s="3">
        <v>45805</v>
      </c>
      <c r="C6552" s="4">
        <v>0.73572916666666666</v>
      </c>
      <c r="D6552" t="s">
        <v>425</v>
      </c>
      <c r="E6552">
        <v>1</v>
      </c>
      <c r="F6552" t="s">
        <v>15</v>
      </c>
      <c r="G6552" t="s">
        <v>405</v>
      </c>
      <c r="H6552" t="s">
        <v>414</v>
      </c>
      <c r="J6552" t="s">
        <v>403</v>
      </c>
      <c r="K6552">
        <v>1</v>
      </c>
      <c r="L6552" t="str">
        <f>_xlfn.CONCAT(D6552,F6552)</f>
        <v>Iced Guillermo12 oz</v>
      </c>
      <c r="M6552" s="10">
        <f>E6552*_xlfn.XLOOKUP(L6552,PriceListData!$F$2:$F$97,PriceListData!$E$2:$E$97)</f>
        <v>3.5</v>
      </c>
      <c r="N6552" t="str">
        <f>TEXT(B6552,"dddd")</f>
        <v>Wednesday</v>
      </c>
    </row>
    <row r="6553" spans="1:14" x14ac:dyDescent="0.35">
      <c r="A6553">
        <v>292783</v>
      </c>
      <c r="B6553" s="3">
        <v>45805</v>
      </c>
      <c r="C6553" s="4">
        <v>0.72909722222222217</v>
      </c>
      <c r="D6553" t="s">
        <v>21</v>
      </c>
      <c r="E6553">
        <v>1</v>
      </c>
      <c r="F6553" t="s">
        <v>15</v>
      </c>
      <c r="G6553" t="s">
        <v>405</v>
      </c>
      <c r="H6553" t="s">
        <v>406</v>
      </c>
      <c r="J6553" t="s">
        <v>403</v>
      </c>
      <c r="K6553">
        <v>2</v>
      </c>
      <c r="L6553" t="str">
        <f>_xlfn.CONCAT(D6553,F6553)</f>
        <v>Pourover12 oz</v>
      </c>
      <c r="M6553" s="10">
        <f>E6553*_xlfn.XLOOKUP(L6553,PriceListData!$F$2:$F$97,PriceListData!$E$2:$E$97)</f>
        <v>3.5</v>
      </c>
      <c r="N6553" t="str">
        <f>TEXT(B6553,"dddd")</f>
        <v>Wednesday</v>
      </c>
    </row>
    <row r="6554" spans="1:14" x14ac:dyDescent="0.35">
      <c r="A6554">
        <v>292782</v>
      </c>
      <c r="B6554" s="3">
        <v>45805</v>
      </c>
      <c r="C6554" s="4">
        <v>0.71825231481481477</v>
      </c>
      <c r="D6554" t="s">
        <v>425</v>
      </c>
      <c r="E6554">
        <v>1</v>
      </c>
      <c r="F6554" t="s">
        <v>15</v>
      </c>
      <c r="G6554" t="s">
        <v>405</v>
      </c>
      <c r="H6554" t="s">
        <v>414</v>
      </c>
      <c r="J6554" t="s">
        <v>403</v>
      </c>
      <c r="K6554">
        <v>1</v>
      </c>
      <c r="L6554" t="str">
        <f>_xlfn.CONCAT(D6554,F6554)</f>
        <v>Iced Guillermo12 oz</v>
      </c>
      <c r="M6554" s="10">
        <f>E6554*_xlfn.XLOOKUP(L6554,PriceListData!$F$2:$F$97,PriceListData!$E$2:$E$97)</f>
        <v>3.5</v>
      </c>
      <c r="N6554" t="str">
        <f>TEXT(B6554,"dddd")</f>
        <v>Wednesday</v>
      </c>
    </row>
    <row r="6555" spans="1:14" x14ac:dyDescent="0.35">
      <c r="A6555">
        <v>292781</v>
      </c>
      <c r="B6555" s="3">
        <v>45805</v>
      </c>
      <c r="C6555" s="4">
        <v>0.71797453703703706</v>
      </c>
      <c r="D6555" t="s">
        <v>153</v>
      </c>
      <c r="E6555">
        <v>1</v>
      </c>
      <c r="F6555" t="s">
        <v>15</v>
      </c>
      <c r="G6555" t="s">
        <v>405</v>
      </c>
      <c r="H6555" t="s">
        <v>406</v>
      </c>
      <c r="J6555" t="s">
        <v>403</v>
      </c>
      <c r="K6555">
        <v>1</v>
      </c>
      <c r="L6555" t="str">
        <f>_xlfn.CONCAT(D6555,F6555)</f>
        <v>Aeropress12 oz</v>
      </c>
      <c r="M6555" s="10">
        <f>E6555*_xlfn.XLOOKUP(L6555,PriceListData!$F$2:$F$97,PriceListData!$E$2:$E$97)</f>
        <v>6</v>
      </c>
      <c r="N6555" t="str">
        <f>TEXT(B6555,"dddd")</f>
        <v>Wednesday</v>
      </c>
    </row>
    <row r="6556" spans="1:14" x14ac:dyDescent="0.35">
      <c r="A6556">
        <v>292780</v>
      </c>
      <c r="B6556" s="3">
        <v>45805</v>
      </c>
      <c r="C6556" s="4">
        <v>0.71620370370370368</v>
      </c>
      <c r="D6556" t="s">
        <v>424</v>
      </c>
      <c r="E6556">
        <v>1</v>
      </c>
      <c r="F6556" t="s">
        <v>15</v>
      </c>
      <c r="G6556" t="s">
        <v>423</v>
      </c>
      <c r="H6556" t="s">
        <v>414</v>
      </c>
      <c r="J6556" t="s">
        <v>403</v>
      </c>
      <c r="K6556">
        <v>1</v>
      </c>
      <c r="L6556" t="str">
        <f>_xlfn.CONCAT(D6556,F6556)</f>
        <v>Coconut milk smoothie12 oz</v>
      </c>
      <c r="M6556" s="10">
        <f>E6556*_xlfn.XLOOKUP(L6556,PriceListData!$F$2:$F$97,PriceListData!$E$2:$E$97)</f>
        <v>5.75</v>
      </c>
      <c r="N6556" t="str">
        <f>TEXT(B6556,"dddd")</f>
        <v>Wednesday</v>
      </c>
    </row>
    <row r="6557" spans="1:14" x14ac:dyDescent="0.35">
      <c r="A6557">
        <v>292779</v>
      </c>
      <c r="B6557" s="3">
        <v>45805</v>
      </c>
      <c r="C6557" s="4">
        <v>0.70984953703703701</v>
      </c>
      <c r="D6557" t="s">
        <v>427</v>
      </c>
      <c r="E6557">
        <v>1</v>
      </c>
      <c r="F6557" t="s">
        <v>15</v>
      </c>
      <c r="G6557" t="s">
        <v>417</v>
      </c>
      <c r="H6557" t="s">
        <v>418</v>
      </c>
      <c r="J6557" t="s">
        <v>403</v>
      </c>
      <c r="K6557">
        <v>1</v>
      </c>
      <c r="L6557" t="str">
        <f>_xlfn.CONCAT(D6557,F6557)</f>
        <v>House blend12 oz</v>
      </c>
      <c r="M6557" s="10">
        <f>E6557*_xlfn.XLOOKUP(L6557,PriceListData!$F$2:$F$97,PriceListData!$E$2:$E$97)</f>
        <v>12.95</v>
      </c>
      <c r="N6557" t="str">
        <f>TEXT(B6557,"dddd")</f>
        <v>Wednesday</v>
      </c>
    </row>
    <row r="6558" spans="1:14" x14ac:dyDescent="0.35">
      <c r="A6558">
        <v>292778</v>
      </c>
      <c r="B6558" s="3">
        <v>45805</v>
      </c>
      <c r="C6558" s="4">
        <v>0.69991898148148146</v>
      </c>
      <c r="D6558" t="s">
        <v>52</v>
      </c>
      <c r="E6558">
        <v>1</v>
      </c>
      <c r="F6558" t="s">
        <v>15</v>
      </c>
      <c r="G6558" t="s">
        <v>405</v>
      </c>
      <c r="H6558" t="s">
        <v>414</v>
      </c>
      <c r="J6558" t="s">
        <v>403</v>
      </c>
      <c r="K6558">
        <v>1</v>
      </c>
      <c r="L6558" t="str">
        <f>_xlfn.CONCAT(D6558,F6558)</f>
        <v>Frappé12 oz</v>
      </c>
      <c r="M6558" s="10">
        <f>E6558*_xlfn.XLOOKUP(L6558,PriceListData!$F$2:$F$97,PriceListData!$E$2:$E$97)</f>
        <v>4.75</v>
      </c>
      <c r="N6558" t="str">
        <f>TEXT(B6558,"dddd")</f>
        <v>Wednesday</v>
      </c>
    </row>
    <row r="6559" spans="1:14" x14ac:dyDescent="0.35">
      <c r="A6559">
        <v>292777</v>
      </c>
      <c r="B6559" s="3">
        <v>45805</v>
      </c>
      <c r="C6559" s="4">
        <v>0.69969907407407406</v>
      </c>
      <c r="D6559" t="s">
        <v>445</v>
      </c>
      <c r="E6559">
        <v>1</v>
      </c>
      <c r="F6559" t="s">
        <v>15</v>
      </c>
      <c r="G6559" t="s">
        <v>423</v>
      </c>
      <c r="H6559" t="s">
        <v>414</v>
      </c>
      <c r="J6559" t="s">
        <v>403</v>
      </c>
      <c r="K6559">
        <v>1</v>
      </c>
      <c r="L6559" t="str">
        <f>_xlfn.CONCAT(D6559,F6559)</f>
        <v>Mango lassi12 oz</v>
      </c>
      <c r="M6559" s="10">
        <f>E6559*_xlfn.XLOOKUP(L6559,PriceListData!$F$2:$F$97,PriceListData!$E$2:$E$97)</f>
        <v>5.75</v>
      </c>
      <c r="N6559" t="str">
        <f>TEXT(B6559,"dddd")</f>
        <v>Wednesday</v>
      </c>
    </row>
    <row r="6560" spans="1:14" x14ac:dyDescent="0.35">
      <c r="A6560">
        <v>292776</v>
      </c>
      <c r="B6560" s="3">
        <v>45805</v>
      </c>
      <c r="C6560" s="4">
        <v>0.69809027777777777</v>
      </c>
      <c r="D6560" t="s">
        <v>412</v>
      </c>
      <c r="E6560">
        <v>1</v>
      </c>
      <c r="F6560" t="s">
        <v>15</v>
      </c>
      <c r="G6560" t="s">
        <v>413</v>
      </c>
      <c r="H6560" t="s">
        <v>414</v>
      </c>
      <c r="J6560" t="s">
        <v>403</v>
      </c>
      <c r="K6560">
        <v>2</v>
      </c>
      <c r="L6560" t="str">
        <f>_xlfn.CONCAT(D6560,F6560)</f>
        <v>Iced tea12 oz</v>
      </c>
      <c r="M6560" s="10">
        <f>E6560*_xlfn.XLOOKUP(L6560,PriceListData!$F$2:$F$97,PriceListData!$E$2:$E$97)</f>
        <v>4.25</v>
      </c>
      <c r="N6560" t="str">
        <f>TEXT(B6560,"dddd")</f>
        <v>Wednesday</v>
      </c>
    </row>
    <row r="6561" spans="1:14" x14ac:dyDescent="0.35">
      <c r="A6561">
        <v>292775</v>
      </c>
      <c r="B6561" s="3">
        <v>45805</v>
      </c>
      <c r="C6561" s="4">
        <v>0.68619212962962961</v>
      </c>
      <c r="D6561" t="s">
        <v>52</v>
      </c>
      <c r="E6561">
        <v>1</v>
      </c>
      <c r="F6561" t="s">
        <v>15</v>
      </c>
      <c r="G6561" t="s">
        <v>405</v>
      </c>
      <c r="H6561" t="s">
        <v>414</v>
      </c>
      <c r="J6561" t="s">
        <v>403</v>
      </c>
      <c r="K6561">
        <v>1</v>
      </c>
      <c r="L6561" t="str">
        <f>_xlfn.CONCAT(D6561,F6561)</f>
        <v>Frappé12 oz</v>
      </c>
      <c r="M6561" s="10">
        <f>E6561*_xlfn.XLOOKUP(L6561,PriceListData!$F$2:$F$97,PriceListData!$E$2:$E$97)</f>
        <v>4.75</v>
      </c>
      <c r="N6561" t="str">
        <f>TEXT(B6561,"dddd")</f>
        <v>Wednesday</v>
      </c>
    </row>
    <row r="6562" spans="1:14" x14ac:dyDescent="0.35">
      <c r="A6562">
        <v>292774</v>
      </c>
      <c r="B6562" s="3">
        <v>45805</v>
      </c>
      <c r="C6562" s="4">
        <v>0.68570601851851853</v>
      </c>
      <c r="D6562" t="s">
        <v>52</v>
      </c>
      <c r="E6562">
        <v>1</v>
      </c>
      <c r="F6562" t="s">
        <v>15</v>
      </c>
      <c r="G6562" t="s">
        <v>405</v>
      </c>
      <c r="H6562" t="s">
        <v>414</v>
      </c>
      <c r="J6562" t="s">
        <v>403</v>
      </c>
      <c r="K6562">
        <v>1</v>
      </c>
      <c r="L6562" t="str">
        <f>_xlfn.CONCAT(D6562,F6562)</f>
        <v>Frappé12 oz</v>
      </c>
      <c r="M6562" s="10">
        <f>E6562*_xlfn.XLOOKUP(L6562,PriceListData!$F$2:$F$97,PriceListData!$E$2:$E$97)</f>
        <v>4.75</v>
      </c>
      <c r="N6562" t="str">
        <f>TEXT(B6562,"dddd")</f>
        <v>Wednesday</v>
      </c>
    </row>
    <row r="6563" spans="1:14" x14ac:dyDescent="0.35">
      <c r="A6563">
        <v>292773</v>
      </c>
      <c r="B6563" s="3">
        <v>45805</v>
      </c>
      <c r="C6563" s="4">
        <v>0.68534722222222222</v>
      </c>
      <c r="D6563" t="s">
        <v>52</v>
      </c>
      <c r="E6563">
        <v>1</v>
      </c>
      <c r="F6563" t="s">
        <v>15</v>
      </c>
      <c r="G6563" t="s">
        <v>405</v>
      </c>
      <c r="H6563" t="s">
        <v>414</v>
      </c>
      <c r="J6563" t="s">
        <v>403</v>
      </c>
      <c r="K6563">
        <v>2</v>
      </c>
      <c r="L6563" t="str">
        <f>_xlfn.CONCAT(D6563,F6563)</f>
        <v>Frappé12 oz</v>
      </c>
      <c r="M6563" s="10">
        <f>E6563*_xlfn.XLOOKUP(L6563,PriceListData!$F$2:$F$97,PriceListData!$E$2:$E$97)</f>
        <v>4.75</v>
      </c>
      <c r="N6563" t="str">
        <f>TEXT(B6563,"dddd")</f>
        <v>Wednesday</v>
      </c>
    </row>
    <row r="6564" spans="1:14" x14ac:dyDescent="0.35">
      <c r="A6564">
        <v>292773</v>
      </c>
      <c r="B6564" s="3">
        <v>45805</v>
      </c>
      <c r="C6564" s="4">
        <v>0.68534722222222222</v>
      </c>
      <c r="D6564" t="s">
        <v>419</v>
      </c>
      <c r="E6564">
        <v>1</v>
      </c>
      <c r="G6564" t="s">
        <v>415</v>
      </c>
      <c r="H6564" t="s">
        <v>416</v>
      </c>
      <c r="J6564" t="s">
        <v>403</v>
      </c>
      <c r="K6564">
        <v>2</v>
      </c>
      <c r="L6564" t="str">
        <f>_xlfn.CONCAT(D6564,F6564)</f>
        <v>Extra shot</v>
      </c>
      <c r="M6564" s="10">
        <f>E6564*_xlfn.XLOOKUP(L6564,PriceListData!$F$2:$F$97,PriceListData!$E$2:$E$97)</f>
        <v>1</v>
      </c>
      <c r="N6564" t="str">
        <f>TEXT(B6564,"dddd")</f>
        <v>Wednesday</v>
      </c>
    </row>
    <row r="6565" spans="1:14" x14ac:dyDescent="0.35">
      <c r="A6565">
        <v>292772</v>
      </c>
      <c r="B6565" s="3">
        <v>45805</v>
      </c>
      <c r="C6565" s="4">
        <v>0.6779398148148148</v>
      </c>
      <c r="D6565" t="s">
        <v>153</v>
      </c>
      <c r="E6565">
        <v>1</v>
      </c>
      <c r="F6565" t="s">
        <v>15</v>
      </c>
      <c r="G6565" t="s">
        <v>405</v>
      </c>
      <c r="H6565" t="s">
        <v>406</v>
      </c>
      <c r="J6565" t="s">
        <v>403</v>
      </c>
      <c r="K6565">
        <v>1</v>
      </c>
      <c r="L6565" t="str">
        <f>_xlfn.CONCAT(D6565,F6565)</f>
        <v>Aeropress12 oz</v>
      </c>
      <c r="M6565" s="10">
        <f>E6565*_xlfn.XLOOKUP(L6565,PriceListData!$F$2:$F$97,PriceListData!$E$2:$E$97)</f>
        <v>6</v>
      </c>
      <c r="N6565" t="str">
        <f>TEXT(B6565,"dddd")</f>
        <v>Wednesday</v>
      </c>
    </row>
    <row r="6566" spans="1:14" x14ac:dyDescent="0.35">
      <c r="A6566">
        <v>292771</v>
      </c>
      <c r="B6566" s="3">
        <v>45805</v>
      </c>
      <c r="C6566" s="4">
        <v>0.67787037037037035</v>
      </c>
      <c r="D6566" t="s">
        <v>21</v>
      </c>
      <c r="E6566">
        <v>1</v>
      </c>
      <c r="F6566" t="s">
        <v>15</v>
      </c>
      <c r="G6566" t="s">
        <v>405</v>
      </c>
      <c r="H6566" t="s">
        <v>406</v>
      </c>
      <c r="J6566" t="s">
        <v>403</v>
      </c>
      <c r="K6566">
        <v>2</v>
      </c>
      <c r="L6566" t="str">
        <f>_xlfn.CONCAT(D6566,F6566)</f>
        <v>Pourover12 oz</v>
      </c>
      <c r="M6566" s="10">
        <f>E6566*_xlfn.XLOOKUP(L6566,PriceListData!$F$2:$F$97,PriceListData!$E$2:$E$97)</f>
        <v>3.5</v>
      </c>
      <c r="N6566" t="str">
        <f>TEXT(B6566,"dddd")</f>
        <v>Wednesday</v>
      </c>
    </row>
    <row r="6567" spans="1:14" x14ac:dyDescent="0.35">
      <c r="A6567">
        <v>292770</v>
      </c>
      <c r="B6567" s="3">
        <v>45805</v>
      </c>
      <c r="C6567" s="4">
        <v>0.677337962962963</v>
      </c>
      <c r="D6567" t="s">
        <v>52</v>
      </c>
      <c r="E6567">
        <v>1</v>
      </c>
      <c r="F6567" t="s">
        <v>15</v>
      </c>
      <c r="G6567" t="s">
        <v>405</v>
      </c>
      <c r="H6567" t="s">
        <v>414</v>
      </c>
      <c r="J6567" t="s">
        <v>403</v>
      </c>
      <c r="K6567">
        <v>1</v>
      </c>
      <c r="L6567" t="str">
        <f>_xlfn.CONCAT(D6567,F6567)</f>
        <v>Frappé12 oz</v>
      </c>
      <c r="M6567" s="10">
        <f>E6567*_xlfn.XLOOKUP(L6567,PriceListData!$F$2:$F$97,PriceListData!$E$2:$E$97)</f>
        <v>4.75</v>
      </c>
      <c r="N6567" t="str">
        <f>TEXT(B6567,"dddd")</f>
        <v>Wednesday</v>
      </c>
    </row>
    <row r="6568" spans="1:14" x14ac:dyDescent="0.35">
      <c r="A6568">
        <v>292769</v>
      </c>
      <c r="B6568" s="3">
        <v>45805</v>
      </c>
      <c r="C6568" s="4">
        <v>0.67504629629629631</v>
      </c>
      <c r="D6568" t="s">
        <v>52</v>
      </c>
      <c r="E6568">
        <v>1</v>
      </c>
      <c r="F6568" t="s">
        <v>15</v>
      </c>
      <c r="G6568" t="s">
        <v>405</v>
      </c>
      <c r="H6568" t="s">
        <v>414</v>
      </c>
      <c r="J6568" t="s">
        <v>403</v>
      </c>
      <c r="K6568">
        <v>1</v>
      </c>
      <c r="L6568" t="str">
        <f>_xlfn.CONCAT(D6568,F6568)</f>
        <v>Frappé12 oz</v>
      </c>
      <c r="M6568" s="10">
        <f>E6568*_xlfn.XLOOKUP(L6568,PriceListData!$F$2:$F$97,PriceListData!$E$2:$E$97)</f>
        <v>4.75</v>
      </c>
      <c r="N6568" t="str">
        <f>TEXT(B6568,"dddd")</f>
        <v>Wednesday</v>
      </c>
    </row>
    <row r="6569" spans="1:14" x14ac:dyDescent="0.35">
      <c r="A6569">
        <v>292768</v>
      </c>
      <c r="B6569" s="3">
        <v>45805</v>
      </c>
      <c r="C6569" s="4">
        <v>0.67230324074074077</v>
      </c>
      <c r="D6569" t="s">
        <v>65</v>
      </c>
      <c r="E6569">
        <v>1</v>
      </c>
      <c r="F6569" t="s">
        <v>15</v>
      </c>
      <c r="G6569" t="s">
        <v>405</v>
      </c>
      <c r="H6569" t="s">
        <v>406</v>
      </c>
      <c r="J6569" t="s">
        <v>403</v>
      </c>
      <c r="K6569">
        <v>1</v>
      </c>
      <c r="L6569" t="str">
        <f>_xlfn.CONCAT(D6569,F6569)</f>
        <v>Cappuccino12 oz</v>
      </c>
      <c r="M6569" s="10">
        <f>E6569*_xlfn.XLOOKUP(L6569,PriceListData!$F$2:$F$97,PriceListData!$E$2:$E$97)</f>
        <v>5.5</v>
      </c>
      <c r="N6569" t="str">
        <f>TEXT(B6569,"dddd")</f>
        <v>Wednesday</v>
      </c>
    </row>
    <row r="6570" spans="1:14" x14ac:dyDescent="0.35">
      <c r="A6570">
        <v>292767</v>
      </c>
      <c r="B6570" s="3">
        <v>45805</v>
      </c>
      <c r="C6570" s="4">
        <v>0.67177083333333332</v>
      </c>
      <c r="D6570" t="s">
        <v>428</v>
      </c>
      <c r="E6570">
        <v>1</v>
      </c>
      <c r="F6570" t="s">
        <v>15</v>
      </c>
      <c r="G6570" t="s">
        <v>413</v>
      </c>
      <c r="H6570" t="s">
        <v>406</v>
      </c>
      <c r="J6570" t="s">
        <v>403</v>
      </c>
      <c r="K6570">
        <v>1</v>
      </c>
      <c r="L6570" t="str">
        <f>_xlfn.CONCAT(D6570,F6570)</f>
        <v>Rooibos latté12 oz</v>
      </c>
      <c r="M6570" s="10">
        <f>E6570*_xlfn.XLOOKUP(L6570,PriceListData!$F$2:$F$97,PriceListData!$E$2:$E$97)</f>
        <v>5.5</v>
      </c>
      <c r="N6570" t="str">
        <f>TEXT(B6570,"dddd")</f>
        <v>Wednesday</v>
      </c>
    </row>
    <row r="6571" spans="1:14" x14ac:dyDescent="0.35">
      <c r="A6571">
        <v>292767</v>
      </c>
      <c r="B6571" s="3">
        <v>45805</v>
      </c>
      <c r="C6571" s="4">
        <v>0.67177083333333332</v>
      </c>
      <c r="D6571" t="s">
        <v>419</v>
      </c>
      <c r="E6571">
        <v>1</v>
      </c>
      <c r="G6571" t="s">
        <v>415</v>
      </c>
      <c r="H6571" t="s">
        <v>416</v>
      </c>
      <c r="J6571" t="s">
        <v>403</v>
      </c>
      <c r="K6571">
        <v>1</v>
      </c>
      <c r="L6571" t="str">
        <f>_xlfn.CONCAT(D6571,F6571)</f>
        <v>Extra shot</v>
      </c>
      <c r="M6571" s="10">
        <f>E6571*_xlfn.XLOOKUP(L6571,PriceListData!$F$2:$F$97,PriceListData!$E$2:$E$97)</f>
        <v>1</v>
      </c>
      <c r="N6571" t="str">
        <f>TEXT(B6571,"dddd")</f>
        <v>Wednesday</v>
      </c>
    </row>
    <row r="6572" spans="1:14" x14ac:dyDescent="0.35">
      <c r="A6572">
        <v>292766</v>
      </c>
      <c r="B6572" s="3">
        <v>45805</v>
      </c>
      <c r="C6572" s="4">
        <v>0.66714120370370367</v>
      </c>
      <c r="D6572" t="s">
        <v>426</v>
      </c>
      <c r="E6572">
        <v>1</v>
      </c>
      <c r="F6572" t="s">
        <v>15</v>
      </c>
      <c r="G6572" t="s">
        <v>423</v>
      </c>
      <c r="H6572" t="s">
        <v>414</v>
      </c>
      <c r="J6572" t="s">
        <v>403</v>
      </c>
      <c r="K6572">
        <v>2</v>
      </c>
      <c r="L6572" t="str">
        <f>_xlfn.CONCAT(D6572,F6572)</f>
        <v>Soda water with fruit slice12 oz</v>
      </c>
      <c r="M6572" s="10">
        <f>E6572*_xlfn.XLOOKUP(L6572,PriceListData!$F$2:$F$97,PriceListData!$E$2:$E$97)</f>
        <v>2</v>
      </c>
      <c r="N6572" t="str">
        <f>TEXT(B6572,"dddd")</f>
        <v>Wednesday</v>
      </c>
    </row>
    <row r="6573" spans="1:14" x14ac:dyDescent="0.35">
      <c r="A6573">
        <v>292766</v>
      </c>
      <c r="B6573" s="3">
        <v>45805</v>
      </c>
      <c r="C6573" s="4">
        <v>0.66714120370370367</v>
      </c>
      <c r="D6573" t="s">
        <v>52</v>
      </c>
      <c r="E6573">
        <v>1</v>
      </c>
      <c r="F6573" t="s">
        <v>15</v>
      </c>
      <c r="G6573" t="s">
        <v>405</v>
      </c>
      <c r="H6573" t="s">
        <v>414</v>
      </c>
      <c r="J6573" t="s">
        <v>403</v>
      </c>
      <c r="K6573">
        <v>2</v>
      </c>
      <c r="L6573" t="str">
        <f>_xlfn.CONCAT(D6573,F6573)</f>
        <v>Frappé12 oz</v>
      </c>
      <c r="M6573" s="10">
        <f>E6573*_xlfn.XLOOKUP(L6573,PriceListData!$F$2:$F$97,PriceListData!$E$2:$E$97)</f>
        <v>4.75</v>
      </c>
      <c r="N6573" t="str">
        <f>TEXT(B6573,"dddd")</f>
        <v>Wednesday</v>
      </c>
    </row>
    <row r="6574" spans="1:14" x14ac:dyDescent="0.35">
      <c r="A6574">
        <v>292765</v>
      </c>
      <c r="B6574" s="3">
        <v>45805</v>
      </c>
      <c r="C6574" s="4">
        <v>0.66287037037037033</v>
      </c>
      <c r="D6574" t="s">
        <v>407</v>
      </c>
      <c r="E6574">
        <v>1</v>
      </c>
      <c r="G6574" t="s">
        <v>405</v>
      </c>
      <c r="H6574" t="s">
        <v>408</v>
      </c>
      <c r="J6574" t="s">
        <v>403</v>
      </c>
      <c r="K6574">
        <v>1</v>
      </c>
      <c r="L6574" t="str">
        <f>_xlfn.CONCAT(D6574,F6574)</f>
        <v>Drip coffee refill</v>
      </c>
      <c r="M6574" s="10">
        <f>E6574*_xlfn.XLOOKUP(L6574,PriceListData!$F$2:$F$97,PriceListData!$E$2:$E$97)</f>
        <v>1.25</v>
      </c>
      <c r="N6574" t="str">
        <f>TEXT(B6574,"dddd")</f>
        <v>Wednesday</v>
      </c>
    </row>
    <row r="6575" spans="1:14" x14ac:dyDescent="0.35">
      <c r="A6575">
        <v>292764</v>
      </c>
      <c r="B6575" s="3">
        <v>45805</v>
      </c>
      <c r="C6575" s="4">
        <v>0.66229166666666661</v>
      </c>
      <c r="D6575" t="s">
        <v>404</v>
      </c>
      <c r="E6575">
        <v>1</v>
      </c>
      <c r="F6575" t="s">
        <v>15</v>
      </c>
      <c r="G6575" t="s">
        <v>405</v>
      </c>
      <c r="H6575" t="s">
        <v>406</v>
      </c>
      <c r="J6575" t="s">
        <v>403</v>
      </c>
      <c r="K6575">
        <v>1</v>
      </c>
      <c r="L6575" t="str">
        <f>_xlfn.CONCAT(D6575,F6575)</f>
        <v>Café latté12 oz</v>
      </c>
      <c r="M6575" s="10">
        <f>E6575*_xlfn.XLOOKUP(L6575,PriceListData!$F$2:$F$97,PriceListData!$E$2:$E$97)</f>
        <v>4.25</v>
      </c>
      <c r="N6575" t="str">
        <f>TEXT(B6575,"dddd")</f>
        <v>Wednesday</v>
      </c>
    </row>
    <row r="6576" spans="1:14" x14ac:dyDescent="0.35">
      <c r="A6576">
        <v>292763</v>
      </c>
      <c r="B6576" s="3">
        <v>45805</v>
      </c>
      <c r="C6576" s="4">
        <v>0.65440972222222227</v>
      </c>
      <c r="D6576" t="s">
        <v>404</v>
      </c>
      <c r="E6576">
        <v>1</v>
      </c>
      <c r="F6576" t="s">
        <v>15</v>
      </c>
      <c r="G6576" t="s">
        <v>405</v>
      </c>
      <c r="H6576" t="s">
        <v>406</v>
      </c>
      <c r="J6576" t="s">
        <v>403</v>
      </c>
      <c r="K6576">
        <v>1</v>
      </c>
      <c r="L6576" t="str">
        <f>_xlfn.CONCAT(D6576,F6576)</f>
        <v>Café latté12 oz</v>
      </c>
      <c r="M6576" s="10">
        <f>E6576*_xlfn.XLOOKUP(L6576,PriceListData!$F$2:$F$97,PriceListData!$E$2:$E$97)</f>
        <v>4.25</v>
      </c>
      <c r="N6576" t="str">
        <f>TEXT(B6576,"dddd")</f>
        <v>Wednesday</v>
      </c>
    </row>
    <row r="6577" spans="1:14" x14ac:dyDescent="0.35">
      <c r="A6577">
        <v>292762</v>
      </c>
      <c r="B6577" s="3">
        <v>45805</v>
      </c>
      <c r="C6577" s="4">
        <v>0.65359953703703699</v>
      </c>
      <c r="D6577" t="s">
        <v>52</v>
      </c>
      <c r="E6577">
        <v>1</v>
      </c>
      <c r="F6577" t="s">
        <v>15</v>
      </c>
      <c r="G6577" t="s">
        <v>405</v>
      </c>
      <c r="H6577" t="s">
        <v>414</v>
      </c>
      <c r="J6577" t="s">
        <v>403</v>
      </c>
      <c r="K6577">
        <v>1</v>
      </c>
      <c r="L6577" t="str">
        <f>_xlfn.CONCAT(D6577,F6577)</f>
        <v>Frappé12 oz</v>
      </c>
      <c r="M6577" s="10">
        <f>E6577*_xlfn.XLOOKUP(L6577,PriceListData!$F$2:$F$97,PriceListData!$E$2:$E$97)</f>
        <v>4.75</v>
      </c>
      <c r="N6577" t="str">
        <f>TEXT(B6577,"dddd")</f>
        <v>Wednesday</v>
      </c>
    </row>
    <row r="6578" spans="1:14" x14ac:dyDescent="0.35">
      <c r="A6578">
        <v>292761</v>
      </c>
      <c r="B6578" s="3">
        <v>45805</v>
      </c>
      <c r="C6578" s="4">
        <v>0.65127314814814818</v>
      </c>
      <c r="D6578" t="s">
        <v>452</v>
      </c>
      <c r="E6578">
        <v>1</v>
      </c>
      <c r="G6578" t="s">
        <v>401</v>
      </c>
      <c r="H6578" t="s">
        <v>453</v>
      </c>
      <c r="J6578" t="s">
        <v>403</v>
      </c>
      <c r="K6578">
        <v>1</v>
      </c>
      <c r="L6578" t="str">
        <f>_xlfn.CONCAT(D6578,F6578)</f>
        <v>Reusable travel mug</v>
      </c>
      <c r="M6578" s="10">
        <f>E6578*_xlfn.XLOOKUP(L6578,PriceListData!$F$2:$F$97,PriceListData!$E$2:$E$97)</f>
        <v>12.75</v>
      </c>
      <c r="N6578" t="str">
        <f>TEXT(B6578,"dddd")</f>
        <v>Wednesday</v>
      </c>
    </row>
    <row r="6579" spans="1:14" x14ac:dyDescent="0.35">
      <c r="A6579">
        <v>292761</v>
      </c>
      <c r="B6579" s="3">
        <v>45805</v>
      </c>
      <c r="C6579" s="4">
        <v>0.65127314814814818</v>
      </c>
      <c r="D6579" t="s">
        <v>445</v>
      </c>
      <c r="E6579">
        <v>1</v>
      </c>
      <c r="F6579" t="s">
        <v>15</v>
      </c>
      <c r="G6579" t="s">
        <v>423</v>
      </c>
      <c r="H6579" t="s">
        <v>414</v>
      </c>
      <c r="J6579" t="s">
        <v>403</v>
      </c>
      <c r="K6579">
        <v>1</v>
      </c>
      <c r="L6579" t="str">
        <f>_xlfn.CONCAT(D6579,F6579)</f>
        <v>Mango lassi12 oz</v>
      </c>
      <c r="M6579" s="10">
        <f>E6579*_xlfn.XLOOKUP(L6579,PriceListData!$F$2:$F$97,PriceListData!$E$2:$E$97)</f>
        <v>5.75</v>
      </c>
      <c r="N6579" t="str">
        <f>TEXT(B6579,"dddd")</f>
        <v>Wednesday</v>
      </c>
    </row>
    <row r="6580" spans="1:14" x14ac:dyDescent="0.35">
      <c r="A6580">
        <v>292760</v>
      </c>
      <c r="B6580" s="3">
        <v>45805</v>
      </c>
      <c r="C6580" s="4">
        <v>0.65039351851851857</v>
      </c>
      <c r="D6580" t="s">
        <v>52</v>
      </c>
      <c r="E6580">
        <v>1</v>
      </c>
      <c r="F6580" t="s">
        <v>15</v>
      </c>
      <c r="G6580" t="s">
        <v>405</v>
      </c>
      <c r="H6580" t="s">
        <v>414</v>
      </c>
      <c r="J6580" t="s">
        <v>403</v>
      </c>
      <c r="K6580">
        <v>1</v>
      </c>
      <c r="L6580" t="str">
        <f>_xlfn.CONCAT(D6580,F6580)</f>
        <v>Frappé12 oz</v>
      </c>
      <c r="M6580" s="10">
        <f>E6580*_xlfn.XLOOKUP(L6580,PriceListData!$F$2:$F$97,PriceListData!$E$2:$E$97)</f>
        <v>4.75</v>
      </c>
      <c r="N6580" t="str">
        <f>TEXT(B6580,"dddd")</f>
        <v>Wednesday</v>
      </c>
    </row>
    <row r="6581" spans="1:14" x14ac:dyDescent="0.35">
      <c r="A6581">
        <v>292760</v>
      </c>
      <c r="B6581" s="3">
        <v>45805</v>
      </c>
      <c r="C6581" s="4">
        <v>0.65039351851851857</v>
      </c>
      <c r="D6581" t="s">
        <v>404</v>
      </c>
      <c r="E6581">
        <v>1</v>
      </c>
      <c r="F6581" t="s">
        <v>15</v>
      </c>
      <c r="G6581" t="s">
        <v>405</v>
      </c>
      <c r="H6581" t="s">
        <v>406</v>
      </c>
      <c r="J6581" t="s">
        <v>403</v>
      </c>
      <c r="K6581">
        <v>1</v>
      </c>
      <c r="L6581" t="str">
        <f>_xlfn.CONCAT(D6581,F6581)</f>
        <v>Café latté12 oz</v>
      </c>
      <c r="M6581" s="10">
        <f>E6581*_xlfn.XLOOKUP(L6581,PriceListData!$F$2:$F$97,PriceListData!$E$2:$E$97)</f>
        <v>4.25</v>
      </c>
      <c r="N6581" t="str">
        <f>TEXT(B6581,"dddd")</f>
        <v>Wednesday</v>
      </c>
    </row>
    <row r="6582" spans="1:14" x14ac:dyDescent="0.35">
      <c r="A6582">
        <v>292759</v>
      </c>
      <c r="B6582" s="3">
        <v>45805</v>
      </c>
      <c r="C6582" s="4">
        <v>0.64500000000000002</v>
      </c>
      <c r="D6582" t="s">
        <v>21</v>
      </c>
      <c r="E6582">
        <v>1</v>
      </c>
      <c r="F6582" t="s">
        <v>15</v>
      </c>
      <c r="G6582" t="s">
        <v>405</v>
      </c>
      <c r="H6582" t="s">
        <v>406</v>
      </c>
      <c r="J6582" t="s">
        <v>403</v>
      </c>
      <c r="K6582">
        <v>1</v>
      </c>
      <c r="L6582" t="str">
        <f>_xlfn.CONCAT(D6582,F6582)</f>
        <v>Pourover12 oz</v>
      </c>
      <c r="M6582" s="10">
        <f>E6582*_xlfn.XLOOKUP(L6582,PriceListData!$F$2:$F$97,PriceListData!$E$2:$E$97)</f>
        <v>3.5</v>
      </c>
      <c r="N6582" t="str">
        <f>TEXT(B6582,"dddd")</f>
        <v>Wednesday</v>
      </c>
    </row>
    <row r="6583" spans="1:14" x14ac:dyDescent="0.35">
      <c r="A6583">
        <v>292758</v>
      </c>
      <c r="B6583" s="3">
        <v>45805</v>
      </c>
      <c r="C6583" s="4">
        <v>0.64013888888888892</v>
      </c>
      <c r="D6583" t="s">
        <v>54</v>
      </c>
      <c r="E6583">
        <v>1</v>
      </c>
      <c r="G6583" t="s">
        <v>415</v>
      </c>
      <c r="H6583" t="s">
        <v>416</v>
      </c>
      <c r="J6583" t="s">
        <v>403</v>
      </c>
      <c r="K6583">
        <v>2</v>
      </c>
      <c r="L6583" t="str">
        <f>_xlfn.CONCAT(D6583,F6583)</f>
        <v>Syrup</v>
      </c>
      <c r="M6583" s="10">
        <f>E6583*_xlfn.XLOOKUP(L6583,PriceListData!$F$2:$F$97,PriceListData!$E$2:$E$97)</f>
        <v>0.75</v>
      </c>
      <c r="N6583" t="str">
        <f>TEXT(B6583,"dddd")</f>
        <v>Wednesday</v>
      </c>
    </row>
    <row r="6584" spans="1:14" x14ac:dyDescent="0.35">
      <c r="A6584">
        <v>292758</v>
      </c>
      <c r="B6584" s="3">
        <v>45805</v>
      </c>
      <c r="C6584" s="4">
        <v>0.64013888888888892</v>
      </c>
      <c r="D6584" t="s">
        <v>52</v>
      </c>
      <c r="E6584">
        <v>1</v>
      </c>
      <c r="F6584" t="s">
        <v>15</v>
      </c>
      <c r="G6584" t="s">
        <v>405</v>
      </c>
      <c r="H6584" t="s">
        <v>414</v>
      </c>
      <c r="J6584" t="s">
        <v>403</v>
      </c>
      <c r="K6584">
        <v>2</v>
      </c>
      <c r="L6584" t="str">
        <f>_xlfn.CONCAT(D6584,F6584)</f>
        <v>Frappé12 oz</v>
      </c>
      <c r="M6584" s="10">
        <f>E6584*_xlfn.XLOOKUP(L6584,PriceListData!$F$2:$F$97,PriceListData!$E$2:$E$97)</f>
        <v>4.75</v>
      </c>
      <c r="N6584" t="str">
        <f>TEXT(B6584,"dddd")</f>
        <v>Wednesday</v>
      </c>
    </row>
    <row r="6585" spans="1:14" x14ac:dyDescent="0.35">
      <c r="A6585">
        <v>292757</v>
      </c>
      <c r="B6585" s="3">
        <v>45805</v>
      </c>
      <c r="C6585" s="4">
        <v>0.63885416666666661</v>
      </c>
      <c r="D6585" t="s">
        <v>404</v>
      </c>
      <c r="E6585">
        <v>1</v>
      </c>
      <c r="F6585" t="s">
        <v>15</v>
      </c>
      <c r="G6585" t="s">
        <v>405</v>
      </c>
      <c r="H6585" t="s">
        <v>406</v>
      </c>
      <c r="J6585" t="s">
        <v>403</v>
      </c>
      <c r="K6585">
        <v>2</v>
      </c>
      <c r="L6585" t="str">
        <f>_xlfn.CONCAT(D6585,F6585)</f>
        <v>Café latté12 oz</v>
      </c>
      <c r="M6585" s="10">
        <f>E6585*_xlfn.XLOOKUP(L6585,PriceListData!$F$2:$F$97,PriceListData!$E$2:$E$97)</f>
        <v>4.25</v>
      </c>
      <c r="N6585" t="str">
        <f>TEXT(B6585,"dddd")</f>
        <v>Wednesday</v>
      </c>
    </row>
    <row r="6586" spans="1:14" x14ac:dyDescent="0.35">
      <c r="A6586">
        <v>292756</v>
      </c>
      <c r="B6586" s="3">
        <v>45805</v>
      </c>
      <c r="C6586" s="4">
        <v>0.63495370370370374</v>
      </c>
      <c r="D6586" t="s">
        <v>65</v>
      </c>
      <c r="E6586">
        <v>1</v>
      </c>
      <c r="F6586" t="s">
        <v>15</v>
      </c>
      <c r="G6586" t="s">
        <v>405</v>
      </c>
      <c r="H6586" t="s">
        <v>406</v>
      </c>
      <c r="J6586" t="s">
        <v>403</v>
      </c>
      <c r="K6586">
        <v>1</v>
      </c>
      <c r="L6586" t="str">
        <f>_xlfn.CONCAT(D6586,F6586)</f>
        <v>Cappuccino12 oz</v>
      </c>
      <c r="M6586" s="10">
        <f>E6586*_xlfn.XLOOKUP(L6586,PriceListData!$F$2:$F$97,PriceListData!$E$2:$E$97)</f>
        <v>5.5</v>
      </c>
      <c r="N6586" t="str">
        <f>TEXT(B6586,"dddd")</f>
        <v>Wednesday</v>
      </c>
    </row>
    <row r="6587" spans="1:14" x14ac:dyDescent="0.35">
      <c r="A6587">
        <v>292755</v>
      </c>
      <c r="B6587" s="3">
        <v>45805</v>
      </c>
      <c r="C6587" s="4">
        <v>0.63402777777777775</v>
      </c>
      <c r="D6587" t="s">
        <v>420</v>
      </c>
      <c r="E6587">
        <v>1</v>
      </c>
      <c r="F6587" t="s">
        <v>76</v>
      </c>
      <c r="G6587" t="s">
        <v>413</v>
      </c>
      <c r="H6587" t="s">
        <v>406</v>
      </c>
      <c r="J6587" t="s">
        <v>403</v>
      </c>
      <c r="K6587">
        <v>1</v>
      </c>
      <c r="L6587" t="str">
        <f>_xlfn.CONCAT(D6587,F6587)</f>
        <v>Moroccan tea10 oz</v>
      </c>
      <c r="M6587" s="10">
        <f>E6587*_xlfn.XLOOKUP(L6587,PriceListData!$F$2:$F$97,PriceListData!$E$2:$E$97)</f>
        <v>3</v>
      </c>
      <c r="N6587" t="str">
        <f>TEXT(B6587,"dddd")</f>
        <v>Wednesday</v>
      </c>
    </row>
    <row r="6588" spans="1:14" x14ac:dyDescent="0.35">
      <c r="A6588">
        <v>292754</v>
      </c>
      <c r="B6588" s="3">
        <v>45805</v>
      </c>
      <c r="C6588" s="4">
        <v>0.63267361111111109</v>
      </c>
      <c r="D6588" t="s">
        <v>65</v>
      </c>
      <c r="E6588">
        <v>1</v>
      </c>
      <c r="F6588" t="s">
        <v>15</v>
      </c>
      <c r="G6588" t="s">
        <v>405</v>
      </c>
      <c r="H6588" t="s">
        <v>406</v>
      </c>
      <c r="J6588" t="s">
        <v>403</v>
      </c>
      <c r="K6588">
        <v>1</v>
      </c>
      <c r="L6588" t="str">
        <f>_xlfn.CONCAT(D6588,F6588)</f>
        <v>Cappuccino12 oz</v>
      </c>
      <c r="M6588" s="10">
        <f>E6588*_xlfn.XLOOKUP(L6588,PriceListData!$F$2:$F$97,PriceListData!$E$2:$E$97)</f>
        <v>5.5</v>
      </c>
      <c r="N6588" t="str">
        <f>TEXT(B6588,"dddd")</f>
        <v>Wednesday</v>
      </c>
    </row>
    <row r="6589" spans="1:14" x14ac:dyDescent="0.35">
      <c r="A6589">
        <v>292752</v>
      </c>
      <c r="B6589" s="3">
        <v>45805</v>
      </c>
      <c r="C6589" s="4">
        <v>0.62971064814814814</v>
      </c>
      <c r="D6589" t="s">
        <v>52</v>
      </c>
      <c r="E6589">
        <v>1</v>
      </c>
      <c r="F6589" t="s">
        <v>15</v>
      </c>
      <c r="G6589" t="s">
        <v>405</v>
      </c>
      <c r="H6589" t="s">
        <v>414</v>
      </c>
      <c r="J6589" t="s">
        <v>403</v>
      </c>
      <c r="K6589">
        <v>1</v>
      </c>
      <c r="L6589" t="str">
        <f>_xlfn.CONCAT(D6589,F6589)</f>
        <v>Frappé12 oz</v>
      </c>
      <c r="M6589" s="10">
        <f>E6589*_xlfn.XLOOKUP(L6589,PriceListData!$F$2:$F$97,PriceListData!$E$2:$E$97)</f>
        <v>4.75</v>
      </c>
      <c r="N6589" t="str">
        <f>TEXT(B6589,"dddd")</f>
        <v>Wednesday</v>
      </c>
    </row>
    <row r="6590" spans="1:14" x14ac:dyDescent="0.35">
      <c r="A6590">
        <v>292751</v>
      </c>
      <c r="B6590" s="3">
        <v>45805</v>
      </c>
      <c r="C6590" s="4">
        <v>0.62427083333333333</v>
      </c>
      <c r="D6590" t="s">
        <v>40</v>
      </c>
      <c r="E6590">
        <v>1</v>
      </c>
      <c r="F6590" t="s">
        <v>35</v>
      </c>
      <c r="G6590" t="s">
        <v>405</v>
      </c>
      <c r="H6590" t="s">
        <v>406</v>
      </c>
      <c r="J6590" t="s">
        <v>403</v>
      </c>
      <c r="K6590">
        <v>1</v>
      </c>
      <c r="L6590" t="str">
        <f>_xlfn.CONCAT(D6590,F6590)</f>
        <v>Espresso1 oz</v>
      </c>
      <c r="M6590" s="10">
        <f>E6590*_xlfn.XLOOKUP(L6590,PriceListData!$F$2:$F$97,PriceListData!$E$2:$E$97)</f>
        <v>2.5</v>
      </c>
      <c r="N6590" t="str">
        <f>TEXT(B6590,"dddd")</f>
        <v>Wednesday</v>
      </c>
    </row>
    <row r="6591" spans="1:14" x14ac:dyDescent="0.35">
      <c r="A6591">
        <v>292750</v>
      </c>
      <c r="B6591" s="3">
        <v>45805</v>
      </c>
      <c r="C6591" s="4">
        <v>0.62340277777777775</v>
      </c>
      <c r="D6591" t="s">
        <v>411</v>
      </c>
      <c r="E6591">
        <v>1</v>
      </c>
      <c r="F6591" t="s">
        <v>24</v>
      </c>
      <c r="G6591" t="s">
        <v>405</v>
      </c>
      <c r="H6591" t="s">
        <v>406</v>
      </c>
      <c r="J6591" t="s">
        <v>403</v>
      </c>
      <c r="K6591">
        <v>1</v>
      </c>
      <c r="L6591" t="str">
        <f>_xlfn.CONCAT(D6591,F6591)</f>
        <v>Turkish coffee3 oz</v>
      </c>
      <c r="M6591" s="10">
        <f>E6591*_xlfn.XLOOKUP(L6591,PriceListData!$F$2:$F$97,PriceListData!$E$2:$E$97)</f>
        <v>3.75</v>
      </c>
      <c r="N6591" t="str">
        <f>TEXT(B6591,"dddd")</f>
        <v>Wednesday</v>
      </c>
    </row>
    <row r="6592" spans="1:14" x14ac:dyDescent="0.35">
      <c r="A6592">
        <v>292749</v>
      </c>
      <c r="B6592" s="3">
        <v>45805</v>
      </c>
      <c r="C6592" s="4">
        <v>0.57833333333333337</v>
      </c>
      <c r="D6592" t="s">
        <v>65</v>
      </c>
      <c r="E6592">
        <v>1</v>
      </c>
      <c r="F6592" t="s">
        <v>15</v>
      </c>
      <c r="G6592" t="s">
        <v>405</v>
      </c>
      <c r="H6592" t="s">
        <v>406</v>
      </c>
      <c r="J6592" t="s">
        <v>403</v>
      </c>
      <c r="K6592">
        <v>1</v>
      </c>
      <c r="L6592" t="str">
        <f>_xlfn.CONCAT(D6592,F6592)</f>
        <v>Cappuccino12 oz</v>
      </c>
      <c r="M6592" s="10">
        <f>E6592*_xlfn.XLOOKUP(L6592,PriceListData!$F$2:$F$97,PriceListData!$E$2:$E$97)</f>
        <v>5.5</v>
      </c>
      <c r="N6592" t="str">
        <f>TEXT(B6592,"dddd")</f>
        <v>Wednesday</v>
      </c>
    </row>
    <row r="6593" spans="1:14" x14ac:dyDescent="0.35">
      <c r="A6593">
        <v>292748</v>
      </c>
      <c r="B6593" s="3">
        <v>45805</v>
      </c>
      <c r="C6593" s="4">
        <v>0.57564814814814813</v>
      </c>
      <c r="D6593" t="s">
        <v>52</v>
      </c>
      <c r="E6593">
        <v>1</v>
      </c>
      <c r="F6593" t="s">
        <v>15</v>
      </c>
      <c r="G6593" t="s">
        <v>405</v>
      </c>
      <c r="H6593" t="s">
        <v>414</v>
      </c>
      <c r="J6593" t="s">
        <v>403</v>
      </c>
      <c r="K6593">
        <v>1</v>
      </c>
      <c r="L6593" t="str">
        <f>_xlfn.CONCAT(D6593,F6593)</f>
        <v>Frappé12 oz</v>
      </c>
      <c r="M6593" s="10">
        <f>E6593*_xlfn.XLOOKUP(L6593,PriceListData!$F$2:$F$97,PriceListData!$E$2:$E$97)</f>
        <v>4.75</v>
      </c>
      <c r="N6593" t="str">
        <f>TEXT(B6593,"dddd")</f>
        <v>Wednesday</v>
      </c>
    </row>
    <row r="6594" spans="1:14" x14ac:dyDescent="0.35">
      <c r="A6594">
        <v>292747</v>
      </c>
      <c r="B6594" s="3">
        <v>45805</v>
      </c>
      <c r="C6594" s="4">
        <v>0.57023148148148151</v>
      </c>
      <c r="D6594" t="s">
        <v>425</v>
      </c>
      <c r="E6594">
        <v>1</v>
      </c>
      <c r="F6594" t="s">
        <v>15</v>
      </c>
      <c r="G6594" t="s">
        <v>405</v>
      </c>
      <c r="H6594" t="s">
        <v>414</v>
      </c>
      <c r="J6594" t="s">
        <v>403</v>
      </c>
      <c r="K6594">
        <v>2</v>
      </c>
      <c r="L6594" t="str">
        <f>_xlfn.CONCAT(D6594,F6594)</f>
        <v>Iced Guillermo12 oz</v>
      </c>
      <c r="M6594" s="10">
        <f>E6594*_xlfn.XLOOKUP(L6594,PriceListData!$F$2:$F$97,PriceListData!$E$2:$E$97)</f>
        <v>3.5</v>
      </c>
      <c r="N6594" t="str">
        <f>TEXT(B6594,"dddd")</f>
        <v>Wednesday</v>
      </c>
    </row>
    <row r="6595" spans="1:14" x14ac:dyDescent="0.35">
      <c r="A6595">
        <v>292746</v>
      </c>
      <c r="B6595" s="3">
        <v>45805</v>
      </c>
      <c r="C6595" s="4">
        <v>0.56768518518518518</v>
      </c>
      <c r="D6595" t="s">
        <v>54</v>
      </c>
      <c r="E6595">
        <v>1</v>
      </c>
      <c r="G6595" t="s">
        <v>415</v>
      </c>
      <c r="H6595" t="s">
        <v>416</v>
      </c>
      <c r="J6595" t="s">
        <v>403</v>
      </c>
      <c r="K6595">
        <v>1</v>
      </c>
      <c r="L6595" t="str">
        <f>_xlfn.CONCAT(D6595,F6595)</f>
        <v>Syrup</v>
      </c>
      <c r="M6595" s="10">
        <f>E6595*_xlfn.XLOOKUP(L6595,PriceListData!$F$2:$F$97,PriceListData!$E$2:$E$97)</f>
        <v>0.75</v>
      </c>
      <c r="N6595" t="str">
        <f>TEXT(B6595,"dddd")</f>
        <v>Wednesday</v>
      </c>
    </row>
    <row r="6596" spans="1:14" x14ac:dyDescent="0.35">
      <c r="A6596">
        <v>292746</v>
      </c>
      <c r="B6596" s="3">
        <v>45805</v>
      </c>
      <c r="C6596" s="4">
        <v>0.56768518518518518</v>
      </c>
      <c r="D6596" t="s">
        <v>404</v>
      </c>
      <c r="E6596">
        <v>1</v>
      </c>
      <c r="F6596" t="s">
        <v>15</v>
      </c>
      <c r="G6596" t="s">
        <v>405</v>
      </c>
      <c r="H6596" t="s">
        <v>406</v>
      </c>
      <c r="J6596" t="s">
        <v>403</v>
      </c>
      <c r="K6596">
        <v>1</v>
      </c>
      <c r="L6596" t="str">
        <f>_xlfn.CONCAT(D6596,F6596)</f>
        <v>Café latté12 oz</v>
      </c>
      <c r="M6596" s="10">
        <f>E6596*_xlfn.XLOOKUP(L6596,PriceListData!$F$2:$F$97,PriceListData!$E$2:$E$97)</f>
        <v>4.25</v>
      </c>
      <c r="N6596" t="str">
        <f>TEXT(B6596,"dddd")</f>
        <v>Wednesday</v>
      </c>
    </row>
    <row r="6597" spans="1:14" x14ac:dyDescent="0.35">
      <c r="A6597">
        <v>292745</v>
      </c>
      <c r="B6597" s="3">
        <v>45805</v>
      </c>
      <c r="C6597" s="4">
        <v>0.56533564814814818</v>
      </c>
      <c r="D6597" t="s">
        <v>412</v>
      </c>
      <c r="E6597">
        <v>1</v>
      </c>
      <c r="F6597" t="s">
        <v>15</v>
      </c>
      <c r="G6597" t="s">
        <v>413</v>
      </c>
      <c r="H6597" t="s">
        <v>414</v>
      </c>
      <c r="J6597" t="s">
        <v>403</v>
      </c>
      <c r="K6597">
        <v>1</v>
      </c>
      <c r="L6597" t="str">
        <f>_xlfn.CONCAT(D6597,F6597)</f>
        <v>Iced tea12 oz</v>
      </c>
      <c r="M6597" s="10">
        <f>E6597*_xlfn.XLOOKUP(L6597,PriceListData!$F$2:$F$97,PriceListData!$E$2:$E$97)</f>
        <v>4.25</v>
      </c>
      <c r="N6597" t="str">
        <f>TEXT(B6597,"dddd")</f>
        <v>Wednesday</v>
      </c>
    </row>
    <row r="6598" spans="1:14" x14ac:dyDescent="0.35">
      <c r="A6598">
        <v>292744</v>
      </c>
      <c r="B6598" s="3">
        <v>45805</v>
      </c>
      <c r="C6598" s="4">
        <v>0.56333333333333335</v>
      </c>
      <c r="D6598" t="s">
        <v>52</v>
      </c>
      <c r="E6598">
        <v>1</v>
      </c>
      <c r="F6598" t="s">
        <v>15</v>
      </c>
      <c r="G6598" t="s">
        <v>405</v>
      </c>
      <c r="H6598" t="s">
        <v>414</v>
      </c>
      <c r="J6598" t="s">
        <v>403</v>
      </c>
      <c r="K6598">
        <v>2</v>
      </c>
      <c r="L6598" t="str">
        <f>_xlfn.CONCAT(D6598,F6598)</f>
        <v>Frappé12 oz</v>
      </c>
      <c r="M6598" s="10">
        <f>E6598*_xlfn.XLOOKUP(L6598,PriceListData!$F$2:$F$97,PriceListData!$E$2:$E$97)</f>
        <v>4.75</v>
      </c>
      <c r="N6598" t="str">
        <f>TEXT(B6598,"dddd")</f>
        <v>Wednesday</v>
      </c>
    </row>
    <row r="6599" spans="1:14" x14ac:dyDescent="0.35">
      <c r="A6599">
        <v>292743</v>
      </c>
      <c r="B6599" s="3">
        <v>45805</v>
      </c>
      <c r="C6599" s="4">
        <v>0.56229166666666663</v>
      </c>
      <c r="D6599" t="s">
        <v>412</v>
      </c>
      <c r="E6599">
        <v>1</v>
      </c>
      <c r="F6599" t="s">
        <v>15</v>
      </c>
      <c r="G6599" t="s">
        <v>413</v>
      </c>
      <c r="H6599" t="s">
        <v>414</v>
      </c>
      <c r="J6599" t="s">
        <v>403</v>
      </c>
      <c r="K6599">
        <v>2</v>
      </c>
      <c r="L6599" t="str">
        <f>_xlfn.CONCAT(D6599,F6599)</f>
        <v>Iced tea12 oz</v>
      </c>
      <c r="M6599" s="10">
        <f>E6599*_xlfn.XLOOKUP(L6599,PriceListData!$F$2:$F$97,PriceListData!$E$2:$E$97)</f>
        <v>4.25</v>
      </c>
      <c r="N6599" t="str">
        <f>TEXT(B6599,"dddd")</f>
        <v>Wednesday</v>
      </c>
    </row>
    <row r="6600" spans="1:14" x14ac:dyDescent="0.35">
      <c r="A6600">
        <v>292742</v>
      </c>
      <c r="B6600" s="3">
        <v>45805</v>
      </c>
      <c r="C6600" s="4">
        <v>0.562037037037037</v>
      </c>
      <c r="D6600" t="s">
        <v>404</v>
      </c>
      <c r="E6600">
        <v>1</v>
      </c>
      <c r="F6600" t="s">
        <v>15</v>
      </c>
      <c r="G6600" t="s">
        <v>405</v>
      </c>
      <c r="H6600" t="s">
        <v>406</v>
      </c>
      <c r="J6600" t="s">
        <v>403</v>
      </c>
      <c r="K6600">
        <v>2</v>
      </c>
      <c r="L6600" t="str">
        <f>_xlfn.CONCAT(D6600,F6600)</f>
        <v>Café latté12 oz</v>
      </c>
      <c r="M6600" s="10">
        <f>E6600*_xlfn.XLOOKUP(L6600,PriceListData!$F$2:$F$97,PriceListData!$E$2:$E$97)</f>
        <v>4.25</v>
      </c>
      <c r="N6600" t="str">
        <f>TEXT(B6600,"dddd")</f>
        <v>Wednesday</v>
      </c>
    </row>
    <row r="6601" spans="1:14" x14ac:dyDescent="0.35">
      <c r="A6601">
        <v>292741</v>
      </c>
      <c r="B6601" s="3">
        <v>45805</v>
      </c>
      <c r="C6601" s="4">
        <v>0.56072916666666661</v>
      </c>
      <c r="D6601" t="s">
        <v>52</v>
      </c>
      <c r="E6601">
        <v>1</v>
      </c>
      <c r="F6601" t="s">
        <v>15</v>
      </c>
      <c r="G6601" t="s">
        <v>405</v>
      </c>
      <c r="H6601" t="s">
        <v>414</v>
      </c>
      <c r="J6601" t="s">
        <v>403</v>
      </c>
      <c r="K6601">
        <v>2</v>
      </c>
      <c r="L6601" t="str">
        <f>_xlfn.CONCAT(D6601,F6601)</f>
        <v>Frappé12 oz</v>
      </c>
      <c r="M6601" s="10">
        <f>E6601*_xlfn.XLOOKUP(L6601,PriceListData!$F$2:$F$97,PriceListData!$E$2:$E$97)</f>
        <v>4.75</v>
      </c>
      <c r="N6601" t="str">
        <f>TEXT(B6601,"dddd")</f>
        <v>Wednesday</v>
      </c>
    </row>
    <row r="6602" spans="1:14" x14ac:dyDescent="0.35">
      <c r="A6602">
        <v>292740</v>
      </c>
      <c r="B6602" s="3">
        <v>45805</v>
      </c>
      <c r="C6602" s="4">
        <v>0.557037037037037</v>
      </c>
      <c r="D6602" t="s">
        <v>52</v>
      </c>
      <c r="E6602">
        <v>1</v>
      </c>
      <c r="F6602" t="s">
        <v>15</v>
      </c>
      <c r="G6602" t="s">
        <v>405</v>
      </c>
      <c r="H6602" t="s">
        <v>414</v>
      </c>
      <c r="J6602" t="s">
        <v>403</v>
      </c>
      <c r="K6602">
        <v>1</v>
      </c>
      <c r="L6602" t="str">
        <f>_xlfn.CONCAT(D6602,F6602)</f>
        <v>Frappé12 oz</v>
      </c>
      <c r="M6602" s="10">
        <f>E6602*_xlfn.XLOOKUP(L6602,PriceListData!$F$2:$F$97,PriceListData!$E$2:$E$97)</f>
        <v>4.75</v>
      </c>
      <c r="N6602" t="str">
        <f>TEXT(B6602,"dddd")</f>
        <v>Wednesday</v>
      </c>
    </row>
    <row r="6603" spans="1:14" x14ac:dyDescent="0.35">
      <c r="A6603">
        <v>292739</v>
      </c>
      <c r="B6603" s="3">
        <v>45805</v>
      </c>
      <c r="C6603" s="4">
        <v>0.55444444444444441</v>
      </c>
      <c r="D6603" t="s">
        <v>52</v>
      </c>
      <c r="E6603">
        <v>1</v>
      </c>
      <c r="F6603" t="s">
        <v>15</v>
      </c>
      <c r="G6603" t="s">
        <v>405</v>
      </c>
      <c r="H6603" t="s">
        <v>414</v>
      </c>
      <c r="J6603" t="s">
        <v>403</v>
      </c>
      <c r="K6603">
        <v>2</v>
      </c>
      <c r="L6603" t="str">
        <f>_xlfn.CONCAT(D6603,F6603)</f>
        <v>Frappé12 oz</v>
      </c>
      <c r="M6603" s="10">
        <f>E6603*_xlfn.XLOOKUP(L6603,PriceListData!$F$2:$F$97,PriceListData!$E$2:$E$97)</f>
        <v>4.75</v>
      </c>
      <c r="N6603" t="str">
        <f>TEXT(B6603,"dddd")</f>
        <v>Wednesday</v>
      </c>
    </row>
    <row r="6604" spans="1:14" x14ac:dyDescent="0.35">
      <c r="A6604">
        <v>292738</v>
      </c>
      <c r="B6604" s="3">
        <v>45805</v>
      </c>
      <c r="C6604" s="4">
        <v>0.5540046296296296</v>
      </c>
      <c r="D6604" t="s">
        <v>412</v>
      </c>
      <c r="E6604">
        <v>1</v>
      </c>
      <c r="F6604" t="s">
        <v>15</v>
      </c>
      <c r="G6604" t="s">
        <v>413</v>
      </c>
      <c r="H6604" t="s">
        <v>414</v>
      </c>
      <c r="J6604" t="s">
        <v>403</v>
      </c>
      <c r="K6604">
        <v>2</v>
      </c>
      <c r="L6604" t="str">
        <f>_xlfn.CONCAT(D6604,F6604)</f>
        <v>Iced tea12 oz</v>
      </c>
      <c r="M6604" s="10">
        <f>E6604*_xlfn.XLOOKUP(L6604,PriceListData!$F$2:$F$97,PriceListData!$E$2:$E$97)</f>
        <v>4.25</v>
      </c>
      <c r="N6604" t="str">
        <f>TEXT(B6604,"dddd")</f>
        <v>Wednesday</v>
      </c>
    </row>
    <row r="6605" spans="1:14" x14ac:dyDescent="0.35">
      <c r="A6605">
        <v>292737</v>
      </c>
      <c r="B6605" s="3">
        <v>45805</v>
      </c>
      <c r="C6605" s="4">
        <v>0.55290509259259257</v>
      </c>
      <c r="D6605" t="s">
        <v>65</v>
      </c>
      <c r="E6605">
        <v>1</v>
      </c>
      <c r="F6605" t="s">
        <v>15</v>
      </c>
      <c r="G6605" t="s">
        <v>405</v>
      </c>
      <c r="H6605" t="s">
        <v>406</v>
      </c>
      <c r="J6605" t="s">
        <v>403</v>
      </c>
      <c r="K6605">
        <v>2</v>
      </c>
      <c r="L6605" t="str">
        <f>_xlfn.CONCAT(D6605,F6605)</f>
        <v>Cappuccino12 oz</v>
      </c>
      <c r="M6605" s="10">
        <f>E6605*_xlfn.XLOOKUP(L6605,PriceListData!$F$2:$F$97,PriceListData!$E$2:$E$97)</f>
        <v>5.5</v>
      </c>
      <c r="N6605" t="str">
        <f>TEXT(B6605,"dddd")</f>
        <v>Wednesday</v>
      </c>
    </row>
    <row r="6606" spans="1:14" x14ac:dyDescent="0.35">
      <c r="A6606">
        <v>292736</v>
      </c>
      <c r="B6606" s="3">
        <v>45805</v>
      </c>
      <c r="C6606" s="4">
        <v>0.55208333333333337</v>
      </c>
      <c r="D6606" t="s">
        <v>404</v>
      </c>
      <c r="E6606">
        <v>1</v>
      </c>
      <c r="F6606" t="s">
        <v>15</v>
      </c>
      <c r="G6606" t="s">
        <v>405</v>
      </c>
      <c r="H6606" t="s">
        <v>406</v>
      </c>
      <c r="J6606" t="s">
        <v>403</v>
      </c>
      <c r="K6606">
        <v>2</v>
      </c>
      <c r="L6606" t="str">
        <f>_xlfn.CONCAT(D6606,F6606)</f>
        <v>Café latté12 oz</v>
      </c>
      <c r="M6606" s="10">
        <f>E6606*_xlfn.XLOOKUP(L6606,PriceListData!$F$2:$F$97,PriceListData!$E$2:$E$97)</f>
        <v>4.25</v>
      </c>
      <c r="N6606" t="str">
        <f>TEXT(B6606,"dddd")</f>
        <v>Wednesday</v>
      </c>
    </row>
    <row r="6607" spans="1:14" x14ac:dyDescent="0.35">
      <c r="A6607">
        <v>292735</v>
      </c>
      <c r="B6607" s="3">
        <v>45805</v>
      </c>
      <c r="C6607" s="4">
        <v>0.55158564814814814</v>
      </c>
      <c r="D6607" t="s">
        <v>54</v>
      </c>
      <c r="E6607">
        <v>1</v>
      </c>
      <c r="G6607" t="s">
        <v>415</v>
      </c>
      <c r="H6607" t="s">
        <v>416</v>
      </c>
      <c r="J6607" t="s">
        <v>403</v>
      </c>
      <c r="K6607">
        <v>1</v>
      </c>
      <c r="L6607" t="str">
        <f>_xlfn.CONCAT(D6607,F6607)</f>
        <v>Syrup</v>
      </c>
      <c r="M6607" s="10">
        <f>E6607*_xlfn.XLOOKUP(L6607,PriceListData!$F$2:$F$97,PriceListData!$E$2:$E$97)</f>
        <v>0.75</v>
      </c>
      <c r="N6607" t="str">
        <f>TEXT(B6607,"dddd")</f>
        <v>Wednesday</v>
      </c>
    </row>
    <row r="6608" spans="1:14" x14ac:dyDescent="0.35">
      <c r="A6608">
        <v>292735</v>
      </c>
      <c r="B6608" s="3">
        <v>45805</v>
      </c>
      <c r="C6608" s="4">
        <v>0.55158564814814814</v>
      </c>
      <c r="D6608" t="s">
        <v>21</v>
      </c>
      <c r="E6608">
        <v>1</v>
      </c>
      <c r="F6608" t="s">
        <v>15</v>
      </c>
      <c r="G6608" t="s">
        <v>405</v>
      </c>
      <c r="H6608" t="s">
        <v>406</v>
      </c>
      <c r="J6608" t="s">
        <v>403</v>
      </c>
      <c r="K6608">
        <v>1</v>
      </c>
      <c r="L6608" t="str">
        <f>_xlfn.CONCAT(D6608,F6608)</f>
        <v>Pourover12 oz</v>
      </c>
      <c r="M6608" s="10">
        <f>E6608*_xlfn.XLOOKUP(L6608,PriceListData!$F$2:$F$97,PriceListData!$E$2:$E$97)</f>
        <v>3.5</v>
      </c>
      <c r="N6608" t="str">
        <f>TEXT(B6608,"dddd")</f>
        <v>Wednesday</v>
      </c>
    </row>
    <row r="6609" spans="1:14" x14ac:dyDescent="0.35">
      <c r="A6609">
        <v>292734</v>
      </c>
      <c r="B6609" s="3">
        <v>45805</v>
      </c>
      <c r="C6609" s="4">
        <v>0.55101851851851846</v>
      </c>
      <c r="D6609" t="s">
        <v>21</v>
      </c>
      <c r="E6609">
        <v>1</v>
      </c>
      <c r="F6609" t="s">
        <v>15</v>
      </c>
      <c r="G6609" t="s">
        <v>405</v>
      </c>
      <c r="H6609" t="s">
        <v>406</v>
      </c>
      <c r="J6609" t="s">
        <v>403</v>
      </c>
      <c r="K6609">
        <v>1</v>
      </c>
      <c r="L6609" t="str">
        <f>_xlfn.CONCAT(D6609,F6609)</f>
        <v>Pourover12 oz</v>
      </c>
      <c r="M6609" s="10">
        <f>E6609*_xlfn.XLOOKUP(L6609,PriceListData!$F$2:$F$97,PriceListData!$E$2:$E$97)</f>
        <v>3.5</v>
      </c>
      <c r="N6609" t="str">
        <f>TEXT(B6609,"dddd")</f>
        <v>Wednesday</v>
      </c>
    </row>
    <row r="6610" spans="1:14" x14ac:dyDescent="0.35">
      <c r="A6610">
        <v>292733</v>
      </c>
      <c r="B6610" s="3">
        <v>45805</v>
      </c>
      <c r="C6610" s="4">
        <v>0.54614583333333333</v>
      </c>
      <c r="D6610" t="s">
        <v>425</v>
      </c>
      <c r="E6610">
        <v>1</v>
      </c>
      <c r="F6610" t="s">
        <v>15</v>
      </c>
      <c r="G6610" t="s">
        <v>405</v>
      </c>
      <c r="H6610" t="s">
        <v>414</v>
      </c>
      <c r="J6610" t="s">
        <v>403</v>
      </c>
      <c r="K6610">
        <v>1</v>
      </c>
      <c r="L6610" t="str">
        <f>_xlfn.CONCAT(D6610,F6610)</f>
        <v>Iced Guillermo12 oz</v>
      </c>
      <c r="M6610" s="10">
        <f>E6610*_xlfn.XLOOKUP(L6610,PriceListData!$F$2:$F$97,PriceListData!$E$2:$E$97)</f>
        <v>3.5</v>
      </c>
      <c r="N6610" t="str">
        <f>TEXT(B6610,"dddd")</f>
        <v>Wednesday</v>
      </c>
    </row>
    <row r="6611" spans="1:14" x14ac:dyDescent="0.35">
      <c r="A6611">
        <v>292732</v>
      </c>
      <c r="B6611" s="3">
        <v>45805</v>
      </c>
      <c r="C6611" s="4">
        <v>0.54328703703703707</v>
      </c>
      <c r="D6611" t="s">
        <v>52</v>
      </c>
      <c r="E6611">
        <v>1</v>
      </c>
      <c r="F6611" t="s">
        <v>15</v>
      </c>
      <c r="G6611" t="s">
        <v>405</v>
      </c>
      <c r="H6611" t="s">
        <v>414</v>
      </c>
      <c r="J6611" t="s">
        <v>403</v>
      </c>
      <c r="K6611">
        <v>2</v>
      </c>
      <c r="L6611" t="str">
        <f>_xlfn.CONCAT(D6611,F6611)</f>
        <v>Frappé12 oz</v>
      </c>
      <c r="M6611" s="10">
        <f>E6611*_xlfn.XLOOKUP(L6611,PriceListData!$F$2:$F$97,PriceListData!$E$2:$E$97)</f>
        <v>4.75</v>
      </c>
      <c r="N6611" t="str">
        <f>TEXT(B6611,"dddd")</f>
        <v>Wednesday</v>
      </c>
    </row>
    <row r="6612" spans="1:14" x14ac:dyDescent="0.35">
      <c r="A6612">
        <v>292731</v>
      </c>
      <c r="B6612" s="3">
        <v>45805</v>
      </c>
      <c r="C6612" s="4">
        <v>0.54238425925925926</v>
      </c>
      <c r="D6612" t="s">
        <v>52</v>
      </c>
      <c r="E6612">
        <v>1</v>
      </c>
      <c r="F6612" t="s">
        <v>15</v>
      </c>
      <c r="G6612" t="s">
        <v>405</v>
      </c>
      <c r="H6612" t="s">
        <v>414</v>
      </c>
      <c r="J6612" t="s">
        <v>403</v>
      </c>
      <c r="K6612">
        <v>1</v>
      </c>
      <c r="L6612" t="str">
        <f>_xlfn.CONCAT(D6612,F6612)</f>
        <v>Frappé12 oz</v>
      </c>
      <c r="M6612" s="10">
        <f>E6612*_xlfn.XLOOKUP(L6612,PriceListData!$F$2:$F$97,PriceListData!$E$2:$E$97)</f>
        <v>4.75</v>
      </c>
      <c r="N6612" t="str">
        <f>TEXT(B6612,"dddd")</f>
        <v>Wednesday</v>
      </c>
    </row>
    <row r="6613" spans="1:14" x14ac:dyDescent="0.35">
      <c r="A6613">
        <v>292731</v>
      </c>
      <c r="B6613" s="3">
        <v>45805</v>
      </c>
      <c r="C6613" s="4">
        <v>0.54238425925925926</v>
      </c>
      <c r="D6613" t="s">
        <v>410</v>
      </c>
      <c r="E6613">
        <v>1</v>
      </c>
      <c r="F6613" t="s">
        <v>15</v>
      </c>
      <c r="G6613" t="s">
        <v>405</v>
      </c>
      <c r="H6613" t="s">
        <v>406</v>
      </c>
      <c r="J6613" t="s">
        <v>403</v>
      </c>
      <c r="K6613">
        <v>1</v>
      </c>
      <c r="L6613" t="str">
        <f>_xlfn.CONCAT(D6613,F6613)</f>
        <v>Café Cubano12 oz</v>
      </c>
      <c r="M6613" s="10">
        <f>E6613*_xlfn.XLOOKUP(L6613,PriceListData!$F$2:$F$97,PriceListData!$E$2:$E$97)</f>
        <v>7</v>
      </c>
      <c r="N6613" t="str">
        <f>TEXT(B6613,"dddd")</f>
        <v>Wednesday</v>
      </c>
    </row>
    <row r="6614" spans="1:14" x14ac:dyDescent="0.35">
      <c r="A6614">
        <v>292729</v>
      </c>
      <c r="B6614" s="3">
        <v>45805</v>
      </c>
      <c r="C6614" s="4">
        <v>0.53390046296296301</v>
      </c>
      <c r="D6614" t="s">
        <v>424</v>
      </c>
      <c r="E6614">
        <v>1</v>
      </c>
      <c r="F6614" t="s">
        <v>15</v>
      </c>
      <c r="G6614" t="s">
        <v>423</v>
      </c>
      <c r="H6614" t="s">
        <v>414</v>
      </c>
      <c r="J6614" t="s">
        <v>403</v>
      </c>
      <c r="K6614">
        <v>1</v>
      </c>
      <c r="L6614" t="str">
        <f>_xlfn.CONCAT(D6614,F6614)</f>
        <v>Coconut milk smoothie12 oz</v>
      </c>
      <c r="M6614" s="10">
        <f>E6614*_xlfn.XLOOKUP(L6614,PriceListData!$F$2:$F$97,PriceListData!$E$2:$E$97)</f>
        <v>5.75</v>
      </c>
      <c r="N6614" t="str">
        <f>TEXT(B6614,"dddd")</f>
        <v>Wednesday</v>
      </c>
    </row>
    <row r="6615" spans="1:14" x14ac:dyDescent="0.35">
      <c r="A6615">
        <v>292727</v>
      </c>
      <c r="B6615" s="3">
        <v>45805</v>
      </c>
      <c r="C6615" s="4">
        <v>0.48920138888888887</v>
      </c>
      <c r="D6615" t="s">
        <v>21</v>
      </c>
      <c r="E6615">
        <v>1</v>
      </c>
      <c r="F6615" t="s">
        <v>15</v>
      </c>
      <c r="G6615" t="s">
        <v>405</v>
      </c>
      <c r="H6615" t="s">
        <v>406</v>
      </c>
      <c r="J6615" t="s">
        <v>403</v>
      </c>
      <c r="K6615">
        <v>1</v>
      </c>
      <c r="L6615" t="str">
        <f>_xlfn.CONCAT(D6615,F6615)</f>
        <v>Pourover12 oz</v>
      </c>
      <c r="M6615" s="10">
        <f>E6615*_xlfn.XLOOKUP(L6615,PriceListData!$F$2:$F$97,PriceListData!$E$2:$E$97)</f>
        <v>3.5</v>
      </c>
      <c r="N6615" t="str">
        <f>TEXT(B6615,"dddd")</f>
        <v>Wednesday</v>
      </c>
    </row>
    <row r="6616" spans="1:14" x14ac:dyDescent="0.35">
      <c r="A6616">
        <v>292724</v>
      </c>
      <c r="B6616" s="3">
        <v>45805</v>
      </c>
      <c r="C6616" s="4">
        <v>0.47847222222222224</v>
      </c>
      <c r="D6616" t="s">
        <v>412</v>
      </c>
      <c r="E6616">
        <v>1</v>
      </c>
      <c r="F6616" t="s">
        <v>15</v>
      </c>
      <c r="G6616" t="s">
        <v>413</v>
      </c>
      <c r="H6616" t="s">
        <v>414</v>
      </c>
      <c r="J6616" t="s">
        <v>403</v>
      </c>
      <c r="K6616">
        <v>1</v>
      </c>
      <c r="L6616" t="str">
        <f>_xlfn.CONCAT(D6616,F6616)</f>
        <v>Iced tea12 oz</v>
      </c>
      <c r="M6616" s="10">
        <f>E6616*_xlfn.XLOOKUP(L6616,PriceListData!$F$2:$F$97,PriceListData!$E$2:$E$97)</f>
        <v>4.25</v>
      </c>
      <c r="N6616" t="str">
        <f>TEXT(B6616,"dddd")</f>
        <v>Wednesday</v>
      </c>
    </row>
    <row r="6617" spans="1:14" x14ac:dyDescent="0.35">
      <c r="A6617">
        <v>292724</v>
      </c>
      <c r="B6617" s="3">
        <v>45805</v>
      </c>
      <c r="C6617" s="4">
        <v>0.47847222222222224</v>
      </c>
      <c r="D6617" t="s">
        <v>404</v>
      </c>
      <c r="E6617">
        <v>1</v>
      </c>
      <c r="F6617" t="s">
        <v>15</v>
      </c>
      <c r="G6617" t="s">
        <v>405</v>
      </c>
      <c r="H6617" t="s">
        <v>406</v>
      </c>
      <c r="J6617" t="s">
        <v>403</v>
      </c>
      <c r="K6617">
        <v>1</v>
      </c>
      <c r="L6617" t="str">
        <f>_xlfn.CONCAT(D6617,F6617)</f>
        <v>Café latté12 oz</v>
      </c>
      <c r="M6617" s="10">
        <f>E6617*_xlfn.XLOOKUP(L6617,PriceListData!$F$2:$F$97,PriceListData!$E$2:$E$97)</f>
        <v>4.25</v>
      </c>
      <c r="N6617" t="str">
        <f>TEXT(B6617,"dddd")</f>
        <v>Wednesday</v>
      </c>
    </row>
    <row r="6618" spans="1:14" x14ac:dyDescent="0.35">
      <c r="A6618">
        <v>292723</v>
      </c>
      <c r="B6618" s="3">
        <v>45805</v>
      </c>
      <c r="C6618" s="4">
        <v>0.47233796296296299</v>
      </c>
      <c r="D6618" t="s">
        <v>425</v>
      </c>
      <c r="E6618">
        <v>1</v>
      </c>
      <c r="F6618" t="s">
        <v>15</v>
      </c>
      <c r="G6618" t="s">
        <v>405</v>
      </c>
      <c r="H6618" t="s">
        <v>414</v>
      </c>
      <c r="J6618" t="s">
        <v>403</v>
      </c>
      <c r="K6618">
        <v>1</v>
      </c>
      <c r="L6618" t="str">
        <f>_xlfn.CONCAT(D6618,F6618)</f>
        <v>Iced Guillermo12 oz</v>
      </c>
      <c r="M6618" s="10">
        <f>E6618*_xlfn.XLOOKUP(L6618,PriceListData!$F$2:$F$97,PriceListData!$E$2:$E$97)</f>
        <v>3.5</v>
      </c>
      <c r="N6618" t="str">
        <f>TEXT(B6618,"dddd")</f>
        <v>Wednesday</v>
      </c>
    </row>
    <row r="6619" spans="1:14" x14ac:dyDescent="0.35">
      <c r="A6619">
        <v>292722</v>
      </c>
      <c r="B6619" s="3">
        <v>45805</v>
      </c>
      <c r="C6619" s="4">
        <v>0.46636574074074072</v>
      </c>
      <c r="D6619" t="s">
        <v>21</v>
      </c>
      <c r="E6619">
        <v>1</v>
      </c>
      <c r="F6619" t="s">
        <v>15</v>
      </c>
      <c r="G6619" t="s">
        <v>405</v>
      </c>
      <c r="H6619" t="s">
        <v>406</v>
      </c>
      <c r="J6619" t="s">
        <v>403</v>
      </c>
      <c r="K6619">
        <v>2</v>
      </c>
      <c r="L6619" t="str">
        <f>_xlfn.CONCAT(D6619,F6619)</f>
        <v>Pourover12 oz</v>
      </c>
      <c r="M6619" s="10">
        <f>E6619*_xlfn.XLOOKUP(L6619,PriceListData!$F$2:$F$97,PriceListData!$E$2:$E$97)</f>
        <v>3.5</v>
      </c>
      <c r="N6619" t="str">
        <f>TEXT(B6619,"dddd")</f>
        <v>Wednesday</v>
      </c>
    </row>
    <row r="6620" spans="1:14" x14ac:dyDescent="0.35">
      <c r="A6620">
        <v>292722</v>
      </c>
      <c r="B6620" s="3">
        <v>45805</v>
      </c>
      <c r="C6620" s="4">
        <v>0.46636574074074072</v>
      </c>
      <c r="D6620" t="s">
        <v>404</v>
      </c>
      <c r="E6620">
        <v>1</v>
      </c>
      <c r="F6620" t="s">
        <v>15</v>
      </c>
      <c r="G6620" t="s">
        <v>405</v>
      </c>
      <c r="H6620" t="s">
        <v>406</v>
      </c>
      <c r="J6620" t="s">
        <v>403</v>
      </c>
      <c r="K6620">
        <v>2</v>
      </c>
      <c r="L6620" t="str">
        <f>_xlfn.CONCAT(D6620,F6620)</f>
        <v>Café latté12 oz</v>
      </c>
      <c r="M6620" s="10">
        <f>E6620*_xlfn.XLOOKUP(L6620,PriceListData!$F$2:$F$97,PriceListData!$E$2:$E$97)</f>
        <v>4.25</v>
      </c>
      <c r="N6620" t="str">
        <f>TEXT(B6620,"dddd")</f>
        <v>Wednesday</v>
      </c>
    </row>
    <row r="6621" spans="1:14" x14ac:dyDescent="0.35">
      <c r="A6621">
        <v>292721</v>
      </c>
      <c r="B6621" s="3">
        <v>45805</v>
      </c>
      <c r="C6621" s="4">
        <v>0.46540509259259261</v>
      </c>
      <c r="D6621" t="s">
        <v>65</v>
      </c>
      <c r="E6621">
        <v>1</v>
      </c>
      <c r="F6621" t="s">
        <v>15</v>
      </c>
      <c r="G6621" t="s">
        <v>405</v>
      </c>
      <c r="H6621" t="s">
        <v>406</v>
      </c>
      <c r="J6621" t="s">
        <v>403</v>
      </c>
      <c r="K6621">
        <v>2</v>
      </c>
      <c r="L6621" t="str">
        <f>_xlfn.CONCAT(D6621,F6621)</f>
        <v>Cappuccino12 oz</v>
      </c>
      <c r="M6621" s="10">
        <f>E6621*_xlfn.XLOOKUP(L6621,PriceListData!$F$2:$F$97,PriceListData!$E$2:$E$97)</f>
        <v>5.5</v>
      </c>
      <c r="N6621" t="str">
        <f>TEXT(B6621,"dddd")</f>
        <v>Wednesday</v>
      </c>
    </row>
    <row r="6622" spans="1:14" x14ac:dyDescent="0.35">
      <c r="A6622">
        <v>292720</v>
      </c>
      <c r="B6622" s="3">
        <v>45805</v>
      </c>
      <c r="C6622" s="4">
        <v>0.46403935185185186</v>
      </c>
      <c r="D6622" t="s">
        <v>445</v>
      </c>
      <c r="E6622">
        <v>1</v>
      </c>
      <c r="F6622" t="s">
        <v>15</v>
      </c>
      <c r="G6622" t="s">
        <v>423</v>
      </c>
      <c r="H6622" t="s">
        <v>414</v>
      </c>
      <c r="J6622" t="s">
        <v>403</v>
      </c>
      <c r="K6622">
        <v>1</v>
      </c>
      <c r="L6622" t="str">
        <f>_xlfn.CONCAT(D6622,F6622)</f>
        <v>Mango lassi12 oz</v>
      </c>
      <c r="M6622" s="10">
        <f>E6622*_xlfn.XLOOKUP(L6622,PriceListData!$F$2:$F$97,PriceListData!$E$2:$E$97)</f>
        <v>5.75</v>
      </c>
      <c r="N6622" t="str">
        <f>TEXT(B6622,"dddd")</f>
        <v>Wednesday</v>
      </c>
    </row>
    <row r="6623" spans="1:14" x14ac:dyDescent="0.35">
      <c r="A6623">
        <v>292719</v>
      </c>
      <c r="B6623" s="3">
        <v>45805</v>
      </c>
      <c r="C6623" s="4">
        <v>0.4634490740740741</v>
      </c>
      <c r="D6623" t="s">
        <v>21</v>
      </c>
      <c r="E6623">
        <v>1</v>
      </c>
      <c r="F6623" t="s">
        <v>15</v>
      </c>
      <c r="G6623" t="s">
        <v>405</v>
      </c>
      <c r="H6623" t="s">
        <v>406</v>
      </c>
      <c r="J6623" t="s">
        <v>403</v>
      </c>
      <c r="K6623">
        <v>1</v>
      </c>
      <c r="L6623" t="str">
        <f>_xlfn.CONCAT(D6623,F6623)</f>
        <v>Pourover12 oz</v>
      </c>
      <c r="M6623" s="10">
        <f>E6623*_xlfn.XLOOKUP(L6623,PriceListData!$F$2:$F$97,PriceListData!$E$2:$E$97)</f>
        <v>3.5</v>
      </c>
      <c r="N6623" t="str">
        <f>TEXT(B6623,"dddd")</f>
        <v>Wednesday</v>
      </c>
    </row>
    <row r="6624" spans="1:14" x14ac:dyDescent="0.35">
      <c r="A6624">
        <v>292719</v>
      </c>
      <c r="B6624" s="3">
        <v>45805</v>
      </c>
      <c r="C6624" s="4">
        <v>0.4634490740740741</v>
      </c>
      <c r="D6624" t="s">
        <v>445</v>
      </c>
      <c r="E6624">
        <v>1</v>
      </c>
      <c r="F6624" t="s">
        <v>15</v>
      </c>
      <c r="G6624" t="s">
        <v>423</v>
      </c>
      <c r="H6624" t="s">
        <v>414</v>
      </c>
      <c r="J6624" t="s">
        <v>403</v>
      </c>
      <c r="K6624">
        <v>1</v>
      </c>
      <c r="L6624" t="str">
        <f>_xlfn.CONCAT(D6624,F6624)</f>
        <v>Mango lassi12 oz</v>
      </c>
      <c r="M6624" s="10">
        <f>E6624*_xlfn.XLOOKUP(L6624,PriceListData!$F$2:$F$97,PriceListData!$E$2:$E$97)</f>
        <v>5.75</v>
      </c>
      <c r="N6624" t="str">
        <f>TEXT(B6624,"dddd")</f>
        <v>Wednesday</v>
      </c>
    </row>
    <row r="6625" spans="1:14" x14ac:dyDescent="0.35">
      <c r="A6625">
        <v>292718</v>
      </c>
      <c r="B6625" s="3">
        <v>45805</v>
      </c>
      <c r="C6625" s="4">
        <v>0.46317129629629628</v>
      </c>
      <c r="D6625" t="s">
        <v>426</v>
      </c>
      <c r="E6625">
        <v>1</v>
      </c>
      <c r="F6625" t="s">
        <v>15</v>
      </c>
      <c r="G6625" t="s">
        <v>423</v>
      </c>
      <c r="H6625" t="s">
        <v>414</v>
      </c>
      <c r="J6625" t="s">
        <v>403</v>
      </c>
      <c r="K6625">
        <v>2</v>
      </c>
      <c r="L6625" t="str">
        <f>_xlfn.CONCAT(D6625,F6625)</f>
        <v>Soda water with fruit slice12 oz</v>
      </c>
      <c r="M6625" s="10">
        <f>E6625*_xlfn.XLOOKUP(L6625,PriceListData!$F$2:$F$97,PriceListData!$E$2:$E$97)</f>
        <v>2</v>
      </c>
      <c r="N6625" t="str">
        <f>TEXT(B6625,"dddd")</f>
        <v>Wednesday</v>
      </c>
    </row>
    <row r="6626" spans="1:14" x14ac:dyDescent="0.35">
      <c r="A6626">
        <v>292718</v>
      </c>
      <c r="B6626" s="3">
        <v>45805</v>
      </c>
      <c r="C6626" s="4">
        <v>0.46317129629629628</v>
      </c>
      <c r="D6626" t="s">
        <v>407</v>
      </c>
      <c r="E6626">
        <v>1</v>
      </c>
      <c r="G6626" t="s">
        <v>405</v>
      </c>
      <c r="H6626" t="s">
        <v>408</v>
      </c>
      <c r="J6626" t="s">
        <v>403</v>
      </c>
      <c r="K6626">
        <v>2</v>
      </c>
      <c r="L6626" t="str">
        <f>_xlfn.CONCAT(D6626,F6626)</f>
        <v>Drip coffee refill</v>
      </c>
      <c r="M6626" s="10">
        <f>E6626*_xlfn.XLOOKUP(L6626,PriceListData!$F$2:$F$97,PriceListData!$E$2:$E$97)</f>
        <v>1.25</v>
      </c>
      <c r="N6626" t="str">
        <f>TEXT(B6626,"dddd")</f>
        <v>Wednesday</v>
      </c>
    </row>
    <row r="6627" spans="1:14" x14ac:dyDescent="0.35">
      <c r="A6627">
        <v>292716</v>
      </c>
      <c r="B6627" s="3">
        <v>45805</v>
      </c>
      <c r="C6627" s="4">
        <v>0.46119212962962963</v>
      </c>
      <c r="D6627" t="s">
        <v>52</v>
      </c>
      <c r="E6627">
        <v>1</v>
      </c>
      <c r="F6627" t="s">
        <v>15</v>
      </c>
      <c r="G6627" t="s">
        <v>405</v>
      </c>
      <c r="H6627" t="s">
        <v>414</v>
      </c>
      <c r="J6627" t="s">
        <v>403</v>
      </c>
      <c r="K6627">
        <v>1</v>
      </c>
      <c r="L6627" t="str">
        <f>_xlfn.CONCAT(D6627,F6627)</f>
        <v>Frappé12 oz</v>
      </c>
      <c r="M6627" s="10">
        <f>E6627*_xlfn.XLOOKUP(L6627,PriceListData!$F$2:$F$97,PriceListData!$E$2:$E$97)</f>
        <v>4.75</v>
      </c>
      <c r="N6627" t="str">
        <f>TEXT(B6627,"dddd")</f>
        <v>Wednesday</v>
      </c>
    </row>
    <row r="6628" spans="1:14" x14ac:dyDescent="0.35">
      <c r="A6628">
        <v>292716</v>
      </c>
      <c r="B6628" s="3">
        <v>45805</v>
      </c>
      <c r="C6628" s="4">
        <v>0.46119212962962963</v>
      </c>
      <c r="D6628" t="s">
        <v>427</v>
      </c>
      <c r="E6628">
        <v>1</v>
      </c>
      <c r="F6628" t="s">
        <v>15</v>
      </c>
      <c r="G6628" t="s">
        <v>417</v>
      </c>
      <c r="H6628" t="s">
        <v>418</v>
      </c>
      <c r="J6628" t="s">
        <v>403</v>
      </c>
      <c r="K6628">
        <v>1</v>
      </c>
      <c r="L6628" t="str">
        <f>_xlfn.CONCAT(D6628,F6628)</f>
        <v>House blend12 oz</v>
      </c>
      <c r="M6628" s="10">
        <f>E6628*_xlfn.XLOOKUP(L6628,PriceListData!$F$2:$F$97,PriceListData!$E$2:$E$97)</f>
        <v>12.95</v>
      </c>
      <c r="N6628" t="str">
        <f>TEXT(B6628,"dddd")</f>
        <v>Wednesday</v>
      </c>
    </row>
    <row r="6629" spans="1:14" x14ac:dyDescent="0.35">
      <c r="A6629">
        <v>292715</v>
      </c>
      <c r="B6629" s="3">
        <v>45805</v>
      </c>
      <c r="C6629" s="4">
        <v>0.45771990740740742</v>
      </c>
      <c r="D6629" t="s">
        <v>52</v>
      </c>
      <c r="E6629">
        <v>1</v>
      </c>
      <c r="F6629" t="s">
        <v>15</v>
      </c>
      <c r="G6629" t="s">
        <v>405</v>
      </c>
      <c r="H6629" t="s">
        <v>414</v>
      </c>
      <c r="J6629" t="s">
        <v>403</v>
      </c>
      <c r="K6629">
        <v>1</v>
      </c>
      <c r="L6629" t="str">
        <f>_xlfn.CONCAT(D6629,F6629)</f>
        <v>Frappé12 oz</v>
      </c>
      <c r="M6629" s="10">
        <f>E6629*_xlfn.XLOOKUP(L6629,PriceListData!$F$2:$F$97,PriceListData!$E$2:$E$97)</f>
        <v>4.75</v>
      </c>
      <c r="N6629" t="str">
        <f>TEXT(B6629,"dddd")</f>
        <v>Wednesday</v>
      </c>
    </row>
    <row r="6630" spans="1:14" x14ac:dyDescent="0.35">
      <c r="A6630">
        <v>292714</v>
      </c>
      <c r="B6630" s="3">
        <v>45805</v>
      </c>
      <c r="C6630" s="4">
        <v>0.45628472222222222</v>
      </c>
      <c r="D6630" t="s">
        <v>404</v>
      </c>
      <c r="E6630">
        <v>1</v>
      </c>
      <c r="F6630" t="s">
        <v>15</v>
      </c>
      <c r="G6630" t="s">
        <v>405</v>
      </c>
      <c r="H6630" t="s">
        <v>406</v>
      </c>
      <c r="J6630" t="s">
        <v>403</v>
      </c>
      <c r="K6630">
        <v>1</v>
      </c>
      <c r="L6630" t="str">
        <f>_xlfn.CONCAT(D6630,F6630)</f>
        <v>Café latté12 oz</v>
      </c>
      <c r="M6630" s="10">
        <f>E6630*_xlfn.XLOOKUP(L6630,PriceListData!$F$2:$F$97,PriceListData!$E$2:$E$97)</f>
        <v>4.25</v>
      </c>
      <c r="N6630" t="str">
        <f>TEXT(B6630,"dddd")</f>
        <v>Wednesday</v>
      </c>
    </row>
    <row r="6631" spans="1:14" x14ac:dyDescent="0.35">
      <c r="A6631">
        <v>292713</v>
      </c>
      <c r="B6631" s="3">
        <v>45805</v>
      </c>
      <c r="C6631" s="4">
        <v>0.45005787037037037</v>
      </c>
      <c r="D6631" t="s">
        <v>52</v>
      </c>
      <c r="E6631">
        <v>1</v>
      </c>
      <c r="F6631" t="s">
        <v>15</v>
      </c>
      <c r="G6631" t="s">
        <v>405</v>
      </c>
      <c r="H6631" t="s">
        <v>414</v>
      </c>
      <c r="J6631" t="s">
        <v>403</v>
      </c>
      <c r="K6631">
        <v>1</v>
      </c>
      <c r="L6631" t="str">
        <f>_xlfn.CONCAT(D6631,F6631)</f>
        <v>Frappé12 oz</v>
      </c>
      <c r="M6631" s="10">
        <f>E6631*_xlfn.XLOOKUP(L6631,PriceListData!$F$2:$F$97,PriceListData!$E$2:$E$97)</f>
        <v>4.75</v>
      </c>
      <c r="N6631" t="str">
        <f>TEXT(B6631,"dddd")</f>
        <v>Wednesday</v>
      </c>
    </row>
    <row r="6632" spans="1:14" x14ac:dyDescent="0.35">
      <c r="A6632">
        <v>292712</v>
      </c>
      <c r="B6632" s="3">
        <v>45805</v>
      </c>
      <c r="C6632" s="4">
        <v>0.4462962962962963</v>
      </c>
      <c r="D6632" t="s">
        <v>404</v>
      </c>
      <c r="E6632">
        <v>1</v>
      </c>
      <c r="F6632" t="s">
        <v>15</v>
      </c>
      <c r="G6632" t="s">
        <v>405</v>
      </c>
      <c r="H6632" t="s">
        <v>406</v>
      </c>
      <c r="J6632" t="s">
        <v>403</v>
      </c>
      <c r="K6632">
        <v>1</v>
      </c>
      <c r="L6632" t="str">
        <f>_xlfn.CONCAT(D6632,F6632)</f>
        <v>Café latté12 oz</v>
      </c>
      <c r="M6632" s="10">
        <f>E6632*_xlfn.XLOOKUP(L6632,PriceListData!$F$2:$F$97,PriceListData!$E$2:$E$97)</f>
        <v>4.25</v>
      </c>
      <c r="N6632" t="str">
        <f>TEXT(B6632,"dddd")</f>
        <v>Wednesday</v>
      </c>
    </row>
    <row r="6633" spans="1:14" x14ac:dyDescent="0.35">
      <c r="A6633">
        <v>292710</v>
      </c>
      <c r="B6633" s="3">
        <v>45805</v>
      </c>
      <c r="C6633" s="4">
        <v>0.44528935185185187</v>
      </c>
      <c r="D6633" t="s">
        <v>427</v>
      </c>
      <c r="E6633">
        <v>1</v>
      </c>
      <c r="F6633" t="s">
        <v>15</v>
      </c>
      <c r="G6633" t="s">
        <v>417</v>
      </c>
      <c r="H6633" t="s">
        <v>418</v>
      </c>
      <c r="J6633" t="s">
        <v>403</v>
      </c>
      <c r="K6633">
        <v>1</v>
      </c>
      <c r="L6633" t="str">
        <f>_xlfn.CONCAT(D6633,F6633)</f>
        <v>House blend12 oz</v>
      </c>
      <c r="M6633" s="10">
        <f>E6633*_xlfn.XLOOKUP(L6633,PriceListData!$F$2:$F$97,PriceListData!$E$2:$E$97)</f>
        <v>12.95</v>
      </c>
      <c r="N6633" t="str">
        <f>TEXT(B6633,"dddd")</f>
        <v>Wednesday</v>
      </c>
    </row>
    <row r="6634" spans="1:14" x14ac:dyDescent="0.35">
      <c r="A6634">
        <v>292709</v>
      </c>
      <c r="B6634" s="3">
        <v>45805</v>
      </c>
      <c r="C6634" s="4">
        <v>0.44252314814814814</v>
      </c>
      <c r="D6634" t="s">
        <v>21</v>
      </c>
      <c r="E6634">
        <v>1</v>
      </c>
      <c r="F6634" t="s">
        <v>15</v>
      </c>
      <c r="G6634" t="s">
        <v>405</v>
      </c>
      <c r="H6634" t="s">
        <v>406</v>
      </c>
      <c r="J6634" t="s">
        <v>403</v>
      </c>
      <c r="K6634">
        <v>2</v>
      </c>
      <c r="L6634" t="str">
        <f>_xlfn.CONCAT(D6634,F6634)</f>
        <v>Pourover12 oz</v>
      </c>
      <c r="M6634" s="10">
        <f>E6634*_xlfn.XLOOKUP(L6634,PriceListData!$F$2:$F$97,PriceListData!$E$2:$E$97)</f>
        <v>3.5</v>
      </c>
      <c r="N6634" t="str">
        <f>TEXT(B6634,"dddd")</f>
        <v>Wednesday</v>
      </c>
    </row>
    <row r="6635" spans="1:14" x14ac:dyDescent="0.35">
      <c r="A6635">
        <v>292709</v>
      </c>
      <c r="B6635" s="3">
        <v>45805</v>
      </c>
      <c r="C6635" s="4">
        <v>0.44252314814814814</v>
      </c>
      <c r="D6635" t="s">
        <v>65</v>
      </c>
      <c r="E6635">
        <v>1</v>
      </c>
      <c r="F6635" t="s">
        <v>15</v>
      </c>
      <c r="G6635" t="s">
        <v>405</v>
      </c>
      <c r="H6635" t="s">
        <v>406</v>
      </c>
      <c r="J6635" t="s">
        <v>403</v>
      </c>
      <c r="K6635">
        <v>2</v>
      </c>
      <c r="L6635" t="str">
        <f>_xlfn.CONCAT(D6635,F6635)</f>
        <v>Cappuccino12 oz</v>
      </c>
      <c r="M6635" s="10">
        <f>E6635*_xlfn.XLOOKUP(L6635,PriceListData!$F$2:$F$97,PriceListData!$E$2:$E$97)</f>
        <v>5.5</v>
      </c>
      <c r="N6635" t="str">
        <f>TEXT(B6635,"dddd")</f>
        <v>Wednesday</v>
      </c>
    </row>
    <row r="6636" spans="1:14" x14ac:dyDescent="0.35">
      <c r="A6636">
        <v>292708</v>
      </c>
      <c r="B6636" s="3">
        <v>45805</v>
      </c>
      <c r="C6636" s="4">
        <v>0.43644675925925924</v>
      </c>
      <c r="D6636" t="s">
        <v>428</v>
      </c>
      <c r="E6636">
        <v>1</v>
      </c>
      <c r="F6636" t="s">
        <v>15</v>
      </c>
      <c r="G6636" t="s">
        <v>413</v>
      </c>
      <c r="H6636" t="s">
        <v>406</v>
      </c>
      <c r="J6636" t="s">
        <v>403</v>
      </c>
      <c r="K6636">
        <v>1</v>
      </c>
      <c r="L6636" t="str">
        <f>_xlfn.CONCAT(D6636,F6636)</f>
        <v>Rooibos latté12 oz</v>
      </c>
      <c r="M6636" s="10">
        <f>E6636*_xlfn.XLOOKUP(L6636,PriceListData!$F$2:$F$97,PriceListData!$E$2:$E$97)</f>
        <v>5.5</v>
      </c>
      <c r="N6636" t="str">
        <f>TEXT(B6636,"dddd")</f>
        <v>Wednesday</v>
      </c>
    </row>
    <row r="6637" spans="1:14" x14ac:dyDescent="0.35">
      <c r="A6637">
        <v>292706</v>
      </c>
      <c r="B6637" s="3">
        <v>45805</v>
      </c>
      <c r="C6637" s="4">
        <v>0.43223379629629627</v>
      </c>
      <c r="D6637" t="s">
        <v>21</v>
      </c>
      <c r="E6637">
        <v>1</v>
      </c>
      <c r="F6637" t="s">
        <v>15</v>
      </c>
      <c r="G6637" t="s">
        <v>405</v>
      </c>
      <c r="H6637" t="s">
        <v>406</v>
      </c>
      <c r="J6637" t="s">
        <v>403</v>
      </c>
      <c r="K6637">
        <v>2</v>
      </c>
      <c r="L6637" t="str">
        <f>_xlfn.CONCAT(D6637,F6637)</f>
        <v>Pourover12 oz</v>
      </c>
      <c r="M6637" s="10">
        <f>E6637*_xlfn.XLOOKUP(L6637,PriceListData!$F$2:$F$97,PriceListData!$E$2:$E$97)</f>
        <v>3.5</v>
      </c>
      <c r="N6637" t="str">
        <f>TEXT(B6637,"dddd")</f>
        <v>Wednesday</v>
      </c>
    </row>
    <row r="6638" spans="1:14" x14ac:dyDescent="0.35">
      <c r="A6638">
        <v>292705</v>
      </c>
      <c r="B6638" s="3">
        <v>45805</v>
      </c>
      <c r="C6638" s="4">
        <v>0.4309837962962963</v>
      </c>
      <c r="D6638" t="s">
        <v>21</v>
      </c>
      <c r="E6638">
        <v>1</v>
      </c>
      <c r="F6638" t="s">
        <v>15</v>
      </c>
      <c r="G6638" t="s">
        <v>405</v>
      </c>
      <c r="H6638" t="s">
        <v>406</v>
      </c>
      <c r="J6638" t="s">
        <v>403</v>
      </c>
      <c r="K6638">
        <v>1</v>
      </c>
      <c r="L6638" t="str">
        <f>_xlfn.CONCAT(D6638,F6638)</f>
        <v>Pourover12 oz</v>
      </c>
      <c r="M6638" s="10">
        <f>E6638*_xlfn.XLOOKUP(L6638,PriceListData!$F$2:$F$97,PriceListData!$E$2:$E$97)</f>
        <v>3.5</v>
      </c>
      <c r="N6638" t="str">
        <f>TEXT(B6638,"dddd")</f>
        <v>Wednesday</v>
      </c>
    </row>
    <row r="6639" spans="1:14" x14ac:dyDescent="0.35">
      <c r="A6639">
        <v>292705</v>
      </c>
      <c r="B6639" s="3">
        <v>45805</v>
      </c>
      <c r="C6639" s="4">
        <v>0.4309837962962963</v>
      </c>
      <c r="D6639" t="s">
        <v>419</v>
      </c>
      <c r="E6639">
        <v>1</v>
      </c>
      <c r="G6639" t="s">
        <v>415</v>
      </c>
      <c r="H6639" t="s">
        <v>416</v>
      </c>
      <c r="J6639" t="s">
        <v>403</v>
      </c>
      <c r="K6639">
        <v>1</v>
      </c>
      <c r="L6639" t="str">
        <f>_xlfn.CONCAT(D6639,F6639)</f>
        <v>Extra shot</v>
      </c>
      <c r="M6639" s="10">
        <f>E6639*_xlfn.XLOOKUP(L6639,PriceListData!$F$2:$F$97,PriceListData!$E$2:$E$97)</f>
        <v>1</v>
      </c>
      <c r="N6639" t="str">
        <f>TEXT(B6639,"dddd")</f>
        <v>Wednesday</v>
      </c>
    </row>
    <row r="6640" spans="1:14" x14ac:dyDescent="0.35">
      <c r="A6640">
        <v>292704</v>
      </c>
      <c r="B6640" s="3">
        <v>45805</v>
      </c>
      <c r="C6640" s="4">
        <v>0.42934027777777778</v>
      </c>
      <c r="D6640" t="s">
        <v>411</v>
      </c>
      <c r="E6640">
        <v>1</v>
      </c>
      <c r="F6640" t="s">
        <v>24</v>
      </c>
      <c r="G6640" t="s">
        <v>405</v>
      </c>
      <c r="H6640" t="s">
        <v>406</v>
      </c>
      <c r="J6640" t="s">
        <v>403</v>
      </c>
      <c r="K6640">
        <v>1</v>
      </c>
      <c r="L6640" t="str">
        <f>_xlfn.CONCAT(D6640,F6640)</f>
        <v>Turkish coffee3 oz</v>
      </c>
      <c r="M6640" s="10">
        <f>E6640*_xlfn.XLOOKUP(L6640,PriceListData!$F$2:$F$97,PriceListData!$E$2:$E$97)</f>
        <v>3.75</v>
      </c>
      <c r="N6640" t="str">
        <f>TEXT(B6640,"dddd")</f>
        <v>Wednesday</v>
      </c>
    </row>
    <row r="6641" spans="1:14" x14ac:dyDescent="0.35">
      <c r="A6641">
        <v>292702</v>
      </c>
      <c r="B6641" s="3">
        <v>45805</v>
      </c>
      <c r="C6641" s="4">
        <v>0.42651620370370369</v>
      </c>
      <c r="D6641" t="s">
        <v>21</v>
      </c>
      <c r="E6641">
        <v>1</v>
      </c>
      <c r="F6641" t="s">
        <v>15</v>
      </c>
      <c r="G6641" t="s">
        <v>405</v>
      </c>
      <c r="H6641" t="s">
        <v>406</v>
      </c>
      <c r="J6641" t="s">
        <v>403</v>
      </c>
      <c r="K6641">
        <v>1</v>
      </c>
      <c r="L6641" t="str">
        <f>_xlfn.CONCAT(D6641,F6641)</f>
        <v>Pourover12 oz</v>
      </c>
      <c r="M6641" s="10">
        <f>E6641*_xlfn.XLOOKUP(L6641,PriceListData!$F$2:$F$97,PriceListData!$E$2:$E$97)</f>
        <v>3.5</v>
      </c>
      <c r="N6641" t="str">
        <f>TEXT(B6641,"dddd")</f>
        <v>Wednesday</v>
      </c>
    </row>
    <row r="6642" spans="1:14" x14ac:dyDescent="0.35">
      <c r="A6642">
        <v>292701</v>
      </c>
      <c r="B6642" s="3">
        <v>45805</v>
      </c>
      <c r="C6642" s="4">
        <v>0.42637731481481483</v>
      </c>
      <c r="D6642" t="s">
        <v>420</v>
      </c>
      <c r="E6642">
        <v>1</v>
      </c>
      <c r="F6642" t="s">
        <v>76</v>
      </c>
      <c r="G6642" t="s">
        <v>413</v>
      </c>
      <c r="H6642" t="s">
        <v>406</v>
      </c>
      <c r="J6642" t="s">
        <v>403</v>
      </c>
      <c r="K6642">
        <v>2</v>
      </c>
      <c r="L6642" t="str">
        <f>_xlfn.CONCAT(D6642,F6642)</f>
        <v>Moroccan tea10 oz</v>
      </c>
      <c r="M6642" s="10">
        <f>E6642*_xlfn.XLOOKUP(L6642,PriceListData!$F$2:$F$97,PriceListData!$E$2:$E$97)</f>
        <v>3</v>
      </c>
      <c r="N6642" t="str">
        <f>TEXT(B6642,"dddd")</f>
        <v>Wednesday</v>
      </c>
    </row>
    <row r="6643" spans="1:14" x14ac:dyDescent="0.35">
      <c r="A6643">
        <v>292699</v>
      </c>
      <c r="B6643" s="3">
        <v>45805</v>
      </c>
      <c r="C6643" s="4">
        <v>0.62056712962962968</v>
      </c>
      <c r="D6643" t="s">
        <v>52</v>
      </c>
      <c r="E6643">
        <v>1</v>
      </c>
      <c r="F6643" t="s">
        <v>15</v>
      </c>
      <c r="G6643" t="s">
        <v>405</v>
      </c>
      <c r="H6643" t="s">
        <v>414</v>
      </c>
      <c r="J6643" t="s">
        <v>403</v>
      </c>
      <c r="K6643">
        <v>2</v>
      </c>
      <c r="L6643" t="str">
        <f>_xlfn.CONCAT(D6643,F6643)</f>
        <v>Frappé12 oz</v>
      </c>
      <c r="M6643" s="10">
        <f>E6643*_xlfn.XLOOKUP(L6643,PriceListData!$F$2:$F$97,PriceListData!$E$2:$E$97)</f>
        <v>4.75</v>
      </c>
      <c r="N6643" t="str">
        <f>TEXT(B6643,"dddd")</f>
        <v>Wednesday</v>
      </c>
    </row>
    <row r="6644" spans="1:14" x14ac:dyDescent="0.35">
      <c r="A6644">
        <v>292698</v>
      </c>
      <c r="B6644" s="3">
        <v>45805</v>
      </c>
      <c r="C6644" s="4">
        <v>0.60828703703703701</v>
      </c>
      <c r="D6644" t="s">
        <v>65</v>
      </c>
      <c r="E6644">
        <v>1</v>
      </c>
      <c r="F6644" t="s">
        <v>15</v>
      </c>
      <c r="G6644" t="s">
        <v>405</v>
      </c>
      <c r="H6644" t="s">
        <v>406</v>
      </c>
      <c r="J6644" t="s">
        <v>403</v>
      </c>
      <c r="K6644">
        <v>1</v>
      </c>
      <c r="L6644" t="str">
        <f>_xlfn.CONCAT(D6644,F6644)</f>
        <v>Cappuccino12 oz</v>
      </c>
      <c r="M6644" s="10">
        <f>E6644*_xlfn.XLOOKUP(L6644,PriceListData!$F$2:$F$97,PriceListData!$E$2:$E$97)</f>
        <v>5.5</v>
      </c>
      <c r="N6644" t="str">
        <f>TEXT(B6644,"dddd")</f>
        <v>Wednesday</v>
      </c>
    </row>
    <row r="6645" spans="1:14" x14ac:dyDescent="0.35">
      <c r="A6645">
        <v>292696</v>
      </c>
      <c r="B6645" s="3">
        <v>45805</v>
      </c>
      <c r="C6645" s="4">
        <v>0.59478009259259257</v>
      </c>
      <c r="D6645" t="s">
        <v>410</v>
      </c>
      <c r="E6645">
        <v>1</v>
      </c>
      <c r="F6645" t="s">
        <v>15</v>
      </c>
      <c r="G6645" t="s">
        <v>405</v>
      </c>
      <c r="H6645" t="s">
        <v>406</v>
      </c>
      <c r="J6645" t="s">
        <v>403</v>
      </c>
      <c r="K6645">
        <v>2</v>
      </c>
      <c r="L6645" t="str">
        <f>_xlfn.CONCAT(D6645,F6645)</f>
        <v>Café Cubano12 oz</v>
      </c>
      <c r="M6645" s="10">
        <f>E6645*_xlfn.XLOOKUP(L6645,PriceListData!$F$2:$F$97,PriceListData!$E$2:$E$97)</f>
        <v>7</v>
      </c>
      <c r="N6645" t="str">
        <f>TEXT(B6645,"dddd")</f>
        <v>Wednesday</v>
      </c>
    </row>
    <row r="6646" spans="1:14" x14ac:dyDescent="0.35">
      <c r="A6646">
        <v>292694</v>
      </c>
      <c r="B6646" s="3">
        <v>45805</v>
      </c>
      <c r="C6646" s="4">
        <v>0.41600694444444447</v>
      </c>
      <c r="D6646" t="s">
        <v>52</v>
      </c>
      <c r="E6646">
        <v>1</v>
      </c>
      <c r="F6646" t="s">
        <v>15</v>
      </c>
      <c r="G6646" t="s">
        <v>405</v>
      </c>
      <c r="H6646" t="s">
        <v>414</v>
      </c>
      <c r="J6646" t="s">
        <v>403</v>
      </c>
      <c r="K6646">
        <v>2</v>
      </c>
      <c r="L6646" t="str">
        <f>_xlfn.CONCAT(D6646,F6646)</f>
        <v>Frappé12 oz</v>
      </c>
      <c r="M6646" s="10">
        <f>E6646*_xlfn.XLOOKUP(L6646,PriceListData!$F$2:$F$97,PriceListData!$E$2:$E$97)</f>
        <v>4.75</v>
      </c>
      <c r="N6646" t="str">
        <f>TEXT(B6646,"dddd")</f>
        <v>Wednesday</v>
      </c>
    </row>
    <row r="6647" spans="1:14" x14ac:dyDescent="0.35">
      <c r="A6647">
        <v>292694</v>
      </c>
      <c r="B6647" s="3">
        <v>45805</v>
      </c>
      <c r="C6647" s="4">
        <v>0.41600694444444447</v>
      </c>
      <c r="D6647" t="s">
        <v>404</v>
      </c>
      <c r="E6647">
        <v>1</v>
      </c>
      <c r="F6647" t="s">
        <v>15</v>
      </c>
      <c r="G6647" t="s">
        <v>405</v>
      </c>
      <c r="H6647" t="s">
        <v>406</v>
      </c>
      <c r="J6647" t="s">
        <v>403</v>
      </c>
      <c r="K6647">
        <v>2</v>
      </c>
      <c r="L6647" t="str">
        <f>_xlfn.CONCAT(D6647,F6647)</f>
        <v>Café latté12 oz</v>
      </c>
      <c r="M6647" s="10">
        <f>E6647*_xlfn.XLOOKUP(L6647,PriceListData!$F$2:$F$97,PriceListData!$E$2:$E$97)</f>
        <v>4.25</v>
      </c>
      <c r="N6647" t="str">
        <f>TEXT(B6647,"dddd")</f>
        <v>Wednesday</v>
      </c>
    </row>
    <row r="6648" spans="1:14" x14ac:dyDescent="0.35">
      <c r="A6648">
        <v>292692</v>
      </c>
      <c r="B6648" s="3">
        <v>45805</v>
      </c>
      <c r="C6648" s="4">
        <v>0.4123148148148148</v>
      </c>
      <c r="D6648" t="s">
        <v>52</v>
      </c>
      <c r="E6648">
        <v>1</v>
      </c>
      <c r="F6648" t="s">
        <v>15</v>
      </c>
      <c r="G6648" t="s">
        <v>405</v>
      </c>
      <c r="H6648" t="s">
        <v>414</v>
      </c>
      <c r="J6648" t="s">
        <v>403</v>
      </c>
      <c r="K6648">
        <v>1</v>
      </c>
      <c r="L6648" t="str">
        <f>_xlfn.CONCAT(D6648,F6648)</f>
        <v>Frappé12 oz</v>
      </c>
      <c r="M6648" s="10">
        <f>E6648*_xlfn.XLOOKUP(L6648,PriceListData!$F$2:$F$97,PriceListData!$E$2:$E$97)</f>
        <v>4.75</v>
      </c>
      <c r="N6648" t="str">
        <f>TEXT(B6648,"dddd")</f>
        <v>Wednesday</v>
      </c>
    </row>
    <row r="6649" spans="1:14" x14ac:dyDescent="0.35">
      <c r="A6649">
        <v>292690</v>
      </c>
      <c r="B6649" s="3">
        <v>45805</v>
      </c>
      <c r="C6649" s="4">
        <v>0.40540509259259261</v>
      </c>
      <c r="D6649" t="s">
        <v>425</v>
      </c>
      <c r="E6649">
        <v>1</v>
      </c>
      <c r="F6649" t="s">
        <v>15</v>
      </c>
      <c r="G6649" t="s">
        <v>405</v>
      </c>
      <c r="H6649" t="s">
        <v>414</v>
      </c>
      <c r="J6649" t="s">
        <v>403</v>
      </c>
      <c r="K6649">
        <v>1</v>
      </c>
      <c r="L6649" t="str">
        <f>_xlfn.CONCAT(D6649,F6649)</f>
        <v>Iced Guillermo12 oz</v>
      </c>
      <c r="M6649" s="10">
        <f>E6649*_xlfn.XLOOKUP(L6649,PriceListData!$F$2:$F$97,PriceListData!$E$2:$E$97)</f>
        <v>3.5</v>
      </c>
      <c r="N6649" t="str">
        <f>TEXT(B6649,"dddd")</f>
        <v>Wednesday</v>
      </c>
    </row>
    <row r="6650" spans="1:14" x14ac:dyDescent="0.35">
      <c r="A6650">
        <v>292689</v>
      </c>
      <c r="B6650" s="3">
        <v>45805</v>
      </c>
      <c r="C6650" s="4">
        <v>0.40476851851851853</v>
      </c>
      <c r="D6650" t="s">
        <v>410</v>
      </c>
      <c r="E6650">
        <v>1</v>
      </c>
      <c r="F6650" t="s">
        <v>15</v>
      </c>
      <c r="G6650" t="s">
        <v>405</v>
      </c>
      <c r="H6650" t="s">
        <v>406</v>
      </c>
      <c r="J6650" t="s">
        <v>403</v>
      </c>
      <c r="K6650">
        <v>1</v>
      </c>
      <c r="L6650" t="str">
        <f>_xlfn.CONCAT(D6650,F6650)</f>
        <v>Café Cubano12 oz</v>
      </c>
      <c r="M6650" s="10">
        <f>E6650*_xlfn.XLOOKUP(L6650,PriceListData!$F$2:$F$97,PriceListData!$E$2:$E$97)</f>
        <v>7</v>
      </c>
      <c r="N6650" t="str">
        <f>TEXT(B6650,"dddd")</f>
        <v>Wednesday</v>
      </c>
    </row>
    <row r="6651" spans="1:14" x14ac:dyDescent="0.35">
      <c r="A6651">
        <v>292688</v>
      </c>
      <c r="B6651" s="3">
        <v>45805</v>
      </c>
      <c r="C6651" s="4">
        <v>0.39870370370370373</v>
      </c>
      <c r="D6651" t="s">
        <v>65</v>
      </c>
      <c r="E6651">
        <v>1</v>
      </c>
      <c r="F6651" t="s">
        <v>15</v>
      </c>
      <c r="G6651" t="s">
        <v>405</v>
      </c>
      <c r="H6651" t="s">
        <v>406</v>
      </c>
      <c r="J6651" t="s">
        <v>403</v>
      </c>
      <c r="K6651">
        <v>1</v>
      </c>
      <c r="L6651" t="str">
        <f>_xlfn.CONCAT(D6651,F6651)</f>
        <v>Cappuccino12 oz</v>
      </c>
      <c r="M6651" s="10">
        <f>E6651*_xlfn.XLOOKUP(L6651,PriceListData!$F$2:$F$97,PriceListData!$E$2:$E$97)</f>
        <v>5.5</v>
      </c>
      <c r="N6651" t="str">
        <f>TEXT(B6651,"dddd")</f>
        <v>Wednesday</v>
      </c>
    </row>
    <row r="6652" spans="1:14" x14ac:dyDescent="0.35">
      <c r="A6652">
        <v>292687</v>
      </c>
      <c r="B6652" s="3">
        <v>45805</v>
      </c>
      <c r="C6652" s="4">
        <v>0.39709490740740738</v>
      </c>
      <c r="D6652" t="s">
        <v>404</v>
      </c>
      <c r="E6652">
        <v>1</v>
      </c>
      <c r="F6652" t="s">
        <v>15</v>
      </c>
      <c r="G6652" t="s">
        <v>405</v>
      </c>
      <c r="H6652" t="s">
        <v>406</v>
      </c>
      <c r="J6652" t="s">
        <v>403</v>
      </c>
      <c r="K6652">
        <v>1</v>
      </c>
      <c r="L6652" t="str">
        <f>_xlfn.CONCAT(D6652,F6652)</f>
        <v>Café latté12 oz</v>
      </c>
      <c r="M6652" s="10">
        <f>E6652*_xlfn.XLOOKUP(L6652,PriceListData!$F$2:$F$97,PriceListData!$E$2:$E$97)</f>
        <v>4.25</v>
      </c>
      <c r="N6652" t="str">
        <f>TEXT(B6652,"dddd")</f>
        <v>Wednesday</v>
      </c>
    </row>
    <row r="6653" spans="1:14" x14ac:dyDescent="0.35">
      <c r="A6653">
        <v>292686</v>
      </c>
      <c r="B6653" s="3">
        <v>45805</v>
      </c>
      <c r="C6653" s="4">
        <v>0.39672453703703703</v>
      </c>
      <c r="D6653" t="s">
        <v>153</v>
      </c>
      <c r="E6653">
        <v>1</v>
      </c>
      <c r="F6653" t="s">
        <v>15</v>
      </c>
      <c r="G6653" t="s">
        <v>405</v>
      </c>
      <c r="H6653" t="s">
        <v>406</v>
      </c>
      <c r="J6653" t="s">
        <v>403</v>
      </c>
      <c r="K6653">
        <v>1</v>
      </c>
      <c r="L6653" t="str">
        <f>_xlfn.CONCAT(D6653,F6653)</f>
        <v>Aeropress12 oz</v>
      </c>
      <c r="M6653" s="10">
        <f>E6653*_xlfn.XLOOKUP(L6653,PriceListData!$F$2:$F$97,PriceListData!$E$2:$E$97)</f>
        <v>6</v>
      </c>
      <c r="N6653" t="str">
        <f>TEXT(B6653,"dddd")</f>
        <v>Wednesday</v>
      </c>
    </row>
    <row r="6654" spans="1:14" x14ac:dyDescent="0.35">
      <c r="A6654">
        <v>292685</v>
      </c>
      <c r="B6654" s="3">
        <v>45805</v>
      </c>
      <c r="C6654" s="4">
        <v>0.39633101851851854</v>
      </c>
      <c r="D6654" t="s">
        <v>52</v>
      </c>
      <c r="E6654">
        <v>1</v>
      </c>
      <c r="F6654" t="s">
        <v>15</v>
      </c>
      <c r="G6654" t="s">
        <v>405</v>
      </c>
      <c r="H6654" t="s">
        <v>414</v>
      </c>
      <c r="J6654" t="s">
        <v>403</v>
      </c>
      <c r="K6654">
        <v>1</v>
      </c>
      <c r="L6654" t="str">
        <f>_xlfn.CONCAT(D6654,F6654)</f>
        <v>Frappé12 oz</v>
      </c>
      <c r="M6654" s="10">
        <f>E6654*_xlfn.XLOOKUP(L6654,PriceListData!$F$2:$F$97,PriceListData!$E$2:$E$97)</f>
        <v>4.75</v>
      </c>
      <c r="N6654" t="str">
        <f>TEXT(B6654,"dddd")</f>
        <v>Wednesday</v>
      </c>
    </row>
    <row r="6655" spans="1:14" x14ac:dyDescent="0.35">
      <c r="A6655">
        <v>292685</v>
      </c>
      <c r="B6655" s="3">
        <v>45805</v>
      </c>
      <c r="C6655" s="4">
        <v>0.39633101851851854</v>
      </c>
      <c r="D6655" t="s">
        <v>419</v>
      </c>
      <c r="E6655">
        <v>1</v>
      </c>
      <c r="G6655" t="s">
        <v>415</v>
      </c>
      <c r="H6655" t="s">
        <v>416</v>
      </c>
      <c r="J6655" t="s">
        <v>403</v>
      </c>
      <c r="K6655">
        <v>1</v>
      </c>
      <c r="L6655" t="str">
        <f>_xlfn.CONCAT(D6655,F6655)</f>
        <v>Extra shot</v>
      </c>
      <c r="M6655" s="10">
        <f>E6655*_xlfn.XLOOKUP(L6655,PriceListData!$F$2:$F$97,PriceListData!$E$2:$E$97)</f>
        <v>1</v>
      </c>
      <c r="N6655" t="str">
        <f>TEXT(B6655,"dddd")</f>
        <v>Wednesday</v>
      </c>
    </row>
    <row r="6656" spans="1:14" x14ac:dyDescent="0.35">
      <c r="A6656">
        <v>292684</v>
      </c>
      <c r="B6656" s="3">
        <v>45805</v>
      </c>
      <c r="C6656" s="4">
        <v>0.39319444444444446</v>
      </c>
      <c r="D6656" t="s">
        <v>411</v>
      </c>
      <c r="E6656">
        <v>1</v>
      </c>
      <c r="F6656" t="s">
        <v>24</v>
      </c>
      <c r="G6656" t="s">
        <v>405</v>
      </c>
      <c r="H6656" t="s">
        <v>406</v>
      </c>
      <c r="J6656" t="s">
        <v>403</v>
      </c>
      <c r="K6656">
        <v>1</v>
      </c>
      <c r="L6656" t="str">
        <f>_xlfn.CONCAT(D6656,F6656)</f>
        <v>Turkish coffee3 oz</v>
      </c>
      <c r="M6656" s="10">
        <f>E6656*_xlfn.XLOOKUP(L6656,PriceListData!$F$2:$F$97,PriceListData!$E$2:$E$97)</f>
        <v>3.75</v>
      </c>
      <c r="N6656" t="str">
        <f>TEXT(B6656,"dddd")</f>
        <v>Wednesday</v>
      </c>
    </row>
    <row r="6657" spans="1:14" x14ac:dyDescent="0.35">
      <c r="A6657">
        <v>292683</v>
      </c>
      <c r="B6657" s="3">
        <v>45805</v>
      </c>
      <c r="C6657" s="4">
        <v>0.39243055555555556</v>
      </c>
      <c r="D6657" t="s">
        <v>74</v>
      </c>
      <c r="E6657">
        <v>1</v>
      </c>
      <c r="F6657" t="s">
        <v>15</v>
      </c>
      <c r="G6657" t="s">
        <v>417</v>
      </c>
      <c r="H6657" t="s">
        <v>418</v>
      </c>
      <c r="J6657" t="s">
        <v>403</v>
      </c>
      <c r="K6657">
        <v>1</v>
      </c>
      <c r="L6657" t="str">
        <f>_xlfn.CONCAT(D6657,F6657)</f>
        <v>Single-origin12 oz</v>
      </c>
      <c r="M6657" s="10">
        <f>E6657*_xlfn.XLOOKUP(L6657,PriceListData!$F$2:$F$97,PriceListData!$E$2:$E$97)</f>
        <v>14.95</v>
      </c>
      <c r="N6657" t="str">
        <f>TEXT(B6657,"dddd")</f>
        <v>Wednesday</v>
      </c>
    </row>
    <row r="6658" spans="1:14" x14ac:dyDescent="0.35">
      <c r="A6658">
        <v>292683</v>
      </c>
      <c r="B6658" s="3">
        <v>45805</v>
      </c>
      <c r="C6658" s="4">
        <v>0.39243055555555556</v>
      </c>
      <c r="D6658" t="s">
        <v>65</v>
      </c>
      <c r="E6658">
        <v>2</v>
      </c>
      <c r="F6658" t="s">
        <v>15</v>
      </c>
      <c r="G6658" t="s">
        <v>405</v>
      </c>
      <c r="H6658" t="s">
        <v>406</v>
      </c>
      <c r="J6658" t="s">
        <v>403</v>
      </c>
      <c r="K6658">
        <v>1</v>
      </c>
      <c r="L6658" t="str">
        <f>_xlfn.CONCAT(D6658,F6658)</f>
        <v>Cappuccino12 oz</v>
      </c>
      <c r="M6658" s="10">
        <f>E6658*_xlfn.XLOOKUP(L6658,PriceListData!$F$2:$F$97,PriceListData!$E$2:$E$97)</f>
        <v>11</v>
      </c>
      <c r="N6658" t="str">
        <f>TEXT(B6658,"dddd")</f>
        <v>Wednesday</v>
      </c>
    </row>
    <row r="6659" spans="1:14" x14ac:dyDescent="0.35">
      <c r="A6659">
        <v>292682</v>
      </c>
      <c r="B6659" s="3">
        <v>45805</v>
      </c>
      <c r="C6659" s="4">
        <v>0.39156249999999998</v>
      </c>
      <c r="D6659" t="s">
        <v>65</v>
      </c>
      <c r="E6659">
        <v>1</v>
      </c>
      <c r="F6659" t="s">
        <v>15</v>
      </c>
      <c r="G6659" t="s">
        <v>405</v>
      </c>
      <c r="H6659" t="s">
        <v>406</v>
      </c>
      <c r="J6659" t="s">
        <v>403</v>
      </c>
      <c r="K6659">
        <v>1</v>
      </c>
      <c r="L6659" t="str">
        <f>_xlfn.CONCAT(D6659,F6659)</f>
        <v>Cappuccino12 oz</v>
      </c>
      <c r="M6659" s="10">
        <f>E6659*_xlfn.XLOOKUP(L6659,PriceListData!$F$2:$F$97,PriceListData!$E$2:$E$97)</f>
        <v>5.5</v>
      </c>
      <c r="N6659" t="str">
        <f>TEXT(B6659,"dddd")</f>
        <v>Wednesday</v>
      </c>
    </row>
    <row r="6660" spans="1:14" x14ac:dyDescent="0.35">
      <c r="A6660">
        <v>292681</v>
      </c>
      <c r="B6660" s="3">
        <v>45805</v>
      </c>
      <c r="C6660" s="4">
        <v>0.38909722222222221</v>
      </c>
      <c r="D6660" t="s">
        <v>21</v>
      </c>
      <c r="E6660">
        <v>1</v>
      </c>
      <c r="F6660" t="s">
        <v>15</v>
      </c>
      <c r="G6660" t="s">
        <v>405</v>
      </c>
      <c r="H6660" t="s">
        <v>406</v>
      </c>
      <c r="J6660" t="s">
        <v>403</v>
      </c>
      <c r="K6660">
        <v>1</v>
      </c>
      <c r="L6660" t="str">
        <f>_xlfn.CONCAT(D6660,F6660)</f>
        <v>Pourover12 oz</v>
      </c>
      <c r="M6660" s="10">
        <f>E6660*_xlfn.XLOOKUP(L6660,PriceListData!$F$2:$F$97,PriceListData!$E$2:$E$97)</f>
        <v>3.5</v>
      </c>
      <c r="N6660" t="str">
        <f>TEXT(B6660,"dddd")</f>
        <v>Wednesday</v>
      </c>
    </row>
    <row r="6661" spans="1:14" x14ac:dyDescent="0.35">
      <c r="A6661">
        <v>292680</v>
      </c>
      <c r="B6661" s="3">
        <v>45805</v>
      </c>
      <c r="C6661" s="4">
        <v>0.38703703703703701</v>
      </c>
      <c r="D6661" t="s">
        <v>52</v>
      </c>
      <c r="E6661">
        <v>1</v>
      </c>
      <c r="F6661" t="s">
        <v>15</v>
      </c>
      <c r="G6661" t="s">
        <v>405</v>
      </c>
      <c r="H6661" t="s">
        <v>414</v>
      </c>
      <c r="J6661" t="s">
        <v>403</v>
      </c>
      <c r="K6661">
        <v>2</v>
      </c>
      <c r="L6661" t="str">
        <f>_xlfn.CONCAT(D6661,F6661)</f>
        <v>Frappé12 oz</v>
      </c>
      <c r="M6661" s="10">
        <f>E6661*_xlfn.XLOOKUP(L6661,PriceListData!$F$2:$F$97,PriceListData!$E$2:$E$97)</f>
        <v>4.75</v>
      </c>
      <c r="N6661" t="str">
        <f>TEXT(B6661,"dddd")</f>
        <v>Wednesday</v>
      </c>
    </row>
    <row r="6662" spans="1:14" x14ac:dyDescent="0.35">
      <c r="A6662">
        <v>292679</v>
      </c>
      <c r="B6662" s="3">
        <v>45805</v>
      </c>
      <c r="C6662" s="4">
        <v>0.38697916666666665</v>
      </c>
      <c r="D6662" t="s">
        <v>409</v>
      </c>
      <c r="E6662">
        <v>1</v>
      </c>
      <c r="F6662" t="s">
        <v>15</v>
      </c>
      <c r="G6662" t="s">
        <v>405</v>
      </c>
      <c r="H6662" t="s">
        <v>406</v>
      </c>
      <c r="J6662" t="s">
        <v>403</v>
      </c>
      <c r="K6662">
        <v>1</v>
      </c>
      <c r="L6662" t="str">
        <f>_xlfn.CONCAT(D6662,F6662)</f>
        <v>Drip coffee12 oz</v>
      </c>
      <c r="M6662" s="10">
        <f>E6662*_xlfn.XLOOKUP(L6662,PriceListData!$F$2:$F$97,PriceListData!$E$2:$E$97)</f>
        <v>2.25</v>
      </c>
      <c r="N6662" t="str">
        <f>TEXT(B6662,"dddd")</f>
        <v>Wednesday</v>
      </c>
    </row>
    <row r="6663" spans="1:14" x14ac:dyDescent="0.35">
      <c r="A6663">
        <v>292678</v>
      </c>
      <c r="B6663" s="3">
        <v>45805</v>
      </c>
      <c r="C6663" s="4">
        <v>0.53125</v>
      </c>
      <c r="D6663" t="s">
        <v>65</v>
      </c>
      <c r="E6663">
        <v>1</v>
      </c>
      <c r="F6663" t="s">
        <v>15</v>
      </c>
      <c r="G6663" t="s">
        <v>405</v>
      </c>
      <c r="H6663" t="s">
        <v>406</v>
      </c>
      <c r="J6663" t="s">
        <v>403</v>
      </c>
      <c r="K6663">
        <v>2</v>
      </c>
      <c r="L6663" t="str">
        <f>_xlfn.CONCAT(D6663,F6663)</f>
        <v>Cappuccino12 oz</v>
      </c>
      <c r="M6663" s="10">
        <f>E6663*_xlfn.XLOOKUP(L6663,PriceListData!$F$2:$F$97,PriceListData!$E$2:$E$97)</f>
        <v>5.5</v>
      </c>
      <c r="N6663" t="str">
        <f>TEXT(B6663,"dddd")</f>
        <v>Wednesday</v>
      </c>
    </row>
    <row r="6664" spans="1:14" x14ac:dyDescent="0.35">
      <c r="A6664">
        <v>292677</v>
      </c>
      <c r="B6664" s="3">
        <v>45805</v>
      </c>
      <c r="C6664" s="4">
        <v>0.52728009259259256</v>
      </c>
      <c r="D6664" t="s">
        <v>74</v>
      </c>
      <c r="E6664">
        <v>3</v>
      </c>
      <c r="F6664" t="s">
        <v>15</v>
      </c>
      <c r="G6664" t="s">
        <v>417</v>
      </c>
      <c r="H6664" t="s">
        <v>418</v>
      </c>
      <c r="J6664" t="s">
        <v>403</v>
      </c>
      <c r="K6664">
        <v>2</v>
      </c>
      <c r="L6664" t="str">
        <f>_xlfn.CONCAT(D6664,F6664)</f>
        <v>Single-origin12 oz</v>
      </c>
      <c r="M6664" s="10">
        <f>E6664*_xlfn.XLOOKUP(L6664,PriceListData!$F$2:$F$97,PriceListData!$E$2:$E$97)</f>
        <v>44.849999999999994</v>
      </c>
      <c r="N6664" t="str">
        <f>TEXT(B6664,"dddd")</f>
        <v>Wednesday</v>
      </c>
    </row>
    <row r="6665" spans="1:14" x14ac:dyDescent="0.35">
      <c r="A6665">
        <v>292676</v>
      </c>
      <c r="B6665" s="3">
        <v>45805</v>
      </c>
      <c r="C6665" s="4">
        <v>0.5232175925925926</v>
      </c>
      <c r="D6665" t="s">
        <v>52</v>
      </c>
      <c r="E6665">
        <v>1</v>
      </c>
      <c r="F6665" t="s">
        <v>15</v>
      </c>
      <c r="G6665" t="s">
        <v>405</v>
      </c>
      <c r="H6665" t="s">
        <v>414</v>
      </c>
      <c r="J6665" t="s">
        <v>403</v>
      </c>
      <c r="K6665">
        <v>1</v>
      </c>
      <c r="L6665" t="str">
        <f>_xlfn.CONCAT(D6665,F6665)</f>
        <v>Frappé12 oz</v>
      </c>
      <c r="M6665" s="10">
        <f>E6665*_xlfn.XLOOKUP(L6665,PriceListData!$F$2:$F$97,PriceListData!$E$2:$E$97)</f>
        <v>4.75</v>
      </c>
      <c r="N6665" t="str">
        <f>TEXT(B6665,"dddd")</f>
        <v>Wednesday</v>
      </c>
    </row>
    <row r="6666" spans="1:14" x14ac:dyDescent="0.35">
      <c r="A6666">
        <v>292673</v>
      </c>
      <c r="B6666" s="3">
        <v>45805</v>
      </c>
      <c r="C6666" s="4">
        <v>0.37688657407407405</v>
      </c>
      <c r="D6666" t="s">
        <v>52</v>
      </c>
      <c r="E6666">
        <v>1</v>
      </c>
      <c r="F6666" t="s">
        <v>15</v>
      </c>
      <c r="G6666" t="s">
        <v>405</v>
      </c>
      <c r="H6666" t="s">
        <v>414</v>
      </c>
      <c r="J6666" t="s">
        <v>403</v>
      </c>
      <c r="K6666">
        <v>1</v>
      </c>
      <c r="L6666" t="str">
        <f>_xlfn.CONCAT(D6666,F6666)</f>
        <v>Frappé12 oz</v>
      </c>
      <c r="M6666" s="10">
        <f>E6666*_xlfn.XLOOKUP(L6666,PriceListData!$F$2:$F$97,PriceListData!$E$2:$E$97)</f>
        <v>4.75</v>
      </c>
      <c r="N6666" t="str">
        <f>TEXT(B6666,"dddd")</f>
        <v>Wednesday</v>
      </c>
    </row>
    <row r="6667" spans="1:14" x14ac:dyDescent="0.35">
      <c r="A6667">
        <v>292672</v>
      </c>
      <c r="B6667" s="3">
        <v>45805</v>
      </c>
      <c r="C6667" s="4">
        <v>0.37234953703703705</v>
      </c>
      <c r="D6667" t="s">
        <v>21</v>
      </c>
      <c r="E6667">
        <v>1</v>
      </c>
      <c r="F6667" t="s">
        <v>15</v>
      </c>
      <c r="G6667" t="s">
        <v>405</v>
      </c>
      <c r="H6667" t="s">
        <v>406</v>
      </c>
      <c r="J6667" t="s">
        <v>403</v>
      </c>
      <c r="K6667">
        <v>1</v>
      </c>
      <c r="L6667" t="str">
        <f>_xlfn.CONCAT(D6667,F6667)</f>
        <v>Pourover12 oz</v>
      </c>
      <c r="M6667" s="10">
        <f>E6667*_xlfn.XLOOKUP(L6667,PriceListData!$F$2:$F$97,PriceListData!$E$2:$E$97)</f>
        <v>3.5</v>
      </c>
      <c r="N6667" t="str">
        <f>TEXT(B6667,"dddd")</f>
        <v>Wednesday</v>
      </c>
    </row>
    <row r="6668" spans="1:14" x14ac:dyDescent="0.35">
      <c r="A6668">
        <v>292671</v>
      </c>
      <c r="B6668" s="3">
        <v>45805</v>
      </c>
      <c r="C6668" s="4">
        <v>0.37187500000000001</v>
      </c>
      <c r="D6668" t="s">
        <v>407</v>
      </c>
      <c r="E6668">
        <v>1</v>
      </c>
      <c r="G6668" t="s">
        <v>405</v>
      </c>
      <c r="H6668" t="s">
        <v>408</v>
      </c>
      <c r="J6668" t="s">
        <v>403</v>
      </c>
      <c r="K6668">
        <v>1</v>
      </c>
      <c r="L6668" t="str">
        <f>_xlfn.CONCAT(D6668,F6668)</f>
        <v>Drip coffee refill</v>
      </c>
      <c r="M6668" s="10">
        <f>E6668*_xlfn.XLOOKUP(L6668,PriceListData!$F$2:$F$97,PriceListData!$E$2:$E$97)</f>
        <v>1.25</v>
      </c>
      <c r="N6668" t="str">
        <f>TEXT(B6668,"dddd")</f>
        <v>Wednesday</v>
      </c>
    </row>
    <row r="6669" spans="1:14" x14ac:dyDescent="0.35">
      <c r="A6669">
        <v>292670</v>
      </c>
      <c r="B6669" s="3">
        <v>45805</v>
      </c>
      <c r="C6669" s="4">
        <v>0.36989583333333331</v>
      </c>
      <c r="D6669" t="s">
        <v>52</v>
      </c>
      <c r="E6669">
        <v>1</v>
      </c>
      <c r="F6669" t="s">
        <v>15</v>
      </c>
      <c r="G6669" t="s">
        <v>405</v>
      </c>
      <c r="H6669" t="s">
        <v>414</v>
      </c>
      <c r="J6669" t="s">
        <v>403</v>
      </c>
      <c r="K6669">
        <v>1</v>
      </c>
      <c r="L6669" t="str">
        <f>_xlfn.CONCAT(D6669,F6669)</f>
        <v>Frappé12 oz</v>
      </c>
      <c r="M6669" s="10">
        <f>E6669*_xlfn.XLOOKUP(L6669,PriceListData!$F$2:$F$97,PriceListData!$E$2:$E$97)</f>
        <v>4.75</v>
      </c>
      <c r="N6669" t="str">
        <f>TEXT(B6669,"dddd")</f>
        <v>Wednesday</v>
      </c>
    </row>
    <row r="6670" spans="1:14" x14ac:dyDescent="0.35">
      <c r="A6670">
        <v>292668</v>
      </c>
      <c r="B6670" s="3">
        <v>45805</v>
      </c>
      <c r="C6670" s="4">
        <v>0.31802083333333331</v>
      </c>
      <c r="D6670" t="s">
        <v>54</v>
      </c>
      <c r="E6670">
        <v>1</v>
      </c>
      <c r="G6670" t="s">
        <v>415</v>
      </c>
      <c r="H6670" t="s">
        <v>416</v>
      </c>
      <c r="J6670" t="s">
        <v>403</v>
      </c>
      <c r="K6670">
        <v>2</v>
      </c>
      <c r="L6670" t="str">
        <f>_xlfn.CONCAT(D6670,F6670)</f>
        <v>Syrup</v>
      </c>
      <c r="M6670" s="10">
        <f>E6670*_xlfn.XLOOKUP(L6670,PriceListData!$F$2:$F$97,PriceListData!$E$2:$E$97)</f>
        <v>0.75</v>
      </c>
      <c r="N6670" t="str">
        <f>TEXT(B6670,"dddd")</f>
        <v>Wednesday</v>
      </c>
    </row>
    <row r="6671" spans="1:14" x14ac:dyDescent="0.35">
      <c r="A6671">
        <v>292668</v>
      </c>
      <c r="B6671" s="3">
        <v>45805</v>
      </c>
      <c r="C6671" s="4">
        <v>0.31802083333333331</v>
      </c>
      <c r="D6671" t="s">
        <v>21</v>
      </c>
      <c r="E6671">
        <v>1</v>
      </c>
      <c r="F6671" t="s">
        <v>15</v>
      </c>
      <c r="G6671" t="s">
        <v>405</v>
      </c>
      <c r="H6671" t="s">
        <v>406</v>
      </c>
      <c r="J6671" t="s">
        <v>403</v>
      </c>
      <c r="K6671">
        <v>2</v>
      </c>
      <c r="L6671" t="str">
        <f>_xlfn.CONCAT(D6671,F6671)</f>
        <v>Pourover12 oz</v>
      </c>
      <c r="M6671" s="10">
        <f>E6671*_xlfn.XLOOKUP(L6671,PriceListData!$F$2:$F$97,PriceListData!$E$2:$E$97)</f>
        <v>3.5</v>
      </c>
      <c r="N6671" t="str">
        <f>TEXT(B6671,"dddd")</f>
        <v>Wednesday</v>
      </c>
    </row>
    <row r="6672" spans="1:14" x14ac:dyDescent="0.35">
      <c r="A6672">
        <v>292666</v>
      </c>
      <c r="B6672" s="3">
        <v>45805</v>
      </c>
      <c r="C6672" s="4">
        <v>0.31428240740740743</v>
      </c>
      <c r="D6672" t="s">
        <v>52</v>
      </c>
      <c r="E6672">
        <v>1</v>
      </c>
      <c r="F6672" t="s">
        <v>15</v>
      </c>
      <c r="G6672" t="s">
        <v>405</v>
      </c>
      <c r="H6672" t="s">
        <v>414</v>
      </c>
      <c r="J6672" t="s">
        <v>403</v>
      </c>
      <c r="K6672">
        <v>2</v>
      </c>
      <c r="L6672" t="str">
        <f>_xlfn.CONCAT(D6672,F6672)</f>
        <v>Frappé12 oz</v>
      </c>
      <c r="M6672" s="10">
        <f>E6672*_xlfn.XLOOKUP(L6672,PriceListData!$F$2:$F$97,PriceListData!$E$2:$E$97)</f>
        <v>4.75</v>
      </c>
      <c r="N6672" t="str">
        <f>TEXT(B6672,"dddd")</f>
        <v>Wednesday</v>
      </c>
    </row>
    <row r="6673" spans="1:14" x14ac:dyDescent="0.35">
      <c r="A6673">
        <v>292664</v>
      </c>
      <c r="B6673" s="3">
        <v>45805</v>
      </c>
      <c r="C6673" s="4">
        <v>0.30930555555555556</v>
      </c>
      <c r="D6673" t="s">
        <v>52</v>
      </c>
      <c r="E6673">
        <v>1</v>
      </c>
      <c r="F6673" t="s">
        <v>15</v>
      </c>
      <c r="G6673" t="s">
        <v>405</v>
      </c>
      <c r="H6673" t="s">
        <v>414</v>
      </c>
      <c r="J6673" t="s">
        <v>403</v>
      </c>
      <c r="K6673">
        <v>1</v>
      </c>
      <c r="L6673" t="str">
        <f>_xlfn.CONCAT(D6673,F6673)</f>
        <v>Frappé12 oz</v>
      </c>
      <c r="M6673" s="10">
        <f>E6673*_xlfn.XLOOKUP(L6673,PriceListData!$F$2:$F$97,PriceListData!$E$2:$E$97)</f>
        <v>4.75</v>
      </c>
      <c r="N6673" t="str">
        <f>TEXT(B6673,"dddd")</f>
        <v>Wednesday</v>
      </c>
    </row>
    <row r="6674" spans="1:14" x14ac:dyDescent="0.35">
      <c r="A6674">
        <v>292663</v>
      </c>
      <c r="B6674" s="3">
        <v>45805</v>
      </c>
      <c r="C6674" s="4">
        <v>0.30854166666666666</v>
      </c>
      <c r="D6674" t="s">
        <v>407</v>
      </c>
      <c r="E6674">
        <v>1</v>
      </c>
      <c r="G6674" t="s">
        <v>405</v>
      </c>
      <c r="H6674" t="s">
        <v>408</v>
      </c>
      <c r="J6674" t="s">
        <v>403</v>
      </c>
      <c r="K6674">
        <v>1</v>
      </c>
      <c r="L6674" t="str">
        <f>_xlfn.CONCAT(D6674,F6674)</f>
        <v>Drip coffee refill</v>
      </c>
      <c r="M6674" s="10">
        <f>E6674*_xlfn.XLOOKUP(L6674,PriceListData!$F$2:$F$97,PriceListData!$E$2:$E$97)</f>
        <v>1.25</v>
      </c>
      <c r="N6674" t="str">
        <f>TEXT(B6674,"dddd")</f>
        <v>Wednesday</v>
      </c>
    </row>
    <row r="6675" spans="1:14" x14ac:dyDescent="0.35">
      <c r="A6675">
        <v>292660</v>
      </c>
      <c r="B6675" s="3">
        <v>45805</v>
      </c>
      <c r="C6675" s="4">
        <v>0.29721064814814813</v>
      </c>
      <c r="D6675" t="s">
        <v>40</v>
      </c>
      <c r="E6675">
        <v>1</v>
      </c>
      <c r="F6675" t="s">
        <v>35</v>
      </c>
      <c r="G6675" t="s">
        <v>405</v>
      </c>
      <c r="H6675" t="s">
        <v>406</v>
      </c>
      <c r="J6675" t="s">
        <v>403</v>
      </c>
      <c r="K6675">
        <v>2</v>
      </c>
      <c r="L6675" t="str">
        <f>_xlfn.CONCAT(D6675,F6675)</f>
        <v>Espresso1 oz</v>
      </c>
      <c r="M6675" s="10">
        <f>E6675*_xlfn.XLOOKUP(L6675,PriceListData!$F$2:$F$97,PriceListData!$E$2:$E$97)</f>
        <v>2.5</v>
      </c>
      <c r="N6675" t="str">
        <f>TEXT(B6675,"dddd")</f>
        <v>Wednesday</v>
      </c>
    </row>
    <row r="6676" spans="1:14" x14ac:dyDescent="0.35">
      <c r="A6676">
        <v>292659</v>
      </c>
      <c r="B6676" s="3">
        <v>45805</v>
      </c>
      <c r="C6676" s="4">
        <v>0.29543981481481479</v>
      </c>
      <c r="D6676" t="s">
        <v>65</v>
      </c>
      <c r="E6676">
        <v>1</v>
      </c>
      <c r="F6676" t="s">
        <v>15</v>
      </c>
      <c r="G6676" t="s">
        <v>405</v>
      </c>
      <c r="H6676" t="s">
        <v>406</v>
      </c>
      <c r="J6676" t="s">
        <v>403</v>
      </c>
      <c r="K6676">
        <v>1</v>
      </c>
      <c r="L6676" t="str">
        <f>_xlfn.CONCAT(D6676,F6676)</f>
        <v>Cappuccino12 oz</v>
      </c>
      <c r="M6676" s="10">
        <f>E6676*_xlfn.XLOOKUP(L6676,PriceListData!$F$2:$F$97,PriceListData!$E$2:$E$97)</f>
        <v>5.5</v>
      </c>
      <c r="N6676" t="str">
        <f>TEXT(B6676,"dddd")</f>
        <v>Wednesday</v>
      </c>
    </row>
    <row r="6677" spans="1:14" x14ac:dyDescent="0.35">
      <c r="A6677">
        <v>292658</v>
      </c>
      <c r="B6677" s="3">
        <v>45805</v>
      </c>
      <c r="C6677" s="4">
        <v>0.29322916666666665</v>
      </c>
      <c r="D6677" t="s">
        <v>65</v>
      </c>
      <c r="E6677">
        <v>1</v>
      </c>
      <c r="F6677" t="s">
        <v>15</v>
      </c>
      <c r="G6677" t="s">
        <v>405</v>
      </c>
      <c r="H6677" t="s">
        <v>406</v>
      </c>
      <c r="J6677" t="s">
        <v>403</v>
      </c>
      <c r="K6677">
        <v>1</v>
      </c>
      <c r="L6677" t="str">
        <f>_xlfn.CONCAT(D6677,F6677)</f>
        <v>Cappuccino12 oz</v>
      </c>
      <c r="M6677" s="10">
        <f>E6677*_xlfn.XLOOKUP(L6677,PriceListData!$F$2:$F$97,PriceListData!$E$2:$E$97)</f>
        <v>5.5</v>
      </c>
      <c r="N6677" t="str">
        <f>TEXT(B6677,"dddd")</f>
        <v>Wednesday</v>
      </c>
    </row>
    <row r="6678" spans="1:14" x14ac:dyDescent="0.35">
      <c r="A6678">
        <v>292657</v>
      </c>
      <c r="B6678" s="3">
        <v>45805</v>
      </c>
      <c r="C6678" s="4">
        <v>0.29296296296296298</v>
      </c>
      <c r="D6678" t="s">
        <v>65</v>
      </c>
      <c r="E6678">
        <v>1</v>
      </c>
      <c r="F6678" t="s">
        <v>15</v>
      </c>
      <c r="G6678" t="s">
        <v>405</v>
      </c>
      <c r="H6678" t="s">
        <v>406</v>
      </c>
      <c r="J6678" t="s">
        <v>403</v>
      </c>
      <c r="K6678">
        <v>1</v>
      </c>
      <c r="L6678" t="str">
        <f>_xlfn.CONCAT(D6678,F6678)</f>
        <v>Cappuccino12 oz</v>
      </c>
      <c r="M6678" s="10">
        <f>E6678*_xlfn.XLOOKUP(L6678,PriceListData!$F$2:$F$97,PriceListData!$E$2:$E$97)</f>
        <v>5.5</v>
      </c>
      <c r="N6678" t="str">
        <f>TEXT(B6678,"dddd")</f>
        <v>Wednesday</v>
      </c>
    </row>
    <row r="6679" spans="1:14" x14ac:dyDescent="0.35">
      <c r="A6679">
        <v>292656</v>
      </c>
      <c r="B6679" s="3">
        <v>45805</v>
      </c>
      <c r="C6679" s="4">
        <v>0.35921296296296296</v>
      </c>
      <c r="D6679" t="s">
        <v>52</v>
      </c>
      <c r="E6679">
        <v>1</v>
      </c>
      <c r="F6679" t="s">
        <v>15</v>
      </c>
      <c r="G6679" t="s">
        <v>405</v>
      </c>
      <c r="H6679" t="s">
        <v>414</v>
      </c>
      <c r="J6679" t="s">
        <v>403</v>
      </c>
      <c r="K6679">
        <v>1</v>
      </c>
      <c r="L6679" t="str">
        <f>_xlfn.CONCAT(D6679,F6679)</f>
        <v>Frappé12 oz</v>
      </c>
      <c r="M6679" s="10">
        <f>E6679*_xlfn.XLOOKUP(L6679,PriceListData!$F$2:$F$97,PriceListData!$E$2:$E$97)</f>
        <v>4.75</v>
      </c>
      <c r="N6679" t="str">
        <f>TEXT(B6679,"dddd")</f>
        <v>Wednesday</v>
      </c>
    </row>
    <row r="6680" spans="1:14" x14ac:dyDescent="0.35">
      <c r="A6680">
        <v>292654</v>
      </c>
      <c r="B6680" s="3">
        <v>45805</v>
      </c>
      <c r="C6680" s="4">
        <v>0.35060185185185183</v>
      </c>
      <c r="D6680" t="s">
        <v>21</v>
      </c>
      <c r="E6680">
        <v>1</v>
      </c>
      <c r="F6680" t="s">
        <v>15</v>
      </c>
      <c r="G6680" t="s">
        <v>405</v>
      </c>
      <c r="H6680" t="s">
        <v>406</v>
      </c>
      <c r="J6680" t="s">
        <v>403</v>
      </c>
      <c r="K6680">
        <v>2</v>
      </c>
      <c r="L6680" t="str">
        <f>_xlfn.CONCAT(D6680,F6680)</f>
        <v>Pourover12 oz</v>
      </c>
      <c r="M6680" s="10">
        <f>E6680*_xlfn.XLOOKUP(L6680,PriceListData!$F$2:$F$97,PriceListData!$E$2:$E$97)</f>
        <v>3.5</v>
      </c>
      <c r="N6680" t="str">
        <f>TEXT(B6680,"dddd")</f>
        <v>Wednesday</v>
      </c>
    </row>
    <row r="6681" spans="1:14" x14ac:dyDescent="0.35">
      <c r="A6681">
        <v>292653</v>
      </c>
      <c r="B6681" s="3">
        <v>45805</v>
      </c>
      <c r="C6681" s="4">
        <v>0.35008101851851853</v>
      </c>
      <c r="D6681" t="s">
        <v>21</v>
      </c>
      <c r="E6681">
        <v>2</v>
      </c>
      <c r="F6681" t="s">
        <v>15</v>
      </c>
      <c r="G6681" t="s">
        <v>405</v>
      </c>
      <c r="H6681" t="s">
        <v>406</v>
      </c>
      <c r="J6681" t="s">
        <v>403</v>
      </c>
      <c r="K6681">
        <v>2</v>
      </c>
      <c r="L6681" t="str">
        <f>_xlfn.CONCAT(D6681,F6681)</f>
        <v>Pourover12 oz</v>
      </c>
      <c r="M6681" s="10">
        <f>E6681*_xlfn.XLOOKUP(L6681,PriceListData!$F$2:$F$97,PriceListData!$E$2:$E$97)</f>
        <v>7</v>
      </c>
      <c r="N6681" t="str">
        <f>TEXT(B6681,"dddd")</f>
        <v>Wednesday</v>
      </c>
    </row>
    <row r="6682" spans="1:14" x14ac:dyDescent="0.35">
      <c r="A6682">
        <v>292652</v>
      </c>
      <c r="B6682" s="3">
        <v>45805</v>
      </c>
      <c r="C6682" s="4">
        <v>0.34732638888888889</v>
      </c>
      <c r="D6682" t="s">
        <v>52</v>
      </c>
      <c r="E6682">
        <v>1</v>
      </c>
      <c r="F6682" t="s">
        <v>15</v>
      </c>
      <c r="G6682" t="s">
        <v>405</v>
      </c>
      <c r="H6682" t="s">
        <v>414</v>
      </c>
      <c r="J6682" t="s">
        <v>403</v>
      </c>
      <c r="K6682">
        <v>1</v>
      </c>
      <c r="L6682" t="str">
        <f>_xlfn.CONCAT(D6682,F6682)</f>
        <v>Frappé12 oz</v>
      </c>
      <c r="M6682" s="10">
        <f>E6682*_xlfn.XLOOKUP(L6682,PriceListData!$F$2:$F$97,PriceListData!$E$2:$E$97)</f>
        <v>4.75</v>
      </c>
      <c r="N6682" t="str">
        <f>TEXT(B6682,"dddd")</f>
        <v>Wednesday</v>
      </c>
    </row>
    <row r="6683" spans="1:14" x14ac:dyDescent="0.35">
      <c r="A6683">
        <v>292651</v>
      </c>
      <c r="B6683" s="3">
        <v>45805</v>
      </c>
      <c r="C6683" s="4">
        <v>0.33347222222222223</v>
      </c>
      <c r="D6683" t="s">
        <v>65</v>
      </c>
      <c r="E6683">
        <v>1</v>
      </c>
      <c r="F6683" t="s">
        <v>15</v>
      </c>
      <c r="G6683" t="s">
        <v>405</v>
      </c>
      <c r="H6683" t="s">
        <v>406</v>
      </c>
      <c r="J6683" t="s">
        <v>403</v>
      </c>
      <c r="K6683">
        <v>1</v>
      </c>
      <c r="L6683" t="str">
        <f>_xlfn.CONCAT(D6683,F6683)</f>
        <v>Cappuccino12 oz</v>
      </c>
      <c r="M6683" s="10">
        <f>E6683*_xlfn.XLOOKUP(L6683,PriceListData!$F$2:$F$97,PriceListData!$E$2:$E$97)</f>
        <v>5.5</v>
      </c>
      <c r="N6683" t="str">
        <f>TEXT(B6683,"dddd")</f>
        <v>Wednesday</v>
      </c>
    </row>
    <row r="6684" spans="1:14" x14ac:dyDescent="0.35">
      <c r="A6684">
        <v>292649</v>
      </c>
      <c r="B6684" s="3">
        <v>45805</v>
      </c>
      <c r="C6684" s="4">
        <v>0.3231134259259259</v>
      </c>
      <c r="D6684" t="s">
        <v>454</v>
      </c>
      <c r="E6684">
        <v>1</v>
      </c>
      <c r="G6684" t="s">
        <v>405</v>
      </c>
      <c r="H6684" t="s">
        <v>455</v>
      </c>
      <c r="J6684" t="s">
        <v>403</v>
      </c>
      <c r="K6684">
        <v>2</v>
      </c>
      <c r="L6684" t="str">
        <f>_xlfn.CONCAT(D6684,F6684)</f>
        <v>To-go box</v>
      </c>
      <c r="M6684" s="10">
        <f>E6684*_xlfn.XLOOKUP(L6684,PriceListData!$F$2:$F$97,PriceListData!$E$2:$E$97)</f>
        <v>15.75</v>
      </c>
      <c r="N6684" t="str">
        <f>TEXT(B6684,"dddd")</f>
        <v>Wednesday</v>
      </c>
    </row>
    <row r="6685" spans="1:14" x14ac:dyDescent="0.35">
      <c r="A6685">
        <v>292649</v>
      </c>
      <c r="B6685" s="3">
        <v>45805</v>
      </c>
      <c r="C6685" s="4">
        <v>0.3231134259259259</v>
      </c>
      <c r="D6685" t="s">
        <v>454</v>
      </c>
      <c r="E6685">
        <v>1</v>
      </c>
      <c r="G6685" t="s">
        <v>405</v>
      </c>
      <c r="H6685" t="s">
        <v>455</v>
      </c>
      <c r="J6685" t="s">
        <v>403</v>
      </c>
      <c r="K6685">
        <v>2</v>
      </c>
      <c r="L6685" t="str">
        <f>_xlfn.CONCAT(D6685,F6685)</f>
        <v>To-go box</v>
      </c>
      <c r="M6685" s="10">
        <f>E6685*_xlfn.XLOOKUP(L6685,PriceListData!$F$2:$F$97,PriceListData!$E$2:$E$97)</f>
        <v>15.75</v>
      </c>
      <c r="N6685" t="str">
        <f>TEXT(B6685,"dddd")</f>
        <v>Wednesday</v>
      </c>
    </row>
    <row r="6686" spans="1:14" x14ac:dyDescent="0.35">
      <c r="A6686">
        <v>292647</v>
      </c>
      <c r="B6686" s="3">
        <v>45805</v>
      </c>
      <c r="C6686" s="4">
        <v>0.32126157407407407</v>
      </c>
      <c r="D6686" t="s">
        <v>54</v>
      </c>
      <c r="E6686">
        <v>1</v>
      </c>
      <c r="G6686" t="s">
        <v>415</v>
      </c>
      <c r="H6686" t="s">
        <v>416</v>
      </c>
      <c r="J6686" t="s">
        <v>403</v>
      </c>
      <c r="K6686">
        <v>2</v>
      </c>
      <c r="L6686" t="str">
        <f>_xlfn.CONCAT(D6686,F6686)</f>
        <v>Syrup</v>
      </c>
      <c r="M6686" s="10">
        <f>E6686*_xlfn.XLOOKUP(L6686,PriceListData!$F$2:$F$97,PriceListData!$E$2:$E$97)</f>
        <v>0.75</v>
      </c>
      <c r="N6686" t="str">
        <f>TEXT(B6686,"dddd")</f>
        <v>Wednesday</v>
      </c>
    </row>
    <row r="6687" spans="1:14" x14ac:dyDescent="0.35">
      <c r="A6687">
        <v>292647</v>
      </c>
      <c r="B6687" s="3">
        <v>45805</v>
      </c>
      <c r="C6687" s="4">
        <v>0.32126157407407407</v>
      </c>
      <c r="D6687" t="s">
        <v>21</v>
      </c>
      <c r="E6687">
        <v>1</v>
      </c>
      <c r="F6687" t="s">
        <v>15</v>
      </c>
      <c r="G6687" t="s">
        <v>405</v>
      </c>
      <c r="H6687" t="s">
        <v>406</v>
      </c>
      <c r="J6687" t="s">
        <v>403</v>
      </c>
      <c r="K6687">
        <v>2</v>
      </c>
      <c r="L6687" t="str">
        <f>_xlfn.CONCAT(D6687,F6687)</f>
        <v>Pourover12 oz</v>
      </c>
      <c r="M6687" s="10">
        <f>E6687*_xlfn.XLOOKUP(L6687,PriceListData!$F$2:$F$97,PriceListData!$E$2:$E$97)</f>
        <v>3.5</v>
      </c>
      <c r="N6687" t="str">
        <f>TEXT(B6687,"dddd")</f>
        <v>Wednesday</v>
      </c>
    </row>
    <row r="6688" spans="1:14" x14ac:dyDescent="0.35">
      <c r="A6688">
        <v>292646</v>
      </c>
      <c r="B6688" s="3">
        <v>45805</v>
      </c>
      <c r="C6688" s="4">
        <v>0.78314814814814815</v>
      </c>
      <c r="D6688" t="s">
        <v>436</v>
      </c>
      <c r="E6688">
        <v>1</v>
      </c>
      <c r="G6688" t="s">
        <v>433</v>
      </c>
      <c r="H6688" t="s">
        <v>435</v>
      </c>
      <c r="J6688" t="s">
        <v>403</v>
      </c>
      <c r="K6688">
        <v>1</v>
      </c>
      <c r="L6688" t="str">
        <f>_xlfn.CONCAT(D6688,F6688)</f>
        <v>Apricot danish</v>
      </c>
      <c r="M6688" s="10">
        <f>E6688*_xlfn.XLOOKUP(L6688,PriceListData!$F$2:$F$97,PriceListData!$E$2:$E$97)</f>
        <v>3.5</v>
      </c>
      <c r="N6688" t="str">
        <f>TEXT(B6688,"dddd")</f>
        <v>Wednesday</v>
      </c>
    </row>
    <row r="6689" spans="1:14" x14ac:dyDescent="0.35">
      <c r="A6689">
        <v>292645</v>
      </c>
      <c r="B6689" s="3">
        <v>45805</v>
      </c>
      <c r="C6689" s="4">
        <v>0.78248842592592593</v>
      </c>
      <c r="D6689" t="s">
        <v>436</v>
      </c>
      <c r="E6689">
        <v>1</v>
      </c>
      <c r="G6689" t="s">
        <v>433</v>
      </c>
      <c r="H6689" t="s">
        <v>435</v>
      </c>
      <c r="J6689" t="s">
        <v>403</v>
      </c>
      <c r="K6689">
        <v>1</v>
      </c>
      <c r="L6689" t="str">
        <f>_xlfn.CONCAT(D6689,F6689)</f>
        <v>Apricot danish</v>
      </c>
      <c r="M6689" s="10">
        <f>E6689*_xlfn.XLOOKUP(L6689,PriceListData!$F$2:$F$97,PriceListData!$E$2:$E$97)</f>
        <v>3.5</v>
      </c>
      <c r="N6689" t="str">
        <f>TEXT(B6689,"dddd")</f>
        <v>Wednesday</v>
      </c>
    </row>
    <row r="6690" spans="1:14" x14ac:dyDescent="0.35">
      <c r="A6690">
        <v>292644</v>
      </c>
      <c r="B6690" s="3">
        <v>45805</v>
      </c>
      <c r="C6690" s="4">
        <v>0.76906249999999998</v>
      </c>
      <c r="D6690" t="s">
        <v>174</v>
      </c>
      <c r="E6690">
        <v>1</v>
      </c>
      <c r="G6690" t="s">
        <v>433</v>
      </c>
      <c r="H6690" t="s">
        <v>435</v>
      </c>
      <c r="J6690" t="s">
        <v>403</v>
      </c>
      <c r="K6690">
        <v>1</v>
      </c>
      <c r="L6690" t="str">
        <f>_xlfn.CONCAT(D6690,F6690)</f>
        <v>Rugelach</v>
      </c>
      <c r="M6690" s="10">
        <f>E6690*_xlfn.XLOOKUP(L6690,PriceListData!$F$2:$F$97,PriceListData!$E$2:$E$97)</f>
        <v>3.75</v>
      </c>
      <c r="N6690" t="str">
        <f>TEXT(B6690,"dddd")</f>
        <v>Wednesday</v>
      </c>
    </row>
    <row r="6691" spans="1:14" x14ac:dyDescent="0.35">
      <c r="A6691">
        <v>292643</v>
      </c>
      <c r="B6691" s="3">
        <v>45805</v>
      </c>
      <c r="C6691" s="4">
        <v>0.76171296296296298</v>
      </c>
      <c r="D6691" t="s">
        <v>437</v>
      </c>
      <c r="E6691">
        <v>1</v>
      </c>
      <c r="G6691" t="s">
        <v>433</v>
      </c>
      <c r="H6691" t="s">
        <v>435</v>
      </c>
      <c r="J6691" t="s">
        <v>403</v>
      </c>
      <c r="K6691">
        <v>1</v>
      </c>
      <c r="L6691" t="str">
        <f>_xlfn.CONCAT(D6691,F6691)</f>
        <v>Pizza pocket</v>
      </c>
      <c r="M6691" s="10">
        <f>E6691*_xlfn.XLOOKUP(L6691,PriceListData!$F$2:$F$97,PriceListData!$E$2:$E$97)</f>
        <v>5</v>
      </c>
      <c r="N6691" t="str">
        <f>TEXT(B6691,"dddd")</f>
        <v>Wednesday</v>
      </c>
    </row>
    <row r="6692" spans="1:14" x14ac:dyDescent="0.35">
      <c r="A6692">
        <v>292642</v>
      </c>
      <c r="B6692" s="3">
        <v>45805</v>
      </c>
      <c r="C6692" s="4">
        <v>0.72909722222222217</v>
      </c>
      <c r="D6692" t="s">
        <v>438</v>
      </c>
      <c r="E6692">
        <v>1</v>
      </c>
      <c r="G6692" t="s">
        <v>433</v>
      </c>
      <c r="H6692" t="s">
        <v>435</v>
      </c>
      <c r="J6692" t="s">
        <v>403</v>
      </c>
      <c r="K6692">
        <v>2</v>
      </c>
      <c r="L6692" t="str">
        <f>_xlfn.CONCAT(D6692,F6692)</f>
        <v>Cinnamon roll</v>
      </c>
      <c r="M6692" s="10">
        <f>E6692*_xlfn.XLOOKUP(L6692,PriceListData!$F$2:$F$97,PriceListData!$E$2:$E$97)</f>
        <v>3.75</v>
      </c>
      <c r="N6692" t="str">
        <f>TEXT(B6692,"dddd")</f>
        <v>Wednesday</v>
      </c>
    </row>
    <row r="6693" spans="1:14" x14ac:dyDescent="0.35">
      <c r="A6693">
        <v>292641</v>
      </c>
      <c r="B6693" s="3">
        <v>45805</v>
      </c>
      <c r="C6693" s="4">
        <v>0.69246527777777778</v>
      </c>
      <c r="D6693" t="s">
        <v>189</v>
      </c>
      <c r="E6693">
        <v>1</v>
      </c>
      <c r="G6693" t="s">
        <v>433</v>
      </c>
      <c r="H6693" t="s">
        <v>448</v>
      </c>
      <c r="J6693" t="s">
        <v>403</v>
      </c>
      <c r="K6693">
        <v>1</v>
      </c>
      <c r="L6693" t="str">
        <f>_xlfn.CONCAT(D6693,F6693)</f>
        <v>Toastie</v>
      </c>
      <c r="M6693" s="10">
        <f>E6693*_xlfn.XLOOKUP(L6693,PriceListData!$F$2:$F$97,PriceListData!$E$2:$E$97)</f>
        <v>6.75</v>
      </c>
      <c r="N6693" t="str">
        <f>TEXT(B6693,"dddd")</f>
        <v>Wednesday</v>
      </c>
    </row>
    <row r="6694" spans="1:14" x14ac:dyDescent="0.35">
      <c r="A6694">
        <v>292641</v>
      </c>
      <c r="B6694" s="3">
        <v>45805</v>
      </c>
      <c r="C6694" s="4">
        <v>0.69246527777777778</v>
      </c>
      <c r="D6694" t="s">
        <v>437</v>
      </c>
      <c r="E6694">
        <v>1</v>
      </c>
      <c r="G6694" t="s">
        <v>433</v>
      </c>
      <c r="H6694" t="s">
        <v>435</v>
      </c>
      <c r="J6694" t="s">
        <v>403</v>
      </c>
      <c r="K6694">
        <v>1</v>
      </c>
      <c r="L6694" t="str">
        <f>_xlfn.CONCAT(D6694,F6694)</f>
        <v>Pizza pocket</v>
      </c>
      <c r="M6694" s="10">
        <f>E6694*_xlfn.XLOOKUP(L6694,PriceListData!$F$2:$F$97,PriceListData!$E$2:$E$97)</f>
        <v>5</v>
      </c>
      <c r="N6694" t="str">
        <f>TEXT(B6694,"dddd")</f>
        <v>Wednesday</v>
      </c>
    </row>
    <row r="6695" spans="1:14" x14ac:dyDescent="0.35">
      <c r="A6695">
        <v>292640</v>
      </c>
      <c r="B6695" s="3">
        <v>45805</v>
      </c>
      <c r="C6695" s="4">
        <v>0.68570601851851853</v>
      </c>
      <c r="D6695" t="s">
        <v>449</v>
      </c>
      <c r="E6695">
        <v>1</v>
      </c>
      <c r="G6695" t="s">
        <v>433</v>
      </c>
      <c r="H6695" t="s">
        <v>435</v>
      </c>
      <c r="J6695" t="s">
        <v>403</v>
      </c>
      <c r="K6695">
        <v>1</v>
      </c>
      <c r="L6695" t="str">
        <f>_xlfn.CONCAT(D6695,F6695)</f>
        <v>Chocolate croissant</v>
      </c>
      <c r="M6695" s="10">
        <f>E6695*_xlfn.XLOOKUP(L6695,PriceListData!$F$2:$F$97,PriceListData!$E$2:$E$97)</f>
        <v>5.25</v>
      </c>
      <c r="N6695" t="str">
        <f>TEXT(B6695,"dddd")</f>
        <v>Wednesday</v>
      </c>
    </row>
    <row r="6696" spans="1:14" x14ac:dyDescent="0.35">
      <c r="A6696">
        <v>292639</v>
      </c>
      <c r="B6696" s="3">
        <v>45805</v>
      </c>
      <c r="C6696" s="4">
        <v>0.68534722222222222</v>
      </c>
      <c r="D6696" t="s">
        <v>450</v>
      </c>
      <c r="E6696">
        <v>1</v>
      </c>
      <c r="G6696" t="s">
        <v>433</v>
      </c>
      <c r="H6696" t="s">
        <v>435</v>
      </c>
      <c r="J6696" t="s">
        <v>403</v>
      </c>
      <c r="K6696">
        <v>2</v>
      </c>
      <c r="L6696" t="str">
        <f>_xlfn.CONCAT(D6696,F6696)</f>
        <v>Snack cake</v>
      </c>
      <c r="M6696" s="10">
        <f>E6696*_xlfn.XLOOKUP(L6696,PriceListData!$F$2:$F$97,PriceListData!$E$2:$E$97)</f>
        <v>2</v>
      </c>
      <c r="N6696" t="str">
        <f>TEXT(B6696,"dddd")</f>
        <v>Wednesday</v>
      </c>
    </row>
    <row r="6697" spans="1:14" x14ac:dyDescent="0.35">
      <c r="A6697">
        <v>292638</v>
      </c>
      <c r="B6697" s="3">
        <v>45805</v>
      </c>
      <c r="C6697" s="4">
        <v>0.67787037037037035</v>
      </c>
      <c r="D6697" t="s">
        <v>441</v>
      </c>
      <c r="E6697">
        <v>1</v>
      </c>
      <c r="G6697" t="s">
        <v>433</v>
      </c>
      <c r="H6697" t="s">
        <v>435</v>
      </c>
      <c r="J6697" t="s">
        <v>403</v>
      </c>
      <c r="K6697">
        <v>2</v>
      </c>
      <c r="L6697" t="str">
        <f>_xlfn.CONCAT(D6697,F6697)</f>
        <v>Sticky bun</v>
      </c>
      <c r="M6697" s="10">
        <f>E6697*_xlfn.XLOOKUP(L6697,PriceListData!$F$2:$F$97,PriceListData!$E$2:$E$97)</f>
        <v>2.75</v>
      </c>
      <c r="N6697" t="str">
        <f>TEXT(B6697,"dddd")</f>
        <v>Wednesday</v>
      </c>
    </row>
    <row r="6698" spans="1:14" x14ac:dyDescent="0.35">
      <c r="A6698">
        <v>292637</v>
      </c>
      <c r="B6698" s="3">
        <v>45805</v>
      </c>
      <c r="C6698" s="4">
        <v>0.67562500000000003</v>
      </c>
      <c r="D6698" t="s">
        <v>441</v>
      </c>
      <c r="E6698">
        <v>1</v>
      </c>
      <c r="G6698" t="s">
        <v>433</v>
      </c>
      <c r="H6698" t="s">
        <v>435</v>
      </c>
      <c r="J6698" t="s">
        <v>403</v>
      </c>
      <c r="K6698">
        <v>1</v>
      </c>
      <c r="L6698" t="str">
        <f>_xlfn.CONCAT(D6698,F6698)</f>
        <v>Sticky bun</v>
      </c>
      <c r="M6698" s="10">
        <f>E6698*_xlfn.XLOOKUP(L6698,PriceListData!$F$2:$F$97,PriceListData!$E$2:$E$97)</f>
        <v>2.75</v>
      </c>
      <c r="N6698" t="str">
        <f>TEXT(B6698,"dddd")</f>
        <v>Wednesday</v>
      </c>
    </row>
    <row r="6699" spans="1:14" x14ac:dyDescent="0.35">
      <c r="A6699">
        <v>292636</v>
      </c>
      <c r="B6699" s="3">
        <v>45805</v>
      </c>
      <c r="C6699" s="4">
        <v>0.65039351851851857</v>
      </c>
      <c r="D6699" t="s">
        <v>441</v>
      </c>
      <c r="E6699">
        <v>2</v>
      </c>
      <c r="G6699" t="s">
        <v>433</v>
      </c>
      <c r="H6699" t="s">
        <v>435</v>
      </c>
      <c r="J6699" t="s">
        <v>403</v>
      </c>
      <c r="K6699">
        <v>1</v>
      </c>
      <c r="L6699" t="str">
        <f>_xlfn.CONCAT(D6699,F6699)</f>
        <v>Sticky bun</v>
      </c>
      <c r="M6699" s="10">
        <f>E6699*_xlfn.XLOOKUP(L6699,PriceListData!$F$2:$F$97,PriceListData!$E$2:$E$97)</f>
        <v>5.5</v>
      </c>
      <c r="N6699" t="str">
        <f>TEXT(B6699,"dddd")</f>
        <v>Wednesday</v>
      </c>
    </row>
    <row r="6700" spans="1:14" x14ac:dyDescent="0.35">
      <c r="A6700">
        <v>292635</v>
      </c>
      <c r="B6700" s="3">
        <v>45805</v>
      </c>
      <c r="C6700" s="4">
        <v>0.62056712962962968</v>
      </c>
      <c r="D6700" t="s">
        <v>450</v>
      </c>
      <c r="E6700">
        <v>1</v>
      </c>
      <c r="G6700" t="s">
        <v>433</v>
      </c>
      <c r="H6700" t="s">
        <v>435</v>
      </c>
      <c r="J6700" t="s">
        <v>403</v>
      </c>
      <c r="K6700">
        <v>2</v>
      </c>
      <c r="L6700" t="str">
        <f>_xlfn.CONCAT(D6700,F6700)</f>
        <v>Snack cake</v>
      </c>
      <c r="M6700" s="10">
        <f>E6700*_xlfn.XLOOKUP(L6700,PriceListData!$F$2:$F$97,PriceListData!$E$2:$E$97)</f>
        <v>2</v>
      </c>
      <c r="N6700" t="str">
        <f>TEXT(B6700,"dddd")</f>
        <v>Wednesday</v>
      </c>
    </row>
    <row r="6701" spans="1:14" x14ac:dyDescent="0.35">
      <c r="A6701">
        <v>292634</v>
      </c>
      <c r="B6701" s="3">
        <v>45805</v>
      </c>
      <c r="C6701" s="4">
        <v>0.59813657407407406</v>
      </c>
      <c r="D6701" t="s">
        <v>438</v>
      </c>
      <c r="E6701">
        <v>1</v>
      </c>
      <c r="G6701" t="s">
        <v>433</v>
      </c>
      <c r="H6701" t="s">
        <v>435</v>
      </c>
      <c r="J6701" t="s">
        <v>403</v>
      </c>
      <c r="K6701">
        <v>2</v>
      </c>
      <c r="L6701" t="str">
        <f>_xlfn.CONCAT(D6701,F6701)</f>
        <v>Cinnamon roll</v>
      </c>
      <c r="M6701" s="10">
        <f>E6701*_xlfn.XLOOKUP(L6701,PriceListData!$F$2:$F$97,PriceListData!$E$2:$E$97)</f>
        <v>3.75</v>
      </c>
      <c r="N6701" t="str">
        <f>TEXT(B6701,"dddd")</f>
        <v>Wednesday</v>
      </c>
    </row>
    <row r="6702" spans="1:14" x14ac:dyDescent="0.35">
      <c r="A6702">
        <v>292633</v>
      </c>
      <c r="B6702" s="3">
        <v>45805</v>
      </c>
      <c r="C6702" s="4">
        <v>0.59091435185185182</v>
      </c>
      <c r="D6702" t="s">
        <v>441</v>
      </c>
      <c r="E6702">
        <v>1</v>
      </c>
      <c r="G6702" t="s">
        <v>433</v>
      </c>
      <c r="H6702" t="s">
        <v>435</v>
      </c>
      <c r="J6702" t="s">
        <v>403</v>
      </c>
      <c r="K6702">
        <v>1</v>
      </c>
      <c r="L6702" t="str">
        <f>_xlfn.CONCAT(D6702,F6702)</f>
        <v>Sticky bun</v>
      </c>
      <c r="M6702" s="10">
        <f>E6702*_xlfn.XLOOKUP(L6702,PriceListData!$F$2:$F$97,PriceListData!$E$2:$E$97)</f>
        <v>2.75</v>
      </c>
      <c r="N6702" t="str">
        <f>TEXT(B6702,"dddd")</f>
        <v>Wednesday</v>
      </c>
    </row>
    <row r="6703" spans="1:14" x14ac:dyDescent="0.35">
      <c r="A6703">
        <v>292632</v>
      </c>
      <c r="B6703" s="3">
        <v>45805</v>
      </c>
      <c r="C6703" s="4">
        <v>0.57833333333333337</v>
      </c>
      <c r="D6703" t="s">
        <v>441</v>
      </c>
      <c r="E6703">
        <v>1</v>
      </c>
      <c r="G6703" t="s">
        <v>433</v>
      </c>
      <c r="H6703" t="s">
        <v>435</v>
      </c>
      <c r="J6703" t="s">
        <v>403</v>
      </c>
      <c r="K6703">
        <v>1</v>
      </c>
      <c r="L6703" t="str">
        <f>_xlfn.CONCAT(D6703,F6703)</f>
        <v>Sticky bun</v>
      </c>
      <c r="M6703" s="10">
        <f>E6703*_xlfn.XLOOKUP(L6703,PriceListData!$F$2:$F$97,PriceListData!$E$2:$E$97)</f>
        <v>2.75</v>
      </c>
      <c r="N6703" t="str">
        <f>TEXT(B6703,"dddd")</f>
        <v>Wednesday</v>
      </c>
    </row>
    <row r="6704" spans="1:14" x14ac:dyDescent="0.35">
      <c r="A6704">
        <v>292631</v>
      </c>
      <c r="B6704" s="3">
        <v>45805</v>
      </c>
      <c r="C6704" s="4">
        <v>0.57564814814814813</v>
      </c>
      <c r="D6704" t="s">
        <v>189</v>
      </c>
      <c r="E6704">
        <v>1</v>
      </c>
      <c r="G6704" t="s">
        <v>433</v>
      </c>
      <c r="H6704" t="s">
        <v>448</v>
      </c>
      <c r="J6704" t="s">
        <v>403</v>
      </c>
      <c r="K6704">
        <v>1</v>
      </c>
      <c r="L6704" t="str">
        <f>_xlfn.CONCAT(D6704,F6704)</f>
        <v>Toastie</v>
      </c>
      <c r="M6704" s="10">
        <f>E6704*_xlfn.XLOOKUP(L6704,PriceListData!$F$2:$F$97,PriceListData!$E$2:$E$97)</f>
        <v>6.75</v>
      </c>
      <c r="N6704" t="str">
        <f>TEXT(B6704,"dddd")</f>
        <v>Wednesday</v>
      </c>
    </row>
    <row r="6705" spans="1:14" x14ac:dyDescent="0.35">
      <c r="A6705">
        <v>292630</v>
      </c>
      <c r="B6705" s="3">
        <v>45805</v>
      </c>
      <c r="C6705" s="4">
        <v>0.56072916666666661</v>
      </c>
      <c r="D6705" t="s">
        <v>450</v>
      </c>
      <c r="E6705">
        <v>1</v>
      </c>
      <c r="G6705" t="s">
        <v>433</v>
      </c>
      <c r="H6705" t="s">
        <v>435</v>
      </c>
      <c r="J6705" t="s">
        <v>403</v>
      </c>
      <c r="K6705">
        <v>2</v>
      </c>
      <c r="L6705" t="str">
        <f>_xlfn.CONCAT(D6705,F6705)</f>
        <v>Snack cake</v>
      </c>
      <c r="M6705" s="10">
        <f>E6705*_xlfn.XLOOKUP(L6705,PriceListData!$F$2:$F$97,PriceListData!$E$2:$E$97)</f>
        <v>2</v>
      </c>
      <c r="N6705" t="str">
        <f>TEXT(B6705,"dddd")</f>
        <v>Wednesday</v>
      </c>
    </row>
    <row r="6706" spans="1:14" x14ac:dyDescent="0.35">
      <c r="A6706">
        <v>292629</v>
      </c>
      <c r="B6706" s="3">
        <v>45805</v>
      </c>
      <c r="C6706" s="4">
        <v>0.51469907407407411</v>
      </c>
      <c r="D6706" t="s">
        <v>449</v>
      </c>
      <c r="E6706">
        <v>1</v>
      </c>
      <c r="G6706" t="s">
        <v>433</v>
      </c>
      <c r="H6706" t="s">
        <v>435</v>
      </c>
      <c r="J6706" t="s">
        <v>403</v>
      </c>
      <c r="K6706">
        <v>1</v>
      </c>
      <c r="L6706" t="str">
        <f>_xlfn.CONCAT(D6706,F6706)</f>
        <v>Chocolate croissant</v>
      </c>
      <c r="M6706" s="10">
        <f>E6706*_xlfn.XLOOKUP(L6706,PriceListData!$F$2:$F$97,PriceListData!$E$2:$E$97)</f>
        <v>5.25</v>
      </c>
      <c r="N6706" t="str">
        <f>TEXT(B6706,"dddd")</f>
        <v>Wednesday</v>
      </c>
    </row>
    <row r="6707" spans="1:14" x14ac:dyDescent="0.35">
      <c r="A6707">
        <v>292628</v>
      </c>
      <c r="B6707" s="3">
        <v>45805</v>
      </c>
      <c r="C6707" s="4">
        <v>0.5140393518518519</v>
      </c>
      <c r="D6707" t="s">
        <v>189</v>
      </c>
      <c r="E6707">
        <v>1</v>
      </c>
      <c r="G6707" t="s">
        <v>433</v>
      </c>
      <c r="H6707" t="s">
        <v>448</v>
      </c>
      <c r="J6707" t="s">
        <v>403</v>
      </c>
      <c r="K6707">
        <v>1</v>
      </c>
      <c r="L6707" t="str">
        <f>_xlfn.CONCAT(D6707,F6707)</f>
        <v>Toastie</v>
      </c>
      <c r="M6707" s="10">
        <f>E6707*_xlfn.XLOOKUP(L6707,PriceListData!$F$2:$F$97,PriceListData!$E$2:$E$97)</f>
        <v>6.75</v>
      </c>
      <c r="N6707" t="str">
        <f>TEXT(B6707,"dddd")</f>
        <v>Wednesday</v>
      </c>
    </row>
    <row r="6708" spans="1:14" x14ac:dyDescent="0.35">
      <c r="A6708">
        <v>292627</v>
      </c>
      <c r="B6708" s="3">
        <v>45805</v>
      </c>
      <c r="C6708" s="4">
        <v>0.48920138888888887</v>
      </c>
      <c r="D6708" t="s">
        <v>438</v>
      </c>
      <c r="E6708">
        <v>1</v>
      </c>
      <c r="G6708" t="s">
        <v>433</v>
      </c>
      <c r="H6708" t="s">
        <v>435</v>
      </c>
      <c r="J6708" t="s">
        <v>403</v>
      </c>
      <c r="K6708">
        <v>1</v>
      </c>
      <c r="L6708" t="str">
        <f>_xlfn.CONCAT(D6708,F6708)</f>
        <v>Cinnamon roll</v>
      </c>
      <c r="M6708" s="10">
        <f>E6708*_xlfn.XLOOKUP(L6708,PriceListData!$F$2:$F$97,PriceListData!$E$2:$E$97)</f>
        <v>3.75</v>
      </c>
      <c r="N6708" t="str">
        <f>TEXT(B6708,"dddd")</f>
        <v>Wednesday</v>
      </c>
    </row>
    <row r="6709" spans="1:14" x14ac:dyDescent="0.35">
      <c r="A6709">
        <v>292626</v>
      </c>
      <c r="B6709" s="3">
        <v>45805</v>
      </c>
      <c r="C6709" s="4">
        <v>0.47995370370370372</v>
      </c>
      <c r="D6709" t="s">
        <v>449</v>
      </c>
      <c r="E6709">
        <v>1</v>
      </c>
      <c r="G6709" t="s">
        <v>433</v>
      </c>
      <c r="H6709" t="s">
        <v>435</v>
      </c>
      <c r="J6709" t="s">
        <v>403</v>
      </c>
      <c r="K6709">
        <v>1</v>
      </c>
      <c r="L6709" t="str">
        <f>_xlfn.CONCAT(D6709,F6709)</f>
        <v>Chocolate croissant</v>
      </c>
      <c r="M6709" s="10">
        <f>E6709*_xlfn.XLOOKUP(L6709,PriceListData!$F$2:$F$97,PriceListData!$E$2:$E$97)</f>
        <v>5.25</v>
      </c>
      <c r="N6709" t="str">
        <f>TEXT(B6709,"dddd")</f>
        <v>Wednesday</v>
      </c>
    </row>
    <row r="6710" spans="1:14" x14ac:dyDescent="0.35">
      <c r="A6710">
        <v>292625</v>
      </c>
      <c r="B6710" s="3">
        <v>45805</v>
      </c>
      <c r="C6710" s="4">
        <v>0.4634490740740741</v>
      </c>
      <c r="D6710" t="s">
        <v>449</v>
      </c>
      <c r="E6710">
        <v>1</v>
      </c>
      <c r="G6710" t="s">
        <v>433</v>
      </c>
      <c r="H6710" t="s">
        <v>435</v>
      </c>
      <c r="J6710" t="s">
        <v>403</v>
      </c>
      <c r="K6710">
        <v>1</v>
      </c>
      <c r="L6710" t="str">
        <f>_xlfn.CONCAT(D6710,F6710)</f>
        <v>Chocolate croissant</v>
      </c>
      <c r="M6710" s="10">
        <f>E6710*_xlfn.XLOOKUP(L6710,PriceListData!$F$2:$F$97,PriceListData!$E$2:$E$97)</f>
        <v>5.25</v>
      </c>
      <c r="N6710" t="str">
        <f>TEXT(B6710,"dddd")</f>
        <v>Wednesday</v>
      </c>
    </row>
    <row r="6711" spans="1:14" x14ac:dyDescent="0.35">
      <c r="A6711">
        <v>292624</v>
      </c>
      <c r="B6711" s="3">
        <v>45805</v>
      </c>
      <c r="C6711" s="4">
        <v>0.46317129629629628</v>
      </c>
      <c r="D6711" t="s">
        <v>444</v>
      </c>
      <c r="E6711">
        <v>1</v>
      </c>
      <c r="G6711" t="s">
        <v>433</v>
      </c>
      <c r="H6711" t="s">
        <v>440</v>
      </c>
      <c r="J6711" t="s">
        <v>403</v>
      </c>
      <c r="K6711">
        <v>2</v>
      </c>
      <c r="L6711" t="str">
        <f>_xlfn.CONCAT(D6711,F6711)</f>
        <v>Sticky bun (day old)</v>
      </c>
      <c r="M6711" s="10">
        <f>E6711*_xlfn.XLOOKUP(L6711,PriceListData!$F$2:$F$97,PriceListData!$E$2:$E$97)</f>
        <v>2</v>
      </c>
      <c r="N6711" t="str">
        <f>TEXT(B6711,"dddd")</f>
        <v>Wednesday</v>
      </c>
    </row>
    <row r="6712" spans="1:14" x14ac:dyDescent="0.35">
      <c r="A6712">
        <v>292623</v>
      </c>
      <c r="B6712" s="3">
        <v>45805</v>
      </c>
      <c r="C6712" s="4">
        <v>0.46119212962962963</v>
      </c>
      <c r="D6712" t="s">
        <v>443</v>
      </c>
      <c r="E6712">
        <v>1</v>
      </c>
      <c r="G6712" t="s">
        <v>433</v>
      </c>
      <c r="H6712" t="s">
        <v>435</v>
      </c>
      <c r="J6712" t="s">
        <v>403</v>
      </c>
      <c r="K6712">
        <v>1</v>
      </c>
      <c r="L6712" t="str">
        <f>_xlfn.CONCAT(D6712,F6712)</f>
        <v>Scone with clotted cream and jam</v>
      </c>
      <c r="M6712" s="10">
        <f>E6712*_xlfn.XLOOKUP(L6712,PriceListData!$F$2:$F$97,PriceListData!$E$2:$E$97)</f>
        <v>5.75</v>
      </c>
      <c r="N6712" t="str">
        <f>TEXT(B6712,"dddd")</f>
        <v>Wednesday</v>
      </c>
    </row>
    <row r="6713" spans="1:14" x14ac:dyDescent="0.35">
      <c r="A6713">
        <v>292622</v>
      </c>
      <c r="B6713" s="3">
        <v>45805</v>
      </c>
      <c r="C6713" s="4">
        <v>0.44557870370370373</v>
      </c>
      <c r="D6713" t="s">
        <v>444</v>
      </c>
      <c r="E6713">
        <v>1</v>
      </c>
      <c r="G6713" t="s">
        <v>433</v>
      </c>
      <c r="H6713" t="s">
        <v>440</v>
      </c>
      <c r="J6713" t="s">
        <v>403</v>
      </c>
      <c r="K6713">
        <v>2</v>
      </c>
      <c r="L6713" t="str">
        <f>_xlfn.CONCAT(D6713,F6713)</f>
        <v>Sticky bun (day old)</v>
      </c>
      <c r="M6713" s="10">
        <f>E6713*_xlfn.XLOOKUP(L6713,PriceListData!$F$2:$F$97,PriceListData!$E$2:$E$97)</f>
        <v>2</v>
      </c>
      <c r="N6713" t="str">
        <f>TEXT(B6713,"dddd")</f>
        <v>Wednesday</v>
      </c>
    </row>
    <row r="6714" spans="1:14" x14ac:dyDescent="0.35">
      <c r="A6714">
        <v>292621</v>
      </c>
      <c r="B6714" s="3">
        <v>45805</v>
      </c>
      <c r="C6714" s="4">
        <v>0.42934027777777778</v>
      </c>
      <c r="D6714" t="s">
        <v>189</v>
      </c>
      <c r="E6714">
        <v>1</v>
      </c>
      <c r="G6714" t="s">
        <v>433</v>
      </c>
      <c r="H6714" t="s">
        <v>448</v>
      </c>
      <c r="J6714" t="s">
        <v>403</v>
      </c>
      <c r="K6714">
        <v>1</v>
      </c>
      <c r="L6714" t="str">
        <f>_xlfn.CONCAT(D6714,F6714)</f>
        <v>Toastie</v>
      </c>
      <c r="M6714" s="10">
        <f>E6714*_xlfn.XLOOKUP(L6714,PriceListData!$F$2:$F$97,PriceListData!$E$2:$E$97)</f>
        <v>6.75</v>
      </c>
      <c r="N6714" t="str">
        <f>TEXT(B6714,"dddd")</f>
        <v>Wednesday</v>
      </c>
    </row>
    <row r="6715" spans="1:14" x14ac:dyDescent="0.35">
      <c r="A6715">
        <v>292621</v>
      </c>
      <c r="B6715" s="3">
        <v>45805</v>
      </c>
      <c r="C6715" s="4">
        <v>0.42934027777777778</v>
      </c>
      <c r="D6715" t="s">
        <v>93</v>
      </c>
      <c r="E6715">
        <v>1</v>
      </c>
      <c r="G6715" t="s">
        <v>433</v>
      </c>
      <c r="H6715" t="s">
        <v>435</v>
      </c>
      <c r="J6715" t="s">
        <v>403</v>
      </c>
      <c r="K6715">
        <v>1</v>
      </c>
      <c r="L6715" t="str">
        <f>_xlfn.CONCAT(D6715,F6715)</f>
        <v>Croissant</v>
      </c>
      <c r="M6715" s="10">
        <f>E6715*_xlfn.XLOOKUP(L6715,PriceListData!$F$2:$F$97,PriceListData!$E$2:$E$97)</f>
        <v>4.75</v>
      </c>
      <c r="N6715" t="str">
        <f>TEXT(B6715,"dddd")</f>
        <v>Wednesday</v>
      </c>
    </row>
    <row r="6716" spans="1:14" x14ac:dyDescent="0.35">
      <c r="A6716">
        <v>292620</v>
      </c>
      <c r="B6716" s="3">
        <v>45805</v>
      </c>
      <c r="C6716" s="4">
        <v>0.42354166666666665</v>
      </c>
      <c r="D6716" t="s">
        <v>441</v>
      </c>
      <c r="E6716">
        <v>1</v>
      </c>
      <c r="G6716" t="s">
        <v>433</v>
      </c>
      <c r="H6716" t="s">
        <v>435</v>
      </c>
      <c r="J6716" t="s">
        <v>403</v>
      </c>
      <c r="K6716">
        <v>1</v>
      </c>
      <c r="L6716" t="str">
        <f>_xlfn.CONCAT(D6716,F6716)</f>
        <v>Sticky bun</v>
      </c>
      <c r="M6716" s="10">
        <f>E6716*_xlfn.XLOOKUP(L6716,PriceListData!$F$2:$F$97,PriceListData!$E$2:$E$97)</f>
        <v>2.75</v>
      </c>
      <c r="N6716" t="str">
        <f>TEXT(B6716,"dddd")</f>
        <v>Wednesday</v>
      </c>
    </row>
    <row r="6717" spans="1:14" x14ac:dyDescent="0.35">
      <c r="A6717">
        <v>292619</v>
      </c>
      <c r="B6717" s="3">
        <v>45805</v>
      </c>
      <c r="C6717" s="4">
        <v>0.41600694444444447</v>
      </c>
      <c r="D6717" t="s">
        <v>441</v>
      </c>
      <c r="E6717">
        <v>1</v>
      </c>
      <c r="G6717" t="s">
        <v>433</v>
      </c>
      <c r="H6717" t="s">
        <v>435</v>
      </c>
      <c r="J6717" t="s">
        <v>403</v>
      </c>
      <c r="K6717">
        <v>2</v>
      </c>
      <c r="L6717" t="str">
        <f>_xlfn.CONCAT(D6717,F6717)</f>
        <v>Sticky bun</v>
      </c>
      <c r="M6717" s="10">
        <f>E6717*_xlfn.XLOOKUP(L6717,PriceListData!$F$2:$F$97,PriceListData!$E$2:$E$97)</f>
        <v>2.75</v>
      </c>
      <c r="N6717" t="str">
        <f>TEXT(B6717,"dddd")</f>
        <v>Wednesday</v>
      </c>
    </row>
    <row r="6718" spans="1:14" x14ac:dyDescent="0.35">
      <c r="A6718">
        <v>292618</v>
      </c>
      <c r="B6718" s="3">
        <v>45805</v>
      </c>
      <c r="C6718" s="4">
        <v>0.40540509259259261</v>
      </c>
      <c r="D6718" t="s">
        <v>443</v>
      </c>
      <c r="E6718">
        <v>1</v>
      </c>
      <c r="G6718" t="s">
        <v>433</v>
      </c>
      <c r="H6718" t="s">
        <v>435</v>
      </c>
      <c r="J6718" t="s">
        <v>403</v>
      </c>
      <c r="K6718">
        <v>1</v>
      </c>
      <c r="L6718" t="str">
        <f>_xlfn.CONCAT(D6718,F6718)</f>
        <v>Scone with clotted cream and jam</v>
      </c>
      <c r="M6718" s="10">
        <f>E6718*_xlfn.XLOOKUP(L6718,PriceListData!$F$2:$F$97,PriceListData!$E$2:$E$97)</f>
        <v>5.75</v>
      </c>
      <c r="N6718" t="str">
        <f>TEXT(B6718,"dddd")</f>
        <v>Wednesday</v>
      </c>
    </row>
    <row r="6719" spans="1:14" x14ac:dyDescent="0.35">
      <c r="A6719">
        <v>292617</v>
      </c>
      <c r="B6719" s="3">
        <v>45805</v>
      </c>
      <c r="C6719" s="4">
        <v>0.40001157407407406</v>
      </c>
      <c r="D6719" t="s">
        <v>441</v>
      </c>
      <c r="E6719">
        <v>1</v>
      </c>
      <c r="G6719" t="s">
        <v>433</v>
      </c>
      <c r="H6719" t="s">
        <v>435</v>
      </c>
      <c r="J6719" t="s">
        <v>403</v>
      </c>
      <c r="K6719">
        <v>1</v>
      </c>
      <c r="L6719" t="str">
        <f>_xlfn.CONCAT(D6719,F6719)</f>
        <v>Sticky bun</v>
      </c>
      <c r="M6719" s="10">
        <f>E6719*_xlfn.XLOOKUP(L6719,PriceListData!$F$2:$F$97,PriceListData!$E$2:$E$97)</f>
        <v>2.75</v>
      </c>
      <c r="N6719" t="str">
        <f>TEXT(B6719,"dddd")</f>
        <v>Wednesday</v>
      </c>
    </row>
    <row r="6720" spans="1:14" x14ac:dyDescent="0.35">
      <c r="A6720">
        <v>292616</v>
      </c>
      <c r="B6720" s="3">
        <v>45805</v>
      </c>
      <c r="C6720" s="4">
        <v>0.39243055555555556</v>
      </c>
      <c r="D6720" t="s">
        <v>443</v>
      </c>
      <c r="E6720">
        <v>1</v>
      </c>
      <c r="G6720" t="s">
        <v>433</v>
      </c>
      <c r="H6720" t="s">
        <v>435</v>
      </c>
      <c r="J6720" t="s">
        <v>403</v>
      </c>
      <c r="K6720">
        <v>1</v>
      </c>
      <c r="L6720" t="str">
        <f>_xlfn.CONCAT(D6720,F6720)</f>
        <v>Scone with clotted cream and jam</v>
      </c>
      <c r="M6720" s="10">
        <f>E6720*_xlfn.XLOOKUP(L6720,PriceListData!$F$2:$F$97,PriceListData!$E$2:$E$97)</f>
        <v>5.75</v>
      </c>
      <c r="N6720" t="str">
        <f>TEXT(B6720,"dddd")</f>
        <v>Wednesday</v>
      </c>
    </row>
    <row r="6721" spans="1:14" x14ac:dyDescent="0.35">
      <c r="A6721">
        <v>292615</v>
      </c>
      <c r="B6721" s="3">
        <v>45805</v>
      </c>
      <c r="C6721" s="4">
        <v>0.39156249999999998</v>
      </c>
      <c r="D6721" t="s">
        <v>443</v>
      </c>
      <c r="E6721">
        <v>1</v>
      </c>
      <c r="G6721" t="s">
        <v>433</v>
      </c>
      <c r="H6721" t="s">
        <v>435</v>
      </c>
      <c r="J6721" t="s">
        <v>403</v>
      </c>
      <c r="K6721">
        <v>1</v>
      </c>
      <c r="L6721" t="str">
        <f>_xlfn.CONCAT(D6721,F6721)</f>
        <v>Scone with clotted cream and jam</v>
      </c>
      <c r="M6721" s="10">
        <f>E6721*_xlfn.XLOOKUP(L6721,PriceListData!$F$2:$F$97,PriceListData!$E$2:$E$97)</f>
        <v>5.75</v>
      </c>
      <c r="N6721" t="str">
        <f>TEXT(B6721,"dddd")</f>
        <v>Wednesday</v>
      </c>
    </row>
    <row r="6722" spans="1:14" x14ac:dyDescent="0.35">
      <c r="A6722">
        <v>292614</v>
      </c>
      <c r="B6722" s="3">
        <v>45805</v>
      </c>
      <c r="C6722" s="4">
        <v>0.37234953703703705</v>
      </c>
      <c r="D6722" t="s">
        <v>443</v>
      </c>
      <c r="E6722">
        <v>1</v>
      </c>
      <c r="G6722" t="s">
        <v>433</v>
      </c>
      <c r="H6722" t="s">
        <v>435</v>
      </c>
      <c r="J6722" t="s">
        <v>403</v>
      </c>
      <c r="K6722">
        <v>1</v>
      </c>
      <c r="L6722" t="str">
        <f>_xlfn.CONCAT(D6722,F6722)</f>
        <v>Scone with clotted cream and jam</v>
      </c>
      <c r="M6722" s="10">
        <f>E6722*_xlfn.XLOOKUP(L6722,PriceListData!$F$2:$F$97,PriceListData!$E$2:$E$97)</f>
        <v>5.75</v>
      </c>
      <c r="N6722" t="str">
        <f>TEXT(B6722,"dddd")</f>
        <v>Wednesday</v>
      </c>
    </row>
    <row r="6723" spans="1:14" x14ac:dyDescent="0.35">
      <c r="A6723">
        <v>292613</v>
      </c>
      <c r="B6723" s="3">
        <v>45805</v>
      </c>
      <c r="C6723" s="4">
        <v>0.37187500000000001</v>
      </c>
      <c r="D6723" t="s">
        <v>443</v>
      </c>
      <c r="E6723">
        <v>1</v>
      </c>
      <c r="G6723" t="s">
        <v>433</v>
      </c>
      <c r="H6723" t="s">
        <v>435</v>
      </c>
      <c r="J6723" t="s">
        <v>403</v>
      </c>
      <c r="K6723">
        <v>1</v>
      </c>
      <c r="L6723" t="str">
        <f>_xlfn.CONCAT(D6723,F6723)</f>
        <v>Scone with clotted cream and jam</v>
      </c>
      <c r="M6723" s="10">
        <f>E6723*_xlfn.XLOOKUP(L6723,PriceListData!$F$2:$F$97,PriceListData!$E$2:$E$97)</f>
        <v>5.75</v>
      </c>
      <c r="N6723" t="str">
        <f>TEXT(B6723,"dddd")</f>
        <v>Wednesday</v>
      </c>
    </row>
    <row r="6724" spans="1:14" x14ac:dyDescent="0.35">
      <c r="A6724">
        <v>292612</v>
      </c>
      <c r="B6724" s="3">
        <v>45805</v>
      </c>
      <c r="C6724" s="4">
        <v>0.36594907407407407</v>
      </c>
      <c r="D6724" t="s">
        <v>443</v>
      </c>
      <c r="E6724">
        <v>1</v>
      </c>
      <c r="G6724" t="s">
        <v>433</v>
      </c>
      <c r="H6724" t="s">
        <v>435</v>
      </c>
      <c r="J6724" t="s">
        <v>403</v>
      </c>
      <c r="K6724">
        <v>1</v>
      </c>
      <c r="L6724" t="str">
        <f>_xlfn.CONCAT(D6724,F6724)</f>
        <v>Scone with clotted cream and jam</v>
      </c>
      <c r="M6724" s="10">
        <f>E6724*_xlfn.XLOOKUP(L6724,PriceListData!$F$2:$F$97,PriceListData!$E$2:$E$97)</f>
        <v>5.75</v>
      </c>
      <c r="N6724" t="str">
        <f>TEXT(B6724,"dddd")</f>
        <v>Wednesday</v>
      </c>
    </row>
    <row r="6725" spans="1:14" x14ac:dyDescent="0.35">
      <c r="A6725">
        <v>292611</v>
      </c>
      <c r="B6725" s="3">
        <v>45805</v>
      </c>
      <c r="C6725" s="4">
        <v>0.35561342592592593</v>
      </c>
      <c r="D6725" t="s">
        <v>443</v>
      </c>
      <c r="E6725">
        <v>1</v>
      </c>
      <c r="G6725" t="s">
        <v>433</v>
      </c>
      <c r="H6725" t="s">
        <v>435</v>
      </c>
      <c r="J6725" t="s">
        <v>403</v>
      </c>
      <c r="K6725">
        <v>1</v>
      </c>
      <c r="L6725" t="str">
        <f>_xlfn.CONCAT(D6725,F6725)</f>
        <v>Scone with clotted cream and jam</v>
      </c>
      <c r="M6725" s="10">
        <f>E6725*_xlfn.XLOOKUP(L6725,PriceListData!$F$2:$F$97,PriceListData!$E$2:$E$97)</f>
        <v>5.75</v>
      </c>
      <c r="N6725" t="str">
        <f>TEXT(B6725,"dddd")</f>
        <v>Wednesday</v>
      </c>
    </row>
    <row r="6726" spans="1:14" x14ac:dyDescent="0.35">
      <c r="A6726">
        <v>292610</v>
      </c>
      <c r="B6726" s="3">
        <v>45805</v>
      </c>
      <c r="C6726" s="4">
        <v>0.34732638888888889</v>
      </c>
      <c r="D6726" t="s">
        <v>436</v>
      </c>
      <c r="E6726">
        <v>1</v>
      </c>
      <c r="G6726" t="s">
        <v>433</v>
      </c>
      <c r="H6726" t="s">
        <v>435</v>
      </c>
      <c r="J6726" t="s">
        <v>403</v>
      </c>
      <c r="K6726">
        <v>1</v>
      </c>
      <c r="L6726" t="str">
        <f>_xlfn.CONCAT(D6726,F6726)</f>
        <v>Apricot danish</v>
      </c>
      <c r="M6726" s="10">
        <f>E6726*_xlfn.XLOOKUP(L6726,PriceListData!$F$2:$F$97,PriceListData!$E$2:$E$97)</f>
        <v>3.5</v>
      </c>
      <c r="N6726" t="str">
        <f>TEXT(B6726,"dddd")</f>
        <v>Wednesday</v>
      </c>
    </row>
    <row r="6727" spans="1:14" x14ac:dyDescent="0.35">
      <c r="A6727">
        <v>292609</v>
      </c>
      <c r="B6727" s="3">
        <v>45805</v>
      </c>
      <c r="C6727" s="4">
        <v>0.33347222222222223</v>
      </c>
      <c r="D6727" t="s">
        <v>443</v>
      </c>
      <c r="E6727">
        <v>1</v>
      </c>
      <c r="G6727" t="s">
        <v>433</v>
      </c>
      <c r="H6727" t="s">
        <v>435</v>
      </c>
      <c r="J6727" t="s">
        <v>403</v>
      </c>
      <c r="K6727">
        <v>1</v>
      </c>
      <c r="L6727" t="str">
        <f>_xlfn.CONCAT(D6727,F6727)</f>
        <v>Scone with clotted cream and jam</v>
      </c>
      <c r="M6727" s="10">
        <f>E6727*_xlfn.XLOOKUP(L6727,PriceListData!$F$2:$F$97,PriceListData!$E$2:$E$97)</f>
        <v>5.75</v>
      </c>
      <c r="N6727" t="str">
        <f>TEXT(B6727,"dddd")</f>
        <v>Wednesday</v>
      </c>
    </row>
    <row r="6728" spans="1:14" x14ac:dyDescent="0.35">
      <c r="A6728">
        <v>292608</v>
      </c>
      <c r="B6728" s="3">
        <v>45805</v>
      </c>
      <c r="C6728" s="4">
        <v>0.32230324074074074</v>
      </c>
      <c r="D6728" t="s">
        <v>443</v>
      </c>
      <c r="E6728">
        <v>1</v>
      </c>
      <c r="G6728" t="s">
        <v>433</v>
      </c>
      <c r="H6728" t="s">
        <v>435</v>
      </c>
      <c r="J6728" t="s">
        <v>403</v>
      </c>
      <c r="K6728">
        <v>1</v>
      </c>
      <c r="L6728" t="str">
        <f>_xlfn.CONCAT(D6728,F6728)</f>
        <v>Scone with clotted cream and jam</v>
      </c>
      <c r="M6728" s="10">
        <f>E6728*_xlfn.XLOOKUP(L6728,PriceListData!$F$2:$F$97,PriceListData!$E$2:$E$97)</f>
        <v>5.75</v>
      </c>
      <c r="N6728" t="str">
        <f>TEXT(B6728,"dddd")</f>
        <v>Wednesday</v>
      </c>
    </row>
    <row r="6729" spans="1:14" x14ac:dyDescent="0.35">
      <c r="A6729">
        <v>293012</v>
      </c>
      <c r="B6729" s="3">
        <v>45806</v>
      </c>
      <c r="C6729" s="4">
        <v>0.88960648148148147</v>
      </c>
      <c r="D6729" t="s">
        <v>74</v>
      </c>
      <c r="E6729">
        <v>1</v>
      </c>
      <c r="F6729" t="s">
        <v>15</v>
      </c>
      <c r="G6729" t="s">
        <v>417</v>
      </c>
      <c r="H6729" t="s">
        <v>418</v>
      </c>
      <c r="J6729" t="s">
        <v>403</v>
      </c>
      <c r="K6729">
        <v>1</v>
      </c>
      <c r="L6729" t="str">
        <f>_xlfn.CONCAT(D6729,F6729)</f>
        <v>Single-origin12 oz</v>
      </c>
      <c r="M6729" s="10">
        <f>E6729*_xlfn.XLOOKUP(L6729,PriceListData!$F$2:$F$97,PriceListData!$E$2:$E$97)</f>
        <v>14.95</v>
      </c>
      <c r="N6729" t="str">
        <f>TEXT(B6729,"dddd")</f>
        <v>Thursday</v>
      </c>
    </row>
    <row r="6730" spans="1:14" x14ac:dyDescent="0.35">
      <c r="A6730">
        <v>293010</v>
      </c>
      <c r="B6730" s="3">
        <v>45806</v>
      </c>
      <c r="C6730" s="4">
        <v>0.86870370370370376</v>
      </c>
      <c r="D6730" t="s">
        <v>424</v>
      </c>
      <c r="E6730">
        <v>2</v>
      </c>
      <c r="F6730" t="s">
        <v>15</v>
      </c>
      <c r="G6730" t="s">
        <v>423</v>
      </c>
      <c r="H6730" t="s">
        <v>414</v>
      </c>
      <c r="J6730" t="s">
        <v>403</v>
      </c>
      <c r="K6730">
        <v>1</v>
      </c>
      <c r="L6730" t="str">
        <f>_xlfn.CONCAT(D6730,F6730)</f>
        <v>Coconut milk smoothie12 oz</v>
      </c>
      <c r="M6730" s="10">
        <f>E6730*_xlfn.XLOOKUP(L6730,PriceListData!$F$2:$F$97,PriceListData!$E$2:$E$97)</f>
        <v>11.5</v>
      </c>
      <c r="N6730" t="str">
        <f>TEXT(B6730,"dddd")</f>
        <v>Thursday</v>
      </c>
    </row>
    <row r="6731" spans="1:14" x14ac:dyDescent="0.35">
      <c r="A6731">
        <v>293008</v>
      </c>
      <c r="B6731" s="3">
        <v>45806</v>
      </c>
      <c r="C6731" s="4">
        <v>0.85953703703703699</v>
      </c>
      <c r="D6731" t="s">
        <v>421</v>
      </c>
      <c r="E6731">
        <v>1</v>
      </c>
      <c r="F6731" t="s">
        <v>422</v>
      </c>
      <c r="G6731" t="s">
        <v>423</v>
      </c>
      <c r="H6731" t="s">
        <v>406</v>
      </c>
      <c r="J6731" t="s">
        <v>403</v>
      </c>
      <c r="K6731">
        <v>2</v>
      </c>
      <c r="L6731" t="str">
        <f>_xlfn.CONCAT(D6731,F6731)</f>
        <v>Hot chocolateRegular (12 oz)</v>
      </c>
      <c r="M6731" s="10">
        <f>E6731*_xlfn.XLOOKUP(L6731,PriceListData!$F$2:$F$97,PriceListData!$E$2:$E$97)</f>
        <v>4.75</v>
      </c>
      <c r="N6731" t="str">
        <f>TEXT(B6731,"dddd")</f>
        <v>Thursday</v>
      </c>
    </row>
    <row r="6732" spans="1:14" x14ac:dyDescent="0.35">
      <c r="A6732">
        <v>293007</v>
      </c>
      <c r="B6732" s="3">
        <v>45806</v>
      </c>
      <c r="C6732" s="4">
        <v>0.83043981481481477</v>
      </c>
      <c r="D6732" t="s">
        <v>425</v>
      </c>
      <c r="E6732">
        <v>1</v>
      </c>
      <c r="F6732" t="s">
        <v>15</v>
      </c>
      <c r="G6732" t="s">
        <v>405</v>
      </c>
      <c r="H6732" t="s">
        <v>414</v>
      </c>
      <c r="J6732" t="s">
        <v>403</v>
      </c>
      <c r="K6732">
        <v>2</v>
      </c>
      <c r="L6732" t="str">
        <f>_xlfn.CONCAT(D6732,F6732)</f>
        <v>Iced Guillermo12 oz</v>
      </c>
      <c r="M6732" s="10">
        <f>E6732*_xlfn.XLOOKUP(L6732,PriceListData!$F$2:$F$97,PriceListData!$E$2:$E$97)</f>
        <v>3.5</v>
      </c>
      <c r="N6732" t="str">
        <f>TEXT(B6732,"dddd")</f>
        <v>Thursday</v>
      </c>
    </row>
    <row r="6733" spans="1:14" x14ac:dyDescent="0.35">
      <c r="A6733">
        <v>293005</v>
      </c>
      <c r="B6733" s="3">
        <v>45806</v>
      </c>
      <c r="C6733" s="4">
        <v>0.80453703703703705</v>
      </c>
      <c r="D6733" t="s">
        <v>404</v>
      </c>
      <c r="E6733">
        <v>1</v>
      </c>
      <c r="F6733" t="s">
        <v>15</v>
      </c>
      <c r="G6733" t="s">
        <v>405</v>
      </c>
      <c r="H6733" t="s">
        <v>406</v>
      </c>
      <c r="J6733" t="s">
        <v>403</v>
      </c>
      <c r="K6733">
        <v>1</v>
      </c>
      <c r="L6733" t="str">
        <f>_xlfn.CONCAT(D6733,F6733)</f>
        <v>Café latté12 oz</v>
      </c>
      <c r="M6733" s="10">
        <f>E6733*_xlfn.XLOOKUP(L6733,PriceListData!$F$2:$F$97,PriceListData!$E$2:$E$97)</f>
        <v>4.25</v>
      </c>
      <c r="N6733" t="str">
        <f>TEXT(B6733,"dddd")</f>
        <v>Thursday</v>
      </c>
    </row>
    <row r="6734" spans="1:14" x14ac:dyDescent="0.35">
      <c r="A6734">
        <v>293004</v>
      </c>
      <c r="B6734" s="3">
        <v>45806</v>
      </c>
      <c r="C6734" s="4">
        <v>0.7986226851851852</v>
      </c>
      <c r="D6734" t="s">
        <v>404</v>
      </c>
      <c r="E6734">
        <v>2</v>
      </c>
      <c r="F6734" t="s">
        <v>15</v>
      </c>
      <c r="G6734" t="s">
        <v>405</v>
      </c>
      <c r="H6734" t="s">
        <v>406</v>
      </c>
      <c r="J6734" t="s">
        <v>403</v>
      </c>
      <c r="K6734">
        <v>1</v>
      </c>
      <c r="L6734" t="str">
        <f>_xlfn.CONCAT(D6734,F6734)</f>
        <v>Café latté12 oz</v>
      </c>
      <c r="M6734" s="10">
        <f>E6734*_xlfn.XLOOKUP(L6734,PriceListData!$F$2:$F$97,PriceListData!$E$2:$E$97)</f>
        <v>8.5</v>
      </c>
      <c r="N6734" t="str">
        <f>TEXT(B6734,"dddd")</f>
        <v>Thursday</v>
      </c>
    </row>
    <row r="6735" spans="1:14" x14ac:dyDescent="0.35">
      <c r="A6735">
        <v>293003</v>
      </c>
      <c r="B6735" s="3">
        <v>45806</v>
      </c>
      <c r="C6735" s="4">
        <v>0.79243055555555553</v>
      </c>
      <c r="D6735" t="s">
        <v>411</v>
      </c>
      <c r="E6735">
        <v>1</v>
      </c>
      <c r="F6735" t="s">
        <v>24</v>
      </c>
      <c r="G6735" t="s">
        <v>405</v>
      </c>
      <c r="H6735" t="s">
        <v>406</v>
      </c>
      <c r="J6735" t="s">
        <v>403</v>
      </c>
      <c r="K6735">
        <v>1</v>
      </c>
      <c r="L6735" t="str">
        <f>_xlfn.CONCAT(D6735,F6735)</f>
        <v>Turkish coffee3 oz</v>
      </c>
      <c r="M6735" s="10">
        <f>E6735*_xlfn.XLOOKUP(L6735,PriceListData!$F$2:$F$97,PriceListData!$E$2:$E$97)</f>
        <v>3.75</v>
      </c>
      <c r="N6735" t="str">
        <f>TEXT(B6735,"dddd")</f>
        <v>Thursday</v>
      </c>
    </row>
    <row r="6736" spans="1:14" x14ac:dyDescent="0.35">
      <c r="A6736">
        <v>293002</v>
      </c>
      <c r="B6736" s="3">
        <v>45806</v>
      </c>
      <c r="C6736" s="4">
        <v>0.78325231481481483</v>
      </c>
      <c r="D6736" t="s">
        <v>411</v>
      </c>
      <c r="E6736">
        <v>1</v>
      </c>
      <c r="F6736" t="s">
        <v>24</v>
      </c>
      <c r="G6736" t="s">
        <v>405</v>
      </c>
      <c r="H6736" t="s">
        <v>406</v>
      </c>
      <c r="J6736" t="s">
        <v>403</v>
      </c>
      <c r="K6736">
        <v>2</v>
      </c>
      <c r="L6736" t="str">
        <f>_xlfn.CONCAT(D6736,F6736)</f>
        <v>Turkish coffee3 oz</v>
      </c>
      <c r="M6736" s="10">
        <f>E6736*_xlfn.XLOOKUP(L6736,PriceListData!$F$2:$F$97,PriceListData!$E$2:$E$97)</f>
        <v>3.75</v>
      </c>
      <c r="N6736" t="str">
        <f>TEXT(B6736,"dddd")</f>
        <v>Thursday</v>
      </c>
    </row>
    <row r="6737" spans="1:14" x14ac:dyDescent="0.35">
      <c r="A6737">
        <v>293002</v>
      </c>
      <c r="B6737" s="3">
        <v>45806</v>
      </c>
      <c r="C6737" s="4">
        <v>0.78325231481481483</v>
      </c>
      <c r="D6737" t="s">
        <v>54</v>
      </c>
      <c r="E6737">
        <v>1</v>
      </c>
      <c r="G6737" t="s">
        <v>415</v>
      </c>
      <c r="H6737" t="s">
        <v>416</v>
      </c>
      <c r="J6737" t="s">
        <v>403</v>
      </c>
      <c r="K6737">
        <v>2</v>
      </c>
      <c r="L6737" t="str">
        <f>_xlfn.CONCAT(D6737,F6737)</f>
        <v>Syrup</v>
      </c>
      <c r="M6737" s="10">
        <f>E6737*_xlfn.XLOOKUP(L6737,PriceListData!$F$2:$F$97,PriceListData!$E$2:$E$97)</f>
        <v>0.75</v>
      </c>
      <c r="N6737" t="str">
        <f>TEXT(B6737,"dddd")</f>
        <v>Thursday</v>
      </c>
    </row>
    <row r="6738" spans="1:14" x14ac:dyDescent="0.35">
      <c r="A6738">
        <v>293001</v>
      </c>
      <c r="B6738" s="3">
        <v>45806</v>
      </c>
      <c r="C6738" s="4">
        <v>0.7806481481481482</v>
      </c>
      <c r="D6738" t="s">
        <v>425</v>
      </c>
      <c r="E6738">
        <v>1</v>
      </c>
      <c r="F6738" t="s">
        <v>15</v>
      </c>
      <c r="G6738" t="s">
        <v>405</v>
      </c>
      <c r="H6738" t="s">
        <v>414</v>
      </c>
      <c r="J6738" t="s">
        <v>403</v>
      </c>
      <c r="K6738">
        <v>1</v>
      </c>
      <c r="L6738" t="str">
        <f>_xlfn.CONCAT(D6738,F6738)</f>
        <v>Iced Guillermo12 oz</v>
      </c>
      <c r="M6738" s="10">
        <f>E6738*_xlfn.XLOOKUP(L6738,PriceListData!$F$2:$F$97,PriceListData!$E$2:$E$97)</f>
        <v>3.5</v>
      </c>
      <c r="N6738" t="str">
        <f>TEXT(B6738,"dddd")</f>
        <v>Thursday</v>
      </c>
    </row>
    <row r="6739" spans="1:14" x14ac:dyDescent="0.35">
      <c r="A6739">
        <v>293000</v>
      </c>
      <c r="B6739" s="3">
        <v>45806</v>
      </c>
      <c r="C6739" s="4">
        <v>0.77744212962962966</v>
      </c>
      <c r="D6739" t="s">
        <v>404</v>
      </c>
      <c r="E6739">
        <v>1</v>
      </c>
      <c r="F6739" t="s">
        <v>15</v>
      </c>
      <c r="G6739" t="s">
        <v>405</v>
      </c>
      <c r="H6739" t="s">
        <v>406</v>
      </c>
      <c r="J6739" t="s">
        <v>403</v>
      </c>
      <c r="K6739">
        <v>1</v>
      </c>
      <c r="L6739" t="str">
        <f>_xlfn.CONCAT(D6739,F6739)</f>
        <v>Café latté12 oz</v>
      </c>
      <c r="M6739" s="10">
        <f>E6739*_xlfn.XLOOKUP(L6739,PriceListData!$F$2:$F$97,PriceListData!$E$2:$E$97)</f>
        <v>4.25</v>
      </c>
      <c r="N6739" t="str">
        <f>TEXT(B6739,"dddd")</f>
        <v>Thursday</v>
      </c>
    </row>
    <row r="6740" spans="1:14" x14ac:dyDescent="0.35">
      <c r="A6740">
        <v>292998</v>
      </c>
      <c r="B6740" s="3">
        <v>45806</v>
      </c>
      <c r="C6740" s="4">
        <v>0.76952546296296298</v>
      </c>
      <c r="D6740" t="s">
        <v>153</v>
      </c>
      <c r="E6740">
        <v>1</v>
      </c>
      <c r="F6740" t="s">
        <v>15</v>
      </c>
      <c r="G6740" t="s">
        <v>405</v>
      </c>
      <c r="H6740" t="s">
        <v>406</v>
      </c>
      <c r="J6740" t="s">
        <v>403</v>
      </c>
      <c r="K6740">
        <v>1</v>
      </c>
      <c r="L6740" t="str">
        <f>_xlfn.CONCAT(D6740,F6740)</f>
        <v>Aeropress12 oz</v>
      </c>
      <c r="M6740" s="10">
        <f>E6740*_xlfn.XLOOKUP(L6740,PriceListData!$F$2:$F$97,PriceListData!$E$2:$E$97)</f>
        <v>6</v>
      </c>
      <c r="N6740" t="str">
        <f>TEXT(B6740,"dddd")</f>
        <v>Thursday</v>
      </c>
    </row>
    <row r="6741" spans="1:14" x14ac:dyDescent="0.35">
      <c r="A6741">
        <v>292997</v>
      </c>
      <c r="B6741" s="3">
        <v>45806</v>
      </c>
      <c r="C6741" s="4">
        <v>0.74817129629629631</v>
      </c>
      <c r="D6741" t="s">
        <v>21</v>
      </c>
      <c r="E6741">
        <v>1</v>
      </c>
      <c r="F6741" t="s">
        <v>15</v>
      </c>
      <c r="G6741" t="s">
        <v>405</v>
      </c>
      <c r="H6741" t="s">
        <v>406</v>
      </c>
      <c r="J6741" t="s">
        <v>403</v>
      </c>
      <c r="K6741">
        <v>1</v>
      </c>
      <c r="L6741" t="str">
        <f>_xlfn.CONCAT(D6741,F6741)</f>
        <v>Pourover12 oz</v>
      </c>
      <c r="M6741" s="10">
        <f>E6741*_xlfn.XLOOKUP(L6741,PriceListData!$F$2:$F$97,PriceListData!$E$2:$E$97)</f>
        <v>3.5</v>
      </c>
      <c r="N6741" t="str">
        <f>TEXT(B6741,"dddd")</f>
        <v>Thursday</v>
      </c>
    </row>
    <row r="6742" spans="1:14" x14ac:dyDescent="0.35">
      <c r="A6742">
        <v>292996</v>
      </c>
      <c r="B6742" s="3">
        <v>45806</v>
      </c>
      <c r="C6742" s="4">
        <v>0.74483796296296301</v>
      </c>
      <c r="D6742" t="s">
        <v>404</v>
      </c>
      <c r="E6742">
        <v>1</v>
      </c>
      <c r="F6742" t="s">
        <v>15</v>
      </c>
      <c r="G6742" t="s">
        <v>405</v>
      </c>
      <c r="H6742" t="s">
        <v>406</v>
      </c>
      <c r="J6742" t="s">
        <v>403</v>
      </c>
      <c r="K6742">
        <v>1</v>
      </c>
      <c r="L6742" t="str">
        <f>_xlfn.CONCAT(D6742,F6742)</f>
        <v>Café latté12 oz</v>
      </c>
      <c r="M6742" s="10">
        <f>E6742*_xlfn.XLOOKUP(L6742,PriceListData!$F$2:$F$97,PriceListData!$E$2:$E$97)</f>
        <v>4.25</v>
      </c>
      <c r="N6742" t="str">
        <f>TEXT(B6742,"dddd")</f>
        <v>Thursday</v>
      </c>
    </row>
    <row r="6743" spans="1:14" x14ac:dyDescent="0.35">
      <c r="A6743">
        <v>292995</v>
      </c>
      <c r="B6743" s="3">
        <v>45806</v>
      </c>
      <c r="C6743" s="4">
        <v>0.7441550925925926</v>
      </c>
      <c r="D6743" t="s">
        <v>54</v>
      </c>
      <c r="E6743">
        <v>1</v>
      </c>
      <c r="G6743" t="s">
        <v>415</v>
      </c>
      <c r="H6743" t="s">
        <v>416</v>
      </c>
      <c r="J6743" t="s">
        <v>403</v>
      </c>
      <c r="K6743">
        <v>2</v>
      </c>
      <c r="L6743" t="str">
        <f>_xlfn.CONCAT(D6743,F6743)</f>
        <v>Syrup</v>
      </c>
      <c r="M6743" s="10">
        <f>E6743*_xlfn.XLOOKUP(L6743,PriceListData!$F$2:$F$97,PriceListData!$E$2:$E$97)</f>
        <v>0.75</v>
      </c>
      <c r="N6743" t="str">
        <f>TEXT(B6743,"dddd")</f>
        <v>Thursday</v>
      </c>
    </row>
    <row r="6744" spans="1:14" x14ac:dyDescent="0.35">
      <c r="A6744">
        <v>292995</v>
      </c>
      <c r="B6744" s="3">
        <v>45806</v>
      </c>
      <c r="C6744" s="4">
        <v>0.7441550925925926</v>
      </c>
      <c r="D6744" t="s">
        <v>21</v>
      </c>
      <c r="E6744">
        <v>1</v>
      </c>
      <c r="F6744" t="s">
        <v>15</v>
      </c>
      <c r="G6744" t="s">
        <v>405</v>
      </c>
      <c r="H6744" t="s">
        <v>406</v>
      </c>
      <c r="J6744" t="s">
        <v>403</v>
      </c>
      <c r="K6744">
        <v>2</v>
      </c>
      <c r="L6744" t="str">
        <f>_xlfn.CONCAT(D6744,F6744)</f>
        <v>Pourover12 oz</v>
      </c>
      <c r="M6744" s="10">
        <f>E6744*_xlfn.XLOOKUP(L6744,PriceListData!$F$2:$F$97,PriceListData!$E$2:$E$97)</f>
        <v>3.5</v>
      </c>
      <c r="N6744" t="str">
        <f>TEXT(B6744,"dddd")</f>
        <v>Thursday</v>
      </c>
    </row>
    <row r="6745" spans="1:14" x14ac:dyDescent="0.35">
      <c r="A6745">
        <v>292994</v>
      </c>
      <c r="B6745" s="3">
        <v>45806</v>
      </c>
      <c r="C6745" s="4">
        <v>0.74390046296296297</v>
      </c>
      <c r="D6745" t="s">
        <v>425</v>
      </c>
      <c r="E6745">
        <v>1</v>
      </c>
      <c r="F6745" t="s">
        <v>15</v>
      </c>
      <c r="G6745" t="s">
        <v>405</v>
      </c>
      <c r="H6745" t="s">
        <v>414</v>
      </c>
      <c r="J6745" t="s">
        <v>403</v>
      </c>
      <c r="K6745">
        <v>1</v>
      </c>
      <c r="L6745" t="str">
        <f>_xlfn.CONCAT(D6745,F6745)</f>
        <v>Iced Guillermo12 oz</v>
      </c>
      <c r="M6745" s="10">
        <f>E6745*_xlfn.XLOOKUP(L6745,PriceListData!$F$2:$F$97,PriceListData!$E$2:$E$97)</f>
        <v>3.5</v>
      </c>
      <c r="N6745" t="str">
        <f>TEXT(B6745,"dddd")</f>
        <v>Thursday</v>
      </c>
    </row>
    <row r="6746" spans="1:14" x14ac:dyDescent="0.35">
      <c r="A6746">
        <v>292993</v>
      </c>
      <c r="B6746" s="3">
        <v>45806</v>
      </c>
      <c r="C6746" s="4">
        <v>0.73908564814814814</v>
      </c>
      <c r="D6746" t="s">
        <v>421</v>
      </c>
      <c r="E6746">
        <v>1</v>
      </c>
      <c r="F6746" t="s">
        <v>422</v>
      </c>
      <c r="G6746" t="s">
        <v>423</v>
      </c>
      <c r="H6746" t="s">
        <v>406</v>
      </c>
      <c r="J6746" t="s">
        <v>403</v>
      </c>
      <c r="K6746">
        <v>1</v>
      </c>
      <c r="L6746" t="str">
        <f>_xlfn.CONCAT(D6746,F6746)</f>
        <v>Hot chocolateRegular (12 oz)</v>
      </c>
      <c r="M6746" s="10">
        <f>E6746*_xlfn.XLOOKUP(L6746,PriceListData!$F$2:$F$97,PriceListData!$E$2:$E$97)</f>
        <v>4.75</v>
      </c>
      <c r="N6746" t="str">
        <f>TEXT(B6746,"dddd")</f>
        <v>Thursday</v>
      </c>
    </row>
    <row r="6747" spans="1:14" x14ac:dyDescent="0.35">
      <c r="A6747">
        <v>292993</v>
      </c>
      <c r="B6747" s="3">
        <v>45806</v>
      </c>
      <c r="C6747" s="4">
        <v>0.73908564814814814</v>
      </c>
      <c r="D6747" t="s">
        <v>404</v>
      </c>
      <c r="E6747">
        <v>1</v>
      </c>
      <c r="F6747" t="s">
        <v>15</v>
      </c>
      <c r="G6747" t="s">
        <v>405</v>
      </c>
      <c r="H6747" t="s">
        <v>406</v>
      </c>
      <c r="J6747" t="s">
        <v>403</v>
      </c>
      <c r="K6747">
        <v>1</v>
      </c>
      <c r="L6747" t="str">
        <f>_xlfn.CONCAT(D6747,F6747)</f>
        <v>Café latté12 oz</v>
      </c>
      <c r="M6747" s="10">
        <f>E6747*_xlfn.XLOOKUP(L6747,PriceListData!$F$2:$F$97,PriceListData!$E$2:$E$97)</f>
        <v>4.25</v>
      </c>
      <c r="N6747" t="str">
        <f>TEXT(B6747,"dddd")</f>
        <v>Thursday</v>
      </c>
    </row>
    <row r="6748" spans="1:14" x14ac:dyDescent="0.35">
      <c r="A6748">
        <v>292992</v>
      </c>
      <c r="B6748" s="3">
        <v>45806</v>
      </c>
      <c r="C6748" s="4">
        <v>0.7366435185185185</v>
      </c>
      <c r="D6748" t="s">
        <v>74</v>
      </c>
      <c r="E6748">
        <v>1</v>
      </c>
      <c r="F6748" t="s">
        <v>15</v>
      </c>
      <c r="G6748" t="s">
        <v>417</v>
      </c>
      <c r="H6748" t="s">
        <v>418</v>
      </c>
      <c r="J6748" t="s">
        <v>403</v>
      </c>
      <c r="K6748">
        <v>1</v>
      </c>
      <c r="L6748" t="str">
        <f>_xlfn.CONCAT(D6748,F6748)</f>
        <v>Single-origin12 oz</v>
      </c>
      <c r="M6748" s="10">
        <f>E6748*_xlfn.XLOOKUP(L6748,PriceListData!$F$2:$F$97,PriceListData!$E$2:$E$97)</f>
        <v>14.95</v>
      </c>
      <c r="N6748" t="str">
        <f>TEXT(B6748,"dddd")</f>
        <v>Thursday</v>
      </c>
    </row>
    <row r="6749" spans="1:14" x14ac:dyDescent="0.35">
      <c r="A6749">
        <v>292991</v>
      </c>
      <c r="B6749" s="3">
        <v>45806</v>
      </c>
      <c r="C6749" s="4">
        <v>0.72659722222222223</v>
      </c>
      <c r="D6749" t="s">
        <v>54</v>
      </c>
      <c r="E6749">
        <v>1</v>
      </c>
      <c r="G6749" t="s">
        <v>415</v>
      </c>
      <c r="H6749" t="s">
        <v>416</v>
      </c>
      <c r="J6749" t="s">
        <v>403</v>
      </c>
      <c r="K6749">
        <v>2</v>
      </c>
      <c r="L6749" t="str">
        <f>_xlfn.CONCAT(D6749,F6749)</f>
        <v>Syrup</v>
      </c>
      <c r="M6749" s="10">
        <f>E6749*_xlfn.XLOOKUP(L6749,PriceListData!$F$2:$F$97,PriceListData!$E$2:$E$97)</f>
        <v>0.75</v>
      </c>
      <c r="N6749" t="str">
        <f>TEXT(B6749,"dddd")</f>
        <v>Thursday</v>
      </c>
    </row>
    <row r="6750" spans="1:14" x14ac:dyDescent="0.35">
      <c r="A6750">
        <v>292991</v>
      </c>
      <c r="B6750" s="3">
        <v>45806</v>
      </c>
      <c r="C6750" s="4">
        <v>0.72659722222222223</v>
      </c>
      <c r="D6750" t="s">
        <v>21</v>
      </c>
      <c r="E6750">
        <v>1</v>
      </c>
      <c r="F6750" t="s">
        <v>15</v>
      </c>
      <c r="G6750" t="s">
        <v>405</v>
      </c>
      <c r="H6750" t="s">
        <v>406</v>
      </c>
      <c r="J6750" t="s">
        <v>403</v>
      </c>
      <c r="K6750">
        <v>2</v>
      </c>
      <c r="L6750" t="str">
        <f>_xlfn.CONCAT(D6750,F6750)</f>
        <v>Pourover12 oz</v>
      </c>
      <c r="M6750" s="10">
        <f>E6750*_xlfn.XLOOKUP(L6750,PriceListData!$F$2:$F$97,PriceListData!$E$2:$E$97)</f>
        <v>3.5</v>
      </c>
      <c r="N6750" t="str">
        <f>TEXT(B6750,"dddd")</f>
        <v>Thursday</v>
      </c>
    </row>
    <row r="6751" spans="1:14" x14ac:dyDescent="0.35">
      <c r="A6751">
        <v>292990</v>
      </c>
      <c r="B6751" s="3">
        <v>45806</v>
      </c>
      <c r="C6751" s="4">
        <v>0.72469907407407408</v>
      </c>
      <c r="D6751" t="s">
        <v>21</v>
      </c>
      <c r="E6751">
        <v>1</v>
      </c>
      <c r="F6751" t="s">
        <v>15</v>
      </c>
      <c r="G6751" t="s">
        <v>405</v>
      </c>
      <c r="H6751" t="s">
        <v>406</v>
      </c>
      <c r="J6751" t="s">
        <v>403</v>
      </c>
      <c r="K6751">
        <v>1</v>
      </c>
      <c r="L6751" t="str">
        <f>_xlfn.CONCAT(D6751,F6751)</f>
        <v>Pourover12 oz</v>
      </c>
      <c r="M6751" s="10">
        <f>E6751*_xlfn.XLOOKUP(L6751,PriceListData!$F$2:$F$97,PriceListData!$E$2:$E$97)</f>
        <v>3.5</v>
      </c>
      <c r="N6751" t="str">
        <f>TEXT(B6751,"dddd")</f>
        <v>Thursday</v>
      </c>
    </row>
    <row r="6752" spans="1:14" x14ac:dyDescent="0.35">
      <c r="A6752">
        <v>292989</v>
      </c>
      <c r="B6752" s="3">
        <v>45806</v>
      </c>
      <c r="C6752" s="4">
        <v>0.72408564814814813</v>
      </c>
      <c r="D6752" t="s">
        <v>410</v>
      </c>
      <c r="E6752">
        <v>1</v>
      </c>
      <c r="F6752" t="s">
        <v>15</v>
      </c>
      <c r="G6752" t="s">
        <v>405</v>
      </c>
      <c r="H6752" t="s">
        <v>406</v>
      </c>
      <c r="J6752" t="s">
        <v>403</v>
      </c>
      <c r="K6752">
        <v>2</v>
      </c>
      <c r="L6752" t="str">
        <f>_xlfn.CONCAT(D6752,F6752)</f>
        <v>Café Cubano12 oz</v>
      </c>
      <c r="M6752" s="10">
        <f>E6752*_xlfn.XLOOKUP(L6752,PriceListData!$F$2:$F$97,PriceListData!$E$2:$E$97)</f>
        <v>7</v>
      </c>
      <c r="N6752" t="str">
        <f>TEXT(B6752,"dddd")</f>
        <v>Thursday</v>
      </c>
    </row>
    <row r="6753" spans="1:14" x14ac:dyDescent="0.35">
      <c r="A6753">
        <v>292988</v>
      </c>
      <c r="B6753" s="3">
        <v>45806</v>
      </c>
      <c r="C6753" s="4">
        <v>0.71807870370370375</v>
      </c>
      <c r="D6753" t="s">
        <v>411</v>
      </c>
      <c r="E6753">
        <v>1</v>
      </c>
      <c r="F6753" t="s">
        <v>24</v>
      </c>
      <c r="G6753" t="s">
        <v>405</v>
      </c>
      <c r="H6753" t="s">
        <v>406</v>
      </c>
      <c r="J6753" t="s">
        <v>403</v>
      </c>
      <c r="K6753">
        <v>1</v>
      </c>
      <c r="L6753" t="str">
        <f>_xlfn.CONCAT(D6753,F6753)</f>
        <v>Turkish coffee3 oz</v>
      </c>
      <c r="M6753" s="10">
        <f>E6753*_xlfn.XLOOKUP(L6753,PriceListData!$F$2:$F$97,PriceListData!$E$2:$E$97)</f>
        <v>3.75</v>
      </c>
      <c r="N6753" t="str">
        <f>TEXT(B6753,"dddd")</f>
        <v>Thursday</v>
      </c>
    </row>
    <row r="6754" spans="1:14" x14ac:dyDescent="0.35">
      <c r="A6754">
        <v>292986</v>
      </c>
      <c r="B6754" s="3">
        <v>45806</v>
      </c>
      <c r="C6754" s="4">
        <v>0.71111111111111114</v>
      </c>
      <c r="D6754" t="s">
        <v>425</v>
      </c>
      <c r="E6754">
        <v>1</v>
      </c>
      <c r="F6754" t="s">
        <v>15</v>
      </c>
      <c r="G6754" t="s">
        <v>405</v>
      </c>
      <c r="H6754" t="s">
        <v>414</v>
      </c>
      <c r="J6754" t="s">
        <v>403</v>
      </c>
      <c r="K6754">
        <v>1</v>
      </c>
      <c r="L6754" t="str">
        <f>_xlfn.CONCAT(D6754,F6754)</f>
        <v>Iced Guillermo12 oz</v>
      </c>
      <c r="M6754" s="10">
        <f>E6754*_xlfn.XLOOKUP(L6754,PriceListData!$F$2:$F$97,PriceListData!$E$2:$E$97)</f>
        <v>3.5</v>
      </c>
      <c r="N6754" t="str">
        <f>TEXT(B6754,"dddd")</f>
        <v>Thursday</v>
      </c>
    </row>
    <row r="6755" spans="1:14" x14ac:dyDescent="0.35">
      <c r="A6755">
        <v>292985</v>
      </c>
      <c r="B6755" s="3">
        <v>45806</v>
      </c>
      <c r="C6755" s="4">
        <v>0.70436342592592593</v>
      </c>
      <c r="D6755" t="s">
        <v>54</v>
      </c>
      <c r="E6755">
        <v>1</v>
      </c>
      <c r="G6755" t="s">
        <v>415</v>
      </c>
      <c r="H6755" t="s">
        <v>416</v>
      </c>
      <c r="J6755" t="s">
        <v>403</v>
      </c>
      <c r="K6755">
        <v>1</v>
      </c>
      <c r="L6755" t="str">
        <f>_xlfn.CONCAT(D6755,F6755)</f>
        <v>Syrup</v>
      </c>
      <c r="M6755" s="10">
        <f>E6755*_xlfn.XLOOKUP(L6755,PriceListData!$F$2:$F$97,PriceListData!$E$2:$E$97)</f>
        <v>0.75</v>
      </c>
      <c r="N6755" t="str">
        <f>TEXT(B6755,"dddd")</f>
        <v>Thursday</v>
      </c>
    </row>
    <row r="6756" spans="1:14" x14ac:dyDescent="0.35">
      <c r="A6756">
        <v>292985</v>
      </c>
      <c r="B6756" s="3">
        <v>45806</v>
      </c>
      <c r="C6756" s="4">
        <v>0.70436342592592593</v>
      </c>
      <c r="D6756" t="s">
        <v>21</v>
      </c>
      <c r="E6756">
        <v>1</v>
      </c>
      <c r="F6756" t="s">
        <v>15</v>
      </c>
      <c r="G6756" t="s">
        <v>405</v>
      </c>
      <c r="H6756" t="s">
        <v>406</v>
      </c>
      <c r="J6756" t="s">
        <v>403</v>
      </c>
      <c r="K6756">
        <v>1</v>
      </c>
      <c r="L6756" t="str">
        <f>_xlfn.CONCAT(D6756,F6756)</f>
        <v>Pourover12 oz</v>
      </c>
      <c r="M6756" s="10">
        <f>E6756*_xlfn.XLOOKUP(L6756,PriceListData!$F$2:$F$97,PriceListData!$E$2:$E$97)</f>
        <v>3.5</v>
      </c>
      <c r="N6756" t="str">
        <f>TEXT(B6756,"dddd")</f>
        <v>Thursday</v>
      </c>
    </row>
    <row r="6757" spans="1:14" x14ac:dyDescent="0.35">
      <c r="A6757">
        <v>292985</v>
      </c>
      <c r="B6757" s="3">
        <v>45806</v>
      </c>
      <c r="C6757" s="4">
        <v>0.70436342592592593</v>
      </c>
      <c r="D6757" t="s">
        <v>74</v>
      </c>
      <c r="E6757">
        <v>1</v>
      </c>
      <c r="F6757" t="s">
        <v>15</v>
      </c>
      <c r="G6757" t="s">
        <v>417</v>
      </c>
      <c r="H6757" t="s">
        <v>418</v>
      </c>
      <c r="J6757" t="s">
        <v>403</v>
      </c>
      <c r="K6757">
        <v>1</v>
      </c>
      <c r="L6757" t="str">
        <f>_xlfn.CONCAT(D6757,F6757)</f>
        <v>Single-origin12 oz</v>
      </c>
      <c r="M6757" s="10">
        <f>E6757*_xlfn.XLOOKUP(L6757,PriceListData!$F$2:$F$97,PriceListData!$E$2:$E$97)</f>
        <v>14.95</v>
      </c>
      <c r="N6757" t="str">
        <f>TEXT(B6757,"dddd")</f>
        <v>Thursday</v>
      </c>
    </row>
    <row r="6758" spans="1:14" x14ac:dyDescent="0.35">
      <c r="A6758">
        <v>292985</v>
      </c>
      <c r="B6758" s="3">
        <v>45806</v>
      </c>
      <c r="C6758" s="4">
        <v>0.70436342592592593</v>
      </c>
      <c r="D6758" t="s">
        <v>65</v>
      </c>
      <c r="E6758">
        <v>1</v>
      </c>
      <c r="F6758" t="s">
        <v>15</v>
      </c>
      <c r="G6758" t="s">
        <v>405</v>
      </c>
      <c r="H6758" t="s">
        <v>406</v>
      </c>
      <c r="J6758" t="s">
        <v>403</v>
      </c>
      <c r="K6758">
        <v>1</v>
      </c>
      <c r="L6758" t="str">
        <f>_xlfn.CONCAT(D6758,F6758)</f>
        <v>Cappuccino12 oz</v>
      </c>
      <c r="M6758" s="10">
        <f>E6758*_xlfn.XLOOKUP(L6758,PriceListData!$F$2:$F$97,PriceListData!$E$2:$E$97)</f>
        <v>5.5</v>
      </c>
      <c r="N6758" t="str">
        <f>TEXT(B6758,"dddd")</f>
        <v>Thursday</v>
      </c>
    </row>
    <row r="6759" spans="1:14" x14ac:dyDescent="0.35">
      <c r="A6759">
        <v>292984</v>
      </c>
      <c r="B6759" s="3">
        <v>45806</v>
      </c>
      <c r="C6759" s="4">
        <v>0.70246527777777779</v>
      </c>
      <c r="D6759" t="s">
        <v>409</v>
      </c>
      <c r="E6759">
        <v>1</v>
      </c>
      <c r="F6759" t="s">
        <v>15</v>
      </c>
      <c r="G6759" t="s">
        <v>405</v>
      </c>
      <c r="H6759" t="s">
        <v>406</v>
      </c>
      <c r="J6759" t="s">
        <v>403</v>
      </c>
      <c r="K6759">
        <v>1</v>
      </c>
      <c r="L6759" t="str">
        <f>_xlfn.CONCAT(D6759,F6759)</f>
        <v>Drip coffee12 oz</v>
      </c>
      <c r="M6759" s="10">
        <f>E6759*_xlfn.XLOOKUP(L6759,PriceListData!$F$2:$F$97,PriceListData!$E$2:$E$97)</f>
        <v>2.25</v>
      </c>
      <c r="N6759" t="str">
        <f>TEXT(B6759,"dddd")</f>
        <v>Thursday</v>
      </c>
    </row>
    <row r="6760" spans="1:14" x14ac:dyDescent="0.35">
      <c r="A6760">
        <v>292983</v>
      </c>
      <c r="B6760" s="3">
        <v>45806</v>
      </c>
      <c r="C6760" s="4">
        <v>0.70071759259259259</v>
      </c>
      <c r="D6760" t="s">
        <v>54</v>
      </c>
      <c r="E6760">
        <v>1</v>
      </c>
      <c r="G6760" t="s">
        <v>415</v>
      </c>
      <c r="H6760" t="s">
        <v>416</v>
      </c>
      <c r="J6760" t="s">
        <v>403</v>
      </c>
      <c r="K6760">
        <v>1</v>
      </c>
      <c r="L6760" t="str">
        <f>_xlfn.CONCAT(D6760,F6760)</f>
        <v>Syrup</v>
      </c>
      <c r="M6760" s="10">
        <f>E6760*_xlfn.XLOOKUP(L6760,PriceListData!$F$2:$F$97,PriceListData!$E$2:$E$97)</f>
        <v>0.75</v>
      </c>
      <c r="N6760" t="str">
        <f>TEXT(B6760,"dddd")</f>
        <v>Thursday</v>
      </c>
    </row>
    <row r="6761" spans="1:14" x14ac:dyDescent="0.35">
      <c r="A6761">
        <v>292983</v>
      </c>
      <c r="B6761" s="3">
        <v>45806</v>
      </c>
      <c r="C6761" s="4">
        <v>0.70071759259259259</v>
      </c>
      <c r="D6761" t="s">
        <v>52</v>
      </c>
      <c r="E6761">
        <v>1</v>
      </c>
      <c r="F6761" t="s">
        <v>15</v>
      </c>
      <c r="G6761" t="s">
        <v>405</v>
      </c>
      <c r="H6761" t="s">
        <v>414</v>
      </c>
      <c r="J6761" t="s">
        <v>403</v>
      </c>
      <c r="K6761">
        <v>1</v>
      </c>
      <c r="L6761" t="str">
        <f>_xlfn.CONCAT(D6761,F6761)</f>
        <v>Frappé12 oz</v>
      </c>
      <c r="M6761" s="10">
        <f>E6761*_xlfn.XLOOKUP(L6761,PriceListData!$F$2:$F$97,PriceListData!$E$2:$E$97)</f>
        <v>4.75</v>
      </c>
      <c r="N6761" t="str">
        <f>TEXT(B6761,"dddd")</f>
        <v>Thursday</v>
      </c>
    </row>
    <row r="6762" spans="1:14" x14ac:dyDescent="0.35">
      <c r="A6762">
        <v>292983</v>
      </c>
      <c r="B6762" s="3">
        <v>45806</v>
      </c>
      <c r="C6762" s="4">
        <v>0.70071759259259259</v>
      </c>
      <c r="D6762" t="s">
        <v>65</v>
      </c>
      <c r="E6762">
        <v>1</v>
      </c>
      <c r="F6762" t="s">
        <v>15</v>
      </c>
      <c r="G6762" t="s">
        <v>405</v>
      </c>
      <c r="H6762" t="s">
        <v>406</v>
      </c>
      <c r="J6762" t="s">
        <v>403</v>
      </c>
      <c r="K6762">
        <v>1</v>
      </c>
      <c r="L6762" t="str">
        <f>_xlfn.CONCAT(D6762,F6762)</f>
        <v>Cappuccino12 oz</v>
      </c>
      <c r="M6762" s="10">
        <f>E6762*_xlfn.XLOOKUP(L6762,PriceListData!$F$2:$F$97,PriceListData!$E$2:$E$97)</f>
        <v>5.5</v>
      </c>
      <c r="N6762" t="str">
        <f>TEXT(B6762,"dddd")</f>
        <v>Thursday</v>
      </c>
    </row>
    <row r="6763" spans="1:14" x14ac:dyDescent="0.35">
      <c r="A6763">
        <v>292982</v>
      </c>
      <c r="B6763" s="3">
        <v>45806</v>
      </c>
      <c r="C6763" s="4">
        <v>0.68956018518518514</v>
      </c>
      <c r="D6763" t="s">
        <v>420</v>
      </c>
      <c r="E6763">
        <v>1</v>
      </c>
      <c r="F6763" t="s">
        <v>76</v>
      </c>
      <c r="G6763" t="s">
        <v>413</v>
      </c>
      <c r="H6763" t="s">
        <v>406</v>
      </c>
      <c r="J6763" t="s">
        <v>403</v>
      </c>
      <c r="K6763">
        <v>1</v>
      </c>
      <c r="L6763" t="str">
        <f>_xlfn.CONCAT(D6763,F6763)</f>
        <v>Moroccan tea10 oz</v>
      </c>
      <c r="M6763" s="10">
        <f>E6763*_xlfn.XLOOKUP(L6763,PriceListData!$F$2:$F$97,PriceListData!$E$2:$E$97)</f>
        <v>3</v>
      </c>
      <c r="N6763" t="str">
        <f>TEXT(B6763,"dddd")</f>
        <v>Thursday</v>
      </c>
    </row>
    <row r="6764" spans="1:14" x14ac:dyDescent="0.35">
      <c r="A6764">
        <v>292981</v>
      </c>
      <c r="B6764" s="3">
        <v>45806</v>
      </c>
      <c r="C6764" s="4">
        <v>0.68232638888888886</v>
      </c>
      <c r="D6764" t="s">
        <v>428</v>
      </c>
      <c r="E6764">
        <v>1</v>
      </c>
      <c r="F6764" t="s">
        <v>15</v>
      </c>
      <c r="G6764" t="s">
        <v>413</v>
      </c>
      <c r="H6764" t="s">
        <v>406</v>
      </c>
      <c r="J6764" t="s">
        <v>403</v>
      </c>
      <c r="K6764">
        <v>1</v>
      </c>
      <c r="L6764" t="str">
        <f>_xlfn.CONCAT(D6764,F6764)</f>
        <v>Rooibos latté12 oz</v>
      </c>
      <c r="M6764" s="10">
        <f>E6764*_xlfn.XLOOKUP(L6764,PriceListData!$F$2:$F$97,PriceListData!$E$2:$E$97)</f>
        <v>5.5</v>
      </c>
      <c r="N6764" t="str">
        <f>TEXT(B6764,"dddd")</f>
        <v>Thursday</v>
      </c>
    </row>
    <row r="6765" spans="1:14" x14ac:dyDescent="0.35">
      <c r="A6765">
        <v>292980</v>
      </c>
      <c r="B6765" s="3">
        <v>45806</v>
      </c>
      <c r="C6765" s="4">
        <v>0.67988425925925922</v>
      </c>
      <c r="D6765" t="s">
        <v>52</v>
      </c>
      <c r="E6765">
        <v>1</v>
      </c>
      <c r="F6765" t="s">
        <v>15</v>
      </c>
      <c r="G6765" t="s">
        <v>405</v>
      </c>
      <c r="H6765" t="s">
        <v>414</v>
      </c>
      <c r="J6765" t="s">
        <v>403</v>
      </c>
      <c r="K6765">
        <v>1</v>
      </c>
      <c r="L6765" t="str">
        <f>_xlfn.CONCAT(D6765,F6765)</f>
        <v>Frappé12 oz</v>
      </c>
      <c r="M6765" s="10">
        <f>E6765*_xlfn.XLOOKUP(L6765,PriceListData!$F$2:$F$97,PriceListData!$E$2:$E$97)</f>
        <v>4.75</v>
      </c>
      <c r="N6765" t="str">
        <f>TEXT(B6765,"dddd")</f>
        <v>Thursday</v>
      </c>
    </row>
    <row r="6766" spans="1:14" x14ac:dyDescent="0.35">
      <c r="A6766">
        <v>292980</v>
      </c>
      <c r="B6766" s="3">
        <v>45806</v>
      </c>
      <c r="C6766" s="4">
        <v>0.67988425925925922</v>
      </c>
      <c r="D6766" t="s">
        <v>410</v>
      </c>
      <c r="E6766">
        <v>1</v>
      </c>
      <c r="F6766" t="s">
        <v>15</v>
      </c>
      <c r="G6766" t="s">
        <v>405</v>
      </c>
      <c r="H6766" t="s">
        <v>406</v>
      </c>
      <c r="J6766" t="s">
        <v>403</v>
      </c>
      <c r="K6766">
        <v>1</v>
      </c>
      <c r="L6766" t="str">
        <f>_xlfn.CONCAT(D6766,F6766)</f>
        <v>Café Cubano12 oz</v>
      </c>
      <c r="M6766" s="10">
        <f>E6766*_xlfn.XLOOKUP(L6766,PriceListData!$F$2:$F$97,PriceListData!$E$2:$E$97)</f>
        <v>7</v>
      </c>
      <c r="N6766" t="str">
        <f>TEXT(B6766,"dddd")</f>
        <v>Thursday</v>
      </c>
    </row>
    <row r="6767" spans="1:14" x14ac:dyDescent="0.35">
      <c r="A6767">
        <v>292979</v>
      </c>
      <c r="B6767" s="3">
        <v>45806</v>
      </c>
      <c r="C6767" s="4">
        <v>0.66994212962962962</v>
      </c>
      <c r="D6767" t="s">
        <v>424</v>
      </c>
      <c r="E6767">
        <v>1</v>
      </c>
      <c r="F6767" t="s">
        <v>15</v>
      </c>
      <c r="G6767" t="s">
        <v>423</v>
      </c>
      <c r="H6767" t="s">
        <v>414</v>
      </c>
      <c r="J6767" t="s">
        <v>403</v>
      </c>
      <c r="K6767">
        <v>1</v>
      </c>
      <c r="L6767" t="str">
        <f>_xlfn.CONCAT(D6767,F6767)</f>
        <v>Coconut milk smoothie12 oz</v>
      </c>
      <c r="M6767" s="10">
        <f>E6767*_xlfn.XLOOKUP(L6767,PriceListData!$F$2:$F$97,PriceListData!$E$2:$E$97)</f>
        <v>5.75</v>
      </c>
      <c r="N6767" t="str">
        <f>TEXT(B6767,"dddd")</f>
        <v>Thursday</v>
      </c>
    </row>
    <row r="6768" spans="1:14" x14ac:dyDescent="0.35">
      <c r="A6768">
        <v>292978</v>
      </c>
      <c r="B6768" s="3">
        <v>45806</v>
      </c>
      <c r="C6768" s="4">
        <v>0.66899305555555555</v>
      </c>
      <c r="D6768" t="s">
        <v>420</v>
      </c>
      <c r="E6768">
        <v>1</v>
      </c>
      <c r="F6768" t="s">
        <v>76</v>
      </c>
      <c r="G6768" t="s">
        <v>413</v>
      </c>
      <c r="H6768" t="s">
        <v>406</v>
      </c>
      <c r="J6768" t="s">
        <v>403</v>
      </c>
      <c r="K6768">
        <v>1</v>
      </c>
      <c r="L6768" t="str">
        <f>_xlfn.CONCAT(D6768,F6768)</f>
        <v>Moroccan tea10 oz</v>
      </c>
      <c r="M6768" s="10">
        <f>E6768*_xlfn.XLOOKUP(L6768,PriceListData!$F$2:$F$97,PriceListData!$E$2:$E$97)</f>
        <v>3</v>
      </c>
      <c r="N6768" t="str">
        <f>TEXT(B6768,"dddd")</f>
        <v>Thursday</v>
      </c>
    </row>
    <row r="6769" spans="1:14" x14ac:dyDescent="0.35">
      <c r="A6769">
        <v>292977</v>
      </c>
      <c r="B6769" s="3">
        <v>45806</v>
      </c>
      <c r="C6769" s="4">
        <v>0.66696759259259264</v>
      </c>
      <c r="D6769" t="s">
        <v>409</v>
      </c>
      <c r="E6769">
        <v>1</v>
      </c>
      <c r="F6769" t="s">
        <v>15</v>
      </c>
      <c r="G6769" t="s">
        <v>405</v>
      </c>
      <c r="H6769" t="s">
        <v>406</v>
      </c>
      <c r="J6769" t="s">
        <v>403</v>
      </c>
      <c r="K6769">
        <v>1</v>
      </c>
      <c r="L6769" t="str">
        <f>_xlfn.CONCAT(D6769,F6769)</f>
        <v>Drip coffee12 oz</v>
      </c>
      <c r="M6769" s="10">
        <f>E6769*_xlfn.XLOOKUP(L6769,PriceListData!$F$2:$F$97,PriceListData!$E$2:$E$97)</f>
        <v>2.25</v>
      </c>
      <c r="N6769" t="str">
        <f>TEXT(B6769,"dddd")</f>
        <v>Thursday</v>
      </c>
    </row>
    <row r="6770" spans="1:14" x14ac:dyDescent="0.35">
      <c r="A6770">
        <v>292976</v>
      </c>
      <c r="B6770" s="3">
        <v>45806</v>
      </c>
      <c r="C6770" s="4">
        <v>0.66634259259259254</v>
      </c>
      <c r="D6770" t="s">
        <v>404</v>
      </c>
      <c r="E6770">
        <v>1</v>
      </c>
      <c r="F6770" t="s">
        <v>15</v>
      </c>
      <c r="G6770" t="s">
        <v>405</v>
      </c>
      <c r="H6770" t="s">
        <v>406</v>
      </c>
      <c r="J6770" t="s">
        <v>403</v>
      </c>
      <c r="K6770">
        <v>1</v>
      </c>
      <c r="L6770" t="str">
        <f>_xlfn.CONCAT(D6770,F6770)</f>
        <v>Café latté12 oz</v>
      </c>
      <c r="M6770" s="10">
        <f>E6770*_xlfn.XLOOKUP(L6770,PriceListData!$F$2:$F$97,PriceListData!$E$2:$E$97)</f>
        <v>4.25</v>
      </c>
      <c r="N6770" t="str">
        <f>TEXT(B6770,"dddd")</f>
        <v>Thursday</v>
      </c>
    </row>
    <row r="6771" spans="1:14" x14ac:dyDescent="0.35">
      <c r="A6771">
        <v>292975</v>
      </c>
      <c r="B6771" s="3">
        <v>45806</v>
      </c>
      <c r="C6771" s="4">
        <v>0.6607291666666667</v>
      </c>
      <c r="D6771" t="s">
        <v>52</v>
      </c>
      <c r="E6771">
        <v>1</v>
      </c>
      <c r="F6771" t="s">
        <v>15</v>
      </c>
      <c r="G6771" t="s">
        <v>405</v>
      </c>
      <c r="H6771" t="s">
        <v>414</v>
      </c>
      <c r="J6771" t="s">
        <v>403</v>
      </c>
      <c r="K6771">
        <v>2</v>
      </c>
      <c r="L6771" t="str">
        <f>_xlfn.CONCAT(D6771,F6771)</f>
        <v>Frappé12 oz</v>
      </c>
      <c r="M6771" s="10">
        <f>E6771*_xlfn.XLOOKUP(L6771,PriceListData!$F$2:$F$97,PriceListData!$E$2:$E$97)</f>
        <v>4.75</v>
      </c>
      <c r="N6771" t="str">
        <f>TEXT(B6771,"dddd")</f>
        <v>Thursday</v>
      </c>
    </row>
    <row r="6772" spans="1:14" x14ac:dyDescent="0.35">
      <c r="A6772">
        <v>292974</v>
      </c>
      <c r="B6772" s="3">
        <v>45806</v>
      </c>
      <c r="C6772" s="4">
        <v>0.66039351851851846</v>
      </c>
      <c r="D6772" t="s">
        <v>425</v>
      </c>
      <c r="E6772">
        <v>1</v>
      </c>
      <c r="F6772" t="s">
        <v>15</v>
      </c>
      <c r="G6772" t="s">
        <v>405</v>
      </c>
      <c r="H6772" t="s">
        <v>414</v>
      </c>
      <c r="J6772" t="s">
        <v>403</v>
      </c>
      <c r="K6772">
        <v>1</v>
      </c>
      <c r="L6772" t="str">
        <f>_xlfn.CONCAT(D6772,F6772)</f>
        <v>Iced Guillermo12 oz</v>
      </c>
      <c r="M6772" s="10">
        <f>E6772*_xlfn.XLOOKUP(L6772,PriceListData!$F$2:$F$97,PriceListData!$E$2:$E$97)</f>
        <v>3.5</v>
      </c>
      <c r="N6772" t="str">
        <f>TEXT(B6772,"dddd")</f>
        <v>Thursday</v>
      </c>
    </row>
    <row r="6773" spans="1:14" x14ac:dyDescent="0.35">
      <c r="A6773">
        <v>292973</v>
      </c>
      <c r="B6773" s="3">
        <v>45806</v>
      </c>
      <c r="C6773" s="4">
        <v>0.65543981481481484</v>
      </c>
      <c r="D6773" t="s">
        <v>407</v>
      </c>
      <c r="E6773">
        <v>1</v>
      </c>
      <c r="G6773" t="s">
        <v>405</v>
      </c>
      <c r="H6773" t="s">
        <v>408</v>
      </c>
      <c r="J6773" t="s">
        <v>403</v>
      </c>
      <c r="K6773">
        <v>1</v>
      </c>
      <c r="L6773" t="str">
        <f>_xlfn.CONCAT(D6773,F6773)</f>
        <v>Drip coffee refill</v>
      </c>
      <c r="M6773" s="10">
        <f>E6773*_xlfn.XLOOKUP(L6773,PriceListData!$F$2:$F$97,PriceListData!$E$2:$E$97)</f>
        <v>1.25</v>
      </c>
      <c r="N6773" t="str">
        <f>TEXT(B6773,"dddd")</f>
        <v>Thursday</v>
      </c>
    </row>
    <row r="6774" spans="1:14" x14ac:dyDescent="0.35">
      <c r="A6774">
        <v>292972</v>
      </c>
      <c r="B6774" s="3">
        <v>45806</v>
      </c>
      <c r="C6774" s="4">
        <v>0.65255787037037039</v>
      </c>
      <c r="D6774" t="s">
        <v>74</v>
      </c>
      <c r="E6774">
        <v>1</v>
      </c>
      <c r="F6774" t="s">
        <v>15</v>
      </c>
      <c r="G6774" t="s">
        <v>417</v>
      </c>
      <c r="H6774" t="s">
        <v>418</v>
      </c>
      <c r="J6774" t="s">
        <v>403</v>
      </c>
      <c r="K6774">
        <v>1</v>
      </c>
      <c r="L6774" t="str">
        <f>_xlfn.CONCAT(D6774,F6774)</f>
        <v>Single-origin12 oz</v>
      </c>
      <c r="M6774" s="10">
        <f>E6774*_xlfn.XLOOKUP(L6774,PriceListData!$F$2:$F$97,PriceListData!$E$2:$E$97)</f>
        <v>14.95</v>
      </c>
      <c r="N6774" t="str">
        <f>TEXT(B6774,"dddd")</f>
        <v>Thursday</v>
      </c>
    </row>
    <row r="6775" spans="1:14" x14ac:dyDescent="0.35">
      <c r="A6775">
        <v>292971</v>
      </c>
      <c r="B6775" s="3">
        <v>45806</v>
      </c>
      <c r="C6775" s="4">
        <v>0.65101851851851855</v>
      </c>
      <c r="D6775" t="s">
        <v>65</v>
      </c>
      <c r="E6775">
        <v>1</v>
      </c>
      <c r="F6775" t="s">
        <v>15</v>
      </c>
      <c r="G6775" t="s">
        <v>405</v>
      </c>
      <c r="H6775" t="s">
        <v>406</v>
      </c>
      <c r="J6775" t="s">
        <v>403</v>
      </c>
      <c r="K6775">
        <v>1</v>
      </c>
      <c r="L6775" t="str">
        <f>_xlfn.CONCAT(D6775,F6775)</f>
        <v>Cappuccino12 oz</v>
      </c>
      <c r="M6775" s="10">
        <f>E6775*_xlfn.XLOOKUP(L6775,PriceListData!$F$2:$F$97,PriceListData!$E$2:$E$97)</f>
        <v>5.5</v>
      </c>
      <c r="N6775" t="str">
        <f>TEXT(B6775,"dddd")</f>
        <v>Thursday</v>
      </c>
    </row>
    <row r="6776" spans="1:14" x14ac:dyDescent="0.35">
      <c r="A6776">
        <v>292970</v>
      </c>
      <c r="B6776" s="3">
        <v>45806</v>
      </c>
      <c r="C6776" s="4">
        <v>0.64848379629629627</v>
      </c>
      <c r="D6776" t="s">
        <v>446</v>
      </c>
      <c r="E6776">
        <v>1</v>
      </c>
      <c r="F6776" t="s">
        <v>447</v>
      </c>
      <c r="G6776" t="s">
        <v>405</v>
      </c>
      <c r="H6776" t="s">
        <v>406</v>
      </c>
      <c r="J6776" t="s">
        <v>403</v>
      </c>
      <c r="K6776">
        <v>1</v>
      </c>
      <c r="L6776" t="str">
        <f>_xlfn.CONCAT(D6776,F6776)</f>
        <v>Cortado4 oz</v>
      </c>
      <c r="M6776" s="10">
        <f>E6776*_xlfn.XLOOKUP(L6776,PriceListData!$F$2:$F$97,PriceListData!$E$2:$E$97)</f>
        <v>3.75</v>
      </c>
      <c r="N6776" t="str">
        <f>TEXT(B6776,"dddd")</f>
        <v>Thursday</v>
      </c>
    </row>
    <row r="6777" spans="1:14" x14ac:dyDescent="0.35">
      <c r="A6777">
        <v>292969</v>
      </c>
      <c r="B6777" s="3">
        <v>45806</v>
      </c>
      <c r="C6777" s="4">
        <v>0.63902777777777775</v>
      </c>
      <c r="D6777" t="s">
        <v>404</v>
      </c>
      <c r="E6777">
        <v>1</v>
      </c>
      <c r="F6777" t="s">
        <v>15</v>
      </c>
      <c r="G6777" t="s">
        <v>405</v>
      </c>
      <c r="H6777" t="s">
        <v>406</v>
      </c>
      <c r="J6777" t="s">
        <v>403</v>
      </c>
      <c r="K6777">
        <v>1</v>
      </c>
      <c r="L6777" t="str">
        <f>_xlfn.CONCAT(D6777,F6777)</f>
        <v>Café latté12 oz</v>
      </c>
      <c r="M6777" s="10">
        <f>E6777*_xlfn.XLOOKUP(L6777,PriceListData!$F$2:$F$97,PriceListData!$E$2:$E$97)</f>
        <v>4.25</v>
      </c>
      <c r="N6777" t="str">
        <f>TEXT(B6777,"dddd")</f>
        <v>Thursday</v>
      </c>
    </row>
    <row r="6778" spans="1:14" x14ac:dyDescent="0.35">
      <c r="A6778">
        <v>292968</v>
      </c>
      <c r="B6778" s="3">
        <v>45806</v>
      </c>
      <c r="C6778" s="4">
        <v>0.63848379629629626</v>
      </c>
      <c r="D6778" t="s">
        <v>21</v>
      </c>
      <c r="E6778">
        <v>1</v>
      </c>
      <c r="F6778" t="s">
        <v>15</v>
      </c>
      <c r="G6778" t="s">
        <v>405</v>
      </c>
      <c r="H6778" t="s">
        <v>406</v>
      </c>
      <c r="J6778" t="s">
        <v>403</v>
      </c>
      <c r="K6778">
        <v>2</v>
      </c>
      <c r="L6778" t="str">
        <f>_xlfn.CONCAT(D6778,F6778)</f>
        <v>Pourover12 oz</v>
      </c>
      <c r="M6778" s="10">
        <f>E6778*_xlfn.XLOOKUP(L6778,PriceListData!$F$2:$F$97,PriceListData!$E$2:$E$97)</f>
        <v>3.5</v>
      </c>
      <c r="N6778" t="str">
        <f>TEXT(B6778,"dddd")</f>
        <v>Thursday</v>
      </c>
    </row>
    <row r="6779" spans="1:14" x14ac:dyDescent="0.35">
      <c r="A6779">
        <v>292967</v>
      </c>
      <c r="B6779" s="3">
        <v>45806</v>
      </c>
      <c r="C6779" s="4">
        <v>0.63312500000000005</v>
      </c>
      <c r="D6779" t="s">
        <v>412</v>
      </c>
      <c r="E6779">
        <v>1</v>
      </c>
      <c r="F6779" t="s">
        <v>15</v>
      </c>
      <c r="G6779" t="s">
        <v>413</v>
      </c>
      <c r="H6779" t="s">
        <v>414</v>
      </c>
      <c r="J6779" t="s">
        <v>403</v>
      </c>
      <c r="K6779">
        <v>2</v>
      </c>
      <c r="L6779" t="str">
        <f>_xlfn.CONCAT(D6779,F6779)</f>
        <v>Iced tea12 oz</v>
      </c>
      <c r="M6779" s="10">
        <f>E6779*_xlfn.XLOOKUP(L6779,PriceListData!$F$2:$F$97,PriceListData!$E$2:$E$97)</f>
        <v>4.25</v>
      </c>
      <c r="N6779" t="str">
        <f>TEXT(B6779,"dddd")</f>
        <v>Thursday</v>
      </c>
    </row>
    <row r="6780" spans="1:14" x14ac:dyDescent="0.35">
      <c r="A6780">
        <v>292966</v>
      </c>
      <c r="B6780" s="3">
        <v>45806</v>
      </c>
      <c r="C6780" s="4">
        <v>0.63056712962962957</v>
      </c>
      <c r="D6780" t="s">
        <v>425</v>
      </c>
      <c r="E6780">
        <v>1</v>
      </c>
      <c r="F6780" t="s">
        <v>15</v>
      </c>
      <c r="G6780" t="s">
        <v>405</v>
      </c>
      <c r="H6780" t="s">
        <v>414</v>
      </c>
      <c r="J6780" t="s">
        <v>403</v>
      </c>
      <c r="K6780">
        <v>1</v>
      </c>
      <c r="L6780" t="str">
        <f>_xlfn.CONCAT(D6780,F6780)</f>
        <v>Iced Guillermo12 oz</v>
      </c>
      <c r="M6780" s="10">
        <f>E6780*_xlfn.XLOOKUP(L6780,PriceListData!$F$2:$F$97,PriceListData!$E$2:$E$97)</f>
        <v>3.5</v>
      </c>
      <c r="N6780" t="str">
        <f>TEXT(B6780,"dddd")</f>
        <v>Thursday</v>
      </c>
    </row>
    <row r="6781" spans="1:14" x14ac:dyDescent="0.35">
      <c r="A6781">
        <v>292965</v>
      </c>
      <c r="B6781" s="3">
        <v>45806</v>
      </c>
      <c r="C6781" s="4">
        <v>0.62957175925925923</v>
      </c>
      <c r="D6781" t="s">
        <v>54</v>
      </c>
      <c r="E6781">
        <v>1</v>
      </c>
      <c r="G6781" t="s">
        <v>415</v>
      </c>
      <c r="H6781" t="s">
        <v>416</v>
      </c>
      <c r="J6781" t="s">
        <v>403</v>
      </c>
      <c r="K6781">
        <v>1</v>
      </c>
      <c r="L6781" t="str">
        <f>_xlfn.CONCAT(D6781,F6781)</f>
        <v>Syrup</v>
      </c>
      <c r="M6781" s="10">
        <f>E6781*_xlfn.XLOOKUP(L6781,PriceListData!$F$2:$F$97,PriceListData!$E$2:$E$97)</f>
        <v>0.75</v>
      </c>
      <c r="N6781" t="str">
        <f>TEXT(B6781,"dddd")</f>
        <v>Thursday</v>
      </c>
    </row>
    <row r="6782" spans="1:14" x14ac:dyDescent="0.35">
      <c r="A6782">
        <v>292965</v>
      </c>
      <c r="B6782" s="3">
        <v>45806</v>
      </c>
      <c r="C6782" s="4">
        <v>0.62957175925925923</v>
      </c>
      <c r="D6782" t="s">
        <v>21</v>
      </c>
      <c r="E6782">
        <v>1</v>
      </c>
      <c r="F6782" t="s">
        <v>15</v>
      </c>
      <c r="G6782" t="s">
        <v>405</v>
      </c>
      <c r="H6782" t="s">
        <v>406</v>
      </c>
      <c r="J6782" t="s">
        <v>403</v>
      </c>
      <c r="K6782">
        <v>1</v>
      </c>
      <c r="L6782" t="str">
        <f>_xlfn.CONCAT(D6782,F6782)</f>
        <v>Pourover12 oz</v>
      </c>
      <c r="M6782" s="10">
        <f>E6782*_xlfn.XLOOKUP(L6782,PriceListData!$F$2:$F$97,PriceListData!$E$2:$E$97)</f>
        <v>3.5</v>
      </c>
      <c r="N6782" t="str">
        <f>TEXT(B6782,"dddd")</f>
        <v>Thursday</v>
      </c>
    </row>
    <row r="6783" spans="1:14" x14ac:dyDescent="0.35">
      <c r="A6783">
        <v>292964</v>
      </c>
      <c r="B6783" s="3">
        <v>45806</v>
      </c>
      <c r="C6783" s="4">
        <v>0.62637731481481485</v>
      </c>
      <c r="D6783" t="s">
        <v>404</v>
      </c>
      <c r="E6783">
        <v>1</v>
      </c>
      <c r="F6783" t="s">
        <v>15</v>
      </c>
      <c r="G6783" t="s">
        <v>405</v>
      </c>
      <c r="H6783" t="s">
        <v>406</v>
      </c>
      <c r="J6783" t="s">
        <v>403</v>
      </c>
      <c r="K6783">
        <v>1</v>
      </c>
      <c r="L6783" t="str">
        <f>_xlfn.CONCAT(D6783,F6783)</f>
        <v>Café latté12 oz</v>
      </c>
      <c r="M6783" s="10">
        <f>E6783*_xlfn.XLOOKUP(L6783,PriceListData!$F$2:$F$97,PriceListData!$E$2:$E$97)</f>
        <v>4.25</v>
      </c>
      <c r="N6783" t="str">
        <f>TEXT(B6783,"dddd")</f>
        <v>Thursday</v>
      </c>
    </row>
    <row r="6784" spans="1:14" x14ac:dyDescent="0.35">
      <c r="A6784">
        <v>292963</v>
      </c>
      <c r="B6784" s="3">
        <v>45806</v>
      </c>
      <c r="C6784" s="4">
        <v>0.62310185185185185</v>
      </c>
      <c r="D6784" t="s">
        <v>52</v>
      </c>
      <c r="E6784">
        <v>1</v>
      </c>
      <c r="F6784" t="s">
        <v>15</v>
      </c>
      <c r="G6784" t="s">
        <v>405</v>
      </c>
      <c r="H6784" t="s">
        <v>414</v>
      </c>
      <c r="J6784" t="s">
        <v>403</v>
      </c>
      <c r="K6784">
        <v>1</v>
      </c>
      <c r="L6784" t="str">
        <f>_xlfn.CONCAT(D6784,F6784)</f>
        <v>Frappé12 oz</v>
      </c>
      <c r="M6784" s="10">
        <f>E6784*_xlfn.XLOOKUP(L6784,PriceListData!$F$2:$F$97,PriceListData!$E$2:$E$97)</f>
        <v>4.75</v>
      </c>
      <c r="N6784" t="str">
        <f>TEXT(B6784,"dddd")</f>
        <v>Thursday</v>
      </c>
    </row>
    <row r="6785" spans="1:14" x14ac:dyDescent="0.35">
      <c r="A6785">
        <v>292962</v>
      </c>
      <c r="B6785" s="3">
        <v>45806</v>
      </c>
      <c r="C6785" s="4">
        <v>0.61796296296296294</v>
      </c>
      <c r="D6785" t="s">
        <v>52</v>
      </c>
      <c r="E6785">
        <v>1</v>
      </c>
      <c r="F6785" t="s">
        <v>15</v>
      </c>
      <c r="G6785" t="s">
        <v>405</v>
      </c>
      <c r="H6785" t="s">
        <v>414</v>
      </c>
      <c r="J6785" t="s">
        <v>403</v>
      </c>
      <c r="K6785">
        <v>2</v>
      </c>
      <c r="L6785" t="str">
        <f>_xlfn.CONCAT(D6785,F6785)</f>
        <v>Frappé12 oz</v>
      </c>
      <c r="M6785" s="10">
        <f>E6785*_xlfn.XLOOKUP(L6785,PriceListData!$F$2:$F$97,PriceListData!$E$2:$E$97)</f>
        <v>4.75</v>
      </c>
      <c r="N6785" t="str">
        <f>TEXT(B6785,"dddd")</f>
        <v>Thursday</v>
      </c>
    </row>
    <row r="6786" spans="1:14" x14ac:dyDescent="0.35">
      <c r="A6786">
        <v>292962</v>
      </c>
      <c r="B6786" s="3">
        <v>45806</v>
      </c>
      <c r="C6786" s="4">
        <v>0.61796296296296294</v>
      </c>
      <c r="D6786" t="s">
        <v>419</v>
      </c>
      <c r="E6786">
        <v>1</v>
      </c>
      <c r="G6786" t="s">
        <v>415</v>
      </c>
      <c r="H6786" t="s">
        <v>416</v>
      </c>
      <c r="J6786" t="s">
        <v>403</v>
      </c>
      <c r="K6786">
        <v>2</v>
      </c>
      <c r="L6786" t="str">
        <f>_xlfn.CONCAT(D6786,F6786)</f>
        <v>Extra shot</v>
      </c>
      <c r="M6786" s="10">
        <f>E6786*_xlfn.XLOOKUP(L6786,PriceListData!$F$2:$F$97,PriceListData!$E$2:$E$97)</f>
        <v>1</v>
      </c>
      <c r="N6786" t="str">
        <f>TEXT(B6786,"dddd")</f>
        <v>Thursday</v>
      </c>
    </row>
    <row r="6787" spans="1:14" x14ac:dyDescent="0.35">
      <c r="A6787">
        <v>292961</v>
      </c>
      <c r="B6787" s="3">
        <v>45806</v>
      </c>
      <c r="C6787" s="4">
        <v>0.61753472222222228</v>
      </c>
      <c r="D6787" t="s">
        <v>65</v>
      </c>
      <c r="E6787">
        <v>1</v>
      </c>
      <c r="F6787" t="s">
        <v>15</v>
      </c>
      <c r="G6787" t="s">
        <v>405</v>
      </c>
      <c r="H6787" t="s">
        <v>406</v>
      </c>
      <c r="J6787" t="s">
        <v>403</v>
      </c>
      <c r="K6787">
        <v>2</v>
      </c>
      <c r="L6787" t="str">
        <f>_xlfn.CONCAT(D6787,F6787)</f>
        <v>Cappuccino12 oz</v>
      </c>
      <c r="M6787" s="10">
        <f>E6787*_xlfn.XLOOKUP(L6787,PriceListData!$F$2:$F$97,PriceListData!$E$2:$E$97)</f>
        <v>5.5</v>
      </c>
      <c r="N6787" t="str">
        <f>TEXT(B6787,"dddd")</f>
        <v>Thursday</v>
      </c>
    </row>
    <row r="6788" spans="1:14" x14ac:dyDescent="0.35">
      <c r="A6788">
        <v>292960</v>
      </c>
      <c r="B6788" s="3">
        <v>45806</v>
      </c>
      <c r="C6788" s="4">
        <v>0.61589120370370365</v>
      </c>
      <c r="D6788" t="s">
        <v>65</v>
      </c>
      <c r="E6788">
        <v>1</v>
      </c>
      <c r="F6788" t="s">
        <v>15</v>
      </c>
      <c r="G6788" t="s">
        <v>405</v>
      </c>
      <c r="H6788" t="s">
        <v>406</v>
      </c>
      <c r="J6788" t="s">
        <v>403</v>
      </c>
      <c r="K6788">
        <v>2</v>
      </c>
      <c r="L6788" t="str">
        <f>_xlfn.CONCAT(D6788,F6788)</f>
        <v>Cappuccino12 oz</v>
      </c>
      <c r="M6788" s="10">
        <f>E6788*_xlfn.XLOOKUP(L6788,PriceListData!$F$2:$F$97,PriceListData!$E$2:$E$97)</f>
        <v>5.5</v>
      </c>
      <c r="N6788" t="str">
        <f>TEXT(B6788,"dddd")</f>
        <v>Thursday</v>
      </c>
    </row>
    <row r="6789" spans="1:14" x14ac:dyDescent="0.35">
      <c r="A6789">
        <v>292959</v>
      </c>
      <c r="B6789" s="3">
        <v>45806</v>
      </c>
      <c r="C6789" s="4">
        <v>0.61523148148148143</v>
      </c>
      <c r="D6789" t="s">
        <v>52</v>
      </c>
      <c r="E6789">
        <v>1</v>
      </c>
      <c r="F6789" t="s">
        <v>15</v>
      </c>
      <c r="G6789" t="s">
        <v>405</v>
      </c>
      <c r="H6789" t="s">
        <v>414</v>
      </c>
      <c r="J6789" t="s">
        <v>403</v>
      </c>
      <c r="K6789">
        <v>2</v>
      </c>
      <c r="L6789" t="str">
        <f>_xlfn.CONCAT(D6789,F6789)</f>
        <v>Frappé12 oz</v>
      </c>
      <c r="M6789" s="10">
        <f>E6789*_xlfn.XLOOKUP(L6789,PriceListData!$F$2:$F$97,PriceListData!$E$2:$E$97)</f>
        <v>4.75</v>
      </c>
      <c r="N6789" t="str">
        <f>TEXT(B6789,"dddd")</f>
        <v>Thursday</v>
      </c>
    </row>
    <row r="6790" spans="1:14" x14ac:dyDescent="0.35">
      <c r="A6790">
        <v>292958</v>
      </c>
      <c r="B6790" s="3">
        <v>45806</v>
      </c>
      <c r="C6790" s="4">
        <v>0.61140046296296291</v>
      </c>
      <c r="D6790" t="s">
        <v>411</v>
      </c>
      <c r="E6790">
        <v>1</v>
      </c>
      <c r="F6790" t="s">
        <v>24</v>
      </c>
      <c r="G6790" t="s">
        <v>405</v>
      </c>
      <c r="H6790" t="s">
        <v>406</v>
      </c>
      <c r="J6790" t="s">
        <v>403</v>
      </c>
      <c r="K6790">
        <v>1</v>
      </c>
      <c r="L6790" t="str">
        <f>_xlfn.CONCAT(D6790,F6790)</f>
        <v>Turkish coffee3 oz</v>
      </c>
      <c r="M6790" s="10">
        <f>E6790*_xlfn.XLOOKUP(L6790,PriceListData!$F$2:$F$97,PriceListData!$E$2:$E$97)</f>
        <v>3.75</v>
      </c>
      <c r="N6790" t="str">
        <f>TEXT(B6790,"dddd")</f>
        <v>Thursday</v>
      </c>
    </row>
    <row r="6791" spans="1:14" x14ac:dyDescent="0.35">
      <c r="A6791">
        <v>292957</v>
      </c>
      <c r="B6791" s="3">
        <v>45806</v>
      </c>
      <c r="C6791" s="4">
        <v>0.61033564814814811</v>
      </c>
      <c r="D6791" t="s">
        <v>427</v>
      </c>
      <c r="E6791">
        <v>1</v>
      </c>
      <c r="F6791" t="s">
        <v>15</v>
      </c>
      <c r="G6791" t="s">
        <v>417</v>
      </c>
      <c r="H6791" t="s">
        <v>418</v>
      </c>
      <c r="J6791" t="s">
        <v>403</v>
      </c>
      <c r="K6791">
        <v>1</v>
      </c>
      <c r="L6791" t="str">
        <f>_xlfn.CONCAT(D6791,F6791)</f>
        <v>House blend12 oz</v>
      </c>
      <c r="M6791" s="10">
        <f>E6791*_xlfn.XLOOKUP(L6791,PriceListData!$F$2:$F$97,PriceListData!$E$2:$E$97)</f>
        <v>12.95</v>
      </c>
      <c r="N6791" t="str">
        <f>TEXT(B6791,"dddd")</f>
        <v>Thursday</v>
      </c>
    </row>
    <row r="6792" spans="1:14" x14ac:dyDescent="0.35">
      <c r="A6792">
        <v>292956</v>
      </c>
      <c r="B6792" s="3">
        <v>45806</v>
      </c>
      <c r="C6792" s="4">
        <v>0.60626157407407411</v>
      </c>
      <c r="D6792" t="s">
        <v>52</v>
      </c>
      <c r="E6792">
        <v>1</v>
      </c>
      <c r="F6792" t="s">
        <v>15</v>
      </c>
      <c r="G6792" t="s">
        <v>405</v>
      </c>
      <c r="H6792" t="s">
        <v>414</v>
      </c>
      <c r="J6792" t="s">
        <v>403</v>
      </c>
      <c r="K6792">
        <v>1</v>
      </c>
      <c r="L6792" t="str">
        <f>_xlfn.CONCAT(D6792,F6792)</f>
        <v>Frappé12 oz</v>
      </c>
      <c r="M6792" s="10">
        <f>E6792*_xlfn.XLOOKUP(L6792,PriceListData!$F$2:$F$97,PriceListData!$E$2:$E$97)</f>
        <v>4.75</v>
      </c>
      <c r="N6792" t="str">
        <f>TEXT(B6792,"dddd")</f>
        <v>Thursday</v>
      </c>
    </row>
    <row r="6793" spans="1:14" x14ac:dyDescent="0.35">
      <c r="A6793">
        <v>292955</v>
      </c>
      <c r="B6793" s="3">
        <v>45806</v>
      </c>
      <c r="C6793" s="4">
        <v>0.60273148148148148</v>
      </c>
      <c r="D6793" t="s">
        <v>412</v>
      </c>
      <c r="E6793">
        <v>1</v>
      </c>
      <c r="F6793" t="s">
        <v>15</v>
      </c>
      <c r="G6793" t="s">
        <v>413</v>
      </c>
      <c r="H6793" t="s">
        <v>414</v>
      </c>
      <c r="J6793" t="s">
        <v>403</v>
      </c>
      <c r="K6793">
        <v>1</v>
      </c>
      <c r="L6793" t="str">
        <f>_xlfn.CONCAT(D6793,F6793)</f>
        <v>Iced tea12 oz</v>
      </c>
      <c r="M6793" s="10">
        <f>E6793*_xlfn.XLOOKUP(L6793,PriceListData!$F$2:$F$97,PriceListData!$E$2:$E$97)</f>
        <v>4.25</v>
      </c>
      <c r="N6793" t="str">
        <f>TEXT(B6793,"dddd")</f>
        <v>Thursday</v>
      </c>
    </row>
    <row r="6794" spans="1:14" x14ac:dyDescent="0.35">
      <c r="A6794">
        <v>292954</v>
      </c>
      <c r="B6794" s="3">
        <v>45806</v>
      </c>
      <c r="C6794" s="4">
        <v>0.59574074074074079</v>
      </c>
      <c r="D6794" t="s">
        <v>65</v>
      </c>
      <c r="E6794">
        <v>1</v>
      </c>
      <c r="F6794" t="s">
        <v>15</v>
      </c>
      <c r="G6794" t="s">
        <v>405</v>
      </c>
      <c r="H6794" t="s">
        <v>406</v>
      </c>
      <c r="J6794" t="s">
        <v>403</v>
      </c>
      <c r="K6794">
        <v>1</v>
      </c>
      <c r="L6794" t="str">
        <f>_xlfn.CONCAT(D6794,F6794)</f>
        <v>Cappuccino12 oz</v>
      </c>
      <c r="M6794" s="10">
        <f>E6794*_xlfn.XLOOKUP(L6794,PriceListData!$F$2:$F$97,PriceListData!$E$2:$E$97)</f>
        <v>5.5</v>
      </c>
      <c r="N6794" t="str">
        <f>TEXT(B6794,"dddd")</f>
        <v>Thursday</v>
      </c>
    </row>
    <row r="6795" spans="1:14" x14ac:dyDescent="0.35">
      <c r="A6795">
        <v>292954</v>
      </c>
      <c r="B6795" s="3">
        <v>45806</v>
      </c>
      <c r="C6795" s="4">
        <v>0.59574074074074079</v>
      </c>
      <c r="D6795" t="s">
        <v>404</v>
      </c>
      <c r="E6795">
        <v>1</v>
      </c>
      <c r="F6795" t="s">
        <v>15</v>
      </c>
      <c r="G6795" t="s">
        <v>405</v>
      </c>
      <c r="H6795" t="s">
        <v>406</v>
      </c>
      <c r="J6795" t="s">
        <v>403</v>
      </c>
      <c r="K6795">
        <v>1</v>
      </c>
      <c r="L6795" t="str">
        <f>_xlfn.CONCAT(D6795,F6795)</f>
        <v>Café latté12 oz</v>
      </c>
      <c r="M6795" s="10">
        <f>E6795*_xlfn.XLOOKUP(L6795,PriceListData!$F$2:$F$97,PriceListData!$E$2:$E$97)</f>
        <v>4.25</v>
      </c>
      <c r="N6795" t="str">
        <f>TEXT(B6795,"dddd")</f>
        <v>Thursday</v>
      </c>
    </row>
    <row r="6796" spans="1:14" x14ac:dyDescent="0.35">
      <c r="A6796">
        <v>292953</v>
      </c>
      <c r="B6796" s="3">
        <v>45806</v>
      </c>
      <c r="C6796" s="4">
        <v>0.59293981481481484</v>
      </c>
      <c r="D6796" t="s">
        <v>428</v>
      </c>
      <c r="E6796">
        <v>1</v>
      </c>
      <c r="F6796" t="s">
        <v>15</v>
      </c>
      <c r="G6796" t="s">
        <v>413</v>
      </c>
      <c r="H6796" t="s">
        <v>406</v>
      </c>
      <c r="J6796" t="s">
        <v>403</v>
      </c>
      <c r="K6796">
        <v>2</v>
      </c>
      <c r="L6796" t="str">
        <f>_xlfn.CONCAT(D6796,F6796)</f>
        <v>Rooibos latté12 oz</v>
      </c>
      <c r="M6796" s="10">
        <f>E6796*_xlfn.XLOOKUP(L6796,PriceListData!$F$2:$F$97,PriceListData!$E$2:$E$97)</f>
        <v>5.5</v>
      </c>
      <c r="N6796" t="str">
        <f>TEXT(B6796,"dddd")</f>
        <v>Thursday</v>
      </c>
    </row>
    <row r="6797" spans="1:14" x14ac:dyDescent="0.35">
      <c r="A6797">
        <v>292952</v>
      </c>
      <c r="B6797" s="3">
        <v>45806</v>
      </c>
      <c r="C6797" s="4">
        <v>0.59219907407407413</v>
      </c>
      <c r="D6797" t="s">
        <v>410</v>
      </c>
      <c r="E6797">
        <v>1</v>
      </c>
      <c r="F6797" t="s">
        <v>15</v>
      </c>
      <c r="G6797" t="s">
        <v>405</v>
      </c>
      <c r="H6797" t="s">
        <v>406</v>
      </c>
      <c r="J6797" t="s">
        <v>403</v>
      </c>
      <c r="K6797">
        <v>1</v>
      </c>
      <c r="L6797" t="str">
        <f>_xlfn.CONCAT(D6797,F6797)</f>
        <v>Café Cubano12 oz</v>
      </c>
      <c r="M6797" s="10">
        <f>E6797*_xlfn.XLOOKUP(L6797,PriceListData!$F$2:$F$97,PriceListData!$E$2:$E$97)</f>
        <v>7</v>
      </c>
      <c r="N6797" t="str">
        <f>TEXT(B6797,"dddd")</f>
        <v>Thursday</v>
      </c>
    </row>
    <row r="6798" spans="1:14" x14ac:dyDescent="0.35">
      <c r="A6798">
        <v>292951</v>
      </c>
      <c r="B6798" s="3">
        <v>45806</v>
      </c>
      <c r="C6798" s="4">
        <v>0.5913194444444444</v>
      </c>
      <c r="D6798" t="s">
        <v>52</v>
      </c>
      <c r="E6798">
        <v>1</v>
      </c>
      <c r="F6798" t="s">
        <v>15</v>
      </c>
      <c r="G6798" t="s">
        <v>405</v>
      </c>
      <c r="H6798" t="s">
        <v>414</v>
      </c>
      <c r="J6798" t="s">
        <v>403</v>
      </c>
      <c r="K6798">
        <v>1</v>
      </c>
      <c r="L6798" t="str">
        <f>_xlfn.CONCAT(D6798,F6798)</f>
        <v>Frappé12 oz</v>
      </c>
      <c r="M6798" s="10">
        <f>E6798*_xlfn.XLOOKUP(L6798,PriceListData!$F$2:$F$97,PriceListData!$E$2:$E$97)</f>
        <v>4.75</v>
      </c>
      <c r="N6798" t="str">
        <f>TEXT(B6798,"dddd")</f>
        <v>Thursday</v>
      </c>
    </row>
    <row r="6799" spans="1:14" x14ac:dyDescent="0.35">
      <c r="A6799">
        <v>292950</v>
      </c>
      <c r="B6799" s="3">
        <v>45806</v>
      </c>
      <c r="C6799" s="4">
        <v>0.58748842592592587</v>
      </c>
      <c r="D6799" t="s">
        <v>21</v>
      </c>
      <c r="E6799">
        <v>1</v>
      </c>
      <c r="F6799" t="s">
        <v>15</v>
      </c>
      <c r="G6799" t="s">
        <v>405</v>
      </c>
      <c r="H6799" t="s">
        <v>406</v>
      </c>
      <c r="J6799" t="s">
        <v>403</v>
      </c>
      <c r="K6799">
        <v>1</v>
      </c>
      <c r="L6799" t="str">
        <f>_xlfn.CONCAT(D6799,F6799)</f>
        <v>Pourover12 oz</v>
      </c>
      <c r="M6799" s="10">
        <f>E6799*_xlfn.XLOOKUP(L6799,PriceListData!$F$2:$F$97,PriceListData!$E$2:$E$97)</f>
        <v>3.5</v>
      </c>
      <c r="N6799" t="str">
        <f>TEXT(B6799,"dddd")</f>
        <v>Thursday</v>
      </c>
    </row>
    <row r="6800" spans="1:14" x14ac:dyDescent="0.35">
      <c r="A6800">
        <v>292949</v>
      </c>
      <c r="B6800" s="3">
        <v>45806</v>
      </c>
      <c r="C6800" s="4">
        <v>0.58681712962962962</v>
      </c>
      <c r="D6800" t="s">
        <v>52</v>
      </c>
      <c r="E6800">
        <v>1</v>
      </c>
      <c r="F6800" t="s">
        <v>15</v>
      </c>
      <c r="G6800" t="s">
        <v>405</v>
      </c>
      <c r="H6800" t="s">
        <v>414</v>
      </c>
      <c r="J6800" t="s">
        <v>403</v>
      </c>
      <c r="K6800">
        <v>2</v>
      </c>
      <c r="L6800" t="str">
        <f>_xlfn.CONCAT(D6800,F6800)</f>
        <v>Frappé12 oz</v>
      </c>
      <c r="M6800" s="10">
        <f>E6800*_xlfn.XLOOKUP(L6800,PriceListData!$F$2:$F$97,PriceListData!$E$2:$E$97)</f>
        <v>4.75</v>
      </c>
      <c r="N6800" t="str">
        <f>TEXT(B6800,"dddd")</f>
        <v>Thursday</v>
      </c>
    </row>
    <row r="6801" spans="1:14" x14ac:dyDescent="0.35">
      <c r="A6801">
        <v>292948</v>
      </c>
      <c r="B6801" s="3">
        <v>45806</v>
      </c>
      <c r="C6801" s="4">
        <v>0.58494212962962966</v>
      </c>
      <c r="D6801" t="s">
        <v>427</v>
      </c>
      <c r="E6801">
        <v>1</v>
      </c>
      <c r="F6801" t="s">
        <v>15</v>
      </c>
      <c r="G6801" t="s">
        <v>417</v>
      </c>
      <c r="H6801" t="s">
        <v>418</v>
      </c>
      <c r="J6801" t="s">
        <v>403</v>
      </c>
      <c r="K6801">
        <v>2</v>
      </c>
      <c r="L6801" t="str">
        <f>_xlfn.CONCAT(D6801,F6801)</f>
        <v>House blend12 oz</v>
      </c>
      <c r="M6801" s="10">
        <f>E6801*_xlfn.XLOOKUP(L6801,PriceListData!$F$2:$F$97,PriceListData!$E$2:$E$97)</f>
        <v>12.95</v>
      </c>
      <c r="N6801" t="str">
        <f>TEXT(B6801,"dddd")</f>
        <v>Thursday</v>
      </c>
    </row>
    <row r="6802" spans="1:14" x14ac:dyDescent="0.35">
      <c r="A6802">
        <v>292947</v>
      </c>
      <c r="B6802" s="3">
        <v>45806</v>
      </c>
      <c r="C6802" s="4">
        <v>0.58368055555555554</v>
      </c>
      <c r="D6802" t="s">
        <v>52</v>
      </c>
      <c r="E6802">
        <v>1</v>
      </c>
      <c r="F6802" t="s">
        <v>15</v>
      </c>
      <c r="G6802" t="s">
        <v>405</v>
      </c>
      <c r="H6802" t="s">
        <v>414</v>
      </c>
      <c r="J6802" t="s">
        <v>403</v>
      </c>
      <c r="K6802">
        <v>1</v>
      </c>
      <c r="L6802" t="str">
        <f>_xlfn.CONCAT(D6802,F6802)</f>
        <v>Frappé12 oz</v>
      </c>
      <c r="M6802" s="10">
        <f>E6802*_xlfn.XLOOKUP(L6802,PriceListData!$F$2:$F$97,PriceListData!$E$2:$E$97)</f>
        <v>4.75</v>
      </c>
      <c r="N6802" t="str">
        <f>TEXT(B6802,"dddd")</f>
        <v>Thursday</v>
      </c>
    </row>
    <row r="6803" spans="1:14" x14ac:dyDescent="0.35">
      <c r="A6803">
        <v>292946</v>
      </c>
      <c r="B6803" s="3">
        <v>45806</v>
      </c>
      <c r="C6803" s="4">
        <v>0.58054398148148145</v>
      </c>
      <c r="D6803" t="s">
        <v>153</v>
      </c>
      <c r="E6803">
        <v>1</v>
      </c>
      <c r="F6803" t="s">
        <v>15</v>
      </c>
      <c r="G6803" t="s">
        <v>405</v>
      </c>
      <c r="H6803" t="s">
        <v>406</v>
      </c>
      <c r="J6803" t="s">
        <v>403</v>
      </c>
      <c r="K6803">
        <v>1</v>
      </c>
      <c r="L6803" t="str">
        <f>_xlfn.CONCAT(D6803,F6803)</f>
        <v>Aeropress12 oz</v>
      </c>
      <c r="M6803" s="10">
        <f>E6803*_xlfn.XLOOKUP(L6803,PriceListData!$F$2:$F$97,PriceListData!$E$2:$E$97)</f>
        <v>6</v>
      </c>
      <c r="N6803" t="str">
        <f>TEXT(B6803,"dddd")</f>
        <v>Thursday</v>
      </c>
    </row>
    <row r="6804" spans="1:14" x14ac:dyDescent="0.35">
      <c r="A6804">
        <v>292945</v>
      </c>
      <c r="B6804" s="3">
        <v>45806</v>
      </c>
      <c r="C6804" s="4">
        <v>0.58021990740740736</v>
      </c>
      <c r="D6804" t="s">
        <v>21</v>
      </c>
      <c r="E6804">
        <v>1</v>
      </c>
      <c r="F6804" t="s">
        <v>15</v>
      </c>
      <c r="G6804" t="s">
        <v>405</v>
      </c>
      <c r="H6804" t="s">
        <v>406</v>
      </c>
      <c r="J6804" t="s">
        <v>403</v>
      </c>
      <c r="K6804">
        <v>2</v>
      </c>
      <c r="L6804" t="str">
        <f>_xlfn.CONCAT(D6804,F6804)</f>
        <v>Pourover12 oz</v>
      </c>
      <c r="M6804" s="10">
        <f>E6804*_xlfn.XLOOKUP(L6804,PriceListData!$F$2:$F$97,PriceListData!$E$2:$E$97)</f>
        <v>3.5</v>
      </c>
      <c r="N6804" t="str">
        <f>TEXT(B6804,"dddd")</f>
        <v>Thursday</v>
      </c>
    </row>
    <row r="6805" spans="1:14" x14ac:dyDescent="0.35">
      <c r="A6805">
        <v>292945</v>
      </c>
      <c r="B6805" s="3">
        <v>45806</v>
      </c>
      <c r="C6805" s="4">
        <v>0.58021990740740736</v>
      </c>
      <c r="D6805" t="s">
        <v>74</v>
      </c>
      <c r="E6805">
        <v>1</v>
      </c>
      <c r="F6805" t="s">
        <v>15</v>
      </c>
      <c r="G6805" t="s">
        <v>417</v>
      </c>
      <c r="H6805" t="s">
        <v>418</v>
      </c>
      <c r="J6805" t="s">
        <v>403</v>
      </c>
      <c r="K6805">
        <v>2</v>
      </c>
      <c r="L6805" t="str">
        <f>_xlfn.CONCAT(D6805,F6805)</f>
        <v>Single-origin12 oz</v>
      </c>
      <c r="M6805" s="10">
        <f>E6805*_xlfn.XLOOKUP(L6805,PriceListData!$F$2:$F$97,PriceListData!$E$2:$E$97)</f>
        <v>14.95</v>
      </c>
      <c r="N6805" t="str">
        <f>TEXT(B6805,"dddd")</f>
        <v>Thursday</v>
      </c>
    </row>
    <row r="6806" spans="1:14" x14ac:dyDescent="0.35">
      <c r="A6806">
        <v>292945</v>
      </c>
      <c r="B6806" s="3">
        <v>45806</v>
      </c>
      <c r="C6806" s="4">
        <v>0.58021990740740736</v>
      </c>
      <c r="D6806" t="s">
        <v>74</v>
      </c>
      <c r="E6806">
        <v>1</v>
      </c>
      <c r="F6806" t="s">
        <v>15</v>
      </c>
      <c r="G6806" t="s">
        <v>417</v>
      </c>
      <c r="H6806" t="s">
        <v>418</v>
      </c>
      <c r="J6806" t="s">
        <v>403</v>
      </c>
      <c r="K6806">
        <v>2</v>
      </c>
      <c r="L6806" t="str">
        <f>_xlfn.CONCAT(D6806,F6806)</f>
        <v>Single-origin12 oz</v>
      </c>
      <c r="M6806" s="10">
        <f>E6806*_xlfn.XLOOKUP(L6806,PriceListData!$F$2:$F$97,PriceListData!$E$2:$E$97)</f>
        <v>14.95</v>
      </c>
      <c r="N6806" t="str">
        <f>TEXT(B6806,"dddd")</f>
        <v>Thursday</v>
      </c>
    </row>
    <row r="6807" spans="1:14" x14ac:dyDescent="0.35">
      <c r="A6807">
        <v>292942</v>
      </c>
      <c r="B6807" s="3">
        <v>45806</v>
      </c>
      <c r="C6807" s="4">
        <v>0.57658564814814817</v>
      </c>
      <c r="D6807" t="s">
        <v>54</v>
      </c>
      <c r="E6807">
        <v>1</v>
      </c>
      <c r="G6807" t="s">
        <v>415</v>
      </c>
      <c r="H6807" t="s">
        <v>416</v>
      </c>
      <c r="J6807" t="s">
        <v>403</v>
      </c>
      <c r="K6807">
        <v>1</v>
      </c>
      <c r="L6807" t="str">
        <f>_xlfn.CONCAT(D6807,F6807)</f>
        <v>Syrup</v>
      </c>
      <c r="M6807" s="10">
        <f>E6807*_xlfn.XLOOKUP(L6807,PriceListData!$F$2:$F$97,PriceListData!$E$2:$E$97)</f>
        <v>0.75</v>
      </c>
      <c r="N6807" t="str">
        <f>TEXT(B6807,"dddd")</f>
        <v>Thursday</v>
      </c>
    </row>
    <row r="6808" spans="1:14" x14ac:dyDescent="0.35">
      <c r="A6808">
        <v>292942</v>
      </c>
      <c r="B6808" s="3">
        <v>45806</v>
      </c>
      <c r="C6808" s="4">
        <v>0.57658564814814817</v>
      </c>
      <c r="D6808" t="s">
        <v>21</v>
      </c>
      <c r="E6808">
        <v>1</v>
      </c>
      <c r="F6808" t="s">
        <v>15</v>
      </c>
      <c r="G6808" t="s">
        <v>405</v>
      </c>
      <c r="H6808" t="s">
        <v>406</v>
      </c>
      <c r="J6808" t="s">
        <v>403</v>
      </c>
      <c r="K6808">
        <v>1</v>
      </c>
      <c r="L6808" t="str">
        <f>_xlfn.CONCAT(D6808,F6808)</f>
        <v>Pourover12 oz</v>
      </c>
      <c r="M6808" s="10">
        <f>E6808*_xlfn.XLOOKUP(L6808,PriceListData!$F$2:$F$97,PriceListData!$E$2:$E$97)</f>
        <v>3.5</v>
      </c>
      <c r="N6808" t="str">
        <f>TEXT(B6808,"dddd")</f>
        <v>Thursday</v>
      </c>
    </row>
    <row r="6809" spans="1:14" x14ac:dyDescent="0.35">
      <c r="A6809">
        <v>292941</v>
      </c>
      <c r="B6809" s="3">
        <v>45806</v>
      </c>
      <c r="C6809" s="4">
        <v>0.57428240740740744</v>
      </c>
      <c r="D6809" t="s">
        <v>452</v>
      </c>
      <c r="E6809">
        <v>1</v>
      </c>
      <c r="G6809" t="s">
        <v>401</v>
      </c>
      <c r="H6809" t="s">
        <v>453</v>
      </c>
      <c r="J6809" t="s">
        <v>403</v>
      </c>
      <c r="K6809">
        <v>1</v>
      </c>
      <c r="L6809" t="str">
        <f>_xlfn.CONCAT(D6809,F6809)</f>
        <v>Reusable travel mug</v>
      </c>
      <c r="M6809" s="10">
        <f>E6809*_xlfn.XLOOKUP(L6809,PriceListData!$F$2:$F$97,PriceListData!$E$2:$E$97)</f>
        <v>12.75</v>
      </c>
      <c r="N6809" t="str">
        <f>TEXT(B6809,"dddd")</f>
        <v>Thursday</v>
      </c>
    </row>
    <row r="6810" spans="1:14" x14ac:dyDescent="0.35">
      <c r="A6810">
        <v>292941</v>
      </c>
      <c r="B6810" s="3">
        <v>45806</v>
      </c>
      <c r="C6810" s="4">
        <v>0.57428240740740744</v>
      </c>
      <c r="D6810" t="s">
        <v>427</v>
      </c>
      <c r="E6810">
        <v>1</v>
      </c>
      <c r="F6810" t="s">
        <v>15</v>
      </c>
      <c r="G6810" t="s">
        <v>417</v>
      </c>
      <c r="H6810" t="s">
        <v>418</v>
      </c>
      <c r="J6810" t="s">
        <v>403</v>
      </c>
      <c r="K6810">
        <v>1</v>
      </c>
      <c r="L6810" t="str">
        <f>_xlfn.CONCAT(D6810,F6810)</f>
        <v>House blend12 oz</v>
      </c>
      <c r="M6810" s="10">
        <f>E6810*_xlfn.XLOOKUP(L6810,PriceListData!$F$2:$F$97,PriceListData!$E$2:$E$97)</f>
        <v>12.95</v>
      </c>
      <c r="N6810" t="str">
        <f>TEXT(B6810,"dddd")</f>
        <v>Thursday</v>
      </c>
    </row>
    <row r="6811" spans="1:14" x14ac:dyDescent="0.35">
      <c r="A6811">
        <v>292939</v>
      </c>
      <c r="B6811" s="3">
        <v>45806</v>
      </c>
      <c r="C6811" s="4">
        <v>0.5677430555555556</v>
      </c>
      <c r="D6811" t="s">
        <v>425</v>
      </c>
      <c r="E6811">
        <v>1</v>
      </c>
      <c r="F6811" t="s">
        <v>15</v>
      </c>
      <c r="G6811" t="s">
        <v>405</v>
      </c>
      <c r="H6811" t="s">
        <v>414</v>
      </c>
      <c r="J6811" t="s">
        <v>403</v>
      </c>
      <c r="K6811">
        <v>1</v>
      </c>
      <c r="L6811" t="str">
        <f>_xlfn.CONCAT(D6811,F6811)</f>
        <v>Iced Guillermo12 oz</v>
      </c>
      <c r="M6811" s="10">
        <f>E6811*_xlfn.XLOOKUP(L6811,PriceListData!$F$2:$F$97,PriceListData!$E$2:$E$97)</f>
        <v>3.5</v>
      </c>
      <c r="N6811" t="str">
        <f>TEXT(B6811,"dddd")</f>
        <v>Thursday</v>
      </c>
    </row>
    <row r="6812" spans="1:14" x14ac:dyDescent="0.35">
      <c r="A6812">
        <v>292938</v>
      </c>
      <c r="B6812" s="3">
        <v>45806</v>
      </c>
      <c r="C6812" s="4">
        <v>0.55983796296296295</v>
      </c>
      <c r="D6812" t="s">
        <v>54</v>
      </c>
      <c r="E6812">
        <v>1</v>
      </c>
      <c r="G6812" t="s">
        <v>415</v>
      </c>
      <c r="H6812" t="s">
        <v>416</v>
      </c>
      <c r="J6812" t="s">
        <v>403</v>
      </c>
      <c r="K6812">
        <v>1</v>
      </c>
      <c r="L6812" t="str">
        <f>_xlfn.CONCAT(D6812,F6812)</f>
        <v>Syrup</v>
      </c>
      <c r="M6812" s="10">
        <f>E6812*_xlfn.XLOOKUP(L6812,PriceListData!$F$2:$F$97,PriceListData!$E$2:$E$97)</f>
        <v>0.75</v>
      </c>
      <c r="N6812" t="str">
        <f>TEXT(B6812,"dddd")</f>
        <v>Thursday</v>
      </c>
    </row>
    <row r="6813" spans="1:14" x14ac:dyDescent="0.35">
      <c r="A6813">
        <v>292938</v>
      </c>
      <c r="B6813" s="3">
        <v>45806</v>
      </c>
      <c r="C6813" s="4">
        <v>0.55983796296296295</v>
      </c>
      <c r="D6813" t="s">
        <v>21</v>
      </c>
      <c r="E6813">
        <v>1</v>
      </c>
      <c r="F6813" t="s">
        <v>15</v>
      </c>
      <c r="G6813" t="s">
        <v>405</v>
      </c>
      <c r="H6813" t="s">
        <v>406</v>
      </c>
      <c r="J6813" t="s">
        <v>403</v>
      </c>
      <c r="K6813">
        <v>1</v>
      </c>
      <c r="L6813" t="str">
        <f>_xlfn.CONCAT(D6813,F6813)</f>
        <v>Pourover12 oz</v>
      </c>
      <c r="M6813" s="10">
        <f>E6813*_xlfn.XLOOKUP(L6813,PriceListData!$F$2:$F$97,PriceListData!$E$2:$E$97)</f>
        <v>3.5</v>
      </c>
      <c r="N6813" t="str">
        <f>TEXT(B6813,"dddd")</f>
        <v>Thursday</v>
      </c>
    </row>
    <row r="6814" spans="1:14" x14ac:dyDescent="0.35">
      <c r="A6814">
        <v>292937</v>
      </c>
      <c r="B6814" s="3">
        <v>45806</v>
      </c>
      <c r="C6814" s="4">
        <v>0.5564351851851852</v>
      </c>
      <c r="D6814" t="s">
        <v>424</v>
      </c>
      <c r="E6814">
        <v>1</v>
      </c>
      <c r="F6814" t="s">
        <v>15</v>
      </c>
      <c r="G6814" t="s">
        <v>423</v>
      </c>
      <c r="H6814" t="s">
        <v>414</v>
      </c>
      <c r="J6814" t="s">
        <v>403</v>
      </c>
      <c r="K6814">
        <v>1</v>
      </c>
      <c r="L6814" t="str">
        <f>_xlfn.CONCAT(D6814,F6814)</f>
        <v>Coconut milk smoothie12 oz</v>
      </c>
      <c r="M6814" s="10">
        <f>E6814*_xlfn.XLOOKUP(L6814,PriceListData!$F$2:$F$97,PriceListData!$E$2:$E$97)</f>
        <v>5.75</v>
      </c>
      <c r="N6814" t="str">
        <f>TEXT(B6814,"dddd")</f>
        <v>Thursday</v>
      </c>
    </row>
    <row r="6815" spans="1:14" x14ac:dyDescent="0.35">
      <c r="A6815">
        <v>292936</v>
      </c>
      <c r="B6815" s="3">
        <v>45806</v>
      </c>
      <c r="C6815" s="4">
        <v>0.55306712962962967</v>
      </c>
      <c r="D6815" t="s">
        <v>409</v>
      </c>
      <c r="E6815">
        <v>1</v>
      </c>
      <c r="F6815" t="s">
        <v>15</v>
      </c>
      <c r="G6815" t="s">
        <v>405</v>
      </c>
      <c r="H6815" t="s">
        <v>406</v>
      </c>
      <c r="J6815" t="s">
        <v>403</v>
      </c>
      <c r="K6815">
        <v>1</v>
      </c>
      <c r="L6815" t="str">
        <f>_xlfn.CONCAT(D6815,F6815)</f>
        <v>Drip coffee12 oz</v>
      </c>
      <c r="M6815" s="10">
        <f>E6815*_xlfn.XLOOKUP(L6815,PriceListData!$F$2:$F$97,PriceListData!$E$2:$E$97)</f>
        <v>2.25</v>
      </c>
      <c r="N6815" t="str">
        <f>TEXT(B6815,"dddd")</f>
        <v>Thursday</v>
      </c>
    </row>
    <row r="6816" spans="1:14" x14ac:dyDescent="0.35">
      <c r="A6816">
        <v>292935</v>
      </c>
      <c r="B6816" s="3">
        <v>45806</v>
      </c>
      <c r="C6816" s="4">
        <v>0.55251157407407403</v>
      </c>
      <c r="D6816" t="s">
        <v>52</v>
      </c>
      <c r="E6816">
        <v>1</v>
      </c>
      <c r="F6816" t="s">
        <v>15</v>
      </c>
      <c r="G6816" t="s">
        <v>405</v>
      </c>
      <c r="H6816" t="s">
        <v>414</v>
      </c>
      <c r="J6816" t="s">
        <v>403</v>
      </c>
      <c r="K6816">
        <v>1</v>
      </c>
      <c r="L6816" t="str">
        <f>_xlfn.CONCAT(D6816,F6816)</f>
        <v>Frappé12 oz</v>
      </c>
      <c r="M6816" s="10">
        <f>E6816*_xlfn.XLOOKUP(L6816,PriceListData!$F$2:$F$97,PriceListData!$E$2:$E$97)</f>
        <v>4.75</v>
      </c>
      <c r="N6816" t="str">
        <f>TEXT(B6816,"dddd")</f>
        <v>Thursday</v>
      </c>
    </row>
    <row r="6817" spans="1:14" x14ac:dyDescent="0.35">
      <c r="A6817">
        <v>292934</v>
      </c>
      <c r="B6817" s="3">
        <v>45806</v>
      </c>
      <c r="C6817" s="4">
        <v>0.55128472222222225</v>
      </c>
      <c r="D6817" t="s">
        <v>65</v>
      </c>
      <c r="E6817">
        <v>1</v>
      </c>
      <c r="F6817" t="s">
        <v>15</v>
      </c>
      <c r="G6817" t="s">
        <v>405</v>
      </c>
      <c r="H6817" t="s">
        <v>406</v>
      </c>
      <c r="J6817" t="s">
        <v>403</v>
      </c>
      <c r="K6817">
        <v>2</v>
      </c>
      <c r="L6817" t="str">
        <f>_xlfn.CONCAT(D6817,F6817)</f>
        <v>Cappuccino12 oz</v>
      </c>
      <c r="M6817" s="10">
        <f>E6817*_xlfn.XLOOKUP(L6817,PriceListData!$F$2:$F$97,PriceListData!$E$2:$E$97)</f>
        <v>5.5</v>
      </c>
      <c r="N6817" t="str">
        <f>TEXT(B6817,"dddd")</f>
        <v>Thursday</v>
      </c>
    </row>
    <row r="6818" spans="1:14" x14ac:dyDescent="0.35">
      <c r="A6818">
        <v>292933</v>
      </c>
      <c r="B6818" s="3">
        <v>45806</v>
      </c>
      <c r="C6818" s="4">
        <v>0.54778935185185185</v>
      </c>
      <c r="D6818" t="s">
        <v>407</v>
      </c>
      <c r="E6818">
        <v>1</v>
      </c>
      <c r="G6818" t="s">
        <v>405</v>
      </c>
      <c r="H6818" t="s">
        <v>408</v>
      </c>
      <c r="J6818" t="s">
        <v>403</v>
      </c>
      <c r="K6818">
        <v>1</v>
      </c>
      <c r="L6818" t="str">
        <f>_xlfn.CONCAT(D6818,F6818)</f>
        <v>Drip coffee refill</v>
      </c>
      <c r="M6818" s="10">
        <f>E6818*_xlfn.XLOOKUP(L6818,PriceListData!$F$2:$F$97,PriceListData!$E$2:$E$97)</f>
        <v>1.25</v>
      </c>
      <c r="N6818" t="str">
        <f>TEXT(B6818,"dddd")</f>
        <v>Thursday</v>
      </c>
    </row>
    <row r="6819" spans="1:14" x14ac:dyDescent="0.35">
      <c r="A6819">
        <v>292931</v>
      </c>
      <c r="B6819" s="3">
        <v>45806</v>
      </c>
      <c r="C6819" s="4">
        <v>0.52799768518518519</v>
      </c>
      <c r="D6819" t="s">
        <v>407</v>
      </c>
      <c r="E6819">
        <v>1</v>
      </c>
      <c r="G6819" t="s">
        <v>405</v>
      </c>
      <c r="H6819" t="s">
        <v>408</v>
      </c>
      <c r="J6819" t="s">
        <v>403</v>
      </c>
      <c r="K6819">
        <v>1</v>
      </c>
      <c r="L6819" t="str">
        <f>_xlfn.CONCAT(D6819,F6819)</f>
        <v>Drip coffee refill</v>
      </c>
      <c r="M6819" s="10">
        <f>E6819*_xlfn.XLOOKUP(L6819,PriceListData!$F$2:$F$97,PriceListData!$E$2:$E$97)</f>
        <v>1.25</v>
      </c>
      <c r="N6819" t="str">
        <f>TEXT(B6819,"dddd")</f>
        <v>Thursday</v>
      </c>
    </row>
    <row r="6820" spans="1:14" x14ac:dyDescent="0.35">
      <c r="A6820">
        <v>292930</v>
      </c>
      <c r="B6820" s="3">
        <v>45806</v>
      </c>
      <c r="C6820" s="4">
        <v>0.52759259259259261</v>
      </c>
      <c r="D6820" t="s">
        <v>21</v>
      </c>
      <c r="E6820">
        <v>1</v>
      </c>
      <c r="F6820" t="s">
        <v>15</v>
      </c>
      <c r="G6820" t="s">
        <v>405</v>
      </c>
      <c r="H6820" t="s">
        <v>406</v>
      </c>
      <c r="J6820" t="s">
        <v>403</v>
      </c>
      <c r="K6820">
        <v>1</v>
      </c>
      <c r="L6820" t="str">
        <f>_xlfn.CONCAT(D6820,F6820)</f>
        <v>Pourover12 oz</v>
      </c>
      <c r="M6820" s="10">
        <f>E6820*_xlfn.XLOOKUP(L6820,PriceListData!$F$2:$F$97,PriceListData!$E$2:$E$97)</f>
        <v>3.5</v>
      </c>
      <c r="N6820" t="str">
        <f>TEXT(B6820,"dddd")</f>
        <v>Thursday</v>
      </c>
    </row>
    <row r="6821" spans="1:14" x14ac:dyDescent="0.35">
      <c r="A6821">
        <v>292929</v>
      </c>
      <c r="B6821" s="3">
        <v>45806</v>
      </c>
      <c r="C6821" s="4">
        <v>0.52559027777777778</v>
      </c>
      <c r="D6821" t="s">
        <v>74</v>
      </c>
      <c r="E6821">
        <v>1</v>
      </c>
      <c r="F6821" t="s">
        <v>15</v>
      </c>
      <c r="G6821" t="s">
        <v>417</v>
      </c>
      <c r="H6821" t="s">
        <v>418</v>
      </c>
      <c r="J6821" t="s">
        <v>403</v>
      </c>
      <c r="K6821">
        <v>2</v>
      </c>
      <c r="L6821" t="str">
        <f>_xlfn.CONCAT(D6821,F6821)</f>
        <v>Single-origin12 oz</v>
      </c>
      <c r="M6821" s="10">
        <f>E6821*_xlfn.XLOOKUP(L6821,PriceListData!$F$2:$F$97,PriceListData!$E$2:$E$97)</f>
        <v>14.95</v>
      </c>
      <c r="N6821" t="str">
        <f>TEXT(B6821,"dddd")</f>
        <v>Thursday</v>
      </c>
    </row>
    <row r="6822" spans="1:14" x14ac:dyDescent="0.35">
      <c r="A6822">
        <v>292928</v>
      </c>
      <c r="B6822" s="3">
        <v>45806</v>
      </c>
      <c r="C6822" s="4">
        <v>0.52399305555555553</v>
      </c>
      <c r="D6822" t="s">
        <v>404</v>
      </c>
      <c r="E6822">
        <v>1</v>
      </c>
      <c r="F6822" t="s">
        <v>15</v>
      </c>
      <c r="G6822" t="s">
        <v>405</v>
      </c>
      <c r="H6822" t="s">
        <v>406</v>
      </c>
      <c r="J6822" t="s">
        <v>403</v>
      </c>
      <c r="K6822">
        <v>1</v>
      </c>
      <c r="L6822" t="str">
        <f>_xlfn.CONCAT(D6822,F6822)</f>
        <v>Café latté12 oz</v>
      </c>
      <c r="M6822" s="10">
        <f>E6822*_xlfn.XLOOKUP(L6822,PriceListData!$F$2:$F$97,PriceListData!$E$2:$E$97)</f>
        <v>4.25</v>
      </c>
      <c r="N6822" t="str">
        <f>TEXT(B6822,"dddd")</f>
        <v>Thursday</v>
      </c>
    </row>
    <row r="6823" spans="1:14" x14ac:dyDescent="0.35">
      <c r="A6823">
        <v>292927</v>
      </c>
      <c r="B6823" s="3">
        <v>45806</v>
      </c>
      <c r="C6823" s="4">
        <v>0.52273148148148152</v>
      </c>
      <c r="D6823" t="s">
        <v>54</v>
      </c>
      <c r="E6823">
        <v>1</v>
      </c>
      <c r="G6823" t="s">
        <v>415</v>
      </c>
      <c r="H6823" t="s">
        <v>416</v>
      </c>
      <c r="J6823" t="s">
        <v>403</v>
      </c>
      <c r="K6823">
        <v>1</v>
      </c>
      <c r="L6823" t="str">
        <f>_xlfn.CONCAT(D6823,F6823)</f>
        <v>Syrup</v>
      </c>
      <c r="M6823" s="10">
        <f>E6823*_xlfn.XLOOKUP(L6823,PriceListData!$F$2:$F$97,PriceListData!$E$2:$E$97)</f>
        <v>0.75</v>
      </c>
      <c r="N6823" t="str">
        <f>TEXT(B6823,"dddd")</f>
        <v>Thursday</v>
      </c>
    </row>
    <row r="6824" spans="1:14" x14ac:dyDescent="0.35">
      <c r="A6824">
        <v>292927</v>
      </c>
      <c r="B6824" s="3">
        <v>45806</v>
      </c>
      <c r="C6824" s="4">
        <v>0.52273148148148152</v>
      </c>
      <c r="D6824" t="s">
        <v>409</v>
      </c>
      <c r="E6824">
        <v>1</v>
      </c>
      <c r="F6824" t="s">
        <v>15</v>
      </c>
      <c r="G6824" t="s">
        <v>405</v>
      </c>
      <c r="H6824" t="s">
        <v>406</v>
      </c>
      <c r="J6824" t="s">
        <v>403</v>
      </c>
      <c r="K6824">
        <v>1</v>
      </c>
      <c r="L6824" t="str">
        <f>_xlfn.CONCAT(D6824,F6824)</f>
        <v>Drip coffee12 oz</v>
      </c>
      <c r="M6824" s="10">
        <f>E6824*_xlfn.XLOOKUP(L6824,PriceListData!$F$2:$F$97,PriceListData!$E$2:$E$97)</f>
        <v>2.25</v>
      </c>
      <c r="N6824" t="str">
        <f>TEXT(B6824,"dddd")</f>
        <v>Thursday</v>
      </c>
    </row>
    <row r="6825" spans="1:14" x14ac:dyDescent="0.35">
      <c r="A6825">
        <v>292926</v>
      </c>
      <c r="B6825" s="3">
        <v>45806</v>
      </c>
      <c r="C6825" s="4">
        <v>0.52129629629629626</v>
      </c>
      <c r="D6825" t="s">
        <v>54</v>
      </c>
      <c r="E6825">
        <v>1</v>
      </c>
      <c r="G6825" t="s">
        <v>415</v>
      </c>
      <c r="H6825" t="s">
        <v>416</v>
      </c>
      <c r="J6825" t="s">
        <v>403</v>
      </c>
      <c r="K6825">
        <v>1</v>
      </c>
      <c r="L6825" t="str">
        <f>_xlfn.CONCAT(D6825,F6825)</f>
        <v>Syrup</v>
      </c>
      <c r="M6825" s="10">
        <f>E6825*_xlfn.XLOOKUP(L6825,PriceListData!$F$2:$F$97,PriceListData!$E$2:$E$97)</f>
        <v>0.75</v>
      </c>
      <c r="N6825" t="str">
        <f>TEXT(B6825,"dddd")</f>
        <v>Thursday</v>
      </c>
    </row>
    <row r="6826" spans="1:14" x14ac:dyDescent="0.35">
      <c r="A6826">
        <v>292926</v>
      </c>
      <c r="B6826" s="3">
        <v>45806</v>
      </c>
      <c r="C6826" s="4">
        <v>0.52129629629629626</v>
      </c>
      <c r="D6826" t="s">
        <v>409</v>
      </c>
      <c r="E6826">
        <v>1</v>
      </c>
      <c r="F6826" t="s">
        <v>15</v>
      </c>
      <c r="G6826" t="s">
        <v>405</v>
      </c>
      <c r="H6826" t="s">
        <v>406</v>
      </c>
      <c r="J6826" t="s">
        <v>403</v>
      </c>
      <c r="K6826">
        <v>1</v>
      </c>
      <c r="L6826" t="str">
        <f>_xlfn.CONCAT(D6826,F6826)</f>
        <v>Drip coffee12 oz</v>
      </c>
      <c r="M6826" s="10">
        <f>E6826*_xlfn.XLOOKUP(L6826,PriceListData!$F$2:$F$97,PriceListData!$E$2:$E$97)</f>
        <v>2.25</v>
      </c>
      <c r="N6826" t="str">
        <f>TEXT(B6826,"dddd")</f>
        <v>Thursday</v>
      </c>
    </row>
    <row r="6827" spans="1:14" x14ac:dyDescent="0.35">
      <c r="A6827">
        <v>292925</v>
      </c>
      <c r="B6827" s="3">
        <v>45806</v>
      </c>
      <c r="C6827" s="4">
        <v>0.51969907407407412</v>
      </c>
      <c r="D6827" t="s">
        <v>74</v>
      </c>
      <c r="E6827">
        <v>1</v>
      </c>
      <c r="F6827" t="s">
        <v>15</v>
      </c>
      <c r="G6827" t="s">
        <v>417</v>
      </c>
      <c r="H6827" t="s">
        <v>418</v>
      </c>
      <c r="J6827" t="s">
        <v>403</v>
      </c>
      <c r="K6827">
        <v>2</v>
      </c>
      <c r="L6827" t="str">
        <f>_xlfn.CONCAT(D6827,F6827)</f>
        <v>Single-origin12 oz</v>
      </c>
      <c r="M6827" s="10">
        <f>E6827*_xlfn.XLOOKUP(L6827,PriceListData!$F$2:$F$97,PriceListData!$E$2:$E$97)</f>
        <v>14.95</v>
      </c>
      <c r="N6827" t="str">
        <f>TEXT(B6827,"dddd")</f>
        <v>Thursday</v>
      </c>
    </row>
    <row r="6828" spans="1:14" x14ac:dyDescent="0.35">
      <c r="A6828">
        <v>292924</v>
      </c>
      <c r="B6828" s="3">
        <v>45806</v>
      </c>
      <c r="C6828" s="4">
        <v>0.51643518518518516</v>
      </c>
      <c r="D6828" t="s">
        <v>21</v>
      </c>
      <c r="E6828">
        <v>1</v>
      </c>
      <c r="F6828" t="s">
        <v>15</v>
      </c>
      <c r="G6828" t="s">
        <v>405</v>
      </c>
      <c r="H6828" t="s">
        <v>406</v>
      </c>
      <c r="J6828" t="s">
        <v>403</v>
      </c>
      <c r="K6828">
        <v>1</v>
      </c>
      <c r="L6828" t="str">
        <f>_xlfn.CONCAT(D6828,F6828)</f>
        <v>Pourover12 oz</v>
      </c>
      <c r="M6828" s="10">
        <f>E6828*_xlfn.XLOOKUP(L6828,PriceListData!$F$2:$F$97,PriceListData!$E$2:$E$97)</f>
        <v>3.5</v>
      </c>
      <c r="N6828" t="str">
        <f>TEXT(B6828,"dddd")</f>
        <v>Thursday</v>
      </c>
    </row>
    <row r="6829" spans="1:14" x14ac:dyDescent="0.35">
      <c r="A6829">
        <v>292922</v>
      </c>
      <c r="B6829" s="3">
        <v>45806</v>
      </c>
      <c r="C6829" s="4">
        <v>0.50847222222222221</v>
      </c>
      <c r="D6829" t="s">
        <v>52</v>
      </c>
      <c r="E6829">
        <v>1</v>
      </c>
      <c r="F6829" t="s">
        <v>15</v>
      </c>
      <c r="G6829" t="s">
        <v>405</v>
      </c>
      <c r="H6829" t="s">
        <v>414</v>
      </c>
      <c r="J6829" t="s">
        <v>403</v>
      </c>
      <c r="K6829">
        <v>2</v>
      </c>
      <c r="L6829" t="str">
        <f>_xlfn.CONCAT(D6829,F6829)</f>
        <v>Frappé12 oz</v>
      </c>
      <c r="M6829" s="10">
        <f>E6829*_xlfn.XLOOKUP(L6829,PriceListData!$F$2:$F$97,PriceListData!$E$2:$E$97)</f>
        <v>4.75</v>
      </c>
      <c r="N6829" t="str">
        <f>TEXT(B6829,"dddd")</f>
        <v>Thursday</v>
      </c>
    </row>
    <row r="6830" spans="1:14" x14ac:dyDescent="0.35">
      <c r="A6830">
        <v>292921</v>
      </c>
      <c r="B6830" s="3">
        <v>45806</v>
      </c>
      <c r="C6830" s="4">
        <v>0.50258101851851855</v>
      </c>
      <c r="D6830" t="s">
        <v>410</v>
      </c>
      <c r="E6830">
        <v>1</v>
      </c>
      <c r="F6830" t="s">
        <v>15</v>
      </c>
      <c r="G6830" t="s">
        <v>405</v>
      </c>
      <c r="H6830" t="s">
        <v>406</v>
      </c>
      <c r="J6830" t="s">
        <v>403</v>
      </c>
      <c r="K6830">
        <v>1</v>
      </c>
      <c r="L6830" t="str">
        <f>_xlfn.CONCAT(D6830,F6830)</f>
        <v>Café Cubano12 oz</v>
      </c>
      <c r="M6830" s="10">
        <f>E6830*_xlfn.XLOOKUP(L6830,PriceListData!$F$2:$F$97,PriceListData!$E$2:$E$97)</f>
        <v>7</v>
      </c>
      <c r="N6830" t="str">
        <f>TEXT(B6830,"dddd")</f>
        <v>Thursday</v>
      </c>
    </row>
    <row r="6831" spans="1:14" x14ac:dyDescent="0.35">
      <c r="A6831">
        <v>292920</v>
      </c>
      <c r="B6831" s="3">
        <v>45806</v>
      </c>
      <c r="C6831" s="4">
        <v>0.50063657407407403</v>
      </c>
      <c r="D6831" t="s">
        <v>65</v>
      </c>
      <c r="E6831">
        <v>1</v>
      </c>
      <c r="F6831" t="s">
        <v>15</v>
      </c>
      <c r="G6831" t="s">
        <v>405</v>
      </c>
      <c r="H6831" t="s">
        <v>406</v>
      </c>
      <c r="J6831" t="s">
        <v>403</v>
      </c>
      <c r="K6831">
        <v>1</v>
      </c>
      <c r="L6831" t="str">
        <f>_xlfn.CONCAT(D6831,F6831)</f>
        <v>Cappuccino12 oz</v>
      </c>
      <c r="M6831" s="10">
        <f>E6831*_xlfn.XLOOKUP(L6831,PriceListData!$F$2:$F$97,PriceListData!$E$2:$E$97)</f>
        <v>5.5</v>
      </c>
      <c r="N6831" t="str">
        <f>TEXT(B6831,"dddd")</f>
        <v>Thursday</v>
      </c>
    </row>
    <row r="6832" spans="1:14" x14ac:dyDescent="0.35">
      <c r="A6832">
        <v>292919</v>
      </c>
      <c r="B6832" s="3">
        <v>45806</v>
      </c>
      <c r="C6832" s="4">
        <v>0.50017361111111114</v>
      </c>
      <c r="D6832" t="s">
        <v>21</v>
      </c>
      <c r="E6832">
        <v>1</v>
      </c>
      <c r="F6832" t="s">
        <v>15</v>
      </c>
      <c r="G6832" t="s">
        <v>405</v>
      </c>
      <c r="H6832" t="s">
        <v>406</v>
      </c>
      <c r="J6832" t="s">
        <v>403</v>
      </c>
      <c r="K6832">
        <v>1</v>
      </c>
      <c r="L6832" t="str">
        <f>_xlfn.CONCAT(D6832,F6832)</f>
        <v>Pourover12 oz</v>
      </c>
      <c r="M6832" s="10">
        <f>E6832*_xlfn.XLOOKUP(L6832,PriceListData!$F$2:$F$97,PriceListData!$E$2:$E$97)</f>
        <v>3.5</v>
      </c>
      <c r="N6832" t="str">
        <f>TEXT(B6832,"dddd")</f>
        <v>Thursday</v>
      </c>
    </row>
    <row r="6833" spans="1:14" x14ac:dyDescent="0.35">
      <c r="A6833">
        <v>292918</v>
      </c>
      <c r="B6833" s="3">
        <v>45806</v>
      </c>
      <c r="C6833" s="4">
        <v>0.50002314814814819</v>
      </c>
      <c r="D6833" t="s">
        <v>404</v>
      </c>
      <c r="E6833">
        <v>1</v>
      </c>
      <c r="F6833" t="s">
        <v>15</v>
      </c>
      <c r="G6833" t="s">
        <v>405</v>
      </c>
      <c r="H6833" t="s">
        <v>406</v>
      </c>
      <c r="J6833" t="s">
        <v>403</v>
      </c>
      <c r="K6833">
        <v>2</v>
      </c>
      <c r="L6833" t="str">
        <f>_xlfn.CONCAT(D6833,F6833)</f>
        <v>Café latté12 oz</v>
      </c>
      <c r="M6833" s="10">
        <f>E6833*_xlfn.XLOOKUP(L6833,PriceListData!$F$2:$F$97,PriceListData!$E$2:$E$97)</f>
        <v>4.25</v>
      </c>
      <c r="N6833" t="str">
        <f>TEXT(B6833,"dddd")</f>
        <v>Thursday</v>
      </c>
    </row>
    <row r="6834" spans="1:14" x14ac:dyDescent="0.35">
      <c r="A6834">
        <v>292916</v>
      </c>
      <c r="B6834" s="3">
        <v>45806</v>
      </c>
      <c r="C6834" s="4">
        <v>0.49209490740740741</v>
      </c>
      <c r="D6834" t="s">
        <v>404</v>
      </c>
      <c r="E6834">
        <v>1</v>
      </c>
      <c r="F6834" t="s">
        <v>15</v>
      </c>
      <c r="G6834" t="s">
        <v>405</v>
      </c>
      <c r="H6834" t="s">
        <v>406</v>
      </c>
      <c r="J6834" t="s">
        <v>403</v>
      </c>
      <c r="K6834">
        <v>1</v>
      </c>
      <c r="L6834" t="str">
        <f>_xlfn.CONCAT(D6834,F6834)</f>
        <v>Café latté12 oz</v>
      </c>
      <c r="M6834" s="10">
        <f>E6834*_xlfn.XLOOKUP(L6834,PriceListData!$F$2:$F$97,PriceListData!$E$2:$E$97)</f>
        <v>4.25</v>
      </c>
      <c r="N6834" t="str">
        <f>TEXT(B6834,"dddd")</f>
        <v>Thursday</v>
      </c>
    </row>
    <row r="6835" spans="1:14" x14ac:dyDescent="0.35">
      <c r="A6835">
        <v>292915</v>
      </c>
      <c r="B6835" s="3">
        <v>45806</v>
      </c>
      <c r="C6835" s="4">
        <v>0.49156250000000001</v>
      </c>
      <c r="D6835" t="s">
        <v>65</v>
      </c>
      <c r="E6835">
        <v>1</v>
      </c>
      <c r="F6835" t="s">
        <v>15</v>
      </c>
      <c r="G6835" t="s">
        <v>405</v>
      </c>
      <c r="H6835" t="s">
        <v>406</v>
      </c>
      <c r="J6835" t="s">
        <v>403</v>
      </c>
      <c r="K6835">
        <v>2</v>
      </c>
      <c r="L6835" t="str">
        <f>_xlfn.CONCAT(D6835,F6835)</f>
        <v>Cappuccino12 oz</v>
      </c>
      <c r="M6835" s="10">
        <f>E6835*_xlfn.XLOOKUP(L6835,PriceListData!$F$2:$F$97,PriceListData!$E$2:$E$97)</f>
        <v>5.5</v>
      </c>
      <c r="N6835" t="str">
        <f>TEXT(B6835,"dddd")</f>
        <v>Thursday</v>
      </c>
    </row>
    <row r="6836" spans="1:14" x14ac:dyDescent="0.35">
      <c r="A6836">
        <v>292914</v>
      </c>
      <c r="B6836" s="3">
        <v>45806</v>
      </c>
      <c r="C6836" s="4">
        <v>0.49</v>
      </c>
      <c r="D6836" t="s">
        <v>65</v>
      </c>
      <c r="E6836">
        <v>1</v>
      </c>
      <c r="F6836" t="s">
        <v>15</v>
      </c>
      <c r="G6836" t="s">
        <v>405</v>
      </c>
      <c r="H6836" t="s">
        <v>406</v>
      </c>
      <c r="J6836" t="s">
        <v>403</v>
      </c>
      <c r="K6836">
        <v>1</v>
      </c>
      <c r="L6836" t="str">
        <f>_xlfn.CONCAT(D6836,F6836)</f>
        <v>Cappuccino12 oz</v>
      </c>
      <c r="M6836" s="10">
        <f>E6836*_xlfn.XLOOKUP(L6836,PriceListData!$F$2:$F$97,PriceListData!$E$2:$E$97)</f>
        <v>5.5</v>
      </c>
      <c r="N6836" t="str">
        <f>TEXT(B6836,"dddd")</f>
        <v>Thursday</v>
      </c>
    </row>
    <row r="6837" spans="1:14" x14ac:dyDescent="0.35">
      <c r="A6837">
        <v>292912</v>
      </c>
      <c r="B6837" s="3">
        <v>45806</v>
      </c>
      <c r="C6837" s="4">
        <v>0.47616898148148146</v>
      </c>
      <c r="D6837" t="s">
        <v>411</v>
      </c>
      <c r="E6837">
        <v>1</v>
      </c>
      <c r="F6837" t="s">
        <v>24</v>
      </c>
      <c r="G6837" t="s">
        <v>405</v>
      </c>
      <c r="H6837" t="s">
        <v>406</v>
      </c>
      <c r="J6837" t="s">
        <v>403</v>
      </c>
      <c r="K6837">
        <v>1</v>
      </c>
      <c r="L6837" t="str">
        <f>_xlfn.CONCAT(D6837,F6837)</f>
        <v>Turkish coffee3 oz</v>
      </c>
      <c r="M6837" s="10">
        <f>E6837*_xlfn.XLOOKUP(L6837,PriceListData!$F$2:$F$97,PriceListData!$E$2:$E$97)</f>
        <v>3.75</v>
      </c>
      <c r="N6837" t="str">
        <f>TEXT(B6837,"dddd")</f>
        <v>Thursday</v>
      </c>
    </row>
    <row r="6838" spans="1:14" x14ac:dyDescent="0.35">
      <c r="A6838">
        <v>292911</v>
      </c>
      <c r="B6838" s="3">
        <v>45806</v>
      </c>
      <c r="C6838" s="4">
        <v>0.47188657407407408</v>
      </c>
      <c r="D6838" t="s">
        <v>21</v>
      </c>
      <c r="E6838">
        <v>1</v>
      </c>
      <c r="F6838" t="s">
        <v>15</v>
      </c>
      <c r="G6838" t="s">
        <v>405</v>
      </c>
      <c r="H6838" t="s">
        <v>406</v>
      </c>
      <c r="J6838" t="s">
        <v>403</v>
      </c>
      <c r="K6838">
        <v>2</v>
      </c>
      <c r="L6838" t="str">
        <f>_xlfn.CONCAT(D6838,F6838)</f>
        <v>Pourover12 oz</v>
      </c>
      <c r="M6838" s="10">
        <f>E6838*_xlfn.XLOOKUP(L6838,PriceListData!$F$2:$F$97,PriceListData!$E$2:$E$97)</f>
        <v>3.5</v>
      </c>
      <c r="N6838" t="str">
        <f>TEXT(B6838,"dddd")</f>
        <v>Thursday</v>
      </c>
    </row>
    <row r="6839" spans="1:14" x14ac:dyDescent="0.35">
      <c r="A6839">
        <v>292910</v>
      </c>
      <c r="B6839" s="3">
        <v>45806</v>
      </c>
      <c r="C6839" s="4">
        <v>0.47164351851851855</v>
      </c>
      <c r="D6839" t="s">
        <v>445</v>
      </c>
      <c r="E6839">
        <v>1</v>
      </c>
      <c r="F6839" t="s">
        <v>15</v>
      </c>
      <c r="G6839" t="s">
        <v>423</v>
      </c>
      <c r="H6839" t="s">
        <v>414</v>
      </c>
      <c r="J6839" t="s">
        <v>403</v>
      </c>
      <c r="K6839">
        <v>1</v>
      </c>
      <c r="L6839" t="str">
        <f>_xlfn.CONCAT(D6839,F6839)</f>
        <v>Mango lassi12 oz</v>
      </c>
      <c r="M6839" s="10">
        <f>E6839*_xlfn.XLOOKUP(L6839,PriceListData!$F$2:$F$97,PriceListData!$E$2:$E$97)</f>
        <v>5.75</v>
      </c>
      <c r="N6839" t="str">
        <f>TEXT(B6839,"dddd")</f>
        <v>Thursday</v>
      </c>
    </row>
    <row r="6840" spans="1:14" x14ac:dyDescent="0.35">
      <c r="A6840">
        <v>292909</v>
      </c>
      <c r="B6840" s="3">
        <v>45806</v>
      </c>
      <c r="C6840" s="4">
        <v>0.46859953703703705</v>
      </c>
      <c r="D6840" t="s">
        <v>65</v>
      </c>
      <c r="E6840">
        <v>1</v>
      </c>
      <c r="F6840" t="s">
        <v>15</v>
      </c>
      <c r="G6840" t="s">
        <v>405</v>
      </c>
      <c r="H6840" t="s">
        <v>406</v>
      </c>
      <c r="J6840" t="s">
        <v>403</v>
      </c>
      <c r="K6840">
        <v>1</v>
      </c>
      <c r="L6840" t="str">
        <f>_xlfn.CONCAT(D6840,F6840)</f>
        <v>Cappuccino12 oz</v>
      </c>
      <c r="M6840" s="10">
        <f>E6840*_xlfn.XLOOKUP(L6840,PriceListData!$F$2:$F$97,PriceListData!$E$2:$E$97)</f>
        <v>5.5</v>
      </c>
      <c r="N6840" t="str">
        <f>TEXT(B6840,"dddd")</f>
        <v>Thursday</v>
      </c>
    </row>
    <row r="6841" spans="1:14" x14ac:dyDescent="0.35">
      <c r="A6841">
        <v>292906</v>
      </c>
      <c r="B6841" s="3">
        <v>45806</v>
      </c>
      <c r="C6841" s="4">
        <v>0.46410879629629631</v>
      </c>
      <c r="D6841" t="s">
        <v>65</v>
      </c>
      <c r="E6841">
        <v>1</v>
      </c>
      <c r="F6841" t="s">
        <v>15</v>
      </c>
      <c r="G6841" t="s">
        <v>405</v>
      </c>
      <c r="H6841" t="s">
        <v>406</v>
      </c>
      <c r="J6841" t="s">
        <v>403</v>
      </c>
      <c r="K6841">
        <v>1</v>
      </c>
      <c r="L6841" t="str">
        <f>_xlfn.CONCAT(D6841,F6841)</f>
        <v>Cappuccino12 oz</v>
      </c>
      <c r="M6841" s="10">
        <f>E6841*_xlfn.XLOOKUP(L6841,PriceListData!$F$2:$F$97,PriceListData!$E$2:$E$97)</f>
        <v>5.5</v>
      </c>
      <c r="N6841" t="str">
        <f>TEXT(B6841,"dddd")</f>
        <v>Thursday</v>
      </c>
    </row>
    <row r="6842" spans="1:14" x14ac:dyDescent="0.35">
      <c r="A6842">
        <v>292905</v>
      </c>
      <c r="B6842" s="3">
        <v>45806</v>
      </c>
      <c r="C6842" s="4">
        <v>0.44980324074074074</v>
      </c>
      <c r="D6842" t="s">
        <v>426</v>
      </c>
      <c r="E6842">
        <v>1</v>
      </c>
      <c r="F6842" t="s">
        <v>15</v>
      </c>
      <c r="G6842" t="s">
        <v>423</v>
      </c>
      <c r="H6842" t="s">
        <v>414</v>
      </c>
      <c r="J6842" t="s">
        <v>403</v>
      </c>
      <c r="K6842">
        <v>2</v>
      </c>
      <c r="L6842" t="str">
        <f>_xlfn.CONCAT(D6842,F6842)</f>
        <v>Soda water with fruit slice12 oz</v>
      </c>
      <c r="M6842" s="10">
        <f>E6842*_xlfn.XLOOKUP(L6842,PriceListData!$F$2:$F$97,PriceListData!$E$2:$E$97)</f>
        <v>2</v>
      </c>
      <c r="N6842" t="str">
        <f>TEXT(B6842,"dddd")</f>
        <v>Thursday</v>
      </c>
    </row>
    <row r="6843" spans="1:14" x14ac:dyDescent="0.35">
      <c r="A6843">
        <v>292905</v>
      </c>
      <c r="B6843" s="3">
        <v>45806</v>
      </c>
      <c r="C6843" s="4">
        <v>0.44980324074074074</v>
      </c>
      <c r="D6843" t="s">
        <v>52</v>
      </c>
      <c r="E6843">
        <v>1</v>
      </c>
      <c r="F6843" t="s">
        <v>15</v>
      </c>
      <c r="G6843" t="s">
        <v>405</v>
      </c>
      <c r="H6843" t="s">
        <v>414</v>
      </c>
      <c r="J6843" t="s">
        <v>403</v>
      </c>
      <c r="K6843">
        <v>2</v>
      </c>
      <c r="L6843" t="str">
        <f>_xlfn.CONCAT(D6843,F6843)</f>
        <v>Frappé12 oz</v>
      </c>
      <c r="M6843" s="10">
        <f>E6843*_xlfn.XLOOKUP(L6843,PriceListData!$F$2:$F$97,PriceListData!$E$2:$E$97)</f>
        <v>4.75</v>
      </c>
      <c r="N6843" t="str">
        <f>TEXT(B6843,"dddd")</f>
        <v>Thursday</v>
      </c>
    </row>
    <row r="6844" spans="1:14" x14ac:dyDescent="0.35">
      <c r="A6844">
        <v>292904</v>
      </c>
      <c r="B6844" s="3">
        <v>45806</v>
      </c>
      <c r="C6844" s="4">
        <v>0.44247685185185187</v>
      </c>
      <c r="D6844" t="s">
        <v>404</v>
      </c>
      <c r="E6844">
        <v>1</v>
      </c>
      <c r="F6844" t="s">
        <v>15</v>
      </c>
      <c r="G6844" t="s">
        <v>405</v>
      </c>
      <c r="H6844" t="s">
        <v>406</v>
      </c>
      <c r="J6844" t="s">
        <v>403</v>
      </c>
      <c r="K6844">
        <v>1</v>
      </c>
      <c r="L6844" t="str">
        <f>_xlfn.CONCAT(D6844,F6844)</f>
        <v>Café latté12 oz</v>
      </c>
      <c r="M6844" s="10">
        <f>E6844*_xlfn.XLOOKUP(L6844,PriceListData!$F$2:$F$97,PriceListData!$E$2:$E$97)</f>
        <v>4.25</v>
      </c>
      <c r="N6844" t="str">
        <f>TEXT(B6844,"dddd")</f>
        <v>Thursday</v>
      </c>
    </row>
    <row r="6845" spans="1:14" x14ac:dyDescent="0.35">
      <c r="A6845">
        <v>292901</v>
      </c>
      <c r="B6845" s="3">
        <v>45806</v>
      </c>
      <c r="C6845" s="4">
        <v>0.43658564814814815</v>
      </c>
      <c r="D6845" t="s">
        <v>65</v>
      </c>
      <c r="E6845">
        <v>1</v>
      </c>
      <c r="F6845" t="s">
        <v>15</v>
      </c>
      <c r="G6845" t="s">
        <v>405</v>
      </c>
      <c r="H6845" t="s">
        <v>406</v>
      </c>
      <c r="J6845" t="s">
        <v>403</v>
      </c>
      <c r="K6845">
        <v>2</v>
      </c>
      <c r="L6845" t="str">
        <f>_xlfn.CONCAT(D6845,F6845)</f>
        <v>Cappuccino12 oz</v>
      </c>
      <c r="M6845" s="10">
        <f>E6845*_xlfn.XLOOKUP(L6845,PriceListData!$F$2:$F$97,PriceListData!$E$2:$E$97)</f>
        <v>5.5</v>
      </c>
      <c r="N6845" t="str">
        <f>TEXT(B6845,"dddd")</f>
        <v>Thursday</v>
      </c>
    </row>
    <row r="6846" spans="1:14" x14ac:dyDescent="0.35">
      <c r="A6846">
        <v>292900</v>
      </c>
      <c r="B6846" s="3">
        <v>45806</v>
      </c>
      <c r="C6846" s="4">
        <v>0.43260416666666668</v>
      </c>
      <c r="D6846" t="s">
        <v>65</v>
      </c>
      <c r="E6846">
        <v>1</v>
      </c>
      <c r="F6846" t="s">
        <v>15</v>
      </c>
      <c r="G6846" t="s">
        <v>405</v>
      </c>
      <c r="H6846" t="s">
        <v>406</v>
      </c>
      <c r="J6846" t="s">
        <v>403</v>
      </c>
      <c r="K6846">
        <v>1</v>
      </c>
      <c r="L6846" t="str">
        <f>_xlfn.CONCAT(D6846,F6846)</f>
        <v>Cappuccino12 oz</v>
      </c>
      <c r="M6846" s="10">
        <f>E6846*_xlfn.XLOOKUP(L6846,PriceListData!$F$2:$F$97,PriceListData!$E$2:$E$97)</f>
        <v>5.5</v>
      </c>
      <c r="N6846" t="str">
        <f>TEXT(B6846,"dddd")</f>
        <v>Thursday</v>
      </c>
    </row>
    <row r="6847" spans="1:14" x14ac:dyDescent="0.35">
      <c r="A6847">
        <v>292899</v>
      </c>
      <c r="B6847" s="3">
        <v>45806</v>
      </c>
      <c r="C6847" s="4">
        <v>0.42592592592592593</v>
      </c>
      <c r="D6847" t="s">
        <v>54</v>
      </c>
      <c r="E6847">
        <v>1</v>
      </c>
      <c r="G6847" t="s">
        <v>415</v>
      </c>
      <c r="H6847" t="s">
        <v>416</v>
      </c>
      <c r="J6847" t="s">
        <v>403</v>
      </c>
      <c r="K6847">
        <v>2</v>
      </c>
      <c r="L6847" t="str">
        <f>_xlfn.CONCAT(D6847,F6847)</f>
        <v>Syrup</v>
      </c>
      <c r="M6847" s="10">
        <f>E6847*_xlfn.XLOOKUP(L6847,PriceListData!$F$2:$F$97,PriceListData!$E$2:$E$97)</f>
        <v>0.75</v>
      </c>
      <c r="N6847" t="str">
        <f>TEXT(B6847,"dddd")</f>
        <v>Thursday</v>
      </c>
    </row>
    <row r="6848" spans="1:14" x14ac:dyDescent="0.35">
      <c r="A6848">
        <v>292899</v>
      </c>
      <c r="B6848" s="3">
        <v>45806</v>
      </c>
      <c r="C6848" s="4">
        <v>0.42592592592592593</v>
      </c>
      <c r="D6848" t="s">
        <v>21</v>
      </c>
      <c r="E6848">
        <v>1</v>
      </c>
      <c r="F6848" t="s">
        <v>15</v>
      </c>
      <c r="G6848" t="s">
        <v>405</v>
      </c>
      <c r="H6848" t="s">
        <v>406</v>
      </c>
      <c r="J6848" t="s">
        <v>403</v>
      </c>
      <c r="K6848">
        <v>2</v>
      </c>
      <c r="L6848" t="str">
        <f>_xlfn.CONCAT(D6848,F6848)</f>
        <v>Pourover12 oz</v>
      </c>
      <c r="M6848" s="10">
        <f>E6848*_xlfn.XLOOKUP(L6848,PriceListData!$F$2:$F$97,PriceListData!$E$2:$E$97)</f>
        <v>3.5</v>
      </c>
      <c r="N6848" t="str">
        <f>TEXT(B6848,"dddd")</f>
        <v>Thursday</v>
      </c>
    </row>
    <row r="6849" spans="1:14" x14ac:dyDescent="0.35">
      <c r="A6849">
        <v>292898</v>
      </c>
      <c r="B6849" s="3">
        <v>45806</v>
      </c>
      <c r="C6849" s="4">
        <v>0.42368055555555556</v>
      </c>
      <c r="D6849" t="s">
        <v>428</v>
      </c>
      <c r="E6849">
        <v>1</v>
      </c>
      <c r="F6849" t="s">
        <v>15</v>
      </c>
      <c r="G6849" t="s">
        <v>413</v>
      </c>
      <c r="H6849" t="s">
        <v>406</v>
      </c>
      <c r="J6849" t="s">
        <v>403</v>
      </c>
      <c r="K6849">
        <v>1</v>
      </c>
      <c r="L6849" t="str">
        <f>_xlfn.CONCAT(D6849,F6849)</f>
        <v>Rooibos latté12 oz</v>
      </c>
      <c r="M6849" s="10">
        <f>E6849*_xlfn.XLOOKUP(L6849,PriceListData!$F$2:$F$97,PriceListData!$E$2:$E$97)</f>
        <v>5.5</v>
      </c>
      <c r="N6849" t="str">
        <f>TEXT(B6849,"dddd")</f>
        <v>Thursday</v>
      </c>
    </row>
    <row r="6850" spans="1:14" x14ac:dyDescent="0.35">
      <c r="A6850">
        <v>292898</v>
      </c>
      <c r="B6850" s="3">
        <v>45806</v>
      </c>
      <c r="C6850" s="4">
        <v>0.42368055555555556</v>
      </c>
      <c r="D6850" t="s">
        <v>421</v>
      </c>
      <c r="E6850">
        <v>1</v>
      </c>
      <c r="F6850" t="s">
        <v>422</v>
      </c>
      <c r="G6850" t="s">
        <v>423</v>
      </c>
      <c r="H6850" t="s">
        <v>406</v>
      </c>
      <c r="J6850" t="s">
        <v>403</v>
      </c>
      <c r="K6850">
        <v>1</v>
      </c>
      <c r="L6850" t="str">
        <f>_xlfn.CONCAT(D6850,F6850)</f>
        <v>Hot chocolateRegular (12 oz)</v>
      </c>
      <c r="M6850" s="10">
        <f>E6850*_xlfn.XLOOKUP(L6850,PriceListData!$F$2:$F$97,PriceListData!$E$2:$E$97)</f>
        <v>4.75</v>
      </c>
      <c r="N6850" t="str">
        <f>TEXT(B6850,"dddd")</f>
        <v>Thursday</v>
      </c>
    </row>
    <row r="6851" spans="1:14" x14ac:dyDescent="0.35">
      <c r="A6851">
        <v>292897</v>
      </c>
      <c r="B6851" s="3">
        <v>45806</v>
      </c>
      <c r="C6851" s="4">
        <v>0.41525462962962961</v>
      </c>
      <c r="D6851" t="s">
        <v>412</v>
      </c>
      <c r="E6851">
        <v>1</v>
      </c>
      <c r="F6851" t="s">
        <v>15</v>
      </c>
      <c r="G6851" t="s">
        <v>413</v>
      </c>
      <c r="H6851" t="s">
        <v>414</v>
      </c>
      <c r="J6851" t="s">
        <v>403</v>
      </c>
      <c r="K6851">
        <v>1</v>
      </c>
      <c r="L6851" t="str">
        <f>_xlfn.CONCAT(D6851,F6851)</f>
        <v>Iced tea12 oz</v>
      </c>
      <c r="M6851" s="10">
        <f>E6851*_xlfn.XLOOKUP(L6851,PriceListData!$F$2:$F$97,PriceListData!$E$2:$E$97)</f>
        <v>4.25</v>
      </c>
      <c r="N6851" t="str">
        <f>TEXT(B6851,"dddd")</f>
        <v>Thursday</v>
      </c>
    </row>
    <row r="6852" spans="1:14" x14ac:dyDescent="0.35">
      <c r="A6852">
        <v>292896</v>
      </c>
      <c r="B6852" s="3">
        <v>45806</v>
      </c>
      <c r="C6852" s="4">
        <v>0.41490740740740739</v>
      </c>
      <c r="D6852" t="s">
        <v>411</v>
      </c>
      <c r="E6852">
        <v>1</v>
      </c>
      <c r="F6852" t="s">
        <v>24</v>
      </c>
      <c r="G6852" t="s">
        <v>405</v>
      </c>
      <c r="H6852" t="s">
        <v>406</v>
      </c>
      <c r="J6852" t="s">
        <v>403</v>
      </c>
      <c r="K6852">
        <v>1</v>
      </c>
      <c r="L6852" t="str">
        <f>_xlfn.CONCAT(D6852,F6852)</f>
        <v>Turkish coffee3 oz</v>
      </c>
      <c r="M6852" s="10">
        <f>E6852*_xlfn.XLOOKUP(L6852,PriceListData!$F$2:$F$97,PriceListData!$E$2:$E$97)</f>
        <v>3.75</v>
      </c>
      <c r="N6852" t="str">
        <f>TEXT(B6852,"dddd")</f>
        <v>Thursday</v>
      </c>
    </row>
    <row r="6853" spans="1:14" x14ac:dyDescent="0.35">
      <c r="A6853">
        <v>292894</v>
      </c>
      <c r="B6853" s="3">
        <v>45806</v>
      </c>
      <c r="C6853" s="4">
        <v>0.41170138888888891</v>
      </c>
      <c r="D6853" t="s">
        <v>21</v>
      </c>
      <c r="E6853">
        <v>1</v>
      </c>
      <c r="F6853" t="s">
        <v>15</v>
      </c>
      <c r="G6853" t="s">
        <v>405</v>
      </c>
      <c r="H6853" t="s">
        <v>406</v>
      </c>
      <c r="J6853" t="s">
        <v>403</v>
      </c>
      <c r="K6853">
        <v>2</v>
      </c>
      <c r="L6853" t="str">
        <f>_xlfn.CONCAT(D6853,F6853)</f>
        <v>Pourover12 oz</v>
      </c>
      <c r="M6853" s="10">
        <f>E6853*_xlfn.XLOOKUP(L6853,PriceListData!$F$2:$F$97,PriceListData!$E$2:$E$97)</f>
        <v>3.5</v>
      </c>
      <c r="N6853" t="str">
        <f>TEXT(B6853,"dddd")</f>
        <v>Thursday</v>
      </c>
    </row>
    <row r="6854" spans="1:14" x14ac:dyDescent="0.35">
      <c r="A6854">
        <v>292892</v>
      </c>
      <c r="B6854" s="3">
        <v>45806</v>
      </c>
      <c r="C6854" s="4">
        <v>0.41107638888888887</v>
      </c>
      <c r="D6854" t="s">
        <v>411</v>
      </c>
      <c r="E6854">
        <v>1</v>
      </c>
      <c r="F6854" t="s">
        <v>24</v>
      </c>
      <c r="G6854" t="s">
        <v>405</v>
      </c>
      <c r="H6854" t="s">
        <v>406</v>
      </c>
      <c r="J6854" t="s">
        <v>403</v>
      </c>
      <c r="K6854">
        <v>1</v>
      </c>
      <c r="L6854" t="str">
        <f>_xlfn.CONCAT(D6854,F6854)</f>
        <v>Turkish coffee3 oz</v>
      </c>
      <c r="M6854" s="10">
        <f>E6854*_xlfn.XLOOKUP(L6854,PriceListData!$F$2:$F$97,PriceListData!$E$2:$E$97)</f>
        <v>3.75</v>
      </c>
      <c r="N6854" t="str">
        <f>TEXT(B6854,"dddd")</f>
        <v>Thursday</v>
      </c>
    </row>
    <row r="6855" spans="1:14" x14ac:dyDescent="0.35">
      <c r="A6855">
        <v>292891</v>
      </c>
      <c r="B6855" s="3">
        <v>45806</v>
      </c>
      <c r="C6855" s="4">
        <v>0.41017361111111111</v>
      </c>
      <c r="D6855" t="s">
        <v>65</v>
      </c>
      <c r="E6855">
        <v>1</v>
      </c>
      <c r="F6855" t="s">
        <v>15</v>
      </c>
      <c r="G6855" t="s">
        <v>405</v>
      </c>
      <c r="H6855" t="s">
        <v>406</v>
      </c>
      <c r="J6855" t="s">
        <v>403</v>
      </c>
      <c r="K6855">
        <v>1</v>
      </c>
      <c r="L6855" t="str">
        <f>_xlfn.CONCAT(D6855,F6855)</f>
        <v>Cappuccino12 oz</v>
      </c>
      <c r="M6855" s="10">
        <f>E6855*_xlfn.XLOOKUP(L6855,PriceListData!$F$2:$F$97,PriceListData!$E$2:$E$97)</f>
        <v>5.5</v>
      </c>
      <c r="N6855" t="str">
        <f>TEXT(B6855,"dddd")</f>
        <v>Thursday</v>
      </c>
    </row>
    <row r="6856" spans="1:14" x14ac:dyDescent="0.35">
      <c r="A6856">
        <v>292890</v>
      </c>
      <c r="B6856" s="3">
        <v>45806</v>
      </c>
      <c r="C6856" s="4">
        <v>0.40903935185185186</v>
      </c>
      <c r="D6856" t="s">
        <v>52</v>
      </c>
      <c r="E6856">
        <v>2</v>
      </c>
      <c r="F6856" t="s">
        <v>15</v>
      </c>
      <c r="G6856" t="s">
        <v>405</v>
      </c>
      <c r="H6856" t="s">
        <v>414</v>
      </c>
      <c r="J6856" t="s">
        <v>403</v>
      </c>
      <c r="K6856">
        <v>1</v>
      </c>
      <c r="L6856" t="str">
        <f>_xlfn.CONCAT(D6856,F6856)</f>
        <v>Frappé12 oz</v>
      </c>
      <c r="M6856" s="10">
        <f>E6856*_xlfn.XLOOKUP(L6856,PriceListData!$F$2:$F$97,PriceListData!$E$2:$E$97)</f>
        <v>9.5</v>
      </c>
      <c r="N6856" t="str">
        <f>TEXT(B6856,"dddd")</f>
        <v>Thursday</v>
      </c>
    </row>
    <row r="6857" spans="1:14" x14ac:dyDescent="0.35">
      <c r="A6857">
        <v>292889</v>
      </c>
      <c r="B6857" s="3">
        <v>45806</v>
      </c>
      <c r="C6857" s="4">
        <v>0.40681712962962963</v>
      </c>
      <c r="D6857" t="s">
        <v>412</v>
      </c>
      <c r="E6857">
        <v>1</v>
      </c>
      <c r="F6857" t="s">
        <v>15</v>
      </c>
      <c r="G6857" t="s">
        <v>413</v>
      </c>
      <c r="H6857" t="s">
        <v>414</v>
      </c>
      <c r="J6857" t="s">
        <v>403</v>
      </c>
      <c r="K6857">
        <v>2</v>
      </c>
      <c r="L6857" t="str">
        <f>_xlfn.CONCAT(D6857,F6857)</f>
        <v>Iced tea12 oz</v>
      </c>
      <c r="M6857" s="10">
        <f>E6857*_xlfn.XLOOKUP(L6857,PriceListData!$F$2:$F$97,PriceListData!$E$2:$E$97)</f>
        <v>4.25</v>
      </c>
      <c r="N6857" t="str">
        <f>TEXT(B6857,"dddd")</f>
        <v>Thursday</v>
      </c>
    </row>
    <row r="6858" spans="1:14" x14ac:dyDescent="0.35">
      <c r="A6858">
        <v>292888</v>
      </c>
      <c r="B6858" s="3">
        <v>45806</v>
      </c>
      <c r="C6858" s="4">
        <v>0.40564814814814815</v>
      </c>
      <c r="D6858" t="s">
        <v>65</v>
      </c>
      <c r="E6858">
        <v>2</v>
      </c>
      <c r="F6858" t="s">
        <v>15</v>
      </c>
      <c r="G6858" t="s">
        <v>405</v>
      </c>
      <c r="H6858" t="s">
        <v>406</v>
      </c>
      <c r="J6858" t="s">
        <v>403</v>
      </c>
      <c r="K6858">
        <v>1</v>
      </c>
      <c r="L6858" t="str">
        <f>_xlfn.CONCAT(D6858,F6858)</f>
        <v>Cappuccino12 oz</v>
      </c>
      <c r="M6858" s="10">
        <f>E6858*_xlfn.XLOOKUP(L6858,PriceListData!$F$2:$F$97,PriceListData!$E$2:$E$97)</f>
        <v>11</v>
      </c>
      <c r="N6858" t="str">
        <f>TEXT(B6858,"dddd")</f>
        <v>Thursday</v>
      </c>
    </row>
    <row r="6859" spans="1:14" x14ac:dyDescent="0.35">
      <c r="A6859">
        <v>292887</v>
      </c>
      <c r="B6859" s="3">
        <v>45806</v>
      </c>
      <c r="C6859" s="4">
        <v>0.40469907407407407</v>
      </c>
      <c r="D6859" t="s">
        <v>404</v>
      </c>
      <c r="E6859">
        <v>1</v>
      </c>
      <c r="F6859" t="s">
        <v>15</v>
      </c>
      <c r="G6859" t="s">
        <v>405</v>
      </c>
      <c r="H6859" t="s">
        <v>406</v>
      </c>
      <c r="J6859" t="s">
        <v>403</v>
      </c>
      <c r="K6859">
        <v>1</v>
      </c>
      <c r="L6859" t="str">
        <f>_xlfn.CONCAT(D6859,F6859)</f>
        <v>Café latté12 oz</v>
      </c>
      <c r="M6859" s="10">
        <f>E6859*_xlfn.XLOOKUP(L6859,PriceListData!$F$2:$F$97,PriceListData!$E$2:$E$97)</f>
        <v>4.25</v>
      </c>
      <c r="N6859" t="str">
        <f>TEXT(B6859,"dddd")</f>
        <v>Thursday</v>
      </c>
    </row>
    <row r="6860" spans="1:14" x14ac:dyDescent="0.35">
      <c r="A6860">
        <v>292884</v>
      </c>
      <c r="B6860" s="3">
        <v>45806</v>
      </c>
      <c r="C6860" s="4">
        <v>0.39784722222222224</v>
      </c>
      <c r="D6860" t="s">
        <v>65</v>
      </c>
      <c r="E6860">
        <v>1</v>
      </c>
      <c r="F6860" t="s">
        <v>15</v>
      </c>
      <c r="G6860" t="s">
        <v>405</v>
      </c>
      <c r="H6860" t="s">
        <v>406</v>
      </c>
      <c r="J6860" t="s">
        <v>403</v>
      </c>
      <c r="K6860">
        <v>2</v>
      </c>
      <c r="L6860" t="str">
        <f>_xlfn.CONCAT(D6860,F6860)</f>
        <v>Cappuccino12 oz</v>
      </c>
      <c r="M6860" s="10">
        <f>E6860*_xlfn.XLOOKUP(L6860,PriceListData!$F$2:$F$97,PriceListData!$E$2:$E$97)</f>
        <v>5.5</v>
      </c>
      <c r="N6860" t="str">
        <f>TEXT(B6860,"dddd")</f>
        <v>Thursday</v>
      </c>
    </row>
    <row r="6861" spans="1:14" x14ac:dyDescent="0.35">
      <c r="A6861">
        <v>292883</v>
      </c>
      <c r="B6861" s="3">
        <v>45806</v>
      </c>
      <c r="C6861" s="4">
        <v>0.38991898148148146</v>
      </c>
      <c r="D6861" t="s">
        <v>65</v>
      </c>
      <c r="E6861">
        <v>1</v>
      </c>
      <c r="F6861" t="s">
        <v>15</v>
      </c>
      <c r="G6861" t="s">
        <v>405</v>
      </c>
      <c r="H6861" t="s">
        <v>406</v>
      </c>
      <c r="J6861" t="s">
        <v>403</v>
      </c>
      <c r="K6861">
        <v>1</v>
      </c>
      <c r="L6861" t="str">
        <f>_xlfn.CONCAT(D6861,F6861)</f>
        <v>Cappuccino12 oz</v>
      </c>
      <c r="M6861" s="10">
        <f>E6861*_xlfn.XLOOKUP(L6861,PriceListData!$F$2:$F$97,PriceListData!$E$2:$E$97)</f>
        <v>5.5</v>
      </c>
      <c r="N6861" t="str">
        <f>TEXT(B6861,"dddd")</f>
        <v>Thursday</v>
      </c>
    </row>
    <row r="6862" spans="1:14" x14ac:dyDescent="0.35">
      <c r="A6862">
        <v>292882</v>
      </c>
      <c r="B6862" s="3">
        <v>45806</v>
      </c>
      <c r="C6862" s="4">
        <v>0.38827546296296295</v>
      </c>
      <c r="D6862" t="s">
        <v>21</v>
      </c>
      <c r="E6862">
        <v>1</v>
      </c>
      <c r="F6862" t="s">
        <v>15</v>
      </c>
      <c r="G6862" t="s">
        <v>405</v>
      </c>
      <c r="H6862" t="s">
        <v>406</v>
      </c>
      <c r="J6862" t="s">
        <v>403</v>
      </c>
      <c r="K6862">
        <v>1</v>
      </c>
      <c r="L6862" t="str">
        <f>_xlfn.CONCAT(D6862,F6862)</f>
        <v>Pourover12 oz</v>
      </c>
      <c r="M6862" s="10">
        <f>E6862*_xlfn.XLOOKUP(L6862,PriceListData!$F$2:$F$97,PriceListData!$E$2:$E$97)</f>
        <v>3.5</v>
      </c>
      <c r="N6862" t="str">
        <f>TEXT(B6862,"dddd")</f>
        <v>Thursday</v>
      </c>
    </row>
    <row r="6863" spans="1:14" x14ac:dyDescent="0.35">
      <c r="A6863">
        <v>292882</v>
      </c>
      <c r="B6863" s="3">
        <v>45806</v>
      </c>
      <c r="C6863" s="4">
        <v>0.38827546296296295</v>
      </c>
      <c r="D6863" t="s">
        <v>407</v>
      </c>
      <c r="E6863">
        <v>1</v>
      </c>
      <c r="G6863" t="s">
        <v>405</v>
      </c>
      <c r="H6863" t="s">
        <v>408</v>
      </c>
      <c r="J6863" t="s">
        <v>403</v>
      </c>
      <c r="K6863">
        <v>1</v>
      </c>
      <c r="L6863" t="str">
        <f>_xlfn.CONCAT(D6863,F6863)</f>
        <v>Drip coffee refill</v>
      </c>
      <c r="M6863" s="10">
        <f>E6863*_xlfn.XLOOKUP(L6863,PriceListData!$F$2:$F$97,PriceListData!$E$2:$E$97)</f>
        <v>1.25</v>
      </c>
      <c r="N6863" t="str">
        <f>TEXT(B6863,"dddd")</f>
        <v>Thursday</v>
      </c>
    </row>
    <row r="6864" spans="1:14" x14ac:dyDescent="0.35">
      <c r="A6864">
        <v>292881</v>
      </c>
      <c r="B6864" s="3">
        <v>45806</v>
      </c>
      <c r="C6864" s="4">
        <v>0.38715277777777779</v>
      </c>
      <c r="D6864" t="s">
        <v>21</v>
      </c>
      <c r="E6864">
        <v>1</v>
      </c>
      <c r="F6864" t="s">
        <v>15</v>
      </c>
      <c r="G6864" t="s">
        <v>405</v>
      </c>
      <c r="H6864" t="s">
        <v>406</v>
      </c>
      <c r="J6864" t="s">
        <v>403</v>
      </c>
      <c r="K6864">
        <v>1</v>
      </c>
      <c r="L6864" t="str">
        <f>_xlfn.CONCAT(D6864,F6864)</f>
        <v>Pourover12 oz</v>
      </c>
      <c r="M6864" s="10">
        <f>E6864*_xlfn.XLOOKUP(L6864,PriceListData!$F$2:$F$97,PriceListData!$E$2:$E$97)</f>
        <v>3.5</v>
      </c>
      <c r="N6864" t="str">
        <f>TEXT(B6864,"dddd")</f>
        <v>Thursday</v>
      </c>
    </row>
    <row r="6865" spans="1:14" x14ac:dyDescent="0.35">
      <c r="A6865">
        <v>292881</v>
      </c>
      <c r="B6865" s="3">
        <v>45806</v>
      </c>
      <c r="C6865" s="4">
        <v>0.38715277777777779</v>
      </c>
      <c r="D6865" t="s">
        <v>419</v>
      </c>
      <c r="E6865">
        <v>1</v>
      </c>
      <c r="G6865" t="s">
        <v>415</v>
      </c>
      <c r="H6865" t="s">
        <v>416</v>
      </c>
      <c r="J6865" t="s">
        <v>403</v>
      </c>
      <c r="K6865">
        <v>1</v>
      </c>
      <c r="L6865" t="str">
        <f>_xlfn.CONCAT(D6865,F6865)</f>
        <v>Extra shot</v>
      </c>
      <c r="M6865" s="10">
        <f>E6865*_xlfn.XLOOKUP(L6865,PriceListData!$F$2:$F$97,PriceListData!$E$2:$E$97)</f>
        <v>1</v>
      </c>
      <c r="N6865" t="str">
        <f>TEXT(B6865,"dddd")</f>
        <v>Thursday</v>
      </c>
    </row>
    <row r="6866" spans="1:14" x14ac:dyDescent="0.35">
      <c r="A6866">
        <v>292881</v>
      </c>
      <c r="B6866" s="3">
        <v>45806</v>
      </c>
      <c r="C6866" s="4">
        <v>0.38715277777777779</v>
      </c>
      <c r="D6866" t="s">
        <v>424</v>
      </c>
      <c r="E6866">
        <v>1</v>
      </c>
      <c r="F6866" t="s">
        <v>15</v>
      </c>
      <c r="G6866" t="s">
        <v>423</v>
      </c>
      <c r="H6866" t="s">
        <v>414</v>
      </c>
      <c r="J6866" t="s">
        <v>403</v>
      </c>
      <c r="K6866">
        <v>1</v>
      </c>
      <c r="L6866" t="str">
        <f>_xlfn.CONCAT(D6866,F6866)</f>
        <v>Coconut milk smoothie12 oz</v>
      </c>
      <c r="M6866" s="10">
        <f>E6866*_xlfn.XLOOKUP(L6866,PriceListData!$F$2:$F$97,PriceListData!$E$2:$E$97)</f>
        <v>5.75</v>
      </c>
      <c r="N6866" t="str">
        <f>TEXT(B6866,"dddd")</f>
        <v>Thursday</v>
      </c>
    </row>
    <row r="6867" spans="1:14" x14ac:dyDescent="0.35">
      <c r="A6867">
        <v>292879</v>
      </c>
      <c r="B6867" s="3">
        <v>45806</v>
      </c>
      <c r="C6867" s="4">
        <v>0.38366898148148149</v>
      </c>
      <c r="D6867" t="s">
        <v>428</v>
      </c>
      <c r="E6867">
        <v>1</v>
      </c>
      <c r="F6867" t="s">
        <v>15</v>
      </c>
      <c r="G6867" t="s">
        <v>413</v>
      </c>
      <c r="H6867" t="s">
        <v>406</v>
      </c>
      <c r="J6867" t="s">
        <v>403</v>
      </c>
      <c r="K6867">
        <v>1</v>
      </c>
      <c r="L6867" t="str">
        <f>_xlfn.CONCAT(D6867,F6867)</f>
        <v>Rooibos latté12 oz</v>
      </c>
      <c r="M6867" s="10">
        <f>E6867*_xlfn.XLOOKUP(L6867,PriceListData!$F$2:$F$97,PriceListData!$E$2:$E$97)</f>
        <v>5.5</v>
      </c>
      <c r="N6867" t="str">
        <f>TEXT(B6867,"dddd")</f>
        <v>Thursday</v>
      </c>
    </row>
    <row r="6868" spans="1:14" x14ac:dyDescent="0.35">
      <c r="A6868">
        <v>292878</v>
      </c>
      <c r="B6868" s="3">
        <v>45806</v>
      </c>
      <c r="C6868" s="4">
        <v>0.38091435185185185</v>
      </c>
      <c r="D6868" t="s">
        <v>21</v>
      </c>
      <c r="E6868">
        <v>1</v>
      </c>
      <c r="F6868" t="s">
        <v>15</v>
      </c>
      <c r="G6868" t="s">
        <v>405</v>
      </c>
      <c r="H6868" t="s">
        <v>406</v>
      </c>
      <c r="J6868" t="s">
        <v>403</v>
      </c>
      <c r="K6868">
        <v>2</v>
      </c>
      <c r="L6868" t="str">
        <f>_xlfn.CONCAT(D6868,F6868)</f>
        <v>Pourover12 oz</v>
      </c>
      <c r="M6868" s="10">
        <f>E6868*_xlfn.XLOOKUP(L6868,PriceListData!$F$2:$F$97,PriceListData!$E$2:$E$97)</f>
        <v>3.5</v>
      </c>
      <c r="N6868" t="str">
        <f>TEXT(B6868,"dddd")</f>
        <v>Thursday</v>
      </c>
    </row>
    <row r="6869" spans="1:14" x14ac:dyDescent="0.35">
      <c r="A6869">
        <v>292878</v>
      </c>
      <c r="B6869" s="3">
        <v>45806</v>
      </c>
      <c r="C6869" s="4">
        <v>0.38091435185185185</v>
      </c>
      <c r="D6869" t="s">
        <v>419</v>
      </c>
      <c r="E6869">
        <v>1</v>
      </c>
      <c r="G6869" t="s">
        <v>415</v>
      </c>
      <c r="H6869" t="s">
        <v>416</v>
      </c>
      <c r="J6869" t="s">
        <v>403</v>
      </c>
      <c r="K6869">
        <v>2</v>
      </c>
      <c r="L6869" t="str">
        <f>_xlfn.CONCAT(D6869,F6869)</f>
        <v>Extra shot</v>
      </c>
      <c r="M6869" s="10">
        <f>E6869*_xlfn.XLOOKUP(L6869,PriceListData!$F$2:$F$97,PriceListData!$E$2:$E$97)</f>
        <v>1</v>
      </c>
      <c r="N6869" t="str">
        <f>TEXT(B6869,"dddd")</f>
        <v>Thursday</v>
      </c>
    </row>
    <row r="6870" spans="1:14" x14ac:dyDescent="0.35">
      <c r="A6870">
        <v>292877</v>
      </c>
      <c r="B6870" s="3">
        <v>45806</v>
      </c>
      <c r="C6870" s="4">
        <v>0.37973379629629628</v>
      </c>
      <c r="D6870" t="s">
        <v>65</v>
      </c>
      <c r="E6870">
        <v>1</v>
      </c>
      <c r="F6870" t="s">
        <v>15</v>
      </c>
      <c r="G6870" t="s">
        <v>405</v>
      </c>
      <c r="H6870" t="s">
        <v>406</v>
      </c>
      <c r="J6870" t="s">
        <v>403</v>
      </c>
      <c r="K6870">
        <v>1</v>
      </c>
      <c r="L6870" t="str">
        <f>_xlfn.CONCAT(D6870,F6870)</f>
        <v>Cappuccino12 oz</v>
      </c>
      <c r="M6870" s="10">
        <f>E6870*_xlfn.XLOOKUP(L6870,PriceListData!$F$2:$F$97,PriceListData!$E$2:$E$97)</f>
        <v>5.5</v>
      </c>
      <c r="N6870" t="str">
        <f>TEXT(B6870,"dddd")</f>
        <v>Thursday</v>
      </c>
    </row>
    <row r="6871" spans="1:14" x14ac:dyDescent="0.35">
      <c r="A6871">
        <v>292876</v>
      </c>
      <c r="B6871" s="3">
        <v>45806</v>
      </c>
      <c r="C6871" s="4">
        <v>0.37412037037037038</v>
      </c>
      <c r="D6871" t="s">
        <v>52</v>
      </c>
      <c r="E6871">
        <v>1</v>
      </c>
      <c r="F6871" t="s">
        <v>15</v>
      </c>
      <c r="G6871" t="s">
        <v>405</v>
      </c>
      <c r="H6871" t="s">
        <v>414</v>
      </c>
      <c r="J6871" t="s">
        <v>403</v>
      </c>
      <c r="K6871">
        <v>2</v>
      </c>
      <c r="L6871" t="str">
        <f>_xlfn.CONCAT(D6871,F6871)</f>
        <v>Frappé12 oz</v>
      </c>
      <c r="M6871" s="10">
        <f>E6871*_xlfn.XLOOKUP(L6871,PriceListData!$F$2:$F$97,PriceListData!$E$2:$E$97)</f>
        <v>4.75</v>
      </c>
      <c r="N6871" t="str">
        <f>TEXT(B6871,"dddd")</f>
        <v>Thursday</v>
      </c>
    </row>
    <row r="6872" spans="1:14" x14ac:dyDescent="0.35">
      <c r="A6872">
        <v>292875</v>
      </c>
      <c r="B6872" s="3">
        <v>45806</v>
      </c>
      <c r="C6872" s="4">
        <v>0.37210648148148145</v>
      </c>
      <c r="D6872" t="s">
        <v>65</v>
      </c>
      <c r="E6872">
        <v>1</v>
      </c>
      <c r="F6872" t="s">
        <v>15</v>
      </c>
      <c r="G6872" t="s">
        <v>405</v>
      </c>
      <c r="H6872" t="s">
        <v>406</v>
      </c>
      <c r="J6872" t="s">
        <v>403</v>
      </c>
      <c r="K6872">
        <v>2</v>
      </c>
      <c r="L6872" t="str">
        <f>_xlfn.CONCAT(D6872,F6872)</f>
        <v>Cappuccino12 oz</v>
      </c>
      <c r="M6872" s="10">
        <f>E6872*_xlfn.XLOOKUP(L6872,PriceListData!$F$2:$F$97,PriceListData!$E$2:$E$97)</f>
        <v>5.5</v>
      </c>
      <c r="N6872" t="str">
        <f>TEXT(B6872,"dddd")</f>
        <v>Thursday</v>
      </c>
    </row>
    <row r="6873" spans="1:14" x14ac:dyDescent="0.35">
      <c r="A6873">
        <v>292874</v>
      </c>
      <c r="B6873" s="3">
        <v>45806</v>
      </c>
      <c r="C6873" s="4">
        <v>0.36812499999999998</v>
      </c>
      <c r="D6873" t="s">
        <v>65</v>
      </c>
      <c r="E6873">
        <v>1</v>
      </c>
      <c r="F6873" t="s">
        <v>15</v>
      </c>
      <c r="G6873" t="s">
        <v>405</v>
      </c>
      <c r="H6873" t="s">
        <v>406</v>
      </c>
      <c r="J6873" t="s">
        <v>403</v>
      </c>
      <c r="K6873">
        <v>1</v>
      </c>
      <c r="L6873" t="str">
        <f>_xlfn.CONCAT(D6873,F6873)</f>
        <v>Cappuccino12 oz</v>
      </c>
      <c r="M6873" s="10">
        <f>E6873*_xlfn.XLOOKUP(L6873,PriceListData!$F$2:$F$97,PriceListData!$E$2:$E$97)</f>
        <v>5.5</v>
      </c>
      <c r="N6873" t="str">
        <f>TEXT(B6873,"dddd")</f>
        <v>Thursday</v>
      </c>
    </row>
    <row r="6874" spans="1:14" x14ac:dyDescent="0.35">
      <c r="A6874">
        <v>292873</v>
      </c>
      <c r="B6874" s="3">
        <v>45806</v>
      </c>
      <c r="C6874" s="4">
        <v>0.36756944444444445</v>
      </c>
      <c r="D6874" t="s">
        <v>52</v>
      </c>
      <c r="E6874">
        <v>1</v>
      </c>
      <c r="F6874" t="s">
        <v>15</v>
      </c>
      <c r="G6874" t="s">
        <v>405</v>
      </c>
      <c r="H6874" t="s">
        <v>414</v>
      </c>
      <c r="J6874" t="s">
        <v>403</v>
      </c>
      <c r="K6874">
        <v>2</v>
      </c>
      <c r="L6874" t="str">
        <f>_xlfn.CONCAT(D6874,F6874)</f>
        <v>Frappé12 oz</v>
      </c>
      <c r="M6874" s="10">
        <f>E6874*_xlfn.XLOOKUP(L6874,PriceListData!$F$2:$F$97,PriceListData!$E$2:$E$97)</f>
        <v>4.75</v>
      </c>
      <c r="N6874" t="str">
        <f>TEXT(B6874,"dddd")</f>
        <v>Thursday</v>
      </c>
    </row>
    <row r="6875" spans="1:14" x14ac:dyDescent="0.35">
      <c r="A6875">
        <v>292872</v>
      </c>
      <c r="B6875" s="3">
        <v>45806</v>
      </c>
      <c r="C6875" s="4">
        <v>0.36518518518518517</v>
      </c>
      <c r="D6875" t="s">
        <v>21</v>
      </c>
      <c r="E6875">
        <v>1</v>
      </c>
      <c r="F6875" t="s">
        <v>15</v>
      </c>
      <c r="G6875" t="s">
        <v>405</v>
      </c>
      <c r="H6875" t="s">
        <v>406</v>
      </c>
      <c r="J6875" t="s">
        <v>403</v>
      </c>
      <c r="K6875">
        <v>2</v>
      </c>
      <c r="L6875" t="str">
        <f>_xlfn.CONCAT(D6875,F6875)</f>
        <v>Pourover12 oz</v>
      </c>
      <c r="M6875" s="10">
        <f>E6875*_xlfn.XLOOKUP(L6875,PriceListData!$F$2:$F$97,PriceListData!$E$2:$E$97)</f>
        <v>3.5</v>
      </c>
      <c r="N6875" t="str">
        <f>TEXT(B6875,"dddd")</f>
        <v>Thursday</v>
      </c>
    </row>
    <row r="6876" spans="1:14" x14ac:dyDescent="0.35">
      <c r="A6876">
        <v>292869</v>
      </c>
      <c r="B6876" s="3">
        <v>45806</v>
      </c>
      <c r="C6876" s="4">
        <v>0.36394675925925923</v>
      </c>
      <c r="D6876" t="s">
        <v>404</v>
      </c>
      <c r="E6876">
        <v>1</v>
      </c>
      <c r="F6876" t="s">
        <v>15</v>
      </c>
      <c r="G6876" t="s">
        <v>405</v>
      </c>
      <c r="H6876" t="s">
        <v>406</v>
      </c>
      <c r="J6876" t="s">
        <v>403</v>
      </c>
      <c r="K6876">
        <v>1</v>
      </c>
      <c r="L6876" t="str">
        <f>_xlfn.CONCAT(D6876,F6876)</f>
        <v>Café latté12 oz</v>
      </c>
      <c r="M6876" s="10">
        <f>E6876*_xlfn.XLOOKUP(L6876,PriceListData!$F$2:$F$97,PriceListData!$E$2:$E$97)</f>
        <v>4.25</v>
      </c>
      <c r="N6876" t="str">
        <f>TEXT(B6876,"dddd")</f>
        <v>Thursday</v>
      </c>
    </row>
    <row r="6877" spans="1:14" x14ac:dyDescent="0.35">
      <c r="A6877">
        <v>292868</v>
      </c>
      <c r="B6877" s="3">
        <v>45806</v>
      </c>
      <c r="C6877" s="4">
        <v>0.36298611111111112</v>
      </c>
      <c r="D6877" t="s">
        <v>52</v>
      </c>
      <c r="E6877">
        <v>1</v>
      </c>
      <c r="F6877" t="s">
        <v>15</v>
      </c>
      <c r="G6877" t="s">
        <v>405</v>
      </c>
      <c r="H6877" t="s">
        <v>414</v>
      </c>
      <c r="J6877" t="s">
        <v>403</v>
      </c>
      <c r="K6877">
        <v>1</v>
      </c>
      <c r="L6877" t="str">
        <f>_xlfn.CONCAT(D6877,F6877)</f>
        <v>Frappé12 oz</v>
      </c>
      <c r="M6877" s="10">
        <f>E6877*_xlfn.XLOOKUP(L6877,PriceListData!$F$2:$F$97,PriceListData!$E$2:$E$97)</f>
        <v>4.75</v>
      </c>
      <c r="N6877" t="str">
        <f>TEXT(B6877,"dddd")</f>
        <v>Thursday</v>
      </c>
    </row>
    <row r="6878" spans="1:14" x14ac:dyDescent="0.35">
      <c r="A6878">
        <v>292867</v>
      </c>
      <c r="B6878" s="3">
        <v>45806</v>
      </c>
      <c r="C6878" s="4">
        <v>0.36259259259259258</v>
      </c>
      <c r="D6878" t="s">
        <v>407</v>
      </c>
      <c r="E6878">
        <v>1</v>
      </c>
      <c r="G6878" t="s">
        <v>405</v>
      </c>
      <c r="H6878" t="s">
        <v>408</v>
      </c>
      <c r="J6878" t="s">
        <v>403</v>
      </c>
      <c r="K6878">
        <v>1</v>
      </c>
      <c r="L6878" t="str">
        <f>_xlfn.CONCAT(D6878,F6878)</f>
        <v>Drip coffee refill</v>
      </c>
      <c r="M6878" s="10">
        <f>E6878*_xlfn.XLOOKUP(L6878,PriceListData!$F$2:$F$97,PriceListData!$E$2:$E$97)</f>
        <v>1.25</v>
      </c>
      <c r="N6878" t="str">
        <f>TEXT(B6878,"dddd")</f>
        <v>Thursday</v>
      </c>
    </row>
    <row r="6879" spans="1:14" x14ac:dyDescent="0.35">
      <c r="A6879">
        <v>292866</v>
      </c>
      <c r="B6879" s="3">
        <v>45806</v>
      </c>
      <c r="C6879" s="4">
        <v>0.36177083333333332</v>
      </c>
      <c r="D6879" t="s">
        <v>52</v>
      </c>
      <c r="E6879">
        <v>1</v>
      </c>
      <c r="F6879" t="s">
        <v>15</v>
      </c>
      <c r="G6879" t="s">
        <v>405</v>
      </c>
      <c r="H6879" t="s">
        <v>414</v>
      </c>
      <c r="J6879" t="s">
        <v>403</v>
      </c>
      <c r="K6879">
        <v>2</v>
      </c>
      <c r="L6879" t="str">
        <f>_xlfn.CONCAT(D6879,F6879)</f>
        <v>Frappé12 oz</v>
      </c>
      <c r="M6879" s="10">
        <f>E6879*_xlfn.XLOOKUP(L6879,PriceListData!$F$2:$F$97,PriceListData!$E$2:$E$97)</f>
        <v>4.75</v>
      </c>
      <c r="N6879" t="str">
        <f>TEXT(B6879,"dddd")</f>
        <v>Thursday</v>
      </c>
    </row>
    <row r="6880" spans="1:14" x14ac:dyDescent="0.35">
      <c r="A6880">
        <v>292865</v>
      </c>
      <c r="B6880" s="3">
        <v>45806</v>
      </c>
      <c r="C6880" s="4">
        <v>0.35956018518518518</v>
      </c>
      <c r="D6880" t="s">
        <v>52</v>
      </c>
      <c r="E6880">
        <v>2</v>
      </c>
      <c r="F6880" t="s">
        <v>15</v>
      </c>
      <c r="G6880" t="s">
        <v>405</v>
      </c>
      <c r="H6880" t="s">
        <v>414</v>
      </c>
      <c r="J6880" t="s">
        <v>403</v>
      </c>
      <c r="K6880">
        <v>1</v>
      </c>
      <c r="L6880" t="str">
        <f>_xlfn.CONCAT(D6880,F6880)</f>
        <v>Frappé12 oz</v>
      </c>
      <c r="M6880" s="10">
        <f>E6880*_xlfn.XLOOKUP(L6880,PriceListData!$F$2:$F$97,PriceListData!$E$2:$E$97)</f>
        <v>9.5</v>
      </c>
      <c r="N6880" t="str">
        <f>TEXT(B6880,"dddd")</f>
        <v>Thursday</v>
      </c>
    </row>
    <row r="6881" spans="1:14" x14ac:dyDescent="0.35">
      <c r="A6881">
        <v>292861</v>
      </c>
      <c r="B6881" s="3">
        <v>45806</v>
      </c>
      <c r="C6881" s="4">
        <v>0.34983796296296299</v>
      </c>
      <c r="D6881" t="s">
        <v>426</v>
      </c>
      <c r="E6881">
        <v>1</v>
      </c>
      <c r="F6881" t="s">
        <v>15</v>
      </c>
      <c r="G6881" t="s">
        <v>423</v>
      </c>
      <c r="H6881" t="s">
        <v>414</v>
      </c>
      <c r="J6881" t="s">
        <v>403</v>
      </c>
      <c r="K6881">
        <v>2</v>
      </c>
      <c r="L6881" t="str">
        <f>_xlfn.CONCAT(D6881,F6881)</f>
        <v>Soda water with fruit slice12 oz</v>
      </c>
      <c r="M6881" s="10">
        <f>E6881*_xlfn.XLOOKUP(L6881,PriceListData!$F$2:$F$97,PriceListData!$E$2:$E$97)</f>
        <v>2</v>
      </c>
      <c r="N6881" t="str">
        <f>TEXT(B6881,"dddd")</f>
        <v>Thursday</v>
      </c>
    </row>
    <row r="6882" spans="1:14" x14ac:dyDescent="0.35">
      <c r="A6882">
        <v>292860</v>
      </c>
      <c r="B6882" s="3">
        <v>45806</v>
      </c>
      <c r="C6882" s="4">
        <v>0.34592592592592591</v>
      </c>
      <c r="D6882" t="s">
        <v>407</v>
      </c>
      <c r="E6882">
        <v>2</v>
      </c>
      <c r="G6882" t="s">
        <v>405</v>
      </c>
      <c r="H6882" t="s">
        <v>408</v>
      </c>
      <c r="J6882" t="s">
        <v>403</v>
      </c>
      <c r="K6882">
        <v>1</v>
      </c>
      <c r="L6882" t="str">
        <f>_xlfn.CONCAT(D6882,F6882)</f>
        <v>Drip coffee refill</v>
      </c>
      <c r="M6882" s="10">
        <f>E6882*_xlfn.XLOOKUP(L6882,PriceListData!$F$2:$F$97,PriceListData!$E$2:$E$97)</f>
        <v>2.5</v>
      </c>
      <c r="N6882" t="str">
        <f>TEXT(B6882,"dddd")</f>
        <v>Thursday</v>
      </c>
    </row>
    <row r="6883" spans="1:14" x14ac:dyDescent="0.35">
      <c r="A6883">
        <v>292859</v>
      </c>
      <c r="B6883" s="3">
        <v>45806</v>
      </c>
      <c r="C6883" s="4">
        <v>0.34453703703703703</v>
      </c>
      <c r="D6883" t="s">
        <v>407</v>
      </c>
      <c r="E6883">
        <v>1</v>
      </c>
      <c r="G6883" t="s">
        <v>405</v>
      </c>
      <c r="H6883" t="s">
        <v>408</v>
      </c>
      <c r="J6883" t="s">
        <v>403</v>
      </c>
      <c r="K6883">
        <v>1</v>
      </c>
      <c r="L6883" t="str">
        <f>_xlfn.CONCAT(D6883,F6883)</f>
        <v>Drip coffee refill</v>
      </c>
      <c r="M6883" s="10">
        <f>E6883*_xlfn.XLOOKUP(L6883,PriceListData!$F$2:$F$97,PriceListData!$E$2:$E$97)</f>
        <v>1.25</v>
      </c>
      <c r="N6883" t="str">
        <f>TEXT(B6883,"dddd")</f>
        <v>Thursday</v>
      </c>
    </row>
    <row r="6884" spans="1:14" x14ac:dyDescent="0.35">
      <c r="A6884">
        <v>292857</v>
      </c>
      <c r="B6884" s="3">
        <v>45806</v>
      </c>
      <c r="C6884" s="4">
        <v>0.3369328703703704</v>
      </c>
      <c r="D6884" t="s">
        <v>52</v>
      </c>
      <c r="E6884">
        <v>1</v>
      </c>
      <c r="F6884" t="s">
        <v>15</v>
      </c>
      <c r="G6884" t="s">
        <v>405</v>
      </c>
      <c r="H6884" t="s">
        <v>414</v>
      </c>
      <c r="J6884" t="s">
        <v>403</v>
      </c>
      <c r="K6884">
        <v>2</v>
      </c>
      <c r="L6884" t="str">
        <f>_xlfn.CONCAT(D6884,F6884)</f>
        <v>Frappé12 oz</v>
      </c>
      <c r="M6884" s="10">
        <f>E6884*_xlfn.XLOOKUP(L6884,PriceListData!$F$2:$F$97,PriceListData!$E$2:$E$97)</f>
        <v>4.75</v>
      </c>
      <c r="N6884" t="str">
        <f>TEXT(B6884,"dddd")</f>
        <v>Thursday</v>
      </c>
    </row>
    <row r="6885" spans="1:14" x14ac:dyDescent="0.35">
      <c r="A6885">
        <v>292856</v>
      </c>
      <c r="B6885" s="3">
        <v>45806</v>
      </c>
      <c r="C6885" s="4">
        <v>0.33446759259259257</v>
      </c>
      <c r="D6885" t="s">
        <v>54</v>
      </c>
      <c r="E6885">
        <v>1</v>
      </c>
      <c r="G6885" t="s">
        <v>415</v>
      </c>
      <c r="H6885" t="s">
        <v>416</v>
      </c>
      <c r="J6885" t="s">
        <v>403</v>
      </c>
      <c r="K6885">
        <v>2</v>
      </c>
      <c r="L6885" t="str">
        <f>_xlfn.CONCAT(D6885,F6885)</f>
        <v>Syrup</v>
      </c>
      <c r="M6885" s="10">
        <f>E6885*_xlfn.XLOOKUP(L6885,PriceListData!$F$2:$F$97,PriceListData!$E$2:$E$97)</f>
        <v>0.75</v>
      </c>
      <c r="N6885" t="str">
        <f>TEXT(B6885,"dddd")</f>
        <v>Thursday</v>
      </c>
    </row>
    <row r="6886" spans="1:14" x14ac:dyDescent="0.35">
      <c r="A6886">
        <v>292856</v>
      </c>
      <c r="B6886" s="3">
        <v>45806</v>
      </c>
      <c r="C6886" s="4">
        <v>0.33446759259259257</v>
      </c>
      <c r="D6886" t="s">
        <v>21</v>
      </c>
      <c r="E6886">
        <v>1</v>
      </c>
      <c r="F6886" t="s">
        <v>15</v>
      </c>
      <c r="G6886" t="s">
        <v>405</v>
      </c>
      <c r="H6886" t="s">
        <v>406</v>
      </c>
      <c r="J6886" t="s">
        <v>403</v>
      </c>
      <c r="K6886">
        <v>2</v>
      </c>
      <c r="L6886" t="str">
        <f>_xlfn.CONCAT(D6886,F6886)</f>
        <v>Pourover12 oz</v>
      </c>
      <c r="M6886" s="10">
        <f>E6886*_xlfn.XLOOKUP(L6886,PriceListData!$F$2:$F$97,PriceListData!$E$2:$E$97)</f>
        <v>3.5</v>
      </c>
      <c r="N6886" t="str">
        <f>TEXT(B6886,"dddd")</f>
        <v>Thursday</v>
      </c>
    </row>
    <row r="6887" spans="1:14" x14ac:dyDescent="0.35">
      <c r="A6887">
        <v>292855</v>
      </c>
      <c r="B6887" s="3">
        <v>45806</v>
      </c>
      <c r="C6887" s="4">
        <v>0.33077546296296295</v>
      </c>
      <c r="D6887" t="s">
        <v>54</v>
      </c>
      <c r="E6887">
        <v>2</v>
      </c>
      <c r="G6887" t="s">
        <v>415</v>
      </c>
      <c r="H6887" t="s">
        <v>416</v>
      </c>
      <c r="J6887" t="s">
        <v>403</v>
      </c>
      <c r="K6887">
        <v>2</v>
      </c>
      <c r="L6887" t="str">
        <f>_xlfn.CONCAT(D6887,F6887)</f>
        <v>Syrup</v>
      </c>
      <c r="M6887" s="10">
        <f>E6887*_xlfn.XLOOKUP(L6887,PriceListData!$F$2:$F$97,PriceListData!$E$2:$E$97)</f>
        <v>1.5</v>
      </c>
      <c r="N6887" t="str">
        <f>TEXT(B6887,"dddd")</f>
        <v>Thursday</v>
      </c>
    </row>
    <row r="6888" spans="1:14" x14ac:dyDescent="0.35">
      <c r="A6888">
        <v>292855</v>
      </c>
      <c r="B6888" s="3">
        <v>45806</v>
      </c>
      <c r="C6888" s="4">
        <v>0.33077546296296295</v>
      </c>
      <c r="D6888" t="s">
        <v>21</v>
      </c>
      <c r="E6888">
        <v>2</v>
      </c>
      <c r="F6888" t="s">
        <v>15</v>
      </c>
      <c r="G6888" t="s">
        <v>405</v>
      </c>
      <c r="H6888" t="s">
        <v>406</v>
      </c>
      <c r="J6888" t="s">
        <v>403</v>
      </c>
      <c r="K6888">
        <v>2</v>
      </c>
      <c r="L6888" t="str">
        <f>_xlfn.CONCAT(D6888,F6888)</f>
        <v>Pourover12 oz</v>
      </c>
      <c r="M6888" s="10">
        <f>E6888*_xlfn.XLOOKUP(L6888,PriceListData!$F$2:$F$97,PriceListData!$E$2:$E$97)</f>
        <v>7</v>
      </c>
      <c r="N6888" t="str">
        <f>TEXT(B6888,"dddd")</f>
        <v>Thursday</v>
      </c>
    </row>
    <row r="6889" spans="1:14" x14ac:dyDescent="0.35">
      <c r="A6889">
        <v>292852</v>
      </c>
      <c r="B6889" s="3">
        <v>45806</v>
      </c>
      <c r="C6889" s="4">
        <v>0.31840277777777776</v>
      </c>
      <c r="D6889" t="s">
        <v>52</v>
      </c>
      <c r="E6889">
        <v>1</v>
      </c>
      <c r="F6889" t="s">
        <v>15</v>
      </c>
      <c r="G6889" t="s">
        <v>405</v>
      </c>
      <c r="H6889" t="s">
        <v>414</v>
      </c>
      <c r="J6889" t="s">
        <v>403</v>
      </c>
      <c r="K6889">
        <v>2</v>
      </c>
      <c r="L6889" t="str">
        <f>_xlfn.CONCAT(D6889,F6889)</f>
        <v>Frappé12 oz</v>
      </c>
      <c r="M6889" s="10">
        <f>E6889*_xlfn.XLOOKUP(L6889,PriceListData!$F$2:$F$97,PriceListData!$E$2:$E$97)</f>
        <v>4.75</v>
      </c>
      <c r="N6889" t="str">
        <f>TEXT(B6889,"dddd")</f>
        <v>Thursday</v>
      </c>
    </row>
    <row r="6890" spans="1:14" x14ac:dyDescent="0.35">
      <c r="A6890">
        <v>292851</v>
      </c>
      <c r="B6890" s="3">
        <v>45806</v>
      </c>
      <c r="C6890" s="4">
        <v>0.31806712962962963</v>
      </c>
      <c r="D6890" t="s">
        <v>421</v>
      </c>
      <c r="E6890">
        <v>1</v>
      </c>
      <c r="F6890" t="s">
        <v>422</v>
      </c>
      <c r="G6890" t="s">
        <v>423</v>
      </c>
      <c r="H6890" t="s">
        <v>406</v>
      </c>
      <c r="J6890" t="s">
        <v>403</v>
      </c>
      <c r="K6890">
        <v>1</v>
      </c>
      <c r="L6890" t="str">
        <f>_xlfn.CONCAT(D6890,F6890)</f>
        <v>Hot chocolateRegular (12 oz)</v>
      </c>
      <c r="M6890" s="10">
        <f>E6890*_xlfn.XLOOKUP(L6890,PriceListData!$F$2:$F$97,PriceListData!$E$2:$E$97)</f>
        <v>4.75</v>
      </c>
      <c r="N6890" t="str">
        <f>TEXT(B6890,"dddd")</f>
        <v>Thursday</v>
      </c>
    </row>
    <row r="6891" spans="1:14" x14ac:dyDescent="0.35">
      <c r="A6891">
        <v>292850</v>
      </c>
      <c r="B6891" s="3">
        <v>45806</v>
      </c>
      <c r="C6891" s="4">
        <v>0.31789351851851849</v>
      </c>
      <c r="D6891" t="s">
        <v>52</v>
      </c>
      <c r="E6891">
        <v>1</v>
      </c>
      <c r="F6891" t="s">
        <v>15</v>
      </c>
      <c r="G6891" t="s">
        <v>405</v>
      </c>
      <c r="H6891" t="s">
        <v>414</v>
      </c>
      <c r="J6891" t="s">
        <v>403</v>
      </c>
      <c r="K6891">
        <v>2</v>
      </c>
      <c r="L6891" t="str">
        <f>_xlfn.CONCAT(D6891,F6891)</f>
        <v>Frappé12 oz</v>
      </c>
      <c r="M6891" s="10">
        <f>E6891*_xlfn.XLOOKUP(L6891,PriceListData!$F$2:$F$97,PriceListData!$E$2:$E$97)</f>
        <v>4.75</v>
      </c>
      <c r="N6891" t="str">
        <f>TEXT(B6891,"dddd")</f>
        <v>Thursday</v>
      </c>
    </row>
    <row r="6892" spans="1:14" x14ac:dyDescent="0.35">
      <c r="A6892">
        <v>292849</v>
      </c>
      <c r="B6892" s="3">
        <v>45806</v>
      </c>
      <c r="C6892" s="4">
        <v>0.31721064814814814</v>
      </c>
      <c r="D6892" t="s">
        <v>409</v>
      </c>
      <c r="E6892">
        <v>1</v>
      </c>
      <c r="F6892" t="s">
        <v>15</v>
      </c>
      <c r="G6892" t="s">
        <v>405</v>
      </c>
      <c r="H6892" t="s">
        <v>406</v>
      </c>
      <c r="J6892" t="s">
        <v>403</v>
      </c>
      <c r="K6892">
        <v>1</v>
      </c>
      <c r="L6892" t="str">
        <f>_xlfn.CONCAT(D6892,F6892)</f>
        <v>Drip coffee12 oz</v>
      </c>
      <c r="M6892" s="10">
        <f>E6892*_xlfn.XLOOKUP(L6892,PriceListData!$F$2:$F$97,PriceListData!$E$2:$E$97)</f>
        <v>2.25</v>
      </c>
      <c r="N6892" t="str">
        <f>TEXT(B6892,"dddd")</f>
        <v>Thursday</v>
      </c>
    </row>
    <row r="6893" spans="1:14" x14ac:dyDescent="0.35">
      <c r="A6893">
        <v>292849</v>
      </c>
      <c r="B6893" s="3">
        <v>45806</v>
      </c>
      <c r="C6893" s="4">
        <v>0.31721064814814814</v>
      </c>
      <c r="D6893" t="s">
        <v>424</v>
      </c>
      <c r="E6893">
        <v>1</v>
      </c>
      <c r="F6893" t="s">
        <v>15</v>
      </c>
      <c r="G6893" t="s">
        <v>423</v>
      </c>
      <c r="H6893" t="s">
        <v>414</v>
      </c>
      <c r="J6893" t="s">
        <v>403</v>
      </c>
      <c r="K6893">
        <v>1</v>
      </c>
      <c r="L6893" t="str">
        <f>_xlfn.CONCAT(D6893,F6893)</f>
        <v>Coconut milk smoothie12 oz</v>
      </c>
      <c r="M6893" s="10">
        <f>E6893*_xlfn.XLOOKUP(L6893,PriceListData!$F$2:$F$97,PriceListData!$E$2:$E$97)</f>
        <v>5.75</v>
      </c>
      <c r="N6893" t="str">
        <f>TEXT(B6893,"dddd")</f>
        <v>Thursday</v>
      </c>
    </row>
    <row r="6894" spans="1:14" x14ac:dyDescent="0.35">
      <c r="A6894">
        <v>292848</v>
      </c>
      <c r="B6894" s="3">
        <v>45806</v>
      </c>
      <c r="C6894" s="4">
        <v>0.3170486111111111</v>
      </c>
      <c r="D6894" t="s">
        <v>419</v>
      </c>
      <c r="E6894">
        <v>1</v>
      </c>
      <c r="G6894" t="s">
        <v>415</v>
      </c>
      <c r="H6894" t="s">
        <v>416</v>
      </c>
      <c r="J6894" t="s">
        <v>403</v>
      </c>
      <c r="K6894">
        <v>2</v>
      </c>
      <c r="L6894" t="str">
        <f>_xlfn.CONCAT(D6894,F6894)</f>
        <v>Extra shot</v>
      </c>
      <c r="M6894" s="10">
        <f>E6894*_xlfn.XLOOKUP(L6894,PriceListData!$F$2:$F$97,PriceListData!$E$2:$E$97)</f>
        <v>1</v>
      </c>
      <c r="N6894" t="str">
        <f>TEXT(B6894,"dddd")</f>
        <v>Thursday</v>
      </c>
    </row>
    <row r="6895" spans="1:14" x14ac:dyDescent="0.35">
      <c r="A6895">
        <v>292847</v>
      </c>
      <c r="B6895" s="3">
        <v>45806</v>
      </c>
      <c r="C6895" s="4">
        <v>0.31483796296296296</v>
      </c>
      <c r="D6895" t="s">
        <v>428</v>
      </c>
      <c r="E6895">
        <v>1</v>
      </c>
      <c r="F6895" t="s">
        <v>15</v>
      </c>
      <c r="G6895" t="s">
        <v>413</v>
      </c>
      <c r="H6895" t="s">
        <v>406</v>
      </c>
      <c r="J6895" t="s">
        <v>403</v>
      </c>
      <c r="K6895">
        <v>1</v>
      </c>
      <c r="L6895" t="str">
        <f>_xlfn.CONCAT(D6895,F6895)</f>
        <v>Rooibos latté12 oz</v>
      </c>
      <c r="M6895" s="10">
        <f>E6895*_xlfn.XLOOKUP(L6895,PriceListData!$F$2:$F$97,PriceListData!$E$2:$E$97)</f>
        <v>5.5</v>
      </c>
      <c r="N6895" t="str">
        <f>TEXT(B6895,"dddd")</f>
        <v>Thursday</v>
      </c>
    </row>
    <row r="6896" spans="1:14" x14ac:dyDescent="0.35">
      <c r="A6896">
        <v>292847</v>
      </c>
      <c r="B6896" s="3">
        <v>45806</v>
      </c>
      <c r="C6896" s="4">
        <v>0.31483796296296296</v>
      </c>
      <c r="D6896" t="s">
        <v>404</v>
      </c>
      <c r="E6896">
        <v>1</v>
      </c>
      <c r="F6896" t="s">
        <v>15</v>
      </c>
      <c r="G6896" t="s">
        <v>405</v>
      </c>
      <c r="H6896" t="s">
        <v>406</v>
      </c>
      <c r="J6896" t="s">
        <v>403</v>
      </c>
      <c r="K6896">
        <v>1</v>
      </c>
      <c r="L6896" t="str">
        <f>_xlfn.CONCAT(D6896,F6896)</f>
        <v>Café latté12 oz</v>
      </c>
      <c r="M6896" s="10">
        <f>E6896*_xlfn.XLOOKUP(L6896,PriceListData!$F$2:$F$97,PriceListData!$E$2:$E$97)</f>
        <v>4.25</v>
      </c>
      <c r="N6896" t="str">
        <f>TEXT(B6896,"dddd")</f>
        <v>Thursday</v>
      </c>
    </row>
    <row r="6897" spans="1:14" x14ac:dyDescent="0.35">
      <c r="A6897">
        <v>292846</v>
      </c>
      <c r="B6897" s="3">
        <v>45806</v>
      </c>
      <c r="C6897" s="4">
        <v>0.31412037037037038</v>
      </c>
      <c r="D6897" t="s">
        <v>52</v>
      </c>
      <c r="E6897">
        <v>1</v>
      </c>
      <c r="F6897" t="s">
        <v>15</v>
      </c>
      <c r="G6897" t="s">
        <v>405</v>
      </c>
      <c r="H6897" t="s">
        <v>414</v>
      </c>
      <c r="J6897" t="s">
        <v>403</v>
      </c>
      <c r="K6897">
        <v>2</v>
      </c>
      <c r="L6897" t="str">
        <f>_xlfn.CONCAT(D6897,F6897)</f>
        <v>Frappé12 oz</v>
      </c>
      <c r="M6897" s="10">
        <f>E6897*_xlfn.XLOOKUP(L6897,PriceListData!$F$2:$F$97,PriceListData!$E$2:$E$97)</f>
        <v>4.75</v>
      </c>
      <c r="N6897" t="str">
        <f>TEXT(B6897,"dddd")</f>
        <v>Thursday</v>
      </c>
    </row>
    <row r="6898" spans="1:14" x14ac:dyDescent="0.35">
      <c r="A6898">
        <v>292844</v>
      </c>
      <c r="B6898" s="3">
        <v>45806</v>
      </c>
      <c r="C6898" s="4">
        <v>0.30118055555555556</v>
      </c>
      <c r="D6898" t="s">
        <v>404</v>
      </c>
      <c r="E6898">
        <v>1</v>
      </c>
      <c r="F6898" t="s">
        <v>15</v>
      </c>
      <c r="G6898" t="s">
        <v>405</v>
      </c>
      <c r="H6898" t="s">
        <v>406</v>
      </c>
      <c r="J6898" t="s">
        <v>403</v>
      </c>
      <c r="K6898">
        <v>1</v>
      </c>
      <c r="L6898" t="str">
        <f>_xlfn.CONCAT(D6898,F6898)</f>
        <v>Café latté12 oz</v>
      </c>
      <c r="M6898" s="10">
        <f>E6898*_xlfn.XLOOKUP(L6898,PriceListData!$F$2:$F$97,PriceListData!$E$2:$E$97)</f>
        <v>4.25</v>
      </c>
      <c r="N6898" t="str">
        <f>TEXT(B6898,"dddd")</f>
        <v>Thursday</v>
      </c>
    </row>
    <row r="6899" spans="1:14" x14ac:dyDescent="0.35">
      <c r="A6899">
        <v>292840</v>
      </c>
      <c r="B6899" s="3">
        <v>45806</v>
      </c>
      <c r="C6899" s="4">
        <v>0.29770833333333335</v>
      </c>
      <c r="D6899" t="s">
        <v>419</v>
      </c>
      <c r="E6899">
        <v>1</v>
      </c>
      <c r="G6899" t="s">
        <v>415</v>
      </c>
      <c r="H6899" t="s">
        <v>416</v>
      </c>
      <c r="J6899" t="s">
        <v>403</v>
      </c>
      <c r="K6899">
        <v>1</v>
      </c>
      <c r="L6899" t="str">
        <f>_xlfn.CONCAT(D6899,F6899)</f>
        <v>Extra shot</v>
      </c>
      <c r="M6899" s="10">
        <f>E6899*_xlfn.XLOOKUP(L6899,PriceListData!$F$2:$F$97,PriceListData!$E$2:$E$97)</f>
        <v>1</v>
      </c>
      <c r="N6899" t="str">
        <f>TEXT(B6899,"dddd")</f>
        <v>Thursday</v>
      </c>
    </row>
    <row r="6900" spans="1:14" x14ac:dyDescent="0.35">
      <c r="A6900">
        <v>292839</v>
      </c>
      <c r="B6900" s="3">
        <v>45806</v>
      </c>
      <c r="C6900" s="4">
        <v>0.29481481481481481</v>
      </c>
      <c r="D6900" t="s">
        <v>411</v>
      </c>
      <c r="E6900">
        <v>1</v>
      </c>
      <c r="F6900" t="s">
        <v>24</v>
      </c>
      <c r="G6900" t="s">
        <v>405</v>
      </c>
      <c r="H6900" t="s">
        <v>406</v>
      </c>
      <c r="J6900" t="s">
        <v>403</v>
      </c>
      <c r="K6900">
        <v>1</v>
      </c>
      <c r="L6900" t="str">
        <f>_xlfn.CONCAT(D6900,F6900)</f>
        <v>Turkish coffee3 oz</v>
      </c>
      <c r="M6900" s="10">
        <f>E6900*_xlfn.XLOOKUP(L6900,PriceListData!$F$2:$F$97,PriceListData!$E$2:$E$97)</f>
        <v>3.75</v>
      </c>
      <c r="N6900" t="str">
        <f>TEXT(B6900,"dddd")</f>
        <v>Thursday</v>
      </c>
    </row>
    <row r="6901" spans="1:14" x14ac:dyDescent="0.35">
      <c r="A6901">
        <v>292838</v>
      </c>
      <c r="B6901" s="3">
        <v>45806</v>
      </c>
      <c r="C6901" s="4">
        <v>0.29435185185185186</v>
      </c>
      <c r="D6901" t="s">
        <v>52</v>
      </c>
      <c r="E6901">
        <v>1</v>
      </c>
      <c r="F6901" t="s">
        <v>15</v>
      </c>
      <c r="G6901" t="s">
        <v>405</v>
      </c>
      <c r="H6901" t="s">
        <v>414</v>
      </c>
      <c r="J6901" t="s">
        <v>403</v>
      </c>
      <c r="K6901">
        <v>2</v>
      </c>
      <c r="L6901" t="str">
        <f>_xlfn.CONCAT(D6901,F6901)</f>
        <v>Frappé12 oz</v>
      </c>
      <c r="M6901" s="10">
        <f>E6901*_xlfn.XLOOKUP(L6901,PriceListData!$F$2:$F$97,PriceListData!$E$2:$E$97)</f>
        <v>4.75</v>
      </c>
      <c r="N6901" t="str">
        <f>TEXT(B6901,"dddd")</f>
        <v>Thursday</v>
      </c>
    </row>
    <row r="6902" spans="1:14" x14ac:dyDescent="0.35">
      <c r="A6902">
        <v>292837</v>
      </c>
      <c r="B6902" s="3">
        <v>45806</v>
      </c>
      <c r="C6902" s="4">
        <v>0.29344907407407406</v>
      </c>
      <c r="D6902" t="s">
        <v>74</v>
      </c>
      <c r="E6902">
        <v>1</v>
      </c>
      <c r="F6902" t="s">
        <v>15</v>
      </c>
      <c r="G6902" t="s">
        <v>417</v>
      </c>
      <c r="H6902" t="s">
        <v>418</v>
      </c>
      <c r="J6902" t="s">
        <v>403</v>
      </c>
      <c r="K6902">
        <v>2</v>
      </c>
      <c r="L6902" t="str">
        <f>_xlfn.CONCAT(D6902,F6902)</f>
        <v>Single-origin12 oz</v>
      </c>
      <c r="M6902" s="10">
        <f>E6902*_xlfn.XLOOKUP(L6902,PriceListData!$F$2:$F$97,PriceListData!$E$2:$E$97)</f>
        <v>14.95</v>
      </c>
      <c r="N6902" t="str">
        <f>TEXT(B6902,"dddd")</f>
        <v>Thursday</v>
      </c>
    </row>
    <row r="6903" spans="1:14" x14ac:dyDescent="0.35">
      <c r="A6903">
        <v>292836</v>
      </c>
      <c r="B6903" s="3">
        <v>45806</v>
      </c>
      <c r="C6903" s="4">
        <v>0.7986226851851852</v>
      </c>
      <c r="D6903" t="s">
        <v>450</v>
      </c>
      <c r="E6903">
        <v>2</v>
      </c>
      <c r="G6903" t="s">
        <v>433</v>
      </c>
      <c r="H6903" t="s">
        <v>435</v>
      </c>
      <c r="J6903" t="s">
        <v>403</v>
      </c>
      <c r="K6903">
        <v>1</v>
      </c>
      <c r="L6903" t="str">
        <f>_xlfn.CONCAT(D6903,F6903)</f>
        <v>Snack cake</v>
      </c>
      <c r="M6903" s="10">
        <f>E6903*_xlfn.XLOOKUP(L6903,PriceListData!$F$2:$F$97,PriceListData!$E$2:$E$97)</f>
        <v>4</v>
      </c>
      <c r="N6903" t="str">
        <f>TEXT(B6903,"dddd")</f>
        <v>Thursday</v>
      </c>
    </row>
    <row r="6904" spans="1:14" x14ac:dyDescent="0.35">
      <c r="A6904">
        <v>292835</v>
      </c>
      <c r="B6904" s="3">
        <v>45806</v>
      </c>
      <c r="C6904" s="4">
        <v>0.74390046296296297</v>
      </c>
      <c r="D6904" t="s">
        <v>436</v>
      </c>
      <c r="E6904">
        <v>1</v>
      </c>
      <c r="G6904" t="s">
        <v>433</v>
      </c>
      <c r="H6904" t="s">
        <v>435</v>
      </c>
      <c r="J6904" t="s">
        <v>403</v>
      </c>
      <c r="K6904">
        <v>1</v>
      </c>
      <c r="L6904" t="str">
        <f>_xlfn.CONCAT(D6904,F6904)</f>
        <v>Apricot danish</v>
      </c>
      <c r="M6904" s="10">
        <f>E6904*_xlfn.XLOOKUP(L6904,PriceListData!$F$2:$F$97,PriceListData!$E$2:$E$97)</f>
        <v>3.5</v>
      </c>
      <c r="N6904" t="str">
        <f>TEXT(B6904,"dddd")</f>
        <v>Thursday</v>
      </c>
    </row>
    <row r="6905" spans="1:14" x14ac:dyDescent="0.35">
      <c r="A6905">
        <v>292834</v>
      </c>
      <c r="B6905" s="3">
        <v>45806</v>
      </c>
      <c r="C6905" s="4">
        <v>0.73908564814814814</v>
      </c>
      <c r="D6905" t="s">
        <v>436</v>
      </c>
      <c r="E6905">
        <v>1</v>
      </c>
      <c r="G6905" t="s">
        <v>433</v>
      </c>
      <c r="H6905" t="s">
        <v>435</v>
      </c>
      <c r="J6905" t="s">
        <v>403</v>
      </c>
      <c r="K6905">
        <v>1</v>
      </c>
      <c r="L6905" t="str">
        <f>_xlfn.CONCAT(D6905,F6905)</f>
        <v>Apricot danish</v>
      </c>
      <c r="M6905" s="10">
        <f>E6905*_xlfn.XLOOKUP(L6905,PriceListData!$F$2:$F$97,PriceListData!$E$2:$E$97)</f>
        <v>3.5</v>
      </c>
      <c r="N6905" t="str">
        <f>TEXT(B6905,"dddd")</f>
        <v>Thursday</v>
      </c>
    </row>
    <row r="6906" spans="1:14" x14ac:dyDescent="0.35">
      <c r="A6906">
        <v>292833</v>
      </c>
      <c r="B6906" s="3">
        <v>45806</v>
      </c>
      <c r="C6906" s="4">
        <v>0.68956018518518514</v>
      </c>
      <c r="D6906" t="s">
        <v>437</v>
      </c>
      <c r="E6906">
        <v>1</v>
      </c>
      <c r="G6906" t="s">
        <v>433</v>
      </c>
      <c r="H6906" t="s">
        <v>435</v>
      </c>
      <c r="J6906" t="s">
        <v>403</v>
      </c>
      <c r="K6906">
        <v>1</v>
      </c>
      <c r="L6906" t="str">
        <f>_xlfn.CONCAT(D6906,F6906)</f>
        <v>Pizza pocket</v>
      </c>
      <c r="M6906" s="10">
        <f>E6906*_xlfn.XLOOKUP(L6906,PriceListData!$F$2:$F$97,PriceListData!$E$2:$E$97)</f>
        <v>5</v>
      </c>
      <c r="N6906" t="str">
        <f>TEXT(B6906,"dddd")</f>
        <v>Thursday</v>
      </c>
    </row>
    <row r="6907" spans="1:14" x14ac:dyDescent="0.35">
      <c r="A6907">
        <v>292832</v>
      </c>
      <c r="B6907" s="3">
        <v>45806</v>
      </c>
      <c r="C6907" s="4">
        <v>0.66994212962962962</v>
      </c>
      <c r="D6907" t="s">
        <v>441</v>
      </c>
      <c r="E6907">
        <v>1</v>
      </c>
      <c r="G6907" t="s">
        <v>433</v>
      </c>
      <c r="H6907" t="s">
        <v>435</v>
      </c>
      <c r="J6907" t="s">
        <v>403</v>
      </c>
      <c r="K6907">
        <v>1</v>
      </c>
      <c r="L6907" t="str">
        <f>_xlfn.CONCAT(D6907,F6907)</f>
        <v>Sticky bun</v>
      </c>
      <c r="M6907" s="10">
        <f>E6907*_xlfn.XLOOKUP(L6907,PriceListData!$F$2:$F$97,PriceListData!$E$2:$E$97)</f>
        <v>2.75</v>
      </c>
      <c r="N6907" t="str">
        <f>TEXT(B6907,"dddd")</f>
        <v>Thursday</v>
      </c>
    </row>
    <row r="6908" spans="1:14" x14ac:dyDescent="0.35">
      <c r="A6908">
        <v>292832</v>
      </c>
      <c r="B6908" s="3">
        <v>45806</v>
      </c>
      <c r="C6908" s="4">
        <v>0.66994212962962962</v>
      </c>
      <c r="D6908" t="s">
        <v>63</v>
      </c>
      <c r="E6908">
        <v>1</v>
      </c>
      <c r="G6908" t="s">
        <v>433</v>
      </c>
      <c r="H6908" t="s">
        <v>435</v>
      </c>
      <c r="J6908" t="s">
        <v>403</v>
      </c>
      <c r="K6908">
        <v>1</v>
      </c>
      <c r="L6908" t="str">
        <f>_xlfn.CONCAT(D6908,F6908)</f>
        <v>Cookie</v>
      </c>
      <c r="M6908" s="10">
        <f>E6908*_xlfn.XLOOKUP(L6908,PriceListData!$F$2:$F$97,PriceListData!$E$2:$E$97)</f>
        <v>3</v>
      </c>
      <c r="N6908" t="str">
        <f>TEXT(B6908,"dddd")</f>
        <v>Thursday</v>
      </c>
    </row>
    <row r="6909" spans="1:14" x14ac:dyDescent="0.35">
      <c r="A6909">
        <v>292831</v>
      </c>
      <c r="B6909" s="3">
        <v>45806</v>
      </c>
      <c r="C6909" s="4">
        <v>0.63902777777777775</v>
      </c>
      <c r="D6909" t="s">
        <v>63</v>
      </c>
      <c r="E6909">
        <v>1</v>
      </c>
      <c r="G6909" t="s">
        <v>433</v>
      </c>
      <c r="H6909" t="s">
        <v>435</v>
      </c>
      <c r="J6909" t="s">
        <v>403</v>
      </c>
      <c r="K6909">
        <v>1</v>
      </c>
      <c r="L6909" t="str">
        <f>_xlfn.CONCAT(D6909,F6909)</f>
        <v>Cookie</v>
      </c>
      <c r="M6909" s="10">
        <f>E6909*_xlfn.XLOOKUP(L6909,PriceListData!$F$2:$F$97,PriceListData!$E$2:$E$97)</f>
        <v>3</v>
      </c>
      <c r="N6909" t="str">
        <f>TEXT(B6909,"dddd")</f>
        <v>Thursday</v>
      </c>
    </row>
    <row r="6910" spans="1:14" x14ac:dyDescent="0.35">
      <c r="A6910">
        <v>292830</v>
      </c>
      <c r="B6910" s="3">
        <v>45806</v>
      </c>
      <c r="C6910" s="4">
        <v>0.62442129629629628</v>
      </c>
      <c r="D6910" t="s">
        <v>437</v>
      </c>
      <c r="E6910">
        <v>1</v>
      </c>
      <c r="G6910" t="s">
        <v>433</v>
      </c>
      <c r="H6910" t="s">
        <v>435</v>
      </c>
      <c r="J6910" t="s">
        <v>403</v>
      </c>
      <c r="K6910">
        <v>1</v>
      </c>
      <c r="L6910" t="str">
        <f>_xlfn.CONCAT(D6910,F6910)</f>
        <v>Pizza pocket</v>
      </c>
      <c r="M6910" s="10">
        <f>E6910*_xlfn.XLOOKUP(L6910,PriceListData!$F$2:$F$97,PriceListData!$E$2:$E$97)</f>
        <v>5</v>
      </c>
      <c r="N6910" t="str">
        <f>TEXT(B6910,"dddd")</f>
        <v>Thursday</v>
      </c>
    </row>
    <row r="6911" spans="1:14" x14ac:dyDescent="0.35">
      <c r="A6911">
        <v>292829</v>
      </c>
      <c r="B6911" s="3">
        <v>45806</v>
      </c>
      <c r="C6911" s="4">
        <v>0.6237152777777778</v>
      </c>
      <c r="D6911" t="s">
        <v>441</v>
      </c>
      <c r="E6911">
        <v>1</v>
      </c>
      <c r="G6911" t="s">
        <v>433</v>
      </c>
      <c r="H6911" t="s">
        <v>435</v>
      </c>
      <c r="J6911" t="s">
        <v>403</v>
      </c>
      <c r="K6911">
        <v>1</v>
      </c>
      <c r="L6911" t="str">
        <f>_xlfn.CONCAT(D6911,F6911)</f>
        <v>Sticky bun</v>
      </c>
      <c r="M6911" s="10">
        <f>E6911*_xlfn.XLOOKUP(L6911,PriceListData!$F$2:$F$97,PriceListData!$E$2:$E$97)</f>
        <v>2.75</v>
      </c>
      <c r="N6911" t="str">
        <f>TEXT(B6911,"dddd")</f>
        <v>Thursday</v>
      </c>
    </row>
    <row r="6912" spans="1:14" x14ac:dyDescent="0.35">
      <c r="A6912">
        <v>292828</v>
      </c>
      <c r="B6912" s="3">
        <v>45806</v>
      </c>
      <c r="C6912" s="4">
        <v>0.62310185185185185</v>
      </c>
      <c r="D6912" t="s">
        <v>438</v>
      </c>
      <c r="E6912">
        <v>1</v>
      </c>
      <c r="G6912" t="s">
        <v>433</v>
      </c>
      <c r="H6912" t="s">
        <v>435</v>
      </c>
      <c r="J6912" t="s">
        <v>403</v>
      </c>
      <c r="K6912">
        <v>1</v>
      </c>
      <c r="L6912" t="str">
        <f>_xlfn.CONCAT(D6912,F6912)</f>
        <v>Cinnamon roll</v>
      </c>
      <c r="M6912" s="10">
        <f>E6912*_xlfn.XLOOKUP(L6912,PriceListData!$F$2:$F$97,PriceListData!$E$2:$E$97)</f>
        <v>3.75</v>
      </c>
      <c r="N6912" t="str">
        <f>TEXT(B6912,"dddd")</f>
        <v>Thursday</v>
      </c>
    </row>
    <row r="6913" spans="1:14" x14ac:dyDescent="0.35">
      <c r="A6913">
        <v>292827</v>
      </c>
      <c r="B6913" s="3">
        <v>45806</v>
      </c>
      <c r="C6913" s="4">
        <v>0.61796296296296294</v>
      </c>
      <c r="D6913" t="s">
        <v>441</v>
      </c>
      <c r="E6913">
        <v>1</v>
      </c>
      <c r="G6913" t="s">
        <v>433</v>
      </c>
      <c r="H6913" t="s">
        <v>435</v>
      </c>
      <c r="J6913" t="s">
        <v>403</v>
      </c>
      <c r="K6913">
        <v>2</v>
      </c>
      <c r="L6913" t="str">
        <f>_xlfn.CONCAT(D6913,F6913)</f>
        <v>Sticky bun</v>
      </c>
      <c r="M6913" s="10">
        <f>E6913*_xlfn.XLOOKUP(L6913,PriceListData!$F$2:$F$97,PriceListData!$E$2:$E$97)</f>
        <v>2.75</v>
      </c>
      <c r="N6913" t="str">
        <f>TEXT(B6913,"dddd")</f>
        <v>Thursday</v>
      </c>
    </row>
    <row r="6914" spans="1:14" x14ac:dyDescent="0.35">
      <c r="A6914">
        <v>292826</v>
      </c>
      <c r="B6914" s="3">
        <v>45806</v>
      </c>
      <c r="C6914" s="4">
        <v>0.58021990740740736</v>
      </c>
      <c r="D6914" t="s">
        <v>441</v>
      </c>
      <c r="E6914">
        <v>1</v>
      </c>
      <c r="G6914" t="s">
        <v>433</v>
      </c>
      <c r="H6914" t="s">
        <v>435</v>
      </c>
      <c r="J6914" t="s">
        <v>403</v>
      </c>
      <c r="K6914">
        <v>2</v>
      </c>
      <c r="L6914" t="str">
        <f>_xlfn.CONCAT(D6914,F6914)</f>
        <v>Sticky bun</v>
      </c>
      <c r="M6914" s="10">
        <f>E6914*_xlfn.XLOOKUP(L6914,PriceListData!$F$2:$F$97,PriceListData!$E$2:$E$97)</f>
        <v>2.75</v>
      </c>
      <c r="N6914" t="str">
        <f>TEXT(B6914,"dddd")</f>
        <v>Thursday</v>
      </c>
    </row>
    <row r="6915" spans="1:14" x14ac:dyDescent="0.35">
      <c r="A6915">
        <v>292825</v>
      </c>
      <c r="B6915" s="3">
        <v>45806</v>
      </c>
      <c r="C6915" s="4">
        <v>0.57428240740740744</v>
      </c>
      <c r="D6915" t="s">
        <v>438</v>
      </c>
      <c r="E6915">
        <v>1</v>
      </c>
      <c r="G6915" t="s">
        <v>433</v>
      </c>
      <c r="H6915" t="s">
        <v>435</v>
      </c>
      <c r="J6915" t="s">
        <v>403</v>
      </c>
      <c r="K6915">
        <v>1</v>
      </c>
      <c r="L6915" t="str">
        <f>_xlfn.CONCAT(D6915,F6915)</f>
        <v>Cinnamon roll</v>
      </c>
      <c r="M6915" s="10">
        <f>E6915*_xlfn.XLOOKUP(L6915,PriceListData!$F$2:$F$97,PriceListData!$E$2:$E$97)</f>
        <v>3.75</v>
      </c>
      <c r="N6915" t="str">
        <f>TEXT(B6915,"dddd")</f>
        <v>Thursday</v>
      </c>
    </row>
    <row r="6916" spans="1:14" x14ac:dyDescent="0.35">
      <c r="A6916">
        <v>292824</v>
      </c>
      <c r="B6916" s="3">
        <v>45806</v>
      </c>
      <c r="C6916" s="4">
        <v>0.56844907407407408</v>
      </c>
      <c r="D6916" t="s">
        <v>438</v>
      </c>
      <c r="E6916">
        <v>1</v>
      </c>
      <c r="G6916" t="s">
        <v>433</v>
      </c>
      <c r="H6916" t="s">
        <v>435</v>
      </c>
      <c r="J6916" t="s">
        <v>403</v>
      </c>
      <c r="K6916">
        <v>1</v>
      </c>
      <c r="L6916" t="str">
        <f>_xlfn.CONCAT(D6916,F6916)</f>
        <v>Cinnamon roll</v>
      </c>
      <c r="M6916" s="10">
        <f>E6916*_xlfn.XLOOKUP(L6916,PriceListData!$F$2:$F$97,PriceListData!$E$2:$E$97)</f>
        <v>3.75</v>
      </c>
      <c r="N6916" t="str">
        <f>TEXT(B6916,"dddd")</f>
        <v>Thursday</v>
      </c>
    </row>
    <row r="6917" spans="1:14" x14ac:dyDescent="0.35">
      <c r="A6917">
        <v>292823</v>
      </c>
      <c r="B6917" s="3">
        <v>45806</v>
      </c>
      <c r="C6917" s="4">
        <v>0.52129629629629626</v>
      </c>
      <c r="D6917" t="s">
        <v>437</v>
      </c>
      <c r="E6917">
        <v>1</v>
      </c>
      <c r="G6917" t="s">
        <v>433</v>
      </c>
      <c r="H6917" t="s">
        <v>435</v>
      </c>
      <c r="J6917" t="s">
        <v>403</v>
      </c>
      <c r="K6917">
        <v>1</v>
      </c>
      <c r="L6917" t="str">
        <f>_xlfn.CONCAT(D6917,F6917)</f>
        <v>Pizza pocket</v>
      </c>
      <c r="M6917" s="10">
        <f>E6917*_xlfn.XLOOKUP(L6917,PriceListData!$F$2:$F$97,PriceListData!$E$2:$E$97)</f>
        <v>5</v>
      </c>
      <c r="N6917" t="str">
        <f>TEXT(B6917,"dddd")</f>
        <v>Thursday</v>
      </c>
    </row>
    <row r="6918" spans="1:14" x14ac:dyDescent="0.35">
      <c r="A6918">
        <v>292822</v>
      </c>
      <c r="B6918" s="3">
        <v>45806</v>
      </c>
      <c r="C6918" s="4">
        <v>0.51643518518518516</v>
      </c>
      <c r="D6918" t="s">
        <v>436</v>
      </c>
      <c r="E6918">
        <v>1</v>
      </c>
      <c r="G6918" t="s">
        <v>433</v>
      </c>
      <c r="H6918" t="s">
        <v>435</v>
      </c>
      <c r="J6918" t="s">
        <v>403</v>
      </c>
      <c r="K6918">
        <v>1</v>
      </c>
      <c r="L6918" t="str">
        <f>_xlfn.CONCAT(D6918,F6918)</f>
        <v>Apricot danish</v>
      </c>
      <c r="M6918" s="10">
        <f>E6918*_xlfn.XLOOKUP(L6918,PriceListData!$F$2:$F$97,PriceListData!$E$2:$E$97)</f>
        <v>3.5</v>
      </c>
      <c r="N6918" t="str">
        <f>TEXT(B6918,"dddd")</f>
        <v>Thursday</v>
      </c>
    </row>
    <row r="6919" spans="1:14" x14ac:dyDescent="0.35">
      <c r="A6919">
        <v>292821</v>
      </c>
      <c r="B6919" s="3">
        <v>45806</v>
      </c>
      <c r="C6919" s="4">
        <v>0.51042824074074078</v>
      </c>
      <c r="D6919" t="s">
        <v>441</v>
      </c>
      <c r="E6919">
        <v>1</v>
      </c>
      <c r="G6919" t="s">
        <v>433</v>
      </c>
      <c r="H6919" t="s">
        <v>435</v>
      </c>
      <c r="J6919" t="s">
        <v>403</v>
      </c>
      <c r="K6919">
        <v>1</v>
      </c>
      <c r="L6919" t="str">
        <f>_xlfn.CONCAT(D6919,F6919)</f>
        <v>Sticky bun</v>
      </c>
      <c r="M6919" s="10">
        <f>E6919*_xlfn.XLOOKUP(L6919,PriceListData!$F$2:$F$97,PriceListData!$E$2:$E$97)</f>
        <v>2.75</v>
      </c>
      <c r="N6919" t="str">
        <f>TEXT(B6919,"dddd")</f>
        <v>Thursday</v>
      </c>
    </row>
    <row r="6920" spans="1:14" x14ac:dyDescent="0.35">
      <c r="A6920">
        <v>292820</v>
      </c>
      <c r="B6920" s="3">
        <v>45806</v>
      </c>
      <c r="C6920" s="4">
        <v>0.50063657407407403</v>
      </c>
      <c r="D6920" t="s">
        <v>441</v>
      </c>
      <c r="E6920">
        <v>1</v>
      </c>
      <c r="G6920" t="s">
        <v>433</v>
      </c>
      <c r="H6920" t="s">
        <v>435</v>
      </c>
      <c r="J6920" t="s">
        <v>403</v>
      </c>
      <c r="K6920">
        <v>1</v>
      </c>
      <c r="L6920" t="str">
        <f>_xlfn.CONCAT(D6920,F6920)</f>
        <v>Sticky bun</v>
      </c>
      <c r="M6920" s="10">
        <f>E6920*_xlfn.XLOOKUP(L6920,PriceListData!$F$2:$F$97,PriceListData!$E$2:$E$97)</f>
        <v>2.75</v>
      </c>
      <c r="N6920" t="str">
        <f>TEXT(B6920,"dddd")</f>
        <v>Thursday</v>
      </c>
    </row>
    <row r="6921" spans="1:14" x14ac:dyDescent="0.35">
      <c r="A6921">
        <v>292819</v>
      </c>
      <c r="B6921" s="3">
        <v>45806</v>
      </c>
      <c r="C6921" s="4">
        <v>0.50002314814814819</v>
      </c>
      <c r="D6921" t="s">
        <v>441</v>
      </c>
      <c r="E6921">
        <v>1</v>
      </c>
      <c r="G6921" t="s">
        <v>433</v>
      </c>
      <c r="H6921" t="s">
        <v>435</v>
      </c>
      <c r="J6921" t="s">
        <v>403</v>
      </c>
      <c r="K6921">
        <v>2</v>
      </c>
      <c r="L6921" t="str">
        <f>_xlfn.CONCAT(D6921,F6921)</f>
        <v>Sticky bun</v>
      </c>
      <c r="M6921" s="10">
        <f>E6921*_xlfn.XLOOKUP(L6921,PriceListData!$F$2:$F$97,PriceListData!$E$2:$E$97)</f>
        <v>2.75</v>
      </c>
      <c r="N6921" t="str">
        <f>TEXT(B6921,"dddd")</f>
        <v>Thursday</v>
      </c>
    </row>
    <row r="6922" spans="1:14" x14ac:dyDescent="0.35">
      <c r="A6922">
        <v>292818</v>
      </c>
      <c r="B6922" s="3">
        <v>45806</v>
      </c>
      <c r="C6922" s="4">
        <v>0.4974884259259259</v>
      </c>
      <c r="D6922" t="s">
        <v>362</v>
      </c>
      <c r="E6922">
        <v>1</v>
      </c>
      <c r="G6922" t="s">
        <v>433</v>
      </c>
      <c r="H6922" t="s">
        <v>435</v>
      </c>
      <c r="J6922" t="s">
        <v>403</v>
      </c>
      <c r="K6922">
        <v>1</v>
      </c>
      <c r="L6922" t="str">
        <f>_xlfn.CONCAT(D6922,F6922)</f>
        <v>Donut</v>
      </c>
      <c r="M6922" s="10">
        <f>E6922*_xlfn.XLOOKUP(L6922,PriceListData!$F$2:$F$97,PriceListData!$E$2:$E$97)</f>
        <v>3.75</v>
      </c>
      <c r="N6922" t="str">
        <f>TEXT(B6922,"dddd")</f>
        <v>Thursday</v>
      </c>
    </row>
    <row r="6923" spans="1:14" x14ac:dyDescent="0.35">
      <c r="A6923">
        <v>292817</v>
      </c>
      <c r="B6923" s="3">
        <v>45806</v>
      </c>
      <c r="C6923" s="4">
        <v>0.47188657407407408</v>
      </c>
      <c r="D6923" t="s">
        <v>438</v>
      </c>
      <c r="E6923">
        <v>1</v>
      </c>
      <c r="G6923" t="s">
        <v>433</v>
      </c>
      <c r="H6923" t="s">
        <v>435</v>
      </c>
      <c r="J6923" t="s">
        <v>403</v>
      </c>
      <c r="K6923">
        <v>2</v>
      </c>
      <c r="L6923" t="str">
        <f>_xlfn.CONCAT(D6923,F6923)</f>
        <v>Cinnamon roll</v>
      </c>
      <c r="M6923" s="10">
        <f>E6923*_xlfn.XLOOKUP(L6923,PriceListData!$F$2:$F$97,PriceListData!$E$2:$E$97)</f>
        <v>3.75</v>
      </c>
      <c r="N6923" t="str">
        <f>TEXT(B6923,"dddd")</f>
        <v>Thursday</v>
      </c>
    </row>
    <row r="6924" spans="1:14" x14ac:dyDescent="0.35">
      <c r="A6924">
        <v>292816</v>
      </c>
      <c r="B6924" s="3">
        <v>45806</v>
      </c>
      <c r="C6924" s="4">
        <v>0.4415277777777778</v>
      </c>
      <c r="D6924" t="s">
        <v>438</v>
      </c>
      <c r="E6924">
        <v>1</v>
      </c>
      <c r="G6924" t="s">
        <v>433</v>
      </c>
      <c r="H6924" t="s">
        <v>435</v>
      </c>
      <c r="J6924" t="s">
        <v>403</v>
      </c>
      <c r="K6924">
        <v>2</v>
      </c>
      <c r="L6924" t="str">
        <f>_xlfn.CONCAT(D6924,F6924)</f>
        <v>Cinnamon roll</v>
      </c>
      <c r="M6924" s="10">
        <f>E6924*_xlfn.XLOOKUP(L6924,PriceListData!$F$2:$F$97,PriceListData!$E$2:$E$97)</f>
        <v>3.75</v>
      </c>
      <c r="N6924" t="str">
        <f>TEXT(B6924,"dddd")</f>
        <v>Thursday</v>
      </c>
    </row>
    <row r="6925" spans="1:14" x14ac:dyDescent="0.35">
      <c r="A6925">
        <v>292815</v>
      </c>
      <c r="B6925" s="3">
        <v>45806</v>
      </c>
      <c r="C6925" s="4">
        <v>0.42603009259259261</v>
      </c>
      <c r="D6925" t="s">
        <v>441</v>
      </c>
      <c r="E6925">
        <v>1</v>
      </c>
      <c r="G6925" t="s">
        <v>433</v>
      </c>
      <c r="H6925" t="s">
        <v>435</v>
      </c>
      <c r="J6925" t="s">
        <v>403</v>
      </c>
      <c r="K6925">
        <v>1</v>
      </c>
      <c r="L6925" t="str">
        <f>_xlfn.CONCAT(D6925,F6925)</f>
        <v>Sticky bun</v>
      </c>
      <c r="M6925" s="10">
        <f>E6925*_xlfn.XLOOKUP(L6925,PriceListData!$F$2:$F$97,PriceListData!$E$2:$E$97)</f>
        <v>2.75</v>
      </c>
      <c r="N6925" t="str">
        <f>TEXT(B6925,"dddd")</f>
        <v>Thursday</v>
      </c>
    </row>
    <row r="6926" spans="1:14" x14ac:dyDescent="0.35">
      <c r="A6926">
        <v>292814</v>
      </c>
      <c r="B6926" s="3">
        <v>45806</v>
      </c>
      <c r="C6926" s="4">
        <v>0.42368055555555556</v>
      </c>
      <c r="D6926" t="s">
        <v>438</v>
      </c>
      <c r="E6926">
        <v>1</v>
      </c>
      <c r="G6926" t="s">
        <v>433</v>
      </c>
      <c r="H6926" t="s">
        <v>435</v>
      </c>
      <c r="J6926" t="s">
        <v>403</v>
      </c>
      <c r="K6926">
        <v>1</v>
      </c>
      <c r="L6926" t="str">
        <f>_xlfn.CONCAT(D6926,F6926)</f>
        <v>Cinnamon roll</v>
      </c>
      <c r="M6926" s="10">
        <f>E6926*_xlfn.XLOOKUP(L6926,PriceListData!$F$2:$F$97,PriceListData!$E$2:$E$97)</f>
        <v>3.75</v>
      </c>
      <c r="N6926" t="str">
        <f>TEXT(B6926,"dddd")</f>
        <v>Thursday</v>
      </c>
    </row>
    <row r="6927" spans="1:14" x14ac:dyDescent="0.35">
      <c r="A6927">
        <v>292813</v>
      </c>
      <c r="B6927" s="3">
        <v>45806</v>
      </c>
      <c r="C6927" s="4">
        <v>0.41107638888888887</v>
      </c>
      <c r="D6927" t="s">
        <v>438</v>
      </c>
      <c r="E6927">
        <v>1</v>
      </c>
      <c r="G6927" t="s">
        <v>433</v>
      </c>
      <c r="H6927" t="s">
        <v>435</v>
      </c>
      <c r="J6927" t="s">
        <v>403</v>
      </c>
      <c r="K6927">
        <v>1</v>
      </c>
      <c r="L6927" t="str">
        <f>_xlfn.CONCAT(D6927,F6927)</f>
        <v>Cinnamon roll</v>
      </c>
      <c r="M6927" s="10">
        <f>E6927*_xlfn.XLOOKUP(L6927,PriceListData!$F$2:$F$97,PriceListData!$E$2:$E$97)</f>
        <v>3.75</v>
      </c>
      <c r="N6927" t="str">
        <f>TEXT(B6927,"dddd")</f>
        <v>Thursday</v>
      </c>
    </row>
    <row r="6928" spans="1:14" x14ac:dyDescent="0.35">
      <c r="A6928">
        <v>292812</v>
      </c>
      <c r="B6928" s="3">
        <v>45806</v>
      </c>
      <c r="C6928" s="4">
        <v>0.40363425925925928</v>
      </c>
      <c r="D6928" t="s">
        <v>443</v>
      </c>
      <c r="E6928">
        <v>1</v>
      </c>
      <c r="G6928" t="s">
        <v>433</v>
      </c>
      <c r="H6928" t="s">
        <v>435</v>
      </c>
      <c r="J6928" t="s">
        <v>403</v>
      </c>
      <c r="K6928">
        <v>1</v>
      </c>
      <c r="L6928" t="str">
        <f>_xlfn.CONCAT(D6928,F6928)</f>
        <v>Scone with clotted cream and jam</v>
      </c>
      <c r="M6928" s="10">
        <f>E6928*_xlfn.XLOOKUP(L6928,PriceListData!$F$2:$F$97,PriceListData!$E$2:$E$97)</f>
        <v>5.75</v>
      </c>
      <c r="N6928" t="str">
        <f>TEXT(B6928,"dddd")</f>
        <v>Thursday</v>
      </c>
    </row>
    <row r="6929" spans="1:14" x14ac:dyDescent="0.35">
      <c r="A6929">
        <v>292811</v>
      </c>
      <c r="B6929" s="3">
        <v>45806</v>
      </c>
      <c r="C6929" s="4">
        <v>0.39784722222222224</v>
      </c>
      <c r="D6929" t="s">
        <v>441</v>
      </c>
      <c r="E6929">
        <v>1</v>
      </c>
      <c r="G6929" t="s">
        <v>433</v>
      </c>
      <c r="H6929" t="s">
        <v>435</v>
      </c>
      <c r="J6929" t="s">
        <v>403</v>
      </c>
      <c r="K6929">
        <v>2</v>
      </c>
      <c r="L6929" t="str">
        <f>_xlfn.CONCAT(D6929,F6929)</f>
        <v>Sticky bun</v>
      </c>
      <c r="M6929" s="10">
        <f>E6929*_xlfn.XLOOKUP(L6929,PriceListData!$F$2:$F$97,PriceListData!$E$2:$E$97)</f>
        <v>2.75</v>
      </c>
      <c r="N6929" t="str">
        <f>TEXT(B6929,"dddd")</f>
        <v>Thursday</v>
      </c>
    </row>
    <row r="6930" spans="1:14" x14ac:dyDescent="0.35">
      <c r="A6930">
        <v>292810</v>
      </c>
      <c r="B6930" s="3">
        <v>45806</v>
      </c>
      <c r="C6930" s="4">
        <v>0.37973379629629628</v>
      </c>
      <c r="D6930" t="s">
        <v>443</v>
      </c>
      <c r="E6930">
        <v>1</v>
      </c>
      <c r="G6930" t="s">
        <v>433</v>
      </c>
      <c r="H6930" t="s">
        <v>435</v>
      </c>
      <c r="J6930" t="s">
        <v>403</v>
      </c>
      <c r="K6930">
        <v>1</v>
      </c>
      <c r="L6930" t="str">
        <f>_xlfn.CONCAT(D6930,F6930)</f>
        <v>Scone with clotted cream and jam</v>
      </c>
      <c r="M6930" s="10">
        <f>E6930*_xlfn.XLOOKUP(L6930,PriceListData!$F$2:$F$97,PriceListData!$E$2:$E$97)</f>
        <v>5.75</v>
      </c>
      <c r="N6930" t="str">
        <f>TEXT(B6930,"dddd")</f>
        <v>Thursday</v>
      </c>
    </row>
    <row r="6931" spans="1:14" x14ac:dyDescent="0.35">
      <c r="A6931">
        <v>292809</v>
      </c>
      <c r="B6931" s="3">
        <v>45806</v>
      </c>
      <c r="C6931" s="4">
        <v>0.37412037037037038</v>
      </c>
      <c r="D6931" t="s">
        <v>438</v>
      </c>
      <c r="E6931">
        <v>1</v>
      </c>
      <c r="G6931" t="s">
        <v>433</v>
      </c>
      <c r="H6931" t="s">
        <v>435</v>
      </c>
      <c r="J6931" t="s">
        <v>403</v>
      </c>
      <c r="K6931">
        <v>2</v>
      </c>
      <c r="L6931" t="str">
        <f>_xlfn.CONCAT(D6931,F6931)</f>
        <v>Cinnamon roll</v>
      </c>
      <c r="M6931" s="10">
        <f>E6931*_xlfn.XLOOKUP(L6931,PriceListData!$F$2:$F$97,PriceListData!$E$2:$E$97)</f>
        <v>3.75</v>
      </c>
      <c r="N6931" t="str">
        <f>TEXT(B6931,"dddd")</f>
        <v>Thursday</v>
      </c>
    </row>
    <row r="6932" spans="1:14" x14ac:dyDescent="0.35">
      <c r="A6932">
        <v>292808</v>
      </c>
      <c r="B6932" s="3">
        <v>45806</v>
      </c>
      <c r="C6932" s="4">
        <v>0.36518518518518517</v>
      </c>
      <c r="D6932" t="s">
        <v>438</v>
      </c>
      <c r="E6932">
        <v>1</v>
      </c>
      <c r="G6932" t="s">
        <v>433</v>
      </c>
      <c r="H6932" t="s">
        <v>435</v>
      </c>
      <c r="J6932" t="s">
        <v>403</v>
      </c>
      <c r="K6932">
        <v>2</v>
      </c>
      <c r="L6932" t="str">
        <f>_xlfn.CONCAT(D6932,F6932)</f>
        <v>Cinnamon roll</v>
      </c>
      <c r="M6932" s="10">
        <f>E6932*_xlfn.XLOOKUP(L6932,PriceListData!$F$2:$F$97,PriceListData!$E$2:$E$97)</f>
        <v>3.75</v>
      </c>
      <c r="N6932" t="str">
        <f>TEXT(B6932,"dddd")</f>
        <v>Thursday</v>
      </c>
    </row>
    <row r="6933" spans="1:14" x14ac:dyDescent="0.35">
      <c r="A6933">
        <v>292807</v>
      </c>
      <c r="B6933" s="3">
        <v>45806</v>
      </c>
      <c r="C6933" s="4">
        <v>0.36394675925925923</v>
      </c>
      <c r="D6933" t="s">
        <v>443</v>
      </c>
      <c r="E6933">
        <v>1</v>
      </c>
      <c r="G6933" t="s">
        <v>433</v>
      </c>
      <c r="H6933" t="s">
        <v>435</v>
      </c>
      <c r="J6933" t="s">
        <v>403</v>
      </c>
      <c r="K6933">
        <v>1</v>
      </c>
      <c r="L6933" t="str">
        <f>_xlfn.CONCAT(D6933,F6933)</f>
        <v>Scone with clotted cream and jam</v>
      </c>
      <c r="M6933" s="10">
        <f>E6933*_xlfn.XLOOKUP(L6933,PriceListData!$F$2:$F$97,PriceListData!$E$2:$E$97)</f>
        <v>5.75</v>
      </c>
      <c r="N6933" t="str">
        <f>TEXT(B6933,"dddd")</f>
        <v>Thursday</v>
      </c>
    </row>
    <row r="6934" spans="1:14" x14ac:dyDescent="0.35">
      <c r="A6934">
        <v>292806</v>
      </c>
      <c r="B6934" s="3">
        <v>45806</v>
      </c>
      <c r="C6934" s="4">
        <v>0.36259259259259258</v>
      </c>
      <c r="D6934" t="s">
        <v>443</v>
      </c>
      <c r="E6934">
        <v>1</v>
      </c>
      <c r="G6934" t="s">
        <v>433</v>
      </c>
      <c r="H6934" t="s">
        <v>435</v>
      </c>
      <c r="J6934" t="s">
        <v>403</v>
      </c>
      <c r="K6934">
        <v>1</v>
      </c>
      <c r="L6934" t="str">
        <f>_xlfn.CONCAT(D6934,F6934)</f>
        <v>Scone with clotted cream and jam</v>
      </c>
      <c r="M6934" s="10">
        <f>E6934*_xlfn.XLOOKUP(L6934,PriceListData!$F$2:$F$97,PriceListData!$E$2:$E$97)</f>
        <v>5.75</v>
      </c>
      <c r="N6934" t="str">
        <f>TEXT(B6934,"dddd")</f>
        <v>Thursday</v>
      </c>
    </row>
    <row r="6935" spans="1:14" x14ac:dyDescent="0.35">
      <c r="A6935">
        <v>292805</v>
      </c>
      <c r="B6935" s="3">
        <v>45806</v>
      </c>
      <c r="C6935" s="4">
        <v>0.34328703703703706</v>
      </c>
      <c r="D6935" t="s">
        <v>443</v>
      </c>
      <c r="E6935">
        <v>1</v>
      </c>
      <c r="G6935" t="s">
        <v>433</v>
      </c>
      <c r="H6935" t="s">
        <v>435</v>
      </c>
      <c r="J6935" t="s">
        <v>403</v>
      </c>
      <c r="K6935">
        <v>1</v>
      </c>
      <c r="L6935" t="str">
        <f>_xlfn.CONCAT(D6935,F6935)</f>
        <v>Scone with clotted cream and jam</v>
      </c>
      <c r="M6935" s="10">
        <f>E6935*_xlfn.XLOOKUP(L6935,PriceListData!$F$2:$F$97,PriceListData!$E$2:$E$97)</f>
        <v>5.75</v>
      </c>
      <c r="N6935" t="str">
        <f>TEXT(B6935,"dddd")</f>
        <v>Thursday</v>
      </c>
    </row>
    <row r="6936" spans="1:14" x14ac:dyDescent="0.35">
      <c r="A6936">
        <v>292804</v>
      </c>
      <c r="B6936" s="3">
        <v>45806</v>
      </c>
      <c r="C6936" s="4">
        <v>0.32333333333333331</v>
      </c>
      <c r="D6936" t="s">
        <v>456</v>
      </c>
      <c r="E6936">
        <v>1</v>
      </c>
      <c r="G6936" t="s">
        <v>433</v>
      </c>
      <c r="H6936" t="s">
        <v>440</v>
      </c>
      <c r="J6936" t="s">
        <v>403</v>
      </c>
      <c r="K6936">
        <v>1</v>
      </c>
      <c r="L6936" t="str">
        <f>_xlfn.CONCAT(D6936,F6936)</f>
        <v>Cinnamon roll (day old)</v>
      </c>
      <c r="M6936" s="10">
        <f>E6936*_xlfn.XLOOKUP(L6936,PriceListData!$F$2:$F$97,PriceListData!$E$2:$E$97)</f>
        <v>3</v>
      </c>
      <c r="N6936" t="str">
        <f>TEXT(B6936,"dddd")</f>
        <v>Thursday</v>
      </c>
    </row>
    <row r="6937" spans="1:14" x14ac:dyDescent="0.35">
      <c r="A6937">
        <v>292803</v>
      </c>
      <c r="B6937" s="3">
        <v>45806</v>
      </c>
      <c r="C6937" s="4">
        <v>0.30118055555555556</v>
      </c>
      <c r="D6937" t="s">
        <v>443</v>
      </c>
      <c r="E6937">
        <v>1</v>
      </c>
      <c r="G6937" t="s">
        <v>433</v>
      </c>
      <c r="H6937" t="s">
        <v>435</v>
      </c>
      <c r="J6937" t="s">
        <v>403</v>
      </c>
      <c r="K6937">
        <v>1</v>
      </c>
      <c r="L6937" t="str">
        <f>_xlfn.CONCAT(D6937,F6937)</f>
        <v>Scone with clotted cream and jam</v>
      </c>
      <c r="M6937" s="10">
        <f>E6937*_xlfn.XLOOKUP(L6937,PriceListData!$F$2:$F$97,PriceListData!$E$2:$E$97)</f>
        <v>5.75</v>
      </c>
      <c r="N6937" t="str">
        <f>TEXT(B6937,"dddd")</f>
        <v>Thursday</v>
      </c>
    </row>
    <row r="6938" spans="1:14" x14ac:dyDescent="0.35">
      <c r="A6938">
        <v>292802</v>
      </c>
      <c r="B6938" s="3">
        <v>45806</v>
      </c>
      <c r="C6938" s="4">
        <v>0.29435185185185186</v>
      </c>
      <c r="D6938" t="s">
        <v>456</v>
      </c>
      <c r="E6938">
        <v>1</v>
      </c>
      <c r="G6938" t="s">
        <v>433</v>
      </c>
      <c r="H6938" t="s">
        <v>440</v>
      </c>
      <c r="J6938" t="s">
        <v>403</v>
      </c>
      <c r="K6938">
        <v>2</v>
      </c>
      <c r="L6938" t="str">
        <f>_xlfn.CONCAT(D6938,F6938)</f>
        <v>Cinnamon roll (day old)</v>
      </c>
      <c r="M6938" s="10">
        <f>E6938*_xlfn.XLOOKUP(L6938,PriceListData!$F$2:$F$97,PriceListData!$E$2:$E$97)</f>
        <v>3</v>
      </c>
      <c r="N6938" t="str">
        <f>TEXT(B6938,"dddd")</f>
        <v>Thursday</v>
      </c>
    </row>
    <row r="6939" spans="1:14" x14ac:dyDescent="0.35">
      <c r="A6939">
        <v>293213</v>
      </c>
      <c r="B6939" s="3">
        <v>45807</v>
      </c>
      <c r="C6939" s="4">
        <v>0.86234953703703698</v>
      </c>
      <c r="D6939" t="s">
        <v>52</v>
      </c>
      <c r="E6939">
        <v>1</v>
      </c>
      <c r="F6939" t="s">
        <v>15</v>
      </c>
      <c r="G6939" t="s">
        <v>405</v>
      </c>
      <c r="H6939" t="s">
        <v>414</v>
      </c>
      <c r="J6939" t="s">
        <v>403</v>
      </c>
      <c r="K6939">
        <v>1</v>
      </c>
      <c r="L6939" t="str">
        <f>_xlfn.CONCAT(D6939,F6939)</f>
        <v>Frappé12 oz</v>
      </c>
      <c r="M6939" s="10">
        <f>E6939*_xlfn.XLOOKUP(L6939,PriceListData!$F$2:$F$97,PriceListData!$E$2:$E$97)</f>
        <v>4.75</v>
      </c>
      <c r="N6939" t="str">
        <f>TEXT(B6939,"dddd")</f>
        <v>Friday</v>
      </c>
    </row>
    <row r="6940" spans="1:14" x14ac:dyDescent="0.35">
      <c r="A6940">
        <v>293212</v>
      </c>
      <c r="B6940" s="3">
        <v>45807</v>
      </c>
      <c r="C6940" s="4">
        <v>0.83251157407407406</v>
      </c>
      <c r="D6940" t="s">
        <v>21</v>
      </c>
      <c r="E6940">
        <v>1</v>
      </c>
      <c r="F6940" t="s">
        <v>15</v>
      </c>
      <c r="G6940" t="s">
        <v>405</v>
      </c>
      <c r="H6940" t="s">
        <v>406</v>
      </c>
      <c r="J6940" t="s">
        <v>403</v>
      </c>
      <c r="K6940">
        <v>1</v>
      </c>
      <c r="L6940" t="str">
        <f>_xlfn.CONCAT(D6940,F6940)</f>
        <v>Pourover12 oz</v>
      </c>
      <c r="M6940" s="10">
        <f>E6940*_xlfn.XLOOKUP(L6940,PriceListData!$F$2:$F$97,PriceListData!$E$2:$E$97)</f>
        <v>3.5</v>
      </c>
      <c r="N6940" t="str">
        <f>TEXT(B6940,"dddd")</f>
        <v>Friday</v>
      </c>
    </row>
    <row r="6941" spans="1:14" x14ac:dyDescent="0.35">
      <c r="A6941">
        <v>293211</v>
      </c>
      <c r="B6941" s="3">
        <v>45807</v>
      </c>
      <c r="C6941" s="4">
        <v>0.80190972222222223</v>
      </c>
      <c r="D6941" t="s">
        <v>404</v>
      </c>
      <c r="E6941">
        <v>1</v>
      </c>
      <c r="F6941" t="s">
        <v>15</v>
      </c>
      <c r="G6941" t="s">
        <v>405</v>
      </c>
      <c r="H6941" t="s">
        <v>406</v>
      </c>
      <c r="J6941" t="s">
        <v>403</v>
      </c>
      <c r="K6941">
        <v>1</v>
      </c>
      <c r="L6941" t="str">
        <f>_xlfn.CONCAT(D6941,F6941)</f>
        <v>Café latté12 oz</v>
      </c>
      <c r="M6941" s="10">
        <f>E6941*_xlfn.XLOOKUP(L6941,PriceListData!$F$2:$F$97,PriceListData!$E$2:$E$97)</f>
        <v>4.25</v>
      </c>
      <c r="N6941" t="str">
        <f>TEXT(B6941,"dddd")</f>
        <v>Friday</v>
      </c>
    </row>
    <row r="6942" spans="1:14" x14ac:dyDescent="0.35">
      <c r="A6942">
        <v>293210</v>
      </c>
      <c r="B6942" s="3">
        <v>45807</v>
      </c>
      <c r="C6942" s="4">
        <v>0.78672453703703704</v>
      </c>
      <c r="D6942" t="s">
        <v>21</v>
      </c>
      <c r="E6942">
        <v>1</v>
      </c>
      <c r="F6942" t="s">
        <v>15</v>
      </c>
      <c r="G6942" t="s">
        <v>405</v>
      </c>
      <c r="H6942" t="s">
        <v>406</v>
      </c>
      <c r="J6942" t="s">
        <v>403</v>
      </c>
      <c r="K6942">
        <v>2</v>
      </c>
      <c r="L6942" t="str">
        <f>_xlfn.CONCAT(D6942,F6942)</f>
        <v>Pourover12 oz</v>
      </c>
      <c r="M6942" s="10">
        <f>E6942*_xlfn.XLOOKUP(L6942,PriceListData!$F$2:$F$97,PriceListData!$E$2:$E$97)</f>
        <v>3.5</v>
      </c>
      <c r="N6942" t="str">
        <f>TEXT(B6942,"dddd")</f>
        <v>Friday</v>
      </c>
    </row>
    <row r="6943" spans="1:14" x14ac:dyDescent="0.35">
      <c r="A6943">
        <v>293209</v>
      </c>
      <c r="B6943" s="3">
        <v>45807</v>
      </c>
      <c r="C6943" s="4">
        <v>0.77885416666666663</v>
      </c>
      <c r="D6943" t="s">
        <v>404</v>
      </c>
      <c r="E6943">
        <v>1</v>
      </c>
      <c r="F6943" t="s">
        <v>15</v>
      </c>
      <c r="G6943" t="s">
        <v>405</v>
      </c>
      <c r="H6943" t="s">
        <v>406</v>
      </c>
      <c r="J6943" t="s">
        <v>403</v>
      </c>
      <c r="K6943">
        <v>1</v>
      </c>
      <c r="L6943" t="str">
        <f>_xlfn.CONCAT(D6943,F6943)</f>
        <v>Café latté12 oz</v>
      </c>
      <c r="M6943" s="10">
        <f>E6943*_xlfn.XLOOKUP(L6943,PriceListData!$F$2:$F$97,PriceListData!$E$2:$E$97)</f>
        <v>4.25</v>
      </c>
      <c r="N6943" t="str">
        <f>TEXT(B6943,"dddd")</f>
        <v>Friday</v>
      </c>
    </row>
    <row r="6944" spans="1:14" x14ac:dyDescent="0.35">
      <c r="A6944">
        <v>293208</v>
      </c>
      <c r="B6944" s="3">
        <v>45807</v>
      </c>
      <c r="C6944" s="4">
        <v>0.77732638888888894</v>
      </c>
      <c r="D6944" t="s">
        <v>52</v>
      </c>
      <c r="E6944">
        <v>2</v>
      </c>
      <c r="F6944" t="s">
        <v>15</v>
      </c>
      <c r="G6944" t="s">
        <v>405</v>
      </c>
      <c r="H6944" t="s">
        <v>414</v>
      </c>
      <c r="J6944" t="s">
        <v>403</v>
      </c>
      <c r="K6944">
        <v>2</v>
      </c>
      <c r="L6944" t="str">
        <f>_xlfn.CONCAT(D6944,F6944)</f>
        <v>Frappé12 oz</v>
      </c>
      <c r="M6944" s="10">
        <f>E6944*_xlfn.XLOOKUP(L6944,PriceListData!$F$2:$F$97,PriceListData!$E$2:$E$97)</f>
        <v>9.5</v>
      </c>
      <c r="N6944" t="str">
        <f>TEXT(B6944,"dddd")</f>
        <v>Friday</v>
      </c>
    </row>
    <row r="6945" spans="1:14" x14ac:dyDescent="0.35">
      <c r="A6945">
        <v>293207</v>
      </c>
      <c r="B6945" s="3">
        <v>45807</v>
      </c>
      <c r="C6945" s="4">
        <v>0.76533564814814814</v>
      </c>
      <c r="D6945" t="s">
        <v>411</v>
      </c>
      <c r="E6945">
        <v>1</v>
      </c>
      <c r="F6945" t="s">
        <v>24</v>
      </c>
      <c r="G6945" t="s">
        <v>405</v>
      </c>
      <c r="H6945" t="s">
        <v>406</v>
      </c>
      <c r="J6945" t="s">
        <v>403</v>
      </c>
      <c r="K6945">
        <v>1</v>
      </c>
      <c r="L6945" t="str">
        <f>_xlfn.CONCAT(D6945,F6945)</f>
        <v>Turkish coffee3 oz</v>
      </c>
      <c r="M6945" s="10">
        <f>E6945*_xlfn.XLOOKUP(L6945,PriceListData!$F$2:$F$97,PriceListData!$E$2:$E$97)</f>
        <v>3.75</v>
      </c>
      <c r="N6945" t="str">
        <f>TEXT(B6945,"dddd")</f>
        <v>Friday</v>
      </c>
    </row>
    <row r="6946" spans="1:14" x14ac:dyDescent="0.35">
      <c r="A6946">
        <v>293206</v>
      </c>
      <c r="B6946" s="3">
        <v>45807</v>
      </c>
      <c r="C6946" s="4">
        <v>0.76428240740740738</v>
      </c>
      <c r="D6946" t="s">
        <v>54</v>
      </c>
      <c r="E6946">
        <v>1</v>
      </c>
      <c r="G6946" t="s">
        <v>415</v>
      </c>
      <c r="H6946" t="s">
        <v>416</v>
      </c>
      <c r="J6946" t="s">
        <v>403</v>
      </c>
      <c r="K6946">
        <v>1</v>
      </c>
      <c r="L6946" t="str">
        <f>_xlfn.CONCAT(D6946,F6946)</f>
        <v>Syrup</v>
      </c>
      <c r="M6946" s="10">
        <f>E6946*_xlfn.XLOOKUP(L6946,PriceListData!$F$2:$F$97,PriceListData!$E$2:$E$97)</f>
        <v>0.75</v>
      </c>
      <c r="N6946" t="str">
        <f>TEXT(B6946,"dddd")</f>
        <v>Friday</v>
      </c>
    </row>
    <row r="6947" spans="1:14" x14ac:dyDescent="0.35">
      <c r="A6947">
        <v>293206</v>
      </c>
      <c r="B6947" s="3">
        <v>45807</v>
      </c>
      <c r="C6947" s="4">
        <v>0.76428240740740738</v>
      </c>
      <c r="D6947" t="s">
        <v>21</v>
      </c>
      <c r="E6947">
        <v>1</v>
      </c>
      <c r="F6947" t="s">
        <v>15</v>
      </c>
      <c r="G6947" t="s">
        <v>405</v>
      </c>
      <c r="H6947" t="s">
        <v>406</v>
      </c>
      <c r="J6947" t="s">
        <v>403</v>
      </c>
      <c r="K6947">
        <v>1</v>
      </c>
      <c r="L6947" t="str">
        <f>_xlfn.CONCAT(D6947,F6947)</f>
        <v>Pourover12 oz</v>
      </c>
      <c r="M6947" s="10">
        <f>E6947*_xlfn.XLOOKUP(L6947,PriceListData!$F$2:$F$97,PriceListData!$E$2:$E$97)</f>
        <v>3.5</v>
      </c>
      <c r="N6947" t="str">
        <f>TEXT(B6947,"dddd")</f>
        <v>Friday</v>
      </c>
    </row>
    <row r="6948" spans="1:14" x14ac:dyDescent="0.35">
      <c r="A6948">
        <v>293205</v>
      </c>
      <c r="B6948" s="3">
        <v>45807</v>
      </c>
      <c r="C6948" s="4">
        <v>0.74572916666666667</v>
      </c>
      <c r="D6948" t="s">
        <v>410</v>
      </c>
      <c r="E6948">
        <v>1</v>
      </c>
      <c r="F6948" t="s">
        <v>15</v>
      </c>
      <c r="G6948" t="s">
        <v>405</v>
      </c>
      <c r="H6948" t="s">
        <v>406</v>
      </c>
      <c r="J6948" t="s">
        <v>403</v>
      </c>
      <c r="K6948">
        <v>1</v>
      </c>
      <c r="L6948" t="str">
        <f>_xlfn.CONCAT(D6948,F6948)</f>
        <v>Café Cubano12 oz</v>
      </c>
      <c r="M6948" s="10">
        <f>E6948*_xlfn.XLOOKUP(L6948,PriceListData!$F$2:$F$97,PriceListData!$E$2:$E$97)</f>
        <v>7</v>
      </c>
      <c r="N6948" t="str">
        <f>TEXT(B6948,"dddd")</f>
        <v>Friday</v>
      </c>
    </row>
    <row r="6949" spans="1:14" x14ac:dyDescent="0.35">
      <c r="A6949">
        <v>293204</v>
      </c>
      <c r="B6949" s="3">
        <v>45807</v>
      </c>
      <c r="C6949" s="4">
        <v>0.74250000000000005</v>
      </c>
      <c r="D6949" t="s">
        <v>445</v>
      </c>
      <c r="E6949">
        <v>1</v>
      </c>
      <c r="F6949" t="s">
        <v>15</v>
      </c>
      <c r="G6949" t="s">
        <v>423</v>
      </c>
      <c r="H6949" t="s">
        <v>414</v>
      </c>
      <c r="J6949" t="s">
        <v>403</v>
      </c>
      <c r="K6949">
        <v>1</v>
      </c>
      <c r="L6949" t="str">
        <f>_xlfn.CONCAT(D6949,F6949)</f>
        <v>Mango lassi12 oz</v>
      </c>
      <c r="M6949" s="10">
        <f>E6949*_xlfn.XLOOKUP(L6949,PriceListData!$F$2:$F$97,PriceListData!$E$2:$E$97)</f>
        <v>5.75</v>
      </c>
      <c r="N6949" t="str">
        <f>TEXT(B6949,"dddd")</f>
        <v>Friday</v>
      </c>
    </row>
    <row r="6950" spans="1:14" x14ac:dyDescent="0.35">
      <c r="A6950">
        <v>293204</v>
      </c>
      <c r="B6950" s="3">
        <v>45807</v>
      </c>
      <c r="C6950" s="4">
        <v>0.74250000000000005</v>
      </c>
      <c r="D6950" t="s">
        <v>424</v>
      </c>
      <c r="E6950">
        <v>1</v>
      </c>
      <c r="F6950" t="s">
        <v>15</v>
      </c>
      <c r="G6950" t="s">
        <v>423</v>
      </c>
      <c r="H6950" t="s">
        <v>414</v>
      </c>
      <c r="J6950" t="s">
        <v>403</v>
      </c>
      <c r="K6950">
        <v>1</v>
      </c>
      <c r="L6950" t="str">
        <f>_xlfn.CONCAT(D6950,F6950)</f>
        <v>Coconut milk smoothie12 oz</v>
      </c>
      <c r="M6950" s="10">
        <f>E6950*_xlfn.XLOOKUP(L6950,PriceListData!$F$2:$F$97,PriceListData!$E$2:$E$97)</f>
        <v>5.75</v>
      </c>
      <c r="N6950" t="str">
        <f>TEXT(B6950,"dddd")</f>
        <v>Friday</v>
      </c>
    </row>
    <row r="6951" spans="1:14" x14ac:dyDescent="0.35">
      <c r="A6951">
        <v>293203</v>
      </c>
      <c r="B6951" s="3">
        <v>45807</v>
      </c>
      <c r="C6951" s="4">
        <v>0.73219907407407403</v>
      </c>
      <c r="D6951" t="s">
        <v>412</v>
      </c>
      <c r="E6951">
        <v>1</v>
      </c>
      <c r="F6951" t="s">
        <v>15</v>
      </c>
      <c r="G6951" t="s">
        <v>413</v>
      </c>
      <c r="H6951" t="s">
        <v>414</v>
      </c>
      <c r="J6951" t="s">
        <v>403</v>
      </c>
      <c r="K6951">
        <v>1</v>
      </c>
      <c r="L6951" t="str">
        <f>_xlfn.CONCAT(D6951,F6951)</f>
        <v>Iced tea12 oz</v>
      </c>
      <c r="M6951" s="10">
        <f>E6951*_xlfn.XLOOKUP(L6951,PriceListData!$F$2:$F$97,PriceListData!$E$2:$E$97)</f>
        <v>4.25</v>
      </c>
      <c r="N6951" t="str">
        <f>TEXT(B6951,"dddd")</f>
        <v>Friday</v>
      </c>
    </row>
    <row r="6952" spans="1:14" x14ac:dyDescent="0.35">
      <c r="A6952">
        <v>293202</v>
      </c>
      <c r="B6952" s="3">
        <v>45807</v>
      </c>
      <c r="C6952" s="4">
        <v>0.73084490740740737</v>
      </c>
      <c r="D6952" t="s">
        <v>74</v>
      </c>
      <c r="E6952">
        <v>1</v>
      </c>
      <c r="F6952" t="s">
        <v>15</v>
      </c>
      <c r="G6952" t="s">
        <v>417</v>
      </c>
      <c r="H6952" t="s">
        <v>418</v>
      </c>
      <c r="J6952" t="s">
        <v>403</v>
      </c>
      <c r="K6952">
        <v>1</v>
      </c>
      <c r="L6952" t="str">
        <f>_xlfn.CONCAT(D6952,F6952)</f>
        <v>Single-origin12 oz</v>
      </c>
      <c r="M6952" s="10">
        <f>E6952*_xlfn.XLOOKUP(L6952,PriceListData!$F$2:$F$97,PriceListData!$E$2:$E$97)</f>
        <v>14.95</v>
      </c>
      <c r="N6952" t="str">
        <f>TEXT(B6952,"dddd")</f>
        <v>Friday</v>
      </c>
    </row>
    <row r="6953" spans="1:14" x14ac:dyDescent="0.35">
      <c r="A6953">
        <v>293201</v>
      </c>
      <c r="B6953" s="3">
        <v>45807</v>
      </c>
      <c r="C6953" s="4">
        <v>0.72665509259259264</v>
      </c>
      <c r="D6953" t="s">
        <v>452</v>
      </c>
      <c r="E6953">
        <v>1</v>
      </c>
      <c r="G6953" t="s">
        <v>401</v>
      </c>
      <c r="H6953" t="s">
        <v>453</v>
      </c>
      <c r="J6953" t="s">
        <v>403</v>
      </c>
      <c r="K6953">
        <v>1</v>
      </c>
      <c r="L6953" t="str">
        <f>_xlfn.CONCAT(D6953,F6953)</f>
        <v>Reusable travel mug</v>
      </c>
      <c r="M6953" s="10">
        <f>E6953*_xlfn.XLOOKUP(L6953,PriceListData!$F$2:$F$97,PriceListData!$E$2:$E$97)</f>
        <v>12.75</v>
      </c>
      <c r="N6953" t="str">
        <f>TEXT(B6953,"dddd")</f>
        <v>Friday</v>
      </c>
    </row>
    <row r="6954" spans="1:14" x14ac:dyDescent="0.35">
      <c r="A6954">
        <v>293201</v>
      </c>
      <c r="B6954" s="3">
        <v>45807</v>
      </c>
      <c r="C6954" s="4">
        <v>0.72665509259259264</v>
      </c>
      <c r="D6954" t="s">
        <v>52</v>
      </c>
      <c r="E6954">
        <v>1</v>
      </c>
      <c r="F6954" t="s">
        <v>15</v>
      </c>
      <c r="G6954" t="s">
        <v>405</v>
      </c>
      <c r="H6954" t="s">
        <v>414</v>
      </c>
      <c r="J6954" t="s">
        <v>403</v>
      </c>
      <c r="K6954">
        <v>1</v>
      </c>
      <c r="L6954" t="str">
        <f>_xlfn.CONCAT(D6954,F6954)</f>
        <v>Frappé12 oz</v>
      </c>
      <c r="M6954" s="10">
        <f>E6954*_xlfn.XLOOKUP(L6954,PriceListData!$F$2:$F$97,PriceListData!$E$2:$E$97)</f>
        <v>4.75</v>
      </c>
      <c r="N6954" t="str">
        <f>TEXT(B6954,"dddd")</f>
        <v>Friday</v>
      </c>
    </row>
    <row r="6955" spans="1:14" x14ac:dyDescent="0.35">
      <c r="A6955">
        <v>293200</v>
      </c>
      <c r="B6955" s="3">
        <v>45807</v>
      </c>
      <c r="C6955" s="4">
        <v>0.72393518518518518</v>
      </c>
      <c r="D6955" t="s">
        <v>404</v>
      </c>
      <c r="E6955">
        <v>1</v>
      </c>
      <c r="F6955" t="s">
        <v>15</v>
      </c>
      <c r="G6955" t="s">
        <v>405</v>
      </c>
      <c r="H6955" t="s">
        <v>406</v>
      </c>
      <c r="J6955" t="s">
        <v>403</v>
      </c>
      <c r="K6955">
        <v>1</v>
      </c>
      <c r="L6955" t="str">
        <f>_xlfn.CONCAT(D6955,F6955)</f>
        <v>Café latté12 oz</v>
      </c>
      <c r="M6955" s="10">
        <f>E6955*_xlfn.XLOOKUP(L6955,PriceListData!$F$2:$F$97,PriceListData!$E$2:$E$97)</f>
        <v>4.25</v>
      </c>
      <c r="N6955" t="str">
        <f>TEXT(B6955,"dddd")</f>
        <v>Friday</v>
      </c>
    </row>
    <row r="6956" spans="1:14" x14ac:dyDescent="0.35">
      <c r="A6956">
        <v>293199</v>
      </c>
      <c r="B6956" s="3">
        <v>45807</v>
      </c>
      <c r="C6956" s="4">
        <v>0.71133101851851854</v>
      </c>
      <c r="D6956" t="s">
        <v>52</v>
      </c>
      <c r="E6956">
        <v>1</v>
      </c>
      <c r="F6956" t="s">
        <v>15</v>
      </c>
      <c r="G6956" t="s">
        <v>405</v>
      </c>
      <c r="H6956" t="s">
        <v>414</v>
      </c>
      <c r="J6956" t="s">
        <v>403</v>
      </c>
      <c r="K6956">
        <v>2</v>
      </c>
      <c r="L6956" t="str">
        <f>_xlfn.CONCAT(D6956,F6956)</f>
        <v>Frappé12 oz</v>
      </c>
      <c r="M6956" s="10">
        <f>E6956*_xlfn.XLOOKUP(L6956,PriceListData!$F$2:$F$97,PriceListData!$E$2:$E$97)</f>
        <v>4.75</v>
      </c>
      <c r="N6956" t="str">
        <f>TEXT(B6956,"dddd")</f>
        <v>Friday</v>
      </c>
    </row>
    <row r="6957" spans="1:14" x14ac:dyDescent="0.35">
      <c r="A6957">
        <v>293198</v>
      </c>
      <c r="B6957" s="3">
        <v>45807</v>
      </c>
      <c r="C6957" s="4">
        <v>0.71068287037037037</v>
      </c>
      <c r="D6957" t="s">
        <v>74</v>
      </c>
      <c r="E6957">
        <v>1</v>
      </c>
      <c r="F6957" t="s">
        <v>15</v>
      </c>
      <c r="G6957" t="s">
        <v>417</v>
      </c>
      <c r="H6957" t="s">
        <v>418</v>
      </c>
      <c r="J6957" t="s">
        <v>403</v>
      </c>
      <c r="K6957">
        <v>2</v>
      </c>
      <c r="L6957" t="str">
        <f>_xlfn.CONCAT(D6957,F6957)</f>
        <v>Single-origin12 oz</v>
      </c>
      <c r="M6957" s="10">
        <f>E6957*_xlfn.XLOOKUP(L6957,PriceListData!$F$2:$F$97,PriceListData!$E$2:$E$97)</f>
        <v>14.95</v>
      </c>
      <c r="N6957" t="str">
        <f>TEXT(B6957,"dddd")</f>
        <v>Friday</v>
      </c>
    </row>
    <row r="6958" spans="1:14" x14ac:dyDescent="0.35">
      <c r="A6958">
        <v>293197</v>
      </c>
      <c r="B6958" s="3">
        <v>45807</v>
      </c>
      <c r="C6958" s="4">
        <v>0.70673611111111112</v>
      </c>
      <c r="D6958" t="s">
        <v>409</v>
      </c>
      <c r="E6958">
        <v>1</v>
      </c>
      <c r="F6958" t="s">
        <v>15</v>
      </c>
      <c r="G6958" t="s">
        <v>405</v>
      </c>
      <c r="H6958" t="s">
        <v>406</v>
      </c>
      <c r="J6958" t="s">
        <v>403</v>
      </c>
      <c r="K6958">
        <v>1</v>
      </c>
      <c r="L6958" t="str">
        <f>_xlfn.CONCAT(D6958,F6958)</f>
        <v>Drip coffee12 oz</v>
      </c>
      <c r="M6958" s="10">
        <f>E6958*_xlfn.XLOOKUP(L6958,PriceListData!$F$2:$F$97,PriceListData!$E$2:$E$97)</f>
        <v>2.25</v>
      </c>
      <c r="N6958" t="str">
        <f>TEXT(B6958,"dddd")</f>
        <v>Friday</v>
      </c>
    </row>
    <row r="6959" spans="1:14" x14ac:dyDescent="0.35">
      <c r="A6959">
        <v>293196</v>
      </c>
      <c r="B6959" s="3">
        <v>45807</v>
      </c>
      <c r="C6959" s="4">
        <v>0.7045717592592593</v>
      </c>
      <c r="D6959" t="s">
        <v>74</v>
      </c>
      <c r="E6959">
        <v>1</v>
      </c>
      <c r="F6959" t="s">
        <v>15</v>
      </c>
      <c r="G6959" t="s">
        <v>417</v>
      </c>
      <c r="H6959" t="s">
        <v>418</v>
      </c>
      <c r="J6959" t="s">
        <v>403</v>
      </c>
      <c r="K6959">
        <v>1</v>
      </c>
      <c r="L6959" t="str">
        <f>_xlfn.CONCAT(D6959,F6959)</f>
        <v>Single-origin12 oz</v>
      </c>
      <c r="M6959" s="10">
        <f>E6959*_xlfn.XLOOKUP(L6959,PriceListData!$F$2:$F$97,PriceListData!$E$2:$E$97)</f>
        <v>14.95</v>
      </c>
      <c r="N6959" t="str">
        <f>TEXT(B6959,"dddd")</f>
        <v>Friday</v>
      </c>
    </row>
    <row r="6960" spans="1:14" x14ac:dyDescent="0.35">
      <c r="A6960">
        <v>293195</v>
      </c>
      <c r="B6960" s="3">
        <v>45807</v>
      </c>
      <c r="C6960" s="4">
        <v>0.70299768518518524</v>
      </c>
      <c r="D6960" t="s">
        <v>54</v>
      </c>
      <c r="E6960">
        <v>1</v>
      </c>
      <c r="G6960" t="s">
        <v>415</v>
      </c>
      <c r="H6960" t="s">
        <v>416</v>
      </c>
      <c r="J6960" t="s">
        <v>403</v>
      </c>
      <c r="K6960">
        <v>1</v>
      </c>
      <c r="L6960" t="str">
        <f>_xlfn.CONCAT(D6960,F6960)</f>
        <v>Syrup</v>
      </c>
      <c r="M6960" s="10">
        <f>E6960*_xlfn.XLOOKUP(L6960,PriceListData!$F$2:$F$97,PriceListData!$E$2:$E$97)</f>
        <v>0.75</v>
      </c>
      <c r="N6960" t="str">
        <f>TEXT(B6960,"dddd")</f>
        <v>Friday</v>
      </c>
    </row>
    <row r="6961" spans="1:14" x14ac:dyDescent="0.35">
      <c r="A6961">
        <v>293195</v>
      </c>
      <c r="B6961" s="3">
        <v>45807</v>
      </c>
      <c r="C6961" s="4">
        <v>0.70299768518518524</v>
      </c>
      <c r="D6961" t="s">
        <v>21</v>
      </c>
      <c r="E6961">
        <v>1</v>
      </c>
      <c r="F6961" t="s">
        <v>15</v>
      </c>
      <c r="G6961" t="s">
        <v>405</v>
      </c>
      <c r="H6961" t="s">
        <v>406</v>
      </c>
      <c r="J6961" t="s">
        <v>403</v>
      </c>
      <c r="K6961">
        <v>1</v>
      </c>
      <c r="L6961" t="str">
        <f>_xlfn.CONCAT(D6961,F6961)</f>
        <v>Pourover12 oz</v>
      </c>
      <c r="M6961" s="10">
        <f>E6961*_xlfn.XLOOKUP(L6961,PriceListData!$F$2:$F$97,PriceListData!$E$2:$E$97)</f>
        <v>3.5</v>
      </c>
      <c r="N6961" t="str">
        <f>TEXT(B6961,"dddd")</f>
        <v>Friday</v>
      </c>
    </row>
    <row r="6962" spans="1:14" x14ac:dyDescent="0.35">
      <c r="A6962">
        <v>293193</v>
      </c>
      <c r="B6962" s="3">
        <v>45807</v>
      </c>
      <c r="C6962" s="4">
        <v>0.6978240740740741</v>
      </c>
      <c r="D6962" t="s">
        <v>420</v>
      </c>
      <c r="E6962">
        <v>1</v>
      </c>
      <c r="F6962" t="s">
        <v>76</v>
      </c>
      <c r="G6962" t="s">
        <v>413</v>
      </c>
      <c r="H6962" t="s">
        <v>406</v>
      </c>
      <c r="J6962" t="s">
        <v>403</v>
      </c>
      <c r="K6962">
        <v>1</v>
      </c>
      <c r="L6962" t="str">
        <f>_xlfn.CONCAT(D6962,F6962)</f>
        <v>Moroccan tea10 oz</v>
      </c>
      <c r="M6962" s="10">
        <f>E6962*_xlfn.XLOOKUP(L6962,PriceListData!$F$2:$F$97,PriceListData!$E$2:$E$97)</f>
        <v>3</v>
      </c>
      <c r="N6962" t="str">
        <f>TEXT(B6962,"dddd")</f>
        <v>Friday</v>
      </c>
    </row>
    <row r="6963" spans="1:14" x14ac:dyDescent="0.35">
      <c r="A6963">
        <v>293191</v>
      </c>
      <c r="B6963" s="3">
        <v>45807</v>
      </c>
      <c r="C6963" s="4">
        <v>0.69608796296296294</v>
      </c>
      <c r="D6963" t="s">
        <v>74</v>
      </c>
      <c r="E6963">
        <v>1</v>
      </c>
      <c r="F6963" t="s">
        <v>15</v>
      </c>
      <c r="G6963" t="s">
        <v>417</v>
      </c>
      <c r="H6963" t="s">
        <v>418</v>
      </c>
      <c r="J6963" t="s">
        <v>403</v>
      </c>
      <c r="K6963">
        <v>2</v>
      </c>
      <c r="L6963" t="str">
        <f>_xlfn.CONCAT(D6963,F6963)</f>
        <v>Single-origin12 oz</v>
      </c>
      <c r="M6963" s="10">
        <f>E6963*_xlfn.XLOOKUP(L6963,PriceListData!$F$2:$F$97,PriceListData!$E$2:$E$97)</f>
        <v>14.95</v>
      </c>
      <c r="N6963" t="str">
        <f>TEXT(B6963,"dddd")</f>
        <v>Friday</v>
      </c>
    </row>
    <row r="6964" spans="1:14" x14ac:dyDescent="0.35">
      <c r="A6964">
        <v>293190</v>
      </c>
      <c r="B6964" s="3">
        <v>45807</v>
      </c>
      <c r="C6964" s="4">
        <v>0.69381944444444443</v>
      </c>
      <c r="D6964" t="s">
        <v>40</v>
      </c>
      <c r="E6964">
        <v>1</v>
      </c>
      <c r="F6964" t="s">
        <v>35</v>
      </c>
      <c r="G6964" t="s">
        <v>405</v>
      </c>
      <c r="H6964" t="s">
        <v>406</v>
      </c>
      <c r="J6964" t="s">
        <v>403</v>
      </c>
      <c r="K6964">
        <v>2</v>
      </c>
      <c r="L6964" t="str">
        <f>_xlfn.CONCAT(D6964,F6964)</f>
        <v>Espresso1 oz</v>
      </c>
      <c r="M6964" s="10">
        <f>E6964*_xlfn.XLOOKUP(L6964,PriceListData!$F$2:$F$97,PriceListData!$E$2:$E$97)</f>
        <v>2.5</v>
      </c>
      <c r="N6964" t="str">
        <f>TEXT(B6964,"dddd")</f>
        <v>Friday</v>
      </c>
    </row>
    <row r="6965" spans="1:14" x14ac:dyDescent="0.35">
      <c r="A6965">
        <v>293189</v>
      </c>
      <c r="B6965" s="3">
        <v>45807</v>
      </c>
      <c r="C6965" s="4">
        <v>0.69008101851851855</v>
      </c>
      <c r="D6965" t="s">
        <v>404</v>
      </c>
      <c r="E6965">
        <v>1</v>
      </c>
      <c r="F6965" t="s">
        <v>15</v>
      </c>
      <c r="G6965" t="s">
        <v>405</v>
      </c>
      <c r="H6965" t="s">
        <v>406</v>
      </c>
      <c r="J6965" t="s">
        <v>403</v>
      </c>
      <c r="K6965">
        <v>1</v>
      </c>
      <c r="L6965" t="str">
        <f>_xlfn.CONCAT(D6965,F6965)</f>
        <v>Café latté12 oz</v>
      </c>
      <c r="M6965" s="10">
        <f>E6965*_xlfn.XLOOKUP(L6965,PriceListData!$F$2:$F$97,PriceListData!$E$2:$E$97)</f>
        <v>4.25</v>
      </c>
      <c r="N6965" t="str">
        <f>TEXT(B6965,"dddd")</f>
        <v>Friday</v>
      </c>
    </row>
    <row r="6966" spans="1:14" x14ac:dyDescent="0.35">
      <c r="A6966">
        <v>293188</v>
      </c>
      <c r="B6966" s="3">
        <v>45807</v>
      </c>
      <c r="C6966" s="4">
        <v>0.68298611111111107</v>
      </c>
      <c r="D6966" t="s">
        <v>40</v>
      </c>
      <c r="E6966">
        <v>1</v>
      </c>
      <c r="F6966" t="s">
        <v>35</v>
      </c>
      <c r="G6966" t="s">
        <v>405</v>
      </c>
      <c r="H6966" t="s">
        <v>406</v>
      </c>
      <c r="J6966" t="s">
        <v>403</v>
      </c>
      <c r="K6966">
        <v>1</v>
      </c>
      <c r="L6966" t="str">
        <f>_xlfn.CONCAT(D6966,F6966)</f>
        <v>Espresso1 oz</v>
      </c>
      <c r="M6966" s="10">
        <f>E6966*_xlfn.XLOOKUP(L6966,PriceListData!$F$2:$F$97,PriceListData!$E$2:$E$97)</f>
        <v>2.5</v>
      </c>
      <c r="N6966" t="str">
        <f>TEXT(B6966,"dddd")</f>
        <v>Friday</v>
      </c>
    </row>
    <row r="6967" spans="1:14" x14ac:dyDescent="0.35">
      <c r="A6967">
        <v>293187</v>
      </c>
      <c r="B6967" s="3">
        <v>45807</v>
      </c>
      <c r="C6967" s="4">
        <v>0.67681712962962959</v>
      </c>
      <c r="D6967" t="s">
        <v>74</v>
      </c>
      <c r="E6967">
        <v>1</v>
      </c>
      <c r="F6967" t="s">
        <v>15</v>
      </c>
      <c r="G6967" t="s">
        <v>417</v>
      </c>
      <c r="H6967" t="s">
        <v>418</v>
      </c>
      <c r="J6967" t="s">
        <v>403</v>
      </c>
      <c r="K6967">
        <v>1</v>
      </c>
      <c r="L6967" t="str">
        <f>_xlfn.CONCAT(D6967,F6967)</f>
        <v>Single-origin12 oz</v>
      </c>
      <c r="M6967" s="10">
        <f>E6967*_xlfn.XLOOKUP(L6967,PriceListData!$F$2:$F$97,PriceListData!$E$2:$E$97)</f>
        <v>14.95</v>
      </c>
      <c r="N6967" t="str">
        <f>TEXT(B6967,"dddd")</f>
        <v>Friday</v>
      </c>
    </row>
    <row r="6968" spans="1:14" x14ac:dyDescent="0.35">
      <c r="A6968">
        <v>293187</v>
      </c>
      <c r="B6968" s="3">
        <v>45807</v>
      </c>
      <c r="C6968" s="4">
        <v>0.67681712962962959</v>
      </c>
      <c r="D6968" t="s">
        <v>404</v>
      </c>
      <c r="E6968">
        <v>1</v>
      </c>
      <c r="F6968" t="s">
        <v>15</v>
      </c>
      <c r="G6968" t="s">
        <v>405</v>
      </c>
      <c r="H6968" t="s">
        <v>406</v>
      </c>
      <c r="J6968" t="s">
        <v>403</v>
      </c>
      <c r="K6968">
        <v>1</v>
      </c>
      <c r="L6968" t="str">
        <f>_xlfn.CONCAT(D6968,F6968)</f>
        <v>Café latté12 oz</v>
      </c>
      <c r="M6968" s="10">
        <f>E6968*_xlfn.XLOOKUP(L6968,PriceListData!$F$2:$F$97,PriceListData!$E$2:$E$97)</f>
        <v>4.25</v>
      </c>
      <c r="N6968" t="str">
        <f>TEXT(B6968,"dddd")</f>
        <v>Friday</v>
      </c>
    </row>
    <row r="6969" spans="1:14" x14ac:dyDescent="0.35">
      <c r="A6969">
        <v>293186</v>
      </c>
      <c r="B6969" s="3">
        <v>45807</v>
      </c>
      <c r="C6969" s="4">
        <v>0.6658680555555555</v>
      </c>
      <c r="D6969" t="s">
        <v>54</v>
      </c>
      <c r="E6969">
        <v>1</v>
      </c>
      <c r="G6969" t="s">
        <v>415</v>
      </c>
      <c r="H6969" t="s">
        <v>416</v>
      </c>
      <c r="J6969" t="s">
        <v>403</v>
      </c>
      <c r="K6969">
        <v>1</v>
      </c>
      <c r="L6969" t="str">
        <f>_xlfn.CONCAT(D6969,F6969)</f>
        <v>Syrup</v>
      </c>
      <c r="M6969" s="10">
        <f>E6969*_xlfn.XLOOKUP(L6969,PriceListData!$F$2:$F$97,PriceListData!$E$2:$E$97)</f>
        <v>0.75</v>
      </c>
      <c r="N6969" t="str">
        <f>TEXT(B6969,"dddd")</f>
        <v>Friday</v>
      </c>
    </row>
    <row r="6970" spans="1:14" x14ac:dyDescent="0.35">
      <c r="A6970">
        <v>293186</v>
      </c>
      <c r="B6970" s="3">
        <v>45807</v>
      </c>
      <c r="C6970" s="4">
        <v>0.6658680555555555</v>
      </c>
      <c r="D6970" t="s">
        <v>21</v>
      </c>
      <c r="E6970">
        <v>1</v>
      </c>
      <c r="F6970" t="s">
        <v>15</v>
      </c>
      <c r="G6970" t="s">
        <v>405</v>
      </c>
      <c r="H6970" t="s">
        <v>406</v>
      </c>
      <c r="J6970" t="s">
        <v>403</v>
      </c>
      <c r="K6970">
        <v>1</v>
      </c>
      <c r="L6970" t="str">
        <f>_xlfn.CONCAT(D6970,F6970)</f>
        <v>Pourover12 oz</v>
      </c>
      <c r="M6970" s="10">
        <f>E6970*_xlfn.XLOOKUP(L6970,PriceListData!$F$2:$F$97,PriceListData!$E$2:$E$97)</f>
        <v>3.5</v>
      </c>
      <c r="N6970" t="str">
        <f>TEXT(B6970,"dddd")</f>
        <v>Friday</v>
      </c>
    </row>
    <row r="6971" spans="1:14" x14ac:dyDescent="0.35">
      <c r="A6971">
        <v>293185</v>
      </c>
      <c r="B6971" s="3">
        <v>45807</v>
      </c>
      <c r="C6971" s="4">
        <v>0.66317129629629634</v>
      </c>
      <c r="D6971" t="s">
        <v>52</v>
      </c>
      <c r="E6971">
        <v>1</v>
      </c>
      <c r="F6971" t="s">
        <v>15</v>
      </c>
      <c r="G6971" t="s">
        <v>405</v>
      </c>
      <c r="H6971" t="s">
        <v>414</v>
      </c>
      <c r="J6971" t="s">
        <v>403</v>
      </c>
      <c r="K6971">
        <v>1</v>
      </c>
      <c r="L6971" t="str">
        <f>_xlfn.CONCAT(D6971,F6971)</f>
        <v>Frappé12 oz</v>
      </c>
      <c r="M6971" s="10">
        <f>E6971*_xlfn.XLOOKUP(L6971,PriceListData!$F$2:$F$97,PriceListData!$E$2:$E$97)</f>
        <v>4.75</v>
      </c>
      <c r="N6971" t="str">
        <f>TEXT(B6971,"dddd")</f>
        <v>Friday</v>
      </c>
    </row>
    <row r="6972" spans="1:14" x14ac:dyDescent="0.35">
      <c r="A6972">
        <v>293184</v>
      </c>
      <c r="B6972" s="3">
        <v>45807</v>
      </c>
      <c r="C6972" s="4">
        <v>0.6567708333333333</v>
      </c>
      <c r="D6972" t="s">
        <v>410</v>
      </c>
      <c r="E6972">
        <v>1</v>
      </c>
      <c r="F6972" t="s">
        <v>15</v>
      </c>
      <c r="G6972" t="s">
        <v>405</v>
      </c>
      <c r="H6972" t="s">
        <v>406</v>
      </c>
      <c r="J6972" t="s">
        <v>403</v>
      </c>
      <c r="K6972">
        <v>1</v>
      </c>
      <c r="L6972" t="str">
        <f>_xlfn.CONCAT(D6972,F6972)</f>
        <v>Café Cubano12 oz</v>
      </c>
      <c r="M6972" s="10">
        <f>E6972*_xlfn.XLOOKUP(L6972,PriceListData!$F$2:$F$97,PriceListData!$E$2:$E$97)</f>
        <v>7</v>
      </c>
      <c r="N6972" t="str">
        <f>TEXT(B6972,"dddd")</f>
        <v>Friday</v>
      </c>
    </row>
    <row r="6973" spans="1:14" x14ac:dyDescent="0.35">
      <c r="A6973">
        <v>293182</v>
      </c>
      <c r="B6973" s="3">
        <v>45807</v>
      </c>
      <c r="C6973" s="4">
        <v>0.65408564814814818</v>
      </c>
      <c r="D6973" t="s">
        <v>21</v>
      </c>
      <c r="E6973">
        <v>1</v>
      </c>
      <c r="F6973" t="s">
        <v>15</v>
      </c>
      <c r="G6973" t="s">
        <v>405</v>
      </c>
      <c r="H6973" t="s">
        <v>406</v>
      </c>
      <c r="J6973" t="s">
        <v>403</v>
      </c>
      <c r="K6973">
        <v>2</v>
      </c>
      <c r="L6973" t="str">
        <f>_xlfn.CONCAT(D6973,F6973)</f>
        <v>Pourover12 oz</v>
      </c>
      <c r="M6973" s="10">
        <f>E6973*_xlfn.XLOOKUP(L6973,PriceListData!$F$2:$F$97,PriceListData!$E$2:$E$97)</f>
        <v>3.5</v>
      </c>
      <c r="N6973" t="str">
        <f>TEXT(B6973,"dddd")</f>
        <v>Friday</v>
      </c>
    </row>
    <row r="6974" spans="1:14" x14ac:dyDescent="0.35">
      <c r="A6974">
        <v>293181</v>
      </c>
      <c r="B6974" s="3">
        <v>45807</v>
      </c>
      <c r="C6974" s="4">
        <v>0.6526967592592593</v>
      </c>
      <c r="D6974" t="s">
        <v>52</v>
      </c>
      <c r="E6974">
        <v>2</v>
      </c>
      <c r="F6974" t="s">
        <v>15</v>
      </c>
      <c r="G6974" t="s">
        <v>405</v>
      </c>
      <c r="H6974" t="s">
        <v>414</v>
      </c>
      <c r="J6974" t="s">
        <v>403</v>
      </c>
      <c r="K6974">
        <v>2</v>
      </c>
      <c r="L6974" t="str">
        <f>_xlfn.CONCAT(D6974,F6974)</f>
        <v>Frappé12 oz</v>
      </c>
      <c r="M6974" s="10">
        <f>E6974*_xlfn.XLOOKUP(L6974,PriceListData!$F$2:$F$97,PriceListData!$E$2:$E$97)</f>
        <v>9.5</v>
      </c>
      <c r="N6974" t="str">
        <f>TEXT(B6974,"dddd")</f>
        <v>Friday</v>
      </c>
    </row>
    <row r="6975" spans="1:14" x14ac:dyDescent="0.35">
      <c r="A6975">
        <v>293180</v>
      </c>
      <c r="B6975" s="3">
        <v>45807</v>
      </c>
      <c r="C6975" s="4">
        <v>0.64701388888888889</v>
      </c>
      <c r="D6975" t="s">
        <v>425</v>
      </c>
      <c r="E6975">
        <v>1</v>
      </c>
      <c r="F6975" t="s">
        <v>15</v>
      </c>
      <c r="G6975" t="s">
        <v>405</v>
      </c>
      <c r="H6975" t="s">
        <v>414</v>
      </c>
      <c r="J6975" t="s">
        <v>403</v>
      </c>
      <c r="K6975">
        <v>2</v>
      </c>
      <c r="L6975" t="str">
        <f>_xlfn.CONCAT(D6975,F6975)</f>
        <v>Iced Guillermo12 oz</v>
      </c>
      <c r="M6975" s="10">
        <f>E6975*_xlfn.XLOOKUP(L6975,PriceListData!$F$2:$F$97,PriceListData!$E$2:$E$97)</f>
        <v>3.5</v>
      </c>
      <c r="N6975" t="str">
        <f>TEXT(B6975,"dddd")</f>
        <v>Friday</v>
      </c>
    </row>
    <row r="6976" spans="1:14" x14ac:dyDescent="0.35">
      <c r="A6976">
        <v>293179</v>
      </c>
      <c r="B6976" s="3">
        <v>45807</v>
      </c>
      <c r="C6976" s="4">
        <v>0.6466898148148148</v>
      </c>
      <c r="D6976" t="s">
        <v>411</v>
      </c>
      <c r="E6976">
        <v>2</v>
      </c>
      <c r="F6976" t="s">
        <v>24</v>
      </c>
      <c r="G6976" t="s">
        <v>405</v>
      </c>
      <c r="H6976" t="s">
        <v>406</v>
      </c>
      <c r="J6976" t="s">
        <v>403</v>
      </c>
      <c r="K6976">
        <v>1</v>
      </c>
      <c r="L6976" t="str">
        <f>_xlfn.CONCAT(D6976,F6976)</f>
        <v>Turkish coffee3 oz</v>
      </c>
      <c r="M6976" s="10">
        <f>E6976*_xlfn.XLOOKUP(L6976,PriceListData!$F$2:$F$97,PriceListData!$E$2:$E$97)</f>
        <v>7.5</v>
      </c>
      <c r="N6976" t="str">
        <f>TEXT(B6976,"dddd")</f>
        <v>Friday</v>
      </c>
    </row>
    <row r="6977" spans="1:14" x14ac:dyDescent="0.35">
      <c r="A6977">
        <v>293179</v>
      </c>
      <c r="B6977" s="3">
        <v>45807</v>
      </c>
      <c r="C6977" s="4">
        <v>0.6466898148148148</v>
      </c>
      <c r="D6977" t="s">
        <v>445</v>
      </c>
      <c r="E6977">
        <v>1</v>
      </c>
      <c r="F6977" t="s">
        <v>15</v>
      </c>
      <c r="G6977" t="s">
        <v>423</v>
      </c>
      <c r="H6977" t="s">
        <v>414</v>
      </c>
      <c r="J6977" t="s">
        <v>403</v>
      </c>
      <c r="K6977">
        <v>1</v>
      </c>
      <c r="L6977" t="str">
        <f>_xlfn.CONCAT(D6977,F6977)</f>
        <v>Mango lassi12 oz</v>
      </c>
      <c r="M6977" s="10">
        <f>E6977*_xlfn.XLOOKUP(L6977,PriceListData!$F$2:$F$97,PriceListData!$E$2:$E$97)</f>
        <v>5.75</v>
      </c>
      <c r="N6977" t="str">
        <f>TEXT(B6977,"dddd")</f>
        <v>Friday</v>
      </c>
    </row>
    <row r="6978" spans="1:14" x14ac:dyDescent="0.35">
      <c r="A6978">
        <v>293178</v>
      </c>
      <c r="B6978" s="3">
        <v>45807</v>
      </c>
      <c r="C6978" s="4">
        <v>0.64369212962962963</v>
      </c>
      <c r="D6978" t="s">
        <v>54</v>
      </c>
      <c r="E6978">
        <v>1</v>
      </c>
      <c r="G6978" t="s">
        <v>415</v>
      </c>
      <c r="H6978" t="s">
        <v>416</v>
      </c>
      <c r="J6978" t="s">
        <v>403</v>
      </c>
      <c r="K6978">
        <v>2</v>
      </c>
      <c r="L6978" t="str">
        <f>_xlfn.CONCAT(D6978,F6978)</f>
        <v>Syrup</v>
      </c>
      <c r="M6978" s="10">
        <f>E6978*_xlfn.XLOOKUP(L6978,PriceListData!$F$2:$F$97,PriceListData!$E$2:$E$97)</f>
        <v>0.75</v>
      </c>
      <c r="N6978" t="str">
        <f>TEXT(B6978,"dddd")</f>
        <v>Friday</v>
      </c>
    </row>
    <row r="6979" spans="1:14" x14ac:dyDescent="0.35">
      <c r="A6979">
        <v>293178</v>
      </c>
      <c r="B6979" s="3">
        <v>45807</v>
      </c>
      <c r="C6979" s="4">
        <v>0.64369212962962963</v>
      </c>
      <c r="D6979" t="s">
        <v>21</v>
      </c>
      <c r="E6979">
        <v>1</v>
      </c>
      <c r="F6979" t="s">
        <v>15</v>
      </c>
      <c r="G6979" t="s">
        <v>405</v>
      </c>
      <c r="H6979" t="s">
        <v>406</v>
      </c>
      <c r="J6979" t="s">
        <v>403</v>
      </c>
      <c r="K6979">
        <v>2</v>
      </c>
      <c r="L6979" t="str">
        <f>_xlfn.CONCAT(D6979,F6979)</f>
        <v>Pourover12 oz</v>
      </c>
      <c r="M6979" s="10">
        <f>E6979*_xlfn.XLOOKUP(L6979,PriceListData!$F$2:$F$97,PriceListData!$E$2:$E$97)</f>
        <v>3.5</v>
      </c>
      <c r="N6979" t="str">
        <f>TEXT(B6979,"dddd")</f>
        <v>Friday</v>
      </c>
    </row>
    <row r="6980" spans="1:14" x14ac:dyDescent="0.35">
      <c r="A6980">
        <v>293177</v>
      </c>
      <c r="B6980" s="3">
        <v>45807</v>
      </c>
      <c r="C6980" s="4">
        <v>0.64096064814814813</v>
      </c>
      <c r="D6980" t="s">
        <v>427</v>
      </c>
      <c r="E6980">
        <v>1</v>
      </c>
      <c r="F6980" t="s">
        <v>15</v>
      </c>
      <c r="G6980" t="s">
        <v>417</v>
      </c>
      <c r="H6980" t="s">
        <v>418</v>
      </c>
      <c r="J6980" t="s">
        <v>403</v>
      </c>
      <c r="K6980">
        <v>2</v>
      </c>
      <c r="L6980" t="str">
        <f>_xlfn.CONCAT(D6980,F6980)</f>
        <v>House blend12 oz</v>
      </c>
      <c r="M6980" s="10">
        <f>E6980*_xlfn.XLOOKUP(L6980,PriceListData!$F$2:$F$97,PriceListData!$E$2:$E$97)</f>
        <v>12.95</v>
      </c>
      <c r="N6980" t="str">
        <f>TEXT(B6980,"dddd")</f>
        <v>Friday</v>
      </c>
    </row>
    <row r="6981" spans="1:14" x14ac:dyDescent="0.35">
      <c r="A6981">
        <v>293176</v>
      </c>
      <c r="B6981" s="3">
        <v>45807</v>
      </c>
      <c r="C6981" s="4">
        <v>0.64054398148148151</v>
      </c>
      <c r="D6981" t="s">
        <v>54</v>
      </c>
      <c r="E6981">
        <v>1</v>
      </c>
      <c r="G6981" t="s">
        <v>415</v>
      </c>
      <c r="H6981" t="s">
        <v>416</v>
      </c>
      <c r="J6981" t="s">
        <v>403</v>
      </c>
      <c r="K6981">
        <v>1</v>
      </c>
      <c r="L6981" t="str">
        <f>_xlfn.CONCAT(D6981,F6981)</f>
        <v>Syrup</v>
      </c>
      <c r="M6981" s="10">
        <f>E6981*_xlfn.XLOOKUP(L6981,PriceListData!$F$2:$F$97,PriceListData!$E$2:$E$97)</f>
        <v>0.75</v>
      </c>
      <c r="N6981" t="str">
        <f>TEXT(B6981,"dddd")</f>
        <v>Friday</v>
      </c>
    </row>
    <row r="6982" spans="1:14" x14ac:dyDescent="0.35">
      <c r="A6982">
        <v>293176</v>
      </c>
      <c r="B6982" s="3">
        <v>45807</v>
      </c>
      <c r="C6982" s="4">
        <v>0.64054398148148151</v>
      </c>
      <c r="D6982" t="s">
        <v>21</v>
      </c>
      <c r="E6982">
        <v>1</v>
      </c>
      <c r="F6982" t="s">
        <v>15</v>
      </c>
      <c r="G6982" t="s">
        <v>405</v>
      </c>
      <c r="H6982" t="s">
        <v>406</v>
      </c>
      <c r="J6982" t="s">
        <v>403</v>
      </c>
      <c r="K6982">
        <v>1</v>
      </c>
      <c r="L6982" t="str">
        <f>_xlfn.CONCAT(D6982,F6982)</f>
        <v>Pourover12 oz</v>
      </c>
      <c r="M6982" s="10">
        <f>E6982*_xlfn.XLOOKUP(L6982,PriceListData!$F$2:$F$97,PriceListData!$E$2:$E$97)</f>
        <v>3.5</v>
      </c>
      <c r="N6982" t="str">
        <f>TEXT(B6982,"dddd")</f>
        <v>Friday</v>
      </c>
    </row>
    <row r="6983" spans="1:14" x14ac:dyDescent="0.35">
      <c r="A6983">
        <v>293175</v>
      </c>
      <c r="B6983" s="3">
        <v>45807</v>
      </c>
      <c r="C6983" s="4">
        <v>0.63449074074074074</v>
      </c>
      <c r="D6983" t="s">
        <v>54</v>
      </c>
      <c r="E6983">
        <v>1</v>
      </c>
      <c r="G6983" t="s">
        <v>415</v>
      </c>
      <c r="H6983" t="s">
        <v>416</v>
      </c>
      <c r="J6983" t="s">
        <v>403</v>
      </c>
      <c r="K6983">
        <v>1</v>
      </c>
      <c r="L6983" t="str">
        <f>_xlfn.CONCAT(D6983,F6983)</f>
        <v>Syrup</v>
      </c>
      <c r="M6983" s="10">
        <f>E6983*_xlfn.XLOOKUP(L6983,PriceListData!$F$2:$F$97,PriceListData!$E$2:$E$97)</f>
        <v>0.75</v>
      </c>
      <c r="N6983" t="str">
        <f>TEXT(B6983,"dddd")</f>
        <v>Friday</v>
      </c>
    </row>
    <row r="6984" spans="1:14" x14ac:dyDescent="0.35">
      <c r="A6984">
        <v>293175</v>
      </c>
      <c r="B6984" s="3">
        <v>45807</v>
      </c>
      <c r="C6984" s="4">
        <v>0.63449074074074074</v>
      </c>
      <c r="D6984" t="s">
        <v>21</v>
      </c>
      <c r="E6984">
        <v>1</v>
      </c>
      <c r="F6984" t="s">
        <v>15</v>
      </c>
      <c r="G6984" t="s">
        <v>405</v>
      </c>
      <c r="H6984" t="s">
        <v>406</v>
      </c>
      <c r="J6984" t="s">
        <v>403</v>
      </c>
      <c r="K6984">
        <v>1</v>
      </c>
      <c r="L6984" t="str">
        <f>_xlfn.CONCAT(D6984,F6984)</f>
        <v>Pourover12 oz</v>
      </c>
      <c r="M6984" s="10">
        <f>E6984*_xlfn.XLOOKUP(L6984,PriceListData!$F$2:$F$97,PriceListData!$E$2:$E$97)</f>
        <v>3.5</v>
      </c>
      <c r="N6984" t="str">
        <f>TEXT(B6984,"dddd")</f>
        <v>Friday</v>
      </c>
    </row>
    <row r="6985" spans="1:14" x14ac:dyDescent="0.35">
      <c r="A6985">
        <v>293173</v>
      </c>
      <c r="B6985" s="3">
        <v>45807</v>
      </c>
      <c r="C6985" s="4">
        <v>0.63245370370370368</v>
      </c>
      <c r="D6985" t="s">
        <v>404</v>
      </c>
      <c r="E6985">
        <v>1</v>
      </c>
      <c r="F6985" t="s">
        <v>15</v>
      </c>
      <c r="G6985" t="s">
        <v>405</v>
      </c>
      <c r="H6985" t="s">
        <v>406</v>
      </c>
      <c r="J6985" t="s">
        <v>403</v>
      </c>
      <c r="K6985">
        <v>1</v>
      </c>
      <c r="L6985" t="str">
        <f>_xlfn.CONCAT(D6985,F6985)</f>
        <v>Café latté12 oz</v>
      </c>
      <c r="M6985" s="10">
        <f>E6985*_xlfn.XLOOKUP(L6985,PriceListData!$F$2:$F$97,PriceListData!$E$2:$E$97)</f>
        <v>4.25</v>
      </c>
      <c r="N6985" t="str">
        <f>TEXT(B6985,"dddd")</f>
        <v>Friday</v>
      </c>
    </row>
    <row r="6986" spans="1:14" x14ac:dyDescent="0.35">
      <c r="A6986">
        <v>293172</v>
      </c>
      <c r="B6986" s="3">
        <v>45807</v>
      </c>
      <c r="C6986" s="4">
        <v>0.6293981481481481</v>
      </c>
      <c r="D6986" t="s">
        <v>54</v>
      </c>
      <c r="E6986">
        <v>1</v>
      </c>
      <c r="G6986" t="s">
        <v>415</v>
      </c>
      <c r="H6986" t="s">
        <v>416</v>
      </c>
      <c r="J6986" t="s">
        <v>403</v>
      </c>
      <c r="K6986">
        <v>1</v>
      </c>
      <c r="L6986" t="str">
        <f>_xlfn.CONCAT(D6986,F6986)</f>
        <v>Syrup</v>
      </c>
      <c r="M6986" s="10">
        <f>E6986*_xlfn.XLOOKUP(L6986,PriceListData!$F$2:$F$97,PriceListData!$E$2:$E$97)</f>
        <v>0.75</v>
      </c>
      <c r="N6986" t="str">
        <f>TEXT(B6986,"dddd")</f>
        <v>Friday</v>
      </c>
    </row>
    <row r="6987" spans="1:14" x14ac:dyDescent="0.35">
      <c r="A6987">
        <v>293172</v>
      </c>
      <c r="B6987" s="3">
        <v>45807</v>
      </c>
      <c r="C6987" s="4">
        <v>0.6293981481481481</v>
      </c>
      <c r="D6987" t="s">
        <v>21</v>
      </c>
      <c r="E6987">
        <v>1</v>
      </c>
      <c r="F6987" t="s">
        <v>15</v>
      </c>
      <c r="G6987" t="s">
        <v>405</v>
      </c>
      <c r="H6987" t="s">
        <v>406</v>
      </c>
      <c r="J6987" t="s">
        <v>403</v>
      </c>
      <c r="K6987">
        <v>1</v>
      </c>
      <c r="L6987" t="str">
        <f>_xlfn.CONCAT(D6987,F6987)</f>
        <v>Pourover12 oz</v>
      </c>
      <c r="M6987" s="10">
        <f>E6987*_xlfn.XLOOKUP(L6987,PriceListData!$F$2:$F$97,PriceListData!$E$2:$E$97)</f>
        <v>3.5</v>
      </c>
      <c r="N6987" t="str">
        <f>TEXT(B6987,"dddd")</f>
        <v>Friday</v>
      </c>
    </row>
    <row r="6988" spans="1:14" x14ac:dyDescent="0.35">
      <c r="A6988">
        <v>293171</v>
      </c>
      <c r="B6988" s="3">
        <v>45807</v>
      </c>
      <c r="C6988" s="4">
        <v>0.62347222222222221</v>
      </c>
      <c r="D6988" t="s">
        <v>40</v>
      </c>
      <c r="E6988">
        <v>1</v>
      </c>
      <c r="F6988" t="s">
        <v>35</v>
      </c>
      <c r="G6988" t="s">
        <v>405</v>
      </c>
      <c r="H6988" t="s">
        <v>406</v>
      </c>
      <c r="J6988" t="s">
        <v>403</v>
      </c>
      <c r="K6988">
        <v>1</v>
      </c>
      <c r="L6988" t="str">
        <f>_xlfn.CONCAT(D6988,F6988)</f>
        <v>Espresso1 oz</v>
      </c>
      <c r="M6988" s="10">
        <f>E6988*_xlfn.XLOOKUP(L6988,PriceListData!$F$2:$F$97,PriceListData!$E$2:$E$97)</f>
        <v>2.5</v>
      </c>
      <c r="N6988" t="str">
        <f>TEXT(B6988,"dddd")</f>
        <v>Friday</v>
      </c>
    </row>
    <row r="6989" spans="1:14" x14ac:dyDescent="0.35">
      <c r="A6989">
        <v>293170</v>
      </c>
      <c r="B6989" s="3">
        <v>45807</v>
      </c>
      <c r="C6989" s="4">
        <v>0.62266203703703704</v>
      </c>
      <c r="D6989" t="s">
        <v>404</v>
      </c>
      <c r="E6989">
        <v>1</v>
      </c>
      <c r="F6989" t="s">
        <v>15</v>
      </c>
      <c r="G6989" t="s">
        <v>405</v>
      </c>
      <c r="H6989" t="s">
        <v>406</v>
      </c>
      <c r="J6989" t="s">
        <v>403</v>
      </c>
      <c r="K6989">
        <v>1</v>
      </c>
      <c r="L6989" t="str">
        <f>_xlfn.CONCAT(D6989,F6989)</f>
        <v>Café latté12 oz</v>
      </c>
      <c r="M6989" s="10">
        <f>E6989*_xlfn.XLOOKUP(L6989,PriceListData!$F$2:$F$97,PriceListData!$E$2:$E$97)</f>
        <v>4.25</v>
      </c>
      <c r="N6989" t="str">
        <f>TEXT(B6989,"dddd")</f>
        <v>Friday</v>
      </c>
    </row>
    <row r="6990" spans="1:14" x14ac:dyDescent="0.35">
      <c r="A6990">
        <v>293169</v>
      </c>
      <c r="B6990" s="3">
        <v>45807</v>
      </c>
      <c r="C6990" s="4">
        <v>0.62194444444444441</v>
      </c>
      <c r="D6990" t="s">
        <v>426</v>
      </c>
      <c r="E6990">
        <v>1</v>
      </c>
      <c r="F6990" t="s">
        <v>15</v>
      </c>
      <c r="G6990" t="s">
        <v>423</v>
      </c>
      <c r="H6990" t="s">
        <v>414</v>
      </c>
      <c r="J6990" t="s">
        <v>403</v>
      </c>
      <c r="K6990">
        <v>2</v>
      </c>
      <c r="L6990" t="str">
        <f>_xlfn.CONCAT(D6990,F6990)</f>
        <v>Soda water with fruit slice12 oz</v>
      </c>
      <c r="M6990" s="10">
        <f>E6990*_xlfn.XLOOKUP(L6990,PriceListData!$F$2:$F$97,PriceListData!$E$2:$E$97)</f>
        <v>2</v>
      </c>
      <c r="N6990" t="str">
        <f>TEXT(B6990,"dddd")</f>
        <v>Friday</v>
      </c>
    </row>
    <row r="6991" spans="1:14" x14ac:dyDescent="0.35">
      <c r="A6991">
        <v>293169</v>
      </c>
      <c r="B6991" s="3">
        <v>45807</v>
      </c>
      <c r="C6991" s="4">
        <v>0.62194444444444441</v>
      </c>
      <c r="D6991" t="s">
        <v>407</v>
      </c>
      <c r="E6991">
        <v>1</v>
      </c>
      <c r="G6991" t="s">
        <v>405</v>
      </c>
      <c r="H6991" t="s">
        <v>408</v>
      </c>
      <c r="J6991" t="s">
        <v>403</v>
      </c>
      <c r="K6991">
        <v>2</v>
      </c>
      <c r="L6991" t="str">
        <f>_xlfn.CONCAT(D6991,F6991)</f>
        <v>Drip coffee refill</v>
      </c>
      <c r="M6991" s="10">
        <f>E6991*_xlfn.XLOOKUP(L6991,PriceListData!$F$2:$F$97,PriceListData!$E$2:$E$97)</f>
        <v>1.25</v>
      </c>
      <c r="N6991" t="str">
        <f>TEXT(B6991,"dddd")</f>
        <v>Friday</v>
      </c>
    </row>
    <row r="6992" spans="1:14" x14ac:dyDescent="0.35">
      <c r="A6992">
        <v>293168</v>
      </c>
      <c r="B6992" s="3">
        <v>45807</v>
      </c>
      <c r="C6992" s="4">
        <v>0.619537037037037</v>
      </c>
      <c r="D6992" t="s">
        <v>412</v>
      </c>
      <c r="E6992">
        <v>1</v>
      </c>
      <c r="F6992" t="s">
        <v>15</v>
      </c>
      <c r="G6992" t="s">
        <v>413</v>
      </c>
      <c r="H6992" t="s">
        <v>414</v>
      </c>
      <c r="J6992" t="s">
        <v>403</v>
      </c>
      <c r="K6992">
        <v>1</v>
      </c>
      <c r="L6992" t="str">
        <f>_xlfn.CONCAT(D6992,F6992)</f>
        <v>Iced tea12 oz</v>
      </c>
      <c r="M6992" s="10">
        <f>E6992*_xlfn.XLOOKUP(L6992,PriceListData!$F$2:$F$97,PriceListData!$E$2:$E$97)</f>
        <v>4.25</v>
      </c>
      <c r="N6992" t="str">
        <f>TEXT(B6992,"dddd")</f>
        <v>Friday</v>
      </c>
    </row>
    <row r="6993" spans="1:14" x14ac:dyDescent="0.35">
      <c r="A6993">
        <v>293168</v>
      </c>
      <c r="B6993" s="3">
        <v>45807</v>
      </c>
      <c r="C6993" s="4">
        <v>0.619537037037037</v>
      </c>
      <c r="D6993" t="s">
        <v>52</v>
      </c>
      <c r="E6993">
        <v>1</v>
      </c>
      <c r="F6993" t="s">
        <v>15</v>
      </c>
      <c r="G6993" t="s">
        <v>405</v>
      </c>
      <c r="H6993" t="s">
        <v>414</v>
      </c>
      <c r="J6993" t="s">
        <v>403</v>
      </c>
      <c r="K6993">
        <v>1</v>
      </c>
      <c r="L6993" t="str">
        <f>_xlfn.CONCAT(D6993,F6993)</f>
        <v>Frappé12 oz</v>
      </c>
      <c r="M6993" s="10">
        <f>E6993*_xlfn.XLOOKUP(L6993,PriceListData!$F$2:$F$97,PriceListData!$E$2:$E$97)</f>
        <v>4.75</v>
      </c>
      <c r="N6993" t="str">
        <f>TEXT(B6993,"dddd")</f>
        <v>Friday</v>
      </c>
    </row>
    <row r="6994" spans="1:14" x14ac:dyDescent="0.35">
      <c r="A6994">
        <v>293168</v>
      </c>
      <c r="B6994" s="3">
        <v>45807</v>
      </c>
      <c r="C6994" s="4">
        <v>0.619537037037037</v>
      </c>
      <c r="D6994" t="s">
        <v>419</v>
      </c>
      <c r="E6994">
        <v>1</v>
      </c>
      <c r="G6994" t="s">
        <v>415</v>
      </c>
      <c r="H6994" t="s">
        <v>416</v>
      </c>
      <c r="J6994" t="s">
        <v>403</v>
      </c>
      <c r="K6994">
        <v>1</v>
      </c>
      <c r="L6994" t="str">
        <f>_xlfn.CONCAT(D6994,F6994)</f>
        <v>Extra shot</v>
      </c>
      <c r="M6994" s="10">
        <f>E6994*_xlfn.XLOOKUP(L6994,PriceListData!$F$2:$F$97,PriceListData!$E$2:$E$97)</f>
        <v>1</v>
      </c>
      <c r="N6994" t="str">
        <f>TEXT(B6994,"dddd")</f>
        <v>Friday</v>
      </c>
    </row>
    <row r="6995" spans="1:14" x14ac:dyDescent="0.35">
      <c r="A6995">
        <v>293167</v>
      </c>
      <c r="B6995" s="3">
        <v>45807</v>
      </c>
      <c r="C6995" s="4">
        <v>0.61570601851851847</v>
      </c>
      <c r="D6995" t="s">
        <v>21</v>
      </c>
      <c r="E6995">
        <v>1</v>
      </c>
      <c r="F6995" t="s">
        <v>15</v>
      </c>
      <c r="G6995" t="s">
        <v>405</v>
      </c>
      <c r="H6995" t="s">
        <v>406</v>
      </c>
      <c r="J6995" t="s">
        <v>403</v>
      </c>
      <c r="K6995">
        <v>2</v>
      </c>
      <c r="L6995" t="str">
        <f>_xlfn.CONCAT(D6995,F6995)</f>
        <v>Pourover12 oz</v>
      </c>
      <c r="M6995" s="10">
        <f>E6995*_xlfn.XLOOKUP(L6995,PriceListData!$F$2:$F$97,PriceListData!$E$2:$E$97)</f>
        <v>3.5</v>
      </c>
      <c r="N6995" t="str">
        <f>TEXT(B6995,"dddd")</f>
        <v>Friday</v>
      </c>
    </row>
    <row r="6996" spans="1:14" x14ac:dyDescent="0.35">
      <c r="A6996">
        <v>293166</v>
      </c>
      <c r="B6996" s="3">
        <v>45807</v>
      </c>
      <c r="C6996" s="4">
        <v>0.61174768518518519</v>
      </c>
      <c r="D6996" t="s">
        <v>54</v>
      </c>
      <c r="E6996">
        <v>1</v>
      </c>
      <c r="G6996" t="s">
        <v>415</v>
      </c>
      <c r="H6996" t="s">
        <v>416</v>
      </c>
      <c r="J6996" t="s">
        <v>403</v>
      </c>
      <c r="K6996">
        <v>1</v>
      </c>
      <c r="L6996" t="str">
        <f>_xlfn.CONCAT(D6996,F6996)</f>
        <v>Syrup</v>
      </c>
      <c r="M6996" s="10">
        <f>E6996*_xlfn.XLOOKUP(L6996,PriceListData!$F$2:$F$97,PriceListData!$E$2:$E$97)</f>
        <v>0.75</v>
      </c>
      <c r="N6996" t="str">
        <f>TEXT(B6996,"dddd")</f>
        <v>Friday</v>
      </c>
    </row>
    <row r="6997" spans="1:14" x14ac:dyDescent="0.35">
      <c r="A6997">
        <v>293166</v>
      </c>
      <c r="B6997" s="3">
        <v>45807</v>
      </c>
      <c r="C6997" s="4">
        <v>0.61174768518518519</v>
      </c>
      <c r="D6997" t="s">
        <v>52</v>
      </c>
      <c r="E6997">
        <v>1</v>
      </c>
      <c r="F6997" t="s">
        <v>15</v>
      </c>
      <c r="G6997" t="s">
        <v>405</v>
      </c>
      <c r="H6997" t="s">
        <v>414</v>
      </c>
      <c r="J6997" t="s">
        <v>403</v>
      </c>
      <c r="K6997">
        <v>1</v>
      </c>
      <c r="L6997" t="str">
        <f>_xlfn.CONCAT(D6997,F6997)</f>
        <v>Frappé12 oz</v>
      </c>
      <c r="M6997" s="10">
        <f>E6997*_xlfn.XLOOKUP(L6997,PriceListData!$F$2:$F$97,PriceListData!$E$2:$E$97)</f>
        <v>4.75</v>
      </c>
      <c r="N6997" t="str">
        <f>TEXT(B6997,"dddd")</f>
        <v>Friday</v>
      </c>
    </row>
    <row r="6998" spans="1:14" x14ac:dyDescent="0.35">
      <c r="A6998">
        <v>293165</v>
      </c>
      <c r="B6998" s="3">
        <v>45807</v>
      </c>
      <c r="C6998" s="4">
        <v>0.60909722222222218</v>
      </c>
      <c r="D6998" t="s">
        <v>404</v>
      </c>
      <c r="E6998">
        <v>1</v>
      </c>
      <c r="F6998" t="s">
        <v>15</v>
      </c>
      <c r="G6998" t="s">
        <v>405</v>
      </c>
      <c r="H6998" t="s">
        <v>406</v>
      </c>
      <c r="J6998" t="s">
        <v>403</v>
      </c>
      <c r="K6998">
        <v>1</v>
      </c>
      <c r="L6998" t="str">
        <f>_xlfn.CONCAT(D6998,F6998)</f>
        <v>Café latté12 oz</v>
      </c>
      <c r="M6998" s="10">
        <f>E6998*_xlfn.XLOOKUP(L6998,PriceListData!$F$2:$F$97,PriceListData!$E$2:$E$97)</f>
        <v>4.25</v>
      </c>
      <c r="N6998" t="str">
        <f>TEXT(B6998,"dddd")</f>
        <v>Friday</v>
      </c>
    </row>
    <row r="6999" spans="1:14" x14ac:dyDescent="0.35">
      <c r="A6999">
        <v>293164</v>
      </c>
      <c r="B6999" s="3">
        <v>45807</v>
      </c>
      <c r="C6999" s="4">
        <v>0.59745370370370365</v>
      </c>
      <c r="D6999" t="s">
        <v>52</v>
      </c>
      <c r="E6999">
        <v>1</v>
      </c>
      <c r="F6999" t="s">
        <v>15</v>
      </c>
      <c r="G6999" t="s">
        <v>405</v>
      </c>
      <c r="H6999" t="s">
        <v>414</v>
      </c>
      <c r="J6999" t="s">
        <v>403</v>
      </c>
      <c r="K6999">
        <v>2</v>
      </c>
      <c r="L6999" t="str">
        <f>_xlfn.CONCAT(D6999,F6999)</f>
        <v>Frappé12 oz</v>
      </c>
      <c r="M6999" s="10">
        <f>E6999*_xlfn.XLOOKUP(L6999,PriceListData!$F$2:$F$97,PriceListData!$E$2:$E$97)</f>
        <v>4.75</v>
      </c>
      <c r="N6999" t="str">
        <f>TEXT(B6999,"dddd")</f>
        <v>Friday</v>
      </c>
    </row>
    <row r="7000" spans="1:14" x14ac:dyDescent="0.35">
      <c r="A7000">
        <v>293163</v>
      </c>
      <c r="B7000" s="3">
        <v>45807</v>
      </c>
      <c r="C7000" s="4">
        <v>0.59696759259259258</v>
      </c>
      <c r="D7000" t="s">
        <v>404</v>
      </c>
      <c r="E7000">
        <v>1</v>
      </c>
      <c r="F7000" t="s">
        <v>15</v>
      </c>
      <c r="G7000" t="s">
        <v>405</v>
      </c>
      <c r="H7000" t="s">
        <v>406</v>
      </c>
      <c r="J7000" t="s">
        <v>403</v>
      </c>
      <c r="K7000">
        <v>2</v>
      </c>
      <c r="L7000" t="str">
        <f>_xlfn.CONCAT(D7000,F7000)</f>
        <v>Café latté12 oz</v>
      </c>
      <c r="M7000" s="10">
        <f>E7000*_xlfn.XLOOKUP(L7000,PriceListData!$F$2:$F$97,PriceListData!$E$2:$E$97)</f>
        <v>4.25</v>
      </c>
      <c r="N7000" t="str">
        <f>TEXT(B7000,"dddd")</f>
        <v>Friday</v>
      </c>
    </row>
    <row r="7001" spans="1:14" x14ac:dyDescent="0.35">
      <c r="A7001">
        <v>293162</v>
      </c>
      <c r="B7001" s="3">
        <v>45807</v>
      </c>
      <c r="C7001" s="4">
        <v>0.59479166666666672</v>
      </c>
      <c r="D7001" t="s">
        <v>445</v>
      </c>
      <c r="E7001">
        <v>1</v>
      </c>
      <c r="F7001" t="s">
        <v>15</v>
      </c>
      <c r="G7001" t="s">
        <v>423</v>
      </c>
      <c r="H7001" t="s">
        <v>414</v>
      </c>
      <c r="J7001" t="s">
        <v>403</v>
      </c>
      <c r="K7001">
        <v>1</v>
      </c>
      <c r="L7001" t="str">
        <f>_xlfn.CONCAT(D7001,F7001)</f>
        <v>Mango lassi12 oz</v>
      </c>
      <c r="M7001" s="10">
        <f>E7001*_xlfn.XLOOKUP(L7001,PriceListData!$F$2:$F$97,PriceListData!$E$2:$E$97)</f>
        <v>5.75</v>
      </c>
      <c r="N7001" t="str">
        <f>TEXT(B7001,"dddd")</f>
        <v>Friday</v>
      </c>
    </row>
    <row r="7002" spans="1:14" x14ac:dyDescent="0.35">
      <c r="A7002">
        <v>293162</v>
      </c>
      <c r="B7002" s="3">
        <v>45807</v>
      </c>
      <c r="C7002" s="4">
        <v>0.59479166666666672</v>
      </c>
      <c r="D7002" t="s">
        <v>52</v>
      </c>
      <c r="E7002">
        <v>1</v>
      </c>
      <c r="F7002" t="s">
        <v>15</v>
      </c>
      <c r="G7002" t="s">
        <v>405</v>
      </c>
      <c r="H7002" t="s">
        <v>414</v>
      </c>
      <c r="J7002" t="s">
        <v>403</v>
      </c>
      <c r="K7002">
        <v>1</v>
      </c>
      <c r="L7002" t="str">
        <f>_xlfn.CONCAT(D7002,F7002)</f>
        <v>Frappé12 oz</v>
      </c>
      <c r="M7002" s="10">
        <f>E7002*_xlfn.XLOOKUP(L7002,PriceListData!$F$2:$F$97,PriceListData!$E$2:$E$97)</f>
        <v>4.75</v>
      </c>
      <c r="N7002" t="str">
        <f>TEXT(B7002,"dddd")</f>
        <v>Friday</v>
      </c>
    </row>
    <row r="7003" spans="1:14" x14ac:dyDescent="0.35">
      <c r="A7003">
        <v>293161</v>
      </c>
      <c r="B7003" s="3">
        <v>45807</v>
      </c>
      <c r="C7003" s="4">
        <v>0.5939699074074074</v>
      </c>
      <c r="D7003" t="s">
        <v>52</v>
      </c>
      <c r="E7003">
        <v>2</v>
      </c>
      <c r="F7003" t="s">
        <v>15</v>
      </c>
      <c r="G7003" t="s">
        <v>405</v>
      </c>
      <c r="H7003" t="s">
        <v>414</v>
      </c>
      <c r="J7003" t="s">
        <v>403</v>
      </c>
      <c r="K7003">
        <v>2</v>
      </c>
      <c r="L7003" t="str">
        <f>_xlfn.CONCAT(D7003,F7003)</f>
        <v>Frappé12 oz</v>
      </c>
      <c r="M7003" s="10">
        <f>E7003*_xlfn.XLOOKUP(L7003,PriceListData!$F$2:$F$97,PriceListData!$E$2:$E$97)</f>
        <v>9.5</v>
      </c>
      <c r="N7003" t="str">
        <f>TEXT(B7003,"dddd")</f>
        <v>Friday</v>
      </c>
    </row>
    <row r="7004" spans="1:14" x14ac:dyDescent="0.35">
      <c r="A7004">
        <v>293160</v>
      </c>
      <c r="B7004" s="3">
        <v>45807</v>
      </c>
      <c r="C7004" s="4">
        <v>0.59285879629629634</v>
      </c>
      <c r="D7004" t="s">
        <v>425</v>
      </c>
      <c r="E7004">
        <v>1</v>
      </c>
      <c r="F7004" t="s">
        <v>15</v>
      </c>
      <c r="G7004" t="s">
        <v>405</v>
      </c>
      <c r="H7004" t="s">
        <v>414</v>
      </c>
      <c r="J7004" t="s">
        <v>403</v>
      </c>
      <c r="K7004">
        <v>1</v>
      </c>
      <c r="L7004" t="str">
        <f>_xlfn.CONCAT(D7004,F7004)</f>
        <v>Iced Guillermo12 oz</v>
      </c>
      <c r="M7004" s="10">
        <f>E7004*_xlfn.XLOOKUP(L7004,PriceListData!$F$2:$F$97,PriceListData!$E$2:$E$97)</f>
        <v>3.5</v>
      </c>
      <c r="N7004" t="str">
        <f>TEXT(B7004,"dddd")</f>
        <v>Friday</v>
      </c>
    </row>
    <row r="7005" spans="1:14" x14ac:dyDescent="0.35">
      <c r="A7005">
        <v>293159</v>
      </c>
      <c r="B7005" s="3">
        <v>45807</v>
      </c>
      <c r="C7005" s="4">
        <v>0.59244212962962961</v>
      </c>
      <c r="D7005" t="s">
        <v>52</v>
      </c>
      <c r="E7005">
        <v>1</v>
      </c>
      <c r="F7005" t="s">
        <v>15</v>
      </c>
      <c r="G7005" t="s">
        <v>405</v>
      </c>
      <c r="H7005" t="s">
        <v>414</v>
      </c>
      <c r="J7005" t="s">
        <v>403</v>
      </c>
      <c r="K7005">
        <v>2</v>
      </c>
      <c r="L7005" t="str">
        <f>_xlfn.CONCAT(D7005,F7005)</f>
        <v>Frappé12 oz</v>
      </c>
      <c r="M7005" s="10">
        <f>E7005*_xlfn.XLOOKUP(L7005,PriceListData!$F$2:$F$97,PriceListData!$E$2:$E$97)</f>
        <v>4.75</v>
      </c>
      <c r="N7005" t="str">
        <f>TEXT(B7005,"dddd")</f>
        <v>Friday</v>
      </c>
    </row>
    <row r="7006" spans="1:14" x14ac:dyDescent="0.35">
      <c r="A7006">
        <v>293158</v>
      </c>
      <c r="B7006" s="3">
        <v>45807</v>
      </c>
      <c r="C7006" s="4">
        <v>0.59125000000000005</v>
      </c>
      <c r="D7006" t="s">
        <v>454</v>
      </c>
      <c r="E7006">
        <v>1</v>
      </c>
      <c r="G7006" t="s">
        <v>405</v>
      </c>
      <c r="H7006" t="s">
        <v>455</v>
      </c>
      <c r="J7006" t="s">
        <v>403</v>
      </c>
      <c r="K7006">
        <v>2</v>
      </c>
      <c r="L7006" t="str">
        <f>_xlfn.CONCAT(D7006,F7006)</f>
        <v>To-go box</v>
      </c>
      <c r="M7006" s="10">
        <f>E7006*_xlfn.XLOOKUP(L7006,PriceListData!$F$2:$F$97,PriceListData!$E$2:$E$97)</f>
        <v>15.75</v>
      </c>
      <c r="N7006" t="str">
        <f>TEXT(B7006,"dddd")</f>
        <v>Friday</v>
      </c>
    </row>
    <row r="7007" spans="1:14" x14ac:dyDescent="0.35">
      <c r="A7007">
        <v>293158</v>
      </c>
      <c r="B7007" s="3">
        <v>45807</v>
      </c>
      <c r="C7007" s="4">
        <v>0.59125000000000005</v>
      </c>
      <c r="D7007" t="s">
        <v>74</v>
      </c>
      <c r="E7007">
        <v>1</v>
      </c>
      <c r="F7007" t="s">
        <v>15</v>
      </c>
      <c r="G7007" t="s">
        <v>417</v>
      </c>
      <c r="H7007" t="s">
        <v>418</v>
      </c>
      <c r="J7007" t="s">
        <v>403</v>
      </c>
      <c r="K7007">
        <v>2</v>
      </c>
      <c r="L7007" t="str">
        <f>_xlfn.CONCAT(D7007,F7007)</f>
        <v>Single-origin12 oz</v>
      </c>
      <c r="M7007" s="10">
        <f>E7007*_xlfn.XLOOKUP(L7007,PriceListData!$F$2:$F$97,PriceListData!$E$2:$E$97)</f>
        <v>14.95</v>
      </c>
      <c r="N7007" t="str">
        <f>TEXT(B7007,"dddd")</f>
        <v>Friday</v>
      </c>
    </row>
    <row r="7008" spans="1:14" x14ac:dyDescent="0.35">
      <c r="A7008">
        <v>293157</v>
      </c>
      <c r="B7008" s="3">
        <v>45807</v>
      </c>
      <c r="C7008" s="4">
        <v>0.5873842592592593</v>
      </c>
      <c r="D7008" t="s">
        <v>404</v>
      </c>
      <c r="E7008">
        <v>1</v>
      </c>
      <c r="F7008" t="s">
        <v>15</v>
      </c>
      <c r="G7008" t="s">
        <v>405</v>
      </c>
      <c r="H7008" t="s">
        <v>406</v>
      </c>
      <c r="J7008" t="s">
        <v>403</v>
      </c>
      <c r="K7008">
        <v>2</v>
      </c>
      <c r="L7008" t="str">
        <f>_xlfn.CONCAT(D7008,F7008)</f>
        <v>Café latté12 oz</v>
      </c>
      <c r="M7008" s="10">
        <f>E7008*_xlfn.XLOOKUP(L7008,PriceListData!$F$2:$F$97,PriceListData!$E$2:$E$97)</f>
        <v>4.25</v>
      </c>
      <c r="N7008" t="str">
        <f>TEXT(B7008,"dddd")</f>
        <v>Friday</v>
      </c>
    </row>
    <row r="7009" spans="1:14" x14ac:dyDescent="0.35">
      <c r="A7009">
        <v>293155</v>
      </c>
      <c r="B7009" s="3">
        <v>45807</v>
      </c>
      <c r="C7009" s="4">
        <v>0.58354166666666663</v>
      </c>
      <c r="D7009" t="s">
        <v>428</v>
      </c>
      <c r="E7009">
        <v>1</v>
      </c>
      <c r="F7009" t="s">
        <v>15</v>
      </c>
      <c r="G7009" t="s">
        <v>413</v>
      </c>
      <c r="H7009" t="s">
        <v>406</v>
      </c>
      <c r="J7009" t="s">
        <v>403</v>
      </c>
      <c r="K7009">
        <v>2</v>
      </c>
      <c r="L7009" t="str">
        <f>_xlfn.CONCAT(D7009,F7009)</f>
        <v>Rooibos latté12 oz</v>
      </c>
      <c r="M7009" s="10">
        <f>E7009*_xlfn.XLOOKUP(L7009,PriceListData!$F$2:$F$97,PriceListData!$E$2:$E$97)</f>
        <v>5.5</v>
      </c>
      <c r="N7009" t="str">
        <f>TEXT(B7009,"dddd")</f>
        <v>Friday</v>
      </c>
    </row>
    <row r="7010" spans="1:14" x14ac:dyDescent="0.35">
      <c r="A7010">
        <v>293155</v>
      </c>
      <c r="B7010" s="3">
        <v>45807</v>
      </c>
      <c r="C7010" s="4">
        <v>0.58354166666666663</v>
      </c>
      <c r="D7010" t="s">
        <v>419</v>
      </c>
      <c r="E7010">
        <v>1</v>
      </c>
      <c r="G7010" t="s">
        <v>415</v>
      </c>
      <c r="H7010" t="s">
        <v>416</v>
      </c>
      <c r="J7010" t="s">
        <v>403</v>
      </c>
      <c r="K7010">
        <v>2</v>
      </c>
      <c r="L7010" t="str">
        <f>_xlfn.CONCAT(D7010,F7010)</f>
        <v>Extra shot</v>
      </c>
      <c r="M7010" s="10">
        <f>E7010*_xlfn.XLOOKUP(L7010,PriceListData!$F$2:$F$97,PriceListData!$E$2:$E$97)</f>
        <v>1</v>
      </c>
      <c r="N7010" t="str">
        <f>TEXT(B7010,"dddd")</f>
        <v>Friday</v>
      </c>
    </row>
    <row r="7011" spans="1:14" x14ac:dyDescent="0.35">
      <c r="A7011">
        <v>293155</v>
      </c>
      <c r="B7011" s="3">
        <v>45807</v>
      </c>
      <c r="C7011" s="4">
        <v>0.58354166666666663</v>
      </c>
      <c r="D7011" t="s">
        <v>404</v>
      </c>
      <c r="E7011">
        <v>1</v>
      </c>
      <c r="F7011" t="s">
        <v>15</v>
      </c>
      <c r="G7011" t="s">
        <v>405</v>
      </c>
      <c r="H7011" t="s">
        <v>406</v>
      </c>
      <c r="J7011" t="s">
        <v>403</v>
      </c>
      <c r="K7011">
        <v>2</v>
      </c>
      <c r="L7011" t="str">
        <f>_xlfn.CONCAT(D7011,F7011)</f>
        <v>Café latté12 oz</v>
      </c>
      <c r="M7011" s="10">
        <f>E7011*_xlfn.XLOOKUP(L7011,PriceListData!$F$2:$F$97,PriceListData!$E$2:$E$97)</f>
        <v>4.25</v>
      </c>
      <c r="N7011" t="str">
        <f>TEXT(B7011,"dddd")</f>
        <v>Friday</v>
      </c>
    </row>
    <row r="7012" spans="1:14" x14ac:dyDescent="0.35">
      <c r="A7012">
        <v>293152</v>
      </c>
      <c r="B7012" s="3">
        <v>45807</v>
      </c>
      <c r="C7012" s="4">
        <v>0.57891203703703709</v>
      </c>
      <c r="D7012" t="s">
        <v>404</v>
      </c>
      <c r="E7012">
        <v>1</v>
      </c>
      <c r="F7012" t="s">
        <v>15</v>
      </c>
      <c r="G7012" t="s">
        <v>405</v>
      </c>
      <c r="H7012" t="s">
        <v>406</v>
      </c>
      <c r="J7012" t="s">
        <v>403</v>
      </c>
      <c r="K7012">
        <v>1</v>
      </c>
      <c r="L7012" t="str">
        <f>_xlfn.CONCAT(D7012,F7012)</f>
        <v>Café latté12 oz</v>
      </c>
      <c r="M7012" s="10">
        <f>E7012*_xlfn.XLOOKUP(L7012,PriceListData!$F$2:$F$97,PriceListData!$E$2:$E$97)</f>
        <v>4.25</v>
      </c>
      <c r="N7012" t="str">
        <f>TEXT(B7012,"dddd")</f>
        <v>Friday</v>
      </c>
    </row>
    <row r="7013" spans="1:14" x14ac:dyDescent="0.35">
      <c r="A7013">
        <v>293151</v>
      </c>
      <c r="B7013" s="3">
        <v>45807</v>
      </c>
      <c r="C7013" s="4">
        <v>0.57883101851851848</v>
      </c>
      <c r="D7013" t="s">
        <v>21</v>
      </c>
      <c r="E7013">
        <v>1</v>
      </c>
      <c r="F7013" t="s">
        <v>15</v>
      </c>
      <c r="G7013" t="s">
        <v>405</v>
      </c>
      <c r="H7013" t="s">
        <v>406</v>
      </c>
      <c r="J7013" t="s">
        <v>403</v>
      </c>
      <c r="K7013">
        <v>2</v>
      </c>
      <c r="L7013" t="str">
        <f>_xlfn.CONCAT(D7013,F7013)</f>
        <v>Pourover12 oz</v>
      </c>
      <c r="M7013" s="10">
        <f>E7013*_xlfn.XLOOKUP(L7013,PriceListData!$F$2:$F$97,PriceListData!$E$2:$E$97)</f>
        <v>3.5</v>
      </c>
      <c r="N7013" t="str">
        <f>TEXT(B7013,"dddd")</f>
        <v>Friday</v>
      </c>
    </row>
    <row r="7014" spans="1:14" x14ac:dyDescent="0.35">
      <c r="A7014">
        <v>293149</v>
      </c>
      <c r="B7014" s="3">
        <v>45807</v>
      </c>
      <c r="C7014" s="4">
        <v>0.57718749999999996</v>
      </c>
      <c r="D7014" t="s">
        <v>411</v>
      </c>
      <c r="E7014">
        <v>1</v>
      </c>
      <c r="F7014" t="s">
        <v>24</v>
      </c>
      <c r="G7014" t="s">
        <v>405</v>
      </c>
      <c r="H7014" t="s">
        <v>406</v>
      </c>
      <c r="J7014" t="s">
        <v>403</v>
      </c>
      <c r="K7014">
        <v>2</v>
      </c>
      <c r="L7014" t="str">
        <f>_xlfn.CONCAT(D7014,F7014)</f>
        <v>Turkish coffee3 oz</v>
      </c>
      <c r="M7014" s="10">
        <f>E7014*_xlfn.XLOOKUP(L7014,PriceListData!$F$2:$F$97,PriceListData!$E$2:$E$97)</f>
        <v>3.75</v>
      </c>
      <c r="N7014" t="str">
        <f>TEXT(B7014,"dddd")</f>
        <v>Friday</v>
      </c>
    </row>
    <row r="7015" spans="1:14" x14ac:dyDescent="0.35">
      <c r="A7015">
        <v>293149</v>
      </c>
      <c r="B7015" s="3">
        <v>45807</v>
      </c>
      <c r="C7015" s="4">
        <v>0.57718749999999996</v>
      </c>
      <c r="D7015" t="s">
        <v>52</v>
      </c>
      <c r="E7015">
        <v>1</v>
      </c>
      <c r="F7015" t="s">
        <v>15</v>
      </c>
      <c r="G7015" t="s">
        <v>405</v>
      </c>
      <c r="H7015" t="s">
        <v>414</v>
      </c>
      <c r="J7015" t="s">
        <v>403</v>
      </c>
      <c r="K7015">
        <v>2</v>
      </c>
      <c r="L7015" t="str">
        <f>_xlfn.CONCAT(D7015,F7015)</f>
        <v>Frappé12 oz</v>
      </c>
      <c r="M7015" s="10">
        <f>E7015*_xlfn.XLOOKUP(L7015,PriceListData!$F$2:$F$97,PriceListData!$E$2:$E$97)</f>
        <v>4.75</v>
      </c>
      <c r="N7015" t="str">
        <f>TEXT(B7015,"dddd")</f>
        <v>Friday</v>
      </c>
    </row>
    <row r="7016" spans="1:14" x14ac:dyDescent="0.35">
      <c r="A7016">
        <v>293149</v>
      </c>
      <c r="B7016" s="3">
        <v>45807</v>
      </c>
      <c r="C7016" s="4">
        <v>0.57718749999999996</v>
      </c>
      <c r="D7016" t="s">
        <v>74</v>
      </c>
      <c r="E7016">
        <v>1</v>
      </c>
      <c r="F7016" t="s">
        <v>15</v>
      </c>
      <c r="G7016" t="s">
        <v>417</v>
      </c>
      <c r="H7016" t="s">
        <v>418</v>
      </c>
      <c r="J7016" t="s">
        <v>403</v>
      </c>
      <c r="K7016">
        <v>2</v>
      </c>
      <c r="L7016" t="str">
        <f>_xlfn.CONCAT(D7016,F7016)</f>
        <v>Single-origin12 oz</v>
      </c>
      <c r="M7016" s="10">
        <f>E7016*_xlfn.XLOOKUP(L7016,PriceListData!$F$2:$F$97,PriceListData!$E$2:$E$97)</f>
        <v>14.95</v>
      </c>
      <c r="N7016" t="str">
        <f>TEXT(B7016,"dddd")</f>
        <v>Friday</v>
      </c>
    </row>
    <row r="7017" spans="1:14" x14ac:dyDescent="0.35">
      <c r="A7017">
        <v>293147</v>
      </c>
      <c r="B7017" s="3">
        <v>45807</v>
      </c>
      <c r="C7017" s="4">
        <v>0.56136574074074075</v>
      </c>
      <c r="D7017" t="s">
        <v>425</v>
      </c>
      <c r="E7017">
        <v>1</v>
      </c>
      <c r="F7017" t="s">
        <v>15</v>
      </c>
      <c r="G7017" t="s">
        <v>405</v>
      </c>
      <c r="H7017" t="s">
        <v>414</v>
      </c>
      <c r="J7017" t="s">
        <v>403</v>
      </c>
      <c r="K7017">
        <v>1</v>
      </c>
      <c r="L7017" t="str">
        <f>_xlfn.CONCAT(D7017,F7017)</f>
        <v>Iced Guillermo12 oz</v>
      </c>
      <c r="M7017" s="10">
        <f>E7017*_xlfn.XLOOKUP(L7017,PriceListData!$F$2:$F$97,PriceListData!$E$2:$E$97)</f>
        <v>3.5</v>
      </c>
      <c r="N7017" t="str">
        <f>TEXT(B7017,"dddd")</f>
        <v>Friday</v>
      </c>
    </row>
    <row r="7018" spans="1:14" x14ac:dyDescent="0.35">
      <c r="A7018">
        <v>293146</v>
      </c>
      <c r="B7018" s="3">
        <v>45807</v>
      </c>
      <c r="C7018" s="4">
        <v>0.55967592592592597</v>
      </c>
      <c r="D7018" t="s">
        <v>411</v>
      </c>
      <c r="E7018">
        <v>1</v>
      </c>
      <c r="F7018" t="s">
        <v>24</v>
      </c>
      <c r="G7018" t="s">
        <v>405</v>
      </c>
      <c r="H7018" t="s">
        <v>406</v>
      </c>
      <c r="J7018" t="s">
        <v>403</v>
      </c>
      <c r="K7018">
        <v>1</v>
      </c>
      <c r="L7018" t="str">
        <f>_xlfn.CONCAT(D7018,F7018)</f>
        <v>Turkish coffee3 oz</v>
      </c>
      <c r="M7018" s="10">
        <f>E7018*_xlfn.XLOOKUP(L7018,PriceListData!$F$2:$F$97,PriceListData!$E$2:$E$97)</f>
        <v>3.75</v>
      </c>
      <c r="N7018" t="str">
        <f>TEXT(B7018,"dddd")</f>
        <v>Friday</v>
      </c>
    </row>
    <row r="7019" spans="1:14" x14ac:dyDescent="0.35">
      <c r="A7019">
        <v>293146</v>
      </c>
      <c r="B7019" s="3">
        <v>45807</v>
      </c>
      <c r="C7019" s="4">
        <v>0.55967592592592597</v>
      </c>
      <c r="D7019" t="s">
        <v>54</v>
      </c>
      <c r="E7019">
        <v>1</v>
      </c>
      <c r="G7019" t="s">
        <v>415</v>
      </c>
      <c r="H7019" t="s">
        <v>416</v>
      </c>
      <c r="J7019" t="s">
        <v>403</v>
      </c>
      <c r="K7019">
        <v>1</v>
      </c>
      <c r="L7019" t="str">
        <f>_xlfn.CONCAT(D7019,F7019)</f>
        <v>Syrup</v>
      </c>
      <c r="M7019" s="10">
        <f>E7019*_xlfn.XLOOKUP(L7019,PriceListData!$F$2:$F$97,PriceListData!$E$2:$E$97)</f>
        <v>0.75</v>
      </c>
      <c r="N7019" t="str">
        <f>TEXT(B7019,"dddd")</f>
        <v>Friday</v>
      </c>
    </row>
    <row r="7020" spans="1:14" x14ac:dyDescent="0.35">
      <c r="A7020">
        <v>293146</v>
      </c>
      <c r="B7020" s="3">
        <v>45807</v>
      </c>
      <c r="C7020" s="4">
        <v>0.55967592592592597</v>
      </c>
      <c r="D7020" t="s">
        <v>21</v>
      </c>
      <c r="E7020">
        <v>1</v>
      </c>
      <c r="F7020" t="s">
        <v>15</v>
      </c>
      <c r="G7020" t="s">
        <v>405</v>
      </c>
      <c r="H7020" t="s">
        <v>406</v>
      </c>
      <c r="J7020" t="s">
        <v>403</v>
      </c>
      <c r="K7020">
        <v>1</v>
      </c>
      <c r="L7020" t="str">
        <f>_xlfn.CONCAT(D7020,F7020)</f>
        <v>Pourover12 oz</v>
      </c>
      <c r="M7020" s="10">
        <f>E7020*_xlfn.XLOOKUP(L7020,PriceListData!$F$2:$F$97,PriceListData!$E$2:$E$97)</f>
        <v>3.5</v>
      </c>
      <c r="N7020" t="str">
        <f>TEXT(B7020,"dddd")</f>
        <v>Friday</v>
      </c>
    </row>
    <row r="7021" spans="1:14" x14ac:dyDescent="0.35">
      <c r="A7021">
        <v>293145</v>
      </c>
      <c r="B7021" s="3">
        <v>45807</v>
      </c>
      <c r="C7021" s="4">
        <v>0.55556712962962962</v>
      </c>
      <c r="D7021" t="s">
        <v>21</v>
      </c>
      <c r="E7021">
        <v>1</v>
      </c>
      <c r="F7021" t="s">
        <v>15</v>
      </c>
      <c r="G7021" t="s">
        <v>405</v>
      </c>
      <c r="H7021" t="s">
        <v>406</v>
      </c>
      <c r="J7021" t="s">
        <v>403</v>
      </c>
      <c r="K7021">
        <v>2</v>
      </c>
      <c r="L7021" t="str">
        <f>_xlfn.CONCAT(D7021,F7021)</f>
        <v>Pourover12 oz</v>
      </c>
      <c r="M7021" s="10">
        <f>E7021*_xlfn.XLOOKUP(L7021,PriceListData!$F$2:$F$97,PriceListData!$E$2:$E$97)</f>
        <v>3.5</v>
      </c>
      <c r="N7021" t="str">
        <f>TEXT(B7021,"dddd")</f>
        <v>Friday</v>
      </c>
    </row>
    <row r="7022" spans="1:14" x14ac:dyDescent="0.35">
      <c r="A7022">
        <v>293144</v>
      </c>
      <c r="B7022" s="3">
        <v>45807</v>
      </c>
      <c r="C7022" s="4">
        <v>0.55306712962962967</v>
      </c>
      <c r="D7022" t="s">
        <v>407</v>
      </c>
      <c r="E7022">
        <v>1</v>
      </c>
      <c r="G7022" t="s">
        <v>405</v>
      </c>
      <c r="H7022" t="s">
        <v>408</v>
      </c>
      <c r="J7022" t="s">
        <v>403</v>
      </c>
      <c r="K7022">
        <v>1</v>
      </c>
      <c r="L7022" t="str">
        <f>_xlfn.CONCAT(D7022,F7022)</f>
        <v>Drip coffee refill</v>
      </c>
      <c r="M7022" s="10">
        <f>E7022*_xlfn.XLOOKUP(L7022,PriceListData!$F$2:$F$97,PriceListData!$E$2:$E$97)</f>
        <v>1.25</v>
      </c>
      <c r="N7022" t="str">
        <f>TEXT(B7022,"dddd")</f>
        <v>Friday</v>
      </c>
    </row>
    <row r="7023" spans="1:14" x14ac:dyDescent="0.35">
      <c r="A7023">
        <v>293143</v>
      </c>
      <c r="B7023" s="3">
        <v>45807</v>
      </c>
      <c r="C7023" s="4">
        <v>0.55259259259259264</v>
      </c>
      <c r="D7023" t="s">
        <v>410</v>
      </c>
      <c r="E7023">
        <v>1</v>
      </c>
      <c r="F7023" t="s">
        <v>15</v>
      </c>
      <c r="G7023" t="s">
        <v>405</v>
      </c>
      <c r="H7023" t="s">
        <v>406</v>
      </c>
      <c r="J7023" t="s">
        <v>403</v>
      </c>
      <c r="K7023">
        <v>2</v>
      </c>
      <c r="L7023" t="str">
        <f>_xlfn.CONCAT(D7023,F7023)</f>
        <v>Café Cubano12 oz</v>
      </c>
      <c r="M7023" s="10">
        <f>E7023*_xlfn.XLOOKUP(L7023,PriceListData!$F$2:$F$97,PriceListData!$E$2:$E$97)</f>
        <v>7</v>
      </c>
      <c r="N7023" t="str">
        <f>TEXT(B7023,"dddd")</f>
        <v>Friday</v>
      </c>
    </row>
    <row r="7024" spans="1:14" x14ac:dyDescent="0.35">
      <c r="A7024">
        <v>293142</v>
      </c>
      <c r="B7024" s="3">
        <v>45807</v>
      </c>
      <c r="C7024" s="4">
        <v>0.55071759259259256</v>
      </c>
      <c r="D7024" t="s">
        <v>21</v>
      </c>
      <c r="E7024">
        <v>1</v>
      </c>
      <c r="F7024" t="s">
        <v>15</v>
      </c>
      <c r="G7024" t="s">
        <v>405</v>
      </c>
      <c r="H7024" t="s">
        <v>406</v>
      </c>
      <c r="J7024" t="s">
        <v>403</v>
      </c>
      <c r="K7024">
        <v>2</v>
      </c>
      <c r="L7024" t="str">
        <f>_xlfn.CONCAT(D7024,F7024)</f>
        <v>Pourover12 oz</v>
      </c>
      <c r="M7024" s="10">
        <f>E7024*_xlfn.XLOOKUP(L7024,PriceListData!$F$2:$F$97,PriceListData!$E$2:$E$97)</f>
        <v>3.5</v>
      </c>
      <c r="N7024" t="str">
        <f>TEXT(B7024,"dddd")</f>
        <v>Friday</v>
      </c>
    </row>
    <row r="7025" spans="1:14" x14ac:dyDescent="0.35">
      <c r="A7025">
        <v>293141</v>
      </c>
      <c r="B7025" s="3">
        <v>45807</v>
      </c>
      <c r="C7025" s="4">
        <v>0.54454861111111108</v>
      </c>
      <c r="D7025" t="s">
        <v>153</v>
      </c>
      <c r="E7025">
        <v>1</v>
      </c>
      <c r="F7025" t="s">
        <v>15</v>
      </c>
      <c r="G7025" t="s">
        <v>405</v>
      </c>
      <c r="H7025" t="s">
        <v>406</v>
      </c>
      <c r="J7025" t="s">
        <v>403</v>
      </c>
      <c r="K7025">
        <v>1</v>
      </c>
      <c r="L7025" t="str">
        <f>_xlfn.CONCAT(D7025,F7025)</f>
        <v>Aeropress12 oz</v>
      </c>
      <c r="M7025" s="10">
        <f>E7025*_xlfn.XLOOKUP(L7025,PriceListData!$F$2:$F$97,PriceListData!$E$2:$E$97)</f>
        <v>6</v>
      </c>
      <c r="N7025" t="str">
        <f>TEXT(B7025,"dddd")</f>
        <v>Friday</v>
      </c>
    </row>
    <row r="7026" spans="1:14" x14ac:dyDescent="0.35">
      <c r="A7026">
        <v>293140</v>
      </c>
      <c r="B7026" s="3">
        <v>45807</v>
      </c>
      <c r="C7026" s="4">
        <v>0.54381944444444441</v>
      </c>
      <c r="D7026" t="s">
        <v>411</v>
      </c>
      <c r="E7026">
        <v>1</v>
      </c>
      <c r="F7026" t="s">
        <v>24</v>
      </c>
      <c r="G7026" t="s">
        <v>405</v>
      </c>
      <c r="H7026" t="s">
        <v>406</v>
      </c>
      <c r="J7026" t="s">
        <v>403</v>
      </c>
      <c r="K7026">
        <v>2</v>
      </c>
      <c r="L7026" t="str">
        <f>_xlfn.CONCAT(D7026,F7026)</f>
        <v>Turkish coffee3 oz</v>
      </c>
      <c r="M7026" s="10">
        <f>E7026*_xlfn.XLOOKUP(L7026,PriceListData!$F$2:$F$97,PriceListData!$E$2:$E$97)</f>
        <v>3.75</v>
      </c>
      <c r="N7026" t="str">
        <f>TEXT(B7026,"dddd")</f>
        <v>Friday</v>
      </c>
    </row>
    <row r="7027" spans="1:14" x14ac:dyDescent="0.35">
      <c r="A7027">
        <v>293138</v>
      </c>
      <c r="B7027" s="3">
        <v>45807</v>
      </c>
      <c r="C7027" s="4">
        <v>0.54075231481481478</v>
      </c>
      <c r="D7027" t="s">
        <v>21</v>
      </c>
      <c r="E7027">
        <v>1</v>
      </c>
      <c r="F7027" t="s">
        <v>15</v>
      </c>
      <c r="G7027" t="s">
        <v>405</v>
      </c>
      <c r="H7027" t="s">
        <v>406</v>
      </c>
      <c r="J7027" t="s">
        <v>403</v>
      </c>
      <c r="K7027">
        <v>1</v>
      </c>
      <c r="L7027" t="str">
        <f>_xlfn.CONCAT(D7027,F7027)</f>
        <v>Pourover12 oz</v>
      </c>
      <c r="M7027" s="10">
        <f>E7027*_xlfn.XLOOKUP(L7027,PriceListData!$F$2:$F$97,PriceListData!$E$2:$E$97)</f>
        <v>3.5</v>
      </c>
      <c r="N7027" t="str">
        <f>TEXT(B7027,"dddd")</f>
        <v>Friday</v>
      </c>
    </row>
    <row r="7028" spans="1:14" x14ac:dyDescent="0.35">
      <c r="A7028">
        <v>293138</v>
      </c>
      <c r="B7028" s="3">
        <v>45807</v>
      </c>
      <c r="C7028" s="4">
        <v>0.54075231481481478</v>
      </c>
      <c r="D7028" t="s">
        <v>404</v>
      </c>
      <c r="E7028">
        <v>1</v>
      </c>
      <c r="F7028" t="s">
        <v>15</v>
      </c>
      <c r="G7028" t="s">
        <v>405</v>
      </c>
      <c r="H7028" t="s">
        <v>406</v>
      </c>
      <c r="J7028" t="s">
        <v>403</v>
      </c>
      <c r="K7028">
        <v>1</v>
      </c>
      <c r="L7028" t="str">
        <f>_xlfn.CONCAT(D7028,F7028)</f>
        <v>Café latté12 oz</v>
      </c>
      <c r="M7028" s="10">
        <f>E7028*_xlfn.XLOOKUP(L7028,PriceListData!$F$2:$F$97,PriceListData!$E$2:$E$97)</f>
        <v>4.25</v>
      </c>
      <c r="N7028" t="str">
        <f>TEXT(B7028,"dddd")</f>
        <v>Friday</v>
      </c>
    </row>
    <row r="7029" spans="1:14" x14ac:dyDescent="0.35">
      <c r="A7029">
        <v>293137</v>
      </c>
      <c r="B7029" s="3">
        <v>45807</v>
      </c>
      <c r="C7029" s="4">
        <v>0.53913194444444446</v>
      </c>
      <c r="D7029" t="s">
        <v>65</v>
      </c>
      <c r="E7029">
        <v>1</v>
      </c>
      <c r="F7029" t="s">
        <v>15</v>
      </c>
      <c r="G7029" t="s">
        <v>405</v>
      </c>
      <c r="H7029" t="s">
        <v>406</v>
      </c>
      <c r="J7029" t="s">
        <v>403</v>
      </c>
      <c r="K7029">
        <v>1</v>
      </c>
      <c r="L7029" t="str">
        <f>_xlfn.CONCAT(D7029,F7029)</f>
        <v>Cappuccino12 oz</v>
      </c>
      <c r="M7029" s="10">
        <f>E7029*_xlfn.XLOOKUP(L7029,PriceListData!$F$2:$F$97,PriceListData!$E$2:$E$97)</f>
        <v>5.5</v>
      </c>
      <c r="N7029" t="str">
        <f>TEXT(B7029,"dddd")</f>
        <v>Friday</v>
      </c>
    </row>
    <row r="7030" spans="1:14" x14ac:dyDescent="0.35">
      <c r="A7030">
        <v>293136</v>
      </c>
      <c r="B7030" s="3">
        <v>45807</v>
      </c>
      <c r="C7030" s="4">
        <v>0.53726851851851853</v>
      </c>
      <c r="D7030" t="s">
        <v>411</v>
      </c>
      <c r="E7030">
        <v>1</v>
      </c>
      <c r="F7030" t="s">
        <v>24</v>
      </c>
      <c r="G7030" t="s">
        <v>405</v>
      </c>
      <c r="H7030" t="s">
        <v>406</v>
      </c>
      <c r="J7030" t="s">
        <v>403</v>
      </c>
      <c r="K7030">
        <v>2</v>
      </c>
      <c r="L7030" t="str">
        <f>_xlfn.CONCAT(D7030,F7030)</f>
        <v>Turkish coffee3 oz</v>
      </c>
      <c r="M7030" s="10">
        <f>E7030*_xlfn.XLOOKUP(L7030,PriceListData!$F$2:$F$97,PriceListData!$E$2:$E$97)</f>
        <v>3.75</v>
      </c>
      <c r="N7030" t="str">
        <f>TEXT(B7030,"dddd")</f>
        <v>Friday</v>
      </c>
    </row>
    <row r="7031" spans="1:14" x14ac:dyDescent="0.35">
      <c r="A7031">
        <v>293136</v>
      </c>
      <c r="B7031" s="3">
        <v>45807</v>
      </c>
      <c r="C7031" s="4">
        <v>0.53726851851851853</v>
      </c>
      <c r="D7031" t="s">
        <v>21</v>
      </c>
      <c r="E7031">
        <v>1</v>
      </c>
      <c r="F7031" t="s">
        <v>15</v>
      </c>
      <c r="G7031" t="s">
        <v>405</v>
      </c>
      <c r="H7031" t="s">
        <v>406</v>
      </c>
      <c r="J7031" t="s">
        <v>403</v>
      </c>
      <c r="K7031">
        <v>2</v>
      </c>
      <c r="L7031" t="str">
        <f>_xlfn.CONCAT(D7031,F7031)</f>
        <v>Pourover12 oz</v>
      </c>
      <c r="M7031" s="10">
        <f>E7031*_xlfn.XLOOKUP(L7031,PriceListData!$F$2:$F$97,PriceListData!$E$2:$E$97)</f>
        <v>3.5</v>
      </c>
      <c r="N7031" t="str">
        <f>TEXT(B7031,"dddd")</f>
        <v>Friday</v>
      </c>
    </row>
    <row r="7032" spans="1:14" x14ac:dyDescent="0.35">
      <c r="A7032">
        <v>293136</v>
      </c>
      <c r="B7032" s="3">
        <v>45807</v>
      </c>
      <c r="C7032" s="4">
        <v>0.53726851851851853</v>
      </c>
      <c r="D7032" t="s">
        <v>427</v>
      </c>
      <c r="E7032">
        <v>1</v>
      </c>
      <c r="F7032" t="s">
        <v>15</v>
      </c>
      <c r="G7032" t="s">
        <v>417</v>
      </c>
      <c r="H7032" t="s">
        <v>418</v>
      </c>
      <c r="J7032" t="s">
        <v>403</v>
      </c>
      <c r="K7032">
        <v>2</v>
      </c>
      <c r="L7032" t="str">
        <f>_xlfn.CONCAT(D7032,F7032)</f>
        <v>House blend12 oz</v>
      </c>
      <c r="M7032" s="10">
        <f>E7032*_xlfn.XLOOKUP(L7032,PriceListData!$F$2:$F$97,PriceListData!$E$2:$E$97)</f>
        <v>12.95</v>
      </c>
      <c r="N7032" t="str">
        <f>TEXT(B7032,"dddd")</f>
        <v>Friday</v>
      </c>
    </row>
    <row r="7033" spans="1:14" x14ac:dyDescent="0.35">
      <c r="A7033">
        <v>293135</v>
      </c>
      <c r="B7033" s="3">
        <v>45807</v>
      </c>
      <c r="C7033" s="4">
        <v>0.53065972222222224</v>
      </c>
      <c r="D7033" t="s">
        <v>428</v>
      </c>
      <c r="E7033">
        <v>1</v>
      </c>
      <c r="F7033" t="s">
        <v>15</v>
      </c>
      <c r="G7033" t="s">
        <v>413</v>
      </c>
      <c r="H7033" t="s">
        <v>406</v>
      </c>
      <c r="J7033" t="s">
        <v>403</v>
      </c>
      <c r="K7033">
        <v>1</v>
      </c>
      <c r="L7033" t="str">
        <f>_xlfn.CONCAT(D7033,F7033)</f>
        <v>Rooibos latté12 oz</v>
      </c>
      <c r="M7033" s="10">
        <f>E7033*_xlfn.XLOOKUP(L7033,PriceListData!$F$2:$F$97,PriceListData!$E$2:$E$97)</f>
        <v>5.5</v>
      </c>
      <c r="N7033" t="str">
        <f>TEXT(B7033,"dddd")</f>
        <v>Friday</v>
      </c>
    </row>
    <row r="7034" spans="1:14" x14ac:dyDescent="0.35">
      <c r="A7034">
        <v>293135</v>
      </c>
      <c r="B7034" s="3">
        <v>45807</v>
      </c>
      <c r="C7034" s="4">
        <v>0.53065972222222224</v>
      </c>
      <c r="D7034" t="s">
        <v>421</v>
      </c>
      <c r="E7034">
        <v>1</v>
      </c>
      <c r="F7034" t="s">
        <v>422</v>
      </c>
      <c r="G7034" t="s">
        <v>423</v>
      </c>
      <c r="H7034" t="s">
        <v>406</v>
      </c>
      <c r="J7034" t="s">
        <v>403</v>
      </c>
      <c r="K7034">
        <v>1</v>
      </c>
      <c r="L7034" t="str">
        <f>_xlfn.CONCAT(D7034,F7034)</f>
        <v>Hot chocolateRegular (12 oz)</v>
      </c>
      <c r="M7034" s="10">
        <f>E7034*_xlfn.XLOOKUP(L7034,PriceListData!$F$2:$F$97,PriceListData!$E$2:$E$97)</f>
        <v>4.75</v>
      </c>
      <c r="N7034" t="str">
        <f>TEXT(B7034,"dddd")</f>
        <v>Friday</v>
      </c>
    </row>
    <row r="7035" spans="1:14" x14ac:dyDescent="0.35">
      <c r="A7035">
        <v>293134</v>
      </c>
      <c r="B7035" s="3">
        <v>45807</v>
      </c>
      <c r="C7035" s="4">
        <v>0.52932870370370366</v>
      </c>
      <c r="D7035" t="s">
        <v>54</v>
      </c>
      <c r="E7035">
        <v>1</v>
      </c>
      <c r="G7035" t="s">
        <v>415</v>
      </c>
      <c r="H7035" t="s">
        <v>416</v>
      </c>
      <c r="J7035" t="s">
        <v>403</v>
      </c>
      <c r="K7035">
        <v>1</v>
      </c>
      <c r="L7035" t="str">
        <f>_xlfn.CONCAT(D7035,F7035)</f>
        <v>Syrup</v>
      </c>
      <c r="M7035" s="10">
        <f>E7035*_xlfn.XLOOKUP(L7035,PriceListData!$F$2:$F$97,PriceListData!$E$2:$E$97)</f>
        <v>0.75</v>
      </c>
      <c r="N7035" t="str">
        <f>TEXT(B7035,"dddd")</f>
        <v>Friday</v>
      </c>
    </row>
    <row r="7036" spans="1:14" x14ac:dyDescent="0.35">
      <c r="A7036">
        <v>293134</v>
      </c>
      <c r="B7036" s="3">
        <v>45807</v>
      </c>
      <c r="C7036" s="4">
        <v>0.52932870370370366</v>
      </c>
      <c r="D7036" t="s">
        <v>21</v>
      </c>
      <c r="E7036">
        <v>1</v>
      </c>
      <c r="F7036" t="s">
        <v>15</v>
      </c>
      <c r="G7036" t="s">
        <v>405</v>
      </c>
      <c r="H7036" t="s">
        <v>406</v>
      </c>
      <c r="J7036" t="s">
        <v>403</v>
      </c>
      <c r="K7036">
        <v>1</v>
      </c>
      <c r="L7036" t="str">
        <f>_xlfn.CONCAT(D7036,F7036)</f>
        <v>Pourover12 oz</v>
      </c>
      <c r="M7036" s="10">
        <f>E7036*_xlfn.XLOOKUP(L7036,PriceListData!$F$2:$F$97,PriceListData!$E$2:$E$97)</f>
        <v>3.5</v>
      </c>
      <c r="N7036" t="str">
        <f>TEXT(B7036,"dddd")</f>
        <v>Friday</v>
      </c>
    </row>
    <row r="7037" spans="1:14" x14ac:dyDescent="0.35">
      <c r="A7037">
        <v>293134</v>
      </c>
      <c r="B7037" s="3">
        <v>45807</v>
      </c>
      <c r="C7037" s="4">
        <v>0.52932870370370366</v>
      </c>
      <c r="D7037" t="s">
        <v>409</v>
      </c>
      <c r="E7037">
        <v>1</v>
      </c>
      <c r="F7037" t="s">
        <v>15</v>
      </c>
      <c r="G7037" t="s">
        <v>405</v>
      </c>
      <c r="H7037" t="s">
        <v>406</v>
      </c>
      <c r="J7037" t="s">
        <v>403</v>
      </c>
      <c r="K7037">
        <v>1</v>
      </c>
      <c r="L7037" t="str">
        <f>_xlfn.CONCAT(D7037,F7037)</f>
        <v>Drip coffee12 oz</v>
      </c>
      <c r="M7037" s="10">
        <f>E7037*_xlfn.XLOOKUP(L7037,PriceListData!$F$2:$F$97,PriceListData!$E$2:$E$97)</f>
        <v>2.25</v>
      </c>
      <c r="N7037" t="str">
        <f>TEXT(B7037,"dddd")</f>
        <v>Friday</v>
      </c>
    </row>
    <row r="7038" spans="1:14" x14ac:dyDescent="0.35">
      <c r="A7038">
        <v>293133</v>
      </c>
      <c r="B7038" s="3">
        <v>45807</v>
      </c>
      <c r="C7038" s="4">
        <v>0.52210648148148153</v>
      </c>
      <c r="D7038" t="s">
        <v>52</v>
      </c>
      <c r="E7038">
        <v>1</v>
      </c>
      <c r="F7038" t="s">
        <v>15</v>
      </c>
      <c r="G7038" t="s">
        <v>405</v>
      </c>
      <c r="H7038" t="s">
        <v>414</v>
      </c>
      <c r="J7038" t="s">
        <v>403</v>
      </c>
      <c r="K7038">
        <v>1</v>
      </c>
      <c r="L7038" t="str">
        <f>_xlfn.CONCAT(D7038,F7038)</f>
        <v>Frappé12 oz</v>
      </c>
      <c r="M7038" s="10">
        <f>E7038*_xlfn.XLOOKUP(L7038,PriceListData!$F$2:$F$97,PriceListData!$E$2:$E$97)</f>
        <v>4.75</v>
      </c>
      <c r="N7038" t="str">
        <f>TEXT(B7038,"dddd")</f>
        <v>Friday</v>
      </c>
    </row>
    <row r="7039" spans="1:14" x14ac:dyDescent="0.35">
      <c r="A7039">
        <v>293132</v>
      </c>
      <c r="B7039" s="3">
        <v>45807</v>
      </c>
      <c r="C7039" s="4">
        <v>0.51884259259259258</v>
      </c>
      <c r="D7039" t="s">
        <v>411</v>
      </c>
      <c r="E7039">
        <v>1</v>
      </c>
      <c r="F7039" t="s">
        <v>24</v>
      </c>
      <c r="G7039" t="s">
        <v>405</v>
      </c>
      <c r="H7039" t="s">
        <v>406</v>
      </c>
      <c r="J7039" t="s">
        <v>403</v>
      </c>
      <c r="K7039">
        <v>1</v>
      </c>
      <c r="L7039" t="str">
        <f>_xlfn.CONCAT(D7039,F7039)</f>
        <v>Turkish coffee3 oz</v>
      </c>
      <c r="M7039" s="10">
        <f>E7039*_xlfn.XLOOKUP(L7039,PriceListData!$F$2:$F$97,PriceListData!$E$2:$E$97)</f>
        <v>3.75</v>
      </c>
      <c r="N7039" t="str">
        <f>TEXT(B7039,"dddd")</f>
        <v>Friday</v>
      </c>
    </row>
    <row r="7040" spans="1:14" x14ac:dyDescent="0.35">
      <c r="A7040">
        <v>293131</v>
      </c>
      <c r="B7040" s="3">
        <v>45807</v>
      </c>
      <c r="C7040" s="4">
        <v>0.51582175925925922</v>
      </c>
      <c r="D7040" t="s">
        <v>430</v>
      </c>
      <c r="E7040">
        <v>1</v>
      </c>
      <c r="F7040" t="s">
        <v>76</v>
      </c>
      <c r="G7040" t="s">
        <v>405</v>
      </c>
      <c r="H7040" t="s">
        <v>414</v>
      </c>
      <c r="J7040" t="s">
        <v>403</v>
      </c>
      <c r="K7040">
        <v>1</v>
      </c>
      <c r="L7040" t="str">
        <f>_xlfn.CONCAT(D7040,F7040)</f>
        <v>Iced café bombón10 oz</v>
      </c>
      <c r="M7040" s="10">
        <f>E7040*_xlfn.XLOOKUP(L7040,PriceListData!$F$2:$F$97,PriceListData!$E$2:$E$97)</f>
        <v>4.75</v>
      </c>
      <c r="N7040" t="str">
        <f>TEXT(B7040,"dddd")</f>
        <v>Friday</v>
      </c>
    </row>
    <row r="7041" spans="1:14" x14ac:dyDescent="0.35">
      <c r="A7041">
        <v>293129</v>
      </c>
      <c r="B7041" s="3">
        <v>45807</v>
      </c>
      <c r="C7041" s="4">
        <v>0.50809027777777782</v>
      </c>
      <c r="D7041" t="s">
        <v>409</v>
      </c>
      <c r="E7041">
        <v>1</v>
      </c>
      <c r="F7041" t="s">
        <v>15</v>
      </c>
      <c r="G7041" t="s">
        <v>405</v>
      </c>
      <c r="H7041" t="s">
        <v>406</v>
      </c>
      <c r="J7041" t="s">
        <v>403</v>
      </c>
      <c r="K7041">
        <v>2</v>
      </c>
      <c r="L7041" t="str">
        <f>_xlfn.CONCAT(D7041,F7041)</f>
        <v>Drip coffee12 oz</v>
      </c>
      <c r="M7041" s="10">
        <f>E7041*_xlfn.XLOOKUP(L7041,PriceListData!$F$2:$F$97,PriceListData!$E$2:$E$97)</f>
        <v>2.25</v>
      </c>
      <c r="N7041" t="str">
        <f>TEXT(B7041,"dddd")</f>
        <v>Friday</v>
      </c>
    </row>
    <row r="7042" spans="1:14" x14ac:dyDescent="0.35">
      <c r="A7042">
        <v>293128</v>
      </c>
      <c r="B7042" s="3">
        <v>45807</v>
      </c>
      <c r="C7042" s="4">
        <v>0.50557870370370372</v>
      </c>
      <c r="D7042" t="s">
        <v>153</v>
      </c>
      <c r="E7042">
        <v>1</v>
      </c>
      <c r="F7042" t="s">
        <v>15</v>
      </c>
      <c r="G7042" t="s">
        <v>405</v>
      </c>
      <c r="H7042" t="s">
        <v>406</v>
      </c>
      <c r="J7042" t="s">
        <v>403</v>
      </c>
      <c r="K7042">
        <v>1</v>
      </c>
      <c r="L7042" t="str">
        <f>_xlfn.CONCAT(D7042,F7042)</f>
        <v>Aeropress12 oz</v>
      </c>
      <c r="M7042" s="10">
        <f>E7042*_xlfn.XLOOKUP(L7042,PriceListData!$F$2:$F$97,PriceListData!$E$2:$E$97)</f>
        <v>6</v>
      </c>
      <c r="N7042" t="str">
        <f>TEXT(B7042,"dddd")</f>
        <v>Friday</v>
      </c>
    </row>
    <row r="7043" spans="1:14" x14ac:dyDescent="0.35">
      <c r="A7043">
        <v>293124</v>
      </c>
      <c r="B7043" s="3">
        <v>45807</v>
      </c>
      <c r="C7043" s="4">
        <v>0.48971064814814813</v>
      </c>
      <c r="D7043" t="s">
        <v>407</v>
      </c>
      <c r="E7043">
        <v>1</v>
      </c>
      <c r="G7043" t="s">
        <v>405</v>
      </c>
      <c r="H7043" t="s">
        <v>408</v>
      </c>
      <c r="J7043" t="s">
        <v>403</v>
      </c>
      <c r="K7043">
        <v>1</v>
      </c>
      <c r="L7043" t="str">
        <f>_xlfn.CONCAT(D7043,F7043)</f>
        <v>Drip coffee refill</v>
      </c>
      <c r="M7043" s="10">
        <f>E7043*_xlfn.XLOOKUP(L7043,PriceListData!$F$2:$F$97,PriceListData!$E$2:$E$97)</f>
        <v>1.25</v>
      </c>
      <c r="N7043" t="str">
        <f>TEXT(B7043,"dddd")</f>
        <v>Friday</v>
      </c>
    </row>
    <row r="7044" spans="1:14" x14ac:dyDescent="0.35">
      <c r="A7044">
        <v>293123</v>
      </c>
      <c r="B7044" s="3">
        <v>45807</v>
      </c>
      <c r="C7044" s="4">
        <v>0.48525462962962962</v>
      </c>
      <c r="D7044" t="s">
        <v>21</v>
      </c>
      <c r="E7044">
        <v>1</v>
      </c>
      <c r="F7044" t="s">
        <v>15</v>
      </c>
      <c r="G7044" t="s">
        <v>405</v>
      </c>
      <c r="H7044" t="s">
        <v>406</v>
      </c>
      <c r="J7044" t="s">
        <v>403</v>
      </c>
      <c r="K7044">
        <v>2</v>
      </c>
      <c r="L7044" t="str">
        <f>_xlfn.CONCAT(D7044,F7044)</f>
        <v>Pourover12 oz</v>
      </c>
      <c r="M7044" s="10">
        <f>E7044*_xlfn.XLOOKUP(L7044,PriceListData!$F$2:$F$97,PriceListData!$E$2:$E$97)</f>
        <v>3.5</v>
      </c>
      <c r="N7044" t="str">
        <f>TEXT(B7044,"dddd")</f>
        <v>Friday</v>
      </c>
    </row>
    <row r="7045" spans="1:14" x14ac:dyDescent="0.35">
      <c r="A7045">
        <v>293122</v>
      </c>
      <c r="B7045" s="3">
        <v>45807</v>
      </c>
      <c r="C7045" s="4">
        <v>0.48336805555555556</v>
      </c>
      <c r="D7045" t="s">
        <v>52</v>
      </c>
      <c r="E7045">
        <v>1</v>
      </c>
      <c r="F7045" t="s">
        <v>15</v>
      </c>
      <c r="G7045" t="s">
        <v>405</v>
      </c>
      <c r="H7045" t="s">
        <v>414</v>
      </c>
      <c r="J7045" t="s">
        <v>403</v>
      </c>
      <c r="K7045">
        <v>2</v>
      </c>
      <c r="L7045" t="str">
        <f>_xlfn.CONCAT(D7045,F7045)</f>
        <v>Frappé12 oz</v>
      </c>
      <c r="M7045" s="10">
        <f>E7045*_xlfn.XLOOKUP(L7045,PriceListData!$F$2:$F$97,PriceListData!$E$2:$E$97)</f>
        <v>4.75</v>
      </c>
      <c r="N7045" t="str">
        <f>TEXT(B7045,"dddd")</f>
        <v>Friday</v>
      </c>
    </row>
    <row r="7046" spans="1:14" x14ac:dyDescent="0.35">
      <c r="A7046">
        <v>293122</v>
      </c>
      <c r="B7046" s="3">
        <v>45807</v>
      </c>
      <c r="C7046" s="4">
        <v>0.48336805555555556</v>
      </c>
      <c r="D7046" t="s">
        <v>74</v>
      </c>
      <c r="E7046">
        <v>1</v>
      </c>
      <c r="F7046" t="s">
        <v>15</v>
      </c>
      <c r="G7046" t="s">
        <v>417</v>
      </c>
      <c r="H7046" t="s">
        <v>418</v>
      </c>
      <c r="J7046" t="s">
        <v>403</v>
      </c>
      <c r="K7046">
        <v>2</v>
      </c>
      <c r="L7046" t="str">
        <f>_xlfn.CONCAT(D7046,F7046)</f>
        <v>Single-origin12 oz</v>
      </c>
      <c r="M7046" s="10">
        <f>E7046*_xlfn.XLOOKUP(L7046,PriceListData!$F$2:$F$97,PriceListData!$E$2:$E$97)</f>
        <v>14.95</v>
      </c>
      <c r="N7046" t="str">
        <f>TEXT(B7046,"dddd")</f>
        <v>Friday</v>
      </c>
    </row>
    <row r="7047" spans="1:14" x14ac:dyDescent="0.35">
      <c r="A7047">
        <v>293120</v>
      </c>
      <c r="B7047" s="3">
        <v>45807</v>
      </c>
      <c r="C7047" s="4">
        <v>0.4805787037037037</v>
      </c>
      <c r="D7047" t="s">
        <v>52</v>
      </c>
      <c r="E7047">
        <v>1</v>
      </c>
      <c r="F7047" t="s">
        <v>15</v>
      </c>
      <c r="G7047" t="s">
        <v>405</v>
      </c>
      <c r="H7047" t="s">
        <v>414</v>
      </c>
      <c r="J7047" t="s">
        <v>403</v>
      </c>
      <c r="K7047">
        <v>1</v>
      </c>
      <c r="L7047" t="str">
        <f>_xlfn.CONCAT(D7047,F7047)</f>
        <v>Frappé12 oz</v>
      </c>
      <c r="M7047" s="10">
        <f>E7047*_xlfn.XLOOKUP(L7047,PriceListData!$F$2:$F$97,PriceListData!$E$2:$E$97)</f>
        <v>4.75</v>
      </c>
      <c r="N7047" t="str">
        <f>TEXT(B7047,"dddd")</f>
        <v>Friday</v>
      </c>
    </row>
    <row r="7048" spans="1:14" x14ac:dyDescent="0.35">
      <c r="A7048">
        <v>293120</v>
      </c>
      <c r="B7048" s="3">
        <v>45807</v>
      </c>
      <c r="C7048" s="4">
        <v>0.4805787037037037</v>
      </c>
      <c r="D7048" t="s">
        <v>404</v>
      </c>
      <c r="E7048">
        <v>1</v>
      </c>
      <c r="F7048" t="s">
        <v>15</v>
      </c>
      <c r="G7048" t="s">
        <v>405</v>
      </c>
      <c r="H7048" t="s">
        <v>406</v>
      </c>
      <c r="J7048" t="s">
        <v>403</v>
      </c>
      <c r="K7048">
        <v>1</v>
      </c>
      <c r="L7048" t="str">
        <f>_xlfn.CONCAT(D7048,F7048)</f>
        <v>Café latté12 oz</v>
      </c>
      <c r="M7048" s="10">
        <f>E7048*_xlfn.XLOOKUP(L7048,PriceListData!$F$2:$F$97,PriceListData!$E$2:$E$97)</f>
        <v>4.25</v>
      </c>
      <c r="N7048" t="str">
        <f>TEXT(B7048,"dddd")</f>
        <v>Friday</v>
      </c>
    </row>
    <row r="7049" spans="1:14" x14ac:dyDescent="0.35">
      <c r="A7049">
        <v>293119</v>
      </c>
      <c r="B7049" s="3">
        <v>45807</v>
      </c>
      <c r="C7049" s="4">
        <v>0.47975694444444444</v>
      </c>
      <c r="D7049" t="s">
        <v>404</v>
      </c>
      <c r="E7049">
        <v>1</v>
      </c>
      <c r="F7049" t="s">
        <v>15</v>
      </c>
      <c r="G7049" t="s">
        <v>405</v>
      </c>
      <c r="H7049" t="s">
        <v>406</v>
      </c>
      <c r="J7049" t="s">
        <v>403</v>
      </c>
      <c r="K7049">
        <v>2</v>
      </c>
      <c r="L7049" t="str">
        <f>_xlfn.CONCAT(D7049,F7049)</f>
        <v>Café latté12 oz</v>
      </c>
      <c r="M7049" s="10">
        <f>E7049*_xlfn.XLOOKUP(L7049,PriceListData!$F$2:$F$97,PriceListData!$E$2:$E$97)</f>
        <v>4.25</v>
      </c>
      <c r="N7049" t="str">
        <f>TEXT(B7049,"dddd")</f>
        <v>Friday</v>
      </c>
    </row>
    <row r="7050" spans="1:14" x14ac:dyDescent="0.35">
      <c r="A7050">
        <v>293118</v>
      </c>
      <c r="B7050" s="3">
        <v>45807</v>
      </c>
      <c r="C7050" s="4">
        <v>0.47208333333333335</v>
      </c>
      <c r="D7050" t="s">
        <v>409</v>
      </c>
      <c r="E7050">
        <v>1</v>
      </c>
      <c r="F7050" t="s">
        <v>15</v>
      </c>
      <c r="G7050" t="s">
        <v>405</v>
      </c>
      <c r="H7050" t="s">
        <v>406</v>
      </c>
      <c r="J7050" t="s">
        <v>403</v>
      </c>
      <c r="K7050">
        <v>1</v>
      </c>
      <c r="L7050" t="str">
        <f>_xlfn.CONCAT(D7050,F7050)</f>
        <v>Drip coffee12 oz</v>
      </c>
      <c r="M7050" s="10">
        <f>E7050*_xlfn.XLOOKUP(L7050,PriceListData!$F$2:$F$97,PriceListData!$E$2:$E$97)</f>
        <v>2.25</v>
      </c>
      <c r="N7050" t="str">
        <f>TEXT(B7050,"dddd")</f>
        <v>Friday</v>
      </c>
    </row>
    <row r="7051" spans="1:14" x14ac:dyDescent="0.35">
      <c r="A7051">
        <v>293117</v>
      </c>
      <c r="B7051" s="3">
        <v>45807</v>
      </c>
      <c r="C7051" s="4">
        <v>0.46812500000000001</v>
      </c>
      <c r="D7051" t="s">
        <v>412</v>
      </c>
      <c r="E7051">
        <v>1</v>
      </c>
      <c r="F7051" t="s">
        <v>15</v>
      </c>
      <c r="G7051" t="s">
        <v>413</v>
      </c>
      <c r="H7051" t="s">
        <v>414</v>
      </c>
      <c r="J7051" t="s">
        <v>403</v>
      </c>
      <c r="K7051">
        <v>1</v>
      </c>
      <c r="L7051" t="str">
        <f>_xlfn.CONCAT(D7051,F7051)</f>
        <v>Iced tea12 oz</v>
      </c>
      <c r="M7051" s="10">
        <f>E7051*_xlfn.XLOOKUP(L7051,PriceListData!$F$2:$F$97,PriceListData!$E$2:$E$97)</f>
        <v>4.25</v>
      </c>
      <c r="N7051" t="str">
        <f>TEXT(B7051,"dddd")</f>
        <v>Friday</v>
      </c>
    </row>
    <row r="7052" spans="1:14" x14ac:dyDescent="0.35">
      <c r="A7052">
        <v>293116</v>
      </c>
      <c r="B7052" s="3">
        <v>45807</v>
      </c>
      <c r="C7052" s="4">
        <v>0.46788194444444442</v>
      </c>
      <c r="D7052" t="s">
        <v>52</v>
      </c>
      <c r="E7052">
        <v>1</v>
      </c>
      <c r="F7052" t="s">
        <v>15</v>
      </c>
      <c r="G7052" t="s">
        <v>405</v>
      </c>
      <c r="H7052" t="s">
        <v>414</v>
      </c>
      <c r="J7052" t="s">
        <v>403</v>
      </c>
      <c r="K7052">
        <v>2</v>
      </c>
      <c r="L7052" t="str">
        <f>_xlfn.CONCAT(D7052,F7052)</f>
        <v>Frappé12 oz</v>
      </c>
      <c r="M7052" s="10">
        <f>E7052*_xlfn.XLOOKUP(L7052,PriceListData!$F$2:$F$97,PriceListData!$E$2:$E$97)</f>
        <v>4.75</v>
      </c>
      <c r="N7052" t="str">
        <f>TEXT(B7052,"dddd")</f>
        <v>Friday</v>
      </c>
    </row>
    <row r="7053" spans="1:14" x14ac:dyDescent="0.35">
      <c r="A7053">
        <v>293115</v>
      </c>
      <c r="B7053" s="3">
        <v>45807</v>
      </c>
      <c r="C7053" s="4">
        <v>0.46311342592592591</v>
      </c>
      <c r="D7053" t="s">
        <v>54</v>
      </c>
      <c r="E7053">
        <v>1</v>
      </c>
      <c r="G7053" t="s">
        <v>415</v>
      </c>
      <c r="H7053" t="s">
        <v>416</v>
      </c>
      <c r="J7053" t="s">
        <v>403</v>
      </c>
      <c r="K7053">
        <v>1</v>
      </c>
      <c r="L7053" t="str">
        <f>_xlfn.CONCAT(D7053,F7053)</f>
        <v>Syrup</v>
      </c>
      <c r="M7053" s="10">
        <f>E7053*_xlfn.XLOOKUP(L7053,PriceListData!$F$2:$F$97,PriceListData!$E$2:$E$97)</f>
        <v>0.75</v>
      </c>
      <c r="N7053" t="str">
        <f>TEXT(B7053,"dddd")</f>
        <v>Friday</v>
      </c>
    </row>
    <row r="7054" spans="1:14" x14ac:dyDescent="0.35">
      <c r="A7054">
        <v>293115</v>
      </c>
      <c r="B7054" s="3">
        <v>45807</v>
      </c>
      <c r="C7054" s="4">
        <v>0.46311342592592591</v>
      </c>
      <c r="D7054" t="s">
        <v>21</v>
      </c>
      <c r="E7054">
        <v>1</v>
      </c>
      <c r="F7054" t="s">
        <v>15</v>
      </c>
      <c r="G7054" t="s">
        <v>405</v>
      </c>
      <c r="H7054" t="s">
        <v>406</v>
      </c>
      <c r="J7054" t="s">
        <v>403</v>
      </c>
      <c r="K7054">
        <v>1</v>
      </c>
      <c r="L7054" t="str">
        <f>_xlfn.CONCAT(D7054,F7054)</f>
        <v>Pourover12 oz</v>
      </c>
      <c r="M7054" s="10">
        <f>E7054*_xlfn.XLOOKUP(L7054,PriceListData!$F$2:$F$97,PriceListData!$E$2:$E$97)</f>
        <v>3.5</v>
      </c>
      <c r="N7054" t="str">
        <f>TEXT(B7054,"dddd")</f>
        <v>Friday</v>
      </c>
    </row>
    <row r="7055" spans="1:14" x14ac:dyDescent="0.35">
      <c r="A7055">
        <v>293114</v>
      </c>
      <c r="B7055" s="3">
        <v>45807</v>
      </c>
      <c r="C7055" s="4">
        <v>0.45671296296296299</v>
      </c>
      <c r="D7055" t="s">
        <v>21</v>
      </c>
      <c r="E7055">
        <v>1</v>
      </c>
      <c r="F7055" t="s">
        <v>15</v>
      </c>
      <c r="G7055" t="s">
        <v>405</v>
      </c>
      <c r="H7055" t="s">
        <v>406</v>
      </c>
      <c r="J7055" t="s">
        <v>403</v>
      </c>
      <c r="K7055">
        <v>1</v>
      </c>
      <c r="L7055" t="str">
        <f>_xlfn.CONCAT(D7055,F7055)</f>
        <v>Pourover12 oz</v>
      </c>
      <c r="M7055" s="10">
        <f>E7055*_xlfn.XLOOKUP(L7055,PriceListData!$F$2:$F$97,PriceListData!$E$2:$E$97)</f>
        <v>3.5</v>
      </c>
      <c r="N7055" t="str">
        <f>TEXT(B7055,"dddd")</f>
        <v>Friday</v>
      </c>
    </row>
    <row r="7056" spans="1:14" x14ac:dyDescent="0.35">
      <c r="A7056">
        <v>293113</v>
      </c>
      <c r="B7056" s="3">
        <v>45807</v>
      </c>
      <c r="C7056" s="4">
        <v>0.45543981481481483</v>
      </c>
      <c r="D7056" t="s">
        <v>411</v>
      </c>
      <c r="E7056">
        <v>1</v>
      </c>
      <c r="F7056" t="s">
        <v>24</v>
      </c>
      <c r="G7056" t="s">
        <v>405</v>
      </c>
      <c r="H7056" t="s">
        <v>406</v>
      </c>
      <c r="J7056" t="s">
        <v>403</v>
      </c>
      <c r="K7056">
        <v>1</v>
      </c>
      <c r="L7056" t="str">
        <f>_xlfn.CONCAT(D7056,F7056)</f>
        <v>Turkish coffee3 oz</v>
      </c>
      <c r="M7056" s="10">
        <f>E7056*_xlfn.XLOOKUP(L7056,PriceListData!$F$2:$F$97,PriceListData!$E$2:$E$97)</f>
        <v>3.75</v>
      </c>
      <c r="N7056" t="str">
        <f>TEXT(B7056,"dddd")</f>
        <v>Friday</v>
      </c>
    </row>
    <row r="7057" spans="1:14" x14ac:dyDescent="0.35">
      <c r="A7057">
        <v>293113</v>
      </c>
      <c r="B7057" s="3">
        <v>45807</v>
      </c>
      <c r="C7057" s="4">
        <v>0.45543981481481483</v>
      </c>
      <c r="D7057" t="s">
        <v>426</v>
      </c>
      <c r="E7057">
        <v>1</v>
      </c>
      <c r="F7057" t="s">
        <v>15</v>
      </c>
      <c r="G7057" t="s">
        <v>423</v>
      </c>
      <c r="H7057" t="s">
        <v>414</v>
      </c>
      <c r="J7057" t="s">
        <v>403</v>
      </c>
      <c r="K7057">
        <v>1</v>
      </c>
      <c r="L7057" t="str">
        <f>_xlfn.CONCAT(D7057,F7057)</f>
        <v>Soda water with fruit slice12 oz</v>
      </c>
      <c r="M7057" s="10">
        <f>E7057*_xlfn.XLOOKUP(L7057,PriceListData!$F$2:$F$97,PriceListData!$E$2:$E$97)</f>
        <v>2</v>
      </c>
      <c r="N7057" t="str">
        <f>TEXT(B7057,"dddd")</f>
        <v>Friday</v>
      </c>
    </row>
    <row r="7058" spans="1:14" x14ac:dyDescent="0.35">
      <c r="A7058">
        <v>293112</v>
      </c>
      <c r="B7058" s="3">
        <v>45807</v>
      </c>
      <c r="C7058" s="4">
        <v>0.45475694444444442</v>
      </c>
      <c r="D7058" t="s">
        <v>21</v>
      </c>
      <c r="E7058">
        <v>1</v>
      </c>
      <c r="F7058" t="s">
        <v>15</v>
      </c>
      <c r="G7058" t="s">
        <v>405</v>
      </c>
      <c r="H7058" t="s">
        <v>406</v>
      </c>
      <c r="J7058" t="s">
        <v>403</v>
      </c>
      <c r="K7058">
        <v>2</v>
      </c>
      <c r="L7058" t="str">
        <f>_xlfn.CONCAT(D7058,F7058)</f>
        <v>Pourover12 oz</v>
      </c>
      <c r="M7058" s="10">
        <f>E7058*_xlfn.XLOOKUP(L7058,PriceListData!$F$2:$F$97,PriceListData!$E$2:$E$97)</f>
        <v>3.5</v>
      </c>
      <c r="N7058" t="str">
        <f>TEXT(B7058,"dddd")</f>
        <v>Friday</v>
      </c>
    </row>
    <row r="7059" spans="1:14" x14ac:dyDescent="0.35">
      <c r="A7059">
        <v>293111</v>
      </c>
      <c r="B7059" s="3">
        <v>45807</v>
      </c>
      <c r="C7059" s="4">
        <v>0.45317129629629632</v>
      </c>
      <c r="D7059" t="s">
        <v>21</v>
      </c>
      <c r="E7059">
        <v>1</v>
      </c>
      <c r="F7059" t="s">
        <v>15</v>
      </c>
      <c r="G7059" t="s">
        <v>405</v>
      </c>
      <c r="H7059" t="s">
        <v>406</v>
      </c>
      <c r="J7059" t="s">
        <v>403</v>
      </c>
      <c r="K7059">
        <v>2</v>
      </c>
      <c r="L7059" t="str">
        <f>_xlfn.CONCAT(D7059,F7059)</f>
        <v>Pourover12 oz</v>
      </c>
      <c r="M7059" s="10">
        <f>E7059*_xlfn.XLOOKUP(L7059,PriceListData!$F$2:$F$97,PriceListData!$E$2:$E$97)</f>
        <v>3.5</v>
      </c>
      <c r="N7059" t="str">
        <f>TEXT(B7059,"dddd")</f>
        <v>Friday</v>
      </c>
    </row>
    <row r="7060" spans="1:14" x14ac:dyDescent="0.35">
      <c r="A7060">
        <v>293110</v>
      </c>
      <c r="B7060" s="3">
        <v>45807</v>
      </c>
      <c r="C7060" s="4">
        <v>0.45313657407407409</v>
      </c>
      <c r="D7060" t="s">
        <v>52</v>
      </c>
      <c r="E7060">
        <v>1</v>
      </c>
      <c r="F7060" t="s">
        <v>15</v>
      </c>
      <c r="G7060" t="s">
        <v>405</v>
      </c>
      <c r="H7060" t="s">
        <v>414</v>
      </c>
      <c r="J7060" t="s">
        <v>403</v>
      </c>
      <c r="K7060">
        <v>1</v>
      </c>
      <c r="L7060" t="str">
        <f>_xlfn.CONCAT(D7060,F7060)</f>
        <v>Frappé12 oz</v>
      </c>
      <c r="M7060" s="10">
        <f>E7060*_xlfn.XLOOKUP(L7060,PriceListData!$F$2:$F$97,PriceListData!$E$2:$E$97)</f>
        <v>4.75</v>
      </c>
      <c r="N7060" t="str">
        <f>TEXT(B7060,"dddd")</f>
        <v>Friday</v>
      </c>
    </row>
    <row r="7061" spans="1:14" x14ac:dyDescent="0.35">
      <c r="A7061">
        <v>293109</v>
      </c>
      <c r="B7061" s="3">
        <v>45807</v>
      </c>
      <c r="C7061" s="4">
        <v>0.44543981481481482</v>
      </c>
      <c r="D7061" t="s">
        <v>445</v>
      </c>
      <c r="E7061">
        <v>1</v>
      </c>
      <c r="F7061" t="s">
        <v>15</v>
      </c>
      <c r="G7061" t="s">
        <v>423</v>
      </c>
      <c r="H7061" t="s">
        <v>414</v>
      </c>
      <c r="J7061" t="s">
        <v>403</v>
      </c>
      <c r="K7061">
        <v>1</v>
      </c>
      <c r="L7061" t="str">
        <f>_xlfn.CONCAT(D7061,F7061)</f>
        <v>Mango lassi12 oz</v>
      </c>
      <c r="M7061" s="10">
        <f>E7061*_xlfn.XLOOKUP(L7061,PriceListData!$F$2:$F$97,PriceListData!$E$2:$E$97)</f>
        <v>5.75</v>
      </c>
      <c r="N7061" t="str">
        <f>TEXT(B7061,"dddd")</f>
        <v>Friday</v>
      </c>
    </row>
    <row r="7062" spans="1:14" x14ac:dyDescent="0.35">
      <c r="A7062">
        <v>293108</v>
      </c>
      <c r="B7062" s="3">
        <v>45807</v>
      </c>
      <c r="C7062" s="4">
        <v>0.44188657407407406</v>
      </c>
      <c r="D7062" t="s">
        <v>409</v>
      </c>
      <c r="E7062">
        <v>1</v>
      </c>
      <c r="F7062" t="s">
        <v>15</v>
      </c>
      <c r="G7062" t="s">
        <v>405</v>
      </c>
      <c r="H7062" t="s">
        <v>406</v>
      </c>
      <c r="J7062" t="s">
        <v>403</v>
      </c>
      <c r="K7062">
        <v>1</v>
      </c>
      <c r="L7062" t="str">
        <f>_xlfn.CONCAT(D7062,F7062)</f>
        <v>Drip coffee12 oz</v>
      </c>
      <c r="M7062" s="10">
        <f>E7062*_xlfn.XLOOKUP(L7062,PriceListData!$F$2:$F$97,PriceListData!$E$2:$E$97)</f>
        <v>2.25</v>
      </c>
      <c r="N7062" t="str">
        <f>TEXT(B7062,"dddd")</f>
        <v>Friday</v>
      </c>
    </row>
    <row r="7063" spans="1:14" x14ac:dyDescent="0.35">
      <c r="A7063">
        <v>293107</v>
      </c>
      <c r="B7063" s="3">
        <v>45807</v>
      </c>
      <c r="C7063" s="4">
        <v>0.43685185185185182</v>
      </c>
      <c r="D7063" t="s">
        <v>54</v>
      </c>
      <c r="E7063">
        <v>1</v>
      </c>
      <c r="G7063" t="s">
        <v>415</v>
      </c>
      <c r="H7063" t="s">
        <v>416</v>
      </c>
      <c r="J7063" t="s">
        <v>403</v>
      </c>
      <c r="K7063">
        <v>1</v>
      </c>
      <c r="L7063" t="str">
        <f>_xlfn.CONCAT(D7063,F7063)</f>
        <v>Syrup</v>
      </c>
      <c r="M7063" s="10">
        <f>E7063*_xlfn.XLOOKUP(L7063,PriceListData!$F$2:$F$97,PriceListData!$E$2:$E$97)</f>
        <v>0.75</v>
      </c>
      <c r="N7063" t="str">
        <f>TEXT(B7063,"dddd")</f>
        <v>Friday</v>
      </c>
    </row>
    <row r="7064" spans="1:14" x14ac:dyDescent="0.35">
      <c r="A7064">
        <v>293107</v>
      </c>
      <c r="B7064" s="3">
        <v>45807</v>
      </c>
      <c r="C7064" s="4">
        <v>0.43685185185185182</v>
      </c>
      <c r="D7064" t="s">
        <v>428</v>
      </c>
      <c r="E7064">
        <v>1</v>
      </c>
      <c r="F7064" t="s">
        <v>15</v>
      </c>
      <c r="G7064" t="s">
        <v>413</v>
      </c>
      <c r="H7064" t="s">
        <v>406</v>
      </c>
      <c r="J7064" t="s">
        <v>403</v>
      </c>
      <c r="K7064">
        <v>1</v>
      </c>
      <c r="L7064" t="str">
        <f>_xlfn.CONCAT(D7064,F7064)</f>
        <v>Rooibos latté12 oz</v>
      </c>
      <c r="M7064" s="10">
        <f>E7064*_xlfn.XLOOKUP(L7064,PriceListData!$F$2:$F$97,PriceListData!$E$2:$E$97)</f>
        <v>5.5</v>
      </c>
      <c r="N7064" t="str">
        <f>TEXT(B7064,"dddd")</f>
        <v>Friday</v>
      </c>
    </row>
    <row r="7065" spans="1:14" x14ac:dyDescent="0.35">
      <c r="A7065">
        <v>293107</v>
      </c>
      <c r="B7065" s="3">
        <v>45807</v>
      </c>
      <c r="C7065" s="4">
        <v>0.43685185185185182</v>
      </c>
      <c r="D7065" t="s">
        <v>21</v>
      </c>
      <c r="E7065">
        <v>1</v>
      </c>
      <c r="F7065" t="s">
        <v>15</v>
      </c>
      <c r="G7065" t="s">
        <v>405</v>
      </c>
      <c r="H7065" t="s">
        <v>406</v>
      </c>
      <c r="J7065" t="s">
        <v>403</v>
      </c>
      <c r="K7065">
        <v>1</v>
      </c>
      <c r="L7065" t="str">
        <f>_xlfn.CONCAT(D7065,F7065)</f>
        <v>Pourover12 oz</v>
      </c>
      <c r="M7065" s="10">
        <f>E7065*_xlfn.XLOOKUP(L7065,PriceListData!$F$2:$F$97,PriceListData!$E$2:$E$97)</f>
        <v>3.5</v>
      </c>
      <c r="N7065" t="str">
        <f>TEXT(B7065,"dddd")</f>
        <v>Friday</v>
      </c>
    </row>
    <row r="7066" spans="1:14" x14ac:dyDescent="0.35">
      <c r="A7066">
        <v>293106</v>
      </c>
      <c r="B7066" s="3">
        <v>45807</v>
      </c>
      <c r="C7066" s="4">
        <v>0.43592592592592594</v>
      </c>
      <c r="D7066" t="s">
        <v>52</v>
      </c>
      <c r="E7066">
        <v>1</v>
      </c>
      <c r="F7066" t="s">
        <v>15</v>
      </c>
      <c r="G7066" t="s">
        <v>405</v>
      </c>
      <c r="H7066" t="s">
        <v>414</v>
      </c>
      <c r="J7066" t="s">
        <v>403</v>
      </c>
      <c r="K7066">
        <v>2</v>
      </c>
      <c r="L7066" t="str">
        <f>_xlfn.CONCAT(D7066,F7066)</f>
        <v>Frappé12 oz</v>
      </c>
      <c r="M7066" s="10">
        <f>E7066*_xlfn.XLOOKUP(L7066,PriceListData!$F$2:$F$97,PriceListData!$E$2:$E$97)</f>
        <v>4.75</v>
      </c>
      <c r="N7066" t="str">
        <f>TEXT(B7066,"dddd")</f>
        <v>Friday</v>
      </c>
    </row>
    <row r="7067" spans="1:14" x14ac:dyDescent="0.35">
      <c r="A7067">
        <v>293104</v>
      </c>
      <c r="B7067" s="3">
        <v>45807</v>
      </c>
      <c r="C7067" s="4">
        <v>0.43276620370370372</v>
      </c>
      <c r="D7067" t="s">
        <v>411</v>
      </c>
      <c r="E7067">
        <v>1</v>
      </c>
      <c r="F7067" t="s">
        <v>24</v>
      </c>
      <c r="G7067" t="s">
        <v>405</v>
      </c>
      <c r="H7067" t="s">
        <v>406</v>
      </c>
      <c r="J7067" t="s">
        <v>403</v>
      </c>
      <c r="K7067">
        <v>2</v>
      </c>
      <c r="L7067" t="str">
        <f>_xlfn.CONCAT(D7067,F7067)</f>
        <v>Turkish coffee3 oz</v>
      </c>
      <c r="M7067" s="10">
        <f>E7067*_xlfn.XLOOKUP(L7067,PriceListData!$F$2:$F$97,PriceListData!$E$2:$E$97)</f>
        <v>3.75</v>
      </c>
      <c r="N7067" t="str">
        <f>TEXT(B7067,"dddd")</f>
        <v>Friday</v>
      </c>
    </row>
    <row r="7068" spans="1:14" x14ac:dyDescent="0.35">
      <c r="A7068">
        <v>293102</v>
      </c>
      <c r="B7068" s="3">
        <v>45807</v>
      </c>
      <c r="C7068" s="4">
        <v>0.43159722222222224</v>
      </c>
      <c r="D7068" t="s">
        <v>409</v>
      </c>
      <c r="E7068">
        <v>1</v>
      </c>
      <c r="F7068" t="s">
        <v>15</v>
      </c>
      <c r="G7068" t="s">
        <v>405</v>
      </c>
      <c r="H7068" t="s">
        <v>406</v>
      </c>
      <c r="J7068" t="s">
        <v>403</v>
      </c>
      <c r="K7068">
        <v>1</v>
      </c>
      <c r="L7068" t="str">
        <f>_xlfn.CONCAT(D7068,F7068)</f>
        <v>Drip coffee12 oz</v>
      </c>
      <c r="M7068" s="10">
        <f>E7068*_xlfn.XLOOKUP(L7068,PriceListData!$F$2:$F$97,PriceListData!$E$2:$E$97)</f>
        <v>2.25</v>
      </c>
      <c r="N7068" t="str">
        <f>TEXT(B7068,"dddd")</f>
        <v>Friday</v>
      </c>
    </row>
    <row r="7069" spans="1:14" x14ac:dyDescent="0.35">
      <c r="A7069">
        <v>293101</v>
      </c>
      <c r="B7069" s="3">
        <v>45807</v>
      </c>
      <c r="C7069" s="4">
        <v>0.42864583333333334</v>
      </c>
      <c r="D7069" t="s">
        <v>427</v>
      </c>
      <c r="E7069">
        <v>1</v>
      </c>
      <c r="F7069" t="s">
        <v>15</v>
      </c>
      <c r="G7069" t="s">
        <v>417</v>
      </c>
      <c r="H7069" t="s">
        <v>418</v>
      </c>
      <c r="J7069" t="s">
        <v>403</v>
      </c>
      <c r="K7069">
        <v>1</v>
      </c>
      <c r="L7069" t="str">
        <f>_xlfn.CONCAT(D7069,F7069)</f>
        <v>House blend12 oz</v>
      </c>
      <c r="M7069" s="10">
        <f>E7069*_xlfn.XLOOKUP(L7069,PriceListData!$F$2:$F$97,PriceListData!$E$2:$E$97)</f>
        <v>12.95</v>
      </c>
      <c r="N7069" t="str">
        <f>TEXT(B7069,"dddd")</f>
        <v>Friday</v>
      </c>
    </row>
    <row r="7070" spans="1:14" x14ac:dyDescent="0.35">
      <c r="A7070">
        <v>293100</v>
      </c>
      <c r="B7070" s="3">
        <v>45807</v>
      </c>
      <c r="C7070" s="4">
        <v>0.42787037037037035</v>
      </c>
      <c r="D7070" t="s">
        <v>445</v>
      </c>
      <c r="E7070">
        <v>1</v>
      </c>
      <c r="F7070" t="s">
        <v>15</v>
      </c>
      <c r="G7070" t="s">
        <v>423</v>
      </c>
      <c r="H7070" t="s">
        <v>414</v>
      </c>
      <c r="J7070" t="s">
        <v>403</v>
      </c>
      <c r="K7070">
        <v>1</v>
      </c>
      <c r="L7070" t="str">
        <f>_xlfn.CONCAT(D7070,F7070)</f>
        <v>Mango lassi12 oz</v>
      </c>
      <c r="M7070" s="10">
        <f>E7070*_xlfn.XLOOKUP(L7070,PriceListData!$F$2:$F$97,PriceListData!$E$2:$E$97)</f>
        <v>5.75</v>
      </c>
      <c r="N7070" t="str">
        <f>TEXT(B7070,"dddd")</f>
        <v>Friday</v>
      </c>
    </row>
    <row r="7071" spans="1:14" x14ac:dyDescent="0.35">
      <c r="A7071">
        <v>293100</v>
      </c>
      <c r="B7071" s="3">
        <v>45807</v>
      </c>
      <c r="C7071" s="4">
        <v>0.42787037037037035</v>
      </c>
      <c r="D7071" t="s">
        <v>425</v>
      </c>
      <c r="E7071">
        <v>1</v>
      </c>
      <c r="F7071" t="s">
        <v>15</v>
      </c>
      <c r="G7071" t="s">
        <v>405</v>
      </c>
      <c r="H7071" t="s">
        <v>414</v>
      </c>
      <c r="J7071" t="s">
        <v>403</v>
      </c>
      <c r="K7071">
        <v>1</v>
      </c>
      <c r="L7071" t="str">
        <f>_xlfn.CONCAT(D7071,F7071)</f>
        <v>Iced Guillermo12 oz</v>
      </c>
      <c r="M7071" s="10">
        <f>E7071*_xlfn.XLOOKUP(L7071,PriceListData!$F$2:$F$97,PriceListData!$E$2:$E$97)</f>
        <v>3.5</v>
      </c>
      <c r="N7071" t="str">
        <f>TEXT(B7071,"dddd")</f>
        <v>Friday</v>
      </c>
    </row>
    <row r="7072" spans="1:14" x14ac:dyDescent="0.35">
      <c r="A7072">
        <v>293099</v>
      </c>
      <c r="B7072" s="3">
        <v>45807</v>
      </c>
      <c r="C7072" s="4">
        <v>0.41533564814814816</v>
      </c>
      <c r="D7072" t="s">
        <v>40</v>
      </c>
      <c r="E7072">
        <v>1</v>
      </c>
      <c r="F7072" t="s">
        <v>35</v>
      </c>
      <c r="G7072" t="s">
        <v>405</v>
      </c>
      <c r="H7072" t="s">
        <v>406</v>
      </c>
      <c r="J7072" t="s">
        <v>403</v>
      </c>
      <c r="K7072">
        <v>1</v>
      </c>
      <c r="L7072" t="str">
        <f>_xlfn.CONCAT(D7072,F7072)</f>
        <v>Espresso1 oz</v>
      </c>
      <c r="M7072" s="10">
        <f>E7072*_xlfn.XLOOKUP(L7072,PriceListData!$F$2:$F$97,PriceListData!$E$2:$E$97)</f>
        <v>2.5</v>
      </c>
      <c r="N7072" t="str">
        <f>TEXT(B7072,"dddd")</f>
        <v>Friday</v>
      </c>
    </row>
    <row r="7073" spans="1:14" x14ac:dyDescent="0.35">
      <c r="A7073">
        <v>293098</v>
      </c>
      <c r="B7073" s="3">
        <v>45807</v>
      </c>
      <c r="C7073" s="4">
        <v>0.41401620370370368</v>
      </c>
      <c r="D7073" t="s">
        <v>21</v>
      </c>
      <c r="E7073">
        <v>1</v>
      </c>
      <c r="F7073" t="s">
        <v>15</v>
      </c>
      <c r="G7073" t="s">
        <v>405</v>
      </c>
      <c r="H7073" t="s">
        <v>406</v>
      </c>
      <c r="J7073" t="s">
        <v>403</v>
      </c>
      <c r="K7073">
        <v>2</v>
      </c>
      <c r="L7073" t="str">
        <f>_xlfn.CONCAT(D7073,F7073)</f>
        <v>Pourover12 oz</v>
      </c>
      <c r="M7073" s="10">
        <f>E7073*_xlfn.XLOOKUP(L7073,PriceListData!$F$2:$F$97,PriceListData!$E$2:$E$97)</f>
        <v>3.5</v>
      </c>
      <c r="N7073" t="str">
        <f>TEXT(B7073,"dddd")</f>
        <v>Friday</v>
      </c>
    </row>
    <row r="7074" spans="1:14" x14ac:dyDescent="0.35">
      <c r="A7074">
        <v>293096</v>
      </c>
      <c r="B7074" s="3">
        <v>45807</v>
      </c>
      <c r="C7074" s="4">
        <v>0.40815972222222224</v>
      </c>
      <c r="D7074" t="s">
        <v>409</v>
      </c>
      <c r="E7074">
        <v>1</v>
      </c>
      <c r="F7074" t="s">
        <v>15</v>
      </c>
      <c r="G7074" t="s">
        <v>405</v>
      </c>
      <c r="H7074" t="s">
        <v>406</v>
      </c>
      <c r="J7074" t="s">
        <v>403</v>
      </c>
      <c r="K7074">
        <v>1</v>
      </c>
      <c r="L7074" t="str">
        <f>_xlfn.CONCAT(D7074,F7074)</f>
        <v>Drip coffee12 oz</v>
      </c>
      <c r="M7074" s="10">
        <f>E7074*_xlfn.XLOOKUP(L7074,PriceListData!$F$2:$F$97,PriceListData!$E$2:$E$97)</f>
        <v>2.25</v>
      </c>
      <c r="N7074" t="str">
        <f>TEXT(B7074,"dddd")</f>
        <v>Friday</v>
      </c>
    </row>
    <row r="7075" spans="1:14" x14ac:dyDescent="0.35">
      <c r="A7075">
        <v>293095</v>
      </c>
      <c r="B7075" s="3">
        <v>45807</v>
      </c>
      <c r="C7075" s="4">
        <v>0.40618055555555554</v>
      </c>
      <c r="D7075" t="s">
        <v>21</v>
      </c>
      <c r="E7075">
        <v>1</v>
      </c>
      <c r="F7075" t="s">
        <v>15</v>
      </c>
      <c r="G7075" t="s">
        <v>405</v>
      </c>
      <c r="H7075" t="s">
        <v>406</v>
      </c>
      <c r="J7075" t="s">
        <v>403</v>
      </c>
      <c r="K7075">
        <v>2</v>
      </c>
      <c r="L7075" t="str">
        <f>_xlfn.CONCAT(D7075,F7075)</f>
        <v>Pourover12 oz</v>
      </c>
      <c r="M7075" s="10">
        <f>E7075*_xlfn.XLOOKUP(L7075,PriceListData!$F$2:$F$97,PriceListData!$E$2:$E$97)</f>
        <v>3.5</v>
      </c>
      <c r="N7075" t="str">
        <f>TEXT(B7075,"dddd")</f>
        <v>Friday</v>
      </c>
    </row>
    <row r="7076" spans="1:14" x14ac:dyDescent="0.35">
      <c r="A7076">
        <v>293092</v>
      </c>
      <c r="B7076" s="3">
        <v>45807</v>
      </c>
      <c r="C7076" s="4">
        <v>0.38458333333333333</v>
      </c>
      <c r="D7076" t="s">
        <v>52</v>
      </c>
      <c r="E7076">
        <v>1</v>
      </c>
      <c r="F7076" t="s">
        <v>15</v>
      </c>
      <c r="G7076" t="s">
        <v>405</v>
      </c>
      <c r="H7076" t="s">
        <v>414</v>
      </c>
      <c r="J7076" t="s">
        <v>403</v>
      </c>
      <c r="K7076">
        <v>1</v>
      </c>
      <c r="L7076" t="str">
        <f>_xlfn.CONCAT(D7076,F7076)</f>
        <v>Frappé12 oz</v>
      </c>
      <c r="M7076" s="10">
        <f>E7076*_xlfn.XLOOKUP(L7076,PriceListData!$F$2:$F$97,PriceListData!$E$2:$E$97)</f>
        <v>4.75</v>
      </c>
      <c r="N7076" t="str">
        <f>TEXT(B7076,"dddd")</f>
        <v>Friday</v>
      </c>
    </row>
    <row r="7077" spans="1:14" x14ac:dyDescent="0.35">
      <c r="A7077">
        <v>293091</v>
      </c>
      <c r="B7077" s="3">
        <v>45807</v>
      </c>
      <c r="C7077" s="4">
        <v>0.38394675925925925</v>
      </c>
      <c r="D7077" t="s">
        <v>411</v>
      </c>
      <c r="E7077">
        <v>1</v>
      </c>
      <c r="F7077" t="s">
        <v>24</v>
      </c>
      <c r="G7077" t="s">
        <v>405</v>
      </c>
      <c r="H7077" t="s">
        <v>406</v>
      </c>
      <c r="J7077" t="s">
        <v>403</v>
      </c>
      <c r="K7077">
        <v>1</v>
      </c>
      <c r="L7077" t="str">
        <f>_xlfn.CONCAT(D7077,F7077)</f>
        <v>Turkish coffee3 oz</v>
      </c>
      <c r="M7077" s="10">
        <f>E7077*_xlfn.XLOOKUP(L7077,PriceListData!$F$2:$F$97,PriceListData!$E$2:$E$97)</f>
        <v>3.75</v>
      </c>
      <c r="N7077" t="str">
        <f>TEXT(B7077,"dddd")</f>
        <v>Friday</v>
      </c>
    </row>
    <row r="7078" spans="1:14" x14ac:dyDescent="0.35">
      <c r="A7078">
        <v>293089</v>
      </c>
      <c r="B7078" s="3">
        <v>45807</v>
      </c>
      <c r="C7078" s="4">
        <v>0.38135416666666666</v>
      </c>
      <c r="D7078" t="s">
        <v>411</v>
      </c>
      <c r="E7078">
        <v>1</v>
      </c>
      <c r="F7078" t="s">
        <v>24</v>
      </c>
      <c r="G7078" t="s">
        <v>405</v>
      </c>
      <c r="H7078" t="s">
        <v>406</v>
      </c>
      <c r="J7078" t="s">
        <v>403</v>
      </c>
      <c r="K7078">
        <v>2</v>
      </c>
      <c r="L7078" t="str">
        <f>_xlfn.CONCAT(D7078,F7078)</f>
        <v>Turkish coffee3 oz</v>
      </c>
      <c r="M7078" s="10">
        <f>E7078*_xlfn.XLOOKUP(L7078,PriceListData!$F$2:$F$97,PriceListData!$E$2:$E$97)</f>
        <v>3.75</v>
      </c>
      <c r="N7078" t="str">
        <f>TEXT(B7078,"dddd")</f>
        <v>Friday</v>
      </c>
    </row>
    <row r="7079" spans="1:14" x14ac:dyDescent="0.35">
      <c r="A7079">
        <v>293086</v>
      </c>
      <c r="B7079" s="3">
        <v>45807</v>
      </c>
      <c r="C7079" s="4">
        <v>0.37486111111111109</v>
      </c>
      <c r="D7079" t="s">
        <v>52</v>
      </c>
      <c r="E7079">
        <v>1</v>
      </c>
      <c r="F7079" t="s">
        <v>15</v>
      </c>
      <c r="G7079" t="s">
        <v>405</v>
      </c>
      <c r="H7079" t="s">
        <v>414</v>
      </c>
      <c r="J7079" t="s">
        <v>403</v>
      </c>
      <c r="K7079">
        <v>1</v>
      </c>
      <c r="L7079" t="str">
        <f>_xlfn.CONCAT(D7079,F7079)</f>
        <v>Frappé12 oz</v>
      </c>
      <c r="M7079" s="10">
        <f>E7079*_xlfn.XLOOKUP(L7079,PriceListData!$F$2:$F$97,PriceListData!$E$2:$E$97)</f>
        <v>4.75</v>
      </c>
      <c r="N7079" t="str">
        <f>TEXT(B7079,"dddd")</f>
        <v>Friday</v>
      </c>
    </row>
    <row r="7080" spans="1:14" x14ac:dyDescent="0.35">
      <c r="A7080">
        <v>293085</v>
      </c>
      <c r="B7080" s="3">
        <v>45807</v>
      </c>
      <c r="C7080" s="4">
        <v>0.37431712962962965</v>
      </c>
      <c r="D7080" t="s">
        <v>52</v>
      </c>
      <c r="E7080">
        <v>1</v>
      </c>
      <c r="F7080" t="s">
        <v>15</v>
      </c>
      <c r="G7080" t="s">
        <v>405</v>
      </c>
      <c r="H7080" t="s">
        <v>414</v>
      </c>
      <c r="J7080" t="s">
        <v>403</v>
      </c>
      <c r="K7080">
        <v>1</v>
      </c>
      <c r="L7080" t="str">
        <f>_xlfn.CONCAT(D7080,F7080)</f>
        <v>Frappé12 oz</v>
      </c>
      <c r="M7080" s="10">
        <f>E7080*_xlfn.XLOOKUP(L7080,PriceListData!$F$2:$F$97,PriceListData!$E$2:$E$97)</f>
        <v>4.75</v>
      </c>
      <c r="N7080" t="str">
        <f>TEXT(B7080,"dddd")</f>
        <v>Friday</v>
      </c>
    </row>
    <row r="7081" spans="1:14" x14ac:dyDescent="0.35">
      <c r="A7081">
        <v>293084</v>
      </c>
      <c r="B7081" s="3">
        <v>45807</v>
      </c>
      <c r="C7081" s="4">
        <v>0.37162037037037038</v>
      </c>
      <c r="D7081" t="s">
        <v>65</v>
      </c>
      <c r="E7081">
        <v>1</v>
      </c>
      <c r="F7081" t="s">
        <v>15</v>
      </c>
      <c r="G7081" t="s">
        <v>405</v>
      </c>
      <c r="H7081" t="s">
        <v>406</v>
      </c>
      <c r="J7081" t="s">
        <v>403</v>
      </c>
      <c r="K7081">
        <v>1</v>
      </c>
      <c r="L7081" t="str">
        <f>_xlfn.CONCAT(D7081,F7081)</f>
        <v>Cappuccino12 oz</v>
      </c>
      <c r="M7081" s="10">
        <f>E7081*_xlfn.XLOOKUP(L7081,PriceListData!$F$2:$F$97,PriceListData!$E$2:$E$97)</f>
        <v>5.5</v>
      </c>
      <c r="N7081" t="str">
        <f>TEXT(B7081,"dddd")</f>
        <v>Friday</v>
      </c>
    </row>
    <row r="7082" spans="1:14" x14ac:dyDescent="0.35">
      <c r="A7082">
        <v>293084</v>
      </c>
      <c r="B7082" s="3">
        <v>45807</v>
      </c>
      <c r="C7082" s="4">
        <v>0.37162037037037038</v>
      </c>
      <c r="D7082" t="s">
        <v>410</v>
      </c>
      <c r="E7082">
        <v>1</v>
      </c>
      <c r="F7082" t="s">
        <v>15</v>
      </c>
      <c r="G7082" t="s">
        <v>405</v>
      </c>
      <c r="H7082" t="s">
        <v>406</v>
      </c>
      <c r="J7082" t="s">
        <v>403</v>
      </c>
      <c r="K7082">
        <v>1</v>
      </c>
      <c r="L7082" t="str">
        <f>_xlfn.CONCAT(D7082,F7082)</f>
        <v>Café Cubano12 oz</v>
      </c>
      <c r="M7082" s="10">
        <f>E7082*_xlfn.XLOOKUP(L7082,PriceListData!$F$2:$F$97,PriceListData!$E$2:$E$97)</f>
        <v>7</v>
      </c>
      <c r="N7082" t="str">
        <f>TEXT(B7082,"dddd")</f>
        <v>Friday</v>
      </c>
    </row>
    <row r="7083" spans="1:14" x14ac:dyDescent="0.35">
      <c r="A7083">
        <v>293083</v>
      </c>
      <c r="B7083" s="3">
        <v>45807</v>
      </c>
      <c r="C7083" s="4">
        <v>0.36975694444444446</v>
      </c>
      <c r="D7083" t="s">
        <v>407</v>
      </c>
      <c r="E7083">
        <v>1</v>
      </c>
      <c r="G7083" t="s">
        <v>405</v>
      </c>
      <c r="H7083" t="s">
        <v>408</v>
      </c>
      <c r="J7083" t="s">
        <v>403</v>
      </c>
      <c r="K7083">
        <v>1</v>
      </c>
      <c r="L7083" t="str">
        <f>_xlfn.CONCAT(D7083,F7083)</f>
        <v>Drip coffee refill</v>
      </c>
      <c r="M7083" s="10">
        <f>E7083*_xlfn.XLOOKUP(L7083,PriceListData!$F$2:$F$97,PriceListData!$E$2:$E$97)</f>
        <v>1.25</v>
      </c>
      <c r="N7083" t="str">
        <f>TEXT(B7083,"dddd")</f>
        <v>Friday</v>
      </c>
    </row>
    <row r="7084" spans="1:14" x14ac:dyDescent="0.35">
      <c r="A7084">
        <v>293082</v>
      </c>
      <c r="B7084" s="3">
        <v>45807</v>
      </c>
      <c r="C7084" s="4">
        <v>0.36920138888888887</v>
      </c>
      <c r="D7084" t="s">
        <v>21</v>
      </c>
      <c r="E7084">
        <v>1</v>
      </c>
      <c r="F7084" t="s">
        <v>15</v>
      </c>
      <c r="G7084" t="s">
        <v>405</v>
      </c>
      <c r="H7084" t="s">
        <v>406</v>
      </c>
      <c r="J7084" t="s">
        <v>403</v>
      </c>
      <c r="K7084">
        <v>2</v>
      </c>
      <c r="L7084" t="str">
        <f>_xlfn.CONCAT(D7084,F7084)</f>
        <v>Pourover12 oz</v>
      </c>
      <c r="M7084" s="10">
        <f>E7084*_xlfn.XLOOKUP(L7084,PriceListData!$F$2:$F$97,PriceListData!$E$2:$E$97)</f>
        <v>3.5</v>
      </c>
      <c r="N7084" t="str">
        <f>TEXT(B7084,"dddd")</f>
        <v>Friday</v>
      </c>
    </row>
    <row r="7085" spans="1:14" x14ac:dyDescent="0.35">
      <c r="A7085">
        <v>293079</v>
      </c>
      <c r="B7085" s="3">
        <v>45807</v>
      </c>
      <c r="C7085" s="4">
        <v>0.36615740740740743</v>
      </c>
      <c r="D7085" t="s">
        <v>411</v>
      </c>
      <c r="E7085">
        <v>1</v>
      </c>
      <c r="F7085" t="s">
        <v>24</v>
      </c>
      <c r="G7085" t="s">
        <v>405</v>
      </c>
      <c r="H7085" t="s">
        <v>406</v>
      </c>
      <c r="J7085" t="s">
        <v>403</v>
      </c>
      <c r="K7085">
        <v>2</v>
      </c>
      <c r="L7085" t="str">
        <f>_xlfn.CONCAT(D7085,F7085)</f>
        <v>Turkish coffee3 oz</v>
      </c>
      <c r="M7085" s="10">
        <f>E7085*_xlfn.XLOOKUP(L7085,PriceListData!$F$2:$F$97,PriceListData!$E$2:$E$97)</f>
        <v>3.75</v>
      </c>
      <c r="N7085" t="str">
        <f>TEXT(B7085,"dddd")</f>
        <v>Friday</v>
      </c>
    </row>
    <row r="7086" spans="1:14" x14ac:dyDescent="0.35">
      <c r="A7086">
        <v>293078</v>
      </c>
      <c r="B7086" s="3">
        <v>45807</v>
      </c>
      <c r="C7086" s="4">
        <v>0.36474537037037036</v>
      </c>
      <c r="D7086" t="s">
        <v>428</v>
      </c>
      <c r="E7086">
        <v>1</v>
      </c>
      <c r="F7086" t="s">
        <v>15</v>
      </c>
      <c r="G7086" t="s">
        <v>413</v>
      </c>
      <c r="H7086" t="s">
        <v>406</v>
      </c>
      <c r="J7086" t="s">
        <v>403</v>
      </c>
      <c r="K7086">
        <v>1</v>
      </c>
      <c r="L7086" t="str">
        <f>_xlfn.CONCAT(D7086,F7086)</f>
        <v>Rooibos latté12 oz</v>
      </c>
      <c r="M7086" s="10">
        <f>E7086*_xlfn.XLOOKUP(L7086,PriceListData!$F$2:$F$97,PriceListData!$E$2:$E$97)</f>
        <v>5.5</v>
      </c>
      <c r="N7086" t="str">
        <f>TEXT(B7086,"dddd")</f>
        <v>Friday</v>
      </c>
    </row>
    <row r="7087" spans="1:14" x14ac:dyDescent="0.35">
      <c r="A7087">
        <v>293078</v>
      </c>
      <c r="B7087" s="3">
        <v>45807</v>
      </c>
      <c r="C7087" s="4">
        <v>0.36474537037037036</v>
      </c>
      <c r="D7087" t="s">
        <v>21</v>
      </c>
      <c r="E7087">
        <v>1</v>
      </c>
      <c r="F7087" t="s">
        <v>15</v>
      </c>
      <c r="G7087" t="s">
        <v>405</v>
      </c>
      <c r="H7087" t="s">
        <v>406</v>
      </c>
      <c r="J7087" t="s">
        <v>403</v>
      </c>
      <c r="K7087">
        <v>1</v>
      </c>
      <c r="L7087" t="str">
        <f>_xlfn.CONCAT(D7087,F7087)</f>
        <v>Pourover12 oz</v>
      </c>
      <c r="M7087" s="10">
        <f>E7087*_xlfn.XLOOKUP(L7087,PriceListData!$F$2:$F$97,PriceListData!$E$2:$E$97)</f>
        <v>3.5</v>
      </c>
      <c r="N7087" t="str">
        <f>TEXT(B7087,"dddd")</f>
        <v>Friday</v>
      </c>
    </row>
    <row r="7088" spans="1:14" x14ac:dyDescent="0.35">
      <c r="A7088">
        <v>293075</v>
      </c>
      <c r="B7088" s="3">
        <v>45807</v>
      </c>
      <c r="C7088" s="4">
        <v>0.36212962962962963</v>
      </c>
      <c r="D7088" t="s">
        <v>21</v>
      </c>
      <c r="E7088">
        <v>1</v>
      </c>
      <c r="F7088" t="s">
        <v>15</v>
      </c>
      <c r="G7088" t="s">
        <v>405</v>
      </c>
      <c r="H7088" t="s">
        <v>406</v>
      </c>
      <c r="J7088" t="s">
        <v>442</v>
      </c>
      <c r="K7088">
        <v>2</v>
      </c>
      <c r="L7088" t="str">
        <f>_xlfn.CONCAT(D7088,F7088)</f>
        <v>Pourover12 oz</v>
      </c>
      <c r="M7088" s="10">
        <f>E7088*_xlfn.XLOOKUP(L7088,PriceListData!$F$2:$F$97,PriceListData!$E$2:$E$97)</f>
        <v>3.5</v>
      </c>
      <c r="N7088" t="str">
        <f>TEXT(B7088,"dddd")</f>
        <v>Friday</v>
      </c>
    </row>
    <row r="7089" spans="1:14" x14ac:dyDescent="0.35">
      <c r="A7089">
        <v>293073</v>
      </c>
      <c r="B7089" s="3">
        <v>45807</v>
      </c>
      <c r="C7089" s="4">
        <v>0.35644675925925928</v>
      </c>
      <c r="D7089" t="s">
        <v>407</v>
      </c>
      <c r="E7089">
        <v>1</v>
      </c>
      <c r="G7089" t="s">
        <v>405</v>
      </c>
      <c r="H7089" t="s">
        <v>408</v>
      </c>
      <c r="J7089" t="s">
        <v>403</v>
      </c>
      <c r="K7089">
        <v>1</v>
      </c>
      <c r="L7089" t="str">
        <f>_xlfn.CONCAT(D7089,F7089)</f>
        <v>Drip coffee refill</v>
      </c>
      <c r="M7089" s="10">
        <f>E7089*_xlfn.XLOOKUP(L7089,PriceListData!$F$2:$F$97,PriceListData!$E$2:$E$97)</f>
        <v>1.25</v>
      </c>
      <c r="N7089" t="str">
        <f>TEXT(B7089,"dddd")</f>
        <v>Friday</v>
      </c>
    </row>
    <row r="7090" spans="1:14" x14ac:dyDescent="0.35">
      <c r="A7090">
        <v>293072</v>
      </c>
      <c r="B7090" s="3">
        <v>45807</v>
      </c>
      <c r="C7090" s="4">
        <v>0.35612268518518519</v>
      </c>
      <c r="D7090" t="s">
        <v>411</v>
      </c>
      <c r="E7090">
        <v>1</v>
      </c>
      <c r="F7090" t="s">
        <v>24</v>
      </c>
      <c r="G7090" t="s">
        <v>405</v>
      </c>
      <c r="H7090" t="s">
        <v>406</v>
      </c>
      <c r="J7090" t="s">
        <v>403</v>
      </c>
      <c r="K7090">
        <v>2</v>
      </c>
      <c r="L7090" t="str">
        <f>_xlfn.CONCAT(D7090,F7090)</f>
        <v>Turkish coffee3 oz</v>
      </c>
      <c r="M7090" s="10">
        <f>E7090*_xlfn.XLOOKUP(L7090,PriceListData!$F$2:$F$97,PriceListData!$E$2:$E$97)</f>
        <v>3.75</v>
      </c>
      <c r="N7090" t="str">
        <f>TEXT(B7090,"dddd")</f>
        <v>Friday</v>
      </c>
    </row>
    <row r="7091" spans="1:14" x14ac:dyDescent="0.35">
      <c r="A7091">
        <v>293072</v>
      </c>
      <c r="B7091" s="3">
        <v>45807</v>
      </c>
      <c r="C7091" s="4">
        <v>0.35612268518518519</v>
      </c>
      <c r="D7091" t="s">
        <v>54</v>
      </c>
      <c r="E7091">
        <v>1</v>
      </c>
      <c r="G7091" t="s">
        <v>415</v>
      </c>
      <c r="H7091" t="s">
        <v>416</v>
      </c>
      <c r="J7091" t="s">
        <v>403</v>
      </c>
      <c r="K7091">
        <v>2</v>
      </c>
      <c r="L7091" t="str">
        <f>_xlfn.CONCAT(D7091,F7091)</f>
        <v>Syrup</v>
      </c>
      <c r="M7091" s="10">
        <f>E7091*_xlfn.XLOOKUP(L7091,PriceListData!$F$2:$F$97,PriceListData!$E$2:$E$97)</f>
        <v>0.75</v>
      </c>
      <c r="N7091" t="str">
        <f>TEXT(B7091,"dddd")</f>
        <v>Friday</v>
      </c>
    </row>
    <row r="7092" spans="1:14" x14ac:dyDescent="0.35">
      <c r="A7092">
        <v>293072</v>
      </c>
      <c r="B7092" s="3">
        <v>45807</v>
      </c>
      <c r="C7092" s="4">
        <v>0.35612268518518519</v>
      </c>
      <c r="D7092" t="s">
        <v>21</v>
      </c>
      <c r="E7092">
        <v>1</v>
      </c>
      <c r="F7092" t="s">
        <v>15</v>
      </c>
      <c r="G7092" t="s">
        <v>405</v>
      </c>
      <c r="H7092" t="s">
        <v>406</v>
      </c>
      <c r="J7092" t="s">
        <v>403</v>
      </c>
      <c r="K7092">
        <v>2</v>
      </c>
      <c r="L7092" t="str">
        <f>_xlfn.CONCAT(D7092,F7092)</f>
        <v>Pourover12 oz</v>
      </c>
      <c r="M7092" s="10">
        <f>E7092*_xlfn.XLOOKUP(L7092,PriceListData!$F$2:$F$97,PriceListData!$E$2:$E$97)</f>
        <v>3.5</v>
      </c>
      <c r="N7092" t="str">
        <f>TEXT(B7092,"dddd")</f>
        <v>Friday</v>
      </c>
    </row>
    <row r="7093" spans="1:14" x14ac:dyDescent="0.35">
      <c r="A7093">
        <v>293070</v>
      </c>
      <c r="B7093" s="3">
        <v>45807</v>
      </c>
      <c r="C7093" s="4">
        <v>0.34501157407407407</v>
      </c>
      <c r="D7093" t="s">
        <v>153</v>
      </c>
      <c r="E7093">
        <v>1</v>
      </c>
      <c r="F7093" t="s">
        <v>15</v>
      </c>
      <c r="G7093" t="s">
        <v>405</v>
      </c>
      <c r="H7093" t="s">
        <v>406</v>
      </c>
      <c r="J7093" t="s">
        <v>403</v>
      </c>
      <c r="K7093">
        <v>2</v>
      </c>
      <c r="L7093" t="str">
        <f>_xlfn.CONCAT(D7093,F7093)</f>
        <v>Aeropress12 oz</v>
      </c>
      <c r="M7093" s="10">
        <f>E7093*_xlfn.XLOOKUP(L7093,PriceListData!$F$2:$F$97,PriceListData!$E$2:$E$97)</f>
        <v>6</v>
      </c>
      <c r="N7093" t="str">
        <f>TEXT(B7093,"dddd")</f>
        <v>Friday</v>
      </c>
    </row>
    <row r="7094" spans="1:14" x14ac:dyDescent="0.35">
      <c r="A7094">
        <v>293069</v>
      </c>
      <c r="B7094" s="3">
        <v>45807</v>
      </c>
      <c r="C7094" s="4">
        <v>0.34047453703703706</v>
      </c>
      <c r="D7094" t="s">
        <v>404</v>
      </c>
      <c r="E7094">
        <v>1</v>
      </c>
      <c r="F7094" t="s">
        <v>15</v>
      </c>
      <c r="G7094" t="s">
        <v>405</v>
      </c>
      <c r="H7094" t="s">
        <v>406</v>
      </c>
      <c r="J7094" t="s">
        <v>403</v>
      </c>
      <c r="K7094">
        <v>2</v>
      </c>
      <c r="L7094" t="str">
        <f>_xlfn.CONCAT(D7094,F7094)</f>
        <v>Café latté12 oz</v>
      </c>
      <c r="M7094" s="10">
        <f>E7094*_xlfn.XLOOKUP(L7094,PriceListData!$F$2:$F$97,PriceListData!$E$2:$E$97)</f>
        <v>4.25</v>
      </c>
      <c r="N7094" t="str">
        <f>TEXT(B7094,"dddd")</f>
        <v>Friday</v>
      </c>
    </row>
    <row r="7095" spans="1:14" x14ac:dyDescent="0.35">
      <c r="A7095">
        <v>293068</v>
      </c>
      <c r="B7095" s="3">
        <v>45807</v>
      </c>
      <c r="C7095" s="4">
        <v>0.3387384259259259</v>
      </c>
      <c r="D7095" t="s">
        <v>74</v>
      </c>
      <c r="E7095">
        <v>1</v>
      </c>
      <c r="F7095" t="s">
        <v>15</v>
      </c>
      <c r="G7095" t="s">
        <v>417</v>
      </c>
      <c r="H7095" t="s">
        <v>418</v>
      </c>
      <c r="J7095" t="s">
        <v>403</v>
      </c>
      <c r="K7095">
        <v>1</v>
      </c>
      <c r="L7095" t="str">
        <f>_xlfn.CONCAT(D7095,F7095)</f>
        <v>Single-origin12 oz</v>
      </c>
      <c r="M7095" s="10">
        <f>E7095*_xlfn.XLOOKUP(L7095,PriceListData!$F$2:$F$97,PriceListData!$E$2:$E$97)</f>
        <v>14.95</v>
      </c>
      <c r="N7095" t="str">
        <f>TEXT(B7095,"dddd")</f>
        <v>Friday</v>
      </c>
    </row>
    <row r="7096" spans="1:14" x14ac:dyDescent="0.35">
      <c r="A7096">
        <v>293067</v>
      </c>
      <c r="B7096" s="3">
        <v>45807</v>
      </c>
      <c r="C7096" s="4">
        <v>0.33599537037037036</v>
      </c>
      <c r="D7096" t="s">
        <v>52</v>
      </c>
      <c r="E7096">
        <v>1</v>
      </c>
      <c r="F7096" t="s">
        <v>15</v>
      </c>
      <c r="G7096" t="s">
        <v>405</v>
      </c>
      <c r="H7096" t="s">
        <v>414</v>
      </c>
      <c r="J7096" t="s">
        <v>403</v>
      </c>
      <c r="K7096">
        <v>2</v>
      </c>
      <c r="L7096" t="str">
        <f>_xlfn.CONCAT(D7096,F7096)</f>
        <v>Frappé12 oz</v>
      </c>
      <c r="M7096" s="10">
        <f>E7096*_xlfn.XLOOKUP(L7096,PriceListData!$F$2:$F$97,PriceListData!$E$2:$E$97)</f>
        <v>4.75</v>
      </c>
      <c r="N7096" t="str">
        <f>TEXT(B7096,"dddd")</f>
        <v>Friday</v>
      </c>
    </row>
    <row r="7097" spans="1:14" x14ac:dyDescent="0.35">
      <c r="A7097">
        <v>293066</v>
      </c>
      <c r="B7097" s="3">
        <v>45807</v>
      </c>
      <c r="C7097" s="4">
        <v>0.33596064814814813</v>
      </c>
      <c r="D7097" t="s">
        <v>52</v>
      </c>
      <c r="E7097">
        <v>1</v>
      </c>
      <c r="F7097" t="s">
        <v>15</v>
      </c>
      <c r="G7097" t="s">
        <v>405</v>
      </c>
      <c r="H7097" t="s">
        <v>414</v>
      </c>
      <c r="J7097" t="s">
        <v>403</v>
      </c>
      <c r="K7097">
        <v>1</v>
      </c>
      <c r="L7097" t="str">
        <f>_xlfn.CONCAT(D7097,F7097)</f>
        <v>Frappé12 oz</v>
      </c>
      <c r="M7097" s="10">
        <f>E7097*_xlfn.XLOOKUP(L7097,PriceListData!$F$2:$F$97,PriceListData!$E$2:$E$97)</f>
        <v>4.75</v>
      </c>
      <c r="N7097" t="str">
        <f>TEXT(B7097,"dddd")</f>
        <v>Friday</v>
      </c>
    </row>
    <row r="7098" spans="1:14" x14ac:dyDescent="0.35">
      <c r="A7098">
        <v>293066</v>
      </c>
      <c r="B7098" s="3">
        <v>45807</v>
      </c>
      <c r="C7098" s="4">
        <v>0.33596064814814813</v>
      </c>
      <c r="D7098" t="s">
        <v>419</v>
      </c>
      <c r="E7098">
        <v>1</v>
      </c>
      <c r="G7098" t="s">
        <v>415</v>
      </c>
      <c r="H7098" t="s">
        <v>416</v>
      </c>
      <c r="J7098" t="s">
        <v>403</v>
      </c>
      <c r="K7098">
        <v>1</v>
      </c>
      <c r="L7098" t="str">
        <f>_xlfn.CONCAT(D7098,F7098)</f>
        <v>Extra shot</v>
      </c>
      <c r="M7098" s="10">
        <f>E7098*_xlfn.XLOOKUP(L7098,PriceListData!$F$2:$F$97,PriceListData!$E$2:$E$97)</f>
        <v>1</v>
      </c>
      <c r="N7098" t="str">
        <f>TEXT(B7098,"dddd")</f>
        <v>Friday</v>
      </c>
    </row>
    <row r="7099" spans="1:14" x14ac:dyDescent="0.35">
      <c r="A7099">
        <v>293065</v>
      </c>
      <c r="B7099" s="3">
        <v>45807</v>
      </c>
      <c r="C7099" s="4">
        <v>0.33513888888888888</v>
      </c>
      <c r="D7099" t="s">
        <v>54</v>
      </c>
      <c r="E7099">
        <v>1</v>
      </c>
      <c r="G7099" t="s">
        <v>415</v>
      </c>
      <c r="H7099" t="s">
        <v>416</v>
      </c>
      <c r="J7099" t="s">
        <v>403</v>
      </c>
      <c r="K7099">
        <v>1</v>
      </c>
      <c r="L7099" t="str">
        <f>_xlfn.CONCAT(D7099,F7099)</f>
        <v>Syrup</v>
      </c>
      <c r="M7099" s="10">
        <f>E7099*_xlfn.XLOOKUP(L7099,PriceListData!$F$2:$F$97,PriceListData!$E$2:$E$97)</f>
        <v>0.75</v>
      </c>
      <c r="N7099" t="str">
        <f>TEXT(B7099,"dddd")</f>
        <v>Friday</v>
      </c>
    </row>
    <row r="7100" spans="1:14" x14ac:dyDescent="0.35">
      <c r="A7100">
        <v>293065</v>
      </c>
      <c r="B7100" s="3">
        <v>45807</v>
      </c>
      <c r="C7100" s="4">
        <v>0.33513888888888888</v>
      </c>
      <c r="D7100" t="s">
        <v>21</v>
      </c>
      <c r="E7100">
        <v>1</v>
      </c>
      <c r="F7100" t="s">
        <v>15</v>
      </c>
      <c r="G7100" t="s">
        <v>405</v>
      </c>
      <c r="H7100" t="s">
        <v>406</v>
      </c>
      <c r="J7100" t="s">
        <v>403</v>
      </c>
      <c r="K7100">
        <v>1</v>
      </c>
      <c r="L7100" t="str">
        <f>_xlfn.CONCAT(D7100,F7100)</f>
        <v>Pourover12 oz</v>
      </c>
      <c r="M7100" s="10">
        <f>E7100*_xlfn.XLOOKUP(L7100,PriceListData!$F$2:$F$97,PriceListData!$E$2:$E$97)</f>
        <v>3.5</v>
      </c>
      <c r="N7100" t="str">
        <f>TEXT(B7100,"dddd")</f>
        <v>Friday</v>
      </c>
    </row>
    <row r="7101" spans="1:14" x14ac:dyDescent="0.35">
      <c r="A7101">
        <v>293062</v>
      </c>
      <c r="B7101" s="3">
        <v>45807</v>
      </c>
      <c r="C7101" s="4">
        <v>0.32469907407407406</v>
      </c>
      <c r="D7101" t="s">
        <v>410</v>
      </c>
      <c r="E7101">
        <v>1</v>
      </c>
      <c r="F7101" t="s">
        <v>15</v>
      </c>
      <c r="G7101" t="s">
        <v>405</v>
      </c>
      <c r="H7101" t="s">
        <v>406</v>
      </c>
      <c r="J7101" t="s">
        <v>403</v>
      </c>
      <c r="K7101">
        <v>2</v>
      </c>
      <c r="L7101" t="str">
        <f>_xlfn.CONCAT(D7101,F7101)</f>
        <v>Café Cubano12 oz</v>
      </c>
      <c r="M7101" s="10">
        <f>E7101*_xlfn.XLOOKUP(L7101,PriceListData!$F$2:$F$97,PriceListData!$E$2:$E$97)</f>
        <v>7</v>
      </c>
      <c r="N7101" t="str">
        <f>TEXT(B7101,"dddd")</f>
        <v>Friday</v>
      </c>
    </row>
    <row r="7102" spans="1:14" x14ac:dyDescent="0.35">
      <c r="A7102">
        <v>293061</v>
      </c>
      <c r="B7102" s="3">
        <v>45807</v>
      </c>
      <c r="C7102" s="4">
        <v>0.32315972222222222</v>
      </c>
      <c r="D7102" t="s">
        <v>65</v>
      </c>
      <c r="E7102">
        <v>1</v>
      </c>
      <c r="F7102" t="s">
        <v>15</v>
      </c>
      <c r="G7102" t="s">
        <v>405</v>
      </c>
      <c r="H7102" t="s">
        <v>406</v>
      </c>
      <c r="J7102" t="s">
        <v>403</v>
      </c>
      <c r="K7102">
        <v>1</v>
      </c>
      <c r="L7102" t="str">
        <f>_xlfn.CONCAT(D7102,F7102)</f>
        <v>Cappuccino12 oz</v>
      </c>
      <c r="M7102" s="10">
        <f>E7102*_xlfn.XLOOKUP(L7102,PriceListData!$F$2:$F$97,PriceListData!$E$2:$E$97)</f>
        <v>5.5</v>
      </c>
      <c r="N7102" t="str">
        <f>TEXT(B7102,"dddd")</f>
        <v>Friday</v>
      </c>
    </row>
    <row r="7103" spans="1:14" x14ac:dyDescent="0.35">
      <c r="A7103">
        <v>293056</v>
      </c>
      <c r="B7103" s="3">
        <v>45807</v>
      </c>
      <c r="C7103" s="4">
        <v>0.30876157407407406</v>
      </c>
      <c r="D7103" t="s">
        <v>52</v>
      </c>
      <c r="E7103">
        <v>1</v>
      </c>
      <c r="F7103" t="s">
        <v>15</v>
      </c>
      <c r="G7103" t="s">
        <v>405</v>
      </c>
      <c r="H7103" t="s">
        <v>414</v>
      </c>
      <c r="J7103" t="s">
        <v>403</v>
      </c>
      <c r="K7103">
        <v>1</v>
      </c>
      <c r="L7103" t="str">
        <f>_xlfn.CONCAT(D7103,F7103)</f>
        <v>Frappé12 oz</v>
      </c>
      <c r="M7103" s="10">
        <f>E7103*_xlfn.XLOOKUP(L7103,PriceListData!$F$2:$F$97,PriceListData!$E$2:$E$97)</f>
        <v>4.75</v>
      </c>
      <c r="N7103" t="str">
        <f>TEXT(B7103,"dddd")</f>
        <v>Friday</v>
      </c>
    </row>
    <row r="7104" spans="1:14" x14ac:dyDescent="0.35">
      <c r="A7104">
        <v>293055</v>
      </c>
      <c r="B7104" s="3">
        <v>45807</v>
      </c>
      <c r="C7104" s="4">
        <v>0.30790509259259258</v>
      </c>
      <c r="D7104" t="s">
        <v>52</v>
      </c>
      <c r="E7104">
        <v>1</v>
      </c>
      <c r="F7104" t="s">
        <v>15</v>
      </c>
      <c r="G7104" t="s">
        <v>405</v>
      </c>
      <c r="H7104" t="s">
        <v>414</v>
      </c>
      <c r="J7104" t="s">
        <v>403</v>
      </c>
      <c r="K7104">
        <v>2</v>
      </c>
      <c r="L7104" t="str">
        <f>_xlfn.CONCAT(D7104,F7104)</f>
        <v>Frappé12 oz</v>
      </c>
      <c r="M7104" s="10">
        <f>E7104*_xlfn.XLOOKUP(L7104,PriceListData!$F$2:$F$97,PriceListData!$E$2:$E$97)</f>
        <v>4.75</v>
      </c>
      <c r="N7104" t="str">
        <f>TEXT(B7104,"dddd")</f>
        <v>Friday</v>
      </c>
    </row>
    <row r="7105" spans="1:14" x14ac:dyDescent="0.35">
      <c r="A7105">
        <v>293054</v>
      </c>
      <c r="B7105" s="3">
        <v>45807</v>
      </c>
      <c r="C7105" s="4">
        <v>0.30475694444444446</v>
      </c>
      <c r="D7105" t="s">
        <v>411</v>
      </c>
      <c r="E7105">
        <v>1</v>
      </c>
      <c r="F7105" t="s">
        <v>24</v>
      </c>
      <c r="G7105" t="s">
        <v>405</v>
      </c>
      <c r="H7105" t="s">
        <v>406</v>
      </c>
      <c r="J7105" t="s">
        <v>403</v>
      </c>
      <c r="K7105">
        <v>2</v>
      </c>
      <c r="L7105" t="str">
        <f>_xlfn.CONCAT(D7105,F7105)</f>
        <v>Turkish coffee3 oz</v>
      </c>
      <c r="M7105" s="10">
        <f>E7105*_xlfn.XLOOKUP(L7105,PriceListData!$F$2:$F$97,PriceListData!$E$2:$E$97)</f>
        <v>3.75</v>
      </c>
      <c r="N7105" t="str">
        <f>TEXT(B7105,"dddd")</f>
        <v>Friday</v>
      </c>
    </row>
    <row r="7106" spans="1:14" x14ac:dyDescent="0.35">
      <c r="A7106">
        <v>293052</v>
      </c>
      <c r="B7106" s="3">
        <v>45807</v>
      </c>
      <c r="C7106" s="4">
        <v>0.30119212962962966</v>
      </c>
      <c r="D7106" t="s">
        <v>40</v>
      </c>
      <c r="E7106">
        <v>1</v>
      </c>
      <c r="F7106" t="s">
        <v>35</v>
      </c>
      <c r="G7106" t="s">
        <v>405</v>
      </c>
      <c r="H7106" t="s">
        <v>406</v>
      </c>
      <c r="J7106" t="s">
        <v>403</v>
      </c>
      <c r="K7106">
        <v>2</v>
      </c>
      <c r="L7106" t="str">
        <f>_xlfn.CONCAT(D7106,F7106)</f>
        <v>Espresso1 oz</v>
      </c>
      <c r="M7106" s="10">
        <f>E7106*_xlfn.XLOOKUP(L7106,PriceListData!$F$2:$F$97,PriceListData!$E$2:$E$97)</f>
        <v>2.5</v>
      </c>
      <c r="N7106" t="str">
        <f>TEXT(B7106,"dddd")</f>
        <v>Friday</v>
      </c>
    </row>
    <row r="7107" spans="1:14" x14ac:dyDescent="0.35">
      <c r="A7107">
        <v>293051</v>
      </c>
      <c r="B7107" s="3">
        <v>45807</v>
      </c>
      <c r="C7107" s="4">
        <v>0.877349537037037</v>
      </c>
      <c r="D7107" t="s">
        <v>441</v>
      </c>
      <c r="E7107">
        <v>1</v>
      </c>
      <c r="G7107" t="s">
        <v>433</v>
      </c>
      <c r="H7107" t="s">
        <v>435</v>
      </c>
      <c r="J7107" t="s">
        <v>403</v>
      </c>
      <c r="K7107">
        <v>1</v>
      </c>
      <c r="L7107" t="str">
        <f>_xlfn.CONCAT(D7107,F7107)</f>
        <v>Sticky bun</v>
      </c>
      <c r="M7107" s="10">
        <f>E7107*_xlfn.XLOOKUP(L7107,PriceListData!$F$2:$F$97,PriceListData!$E$2:$E$97)</f>
        <v>2.75</v>
      </c>
      <c r="N7107" t="str">
        <f>TEXT(B7107,"dddd")</f>
        <v>Friday</v>
      </c>
    </row>
    <row r="7108" spans="1:14" x14ac:dyDescent="0.35">
      <c r="A7108">
        <v>293050</v>
      </c>
      <c r="B7108" s="3">
        <v>45807</v>
      </c>
      <c r="C7108" s="4">
        <v>0.78968749999999999</v>
      </c>
      <c r="D7108" t="s">
        <v>443</v>
      </c>
      <c r="E7108">
        <v>1</v>
      </c>
      <c r="G7108" t="s">
        <v>433</v>
      </c>
      <c r="H7108" t="s">
        <v>435</v>
      </c>
      <c r="J7108" t="s">
        <v>403</v>
      </c>
      <c r="K7108">
        <v>1</v>
      </c>
      <c r="L7108" t="str">
        <f>_xlfn.CONCAT(D7108,F7108)</f>
        <v>Scone with clotted cream and jam</v>
      </c>
      <c r="M7108" s="10">
        <f>E7108*_xlfn.XLOOKUP(L7108,PriceListData!$F$2:$F$97,PriceListData!$E$2:$E$97)</f>
        <v>5.75</v>
      </c>
      <c r="N7108" t="str">
        <f>TEXT(B7108,"dddd")</f>
        <v>Friday</v>
      </c>
    </row>
    <row r="7109" spans="1:14" x14ac:dyDescent="0.35">
      <c r="A7109">
        <v>293049</v>
      </c>
      <c r="B7109" s="3">
        <v>45807</v>
      </c>
      <c r="C7109" s="4">
        <v>0.76533564814814814</v>
      </c>
      <c r="D7109" t="s">
        <v>63</v>
      </c>
      <c r="E7109">
        <v>1</v>
      </c>
      <c r="G7109" t="s">
        <v>433</v>
      </c>
      <c r="H7109" t="s">
        <v>435</v>
      </c>
      <c r="J7109" t="s">
        <v>403</v>
      </c>
      <c r="K7109">
        <v>1</v>
      </c>
      <c r="L7109" t="str">
        <f>_xlfn.CONCAT(D7109,F7109)</f>
        <v>Cookie</v>
      </c>
      <c r="M7109" s="10">
        <f>E7109*_xlfn.XLOOKUP(L7109,PriceListData!$F$2:$F$97,PriceListData!$E$2:$E$97)</f>
        <v>3</v>
      </c>
      <c r="N7109" t="str">
        <f>TEXT(B7109,"dddd")</f>
        <v>Friday</v>
      </c>
    </row>
    <row r="7110" spans="1:14" x14ac:dyDescent="0.35">
      <c r="A7110">
        <v>293048</v>
      </c>
      <c r="B7110" s="3">
        <v>45807</v>
      </c>
      <c r="C7110" s="4">
        <v>0.75594907407407408</v>
      </c>
      <c r="D7110" t="s">
        <v>93</v>
      </c>
      <c r="E7110">
        <v>1</v>
      </c>
      <c r="G7110" t="s">
        <v>433</v>
      </c>
      <c r="H7110" t="s">
        <v>435</v>
      </c>
      <c r="J7110" t="s">
        <v>403</v>
      </c>
      <c r="K7110">
        <v>1</v>
      </c>
      <c r="L7110" t="str">
        <f>_xlfn.CONCAT(D7110,F7110)</f>
        <v>Croissant</v>
      </c>
      <c r="M7110" s="10">
        <f>E7110*_xlfn.XLOOKUP(L7110,PriceListData!$F$2:$F$97,PriceListData!$E$2:$E$97)</f>
        <v>4.75</v>
      </c>
      <c r="N7110" t="str">
        <f>TEXT(B7110,"dddd")</f>
        <v>Friday</v>
      </c>
    </row>
    <row r="7111" spans="1:14" x14ac:dyDescent="0.35">
      <c r="A7111">
        <v>293047</v>
      </c>
      <c r="B7111" s="3">
        <v>45807</v>
      </c>
      <c r="C7111" s="4">
        <v>0.7045717592592593</v>
      </c>
      <c r="D7111" t="s">
        <v>441</v>
      </c>
      <c r="E7111">
        <v>1</v>
      </c>
      <c r="G7111" t="s">
        <v>433</v>
      </c>
      <c r="H7111" t="s">
        <v>435</v>
      </c>
      <c r="J7111" t="s">
        <v>403</v>
      </c>
      <c r="K7111">
        <v>1</v>
      </c>
      <c r="L7111" t="str">
        <f>_xlfn.CONCAT(D7111,F7111)</f>
        <v>Sticky bun</v>
      </c>
      <c r="M7111" s="10">
        <f>E7111*_xlfn.XLOOKUP(L7111,PriceListData!$F$2:$F$97,PriceListData!$E$2:$E$97)</f>
        <v>2.75</v>
      </c>
      <c r="N7111" t="str">
        <f>TEXT(B7111,"dddd")</f>
        <v>Friday</v>
      </c>
    </row>
    <row r="7112" spans="1:14" x14ac:dyDescent="0.35">
      <c r="A7112">
        <v>293046</v>
      </c>
      <c r="B7112" s="3">
        <v>45807</v>
      </c>
      <c r="C7112" s="4">
        <v>0.6940856481481481</v>
      </c>
      <c r="D7112" t="s">
        <v>437</v>
      </c>
      <c r="E7112">
        <v>1</v>
      </c>
      <c r="G7112" t="s">
        <v>433</v>
      </c>
      <c r="H7112" t="s">
        <v>435</v>
      </c>
      <c r="J7112" t="s">
        <v>403</v>
      </c>
      <c r="K7112">
        <v>1</v>
      </c>
      <c r="L7112" t="str">
        <f>_xlfn.CONCAT(D7112,F7112)</f>
        <v>Pizza pocket</v>
      </c>
      <c r="M7112" s="10">
        <f>E7112*_xlfn.XLOOKUP(L7112,PriceListData!$F$2:$F$97,PriceListData!$E$2:$E$97)</f>
        <v>5</v>
      </c>
      <c r="N7112" t="str">
        <f>TEXT(B7112,"dddd")</f>
        <v>Friday</v>
      </c>
    </row>
    <row r="7113" spans="1:14" x14ac:dyDescent="0.35">
      <c r="A7113">
        <v>293045</v>
      </c>
      <c r="B7113" s="3">
        <v>45807</v>
      </c>
      <c r="C7113" s="4">
        <v>0.6658680555555555</v>
      </c>
      <c r="D7113" t="s">
        <v>443</v>
      </c>
      <c r="E7113">
        <v>1</v>
      </c>
      <c r="G7113" t="s">
        <v>433</v>
      </c>
      <c r="H7113" t="s">
        <v>435</v>
      </c>
      <c r="J7113" t="s">
        <v>403</v>
      </c>
      <c r="K7113">
        <v>1</v>
      </c>
      <c r="L7113" t="str">
        <f>_xlfn.CONCAT(D7113,F7113)</f>
        <v>Scone with clotted cream and jam</v>
      </c>
      <c r="M7113" s="10">
        <f>E7113*_xlfn.XLOOKUP(L7113,PriceListData!$F$2:$F$97,PriceListData!$E$2:$E$97)</f>
        <v>5.75</v>
      </c>
      <c r="N7113" t="str">
        <f>TEXT(B7113,"dddd")</f>
        <v>Friday</v>
      </c>
    </row>
    <row r="7114" spans="1:14" x14ac:dyDescent="0.35">
      <c r="A7114">
        <v>293044</v>
      </c>
      <c r="B7114" s="3">
        <v>45807</v>
      </c>
      <c r="C7114" s="4">
        <v>0.65946759259259258</v>
      </c>
      <c r="D7114" t="s">
        <v>441</v>
      </c>
      <c r="E7114">
        <v>1</v>
      </c>
      <c r="G7114" t="s">
        <v>433</v>
      </c>
      <c r="H7114" t="s">
        <v>435</v>
      </c>
      <c r="J7114" t="s">
        <v>403</v>
      </c>
      <c r="K7114">
        <v>1</v>
      </c>
      <c r="L7114" t="str">
        <f>_xlfn.CONCAT(D7114,F7114)</f>
        <v>Sticky bun</v>
      </c>
      <c r="M7114" s="10">
        <f>E7114*_xlfn.XLOOKUP(L7114,PriceListData!$F$2:$F$97,PriceListData!$E$2:$E$97)</f>
        <v>2.75</v>
      </c>
      <c r="N7114" t="str">
        <f>TEXT(B7114,"dddd")</f>
        <v>Friday</v>
      </c>
    </row>
    <row r="7115" spans="1:14" x14ac:dyDescent="0.35">
      <c r="A7115">
        <v>293043</v>
      </c>
      <c r="B7115" s="3">
        <v>45807</v>
      </c>
      <c r="C7115" s="4">
        <v>0.64453703703703702</v>
      </c>
      <c r="D7115" t="s">
        <v>63</v>
      </c>
      <c r="E7115">
        <v>1</v>
      </c>
      <c r="G7115" t="s">
        <v>433</v>
      </c>
      <c r="H7115" t="s">
        <v>435</v>
      </c>
      <c r="J7115" t="s">
        <v>403</v>
      </c>
      <c r="K7115">
        <v>1</v>
      </c>
      <c r="L7115" t="str">
        <f>_xlfn.CONCAT(D7115,F7115)</f>
        <v>Cookie</v>
      </c>
      <c r="M7115" s="10">
        <f>E7115*_xlfn.XLOOKUP(L7115,PriceListData!$F$2:$F$97,PriceListData!$E$2:$E$97)</f>
        <v>3</v>
      </c>
      <c r="N7115" t="str">
        <f>TEXT(B7115,"dddd")</f>
        <v>Friday</v>
      </c>
    </row>
    <row r="7116" spans="1:14" x14ac:dyDescent="0.35">
      <c r="A7116">
        <v>293042</v>
      </c>
      <c r="B7116" s="3">
        <v>45807</v>
      </c>
      <c r="C7116" s="4">
        <v>0.6293981481481481</v>
      </c>
      <c r="D7116" t="s">
        <v>441</v>
      </c>
      <c r="E7116">
        <v>1</v>
      </c>
      <c r="G7116" t="s">
        <v>433</v>
      </c>
      <c r="H7116" t="s">
        <v>435</v>
      </c>
      <c r="J7116" t="s">
        <v>403</v>
      </c>
      <c r="K7116">
        <v>1</v>
      </c>
      <c r="L7116" t="str">
        <f>_xlfn.CONCAT(D7116,F7116)</f>
        <v>Sticky bun</v>
      </c>
      <c r="M7116" s="10">
        <f>E7116*_xlfn.XLOOKUP(L7116,PriceListData!$F$2:$F$97,PriceListData!$E$2:$E$97)</f>
        <v>2.75</v>
      </c>
      <c r="N7116" t="str">
        <f>TEXT(B7116,"dddd")</f>
        <v>Friday</v>
      </c>
    </row>
    <row r="7117" spans="1:14" x14ac:dyDescent="0.35">
      <c r="A7117">
        <v>293041</v>
      </c>
      <c r="B7117" s="3">
        <v>45807</v>
      </c>
      <c r="C7117" s="4">
        <v>0.62266203703703704</v>
      </c>
      <c r="D7117" t="s">
        <v>63</v>
      </c>
      <c r="E7117">
        <v>1</v>
      </c>
      <c r="G7117" t="s">
        <v>433</v>
      </c>
      <c r="H7117" t="s">
        <v>435</v>
      </c>
      <c r="J7117" t="s">
        <v>403</v>
      </c>
      <c r="K7117">
        <v>1</v>
      </c>
      <c r="L7117" t="str">
        <f>_xlfn.CONCAT(D7117,F7117)</f>
        <v>Cookie</v>
      </c>
      <c r="M7117" s="10">
        <f>E7117*_xlfn.XLOOKUP(L7117,PriceListData!$F$2:$F$97,PriceListData!$E$2:$E$97)</f>
        <v>3</v>
      </c>
      <c r="N7117" t="str">
        <f>TEXT(B7117,"dddd")</f>
        <v>Friday</v>
      </c>
    </row>
    <row r="7118" spans="1:14" x14ac:dyDescent="0.35">
      <c r="A7118">
        <v>293040</v>
      </c>
      <c r="B7118" s="3">
        <v>45807</v>
      </c>
      <c r="C7118" s="4">
        <v>0.60909722222222218</v>
      </c>
      <c r="D7118" t="s">
        <v>437</v>
      </c>
      <c r="E7118">
        <v>1</v>
      </c>
      <c r="G7118" t="s">
        <v>433</v>
      </c>
      <c r="H7118" t="s">
        <v>435</v>
      </c>
      <c r="J7118" t="s">
        <v>403</v>
      </c>
      <c r="K7118">
        <v>1</v>
      </c>
      <c r="L7118" t="str">
        <f>_xlfn.CONCAT(D7118,F7118)</f>
        <v>Pizza pocket</v>
      </c>
      <c r="M7118" s="10">
        <f>E7118*_xlfn.XLOOKUP(L7118,PriceListData!$F$2:$F$97,PriceListData!$E$2:$E$97)</f>
        <v>5</v>
      </c>
      <c r="N7118" t="str">
        <f>TEXT(B7118,"dddd")</f>
        <v>Friday</v>
      </c>
    </row>
    <row r="7119" spans="1:14" x14ac:dyDescent="0.35">
      <c r="A7119">
        <v>293039</v>
      </c>
      <c r="B7119" s="3">
        <v>45807</v>
      </c>
      <c r="C7119" s="4">
        <v>0.5873842592592593</v>
      </c>
      <c r="D7119" t="s">
        <v>441</v>
      </c>
      <c r="E7119">
        <v>1</v>
      </c>
      <c r="G7119" t="s">
        <v>433</v>
      </c>
      <c r="H7119" t="s">
        <v>435</v>
      </c>
      <c r="J7119" t="s">
        <v>403</v>
      </c>
      <c r="K7119">
        <v>2</v>
      </c>
      <c r="L7119" t="str">
        <f>_xlfn.CONCAT(D7119,F7119)</f>
        <v>Sticky bun</v>
      </c>
      <c r="M7119" s="10">
        <f>E7119*_xlfn.XLOOKUP(L7119,PriceListData!$F$2:$F$97,PriceListData!$E$2:$E$97)</f>
        <v>2.75</v>
      </c>
      <c r="N7119" t="str">
        <f>TEXT(B7119,"dddd")</f>
        <v>Friday</v>
      </c>
    </row>
    <row r="7120" spans="1:14" x14ac:dyDescent="0.35">
      <c r="A7120">
        <v>293038</v>
      </c>
      <c r="B7120" s="3">
        <v>45807</v>
      </c>
      <c r="C7120" s="4">
        <v>0.58354166666666663</v>
      </c>
      <c r="D7120" t="s">
        <v>438</v>
      </c>
      <c r="E7120">
        <v>1</v>
      </c>
      <c r="G7120" t="s">
        <v>433</v>
      </c>
      <c r="H7120" t="s">
        <v>435</v>
      </c>
      <c r="J7120" t="s">
        <v>403</v>
      </c>
      <c r="K7120">
        <v>2</v>
      </c>
      <c r="L7120" t="str">
        <f>_xlfn.CONCAT(D7120,F7120)</f>
        <v>Cinnamon roll</v>
      </c>
      <c r="M7120" s="10">
        <f>E7120*_xlfn.XLOOKUP(L7120,PriceListData!$F$2:$F$97,PriceListData!$E$2:$E$97)</f>
        <v>3.75</v>
      </c>
      <c r="N7120" t="str">
        <f>TEXT(B7120,"dddd")</f>
        <v>Friday</v>
      </c>
    </row>
    <row r="7121" spans="1:14" x14ac:dyDescent="0.35">
      <c r="A7121">
        <v>293037</v>
      </c>
      <c r="B7121" s="3">
        <v>45807</v>
      </c>
      <c r="C7121" s="4">
        <v>0.56935185185185189</v>
      </c>
      <c r="D7121" t="s">
        <v>438</v>
      </c>
      <c r="E7121">
        <v>1</v>
      </c>
      <c r="G7121" t="s">
        <v>433</v>
      </c>
      <c r="H7121" t="s">
        <v>435</v>
      </c>
      <c r="J7121" t="s">
        <v>403</v>
      </c>
      <c r="K7121">
        <v>1</v>
      </c>
      <c r="L7121" t="str">
        <f>_xlfn.CONCAT(D7121,F7121)</f>
        <v>Cinnamon roll</v>
      </c>
      <c r="M7121" s="10">
        <f>E7121*_xlfn.XLOOKUP(L7121,PriceListData!$F$2:$F$97,PriceListData!$E$2:$E$97)</f>
        <v>3.75</v>
      </c>
      <c r="N7121" t="str">
        <f>TEXT(B7121,"dddd")</f>
        <v>Friday</v>
      </c>
    </row>
    <row r="7122" spans="1:14" x14ac:dyDescent="0.35">
      <c r="A7122">
        <v>293036</v>
      </c>
      <c r="B7122" s="3">
        <v>45807</v>
      </c>
      <c r="C7122" s="4">
        <v>0.53065972222222224</v>
      </c>
      <c r="D7122" t="s">
        <v>441</v>
      </c>
      <c r="E7122">
        <v>1</v>
      </c>
      <c r="G7122" t="s">
        <v>433</v>
      </c>
      <c r="H7122" t="s">
        <v>435</v>
      </c>
      <c r="J7122" t="s">
        <v>403</v>
      </c>
      <c r="K7122">
        <v>1</v>
      </c>
      <c r="L7122" t="str">
        <f>_xlfn.CONCAT(D7122,F7122)</f>
        <v>Sticky bun</v>
      </c>
      <c r="M7122" s="10">
        <f>E7122*_xlfn.XLOOKUP(L7122,PriceListData!$F$2:$F$97,PriceListData!$E$2:$E$97)</f>
        <v>2.75</v>
      </c>
      <c r="N7122" t="str">
        <f>TEXT(B7122,"dddd")</f>
        <v>Friday</v>
      </c>
    </row>
    <row r="7123" spans="1:14" x14ac:dyDescent="0.35">
      <c r="A7123">
        <v>293036</v>
      </c>
      <c r="B7123" s="3">
        <v>45807</v>
      </c>
      <c r="C7123" s="4">
        <v>0.53065972222222224</v>
      </c>
      <c r="D7123" t="s">
        <v>438</v>
      </c>
      <c r="E7123">
        <v>1</v>
      </c>
      <c r="G7123" t="s">
        <v>433</v>
      </c>
      <c r="H7123" t="s">
        <v>435</v>
      </c>
      <c r="J7123" t="s">
        <v>403</v>
      </c>
      <c r="K7123">
        <v>1</v>
      </c>
      <c r="L7123" t="str">
        <f>_xlfn.CONCAT(D7123,F7123)</f>
        <v>Cinnamon roll</v>
      </c>
      <c r="M7123" s="10">
        <f>E7123*_xlfn.XLOOKUP(L7123,PriceListData!$F$2:$F$97,PriceListData!$E$2:$E$97)</f>
        <v>3.75</v>
      </c>
      <c r="N7123" t="str">
        <f>TEXT(B7123,"dddd")</f>
        <v>Friday</v>
      </c>
    </row>
    <row r="7124" spans="1:14" x14ac:dyDescent="0.35">
      <c r="A7124">
        <v>293035</v>
      </c>
      <c r="B7124" s="3">
        <v>45807</v>
      </c>
      <c r="C7124" s="4">
        <v>0.51582175925925922</v>
      </c>
      <c r="D7124" t="s">
        <v>438</v>
      </c>
      <c r="E7124">
        <v>1</v>
      </c>
      <c r="G7124" t="s">
        <v>433</v>
      </c>
      <c r="H7124" t="s">
        <v>435</v>
      </c>
      <c r="J7124" t="s">
        <v>403</v>
      </c>
      <c r="K7124">
        <v>1</v>
      </c>
      <c r="L7124" t="str">
        <f>_xlfn.CONCAT(D7124,F7124)</f>
        <v>Cinnamon roll</v>
      </c>
      <c r="M7124" s="10">
        <f>E7124*_xlfn.XLOOKUP(L7124,PriceListData!$F$2:$F$97,PriceListData!$E$2:$E$97)</f>
        <v>3.75</v>
      </c>
      <c r="N7124" t="str">
        <f>TEXT(B7124,"dddd")</f>
        <v>Friday</v>
      </c>
    </row>
    <row r="7125" spans="1:14" x14ac:dyDescent="0.35">
      <c r="A7125">
        <v>293034</v>
      </c>
      <c r="B7125" s="3">
        <v>45807</v>
      </c>
      <c r="C7125" s="4">
        <v>0.51118055555555553</v>
      </c>
      <c r="D7125" t="s">
        <v>437</v>
      </c>
      <c r="E7125">
        <v>1</v>
      </c>
      <c r="G7125" t="s">
        <v>433</v>
      </c>
      <c r="H7125" t="s">
        <v>435</v>
      </c>
      <c r="J7125" t="s">
        <v>403</v>
      </c>
      <c r="K7125">
        <v>1</v>
      </c>
      <c r="L7125" t="str">
        <f>_xlfn.CONCAT(D7125,F7125)</f>
        <v>Pizza pocket</v>
      </c>
      <c r="M7125" s="10">
        <f>E7125*_xlfn.XLOOKUP(L7125,PriceListData!$F$2:$F$97,PriceListData!$E$2:$E$97)</f>
        <v>5</v>
      </c>
      <c r="N7125" t="str">
        <f>TEXT(B7125,"dddd")</f>
        <v>Friday</v>
      </c>
    </row>
    <row r="7126" spans="1:14" x14ac:dyDescent="0.35">
      <c r="A7126">
        <v>293033</v>
      </c>
      <c r="B7126" s="3">
        <v>45807</v>
      </c>
      <c r="C7126" s="4">
        <v>0.50392361111111106</v>
      </c>
      <c r="D7126" t="s">
        <v>437</v>
      </c>
      <c r="E7126">
        <v>1</v>
      </c>
      <c r="G7126" t="s">
        <v>433</v>
      </c>
      <c r="H7126" t="s">
        <v>435</v>
      </c>
      <c r="J7126" t="s">
        <v>403</v>
      </c>
      <c r="K7126">
        <v>1</v>
      </c>
      <c r="L7126" t="str">
        <f>_xlfn.CONCAT(D7126,F7126)</f>
        <v>Pizza pocket</v>
      </c>
      <c r="M7126" s="10">
        <f>E7126*_xlfn.XLOOKUP(L7126,PriceListData!$F$2:$F$97,PriceListData!$E$2:$E$97)</f>
        <v>5</v>
      </c>
      <c r="N7126" t="str">
        <f>TEXT(B7126,"dddd")</f>
        <v>Friday</v>
      </c>
    </row>
    <row r="7127" spans="1:14" x14ac:dyDescent="0.35">
      <c r="A7127">
        <v>293032</v>
      </c>
      <c r="B7127" s="3">
        <v>45807</v>
      </c>
      <c r="C7127" s="4">
        <v>0.48526620370370371</v>
      </c>
      <c r="D7127" t="s">
        <v>362</v>
      </c>
      <c r="E7127">
        <v>1</v>
      </c>
      <c r="G7127" t="s">
        <v>433</v>
      </c>
      <c r="H7127" t="s">
        <v>435</v>
      </c>
      <c r="J7127" t="s">
        <v>403</v>
      </c>
      <c r="K7127">
        <v>1</v>
      </c>
      <c r="L7127" t="str">
        <f>_xlfn.CONCAT(D7127,F7127)</f>
        <v>Donut</v>
      </c>
      <c r="M7127" s="10">
        <f>E7127*_xlfn.XLOOKUP(L7127,PriceListData!$F$2:$F$97,PriceListData!$E$2:$E$97)</f>
        <v>3.75</v>
      </c>
      <c r="N7127" t="str">
        <f>TEXT(B7127,"dddd")</f>
        <v>Friday</v>
      </c>
    </row>
    <row r="7128" spans="1:14" x14ac:dyDescent="0.35">
      <c r="A7128">
        <v>293031</v>
      </c>
      <c r="B7128" s="3">
        <v>45807</v>
      </c>
      <c r="C7128" s="4">
        <v>0.46812500000000001</v>
      </c>
      <c r="D7128" t="s">
        <v>438</v>
      </c>
      <c r="E7128">
        <v>1</v>
      </c>
      <c r="G7128" t="s">
        <v>433</v>
      </c>
      <c r="H7128" t="s">
        <v>435</v>
      </c>
      <c r="J7128" t="s">
        <v>403</v>
      </c>
      <c r="K7128">
        <v>1</v>
      </c>
      <c r="L7128" t="str">
        <f>_xlfn.CONCAT(D7128,F7128)</f>
        <v>Cinnamon roll</v>
      </c>
      <c r="M7128" s="10">
        <f>E7128*_xlfn.XLOOKUP(L7128,PriceListData!$F$2:$F$97,PriceListData!$E$2:$E$97)</f>
        <v>3.75</v>
      </c>
      <c r="N7128" t="str">
        <f>TEXT(B7128,"dddd")</f>
        <v>Friday</v>
      </c>
    </row>
    <row r="7129" spans="1:14" x14ac:dyDescent="0.35">
      <c r="A7129">
        <v>293030</v>
      </c>
      <c r="B7129" s="3">
        <v>45807</v>
      </c>
      <c r="C7129" s="4">
        <v>0.46788194444444442</v>
      </c>
      <c r="D7129" t="s">
        <v>438</v>
      </c>
      <c r="E7129">
        <v>1</v>
      </c>
      <c r="G7129" t="s">
        <v>433</v>
      </c>
      <c r="H7129" t="s">
        <v>435</v>
      </c>
      <c r="J7129" t="s">
        <v>403</v>
      </c>
      <c r="K7129">
        <v>2</v>
      </c>
      <c r="L7129" t="str">
        <f>_xlfn.CONCAT(D7129,F7129)</f>
        <v>Cinnamon roll</v>
      </c>
      <c r="M7129" s="10">
        <f>E7129*_xlfn.XLOOKUP(L7129,PriceListData!$F$2:$F$97,PriceListData!$E$2:$E$97)</f>
        <v>3.75</v>
      </c>
      <c r="N7129" t="str">
        <f>TEXT(B7129,"dddd")</f>
        <v>Friday</v>
      </c>
    </row>
    <row r="7130" spans="1:14" x14ac:dyDescent="0.35">
      <c r="A7130">
        <v>293029</v>
      </c>
      <c r="B7130" s="3">
        <v>45807</v>
      </c>
      <c r="C7130" s="4">
        <v>0.46311342592592591</v>
      </c>
      <c r="D7130" t="s">
        <v>449</v>
      </c>
      <c r="E7130">
        <v>2</v>
      </c>
      <c r="G7130" t="s">
        <v>433</v>
      </c>
      <c r="H7130" t="s">
        <v>435</v>
      </c>
      <c r="J7130" t="s">
        <v>403</v>
      </c>
      <c r="K7130">
        <v>1</v>
      </c>
      <c r="L7130" t="str">
        <f>_xlfn.CONCAT(D7130,F7130)</f>
        <v>Chocolate croissant</v>
      </c>
      <c r="M7130" s="10">
        <f>E7130*_xlfn.XLOOKUP(L7130,PriceListData!$F$2:$F$97,PriceListData!$E$2:$E$97)</f>
        <v>10.5</v>
      </c>
      <c r="N7130" t="str">
        <f>TEXT(B7130,"dddd")</f>
        <v>Friday</v>
      </c>
    </row>
    <row r="7131" spans="1:14" x14ac:dyDescent="0.35">
      <c r="A7131">
        <v>293028</v>
      </c>
      <c r="B7131" s="3">
        <v>45807</v>
      </c>
      <c r="C7131" s="4">
        <v>0.45916666666666667</v>
      </c>
      <c r="D7131" t="s">
        <v>189</v>
      </c>
      <c r="E7131">
        <v>1</v>
      </c>
      <c r="G7131" t="s">
        <v>433</v>
      </c>
      <c r="H7131" t="s">
        <v>448</v>
      </c>
      <c r="J7131" t="s">
        <v>403</v>
      </c>
      <c r="K7131">
        <v>1</v>
      </c>
      <c r="L7131" t="str">
        <f>_xlfn.CONCAT(D7131,F7131)</f>
        <v>Toastie</v>
      </c>
      <c r="M7131" s="10">
        <f>E7131*_xlfn.XLOOKUP(L7131,PriceListData!$F$2:$F$97,PriceListData!$E$2:$E$97)</f>
        <v>6.75</v>
      </c>
      <c r="N7131" t="str">
        <f>TEXT(B7131,"dddd")</f>
        <v>Friday</v>
      </c>
    </row>
    <row r="7132" spans="1:14" x14ac:dyDescent="0.35">
      <c r="A7132">
        <v>293027</v>
      </c>
      <c r="B7132" s="3">
        <v>45807</v>
      </c>
      <c r="C7132" s="4">
        <v>0.43203703703703705</v>
      </c>
      <c r="D7132" t="s">
        <v>441</v>
      </c>
      <c r="E7132">
        <v>1</v>
      </c>
      <c r="G7132" t="s">
        <v>433</v>
      </c>
      <c r="H7132" t="s">
        <v>435</v>
      </c>
      <c r="J7132" t="s">
        <v>403</v>
      </c>
      <c r="K7132">
        <v>1</v>
      </c>
      <c r="L7132" t="str">
        <f>_xlfn.CONCAT(D7132,F7132)</f>
        <v>Sticky bun</v>
      </c>
      <c r="M7132" s="10">
        <f>E7132*_xlfn.XLOOKUP(L7132,PriceListData!$F$2:$F$97,PriceListData!$E$2:$E$97)</f>
        <v>2.75</v>
      </c>
      <c r="N7132" t="str">
        <f>TEXT(B7132,"dddd")</f>
        <v>Friday</v>
      </c>
    </row>
    <row r="7133" spans="1:14" x14ac:dyDescent="0.35">
      <c r="A7133">
        <v>293026</v>
      </c>
      <c r="B7133" s="3">
        <v>45807</v>
      </c>
      <c r="C7133" s="4">
        <v>0.42864583333333334</v>
      </c>
      <c r="D7133" t="s">
        <v>441</v>
      </c>
      <c r="E7133">
        <v>1</v>
      </c>
      <c r="G7133" t="s">
        <v>433</v>
      </c>
      <c r="H7133" t="s">
        <v>435</v>
      </c>
      <c r="J7133" t="s">
        <v>403</v>
      </c>
      <c r="K7133">
        <v>1</v>
      </c>
      <c r="L7133" t="str">
        <f>_xlfn.CONCAT(D7133,F7133)</f>
        <v>Sticky bun</v>
      </c>
      <c r="M7133" s="10">
        <f>E7133*_xlfn.XLOOKUP(L7133,PriceListData!$F$2:$F$97,PriceListData!$E$2:$E$97)</f>
        <v>2.75</v>
      </c>
      <c r="N7133" t="str">
        <f>TEXT(B7133,"dddd")</f>
        <v>Friday</v>
      </c>
    </row>
    <row r="7134" spans="1:14" x14ac:dyDescent="0.35">
      <c r="A7134">
        <v>293025</v>
      </c>
      <c r="B7134" s="3">
        <v>45807</v>
      </c>
      <c r="C7134" s="4">
        <v>0.42787037037037035</v>
      </c>
      <c r="D7134" t="s">
        <v>443</v>
      </c>
      <c r="E7134">
        <v>1</v>
      </c>
      <c r="G7134" t="s">
        <v>433</v>
      </c>
      <c r="H7134" t="s">
        <v>435</v>
      </c>
      <c r="J7134" t="s">
        <v>403</v>
      </c>
      <c r="K7134">
        <v>1</v>
      </c>
      <c r="L7134" t="str">
        <f>_xlfn.CONCAT(D7134,F7134)</f>
        <v>Scone with clotted cream and jam</v>
      </c>
      <c r="M7134" s="10">
        <f>E7134*_xlfn.XLOOKUP(L7134,PriceListData!$F$2:$F$97,PriceListData!$E$2:$E$97)</f>
        <v>5.75</v>
      </c>
      <c r="N7134" t="str">
        <f>TEXT(B7134,"dddd")</f>
        <v>Friday</v>
      </c>
    </row>
    <row r="7135" spans="1:14" x14ac:dyDescent="0.35">
      <c r="A7135">
        <v>293025</v>
      </c>
      <c r="B7135" s="3">
        <v>45807</v>
      </c>
      <c r="C7135" s="4">
        <v>0.42787037037037035</v>
      </c>
      <c r="D7135" t="s">
        <v>93</v>
      </c>
      <c r="E7135">
        <v>1</v>
      </c>
      <c r="G7135" t="s">
        <v>433</v>
      </c>
      <c r="H7135" t="s">
        <v>435</v>
      </c>
      <c r="J7135" t="s">
        <v>403</v>
      </c>
      <c r="K7135">
        <v>1</v>
      </c>
      <c r="L7135" t="str">
        <f>_xlfn.CONCAT(D7135,F7135)</f>
        <v>Croissant</v>
      </c>
      <c r="M7135" s="10">
        <f>E7135*_xlfn.XLOOKUP(L7135,PriceListData!$F$2:$F$97,PriceListData!$E$2:$E$97)</f>
        <v>4.75</v>
      </c>
      <c r="N7135" t="str">
        <f>TEXT(B7135,"dddd")</f>
        <v>Friday</v>
      </c>
    </row>
    <row r="7136" spans="1:14" x14ac:dyDescent="0.35">
      <c r="A7136">
        <v>293025</v>
      </c>
      <c r="B7136" s="3">
        <v>45807</v>
      </c>
      <c r="C7136" s="4">
        <v>0.42787037037037035</v>
      </c>
      <c r="D7136" t="s">
        <v>449</v>
      </c>
      <c r="E7136">
        <v>1</v>
      </c>
      <c r="G7136" t="s">
        <v>433</v>
      </c>
      <c r="H7136" t="s">
        <v>435</v>
      </c>
      <c r="J7136" t="s">
        <v>403</v>
      </c>
      <c r="K7136">
        <v>1</v>
      </c>
      <c r="L7136" t="str">
        <f>_xlfn.CONCAT(D7136,F7136)</f>
        <v>Chocolate croissant</v>
      </c>
      <c r="M7136" s="10">
        <f>E7136*_xlfn.XLOOKUP(L7136,PriceListData!$F$2:$F$97,PriceListData!$E$2:$E$97)</f>
        <v>5.25</v>
      </c>
      <c r="N7136" t="str">
        <f>TEXT(B7136,"dddd")</f>
        <v>Friday</v>
      </c>
    </row>
    <row r="7137" spans="1:14" x14ac:dyDescent="0.35">
      <c r="A7137">
        <v>293024</v>
      </c>
      <c r="B7137" s="3">
        <v>45807</v>
      </c>
      <c r="C7137" s="4">
        <v>0.40815972222222224</v>
      </c>
      <c r="D7137" t="s">
        <v>443</v>
      </c>
      <c r="E7137">
        <v>1</v>
      </c>
      <c r="G7137" t="s">
        <v>433</v>
      </c>
      <c r="H7137" t="s">
        <v>435</v>
      </c>
      <c r="J7137" t="s">
        <v>403</v>
      </c>
      <c r="K7137">
        <v>1</v>
      </c>
      <c r="L7137" t="str">
        <f>_xlfn.CONCAT(D7137,F7137)</f>
        <v>Scone with clotted cream and jam</v>
      </c>
      <c r="M7137" s="10">
        <f>E7137*_xlfn.XLOOKUP(L7137,PriceListData!$F$2:$F$97,PriceListData!$E$2:$E$97)</f>
        <v>5.75</v>
      </c>
      <c r="N7137" t="str">
        <f>TEXT(B7137,"dddd")</f>
        <v>Friday</v>
      </c>
    </row>
    <row r="7138" spans="1:14" x14ac:dyDescent="0.35">
      <c r="A7138">
        <v>293023</v>
      </c>
      <c r="B7138" s="3">
        <v>45807</v>
      </c>
      <c r="C7138" s="4">
        <v>0.3903240740740741</v>
      </c>
      <c r="D7138" t="s">
        <v>443</v>
      </c>
      <c r="E7138">
        <v>1</v>
      </c>
      <c r="G7138" t="s">
        <v>433</v>
      </c>
      <c r="H7138" t="s">
        <v>435</v>
      </c>
      <c r="J7138" t="s">
        <v>403</v>
      </c>
      <c r="K7138">
        <v>1</v>
      </c>
      <c r="L7138" t="str">
        <f>_xlfn.CONCAT(D7138,F7138)</f>
        <v>Scone with clotted cream and jam</v>
      </c>
      <c r="M7138" s="10">
        <f>E7138*_xlfn.XLOOKUP(L7138,PriceListData!$F$2:$F$97,PriceListData!$E$2:$E$97)</f>
        <v>5.75</v>
      </c>
      <c r="N7138" t="str">
        <f>TEXT(B7138,"dddd")</f>
        <v>Friday</v>
      </c>
    </row>
    <row r="7139" spans="1:14" x14ac:dyDescent="0.35">
      <c r="A7139">
        <v>293022</v>
      </c>
      <c r="B7139" s="3">
        <v>45807</v>
      </c>
      <c r="C7139" s="4">
        <v>0.37486111111111109</v>
      </c>
      <c r="D7139" t="s">
        <v>438</v>
      </c>
      <c r="E7139">
        <v>1</v>
      </c>
      <c r="G7139" t="s">
        <v>433</v>
      </c>
      <c r="H7139" t="s">
        <v>435</v>
      </c>
      <c r="J7139" t="s">
        <v>403</v>
      </c>
      <c r="K7139">
        <v>1</v>
      </c>
      <c r="L7139" t="str">
        <f>_xlfn.CONCAT(D7139,F7139)</f>
        <v>Cinnamon roll</v>
      </c>
      <c r="M7139" s="10">
        <f>E7139*_xlfn.XLOOKUP(L7139,PriceListData!$F$2:$F$97,PriceListData!$E$2:$E$97)</f>
        <v>3.75</v>
      </c>
      <c r="N7139" t="str">
        <f>TEXT(B7139,"dddd")</f>
        <v>Friday</v>
      </c>
    </row>
    <row r="7140" spans="1:14" x14ac:dyDescent="0.35">
      <c r="A7140">
        <v>293021</v>
      </c>
      <c r="B7140" s="3">
        <v>45807</v>
      </c>
      <c r="C7140" s="4">
        <v>0.36975694444444446</v>
      </c>
      <c r="D7140" t="s">
        <v>443</v>
      </c>
      <c r="E7140">
        <v>1</v>
      </c>
      <c r="G7140" t="s">
        <v>433</v>
      </c>
      <c r="H7140" t="s">
        <v>435</v>
      </c>
      <c r="J7140" t="s">
        <v>403</v>
      </c>
      <c r="K7140">
        <v>1</v>
      </c>
      <c r="L7140" t="str">
        <f>_xlfn.CONCAT(D7140,F7140)</f>
        <v>Scone with clotted cream and jam</v>
      </c>
      <c r="M7140" s="10">
        <f>E7140*_xlfn.XLOOKUP(L7140,PriceListData!$F$2:$F$97,PriceListData!$E$2:$E$97)</f>
        <v>5.75</v>
      </c>
      <c r="N7140" t="str">
        <f>TEXT(B7140,"dddd")</f>
        <v>Friday</v>
      </c>
    </row>
    <row r="7141" spans="1:14" x14ac:dyDescent="0.35">
      <c r="A7141">
        <v>293020</v>
      </c>
      <c r="B7141" s="3">
        <v>45807</v>
      </c>
      <c r="C7141" s="4">
        <v>0.36788194444444444</v>
      </c>
      <c r="D7141" t="s">
        <v>441</v>
      </c>
      <c r="E7141">
        <v>1</v>
      </c>
      <c r="G7141" t="s">
        <v>433</v>
      </c>
      <c r="H7141" t="s">
        <v>435</v>
      </c>
      <c r="J7141" t="s">
        <v>403</v>
      </c>
      <c r="K7141">
        <v>2</v>
      </c>
      <c r="L7141" t="str">
        <f>_xlfn.CONCAT(D7141,F7141)</f>
        <v>Sticky bun</v>
      </c>
      <c r="M7141" s="10">
        <f>E7141*_xlfn.XLOOKUP(L7141,PriceListData!$F$2:$F$97,PriceListData!$E$2:$E$97)</f>
        <v>2.75</v>
      </c>
      <c r="N7141" t="str">
        <f>TEXT(B7141,"dddd")</f>
        <v>Friday</v>
      </c>
    </row>
    <row r="7142" spans="1:14" x14ac:dyDescent="0.35">
      <c r="A7142">
        <v>293019</v>
      </c>
      <c r="B7142" s="3">
        <v>45807</v>
      </c>
      <c r="C7142" s="4">
        <v>0.36615740740740743</v>
      </c>
      <c r="D7142" t="s">
        <v>441</v>
      </c>
      <c r="E7142">
        <v>1</v>
      </c>
      <c r="G7142" t="s">
        <v>433</v>
      </c>
      <c r="H7142" t="s">
        <v>435</v>
      </c>
      <c r="J7142" t="s">
        <v>403</v>
      </c>
      <c r="K7142">
        <v>2</v>
      </c>
      <c r="L7142" t="str">
        <f>_xlfn.CONCAT(D7142,F7142)</f>
        <v>Sticky bun</v>
      </c>
      <c r="M7142" s="10">
        <f>E7142*_xlfn.XLOOKUP(L7142,PriceListData!$F$2:$F$97,PriceListData!$E$2:$E$97)</f>
        <v>2.75</v>
      </c>
      <c r="N7142" t="str">
        <f>TEXT(B7142,"dddd")</f>
        <v>Friday</v>
      </c>
    </row>
    <row r="7143" spans="1:14" x14ac:dyDescent="0.35">
      <c r="A7143">
        <v>293018</v>
      </c>
      <c r="B7143" s="3">
        <v>45807</v>
      </c>
      <c r="C7143" s="4">
        <v>0.36474537037037036</v>
      </c>
      <c r="D7143" t="s">
        <v>441</v>
      </c>
      <c r="E7143">
        <v>1</v>
      </c>
      <c r="G7143" t="s">
        <v>433</v>
      </c>
      <c r="H7143" t="s">
        <v>435</v>
      </c>
      <c r="J7143" t="s">
        <v>403</v>
      </c>
      <c r="K7143">
        <v>1</v>
      </c>
      <c r="L7143" t="str">
        <f>_xlfn.CONCAT(D7143,F7143)</f>
        <v>Sticky bun</v>
      </c>
      <c r="M7143" s="10">
        <f>E7143*_xlfn.XLOOKUP(L7143,PriceListData!$F$2:$F$97,PriceListData!$E$2:$E$97)</f>
        <v>2.75</v>
      </c>
      <c r="N7143" t="str">
        <f>TEXT(B7143,"dddd")</f>
        <v>Friday</v>
      </c>
    </row>
    <row r="7144" spans="1:14" x14ac:dyDescent="0.35">
      <c r="A7144">
        <v>293018</v>
      </c>
      <c r="B7144" s="3">
        <v>45807</v>
      </c>
      <c r="C7144" s="4">
        <v>0.36474537037037036</v>
      </c>
      <c r="D7144" t="s">
        <v>443</v>
      </c>
      <c r="E7144">
        <v>2</v>
      </c>
      <c r="G7144" t="s">
        <v>433</v>
      </c>
      <c r="H7144" t="s">
        <v>435</v>
      </c>
      <c r="J7144" t="s">
        <v>403</v>
      </c>
      <c r="K7144">
        <v>1</v>
      </c>
      <c r="L7144" t="str">
        <f>_xlfn.CONCAT(D7144,F7144)</f>
        <v>Scone with clotted cream and jam</v>
      </c>
      <c r="M7144" s="10">
        <f>E7144*_xlfn.XLOOKUP(L7144,PriceListData!$F$2:$F$97,PriceListData!$E$2:$E$97)</f>
        <v>11.5</v>
      </c>
      <c r="N7144" t="str">
        <f>TEXT(B7144,"dddd")</f>
        <v>Friday</v>
      </c>
    </row>
    <row r="7145" spans="1:14" x14ac:dyDescent="0.35">
      <c r="A7145">
        <v>293017</v>
      </c>
      <c r="B7145" s="3">
        <v>45807</v>
      </c>
      <c r="C7145" s="4">
        <v>0.36232638888888891</v>
      </c>
      <c r="D7145" t="s">
        <v>438</v>
      </c>
      <c r="E7145">
        <v>1</v>
      </c>
      <c r="G7145" t="s">
        <v>433</v>
      </c>
      <c r="H7145" t="s">
        <v>435</v>
      </c>
      <c r="J7145" t="s">
        <v>403</v>
      </c>
      <c r="K7145">
        <v>2</v>
      </c>
      <c r="L7145" t="str">
        <f>_xlfn.CONCAT(D7145,F7145)</f>
        <v>Cinnamon roll</v>
      </c>
      <c r="M7145" s="10">
        <f>E7145*_xlfn.XLOOKUP(L7145,PriceListData!$F$2:$F$97,PriceListData!$E$2:$E$97)</f>
        <v>3.75</v>
      </c>
      <c r="N7145" t="str">
        <f>TEXT(B7145,"dddd")</f>
        <v>Friday</v>
      </c>
    </row>
    <row r="7146" spans="1:14" x14ac:dyDescent="0.35">
      <c r="A7146">
        <v>293016</v>
      </c>
      <c r="B7146" s="3">
        <v>45807</v>
      </c>
      <c r="C7146" s="4">
        <v>0.36212962962962963</v>
      </c>
      <c r="D7146" t="s">
        <v>441</v>
      </c>
      <c r="E7146">
        <v>1</v>
      </c>
      <c r="G7146" t="s">
        <v>433</v>
      </c>
      <c r="H7146" t="s">
        <v>435</v>
      </c>
      <c r="J7146" t="s">
        <v>442</v>
      </c>
      <c r="K7146">
        <v>2</v>
      </c>
      <c r="L7146" t="str">
        <f>_xlfn.CONCAT(D7146,F7146)</f>
        <v>Sticky bun</v>
      </c>
      <c r="M7146" s="10">
        <f>E7146*_xlfn.XLOOKUP(L7146,PriceListData!$F$2:$F$97,PriceListData!$E$2:$E$97)</f>
        <v>2.75</v>
      </c>
      <c r="N7146" t="str">
        <f>TEXT(B7146,"dddd")</f>
        <v>Friday</v>
      </c>
    </row>
    <row r="7147" spans="1:14" x14ac:dyDescent="0.35">
      <c r="A7147">
        <v>293015</v>
      </c>
      <c r="B7147" s="3">
        <v>45807</v>
      </c>
      <c r="C7147" s="4">
        <v>0.33513888888888888</v>
      </c>
      <c r="D7147" t="s">
        <v>443</v>
      </c>
      <c r="E7147">
        <v>1</v>
      </c>
      <c r="G7147" t="s">
        <v>433</v>
      </c>
      <c r="H7147" t="s">
        <v>435</v>
      </c>
      <c r="J7147" t="s">
        <v>403</v>
      </c>
      <c r="K7147">
        <v>1</v>
      </c>
      <c r="L7147" t="str">
        <f>_xlfn.CONCAT(D7147,F7147)</f>
        <v>Scone with clotted cream and jam</v>
      </c>
      <c r="M7147" s="10">
        <f>E7147*_xlfn.XLOOKUP(L7147,PriceListData!$F$2:$F$97,PriceListData!$E$2:$E$97)</f>
        <v>5.75</v>
      </c>
      <c r="N7147" t="str">
        <f>TEXT(B7147,"dddd")</f>
        <v>Friday</v>
      </c>
    </row>
    <row r="7148" spans="1:14" x14ac:dyDescent="0.35">
      <c r="A7148">
        <v>293014</v>
      </c>
      <c r="B7148" s="3">
        <v>45807</v>
      </c>
      <c r="C7148" s="4">
        <v>0.31874999999999998</v>
      </c>
      <c r="D7148" t="s">
        <v>443</v>
      </c>
      <c r="E7148">
        <v>1</v>
      </c>
      <c r="G7148" t="s">
        <v>433</v>
      </c>
      <c r="H7148" t="s">
        <v>435</v>
      </c>
      <c r="J7148" t="s">
        <v>403</v>
      </c>
      <c r="K7148">
        <v>1</v>
      </c>
      <c r="L7148" t="str">
        <f>_xlfn.CONCAT(D7148,F7148)</f>
        <v>Scone with clotted cream and jam</v>
      </c>
      <c r="M7148" s="10">
        <f>E7148*_xlfn.XLOOKUP(L7148,PriceListData!$F$2:$F$97,PriceListData!$E$2:$E$97)</f>
        <v>5.75</v>
      </c>
      <c r="N7148" t="str">
        <f>TEXT(B7148,"dddd")</f>
        <v>Friday</v>
      </c>
    </row>
    <row r="7149" spans="1:14" x14ac:dyDescent="0.35">
      <c r="A7149">
        <v>293013</v>
      </c>
      <c r="B7149" s="3">
        <v>45807</v>
      </c>
      <c r="C7149" s="4">
        <v>0.30876157407407406</v>
      </c>
      <c r="D7149" t="s">
        <v>437</v>
      </c>
      <c r="E7149">
        <v>1</v>
      </c>
      <c r="G7149" t="s">
        <v>433</v>
      </c>
      <c r="H7149" t="s">
        <v>435</v>
      </c>
      <c r="J7149" t="s">
        <v>403</v>
      </c>
      <c r="K7149">
        <v>1</v>
      </c>
      <c r="L7149" t="str">
        <f>_xlfn.CONCAT(D7149,F7149)</f>
        <v>Pizza pocket</v>
      </c>
      <c r="M7149" s="10">
        <f>E7149*_xlfn.XLOOKUP(L7149,PriceListData!$F$2:$F$97,PriceListData!$E$2:$E$97)</f>
        <v>5</v>
      </c>
      <c r="N7149" t="str">
        <f>TEXT(B7149,"dddd")</f>
        <v>Friday</v>
      </c>
    </row>
    <row r="7150" spans="1:14" x14ac:dyDescent="0.35">
      <c r="A7150">
        <v>293451</v>
      </c>
      <c r="B7150" s="3">
        <v>45808</v>
      </c>
      <c r="C7150" s="4">
        <v>0.89056712962962958</v>
      </c>
      <c r="D7150" t="s">
        <v>21</v>
      </c>
      <c r="E7150">
        <v>1</v>
      </c>
      <c r="F7150" t="s">
        <v>15</v>
      </c>
      <c r="G7150" t="s">
        <v>405</v>
      </c>
      <c r="H7150" t="s">
        <v>406</v>
      </c>
      <c r="J7150" t="s">
        <v>403</v>
      </c>
      <c r="K7150">
        <v>1</v>
      </c>
      <c r="L7150" t="str">
        <f>_xlfn.CONCAT(D7150,F7150)</f>
        <v>Pourover12 oz</v>
      </c>
      <c r="M7150" s="10">
        <f>E7150*_xlfn.XLOOKUP(L7150,PriceListData!$F$2:$F$97,PriceListData!$E$2:$E$97)</f>
        <v>3.5</v>
      </c>
      <c r="N7150" t="str">
        <f>TEXT(B7150,"dddd")</f>
        <v>Saturday</v>
      </c>
    </row>
    <row r="7151" spans="1:14" x14ac:dyDescent="0.35">
      <c r="A7151">
        <v>293449</v>
      </c>
      <c r="B7151" s="3">
        <v>45808</v>
      </c>
      <c r="C7151" s="4">
        <v>0.82995370370370369</v>
      </c>
      <c r="D7151" t="s">
        <v>407</v>
      </c>
      <c r="E7151">
        <v>1</v>
      </c>
      <c r="G7151" t="s">
        <v>405</v>
      </c>
      <c r="H7151" t="s">
        <v>408</v>
      </c>
      <c r="J7151" t="s">
        <v>403</v>
      </c>
      <c r="K7151">
        <v>1</v>
      </c>
      <c r="L7151" t="str">
        <f>_xlfn.CONCAT(D7151,F7151)</f>
        <v>Drip coffee refill</v>
      </c>
      <c r="M7151" s="10">
        <f>E7151*_xlfn.XLOOKUP(L7151,PriceListData!$F$2:$F$97,PriceListData!$E$2:$E$97)</f>
        <v>1.25</v>
      </c>
      <c r="N7151" t="str">
        <f>TEXT(B7151,"dddd")</f>
        <v>Saturday</v>
      </c>
    </row>
    <row r="7152" spans="1:14" x14ac:dyDescent="0.35">
      <c r="A7152">
        <v>293448</v>
      </c>
      <c r="B7152" s="3">
        <v>45808</v>
      </c>
      <c r="C7152" s="4">
        <v>0.80328703703703708</v>
      </c>
      <c r="D7152" t="s">
        <v>431</v>
      </c>
      <c r="E7152">
        <v>1</v>
      </c>
      <c r="F7152" t="s">
        <v>76</v>
      </c>
      <c r="G7152" t="s">
        <v>405</v>
      </c>
      <c r="H7152" t="s">
        <v>414</v>
      </c>
      <c r="J7152" t="s">
        <v>403</v>
      </c>
      <c r="K7152">
        <v>1</v>
      </c>
      <c r="L7152" t="str">
        <f>_xlfn.CONCAT(D7152,F7152)</f>
        <v>Mazagran10 oz</v>
      </c>
      <c r="M7152" s="10">
        <f>E7152*_xlfn.XLOOKUP(L7152,PriceListData!$F$2:$F$97,PriceListData!$E$2:$E$97)</f>
        <v>4</v>
      </c>
      <c r="N7152" t="str">
        <f>TEXT(B7152,"dddd")</f>
        <v>Saturday</v>
      </c>
    </row>
    <row r="7153" spans="1:14" x14ac:dyDescent="0.35">
      <c r="A7153">
        <v>293447</v>
      </c>
      <c r="B7153" s="3">
        <v>45808</v>
      </c>
      <c r="C7153" s="4">
        <v>0.80204861111111114</v>
      </c>
      <c r="D7153" t="s">
        <v>21</v>
      </c>
      <c r="E7153">
        <v>1</v>
      </c>
      <c r="F7153" t="s">
        <v>15</v>
      </c>
      <c r="G7153" t="s">
        <v>405</v>
      </c>
      <c r="H7153" t="s">
        <v>406</v>
      </c>
      <c r="J7153" t="s">
        <v>403</v>
      </c>
      <c r="K7153">
        <v>1</v>
      </c>
      <c r="L7153" t="str">
        <f>_xlfn.CONCAT(D7153,F7153)</f>
        <v>Pourover12 oz</v>
      </c>
      <c r="M7153" s="10">
        <f>E7153*_xlfn.XLOOKUP(L7153,PriceListData!$F$2:$F$97,PriceListData!$E$2:$E$97)</f>
        <v>3.5</v>
      </c>
      <c r="N7153" t="str">
        <f>TEXT(B7153,"dddd")</f>
        <v>Saturday</v>
      </c>
    </row>
    <row r="7154" spans="1:14" x14ac:dyDescent="0.35">
      <c r="A7154">
        <v>293446</v>
      </c>
      <c r="B7154" s="3">
        <v>45808</v>
      </c>
      <c r="C7154" s="4">
        <v>0.79312499999999997</v>
      </c>
      <c r="D7154" t="s">
        <v>404</v>
      </c>
      <c r="E7154">
        <v>1</v>
      </c>
      <c r="F7154" t="s">
        <v>15</v>
      </c>
      <c r="G7154" t="s">
        <v>405</v>
      </c>
      <c r="H7154" t="s">
        <v>406</v>
      </c>
      <c r="J7154" t="s">
        <v>403</v>
      </c>
      <c r="K7154">
        <v>1</v>
      </c>
      <c r="L7154" t="str">
        <f>_xlfn.CONCAT(D7154,F7154)</f>
        <v>Café latté12 oz</v>
      </c>
      <c r="M7154" s="10">
        <f>E7154*_xlfn.XLOOKUP(L7154,PriceListData!$F$2:$F$97,PriceListData!$E$2:$E$97)</f>
        <v>4.25</v>
      </c>
      <c r="N7154" t="str">
        <f>TEXT(B7154,"dddd")</f>
        <v>Saturday</v>
      </c>
    </row>
    <row r="7155" spans="1:14" x14ac:dyDescent="0.35">
      <c r="A7155">
        <v>293445</v>
      </c>
      <c r="B7155" s="3">
        <v>45808</v>
      </c>
      <c r="C7155" s="4">
        <v>0.77486111111111111</v>
      </c>
      <c r="D7155" t="s">
        <v>52</v>
      </c>
      <c r="E7155">
        <v>1</v>
      </c>
      <c r="F7155" t="s">
        <v>15</v>
      </c>
      <c r="G7155" t="s">
        <v>405</v>
      </c>
      <c r="H7155" t="s">
        <v>414</v>
      </c>
      <c r="J7155" t="s">
        <v>403</v>
      </c>
      <c r="K7155">
        <v>2</v>
      </c>
      <c r="L7155" t="str">
        <f>_xlfn.CONCAT(D7155,F7155)</f>
        <v>Frappé12 oz</v>
      </c>
      <c r="M7155" s="10">
        <f>E7155*_xlfn.XLOOKUP(L7155,PriceListData!$F$2:$F$97,PriceListData!$E$2:$E$97)</f>
        <v>4.75</v>
      </c>
      <c r="N7155" t="str">
        <f>TEXT(B7155,"dddd")</f>
        <v>Saturday</v>
      </c>
    </row>
    <row r="7156" spans="1:14" x14ac:dyDescent="0.35">
      <c r="A7156">
        <v>293444</v>
      </c>
      <c r="B7156" s="3">
        <v>45808</v>
      </c>
      <c r="C7156" s="4">
        <v>0.77348379629629627</v>
      </c>
      <c r="D7156" t="s">
        <v>404</v>
      </c>
      <c r="E7156">
        <v>1</v>
      </c>
      <c r="F7156" t="s">
        <v>15</v>
      </c>
      <c r="G7156" t="s">
        <v>405</v>
      </c>
      <c r="H7156" t="s">
        <v>406</v>
      </c>
      <c r="J7156" t="s">
        <v>403</v>
      </c>
      <c r="K7156">
        <v>1</v>
      </c>
      <c r="L7156" t="str">
        <f>_xlfn.CONCAT(D7156,F7156)</f>
        <v>Café latté12 oz</v>
      </c>
      <c r="M7156" s="10">
        <f>E7156*_xlfn.XLOOKUP(L7156,PriceListData!$F$2:$F$97,PriceListData!$E$2:$E$97)</f>
        <v>4.25</v>
      </c>
      <c r="N7156" t="str">
        <f>TEXT(B7156,"dddd")</f>
        <v>Saturday</v>
      </c>
    </row>
    <row r="7157" spans="1:14" x14ac:dyDescent="0.35">
      <c r="A7157">
        <v>293443</v>
      </c>
      <c r="B7157" s="3">
        <v>45808</v>
      </c>
      <c r="C7157" s="4">
        <v>0.7721527777777778</v>
      </c>
      <c r="D7157" t="s">
        <v>445</v>
      </c>
      <c r="E7157">
        <v>1</v>
      </c>
      <c r="F7157" t="s">
        <v>15</v>
      </c>
      <c r="G7157" t="s">
        <v>423</v>
      </c>
      <c r="H7157" t="s">
        <v>414</v>
      </c>
      <c r="J7157" t="s">
        <v>403</v>
      </c>
      <c r="K7157">
        <v>1</v>
      </c>
      <c r="L7157" t="str">
        <f>_xlfn.CONCAT(D7157,F7157)</f>
        <v>Mango lassi12 oz</v>
      </c>
      <c r="M7157" s="10">
        <f>E7157*_xlfn.XLOOKUP(L7157,PriceListData!$F$2:$F$97,PriceListData!$E$2:$E$97)</f>
        <v>5.75</v>
      </c>
      <c r="N7157" t="str">
        <f>TEXT(B7157,"dddd")</f>
        <v>Saturday</v>
      </c>
    </row>
    <row r="7158" spans="1:14" x14ac:dyDescent="0.35">
      <c r="A7158">
        <v>293442</v>
      </c>
      <c r="B7158" s="3">
        <v>45808</v>
      </c>
      <c r="C7158" s="4">
        <v>0.77107638888888885</v>
      </c>
      <c r="D7158" t="s">
        <v>411</v>
      </c>
      <c r="E7158">
        <v>1</v>
      </c>
      <c r="F7158" t="s">
        <v>24</v>
      </c>
      <c r="G7158" t="s">
        <v>405</v>
      </c>
      <c r="H7158" t="s">
        <v>406</v>
      </c>
      <c r="J7158" t="s">
        <v>403</v>
      </c>
      <c r="K7158">
        <v>1</v>
      </c>
      <c r="L7158" t="str">
        <f>_xlfn.CONCAT(D7158,F7158)</f>
        <v>Turkish coffee3 oz</v>
      </c>
      <c r="M7158" s="10">
        <f>E7158*_xlfn.XLOOKUP(L7158,PriceListData!$F$2:$F$97,PriceListData!$E$2:$E$97)</f>
        <v>3.75</v>
      </c>
      <c r="N7158" t="str">
        <f>TEXT(B7158,"dddd")</f>
        <v>Saturday</v>
      </c>
    </row>
    <row r="7159" spans="1:14" x14ac:dyDescent="0.35">
      <c r="A7159">
        <v>293441</v>
      </c>
      <c r="B7159" s="3">
        <v>45808</v>
      </c>
      <c r="C7159" s="4">
        <v>0.76237268518518519</v>
      </c>
      <c r="D7159" t="s">
        <v>404</v>
      </c>
      <c r="E7159">
        <v>3</v>
      </c>
      <c r="F7159" t="s">
        <v>15</v>
      </c>
      <c r="G7159" t="s">
        <v>405</v>
      </c>
      <c r="H7159" t="s">
        <v>406</v>
      </c>
      <c r="J7159" t="s">
        <v>403</v>
      </c>
      <c r="K7159">
        <v>1</v>
      </c>
      <c r="L7159" t="str">
        <f>_xlfn.CONCAT(D7159,F7159)</f>
        <v>Café latté12 oz</v>
      </c>
      <c r="M7159" s="10">
        <f>E7159*_xlfn.XLOOKUP(L7159,PriceListData!$F$2:$F$97,PriceListData!$E$2:$E$97)</f>
        <v>12.75</v>
      </c>
      <c r="N7159" t="str">
        <f>TEXT(B7159,"dddd")</f>
        <v>Saturday</v>
      </c>
    </row>
    <row r="7160" spans="1:14" x14ac:dyDescent="0.35">
      <c r="A7160">
        <v>293440</v>
      </c>
      <c r="B7160" s="3">
        <v>45808</v>
      </c>
      <c r="C7160" s="4">
        <v>0.74284722222222221</v>
      </c>
      <c r="D7160" t="s">
        <v>21</v>
      </c>
      <c r="E7160">
        <v>1</v>
      </c>
      <c r="F7160" t="s">
        <v>15</v>
      </c>
      <c r="G7160" t="s">
        <v>405</v>
      </c>
      <c r="H7160" t="s">
        <v>406</v>
      </c>
      <c r="J7160" t="s">
        <v>403</v>
      </c>
      <c r="K7160">
        <v>1</v>
      </c>
      <c r="L7160" t="str">
        <f>_xlfn.CONCAT(D7160,F7160)</f>
        <v>Pourover12 oz</v>
      </c>
      <c r="M7160" s="10">
        <f>E7160*_xlfn.XLOOKUP(L7160,PriceListData!$F$2:$F$97,PriceListData!$E$2:$E$97)</f>
        <v>3.5</v>
      </c>
      <c r="N7160" t="str">
        <f>TEXT(B7160,"dddd")</f>
        <v>Saturday</v>
      </c>
    </row>
    <row r="7161" spans="1:14" x14ac:dyDescent="0.35">
      <c r="A7161">
        <v>293439</v>
      </c>
      <c r="B7161" s="3">
        <v>45808</v>
      </c>
      <c r="C7161" s="4">
        <v>0.7427083333333333</v>
      </c>
      <c r="D7161" t="s">
        <v>54</v>
      </c>
      <c r="E7161">
        <v>1</v>
      </c>
      <c r="G7161" t="s">
        <v>415</v>
      </c>
      <c r="H7161" t="s">
        <v>416</v>
      </c>
      <c r="J7161" t="s">
        <v>403</v>
      </c>
      <c r="K7161">
        <v>2</v>
      </c>
      <c r="L7161" t="str">
        <f>_xlfn.CONCAT(D7161,F7161)</f>
        <v>Syrup</v>
      </c>
      <c r="M7161" s="10">
        <f>E7161*_xlfn.XLOOKUP(L7161,PriceListData!$F$2:$F$97,PriceListData!$E$2:$E$97)</f>
        <v>0.75</v>
      </c>
      <c r="N7161" t="str">
        <f>TEXT(B7161,"dddd")</f>
        <v>Saturday</v>
      </c>
    </row>
    <row r="7162" spans="1:14" x14ac:dyDescent="0.35">
      <c r="A7162">
        <v>293439</v>
      </c>
      <c r="B7162" s="3">
        <v>45808</v>
      </c>
      <c r="C7162" s="4">
        <v>0.7427083333333333</v>
      </c>
      <c r="D7162" t="s">
        <v>21</v>
      </c>
      <c r="E7162">
        <v>1</v>
      </c>
      <c r="F7162" t="s">
        <v>15</v>
      </c>
      <c r="G7162" t="s">
        <v>405</v>
      </c>
      <c r="H7162" t="s">
        <v>406</v>
      </c>
      <c r="J7162" t="s">
        <v>403</v>
      </c>
      <c r="K7162">
        <v>2</v>
      </c>
      <c r="L7162" t="str">
        <f>_xlfn.CONCAT(D7162,F7162)</f>
        <v>Pourover12 oz</v>
      </c>
      <c r="M7162" s="10">
        <f>E7162*_xlfn.XLOOKUP(L7162,PriceListData!$F$2:$F$97,PriceListData!$E$2:$E$97)</f>
        <v>3.5</v>
      </c>
      <c r="N7162" t="str">
        <f>TEXT(B7162,"dddd")</f>
        <v>Saturday</v>
      </c>
    </row>
    <row r="7163" spans="1:14" x14ac:dyDescent="0.35">
      <c r="A7163">
        <v>293438</v>
      </c>
      <c r="B7163" s="3">
        <v>45808</v>
      </c>
      <c r="C7163" s="4">
        <v>0.74243055555555559</v>
      </c>
      <c r="D7163" t="s">
        <v>410</v>
      </c>
      <c r="E7163">
        <v>1</v>
      </c>
      <c r="F7163" t="s">
        <v>15</v>
      </c>
      <c r="G7163" t="s">
        <v>405</v>
      </c>
      <c r="H7163" t="s">
        <v>406</v>
      </c>
      <c r="J7163" t="s">
        <v>403</v>
      </c>
      <c r="K7163">
        <v>2</v>
      </c>
      <c r="L7163" t="str">
        <f>_xlfn.CONCAT(D7163,F7163)</f>
        <v>Café Cubano12 oz</v>
      </c>
      <c r="M7163" s="10">
        <f>E7163*_xlfn.XLOOKUP(L7163,PriceListData!$F$2:$F$97,PriceListData!$E$2:$E$97)</f>
        <v>7</v>
      </c>
      <c r="N7163" t="str">
        <f>TEXT(B7163,"dddd")</f>
        <v>Saturday</v>
      </c>
    </row>
    <row r="7164" spans="1:14" x14ac:dyDescent="0.35">
      <c r="A7164">
        <v>293437</v>
      </c>
      <c r="B7164" s="3">
        <v>45808</v>
      </c>
      <c r="C7164" s="4">
        <v>0.73416666666666663</v>
      </c>
      <c r="D7164" t="s">
        <v>430</v>
      </c>
      <c r="E7164">
        <v>1</v>
      </c>
      <c r="F7164" t="s">
        <v>76</v>
      </c>
      <c r="G7164" t="s">
        <v>405</v>
      </c>
      <c r="H7164" t="s">
        <v>414</v>
      </c>
      <c r="J7164" t="s">
        <v>403</v>
      </c>
      <c r="K7164">
        <v>1</v>
      </c>
      <c r="L7164" t="str">
        <f>_xlfn.CONCAT(D7164,F7164)</f>
        <v>Iced café bombón10 oz</v>
      </c>
      <c r="M7164" s="10">
        <f>E7164*_xlfn.XLOOKUP(L7164,PriceListData!$F$2:$F$97,PriceListData!$E$2:$E$97)</f>
        <v>4.75</v>
      </c>
      <c r="N7164" t="str">
        <f>TEXT(B7164,"dddd")</f>
        <v>Saturday</v>
      </c>
    </row>
    <row r="7165" spans="1:14" x14ac:dyDescent="0.35">
      <c r="A7165">
        <v>293436</v>
      </c>
      <c r="B7165" s="3">
        <v>45808</v>
      </c>
      <c r="C7165" s="4">
        <v>0.73274305555555552</v>
      </c>
      <c r="D7165" t="s">
        <v>404</v>
      </c>
      <c r="E7165">
        <v>1</v>
      </c>
      <c r="F7165" t="s">
        <v>15</v>
      </c>
      <c r="G7165" t="s">
        <v>405</v>
      </c>
      <c r="H7165" t="s">
        <v>406</v>
      </c>
      <c r="J7165" t="s">
        <v>403</v>
      </c>
      <c r="K7165">
        <v>1</v>
      </c>
      <c r="L7165" t="str">
        <f>_xlfn.CONCAT(D7165,F7165)</f>
        <v>Café latté12 oz</v>
      </c>
      <c r="M7165" s="10">
        <f>E7165*_xlfn.XLOOKUP(L7165,PriceListData!$F$2:$F$97,PriceListData!$E$2:$E$97)</f>
        <v>4.25</v>
      </c>
      <c r="N7165" t="str">
        <f>TEXT(B7165,"dddd")</f>
        <v>Saturday</v>
      </c>
    </row>
    <row r="7166" spans="1:14" x14ac:dyDescent="0.35">
      <c r="A7166">
        <v>293434</v>
      </c>
      <c r="B7166" s="3">
        <v>45808</v>
      </c>
      <c r="C7166" s="4">
        <v>0.71861111111111109</v>
      </c>
      <c r="D7166" t="s">
        <v>52</v>
      </c>
      <c r="E7166">
        <v>1</v>
      </c>
      <c r="F7166" t="s">
        <v>15</v>
      </c>
      <c r="G7166" t="s">
        <v>405</v>
      </c>
      <c r="H7166" t="s">
        <v>414</v>
      </c>
      <c r="J7166" t="s">
        <v>403</v>
      </c>
      <c r="K7166">
        <v>1</v>
      </c>
      <c r="L7166" t="str">
        <f>_xlfn.CONCAT(D7166,F7166)</f>
        <v>Frappé12 oz</v>
      </c>
      <c r="M7166" s="10">
        <f>E7166*_xlfn.XLOOKUP(L7166,PriceListData!$F$2:$F$97,PriceListData!$E$2:$E$97)</f>
        <v>4.75</v>
      </c>
      <c r="N7166" t="str">
        <f>TEXT(B7166,"dddd")</f>
        <v>Saturday</v>
      </c>
    </row>
    <row r="7167" spans="1:14" x14ac:dyDescent="0.35">
      <c r="A7167">
        <v>293433</v>
      </c>
      <c r="B7167" s="3">
        <v>45808</v>
      </c>
      <c r="C7167" s="4">
        <v>0.71260416666666671</v>
      </c>
      <c r="D7167" t="s">
        <v>54</v>
      </c>
      <c r="E7167">
        <v>1</v>
      </c>
      <c r="G7167" t="s">
        <v>415</v>
      </c>
      <c r="H7167" t="s">
        <v>416</v>
      </c>
      <c r="J7167" t="s">
        <v>403</v>
      </c>
      <c r="K7167">
        <v>2</v>
      </c>
      <c r="L7167" t="str">
        <f>_xlfn.CONCAT(D7167,F7167)</f>
        <v>Syrup</v>
      </c>
      <c r="M7167" s="10">
        <f>E7167*_xlfn.XLOOKUP(L7167,PriceListData!$F$2:$F$97,PriceListData!$E$2:$E$97)</f>
        <v>0.75</v>
      </c>
      <c r="N7167" t="str">
        <f>TEXT(B7167,"dddd")</f>
        <v>Saturday</v>
      </c>
    </row>
    <row r="7168" spans="1:14" x14ac:dyDescent="0.35">
      <c r="A7168">
        <v>293433</v>
      </c>
      <c r="B7168" s="3">
        <v>45808</v>
      </c>
      <c r="C7168" s="4">
        <v>0.71260416666666671</v>
      </c>
      <c r="D7168" t="s">
        <v>21</v>
      </c>
      <c r="E7168">
        <v>1</v>
      </c>
      <c r="F7168" t="s">
        <v>15</v>
      </c>
      <c r="G7168" t="s">
        <v>405</v>
      </c>
      <c r="H7168" t="s">
        <v>406</v>
      </c>
      <c r="J7168" t="s">
        <v>403</v>
      </c>
      <c r="K7168">
        <v>2</v>
      </c>
      <c r="L7168" t="str">
        <f>_xlfn.CONCAT(D7168,F7168)</f>
        <v>Pourover12 oz</v>
      </c>
      <c r="M7168" s="10">
        <f>E7168*_xlfn.XLOOKUP(L7168,PriceListData!$F$2:$F$97,PriceListData!$E$2:$E$97)</f>
        <v>3.5</v>
      </c>
      <c r="N7168" t="str">
        <f>TEXT(B7168,"dddd")</f>
        <v>Saturday</v>
      </c>
    </row>
    <row r="7169" spans="1:14" x14ac:dyDescent="0.35">
      <c r="A7169">
        <v>293432</v>
      </c>
      <c r="B7169" s="3">
        <v>45808</v>
      </c>
      <c r="C7169" s="4">
        <v>0.71112268518518518</v>
      </c>
      <c r="D7169" t="s">
        <v>419</v>
      </c>
      <c r="E7169">
        <v>1</v>
      </c>
      <c r="G7169" t="s">
        <v>415</v>
      </c>
      <c r="H7169" t="s">
        <v>416</v>
      </c>
      <c r="J7169" t="s">
        <v>403</v>
      </c>
      <c r="K7169">
        <v>1</v>
      </c>
      <c r="L7169" t="str">
        <f>_xlfn.CONCAT(D7169,F7169)</f>
        <v>Extra shot</v>
      </c>
      <c r="M7169" s="10">
        <f>E7169*_xlfn.XLOOKUP(L7169,PriceListData!$F$2:$F$97,PriceListData!$E$2:$E$97)</f>
        <v>1</v>
      </c>
      <c r="N7169" t="str">
        <f>TEXT(B7169,"dddd")</f>
        <v>Saturday</v>
      </c>
    </row>
    <row r="7170" spans="1:14" x14ac:dyDescent="0.35">
      <c r="A7170">
        <v>293432</v>
      </c>
      <c r="B7170" s="3">
        <v>45808</v>
      </c>
      <c r="C7170" s="4">
        <v>0.71112268518518518</v>
      </c>
      <c r="D7170" t="s">
        <v>65</v>
      </c>
      <c r="E7170">
        <v>1</v>
      </c>
      <c r="F7170" t="s">
        <v>15</v>
      </c>
      <c r="G7170" t="s">
        <v>405</v>
      </c>
      <c r="H7170" t="s">
        <v>406</v>
      </c>
      <c r="J7170" t="s">
        <v>403</v>
      </c>
      <c r="K7170">
        <v>1</v>
      </c>
      <c r="L7170" t="str">
        <f>_xlfn.CONCAT(D7170,F7170)</f>
        <v>Cappuccino12 oz</v>
      </c>
      <c r="M7170" s="10">
        <f>E7170*_xlfn.XLOOKUP(L7170,PriceListData!$F$2:$F$97,PriceListData!$E$2:$E$97)</f>
        <v>5.5</v>
      </c>
      <c r="N7170" t="str">
        <f>TEXT(B7170,"dddd")</f>
        <v>Saturday</v>
      </c>
    </row>
    <row r="7171" spans="1:14" x14ac:dyDescent="0.35">
      <c r="A7171">
        <v>293432</v>
      </c>
      <c r="B7171" s="3">
        <v>45808</v>
      </c>
      <c r="C7171" s="4">
        <v>0.71112268518518518</v>
      </c>
      <c r="D7171" t="s">
        <v>404</v>
      </c>
      <c r="E7171">
        <v>1</v>
      </c>
      <c r="F7171" t="s">
        <v>15</v>
      </c>
      <c r="G7171" t="s">
        <v>405</v>
      </c>
      <c r="H7171" t="s">
        <v>406</v>
      </c>
      <c r="J7171" t="s">
        <v>403</v>
      </c>
      <c r="K7171">
        <v>1</v>
      </c>
      <c r="L7171" t="str">
        <f>_xlfn.CONCAT(D7171,F7171)</f>
        <v>Café latté12 oz</v>
      </c>
      <c r="M7171" s="10">
        <f>E7171*_xlfn.XLOOKUP(L7171,PriceListData!$F$2:$F$97,PriceListData!$E$2:$E$97)</f>
        <v>4.25</v>
      </c>
      <c r="N7171" t="str">
        <f>TEXT(B7171,"dddd")</f>
        <v>Saturday</v>
      </c>
    </row>
    <row r="7172" spans="1:14" x14ac:dyDescent="0.35">
      <c r="A7172">
        <v>293430</v>
      </c>
      <c r="B7172" s="3">
        <v>45808</v>
      </c>
      <c r="C7172" s="4">
        <v>0.70851851851851855</v>
      </c>
      <c r="D7172" t="s">
        <v>425</v>
      </c>
      <c r="E7172">
        <v>1</v>
      </c>
      <c r="F7172" t="s">
        <v>15</v>
      </c>
      <c r="G7172" t="s">
        <v>405</v>
      </c>
      <c r="H7172" t="s">
        <v>414</v>
      </c>
      <c r="J7172" t="s">
        <v>403</v>
      </c>
      <c r="K7172">
        <v>2</v>
      </c>
      <c r="L7172" t="str">
        <f>_xlfn.CONCAT(D7172,F7172)</f>
        <v>Iced Guillermo12 oz</v>
      </c>
      <c r="M7172" s="10">
        <f>E7172*_xlfn.XLOOKUP(L7172,PriceListData!$F$2:$F$97,PriceListData!$E$2:$E$97)</f>
        <v>3.5</v>
      </c>
      <c r="N7172" t="str">
        <f>TEXT(B7172,"dddd")</f>
        <v>Saturday</v>
      </c>
    </row>
    <row r="7173" spans="1:14" x14ac:dyDescent="0.35">
      <c r="A7173">
        <v>293430</v>
      </c>
      <c r="B7173" s="3">
        <v>45808</v>
      </c>
      <c r="C7173" s="4">
        <v>0.70851851851851855</v>
      </c>
      <c r="D7173" t="s">
        <v>74</v>
      </c>
      <c r="E7173">
        <v>1</v>
      </c>
      <c r="F7173" t="s">
        <v>15</v>
      </c>
      <c r="G7173" t="s">
        <v>417</v>
      </c>
      <c r="H7173" t="s">
        <v>418</v>
      </c>
      <c r="J7173" t="s">
        <v>403</v>
      </c>
      <c r="K7173">
        <v>2</v>
      </c>
      <c r="L7173" t="str">
        <f>_xlfn.CONCAT(D7173,F7173)</f>
        <v>Single-origin12 oz</v>
      </c>
      <c r="M7173" s="10">
        <f>E7173*_xlfn.XLOOKUP(L7173,PriceListData!$F$2:$F$97,PriceListData!$E$2:$E$97)</f>
        <v>14.95</v>
      </c>
      <c r="N7173" t="str">
        <f>TEXT(B7173,"dddd")</f>
        <v>Saturday</v>
      </c>
    </row>
    <row r="7174" spans="1:14" x14ac:dyDescent="0.35">
      <c r="A7174">
        <v>293429</v>
      </c>
      <c r="B7174" s="3">
        <v>45808</v>
      </c>
      <c r="C7174" s="4">
        <v>0.70596064814814818</v>
      </c>
      <c r="D7174" t="s">
        <v>54</v>
      </c>
      <c r="E7174">
        <v>1</v>
      </c>
      <c r="G7174" t="s">
        <v>415</v>
      </c>
      <c r="H7174" t="s">
        <v>416</v>
      </c>
      <c r="J7174" t="s">
        <v>403</v>
      </c>
      <c r="K7174">
        <v>1</v>
      </c>
      <c r="L7174" t="str">
        <f>_xlfn.CONCAT(D7174,F7174)</f>
        <v>Syrup</v>
      </c>
      <c r="M7174" s="10">
        <f>E7174*_xlfn.XLOOKUP(L7174,PriceListData!$F$2:$F$97,PriceListData!$E$2:$E$97)</f>
        <v>0.75</v>
      </c>
      <c r="N7174" t="str">
        <f>TEXT(B7174,"dddd")</f>
        <v>Saturday</v>
      </c>
    </row>
    <row r="7175" spans="1:14" x14ac:dyDescent="0.35">
      <c r="A7175">
        <v>293429</v>
      </c>
      <c r="B7175" s="3">
        <v>45808</v>
      </c>
      <c r="C7175" s="4">
        <v>0.70596064814814818</v>
      </c>
      <c r="D7175" t="s">
        <v>52</v>
      </c>
      <c r="E7175">
        <v>1</v>
      </c>
      <c r="F7175" t="s">
        <v>15</v>
      </c>
      <c r="G7175" t="s">
        <v>405</v>
      </c>
      <c r="H7175" t="s">
        <v>414</v>
      </c>
      <c r="J7175" t="s">
        <v>403</v>
      </c>
      <c r="K7175">
        <v>1</v>
      </c>
      <c r="L7175" t="str">
        <f>_xlfn.CONCAT(D7175,F7175)</f>
        <v>Frappé12 oz</v>
      </c>
      <c r="M7175" s="10">
        <f>E7175*_xlfn.XLOOKUP(L7175,PriceListData!$F$2:$F$97,PriceListData!$E$2:$E$97)</f>
        <v>4.75</v>
      </c>
      <c r="N7175" t="str">
        <f>TEXT(B7175,"dddd")</f>
        <v>Saturday</v>
      </c>
    </row>
    <row r="7176" spans="1:14" x14ac:dyDescent="0.35">
      <c r="A7176">
        <v>293428</v>
      </c>
      <c r="B7176" s="3">
        <v>45808</v>
      </c>
      <c r="C7176" s="4">
        <v>0.70138888888888884</v>
      </c>
      <c r="D7176" t="s">
        <v>410</v>
      </c>
      <c r="E7176">
        <v>1</v>
      </c>
      <c r="F7176" t="s">
        <v>15</v>
      </c>
      <c r="G7176" t="s">
        <v>405</v>
      </c>
      <c r="H7176" t="s">
        <v>406</v>
      </c>
      <c r="J7176" t="s">
        <v>403</v>
      </c>
      <c r="K7176">
        <v>1</v>
      </c>
      <c r="L7176" t="str">
        <f>_xlfn.CONCAT(D7176,F7176)</f>
        <v>Café Cubano12 oz</v>
      </c>
      <c r="M7176" s="10">
        <f>E7176*_xlfn.XLOOKUP(L7176,PriceListData!$F$2:$F$97,PriceListData!$E$2:$E$97)</f>
        <v>7</v>
      </c>
      <c r="N7176" t="str">
        <f>TEXT(B7176,"dddd")</f>
        <v>Saturday</v>
      </c>
    </row>
    <row r="7177" spans="1:14" x14ac:dyDescent="0.35">
      <c r="A7177">
        <v>293427</v>
      </c>
      <c r="B7177" s="3">
        <v>45808</v>
      </c>
      <c r="C7177" s="4">
        <v>0.69989583333333338</v>
      </c>
      <c r="D7177" t="s">
        <v>54</v>
      </c>
      <c r="E7177">
        <v>1</v>
      </c>
      <c r="G7177" t="s">
        <v>415</v>
      </c>
      <c r="H7177" t="s">
        <v>416</v>
      </c>
      <c r="J7177" t="s">
        <v>403</v>
      </c>
      <c r="K7177">
        <v>1</v>
      </c>
      <c r="L7177" t="str">
        <f>_xlfn.CONCAT(D7177,F7177)</f>
        <v>Syrup</v>
      </c>
      <c r="M7177" s="10">
        <f>E7177*_xlfn.XLOOKUP(L7177,PriceListData!$F$2:$F$97,PriceListData!$E$2:$E$97)</f>
        <v>0.75</v>
      </c>
      <c r="N7177" t="str">
        <f>TEXT(B7177,"dddd")</f>
        <v>Saturday</v>
      </c>
    </row>
    <row r="7178" spans="1:14" x14ac:dyDescent="0.35">
      <c r="A7178">
        <v>293427</v>
      </c>
      <c r="B7178" s="3">
        <v>45808</v>
      </c>
      <c r="C7178" s="4">
        <v>0.69989583333333338</v>
      </c>
      <c r="D7178" t="s">
        <v>21</v>
      </c>
      <c r="E7178">
        <v>1</v>
      </c>
      <c r="F7178" t="s">
        <v>15</v>
      </c>
      <c r="G7178" t="s">
        <v>405</v>
      </c>
      <c r="H7178" t="s">
        <v>406</v>
      </c>
      <c r="J7178" t="s">
        <v>403</v>
      </c>
      <c r="K7178">
        <v>1</v>
      </c>
      <c r="L7178" t="str">
        <f>_xlfn.CONCAT(D7178,F7178)</f>
        <v>Pourover12 oz</v>
      </c>
      <c r="M7178" s="10">
        <f>E7178*_xlfn.XLOOKUP(L7178,PriceListData!$F$2:$F$97,PriceListData!$E$2:$E$97)</f>
        <v>3.5</v>
      </c>
      <c r="N7178" t="str">
        <f>TEXT(B7178,"dddd")</f>
        <v>Saturday</v>
      </c>
    </row>
    <row r="7179" spans="1:14" x14ac:dyDescent="0.35">
      <c r="A7179">
        <v>293427</v>
      </c>
      <c r="B7179" s="3">
        <v>45808</v>
      </c>
      <c r="C7179" s="4">
        <v>0.69989583333333338</v>
      </c>
      <c r="D7179" t="s">
        <v>65</v>
      </c>
      <c r="E7179">
        <v>1</v>
      </c>
      <c r="F7179" t="s">
        <v>15</v>
      </c>
      <c r="G7179" t="s">
        <v>405</v>
      </c>
      <c r="H7179" t="s">
        <v>406</v>
      </c>
      <c r="J7179" t="s">
        <v>403</v>
      </c>
      <c r="K7179">
        <v>1</v>
      </c>
      <c r="L7179" t="str">
        <f>_xlfn.CONCAT(D7179,F7179)</f>
        <v>Cappuccino12 oz</v>
      </c>
      <c r="M7179" s="10">
        <f>E7179*_xlfn.XLOOKUP(L7179,PriceListData!$F$2:$F$97,PriceListData!$E$2:$E$97)</f>
        <v>5.5</v>
      </c>
      <c r="N7179" t="str">
        <f>TEXT(B7179,"dddd")</f>
        <v>Saturday</v>
      </c>
    </row>
    <row r="7180" spans="1:14" x14ac:dyDescent="0.35">
      <c r="A7180">
        <v>293426</v>
      </c>
      <c r="B7180" s="3">
        <v>45808</v>
      </c>
      <c r="C7180" s="4">
        <v>0.69841435185185186</v>
      </c>
      <c r="D7180" t="s">
        <v>427</v>
      </c>
      <c r="E7180">
        <v>1</v>
      </c>
      <c r="F7180" t="s">
        <v>15</v>
      </c>
      <c r="G7180" t="s">
        <v>417</v>
      </c>
      <c r="H7180" t="s">
        <v>418</v>
      </c>
      <c r="J7180" t="s">
        <v>403</v>
      </c>
      <c r="K7180">
        <v>2</v>
      </c>
      <c r="L7180" t="str">
        <f>_xlfn.CONCAT(D7180,F7180)</f>
        <v>House blend12 oz</v>
      </c>
      <c r="M7180" s="10">
        <f>E7180*_xlfn.XLOOKUP(L7180,PriceListData!$F$2:$F$97,PriceListData!$E$2:$E$97)</f>
        <v>12.95</v>
      </c>
      <c r="N7180" t="str">
        <f>TEXT(B7180,"dddd")</f>
        <v>Saturday</v>
      </c>
    </row>
    <row r="7181" spans="1:14" x14ac:dyDescent="0.35">
      <c r="A7181">
        <v>293424</v>
      </c>
      <c r="B7181" s="3">
        <v>45808</v>
      </c>
      <c r="C7181" s="4">
        <v>0.69165509259259261</v>
      </c>
      <c r="D7181" t="s">
        <v>21</v>
      </c>
      <c r="E7181">
        <v>1</v>
      </c>
      <c r="F7181" t="s">
        <v>15</v>
      </c>
      <c r="G7181" t="s">
        <v>405</v>
      </c>
      <c r="H7181" t="s">
        <v>406</v>
      </c>
      <c r="J7181" t="s">
        <v>403</v>
      </c>
      <c r="K7181">
        <v>2</v>
      </c>
      <c r="L7181" t="str">
        <f>_xlfn.CONCAT(D7181,F7181)</f>
        <v>Pourover12 oz</v>
      </c>
      <c r="M7181" s="10">
        <f>E7181*_xlfn.XLOOKUP(L7181,PriceListData!$F$2:$F$97,PriceListData!$E$2:$E$97)</f>
        <v>3.5</v>
      </c>
      <c r="N7181" t="str">
        <f>TEXT(B7181,"dddd")</f>
        <v>Saturday</v>
      </c>
    </row>
    <row r="7182" spans="1:14" x14ac:dyDescent="0.35">
      <c r="A7182">
        <v>293423</v>
      </c>
      <c r="B7182" s="3">
        <v>45808</v>
      </c>
      <c r="C7182" s="4">
        <v>0.68811342592592595</v>
      </c>
      <c r="D7182" t="s">
        <v>424</v>
      </c>
      <c r="E7182">
        <v>1</v>
      </c>
      <c r="F7182" t="s">
        <v>15</v>
      </c>
      <c r="G7182" t="s">
        <v>423</v>
      </c>
      <c r="H7182" t="s">
        <v>414</v>
      </c>
      <c r="J7182" t="s">
        <v>403</v>
      </c>
      <c r="K7182">
        <v>1</v>
      </c>
      <c r="L7182" t="str">
        <f>_xlfn.CONCAT(D7182,F7182)</f>
        <v>Coconut milk smoothie12 oz</v>
      </c>
      <c r="M7182" s="10">
        <f>E7182*_xlfn.XLOOKUP(L7182,PriceListData!$F$2:$F$97,PriceListData!$E$2:$E$97)</f>
        <v>5.75</v>
      </c>
      <c r="N7182" t="str">
        <f>TEXT(B7182,"dddd")</f>
        <v>Saturday</v>
      </c>
    </row>
    <row r="7183" spans="1:14" x14ac:dyDescent="0.35">
      <c r="A7183">
        <v>293423</v>
      </c>
      <c r="B7183" s="3">
        <v>45808</v>
      </c>
      <c r="C7183" s="4">
        <v>0.68811342592592595</v>
      </c>
      <c r="D7183" t="s">
        <v>404</v>
      </c>
      <c r="E7183">
        <v>1</v>
      </c>
      <c r="F7183" t="s">
        <v>15</v>
      </c>
      <c r="G7183" t="s">
        <v>405</v>
      </c>
      <c r="H7183" t="s">
        <v>406</v>
      </c>
      <c r="J7183" t="s">
        <v>403</v>
      </c>
      <c r="K7183">
        <v>1</v>
      </c>
      <c r="L7183" t="str">
        <f>_xlfn.CONCAT(D7183,F7183)</f>
        <v>Café latté12 oz</v>
      </c>
      <c r="M7183" s="10">
        <f>E7183*_xlfn.XLOOKUP(L7183,PriceListData!$F$2:$F$97,PriceListData!$E$2:$E$97)</f>
        <v>4.25</v>
      </c>
      <c r="N7183" t="str">
        <f>TEXT(B7183,"dddd")</f>
        <v>Saturday</v>
      </c>
    </row>
    <row r="7184" spans="1:14" x14ac:dyDescent="0.35">
      <c r="A7184">
        <v>293422</v>
      </c>
      <c r="B7184" s="3">
        <v>45808</v>
      </c>
      <c r="C7184" s="4">
        <v>0.68686342592592597</v>
      </c>
      <c r="D7184" t="s">
        <v>65</v>
      </c>
      <c r="E7184">
        <v>1</v>
      </c>
      <c r="F7184" t="s">
        <v>15</v>
      </c>
      <c r="G7184" t="s">
        <v>405</v>
      </c>
      <c r="H7184" t="s">
        <v>406</v>
      </c>
      <c r="J7184" t="s">
        <v>403</v>
      </c>
      <c r="K7184">
        <v>1</v>
      </c>
      <c r="L7184" t="str">
        <f>_xlfn.CONCAT(D7184,F7184)</f>
        <v>Cappuccino12 oz</v>
      </c>
      <c r="M7184" s="10">
        <f>E7184*_xlfn.XLOOKUP(L7184,PriceListData!$F$2:$F$97,PriceListData!$E$2:$E$97)</f>
        <v>5.5</v>
      </c>
      <c r="N7184" t="str">
        <f>TEXT(B7184,"dddd")</f>
        <v>Saturday</v>
      </c>
    </row>
    <row r="7185" spans="1:14" x14ac:dyDescent="0.35">
      <c r="A7185">
        <v>293421</v>
      </c>
      <c r="B7185" s="3">
        <v>45808</v>
      </c>
      <c r="C7185" s="4">
        <v>0.68055555555555558</v>
      </c>
      <c r="D7185" t="s">
        <v>65</v>
      </c>
      <c r="E7185">
        <v>1</v>
      </c>
      <c r="F7185" t="s">
        <v>15</v>
      </c>
      <c r="G7185" t="s">
        <v>405</v>
      </c>
      <c r="H7185" t="s">
        <v>406</v>
      </c>
      <c r="J7185" t="s">
        <v>403</v>
      </c>
      <c r="K7185">
        <v>1</v>
      </c>
      <c r="L7185" t="str">
        <f>_xlfn.CONCAT(D7185,F7185)</f>
        <v>Cappuccino12 oz</v>
      </c>
      <c r="M7185" s="10">
        <f>E7185*_xlfn.XLOOKUP(L7185,PriceListData!$F$2:$F$97,PriceListData!$E$2:$E$97)</f>
        <v>5.5</v>
      </c>
      <c r="N7185" t="str">
        <f>TEXT(B7185,"dddd")</f>
        <v>Saturday</v>
      </c>
    </row>
    <row r="7186" spans="1:14" x14ac:dyDescent="0.35">
      <c r="A7186">
        <v>293420</v>
      </c>
      <c r="B7186" s="3">
        <v>45808</v>
      </c>
      <c r="C7186" s="4">
        <v>0.67370370370370369</v>
      </c>
      <c r="D7186" t="s">
        <v>428</v>
      </c>
      <c r="E7186">
        <v>1</v>
      </c>
      <c r="F7186" t="s">
        <v>15</v>
      </c>
      <c r="G7186" t="s">
        <v>413</v>
      </c>
      <c r="H7186" t="s">
        <v>406</v>
      </c>
      <c r="J7186" t="s">
        <v>403</v>
      </c>
      <c r="K7186">
        <v>1</v>
      </c>
      <c r="L7186" t="str">
        <f>_xlfn.CONCAT(D7186,F7186)</f>
        <v>Rooibos latté12 oz</v>
      </c>
      <c r="M7186" s="10">
        <f>E7186*_xlfn.XLOOKUP(L7186,PriceListData!$F$2:$F$97,PriceListData!$E$2:$E$97)</f>
        <v>5.5</v>
      </c>
      <c r="N7186" t="str">
        <f>TEXT(B7186,"dddd")</f>
        <v>Saturday</v>
      </c>
    </row>
    <row r="7187" spans="1:14" x14ac:dyDescent="0.35">
      <c r="A7187">
        <v>293419</v>
      </c>
      <c r="B7187" s="3">
        <v>45808</v>
      </c>
      <c r="C7187" s="4">
        <v>0.66616898148148151</v>
      </c>
      <c r="D7187" t="s">
        <v>427</v>
      </c>
      <c r="E7187">
        <v>1</v>
      </c>
      <c r="F7187" t="s">
        <v>15</v>
      </c>
      <c r="G7187" t="s">
        <v>417</v>
      </c>
      <c r="H7187" t="s">
        <v>418</v>
      </c>
      <c r="J7187" t="s">
        <v>403</v>
      </c>
      <c r="K7187">
        <v>2</v>
      </c>
      <c r="L7187" t="str">
        <f>_xlfn.CONCAT(D7187,F7187)</f>
        <v>House blend12 oz</v>
      </c>
      <c r="M7187" s="10">
        <f>E7187*_xlfn.XLOOKUP(L7187,PriceListData!$F$2:$F$97,PriceListData!$E$2:$E$97)</f>
        <v>12.95</v>
      </c>
      <c r="N7187" t="str">
        <f>TEXT(B7187,"dddd")</f>
        <v>Saturday</v>
      </c>
    </row>
    <row r="7188" spans="1:14" x14ac:dyDescent="0.35">
      <c r="A7188">
        <v>293418</v>
      </c>
      <c r="B7188" s="3">
        <v>45808</v>
      </c>
      <c r="C7188" s="4">
        <v>0.66530092592592593</v>
      </c>
      <c r="D7188" t="s">
        <v>420</v>
      </c>
      <c r="E7188">
        <v>1</v>
      </c>
      <c r="F7188" t="s">
        <v>76</v>
      </c>
      <c r="G7188" t="s">
        <v>413</v>
      </c>
      <c r="H7188" t="s">
        <v>406</v>
      </c>
      <c r="J7188" t="s">
        <v>403</v>
      </c>
      <c r="K7188">
        <v>1</v>
      </c>
      <c r="L7188" t="str">
        <f>_xlfn.CONCAT(D7188,F7188)</f>
        <v>Moroccan tea10 oz</v>
      </c>
      <c r="M7188" s="10">
        <f>E7188*_xlfn.XLOOKUP(L7188,PriceListData!$F$2:$F$97,PriceListData!$E$2:$E$97)</f>
        <v>3</v>
      </c>
      <c r="N7188" t="str">
        <f>TEXT(B7188,"dddd")</f>
        <v>Saturday</v>
      </c>
    </row>
    <row r="7189" spans="1:14" x14ac:dyDescent="0.35">
      <c r="A7189">
        <v>293416</v>
      </c>
      <c r="B7189" s="3">
        <v>45808</v>
      </c>
      <c r="C7189" s="4">
        <v>0.65298611111111116</v>
      </c>
      <c r="D7189" t="s">
        <v>412</v>
      </c>
      <c r="E7189">
        <v>1</v>
      </c>
      <c r="F7189" t="s">
        <v>15</v>
      </c>
      <c r="G7189" t="s">
        <v>413</v>
      </c>
      <c r="H7189" t="s">
        <v>414</v>
      </c>
      <c r="J7189" t="s">
        <v>403</v>
      </c>
      <c r="K7189">
        <v>2</v>
      </c>
      <c r="L7189" t="str">
        <f>_xlfn.CONCAT(D7189,F7189)</f>
        <v>Iced tea12 oz</v>
      </c>
      <c r="M7189" s="10">
        <f>E7189*_xlfn.XLOOKUP(L7189,PriceListData!$F$2:$F$97,PriceListData!$E$2:$E$97)</f>
        <v>4.25</v>
      </c>
      <c r="N7189" t="str">
        <f>TEXT(B7189,"dddd")</f>
        <v>Saturday</v>
      </c>
    </row>
    <row r="7190" spans="1:14" x14ac:dyDescent="0.35">
      <c r="A7190">
        <v>293416</v>
      </c>
      <c r="B7190" s="3">
        <v>45808</v>
      </c>
      <c r="C7190" s="4">
        <v>0.65298611111111116</v>
      </c>
      <c r="D7190" t="s">
        <v>52</v>
      </c>
      <c r="E7190">
        <v>1</v>
      </c>
      <c r="F7190" t="s">
        <v>15</v>
      </c>
      <c r="G7190" t="s">
        <v>405</v>
      </c>
      <c r="H7190" t="s">
        <v>414</v>
      </c>
      <c r="J7190" t="s">
        <v>403</v>
      </c>
      <c r="K7190">
        <v>2</v>
      </c>
      <c r="L7190" t="str">
        <f>_xlfn.CONCAT(D7190,F7190)</f>
        <v>Frappé12 oz</v>
      </c>
      <c r="M7190" s="10">
        <f>E7190*_xlfn.XLOOKUP(L7190,PriceListData!$F$2:$F$97,PriceListData!$E$2:$E$97)</f>
        <v>4.75</v>
      </c>
      <c r="N7190" t="str">
        <f>TEXT(B7190,"dddd")</f>
        <v>Saturday</v>
      </c>
    </row>
    <row r="7191" spans="1:14" x14ac:dyDescent="0.35">
      <c r="A7191">
        <v>293416</v>
      </c>
      <c r="B7191" s="3">
        <v>45808</v>
      </c>
      <c r="C7191" s="4">
        <v>0.65298611111111116</v>
      </c>
      <c r="D7191" t="s">
        <v>74</v>
      </c>
      <c r="E7191">
        <v>1</v>
      </c>
      <c r="F7191" t="s">
        <v>15</v>
      </c>
      <c r="G7191" t="s">
        <v>417</v>
      </c>
      <c r="H7191" t="s">
        <v>418</v>
      </c>
      <c r="J7191" t="s">
        <v>403</v>
      </c>
      <c r="K7191">
        <v>2</v>
      </c>
      <c r="L7191" t="str">
        <f>_xlfn.CONCAT(D7191,F7191)</f>
        <v>Single-origin12 oz</v>
      </c>
      <c r="M7191" s="10">
        <f>E7191*_xlfn.XLOOKUP(L7191,PriceListData!$F$2:$F$97,PriceListData!$E$2:$E$97)</f>
        <v>14.95</v>
      </c>
      <c r="N7191" t="str">
        <f>TEXT(B7191,"dddd")</f>
        <v>Saturday</v>
      </c>
    </row>
    <row r="7192" spans="1:14" x14ac:dyDescent="0.35">
      <c r="A7192">
        <v>293415</v>
      </c>
      <c r="B7192" s="3">
        <v>45808</v>
      </c>
      <c r="C7192" s="4">
        <v>0.65180555555555553</v>
      </c>
      <c r="D7192" t="s">
        <v>412</v>
      </c>
      <c r="E7192">
        <v>1</v>
      </c>
      <c r="F7192" t="s">
        <v>15</v>
      </c>
      <c r="G7192" t="s">
        <v>413</v>
      </c>
      <c r="H7192" t="s">
        <v>414</v>
      </c>
      <c r="J7192" t="s">
        <v>403</v>
      </c>
      <c r="K7192">
        <v>2</v>
      </c>
      <c r="L7192" t="str">
        <f>_xlfn.CONCAT(D7192,F7192)</f>
        <v>Iced tea12 oz</v>
      </c>
      <c r="M7192" s="10">
        <f>E7192*_xlfn.XLOOKUP(L7192,PriceListData!$F$2:$F$97,PriceListData!$E$2:$E$97)</f>
        <v>4.25</v>
      </c>
      <c r="N7192" t="str">
        <f>TEXT(B7192,"dddd")</f>
        <v>Saturday</v>
      </c>
    </row>
    <row r="7193" spans="1:14" x14ac:dyDescent="0.35">
      <c r="A7193">
        <v>293414</v>
      </c>
      <c r="B7193" s="3">
        <v>45808</v>
      </c>
      <c r="C7193" s="4">
        <v>0.64817129629629633</v>
      </c>
      <c r="D7193" t="s">
        <v>404</v>
      </c>
      <c r="E7193">
        <v>1</v>
      </c>
      <c r="F7193" t="s">
        <v>15</v>
      </c>
      <c r="G7193" t="s">
        <v>405</v>
      </c>
      <c r="H7193" t="s">
        <v>406</v>
      </c>
      <c r="J7193" t="s">
        <v>403</v>
      </c>
      <c r="K7193">
        <v>2</v>
      </c>
      <c r="L7193" t="str">
        <f>_xlfn.CONCAT(D7193,F7193)</f>
        <v>Café latté12 oz</v>
      </c>
      <c r="M7193" s="10">
        <f>E7193*_xlfn.XLOOKUP(L7193,PriceListData!$F$2:$F$97,PriceListData!$E$2:$E$97)</f>
        <v>4.25</v>
      </c>
      <c r="N7193" t="str">
        <f>TEXT(B7193,"dddd")</f>
        <v>Saturday</v>
      </c>
    </row>
    <row r="7194" spans="1:14" x14ac:dyDescent="0.35">
      <c r="A7194">
        <v>293413</v>
      </c>
      <c r="B7194" s="3">
        <v>45808</v>
      </c>
      <c r="C7194" s="4">
        <v>0.6452430555555555</v>
      </c>
      <c r="D7194" t="s">
        <v>424</v>
      </c>
      <c r="E7194">
        <v>1</v>
      </c>
      <c r="F7194" t="s">
        <v>15</v>
      </c>
      <c r="G7194" t="s">
        <v>423</v>
      </c>
      <c r="H7194" t="s">
        <v>414</v>
      </c>
      <c r="J7194" t="s">
        <v>403</v>
      </c>
      <c r="K7194">
        <v>1</v>
      </c>
      <c r="L7194" t="str">
        <f>_xlfn.CONCAT(D7194,F7194)</f>
        <v>Coconut milk smoothie12 oz</v>
      </c>
      <c r="M7194" s="10">
        <f>E7194*_xlfn.XLOOKUP(L7194,PriceListData!$F$2:$F$97,PriceListData!$E$2:$E$97)</f>
        <v>5.75</v>
      </c>
      <c r="N7194" t="str">
        <f>TEXT(B7194,"dddd")</f>
        <v>Saturday</v>
      </c>
    </row>
    <row r="7195" spans="1:14" x14ac:dyDescent="0.35">
      <c r="A7195">
        <v>293412</v>
      </c>
      <c r="B7195" s="3">
        <v>45808</v>
      </c>
      <c r="C7195" s="4">
        <v>0.64482638888888888</v>
      </c>
      <c r="D7195" t="s">
        <v>21</v>
      </c>
      <c r="E7195">
        <v>1</v>
      </c>
      <c r="F7195" t="s">
        <v>15</v>
      </c>
      <c r="G7195" t="s">
        <v>405</v>
      </c>
      <c r="H7195" t="s">
        <v>406</v>
      </c>
      <c r="J7195" t="s">
        <v>403</v>
      </c>
      <c r="K7195">
        <v>1</v>
      </c>
      <c r="L7195" t="str">
        <f>_xlfn.CONCAT(D7195,F7195)</f>
        <v>Pourover12 oz</v>
      </c>
      <c r="M7195" s="10">
        <f>E7195*_xlfn.XLOOKUP(L7195,PriceListData!$F$2:$F$97,PriceListData!$E$2:$E$97)</f>
        <v>3.5</v>
      </c>
      <c r="N7195" t="str">
        <f>TEXT(B7195,"dddd")</f>
        <v>Saturday</v>
      </c>
    </row>
    <row r="7196" spans="1:14" x14ac:dyDescent="0.35">
      <c r="A7196">
        <v>293410</v>
      </c>
      <c r="B7196" s="3">
        <v>45808</v>
      </c>
      <c r="C7196" s="4">
        <v>0.62656250000000002</v>
      </c>
      <c r="D7196" t="s">
        <v>21</v>
      </c>
      <c r="E7196">
        <v>1</v>
      </c>
      <c r="F7196" t="s">
        <v>15</v>
      </c>
      <c r="G7196" t="s">
        <v>405</v>
      </c>
      <c r="H7196" t="s">
        <v>406</v>
      </c>
      <c r="J7196" t="s">
        <v>403</v>
      </c>
      <c r="K7196">
        <v>1</v>
      </c>
      <c r="L7196" t="str">
        <f>_xlfn.CONCAT(D7196,F7196)</f>
        <v>Pourover12 oz</v>
      </c>
      <c r="M7196" s="10">
        <f>E7196*_xlfn.XLOOKUP(L7196,PriceListData!$F$2:$F$97,PriceListData!$E$2:$E$97)</f>
        <v>3.5</v>
      </c>
      <c r="N7196" t="str">
        <f>TEXT(B7196,"dddd")</f>
        <v>Saturday</v>
      </c>
    </row>
    <row r="7197" spans="1:14" x14ac:dyDescent="0.35">
      <c r="A7197">
        <v>293409</v>
      </c>
      <c r="B7197" s="3">
        <v>45808</v>
      </c>
      <c r="C7197" s="4">
        <v>0.62296296296296294</v>
      </c>
      <c r="D7197" t="s">
        <v>404</v>
      </c>
      <c r="E7197">
        <v>1</v>
      </c>
      <c r="F7197" t="s">
        <v>15</v>
      </c>
      <c r="G7197" t="s">
        <v>405</v>
      </c>
      <c r="H7197" t="s">
        <v>406</v>
      </c>
      <c r="J7197" t="s">
        <v>403</v>
      </c>
      <c r="K7197">
        <v>1</v>
      </c>
      <c r="L7197" t="str">
        <f>_xlfn.CONCAT(D7197,F7197)</f>
        <v>Café latté12 oz</v>
      </c>
      <c r="M7197" s="10">
        <f>E7197*_xlfn.XLOOKUP(L7197,PriceListData!$F$2:$F$97,PriceListData!$E$2:$E$97)</f>
        <v>4.25</v>
      </c>
      <c r="N7197" t="str">
        <f>TEXT(B7197,"dddd")</f>
        <v>Saturday</v>
      </c>
    </row>
    <row r="7198" spans="1:14" x14ac:dyDescent="0.35">
      <c r="A7198">
        <v>293408</v>
      </c>
      <c r="B7198" s="3">
        <v>45808</v>
      </c>
      <c r="C7198" s="4">
        <v>0.62046296296296299</v>
      </c>
      <c r="D7198" t="s">
        <v>411</v>
      </c>
      <c r="E7198">
        <v>1</v>
      </c>
      <c r="F7198" t="s">
        <v>24</v>
      </c>
      <c r="G7198" t="s">
        <v>405</v>
      </c>
      <c r="H7198" t="s">
        <v>406</v>
      </c>
      <c r="J7198" t="s">
        <v>403</v>
      </c>
      <c r="K7198">
        <v>2</v>
      </c>
      <c r="L7198" t="str">
        <f>_xlfn.CONCAT(D7198,F7198)</f>
        <v>Turkish coffee3 oz</v>
      </c>
      <c r="M7198" s="10">
        <f>E7198*_xlfn.XLOOKUP(L7198,PriceListData!$F$2:$F$97,PriceListData!$E$2:$E$97)</f>
        <v>3.75</v>
      </c>
      <c r="N7198" t="str">
        <f>TEXT(B7198,"dddd")</f>
        <v>Saturday</v>
      </c>
    </row>
    <row r="7199" spans="1:14" x14ac:dyDescent="0.35">
      <c r="A7199">
        <v>293407</v>
      </c>
      <c r="B7199" s="3">
        <v>45808</v>
      </c>
      <c r="C7199" s="4">
        <v>0.6186342592592593</v>
      </c>
      <c r="D7199" t="s">
        <v>407</v>
      </c>
      <c r="E7199">
        <v>1</v>
      </c>
      <c r="G7199" t="s">
        <v>405</v>
      </c>
      <c r="H7199" t="s">
        <v>408</v>
      </c>
      <c r="J7199" t="s">
        <v>403</v>
      </c>
      <c r="K7199">
        <v>1</v>
      </c>
      <c r="L7199" t="str">
        <f>_xlfn.CONCAT(D7199,F7199)</f>
        <v>Drip coffee refill</v>
      </c>
      <c r="M7199" s="10">
        <f>E7199*_xlfn.XLOOKUP(L7199,PriceListData!$F$2:$F$97,PriceListData!$E$2:$E$97)</f>
        <v>1.25</v>
      </c>
      <c r="N7199" t="str">
        <f>TEXT(B7199,"dddd")</f>
        <v>Saturday</v>
      </c>
    </row>
    <row r="7200" spans="1:14" x14ac:dyDescent="0.35">
      <c r="A7200">
        <v>293406</v>
      </c>
      <c r="B7200" s="3">
        <v>45808</v>
      </c>
      <c r="C7200" s="4">
        <v>0.61604166666666671</v>
      </c>
      <c r="D7200" t="s">
        <v>52</v>
      </c>
      <c r="E7200">
        <v>1</v>
      </c>
      <c r="F7200" t="s">
        <v>15</v>
      </c>
      <c r="G7200" t="s">
        <v>405</v>
      </c>
      <c r="H7200" t="s">
        <v>414</v>
      </c>
      <c r="J7200" t="s">
        <v>403</v>
      </c>
      <c r="K7200">
        <v>2</v>
      </c>
      <c r="L7200" t="str">
        <f>_xlfn.CONCAT(D7200,F7200)</f>
        <v>Frappé12 oz</v>
      </c>
      <c r="M7200" s="10">
        <f>E7200*_xlfn.XLOOKUP(L7200,PriceListData!$F$2:$F$97,PriceListData!$E$2:$E$97)</f>
        <v>4.75</v>
      </c>
      <c r="N7200" t="str">
        <f>TEXT(B7200,"dddd")</f>
        <v>Saturday</v>
      </c>
    </row>
    <row r="7201" spans="1:14" x14ac:dyDescent="0.35">
      <c r="A7201">
        <v>293405</v>
      </c>
      <c r="B7201" s="3">
        <v>45808</v>
      </c>
      <c r="C7201" s="4">
        <v>0.61077546296296292</v>
      </c>
      <c r="D7201" t="s">
        <v>54</v>
      </c>
      <c r="E7201">
        <v>1</v>
      </c>
      <c r="G7201" t="s">
        <v>415</v>
      </c>
      <c r="H7201" t="s">
        <v>416</v>
      </c>
      <c r="J7201" t="s">
        <v>403</v>
      </c>
      <c r="K7201">
        <v>1</v>
      </c>
      <c r="L7201" t="str">
        <f>_xlfn.CONCAT(D7201,F7201)</f>
        <v>Syrup</v>
      </c>
      <c r="M7201" s="10">
        <f>E7201*_xlfn.XLOOKUP(L7201,PriceListData!$F$2:$F$97,PriceListData!$E$2:$E$97)</f>
        <v>0.75</v>
      </c>
      <c r="N7201" t="str">
        <f>TEXT(B7201,"dddd")</f>
        <v>Saturday</v>
      </c>
    </row>
    <row r="7202" spans="1:14" x14ac:dyDescent="0.35">
      <c r="A7202">
        <v>293405</v>
      </c>
      <c r="B7202" s="3">
        <v>45808</v>
      </c>
      <c r="C7202" s="4">
        <v>0.61077546296296292</v>
      </c>
      <c r="D7202" t="s">
        <v>21</v>
      </c>
      <c r="E7202">
        <v>2</v>
      </c>
      <c r="F7202" t="s">
        <v>15</v>
      </c>
      <c r="G7202" t="s">
        <v>405</v>
      </c>
      <c r="H7202" t="s">
        <v>406</v>
      </c>
      <c r="J7202" t="s">
        <v>403</v>
      </c>
      <c r="K7202">
        <v>1</v>
      </c>
      <c r="L7202" t="str">
        <f>_xlfn.CONCAT(D7202,F7202)</f>
        <v>Pourover12 oz</v>
      </c>
      <c r="M7202" s="10">
        <f>E7202*_xlfn.XLOOKUP(L7202,PriceListData!$F$2:$F$97,PriceListData!$E$2:$E$97)</f>
        <v>7</v>
      </c>
      <c r="N7202" t="str">
        <f>TEXT(B7202,"dddd")</f>
        <v>Saturday</v>
      </c>
    </row>
    <row r="7203" spans="1:14" x14ac:dyDescent="0.35">
      <c r="A7203">
        <v>293404</v>
      </c>
      <c r="B7203" s="3">
        <v>45808</v>
      </c>
      <c r="C7203" s="4">
        <v>0.60711805555555554</v>
      </c>
      <c r="D7203" t="s">
        <v>40</v>
      </c>
      <c r="E7203">
        <v>1</v>
      </c>
      <c r="F7203" t="s">
        <v>35</v>
      </c>
      <c r="G7203" t="s">
        <v>405</v>
      </c>
      <c r="H7203" t="s">
        <v>406</v>
      </c>
      <c r="J7203" t="s">
        <v>403</v>
      </c>
      <c r="K7203">
        <v>1</v>
      </c>
      <c r="L7203" t="str">
        <f>_xlfn.CONCAT(D7203,F7203)</f>
        <v>Espresso1 oz</v>
      </c>
      <c r="M7203" s="10">
        <f>E7203*_xlfn.XLOOKUP(L7203,PriceListData!$F$2:$F$97,PriceListData!$E$2:$E$97)</f>
        <v>2.5</v>
      </c>
      <c r="N7203" t="str">
        <f>TEXT(B7203,"dddd")</f>
        <v>Saturday</v>
      </c>
    </row>
    <row r="7204" spans="1:14" x14ac:dyDescent="0.35">
      <c r="A7204">
        <v>293403</v>
      </c>
      <c r="B7204" s="3">
        <v>45808</v>
      </c>
      <c r="C7204" s="4">
        <v>0.60653935185185182</v>
      </c>
      <c r="D7204" t="s">
        <v>52</v>
      </c>
      <c r="E7204">
        <v>1</v>
      </c>
      <c r="F7204" t="s">
        <v>15</v>
      </c>
      <c r="G7204" t="s">
        <v>405</v>
      </c>
      <c r="H7204" t="s">
        <v>414</v>
      </c>
      <c r="J7204" t="s">
        <v>403</v>
      </c>
      <c r="K7204">
        <v>1</v>
      </c>
      <c r="L7204" t="str">
        <f>_xlfn.CONCAT(D7204,F7204)</f>
        <v>Frappé12 oz</v>
      </c>
      <c r="M7204" s="10">
        <f>E7204*_xlfn.XLOOKUP(L7204,PriceListData!$F$2:$F$97,PriceListData!$E$2:$E$97)</f>
        <v>4.75</v>
      </c>
      <c r="N7204" t="str">
        <f>TEXT(B7204,"dddd")</f>
        <v>Saturday</v>
      </c>
    </row>
    <row r="7205" spans="1:14" x14ac:dyDescent="0.35">
      <c r="A7205">
        <v>293402</v>
      </c>
      <c r="B7205" s="3">
        <v>45808</v>
      </c>
      <c r="C7205" s="4">
        <v>0.60520833333333335</v>
      </c>
      <c r="D7205" t="s">
        <v>409</v>
      </c>
      <c r="E7205">
        <v>1</v>
      </c>
      <c r="F7205" t="s">
        <v>15</v>
      </c>
      <c r="G7205" t="s">
        <v>405</v>
      </c>
      <c r="H7205" t="s">
        <v>406</v>
      </c>
      <c r="J7205" t="s">
        <v>403</v>
      </c>
      <c r="K7205">
        <v>1</v>
      </c>
      <c r="L7205" t="str">
        <f>_xlfn.CONCAT(D7205,F7205)</f>
        <v>Drip coffee12 oz</v>
      </c>
      <c r="M7205" s="10">
        <f>E7205*_xlfn.XLOOKUP(L7205,PriceListData!$F$2:$F$97,PriceListData!$E$2:$E$97)</f>
        <v>2.25</v>
      </c>
      <c r="N7205" t="str">
        <f>TEXT(B7205,"dddd")</f>
        <v>Saturday</v>
      </c>
    </row>
    <row r="7206" spans="1:14" x14ac:dyDescent="0.35">
      <c r="A7206">
        <v>293401</v>
      </c>
      <c r="B7206" s="3">
        <v>45808</v>
      </c>
      <c r="C7206" s="4">
        <v>0.60499999999999998</v>
      </c>
      <c r="D7206" t="s">
        <v>452</v>
      </c>
      <c r="E7206">
        <v>2</v>
      </c>
      <c r="G7206" t="s">
        <v>401</v>
      </c>
      <c r="H7206" t="s">
        <v>453</v>
      </c>
      <c r="J7206" t="s">
        <v>403</v>
      </c>
      <c r="K7206">
        <v>2</v>
      </c>
      <c r="L7206" t="str">
        <f>_xlfn.CONCAT(D7206,F7206)</f>
        <v>Reusable travel mug</v>
      </c>
      <c r="M7206" s="10">
        <f>E7206*_xlfn.XLOOKUP(L7206,PriceListData!$F$2:$F$97,PriceListData!$E$2:$E$97)</f>
        <v>25.5</v>
      </c>
      <c r="N7206" t="str">
        <f>TEXT(B7206,"dddd")</f>
        <v>Saturday</v>
      </c>
    </row>
    <row r="7207" spans="1:14" x14ac:dyDescent="0.35">
      <c r="A7207">
        <v>293400</v>
      </c>
      <c r="B7207" s="3">
        <v>45808</v>
      </c>
      <c r="C7207" s="4">
        <v>0.60203703703703704</v>
      </c>
      <c r="D7207" t="s">
        <v>412</v>
      </c>
      <c r="E7207">
        <v>1</v>
      </c>
      <c r="F7207" t="s">
        <v>15</v>
      </c>
      <c r="G7207" t="s">
        <v>413</v>
      </c>
      <c r="H7207" t="s">
        <v>414</v>
      </c>
      <c r="J7207" t="s">
        <v>403</v>
      </c>
      <c r="K7207">
        <v>1</v>
      </c>
      <c r="L7207" t="str">
        <f>_xlfn.CONCAT(D7207,F7207)</f>
        <v>Iced tea12 oz</v>
      </c>
      <c r="M7207" s="10">
        <f>E7207*_xlfn.XLOOKUP(L7207,PriceListData!$F$2:$F$97,PriceListData!$E$2:$E$97)</f>
        <v>4.25</v>
      </c>
      <c r="N7207" t="str">
        <f>TEXT(B7207,"dddd")</f>
        <v>Saturday</v>
      </c>
    </row>
    <row r="7208" spans="1:14" x14ac:dyDescent="0.35">
      <c r="A7208">
        <v>293400</v>
      </c>
      <c r="B7208" s="3">
        <v>45808</v>
      </c>
      <c r="C7208" s="4">
        <v>0.60203703703703704</v>
      </c>
      <c r="D7208" t="s">
        <v>410</v>
      </c>
      <c r="E7208">
        <v>2</v>
      </c>
      <c r="F7208" t="s">
        <v>15</v>
      </c>
      <c r="G7208" t="s">
        <v>405</v>
      </c>
      <c r="H7208" t="s">
        <v>406</v>
      </c>
      <c r="J7208" t="s">
        <v>403</v>
      </c>
      <c r="K7208">
        <v>1</v>
      </c>
      <c r="L7208" t="str">
        <f>_xlfn.CONCAT(D7208,F7208)</f>
        <v>Café Cubano12 oz</v>
      </c>
      <c r="M7208" s="10">
        <f>E7208*_xlfn.XLOOKUP(L7208,PriceListData!$F$2:$F$97,PriceListData!$E$2:$E$97)</f>
        <v>14</v>
      </c>
      <c r="N7208" t="str">
        <f>TEXT(B7208,"dddd")</f>
        <v>Saturday</v>
      </c>
    </row>
    <row r="7209" spans="1:14" x14ac:dyDescent="0.35">
      <c r="A7209">
        <v>293399</v>
      </c>
      <c r="B7209" s="3">
        <v>45808</v>
      </c>
      <c r="C7209" s="4">
        <v>0.60017361111111112</v>
      </c>
      <c r="D7209" t="s">
        <v>52</v>
      </c>
      <c r="E7209">
        <v>1</v>
      </c>
      <c r="F7209" t="s">
        <v>15</v>
      </c>
      <c r="G7209" t="s">
        <v>405</v>
      </c>
      <c r="H7209" t="s">
        <v>414</v>
      </c>
      <c r="J7209" t="s">
        <v>403</v>
      </c>
      <c r="K7209">
        <v>1</v>
      </c>
      <c r="L7209" t="str">
        <f>_xlfn.CONCAT(D7209,F7209)</f>
        <v>Frappé12 oz</v>
      </c>
      <c r="M7209" s="10">
        <f>E7209*_xlfn.XLOOKUP(L7209,PriceListData!$F$2:$F$97,PriceListData!$E$2:$E$97)</f>
        <v>4.75</v>
      </c>
      <c r="N7209" t="str">
        <f>TEXT(B7209,"dddd")</f>
        <v>Saturday</v>
      </c>
    </row>
    <row r="7210" spans="1:14" x14ac:dyDescent="0.35">
      <c r="A7210">
        <v>293398</v>
      </c>
      <c r="B7210" s="3">
        <v>45808</v>
      </c>
      <c r="C7210" s="4">
        <v>0.59785879629629635</v>
      </c>
      <c r="D7210" t="s">
        <v>412</v>
      </c>
      <c r="E7210">
        <v>1</v>
      </c>
      <c r="F7210" t="s">
        <v>15</v>
      </c>
      <c r="G7210" t="s">
        <v>413</v>
      </c>
      <c r="H7210" t="s">
        <v>414</v>
      </c>
      <c r="J7210" t="s">
        <v>403</v>
      </c>
      <c r="K7210">
        <v>1</v>
      </c>
      <c r="L7210" t="str">
        <f>_xlfn.CONCAT(D7210,F7210)</f>
        <v>Iced tea12 oz</v>
      </c>
      <c r="M7210" s="10">
        <f>E7210*_xlfn.XLOOKUP(L7210,PriceListData!$F$2:$F$97,PriceListData!$E$2:$E$97)</f>
        <v>4.25</v>
      </c>
      <c r="N7210" t="str">
        <f>TEXT(B7210,"dddd")</f>
        <v>Saturday</v>
      </c>
    </row>
    <row r="7211" spans="1:14" x14ac:dyDescent="0.35">
      <c r="A7211">
        <v>293397</v>
      </c>
      <c r="B7211" s="3">
        <v>45808</v>
      </c>
      <c r="C7211" s="4">
        <v>0.59662037037037041</v>
      </c>
      <c r="D7211" t="s">
        <v>52</v>
      </c>
      <c r="E7211">
        <v>1</v>
      </c>
      <c r="F7211" t="s">
        <v>15</v>
      </c>
      <c r="G7211" t="s">
        <v>405</v>
      </c>
      <c r="H7211" t="s">
        <v>414</v>
      </c>
      <c r="J7211" t="s">
        <v>403</v>
      </c>
      <c r="K7211">
        <v>2</v>
      </c>
      <c r="L7211" t="str">
        <f>_xlfn.CONCAT(D7211,F7211)</f>
        <v>Frappé12 oz</v>
      </c>
      <c r="M7211" s="10">
        <f>E7211*_xlfn.XLOOKUP(L7211,PriceListData!$F$2:$F$97,PriceListData!$E$2:$E$97)</f>
        <v>4.75</v>
      </c>
      <c r="N7211" t="str">
        <f>TEXT(B7211,"dddd")</f>
        <v>Saturday</v>
      </c>
    </row>
    <row r="7212" spans="1:14" x14ac:dyDescent="0.35">
      <c r="A7212">
        <v>293397</v>
      </c>
      <c r="B7212" s="3">
        <v>45808</v>
      </c>
      <c r="C7212" s="4">
        <v>0.59662037037037041</v>
      </c>
      <c r="D7212" t="s">
        <v>419</v>
      </c>
      <c r="E7212">
        <v>1</v>
      </c>
      <c r="G7212" t="s">
        <v>415</v>
      </c>
      <c r="H7212" t="s">
        <v>416</v>
      </c>
      <c r="J7212" t="s">
        <v>403</v>
      </c>
      <c r="K7212">
        <v>2</v>
      </c>
      <c r="L7212" t="str">
        <f>_xlfn.CONCAT(D7212,F7212)</f>
        <v>Extra shot</v>
      </c>
      <c r="M7212" s="10">
        <f>E7212*_xlfn.XLOOKUP(L7212,PriceListData!$F$2:$F$97,PriceListData!$E$2:$E$97)</f>
        <v>1</v>
      </c>
      <c r="N7212" t="str">
        <f>TEXT(B7212,"dddd")</f>
        <v>Saturday</v>
      </c>
    </row>
    <row r="7213" spans="1:14" x14ac:dyDescent="0.35">
      <c r="A7213">
        <v>293396</v>
      </c>
      <c r="B7213" s="3">
        <v>45808</v>
      </c>
      <c r="C7213" s="4">
        <v>0.59556712962962965</v>
      </c>
      <c r="D7213" t="s">
        <v>404</v>
      </c>
      <c r="E7213">
        <v>1</v>
      </c>
      <c r="F7213" t="s">
        <v>15</v>
      </c>
      <c r="G7213" t="s">
        <v>405</v>
      </c>
      <c r="H7213" t="s">
        <v>406</v>
      </c>
      <c r="J7213" t="s">
        <v>403</v>
      </c>
      <c r="K7213">
        <v>2</v>
      </c>
      <c r="L7213" t="str">
        <f>_xlfn.CONCAT(D7213,F7213)</f>
        <v>Café latté12 oz</v>
      </c>
      <c r="M7213" s="10">
        <f>E7213*_xlfn.XLOOKUP(L7213,PriceListData!$F$2:$F$97,PriceListData!$E$2:$E$97)</f>
        <v>4.25</v>
      </c>
      <c r="N7213" t="str">
        <f>TEXT(B7213,"dddd")</f>
        <v>Saturday</v>
      </c>
    </row>
    <row r="7214" spans="1:14" x14ac:dyDescent="0.35">
      <c r="A7214">
        <v>293394</v>
      </c>
      <c r="B7214" s="3">
        <v>45808</v>
      </c>
      <c r="C7214" s="4">
        <v>0.59223379629629624</v>
      </c>
      <c r="D7214" t="s">
        <v>54</v>
      </c>
      <c r="E7214">
        <v>1</v>
      </c>
      <c r="G7214" t="s">
        <v>415</v>
      </c>
      <c r="H7214" t="s">
        <v>416</v>
      </c>
      <c r="J7214" t="s">
        <v>403</v>
      </c>
      <c r="K7214">
        <v>1</v>
      </c>
      <c r="L7214" t="str">
        <f>_xlfn.CONCAT(D7214,F7214)</f>
        <v>Syrup</v>
      </c>
      <c r="M7214" s="10">
        <f>E7214*_xlfn.XLOOKUP(L7214,PriceListData!$F$2:$F$97,PriceListData!$E$2:$E$97)</f>
        <v>0.75</v>
      </c>
      <c r="N7214" t="str">
        <f>TEXT(B7214,"dddd")</f>
        <v>Saturday</v>
      </c>
    </row>
    <row r="7215" spans="1:14" x14ac:dyDescent="0.35">
      <c r="A7215">
        <v>293394</v>
      </c>
      <c r="B7215" s="3">
        <v>45808</v>
      </c>
      <c r="C7215" s="4">
        <v>0.59223379629629624</v>
      </c>
      <c r="D7215" t="s">
        <v>52</v>
      </c>
      <c r="E7215">
        <v>1</v>
      </c>
      <c r="F7215" t="s">
        <v>15</v>
      </c>
      <c r="G7215" t="s">
        <v>405</v>
      </c>
      <c r="H7215" t="s">
        <v>414</v>
      </c>
      <c r="J7215" t="s">
        <v>403</v>
      </c>
      <c r="K7215">
        <v>1</v>
      </c>
      <c r="L7215" t="str">
        <f>_xlfn.CONCAT(D7215,F7215)</f>
        <v>Frappé12 oz</v>
      </c>
      <c r="M7215" s="10">
        <f>E7215*_xlfn.XLOOKUP(L7215,PriceListData!$F$2:$F$97,PriceListData!$E$2:$E$97)</f>
        <v>4.75</v>
      </c>
      <c r="N7215" t="str">
        <f>TEXT(B7215,"dddd")</f>
        <v>Saturday</v>
      </c>
    </row>
    <row r="7216" spans="1:14" x14ac:dyDescent="0.35">
      <c r="A7216">
        <v>293392</v>
      </c>
      <c r="B7216" s="3">
        <v>45808</v>
      </c>
      <c r="C7216" s="4">
        <v>0.57984953703703701</v>
      </c>
      <c r="D7216" t="s">
        <v>411</v>
      </c>
      <c r="E7216">
        <v>1</v>
      </c>
      <c r="F7216" t="s">
        <v>24</v>
      </c>
      <c r="G7216" t="s">
        <v>405</v>
      </c>
      <c r="H7216" t="s">
        <v>406</v>
      </c>
      <c r="J7216" t="s">
        <v>403</v>
      </c>
      <c r="K7216">
        <v>1</v>
      </c>
      <c r="L7216" t="str">
        <f>_xlfn.CONCAT(D7216,F7216)</f>
        <v>Turkish coffee3 oz</v>
      </c>
      <c r="M7216" s="10">
        <f>E7216*_xlfn.XLOOKUP(L7216,PriceListData!$F$2:$F$97,PriceListData!$E$2:$E$97)</f>
        <v>3.75</v>
      </c>
      <c r="N7216" t="str">
        <f>TEXT(B7216,"dddd")</f>
        <v>Saturday</v>
      </c>
    </row>
    <row r="7217" spans="1:14" x14ac:dyDescent="0.35">
      <c r="A7217">
        <v>293391</v>
      </c>
      <c r="B7217" s="3">
        <v>45808</v>
      </c>
      <c r="C7217" s="4">
        <v>0.57761574074074074</v>
      </c>
      <c r="D7217" t="s">
        <v>21</v>
      </c>
      <c r="E7217">
        <v>1</v>
      </c>
      <c r="F7217" t="s">
        <v>15</v>
      </c>
      <c r="G7217" t="s">
        <v>405</v>
      </c>
      <c r="H7217" t="s">
        <v>406</v>
      </c>
      <c r="J7217" t="s">
        <v>403</v>
      </c>
      <c r="K7217">
        <v>2</v>
      </c>
      <c r="L7217" t="str">
        <f>_xlfn.CONCAT(D7217,F7217)</f>
        <v>Pourover12 oz</v>
      </c>
      <c r="M7217" s="10">
        <f>E7217*_xlfn.XLOOKUP(L7217,PriceListData!$F$2:$F$97,PriceListData!$E$2:$E$97)</f>
        <v>3.5</v>
      </c>
      <c r="N7217" t="str">
        <f>TEXT(B7217,"dddd")</f>
        <v>Saturday</v>
      </c>
    </row>
    <row r="7218" spans="1:14" x14ac:dyDescent="0.35">
      <c r="A7218">
        <v>293389</v>
      </c>
      <c r="B7218" s="3">
        <v>45808</v>
      </c>
      <c r="C7218" s="4">
        <v>0.57329861111111113</v>
      </c>
      <c r="D7218" t="s">
        <v>52</v>
      </c>
      <c r="E7218">
        <v>2</v>
      </c>
      <c r="F7218" t="s">
        <v>15</v>
      </c>
      <c r="G7218" t="s">
        <v>405</v>
      </c>
      <c r="H7218" t="s">
        <v>414</v>
      </c>
      <c r="J7218" t="s">
        <v>403</v>
      </c>
      <c r="K7218">
        <v>1</v>
      </c>
      <c r="L7218" t="str">
        <f>_xlfn.CONCAT(D7218,F7218)</f>
        <v>Frappé12 oz</v>
      </c>
      <c r="M7218" s="10">
        <f>E7218*_xlfn.XLOOKUP(L7218,PriceListData!$F$2:$F$97,PriceListData!$E$2:$E$97)</f>
        <v>9.5</v>
      </c>
      <c r="N7218" t="str">
        <f>TEXT(B7218,"dddd")</f>
        <v>Saturday</v>
      </c>
    </row>
    <row r="7219" spans="1:14" x14ac:dyDescent="0.35">
      <c r="A7219">
        <v>293389</v>
      </c>
      <c r="B7219" s="3">
        <v>45808</v>
      </c>
      <c r="C7219" s="4">
        <v>0.57329861111111113</v>
      </c>
      <c r="D7219" t="s">
        <v>74</v>
      </c>
      <c r="E7219">
        <v>1</v>
      </c>
      <c r="F7219" t="s">
        <v>15</v>
      </c>
      <c r="G7219" t="s">
        <v>417</v>
      </c>
      <c r="H7219" t="s">
        <v>418</v>
      </c>
      <c r="J7219" t="s">
        <v>403</v>
      </c>
      <c r="K7219">
        <v>1</v>
      </c>
      <c r="L7219" t="str">
        <f>_xlfn.CONCAT(D7219,F7219)</f>
        <v>Single-origin12 oz</v>
      </c>
      <c r="M7219" s="10">
        <f>E7219*_xlfn.XLOOKUP(L7219,PriceListData!$F$2:$F$97,PriceListData!$E$2:$E$97)</f>
        <v>14.95</v>
      </c>
      <c r="N7219" t="str">
        <f>TEXT(B7219,"dddd")</f>
        <v>Saturday</v>
      </c>
    </row>
    <row r="7220" spans="1:14" x14ac:dyDescent="0.35">
      <c r="A7220">
        <v>293388</v>
      </c>
      <c r="B7220" s="3">
        <v>45808</v>
      </c>
      <c r="C7220" s="4">
        <v>0.572662037037037</v>
      </c>
      <c r="D7220" t="s">
        <v>409</v>
      </c>
      <c r="E7220">
        <v>1</v>
      </c>
      <c r="F7220" t="s">
        <v>15</v>
      </c>
      <c r="G7220" t="s">
        <v>405</v>
      </c>
      <c r="H7220" t="s">
        <v>406</v>
      </c>
      <c r="J7220" t="s">
        <v>403</v>
      </c>
      <c r="K7220">
        <v>1</v>
      </c>
      <c r="L7220" t="str">
        <f>_xlfn.CONCAT(D7220,F7220)</f>
        <v>Drip coffee12 oz</v>
      </c>
      <c r="M7220" s="10">
        <f>E7220*_xlfn.XLOOKUP(L7220,PriceListData!$F$2:$F$97,PriceListData!$E$2:$E$97)</f>
        <v>2.25</v>
      </c>
      <c r="N7220" t="str">
        <f>TEXT(B7220,"dddd")</f>
        <v>Saturday</v>
      </c>
    </row>
    <row r="7221" spans="1:14" x14ac:dyDescent="0.35">
      <c r="A7221">
        <v>293387</v>
      </c>
      <c r="B7221" s="3">
        <v>45808</v>
      </c>
      <c r="C7221" s="4">
        <v>0.57111111111111112</v>
      </c>
      <c r="D7221" t="s">
        <v>52</v>
      </c>
      <c r="E7221">
        <v>1</v>
      </c>
      <c r="F7221" t="s">
        <v>15</v>
      </c>
      <c r="G7221" t="s">
        <v>405</v>
      </c>
      <c r="H7221" t="s">
        <v>414</v>
      </c>
      <c r="J7221" t="s">
        <v>403</v>
      </c>
      <c r="K7221">
        <v>2</v>
      </c>
      <c r="L7221" t="str">
        <f>_xlfn.CONCAT(D7221,F7221)</f>
        <v>Frappé12 oz</v>
      </c>
      <c r="M7221" s="10">
        <f>E7221*_xlfn.XLOOKUP(L7221,PriceListData!$F$2:$F$97,PriceListData!$E$2:$E$97)</f>
        <v>4.75</v>
      </c>
      <c r="N7221" t="str">
        <f>TEXT(B7221,"dddd")</f>
        <v>Saturday</v>
      </c>
    </row>
    <row r="7222" spans="1:14" x14ac:dyDescent="0.35">
      <c r="A7222">
        <v>293386</v>
      </c>
      <c r="B7222" s="3">
        <v>45808</v>
      </c>
      <c r="C7222" s="4">
        <v>0.56936342592592593</v>
      </c>
      <c r="D7222" t="s">
        <v>52</v>
      </c>
      <c r="E7222">
        <v>1</v>
      </c>
      <c r="F7222" t="s">
        <v>15</v>
      </c>
      <c r="G7222" t="s">
        <v>405</v>
      </c>
      <c r="H7222" t="s">
        <v>414</v>
      </c>
      <c r="J7222" t="s">
        <v>403</v>
      </c>
      <c r="K7222">
        <v>1</v>
      </c>
      <c r="L7222" t="str">
        <f>_xlfn.CONCAT(D7222,F7222)</f>
        <v>Frappé12 oz</v>
      </c>
      <c r="M7222" s="10">
        <f>E7222*_xlfn.XLOOKUP(L7222,PriceListData!$F$2:$F$97,PriceListData!$E$2:$E$97)</f>
        <v>4.75</v>
      </c>
      <c r="N7222" t="str">
        <f>TEXT(B7222,"dddd")</f>
        <v>Saturday</v>
      </c>
    </row>
    <row r="7223" spans="1:14" x14ac:dyDescent="0.35">
      <c r="A7223">
        <v>293385</v>
      </c>
      <c r="B7223" s="3">
        <v>45808</v>
      </c>
      <c r="C7223" s="4">
        <v>0.56593749999999998</v>
      </c>
      <c r="D7223" t="s">
        <v>54</v>
      </c>
      <c r="E7223">
        <v>1</v>
      </c>
      <c r="G7223" t="s">
        <v>415</v>
      </c>
      <c r="H7223" t="s">
        <v>416</v>
      </c>
      <c r="J7223" t="s">
        <v>403</v>
      </c>
      <c r="K7223">
        <v>1</v>
      </c>
      <c r="L7223" t="str">
        <f>_xlfn.CONCAT(D7223,F7223)</f>
        <v>Syrup</v>
      </c>
      <c r="M7223" s="10">
        <f>E7223*_xlfn.XLOOKUP(L7223,PriceListData!$F$2:$F$97,PriceListData!$E$2:$E$97)</f>
        <v>0.75</v>
      </c>
      <c r="N7223" t="str">
        <f>TEXT(B7223,"dddd")</f>
        <v>Saturday</v>
      </c>
    </row>
    <row r="7224" spans="1:14" x14ac:dyDescent="0.35">
      <c r="A7224">
        <v>293385</v>
      </c>
      <c r="B7224" s="3">
        <v>45808</v>
      </c>
      <c r="C7224" s="4">
        <v>0.56593749999999998</v>
      </c>
      <c r="D7224" t="s">
        <v>21</v>
      </c>
      <c r="E7224">
        <v>1</v>
      </c>
      <c r="F7224" t="s">
        <v>15</v>
      </c>
      <c r="G7224" t="s">
        <v>405</v>
      </c>
      <c r="H7224" t="s">
        <v>406</v>
      </c>
      <c r="J7224" t="s">
        <v>403</v>
      </c>
      <c r="K7224">
        <v>1</v>
      </c>
      <c r="L7224" t="str">
        <f>_xlfn.CONCAT(D7224,F7224)</f>
        <v>Pourover12 oz</v>
      </c>
      <c r="M7224" s="10">
        <f>E7224*_xlfn.XLOOKUP(L7224,PriceListData!$F$2:$F$97,PriceListData!$E$2:$E$97)</f>
        <v>3.5</v>
      </c>
      <c r="N7224" t="str">
        <f>TEXT(B7224,"dddd")</f>
        <v>Saturday</v>
      </c>
    </row>
    <row r="7225" spans="1:14" x14ac:dyDescent="0.35">
      <c r="A7225">
        <v>293384</v>
      </c>
      <c r="B7225" s="3">
        <v>45808</v>
      </c>
      <c r="C7225" s="4">
        <v>0.56459490740740736</v>
      </c>
      <c r="D7225" t="s">
        <v>52</v>
      </c>
      <c r="E7225">
        <v>2</v>
      </c>
      <c r="F7225" t="s">
        <v>15</v>
      </c>
      <c r="G7225" t="s">
        <v>405</v>
      </c>
      <c r="H7225" t="s">
        <v>414</v>
      </c>
      <c r="J7225" t="s">
        <v>403</v>
      </c>
      <c r="K7225">
        <v>1</v>
      </c>
      <c r="L7225" t="str">
        <f>_xlfn.CONCAT(D7225,F7225)</f>
        <v>Frappé12 oz</v>
      </c>
      <c r="M7225" s="10">
        <f>E7225*_xlfn.XLOOKUP(L7225,PriceListData!$F$2:$F$97,PriceListData!$E$2:$E$97)</f>
        <v>9.5</v>
      </c>
      <c r="N7225" t="str">
        <f>TEXT(B7225,"dddd")</f>
        <v>Saturday</v>
      </c>
    </row>
    <row r="7226" spans="1:14" x14ac:dyDescent="0.35">
      <c r="A7226">
        <v>293383</v>
      </c>
      <c r="B7226" s="3">
        <v>45808</v>
      </c>
      <c r="C7226" s="4">
        <v>0.55898148148148152</v>
      </c>
      <c r="D7226" t="s">
        <v>404</v>
      </c>
      <c r="E7226">
        <v>1</v>
      </c>
      <c r="F7226" t="s">
        <v>15</v>
      </c>
      <c r="G7226" t="s">
        <v>405</v>
      </c>
      <c r="H7226" t="s">
        <v>406</v>
      </c>
      <c r="J7226" t="s">
        <v>403</v>
      </c>
      <c r="K7226">
        <v>1</v>
      </c>
      <c r="L7226" t="str">
        <f>_xlfn.CONCAT(D7226,F7226)</f>
        <v>Café latté12 oz</v>
      </c>
      <c r="M7226" s="10">
        <f>E7226*_xlfn.XLOOKUP(L7226,PriceListData!$F$2:$F$97,PriceListData!$E$2:$E$97)</f>
        <v>4.25</v>
      </c>
      <c r="N7226" t="str">
        <f>TEXT(B7226,"dddd")</f>
        <v>Saturday</v>
      </c>
    </row>
    <row r="7227" spans="1:14" x14ac:dyDescent="0.35">
      <c r="A7227">
        <v>293382</v>
      </c>
      <c r="B7227" s="3">
        <v>45808</v>
      </c>
      <c r="C7227" s="4">
        <v>0.55377314814814815</v>
      </c>
      <c r="D7227" t="s">
        <v>52</v>
      </c>
      <c r="E7227">
        <v>1</v>
      </c>
      <c r="F7227" t="s">
        <v>15</v>
      </c>
      <c r="G7227" t="s">
        <v>405</v>
      </c>
      <c r="H7227" t="s">
        <v>414</v>
      </c>
      <c r="J7227" t="s">
        <v>403</v>
      </c>
      <c r="K7227">
        <v>1</v>
      </c>
      <c r="L7227" t="str">
        <f>_xlfn.CONCAT(D7227,F7227)</f>
        <v>Frappé12 oz</v>
      </c>
      <c r="M7227" s="10">
        <f>E7227*_xlfn.XLOOKUP(L7227,PriceListData!$F$2:$F$97,PriceListData!$E$2:$E$97)</f>
        <v>4.75</v>
      </c>
      <c r="N7227" t="str">
        <f>TEXT(B7227,"dddd")</f>
        <v>Saturday</v>
      </c>
    </row>
    <row r="7228" spans="1:14" x14ac:dyDescent="0.35">
      <c r="A7228">
        <v>293381</v>
      </c>
      <c r="B7228" s="3">
        <v>45808</v>
      </c>
      <c r="C7228" s="4">
        <v>0.5522569444444444</v>
      </c>
      <c r="D7228" t="s">
        <v>445</v>
      </c>
      <c r="E7228">
        <v>1</v>
      </c>
      <c r="F7228" t="s">
        <v>15</v>
      </c>
      <c r="G7228" t="s">
        <v>423</v>
      </c>
      <c r="H7228" t="s">
        <v>414</v>
      </c>
      <c r="J7228" t="s">
        <v>403</v>
      </c>
      <c r="K7228">
        <v>1</v>
      </c>
      <c r="L7228" t="str">
        <f>_xlfn.CONCAT(D7228,F7228)</f>
        <v>Mango lassi12 oz</v>
      </c>
      <c r="M7228" s="10">
        <f>E7228*_xlfn.XLOOKUP(L7228,PriceListData!$F$2:$F$97,PriceListData!$E$2:$E$97)</f>
        <v>5.75</v>
      </c>
      <c r="N7228" t="str">
        <f>TEXT(B7228,"dddd")</f>
        <v>Saturday</v>
      </c>
    </row>
    <row r="7229" spans="1:14" x14ac:dyDescent="0.35">
      <c r="A7229">
        <v>293380</v>
      </c>
      <c r="B7229" s="3">
        <v>45808</v>
      </c>
      <c r="C7229" s="4">
        <v>0.55093749999999997</v>
      </c>
      <c r="D7229" t="s">
        <v>409</v>
      </c>
      <c r="E7229">
        <v>1</v>
      </c>
      <c r="F7229" t="s">
        <v>15</v>
      </c>
      <c r="G7229" t="s">
        <v>405</v>
      </c>
      <c r="H7229" t="s">
        <v>406</v>
      </c>
      <c r="J7229" t="s">
        <v>403</v>
      </c>
      <c r="K7229">
        <v>1</v>
      </c>
      <c r="L7229" t="str">
        <f>_xlfn.CONCAT(D7229,F7229)</f>
        <v>Drip coffee12 oz</v>
      </c>
      <c r="M7229" s="10">
        <f>E7229*_xlfn.XLOOKUP(L7229,PriceListData!$F$2:$F$97,PriceListData!$E$2:$E$97)</f>
        <v>2.25</v>
      </c>
      <c r="N7229" t="str">
        <f>TEXT(B7229,"dddd")</f>
        <v>Saturday</v>
      </c>
    </row>
    <row r="7230" spans="1:14" x14ac:dyDescent="0.35">
      <c r="A7230">
        <v>293379</v>
      </c>
      <c r="B7230" s="3">
        <v>45808</v>
      </c>
      <c r="C7230" s="4">
        <v>0.54780092592592589</v>
      </c>
      <c r="D7230" t="s">
        <v>21</v>
      </c>
      <c r="E7230">
        <v>1</v>
      </c>
      <c r="F7230" t="s">
        <v>15</v>
      </c>
      <c r="G7230" t="s">
        <v>405</v>
      </c>
      <c r="H7230" t="s">
        <v>406</v>
      </c>
      <c r="J7230" t="s">
        <v>403</v>
      </c>
      <c r="K7230">
        <v>1</v>
      </c>
      <c r="L7230" t="str">
        <f>_xlfn.CONCAT(D7230,F7230)</f>
        <v>Pourover12 oz</v>
      </c>
      <c r="M7230" s="10">
        <f>E7230*_xlfn.XLOOKUP(L7230,PriceListData!$F$2:$F$97,PriceListData!$E$2:$E$97)</f>
        <v>3.5</v>
      </c>
      <c r="N7230" t="str">
        <f>TEXT(B7230,"dddd")</f>
        <v>Saturday</v>
      </c>
    </row>
    <row r="7231" spans="1:14" x14ac:dyDescent="0.35">
      <c r="A7231">
        <v>293379</v>
      </c>
      <c r="B7231" s="3">
        <v>45808</v>
      </c>
      <c r="C7231" s="4">
        <v>0.54780092592592589</v>
      </c>
      <c r="D7231" t="s">
        <v>419</v>
      </c>
      <c r="E7231">
        <v>1</v>
      </c>
      <c r="G7231" t="s">
        <v>415</v>
      </c>
      <c r="H7231" t="s">
        <v>416</v>
      </c>
      <c r="J7231" t="s">
        <v>403</v>
      </c>
      <c r="K7231">
        <v>1</v>
      </c>
      <c r="L7231" t="str">
        <f>_xlfn.CONCAT(D7231,F7231)</f>
        <v>Extra shot</v>
      </c>
      <c r="M7231" s="10">
        <f>E7231*_xlfn.XLOOKUP(L7231,PriceListData!$F$2:$F$97,PriceListData!$E$2:$E$97)</f>
        <v>1</v>
      </c>
      <c r="N7231" t="str">
        <f>TEXT(B7231,"dddd")</f>
        <v>Saturday</v>
      </c>
    </row>
    <row r="7232" spans="1:14" x14ac:dyDescent="0.35">
      <c r="A7232">
        <v>293378</v>
      </c>
      <c r="B7232" s="3">
        <v>45808</v>
      </c>
      <c r="C7232" s="4">
        <v>0.54511574074074076</v>
      </c>
      <c r="D7232" t="s">
        <v>52</v>
      </c>
      <c r="E7232">
        <v>1</v>
      </c>
      <c r="F7232" t="s">
        <v>15</v>
      </c>
      <c r="G7232" t="s">
        <v>405</v>
      </c>
      <c r="H7232" t="s">
        <v>414</v>
      </c>
      <c r="J7232" t="s">
        <v>403</v>
      </c>
      <c r="K7232">
        <v>1</v>
      </c>
      <c r="L7232" t="str">
        <f>_xlfn.CONCAT(D7232,F7232)</f>
        <v>Frappé12 oz</v>
      </c>
      <c r="M7232" s="10">
        <f>E7232*_xlfn.XLOOKUP(L7232,PriceListData!$F$2:$F$97,PriceListData!$E$2:$E$97)</f>
        <v>4.75</v>
      </c>
      <c r="N7232" t="str">
        <f>TEXT(B7232,"dddd")</f>
        <v>Saturday</v>
      </c>
    </row>
    <row r="7233" spans="1:14" x14ac:dyDescent="0.35">
      <c r="A7233">
        <v>293377</v>
      </c>
      <c r="B7233" s="3">
        <v>45808</v>
      </c>
      <c r="C7233" s="4">
        <v>0.54059027777777779</v>
      </c>
      <c r="D7233" t="s">
        <v>52</v>
      </c>
      <c r="E7233">
        <v>1</v>
      </c>
      <c r="F7233" t="s">
        <v>15</v>
      </c>
      <c r="G7233" t="s">
        <v>405</v>
      </c>
      <c r="H7233" t="s">
        <v>414</v>
      </c>
      <c r="J7233" t="s">
        <v>403</v>
      </c>
      <c r="K7233">
        <v>1</v>
      </c>
      <c r="L7233" t="str">
        <f>_xlfn.CONCAT(D7233,F7233)</f>
        <v>Frappé12 oz</v>
      </c>
      <c r="M7233" s="10">
        <f>E7233*_xlfn.XLOOKUP(L7233,PriceListData!$F$2:$F$97,PriceListData!$E$2:$E$97)</f>
        <v>4.75</v>
      </c>
      <c r="N7233" t="str">
        <f>TEXT(B7233,"dddd")</f>
        <v>Saturday</v>
      </c>
    </row>
    <row r="7234" spans="1:14" x14ac:dyDescent="0.35">
      <c r="A7234">
        <v>293376</v>
      </c>
      <c r="B7234" s="3">
        <v>45808</v>
      </c>
      <c r="C7234" s="4">
        <v>0.53417824074074072</v>
      </c>
      <c r="D7234" t="s">
        <v>427</v>
      </c>
      <c r="E7234">
        <v>3</v>
      </c>
      <c r="F7234" t="s">
        <v>15</v>
      </c>
      <c r="G7234" t="s">
        <v>417</v>
      </c>
      <c r="H7234" t="s">
        <v>418</v>
      </c>
      <c r="J7234" t="s">
        <v>403</v>
      </c>
      <c r="K7234">
        <v>2</v>
      </c>
      <c r="L7234" t="str">
        <f>_xlfn.CONCAT(D7234,F7234)</f>
        <v>House blend12 oz</v>
      </c>
      <c r="M7234" s="10">
        <f>E7234*_xlfn.XLOOKUP(L7234,PriceListData!$F$2:$F$97,PriceListData!$E$2:$E$97)</f>
        <v>38.849999999999994</v>
      </c>
      <c r="N7234" t="str">
        <f>TEXT(B7234,"dddd")</f>
        <v>Saturday</v>
      </c>
    </row>
    <row r="7235" spans="1:14" x14ac:dyDescent="0.35">
      <c r="A7235">
        <v>293375</v>
      </c>
      <c r="B7235" s="3">
        <v>45808</v>
      </c>
      <c r="C7235" s="4">
        <v>0.53082175925925923</v>
      </c>
      <c r="D7235" t="s">
        <v>404</v>
      </c>
      <c r="E7235">
        <v>1</v>
      </c>
      <c r="F7235" t="s">
        <v>15</v>
      </c>
      <c r="G7235" t="s">
        <v>405</v>
      </c>
      <c r="H7235" t="s">
        <v>406</v>
      </c>
      <c r="J7235" t="s">
        <v>403</v>
      </c>
      <c r="K7235">
        <v>1</v>
      </c>
      <c r="L7235" t="str">
        <f>_xlfn.CONCAT(D7235,F7235)</f>
        <v>Café latté12 oz</v>
      </c>
      <c r="M7235" s="10">
        <f>E7235*_xlfn.XLOOKUP(L7235,PriceListData!$F$2:$F$97,PriceListData!$E$2:$E$97)</f>
        <v>4.25</v>
      </c>
      <c r="N7235" t="str">
        <f>TEXT(B7235,"dddd")</f>
        <v>Saturday</v>
      </c>
    </row>
    <row r="7236" spans="1:14" x14ac:dyDescent="0.35">
      <c r="A7236">
        <v>293374</v>
      </c>
      <c r="B7236" s="3">
        <v>45808</v>
      </c>
      <c r="C7236" s="4">
        <v>0.53039351851851857</v>
      </c>
      <c r="D7236" t="s">
        <v>21</v>
      </c>
      <c r="E7236">
        <v>1</v>
      </c>
      <c r="F7236" t="s">
        <v>15</v>
      </c>
      <c r="G7236" t="s">
        <v>405</v>
      </c>
      <c r="H7236" t="s">
        <v>406</v>
      </c>
      <c r="J7236" t="s">
        <v>403</v>
      </c>
      <c r="K7236">
        <v>1</v>
      </c>
      <c r="L7236" t="str">
        <f>_xlfn.CONCAT(D7236,F7236)</f>
        <v>Pourover12 oz</v>
      </c>
      <c r="M7236" s="10">
        <f>E7236*_xlfn.XLOOKUP(L7236,PriceListData!$F$2:$F$97,PriceListData!$E$2:$E$97)</f>
        <v>3.5</v>
      </c>
      <c r="N7236" t="str">
        <f>TEXT(B7236,"dddd")</f>
        <v>Saturday</v>
      </c>
    </row>
    <row r="7237" spans="1:14" x14ac:dyDescent="0.35">
      <c r="A7237">
        <v>293373</v>
      </c>
      <c r="B7237" s="3">
        <v>45808</v>
      </c>
      <c r="C7237" s="4">
        <v>0.52814814814814814</v>
      </c>
      <c r="D7237" t="s">
        <v>153</v>
      </c>
      <c r="E7237">
        <v>1</v>
      </c>
      <c r="F7237" t="s">
        <v>15</v>
      </c>
      <c r="G7237" t="s">
        <v>405</v>
      </c>
      <c r="H7237" t="s">
        <v>406</v>
      </c>
      <c r="J7237" t="s">
        <v>403</v>
      </c>
      <c r="K7237">
        <v>2</v>
      </c>
      <c r="L7237" t="str">
        <f>_xlfn.CONCAT(D7237,F7237)</f>
        <v>Aeropress12 oz</v>
      </c>
      <c r="M7237" s="10">
        <f>E7237*_xlfn.XLOOKUP(L7237,PriceListData!$F$2:$F$97,PriceListData!$E$2:$E$97)</f>
        <v>6</v>
      </c>
      <c r="N7237" t="str">
        <f>TEXT(B7237,"dddd")</f>
        <v>Saturday</v>
      </c>
    </row>
    <row r="7238" spans="1:14" x14ac:dyDescent="0.35">
      <c r="A7238">
        <v>293372</v>
      </c>
      <c r="B7238" s="3">
        <v>45808</v>
      </c>
      <c r="C7238" s="4">
        <v>0.52813657407407411</v>
      </c>
      <c r="D7238" t="s">
        <v>424</v>
      </c>
      <c r="E7238">
        <v>1</v>
      </c>
      <c r="F7238" t="s">
        <v>15</v>
      </c>
      <c r="G7238" t="s">
        <v>423</v>
      </c>
      <c r="H7238" t="s">
        <v>414</v>
      </c>
      <c r="J7238" t="s">
        <v>403</v>
      </c>
      <c r="K7238">
        <v>1</v>
      </c>
      <c r="L7238" t="str">
        <f>_xlfn.CONCAT(D7238,F7238)</f>
        <v>Coconut milk smoothie12 oz</v>
      </c>
      <c r="M7238" s="10">
        <f>E7238*_xlfn.XLOOKUP(L7238,PriceListData!$F$2:$F$97,PriceListData!$E$2:$E$97)</f>
        <v>5.75</v>
      </c>
      <c r="N7238" t="str">
        <f>TEXT(B7238,"dddd")</f>
        <v>Saturday</v>
      </c>
    </row>
    <row r="7239" spans="1:14" x14ac:dyDescent="0.35">
      <c r="A7239">
        <v>293371</v>
      </c>
      <c r="B7239" s="3">
        <v>45808</v>
      </c>
      <c r="C7239" s="4">
        <v>0.52707175925925931</v>
      </c>
      <c r="D7239" t="s">
        <v>52</v>
      </c>
      <c r="E7239">
        <v>1</v>
      </c>
      <c r="F7239" t="s">
        <v>15</v>
      </c>
      <c r="G7239" t="s">
        <v>405</v>
      </c>
      <c r="H7239" t="s">
        <v>414</v>
      </c>
      <c r="J7239" t="s">
        <v>403</v>
      </c>
      <c r="K7239">
        <v>1</v>
      </c>
      <c r="L7239" t="str">
        <f>_xlfn.CONCAT(D7239,F7239)</f>
        <v>Frappé12 oz</v>
      </c>
      <c r="M7239" s="10">
        <f>E7239*_xlfn.XLOOKUP(L7239,PriceListData!$F$2:$F$97,PriceListData!$E$2:$E$97)</f>
        <v>4.75</v>
      </c>
      <c r="N7239" t="str">
        <f>TEXT(B7239,"dddd")</f>
        <v>Saturday</v>
      </c>
    </row>
    <row r="7240" spans="1:14" x14ac:dyDescent="0.35">
      <c r="A7240">
        <v>293370</v>
      </c>
      <c r="B7240" s="3">
        <v>45808</v>
      </c>
      <c r="C7240" s="4">
        <v>0.52396990740740745</v>
      </c>
      <c r="D7240" t="s">
        <v>21</v>
      </c>
      <c r="E7240">
        <v>1</v>
      </c>
      <c r="F7240" t="s">
        <v>15</v>
      </c>
      <c r="G7240" t="s">
        <v>405</v>
      </c>
      <c r="H7240" t="s">
        <v>406</v>
      </c>
      <c r="J7240" t="s">
        <v>403</v>
      </c>
      <c r="K7240">
        <v>2</v>
      </c>
      <c r="L7240" t="str">
        <f>_xlfn.CONCAT(D7240,F7240)</f>
        <v>Pourover12 oz</v>
      </c>
      <c r="M7240" s="10">
        <f>E7240*_xlfn.XLOOKUP(L7240,PriceListData!$F$2:$F$97,PriceListData!$E$2:$E$97)</f>
        <v>3.5</v>
      </c>
      <c r="N7240" t="str">
        <f>TEXT(B7240,"dddd")</f>
        <v>Saturday</v>
      </c>
    </row>
    <row r="7241" spans="1:14" x14ac:dyDescent="0.35">
      <c r="A7241">
        <v>293369</v>
      </c>
      <c r="B7241" s="3">
        <v>45808</v>
      </c>
      <c r="C7241" s="4">
        <v>0.5213888888888889</v>
      </c>
      <c r="D7241" t="s">
        <v>410</v>
      </c>
      <c r="E7241">
        <v>1</v>
      </c>
      <c r="F7241" t="s">
        <v>15</v>
      </c>
      <c r="G7241" t="s">
        <v>405</v>
      </c>
      <c r="H7241" t="s">
        <v>406</v>
      </c>
      <c r="J7241" t="s">
        <v>403</v>
      </c>
      <c r="K7241">
        <v>2</v>
      </c>
      <c r="L7241" t="str">
        <f>_xlfn.CONCAT(D7241,F7241)</f>
        <v>Café Cubano12 oz</v>
      </c>
      <c r="M7241" s="10">
        <f>E7241*_xlfn.XLOOKUP(L7241,PriceListData!$F$2:$F$97,PriceListData!$E$2:$E$97)</f>
        <v>7</v>
      </c>
      <c r="N7241" t="str">
        <f>TEXT(B7241,"dddd")</f>
        <v>Saturday</v>
      </c>
    </row>
    <row r="7242" spans="1:14" x14ac:dyDescent="0.35">
      <c r="A7242">
        <v>293368</v>
      </c>
      <c r="B7242" s="3">
        <v>45808</v>
      </c>
      <c r="C7242" s="4">
        <v>0.5210069444444444</v>
      </c>
      <c r="D7242" t="s">
        <v>52</v>
      </c>
      <c r="E7242">
        <v>1</v>
      </c>
      <c r="F7242" t="s">
        <v>15</v>
      </c>
      <c r="G7242" t="s">
        <v>405</v>
      </c>
      <c r="H7242" t="s">
        <v>414</v>
      </c>
      <c r="J7242" t="s">
        <v>403</v>
      </c>
      <c r="K7242">
        <v>2</v>
      </c>
      <c r="L7242" t="str">
        <f>_xlfn.CONCAT(D7242,F7242)</f>
        <v>Frappé12 oz</v>
      </c>
      <c r="M7242" s="10">
        <f>E7242*_xlfn.XLOOKUP(L7242,PriceListData!$F$2:$F$97,PriceListData!$E$2:$E$97)</f>
        <v>4.75</v>
      </c>
      <c r="N7242" t="str">
        <f>TEXT(B7242,"dddd")</f>
        <v>Saturday</v>
      </c>
    </row>
    <row r="7243" spans="1:14" x14ac:dyDescent="0.35">
      <c r="A7243">
        <v>293368</v>
      </c>
      <c r="B7243" s="3">
        <v>45808</v>
      </c>
      <c r="C7243" s="4">
        <v>0.5210069444444444</v>
      </c>
      <c r="D7243" t="s">
        <v>74</v>
      </c>
      <c r="E7243">
        <v>2</v>
      </c>
      <c r="F7243" t="s">
        <v>15</v>
      </c>
      <c r="G7243" t="s">
        <v>417</v>
      </c>
      <c r="H7243" t="s">
        <v>418</v>
      </c>
      <c r="J7243" t="s">
        <v>403</v>
      </c>
      <c r="K7243">
        <v>2</v>
      </c>
      <c r="L7243" t="str">
        <f>_xlfn.CONCAT(D7243,F7243)</f>
        <v>Single-origin12 oz</v>
      </c>
      <c r="M7243" s="10">
        <f>E7243*_xlfn.XLOOKUP(L7243,PriceListData!$F$2:$F$97,PriceListData!$E$2:$E$97)</f>
        <v>29.9</v>
      </c>
      <c r="N7243" t="str">
        <f>TEXT(B7243,"dddd")</f>
        <v>Saturday</v>
      </c>
    </row>
    <row r="7244" spans="1:14" x14ac:dyDescent="0.35">
      <c r="A7244">
        <v>293367</v>
      </c>
      <c r="B7244" s="3">
        <v>45808</v>
      </c>
      <c r="C7244" s="4">
        <v>0.52069444444444446</v>
      </c>
      <c r="D7244" t="s">
        <v>428</v>
      </c>
      <c r="E7244">
        <v>1</v>
      </c>
      <c r="F7244" t="s">
        <v>15</v>
      </c>
      <c r="G7244" t="s">
        <v>413</v>
      </c>
      <c r="H7244" t="s">
        <v>406</v>
      </c>
      <c r="J7244" t="s">
        <v>403</v>
      </c>
      <c r="K7244">
        <v>1</v>
      </c>
      <c r="L7244" t="str">
        <f>_xlfn.CONCAT(D7244,F7244)</f>
        <v>Rooibos latté12 oz</v>
      </c>
      <c r="M7244" s="10">
        <f>E7244*_xlfn.XLOOKUP(L7244,PriceListData!$F$2:$F$97,PriceListData!$E$2:$E$97)</f>
        <v>5.5</v>
      </c>
      <c r="N7244" t="str">
        <f>TEXT(B7244,"dddd")</f>
        <v>Saturday</v>
      </c>
    </row>
    <row r="7245" spans="1:14" x14ac:dyDescent="0.35">
      <c r="A7245">
        <v>293366</v>
      </c>
      <c r="B7245" s="3">
        <v>45808</v>
      </c>
      <c r="C7245" s="4">
        <v>0.51422453703703708</v>
      </c>
      <c r="D7245" t="s">
        <v>452</v>
      </c>
      <c r="E7245">
        <v>1</v>
      </c>
      <c r="G7245" t="s">
        <v>401</v>
      </c>
      <c r="H7245" t="s">
        <v>453</v>
      </c>
      <c r="J7245" t="s">
        <v>403</v>
      </c>
      <c r="K7245">
        <v>2</v>
      </c>
      <c r="L7245" t="str">
        <f>_xlfn.CONCAT(D7245,F7245)</f>
        <v>Reusable travel mug</v>
      </c>
      <c r="M7245" s="10">
        <f>E7245*_xlfn.XLOOKUP(L7245,PriceListData!$F$2:$F$97,PriceListData!$E$2:$E$97)</f>
        <v>12.75</v>
      </c>
      <c r="N7245" t="str">
        <f>TEXT(B7245,"dddd")</f>
        <v>Saturday</v>
      </c>
    </row>
    <row r="7246" spans="1:14" x14ac:dyDescent="0.35">
      <c r="A7246">
        <v>293366</v>
      </c>
      <c r="B7246" s="3">
        <v>45808</v>
      </c>
      <c r="C7246" s="4">
        <v>0.51422453703703708</v>
      </c>
      <c r="D7246" t="s">
        <v>452</v>
      </c>
      <c r="E7246">
        <v>2</v>
      </c>
      <c r="G7246" t="s">
        <v>401</v>
      </c>
      <c r="H7246" t="s">
        <v>453</v>
      </c>
      <c r="J7246" t="s">
        <v>403</v>
      </c>
      <c r="K7246">
        <v>2</v>
      </c>
      <c r="L7246" t="str">
        <f>_xlfn.CONCAT(D7246,F7246)</f>
        <v>Reusable travel mug</v>
      </c>
      <c r="M7246" s="10">
        <f>E7246*_xlfn.XLOOKUP(L7246,PriceListData!$F$2:$F$97,PriceListData!$E$2:$E$97)</f>
        <v>25.5</v>
      </c>
      <c r="N7246" t="str">
        <f>TEXT(B7246,"dddd")</f>
        <v>Saturday</v>
      </c>
    </row>
    <row r="7247" spans="1:14" x14ac:dyDescent="0.35">
      <c r="A7247">
        <v>293366</v>
      </c>
      <c r="B7247" s="3">
        <v>45808</v>
      </c>
      <c r="C7247" s="4">
        <v>0.51422453703703708</v>
      </c>
      <c r="D7247" t="s">
        <v>52</v>
      </c>
      <c r="E7247">
        <v>1</v>
      </c>
      <c r="F7247" t="s">
        <v>15</v>
      </c>
      <c r="G7247" t="s">
        <v>405</v>
      </c>
      <c r="H7247" t="s">
        <v>414</v>
      </c>
      <c r="J7247" t="s">
        <v>403</v>
      </c>
      <c r="K7247">
        <v>2</v>
      </c>
      <c r="L7247" t="str">
        <f>_xlfn.CONCAT(D7247,F7247)</f>
        <v>Frappé12 oz</v>
      </c>
      <c r="M7247" s="10">
        <f>E7247*_xlfn.XLOOKUP(L7247,PriceListData!$F$2:$F$97,PriceListData!$E$2:$E$97)</f>
        <v>4.75</v>
      </c>
      <c r="N7247" t="str">
        <f>TEXT(B7247,"dddd")</f>
        <v>Saturday</v>
      </c>
    </row>
    <row r="7248" spans="1:14" x14ac:dyDescent="0.35">
      <c r="A7248">
        <v>293365</v>
      </c>
      <c r="B7248" s="3">
        <v>45808</v>
      </c>
      <c r="C7248" s="4">
        <v>0.51269675925925928</v>
      </c>
      <c r="D7248" t="s">
        <v>21</v>
      </c>
      <c r="E7248">
        <v>1</v>
      </c>
      <c r="F7248" t="s">
        <v>15</v>
      </c>
      <c r="G7248" t="s">
        <v>405</v>
      </c>
      <c r="H7248" t="s">
        <v>406</v>
      </c>
      <c r="J7248" t="s">
        <v>403</v>
      </c>
      <c r="K7248">
        <v>2</v>
      </c>
      <c r="L7248" t="str">
        <f>_xlfn.CONCAT(D7248,F7248)</f>
        <v>Pourover12 oz</v>
      </c>
      <c r="M7248" s="10">
        <f>E7248*_xlfn.XLOOKUP(L7248,PriceListData!$F$2:$F$97,PriceListData!$E$2:$E$97)</f>
        <v>3.5</v>
      </c>
      <c r="N7248" t="str">
        <f>TEXT(B7248,"dddd")</f>
        <v>Saturday</v>
      </c>
    </row>
    <row r="7249" spans="1:14" x14ac:dyDescent="0.35">
      <c r="A7249">
        <v>293364</v>
      </c>
      <c r="B7249" s="3">
        <v>45808</v>
      </c>
      <c r="C7249" s="4">
        <v>0.51228009259259255</v>
      </c>
      <c r="D7249" t="s">
        <v>21</v>
      </c>
      <c r="E7249">
        <v>1</v>
      </c>
      <c r="F7249" t="s">
        <v>15</v>
      </c>
      <c r="G7249" t="s">
        <v>405</v>
      </c>
      <c r="H7249" t="s">
        <v>406</v>
      </c>
      <c r="J7249" t="s">
        <v>403</v>
      </c>
      <c r="K7249">
        <v>2</v>
      </c>
      <c r="L7249" t="str">
        <f>_xlfn.CONCAT(D7249,F7249)</f>
        <v>Pourover12 oz</v>
      </c>
      <c r="M7249" s="10">
        <f>E7249*_xlfn.XLOOKUP(L7249,PriceListData!$F$2:$F$97,PriceListData!$E$2:$E$97)</f>
        <v>3.5</v>
      </c>
      <c r="N7249" t="str">
        <f>TEXT(B7249,"dddd")</f>
        <v>Saturday</v>
      </c>
    </row>
    <row r="7250" spans="1:14" x14ac:dyDescent="0.35">
      <c r="A7250">
        <v>293362</v>
      </c>
      <c r="B7250" s="3">
        <v>45808</v>
      </c>
      <c r="C7250" s="4">
        <v>0.50662037037037033</v>
      </c>
      <c r="D7250" t="s">
        <v>404</v>
      </c>
      <c r="E7250">
        <v>1</v>
      </c>
      <c r="F7250" t="s">
        <v>15</v>
      </c>
      <c r="G7250" t="s">
        <v>405</v>
      </c>
      <c r="H7250" t="s">
        <v>406</v>
      </c>
      <c r="J7250" t="s">
        <v>403</v>
      </c>
      <c r="K7250">
        <v>2</v>
      </c>
      <c r="L7250" t="str">
        <f>_xlfn.CONCAT(D7250,F7250)</f>
        <v>Café latté12 oz</v>
      </c>
      <c r="M7250" s="10">
        <f>E7250*_xlfn.XLOOKUP(L7250,PriceListData!$F$2:$F$97,PriceListData!$E$2:$E$97)</f>
        <v>4.25</v>
      </c>
      <c r="N7250" t="str">
        <f>TEXT(B7250,"dddd")</f>
        <v>Saturday</v>
      </c>
    </row>
    <row r="7251" spans="1:14" x14ac:dyDescent="0.35">
      <c r="A7251">
        <v>293361</v>
      </c>
      <c r="B7251" s="3">
        <v>45808</v>
      </c>
      <c r="C7251" s="4">
        <v>0.50509259259259254</v>
      </c>
      <c r="D7251" t="s">
        <v>451</v>
      </c>
      <c r="E7251">
        <v>1</v>
      </c>
      <c r="F7251" t="s">
        <v>15</v>
      </c>
      <c r="G7251" t="s">
        <v>423</v>
      </c>
      <c r="H7251" t="s">
        <v>414</v>
      </c>
      <c r="J7251" t="s">
        <v>403</v>
      </c>
      <c r="K7251">
        <v>2</v>
      </c>
      <c r="L7251" t="str">
        <f>_xlfn.CONCAT(D7251,F7251)</f>
        <v>Fruity fizzy12 oz</v>
      </c>
      <c r="M7251" s="10">
        <f>E7251*_xlfn.XLOOKUP(L7251,PriceListData!$F$2:$F$97,PriceListData!$E$2:$E$97)</f>
        <v>2</v>
      </c>
      <c r="N7251" t="str">
        <f>TEXT(B7251,"dddd")</f>
        <v>Saturday</v>
      </c>
    </row>
    <row r="7252" spans="1:14" x14ac:dyDescent="0.35">
      <c r="A7252">
        <v>293361</v>
      </c>
      <c r="B7252" s="3">
        <v>45808</v>
      </c>
      <c r="C7252" s="4">
        <v>0.50509259259259254</v>
      </c>
      <c r="D7252" t="s">
        <v>404</v>
      </c>
      <c r="E7252">
        <v>1</v>
      </c>
      <c r="F7252" t="s">
        <v>15</v>
      </c>
      <c r="G7252" t="s">
        <v>405</v>
      </c>
      <c r="H7252" t="s">
        <v>406</v>
      </c>
      <c r="J7252" t="s">
        <v>403</v>
      </c>
      <c r="K7252">
        <v>2</v>
      </c>
      <c r="L7252" t="str">
        <f>_xlfn.CONCAT(D7252,F7252)</f>
        <v>Café latté12 oz</v>
      </c>
      <c r="M7252" s="10">
        <f>E7252*_xlfn.XLOOKUP(L7252,PriceListData!$F$2:$F$97,PriceListData!$E$2:$E$97)</f>
        <v>4.25</v>
      </c>
      <c r="N7252" t="str">
        <f>TEXT(B7252,"dddd")</f>
        <v>Saturday</v>
      </c>
    </row>
    <row r="7253" spans="1:14" x14ac:dyDescent="0.35">
      <c r="A7253">
        <v>293360</v>
      </c>
      <c r="B7253" s="3">
        <v>45808</v>
      </c>
      <c r="C7253" s="4">
        <v>0.50048611111111108</v>
      </c>
      <c r="D7253" t="s">
        <v>425</v>
      </c>
      <c r="E7253">
        <v>1</v>
      </c>
      <c r="F7253" t="s">
        <v>15</v>
      </c>
      <c r="G7253" t="s">
        <v>405</v>
      </c>
      <c r="H7253" t="s">
        <v>414</v>
      </c>
      <c r="J7253" t="s">
        <v>403</v>
      </c>
      <c r="K7253">
        <v>2</v>
      </c>
      <c r="L7253" t="str">
        <f>_xlfn.CONCAT(D7253,F7253)</f>
        <v>Iced Guillermo12 oz</v>
      </c>
      <c r="M7253" s="10">
        <f>E7253*_xlfn.XLOOKUP(L7253,PriceListData!$F$2:$F$97,PriceListData!$E$2:$E$97)</f>
        <v>3.5</v>
      </c>
      <c r="N7253" t="str">
        <f>TEXT(B7253,"dddd")</f>
        <v>Saturday</v>
      </c>
    </row>
    <row r="7254" spans="1:14" x14ac:dyDescent="0.35">
      <c r="A7254">
        <v>293359</v>
      </c>
      <c r="B7254" s="3">
        <v>45808</v>
      </c>
      <c r="C7254" s="4">
        <v>0.49944444444444447</v>
      </c>
      <c r="D7254" t="s">
        <v>65</v>
      </c>
      <c r="E7254">
        <v>1</v>
      </c>
      <c r="F7254" t="s">
        <v>15</v>
      </c>
      <c r="G7254" t="s">
        <v>405</v>
      </c>
      <c r="H7254" t="s">
        <v>406</v>
      </c>
      <c r="J7254" t="s">
        <v>403</v>
      </c>
      <c r="K7254">
        <v>1</v>
      </c>
      <c r="L7254" t="str">
        <f>_xlfn.CONCAT(D7254,F7254)</f>
        <v>Cappuccino12 oz</v>
      </c>
      <c r="M7254" s="10">
        <f>E7254*_xlfn.XLOOKUP(L7254,PriceListData!$F$2:$F$97,PriceListData!$E$2:$E$97)</f>
        <v>5.5</v>
      </c>
      <c r="N7254" t="str">
        <f>TEXT(B7254,"dddd")</f>
        <v>Saturday</v>
      </c>
    </row>
    <row r="7255" spans="1:14" x14ac:dyDescent="0.35">
      <c r="A7255">
        <v>293358</v>
      </c>
      <c r="B7255" s="3">
        <v>45808</v>
      </c>
      <c r="C7255" s="4">
        <v>0.4982638888888889</v>
      </c>
      <c r="D7255" t="s">
        <v>410</v>
      </c>
      <c r="E7255">
        <v>1</v>
      </c>
      <c r="F7255" t="s">
        <v>15</v>
      </c>
      <c r="G7255" t="s">
        <v>405</v>
      </c>
      <c r="H7255" t="s">
        <v>406</v>
      </c>
      <c r="J7255" t="s">
        <v>403</v>
      </c>
      <c r="K7255">
        <v>1</v>
      </c>
      <c r="L7255" t="str">
        <f>_xlfn.CONCAT(D7255,F7255)</f>
        <v>Café Cubano12 oz</v>
      </c>
      <c r="M7255" s="10">
        <f>E7255*_xlfn.XLOOKUP(L7255,PriceListData!$F$2:$F$97,PriceListData!$E$2:$E$97)</f>
        <v>7</v>
      </c>
      <c r="N7255" t="str">
        <f>TEXT(B7255,"dddd")</f>
        <v>Saturday</v>
      </c>
    </row>
    <row r="7256" spans="1:14" x14ac:dyDescent="0.35">
      <c r="A7256">
        <v>293357</v>
      </c>
      <c r="B7256" s="3">
        <v>45808</v>
      </c>
      <c r="C7256" s="4">
        <v>0.49767361111111114</v>
      </c>
      <c r="D7256" t="s">
        <v>52</v>
      </c>
      <c r="E7256">
        <v>1</v>
      </c>
      <c r="F7256" t="s">
        <v>15</v>
      </c>
      <c r="G7256" t="s">
        <v>405</v>
      </c>
      <c r="H7256" t="s">
        <v>414</v>
      </c>
      <c r="J7256" t="s">
        <v>403</v>
      </c>
      <c r="K7256">
        <v>1</v>
      </c>
      <c r="L7256" t="str">
        <f>_xlfn.CONCAT(D7256,F7256)</f>
        <v>Frappé12 oz</v>
      </c>
      <c r="M7256" s="10">
        <f>E7256*_xlfn.XLOOKUP(L7256,PriceListData!$F$2:$F$97,PriceListData!$E$2:$E$97)</f>
        <v>4.75</v>
      </c>
      <c r="N7256" t="str">
        <f>TEXT(B7256,"dddd")</f>
        <v>Saturday</v>
      </c>
    </row>
    <row r="7257" spans="1:14" x14ac:dyDescent="0.35">
      <c r="A7257">
        <v>293355</v>
      </c>
      <c r="B7257" s="3">
        <v>45808</v>
      </c>
      <c r="C7257" s="4">
        <v>0.49256944444444445</v>
      </c>
      <c r="D7257" t="s">
        <v>410</v>
      </c>
      <c r="E7257">
        <v>1</v>
      </c>
      <c r="F7257" t="s">
        <v>15</v>
      </c>
      <c r="G7257" t="s">
        <v>405</v>
      </c>
      <c r="H7257" t="s">
        <v>406</v>
      </c>
      <c r="J7257" t="s">
        <v>403</v>
      </c>
      <c r="K7257">
        <v>2</v>
      </c>
      <c r="L7257" t="str">
        <f>_xlfn.CONCAT(D7257,F7257)</f>
        <v>Café Cubano12 oz</v>
      </c>
      <c r="M7257" s="10">
        <f>E7257*_xlfn.XLOOKUP(L7257,PriceListData!$F$2:$F$97,PriceListData!$E$2:$E$97)</f>
        <v>7</v>
      </c>
      <c r="N7257" t="str">
        <f>TEXT(B7257,"dddd")</f>
        <v>Saturday</v>
      </c>
    </row>
    <row r="7258" spans="1:14" x14ac:dyDescent="0.35">
      <c r="A7258">
        <v>293354</v>
      </c>
      <c r="B7258" s="3">
        <v>45808</v>
      </c>
      <c r="C7258" s="4">
        <v>0.49199074074074073</v>
      </c>
      <c r="D7258" t="s">
        <v>54</v>
      </c>
      <c r="E7258">
        <v>2</v>
      </c>
      <c r="G7258" t="s">
        <v>415</v>
      </c>
      <c r="H7258" t="s">
        <v>416</v>
      </c>
      <c r="J7258" t="s">
        <v>403</v>
      </c>
      <c r="K7258">
        <v>1</v>
      </c>
      <c r="L7258" t="str">
        <f>_xlfn.CONCAT(D7258,F7258)</f>
        <v>Syrup</v>
      </c>
      <c r="M7258" s="10">
        <f>E7258*_xlfn.XLOOKUP(L7258,PriceListData!$F$2:$F$97,PriceListData!$E$2:$E$97)</f>
        <v>1.5</v>
      </c>
      <c r="N7258" t="str">
        <f>TEXT(B7258,"dddd")</f>
        <v>Saturday</v>
      </c>
    </row>
    <row r="7259" spans="1:14" x14ac:dyDescent="0.35">
      <c r="A7259">
        <v>293354</v>
      </c>
      <c r="B7259" s="3">
        <v>45808</v>
      </c>
      <c r="C7259" s="4">
        <v>0.49199074074074073</v>
      </c>
      <c r="D7259" t="s">
        <v>21</v>
      </c>
      <c r="E7259">
        <v>2</v>
      </c>
      <c r="F7259" t="s">
        <v>15</v>
      </c>
      <c r="G7259" t="s">
        <v>405</v>
      </c>
      <c r="H7259" t="s">
        <v>406</v>
      </c>
      <c r="J7259" t="s">
        <v>403</v>
      </c>
      <c r="K7259">
        <v>1</v>
      </c>
      <c r="L7259" t="str">
        <f>_xlfn.CONCAT(D7259,F7259)</f>
        <v>Pourover12 oz</v>
      </c>
      <c r="M7259" s="10">
        <f>E7259*_xlfn.XLOOKUP(L7259,PriceListData!$F$2:$F$97,PriceListData!$E$2:$E$97)</f>
        <v>7</v>
      </c>
      <c r="N7259" t="str">
        <f>TEXT(B7259,"dddd")</f>
        <v>Saturday</v>
      </c>
    </row>
    <row r="7260" spans="1:14" x14ac:dyDescent="0.35">
      <c r="A7260">
        <v>293353</v>
      </c>
      <c r="B7260" s="3">
        <v>45808</v>
      </c>
      <c r="C7260" s="4">
        <v>0.49018518518518517</v>
      </c>
      <c r="D7260" t="s">
        <v>411</v>
      </c>
      <c r="E7260">
        <v>1</v>
      </c>
      <c r="F7260" t="s">
        <v>24</v>
      </c>
      <c r="G7260" t="s">
        <v>405</v>
      </c>
      <c r="H7260" t="s">
        <v>406</v>
      </c>
      <c r="J7260" t="s">
        <v>403</v>
      </c>
      <c r="K7260">
        <v>1</v>
      </c>
      <c r="L7260" t="str">
        <f>_xlfn.CONCAT(D7260,F7260)</f>
        <v>Turkish coffee3 oz</v>
      </c>
      <c r="M7260" s="10">
        <f>E7260*_xlfn.XLOOKUP(L7260,PriceListData!$F$2:$F$97,PriceListData!$E$2:$E$97)</f>
        <v>3.75</v>
      </c>
      <c r="N7260" t="str">
        <f>TEXT(B7260,"dddd")</f>
        <v>Saturday</v>
      </c>
    </row>
    <row r="7261" spans="1:14" x14ac:dyDescent="0.35">
      <c r="A7261">
        <v>293353</v>
      </c>
      <c r="B7261" s="3">
        <v>45808</v>
      </c>
      <c r="C7261" s="4">
        <v>0.49018518518518517</v>
      </c>
      <c r="D7261" t="s">
        <v>54</v>
      </c>
      <c r="E7261">
        <v>1</v>
      </c>
      <c r="G7261" t="s">
        <v>415</v>
      </c>
      <c r="H7261" t="s">
        <v>416</v>
      </c>
      <c r="J7261" t="s">
        <v>403</v>
      </c>
      <c r="K7261">
        <v>1</v>
      </c>
      <c r="L7261" t="str">
        <f>_xlfn.CONCAT(D7261,F7261)</f>
        <v>Syrup</v>
      </c>
      <c r="M7261" s="10">
        <f>E7261*_xlfn.XLOOKUP(L7261,PriceListData!$F$2:$F$97,PriceListData!$E$2:$E$97)</f>
        <v>0.75</v>
      </c>
      <c r="N7261" t="str">
        <f>TEXT(B7261,"dddd")</f>
        <v>Saturday</v>
      </c>
    </row>
    <row r="7262" spans="1:14" x14ac:dyDescent="0.35">
      <c r="A7262">
        <v>293353</v>
      </c>
      <c r="B7262" s="3">
        <v>45808</v>
      </c>
      <c r="C7262" s="4">
        <v>0.49018518518518517</v>
      </c>
      <c r="D7262" t="s">
        <v>52</v>
      </c>
      <c r="E7262">
        <v>1</v>
      </c>
      <c r="F7262" t="s">
        <v>15</v>
      </c>
      <c r="G7262" t="s">
        <v>405</v>
      </c>
      <c r="H7262" t="s">
        <v>414</v>
      </c>
      <c r="J7262" t="s">
        <v>403</v>
      </c>
      <c r="K7262">
        <v>1</v>
      </c>
      <c r="L7262" t="str">
        <f>_xlfn.CONCAT(D7262,F7262)</f>
        <v>Frappé12 oz</v>
      </c>
      <c r="M7262" s="10">
        <f>E7262*_xlfn.XLOOKUP(L7262,PriceListData!$F$2:$F$97,PriceListData!$E$2:$E$97)</f>
        <v>4.75</v>
      </c>
      <c r="N7262" t="str">
        <f>TEXT(B7262,"dddd")</f>
        <v>Saturday</v>
      </c>
    </row>
    <row r="7263" spans="1:14" x14ac:dyDescent="0.35">
      <c r="A7263">
        <v>293352</v>
      </c>
      <c r="B7263" s="3">
        <v>45808</v>
      </c>
      <c r="C7263" s="4">
        <v>0.48744212962962963</v>
      </c>
      <c r="D7263" t="s">
        <v>52</v>
      </c>
      <c r="E7263">
        <v>1</v>
      </c>
      <c r="F7263" t="s">
        <v>15</v>
      </c>
      <c r="G7263" t="s">
        <v>405</v>
      </c>
      <c r="H7263" t="s">
        <v>414</v>
      </c>
      <c r="J7263" t="s">
        <v>403</v>
      </c>
      <c r="K7263">
        <v>1</v>
      </c>
      <c r="L7263" t="str">
        <f>_xlfn.CONCAT(D7263,F7263)</f>
        <v>Frappé12 oz</v>
      </c>
      <c r="M7263" s="10">
        <f>E7263*_xlfn.XLOOKUP(L7263,PriceListData!$F$2:$F$97,PriceListData!$E$2:$E$97)</f>
        <v>4.75</v>
      </c>
      <c r="N7263" t="str">
        <f>TEXT(B7263,"dddd")</f>
        <v>Saturday</v>
      </c>
    </row>
    <row r="7264" spans="1:14" x14ac:dyDescent="0.35">
      <c r="A7264">
        <v>293351</v>
      </c>
      <c r="B7264" s="3">
        <v>45808</v>
      </c>
      <c r="C7264" s="4">
        <v>0.48689814814814814</v>
      </c>
      <c r="D7264" t="s">
        <v>54</v>
      </c>
      <c r="E7264">
        <v>1</v>
      </c>
      <c r="G7264" t="s">
        <v>415</v>
      </c>
      <c r="H7264" t="s">
        <v>416</v>
      </c>
      <c r="J7264" t="s">
        <v>403</v>
      </c>
      <c r="K7264">
        <v>2</v>
      </c>
      <c r="L7264" t="str">
        <f>_xlfn.CONCAT(D7264,F7264)</f>
        <v>Syrup</v>
      </c>
      <c r="M7264" s="10">
        <f>E7264*_xlfn.XLOOKUP(L7264,PriceListData!$F$2:$F$97,PriceListData!$E$2:$E$97)</f>
        <v>0.75</v>
      </c>
      <c r="N7264" t="str">
        <f>TEXT(B7264,"dddd")</f>
        <v>Saturday</v>
      </c>
    </row>
    <row r="7265" spans="1:14" x14ac:dyDescent="0.35">
      <c r="A7265">
        <v>293351</v>
      </c>
      <c r="B7265" s="3">
        <v>45808</v>
      </c>
      <c r="C7265" s="4">
        <v>0.48689814814814814</v>
      </c>
      <c r="D7265" t="s">
        <v>21</v>
      </c>
      <c r="E7265">
        <v>1</v>
      </c>
      <c r="F7265" t="s">
        <v>15</v>
      </c>
      <c r="G7265" t="s">
        <v>405</v>
      </c>
      <c r="H7265" t="s">
        <v>406</v>
      </c>
      <c r="J7265" t="s">
        <v>403</v>
      </c>
      <c r="K7265">
        <v>2</v>
      </c>
      <c r="L7265" t="str">
        <f>_xlfn.CONCAT(D7265,F7265)</f>
        <v>Pourover12 oz</v>
      </c>
      <c r="M7265" s="10">
        <f>E7265*_xlfn.XLOOKUP(L7265,PriceListData!$F$2:$F$97,PriceListData!$E$2:$E$97)</f>
        <v>3.5</v>
      </c>
      <c r="N7265" t="str">
        <f>TEXT(B7265,"dddd")</f>
        <v>Saturday</v>
      </c>
    </row>
    <row r="7266" spans="1:14" x14ac:dyDescent="0.35">
      <c r="A7266">
        <v>293350</v>
      </c>
      <c r="B7266" s="3">
        <v>45808</v>
      </c>
      <c r="C7266" s="4">
        <v>0.48525462962962962</v>
      </c>
      <c r="D7266" t="s">
        <v>452</v>
      </c>
      <c r="E7266">
        <v>1</v>
      </c>
      <c r="G7266" t="s">
        <v>401</v>
      </c>
      <c r="H7266" t="s">
        <v>453</v>
      </c>
      <c r="J7266" t="s">
        <v>403</v>
      </c>
      <c r="K7266">
        <v>1</v>
      </c>
      <c r="L7266" t="str">
        <f>_xlfn.CONCAT(D7266,F7266)</f>
        <v>Reusable travel mug</v>
      </c>
      <c r="M7266" s="10">
        <f>E7266*_xlfn.XLOOKUP(L7266,PriceListData!$F$2:$F$97,PriceListData!$E$2:$E$97)</f>
        <v>12.75</v>
      </c>
      <c r="N7266" t="str">
        <f>TEXT(B7266,"dddd")</f>
        <v>Saturday</v>
      </c>
    </row>
    <row r="7267" spans="1:14" x14ac:dyDescent="0.35">
      <c r="A7267">
        <v>293350</v>
      </c>
      <c r="B7267" s="3">
        <v>45808</v>
      </c>
      <c r="C7267" s="4">
        <v>0.48525462962962962</v>
      </c>
      <c r="D7267" t="s">
        <v>52</v>
      </c>
      <c r="E7267">
        <v>2</v>
      </c>
      <c r="F7267" t="s">
        <v>15</v>
      </c>
      <c r="G7267" t="s">
        <v>405</v>
      </c>
      <c r="H7267" t="s">
        <v>414</v>
      </c>
      <c r="J7267" t="s">
        <v>403</v>
      </c>
      <c r="K7267">
        <v>1</v>
      </c>
      <c r="L7267" t="str">
        <f>_xlfn.CONCAT(D7267,F7267)</f>
        <v>Frappé12 oz</v>
      </c>
      <c r="M7267" s="10">
        <f>E7267*_xlfn.XLOOKUP(L7267,PriceListData!$F$2:$F$97,PriceListData!$E$2:$E$97)</f>
        <v>9.5</v>
      </c>
      <c r="N7267" t="str">
        <f>TEXT(B7267,"dddd")</f>
        <v>Saturday</v>
      </c>
    </row>
    <row r="7268" spans="1:14" x14ac:dyDescent="0.35">
      <c r="A7268">
        <v>293349</v>
      </c>
      <c r="B7268" s="3">
        <v>45808</v>
      </c>
      <c r="C7268" s="4">
        <v>0.48197916666666668</v>
      </c>
      <c r="D7268" t="s">
        <v>21</v>
      </c>
      <c r="E7268">
        <v>1</v>
      </c>
      <c r="F7268" t="s">
        <v>15</v>
      </c>
      <c r="G7268" t="s">
        <v>405</v>
      </c>
      <c r="H7268" t="s">
        <v>406</v>
      </c>
      <c r="J7268" t="s">
        <v>403</v>
      </c>
      <c r="K7268">
        <v>2</v>
      </c>
      <c r="L7268" t="str">
        <f>_xlfn.CONCAT(D7268,F7268)</f>
        <v>Pourover12 oz</v>
      </c>
      <c r="M7268" s="10">
        <f>E7268*_xlfn.XLOOKUP(L7268,PriceListData!$F$2:$F$97,PriceListData!$E$2:$E$97)</f>
        <v>3.5</v>
      </c>
      <c r="N7268" t="str">
        <f>TEXT(B7268,"dddd")</f>
        <v>Saturday</v>
      </c>
    </row>
    <row r="7269" spans="1:14" x14ac:dyDescent="0.35">
      <c r="A7269">
        <v>293348</v>
      </c>
      <c r="B7269" s="3">
        <v>45808</v>
      </c>
      <c r="C7269" s="4">
        <v>0.48196759259259259</v>
      </c>
      <c r="D7269" t="s">
        <v>409</v>
      </c>
      <c r="E7269">
        <v>1</v>
      </c>
      <c r="F7269" t="s">
        <v>15</v>
      </c>
      <c r="G7269" t="s">
        <v>405</v>
      </c>
      <c r="H7269" t="s">
        <v>406</v>
      </c>
      <c r="J7269" t="s">
        <v>403</v>
      </c>
      <c r="K7269">
        <v>1</v>
      </c>
      <c r="L7269" t="str">
        <f>_xlfn.CONCAT(D7269,F7269)</f>
        <v>Drip coffee12 oz</v>
      </c>
      <c r="M7269" s="10">
        <f>E7269*_xlfn.XLOOKUP(L7269,PriceListData!$F$2:$F$97,PriceListData!$E$2:$E$97)</f>
        <v>2.25</v>
      </c>
      <c r="N7269" t="str">
        <f>TEXT(B7269,"dddd")</f>
        <v>Saturday</v>
      </c>
    </row>
    <row r="7270" spans="1:14" x14ac:dyDescent="0.35">
      <c r="A7270">
        <v>293346</v>
      </c>
      <c r="B7270" s="3">
        <v>45808</v>
      </c>
      <c r="C7270" s="4">
        <v>0.47384259259259259</v>
      </c>
      <c r="D7270" t="s">
        <v>65</v>
      </c>
      <c r="E7270">
        <v>1</v>
      </c>
      <c r="F7270" t="s">
        <v>15</v>
      </c>
      <c r="G7270" t="s">
        <v>405</v>
      </c>
      <c r="H7270" t="s">
        <v>406</v>
      </c>
      <c r="J7270" t="s">
        <v>403</v>
      </c>
      <c r="K7270">
        <v>2</v>
      </c>
      <c r="L7270" t="str">
        <f>_xlfn.CONCAT(D7270,F7270)</f>
        <v>Cappuccino12 oz</v>
      </c>
      <c r="M7270" s="10">
        <f>E7270*_xlfn.XLOOKUP(L7270,PriceListData!$F$2:$F$97,PriceListData!$E$2:$E$97)</f>
        <v>5.5</v>
      </c>
      <c r="N7270" t="str">
        <f>TEXT(B7270,"dddd")</f>
        <v>Saturday</v>
      </c>
    </row>
    <row r="7271" spans="1:14" x14ac:dyDescent="0.35">
      <c r="A7271">
        <v>293345</v>
      </c>
      <c r="B7271" s="3">
        <v>45808</v>
      </c>
      <c r="C7271" s="4">
        <v>0.47020833333333334</v>
      </c>
      <c r="D7271" t="s">
        <v>404</v>
      </c>
      <c r="E7271">
        <v>1</v>
      </c>
      <c r="F7271" t="s">
        <v>15</v>
      </c>
      <c r="G7271" t="s">
        <v>405</v>
      </c>
      <c r="H7271" t="s">
        <v>406</v>
      </c>
      <c r="J7271" t="s">
        <v>403</v>
      </c>
      <c r="K7271">
        <v>1</v>
      </c>
      <c r="L7271" t="str">
        <f>_xlfn.CONCAT(D7271,F7271)</f>
        <v>Café latté12 oz</v>
      </c>
      <c r="M7271" s="10">
        <f>E7271*_xlfn.XLOOKUP(L7271,PriceListData!$F$2:$F$97,PriceListData!$E$2:$E$97)</f>
        <v>4.25</v>
      </c>
      <c r="N7271" t="str">
        <f>TEXT(B7271,"dddd")</f>
        <v>Saturday</v>
      </c>
    </row>
    <row r="7272" spans="1:14" x14ac:dyDescent="0.35">
      <c r="A7272">
        <v>293343</v>
      </c>
      <c r="B7272" s="3">
        <v>45808</v>
      </c>
      <c r="C7272" s="4">
        <v>0.46930555555555553</v>
      </c>
      <c r="D7272" t="s">
        <v>54</v>
      </c>
      <c r="E7272">
        <v>1</v>
      </c>
      <c r="G7272" t="s">
        <v>415</v>
      </c>
      <c r="H7272" t="s">
        <v>416</v>
      </c>
      <c r="J7272" t="s">
        <v>403</v>
      </c>
      <c r="K7272">
        <v>1</v>
      </c>
      <c r="L7272" t="str">
        <f>_xlfn.CONCAT(D7272,F7272)</f>
        <v>Syrup</v>
      </c>
      <c r="M7272" s="10">
        <f>E7272*_xlfn.XLOOKUP(L7272,PriceListData!$F$2:$F$97,PriceListData!$E$2:$E$97)</f>
        <v>0.75</v>
      </c>
      <c r="N7272" t="str">
        <f>TEXT(B7272,"dddd")</f>
        <v>Saturday</v>
      </c>
    </row>
    <row r="7273" spans="1:14" x14ac:dyDescent="0.35">
      <c r="A7273">
        <v>293343</v>
      </c>
      <c r="B7273" s="3">
        <v>45808</v>
      </c>
      <c r="C7273" s="4">
        <v>0.46930555555555553</v>
      </c>
      <c r="D7273" t="s">
        <v>21</v>
      </c>
      <c r="E7273">
        <v>1</v>
      </c>
      <c r="F7273" t="s">
        <v>15</v>
      </c>
      <c r="G7273" t="s">
        <v>405</v>
      </c>
      <c r="H7273" t="s">
        <v>406</v>
      </c>
      <c r="J7273" t="s">
        <v>403</v>
      </c>
      <c r="K7273">
        <v>1</v>
      </c>
      <c r="L7273" t="str">
        <f>_xlfn.CONCAT(D7273,F7273)</f>
        <v>Pourover12 oz</v>
      </c>
      <c r="M7273" s="10">
        <f>E7273*_xlfn.XLOOKUP(L7273,PriceListData!$F$2:$F$97,PriceListData!$E$2:$E$97)</f>
        <v>3.5</v>
      </c>
      <c r="N7273" t="str">
        <f>TEXT(B7273,"dddd")</f>
        <v>Saturday</v>
      </c>
    </row>
    <row r="7274" spans="1:14" x14ac:dyDescent="0.35">
      <c r="A7274">
        <v>293343</v>
      </c>
      <c r="B7274" s="3">
        <v>45808</v>
      </c>
      <c r="C7274" s="4">
        <v>0.46930555555555553</v>
      </c>
      <c r="D7274" t="s">
        <v>425</v>
      </c>
      <c r="E7274">
        <v>1</v>
      </c>
      <c r="F7274" t="s">
        <v>15</v>
      </c>
      <c r="G7274" t="s">
        <v>405</v>
      </c>
      <c r="H7274" t="s">
        <v>414</v>
      </c>
      <c r="J7274" t="s">
        <v>403</v>
      </c>
      <c r="K7274">
        <v>1</v>
      </c>
      <c r="L7274" t="str">
        <f>_xlfn.CONCAT(D7274,F7274)</f>
        <v>Iced Guillermo12 oz</v>
      </c>
      <c r="M7274" s="10">
        <f>E7274*_xlfn.XLOOKUP(L7274,PriceListData!$F$2:$F$97,PriceListData!$E$2:$E$97)</f>
        <v>3.5</v>
      </c>
      <c r="N7274" t="str">
        <f>TEXT(B7274,"dddd")</f>
        <v>Saturday</v>
      </c>
    </row>
    <row r="7275" spans="1:14" x14ac:dyDescent="0.35">
      <c r="A7275">
        <v>293342</v>
      </c>
      <c r="B7275" s="3">
        <v>45808</v>
      </c>
      <c r="C7275" s="4">
        <v>0.46811342592592592</v>
      </c>
      <c r="D7275" t="s">
        <v>65</v>
      </c>
      <c r="E7275">
        <v>1</v>
      </c>
      <c r="F7275" t="s">
        <v>15</v>
      </c>
      <c r="G7275" t="s">
        <v>405</v>
      </c>
      <c r="H7275" t="s">
        <v>406</v>
      </c>
      <c r="J7275" t="s">
        <v>403</v>
      </c>
      <c r="K7275">
        <v>1</v>
      </c>
      <c r="L7275" t="str">
        <f>_xlfn.CONCAT(D7275,F7275)</f>
        <v>Cappuccino12 oz</v>
      </c>
      <c r="M7275" s="10">
        <f>E7275*_xlfn.XLOOKUP(L7275,PriceListData!$F$2:$F$97,PriceListData!$E$2:$E$97)</f>
        <v>5.5</v>
      </c>
      <c r="N7275" t="str">
        <f>TEXT(B7275,"dddd")</f>
        <v>Saturday</v>
      </c>
    </row>
    <row r="7276" spans="1:14" x14ac:dyDescent="0.35">
      <c r="A7276">
        <v>293340</v>
      </c>
      <c r="B7276" s="3">
        <v>45808</v>
      </c>
      <c r="C7276" s="4">
        <v>0.46591435185185187</v>
      </c>
      <c r="D7276" t="s">
        <v>411</v>
      </c>
      <c r="E7276">
        <v>1</v>
      </c>
      <c r="F7276" t="s">
        <v>24</v>
      </c>
      <c r="G7276" t="s">
        <v>405</v>
      </c>
      <c r="H7276" t="s">
        <v>406</v>
      </c>
      <c r="J7276" t="s">
        <v>403</v>
      </c>
      <c r="K7276">
        <v>2</v>
      </c>
      <c r="L7276" t="str">
        <f>_xlfn.CONCAT(D7276,F7276)</f>
        <v>Turkish coffee3 oz</v>
      </c>
      <c r="M7276" s="10">
        <f>E7276*_xlfn.XLOOKUP(L7276,PriceListData!$F$2:$F$97,PriceListData!$E$2:$E$97)</f>
        <v>3.75</v>
      </c>
      <c r="N7276" t="str">
        <f>TEXT(B7276,"dddd")</f>
        <v>Saturday</v>
      </c>
    </row>
    <row r="7277" spans="1:14" x14ac:dyDescent="0.35">
      <c r="A7277">
        <v>293339</v>
      </c>
      <c r="B7277" s="3">
        <v>45808</v>
      </c>
      <c r="C7277" s="4">
        <v>0.46203703703703702</v>
      </c>
      <c r="D7277" t="s">
        <v>54</v>
      </c>
      <c r="E7277">
        <v>1</v>
      </c>
      <c r="G7277" t="s">
        <v>415</v>
      </c>
      <c r="H7277" t="s">
        <v>416</v>
      </c>
      <c r="J7277" t="s">
        <v>403</v>
      </c>
      <c r="K7277">
        <v>1</v>
      </c>
      <c r="L7277" t="str">
        <f>_xlfn.CONCAT(D7277,F7277)</f>
        <v>Syrup</v>
      </c>
      <c r="M7277" s="10">
        <f>E7277*_xlfn.XLOOKUP(L7277,PriceListData!$F$2:$F$97,PriceListData!$E$2:$E$97)</f>
        <v>0.75</v>
      </c>
      <c r="N7277" t="str">
        <f>TEXT(B7277,"dddd")</f>
        <v>Saturday</v>
      </c>
    </row>
    <row r="7278" spans="1:14" x14ac:dyDescent="0.35">
      <c r="A7278">
        <v>293339</v>
      </c>
      <c r="B7278" s="3">
        <v>45808</v>
      </c>
      <c r="C7278" s="4">
        <v>0.46203703703703702</v>
      </c>
      <c r="D7278" t="s">
        <v>21</v>
      </c>
      <c r="E7278">
        <v>1</v>
      </c>
      <c r="F7278" t="s">
        <v>15</v>
      </c>
      <c r="G7278" t="s">
        <v>405</v>
      </c>
      <c r="H7278" t="s">
        <v>406</v>
      </c>
      <c r="J7278" t="s">
        <v>403</v>
      </c>
      <c r="K7278">
        <v>1</v>
      </c>
      <c r="L7278" t="str">
        <f>_xlfn.CONCAT(D7278,F7278)</f>
        <v>Pourover12 oz</v>
      </c>
      <c r="M7278" s="10">
        <f>E7278*_xlfn.XLOOKUP(L7278,PriceListData!$F$2:$F$97,PriceListData!$E$2:$E$97)</f>
        <v>3.5</v>
      </c>
      <c r="N7278" t="str">
        <f>TEXT(B7278,"dddd")</f>
        <v>Saturday</v>
      </c>
    </row>
    <row r="7279" spans="1:14" x14ac:dyDescent="0.35">
      <c r="A7279">
        <v>293338</v>
      </c>
      <c r="B7279" s="3">
        <v>45808</v>
      </c>
      <c r="C7279" s="4">
        <v>0.45331018518518518</v>
      </c>
      <c r="D7279" t="s">
        <v>52</v>
      </c>
      <c r="E7279">
        <v>1</v>
      </c>
      <c r="F7279" t="s">
        <v>15</v>
      </c>
      <c r="G7279" t="s">
        <v>405</v>
      </c>
      <c r="H7279" t="s">
        <v>414</v>
      </c>
      <c r="J7279" t="s">
        <v>403</v>
      </c>
      <c r="K7279">
        <v>2</v>
      </c>
      <c r="L7279" t="str">
        <f>_xlfn.CONCAT(D7279,F7279)</f>
        <v>Frappé12 oz</v>
      </c>
      <c r="M7279" s="10">
        <f>E7279*_xlfn.XLOOKUP(L7279,PriceListData!$F$2:$F$97,PriceListData!$E$2:$E$97)</f>
        <v>4.75</v>
      </c>
      <c r="N7279" t="str">
        <f>TEXT(B7279,"dddd")</f>
        <v>Saturday</v>
      </c>
    </row>
    <row r="7280" spans="1:14" x14ac:dyDescent="0.35">
      <c r="A7280">
        <v>293337</v>
      </c>
      <c r="B7280" s="3">
        <v>45808</v>
      </c>
      <c r="C7280" s="4">
        <v>0.45003472222222224</v>
      </c>
      <c r="D7280" t="s">
        <v>411</v>
      </c>
      <c r="E7280">
        <v>1</v>
      </c>
      <c r="F7280" t="s">
        <v>24</v>
      </c>
      <c r="G7280" t="s">
        <v>405</v>
      </c>
      <c r="H7280" t="s">
        <v>406</v>
      </c>
      <c r="J7280" t="s">
        <v>403</v>
      </c>
      <c r="K7280">
        <v>2</v>
      </c>
      <c r="L7280" t="str">
        <f>_xlfn.CONCAT(D7280,F7280)</f>
        <v>Turkish coffee3 oz</v>
      </c>
      <c r="M7280" s="10">
        <f>E7280*_xlfn.XLOOKUP(L7280,PriceListData!$F$2:$F$97,PriceListData!$E$2:$E$97)</f>
        <v>3.75</v>
      </c>
      <c r="N7280" t="str">
        <f>TEXT(B7280,"dddd")</f>
        <v>Saturday</v>
      </c>
    </row>
    <row r="7281" spans="1:14" x14ac:dyDescent="0.35">
      <c r="A7281">
        <v>293337</v>
      </c>
      <c r="B7281" s="3">
        <v>45808</v>
      </c>
      <c r="C7281" s="4">
        <v>0.45003472222222224</v>
      </c>
      <c r="D7281" t="s">
        <v>21</v>
      </c>
      <c r="E7281">
        <v>1</v>
      </c>
      <c r="F7281" t="s">
        <v>15</v>
      </c>
      <c r="G7281" t="s">
        <v>405</v>
      </c>
      <c r="H7281" t="s">
        <v>406</v>
      </c>
      <c r="J7281" t="s">
        <v>403</v>
      </c>
      <c r="K7281">
        <v>2</v>
      </c>
      <c r="L7281" t="str">
        <f>_xlfn.CONCAT(D7281,F7281)</f>
        <v>Pourover12 oz</v>
      </c>
      <c r="M7281" s="10">
        <f>E7281*_xlfn.XLOOKUP(L7281,PriceListData!$F$2:$F$97,PriceListData!$E$2:$E$97)</f>
        <v>3.5</v>
      </c>
      <c r="N7281" t="str">
        <f>TEXT(B7281,"dddd")</f>
        <v>Saturday</v>
      </c>
    </row>
    <row r="7282" spans="1:14" x14ac:dyDescent="0.35">
      <c r="A7282">
        <v>293336</v>
      </c>
      <c r="B7282" s="3">
        <v>45808</v>
      </c>
      <c r="C7282" s="4">
        <v>0.4450810185185185</v>
      </c>
      <c r="D7282" t="s">
        <v>410</v>
      </c>
      <c r="E7282">
        <v>1</v>
      </c>
      <c r="F7282" t="s">
        <v>15</v>
      </c>
      <c r="G7282" t="s">
        <v>405</v>
      </c>
      <c r="H7282" t="s">
        <v>406</v>
      </c>
      <c r="J7282" t="s">
        <v>403</v>
      </c>
      <c r="K7282">
        <v>1</v>
      </c>
      <c r="L7282" t="str">
        <f>_xlfn.CONCAT(D7282,F7282)</f>
        <v>Café Cubano12 oz</v>
      </c>
      <c r="M7282" s="10">
        <f>E7282*_xlfn.XLOOKUP(L7282,PriceListData!$F$2:$F$97,PriceListData!$E$2:$E$97)</f>
        <v>7</v>
      </c>
      <c r="N7282" t="str">
        <f>TEXT(B7282,"dddd")</f>
        <v>Saturday</v>
      </c>
    </row>
    <row r="7283" spans="1:14" x14ac:dyDescent="0.35">
      <c r="A7283">
        <v>293335</v>
      </c>
      <c r="B7283" s="3">
        <v>45808</v>
      </c>
      <c r="C7283" s="4">
        <v>0.44473379629629628</v>
      </c>
      <c r="D7283" t="s">
        <v>65</v>
      </c>
      <c r="E7283">
        <v>1</v>
      </c>
      <c r="F7283" t="s">
        <v>15</v>
      </c>
      <c r="G7283" t="s">
        <v>405</v>
      </c>
      <c r="H7283" t="s">
        <v>406</v>
      </c>
      <c r="J7283" t="s">
        <v>403</v>
      </c>
      <c r="K7283">
        <v>1</v>
      </c>
      <c r="L7283" t="str">
        <f>_xlfn.CONCAT(D7283,F7283)</f>
        <v>Cappuccino12 oz</v>
      </c>
      <c r="M7283" s="10">
        <f>E7283*_xlfn.XLOOKUP(L7283,PriceListData!$F$2:$F$97,PriceListData!$E$2:$E$97)</f>
        <v>5.5</v>
      </c>
      <c r="N7283" t="str">
        <f>TEXT(B7283,"dddd")</f>
        <v>Saturday</v>
      </c>
    </row>
    <row r="7284" spans="1:14" x14ac:dyDescent="0.35">
      <c r="A7284">
        <v>293334</v>
      </c>
      <c r="B7284" s="3">
        <v>45808</v>
      </c>
      <c r="C7284" s="4">
        <v>0.44020833333333331</v>
      </c>
      <c r="D7284" t="s">
        <v>410</v>
      </c>
      <c r="E7284">
        <v>1</v>
      </c>
      <c r="F7284" t="s">
        <v>15</v>
      </c>
      <c r="G7284" t="s">
        <v>405</v>
      </c>
      <c r="H7284" t="s">
        <v>406</v>
      </c>
      <c r="J7284" t="s">
        <v>403</v>
      </c>
      <c r="K7284">
        <v>1</v>
      </c>
      <c r="L7284" t="str">
        <f>_xlfn.CONCAT(D7284,F7284)</f>
        <v>Café Cubano12 oz</v>
      </c>
      <c r="M7284" s="10">
        <f>E7284*_xlfn.XLOOKUP(L7284,PriceListData!$F$2:$F$97,PriceListData!$E$2:$E$97)</f>
        <v>7</v>
      </c>
      <c r="N7284" t="str">
        <f>TEXT(B7284,"dddd")</f>
        <v>Saturday</v>
      </c>
    </row>
    <row r="7285" spans="1:14" x14ac:dyDescent="0.35">
      <c r="A7285">
        <v>293333</v>
      </c>
      <c r="B7285" s="3">
        <v>45808</v>
      </c>
      <c r="C7285" s="4">
        <v>0.43987268518518519</v>
      </c>
      <c r="D7285" t="s">
        <v>52</v>
      </c>
      <c r="E7285">
        <v>1</v>
      </c>
      <c r="F7285" t="s">
        <v>15</v>
      </c>
      <c r="G7285" t="s">
        <v>405</v>
      </c>
      <c r="H7285" t="s">
        <v>414</v>
      </c>
      <c r="J7285" t="s">
        <v>403</v>
      </c>
      <c r="K7285">
        <v>2</v>
      </c>
      <c r="L7285" t="str">
        <f>_xlfn.CONCAT(D7285,F7285)</f>
        <v>Frappé12 oz</v>
      </c>
      <c r="M7285" s="10">
        <f>E7285*_xlfn.XLOOKUP(L7285,PriceListData!$F$2:$F$97,PriceListData!$E$2:$E$97)</f>
        <v>4.75</v>
      </c>
      <c r="N7285" t="str">
        <f>TEXT(B7285,"dddd")</f>
        <v>Saturday</v>
      </c>
    </row>
    <row r="7286" spans="1:14" x14ac:dyDescent="0.35">
      <c r="A7286">
        <v>293333</v>
      </c>
      <c r="B7286" s="3">
        <v>45808</v>
      </c>
      <c r="C7286" s="4">
        <v>0.43987268518518519</v>
      </c>
      <c r="D7286" t="s">
        <v>404</v>
      </c>
      <c r="E7286">
        <v>1</v>
      </c>
      <c r="F7286" t="s">
        <v>15</v>
      </c>
      <c r="G7286" t="s">
        <v>405</v>
      </c>
      <c r="H7286" t="s">
        <v>406</v>
      </c>
      <c r="J7286" t="s">
        <v>403</v>
      </c>
      <c r="K7286">
        <v>2</v>
      </c>
      <c r="L7286" t="str">
        <f>_xlfn.CONCAT(D7286,F7286)</f>
        <v>Café latté12 oz</v>
      </c>
      <c r="M7286" s="10">
        <f>E7286*_xlfn.XLOOKUP(L7286,PriceListData!$F$2:$F$97,PriceListData!$E$2:$E$97)</f>
        <v>4.25</v>
      </c>
      <c r="N7286" t="str">
        <f>TEXT(B7286,"dddd")</f>
        <v>Saturday</v>
      </c>
    </row>
    <row r="7287" spans="1:14" x14ac:dyDescent="0.35">
      <c r="A7287">
        <v>293332</v>
      </c>
      <c r="B7287" s="3">
        <v>45808</v>
      </c>
      <c r="C7287" s="4">
        <v>0.43810185185185185</v>
      </c>
      <c r="D7287" t="s">
        <v>52</v>
      </c>
      <c r="E7287">
        <v>1</v>
      </c>
      <c r="F7287" t="s">
        <v>15</v>
      </c>
      <c r="G7287" t="s">
        <v>405</v>
      </c>
      <c r="H7287" t="s">
        <v>414</v>
      </c>
      <c r="J7287" t="s">
        <v>403</v>
      </c>
      <c r="K7287">
        <v>2</v>
      </c>
      <c r="L7287" t="str">
        <f>_xlfn.CONCAT(D7287,F7287)</f>
        <v>Frappé12 oz</v>
      </c>
      <c r="M7287" s="10">
        <f>E7287*_xlfn.XLOOKUP(L7287,PriceListData!$F$2:$F$97,PriceListData!$E$2:$E$97)</f>
        <v>4.75</v>
      </c>
      <c r="N7287" t="str">
        <f>TEXT(B7287,"dddd")</f>
        <v>Saturday</v>
      </c>
    </row>
    <row r="7288" spans="1:14" x14ac:dyDescent="0.35">
      <c r="A7288">
        <v>293332</v>
      </c>
      <c r="B7288" s="3">
        <v>45808</v>
      </c>
      <c r="C7288" s="4">
        <v>0.43810185185185185</v>
      </c>
      <c r="D7288" t="s">
        <v>419</v>
      </c>
      <c r="E7288">
        <v>1</v>
      </c>
      <c r="G7288" t="s">
        <v>415</v>
      </c>
      <c r="H7288" t="s">
        <v>416</v>
      </c>
      <c r="J7288" t="s">
        <v>403</v>
      </c>
      <c r="K7288">
        <v>2</v>
      </c>
      <c r="L7288" t="str">
        <f>_xlfn.CONCAT(D7288,F7288)</f>
        <v>Extra shot</v>
      </c>
      <c r="M7288" s="10">
        <f>E7288*_xlfn.XLOOKUP(L7288,PriceListData!$F$2:$F$97,PriceListData!$E$2:$E$97)</f>
        <v>1</v>
      </c>
      <c r="N7288" t="str">
        <f>TEXT(B7288,"dddd")</f>
        <v>Saturday</v>
      </c>
    </row>
    <row r="7289" spans="1:14" x14ac:dyDescent="0.35">
      <c r="A7289">
        <v>293332</v>
      </c>
      <c r="B7289" s="3">
        <v>45808</v>
      </c>
      <c r="C7289" s="4">
        <v>0.43810185185185185</v>
      </c>
      <c r="D7289" t="s">
        <v>410</v>
      </c>
      <c r="E7289">
        <v>1</v>
      </c>
      <c r="F7289" t="s">
        <v>15</v>
      </c>
      <c r="G7289" t="s">
        <v>405</v>
      </c>
      <c r="H7289" t="s">
        <v>406</v>
      </c>
      <c r="J7289" t="s">
        <v>403</v>
      </c>
      <c r="K7289">
        <v>2</v>
      </c>
      <c r="L7289" t="str">
        <f>_xlfn.CONCAT(D7289,F7289)</f>
        <v>Café Cubano12 oz</v>
      </c>
      <c r="M7289" s="10">
        <f>E7289*_xlfn.XLOOKUP(L7289,PriceListData!$F$2:$F$97,PriceListData!$E$2:$E$97)</f>
        <v>7</v>
      </c>
      <c r="N7289" t="str">
        <f>TEXT(B7289,"dddd")</f>
        <v>Saturday</v>
      </c>
    </row>
    <row r="7290" spans="1:14" x14ac:dyDescent="0.35">
      <c r="A7290">
        <v>293331</v>
      </c>
      <c r="B7290" s="3">
        <v>45808</v>
      </c>
      <c r="C7290" s="4">
        <v>0.43770833333333331</v>
      </c>
      <c r="D7290" t="s">
        <v>21</v>
      </c>
      <c r="E7290">
        <v>1</v>
      </c>
      <c r="F7290" t="s">
        <v>15</v>
      </c>
      <c r="G7290" t="s">
        <v>405</v>
      </c>
      <c r="H7290" t="s">
        <v>406</v>
      </c>
      <c r="J7290" t="s">
        <v>403</v>
      </c>
      <c r="K7290">
        <v>1</v>
      </c>
      <c r="L7290" t="str">
        <f>_xlfn.CONCAT(D7290,F7290)</f>
        <v>Pourover12 oz</v>
      </c>
      <c r="M7290" s="10">
        <f>E7290*_xlfn.XLOOKUP(L7290,PriceListData!$F$2:$F$97,PriceListData!$E$2:$E$97)</f>
        <v>3.5</v>
      </c>
      <c r="N7290" t="str">
        <f>TEXT(B7290,"dddd")</f>
        <v>Saturday</v>
      </c>
    </row>
    <row r="7291" spans="1:14" x14ac:dyDescent="0.35">
      <c r="A7291">
        <v>293330</v>
      </c>
      <c r="B7291" s="3">
        <v>45808</v>
      </c>
      <c r="C7291" s="4">
        <v>0.4367361111111111</v>
      </c>
      <c r="D7291" t="s">
        <v>52</v>
      </c>
      <c r="E7291">
        <v>1</v>
      </c>
      <c r="F7291" t="s">
        <v>15</v>
      </c>
      <c r="G7291" t="s">
        <v>405</v>
      </c>
      <c r="H7291" t="s">
        <v>414</v>
      </c>
      <c r="J7291" t="s">
        <v>403</v>
      </c>
      <c r="K7291">
        <v>2</v>
      </c>
      <c r="L7291" t="str">
        <f>_xlfn.CONCAT(D7291,F7291)</f>
        <v>Frappé12 oz</v>
      </c>
      <c r="M7291" s="10">
        <f>E7291*_xlfn.XLOOKUP(L7291,PriceListData!$F$2:$F$97,PriceListData!$E$2:$E$97)</f>
        <v>4.75</v>
      </c>
      <c r="N7291" t="str">
        <f>TEXT(B7291,"dddd")</f>
        <v>Saturday</v>
      </c>
    </row>
    <row r="7292" spans="1:14" x14ac:dyDescent="0.35">
      <c r="A7292">
        <v>293329</v>
      </c>
      <c r="B7292" s="3">
        <v>45808</v>
      </c>
      <c r="C7292" s="4">
        <v>0.43336805555555558</v>
      </c>
      <c r="D7292" t="s">
        <v>410</v>
      </c>
      <c r="E7292">
        <v>1</v>
      </c>
      <c r="F7292" t="s">
        <v>15</v>
      </c>
      <c r="G7292" t="s">
        <v>405</v>
      </c>
      <c r="H7292" t="s">
        <v>406</v>
      </c>
      <c r="J7292" t="s">
        <v>403</v>
      </c>
      <c r="K7292">
        <v>2</v>
      </c>
      <c r="L7292" t="str">
        <f>_xlfn.CONCAT(D7292,F7292)</f>
        <v>Café Cubano12 oz</v>
      </c>
      <c r="M7292" s="10">
        <f>E7292*_xlfn.XLOOKUP(L7292,PriceListData!$F$2:$F$97,PriceListData!$E$2:$E$97)</f>
        <v>7</v>
      </c>
      <c r="N7292" t="str">
        <f>TEXT(B7292,"dddd")</f>
        <v>Saturday</v>
      </c>
    </row>
    <row r="7293" spans="1:14" x14ac:dyDescent="0.35">
      <c r="A7293">
        <v>293327</v>
      </c>
      <c r="B7293" s="3">
        <v>45808</v>
      </c>
      <c r="C7293" s="4">
        <v>0.42959490740740741</v>
      </c>
      <c r="D7293" t="s">
        <v>454</v>
      </c>
      <c r="E7293">
        <v>1</v>
      </c>
      <c r="G7293" t="s">
        <v>405</v>
      </c>
      <c r="H7293" t="s">
        <v>455</v>
      </c>
      <c r="J7293" t="s">
        <v>403</v>
      </c>
      <c r="K7293">
        <v>2</v>
      </c>
      <c r="L7293" t="str">
        <f>_xlfn.CONCAT(D7293,F7293)</f>
        <v>To-go box</v>
      </c>
      <c r="M7293" s="10">
        <f>E7293*_xlfn.XLOOKUP(L7293,PriceListData!$F$2:$F$97,PriceListData!$E$2:$E$97)</f>
        <v>15.75</v>
      </c>
      <c r="N7293" t="str">
        <f>TEXT(B7293,"dddd")</f>
        <v>Saturday</v>
      </c>
    </row>
    <row r="7294" spans="1:14" x14ac:dyDescent="0.35">
      <c r="A7294">
        <v>293326</v>
      </c>
      <c r="B7294" s="3">
        <v>45808</v>
      </c>
      <c r="C7294" s="4">
        <v>0.42777777777777776</v>
      </c>
      <c r="D7294" t="s">
        <v>52</v>
      </c>
      <c r="E7294">
        <v>1</v>
      </c>
      <c r="F7294" t="s">
        <v>15</v>
      </c>
      <c r="G7294" t="s">
        <v>405</v>
      </c>
      <c r="H7294" t="s">
        <v>414</v>
      </c>
      <c r="J7294" t="s">
        <v>403</v>
      </c>
      <c r="K7294">
        <v>1</v>
      </c>
      <c r="L7294" t="str">
        <f>_xlfn.CONCAT(D7294,F7294)</f>
        <v>Frappé12 oz</v>
      </c>
      <c r="M7294" s="10">
        <f>E7294*_xlfn.XLOOKUP(L7294,PriceListData!$F$2:$F$97,PriceListData!$E$2:$E$97)</f>
        <v>4.75</v>
      </c>
      <c r="N7294" t="str">
        <f>TEXT(B7294,"dddd")</f>
        <v>Saturday</v>
      </c>
    </row>
    <row r="7295" spans="1:14" x14ac:dyDescent="0.35">
      <c r="A7295">
        <v>293325</v>
      </c>
      <c r="B7295" s="3">
        <v>45808</v>
      </c>
      <c r="C7295" s="4">
        <v>0.42586805555555557</v>
      </c>
      <c r="D7295" t="s">
        <v>425</v>
      </c>
      <c r="E7295">
        <v>1</v>
      </c>
      <c r="F7295" t="s">
        <v>15</v>
      </c>
      <c r="G7295" t="s">
        <v>405</v>
      </c>
      <c r="H7295" t="s">
        <v>414</v>
      </c>
      <c r="J7295" t="s">
        <v>403</v>
      </c>
      <c r="K7295">
        <v>1</v>
      </c>
      <c r="L7295" t="str">
        <f>_xlfn.CONCAT(D7295,F7295)</f>
        <v>Iced Guillermo12 oz</v>
      </c>
      <c r="M7295" s="10">
        <f>E7295*_xlfn.XLOOKUP(L7295,PriceListData!$F$2:$F$97,PriceListData!$E$2:$E$97)</f>
        <v>3.5</v>
      </c>
      <c r="N7295" t="str">
        <f>TEXT(B7295,"dddd")</f>
        <v>Saturday</v>
      </c>
    </row>
    <row r="7296" spans="1:14" x14ac:dyDescent="0.35">
      <c r="A7296">
        <v>293324</v>
      </c>
      <c r="B7296" s="3">
        <v>45808</v>
      </c>
      <c r="C7296" s="4">
        <v>0.42378472222222224</v>
      </c>
      <c r="D7296" t="s">
        <v>52</v>
      </c>
      <c r="E7296">
        <v>1</v>
      </c>
      <c r="F7296" t="s">
        <v>15</v>
      </c>
      <c r="G7296" t="s">
        <v>405</v>
      </c>
      <c r="H7296" t="s">
        <v>414</v>
      </c>
      <c r="J7296" t="s">
        <v>403</v>
      </c>
      <c r="K7296">
        <v>1</v>
      </c>
      <c r="L7296" t="str">
        <f>_xlfn.CONCAT(D7296,F7296)</f>
        <v>Frappé12 oz</v>
      </c>
      <c r="M7296" s="10">
        <f>E7296*_xlfn.XLOOKUP(L7296,PriceListData!$F$2:$F$97,PriceListData!$E$2:$E$97)</f>
        <v>4.75</v>
      </c>
      <c r="N7296" t="str">
        <f>TEXT(B7296,"dddd")</f>
        <v>Saturday</v>
      </c>
    </row>
    <row r="7297" spans="1:14" x14ac:dyDescent="0.35">
      <c r="A7297">
        <v>293324</v>
      </c>
      <c r="B7297" s="3">
        <v>45808</v>
      </c>
      <c r="C7297" s="4">
        <v>0.42378472222222224</v>
      </c>
      <c r="D7297" t="s">
        <v>410</v>
      </c>
      <c r="E7297">
        <v>1</v>
      </c>
      <c r="F7297" t="s">
        <v>15</v>
      </c>
      <c r="G7297" t="s">
        <v>405</v>
      </c>
      <c r="H7297" t="s">
        <v>406</v>
      </c>
      <c r="J7297" t="s">
        <v>403</v>
      </c>
      <c r="K7297">
        <v>1</v>
      </c>
      <c r="L7297" t="str">
        <f>_xlfn.CONCAT(D7297,F7297)</f>
        <v>Café Cubano12 oz</v>
      </c>
      <c r="M7297" s="10">
        <f>E7297*_xlfn.XLOOKUP(L7297,PriceListData!$F$2:$F$97,PriceListData!$E$2:$E$97)</f>
        <v>7</v>
      </c>
      <c r="N7297" t="str">
        <f>TEXT(B7297,"dddd")</f>
        <v>Saturday</v>
      </c>
    </row>
    <row r="7298" spans="1:14" x14ac:dyDescent="0.35">
      <c r="A7298">
        <v>293323</v>
      </c>
      <c r="B7298" s="3">
        <v>45808</v>
      </c>
      <c r="C7298" s="4">
        <v>0.42037037037037039</v>
      </c>
      <c r="D7298" t="s">
        <v>21</v>
      </c>
      <c r="E7298">
        <v>1</v>
      </c>
      <c r="F7298" t="s">
        <v>15</v>
      </c>
      <c r="G7298" t="s">
        <v>405</v>
      </c>
      <c r="H7298" t="s">
        <v>406</v>
      </c>
      <c r="J7298" t="s">
        <v>403</v>
      </c>
      <c r="K7298">
        <v>1</v>
      </c>
      <c r="L7298" t="str">
        <f>_xlfn.CONCAT(D7298,F7298)</f>
        <v>Pourover12 oz</v>
      </c>
      <c r="M7298" s="10">
        <f>E7298*_xlfn.XLOOKUP(L7298,PriceListData!$F$2:$F$97,PriceListData!$E$2:$E$97)</f>
        <v>3.5</v>
      </c>
      <c r="N7298" t="str">
        <f>TEXT(B7298,"dddd")</f>
        <v>Saturday</v>
      </c>
    </row>
    <row r="7299" spans="1:14" x14ac:dyDescent="0.35">
      <c r="A7299">
        <v>293322</v>
      </c>
      <c r="B7299" s="3">
        <v>45808</v>
      </c>
      <c r="C7299" s="4">
        <v>0.41964120370370372</v>
      </c>
      <c r="D7299" t="s">
        <v>421</v>
      </c>
      <c r="E7299">
        <v>1</v>
      </c>
      <c r="F7299" t="s">
        <v>422</v>
      </c>
      <c r="G7299" t="s">
        <v>423</v>
      </c>
      <c r="H7299" t="s">
        <v>406</v>
      </c>
      <c r="J7299" t="s">
        <v>403</v>
      </c>
      <c r="K7299">
        <v>1</v>
      </c>
      <c r="L7299" t="str">
        <f>_xlfn.CONCAT(D7299,F7299)</f>
        <v>Hot chocolateRegular (12 oz)</v>
      </c>
      <c r="M7299" s="10">
        <f>E7299*_xlfn.XLOOKUP(L7299,PriceListData!$F$2:$F$97,PriceListData!$E$2:$E$97)</f>
        <v>4.75</v>
      </c>
      <c r="N7299" t="str">
        <f>TEXT(B7299,"dddd")</f>
        <v>Saturday</v>
      </c>
    </row>
    <row r="7300" spans="1:14" x14ac:dyDescent="0.35">
      <c r="A7300">
        <v>293320</v>
      </c>
      <c r="B7300" s="3">
        <v>45808</v>
      </c>
      <c r="C7300" s="4">
        <v>0.41855324074074074</v>
      </c>
      <c r="D7300" t="s">
        <v>21</v>
      </c>
      <c r="E7300">
        <v>1</v>
      </c>
      <c r="F7300" t="s">
        <v>15</v>
      </c>
      <c r="G7300" t="s">
        <v>405</v>
      </c>
      <c r="H7300" t="s">
        <v>406</v>
      </c>
      <c r="J7300" t="s">
        <v>403</v>
      </c>
      <c r="K7300">
        <v>2</v>
      </c>
      <c r="L7300" t="str">
        <f>_xlfn.CONCAT(D7300,F7300)</f>
        <v>Pourover12 oz</v>
      </c>
      <c r="M7300" s="10">
        <f>E7300*_xlfn.XLOOKUP(L7300,PriceListData!$F$2:$F$97,PriceListData!$E$2:$E$97)</f>
        <v>3.5</v>
      </c>
      <c r="N7300" t="str">
        <f>TEXT(B7300,"dddd")</f>
        <v>Saturday</v>
      </c>
    </row>
    <row r="7301" spans="1:14" x14ac:dyDescent="0.35">
      <c r="A7301">
        <v>293319</v>
      </c>
      <c r="B7301" s="3">
        <v>45808</v>
      </c>
      <c r="C7301" s="4">
        <v>0.41855324074074074</v>
      </c>
      <c r="D7301" t="s">
        <v>421</v>
      </c>
      <c r="E7301">
        <v>1</v>
      </c>
      <c r="F7301" t="s">
        <v>422</v>
      </c>
      <c r="G7301" t="s">
        <v>423</v>
      </c>
      <c r="H7301" t="s">
        <v>406</v>
      </c>
      <c r="J7301" t="s">
        <v>403</v>
      </c>
      <c r="K7301">
        <v>1</v>
      </c>
      <c r="L7301" t="str">
        <f>_xlfn.CONCAT(D7301,F7301)</f>
        <v>Hot chocolateRegular (12 oz)</v>
      </c>
      <c r="M7301" s="10">
        <f>E7301*_xlfn.XLOOKUP(L7301,PriceListData!$F$2:$F$97,PriceListData!$E$2:$E$97)</f>
        <v>4.75</v>
      </c>
      <c r="N7301" t="str">
        <f>TEXT(B7301,"dddd")</f>
        <v>Saturday</v>
      </c>
    </row>
    <row r="7302" spans="1:14" x14ac:dyDescent="0.35">
      <c r="A7302">
        <v>293315</v>
      </c>
      <c r="B7302" s="3">
        <v>45808</v>
      </c>
      <c r="C7302" s="4">
        <v>0.40599537037037037</v>
      </c>
      <c r="D7302" t="s">
        <v>412</v>
      </c>
      <c r="E7302">
        <v>1</v>
      </c>
      <c r="F7302" t="s">
        <v>15</v>
      </c>
      <c r="G7302" t="s">
        <v>413</v>
      </c>
      <c r="H7302" t="s">
        <v>414</v>
      </c>
      <c r="J7302" t="s">
        <v>403</v>
      </c>
      <c r="K7302">
        <v>2</v>
      </c>
      <c r="L7302" t="str">
        <f>_xlfn.CONCAT(D7302,F7302)</f>
        <v>Iced tea12 oz</v>
      </c>
      <c r="M7302" s="10">
        <f>E7302*_xlfn.XLOOKUP(L7302,PriceListData!$F$2:$F$97,PriceListData!$E$2:$E$97)</f>
        <v>4.25</v>
      </c>
      <c r="N7302" t="str">
        <f>TEXT(B7302,"dddd")</f>
        <v>Saturday</v>
      </c>
    </row>
    <row r="7303" spans="1:14" x14ac:dyDescent="0.35">
      <c r="A7303">
        <v>293315</v>
      </c>
      <c r="B7303" s="3">
        <v>45808</v>
      </c>
      <c r="C7303" s="4">
        <v>0.40599537037037037</v>
      </c>
      <c r="D7303" t="s">
        <v>52</v>
      </c>
      <c r="E7303">
        <v>1</v>
      </c>
      <c r="F7303" t="s">
        <v>15</v>
      </c>
      <c r="G7303" t="s">
        <v>405</v>
      </c>
      <c r="H7303" t="s">
        <v>414</v>
      </c>
      <c r="J7303" t="s">
        <v>403</v>
      </c>
      <c r="K7303">
        <v>2</v>
      </c>
      <c r="L7303" t="str">
        <f>_xlfn.CONCAT(D7303,F7303)</f>
        <v>Frappé12 oz</v>
      </c>
      <c r="M7303" s="10">
        <f>E7303*_xlfn.XLOOKUP(L7303,PriceListData!$F$2:$F$97,PriceListData!$E$2:$E$97)</f>
        <v>4.75</v>
      </c>
      <c r="N7303" t="str">
        <f>TEXT(B7303,"dddd")</f>
        <v>Saturday</v>
      </c>
    </row>
    <row r="7304" spans="1:14" x14ac:dyDescent="0.35">
      <c r="A7304">
        <v>293312</v>
      </c>
      <c r="B7304" s="3">
        <v>45808</v>
      </c>
      <c r="C7304" s="4">
        <v>0.40261574074074075</v>
      </c>
      <c r="D7304" t="s">
        <v>65</v>
      </c>
      <c r="E7304">
        <v>1</v>
      </c>
      <c r="F7304" t="s">
        <v>15</v>
      </c>
      <c r="G7304" t="s">
        <v>405</v>
      </c>
      <c r="H7304" t="s">
        <v>406</v>
      </c>
      <c r="J7304" t="s">
        <v>403</v>
      </c>
      <c r="K7304">
        <v>2</v>
      </c>
      <c r="L7304" t="str">
        <f>_xlfn.CONCAT(D7304,F7304)</f>
        <v>Cappuccino12 oz</v>
      </c>
      <c r="M7304" s="10">
        <f>E7304*_xlfn.XLOOKUP(L7304,PriceListData!$F$2:$F$97,PriceListData!$E$2:$E$97)</f>
        <v>5.5</v>
      </c>
      <c r="N7304" t="str">
        <f>TEXT(B7304,"dddd")</f>
        <v>Saturday</v>
      </c>
    </row>
    <row r="7305" spans="1:14" x14ac:dyDescent="0.35">
      <c r="A7305">
        <v>293311</v>
      </c>
      <c r="B7305" s="3">
        <v>45808</v>
      </c>
      <c r="C7305" s="4">
        <v>0.40168981481481481</v>
      </c>
      <c r="D7305" t="s">
        <v>40</v>
      </c>
      <c r="E7305">
        <v>1</v>
      </c>
      <c r="F7305" t="s">
        <v>35</v>
      </c>
      <c r="G7305" t="s">
        <v>405</v>
      </c>
      <c r="H7305" t="s">
        <v>406</v>
      </c>
      <c r="J7305" t="s">
        <v>403</v>
      </c>
      <c r="K7305">
        <v>1</v>
      </c>
      <c r="L7305" t="str">
        <f>_xlfn.CONCAT(D7305,F7305)</f>
        <v>Espresso1 oz</v>
      </c>
      <c r="M7305" s="10">
        <f>E7305*_xlfn.XLOOKUP(L7305,PriceListData!$F$2:$F$97,PriceListData!$E$2:$E$97)</f>
        <v>2.5</v>
      </c>
      <c r="N7305" t="str">
        <f>TEXT(B7305,"dddd")</f>
        <v>Saturday</v>
      </c>
    </row>
    <row r="7306" spans="1:14" x14ac:dyDescent="0.35">
      <c r="A7306">
        <v>293310</v>
      </c>
      <c r="B7306" s="3">
        <v>45808</v>
      </c>
      <c r="C7306" s="4">
        <v>0.40128472222222222</v>
      </c>
      <c r="D7306" t="s">
        <v>52</v>
      </c>
      <c r="E7306">
        <v>1</v>
      </c>
      <c r="F7306" t="s">
        <v>15</v>
      </c>
      <c r="G7306" t="s">
        <v>405</v>
      </c>
      <c r="H7306" t="s">
        <v>414</v>
      </c>
      <c r="J7306" t="s">
        <v>403</v>
      </c>
      <c r="K7306">
        <v>2</v>
      </c>
      <c r="L7306" t="str">
        <f>_xlfn.CONCAT(D7306,F7306)</f>
        <v>Frappé12 oz</v>
      </c>
      <c r="M7306" s="10">
        <f>E7306*_xlfn.XLOOKUP(L7306,PriceListData!$F$2:$F$97,PriceListData!$E$2:$E$97)</f>
        <v>4.75</v>
      </c>
      <c r="N7306" t="str">
        <f>TEXT(B7306,"dddd")</f>
        <v>Saturday</v>
      </c>
    </row>
    <row r="7307" spans="1:14" x14ac:dyDescent="0.35">
      <c r="A7307">
        <v>293309</v>
      </c>
      <c r="B7307" s="3">
        <v>45808</v>
      </c>
      <c r="C7307" s="4">
        <v>0.40105324074074072</v>
      </c>
      <c r="D7307" t="s">
        <v>21</v>
      </c>
      <c r="E7307">
        <v>1</v>
      </c>
      <c r="F7307" t="s">
        <v>15</v>
      </c>
      <c r="G7307" t="s">
        <v>405</v>
      </c>
      <c r="H7307" t="s">
        <v>406</v>
      </c>
      <c r="J7307" t="s">
        <v>403</v>
      </c>
      <c r="K7307">
        <v>1</v>
      </c>
      <c r="L7307" t="str">
        <f>_xlfn.CONCAT(D7307,F7307)</f>
        <v>Pourover12 oz</v>
      </c>
      <c r="M7307" s="10">
        <f>E7307*_xlfn.XLOOKUP(L7307,PriceListData!$F$2:$F$97,PriceListData!$E$2:$E$97)</f>
        <v>3.5</v>
      </c>
      <c r="N7307" t="str">
        <f>TEXT(B7307,"dddd")</f>
        <v>Saturday</v>
      </c>
    </row>
    <row r="7308" spans="1:14" x14ac:dyDescent="0.35">
      <c r="A7308">
        <v>293308</v>
      </c>
      <c r="B7308" s="3">
        <v>45808</v>
      </c>
      <c r="C7308" s="4">
        <v>0.40049768518518519</v>
      </c>
      <c r="D7308" t="s">
        <v>21</v>
      </c>
      <c r="E7308">
        <v>1</v>
      </c>
      <c r="F7308" t="s">
        <v>15</v>
      </c>
      <c r="G7308" t="s">
        <v>405</v>
      </c>
      <c r="H7308" t="s">
        <v>406</v>
      </c>
      <c r="J7308" t="s">
        <v>403</v>
      </c>
      <c r="K7308">
        <v>1</v>
      </c>
      <c r="L7308" t="str">
        <f>_xlfn.CONCAT(D7308,F7308)</f>
        <v>Pourover12 oz</v>
      </c>
      <c r="M7308" s="10">
        <f>E7308*_xlfn.XLOOKUP(L7308,PriceListData!$F$2:$F$97,PriceListData!$E$2:$E$97)</f>
        <v>3.5</v>
      </c>
      <c r="N7308" t="str">
        <f>TEXT(B7308,"dddd")</f>
        <v>Saturday</v>
      </c>
    </row>
    <row r="7309" spans="1:14" x14ac:dyDescent="0.35">
      <c r="A7309">
        <v>293307</v>
      </c>
      <c r="B7309" s="3">
        <v>45808</v>
      </c>
      <c r="C7309" s="4">
        <v>0.40004629629629629</v>
      </c>
      <c r="D7309" t="s">
        <v>21</v>
      </c>
      <c r="E7309">
        <v>1</v>
      </c>
      <c r="F7309" t="s">
        <v>15</v>
      </c>
      <c r="G7309" t="s">
        <v>405</v>
      </c>
      <c r="H7309" t="s">
        <v>406</v>
      </c>
      <c r="J7309" t="s">
        <v>403</v>
      </c>
      <c r="K7309">
        <v>2</v>
      </c>
      <c r="L7309" t="str">
        <f>_xlfn.CONCAT(D7309,F7309)</f>
        <v>Pourover12 oz</v>
      </c>
      <c r="M7309" s="10">
        <f>E7309*_xlfn.XLOOKUP(L7309,PriceListData!$F$2:$F$97,PriceListData!$E$2:$E$97)</f>
        <v>3.5</v>
      </c>
      <c r="N7309" t="str">
        <f>TEXT(B7309,"dddd")</f>
        <v>Saturday</v>
      </c>
    </row>
    <row r="7310" spans="1:14" x14ac:dyDescent="0.35">
      <c r="A7310">
        <v>293305</v>
      </c>
      <c r="B7310" s="3">
        <v>45808</v>
      </c>
      <c r="C7310" s="4">
        <v>0.39541666666666669</v>
      </c>
      <c r="D7310" t="s">
        <v>428</v>
      </c>
      <c r="E7310">
        <v>1</v>
      </c>
      <c r="F7310" t="s">
        <v>15</v>
      </c>
      <c r="G7310" t="s">
        <v>413</v>
      </c>
      <c r="H7310" t="s">
        <v>406</v>
      </c>
      <c r="J7310" t="s">
        <v>403</v>
      </c>
      <c r="K7310">
        <v>1</v>
      </c>
      <c r="L7310" t="str">
        <f>_xlfn.CONCAT(D7310,F7310)</f>
        <v>Rooibos latté12 oz</v>
      </c>
      <c r="M7310" s="10">
        <f>E7310*_xlfn.XLOOKUP(L7310,PriceListData!$F$2:$F$97,PriceListData!$E$2:$E$97)</f>
        <v>5.5</v>
      </c>
      <c r="N7310" t="str">
        <f>TEXT(B7310,"dddd")</f>
        <v>Saturday</v>
      </c>
    </row>
    <row r="7311" spans="1:14" x14ac:dyDescent="0.35">
      <c r="A7311">
        <v>293304</v>
      </c>
      <c r="B7311" s="3">
        <v>45808</v>
      </c>
      <c r="C7311" s="4">
        <v>0.3947222222222222</v>
      </c>
      <c r="D7311" t="s">
        <v>52</v>
      </c>
      <c r="E7311">
        <v>1</v>
      </c>
      <c r="F7311" t="s">
        <v>15</v>
      </c>
      <c r="G7311" t="s">
        <v>405</v>
      </c>
      <c r="H7311" t="s">
        <v>414</v>
      </c>
      <c r="J7311" t="s">
        <v>403</v>
      </c>
      <c r="K7311">
        <v>1</v>
      </c>
      <c r="L7311" t="str">
        <f>_xlfn.CONCAT(D7311,F7311)</f>
        <v>Frappé12 oz</v>
      </c>
      <c r="M7311" s="10">
        <f>E7311*_xlfn.XLOOKUP(L7311,PriceListData!$F$2:$F$97,PriceListData!$E$2:$E$97)</f>
        <v>4.75</v>
      </c>
      <c r="N7311" t="str">
        <f>TEXT(B7311,"dddd")</f>
        <v>Saturday</v>
      </c>
    </row>
    <row r="7312" spans="1:14" x14ac:dyDescent="0.35">
      <c r="A7312">
        <v>293303</v>
      </c>
      <c r="B7312" s="3">
        <v>45808</v>
      </c>
      <c r="C7312" s="4">
        <v>0.39422453703703703</v>
      </c>
      <c r="D7312" t="s">
        <v>52</v>
      </c>
      <c r="E7312">
        <v>1</v>
      </c>
      <c r="F7312" t="s">
        <v>15</v>
      </c>
      <c r="G7312" t="s">
        <v>405</v>
      </c>
      <c r="H7312" t="s">
        <v>414</v>
      </c>
      <c r="J7312" t="s">
        <v>403</v>
      </c>
      <c r="K7312">
        <v>1</v>
      </c>
      <c r="L7312" t="str">
        <f>_xlfn.CONCAT(D7312,F7312)</f>
        <v>Frappé12 oz</v>
      </c>
      <c r="M7312" s="10">
        <f>E7312*_xlfn.XLOOKUP(L7312,PriceListData!$F$2:$F$97,PriceListData!$E$2:$E$97)</f>
        <v>4.75</v>
      </c>
      <c r="N7312" t="str">
        <f>TEXT(B7312,"dddd")</f>
        <v>Saturday</v>
      </c>
    </row>
    <row r="7313" spans="1:14" x14ac:dyDescent="0.35">
      <c r="A7313">
        <v>293301</v>
      </c>
      <c r="B7313" s="3">
        <v>45808</v>
      </c>
      <c r="C7313" s="4">
        <v>0.38975694444444442</v>
      </c>
      <c r="D7313" t="s">
        <v>409</v>
      </c>
      <c r="E7313">
        <v>1</v>
      </c>
      <c r="F7313" t="s">
        <v>15</v>
      </c>
      <c r="G7313" t="s">
        <v>405</v>
      </c>
      <c r="H7313" t="s">
        <v>406</v>
      </c>
      <c r="J7313" t="s">
        <v>403</v>
      </c>
      <c r="K7313">
        <v>1</v>
      </c>
      <c r="L7313" t="str">
        <f>_xlfn.CONCAT(D7313,F7313)</f>
        <v>Drip coffee12 oz</v>
      </c>
      <c r="M7313" s="10">
        <f>E7313*_xlfn.XLOOKUP(L7313,PriceListData!$F$2:$F$97,PriceListData!$E$2:$E$97)</f>
        <v>2.25</v>
      </c>
      <c r="N7313" t="str">
        <f>TEXT(B7313,"dddd")</f>
        <v>Saturday</v>
      </c>
    </row>
    <row r="7314" spans="1:14" x14ac:dyDescent="0.35">
      <c r="A7314">
        <v>293300</v>
      </c>
      <c r="B7314" s="3">
        <v>45808</v>
      </c>
      <c r="C7314" s="4">
        <v>0.38646990740740739</v>
      </c>
      <c r="D7314" t="s">
        <v>52</v>
      </c>
      <c r="E7314">
        <v>1</v>
      </c>
      <c r="F7314" t="s">
        <v>15</v>
      </c>
      <c r="G7314" t="s">
        <v>405</v>
      </c>
      <c r="H7314" t="s">
        <v>414</v>
      </c>
      <c r="J7314" t="s">
        <v>403</v>
      </c>
      <c r="K7314">
        <v>1</v>
      </c>
      <c r="L7314" t="str">
        <f>_xlfn.CONCAT(D7314,F7314)</f>
        <v>Frappé12 oz</v>
      </c>
      <c r="M7314" s="10">
        <f>E7314*_xlfn.XLOOKUP(L7314,PriceListData!$F$2:$F$97,PriceListData!$E$2:$E$97)</f>
        <v>4.75</v>
      </c>
      <c r="N7314" t="str">
        <f>TEXT(B7314,"dddd")</f>
        <v>Saturday</v>
      </c>
    </row>
    <row r="7315" spans="1:14" x14ac:dyDescent="0.35">
      <c r="A7315">
        <v>293300</v>
      </c>
      <c r="B7315" s="3">
        <v>45808</v>
      </c>
      <c r="C7315" s="4">
        <v>0.38646990740740739</v>
      </c>
      <c r="D7315" t="s">
        <v>404</v>
      </c>
      <c r="E7315">
        <v>1</v>
      </c>
      <c r="F7315" t="s">
        <v>15</v>
      </c>
      <c r="G7315" t="s">
        <v>405</v>
      </c>
      <c r="H7315" t="s">
        <v>406</v>
      </c>
      <c r="J7315" t="s">
        <v>403</v>
      </c>
      <c r="K7315">
        <v>1</v>
      </c>
      <c r="L7315" t="str">
        <f>_xlfn.CONCAT(D7315,F7315)</f>
        <v>Café latté12 oz</v>
      </c>
      <c r="M7315" s="10">
        <f>E7315*_xlfn.XLOOKUP(L7315,PriceListData!$F$2:$F$97,PriceListData!$E$2:$E$97)</f>
        <v>4.25</v>
      </c>
      <c r="N7315" t="str">
        <f>TEXT(B7315,"dddd")</f>
        <v>Saturday</v>
      </c>
    </row>
    <row r="7316" spans="1:14" x14ac:dyDescent="0.35">
      <c r="A7316">
        <v>293299</v>
      </c>
      <c r="B7316" s="3">
        <v>45808</v>
      </c>
      <c r="C7316" s="4">
        <v>0.38571759259259258</v>
      </c>
      <c r="D7316" t="s">
        <v>21</v>
      </c>
      <c r="E7316">
        <v>1</v>
      </c>
      <c r="F7316" t="s">
        <v>15</v>
      </c>
      <c r="G7316" t="s">
        <v>405</v>
      </c>
      <c r="H7316" t="s">
        <v>406</v>
      </c>
      <c r="J7316" t="s">
        <v>403</v>
      </c>
      <c r="K7316">
        <v>2</v>
      </c>
      <c r="L7316" t="str">
        <f>_xlfn.CONCAT(D7316,F7316)</f>
        <v>Pourover12 oz</v>
      </c>
      <c r="M7316" s="10">
        <f>E7316*_xlfn.XLOOKUP(L7316,PriceListData!$F$2:$F$97,PriceListData!$E$2:$E$97)</f>
        <v>3.5</v>
      </c>
      <c r="N7316" t="str">
        <f>TEXT(B7316,"dddd")</f>
        <v>Saturday</v>
      </c>
    </row>
    <row r="7317" spans="1:14" x14ac:dyDescent="0.35">
      <c r="A7317">
        <v>293298</v>
      </c>
      <c r="B7317" s="3">
        <v>45808</v>
      </c>
      <c r="C7317" s="4">
        <v>0.38396990740740738</v>
      </c>
      <c r="D7317" t="s">
        <v>400</v>
      </c>
      <c r="E7317">
        <v>1</v>
      </c>
      <c r="G7317" t="s">
        <v>401</v>
      </c>
      <c r="H7317" t="s">
        <v>402</v>
      </c>
      <c r="J7317" t="s">
        <v>403</v>
      </c>
      <c r="K7317">
        <v>1</v>
      </c>
      <c r="L7317" t="str">
        <f>_xlfn.CONCAT(D7317,F7317)</f>
        <v>Community calendar and coupon book</v>
      </c>
      <c r="M7317" s="10">
        <f>E7317*_xlfn.XLOOKUP(L7317,PriceListData!$F$2:$F$97,PriceListData!$E$2:$E$97)</f>
        <v>20</v>
      </c>
      <c r="N7317" t="str">
        <f>TEXT(B7317,"dddd")</f>
        <v>Saturday</v>
      </c>
    </row>
    <row r="7318" spans="1:14" x14ac:dyDescent="0.35">
      <c r="A7318">
        <v>293296</v>
      </c>
      <c r="B7318" s="3">
        <v>45808</v>
      </c>
      <c r="C7318" s="4">
        <v>0.38168981481481479</v>
      </c>
      <c r="D7318" t="s">
        <v>21</v>
      </c>
      <c r="E7318">
        <v>1</v>
      </c>
      <c r="F7318" t="s">
        <v>15</v>
      </c>
      <c r="G7318" t="s">
        <v>405</v>
      </c>
      <c r="H7318" t="s">
        <v>406</v>
      </c>
      <c r="J7318" t="s">
        <v>403</v>
      </c>
      <c r="K7318">
        <v>2</v>
      </c>
      <c r="L7318" t="str">
        <f>_xlfn.CONCAT(D7318,F7318)</f>
        <v>Pourover12 oz</v>
      </c>
      <c r="M7318" s="10">
        <f>E7318*_xlfn.XLOOKUP(L7318,PriceListData!$F$2:$F$97,PriceListData!$E$2:$E$97)</f>
        <v>3.5</v>
      </c>
      <c r="N7318" t="str">
        <f>TEXT(B7318,"dddd")</f>
        <v>Saturday</v>
      </c>
    </row>
    <row r="7319" spans="1:14" x14ac:dyDescent="0.35">
      <c r="A7319">
        <v>293294</v>
      </c>
      <c r="B7319" s="3">
        <v>45808</v>
      </c>
      <c r="C7319" s="4">
        <v>0.38046296296296295</v>
      </c>
      <c r="D7319" t="s">
        <v>412</v>
      </c>
      <c r="E7319">
        <v>1</v>
      </c>
      <c r="F7319" t="s">
        <v>15</v>
      </c>
      <c r="G7319" t="s">
        <v>413</v>
      </c>
      <c r="H7319" t="s">
        <v>414</v>
      </c>
      <c r="J7319" t="s">
        <v>403</v>
      </c>
      <c r="K7319">
        <v>1</v>
      </c>
      <c r="L7319" t="str">
        <f>_xlfn.CONCAT(D7319,F7319)</f>
        <v>Iced tea12 oz</v>
      </c>
      <c r="M7319" s="10">
        <f>E7319*_xlfn.XLOOKUP(L7319,PriceListData!$F$2:$F$97,PriceListData!$E$2:$E$97)</f>
        <v>4.25</v>
      </c>
      <c r="N7319" t="str">
        <f>TEXT(B7319,"dddd")</f>
        <v>Saturday</v>
      </c>
    </row>
    <row r="7320" spans="1:14" x14ac:dyDescent="0.35">
      <c r="A7320">
        <v>293294</v>
      </c>
      <c r="B7320" s="3">
        <v>45808</v>
      </c>
      <c r="C7320" s="4">
        <v>0.38046296296296295</v>
      </c>
      <c r="D7320" t="s">
        <v>52</v>
      </c>
      <c r="E7320">
        <v>1</v>
      </c>
      <c r="F7320" t="s">
        <v>15</v>
      </c>
      <c r="G7320" t="s">
        <v>405</v>
      </c>
      <c r="H7320" t="s">
        <v>414</v>
      </c>
      <c r="J7320" t="s">
        <v>403</v>
      </c>
      <c r="K7320">
        <v>1</v>
      </c>
      <c r="L7320" t="str">
        <f>_xlfn.CONCAT(D7320,F7320)</f>
        <v>Frappé12 oz</v>
      </c>
      <c r="M7320" s="10">
        <f>E7320*_xlfn.XLOOKUP(L7320,PriceListData!$F$2:$F$97,PriceListData!$E$2:$E$97)</f>
        <v>4.75</v>
      </c>
      <c r="N7320" t="str">
        <f>TEXT(B7320,"dddd")</f>
        <v>Saturday</v>
      </c>
    </row>
    <row r="7321" spans="1:14" x14ac:dyDescent="0.35">
      <c r="A7321">
        <v>293293</v>
      </c>
      <c r="B7321" s="3">
        <v>45808</v>
      </c>
      <c r="C7321" s="4">
        <v>0.37958333333333333</v>
      </c>
      <c r="D7321" t="s">
        <v>409</v>
      </c>
      <c r="E7321">
        <v>1</v>
      </c>
      <c r="F7321" t="s">
        <v>15</v>
      </c>
      <c r="G7321" t="s">
        <v>405</v>
      </c>
      <c r="H7321" t="s">
        <v>406</v>
      </c>
      <c r="J7321" t="s">
        <v>403</v>
      </c>
      <c r="K7321">
        <v>1</v>
      </c>
      <c r="L7321" t="str">
        <f>_xlfn.CONCAT(D7321,F7321)</f>
        <v>Drip coffee12 oz</v>
      </c>
      <c r="M7321" s="10">
        <f>E7321*_xlfn.XLOOKUP(L7321,PriceListData!$F$2:$F$97,PriceListData!$E$2:$E$97)</f>
        <v>2.25</v>
      </c>
      <c r="N7321" t="str">
        <f>TEXT(B7321,"dddd")</f>
        <v>Saturday</v>
      </c>
    </row>
    <row r="7322" spans="1:14" x14ac:dyDescent="0.35">
      <c r="A7322">
        <v>293291</v>
      </c>
      <c r="B7322" s="3">
        <v>45808</v>
      </c>
      <c r="C7322" s="4">
        <v>0.37296296296296294</v>
      </c>
      <c r="D7322" t="s">
        <v>21</v>
      </c>
      <c r="E7322">
        <v>1</v>
      </c>
      <c r="F7322" t="s">
        <v>15</v>
      </c>
      <c r="G7322" t="s">
        <v>405</v>
      </c>
      <c r="H7322" t="s">
        <v>406</v>
      </c>
      <c r="J7322" t="s">
        <v>403</v>
      </c>
      <c r="K7322">
        <v>1</v>
      </c>
      <c r="L7322" t="str">
        <f>_xlfn.CONCAT(D7322,F7322)</f>
        <v>Pourover12 oz</v>
      </c>
      <c r="M7322" s="10">
        <f>E7322*_xlfn.XLOOKUP(L7322,PriceListData!$F$2:$F$97,PriceListData!$E$2:$E$97)</f>
        <v>3.5</v>
      </c>
      <c r="N7322" t="str">
        <f>TEXT(B7322,"dddd")</f>
        <v>Saturday</v>
      </c>
    </row>
    <row r="7323" spans="1:14" x14ac:dyDescent="0.35">
      <c r="A7323">
        <v>293290</v>
      </c>
      <c r="B7323" s="3">
        <v>45808</v>
      </c>
      <c r="C7323" s="4">
        <v>0.37177083333333333</v>
      </c>
      <c r="D7323" t="s">
        <v>407</v>
      </c>
      <c r="E7323">
        <v>1</v>
      </c>
      <c r="G7323" t="s">
        <v>405</v>
      </c>
      <c r="H7323" t="s">
        <v>408</v>
      </c>
      <c r="J7323" t="s">
        <v>403</v>
      </c>
      <c r="K7323">
        <v>1</v>
      </c>
      <c r="L7323" t="str">
        <f>_xlfn.CONCAT(D7323,F7323)</f>
        <v>Drip coffee refill</v>
      </c>
      <c r="M7323" s="10">
        <f>E7323*_xlfn.XLOOKUP(L7323,PriceListData!$F$2:$F$97,PriceListData!$E$2:$E$97)</f>
        <v>1.25</v>
      </c>
      <c r="N7323" t="str">
        <f>TEXT(B7323,"dddd")</f>
        <v>Saturday</v>
      </c>
    </row>
    <row r="7324" spans="1:14" x14ac:dyDescent="0.35">
      <c r="A7324">
        <v>293289</v>
      </c>
      <c r="B7324" s="3">
        <v>45808</v>
      </c>
      <c r="C7324" s="4">
        <v>0.36873842592592593</v>
      </c>
      <c r="D7324" t="s">
        <v>54</v>
      </c>
      <c r="E7324">
        <v>1</v>
      </c>
      <c r="G7324" t="s">
        <v>415</v>
      </c>
      <c r="H7324" t="s">
        <v>416</v>
      </c>
      <c r="J7324" t="s">
        <v>403</v>
      </c>
      <c r="K7324">
        <v>1</v>
      </c>
      <c r="L7324" t="str">
        <f>_xlfn.CONCAT(D7324,F7324)</f>
        <v>Syrup</v>
      </c>
      <c r="M7324" s="10">
        <f>E7324*_xlfn.XLOOKUP(L7324,PriceListData!$F$2:$F$97,PriceListData!$E$2:$E$97)</f>
        <v>0.75</v>
      </c>
      <c r="N7324" t="str">
        <f>TEXT(B7324,"dddd")</f>
        <v>Saturday</v>
      </c>
    </row>
    <row r="7325" spans="1:14" x14ac:dyDescent="0.35">
      <c r="A7325">
        <v>293289</v>
      </c>
      <c r="B7325" s="3">
        <v>45808</v>
      </c>
      <c r="C7325" s="4">
        <v>0.36873842592592593</v>
      </c>
      <c r="D7325" t="s">
        <v>21</v>
      </c>
      <c r="E7325">
        <v>1</v>
      </c>
      <c r="F7325" t="s">
        <v>15</v>
      </c>
      <c r="G7325" t="s">
        <v>405</v>
      </c>
      <c r="H7325" t="s">
        <v>406</v>
      </c>
      <c r="J7325" t="s">
        <v>403</v>
      </c>
      <c r="K7325">
        <v>1</v>
      </c>
      <c r="L7325" t="str">
        <f>_xlfn.CONCAT(D7325,F7325)</f>
        <v>Pourover12 oz</v>
      </c>
      <c r="M7325" s="10">
        <f>E7325*_xlfn.XLOOKUP(L7325,PriceListData!$F$2:$F$97,PriceListData!$E$2:$E$97)</f>
        <v>3.5</v>
      </c>
      <c r="N7325" t="str">
        <f>TEXT(B7325,"dddd")</f>
        <v>Saturday</v>
      </c>
    </row>
    <row r="7326" spans="1:14" x14ac:dyDescent="0.35">
      <c r="A7326">
        <v>293289</v>
      </c>
      <c r="B7326" s="3">
        <v>45808</v>
      </c>
      <c r="C7326" s="4">
        <v>0.36873842592592593</v>
      </c>
      <c r="D7326" t="s">
        <v>420</v>
      </c>
      <c r="E7326">
        <v>1</v>
      </c>
      <c r="F7326" t="s">
        <v>76</v>
      </c>
      <c r="G7326" t="s">
        <v>413</v>
      </c>
      <c r="H7326" t="s">
        <v>406</v>
      </c>
      <c r="J7326" t="s">
        <v>403</v>
      </c>
      <c r="K7326">
        <v>1</v>
      </c>
      <c r="L7326" t="str">
        <f>_xlfn.CONCAT(D7326,F7326)</f>
        <v>Moroccan tea10 oz</v>
      </c>
      <c r="M7326" s="10">
        <f>E7326*_xlfn.XLOOKUP(L7326,PriceListData!$F$2:$F$97,PriceListData!$E$2:$E$97)</f>
        <v>3</v>
      </c>
      <c r="N7326" t="str">
        <f>TEXT(B7326,"dddd")</f>
        <v>Saturday</v>
      </c>
    </row>
    <row r="7327" spans="1:14" x14ac:dyDescent="0.35">
      <c r="A7327">
        <v>293287</v>
      </c>
      <c r="B7327" s="3">
        <v>45808</v>
      </c>
      <c r="C7327" s="4">
        <v>0.36431712962962964</v>
      </c>
      <c r="D7327" t="s">
        <v>411</v>
      </c>
      <c r="E7327">
        <v>1</v>
      </c>
      <c r="F7327" t="s">
        <v>24</v>
      </c>
      <c r="G7327" t="s">
        <v>405</v>
      </c>
      <c r="H7327" t="s">
        <v>406</v>
      </c>
      <c r="J7327" t="s">
        <v>403</v>
      </c>
      <c r="K7327">
        <v>1</v>
      </c>
      <c r="L7327" t="str">
        <f>_xlfn.CONCAT(D7327,F7327)</f>
        <v>Turkish coffee3 oz</v>
      </c>
      <c r="M7327" s="10">
        <f>E7327*_xlfn.XLOOKUP(L7327,PriceListData!$F$2:$F$97,PriceListData!$E$2:$E$97)</f>
        <v>3.75</v>
      </c>
      <c r="N7327" t="str">
        <f>TEXT(B7327,"dddd")</f>
        <v>Saturday</v>
      </c>
    </row>
    <row r="7328" spans="1:14" x14ac:dyDescent="0.35">
      <c r="A7328">
        <v>293286</v>
      </c>
      <c r="B7328" s="3">
        <v>45808</v>
      </c>
      <c r="C7328" s="4">
        <v>0.35935185185185187</v>
      </c>
      <c r="D7328" t="s">
        <v>425</v>
      </c>
      <c r="E7328">
        <v>1</v>
      </c>
      <c r="F7328" t="s">
        <v>15</v>
      </c>
      <c r="G7328" t="s">
        <v>405</v>
      </c>
      <c r="H7328" t="s">
        <v>414</v>
      </c>
      <c r="J7328" t="s">
        <v>403</v>
      </c>
      <c r="K7328">
        <v>1</v>
      </c>
      <c r="L7328" t="str">
        <f>_xlfn.CONCAT(D7328,F7328)</f>
        <v>Iced Guillermo12 oz</v>
      </c>
      <c r="M7328" s="10">
        <f>E7328*_xlfn.XLOOKUP(L7328,PriceListData!$F$2:$F$97,PriceListData!$E$2:$E$97)</f>
        <v>3.5</v>
      </c>
      <c r="N7328" t="str">
        <f>TEXT(B7328,"dddd")</f>
        <v>Saturday</v>
      </c>
    </row>
    <row r="7329" spans="1:14" x14ac:dyDescent="0.35">
      <c r="A7329">
        <v>293283</v>
      </c>
      <c r="B7329" s="3">
        <v>45808</v>
      </c>
      <c r="C7329" s="4">
        <v>0.35412037037037036</v>
      </c>
      <c r="D7329" t="s">
        <v>65</v>
      </c>
      <c r="E7329">
        <v>1</v>
      </c>
      <c r="F7329" t="s">
        <v>15</v>
      </c>
      <c r="G7329" t="s">
        <v>405</v>
      </c>
      <c r="H7329" t="s">
        <v>406</v>
      </c>
      <c r="J7329" t="s">
        <v>403</v>
      </c>
      <c r="K7329">
        <v>1</v>
      </c>
      <c r="L7329" t="str">
        <f>_xlfn.CONCAT(D7329,F7329)</f>
        <v>Cappuccino12 oz</v>
      </c>
      <c r="M7329" s="10">
        <f>E7329*_xlfn.XLOOKUP(L7329,PriceListData!$F$2:$F$97,PriceListData!$E$2:$E$97)</f>
        <v>5.5</v>
      </c>
      <c r="N7329" t="str">
        <f>TEXT(B7329,"dddd")</f>
        <v>Saturday</v>
      </c>
    </row>
    <row r="7330" spans="1:14" x14ac:dyDescent="0.35">
      <c r="A7330">
        <v>293282</v>
      </c>
      <c r="B7330" s="3">
        <v>45808</v>
      </c>
      <c r="C7330" s="4">
        <v>0.35314814814814816</v>
      </c>
      <c r="D7330" t="s">
        <v>21</v>
      </c>
      <c r="E7330">
        <v>1</v>
      </c>
      <c r="F7330" t="s">
        <v>15</v>
      </c>
      <c r="G7330" t="s">
        <v>405</v>
      </c>
      <c r="H7330" t="s">
        <v>406</v>
      </c>
      <c r="J7330" t="s">
        <v>403</v>
      </c>
      <c r="K7330">
        <v>2</v>
      </c>
      <c r="L7330" t="str">
        <f>_xlfn.CONCAT(D7330,F7330)</f>
        <v>Pourover12 oz</v>
      </c>
      <c r="M7330" s="10">
        <f>E7330*_xlfn.XLOOKUP(L7330,PriceListData!$F$2:$F$97,PriceListData!$E$2:$E$97)</f>
        <v>3.5</v>
      </c>
      <c r="N7330" t="str">
        <f>TEXT(B7330,"dddd")</f>
        <v>Saturday</v>
      </c>
    </row>
    <row r="7331" spans="1:14" x14ac:dyDescent="0.35">
      <c r="A7331">
        <v>293280</v>
      </c>
      <c r="B7331" s="3">
        <v>45808</v>
      </c>
      <c r="C7331" s="4">
        <v>0.35249999999999998</v>
      </c>
      <c r="D7331" t="s">
        <v>52</v>
      </c>
      <c r="E7331">
        <v>1</v>
      </c>
      <c r="F7331" t="s">
        <v>15</v>
      </c>
      <c r="G7331" t="s">
        <v>405</v>
      </c>
      <c r="H7331" t="s">
        <v>414</v>
      </c>
      <c r="J7331" t="s">
        <v>403</v>
      </c>
      <c r="K7331">
        <v>1</v>
      </c>
      <c r="L7331" t="str">
        <f>_xlfn.CONCAT(D7331,F7331)</f>
        <v>Frappé12 oz</v>
      </c>
      <c r="M7331" s="10">
        <f>E7331*_xlfn.XLOOKUP(L7331,PriceListData!$F$2:$F$97,PriceListData!$E$2:$E$97)</f>
        <v>4.75</v>
      </c>
      <c r="N7331" t="str">
        <f>TEXT(B7331,"dddd")</f>
        <v>Saturday</v>
      </c>
    </row>
    <row r="7332" spans="1:14" x14ac:dyDescent="0.35">
      <c r="A7332">
        <v>293279</v>
      </c>
      <c r="B7332" s="3">
        <v>45808</v>
      </c>
      <c r="C7332" s="4">
        <v>0.35012731481481479</v>
      </c>
      <c r="D7332" t="s">
        <v>65</v>
      </c>
      <c r="E7332">
        <v>1</v>
      </c>
      <c r="F7332" t="s">
        <v>15</v>
      </c>
      <c r="G7332" t="s">
        <v>405</v>
      </c>
      <c r="H7332" t="s">
        <v>406</v>
      </c>
      <c r="J7332" t="s">
        <v>403</v>
      </c>
      <c r="K7332">
        <v>1</v>
      </c>
      <c r="L7332" t="str">
        <f>_xlfn.CONCAT(D7332,F7332)</f>
        <v>Cappuccino12 oz</v>
      </c>
      <c r="M7332" s="10">
        <f>E7332*_xlfn.XLOOKUP(L7332,PriceListData!$F$2:$F$97,PriceListData!$E$2:$E$97)</f>
        <v>5.5</v>
      </c>
      <c r="N7332" t="str">
        <f>TEXT(B7332,"dddd")</f>
        <v>Saturday</v>
      </c>
    </row>
    <row r="7333" spans="1:14" x14ac:dyDescent="0.35">
      <c r="A7333">
        <v>293278</v>
      </c>
      <c r="B7333" s="3">
        <v>45808</v>
      </c>
      <c r="C7333" s="4">
        <v>0.34967592592592595</v>
      </c>
      <c r="D7333" t="s">
        <v>452</v>
      </c>
      <c r="E7333">
        <v>1</v>
      </c>
      <c r="G7333" t="s">
        <v>401</v>
      </c>
      <c r="H7333" t="s">
        <v>453</v>
      </c>
      <c r="J7333" t="s">
        <v>403</v>
      </c>
      <c r="K7333">
        <v>2</v>
      </c>
      <c r="L7333" t="str">
        <f>_xlfn.CONCAT(D7333,F7333)</f>
        <v>Reusable travel mug</v>
      </c>
      <c r="M7333" s="10">
        <f>E7333*_xlfn.XLOOKUP(L7333,PriceListData!$F$2:$F$97,PriceListData!$E$2:$E$97)</f>
        <v>12.75</v>
      </c>
      <c r="N7333" t="str">
        <f>TEXT(B7333,"dddd")</f>
        <v>Saturday</v>
      </c>
    </row>
    <row r="7334" spans="1:14" x14ac:dyDescent="0.35">
      <c r="A7334">
        <v>293277</v>
      </c>
      <c r="B7334" s="3">
        <v>45808</v>
      </c>
      <c r="C7334" s="4">
        <v>0.34961805555555553</v>
      </c>
      <c r="D7334" t="s">
        <v>65</v>
      </c>
      <c r="E7334">
        <v>1</v>
      </c>
      <c r="F7334" t="s">
        <v>15</v>
      </c>
      <c r="G7334" t="s">
        <v>405</v>
      </c>
      <c r="H7334" t="s">
        <v>406</v>
      </c>
      <c r="J7334" t="s">
        <v>403</v>
      </c>
      <c r="K7334">
        <v>1</v>
      </c>
      <c r="L7334" t="str">
        <f>_xlfn.CONCAT(D7334,F7334)</f>
        <v>Cappuccino12 oz</v>
      </c>
      <c r="M7334" s="10">
        <f>E7334*_xlfn.XLOOKUP(L7334,PriceListData!$F$2:$F$97,PriceListData!$E$2:$E$97)</f>
        <v>5.5</v>
      </c>
      <c r="N7334" t="str">
        <f>TEXT(B7334,"dddd")</f>
        <v>Saturday</v>
      </c>
    </row>
    <row r="7335" spans="1:14" x14ac:dyDescent="0.35">
      <c r="A7335">
        <v>293276</v>
      </c>
      <c r="B7335" s="3">
        <v>45808</v>
      </c>
      <c r="C7335" s="4">
        <v>0.34885416666666669</v>
      </c>
      <c r="D7335" t="s">
        <v>52</v>
      </c>
      <c r="E7335">
        <v>1</v>
      </c>
      <c r="F7335" t="s">
        <v>15</v>
      </c>
      <c r="G7335" t="s">
        <v>405</v>
      </c>
      <c r="H7335" t="s">
        <v>414</v>
      </c>
      <c r="J7335" t="s">
        <v>403</v>
      </c>
      <c r="K7335">
        <v>1</v>
      </c>
      <c r="L7335" t="str">
        <f>_xlfn.CONCAT(D7335,F7335)</f>
        <v>Frappé12 oz</v>
      </c>
      <c r="M7335" s="10">
        <f>E7335*_xlfn.XLOOKUP(L7335,PriceListData!$F$2:$F$97,PriceListData!$E$2:$E$97)</f>
        <v>4.75</v>
      </c>
      <c r="N7335" t="str">
        <f>TEXT(B7335,"dddd")</f>
        <v>Saturday</v>
      </c>
    </row>
    <row r="7336" spans="1:14" x14ac:dyDescent="0.35">
      <c r="A7336">
        <v>293275</v>
      </c>
      <c r="B7336" s="3">
        <v>45808</v>
      </c>
      <c r="C7336" s="4">
        <v>0.34769675925925925</v>
      </c>
      <c r="D7336" t="s">
        <v>21</v>
      </c>
      <c r="E7336">
        <v>1</v>
      </c>
      <c r="F7336" t="s">
        <v>15</v>
      </c>
      <c r="G7336" t="s">
        <v>405</v>
      </c>
      <c r="H7336" t="s">
        <v>406</v>
      </c>
      <c r="J7336" t="s">
        <v>403</v>
      </c>
      <c r="K7336">
        <v>1</v>
      </c>
      <c r="L7336" t="str">
        <f>_xlfn.CONCAT(D7336,F7336)</f>
        <v>Pourover12 oz</v>
      </c>
      <c r="M7336" s="10">
        <f>E7336*_xlfn.XLOOKUP(L7336,PriceListData!$F$2:$F$97,PriceListData!$E$2:$E$97)</f>
        <v>3.5</v>
      </c>
      <c r="N7336" t="str">
        <f>TEXT(B7336,"dddd")</f>
        <v>Saturday</v>
      </c>
    </row>
    <row r="7337" spans="1:14" x14ac:dyDescent="0.35">
      <c r="A7337">
        <v>293273</v>
      </c>
      <c r="B7337" s="3">
        <v>45808</v>
      </c>
      <c r="C7337" s="4">
        <v>0.34627314814814814</v>
      </c>
      <c r="D7337" t="s">
        <v>52</v>
      </c>
      <c r="E7337">
        <v>1</v>
      </c>
      <c r="F7337" t="s">
        <v>15</v>
      </c>
      <c r="G7337" t="s">
        <v>405</v>
      </c>
      <c r="H7337" t="s">
        <v>414</v>
      </c>
      <c r="J7337" t="s">
        <v>403</v>
      </c>
      <c r="K7337">
        <v>1</v>
      </c>
      <c r="L7337" t="str">
        <f>_xlfn.CONCAT(D7337,F7337)</f>
        <v>Frappé12 oz</v>
      </c>
      <c r="M7337" s="10">
        <f>E7337*_xlfn.XLOOKUP(L7337,PriceListData!$F$2:$F$97,PriceListData!$E$2:$E$97)</f>
        <v>4.75</v>
      </c>
      <c r="N7337" t="str">
        <f>TEXT(B7337,"dddd")</f>
        <v>Saturday</v>
      </c>
    </row>
    <row r="7338" spans="1:14" x14ac:dyDescent="0.35">
      <c r="A7338">
        <v>293271</v>
      </c>
      <c r="B7338" s="3">
        <v>45808</v>
      </c>
      <c r="C7338" s="4">
        <v>0.33486111111111111</v>
      </c>
      <c r="D7338" t="s">
        <v>65</v>
      </c>
      <c r="E7338">
        <v>1</v>
      </c>
      <c r="F7338" t="s">
        <v>15</v>
      </c>
      <c r="G7338" t="s">
        <v>405</v>
      </c>
      <c r="H7338" t="s">
        <v>406</v>
      </c>
      <c r="J7338" t="s">
        <v>403</v>
      </c>
      <c r="K7338">
        <v>1</v>
      </c>
      <c r="L7338" t="str">
        <f>_xlfn.CONCAT(D7338,F7338)</f>
        <v>Cappuccino12 oz</v>
      </c>
      <c r="M7338" s="10">
        <f>E7338*_xlfn.XLOOKUP(L7338,PriceListData!$F$2:$F$97,PriceListData!$E$2:$E$97)</f>
        <v>5.5</v>
      </c>
      <c r="N7338" t="str">
        <f>TEXT(B7338,"dddd")</f>
        <v>Saturday</v>
      </c>
    </row>
    <row r="7339" spans="1:14" x14ac:dyDescent="0.35">
      <c r="A7339">
        <v>293270</v>
      </c>
      <c r="B7339" s="3">
        <v>45808</v>
      </c>
      <c r="C7339" s="4">
        <v>0.33462962962962961</v>
      </c>
      <c r="D7339" t="s">
        <v>52</v>
      </c>
      <c r="E7339">
        <v>1</v>
      </c>
      <c r="F7339" t="s">
        <v>15</v>
      </c>
      <c r="G7339" t="s">
        <v>405</v>
      </c>
      <c r="H7339" t="s">
        <v>414</v>
      </c>
      <c r="J7339" t="s">
        <v>403</v>
      </c>
      <c r="K7339">
        <v>1</v>
      </c>
      <c r="L7339" t="str">
        <f>_xlfn.CONCAT(D7339,F7339)</f>
        <v>Frappé12 oz</v>
      </c>
      <c r="M7339" s="10">
        <f>E7339*_xlfn.XLOOKUP(L7339,PriceListData!$F$2:$F$97,PriceListData!$E$2:$E$97)</f>
        <v>4.75</v>
      </c>
      <c r="N7339" t="str">
        <f>TEXT(B7339,"dddd")</f>
        <v>Saturday</v>
      </c>
    </row>
    <row r="7340" spans="1:14" x14ac:dyDescent="0.35">
      <c r="A7340">
        <v>293269</v>
      </c>
      <c r="B7340" s="3">
        <v>45808</v>
      </c>
      <c r="C7340" s="4">
        <v>0.33225694444444442</v>
      </c>
      <c r="D7340" t="s">
        <v>54</v>
      </c>
      <c r="E7340">
        <v>1</v>
      </c>
      <c r="G7340" t="s">
        <v>415</v>
      </c>
      <c r="H7340" t="s">
        <v>416</v>
      </c>
      <c r="J7340" t="s">
        <v>403</v>
      </c>
      <c r="K7340">
        <v>1</v>
      </c>
      <c r="L7340" t="str">
        <f>_xlfn.CONCAT(D7340,F7340)</f>
        <v>Syrup</v>
      </c>
      <c r="M7340" s="10">
        <f>E7340*_xlfn.XLOOKUP(L7340,PriceListData!$F$2:$F$97,PriceListData!$E$2:$E$97)</f>
        <v>0.75</v>
      </c>
      <c r="N7340" t="str">
        <f>TEXT(B7340,"dddd")</f>
        <v>Saturday</v>
      </c>
    </row>
    <row r="7341" spans="1:14" x14ac:dyDescent="0.35">
      <c r="A7341">
        <v>293269</v>
      </c>
      <c r="B7341" s="3">
        <v>45808</v>
      </c>
      <c r="C7341" s="4">
        <v>0.33225694444444442</v>
      </c>
      <c r="D7341" t="s">
        <v>21</v>
      </c>
      <c r="E7341">
        <v>1</v>
      </c>
      <c r="F7341" t="s">
        <v>15</v>
      </c>
      <c r="G7341" t="s">
        <v>405</v>
      </c>
      <c r="H7341" t="s">
        <v>406</v>
      </c>
      <c r="J7341" t="s">
        <v>403</v>
      </c>
      <c r="K7341">
        <v>1</v>
      </c>
      <c r="L7341" t="str">
        <f>_xlfn.CONCAT(D7341,F7341)</f>
        <v>Pourover12 oz</v>
      </c>
      <c r="M7341" s="10">
        <f>E7341*_xlfn.XLOOKUP(L7341,PriceListData!$F$2:$F$97,PriceListData!$E$2:$E$97)</f>
        <v>3.5</v>
      </c>
      <c r="N7341" t="str">
        <f>TEXT(B7341,"dddd")</f>
        <v>Saturday</v>
      </c>
    </row>
    <row r="7342" spans="1:14" x14ac:dyDescent="0.35">
      <c r="A7342">
        <v>293267</v>
      </c>
      <c r="B7342" s="3">
        <v>45808</v>
      </c>
      <c r="C7342" s="4">
        <v>0.33081018518518518</v>
      </c>
      <c r="D7342" t="s">
        <v>54</v>
      </c>
      <c r="E7342">
        <v>1</v>
      </c>
      <c r="G7342" t="s">
        <v>415</v>
      </c>
      <c r="H7342" t="s">
        <v>416</v>
      </c>
      <c r="J7342" t="s">
        <v>403</v>
      </c>
      <c r="K7342">
        <v>1</v>
      </c>
      <c r="L7342" t="str">
        <f>_xlfn.CONCAT(D7342,F7342)</f>
        <v>Syrup</v>
      </c>
      <c r="M7342" s="10">
        <f>E7342*_xlfn.XLOOKUP(L7342,PriceListData!$F$2:$F$97,PriceListData!$E$2:$E$97)</f>
        <v>0.75</v>
      </c>
      <c r="N7342" t="str">
        <f>TEXT(B7342,"dddd")</f>
        <v>Saturday</v>
      </c>
    </row>
    <row r="7343" spans="1:14" x14ac:dyDescent="0.35">
      <c r="A7343">
        <v>293267</v>
      </c>
      <c r="B7343" s="3">
        <v>45808</v>
      </c>
      <c r="C7343" s="4">
        <v>0.33081018518518518</v>
      </c>
      <c r="D7343" t="s">
        <v>21</v>
      </c>
      <c r="E7343">
        <v>1</v>
      </c>
      <c r="F7343" t="s">
        <v>15</v>
      </c>
      <c r="G7343" t="s">
        <v>405</v>
      </c>
      <c r="H7343" t="s">
        <v>406</v>
      </c>
      <c r="J7343" t="s">
        <v>403</v>
      </c>
      <c r="K7343">
        <v>1</v>
      </c>
      <c r="L7343" t="str">
        <f>_xlfn.CONCAT(D7343,F7343)</f>
        <v>Pourover12 oz</v>
      </c>
      <c r="M7343" s="10">
        <f>E7343*_xlfn.XLOOKUP(L7343,PriceListData!$F$2:$F$97,PriceListData!$E$2:$E$97)</f>
        <v>3.5</v>
      </c>
      <c r="N7343" t="str">
        <f>TEXT(B7343,"dddd")</f>
        <v>Saturday</v>
      </c>
    </row>
    <row r="7344" spans="1:14" x14ac:dyDescent="0.35">
      <c r="A7344">
        <v>293264</v>
      </c>
      <c r="B7344" s="3">
        <v>45808</v>
      </c>
      <c r="C7344" s="4">
        <v>0.32460648148148147</v>
      </c>
      <c r="D7344" t="s">
        <v>21</v>
      </c>
      <c r="E7344">
        <v>1</v>
      </c>
      <c r="F7344" t="s">
        <v>15</v>
      </c>
      <c r="G7344" t="s">
        <v>405</v>
      </c>
      <c r="H7344" t="s">
        <v>406</v>
      </c>
      <c r="J7344" t="s">
        <v>403</v>
      </c>
      <c r="K7344">
        <v>2</v>
      </c>
      <c r="L7344" t="str">
        <f>_xlfn.CONCAT(D7344,F7344)</f>
        <v>Pourover12 oz</v>
      </c>
      <c r="M7344" s="10">
        <f>E7344*_xlfn.XLOOKUP(L7344,PriceListData!$F$2:$F$97,PriceListData!$E$2:$E$97)</f>
        <v>3.5</v>
      </c>
      <c r="N7344" t="str">
        <f>TEXT(B7344,"dddd")</f>
        <v>Saturday</v>
      </c>
    </row>
    <row r="7345" spans="1:14" x14ac:dyDescent="0.35">
      <c r="A7345">
        <v>293263</v>
      </c>
      <c r="B7345" s="3">
        <v>45808</v>
      </c>
      <c r="C7345" s="4">
        <v>0.32216435185185183</v>
      </c>
      <c r="D7345" t="s">
        <v>428</v>
      </c>
      <c r="E7345">
        <v>1</v>
      </c>
      <c r="F7345" t="s">
        <v>15</v>
      </c>
      <c r="G7345" t="s">
        <v>413</v>
      </c>
      <c r="H7345" t="s">
        <v>406</v>
      </c>
      <c r="J7345" t="s">
        <v>403</v>
      </c>
      <c r="K7345">
        <v>1</v>
      </c>
      <c r="L7345" t="str">
        <f>_xlfn.CONCAT(D7345,F7345)</f>
        <v>Rooibos latté12 oz</v>
      </c>
      <c r="M7345" s="10">
        <f>E7345*_xlfn.XLOOKUP(L7345,PriceListData!$F$2:$F$97,PriceListData!$E$2:$E$97)</f>
        <v>5.5</v>
      </c>
      <c r="N7345" t="str">
        <f>TEXT(B7345,"dddd")</f>
        <v>Saturday</v>
      </c>
    </row>
    <row r="7346" spans="1:14" x14ac:dyDescent="0.35">
      <c r="A7346">
        <v>293262</v>
      </c>
      <c r="B7346" s="3">
        <v>45808</v>
      </c>
      <c r="C7346" s="4">
        <v>0.31907407407407407</v>
      </c>
      <c r="D7346" t="s">
        <v>52</v>
      </c>
      <c r="E7346">
        <v>1</v>
      </c>
      <c r="F7346" t="s">
        <v>15</v>
      </c>
      <c r="G7346" t="s">
        <v>405</v>
      </c>
      <c r="H7346" t="s">
        <v>414</v>
      </c>
      <c r="J7346" t="s">
        <v>403</v>
      </c>
      <c r="K7346">
        <v>2</v>
      </c>
      <c r="L7346" t="str">
        <f>_xlfn.CONCAT(D7346,F7346)</f>
        <v>Frappé12 oz</v>
      </c>
      <c r="M7346" s="10">
        <f>E7346*_xlfn.XLOOKUP(L7346,PriceListData!$F$2:$F$97,PriceListData!$E$2:$E$97)</f>
        <v>4.75</v>
      </c>
      <c r="N7346" t="str">
        <f>TEXT(B7346,"dddd")</f>
        <v>Saturday</v>
      </c>
    </row>
    <row r="7347" spans="1:14" x14ac:dyDescent="0.35">
      <c r="A7347">
        <v>293260</v>
      </c>
      <c r="B7347" s="3">
        <v>45808</v>
      </c>
      <c r="C7347" s="4">
        <v>0.30282407407407408</v>
      </c>
      <c r="D7347" t="s">
        <v>420</v>
      </c>
      <c r="E7347">
        <v>1</v>
      </c>
      <c r="F7347" t="s">
        <v>76</v>
      </c>
      <c r="G7347" t="s">
        <v>413</v>
      </c>
      <c r="H7347" t="s">
        <v>406</v>
      </c>
      <c r="J7347" t="s">
        <v>403</v>
      </c>
      <c r="K7347">
        <v>1</v>
      </c>
      <c r="L7347" t="str">
        <f>_xlfn.CONCAT(D7347,F7347)</f>
        <v>Moroccan tea10 oz</v>
      </c>
      <c r="M7347" s="10">
        <f>E7347*_xlfn.XLOOKUP(L7347,PriceListData!$F$2:$F$97,PriceListData!$E$2:$E$97)</f>
        <v>3</v>
      </c>
      <c r="N7347" t="str">
        <f>TEXT(B7347,"dddd")</f>
        <v>Saturday</v>
      </c>
    </row>
    <row r="7348" spans="1:14" x14ac:dyDescent="0.35">
      <c r="A7348">
        <v>293259</v>
      </c>
      <c r="B7348" s="3">
        <v>45808</v>
      </c>
      <c r="C7348" s="4">
        <v>0.30243055555555554</v>
      </c>
      <c r="D7348" t="s">
        <v>411</v>
      </c>
      <c r="E7348">
        <v>1</v>
      </c>
      <c r="F7348" t="s">
        <v>24</v>
      </c>
      <c r="G7348" t="s">
        <v>405</v>
      </c>
      <c r="H7348" t="s">
        <v>406</v>
      </c>
      <c r="J7348" t="s">
        <v>403</v>
      </c>
      <c r="K7348">
        <v>2</v>
      </c>
      <c r="L7348" t="str">
        <f>_xlfn.CONCAT(D7348,F7348)</f>
        <v>Turkish coffee3 oz</v>
      </c>
      <c r="M7348" s="10">
        <f>E7348*_xlfn.XLOOKUP(L7348,PriceListData!$F$2:$F$97,PriceListData!$E$2:$E$97)</f>
        <v>3.75</v>
      </c>
      <c r="N7348" t="str">
        <f>TEXT(B7348,"dddd")</f>
        <v>Saturday</v>
      </c>
    </row>
    <row r="7349" spans="1:14" x14ac:dyDescent="0.35">
      <c r="A7349">
        <v>293255</v>
      </c>
      <c r="B7349" s="3">
        <v>45808</v>
      </c>
      <c r="C7349" s="4">
        <v>0.29574074074074075</v>
      </c>
      <c r="D7349" t="s">
        <v>428</v>
      </c>
      <c r="E7349">
        <v>1</v>
      </c>
      <c r="F7349" t="s">
        <v>15</v>
      </c>
      <c r="G7349" t="s">
        <v>413</v>
      </c>
      <c r="H7349" t="s">
        <v>406</v>
      </c>
      <c r="J7349" t="s">
        <v>403</v>
      </c>
      <c r="K7349">
        <v>1</v>
      </c>
      <c r="L7349" t="str">
        <f>_xlfn.CONCAT(D7349,F7349)</f>
        <v>Rooibos latté12 oz</v>
      </c>
      <c r="M7349" s="10">
        <f>E7349*_xlfn.XLOOKUP(L7349,PriceListData!$F$2:$F$97,PriceListData!$E$2:$E$97)</f>
        <v>5.5</v>
      </c>
      <c r="N7349" t="str">
        <f>TEXT(B7349,"dddd")</f>
        <v>Saturday</v>
      </c>
    </row>
    <row r="7350" spans="1:14" x14ac:dyDescent="0.35">
      <c r="A7350">
        <v>293255</v>
      </c>
      <c r="B7350" s="3">
        <v>45808</v>
      </c>
      <c r="C7350" s="4">
        <v>0.29574074074074075</v>
      </c>
      <c r="D7350" t="s">
        <v>21</v>
      </c>
      <c r="E7350">
        <v>1</v>
      </c>
      <c r="F7350" t="s">
        <v>15</v>
      </c>
      <c r="G7350" t="s">
        <v>405</v>
      </c>
      <c r="H7350" t="s">
        <v>406</v>
      </c>
      <c r="J7350" t="s">
        <v>403</v>
      </c>
      <c r="K7350">
        <v>1</v>
      </c>
      <c r="L7350" t="str">
        <f>_xlfn.CONCAT(D7350,F7350)</f>
        <v>Pourover12 oz</v>
      </c>
      <c r="M7350" s="10">
        <f>E7350*_xlfn.XLOOKUP(L7350,PriceListData!$F$2:$F$97,PriceListData!$E$2:$E$97)</f>
        <v>3.5</v>
      </c>
      <c r="N7350" t="str">
        <f>TEXT(B7350,"dddd")</f>
        <v>Saturday</v>
      </c>
    </row>
    <row r="7351" spans="1:14" x14ac:dyDescent="0.35">
      <c r="A7351">
        <v>293254</v>
      </c>
      <c r="B7351" s="3">
        <v>45808</v>
      </c>
      <c r="C7351" s="4">
        <v>0.8118171296296296</v>
      </c>
      <c r="D7351" t="s">
        <v>437</v>
      </c>
      <c r="E7351">
        <v>1</v>
      </c>
      <c r="G7351" t="s">
        <v>433</v>
      </c>
      <c r="H7351" t="s">
        <v>435</v>
      </c>
      <c r="J7351" t="s">
        <v>403</v>
      </c>
      <c r="K7351">
        <v>1</v>
      </c>
      <c r="L7351" t="str">
        <f>_xlfn.CONCAT(D7351,F7351)</f>
        <v>Pizza pocket</v>
      </c>
      <c r="M7351" s="10">
        <f>E7351*_xlfn.XLOOKUP(L7351,PriceListData!$F$2:$F$97,PriceListData!$E$2:$E$97)</f>
        <v>5</v>
      </c>
      <c r="N7351" t="str">
        <f>TEXT(B7351,"dddd")</f>
        <v>Saturday</v>
      </c>
    </row>
    <row r="7352" spans="1:14" x14ac:dyDescent="0.35">
      <c r="A7352">
        <v>293253</v>
      </c>
      <c r="B7352" s="3">
        <v>45808</v>
      </c>
      <c r="C7352" s="4">
        <v>0.80815972222222221</v>
      </c>
      <c r="D7352" t="s">
        <v>437</v>
      </c>
      <c r="E7352">
        <v>1</v>
      </c>
      <c r="G7352" t="s">
        <v>433</v>
      </c>
      <c r="H7352" t="s">
        <v>435</v>
      </c>
      <c r="J7352" t="s">
        <v>403</v>
      </c>
      <c r="K7352">
        <v>1</v>
      </c>
      <c r="L7352" t="str">
        <f>_xlfn.CONCAT(D7352,F7352)</f>
        <v>Pizza pocket</v>
      </c>
      <c r="M7352" s="10">
        <f>E7352*_xlfn.XLOOKUP(L7352,PriceListData!$F$2:$F$97,PriceListData!$E$2:$E$97)</f>
        <v>5</v>
      </c>
      <c r="N7352" t="str">
        <f>TEXT(B7352,"dddd")</f>
        <v>Saturday</v>
      </c>
    </row>
    <row r="7353" spans="1:14" x14ac:dyDescent="0.35">
      <c r="A7353">
        <v>293252</v>
      </c>
      <c r="B7353" s="3">
        <v>45808</v>
      </c>
      <c r="C7353" s="4">
        <v>0.79312499999999997</v>
      </c>
      <c r="D7353" t="s">
        <v>437</v>
      </c>
      <c r="E7353">
        <v>1</v>
      </c>
      <c r="G7353" t="s">
        <v>433</v>
      </c>
      <c r="H7353" t="s">
        <v>435</v>
      </c>
      <c r="J7353" t="s">
        <v>403</v>
      </c>
      <c r="K7353">
        <v>1</v>
      </c>
      <c r="L7353" t="str">
        <f>_xlfn.CONCAT(D7353,F7353)</f>
        <v>Pizza pocket</v>
      </c>
      <c r="M7353" s="10">
        <f>E7353*_xlfn.XLOOKUP(L7353,PriceListData!$F$2:$F$97,PriceListData!$E$2:$E$97)</f>
        <v>5</v>
      </c>
      <c r="N7353" t="str">
        <f>TEXT(B7353,"dddd")</f>
        <v>Saturday</v>
      </c>
    </row>
    <row r="7354" spans="1:14" x14ac:dyDescent="0.35">
      <c r="A7354">
        <v>293251</v>
      </c>
      <c r="B7354" s="3">
        <v>45808</v>
      </c>
      <c r="C7354" s="4">
        <v>0.7848032407407407</v>
      </c>
      <c r="D7354" t="s">
        <v>437</v>
      </c>
      <c r="E7354">
        <v>1</v>
      </c>
      <c r="G7354" t="s">
        <v>433</v>
      </c>
      <c r="H7354" t="s">
        <v>435</v>
      </c>
      <c r="J7354" t="s">
        <v>403</v>
      </c>
      <c r="K7354">
        <v>1</v>
      </c>
      <c r="L7354" t="str">
        <f>_xlfn.CONCAT(D7354,F7354)</f>
        <v>Pizza pocket</v>
      </c>
      <c r="M7354" s="10">
        <f>E7354*_xlfn.XLOOKUP(L7354,PriceListData!$F$2:$F$97,PriceListData!$E$2:$E$97)</f>
        <v>5</v>
      </c>
      <c r="N7354" t="str">
        <f>TEXT(B7354,"dddd")</f>
        <v>Saturday</v>
      </c>
    </row>
    <row r="7355" spans="1:14" x14ac:dyDescent="0.35">
      <c r="A7355">
        <v>293250</v>
      </c>
      <c r="B7355" s="3">
        <v>45808</v>
      </c>
      <c r="C7355" s="4">
        <v>0.6959143518518518</v>
      </c>
      <c r="D7355" t="s">
        <v>443</v>
      </c>
      <c r="E7355">
        <v>1</v>
      </c>
      <c r="G7355" t="s">
        <v>433</v>
      </c>
      <c r="H7355" t="s">
        <v>435</v>
      </c>
      <c r="J7355" t="s">
        <v>403</v>
      </c>
      <c r="K7355">
        <v>1</v>
      </c>
      <c r="L7355" t="str">
        <f>_xlfn.CONCAT(D7355,F7355)</f>
        <v>Scone with clotted cream and jam</v>
      </c>
      <c r="M7355" s="10">
        <f>E7355*_xlfn.XLOOKUP(L7355,PriceListData!$F$2:$F$97,PriceListData!$E$2:$E$97)</f>
        <v>5.75</v>
      </c>
      <c r="N7355" t="str">
        <f>TEXT(B7355,"dddd")</f>
        <v>Saturday</v>
      </c>
    </row>
    <row r="7356" spans="1:14" x14ac:dyDescent="0.35">
      <c r="A7356">
        <v>293249</v>
      </c>
      <c r="B7356" s="3">
        <v>45808</v>
      </c>
      <c r="C7356" s="4">
        <v>0.67370370370370369</v>
      </c>
      <c r="D7356" t="s">
        <v>437</v>
      </c>
      <c r="E7356">
        <v>1</v>
      </c>
      <c r="G7356" t="s">
        <v>433</v>
      </c>
      <c r="H7356" t="s">
        <v>435</v>
      </c>
      <c r="J7356" t="s">
        <v>403</v>
      </c>
      <c r="K7356">
        <v>1</v>
      </c>
      <c r="L7356" t="str">
        <f>_xlfn.CONCAT(D7356,F7356)</f>
        <v>Pizza pocket</v>
      </c>
      <c r="M7356" s="10">
        <f>E7356*_xlfn.XLOOKUP(L7356,PriceListData!$F$2:$F$97,PriceListData!$E$2:$E$97)</f>
        <v>5</v>
      </c>
      <c r="N7356" t="str">
        <f>TEXT(B7356,"dddd")</f>
        <v>Saturday</v>
      </c>
    </row>
    <row r="7357" spans="1:14" x14ac:dyDescent="0.35">
      <c r="A7357">
        <v>293248</v>
      </c>
      <c r="B7357" s="3">
        <v>45808</v>
      </c>
      <c r="C7357" s="4">
        <v>0.65616898148148151</v>
      </c>
      <c r="D7357" t="s">
        <v>441</v>
      </c>
      <c r="E7357">
        <v>1</v>
      </c>
      <c r="G7357" t="s">
        <v>433</v>
      </c>
      <c r="H7357" t="s">
        <v>435</v>
      </c>
      <c r="J7357" t="s">
        <v>403</v>
      </c>
      <c r="K7357">
        <v>1</v>
      </c>
      <c r="L7357" t="str">
        <f>_xlfn.CONCAT(D7357,F7357)</f>
        <v>Sticky bun</v>
      </c>
      <c r="M7357" s="10">
        <f>E7357*_xlfn.XLOOKUP(L7357,PriceListData!$F$2:$F$97,PriceListData!$E$2:$E$97)</f>
        <v>2.75</v>
      </c>
      <c r="N7357" t="str">
        <f>TEXT(B7357,"dddd")</f>
        <v>Saturday</v>
      </c>
    </row>
    <row r="7358" spans="1:14" x14ac:dyDescent="0.35">
      <c r="A7358">
        <v>293247</v>
      </c>
      <c r="B7358" s="3">
        <v>45808</v>
      </c>
      <c r="C7358" s="4">
        <v>0.62046296296296299</v>
      </c>
      <c r="D7358" t="s">
        <v>458</v>
      </c>
      <c r="E7358">
        <v>2</v>
      </c>
      <c r="G7358" t="s">
        <v>433</v>
      </c>
      <c r="H7358" t="s">
        <v>435</v>
      </c>
      <c r="J7358" t="s">
        <v>403</v>
      </c>
      <c r="K7358">
        <v>2</v>
      </c>
      <c r="L7358" t="str">
        <f>_xlfn.CONCAT(D7358,F7358)</f>
        <v>Iced sugar cookie</v>
      </c>
      <c r="M7358" s="10">
        <f>E7358*_xlfn.XLOOKUP(L7358,PriceListData!$F$2:$F$97,PriceListData!$E$2:$E$97)</f>
        <v>6.5</v>
      </c>
      <c r="N7358" t="str">
        <f>TEXT(B7358,"dddd")</f>
        <v>Saturday</v>
      </c>
    </row>
    <row r="7359" spans="1:14" x14ac:dyDescent="0.35">
      <c r="A7359">
        <v>293246</v>
      </c>
      <c r="B7359" s="3">
        <v>45808</v>
      </c>
      <c r="C7359" s="4">
        <v>0.61604166666666671</v>
      </c>
      <c r="D7359" t="s">
        <v>458</v>
      </c>
      <c r="E7359">
        <v>1</v>
      </c>
      <c r="G7359" t="s">
        <v>433</v>
      </c>
      <c r="H7359" t="s">
        <v>435</v>
      </c>
      <c r="J7359" t="s">
        <v>403</v>
      </c>
      <c r="K7359">
        <v>2</v>
      </c>
      <c r="L7359" t="str">
        <f>_xlfn.CONCAT(D7359,F7359)</f>
        <v>Iced sugar cookie</v>
      </c>
      <c r="M7359" s="10">
        <f>E7359*_xlfn.XLOOKUP(L7359,PriceListData!$F$2:$F$97,PriceListData!$E$2:$E$97)</f>
        <v>3.25</v>
      </c>
      <c r="N7359" t="str">
        <f>TEXT(B7359,"dddd")</f>
        <v>Saturday</v>
      </c>
    </row>
    <row r="7360" spans="1:14" x14ac:dyDescent="0.35">
      <c r="A7360">
        <v>293245</v>
      </c>
      <c r="B7360" s="3">
        <v>45808</v>
      </c>
      <c r="C7360" s="4">
        <v>0.59988425925925926</v>
      </c>
      <c r="D7360" t="s">
        <v>441</v>
      </c>
      <c r="E7360">
        <v>2</v>
      </c>
      <c r="G7360" t="s">
        <v>433</v>
      </c>
      <c r="H7360" t="s">
        <v>435</v>
      </c>
      <c r="J7360" t="s">
        <v>403</v>
      </c>
      <c r="K7360">
        <v>1</v>
      </c>
      <c r="L7360" t="str">
        <f>_xlfn.CONCAT(D7360,F7360)</f>
        <v>Sticky bun</v>
      </c>
      <c r="M7360" s="10">
        <f>E7360*_xlfn.XLOOKUP(L7360,PriceListData!$F$2:$F$97,PriceListData!$E$2:$E$97)</f>
        <v>5.5</v>
      </c>
      <c r="N7360" t="str">
        <f>TEXT(B7360,"dddd")</f>
        <v>Saturday</v>
      </c>
    </row>
    <row r="7361" spans="1:14" x14ac:dyDescent="0.35">
      <c r="A7361">
        <v>293244</v>
      </c>
      <c r="B7361" s="3">
        <v>45808</v>
      </c>
      <c r="C7361" s="4">
        <v>0.59556712962962965</v>
      </c>
      <c r="D7361" t="s">
        <v>441</v>
      </c>
      <c r="E7361">
        <v>1</v>
      </c>
      <c r="G7361" t="s">
        <v>433</v>
      </c>
      <c r="H7361" t="s">
        <v>435</v>
      </c>
      <c r="J7361" t="s">
        <v>403</v>
      </c>
      <c r="K7361">
        <v>2</v>
      </c>
      <c r="L7361" t="str">
        <f>_xlfn.CONCAT(D7361,F7361)</f>
        <v>Sticky bun</v>
      </c>
      <c r="M7361" s="10">
        <f>E7361*_xlfn.XLOOKUP(L7361,PriceListData!$F$2:$F$97,PriceListData!$E$2:$E$97)</f>
        <v>2.75</v>
      </c>
      <c r="N7361" t="str">
        <f>TEXT(B7361,"dddd")</f>
        <v>Saturday</v>
      </c>
    </row>
    <row r="7362" spans="1:14" x14ac:dyDescent="0.35">
      <c r="A7362">
        <v>293244</v>
      </c>
      <c r="B7362" s="3">
        <v>45808</v>
      </c>
      <c r="C7362" s="4">
        <v>0.59556712962962965</v>
      </c>
      <c r="D7362" t="s">
        <v>458</v>
      </c>
      <c r="E7362">
        <v>1</v>
      </c>
      <c r="G7362" t="s">
        <v>433</v>
      </c>
      <c r="H7362" t="s">
        <v>435</v>
      </c>
      <c r="J7362" t="s">
        <v>403</v>
      </c>
      <c r="K7362">
        <v>2</v>
      </c>
      <c r="L7362" t="str">
        <f>_xlfn.CONCAT(D7362,F7362)</f>
        <v>Iced sugar cookie</v>
      </c>
      <c r="M7362" s="10">
        <f>E7362*_xlfn.XLOOKUP(L7362,PriceListData!$F$2:$F$97,PriceListData!$E$2:$E$97)</f>
        <v>3.25</v>
      </c>
      <c r="N7362" t="str">
        <f>TEXT(B7362,"dddd")</f>
        <v>Saturday</v>
      </c>
    </row>
    <row r="7363" spans="1:14" x14ac:dyDescent="0.35">
      <c r="A7363">
        <v>293243</v>
      </c>
      <c r="B7363" s="3">
        <v>45808</v>
      </c>
      <c r="C7363" s="4">
        <v>0.57138888888888884</v>
      </c>
      <c r="D7363" t="s">
        <v>438</v>
      </c>
      <c r="E7363">
        <v>1</v>
      </c>
      <c r="G7363" t="s">
        <v>433</v>
      </c>
      <c r="H7363" t="s">
        <v>435</v>
      </c>
      <c r="J7363" t="s">
        <v>403</v>
      </c>
      <c r="K7363">
        <v>1</v>
      </c>
      <c r="L7363" t="str">
        <f>_xlfn.CONCAT(D7363,F7363)</f>
        <v>Cinnamon roll</v>
      </c>
      <c r="M7363" s="10">
        <f>E7363*_xlfn.XLOOKUP(L7363,PriceListData!$F$2:$F$97,PriceListData!$E$2:$E$97)</f>
        <v>3.75</v>
      </c>
      <c r="N7363" t="str">
        <f>TEXT(B7363,"dddd")</f>
        <v>Saturday</v>
      </c>
    </row>
    <row r="7364" spans="1:14" x14ac:dyDescent="0.35">
      <c r="A7364">
        <v>293242</v>
      </c>
      <c r="B7364" s="3">
        <v>45808</v>
      </c>
      <c r="C7364" s="4">
        <v>0.55377314814814815</v>
      </c>
      <c r="D7364" t="s">
        <v>441</v>
      </c>
      <c r="E7364">
        <v>1</v>
      </c>
      <c r="G7364" t="s">
        <v>433</v>
      </c>
      <c r="H7364" t="s">
        <v>435</v>
      </c>
      <c r="J7364" t="s">
        <v>403</v>
      </c>
      <c r="K7364">
        <v>1</v>
      </c>
      <c r="L7364" t="str">
        <f>_xlfn.CONCAT(D7364,F7364)</f>
        <v>Sticky bun</v>
      </c>
      <c r="M7364" s="10">
        <f>E7364*_xlfn.XLOOKUP(L7364,PriceListData!$F$2:$F$97,PriceListData!$E$2:$E$97)</f>
        <v>2.75</v>
      </c>
      <c r="N7364" t="str">
        <f>TEXT(B7364,"dddd")</f>
        <v>Saturday</v>
      </c>
    </row>
    <row r="7365" spans="1:14" x14ac:dyDescent="0.35">
      <c r="A7365">
        <v>293241</v>
      </c>
      <c r="B7365" s="3">
        <v>45808</v>
      </c>
      <c r="C7365" s="4">
        <v>0.5522569444444444</v>
      </c>
      <c r="D7365" t="s">
        <v>436</v>
      </c>
      <c r="E7365">
        <v>1</v>
      </c>
      <c r="G7365" t="s">
        <v>433</v>
      </c>
      <c r="H7365" t="s">
        <v>435</v>
      </c>
      <c r="J7365" t="s">
        <v>403</v>
      </c>
      <c r="K7365">
        <v>1</v>
      </c>
      <c r="L7365" t="str">
        <f>_xlfn.CONCAT(D7365,F7365)</f>
        <v>Apricot danish</v>
      </c>
      <c r="M7365" s="10">
        <f>E7365*_xlfn.XLOOKUP(L7365,PriceListData!$F$2:$F$97,PriceListData!$E$2:$E$97)</f>
        <v>3.5</v>
      </c>
      <c r="N7365" t="str">
        <f>TEXT(B7365,"dddd")</f>
        <v>Saturday</v>
      </c>
    </row>
    <row r="7366" spans="1:14" x14ac:dyDescent="0.35">
      <c r="A7366">
        <v>293240</v>
      </c>
      <c r="B7366" s="3">
        <v>45808</v>
      </c>
      <c r="C7366" s="4">
        <v>0.5210069444444444</v>
      </c>
      <c r="D7366" t="s">
        <v>441</v>
      </c>
      <c r="E7366">
        <v>1</v>
      </c>
      <c r="G7366" t="s">
        <v>433</v>
      </c>
      <c r="H7366" t="s">
        <v>435</v>
      </c>
      <c r="J7366" t="s">
        <v>403</v>
      </c>
      <c r="K7366">
        <v>2</v>
      </c>
      <c r="L7366" t="str">
        <f>_xlfn.CONCAT(D7366,F7366)</f>
        <v>Sticky bun</v>
      </c>
      <c r="M7366" s="10">
        <f>E7366*_xlfn.XLOOKUP(L7366,PriceListData!$F$2:$F$97,PriceListData!$E$2:$E$97)</f>
        <v>2.75</v>
      </c>
      <c r="N7366" t="str">
        <f>TEXT(B7366,"dddd")</f>
        <v>Saturday</v>
      </c>
    </row>
    <row r="7367" spans="1:14" x14ac:dyDescent="0.35">
      <c r="A7367">
        <v>293239</v>
      </c>
      <c r="B7367" s="3">
        <v>45808</v>
      </c>
      <c r="C7367" s="4">
        <v>0.50005787037037042</v>
      </c>
      <c r="D7367" t="s">
        <v>441</v>
      </c>
      <c r="E7367">
        <v>1</v>
      </c>
      <c r="G7367" t="s">
        <v>433</v>
      </c>
      <c r="H7367" t="s">
        <v>435</v>
      </c>
      <c r="J7367" t="s">
        <v>403</v>
      </c>
      <c r="K7367">
        <v>1</v>
      </c>
      <c r="L7367" t="str">
        <f>_xlfn.CONCAT(D7367,F7367)</f>
        <v>Sticky bun</v>
      </c>
      <c r="M7367" s="10">
        <f>E7367*_xlfn.XLOOKUP(L7367,PriceListData!$F$2:$F$97,PriceListData!$E$2:$E$97)</f>
        <v>2.75</v>
      </c>
      <c r="N7367" t="str">
        <f>TEXT(B7367,"dddd")</f>
        <v>Saturday</v>
      </c>
    </row>
    <row r="7368" spans="1:14" x14ac:dyDescent="0.35">
      <c r="A7368">
        <v>293238</v>
      </c>
      <c r="B7368" s="3">
        <v>45808</v>
      </c>
      <c r="C7368" s="4">
        <v>0.49944444444444447</v>
      </c>
      <c r="D7368" t="s">
        <v>63</v>
      </c>
      <c r="E7368">
        <v>1</v>
      </c>
      <c r="G7368" t="s">
        <v>433</v>
      </c>
      <c r="H7368" t="s">
        <v>435</v>
      </c>
      <c r="J7368" t="s">
        <v>403</v>
      </c>
      <c r="K7368">
        <v>1</v>
      </c>
      <c r="L7368" t="str">
        <f>_xlfn.CONCAT(D7368,F7368)</f>
        <v>Cookie</v>
      </c>
      <c r="M7368" s="10">
        <f>E7368*_xlfn.XLOOKUP(L7368,PriceListData!$F$2:$F$97,PriceListData!$E$2:$E$97)</f>
        <v>3</v>
      </c>
      <c r="N7368" t="str">
        <f>TEXT(B7368,"dddd")</f>
        <v>Saturday</v>
      </c>
    </row>
    <row r="7369" spans="1:14" x14ac:dyDescent="0.35">
      <c r="A7369">
        <v>293237</v>
      </c>
      <c r="B7369" s="3">
        <v>45808</v>
      </c>
      <c r="C7369" s="4">
        <v>0.43770833333333331</v>
      </c>
      <c r="D7369" t="s">
        <v>443</v>
      </c>
      <c r="E7369">
        <v>1</v>
      </c>
      <c r="G7369" t="s">
        <v>433</v>
      </c>
      <c r="H7369" t="s">
        <v>435</v>
      </c>
      <c r="J7369" t="s">
        <v>403</v>
      </c>
      <c r="K7369">
        <v>1</v>
      </c>
      <c r="L7369" t="str">
        <f>_xlfn.CONCAT(D7369,F7369)</f>
        <v>Scone with clotted cream and jam</v>
      </c>
      <c r="M7369" s="10">
        <f>E7369*_xlfn.XLOOKUP(L7369,PriceListData!$F$2:$F$97,PriceListData!$E$2:$E$97)</f>
        <v>5.75</v>
      </c>
      <c r="N7369" t="str">
        <f>TEXT(B7369,"dddd")</f>
        <v>Saturday</v>
      </c>
    </row>
    <row r="7370" spans="1:14" x14ac:dyDescent="0.35">
      <c r="A7370">
        <v>293236</v>
      </c>
      <c r="B7370" s="3">
        <v>45808</v>
      </c>
      <c r="C7370" s="4">
        <v>0.42586805555555557</v>
      </c>
      <c r="D7370" t="s">
        <v>441</v>
      </c>
      <c r="E7370">
        <v>1</v>
      </c>
      <c r="G7370" t="s">
        <v>433</v>
      </c>
      <c r="H7370" t="s">
        <v>435</v>
      </c>
      <c r="J7370" t="s">
        <v>403</v>
      </c>
      <c r="K7370">
        <v>1</v>
      </c>
      <c r="L7370" t="str">
        <f>_xlfn.CONCAT(D7370,F7370)</f>
        <v>Sticky bun</v>
      </c>
      <c r="M7370" s="10">
        <f>E7370*_xlfn.XLOOKUP(L7370,PriceListData!$F$2:$F$97,PriceListData!$E$2:$E$97)</f>
        <v>2.75</v>
      </c>
      <c r="N7370" t="str">
        <f>TEXT(B7370,"dddd")</f>
        <v>Saturday</v>
      </c>
    </row>
    <row r="7371" spans="1:14" x14ac:dyDescent="0.35">
      <c r="A7371">
        <v>293236</v>
      </c>
      <c r="B7371" s="3">
        <v>45808</v>
      </c>
      <c r="C7371" s="4">
        <v>0.42586805555555557</v>
      </c>
      <c r="D7371" t="s">
        <v>443</v>
      </c>
      <c r="E7371">
        <v>1</v>
      </c>
      <c r="G7371" t="s">
        <v>433</v>
      </c>
      <c r="H7371" t="s">
        <v>435</v>
      </c>
      <c r="J7371" t="s">
        <v>403</v>
      </c>
      <c r="K7371">
        <v>1</v>
      </c>
      <c r="L7371" t="str">
        <f>_xlfn.CONCAT(D7371,F7371)</f>
        <v>Scone with clotted cream and jam</v>
      </c>
      <c r="M7371" s="10">
        <f>E7371*_xlfn.XLOOKUP(L7371,PriceListData!$F$2:$F$97,PriceListData!$E$2:$E$97)</f>
        <v>5.75</v>
      </c>
      <c r="N7371" t="str">
        <f>TEXT(B7371,"dddd")</f>
        <v>Saturday</v>
      </c>
    </row>
    <row r="7372" spans="1:14" x14ac:dyDescent="0.35">
      <c r="A7372">
        <v>293235</v>
      </c>
      <c r="B7372" s="3">
        <v>45808</v>
      </c>
      <c r="C7372" s="4">
        <v>0.41964120370370372</v>
      </c>
      <c r="D7372" t="s">
        <v>441</v>
      </c>
      <c r="E7372">
        <v>1</v>
      </c>
      <c r="G7372" t="s">
        <v>433</v>
      </c>
      <c r="H7372" t="s">
        <v>435</v>
      </c>
      <c r="J7372" t="s">
        <v>403</v>
      </c>
      <c r="K7372">
        <v>1</v>
      </c>
      <c r="L7372" t="str">
        <f>_xlfn.CONCAT(D7372,F7372)</f>
        <v>Sticky bun</v>
      </c>
      <c r="M7372" s="10">
        <f>E7372*_xlfn.XLOOKUP(L7372,PriceListData!$F$2:$F$97,PriceListData!$E$2:$E$97)</f>
        <v>2.75</v>
      </c>
      <c r="N7372" t="str">
        <f>TEXT(B7372,"dddd")</f>
        <v>Saturday</v>
      </c>
    </row>
    <row r="7373" spans="1:14" x14ac:dyDescent="0.35">
      <c r="A7373">
        <v>293234</v>
      </c>
      <c r="B7373" s="3">
        <v>45808</v>
      </c>
      <c r="C7373" s="4">
        <v>0.41855324074074074</v>
      </c>
      <c r="D7373" t="s">
        <v>441</v>
      </c>
      <c r="E7373">
        <v>1</v>
      </c>
      <c r="G7373" t="s">
        <v>433</v>
      </c>
      <c r="H7373" t="s">
        <v>435</v>
      </c>
      <c r="J7373" t="s">
        <v>403</v>
      </c>
      <c r="K7373">
        <v>2</v>
      </c>
      <c r="L7373" t="str">
        <f>_xlfn.CONCAT(D7373,F7373)</f>
        <v>Sticky bun</v>
      </c>
      <c r="M7373" s="10">
        <f>E7373*_xlfn.XLOOKUP(L7373,PriceListData!$F$2:$F$97,PriceListData!$E$2:$E$97)</f>
        <v>2.75</v>
      </c>
      <c r="N7373" t="str">
        <f>TEXT(B7373,"dddd")</f>
        <v>Saturday</v>
      </c>
    </row>
    <row r="7374" spans="1:14" x14ac:dyDescent="0.35">
      <c r="A7374">
        <v>293233</v>
      </c>
      <c r="B7374" s="3">
        <v>45808</v>
      </c>
      <c r="C7374" s="4">
        <v>0.41855324074074074</v>
      </c>
      <c r="D7374" t="s">
        <v>443</v>
      </c>
      <c r="E7374">
        <v>1</v>
      </c>
      <c r="G7374" t="s">
        <v>433</v>
      </c>
      <c r="H7374" t="s">
        <v>435</v>
      </c>
      <c r="J7374" t="s">
        <v>403</v>
      </c>
      <c r="K7374">
        <v>1</v>
      </c>
      <c r="L7374" t="str">
        <f>_xlfn.CONCAT(D7374,F7374)</f>
        <v>Scone with clotted cream and jam</v>
      </c>
      <c r="M7374" s="10">
        <f>E7374*_xlfn.XLOOKUP(L7374,PriceListData!$F$2:$F$97,PriceListData!$E$2:$E$97)</f>
        <v>5.75</v>
      </c>
      <c r="N7374" t="str">
        <f>TEXT(B7374,"dddd")</f>
        <v>Saturday</v>
      </c>
    </row>
    <row r="7375" spans="1:14" x14ac:dyDescent="0.35">
      <c r="A7375">
        <v>293232</v>
      </c>
      <c r="B7375" s="3">
        <v>45808</v>
      </c>
      <c r="C7375" s="4">
        <v>0.41739583333333335</v>
      </c>
      <c r="D7375" t="s">
        <v>443</v>
      </c>
      <c r="E7375">
        <v>1</v>
      </c>
      <c r="G7375" t="s">
        <v>433</v>
      </c>
      <c r="H7375" t="s">
        <v>435</v>
      </c>
      <c r="J7375" t="s">
        <v>403</v>
      </c>
      <c r="K7375">
        <v>1</v>
      </c>
      <c r="L7375" t="str">
        <f>_xlfn.CONCAT(D7375,F7375)</f>
        <v>Scone with clotted cream and jam</v>
      </c>
      <c r="M7375" s="10">
        <f>E7375*_xlfn.XLOOKUP(L7375,PriceListData!$F$2:$F$97,PriceListData!$E$2:$E$97)</f>
        <v>5.75</v>
      </c>
      <c r="N7375" t="str">
        <f>TEXT(B7375,"dddd")</f>
        <v>Saturday</v>
      </c>
    </row>
    <row r="7376" spans="1:14" x14ac:dyDescent="0.35">
      <c r="A7376">
        <v>293231</v>
      </c>
      <c r="B7376" s="3">
        <v>45808</v>
      </c>
      <c r="C7376" s="4">
        <v>0.40780092592592593</v>
      </c>
      <c r="D7376" t="s">
        <v>441</v>
      </c>
      <c r="E7376">
        <v>1</v>
      </c>
      <c r="G7376" t="s">
        <v>433</v>
      </c>
      <c r="H7376" t="s">
        <v>435</v>
      </c>
      <c r="J7376" t="s">
        <v>403</v>
      </c>
      <c r="K7376">
        <v>1</v>
      </c>
      <c r="L7376" t="str">
        <f>_xlfn.CONCAT(D7376,F7376)</f>
        <v>Sticky bun</v>
      </c>
      <c r="M7376" s="10">
        <f>E7376*_xlfn.XLOOKUP(L7376,PriceListData!$F$2:$F$97,PriceListData!$E$2:$E$97)</f>
        <v>2.75</v>
      </c>
      <c r="N7376" t="str">
        <f>TEXT(B7376,"dddd")</f>
        <v>Saturday</v>
      </c>
    </row>
    <row r="7377" spans="1:14" x14ac:dyDescent="0.35">
      <c r="A7377">
        <v>293230</v>
      </c>
      <c r="B7377" s="3">
        <v>45808</v>
      </c>
      <c r="C7377" s="4">
        <v>0.38924768518518521</v>
      </c>
      <c r="D7377" t="s">
        <v>438</v>
      </c>
      <c r="E7377">
        <v>1</v>
      </c>
      <c r="G7377" t="s">
        <v>433</v>
      </c>
      <c r="H7377" t="s">
        <v>435</v>
      </c>
      <c r="J7377" t="s">
        <v>403</v>
      </c>
      <c r="K7377">
        <v>1</v>
      </c>
      <c r="L7377" t="str">
        <f>_xlfn.CONCAT(D7377,F7377)</f>
        <v>Cinnamon roll</v>
      </c>
      <c r="M7377" s="10">
        <f>E7377*_xlfn.XLOOKUP(L7377,PriceListData!$F$2:$F$97,PriceListData!$E$2:$E$97)</f>
        <v>3.75</v>
      </c>
      <c r="N7377" t="str">
        <f>TEXT(B7377,"dddd")</f>
        <v>Saturday</v>
      </c>
    </row>
    <row r="7378" spans="1:14" x14ac:dyDescent="0.35">
      <c r="A7378">
        <v>293229</v>
      </c>
      <c r="B7378" s="3">
        <v>45808</v>
      </c>
      <c r="C7378" s="4">
        <v>0.38646990740740739</v>
      </c>
      <c r="D7378" t="s">
        <v>443</v>
      </c>
      <c r="E7378">
        <v>1</v>
      </c>
      <c r="G7378" t="s">
        <v>433</v>
      </c>
      <c r="H7378" t="s">
        <v>435</v>
      </c>
      <c r="J7378" t="s">
        <v>403</v>
      </c>
      <c r="K7378">
        <v>1</v>
      </c>
      <c r="L7378" t="str">
        <f>_xlfn.CONCAT(D7378,F7378)</f>
        <v>Scone with clotted cream and jam</v>
      </c>
      <c r="M7378" s="10">
        <f>E7378*_xlfn.XLOOKUP(L7378,PriceListData!$F$2:$F$97,PriceListData!$E$2:$E$97)</f>
        <v>5.75</v>
      </c>
      <c r="N7378" t="str">
        <f>TEXT(B7378,"dddd")</f>
        <v>Saturday</v>
      </c>
    </row>
    <row r="7379" spans="1:14" x14ac:dyDescent="0.35">
      <c r="A7379">
        <v>293229</v>
      </c>
      <c r="B7379" s="3">
        <v>45808</v>
      </c>
      <c r="C7379" s="4">
        <v>0.38646990740740739</v>
      </c>
      <c r="D7379" t="s">
        <v>438</v>
      </c>
      <c r="E7379">
        <v>1</v>
      </c>
      <c r="G7379" t="s">
        <v>433</v>
      </c>
      <c r="H7379" t="s">
        <v>435</v>
      </c>
      <c r="J7379" t="s">
        <v>403</v>
      </c>
      <c r="K7379">
        <v>1</v>
      </c>
      <c r="L7379" t="str">
        <f>_xlfn.CONCAT(D7379,F7379)</f>
        <v>Cinnamon roll</v>
      </c>
      <c r="M7379" s="10">
        <f>E7379*_xlfn.XLOOKUP(L7379,PriceListData!$F$2:$F$97,PriceListData!$E$2:$E$97)</f>
        <v>3.75</v>
      </c>
      <c r="N7379" t="str">
        <f>TEXT(B7379,"dddd")</f>
        <v>Saturday</v>
      </c>
    </row>
    <row r="7380" spans="1:14" x14ac:dyDescent="0.35">
      <c r="A7380">
        <v>293228</v>
      </c>
      <c r="B7380" s="3">
        <v>45808</v>
      </c>
      <c r="C7380" s="4">
        <v>0.38188657407407406</v>
      </c>
      <c r="D7380" t="s">
        <v>438</v>
      </c>
      <c r="E7380">
        <v>1</v>
      </c>
      <c r="G7380" t="s">
        <v>433</v>
      </c>
      <c r="H7380" t="s">
        <v>435</v>
      </c>
      <c r="J7380" t="s">
        <v>403</v>
      </c>
      <c r="K7380">
        <v>1</v>
      </c>
      <c r="L7380" t="str">
        <f>_xlfn.CONCAT(D7380,F7380)</f>
        <v>Cinnamon roll</v>
      </c>
      <c r="M7380" s="10">
        <f>E7380*_xlfn.XLOOKUP(L7380,PriceListData!$F$2:$F$97,PriceListData!$E$2:$E$97)</f>
        <v>3.75</v>
      </c>
      <c r="N7380" t="str">
        <f>TEXT(B7380,"dddd")</f>
        <v>Saturday</v>
      </c>
    </row>
    <row r="7381" spans="1:14" x14ac:dyDescent="0.35">
      <c r="A7381">
        <v>293227</v>
      </c>
      <c r="B7381" s="3">
        <v>45808</v>
      </c>
      <c r="C7381" s="4">
        <v>0.38046296296296295</v>
      </c>
      <c r="D7381" t="s">
        <v>438</v>
      </c>
      <c r="E7381">
        <v>1</v>
      </c>
      <c r="G7381" t="s">
        <v>433</v>
      </c>
      <c r="H7381" t="s">
        <v>435</v>
      </c>
      <c r="J7381" t="s">
        <v>403</v>
      </c>
      <c r="K7381">
        <v>1</v>
      </c>
      <c r="L7381" t="str">
        <f>_xlfn.CONCAT(D7381,F7381)</f>
        <v>Cinnamon roll</v>
      </c>
      <c r="M7381" s="10">
        <f>E7381*_xlfn.XLOOKUP(L7381,PriceListData!$F$2:$F$97,PriceListData!$E$2:$E$97)</f>
        <v>3.75</v>
      </c>
      <c r="N7381" t="str">
        <f>TEXT(B7381,"dddd")</f>
        <v>Saturday</v>
      </c>
    </row>
    <row r="7382" spans="1:14" x14ac:dyDescent="0.35">
      <c r="A7382">
        <v>293226</v>
      </c>
      <c r="B7382" s="3">
        <v>45808</v>
      </c>
      <c r="C7382" s="4">
        <v>0.37958333333333333</v>
      </c>
      <c r="D7382" t="s">
        <v>441</v>
      </c>
      <c r="E7382">
        <v>1</v>
      </c>
      <c r="G7382" t="s">
        <v>433</v>
      </c>
      <c r="H7382" t="s">
        <v>435</v>
      </c>
      <c r="J7382" t="s">
        <v>403</v>
      </c>
      <c r="K7382">
        <v>1</v>
      </c>
      <c r="L7382" t="str">
        <f>_xlfn.CONCAT(D7382,F7382)</f>
        <v>Sticky bun</v>
      </c>
      <c r="M7382" s="10">
        <f>E7382*_xlfn.XLOOKUP(L7382,PriceListData!$F$2:$F$97,PriceListData!$E$2:$E$97)</f>
        <v>2.75</v>
      </c>
      <c r="N7382" t="str">
        <f>TEXT(B7382,"dddd")</f>
        <v>Saturday</v>
      </c>
    </row>
    <row r="7383" spans="1:14" x14ac:dyDescent="0.35">
      <c r="A7383">
        <v>293225</v>
      </c>
      <c r="B7383" s="3">
        <v>45808</v>
      </c>
      <c r="C7383" s="4">
        <v>0.36873842592592593</v>
      </c>
      <c r="D7383" t="s">
        <v>443</v>
      </c>
      <c r="E7383">
        <v>2</v>
      </c>
      <c r="G7383" t="s">
        <v>433</v>
      </c>
      <c r="H7383" t="s">
        <v>435</v>
      </c>
      <c r="J7383" t="s">
        <v>403</v>
      </c>
      <c r="K7383">
        <v>1</v>
      </c>
      <c r="L7383" t="str">
        <f>_xlfn.CONCAT(D7383,F7383)</f>
        <v>Scone with clotted cream and jam</v>
      </c>
      <c r="M7383" s="10">
        <f>E7383*_xlfn.XLOOKUP(L7383,PriceListData!$F$2:$F$97,PriceListData!$E$2:$E$97)</f>
        <v>11.5</v>
      </c>
      <c r="N7383" t="str">
        <f>TEXT(B7383,"dddd")</f>
        <v>Saturday</v>
      </c>
    </row>
    <row r="7384" spans="1:14" x14ac:dyDescent="0.35">
      <c r="A7384">
        <v>293224</v>
      </c>
      <c r="B7384" s="3">
        <v>45808</v>
      </c>
      <c r="C7384" s="4">
        <v>0.36569444444444443</v>
      </c>
      <c r="D7384" t="s">
        <v>438</v>
      </c>
      <c r="E7384">
        <v>1</v>
      </c>
      <c r="G7384" t="s">
        <v>433</v>
      </c>
      <c r="H7384" t="s">
        <v>435</v>
      </c>
      <c r="J7384" t="s">
        <v>403</v>
      </c>
      <c r="K7384">
        <v>1</v>
      </c>
      <c r="L7384" t="str">
        <f>_xlfn.CONCAT(D7384,F7384)</f>
        <v>Cinnamon roll</v>
      </c>
      <c r="M7384" s="10">
        <f>E7384*_xlfn.XLOOKUP(L7384,PriceListData!$F$2:$F$97,PriceListData!$E$2:$E$97)</f>
        <v>3.75</v>
      </c>
      <c r="N7384" t="str">
        <f>TEXT(B7384,"dddd")</f>
        <v>Saturday</v>
      </c>
    </row>
    <row r="7385" spans="1:14" x14ac:dyDescent="0.35">
      <c r="A7385">
        <v>293223</v>
      </c>
      <c r="B7385" s="3">
        <v>45808</v>
      </c>
      <c r="C7385" s="4">
        <v>0.36431712962962964</v>
      </c>
      <c r="D7385" t="s">
        <v>443</v>
      </c>
      <c r="E7385">
        <v>1</v>
      </c>
      <c r="G7385" t="s">
        <v>433</v>
      </c>
      <c r="H7385" t="s">
        <v>435</v>
      </c>
      <c r="J7385" t="s">
        <v>403</v>
      </c>
      <c r="K7385">
        <v>1</v>
      </c>
      <c r="L7385" t="str">
        <f>_xlfn.CONCAT(D7385,F7385)</f>
        <v>Scone with clotted cream and jam</v>
      </c>
      <c r="M7385" s="10">
        <f>E7385*_xlfn.XLOOKUP(L7385,PriceListData!$F$2:$F$97,PriceListData!$E$2:$E$97)</f>
        <v>5.75</v>
      </c>
      <c r="N7385" t="str">
        <f>TEXT(B7385,"dddd")</f>
        <v>Saturday</v>
      </c>
    </row>
    <row r="7386" spans="1:14" x14ac:dyDescent="0.35">
      <c r="A7386">
        <v>293222</v>
      </c>
      <c r="B7386" s="3">
        <v>45808</v>
      </c>
      <c r="C7386" s="4">
        <v>0.35981481481481481</v>
      </c>
      <c r="D7386" t="s">
        <v>438</v>
      </c>
      <c r="E7386">
        <v>1</v>
      </c>
      <c r="G7386" t="s">
        <v>433</v>
      </c>
      <c r="H7386" t="s">
        <v>435</v>
      </c>
      <c r="J7386" t="s">
        <v>403</v>
      </c>
      <c r="K7386">
        <v>2</v>
      </c>
      <c r="L7386" t="str">
        <f>_xlfn.CONCAT(D7386,F7386)</f>
        <v>Cinnamon roll</v>
      </c>
      <c r="M7386" s="10">
        <f>E7386*_xlfn.XLOOKUP(L7386,PriceListData!$F$2:$F$97,PriceListData!$E$2:$E$97)</f>
        <v>3.75</v>
      </c>
      <c r="N7386" t="str">
        <f>TEXT(B7386,"dddd")</f>
        <v>Saturday</v>
      </c>
    </row>
    <row r="7387" spans="1:14" x14ac:dyDescent="0.35">
      <c r="A7387">
        <v>293221</v>
      </c>
      <c r="B7387" s="3">
        <v>45808</v>
      </c>
      <c r="C7387" s="4">
        <v>0.35896990740740742</v>
      </c>
      <c r="D7387" t="s">
        <v>443</v>
      </c>
      <c r="E7387">
        <v>1</v>
      </c>
      <c r="G7387" t="s">
        <v>433</v>
      </c>
      <c r="H7387" t="s">
        <v>435</v>
      </c>
      <c r="J7387" t="s">
        <v>403</v>
      </c>
      <c r="K7387">
        <v>1</v>
      </c>
      <c r="L7387" t="str">
        <f>_xlfn.CONCAT(D7387,F7387)</f>
        <v>Scone with clotted cream and jam</v>
      </c>
      <c r="M7387" s="10">
        <f>E7387*_xlfn.XLOOKUP(L7387,PriceListData!$F$2:$F$97,PriceListData!$E$2:$E$97)</f>
        <v>5.75</v>
      </c>
      <c r="N7387" t="str">
        <f>TEXT(B7387,"dddd")</f>
        <v>Saturday</v>
      </c>
    </row>
    <row r="7388" spans="1:14" x14ac:dyDescent="0.35">
      <c r="A7388">
        <v>293220</v>
      </c>
      <c r="B7388" s="3">
        <v>45808</v>
      </c>
      <c r="C7388" s="4">
        <v>0.35858796296296297</v>
      </c>
      <c r="D7388" t="s">
        <v>443</v>
      </c>
      <c r="E7388">
        <v>2</v>
      </c>
      <c r="G7388" t="s">
        <v>433</v>
      </c>
      <c r="H7388" t="s">
        <v>435</v>
      </c>
      <c r="J7388" t="s">
        <v>403</v>
      </c>
      <c r="K7388">
        <v>1</v>
      </c>
      <c r="L7388" t="str">
        <f>_xlfn.CONCAT(D7388,F7388)</f>
        <v>Scone with clotted cream and jam</v>
      </c>
      <c r="M7388" s="10">
        <f>E7388*_xlfn.XLOOKUP(L7388,PriceListData!$F$2:$F$97,PriceListData!$E$2:$E$97)</f>
        <v>11.5</v>
      </c>
      <c r="N7388" t="str">
        <f>TEXT(B7388,"dddd")</f>
        <v>Saturday</v>
      </c>
    </row>
    <row r="7389" spans="1:14" x14ac:dyDescent="0.35">
      <c r="A7389">
        <v>293220</v>
      </c>
      <c r="B7389" s="3">
        <v>45808</v>
      </c>
      <c r="C7389" s="4">
        <v>0.35858796296296297</v>
      </c>
      <c r="D7389" t="s">
        <v>63</v>
      </c>
      <c r="E7389">
        <v>1</v>
      </c>
      <c r="G7389" t="s">
        <v>433</v>
      </c>
      <c r="H7389" t="s">
        <v>435</v>
      </c>
      <c r="J7389" t="s">
        <v>403</v>
      </c>
      <c r="K7389">
        <v>1</v>
      </c>
      <c r="L7389" t="str">
        <f>_xlfn.CONCAT(D7389,F7389)</f>
        <v>Cookie</v>
      </c>
      <c r="M7389" s="10">
        <f>E7389*_xlfn.XLOOKUP(L7389,PriceListData!$F$2:$F$97,PriceListData!$E$2:$E$97)</f>
        <v>3</v>
      </c>
      <c r="N7389" t="str">
        <f>TEXT(B7389,"dddd")</f>
        <v>Saturday</v>
      </c>
    </row>
    <row r="7390" spans="1:14" x14ac:dyDescent="0.35">
      <c r="A7390">
        <v>293219</v>
      </c>
      <c r="B7390" s="3">
        <v>45808</v>
      </c>
      <c r="C7390" s="4">
        <v>0.34961805555555553</v>
      </c>
      <c r="D7390" t="s">
        <v>441</v>
      </c>
      <c r="E7390">
        <v>1</v>
      </c>
      <c r="G7390" t="s">
        <v>433</v>
      </c>
      <c r="H7390" t="s">
        <v>435</v>
      </c>
      <c r="J7390" t="s">
        <v>403</v>
      </c>
      <c r="K7390">
        <v>1</v>
      </c>
      <c r="L7390" t="str">
        <f>_xlfn.CONCAT(D7390,F7390)</f>
        <v>Sticky bun</v>
      </c>
      <c r="M7390" s="10">
        <f>E7390*_xlfn.XLOOKUP(L7390,PriceListData!$F$2:$F$97,PriceListData!$E$2:$E$97)</f>
        <v>2.75</v>
      </c>
      <c r="N7390" t="str">
        <f>TEXT(B7390,"dddd")</f>
        <v>Saturday</v>
      </c>
    </row>
    <row r="7391" spans="1:14" x14ac:dyDescent="0.35">
      <c r="A7391">
        <v>293218</v>
      </c>
      <c r="B7391" s="3">
        <v>45808</v>
      </c>
      <c r="C7391" s="4">
        <v>0.34627314814814814</v>
      </c>
      <c r="D7391" t="s">
        <v>443</v>
      </c>
      <c r="E7391">
        <v>1</v>
      </c>
      <c r="G7391" t="s">
        <v>433</v>
      </c>
      <c r="H7391" t="s">
        <v>435</v>
      </c>
      <c r="J7391" t="s">
        <v>403</v>
      </c>
      <c r="K7391">
        <v>1</v>
      </c>
      <c r="L7391" t="str">
        <f>_xlfn.CONCAT(D7391,F7391)</f>
        <v>Scone with clotted cream and jam</v>
      </c>
      <c r="M7391" s="10">
        <f>E7391*_xlfn.XLOOKUP(L7391,PriceListData!$F$2:$F$97,PriceListData!$E$2:$E$97)</f>
        <v>5.75</v>
      </c>
      <c r="N7391" t="str">
        <f>TEXT(B7391,"dddd")</f>
        <v>Saturday</v>
      </c>
    </row>
    <row r="7392" spans="1:14" x14ac:dyDescent="0.35">
      <c r="A7392">
        <v>293217</v>
      </c>
      <c r="B7392" s="3">
        <v>45808</v>
      </c>
      <c r="C7392" s="4">
        <v>0.33486111111111111</v>
      </c>
      <c r="D7392" t="s">
        <v>443</v>
      </c>
      <c r="E7392">
        <v>1</v>
      </c>
      <c r="G7392" t="s">
        <v>433</v>
      </c>
      <c r="H7392" t="s">
        <v>435</v>
      </c>
      <c r="J7392" t="s">
        <v>403</v>
      </c>
      <c r="K7392">
        <v>1</v>
      </c>
      <c r="L7392" t="str">
        <f>_xlfn.CONCAT(D7392,F7392)</f>
        <v>Scone with clotted cream and jam</v>
      </c>
      <c r="M7392" s="10">
        <f>E7392*_xlfn.XLOOKUP(L7392,PriceListData!$F$2:$F$97,PriceListData!$E$2:$E$97)</f>
        <v>5.75</v>
      </c>
      <c r="N7392" t="str">
        <f>TEXT(B7392,"dddd")</f>
        <v>Saturday</v>
      </c>
    </row>
    <row r="7393" spans="1:14" x14ac:dyDescent="0.35">
      <c r="A7393">
        <v>293216</v>
      </c>
      <c r="B7393" s="3">
        <v>45808</v>
      </c>
      <c r="C7393" s="4">
        <v>0.33225694444444442</v>
      </c>
      <c r="D7393" t="s">
        <v>443</v>
      </c>
      <c r="E7393">
        <v>1</v>
      </c>
      <c r="G7393" t="s">
        <v>433</v>
      </c>
      <c r="H7393" t="s">
        <v>435</v>
      </c>
      <c r="J7393" t="s">
        <v>403</v>
      </c>
      <c r="K7393">
        <v>1</v>
      </c>
      <c r="L7393" t="str">
        <f>_xlfn.CONCAT(D7393,F7393)</f>
        <v>Scone with clotted cream and jam</v>
      </c>
      <c r="M7393" s="10">
        <f>E7393*_xlfn.XLOOKUP(L7393,PriceListData!$F$2:$F$97,PriceListData!$E$2:$E$97)</f>
        <v>5.75</v>
      </c>
      <c r="N7393" t="str">
        <f>TEXT(B7393,"dddd")</f>
        <v>Saturday</v>
      </c>
    </row>
    <row r="7394" spans="1:14" x14ac:dyDescent="0.35">
      <c r="A7394">
        <v>293215</v>
      </c>
      <c r="B7394" s="3">
        <v>45808</v>
      </c>
      <c r="C7394" s="4">
        <v>0.33081018518518518</v>
      </c>
      <c r="D7394" t="s">
        <v>457</v>
      </c>
      <c r="E7394">
        <v>1</v>
      </c>
      <c r="G7394" t="s">
        <v>433</v>
      </c>
      <c r="H7394" t="s">
        <v>440</v>
      </c>
      <c r="J7394" t="s">
        <v>403</v>
      </c>
      <c r="K7394">
        <v>1</v>
      </c>
      <c r="L7394" t="str">
        <f>_xlfn.CONCAT(D7394,F7394)</f>
        <v>Scone with clotted cream and jam (day old)</v>
      </c>
      <c r="M7394" s="10">
        <f>E7394*_xlfn.XLOOKUP(L7394,PriceListData!$F$2:$F$97,PriceListData!$E$2:$E$97)</f>
        <v>4.75</v>
      </c>
      <c r="N7394" t="str">
        <f>TEXT(B7394,"dddd")</f>
        <v>Saturday</v>
      </c>
    </row>
    <row r="7395" spans="1:14" x14ac:dyDescent="0.35">
      <c r="A7395">
        <v>293215</v>
      </c>
      <c r="B7395" s="3">
        <v>45808</v>
      </c>
      <c r="C7395" s="4">
        <v>0.33081018518518518</v>
      </c>
      <c r="D7395" t="s">
        <v>443</v>
      </c>
      <c r="E7395">
        <v>1</v>
      </c>
      <c r="G7395" t="s">
        <v>433</v>
      </c>
      <c r="H7395" t="s">
        <v>435</v>
      </c>
      <c r="J7395" t="s">
        <v>403</v>
      </c>
      <c r="K7395">
        <v>1</v>
      </c>
      <c r="L7395" t="str">
        <f>_xlfn.CONCAT(D7395,F7395)</f>
        <v>Scone with clotted cream and jam</v>
      </c>
      <c r="M7395" s="10">
        <f>E7395*_xlfn.XLOOKUP(L7395,PriceListData!$F$2:$F$97,PriceListData!$E$2:$E$97)</f>
        <v>5.75</v>
      </c>
      <c r="N7395" t="str">
        <f>TEXT(B7395,"dddd")</f>
        <v>Saturday</v>
      </c>
    </row>
    <row r="7396" spans="1:14" x14ac:dyDescent="0.35">
      <c r="A7396">
        <v>293214</v>
      </c>
      <c r="B7396" s="3">
        <v>45808</v>
      </c>
      <c r="C7396" s="4">
        <v>0.32563657407407409</v>
      </c>
      <c r="D7396" t="s">
        <v>443</v>
      </c>
      <c r="E7396">
        <v>1</v>
      </c>
      <c r="G7396" t="s">
        <v>433</v>
      </c>
      <c r="H7396" t="s">
        <v>435</v>
      </c>
      <c r="J7396" t="s">
        <v>403</v>
      </c>
      <c r="K7396">
        <v>1</v>
      </c>
      <c r="L7396" t="str">
        <f>_xlfn.CONCAT(D7396,F7396)</f>
        <v>Scone with clotted cream and jam</v>
      </c>
      <c r="M7396" s="10">
        <f>E7396*_xlfn.XLOOKUP(L7396,PriceListData!$F$2:$F$97,PriceListData!$E$2:$E$97)</f>
        <v>5.75</v>
      </c>
      <c r="N7396" t="str">
        <f>TEXT(B7396,"dddd")</f>
        <v>Saturday</v>
      </c>
    </row>
    <row r="7397" spans="1:14" x14ac:dyDescent="0.35">
      <c r="B7397" s="3"/>
      <c r="C7397" s="4"/>
      <c r="M7397" s="11"/>
    </row>
    <row r="7398" spans="1:14" x14ac:dyDescent="0.35">
      <c r="B7398" s="3"/>
      <c r="C7398" s="4"/>
      <c r="M7398" s="11"/>
    </row>
    <row r="7399" spans="1:14" x14ac:dyDescent="0.35">
      <c r="B7399" s="3"/>
      <c r="C7399" s="4"/>
      <c r="M7399" s="11"/>
    </row>
    <row r="7400" spans="1:14" x14ac:dyDescent="0.35">
      <c r="B7400" s="3"/>
      <c r="C7400" s="4"/>
      <c r="M7400" s="11"/>
    </row>
    <row r="7401" spans="1:14" x14ac:dyDescent="0.35">
      <c r="B7401" s="3"/>
      <c r="C7401" s="4"/>
      <c r="M7401" s="11"/>
    </row>
    <row r="7402" spans="1:14" x14ac:dyDescent="0.35">
      <c r="B7402" s="3"/>
      <c r="C7402" s="4"/>
      <c r="M7402" s="11"/>
    </row>
    <row r="7403" spans="1:14" x14ac:dyDescent="0.35">
      <c r="B7403" s="3"/>
      <c r="C7403" s="4"/>
      <c r="M7403" s="11"/>
    </row>
    <row r="7404" spans="1:14" x14ac:dyDescent="0.35">
      <c r="B7404" s="3"/>
      <c r="C7404" s="4"/>
      <c r="M7404" s="11"/>
    </row>
    <row r="7405" spans="1:14" x14ac:dyDescent="0.35">
      <c r="B7405" s="3"/>
      <c r="C7405" s="4"/>
      <c r="M7405" s="11"/>
    </row>
    <row r="7406" spans="1:14" x14ac:dyDescent="0.35">
      <c r="B7406" s="3"/>
      <c r="C7406" s="4"/>
      <c r="M7406" s="11"/>
    </row>
    <row r="7407" spans="1:14" x14ac:dyDescent="0.35">
      <c r="B7407" s="3"/>
      <c r="C7407" s="4"/>
      <c r="M7407" s="11"/>
    </row>
    <row r="7408" spans="1:14" x14ac:dyDescent="0.35">
      <c r="B7408" s="3"/>
      <c r="C7408" s="4"/>
      <c r="M7408" s="11"/>
    </row>
    <row r="7409" spans="2:13" x14ac:dyDescent="0.35">
      <c r="B7409" s="3"/>
      <c r="C7409" s="4"/>
      <c r="M7409" s="11"/>
    </row>
    <row r="7410" spans="2:13" x14ac:dyDescent="0.35">
      <c r="B7410" s="3"/>
      <c r="C7410" s="4"/>
      <c r="M7410" s="11"/>
    </row>
    <row r="7411" spans="2:13" x14ac:dyDescent="0.35">
      <c r="B7411" s="3"/>
      <c r="C7411" s="4"/>
      <c r="M7411" s="11"/>
    </row>
    <row r="7412" spans="2:13" x14ac:dyDescent="0.35">
      <c r="B7412" s="3"/>
      <c r="C7412" s="4"/>
      <c r="M7412" s="11"/>
    </row>
    <row r="7413" spans="2:13" x14ac:dyDescent="0.35">
      <c r="B7413" s="3"/>
      <c r="C7413" s="4"/>
      <c r="M7413" s="11"/>
    </row>
    <row r="7414" spans="2:13" x14ac:dyDescent="0.35">
      <c r="B7414" s="3"/>
      <c r="C7414" s="4"/>
      <c r="M7414" s="11"/>
    </row>
    <row r="7415" spans="2:13" x14ac:dyDescent="0.35">
      <c r="B7415" s="3"/>
      <c r="C7415" s="4"/>
      <c r="M7415" s="11"/>
    </row>
    <row r="7416" spans="2:13" x14ac:dyDescent="0.35">
      <c r="B7416" s="3"/>
      <c r="C7416" s="4"/>
      <c r="M7416" s="11"/>
    </row>
    <row r="7417" spans="2:13" x14ac:dyDescent="0.35">
      <c r="B7417" s="3"/>
      <c r="C7417" s="4"/>
      <c r="M7417" s="11"/>
    </row>
    <row r="7418" spans="2:13" x14ac:dyDescent="0.35">
      <c r="B7418" s="3"/>
      <c r="C7418" s="4"/>
      <c r="M7418" s="11"/>
    </row>
    <row r="7419" spans="2:13" x14ac:dyDescent="0.35">
      <c r="B7419" s="3"/>
      <c r="C7419" s="4"/>
      <c r="M7419" s="11"/>
    </row>
    <row r="7420" spans="2:13" x14ac:dyDescent="0.35">
      <c r="B7420" s="3"/>
      <c r="C7420" s="4"/>
      <c r="M7420" s="11"/>
    </row>
    <row r="7421" spans="2:13" x14ac:dyDescent="0.35">
      <c r="B7421" s="3"/>
      <c r="C7421" s="4"/>
      <c r="M7421" s="11"/>
    </row>
    <row r="7422" spans="2:13" x14ac:dyDescent="0.35">
      <c r="B7422" s="3"/>
      <c r="C7422" s="4"/>
      <c r="M7422" s="11"/>
    </row>
    <row r="7423" spans="2:13" x14ac:dyDescent="0.35">
      <c r="B7423" s="3"/>
      <c r="C7423" s="4"/>
      <c r="M7423" s="11"/>
    </row>
    <row r="7424" spans="2:13" x14ac:dyDescent="0.35">
      <c r="B7424" s="3"/>
      <c r="C7424" s="4"/>
      <c r="M7424" s="11"/>
    </row>
    <row r="7425" spans="2:13" x14ac:dyDescent="0.35">
      <c r="B7425" s="3"/>
      <c r="C7425" s="4"/>
      <c r="M7425" s="11"/>
    </row>
    <row r="7426" spans="2:13" x14ac:dyDescent="0.35">
      <c r="B7426" s="3"/>
      <c r="C7426" s="4"/>
      <c r="M7426" s="11"/>
    </row>
    <row r="7427" spans="2:13" x14ac:dyDescent="0.35">
      <c r="B7427" s="3"/>
      <c r="C7427" s="4"/>
      <c r="M7427" s="11"/>
    </row>
    <row r="7428" spans="2:13" x14ac:dyDescent="0.35">
      <c r="B7428" s="3"/>
      <c r="C7428" s="4"/>
      <c r="M7428" s="11"/>
    </row>
    <row r="7429" spans="2:13" x14ac:dyDescent="0.35">
      <c r="B7429" s="3"/>
      <c r="C7429" s="4"/>
      <c r="M7429" s="11"/>
    </row>
    <row r="7430" spans="2:13" x14ac:dyDescent="0.35">
      <c r="B7430" s="3"/>
      <c r="C7430" s="4"/>
      <c r="M7430" s="11"/>
    </row>
    <row r="7431" spans="2:13" x14ac:dyDescent="0.35">
      <c r="B7431" s="3"/>
      <c r="C7431" s="4"/>
      <c r="M7431" s="11"/>
    </row>
    <row r="7432" spans="2:13" x14ac:dyDescent="0.35">
      <c r="B7432" s="3"/>
      <c r="C7432" s="4"/>
      <c r="M7432" s="11"/>
    </row>
    <row r="7433" spans="2:13" x14ac:dyDescent="0.35">
      <c r="B7433" s="3"/>
      <c r="C7433" s="4"/>
      <c r="M7433" s="11"/>
    </row>
    <row r="7434" spans="2:13" x14ac:dyDescent="0.35">
      <c r="B7434" s="3"/>
      <c r="C7434" s="4"/>
      <c r="M7434" s="11"/>
    </row>
    <row r="7435" spans="2:13" x14ac:dyDescent="0.35">
      <c r="B7435" s="3"/>
      <c r="C7435" s="4"/>
      <c r="M7435" s="11"/>
    </row>
    <row r="7436" spans="2:13" x14ac:dyDescent="0.35">
      <c r="B7436" s="3"/>
      <c r="C7436" s="4"/>
      <c r="M7436" s="11"/>
    </row>
    <row r="7437" spans="2:13" x14ac:dyDescent="0.35">
      <c r="B7437" s="3"/>
      <c r="C7437" s="4"/>
      <c r="M7437" s="11"/>
    </row>
    <row r="7438" spans="2:13" x14ac:dyDescent="0.35">
      <c r="B7438" s="3"/>
      <c r="C7438" s="4"/>
      <c r="M7438" s="11"/>
    </row>
    <row r="7439" spans="2:13" x14ac:dyDescent="0.35">
      <c r="B7439" s="3"/>
      <c r="C7439" s="4"/>
      <c r="M7439" s="11"/>
    </row>
    <row r="7440" spans="2:13" x14ac:dyDescent="0.35">
      <c r="B7440" s="3"/>
      <c r="C7440" s="4"/>
      <c r="M7440" s="11"/>
    </row>
    <row r="7441" spans="2:13" x14ac:dyDescent="0.35">
      <c r="B7441" s="3"/>
      <c r="C7441" s="4"/>
      <c r="M7441" s="11"/>
    </row>
    <row r="7442" spans="2:13" x14ac:dyDescent="0.35">
      <c r="B7442" s="3"/>
      <c r="C7442" s="4"/>
      <c r="M7442" s="11"/>
    </row>
    <row r="7443" spans="2:13" x14ac:dyDescent="0.35">
      <c r="B7443" s="3"/>
      <c r="C7443" s="4"/>
      <c r="M7443" s="11"/>
    </row>
    <row r="7444" spans="2:13" x14ac:dyDescent="0.35">
      <c r="B7444" s="3"/>
      <c r="C7444" s="4"/>
      <c r="M7444" s="11"/>
    </row>
    <row r="7445" spans="2:13" x14ac:dyDescent="0.35">
      <c r="B7445" s="3"/>
      <c r="C7445" s="4"/>
      <c r="M7445" s="11"/>
    </row>
    <row r="7446" spans="2:13" x14ac:dyDescent="0.35">
      <c r="B7446" s="3"/>
      <c r="C7446" s="4"/>
      <c r="M7446" s="11"/>
    </row>
    <row r="7447" spans="2:13" x14ac:dyDescent="0.35">
      <c r="B7447" s="3"/>
      <c r="C7447" s="4"/>
      <c r="M7447" s="11"/>
    </row>
    <row r="7448" spans="2:13" x14ac:dyDescent="0.35">
      <c r="B7448" s="3"/>
      <c r="C7448" s="4"/>
      <c r="M7448" s="11"/>
    </row>
    <row r="7449" spans="2:13" x14ac:dyDescent="0.35">
      <c r="B7449" s="3"/>
      <c r="C7449" s="4"/>
      <c r="M7449" s="11"/>
    </row>
    <row r="7450" spans="2:13" x14ac:dyDescent="0.35">
      <c r="B7450" s="3"/>
      <c r="C7450" s="4"/>
      <c r="M7450" s="11"/>
    </row>
    <row r="7451" spans="2:13" x14ac:dyDescent="0.35">
      <c r="B7451" s="3"/>
      <c r="C7451" s="4"/>
      <c r="M7451" s="11"/>
    </row>
    <row r="7452" spans="2:13" x14ac:dyDescent="0.35">
      <c r="B7452" s="3"/>
      <c r="C7452" s="4"/>
      <c r="M7452" s="11"/>
    </row>
    <row r="7453" spans="2:13" x14ac:dyDescent="0.35">
      <c r="B7453" s="3"/>
      <c r="C7453" s="4"/>
      <c r="M7453" s="11"/>
    </row>
    <row r="7454" spans="2:13" x14ac:dyDescent="0.35">
      <c r="B7454" s="3"/>
      <c r="C7454" s="4"/>
      <c r="M7454" s="11"/>
    </row>
    <row r="7455" spans="2:13" x14ac:dyDescent="0.35">
      <c r="B7455" s="3"/>
      <c r="C7455" s="4"/>
      <c r="M7455" s="11"/>
    </row>
    <row r="7456" spans="2:13" x14ac:dyDescent="0.35">
      <c r="B7456" s="3"/>
      <c r="C7456" s="4"/>
      <c r="M7456" s="11"/>
    </row>
    <row r="7457" spans="2:13" x14ac:dyDescent="0.35">
      <c r="B7457" s="3"/>
      <c r="C7457" s="4"/>
      <c r="M7457" s="11"/>
    </row>
    <row r="7458" spans="2:13" x14ac:dyDescent="0.35">
      <c r="B7458" s="3"/>
      <c r="C7458" s="4"/>
      <c r="M7458" s="11"/>
    </row>
    <row r="7459" spans="2:13" x14ac:dyDescent="0.35">
      <c r="B7459" s="3"/>
      <c r="C7459" s="4"/>
      <c r="M7459" s="11"/>
    </row>
    <row r="7460" spans="2:13" x14ac:dyDescent="0.35">
      <c r="B7460" s="3"/>
      <c r="C7460" s="4"/>
      <c r="M7460" s="11"/>
    </row>
    <row r="7461" spans="2:13" x14ac:dyDescent="0.35">
      <c r="B7461" s="3"/>
      <c r="C7461" s="4"/>
      <c r="M7461" s="11"/>
    </row>
    <row r="7462" spans="2:13" x14ac:dyDescent="0.35">
      <c r="B7462" s="3"/>
      <c r="C7462" s="4"/>
      <c r="M7462" s="11"/>
    </row>
    <row r="7463" spans="2:13" x14ac:dyDescent="0.35">
      <c r="B7463" s="3"/>
      <c r="C7463" s="4"/>
      <c r="M7463" s="11"/>
    </row>
    <row r="7464" spans="2:13" x14ac:dyDescent="0.35">
      <c r="B7464" s="3"/>
      <c r="C7464" s="4"/>
      <c r="M7464" s="11"/>
    </row>
    <row r="7465" spans="2:13" x14ac:dyDescent="0.35">
      <c r="B7465" s="3"/>
      <c r="C7465" s="4"/>
      <c r="M7465" s="11"/>
    </row>
    <row r="7466" spans="2:13" x14ac:dyDescent="0.35">
      <c r="B7466" s="3"/>
      <c r="C7466" s="4"/>
      <c r="M7466" s="11"/>
    </row>
    <row r="7467" spans="2:13" x14ac:dyDescent="0.35">
      <c r="B7467" s="3"/>
      <c r="C7467" s="4"/>
      <c r="M7467" s="11"/>
    </row>
    <row r="7468" spans="2:13" x14ac:dyDescent="0.35">
      <c r="B7468" s="3"/>
      <c r="C7468" s="4"/>
      <c r="M7468" s="11"/>
    </row>
    <row r="7469" spans="2:13" x14ac:dyDescent="0.35">
      <c r="B7469" s="3"/>
      <c r="C7469" s="4"/>
      <c r="M7469" s="11"/>
    </row>
    <row r="7470" spans="2:13" x14ac:dyDescent="0.35">
      <c r="B7470" s="3"/>
      <c r="C7470" s="4"/>
      <c r="M7470" s="11"/>
    </row>
    <row r="7471" spans="2:13" x14ac:dyDescent="0.35">
      <c r="B7471" s="3"/>
      <c r="C7471" s="4"/>
      <c r="M7471" s="11"/>
    </row>
    <row r="7472" spans="2:13" x14ac:dyDescent="0.35">
      <c r="B7472" s="3"/>
      <c r="C7472" s="4"/>
      <c r="M7472" s="11"/>
    </row>
    <row r="7473" spans="2:13" x14ac:dyDescent="0.35">
      <c r="B7473" s="3"/>
      <c r="C7473" s="4"/>
      <c r="M7473" s="11"/>
    </row>
    <row r="7474" spans="2:13" x14ac:dyDescent="0.35">
      <c r="B7474" s="3"/>
      <c r="C7474" s="4"/>
      <c r="M7474" s="11"/>
    </row>
    <row r="7475" spans="2:13" x14ac:dyDescent="0.35">
      <c r="B7475" s="3"/>
      <c r="C7475" s="4"/>
      <c r="M7475" s="11"/>
    </row>
    <row r="7476" spans="2:13" x14ac:dyDescent="0.35">
      <c r="B7476" s="3"/>
      <c r="C7476" s="4"/>
      <c r="M7476" s="11"/>
    </row>
    <row r="7477" spans="2:13" x14ac:dyDescent="0.35">
      <c r="B7477" s="3"/>
      <c r="C7477" s="4"/>
      <c r="M7477" s="11"/>
    </row>
    <row r="7478" spans="2:13" x14ac:dyDescent="0.35">
      <c r="B7478" s="3"/>
      <c r="C7478" s="4"/>
      <c r="M7478" s="11"/>
    </row>
    <row r="7479" spans="2:13" x14ac:dyDescent="0.35">
      <c r="B7479" s="3"/>
      <c r="C7479" s="4"/>
      <c r="M7479" s="11"/>
    </row>
    <row r="7480" spans="2:13" x14ac:dyDescent="0.35">
      <c r="B7480" s="3"/>
      <c r="C7480" s="4"/>
      <c r="M7480" s="11"/>
    </row>
    <row r="7481" spans="2:13" x14ac:dyDescent="0.35">
      <c r="B7481" s="3"/>
      <c r="C7481" s="4"/>
      <c r="M7481" s="11"/>
    </row>
    <row r="7482" spans="2:13" x14ac:dyDescent="0.35">
      <c r="B7482" s="3"/>
      <c r="C7482" s="4"/>
      <c r="M7482" s="11"/>
    </row>
    <row r="7483" spans="2:13" x14ac:dyDescent="0.35">
      <c r="B7483" s="3"/>
      <c r="C7483" s="4"/>
      <c r="M7483" s="11"/>
    </row>
    <row r="7484" spans="2:13" x14ac:dyDescent="0.35">
      <c r="B7484" s="3"/>
      <c r="C7484" s="4"/>
      <c r="M7484" s="11"/>
    </row>
    <row r="7485" spans="2:13" x14ac:dyDescent="0.35">
      <c r="B7485" s="3"/>
      <c r="C7485" s="4"/>
      <c r="M7485" s="11"/>
    </row>
    <row r="7486" spans="2:13" x14ac:dyDescent="0.35">
      <c r="B7486" s="3"/>
      <c r="C7486" s="4"/>
      <c r="M7486" s="11"/>
    </row>
    <row r="7487" spans="2:13" x14ac:dyDescent="0.35">
      <c r="B7487" s="3"/>
      <c r="C7487" s="4"/>
      <c r="M7487" s="11"/>
    </row>
    <row r="7488" spans="2:13" x14ac:dyDescent="0.35">
      <c r="B7488" s="3"/>
      <c r="C7488" s="4"/>
      <c r="M7488" s="11"/>
    </row>
    <row r="7489" spans="2:13" x14ac:dyDescent="0.35">
      <c r="B7489" s="3"/>
      <c r="C7489" s="4"/>
      <c r="M7489" s="11"/>
    </row>
    <row r="7490" spans="2:13" x14ac:dyDescent="0.35">
      <c r="B7490" s="3"/>
      <c r="C7490" s="4"/>
      <c r="M7490" s="11"/>
    </row>
    <row r="7491" spans="2:13" x14ac:dyDescent="0.35">
      <c r="B7491" s="3"/>
      <c r="C7491" s="4"/>
      <c r="M7491" s="11"/>
    </row>
    <row r="7492" spans="2:13" x14ac:dyDescent="0.35">
      <c r="B7492" s="3"/>
      <c r="C7492" s="4"/>
      <c r="M7492" s="11"/>
    </row>
    <row r="7493" spans="2:13" x14ac:dyDescent="0.35">
      <c r="B7493" s="3"/>
      <c r="C7493" s="4"/>
      <c r="M7493" s="11"/>
    </row>
    <row r="7494" spans="2:13" x14ac:dyDescent="0.35">
      <c r="B7494" s="3"/>
      <c r="C7494" s="4"/>
      <c r="M7494" s="11"/>
    </row>
    <row r="7495" spans="2:13" x14ac:dyDescent="0.35">
      <c r="B7495" s="3"/>
      <c r="C7495" s="4"/>
      <c r="M7495" s="11"/>
    </row>
    <row r="7496" spans="2:13" x14ac:dyDescent="0.35">
      <c r="B7496" s="3"/>
      <c r="C7496" s="4"/>
      <c r="M7496" s="11"/>
    </row>
    <row r="7497" spans="2:13" x14ac:dyDescent="0.35">
      <c r="B7497" s="3"/>
      <c r="C7497" s="4"/>
      <c r="M7497" s="11"/>
    </row>
    <row r="7498" spans="2:13" x14ac:dyDescent="0.35">
      <c r="B7498" s="3"/>
      <c r="C7498" s="4"/>
      <c r="M7498" s="11"/>
    </row>
    <row r="7499" spans="2:13" x14ac:dyDescent="0.35">
      <c r="B7499" s="3"/>
      <c r="C7499" s="4"/>
      <c r="M7499" s="11"/>
    </row>
    <row r="7500" spans="2:13" x14ac:dyDescent="0.35">
      <c r="B7500" s="3"/>
      <c r="C7500" s="4"/>
      <c r="M7500" s="11"/>
    </row>
    <row r="7501" spans="2:13" x14ac:dyDescent="0.35">
      <c r="B7501" s="3"/>
      <c r="C7501" s="4"/>
      <c r="M7501" s="11"/>
    </row>
    <row r="7502" spans="2:13" x14ac:dyDescent="0.35">
      <c r="B7502" s="3"/>
      <c r="C7502" s="4"/>
      <c r="M7502" s="11"/>
    </row>
    <row r="7503" spans="2:13" x14ac:dyDescent="0.35">
      <c r="B7503" s="3"/>
      <c r="C7503" s="4"/>
      <c r="M7503" s="11"/>
    </row>
    <row r="7504" spans="2:13" x14ac:dyDescent="0.35">
      <c r="B7504" s="3"/>
      <c r="C7504" s="4"/>
      <c r="M7504" s="11"/>
    </row>
    <row r="7505" spans="2:13" x14ac:dyDescent="0.35">
      <c r="B7505" s="3"/>
      <c r="C7505" s="4"/>
      <c r="M7505" s="11"/>
    </row>
    <row r="7506" spans="2:13" x14ac:dyDescent="0.35">
      <c r="B7506" s="3"/>
      <c r="C7506" s="4"/>
      <c r="M7506" s="11"/>
    </row>
    <row r="7507" spans="2:13" x14ac:dyDescent="0.35">
      <c r="B7507" s="3"/>
      <c r="C7507" s="4"/>
      <c r="M7507" s="11"/>
    </row>
    <row r="7508" spans="2:13" x14ac:dyDescent="0.35">
      <c r="B7508" s="3"/>
      <c r="C7508" s="4"/>
      <c r="M7508" s="11"/>
    </row>
    <row r="7509" spans="2:13" x14ac:dyDescent="0.35">
      <c r="B7509" s="3"/>
      <c r="C7509" s="4"/>
      <c r="M7509" s="11"/>
    </row>
    <row r="7510" spans="2:13" x14ac:dyDescent="0.35">
      <c r="B7510" s="3"/>
      <c r="C7510" s="4"/>
      <c r="M7510" s="11"/>
    </row>
    <row r="7511" spans="2:13" x14ac:dyDescent="0.35">
      <c r="B7511" s="3"/>
      <c r="C7511" s="4"/>
      <c r="M7511" s="11"/>
    </row>
    <row r="7512" spans="2:13" x14ac:dyDescent="0.35">
      <c r="B7512" s="3"/>
      <c r="C7512" s="4"/>
      <c r="M7512" s="11"/>
    </row>
    <row r="7513" spans="2:13" x14ac:dyDescent="0.35">
      <c r="B7513" s="3"/>
      <c r="C7513" s="4"/>
      <c r="M7513" s="11"/>
    </row>
    <row r="7514" spans="2:13" x14ac:dyDescent="0.35">
      <c r="B7514" s="3"/>
      <c r="C7514" s="4"/>
      <c r="M7514" s="11"/>
    </row>
    <row r="7515" spans="2:13" x14ac:dyDescent="0.35">
      <c r="B7515" s="3"/>
      <c r="C7515" s="4"/>
      <c r="M7515" s="11"/>
    </row>
    <row r="7516" spans="2:13" x14ac:dyDescent="0.35">
      <c r="B7516" s="3"/>
      <c r="C7516" s="4"/>
      <c r="M7516" s="11"/>
    </row>
    <row r="7517" spans="2:13" x14ac:dyDescent="0.35">
      <c r="B7517" s="3"/>
      <c r="C7517" s="4"/>
      <c r="M7517" s="11"/>
    </row>
    <row r="7518" spans="2:13" x14ac:dyDescent="0.35">
      <c r="B7518" s="3"/>
      <c r="C7518" s="4"/>
      <c r="M7518" s="11"/>
    </row>
    <row r="7519" spans="2:13" x14ac:dyDescent="0.35">
      <c r="B7519" s="3"/>
      <c r="C7519" s="4"/>
      <c r="M7519" s="11"/>
    </row>
    <row r="7520" spans="2:13" x14ac:dyDescent="0.35">
      <c r="B7520" s="3"/>
      <c r="C7520" s="4"/>
      <c r="M7520" s="11"/>
    </row>
    <row r="7521" spans="2:13" x14ac:dyDescent="0.35">
      <c r="B7521" s="3"/>
      <c r="C7521" s="4"/>
      <c r="M7521" s="11"/>
    </row>
    <row r="7522" spans="2:13" x14ac:dyDescent="0.35">
      <c r="B7522" s="3"/>
      <c r="C7522" s="4"/>
      <c r="M7522" s="11"/>
    </row>
    <row r="7523" spans="2:13" x14ac:dyDescent="0.35">
      <c r="B7523" s="3"/>
      <c r="C7523" s="4"/>
      <c r="M7523" s="11"/>
    </row>
    <row r="7524" spans="2:13" x14ac:dyDescent="0.35">
      <c r="B7524" s="3"/>
      <c r="C7524" s="4"/>
      <c r="M7524" s="11"/>
    </row>
    <row r="7525" spans="2:13" x14ac:dyDescent="0.35">
      <c r="B7525" s="3"/>
      <c r="C7525" s="4"/>
      <c r="M7525" s="11"/>
    </row>
    <row r="7526" spans="2:13" x14ac:dyDescent="0.35">
      <c r="B7526" s="3"/>
      <c r="C7526" s="4"/>
      <c r="M7526" s="11"/>
    </row>
    <row r="7527" spans="2:13" x14ac:dyDescent="0.35">
      <c r="B7527" s="3"/>
      <c r="C7527" s="4"/>
      <c r="M7527" s="11"/>
    </row>
    <row r="7528" spans="2:13" x14ac:dyDescent="0.35">
      <c r="B7528" s="3"/>
      <c r="C7528" s="4"/>
      <c r="M7528" s="11"/>
    </row>
    <row r="7529" spans="2:13" x14ac:dyDescent="0.35">
      <c r="B7529" s="3"/>
      <c r="C7529" s="4"/>
      <c r="M7529" s="11"/>
    </row>
    <row r="7530" spans="2:13" x14ac:dyDescent="0.35">
      <c r="B7530" s="3"/>
      <c r="C7530" s="4"/>
      <c r="M7530" s="11"/>
    </row>
    <row r="7531" spans="2:13" x14ac:dyDescent="0.35">
      <c r="B7531" s="3"/>
      <c r="C7531" s="4"/>
      <c r="M7531" s="11"/>
    </row>
    <row r="7532" spans="2:13" x14ac:dyDescent="0.35">
      <c r="B7532" s="3"/>
      <c r="C7532" s="4"/>
      <c r="M7532" s="11"/>
    </row>
    <row r="7533" spans="2:13" x14ac:dyDescent="0.35">
      <c r="B7533" s="3"/>
      <c r="C7533" s="4"/>
      <c r="M7533" s="11"/>
    </row>
    <row r="7534" spans="2:13" x14ac:dyDescent="0.35">
      <c r="B7534" s="3"/>
      <c r="C7534" s="4"/>
      <c r="M7534" s="11"/>
    </row>
    <row r="7535" spans="2:13" x14ac:dyDescent="0.35">
      <c r="B7535" s="3"/>
      <c r="C7535" s="4"/>
      <c r="M7535" s="11"/>
    </row>
    <row r="7536" spans="2:13" x14ac:dyDescent="0.35">
      <c r="B7536" s="3"/>
      <c r="C7536" s="4"/>
      <c r="M7536" s="11"/>
    </row>
    <row r="7537" spans="2:13" x14ac:dyDescent="0.35">
      <c r="B7537" s="3"/>
      <c r="C7537" s="4"/>
      <c r="M7537" s="11"/>
    </row>
    <row r="7538" spans="2:13" x14ac:dyDescent="0.35">
      <c r="B7538" s="3"/>
      <c r="C7538" s="4"/>
      <c r="M7538" s="11"/>
    </row>
    <row r="7539" spans="2:13" x14ac:dyDescent="0.35">
      <c r="B7539" s="3"/>
      <c r="C7539" s="4"/>
      <c r="M7539" s="11"/>
    </row>
    <row r="7540" spans="2:13" x14ac:dyDescent="0.35">
      <c r="B7540" s="3"/>
      <c r="C7540" s="4"/>
      <c r="M7540" s="11"/>
    </row>
    <row r="7541" spans="2:13" x14ac:dyDescent="0.35">
      <c r="B7541" s="3"/>
      <c r="C7541" s="4"/>
      <c r="M7541" s="11"/>
    </row>
    <row r="7542" spans="2:13" x14ac:dyDescent="0.35">
      <c r="B7542" s="3"/>
      <c r="C7542" s="4"/>
      <c r="M7542" s="11"/>
    </row>
    <row r="7543" spans="2:13" x14ac:dyDescent="0.35">
      <c r="B7543" s="3"/>
      <c r="C7543" s="4"/>
      <c r="M7543" s="11"/>
    </row>
    <row r="7544" spans="2:13" x14ac:dyDescent="0.35">
      <c r="B7544" s="3"/>
      <c r="C7544" s="4"/>
      <c r="M7544" s="11"/>
    </row>
    <row r="7545" spans="2:13" x14ac:dyDescent="0.35">
      <c r="B7545" s="3"/>
      <c r="C7545" s="4"/>
      <c r="M7545" s="11"/>
    </row>
    <row r="7546" spans="2:13" x14ac:dyDescent="0.35">
      <c r="B7546" s="3"/>
      <c r="C7546" s="4"/>
      <c r="M7546" s="11"/>
    </row>
    <row r="7547" spans="2:13" x14ac:dyDescent="0.35">
      <c r="B7547" s="3"/>
      <c r="C7547" s="4"/>
      <c r="M7547" s="11"/>
    </row>
    <row r="7548" spans="2:13" x14ac:dyDescent="0.35">
      <c r="B7548" s="3"/>
      <c r="C7548" s="4"/>
      <c r="M7548" s="11"/>
    </row>
    <row r="7549" spans="2:13" x14ac:dyDescent="0.35">
      <c r="B7549" s="3"/>
      <c r="C7549" s="4"/>
      <c r="M7549" s="11"/>
    </row>
    <row r="7550" spans="2:13" x14ac:dyDescent="0.35">
      <c r="B7550" s="3"/>
      <c r="C7550" s="4"/>
      <c r="M7550" s="11"/>
    </row>
    <row r="7551" spans="2:13" x14ac:dyDescent="0.35">
      <c r="B7551" s="3"/>
      <c r="C7551" s="4"/>
      <c r="M7551" s="11"/>
    </row>
    <row r="7552" spans="2:13" x14ac:dyDescent="0.35">
      <c r="B7552" s="3"/>
      <c r="C7552" s="4"/>
      <c r="M7552" s="11"/>
    </row>
    <row r="7553" spans="2:13" x14ac:dyDescent="0.35">
      <c r="B7553" s="3"/>
      <c r="C7553" s="4"/>
      <c r="M7553" s="11"/>
    </row>
    <row r="7554" spans="2:13" x14ac:dyDescent="0.35">
      <c r="B7554" s="3"/>
      <c r="C7554" s="4"/>
      <c r="M7554" s="11"/>
    </row>
    <row r="7555" spans="2:13" x14ac:dyDescent="0.35">
      <c r="B7555" s="3"/>
      <c r="C7555" s="4"/>
      <c r="M7555" s="11"/>
    </row>
    <row r="7556" spans="2:13" x14ac:dyDescent="0.35">
      <c r="B7556" s="3"/>
      <c r="C7556" s="4"/>
      <c r="M7556" s="11"/>
    </row>
    <row r="7557" spans="2:13" x14ac:dyDescent="0.35">
      <c r="B7557" s="3"/>
      <c r="C7557" s="4"/>
      <c r="M7557" s="11"/>
    </row>
    <row r="7558" spans="2:13" x14ac:dyDescent="0.35">
      <c r="B7558" s="3"/>
      <c r="C7558" s="4"/>
      <c r="M7558" s="11"/>
    </row>
    <row r="7559" spans="2:13" x14ac:dyDescent="0.35">
      <c r="B7559" s="3"/>
      <c r="C7559" s="4"/>
      <c r="M7559" s="11"/>
    </row>
    <row r="7560" spans="2:13" x14ac:dyDescent="0.35">
      <c r="B7560" s="3"/>
      <c r="C7560" s="4"/>
      <c r="M7560" s="11"/>
    </row>
    <row r="7561" spans="2:13" x14ac:dyDescent="0.35">
      <c r="B7561" s="3"/>
      <c r="C7561" s="4"/>
      <c r="M7561" s="11"/>
    </row>
    <row r="7562" spans="2:13" x14ac:dyDescent="0.35">
      <c r="B7562" s="3"/>
      <c r="C7562" s="4"/>
      <c r="M7562" s="11"/>
    </row>
    <row r="7563" spans="2:13" x14ac:dyDescent="0.35">
      <c r="B7563" s="3"/>
      <c r="C7563" s="4"/>
      <c r="M7563" s="11"/>
    </row>
    <row r="7564" spans="2:13" x14ac:dyDescent="0.35">
      <c r="B7564" s="3"/>
      <c r="C7564" s="4"/>
      <c r="M7564" s="11"/>
    </row>
    <row r="7565" spans="2:13" x14ac:dyDescent="0.35">
      <c r="B7565" s="3"/>
      <c r="C7565" s="4"/>
      <c r="M7565" s="11"/>
    </row>
    <row r="7566" spans="2:13" x14ac:dyDescent="0.35">
      <c r="B7566" s="3"/>
      <c r="C7566" s="4"/>
      <c r="M7566" s="11"/>
    </row>
    <row r="7567" spans="2:13" x14ac:dyDescent="0.35">
      <c r="B7567" s="3"/>
      <c r="C7567" s="4"/>
      <c r="M7567" s="11"/>
    </row>
    <row r="7568" spans="2:13" x14ac:dyDescent="0.35">
      <c r="B7568" s="3"/>
      <c r="C7568" s="4"/>
      <c r="M7568" s="11"/>
    </row>
    <row r="7569" spans="2:13" x14ac:dyDescent="0.35">
      <c r="B7569" s="3"/>
      <c r="C7569" s="4"/>
      <c r="M7569" s="11"/>
    </row>
    <row r="7570" spans="2:13" x14ac:dyDescent="0.35">
      <c r="B7570" s="3"/>
      <c r="C7570" s="4"/>
      <c r="M7570" s="11"/>
    </row>
    <row r="7571" spans="2:13" x14ac:dyDescent="0.35">
      <c r="B7571" s="3"/>
      <c r="C7571" s="4"/>
      <c r="M7571" s="11"/>
    </row>
    <row r="7572" spans="2:13" x14ac:dyDescent="0.35">
      <c r="B7572" s="3"/>
      <c r="C7572" s="4"/>
      <c r="M7572" s="11"/>
    </row>
    <row r="7573" spans="2:13" x14ac:dyDescent="0.35">
      <c r="B7573" s="3"/>
      <c r="C7573" s="4"/>
      <c r="M7573" s="11"/>
    </row>
    <row r="7574" spans="2:13" x14ac:dyDescent="0.35">
      <c r="B7574" s="3"/>
      <c r="C7574" s="4"/>
      <c r="M7574" s="11"/>
    </row>
    <row r="7575" spans="2:13" x14ac:dyDescent="0.35">
      <c r="B7575" s="3"/>
      <c r="C7575" s="4"/>
      <c r="M7575" s="11"/>
    </row>
    <row r="7576" spans="2:13" x14ac:dyDescent="0.35">
      <c r="B7576" s="3"/>
      <c r="C7576" s="4"/>
      <c r="M7576" s="11"/>
    </row>
    <row r="7577" spans="2:13" x14ac:dyDescent="0.35">
      <c r="B7577" s="3"/>
      <c r="C7577" s="4"/>
      <c r="M7577" s="11"/>
    </row>
    <row r="7578" spans="2:13" x14ac:dyDescent="0.35">
      <c r="B7578" s="3"/>
      <c r="C7578" s="4"/>
      <c r="M7578" s="11"/>
    </row>
    <row r="7579" spans="2:13" x14ac:dyDescent="0.35">
      <c r="B7579" s="3"/>
      <c r="C7579" s="4"/>
      <c r="M7579" s="11"/>
    </row>
    <row r="7580" spans="2:13" x14ac:dyDescent="0.35">
      <c r="B7580" s="3"/>
      <c r="C7580" s="4"/>
      <c r="M7580" s="11"/>
    </row>
    <row r="7581" spans="2:13" x14ac:dyDescent="0.35">
      <c r="B7581" s="3"/>
      <c r="C7581" s="4"/>
      <c r="M7581" s="11"/>
    </row>
    <row r="7582" spans="2:13" x14ac:dyDescent="0.35">
      <c r="B7582" s="3"/>
      <c r="C7582" s="4"/>
      <c r="M7582" s="11"/>
    </row>
    <row r="7583" spans="2:13" x14ac:dyDescent="0.35">
      <c r="B7583" s="3"/>
      <c r="C7583" s="4"/>
      <c r="M7583" s="11"/>
    </row>
    <row r="7584" spans="2:13" x14ac:dyDescent="0.35">
      <c r="B7584" s="3"/>
      <c r="C7584" s="4"/>
      <c r="M7584" s="11"/>
    </row>
    <row r="7585" spans="2:13" x14ac:dyDescent="0.35">
      <c r="B7585" s="3"/>
      <c r="C7585" s="4"/>
      <c r="M7585" s="11"/>
    </row>
    <row r="7586" spans="2:13" x14ac:dyDescent="0.35">
      <c r="B7586" s="3"/>
      <c r="C7586" s="4"/>
      <c r="M7586" s="11"/>
    </row>
    <row r="7587" spans="2:13" x14ac:dyDescent="0.35">
      <c r="B7587" s="3"/>
      <c r="C7587" s="4"/>
      <c r="M7587" s="11"/>
    </row>
    <row r="7588" spans="2:13" x14ac:dyDescent="0.35">
      <c r="B7588" s="3"/>
      <c r="C7588" s="4"/>
      <c r="M7588" s="11"/>
    </row>
    <row r="7589" spans="2:13" x14ac:dyDescent="0.35">
      <c r="B7589" s="3"/>
      <c r="C7589" s="4"/>
      <c r="M7589" s="11"/>
    </row>
    <row r="7590" spans="2:13" x14ac:dyDescent="0.35">
      <c r="B7590" s="3"/>
      <c r="C7590" s="4"/>
      <c r="M7590" s="11"/>
    </row>
    <row r="7591" spans="2:13" x14ac:dyDescent="0.35">
      <c r="B7591" s="3"/>
      <c r="C7591" s="4"/>
      <c r="M7591" s="11"/>
    </row>
    <row r="7592" spans="2:13" x14ac:dyDescent="0.35">
      <c r="B7592" s="3"/>
      <c r="C7592" s="4"/>
      <c r="M7592" s="11"/>
    </row>
    <row r="7593" spans="2:13" x14ac:dyDescent="0.35">
      <c r="B7593" s="3"/>
      <c r="C7593" s="4"/>
      <c r="M7593" s="11"/>
    </row>
    <row r="7594" spans="2:13" x14ac:dyDescent="0.35">
      <c r="B7594" s="3"/>
      <c r="C7594" s="4"/>
      <c r="M7594" s="11"/>
    </row>
    <row r="7595" spans="2:13" x14ac:dyDescent="0.35">
      <c r="B7595" s="3"/>
      <c r="C7595" s="4"/>
      <c r="M7595" s="11"/>
    </row>
    <row r="7596" spans="2:13" x14ac:dyDescent="0.35">
      <c r="B7596" s="3"/>
      <c r="C7596" s="4"/>
      <c r="M7596" s="11"/>
    </row>
    <row r="7597" spans="2:13" x14ac:dyDescent="0.35">
      <c r="B7597" s="3"/>
      <c r="C7597" s="4"/>
      <c r="M7597" s="11"/>
    </row>
    <row r="7598" spans="2:13" x14ac:dyDescent="0.35">
      <c r="B7598" s="3"/>
      <c r="C7598" s="4"/>
      <c r="M7598" s="11"/>
    </row>
    <row r="7599" spans="2:13" x14ac:dyDescent="0.35">
      <c r="B7599" s="3"/>
      <c r="C7599" s="4"/>
      <c r="M7599" s="11"/>
    </row>
    <row r="7600" spans="2:13" x14ac:dyDescent="0.35">
      <c r="B7600" s="3"/>
      <c r="C7600" s="4"/>
      <c r="M7600" s="11"/>
    </row>
    <row r="7601" spans="2:13" x14ac:dyDescent="0.35">
      <c r="B7601" s="3"/>
      <c r="C7601" s="4"/>
      <c r="M7601" s="11"/>
    </row>
    <row r="7602" spans="2:13" x14ac:dyDescent="0.35">
      <c r="B7602" s="3"/>
      <c r="C7602" s="4"/>
      <c r="M7602" s="11"/>
    </row>
    <row r="7603" spans="2:13" x14ac:dyDescent="0.35">
      <c r="B7603" s="3"/>
      <c r="C7603" s="4"/>
      <c r="M7603" s="11"/>
    </row>
    <row r="7604" spans="2:13" x14ac:dyDescent="0.35">
      <c r="B7604" s="3"/>
      <c r="C7604" s="4"/>
      <c r="M7604" s="11"/>
    </row>
    <row r="7605" spans="2:13" x14ac:dyDescent="0.35">
      <c r="B7605" s="3"/>
      <c r="C7605" s="4"/>
      <c r="M7605" s="11"/>
    </row>
    <row r="7606" spans="2:13" x14ac:dyDescent="0.35">
      <c r="B7606" s="3"/>
      <c r="C7606" s="4"/>
      <c r="M7606" s="11"/>
    </row>
    <row r="7607" spans="2:13" x14ac:dyDescent="0.35">
      <c r="B7607" s="3"/>
      <c r="C7607" s="4"/>
      <c r="M7607" s="11"/>
    </row>
    <row r="7608" spans="2:13" x14ac:dyDescent="0.35">
      <c r="B7608" s="3"/>
      <c r="C7608" s="4"/>
      <c r="M7608" s="11"/>
    </row>
    <row r="7609" spans="2:13" x14ac:dyDescent="0.35">
      <c r="B7609" s="3"/>
      <c r="C7609" s="4"/>
      <c r="M7609" s="11"/>
    </row>
    <row r="7610" spans="2:13" x14ac:dyDescent="0.35">
      <c r="B7610" s="3"/>
      <c r="C7610" s="4"/>
      <c r="M7610" s="11"/>
    </row>
    <row r="7611" spans="2:13" x14ac:dyDescent="0.35">
      <c r="B7611" s="3"/>
      <c r="C7611" s="4"/>
      <c r="M7611" s="11"/>
    </row>
    <row r="7612" spans="2:13" x14ac:dyDescent="0.35">
      <c r="B7612" s="3"/>
      <c r="C7612" s="4"/>
      <c r="M7612" s="11"/>
    </row>
    <row r="7613" spans="2:13" x14ac:dyDescent="0.35">
      <c r="B7613" s="3"/>
      <c r="C7613" s="4"/>
      <c r="M7613" s="11"/>
    </row>
    <row r="7614" spans="2:13" x14ac:dyDescent="0.35">
      <c r="B7614" s="3"/>
      <c r="C7614" s="4"/>
      <c r="M7614" s="11"/>
    </row>
    <row r="7615" spans="2:13" x14ac:dyDescent="0.35">
      <c r="B7615" s="3"/>
      <c r="C7615" s="4"/>
      <c r="M7615" s="11"/>
    </row>
    <row r="7616" spans="2:13" x14ac:dyDescent="0.35">
      <c r="B7616" s="3"/>
      <c r="C7616" s="4"/>
      <c r="M7616" s="11"/>
    </row>
    <row r="7617" spans="2:13" x14ac:dyDescent="0.35">
      <c r="B7617" s="3"/>
      <c r="C7617" s="4"/>
      <c r="M7617" s="11"/>
    </row>
    <row r="7618" spans="2:13" x14ac:dyDescent="0.35">
      <c r="B7618" s="3"/>
      <c r="C7618" s="4"/>
      <c r="M7618" s="11"/>
    </row>
    <row r="7619" spans="2:13" x14ac:dyDescent="0.35">
      <c r="B7619" s="3"/>
      <c r="C7619" s="4"/>
      <c r="M7619" s="11"/>
    </row>
    <row r="7620" spans="2:13" x14ac:dyDescent="0.35">
      <c r="B7620" s="3"/>
      <c r="C7620" s="4"/>
      <c r="M7620" s="11"/>
    </row>
    <row r="7621" spans="2:13" x14ac:dyDescent="0.35">
      <c r="B7621" s="3"/>
      <c r="C7621" s="4"/>
      <c r="M7621" s="11"/>
    </row>
    <row r="7622" spans="2:13" x14ac:dyDescent="0.35">
      <c r="B7622" s="3"/>
      <c r="C7622" s="4"/>
      <c r="M7622" s="11"/>
    </row>
    <row r="7623" spans="2:13" x14ac:dyDescent="0.35">
      <c r="B7623" s="3"/>
      <c r="C7623" s="4"/>
      <c r="M7623" s="11"/>
    </row>
    <row r="7624" spans="2:13" x14ac:dyDescent="0.35">
      <c r="B7624" s="3"/>
      <c r="C7624" s="4"/>
      <c r="M7624" s="11"/>
    </row>
    <row r="7625" spans="2:13" x14ac:dyDescent="0.35">
      <c r="B7625" s="3"/>
      <c r="C7625" s="4"/>
      <c r="M7625" s="11"/>
    </row>
    <row r="7626" spans="2:13" x14ac:dyDescent="0.35">
      <c r="B7626" s="3"/>
      <c r="C7626" s="4"/>
      <c r="M7626" s="11"/>
    </row>
    <row r="7627" spans="2:13" x14ac:dyDescent="0.35">
      <c r="B7627" s="3"/>
      <c r="C7627" s="4"/>
      <c r="M7627" s="11"/>
    </row>
    <row r="7628" spans="2:13" x14ac:dyDescent="0.35">
      <c r="B7628" s="3"/>
      <c r="C7628" s="4"/>
      <c r="M7628" s="11"/>
    </row>
    <row r="7629" spans="2:13" x14ac:dyDescent="0.35">
      <c r="B7629" s="3"/>
      <c r="C7629" s="4"/>
      <c r="M7629" s="11"/>
    </row>
    <row r="7630" spans="2:13" x14ac:dyDescent="0.35">
      <c r="B7630" s="3"/>
      <c r="C7630" s="4"/>
      <c r="M7630" s="11"/>
    </row>
    <row r="7631" spans="2:13" x14ac:dyDescent="0.35">
      <c r="B7631" s="3"/>
      <c r="C7631" s="4"/>
      <c r="M7631" s="11"/>
    </row>
    <row r="7632" spans="2:13" x14ac:dyDescent="0.35">
      <c r="B7632" s="3"/>
      <c r="C7632" s="4"/>
      <c r="M7632" s="11"/>
    </row>
    <row r="7633" spans="2:13" x14ac:dyDescent="0.35">
      <c r="B7633" s="3"/>
      <c r="C7633" s="4"/>
      <c r="M7633" s="11"/>
    </row>
    <row r="7634" spans="2:13" x14ac:dyDescent="0.35">
      <c r="B7634" s="3"/>
      <c r="C7634" s="4"/>
      <c r="M7634" s="11"/>
    </row>
    <row r="7635" spans="2:13" x14ac:dyDescent="0.35">
      <c r="B7635" s="3"/>
      <c r="C7635" s="4"/>
      <c r="M7635" s="11"/>
    </row>
    <row r="7636" spans="2:13" x14ac:dyDescent="0.35">
      <c r="B7636" s="3"/>
      <c r="C7636" s="4"/>
      <c r="M7636" s="11"/>
    </row>
    <row r="7637" spans="2:13" x14ac:dyDescent="0.35">
      <c r="B7637" s="3"/>
      <c r="C7637" s="4"/>
      <c r="M7637" s="11"/>
    </row>
    <row r="7638" spans="2:13" x14ac:dyDescent="0.35">
      <c r="B7638" s="3"/>
      <c r="C7638" s="4"/>
      <c r="M7638" s="11"/>
    </row>
    <row r="7639" spans="2:13" x14ac:dyDescent="0.35">
      <c r="B7639" s="3"/>
      <c r="C7639" s="4"/>
      <c r="M7639" s="11"/>
    </row>
    <row r="7640" spans="2:13" x14ac:dyDescent="0.35">
      <c r="B7640" s="3"/>
      <c r="C7640" s="4"/>
      <c r="M7640" s="11"/>
    </row>
    <row r="7641" spans="2:13" x14ac:dyDescent="0.35">
      <c r="B7641" s="3"/>
      <c r="C7641" s="4"/>
      <c r="M7641" s="11"/>
    </row>
    <row r="7642" spans="2:13" x14ac:dyDescent="0.35">
      <c r="B7642" s="3"/>
      <c r="C7642" s="4"/>
      <c r="M7642" s="11"/>
    </row>
    <row r="7643" spans="2:13" x14ac:dyDescent="0.35">
      <c r="B7643" s="3"/>
      <c r="C7643" s="4"/>
      <c r="M7643" s="11"/>
    </row>
    <row r="7644" spans="2:13" x14ac:dyDescent="0.35">
      <c r="B7644" s="3"/>
      <c r="C7644" s="4"/>
      <c r="M7644" s="11"/>
    </row>
    <row r="7645" spans="2:13" x14ac:dyDescent="0.35">
      <c r="B7645" s="3"/>
      <c r="C7645" s="4"/>
      <c r="M7645" s="11"/>
    </row>
    <row r="7646" spans="2:13" x14ac:dyDescent="0.35">
      <c r="B7646" s="3"/>
      <c r="C7646" s="4"/>
      <c r="M7646" s="11"/>
    </row>
    <row r="7647" spans="2:13" x14ac:dyDescent="0.35">
      <c r="B7647" s="3"/>
      <c r="C7647" s="4"/>
      <c r="M7647" s="11"/>
    </row>
    <row r="7648" spans="2:13" x14ac:dyDescent="0.35">
      <c r="B7648" s="3"/>
      <c r="C7648" s="4"/>
      <c r="M7648" s="11"/>
    </row>
    <row r="7649" spans="2:13" x14ac:dyDescent="0.35">
      <c r="B7649" s="3"/>
      <c r="C7649" s="4"/>
      <c r="M7649" s="11"/>
    </row>
    <row r="7650" spans="2:13" x14ac:dyDescent="0.35">
      <c r="B7650" s="3"/>
      <c r="C7650" s="4"/>
      <c r="M7650" s="11"/>
    </row>
    <row r="7651" spans="2:13" x14ac:dyDescent="0.35">
      <c r="B7651" s="3"/>
      <c r="C7651" s="4"/>
      <c r="M7651" s="11"/>
    </row>
    <row r="7652" spans="2:13" x14ac:dyDescent="0.35">
      <c r="B7652" s="3"/>
      <c r="C7652" s="4"/>
      <c r="M7652" s="11"/>
    </row>
    <row r="7653" spans="2:13" x14ac:dyDescent="0.35">
      <c r="B7653" s="3"/>
      <c r="C7653" s="4"/>
      <c r="M7653" s="11"/>
    </row>
    <row r="7654" spans="2:13" x14ac:dyDescent="0.35">
      <c r="B7654" s="3"/>
      <c r="C7654" s="4"/>
      <c r="M7654" s="11"/>
    </row>
    <row r="7655" spans="2:13" x14ac:dyDescent="0.35">
      <c r="B7655" s="3"/>
      <c r="C7655" s="4"/>
      <c r="M7655" s="11"/>
    </row>
    <row r="7656" spans="2:13" x14ac:dyDescent="0.35">
      <c r="B7656" s="3"/>
      <c r="C7656" s="4"/>
      <c r="M7656" s="11"/>
    </row>
    <row r="7657" spans="2:13" x14ac:dyDescent="0.35">
      <c r="B7657" s="3"/>
      <c r="C7657" s="4"/>
      <c r="M7657" s="11"/>
    </row>
    <row r="7658" spans="2:13" x14ac:dyDescent="0.35">
      <c r="B7658" s="3"/>
      <c r="C7658" s="4"/>
      <c r="M7658" s="11"/>
    </row>
    <row r="7659" spans="2:13" x14ac:dyDescent="0.35">
      <c r="B7659" s="3"/>
      <c r="C7659" s="4"/>
      <c r="M7659" s="11"/>
    </row>
    <row r="7660" spans="2:13" x14ac:dyDescent="0.35">
      <c r="B7660" s="3"/>
      <c r="C7660" s="4"/>
      <c r="M7660" s="11"/>
    </row>
    <row r="7661" spans="2:13" x14ac:dyDescent="0.35">
      <c r="B7661" s="3"/>
      <c r="C7661" s="4"/>
      <c r="M7661" s="11"/>
    </row>
    <row r="7662" spans="2:13" x14ac:dyDescent="0.35">
      <c r="B7662" s="3"/>
      <c r="C7662" s="4"/>
      <c r="M7662" s="11"/>
    </row>
    <row r="7663" spans="2:13" x14ac:dyDescent="0.35">
      <c r="B7663" s="3"/>
      <c r="C7663" s="4"/>
      <c r="M7663" s="11"/>
    </row>
    <row r="7664" spans="2:13" x14ac:dyDescent="0.35">
      <c r="B7664" s="3"/>
      <c r="C7664" s="4"/>
      <c r="M7664" s="11"/>
    </row>
    <row r="7665" spans="2:13" x14ac:dyDescent="0.35">
      <c r="B7665" s="3"/>
      <c r="C7665" s="4"/>
      <c r="M7665" s="11"/>
    </row>
    <row r="7666" spans="2:13" x14ac:dyDescent="0.35">
      <c r="B7666" s="3"/>
      <c r="C7666" s="4"/>
      <c r="M7666" s="11"/>
    </row>
    <row r="7667" spans="2:13" x14ac:dyDescent="0.35">
      <c r="B7667" s="3"/>
      <c r="C7667" s="4"/>
      <c r="M7667" s="11"/>
    </row>
    <row r="7668" spans="2:13" x14ac:dyDescent="0.35">
      <c r="B7668" s="3"/>
      <c r="C7668" s="4"/>
      <c r="M7668" s="11"/>
    </row>
    <row r="7669" spans="2:13" x14ac:dyDescent="0.35">
      <c r="B7669" s="3"/>
      <c r="C7669" s="4"/>
      <c r="M7669" s="11"/>
    </row>
    <row r="7670" spans="2:13" x14ac:dyDescent="0.35">
      <c r="B7670" s="3"/>
      <c r="C7670" s="4"/>
      <c r="M7670" s="11"/>
    </row>
    <row r="7671" spans="2:13" x14ac:dyDescent="0.35">
      <c r="B7671" s="3"/>
      <c r="C7671" s="4"/>
      <c r="M7671" s="11"/>
    </row>
    <row r="7672" spans="2:13" x14ac:dyDescent="0.35">
      <c r="B7672" s="3"/>
      <c r="C7672" s="4"/>
      <c r="M7672" s="11"/>
    </row>
    <row r="7673" spans="2:13" x14ac:dyDescent="0.35">
      <c r="B7673" s="3"/>
      <c r="C7673" s="4"/>
      <c r="M7673" s="11"/>
    </row>
    <row r="7674" spans="2:13" x14ac:dyDescent="0.35">
      <c r="B7674" s="3"/>
      <c r="C7674" s="4"/>
      <c r="M7674" s="11"/>
    </row>
    <row r="7675" spans="2:13" x14ac:dyDescent="0.35">
      <c r="B7675" s="3"/>
      <c r="C7675" s="4"/>
      <c r="M7675" s="11"/>
    </row>
    <row r="7676" spans="2:13" x14ac:dyDescent="0.35">
      <c r="B7676" s="3"/>
      <c r="C7676" s="4"/>
      <c r="M7676" s="11"/>
    </row>
    <row r="7677" spans="2:13" x14ac:dyDescent="0.35">
      <c r="B7677" s="3"/>
      <c r="C7677" s="4"/>
      <c r="M7677" s="11"/>
    </row>
    <row r="7678" spans="2:13" x14ac:dyDescent="0.35">
      <c r="B7678" s="3"/>
      <c r="C7678" s="4"/>
      <c r="M7678" s="11"/>
    </row>
    <row r="7679" spans="2:13" x14ac:dyDescent="0.35">
      <c r="B7679" s="3"/>
      <c r="C7679" s="4"/>
      <c r="M7679" s="11"/>
    </row>
    <row r="7680" spans="2:13" x14ac:dyDescent="0.35">
      <c r="B7680" s="3"/>
      <c r="C7680" s="4"/>
      <c r="M7680" s="11"/>
    </row>
    <row r="7681" spans="2:13" x14ac:dyDescent="0.35">
      <c r="B7681" s="3"/>
      <c r="C7681" s="4"/>
      <c r="M7681" s="11"/>
    </row>
    <row r="7682" spans="2:13" x14ac:dyDescent="0.35">
      <c r="B7682" s="3"/>
      <c r="C7682" s="4"/>
      <c r="M7682" s="11"/>
    </row>
    <row r="7683" spans="2:13" x14ac:dyDescent="0.35">
      <c r="B7683" s="3"/>
      <c r="C7683" s="4"/>
      <c r="M7683" s="11"/>
    </row>
    <row r="7684" spans="2:13" x14ac:dyDescent="0.35">
      <c r="B7684" s="3"/>
      <c r="C7684" s="4"/>
      <c r="M7684" s="11"/>
    </row>
    <row r="7685" spans="2:13" x14ac:dyDescent="0.35">
      <c r="B7685" s="3"/>
      <c r="C7685" s="4"/>
      <c r="M7685" s="11"/>
    </row>
    <row r="7686" spans="2:13" x14ac:dyDescent="0.35">
      <c r="B7686" s="3"/>
      <c r="C7686" s="4"/>
      <c r="M7686" s="11"/>
    </row>
    <row r="7687" spans="2:13" x14ac:dyDescent="0.35">
      <c r="B7687" s="3"/>
      <c r="C7687" s="4"/>
      <c r="M7687" s="11"/>
    </row>
    <row r="7688" spans="2:13" x14ac:dyDescent="0.35">
      <c r="B7688" s="3"/>
      <c r="C7688" s="4"/>
      <c r="M7688" s="11"/>
    </row>
    <row r="7689" spans="2:13" x14ac:dyDescent="0.35">
      <c r="B7689" s="3"/>
      <c r="C7689" s="4"/>
      <c r="M7689" s="11"/>
    </row>
    <row r="7690" spans="2:13" x14ac:dyDescent="0.35">
      <c r="B7690" s="3"/>
      <c r="C7690" s="4"/>
      <c r="M7690" s="11"/>
    </row>
    <row r="7691" spans="2:13" x14ac:dyDescent="0.35">
      <c r="B7691" s="3"/>
      <c r="C7691" s="4"/>
      <c r="M7691" s="11"/>
    </row>
    <row r="7692" spans="2:13" x14ac:dyDescent="0.35">
      <c r="B7692" s="3"/>
      <c r="C7692" s="4"/>
      <c r="M7692" s="11"/>
    </row>
    <row r="7693" spans="2:13" x14ac:dyDescent="0.35">
      <c r="B7693" s="3"/>
      <c r="C7693" s="4"/>
      <c r="M7693" s="11"/>
    </row>
    <row r="7694" spans="2:13" x14ac:dyDescent="0.35">
      <c r="B7694" s="3"/>
      <c r="C7694" s="4"/>
      <c r="M7694" s="11"/>
    </row>
    <row r="7695" spans="2:13" x14ac:dyDescent="0.35">
      <c r="B7695" s="3"/>
      <c r="C7695" s="4"/>
      <c r="M7695" s="11"/>
    </row>
    <row r="7696" spans="2:13" x14ac:dyDescent="0.35">
      <c r="B7696" s="3"/>
      <c r="C7696" s="4"/>
      <c r="M7696" s="11"/>
    </row>
    <row r="7697" spans="2:13" x14ac:dyDescent="0.35">
      <c r="B7697" s="3"/>
      <c r="C7697" s="4"/>
      <c r="M7697" s="11"/>
    </row>
    <row r="7698" spans="2:13" x14ac:dyDescent="0.35">
      <c r="B7698" s="3"/>
      <c r="C7698" s="4"/>
      <c r="M7698" s="11"/>
    </row>
    <row r="7699" spans="2:13" x14ac:dyDescent="0.35">
      <c r="B7699" s="3"/>
      <c r="C7699" s="4"/>
      <c r="M7699" s="11"/>
    </row>
    <row r="7700" spans="2:13" x14ac:dyDescent="0.35">
      <c r="B7700" s="3"/>
      <c r="C7700" s="4"/>
      <c r="M7700" s="11"/>
    </row>
    <row r="7701" spans="2:13" x14ac:dyDescent="0.35">
      <c r="B7701" s="3"/>
      <c r="C7701" s="4"/>
      <c r="M7701" s="11"/>
    </row>
    <row r="7702" spans="2:13" x14ac:dyDescent="0.35">
      <c r="B7702" s="3"/>
      <c r="C7702" s="4"/>
      <c r="M7702" s="11"/>
    </row>
    <row r="7703" spans="2:13" x14ac:dyDescent="0.35">
      <c r="B7703" s="3"/>
      <c r="C7703" s="4"/>
      <c r="M7703" s="11"/>
    </row>
    <row r="7704" spans="2:13" x14ac:dyDescent="0.35">
      <c r="B7704" s="3"/>
      <c r="C7704" s="4"/>
      <c r="M7704" s="11"/>
    </row>
    <row r="7705" spans="2:13" x14ac:dyDescent="0.35">
      <c r="B7705" s="3"/>
      <c r="C7705" s="4"/>
      <c r="M7705" s="11"/>
    </row>
    <row r="7706" spans="2:13" x14ac:dyDescent="0.35">
      <c r="B7706" s="3"/>
      <c r="C7706" s="4"/>
      <c r="M7706" s="11"/>
    </row>
    <row r="7707" spans="2:13" x14ac:dyDescent="0.35">
      <c r="B7707" s="3"/>
      <c r="C7707" s="4"/>
      <c r="M7707" s="11"/>
    </row>
    <row r="7708" spans="2:13" x14ac:dyDescent="0.35">
      <c r="B7708" s="3"/>
      <c r="C7708" s="4"/>
      <c r="M7708" s="11"/>
    </row>
    <row r="7709" spans="2:13" x14ac:dyDescent="0.35">
      <c r="B7709" s="3"/>
      <c r="C7709" s="4"/>
      <c r="M7709" s="11"/>
    </row>
    <row r="7710" spans="2:13" x14ac:dyDescent="0.35">
      <c r="B7710" s="3"/>
      <c r="C7710" s="4"/>
      <c r="M7710" s="11"/>
    </row>
    <row r="7711" spans="2:13" x14ac:dyDescent="0.35">
      <c r="B7711" s="3"/>
      <c r="C7711" s="4"/>
      <c r="M7711" s="11"/>
    </row>
    <row r="7712" spans="2:13" x14ac:dyDescent="0.35">
      <c r="B7712" s="3"/>
      <c r="C7712" s="4"/>
      <c r="M7712" s="11"/>
    </row>
    <row r="7713" spans="2:13" x14ac:dyDescent="0.35">
      <c r="B7713" s="3"/>
      <c r="C7713" s="4"/>
      <c r="M7713" s="11"/>
    </row>
    <row r="7714" spans="2:13" x14ac:dyDescent="0.35">
      <c r="B7714" s="3"/>
      <c r="C7714" s="4"/>
      <c r="M7714" s="11"/>
    </row>
    <row r="7715" spans="2:13" x14ac:dyDescent="0.35">
      <c r="B7715" s="3"/>
      <c r="C7715" s="4"/>
      <c r="M7715" s="11"/>
    </row>
    <row r="7716" spans="2:13" x14ac:dyDescent="0.35">
      <c r="B7716" s="3"/>
      <c r="C7716" s="4"/>
      <c r="M7716" s="11"/>
    </row>
    <row r="7717" spans="2:13" x14ac:dyDescent="0.35">
      <c r="B7717" s="3"/>
      <c r="C7717" s="4"/>
      <c r="M7717" s="11"/>
    </row>
    <row r="7718" spans="2:13" x14ac:dyDescent="0.35">
      <c r="B7718" s="3"/>
      <c r="C7718" s="4"/>
      <c r="M7718" s="11"/>
    </row>
    <row r="7719" spans="2:13" x14ac:dyDescent="0.35">
      <c r="B7719" s="3"/>
      <c r="C7719" s="4"/>
      <c r="M7719" s="11"/>
    </row>
    <row r="7720" spans="2:13" x14ac:dyDescent="0.35">
      <c r="B7720" s="3"/>
      <c r="C7720" s="4"/>
      <c r="M7720" s="11"/>
    </row>
    <row r="7721" spans="2:13" x14ac:dyDescent="0.35">
      <c r="B7721" s="3"/>
      <c r="C7721" s="4"/>
      <c r="M7721" s="11"/>
    </row>
    <row r="7722" spans="2:13" x14ac:dyDescent="0.35">
      <c r="B7722" s="3"/>
      <c r="C7722" s="4"/>
      <c r="M7722" s="11"/>
    </row>
    <row r="7723" spans="2:13" x14ac:dyDescent="0.35">
      <c r="B7723" s="3"/>
      <c r="C7723" s="4"/>
      <c r="M7723" s="11"/>
    </row>
    <row r="7724" spans="2:13" x14ac:dyDescent="0.35">
      <c r="B7724" s="3"/>
      <c r="C7724" s="4"/>
      <c r="M7724" s="11"/>
    </row>
    <row r="7725" spans="2:13" x14ac:dyDescent="0.35">
      <c r="B7725" s="3"/>
      <c r="C7725" s="4"/>
      <c r="M7725" s="11"/>
    </row>
    <row r="7726" spans="2:13" x14ac:dyDescent="0.35">
      <c r="B7726" s="3"/>
      <c r="C7726" s="4"/>
      <c r="M7726" s="11"/>
    </row>
    <row r="7727" spans="2:13" x14ac:dyDescent="0.35">
      <c r="B7727" s="3"/>
      <c r="C7727" s="4"/>
      <c r="M7727" s="11"/>
    </row>
    <row r="7728" spans="2:13" x14ac:dyDescent="0.35">
      <c r="B7728" s="3"/>
      <c r="C7728" s="4"/>
      <c r="M7728" s="11"/>
    </row>
    <row r="7729" spans="2:13" x14ac:dyDescent="0.35">
      <c r="B7729" s="3"/>
      <c r="C7729" s="4"/>
      <c r="M7729" s="11"/>
    </row>
    <row r="7730" spans="2:13" x14ac:dyDescent="0.35">
      <c r="B7730" s="3"/>
      <c r="C7730" s="4"/>
      <c r="M7730" s="11"/>
    </row>
    <row r="7731" spans="2:13" x14ac:dyDescent="0.35">
      <c r="B7731" s="3"/>
      <c r="C7731" s="4"/>
      <c r="M7731" s="11"/>
    </row>
    <row r="7732" spans="2:13" x14ac:dyDescent="0.35">
      <c r="B7732" s="3"/>
      <c r="C7732" s="4"/>
      <c r="M7732" s="11"/>
    </row>
    <row r="7733" spans="2:13" x14ac:dyDescent="0.35">
      <c r="B7733" s="3"/>
      <c r="C7733" s="4"/>
      <c r="M7733" s="11"/>
    </row>
    <row r="7734" spans="2:13" x14ac:dyDescent="0.35">
      <c r="B7734" s="3"/>
      <c r="C7734" s="4"/>
      <c r="M7734" s="11"/>
    </row>
    <row r="7735" spans="2:13" x14ac:dyDescent="0.35">
      <c r="B7735" s="3"/>
      <c r="C7735" s="4"/>
      <c r="M7735" s="11"/>
    </row>
    <row r="7736" spans="2:13" x14ac:dyDescent="0.35">
      <c r="B7736" s="3"/>
      <c r="C7736" s="4"/>
      <c r="M7736" s="11"/>
    </row>
    <row r="7737" spans="2:13" x14ac:dyDescent="0.35">
      <c r="B7737" s="3"/>
      <c r="C7737" s="4"/>
      <c r="M7737" s="11"/>
    </row>
    <row r="7738" spans="2:13" x14ac:dyDescent="0.35">
      <c r="B7738" s="3"/>
      <c r="C7738" s="4"/>
      <c r="M7738" s="11"/>
    </row>
    <row r="7739" spans="2:13" x14ac:dyDescent="0.35">
      <c r="B7739" s="3"/>
      <c r="C7739" s="4"/>
      <c r="M7739" s="11"/>
    </row>
    <row r="7740" spans="2:13" x14ac:dyDescent="0.35">
      <c r="B7740" s="3"/>
      <c r="C7740" s="4"/>
      <c r="M7740" s="11"/>
    </row>
    <row r="7741" spans="2:13" x14ac:dyDescent="0.35">
      <c r="B7741" s="3"/>
      <c r="C7741" s="4"/>
      <c r="M7741" s="11"/>
    </row>
    <row r="7742" spans="2:13" x14ac:dyDescent="0.35">
      <c r="B7742" s="3"/>
      <c r="C7742" s="4"/>
      <c r="M7742" s="11"/>
    </row>
    <row r="7743" spans="2:13" x14ac:dyDescent="0.35">
      <c r="B7743" s="3"/>
      <c r="C7743" s="4"/>
      <c r="M7743" s="11"/>
    </row>
    <row r="7744" spans="2:13" x14ac:dyDescent="0.35">
      <c r="B7744" s="3"/>
      <c r="C7744" s="4"/>
      <c r="M7744" s="11"/>
    </row>
    <row r="7745" spans="2:13" x14ac:dyDescent="0.35">
      <c r="B7745" s="3"/>
      <c r="C7745" s="4"/>
      <c r="M7745" s="11"/>
    </row>
    <row r="7746" spans="2:13" x14ac:dyDescent="0.35">
      <c r="B7746" s="3"/>
      <c r="C7746" s="4"/>
      <c r="M7746" s="11"/>
    </row>
    <row r="7747" spans="2:13" x14ac:dyDescent="0.35">
      <c r="B7747" s="3"/>
      <c r="C7747" s="4"/>
      <c r="M7747" s="11"/>
    </row>
    <row r="7748" spans="2:13" x14ac:dyDescent="0.35">
      <c r="B7748" s="3"/>
      <c r="C7748" s="4"/>
      <c r="M7748" s="11"/>
    </row>
    <row r="7749" spans="2:13" x14ac:dyDescent="0.35">
      <c r="B7749" s="3"/>
      <c r="C7749" s="4"/>
      <c r="M7749" s="11"/>
    </row>
    <row r="7750" spans="2:13" x14ac:dyDescent="0.35">
      <c r="B7750" s="3"/>
      <c r="C7750" s="4"/>
      <c r="M7750" s="11"/>
    </row>
    <row r="7751" spans="2:13" x14ac:dyDescent="0.35">
      <c r="B7751" s="3"/>
      <c r="C7751" s="4"/>
      <c r="M7751" s="11"/>
    </row>
    <row r="7752" spans="2:13" x14ac:dyDescent="0.35">
      <c r="B7752" s="3"/>
      <c r="C7752" s="4"/>
      <c r="M7752" s="11"/>
    </row>
    <row r="7753" spans="2:13" x14ac:dyDescent="0.35">
      <c r="B7753" s="3"/>
      <c r="C7753" s="4"/>
      <c r="M7753" s="11"/>
    </row>
    <row r="7754" spans="2:13" x14ac:dyDescent="0.35">
      <c r="B7754" s="3"/>
      <c r="C7754" s="4"/>
      <c r="M7754" s="11"/>
    </row>
    <row r="7755" spans="2:13" x14ac:dyDescent="0.35">
      <c r="B7755" s="3"/>
      <c r="C7755" s="4"/>
      <c r="M7755" s="11"/>
    </row>
    <row r="7756" spans="2:13" x14ac:dyDescent="0.35">
      <c r="B7756" s="3"/>
      <c r="C7756" s="4"/>
      <c r="M7756" s="11"/>
    </row>
    <row r="7757" spans="2:13" x14ac:dyDescent="0.35">
      <c r="B7757" s="3"/>
      <c r="C7757" s="4"/>
      <c r="M7757" s="11"/>
    </row>
    <row r="7758" spans="2:13" x14ac:dyDescent="0.35">
      <c r="B7758" s="3"/>
      <c r="C7758" s="4"/>
      <c r="M7758" s="11"/>
    </row>
    <row r="7759" spans="2:13" x14ac:dyDescent="0.35">
      <c r="B7759" s="3"/>
      <c r="C7759" s="4"/>
      <c r="M7759" s="11"/>
    </row>
    <row r="7760" spans="2:13" x14ac:dyDescent="0.35">
      <c r="B7760" s="3"/>
      <c r="C7760" s="4"/>
      <c r="M7760" s="11"/>
    </row>
    <row r="7761" spans="2:13" x14ac:dyDescent="0.35">
      <c r="B7761" s="3"/>
      <c r="C7761" s="4"/>
      <c r="M7761" s="11"/>
    </row>
    <row r="7762" spans="2:13" x14ac:dyDescent="0.35">
      <c r="B7762" s="3"/>
      <c r="C7762" s="4"/>
      <c r="M7762" s="11"/>
    </row>
    <row r="7763" spans="2:13" x14ac:dyDescent="0.35">
      <c r="B7763" s="3"/>
      <c r="C7763" s="4"/>
      <c r="M7763" s="11"/>
    </row>
    <row r="7764" spans="2:13" x14ac:dyDescent="0.35">
      <c r="B7764" s="3"/>
      <c r="C7764" s="4"/>
      <c r="M7764" s="11"/>
    </row>
    <row r="7765" spans="2:13" x14ac:dyDescent="0.35">
      <c r="B7765" s="3"/>
      <c r="C7765" s="4"/>
      <c r="M7765" s="11"/>
    </row>
    <row r="7766" spans="2:13" x14ac:dyDescent="0.35">
      <c r="B7766" s="3"/>
      <c r="C7766" s="4"/>
      <c r="M7766" s="11"/>
    </row>
    <row r="7767" spans="2:13" x14ac:dyDescent="0.35">
      <c r="B7767" s="3"/>
      <c r="C7767" s="4"/>
      <c r="M7767" s="11"/>
    </row>
    <row r="7768" spans="2:13" x14ac:dyDescent="0.35">
      <c r="B7768" s="3"/>
      <c r="C7768" s="4"/>
      <c r="M7768" s="11"/>
    </row>
    <row r="7769" spans="2:13" x14ac:dyDescent="0.35">
      <c r="B7769" s="3"/>
      <c r="C7769" s="4"/>
      <c r="M7769" s="11"/>
    </row>
    <row r="7770" spans="2:13" x14ac:dyDescent="0.35">
      <c r="B7770" s="3"/>
      <c r="C7770" s="4"/>
      <c r="M7770" s="11"/>
    </row>
    <row r="7771" spans="2:13" x14ac:dyDescent="0.35">
      <c r="B7771" s="3"/>
      <c r="C7771" s="4"/>
      <c r="M7771" s="11"/>
    </row>
    <row r="7772" spans="2:13" x14ac:dyDescent="0.35">
      <c r="B7772" s="3"/>
      <c r="C7772" s="4"/>
      <c r="M7772" s="11"/>
    </row>
    <row r="7773" spans="2:13" x14ac:dyDescent="0.35">
      <c r="B7773" s="3"/>
      <c r="C7773" s="4"/>
      <c r="M7773" s="11"/>
    </row>
    <row r="7774" spans="2:13" x14ac:dyDescent="0.35">
      <c r="B7774" s="3"/>
      <c r="C7774" s="4"/>
      <c r="M7774" s="11"/>
    </row>
    <row r="7775" spans="2:13" x14ac:dyDescent="0.35">
      <c r="B7775" s="3"/>
      <c r="C7775" s="4"/>
      <c r="M7775" s="11"/>
    </row>
    <row r="7776" spans="2:13" x14ac:dyDescent="0.35">
      <c r="B7776" s="3"/>
      <c r="C7776" s="4"/>
      <c r="M7776" s="11"/>
    </row>
    <row r="7777" spans="2:13" x14ac:dyDescent="0.35">
      <c r="B7777" s="3"/>
      <c r="C7777" s="4"/>
      <c r="M7777" s="11"/>
    </row>
    <row r="7778" spans="2:13" x14ac:dyDescent="0.35">
      <c r="B7778" s="3"/>
      <c r="C7778" s="4"/>
      <c r="M7778" s="11"/>
    </row>
    <row r="7779" spans="2:13" x14ac:dyDescent="0.35">
      <c r="B7779" s="3"/>
      <c r="C7779" s="4"/>
      <c r="M7779" s="11"/>
    </row>
    <row r="7780" spans="2:13" x14ac:dyDescent="0.35">
      <c r="B7780" s="3"/>
      <c r="C7780" s="4"/>
      <c r="M7780" s="11"/>
    </row>
    <row r="7781" spans="2:13" x14ac:dyDescent="0.35">
      <c r="B7781" s="3"/>
      <c r="C7781" s="4"/>
      <c r="M7781" s="11"/>
    </row>
    <row r="7782" spans="2:13" x14ac:dyDescent="0.35">
      <c r="B7782" s="3"/>
      <c r="C7782" s="4"/>
      <c r="M7782" s="11"/>
    </row>
    <row r="7783" spans="2:13" x14ac:dyDescent="0.35">
      <c r="B7783" s="3"/>
      <c r="C7783" s="4"/>
      <c r="M7783" s="11"/>
    </row>
    <row r="7784" spans="2:13" x14ac:dyDescent="0.35">
      <c r="B7784" s="3"/>
      <c r="C7784" s="4"/>
      <c r="M7784" s="11"/>
    </row>
    <row r="7785" spans="2:13" x14ac:dyDescent="0.35">
      <c r="B7785" s="3"/>
      <c r="C7785" s="4"/>
      <c r="M7785" s="11"/>
    </row>
    <row r="7786" spans="2:13" x14ac:dyDescent="0.35">
      <c r="B7786" s="3"/>
      <c r="C7786" s="4"/>
      <c r="M7786" s="11"/>
    </row>
    <row r="7787" spans="2:13" x14ac:dyDescent="0.35">
      <c r="B7787" s="3"/>
      <c r="C7787" s="4"/>
      <c r="M7787" s="11"/>
    </row>
    <row r="7788" spans="2:13" x14ac:dyDescent="0.35">
      <c r="B7788" s="3"/>
      <c r="C7788" s="4"/>
      <c r="M7788" s="11"/>
    </row>
    <row r="7789" spans="2:13" x14ac:dyDescent="0.35">
      <c r="B7789" s="3"/>
      <c r="C7789" s="4"/>
      <c r="M7789" s="11"/>
    </row>
    <row r="7790" spans="2:13" x14ac:dyDescent="0.35">
      <c r="B7790" s="3"/>
      <c r="C7790" s="4"/>
      <c r="M7790" s="11"/>
    </row>
    <row r="7791" spans="2:13" x14ac:dyDescent="0.35">
      <c r="B7791" s="3"/>
      <c r="C7791" s="4"/>
      <c r="M7791" s="11"/>
    </row>
    <row r="7792" spans="2:13" x14ac:dyDescent="0.35">
      <c r="B7792" s="3"/>
      <c r="C7792" s="4"/>
      <c r="M7792" s="11"/>
    </row>
    <row r="7793" spans="2:13" x14ac:dyDescent="0.35">
      <c r="B7793" s="3"/>
      <c r="C7793" s="4"/>
      <c r="M7793" s="11"/>
    </row>
    <row r="7794" spans="2:13" x14ac:dyDescent="0.35">
      <c r="B7794" s="3"/>
      <c r="C7794" s="4"/>
      <c r="M7794" s="11"/>
    </row>
    <row r="7795" spans="2:13" x14ac:dyDescent="0.35">
      <c r="B7795" s="3"/>
      <c r="C7795" s="4"/>
      <c r="M7795" s="11"/>
    </row>
    <row r="7796" spans="2:13" x14ac:dyDescent="0.35">
      <c r="B7796" s="3"/>
      <c r="C7796" s="4"/>
      <c r="M7796" s="11"/>
    </row>
    <row r="7797" spans="2:13" x14ac:dyDescent="0.35">
      <c r="B7797" s="3"/>
      <c r="C7797" s="4"/>
      <c r="M7797" s="11"/>
    </row>
    <row r="7798" spans="2:13" x14ac:dyDescent="0.35">
      <c r="B7798" s="3"/>
      <c r="C7798" s="4"/>
      <c r="M7798" s="11"/>
    </row>
    <row r="7799" spans="2:13" x14ac:dyDescent="0.35">
      <c r="B7799" s="3"/>
      <c r="C7799" s="4"/>
      <c r="M7799" s="11"/>
    </row>
    <row r="7800" spans="2:13" x14ac:dyDescent="0.35">
      <c r="B7800" s="3"/>
      <c r="C7800" s="4"/>
      <c r="M7800" s="11"/>
    </row>
    <row r="7801" spans="2:13" x14ac:dyDescent="0.35">
      <c r="B7801" s="3"/>
      <c r="C7801" s="4"/>
      <c r="M7801" s="11"/>
    </row>
    <row r="7802" spans="2:13" x14ac:dyDescent="0.35">
      <c r="B7802" s="3"/>
      <c r="C7802" s="4"/>
      <c r="M7802" s="11"/>
    </row>
    <row r="7803" spans="2:13" x14ac:dyDescent="0.35">
      <c r="B7803" s="3"/>
      <c r="C7803" s="4"/>
      <c r="M7803" s="11"/>
    </row>
    <row r="7804" spans="2:13" x14ac:dyDescent="0.35">
      <c r="B7804" s="3"/>
      <c r="C7804" s="4"/>
      <c r="M7804" s="11"/>
    </row>
    <row r="7805" spans="2:13" x14ac:dyDescent="0.35">
      <c r="B7805" s="3"/>
      <c r="C7805" s="4"/>
      <c r="M7805" s="11"/>
    </row>
    <row r="7806" spans="2:13" x14ac:dyDescent="0.35">
      <c r="B7806" s="3"/>
      <c r="C7806" s="4"/>
      <c r="M7806" s="11"/>
    </row>
    <row r="7807" spans="2:13" x14ac:dyDescent="0.35">
      <c r="B7807" s="3"/>
      <c r="C7807" s="4"/>
      <c r="M7807" s="11"/>
    </row>
    <row r="7808" spans="2:13" x14ac:dyDescent="0.35">
      <c r="B7808" s="3"/>
      <c r="C7808" s="4"/>
      <c r="M7808" s="11"/>
    </row>
    <row r="7809" spans="2:13" x14ac:dyDescent="0.35">
      <c r="B7809" s="3"/>
      <c r="C7809" s="4"/>
      <c r="M7809" s="11"/>
    </row>
    <row r="7810" spans="2:13" x14ac:dyDescent="0.35">
      <c r="B7810" s="3"/>
      <c r="C7810" s="4"/>
      <c r="M7810" s="11"/>
    </row>
    <row r="7811" spans="2:13" x14ac:dyDescent="0.35">
      <c r="B7811" s="3"/>
      <c r="C7811" s="4"/>
      <c r="M7811" s="11"/>
    </row>
    <row r="7812" spans="2:13" x14ac:dyDescent="0.35">
      <c r="B7812" s="3"/>
      <c r="C7812" s="4"/>
      <c r="M7812" s="11"/>
    </row>
    <row r="7813" spans="2:13" x14ac:dyDescent="0.35">
      <c r="B7813" s="3"/>
      <c r="C7813" s="4"/>
      <c r="M7813" s="11"/>
    </row>
    <row r="7814" spans="2:13" x14ac:dyDescent="0.35">
      <c r="B7814" s="3"/>
      <c r="C7814" s="4"/>
      <c r="M7814" s="11"/>
    </row>
    <row r="7815" spans="2:13" x14ac:dyDescent="0.35">
      <c r="B7815" s="3"/>
      <c r="C7815" s="4"/>
      <c r="M7815" s="11"/>
    </row>
    <row r="7816" spans="2:13" x14ac:dyDescent="0.35">
      <c r="B7816" s="3"/>
      <c r="C7816" s="4"/>
      <c r="M7816" s="11"/>
    </row>
    <row r="7817" spans="2:13" x14ac:dyDescent="0.35">
      <c r="B7817" s="3"/>
      <c r="C7817" s="4"/>
      <c r="M7817" s="11"/>
    </row>
    <row r="7818" spans="2:13" x14ac:dyDescent="0.35">
      <c r="B7818" s="3"/>
      <c r="C7818" s="4"/>
      <c r="M7818" s="11"/>
    </row>
    <row r="7819" spans="2:13" x14ac:dyDescent="0.35">
      <c r="B7819" s="3"/>
      <c r="C7819" s="4"/>
      <c r="M7819" s="11"/>
    </row>
    <row r="7820" spans="2:13" x14ac:dyDescent="0.35">
      <c r="B7820" s="3"/>
      <c r="C7820" s="4"/>
      <c r="M7820" s="11"/>
    </row>
    <row r="7821" spans="2:13" x14ac:dyDescent="0.35">
      <c r="B7821" s="3"/>
      <c r="C7821" s="4"/>
      <c r="M7821" s="11"/>
    </row>
    <row r="7822" spans="2:13" x14ac:dyDescent="0.35">
      <c r="B7822" s="3"/>
      <c r="C7822" s="4"/>
      <c r="M7822" s="11"/>
    </row>
    <row r="7823" spans="2:13" x14ac:dyDescent="0.35">
      <c r="B7823" s="3"/>
      <c r="C7823" s="4"/>
      <c r="M7823" s="11"/>
    </row>
    <row r="7824" spans="2:13" x14ac:dyDescent="0.35">
      <c r="B7824" s="3"/>
      <c r="C7824" s="4"/>
      <c r="M7824" s="11"/>
    </row>
    <row r="7825" spans="2:13" x14ac:dyDescent="0.35">
      <c r="B7825" s="3"/>
      <c r="C7825" s="4"/>
      <c r="M7825" s="11"/>
    </row>
    <row r="7826" spans="2:13" x14ac:dyDescent="0.35">
      <c r="B7826" s="3"/>
      <c r="C7826" s="4"/>
      <c r="M7826" s="11"/>
    </row>
    <row r="7827" spans="2:13" x14ac:dyDescent="0.35">
      <c r="B7827" s="3"/>
      <c r="C7827" s="4"/>
      <c r="M7827" s="11"/>
    </row>
    <row r="7828" spans="2:13" x14ac:dyDescent="0.35">
      <c r="B7828" s="3"/>
      <c r="C7828" s="4"/>
      <c r="M7828" s="11"/>
    </row>
    <row r="7829" spans="2:13" x14ac:dyDescent="0.35">
      <c r="B7829" s="3"/>
      <c r="C7829" s="4"/>
      <c r="M7829" s="11"/>
    </row>
    <row r="7830" spans="2:13" x14ac:dyDescent="0.35">
      <c r="B7830" s="3"/>
      <c r="C7830" s="4"/>
      <c r="M7830" s="11"/>
    </row>
    <row r="7831" spans="2:13" x14ac:dyDescent="0.35">
      <c r="B7831" s="3"/>
      <c r="C7831" s="4"/>
      <c r="M7831" s="11"/>
    </row>
    <row r="7832" spans="2:13" x14ac:dyDescent="0.35">
      <c r="B7832" s="3"/>
      <c r="C7832" s="4"/>
      <c r="M7832" s="11"/>
    </row>
    <row r="7833" spans="2:13" x14ac:dyDescent="0.35">
      <c r="B7833" s="3"/>
      <c r="C7833" s="4"/>
      <c r="M7833" s="11"/>
    </row>
    <row r="7834" spans="2:13" x14ac:dyDescent="0.35">
      <c r="B7834" s="3"/>
      <c r="C7834" s="4"/>
      <c r="M7834" s="11"/>
    </row>
    <row r="7835" spans="2:13" x14ac:dyDescent="0.35">
      <c r="B7835" s="3"/>
      <c r="C7835" s="4"/>
      <c r="M7835" s="11"/>
    </row>
    <row r="7836" spans="2:13" x14ac:dyDescent="0.35">
      <c r="B7836" s="3"/>
      <c r="C7836" s="4"/>
      <c r="M7836" s="11"/>
    </row>
    <row r="7837" spans="2:13" x14ac:dyDescent="0.35">
      <c r="B7837" s="3"/>
      <c r="C7837" s="4"/>
      <c r="M7837" s="11"/>
    </row>
    <row r="7838" spans="2:13" x14ac:dyDescent="0.35">
      <c r="B7838" s="3"/>
      <c r="C7838" s="4"/>
      <c r="M7838" s="11"/>
    </row>
    <row r="7839" spans="2:13" x14ac:dyDescent="0.35">
      <c r="B7839" s="3"/>
      <c r="C7839" s="4"/>
      <c r="M7839" s="11"/>
    </row>
    <row r="7840" spans="2:13" x14ac:dyDescent="0.35">
      <c r="B7840" s="3"/>
      <c r="C7840" s="4"/>
      <c r="M7840" s="11"/>
    </row>
    <row r="7841" spans="2:13" x14ac:dyDescent="0.35">
      <c r="B7841" s="3"/>
      <c r="C7841" s="4"/>
      <c r="M7841" s="11"/>
    </row>
    <row r="7842" spans="2:13" x14ac:dyDescent="0.35">
      <c r="B7842" s="3"/>
      <c r="C7842" s="4"/>
      <c r="M7842" s="11"/>
    </row>
    <row r="7843" spans="2:13" x14ac:dyDescent="0.35">
      <c r="B7843" s="3"/>
      <c r="C7843" s="4"/>
      <c r="M7843" s="11"/>
    </row>
    <row r="7844" spans="2:13" x14ac:dyDescent="0.35">
      <c r="B7844" s="3"/>
      <c r="C7844" s="4"/>
      <c r="M7844" s="11"/>
    </row>
    <row r="7845" spans="2:13" x14ac:dyDescent="0.35">
      <c r="B7845" s="3"/>
      <c r="C7845" s="4"/>
      <c r="M7845" s="11"/>
    </row>
    <row r="7846" spans="2:13" x14ac:dyDescent="0.35">
      <c r="B7846" s="3"/>
      <c r="C7846" s="4"/>
      <c r="M7846" s="11"/>
    </row>
    <row r="7847" spans="2:13" x14ac:dyDescent="0.35">
      <c r="B7847" s="3"/>
      <c r="C7847" s="4"/>
      <c r="M7847" s="11"/>
    </row>
    <row r="7848" spans="2:13" x14ac:dyDescent="0.35">
      <c r="B7848" s="3"/>
      <c r="C7848" s="4"/>
      <c r="M7848" s="11"/>
    </row>
    <row r="7849" spans="2:13" x14ac:dyDescent="0.35">
      <c r="B7849" s="3"/>
      <c r="C7849" s="4"/>
      <c r="M7849" s="11"/>
    </row>
    <row r="7850" spans="2:13" x14ac:dyDescent="0.35">
      <c r="B7850" s="3"/>
      <c r="C7850" s="4"/>
      <c r="M7850" s="11"/>
    </row>
    <row r="7851" spans="2:13" x14ac:dyDescent="0.35">
      <c r="B7851" s="3"/>
      <c r="C7851" s="4"/>
      <c r="M7851" s="11"/>
    </row>
    <row r="7852" spans="2:13" x14ac:dyDescent="0.35">
      <c r="B7852" s="3"/>
      <c r="C7852" s="4"/>
      <c r="M7852" s="11"/>
    </row>
    <row r="7853" spans="2:13" x14ac:dyDescent="0.35">
      <c r="B7853" s="3"/>
      <c r="C7853" s="4"/>
      <c r="M7853" s="11"/>
    </row>
    <row r="7854" spans="2:13" x14ac:dyDescent="0.35">
      <c r="B7854" s="3"/>
      <c r="C7854" s="4"/>
      <c r="M7854" s="11"/>
    </row>
    <row r="7855" spans="2:13" x14ac:dyDescent="0.35">
      <c r="B7855" s="3"/>
      <c r="C7855" s="4"/>
      <c r="M7855" s="11"/>
    </row>
    <row r="7856" spans="2:13" x14ac:dyDescent="0.35">
      <c r="B7856" s="3"/>
      <c r="C7856" s="4"/>
      <c r="M7856" s="11"/>
    </row>
    <row r="7857" spans="2:13" x14ac:dyDescent="0.35">
      <c r="B7857" s="3"/>
      <c r="C7857" s="4"/>
      <c r="M7857" s="11"/>
    </row>
    <row r="7858" spans="2:13" x14ac:dyDescent="0.35">
      <c r="B7858" s="3"/>
      <c r="C7858" s="4"/>
      <c r="M7858" s="11"/>
    </row>
    <row r="7859" spans="2:13" x14ac:dyDescent="0.35">
      <c r="B7859" s="3"/>
      <c r="C7859" s="4"/>
      <c r="M7859" s="11"/>
    </row>
    <row r="7860" spans="2:13" x14ac:dyDescent="0.35">
      <c r="B7860" s="3"/>
      <c r="C7860" s="4"/>
      <c r="M7860" s="11"/>
    </row>
    <row r="7861" spans="2:13" x14ac:dyDescent="0.35">
      <c r="B7861" s="3"/>
      <c r="C7861" s="4"/>
      <c r="M7861" s="11"/>
    </row>
    <row r="7862" spans="2:13" x14ac:dyDescent="0.35">
      <c r="B7862" s="3"/>
      <c r="C7862" s="4"/>
      <c r="M7862" s="11"/>
    </row>
    <row r="7863" spans="2:13" x14ac:dyDescent="0.35">
      <c r="B7863" s="3"/>
      <c r="C7863" s="4"/>
      <c r="M7863" s="11"/>
    </row>
    <row r="7864" spans="2:13" x14ac:dyDescent="0.35">
      <c r="B7864" s="3"/>
      <c r="C7864" s="4"/>
      <c r="M7864" s="11"/>
    </row>
    <row r="7865" spans="2:13" x14ac:dyDescent="0.35">
      <c r="B7865" s="3"/>
      <c r="C7865" s="4"/>
      <c r="M7865" s="11"/>
    </row>
    <row r="7866" spans="2:13" x14ac:dyDescent="0.35">
      <c r="B7866" s="3"/>
      <c r="C7866" s="4"/>
      <c r="M7866" s="11"/>
    </row>
    <row r="7867" spans="2:13" x14ac:dyDescent="0.35">
      <c r="B7867" s="3"/>
      <c r="C7867" s="4"/>
      <c r="M7867" s="11"/>
    </row>
    <row r="7868" spans="2:13" x14ac:dyDescent="0.35">
      <c r="B7868" s="3"/>
      <c r="C7868" s="4"/>
      <c r="M7868" s="11"/>
    </row>
    <row r="7869" spans="2:13" x14ac:dyDescent="0.35">
      <c r="B7869" s="3"/>
      <c r="C7869" s="4"/>
      <c r="M7869" s="11"/>
    </row>
    <row r="7870" spans="2:13" x14ac:dyDescent="0.35">
      <c r="B7870" s="3"/>
      <c r="C7870" s="4"/>
      <c r="M7870" s="11"/>
    </row>
    <row r="7871" spans="2:13" x14ac:dyDescent="0.35">
      <c r="B7871" s="3"/>
      <c r="C7871" s="4"/>
      <c r="M7871" s="11"/>
    </row>
    <row r="7872" spans="2:13" x14ac:dyDescent="0.35">
      <c r="B7872" s="3"/>
      <c r="C7872" s="4"/>
      <c r="M7872" s="11"/>
    </row>
    <row r="7873" spans="2:13" x14ac:dyDescent="0.35">
      <c r="B7873" s="3"/>
      <c r="C7873" s="4"/>
      <c r="M7873" s="11"/>
    </row>
    <row r="7874" spans="2:13" x14ac:dyDescent="0.35">
      <c r="B7874" s="3"/>
      <c r="C7874" s="4"/>
      <c r="M7874" s="11"/>
    </row>
    <row r="7875" spans="2:13" x14ac:dyDescent="0.35">
      <c r="B7875" s="3"/>
      <c r="C7875" s="4"/>
      <c r="M7875" s="11"/>
    </row>
    <row r="7876" spans="2:13" x14ac:dyDescent="0.35">
      <c r="B7876" s="3"/>
      <c r="C7876" s="4"/>
      <c r="M7876" s="11"/>
    </row>
    <row r="7877" spans="2:13" x14ac:dyDescent="0.35">
      <c r="B7877" s="3"/>
      <c r="C7877" s="4"/>
      <c r="M7877" s="11"/>
    </row>
    <row r="7878" spans="2:13" x14ac:dyDescent="0.35">
      <c r="B7878" s="3"/>
      <c r="C7878" s="4"/>
      <c r="M7878" s="11"/>
    </row>
    <row r="7879" spans="2:13" x14ac:dyDescent="0.35">
      <c r="B7879" s="3"/>
      <c r="C7879" s="4"/>
      <c r="M7879" s="11"/>
    </row>
    <row r="7880" spans="2:13" x14ac:dyDescent="0.35">
      <c r="B7880" s="3"/>
      <c r="C7880" s="4"/>
      <c r="M7880" s="11"/>
    </row>
    <row r="7881" spans="2:13" x14ac:dyDescent="0.35">
      <c r="B7881" s="3"/>
      <c r="C7881" s="4"/>
      <c r="M7881" s="11"/>
    </row>
    <row r="7882" spans="2:13" x14ac:dyDescent="0.35">
      <c r="B7882" s="3"/>
      <c r="C7882" s="4"/>
      <c r="M7882" s="11"/>
    </row>
    <row r="7883" spans="2:13" x14ac:dyDescent="0.35">
      <c r="B7883" s="3"/>
      <c r="C7883" s="4"/>
      <c r="M7883" s="11"/>
    </row>
    <row r="7884" spans="2:13" x14ac:dyDescent="0.35">
      <c r="B7884" s="3"/>
      <c r="C7884" s="4"/>
      <c r="M7884" s="11"/>
    </row>
    <row r="7885" spans="2:13" x14ac:dyDescent="0.35">
      <c r="B7885" s="3"/>
      <c r="C7885" s="4"/>
      <c r="M7885" s="11"/>
    </row>
    <row r="7886" spans="2:13" x14ac:dyDescent="0.35">
      <c r="B7886" s="3"/>
      <c r="C7886" s="4"/>
      <c r="M7886" s="11"/>
    </row>
    <row r="7887" spans="2:13" x14ac:dyDescent="0.35">
      <c r="B7887" s="3"/>
      <c r="C7887" s="4"/>
      <c r="M7887" s="11"/>
    </row>
    <row r="7888" spans="2:13" x14ac:dyDescent="0.35">
      <c r="B7888" s="3"/>
      <c r="C7888" s="4"/>
      <c r="M7888" s="11"/>
    </row>
    <row r="7889" spans="2:13" x14ac:dyDescent="0.35">
      <c r="B7889" s="3"/>
      <c r="C7889" s="4"/>
      <c r="M7889" s="11"/>
    </row>
    <row r="7890" spans="2:13" x14ac:dyDescent="0.35">
      <c r="B7890" s="3"/>
      <c r="C7890" s="4"/>
      <c r="M7890" s="11"/>
    </row>
    <row r="7891" spans="2:13" x14ac:dyDescent="0.35">
      <c r="B7891" s="3"/>
      <c r="C7891" s="4"/>
      <c r="M7891" s="11"/>
    </row>
    <row r="7892" spans="2:13" x14ac:dyDescent="0.35">
      <c r="B7892" s="3"/>
      <c r="C7892" s="4"/>
      <c r="M7892" s="11"/>
    </row>
    <row r="7893" spans="2:13" x14ac:dyDescent="0.35">
      <c r="B7893" s="3"/>
      <c r="C7893" s="4"/>
      <c r="M7893" s="11"/>
    </row>
    <row r="7894" spans="2:13" x14ac:dyDescent="0.35">
      <c r="B7894" s="3"/>
      <c r="C7894" s="4"/>
      <c r="M7894" s="11"/>
    </row>
    <row r="7895" spans="2:13" x14ac:dyDescent="0.35">
      <c r="B7895" s="3"/>
      <c r="C7895" s="4"/>
      <c r="M7895" s="11"/>
    </row>
    <row r="7896" spans="2:13" x14ac:dyDescent="0.35">
      <c r="B7896" s="3"/>
      <c r="C7896" s="4"/>
      <c r="M7896" s="11"/>
    </row>
    <row r="7897" spans="2:13" x14ac:dyDescent="0.35">
      <c r="B7897" s="3"/>
      <c r="C7897" s="4"/>
      <c r="M7897" s="11"/>
    </row>
    <row r="7898" spans="2:13" x14ac:dyDescent="0.35">
      <c r="B7898" s="3"/>
      <c r="C7898" s="4"/>
      <c r="M7898" s="11"/>
    </row>
    <row r="7899" spans="2:13" x14ac:dyDescent="0.35">
      <c r="B7899" s="3"/>
      <c r="C7899" s="4"/>
      <c r="M7899" s="11"/>
    </row>
    <row r="7900" spans="2:13" x14ac:dyDescent="0.35">
      <c r="B7900" s="3"/>
      <c r="C7900" s="4"/>
      <c r="M7900" s="11"/>
    </row>
    <row r="7901" spans="2:13" x14ac:dyDescent="0.35">
      <c r="B7901" s="3"/>
      <c r="C7901" s="4"/>
      <c r="M7901" s="11"/>
    </row>
    <row r="7902" spans="2:13" x14ac:dyDescent="0.35">
      <c r="B7902" s="3"/>
      <c r="C7902" s="4"/>
      <c r="M7902" s="11"/>
    </row>
    <row r="7903" spans="2:13" x14ac:dyDescent="0.35">
      <c r="B7903" s="3"/>
      <c r="C7903" s="4"/>
      <c r="M7903" s="11"/>
    </row>
    <row r="7904" spans="2:13" x14ac:dyDescent="0.35">
      <c r="B7904" s="3"/>
      <c r="C7904" s="4"/>
      <c r="M7904" s="11"/>
    </row>
    <row r="7905" spans="2:13" x14ac:dyDescent="0.35">
      <c r="B7905" s="3"/>
      <c r="C7905" s="4"/>
      <c r="M7905" s="11"/>
    </row>
    <row r="7906" spans="2:13" x14ac:dyDescent="0.35">
      <c r="B7906" s="3"/>
      <c r="C7906" s="4"/>
      <c r="M7906" s="11"/>
    </row>
    <row r="7907" spans="2:13" x14ac:dyDescent="0.35">
      <c r="B7907" s="3"/>
      <c r="C7907" s="4"/>
      <c r="M7907" s="11"/>
    </row>
    <row r="7908" spans="2:13" x14ac:dyDescent="0.35">
      <c r="B7908" s="3"/>
      <c r="C7908" s="4"/>
      <c r="M7908" s="11"/>
    </row>
    <row r="7909" spans="2:13" x14ac:dyDescent="0.35">
      <c r="B7909" s="3"/>
      <c r="C7909" s="4"/>
      <c r="M7909" s="11"/>
    </row>
    <row r="7910" spans="2:13" x14ac:dyDescent="0.35">
      <c r="B7910" s="3"/>
      <c r="C7910" s="4"/>
      <c r="M7910" s="11"/>
    </row>
    <row r="7911" spans="2:13" x14ac:dyDescent="0.35">
      <c r="B7911" s="3"/>
      <c r="C7911" s="4"/>
      <c r="M7911" s="11"/>
    </row>
    <row r="7912" spans="2:13" x14ac:dyDescent="0.35">
      <c r="B7912" s="3"/>
      <c r="C7912" s="4"/>
      <c r="M7912" s="11"/>
    </row>
    <row r="7913" spans="2:13" x14ac:dyDescent="0.35">
      <c r="B7913" s="3"/>
      <c r="C7913" s="4"/>
      <c r="M7913" s="11"/>
    </row>
    <row r="7914" spans="2:13" x14ac:dyDescent="0.35">
      <c r="B7914" s="3"/>
      <c r="C7914" s="4"/>
      <c r="M7914" s="11"/>
    </row>
    <row r="7915" spans="2:13" x14ac:dyDescent="0.35">
      <c r="B7915" s="3"/>
      <c r="C7915" s="4"/>
      <c r="M7915" s="11"/>
    </row>
    <row r="7916" spans="2:13" x14ac:dyDescent="0.35">
      <c r="B7916" s="3"/>
      <c r="C7916" s="4"/>
      <c r="M7916" s="11"/>
    </row>
    <row r="7917" spans="2:13" x14ac:dyDescent="0.35">
      <c r="B7917" s="3"/>
      <c r="C7917" s="4"/>
      <c r="M7917" s="11"/>
    </row>
    <row r="7918" spans="2:13" x14ac:dyDescent="0.35">
      <c r="B7918" s="3"/>
      <c r="C7918" s="4"/>
      <c r="M7918" s="11"/>
    </row>
    <row r="7919" spans="2:13" x14ac:dyDescent="0.35">
      <c r="B7919" s="3"/>
      <c r="C7919" s="4"/>
      <c r="M7919" s="11"/>
    </row>
    <row r="7920" spans="2:13" x14ac:dyDescent="0.35">
      <c r="B7920" s="3"/>
      <c r="C7920" s="4"/>
      <c r="M7920" s="11"/>
    </row>
    <row r="7921" spans="2:13" x14ac:dyDescent="0.35">
      <c r="B7921" s="3"/>
      <c r="C7921" s="4"/>
      <c r="M7921" s="11"/>
    </row>
    <row r="7922" spans="2:13" x14ac:dyDescent="0.35">
      <c r="B7922" s="3"/>
      <c r="C7922" s="4"/>
      <c r="M7922" s="11"/>
    </row>
    <row r="7923" spans="2:13" x14ac:dyDescent="0.35">
      <c r="B7923" s="3"/>
      <c r="C7923" s="4"/>
      <c r="M7923" s="11"/>
    </row>
    <row r="7924" spans="2:13" x14ac:dyDescent="0.35">
      <c r="B7924" s="3"/>
      <c r="C7924" s="4"/>
      <c r="M7924" s="11"/>
    </row>
    <row r="7925" spans="2:13" x14ac:dyDescent="0.35">
      <c r="B7925" s="3"/>
      <c r="C7925" s="4"/>
      <c r="M7925" s="11"/>
    </row>
    <row r="7926" spans="2:13" x14ac:dyDescent="0.35">
      <c r="B7926" s="3"/>
      <c r="C7926" s="4"/>
      <c r="M7926" s="11"/>
    </row>
    <row r="7927" spans="2:13" x14ac:dyDescent="0.35">
      <c r="B7927" s="3"/>
      <c r="C7927" s="4"/>
      <c r="M7927" s="11"/>
    </row>
    <row r="7928" spans="2:13" x14ac:dyDescent="0.35">
      <c r="B7928" s="3"/>
      <c r="C7928" s="4"/>
      <c r="M7928" s="11"/>
    </row>
    <row r="7929" spans="2:13" x14ac:dyDescent="0.35">
      <c r="B7929" s="3"/>
      <c r="C7929" s="4"/>
      <c r="M7929" s="11"/>
    </row>
    <row r="7930" spans="2:13" x14ac:dyDescent="0.35">
      <c r="B7930" s="3"/>
      <c r="C7930" s="4"/>
      <c r="M7930" s="11"/>
    </row>
    <row r="7931" spans="2:13" x14ac:dyDescent="0.35">
      <c r="B7931" s="3"/>
      <c r="C7931" s="4"/>
      <c r="M7931" s="11"/>
    </row>
    <row r="7932" spans="2:13" x14ac:dyDescent="0.35">
      <c r="B7932" s="3"/>
      <c r="C7932" s="4"/>
      <c r="M7932" s="11"/>
    </row>
    <row r="7933" spans="2:13" x14ac:dyDescent="0.35">
      <c r="B7933" s="3"/>
      <c r="C7933" s="4"/>
      <c r="M7933" s="11"/>
    </row>
    <row r="7934" spans="2:13" x14ac:dyDescent="0.35">
      <c r="B7934" s="3"/>
      <c r="C7934" s="4"/>
      <c r="M7934" s="11"/>
    </row>
    <row r="7935" spans="2:13" x14ac:dyDescent="0.35">
      <c r="B7935" s="3"/>
      <c r="C7935" s="4"/>
      <c r="M7935" s="11"/>
    </row>
    <row r="7936" spans="2:13" x14ac:dyDescent="0.35">
      <c r="B7936" s="3"/>
      <c r="C7936" s="4"/>
      <c r="M7936" s="11"/>
    </row>
    <row r="7937" spans="2:13" x14ac:dyDescent="0.35">
      <c r="B7937" s="3"/>
      <c r="C7937" s="4"/>
      <c r="M7937" s="11"/>
    </row>
    <row r="7938" spans="2:13" x14ac:dyDescent="0.35">
      <c r="B7938" s="3"/>
      <c r="C7938" s="4"/>
      <c r="M7938" s="11"/>
    </row>
    <row r="7939" spans="2:13" x14ac:dyDescent="0.35">
      <c r="B7939" s="3"/>
      <c r="C7939" s="4"/>
      <c r="M7939" s="11"/>
    </row>
    <row r="7940" spans="2:13" x14ac:dyDescent="0.35">
      <c r="B7940" s="3"/>
      <c r="C7940" s="4"/>
      <c r="M7940" s="11"/>
    </row>
    <row r="7941" spans="2:13" x14ac:dyDescent="0.35">
      <c r="B7941" s="3"/>
      <c r="C7941" s="4"/>
      <c r="M7941" s="11"/>
    </row>
    <row r="7942" spans="2:13" x14ac:dyDescent="0.35">
      <c r="B7942" s="3"/>
      <c r="C7942" s="4"/>
      <c r="M7942" s="11"/>
    </row>
    <row r="7943" spans="2:13" x14ac:dyDescent="0.35">
      <c r="B7943" s="3"/>
      <c r="C7943" s="4"/>
      <c r="M7943" s="11"/>
    </row>
    <row r="7944" spans="2:13" x14ac:dyDescent="0.35">
      <c r="B7944" s="3"/>
      <c r="C7944" s="4"/>
      <c r="M7944" s="11"/>
    </row>
    <row r="7945" spans="2:13" x14ac:dyDescent="0.35">
      <c r="B7945" s="3"/>
      <c r="C7945" s="4"/>
      <c r="M7945" s="11"/>
    </row>
    <row r="7946" spans="2:13" x14ac:dyDescent="0.35">
      <c r="B7946" s="3"/>
      <c r="C7946" s="4"/>
      <c r="M7946" s="11"/>
    </row>
    <row r="7947" spans="2:13" x14ac:dyDescent="0.35">
      <c r="B7947" s="3"/>
      <c r="C7947" s="4"/>
      <c r="M7947" s="11"/>
    </row>
    <row r="7948" spans="2:13" x14ac:dyDescent="0.35">
      <c r="B7948" s="3"/>
      <c r="C7948" s="4"/>
      <c r="M7948" s="11"/>
    </row>
    <row r="7949" spans="2:13" x14ac:dyDescent="0.35">
      <c r="B7949" s="3"/>
      <c r="C7949" s="4"/>
      <c r="M7949" s="11"/>
    </row>
    <row r="7950" spans="2:13" x14ac:dyDescent="0.35">
      <c r="B7950" s="3"/>
      <c r="C7950" s="4"/>
      <c r="M7950" s="11"/>
    </row>
    <row r="7951" spans="2:13" x14ac:dyDescent="0.35">
      <c r="B7951" s="3"/>
      <c r="C7951" s="4"/>
      <c r="M7951" s="11"/>
    </row>
    <row r="7952" spans="2:13" x14ac:dyDescent="0.35">
      <c r="B7952" s="3"/>
      <c r="C7952" s="4"/>
      <c r="M7952" s="11"/>
    </row>
    <row r="7953" spans="2:13" x14ac:dyDescent="0.35">
      <c r="B7953" s="3"/>
      <c r="C7953" s="4"/>
      <c r="M7953" s="11"/>
    </row>
    <row r="7954" spans="2:13" x14ac:dyDescent="0.35">
      <c r="B7954" s="3"/>
      <c r="C7954" s="4"/>
      <c r="M7954" s="11"/>
    </row>
    <row r="7955" spans="2:13" x14ac:dyDescent="0.35">
      <c r="B7955" s="3"/>
      <c r="C7955" s="4"/>
      <c r="M7955" s="11"/>
    </row>
    <row r="7956" spans="2:13" x14ac:dyDescent="0.35">
      <c r="B7956" s="3"/>
      <c r="C7956" s="4"/>
      <c r="M7956" s="11"/>
    </row>
    <row r="7957" spans="2:13" x14ac:dyDescent="0.35">
      <c r="B7957" s="3"/>
      <c r="C7957" s="4"/>
      <c r="M7957" s="11"/>
    </row>
    <row r="7958" spans="2:13" x14ac:dyDescent="0.35">
      <c r="B7958" s="3"/>
      <c r="C7958" s="4"/>
      <c r="M7958" s="11"/>
    </row>
    <row r="7959" spans="2:13" x14ac:dyDescent="0.35">
      <c r="B7959" s="3"/>
      <c r="C7959" s="4"/>
      <c r="M7959" s="11"/>
    </row>
    <row r="7960" spans="2:13" x14ac:dyDescent="0.35">
      <c r="B7960" s="3"/>
      <c r="C7960" s="4"/>
      <c r="M7960" s="11"/>
    </row>
    <row r="7961" spans="2:13" x14ac:dyDescent="0.35">
      <c r="B7961" s="3"/>
      <c r="C7961" s="4"/>
      <c r="M7961" s="11"/>
    </row>
    <row r="7962" spans="2:13" x14ac:dyDescent="0.35">
      <c r="B7962" s="3"/>
      <c r="C7962" s="4"/>
      <c r="M7962" s="11"/>
    </row>
    <row r="7963" spans="2:13" x14ac:dyDescent="0.35">
      <c r="B7963" s="3"/>
      <c r="C7963" s="4"/>
      <c r="M7963" s="11"/>
    </row>
    <row r="7964" spans="2:13" x14ac:dyDescent="0.35">
      <c r="B7964" s="3"/>
      <c r="C7964" s="4"/>
      <c r="M7964" s="11"/>
    </row>
    <row r="7965" spans="2:13" x14ac:dyDescent="0.35">
      <c r="B7965" s="3"/>
      <c r="C7965" s="4"/>
      <c r="M7965" s="11"/>
    </row>
    <row r="7966" spans="2:13" x14ac:dyDescent="0.35">
      <c r="B7966" s="3"/>
      <c r="C7966" s="4"/>
      <c r="M7966" s="11"/>
    </row>
    <row r="7967" spans="2:13" x14ac:dyDescent="0.35">
      <c r="B7967" s="3"/>
      <c r="C7967" s="4"/>
      <c r="M7967" s="11"/>
    </row>
    <row r="7968" spans="2:13" x14ac:dyDescent="0.35">
      <c r="B7968" s="3"/>
      <c r="C7968" s="4"/>
      <c r="M7968" s="11"/>
    </row>
    <row r="7969" spans="2:13" x14ac:dyDescent="0.35">
      <c r="B7969" s="3"/>
      <c r="C7969" s="4"/>
      <c r="M7969" s="11"/>
    </row>
    <row r="7970" spans="2:13" x14ac:dyDescent="0.35">
      <c r="B7970" s="3"/>
      <c r="C7970" s="4"/>
      <c r="M7970" s="11"/>
    </row>
    <row r="7971" spans="2:13" x14ac:dyDescent="0.35">
      <c r="B7971" s="3"/>
      <c r="C7971" s="4"/>
      <c r="M7971" s="11"/>
    </row>
    <row r="7972" spans="2:13" x14ac:dyDescent="0.35">
      <c r="B7972" s="3"/>
      <c r="C7972" s="4"/>
      <c r="M7972" s="11"/>
    </row>
    <row r="7973" spans="2:13" x14ac:dyDescent="0.35">
      <c r="B7973" s="3"/>
      <c r="C7973" s="4"/>
      <c r="M7973" s="11"/>
    </row>
    <row r="7974" spans="2:13" x14ac:dyDescent="0.35">
      <c r="B7974" s="3"/>
      <c r="C7974" s="4"/>
      <c r="M7974" s="11"/>
    </row>
    <row r="7975" spans="2:13" x14ac:dyDescent="0.35">
      <c r="B7975" s="3"/>
      <c r="C7975" s="4"/>
      <c r="M7975" s="11"/>
    </row>
    <row r="7976" spans="2:13" x14ac:dyDescent="0.35">
      <c r="B7976" s="3"/>
      <c r="C7976" s="4"/>
      <c r="M7976" s="11"/>
    </row>
    <row r="7977" spans="2:13" x14ac:dyDescent="0.35">
      <c r="B7977" s="3"/>
      <c r="C7977" s="4"/>
      <c r="M7977" s="11"/>
    </row>
    <row r="7978" spans="2:13" x14ac:dyDescent="0.35">
      <c r="B7978" s="3"/>
      <c r="C7978" s="4"/>
      <c r="M7978" s="11"/>
    </row>
    <row r="7979" spans="2:13" x14ac:dyDescent="0.35">
      <c r="B7979" s="3"/>
      <c r="C7979" s="4"/>
      <c r="M7979" s="11"/>
    </row>
    <row r="7980" spans="2:13" x14ac:dyDescent="0.35">
      <c r="B7980" s="3"/>
      <c r="C7980" s="4"/>
      <c r="M7980" s="11"/>
    </row>
    <row r="7981" spans="2:13" x14ac:dyDescent="0.35">
      <c r="B7981" s="3"/>
      <c r="C7981" s="4"/>
      <c r="M7981" s="11"/>
    </row>
    <row r="7982" spans="2:13" x14ac:dyDescent="0.35">
      <c r="B7982" s="3"/>
      <c r="C7982" s="4"/>
      <c r="M7982" s="11"/>
    </row>
    <row r="7983" spans="2:13" x14ac:dyDescent="0.35">
      <c r="B7983" s="3"/>
      <c r="C7983" s="4"/>
      <c r="M7983" s="11"/>
    </row>
    <row r="7984" spans="2:13" x14ac:dyDescent="0.35">
      <c r="B7984" s="3"/>
      <c r="C7984" s="4"/>
      <c r="M7984" s="11"/>
    </row>
    <row r="7985" spans="2:13" x14ac:dyDescent="0.35">
      <c r="B7985" s="3"/>
      <c r="C7985" s="4"/>
      <c r="M7985" s="11"/>
    </row>
    <row r="7986" spans="2:13" x14ac:dyDescent="0.35">
      <c r="B7986" s="3"/>
      <c r="C7986" s="4"/>
      <c r="M7986" s="11"/>
    </row>
    <row r="7987" spans="2:13" x14ac:dyDescent="0.35">
      <c r="B7987" s="3"/>
      <c r="C7987" s="4"/>
      <c r="M7987" s="11"/>
    </row>
    <row r="7988" spans="2:13" x14ac:dyDescent="0.35">
      <c r="B7988" s="3"/>
      <c r="C7988" s="4"/>
      <c r="M7988" s="11"/>
    </row>
    <row r="7989" spans="2:13" x14ac:dyDescent="0.35">
      <c r="B7989" s="3"/>
      <c r="C7989" s="4"/>
      <c r="M7989" s="11"/>
    </row>
    <row r="7990" spans="2:13" x14ac:dyDescent="0.35">
      <c r="B7990" s="3"/>
      <c r="C7990" s="4"/>
      <c r="M7990" s="11"/>
    </row>
    <row r="7991" spans="2:13" x14ac:dyDescent="0.35">
      <c r="B7991" s="3"/>
      <c r="C7991" s="4"/>
      <c r="M7991" s="11"/>
    </row>
    <row r="7992" spans="2:13" x14ac:dyDescent="0.35">
      <c r="B7992" s="3"/>
      <c r="C7992" s="4"/>
      <c r="M7992" s="11"/>
    </row>
    <row r="7993" spans="2:13" x14ac:dyDescent="0.35">
      <c r="B7993" s="3"/>
      <c r="C7993" s="4"/>
      <c r="M7993" s="11"/>
    </row>
    <row r="7994" spans="2:13" x14ac:dyDescent="0.35">
      <c r="B7994" s="3"/>
      <c r="C7994" s="4"/>
      <c r="M7994" s="11"/>
    </row>
    <row r="7995" spans="2:13" x14ac:dyDescent="0.35">
      <c r="B7995" s="3"/>
      <c r="C7995" s="4"/>
      <c r="M7995" s="11"/>
    </row>
    <row r="7996" spans="2:13" x14ac:dyDescent="0.35">
      <c r="B7996" s="3"/>
      <c r="C7996" s="4"/>
      <c r="M7996" s="11"/>
    </row>
    <row r="7997" spans="2:13" x14ac:dyDescent="0.35">
      <c r="B7997" s="3"/>
      <c r="C7997" s="4"/>
      <c r="M7997" s="11"/>
    </row>
    <row r="7998" spans="2:13" x14ac:dyDescent="0.35">
      <c r="B7998" s="3"/>
      <c r="C7998" s="4"/>
      <c r="M7998" s="11"/>
    </row>
    <row r="7999" spans="2:13" x14ac:dyDescent="0.35">
      <c r="B7999" s="3"/>
      <c r="C7999" s="4"/>
      <c r="M7999" s="11"/>
    </row>
    <row r="8000" spans="2:13" x14ac:dyDescent="0.35">
      <c r="B8000" s="3"/>
      <c r="C8000" s="4"/>
      <c r="M8000" s="11"/>
    </row>
    <row r="8001" spans="2:13" x14ac:dyDescent="0.35">
      <c r="B8001" s="3"/>
      <c r="C8001" s="4"/>
      <c r="M8001" s="11"/>
    </row>
    <row r="8002" spans="2:13" x14ac:dyDescent="0.35">
      <c r="B8002" s="3"/>
      <c r="C8002" s="4"/>
      <c r="M8002" s="11"/>
    </row>
    <row r="8003" spans="2:13" x14ac:dyDescent="0.35">
      <c r="B8003" s="3"/>
      <c r="C8003" s="4"/>
      <c r="M8003" s="11"/>
    </row>
    <row r="8004" spans="2:13" x14ac:dyDescent="0.35">
      <c r="B8004" s="3"/>
      <c r="C8004" s="4"/>
      <c r="M8004" s="11"/>
    </row>
    <row r="8005" spans="2:13" x14ac:dyDescent="0.35">
      <c r="B8005" s="3"/>
      <c r="C8005" s="4"/>
      <c r="M8005" s="11"/>
    </row>
    <row r="8006" spans="2:13" x14ac:dyDescent="0.35">
      <c r="B8006" s="3"/>
      <c r="C8006" s="4"/>
      <c r="M8006" s="11"/>
    </row>
    <row r="8007" spans="2:13" x14ac:dyDescent="0.35">
      <c r="B8007" s="3"/>
      <c r="C8007" s="4"/>
      <c r="M8007" s="11"/>
    </row>
    <row r="8008" spans="2:13" x14ac:dyDescent="0.35">
      <c r="B8008" s="3"/>
      <c r="C8008" s="4"/>
      <c r="M8008" s="11"/>
    </row>
    <row r="8009" spans="2:13" x14ac:dyDescent="0.35">
      <c r="B8009" s="3"/>
      <c r="C8009" s="4"/>
      <c r="M8009" s="11"/>
    </row>
    <row r="8010" spans="2:13" x14ac:dyDescent="0.35">
      <c r="B8010" s="3"/>
      <c r="C8010" s="4"/>
      <c r="M8010" s="11"/>
    </row>
    <row r="8011" spans="2:13" x14ac:dyDescent="0.35">
      <c r="B8011" s="3"/>
      <c r="C8011" s="4"/>
      <c r="M8011" s="11"/>
    </row>
    <row r="8012" spans="2:13" x14ac:dyDescent="0.35">
      <c r="B8012" s="3"/>
      <c r="C8012" s="4"/>
      <c r="M8012" s="11"/>
    </row>
    <row r="8013" spans="2:13" x14ac:dyDescent="0.35">
      <c r="B8013" s="3"/>
      <c r="C8013" s="4"/>
      <c r="M8013" s="11"/>
    </row>
    <row r="8014" spans="2:13" x14ac:dyDescent="0.35">
      <c r="B8014" s="3"/>
      <c r="C8014" s="4"/>
      <c r="M8014" s="11"/>
    </row>
    <row r="8015" spans="2:13" x14ac:dyDescent="0.35">
      <c r="B8015" s="3"/>
      <c r="C8015" s="4"/>
      <c r="M8015" s="11"/>
    </row>
    <row r="8016" spans="2:13" x14ac:dyDescent="0.35">
      <c r="B8016" s="3"/>
      <c r="C8016" s="4"/>
      <c r="M8016" s="11"/>
    </row>
    <row r="8017" spans="2:13" x14ac:dyDescent="0.35">
      <c r="B8017" s="3"/>
      <c r="C8017" s="4"/>
      <c r="M8017" s="11"/>
    </row>
    <row r="8018" spans="2:13" x14ac:dyDescent="0.35">
      <c r="B8018" s="3"/>
      <c r="C8018" s="4"/>
      <c r="M8018" s="11"/>
    </row>
    <row r="8019" spans="2:13" x14ac:dyDescent="0.35">
      <c r="B8019" s="3"/>
      <c r="C8019" s="4"/>
      <c r="M8019" s="11"/>
    </row>
    <row r="8020" spans="2:13" x14ac:dyDescent="0.35">
      <c r="B8020" s="3"/>
      <c r="C8020" s="4"/>
      <c r="M8020" s="11"/>
    </row>
    <row r="8021" spans="2:13" x14ac:dyDescent="0.35">
      <c r="B8021" s="3"/>
      <c r="C8021" s="4"/>
      <c r="M8021" s="11"/>
    </row>
    <row r="8022" spans="2:13" x14ac:dyDescent="0.35">
      <c r="B8022" s="3"/>
      <c r="C8022" s="4"/>
      <c r="M8022" s="11"/>
    </row>
    <row r="8023" spans="2:13" x14ac:dyDescent="0.35">
      <c r="B8023" s="3"/>
      <c r="C8023" s="4"/>
      <c r="M8023" s="11"/>
    </row>
    <row r="8024" spans="2:13" x14ac:dyDescent="0.35">
      <c r="B8024" s="3"/>
      <c r="C8024" s="4"/>
      <c r="M8024" s="11"/>
    </row>
    <row r="8025" spans="2:13" x14ac:dyDescent="0.35">
      <c r="B8025" s="3"/>
      <c r="C8025" s="4"/>
      <c r="M8025" s="11"/>
    </row>
    <row r="8026" spans="2:13" x14ac:dyDescent="0.35">
      <c r="B8026" s="3"/>
      <c r="C8026" s="4"/>
      <c r="M8026" s="11"/>
    </row>
    <row r="8027" spans="2:13" x14ac:dyDescent="0.35">
      <c r="B8027" s="3"/>
      <c r="C8027" s="4"/>
      <c r="M8027" s="11"/>
    </row>
    <row r="8028" spans="2:13" x14ac:dyDescent="0.35">
      <c r="B8028" s="3"/>
      <c r="C8028" s="4"/>
      <c r="M8028" s="11"/>
    </row>
    <row r="8029" spans="2:13" x14ac:dyDescent="0.35">
      <c r="B8029" s="3"/>
      <c r="C8029" s="4"/>
      <c r="M8029" s="11"/>
    </row>
    <row r="8030" spans="2:13" x14ac:dyDescent="0.35">
      <c r="B8030" s="3"/>
      <c r="C8030" s="4"/>
      <c r="M8030" s="11"/>
    </row>
    <row r="8031" spans="2:13" x14ac:dyDescent="0.35">
      <c r="B8031" s="3"/>
      <c r="C8031" s="4"/>
      <c r="M8031" s="11"/>
    </row>
    <row r="8032" spans="2:13" x14ac:dyDescent="0.35">
      <c r="B8032" s="3"/>
      <c r="C8032" s="4"/>
      <c r="M8032" s="11"/>
    </row>
    <row r="8033" spans="2:13" x14ac:dyDescent="0.35">
      <c r="B8033" s="3"/>
      <c r="C8033" s="4"/>
      <c r="M8033" s="11"/>
    </row>
    <row r="8034" spans="2:13" x14ac:dyDescent="0.35">
      <c r="B8034" s="3"/>
      <c r="C8034" s="4"/>
      <c r="M8034" s="11"/>
    </row>
    <row r="8035" spans="2:13" x14ac:dyDescent="0.35">
      <c r="B8035" s="3"/>
      <c r="C8035" s="4"/>
      <c r="M8035" s="11"/>
    </row>
    <row r="8036" spans="2:13" x14ac:dyDescent="0.35">
      <c r="B8036" s="3"/>
      <c r="C8036" s="4"/>
      <c r="M8036" s="11"/>
    </row>
    <row r="8037" spans="2:13" x14ac:dyDescent="0.35">
      <c r="B8037" s="3"/>
      <c r="C8037" s="4"/>
      <c r="M8037" s="11"/>
    </row>
    <row r="8038" spans="2:13" x14ac:dyDescent="0.35">
      <c r="B8038" s="3"/>
      <c r="C8038" s="4"/>
      <c r="M8038" s="11"/>
    </row>
    <row r="8039" spans="2:13" x14ac:dyDescent="0.35">
      <c r="B8039" s="3"/>
      <c r="C8039" s="4"/>
      <c r="M8039" s="11"/>
    </row>
    <row r="8040" spans="2:13" x14ac:dyDescent="0.35">
      <c r="B8040" s="3"/>
      <c r="C8040" s="4"/>
      <c r="M8040" s="11"/>
    </row>
    <row r="8041" spans="2:13" x14ac:dyDescent="0.35">
      <c r="B8041" s="3"/>
      <c r="C8041" s="4"/>
      <c r="M8041" s="11"/>
    </row>
    <row r="8042" spans="2:13" x14ac:dyDescent="0.35">
      <c r="B8042" s="3"/>
      <c r="C8042" s="4"/>
      <c r="M8042" s="11"/>
    </row>
    <row r="8043" spans="2:13" x14ac:dyDescent="0.35">
      <c r="B8043" s="3"/>
      <c r="C8043" s="4"/>
      <c r="M8043" s="11"/>
    </row>
    <row r="8044" spans="2:13" x14ac:dyDescent="0.35">
      <c r="B8044" s="3"/>
      <c r="C8044" s="4"/>
      <c r="M8044" s="11"/>
    </row>
    <row r="8045" spans="2:13" x14ac:dyDescent="0.35">
      <c r="B8045" s="3"/>
      <c r="C8045" s="4"/>
      <c r="M8045" s="11"/>
    </row>
    <row r="8046" spans="2:13" x14ac:dyDescent="0.35">
      <c r="B8046" s="3"/>
      <c r="C8046" s="4"/>
      <c r="M8046" s="11"/>
    </row>
    <row r="8047" spans="2:13" x14ac:dyDescent="0.35">
      <c r="B8047" s="3"/>
      <c r="C8047" s="4"/>
      <c r="M8047" s="11"/>
    </row>
    <row r="8048" spans="2:13" x14ac:dyDescent="0.35">
      <c r="B8048" s="3"/>
      <c r="C8048" s="4"/>
      <c r="M8048" s="11"/>
    </row>
    <row r="8049" spans="2:13" x14ac:dyDescent="0.35">
      <c r="B8049" s="3"/>
      <c r="C8049" s="4"/>
      <c r="M8049" s="11"/>
    </row>
    <row r="8050" spans="2:13" x14ac:dyDescent="0.35">
      <c r="B8050" s="3"/>
      <c r="C8050" s="4"/>
      <c r="M8050" s="11"/>
    </row>
    <row r="8051" spans="2:13" x14ac:dyDescent="0.35">
      <c r="B8051" s="3"/>
      <c r="C8051" s="4"/>
      <c r="M8051" s="11"/>
    </row>
    <row r="8052" spans="2:13" x14ac:dyDescent="0.35">
      <c r="B8052" s="3"/>
      <c r="C8052" s="4"/>
      <c r="M8052" s="11"/>
    </row>
    <row r="8053" spans="2:13" x14ac:dyDescent="0.35">
      <c r="B8053" s="3"/>
      <c r="C8053" s="4"/>
      <c r="M8053" s="11"/>
    </row>
    <row r="8054" spans="2:13" x14ac:dyDescent="0.35">
      <c r="B8054" s="3"/>
      <c r="C8054" s="4"/>
      <c r="M8054" s="11"/>
    </row>
    <row r="8055" spans="2:13" x14ac:dyDescent="0.35">
      <c r="B8055" s="3"/>
      <c r="C8055" s="4"/>
      <c r="M8055" s="11"/>
    </row>
    <row r="8056" spans="2:13" x14ac:dyDescent="0.35">
      <c r="B8056" s="3"/>
      <c r="C8056" s="4"/>
      <c r="M8056" s="11"/>
    </row>
    <row r="8057" spans="2:13" x14ac:dyDescent="0.35">
      <c r="B8057" s="3"/>
      <c r="C8057" s="4"/>
      <c r="M8057" s="11"/>
    </row>
    <row r="8058" spans="2:13" x14ac:dyDescent="0.35">
      <c r="B8058" s="3"/>
      <c r="C8058" s="4"/>
      <c r="M8058" s="11"/>
    </row>
    <row r="8059" spans="2:13" x14ac:dyDescent="0.35">
      <c r="B8059" s="3"/>
      <c r="C8059" s="4"/>
      <c r="M8059" s="11"/>
    </row>
    <row r="8060" spans="2:13" x14ac:dyDescent="0.35">
      <c r="B8060" s="3"/>
      <c r="C8060" s="4"/>
      <c r="M8060" s="11"/>
    </row>
    <row r="8061" spans="2:13" x14ac:dyDescent="0.35">
      <c r="B8061" s="3"/>
      <c r="C8061" s="4"/>
      <c r="M8061" s="11"/>
    </row>
    <row r="8062" spans="2:13" x14ac:dyDescent="0.35">
      <c r="B8062" s="3"/>
      <c r="C8062" s="4"/>
      <c r="M8062" s="11"/>
    </row>
    <row r="8063" spans="2:13" x14ac:dyDescent="0.35">
      <c r="B8063" s="3"/>
      <c r="C8063" s="4"/>
      <c r="M8063" s="11"/>
    </row>
    <row r="8064" spans="2:13" x14ac:dyDescent="0.35">
      <c r="B8064" s="3"/>
      <c r="C8064" s="4"/>
      <c r="M8064" s="11"/>
    </row>
    <row r="8065" spans="2:13" x14ac:dyDescent="0.35">
      <c r="B8065" s="3"/>
      <c r="C8065" s="4"/>
      <c r="M8065" s="11"/>
    </row>
    <row r="8066" spans="2:13" x14ac:dyDescent="0.35">
      <c r="B8066" s="3"/>
      <c r="C8066" s="4"/>
      <c r="M8066" s="11"/>
    </row>
    <row r="8067" spans="2:13" x14ac:dyDescent="0.35">
      <c r="B8067" s="3"/>
      <c r="C8067" s="4"/>
      <c r="M8067" s="11"/>
    </row>
    <row r="8068" spans="2:13" x14ac:dyDescent="0.35">
      <c r="B8068" s="3"/>
      <c r="C8068" s="4"/>
      <c r="M8068" s="11"/>
    </row>
    <row r="8069" spans="2:13" x14ac:dyDescent="0.35">
      <c r="B8069" s="3"/>
      <c r="C8069" s="4"/>
      <c r="M8069" s="11"/>
    </row>
    <row r="8070" spans="2:13" x14ac:dyDescent="0.35">
      <c r="B8070" s="3"/>
      <c r="C8070" s="4"/>
      <c r="M8070" s="11"/>
    </row>
    <row r="8071" spans="2:13" x14ac:dyDescent="0.35">
      <c r="B8071" s="3"/>
      <c r="C8071" s="4"/>
      <c r="M8071" s="11"/>
    </row>
    <row r="8072" spans="2:13" x14ac:dyDescent="0.35">
      <c r="B8072" s="3"/>
      <c r="C8072" s="4"/>
      <c r="M8072" s="11"/>
    </row>
    <row r="8073" spans="2:13" x14ac:dyDescent="0.35">
      <c r="B8073" s="3"/>
      <c r="C8073" s="4"/>
      <c r="M8073" s="11"/>
    </row>
    <row r="8074" spans="2:13" x14ac:dyDescent="0.35">
      <c r="B8074" s="3"/>
      <c r="C8074" s="4"/>
      <c r="M8074" s="11"/>
    </row>
    <row r="8075" spans="2:13" x14ac:dyDescent="0.35">
      <c r="B8075" s="3"/>
      <c r="C8075" s="4"/>
      <c r="M8075" s="11"/>
    </row>
    <row r="8076" spans="2:13" x14ac:dyDescent="0.35">
      <c r="B8076" s="3"/>
      <c r="C8076" s="4"/>
      <c r="M8076" s="11"/>
    </row>
    <row r="8077" spans="2:13" x14ac:dyDescent="0.35">
      <c r="B8077" s="3"/>
      <c r="C8077" s="4"/>
      <c r="M8077" s="11"/>
    </row>
    <row r="8078" spans="2:13" x14ac:dyDescent="0.35">
      <c r="B8078" s="3"/>
      <c r="C8078" s="4"/>
      <c r="M8078" s="11"/>
    </row>
    <row r="8079" spans="2:13" x14ac:dyDescent="0.35">
      <c r="B8079" s="3"/>
      <c r="C8079" s="4"/>
      <c r="M8079" s="11"/>
    </row>
    <row r="8080" spans="2:13" x14ac:dyDescent="0.35">
      <c r="B8080" s="3"/>
      <c r="C8080" s="4"/>
      <c r="M8080" s="11"/>
    </row>
    <row r="8081" spans="2:13" x14ac:dyDescent="0.35">
      <c r="B8081" s="3"/>
      <c r="C8081" s="4"/>
      <c r="M8081" s="11"/>
    </row>
    <row r="8082" spans="2:13" x14ac:dyDescent="0.35">
      <c r="B8082" s="3"/>
      <c r="C8082" s="4"/>
      <c r="M8082" s="11"/>
    </row>
    <row r="8083" spans="2:13" x14ac:dyDescent="0.35">
      <c r="B8083" s="3"/>
      <c r="C8083" s="4"/>
      <c r="M8083" s="11"/>
    </row>
    <row r="8084" spans="2:13" x14ac:dyDescent="0.35">
      <c r="B8084" s="3"/>
      <c r="C8084" s="4"/>
      <c r="M8084" s="11"/>
    </row>
    <row r="8085" spans="2:13" x14ac:dyDescent="0.35">
      <c r="B8085" s="3"/>
      <c r="C8085" s="4"/>
      <c r="M8085" s="11"/>
    </row>
    <row r="8086" spans="2:13" x14ac:dyDescent="0.35">
      <c r="B8086" s="3"/>
      <c r="C8086" s="4"/>
      <c r="M8086" s="11"/>
    </row>
    <row r="8087" spans="2:13" x14ac:dyDescent="0.35">
      <c r="B8087" s="3"/>
      <c r="C8087" s="4"/>
      <c r="M8087" s="11"/>
    </row>
    <row r="8088" spans="2:13" x14ac:dyDescent="0.35">
      <c r="B8088" s="3"/>
      <c r="C8088" s="4"/>
      <c r="M8088" s="11"/>
    </row>
    <row r="8089" spans="2:13" x14ac:dyDescent="0.35">
      <c r="B8089" s="3"/>
      <c r="C8089" s="4"/>
      <c r="M8089" s="11"/>
    </row>
    <row r="8090" spans="2:13" x14ac:dyDescent="0.35">
      <c r="B8090" s="3"/>
      <c r="C8090" s="4"/>
      <c r="M8090" s="11"/>
    </row>
    <row r="8091" spans="2:13" x14ac:dyDescent="0.35">
      <c r="B8091" s="3"/>
      <c r="C8091" s="4"/>
      <c r="M8091" s="11"/>
    </row>
    <row r="8092" spans="2:13" x14ac:dyDescent="0.35">
      <c r="B8092" s="3"/>
      <c r="C8092" s="4"/>
      <c r="M8092" s="11"/>
    </row>
    <row r="8093" spans="2:13" x14ac:dyDescent="0.35">
      <c r="B8093" s="3"/>
      <c r="C8093" s="4"/>
      <c r="M8093" s="11"/>
    </row>
    <row r="8094" spans="2:13" x14ac:dyDescent="0.35">
      <c r="B8094" s="3"/>
      <c r="C8094" s="4"/>
      <c r="M8094" s="11"/>
    </row>
    <row r="8095" spans="2:13" x14ac:dyDescent="0.35">
      <c r="B8095" s="3"/>
      <c r="C8095" s="4"/>
      <c r="M8095" s="11"/>
    </row>
    <row r="8096" spans="2:13" x14ac:dyDescent="0.35">
      <c r="B8096" s="3"/>
      <c r="C8096" s="4"/>
      <c r="M8096" s="11"/>
    </row>
    <row r="8097" spans="2:13" x14ac:dyDescent="0.35">
      <c r="B8097" s="3"/>
      <c r="C8097" s="4"/>
      <c r="M8097" s="11"/>
    </row>
    <row r="8098" spans="2:13" x14ac:dyDescent="0.35">
      <c r="B8098" s="3"/>
      <c r="C8098" s="4"/>
      <c r="M8098" s="11"/>
    </row>
    <row r="8099" spans="2:13" x14ac:dyDescent="0.35">
      <c r="B8099" s="3"/>
      <c r="C8099" s="4"/>
      <c r="M8099" s="11"/>
    </row>
    <row r="8100" spans="2:13" x14ac:dyDescent="0.35">
      <c r="B8100" s="3"/>
      <c r="C8100" s="4"/>
      <c r="M8100" s="11"/>
    </row>
    <row r="8101" spans="2:13" x14ac:dyDescent="0.35">
      <c r="B8101" s="3"/>
      <c r="C8101" s="4"/>
      <c r="M8101" s="11"/>
    </row>
    <row r="8102" spans="2:13" x14ac:dyDescent="0.35">
      <c r="B8102" s="3"/>
      <c r="C8102" s="4"/>
      <c r="M8102" s="11"/>
    </row>
    <row r="8103" spans="2:13" x14ac:dyDescent="0.35">
      <c r="B8103" s="3"/>
      <c r="C8103" s="4"/>
      <c r="M8103" s="11"/>
    </row>
    <row r="8104" spans="2:13" x14ac:dyDescent="0.35">
      <c r="B8104" s="3"/>
      <c r="C8104" s="4"/>
      <c r="M8104" s="11"/>
    </row>
    <row r="8105" spans="2:13" x14ac:dyDescent="0.35">
      <c r="B8105" s="3"/>
      <c r="C8105" s="4"/>
      <c r="M8105" s="11"/>
    </row>
    <row r="8106" spans="2:13" x14ac:dyDescent="0.35">
      <c r="B8106" s="3"/>
      <c r="C8106" s="4"/>
      <c r="M8106" s="11"/>
    </row>
    <row r="8107" spans="2:13" x14ac:dyDescent="0.35">
      <c r="B8107" s="3"/>
      <c r="C8107" s="4"/>
      <c r="M8107" s="11"/>
    </row>
    <row r="8108" spans="2:13" x14ac:dyDescent="0.35">
      <c r="B8108" s="3"/>
      <c r="C8108" s="4"/>
      <c r="M8108" s="11"/>
    </row>
    <row r="8109" spans="2:13" x14ac:dyDescent="0.35">
      <c r="B8109" s="3"/>
      <c r="C8109" s="4"/>
      <c r="M8109" s="11"/>
    </row>
    <row r="8110" spans="2:13" x14ac:dyDescent="0.35">
      <c r="B8110" s="3"/>
      <c r="C8110" s="4"/>
      <c r="M8110" s="11"/>
    </row>
    <row r="8111" spans="2:13" x14ac:dyDescent="0.35">
      <c r="B8111" s="3"/>
      <c r="C8111" s="4"/>
      <c r="M8111" s="11"/>
    </row>
    <row r="8112" spans="2:13" x14ac:dyDescent="0.35">
      <c r="B8112" s="3"/>
      <c r="C8112" s="4"/>
      <c r="M8112" s="11"/>
    </row>
    <row r="8113" spans="2:13" x14ac:dyDescent="0.35">
      <c r="B8113" s="3"/>
      <c r="C8113" s="4"/>
      <c r="M8113" s="11"/>
    </row>
    <row r="8114" spans="2:13" x14ac:dyDescent="0.35">
      <c r="B8114" s="3"/>
      <c r="C8114" s="4"/>
      <c r="M8114" s="11"/>
    </row>
    <row r="8115" spans="2:13" x14ac:dyDescent="0.35">
      <c r="B8115" s="3"/>
      <c r="C8115" s="4"/>
      <c r="M8115" s="11"/>
    </row>
    <row r="8116" spans="2:13" x14ac:dyDescent="0.35">
      <c r="B8116" s="3"/>
      <c r="C8116" s="4"/>
      <c r="M8116" s="11"/>
    </row>
    <row r="8117" spans="2:13" x14ac:dyDescent="0.35">
      <c r="B8117" s="3"/>
      <c r="C8117" s="4"/>
      <c r="M8117" s="11"/>
    </row>
    <row r="8118" spans="2:13" x14ac:dyDescent="0.35">
      <c r="B8118" s="3"/>
      <c r="C8118" s="4"/>
      <c r="M8118" s="11"/>
    </row>
    <row r="8119" spans="2:13" x14ac:dyDescent="0.35">
      <c r="B8119" s="3"/>
      <c r="C8119" s="4"/>
      <c r="M8119" s="11"/>
    </row>
    <row r="8120" spans="2:13" x14ac:dyDescent="0.35">
      <c r="B8120" s="3"/>
      <c r="C8120" s="4"/>
      <c r="M8120" s="11"/>
    </row>
    <row r="8121" spans="2:13" x14ac:dyDescent="0.35">
      <c r="B8121" s="3"/>
      <c r="C8121" s="4"/>
      <c r="M8121" s="11"/>
    </row>
    <row r="8122" spans="2:13" x14ac:dyDescent="0.35">
      <c r="B8122" s="3"/>
      <c r="C8122" s="4"/>
      <c r="M8122" s="11"/>
    </row>
    <row r="8123" spans="2:13" x14ac:dyDescent="0.35">
      <c r="B8123" s="3"/>
      <c r="C8123" s="4"/>
      <c r="M8123" s="11"/>
    </row>
    <row r="8124" spans="2:13" x14ac:dyDescent="0.35">
      <c r="B8124" s="3"/>
      <c r="C8124" s="4"/>
      <c r="M8124" s="11"/>
    </row>
    <row r="8125" spans="2:13" x14ac:dyDescent="0.35">
      <c r="B8125" s="3"/>
      <c r="C8125" s="4"/>
      <c r="M8125" s="11"/>
    </row>
    <row r="8126" spans="2:13" x14ac:dyDescent="0.35">
      <c r="B8126" s="3"/>
      <c r="C8126" s="4"/>
      <c r="M8126" s="11"/>
    </row>
    <row r="8127" spans="2:13" x14ac:dyDescent="0.35">
      <c r="B8127" s="3"/>
      <c r="C8127" s="4"/>
      <c r="M8127" s="11"/>
    </row>
    <row r="8128" spans="2:13" x14ac:dyDescent="0.35">
      <c r="B8128" s="3"/>
      <c r="C8128" s="4"/>
      <c r="M8128" s="11"/>
    </row>
  </sheetData>
  <autoFilter ref="G1:G7396" xr:uid="{11502858-DD1B-4FC9-AB5A-AC4638B96E48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0B54B-904E-43EC-80EE-43000DFF92B7}">
  <sheetPr codeName="Sheet4"/>
  <dimension ref="A1:F97"/>
  <sheetViews>
    <sheetView zoomScaleNormal="100" workbookViewId="0">
      <selection activeCell="J15" sqref="J15"/>
    </sheetView>
  </sheetViews>
  <sheetFormatPr defaultRowHeight="14.5" x14ac:dyDescent="0.35"/>
  <cols>
    <col min="1" max="1" width="40" bestFit="1" customWidth="1"/>
    <col min="2" max="2" width="15" bestFit="1" customWidth="1"/>
    <col min="3" max="3" width="17" bestFit="1" customWidth="1"/>
    <col min="4" max="4" width="14.453125" bestFit="1" customWidth="1"/>
    <col min="5" max="5" width="6" bestFit="1" customWidth="1"/>
    <col min="6" max="6" width="37.1796875" bestFit="1" customWidth="1"/>
  </cols>
  <sheetData>
    <row r="1" spans="1:6" ht="15" thickBot="1" x14ac:dyDescent="0.4">
      <c r="A1" s="8" t="s">
        <v>459</v>
      </c>
      <c r="B1" s="8" t="s">
        <v>392</v>
      </c>
      <c r="C1" s="8" t="s">
        <v>393</v>
      </c>
      <c r="D1" s="8" t="s">
        <v>460</v>
      </c>
      <c r="E1" s="8" t="s">
        <v>461</v>
      </c>
      <c r="F1" s="9" t="s">
        <v>462</v>
      </c>
    </row>
    <row r="2" spans="1:6" x14ac:dyDescent="0.35">
      <c r="A2" t="s">
        <v>427</v>
      </c>
      <c r="B2" t="s">
        <v>417</v>
      </c>
      <c r="C2" t="s">
        <v>418</v>
      </c>
      <c r="D2" t="s">
        <v>463</v>
      </c>
      <c r="E2">
        <v>14.95</v>
      </c>
      <c r="F2" t="str">
        <f>_xlfn.CONCAT(A2,D2)</f>
        <v>House blend1 lb</v>
      </c>
    </row>
    <row r="3" spans="1:6" x14ac:dyDescent="0.35">
      <c r="A3" t="s">
        <v>427</v>
      </c>
      <c r="B3" t="s">
        <v>417</v>
      </c>
      <c r="C3" t="s">
        <v>418</v>
      </c>
      <c r="D3" t="s">
        <v>15</v>
      </c>
      <c r="E3">
        <v>12.95</v>
      </c>
      <c r="F3" t="str">
        <f>_xlfn.CONCAT(A3,D3)</f>
        <v>House blend12 oz</v>
      </c>
    </row>
    <row r="4" spans="1:6" x14ac:dyDescent="0.35">
      <c r="A4" t="s">
        <v>427</v>
      </c>
      <c r="B4" t="s">
        <v>417</v>
      </c>
      <c r="C4" t="s">
        <v>418</v>
      </c>
      <c r="D4" t="s">
        <v>464</v>
      </c>
      <c r="E4">
        <v>8.9499999999999993</v>
      </c>
      <c r="F4" t="str">
        <f>_xlfn.CONCAT(A4,D4)</f>
        <v>House blend8 oz</v>
      </c>
    </row>
    <row r="5" spans="1:6" x14ac:dyDescent="0.35">
      <c r="A5" t="s">
        <v>74</v>
      </c>
      <c r="B5" t="s">
        <v>417</v>
      </c>
      <c r="C5" t="s">
        <v>418</v>
      </c>
      <c r="D5" t="s">
        <v>463</v>
      </c>
      <c r="E5">
        <v>17.95</v>
      </c>
      <c r="F5" t="str">
        <f>_xlfn.CONCAT(A5,D5)</f>
        <v>Single-origin1 lb</v>
      </c>
    </row>
    <row r="6" spans="1:6" x14ac:dyDescent="0.35">
      <c r="A6" t="s">
        <v>74</v>
      </c>
      <c r="B6" t="s">
        <v>417</v>
      </c>
      <c r="C6" t="s">
        <v>418</v>
      </c>
      <c r="D6" t="s">
        <v>15</v>
      </c>
      <c r="E6">
        <v>14.95</v>
      </c>
      <c r="F6" t="str">
        <f>_xlfn.CONCAT(A6,D6)</f>
        <v>Single-origin12 oz</v>
      </c>
    </row>
    <row r="7" spans="1:6" x14ac:dyDescent="0.35">
      <c r="A7" t="s">
        <v>74</v>
      </c>
      <c r="B7" t="s">
        <v>417</v>
      </c>
      <c r="C7" t="s">
        <v>418</v>
      </c>
      <c r="D7" t="s">
        <v>464</v>
      </c>
      <c r="E7">
        <v>9.9499999999999993</v>
      </c>
      <c r="F7" t="str">
        <f>_xlfn.CONCAT(A7,D7)</f>
        <v>Single-origin8 oz</v>
      </c>
    </row>
    <row r="8" spans="1:6" x14ac:dyDescent="0.35">
      <c r="A8" t="s">
        <v>465</v>
      </c>
      <c r="B8" t="s">
        <v>401</v>
      </c>
      <c r="C8" t="s">
        <v>466</v>
      </c>
      <c r="E8">
        <v>1.5</v>
      </c>
      <c r="F8" t="str">
        <f>_xlfn.CONCAT(A8,D8)</f>
        <v>Car magnet</v>
      </c>
    </row>
    <row r="9" spans="1:6" x14ac:dyDescent="0.35">
      <c r="A9" t="s">
        <v>400</v>
      </c>
      <c r="B9" t="s">
        <v>401</v>
      </c>
      <c r="C9" t="s">
        <v>402</v>
      </c>
      <c r="E9">
        <v>20</v>
      </c>
      <c r="F9" t="str">
        <f>_xlfn.CONCAT(A9,D9)</f>
        <v>Community calendar and coupon book</v>
      </c>
    </row>
    <row r="10" spans="1:6" x14ac:dyDescent="0.35">
      <c r="A10" t="s">
        <v>467</v>
      </c>
      <c r="B10" t="s">
        <v>401</v>
      </c>
      <c r="C10" t="s">
        <v>468</v>
      </c>
      <c r="D10" t="s">
        <v>469</v>
      </c>
      <c r="F10" t="str">
        <f>_xlfn.CONCAT(A10,D10)</f>
        <v>Gift Card9999</v>
      </c>
    </row>
    <row r="11" spans="1:6" x14ac:dyDescent="0.35">
      <c r="A11" t="s">
        <v>452</v>
      </c>
      <c r="B11" t="s">
        <v>401</v>
      </c>
      <c r="C11" t="s">
        <v>453</v>
      </c>
      <c r="E11">
        <v>12.75</v>
      </c>
      <c r="F11" t="str">
        <f>_xlfn.CONCAT(A11,D11)</f>
        <v>Reusable travel mug</v>
      </c>
    </row>
    <row r="12" spans="1:6" x14ac:dyDescent="0.35">
      <c r="A12" t="s">
        <v>153</v>
      </c>
      <c r="B12" t="s">
        <v>405</v>
      </c>
      <c r="C12" t="s">
        <v>406</v>
      </c>
      <c r="D12" t="s">
        <v>464</v>
      </c>
      <c r="E12">
        <v>4</v>
      </c>
      <c r="F12" t="str">
        <f>_xlfn.CONCAT(A12,D12)</f>
        <v>Aeropress8 oz</v>
      </c>
    </row>
    <row r="13" spans="1:6" x14ac:dyDescent="0.35">
      <c r="A13" t="s">
        <v>470</v>
      </c>
      <c r="B13" t="s">
        <v>405</v>
      </c>
      <c r="C13" t="s">
        <v>406</v>
      </c>
      <c r="D13" t="s">
        <v>464</v>
      </c>
      <c r="E13">
        <v>4.75</v>
      </c>
      <c r="F13" t="str">
        <f>_xlfn.CONCAT(A13,D13)</f>
        <v>Americano8 oz</v>
      </c>
    </row>
    <row r="14" spans="1:6" x14ac:dyDescent="0.35">
      <c r="A14" t="s">
        <v>410</v>
      </c>
      <c r="B14" t="s">
        <v>405</v>
      </c>
      <c r="C14" t="s">
        <v>406</v>
      </c>
      <c r="D14" t="s">
        <v>471</v>
      </c>
      <c r="E14">
        <v>3.5</v>
      </c>
      <c r="F14" t="str">
        <f>_xlfn.CONCAT(A14,D14)</f>
        <v>Café Cubano2 oz</v>
      </c>
    </row>
    <row r="15" spans="1:6" x14ac:dyDescent="0.35">
      <c r="A15" t="s">
        <v>404</v>
      </c>
      <c r="B15" t="s">
        <v>405</v>
      </c>
      <c r="C15" t="s">
        <v>406</v>
      </c>
      <c r="D15" t="s">
        <v>76</v>
      </c>
      <c r="E15">
        <v>3.75</v>
      </c>
      <c r="F15" t="str">
        <f>_xlfn.CONCAT(A15,D15)</f>
        <v>Café latté10 oz</v>
      </c>
    </row>
    <row r="16" spans="1:6" x14ac:dyDescent="0.35">
      <c r="A16" t="s">
        <v>404</v>
      </c>
      <c r="B16" t="s">
        <v>405</v>
      </c>
      <c r="C16" t="s">
        <v>406</v>
      </c>
      <c r="D16" t="s">
        <v>15</v>
      </c>
      <c r="E16">
        <v>4.25</v>
      </c>
      <c r="F16" t="str">
        <f>_xlfn.CONCAT(A16,D16)</f>
        <v>Café latté12 oz</v>
      </c>
    </row>
    <row r="17" spans="1:6" x14ac:dyDescent="0.35">
      <c r="A17" t="s">
        <v>65</v>
      </c>
      <c r="B17" t="s">
        <v>405</v>
      </c>
      <c r="C17" t="s">
        <v>406</v>
      </c>
      <c r="D17" t="s">
        <v>472</v>
      </c>
      <c r="E17">
        <v>3.75</v>
      </c>
      <c r="F17" t="str">
        <f>_xlfn.CONCAT(A17,D17)</f>
        <v>Cappuccino6 oz</v>
      </c>
    </row>
    <row r="18" spans="1:6" x14ac:dyDescent="0.35">
      <c r="A18" t="s">
        <v>446</v>
      </c>
      <c r="B18" t="s">
        <v>405</v>
      </c>
      <c r="C18" t="s">
        <v>406</v>
      </c>
      <c r="D18" t="s">
        <v>447</v>
      </c>
      <c r="E18">
        <v>3.75</v>
      </c>
      <c r="F18" t="str">
        <f>_xlfn.CONCAT(A18,D18)</f>
        <v>Cortado4 oz</v>
      </c>
    </row>
    <row r="19" spans="1:6" x14ac:dyDescent="0.35">
      <c r="A19" t="s">
        <v>409</v>
      </c>
      <c r="B19" t="s">
        <v>405</v>
      </c>
      <c r="C19" t="s">
        <v>406</v>
      </c>
      <c r="D19" t="s">
        <v>76</v>
      </c>
      <c r="E19">
        <v>1.75</v>
      </c>
      <c r="F19" t="str">
        <f>_xlfn.CONCAT(A19,D19)</f>
        <v>Drip coffee10 oz</v>
      </c>
    </row>
    <row r="20" spans="1:6" x14ac:dyDescent="0.35">
      <c r="A20" t="s">
        <v>409</v>
      </c>
      <c r="B20" t="s">
        <v>405</v>
      </c>
      <c r="C20" t="s">
        <v>406</v>
      </c>
      <c r="D20" t="s">
        <v>473</v>
      </c>
      <c r="E20">
        <v>2.75</v>
      </c>
      <c r="F20" t="str">
        <f>_xlfn.CONCAT(A20,D20)</f>
        <v>Drip coffee16 oz</v>
      </c>
    </row>
    <row r="21" spans="1:6" x14ac:dyDescent="0.35">
      <c r="A21" t="s">
        <v>407</v>
      </c>
      <c r="B21" t="s">
        <v>405</v>
      </c>
      <c r="C21" t="s">
        <v>408</v>
      </c>
      <c r="E21">
        <v>1.25</v>
      </c>
      <c r="F21" t="str">
        <f>_xlfn.CONCAT(A21,D21)</f>
        <v>Drip coffee refill</v>
      </c>
    </row>
    <row r="22" spans="1:6" x14ac:dyDescent="0.35">
      <c r="A22" t="s">
        <v>40</v>
      </c>
      <c r="B22" t="s">
        <v>405</v>
      </c>
      <c r="C22" t="s">
        <v>406</v>
      </c>
      <c r="D22" t="s">
        <v>35</v>
      </c>
      <c r="E22">
        <v>2.5</v>
      </c>
      <c r="F22" t="str">
        <f>_xlfn.CONCAT(A22,D22)</f>
        <v>Espresso1 oz</v>
      </c>
    </row>
    <row r="23" spans="1:6" x14ac:dyDescent="0.35">
      <c r="A23" t="s">
        <v>52</v>
      </c>
      <c r="B23" t="s">
        <v>405</v>
      </c>
      <c r="C23" t="s">
        <v>414</v>
      </c>
      <c r="D23" t="s">
        <v>15</v>
      </c>
      <c r="E23">
        <v>4.75</v>
      </c>
      <c r="F23" t="str">
        <f>_xlfn.CONCAT(A23,D23)</f>
        <v>Frappé12 oz</v>
      </c>
    </row>
    <row r="24" spans="1:6" x14ac:dyDescent="0.35">
      <c r="A24" t="s">
        <v>474</v>
      </c>
      <c r="B24" t="s">
        <v>405</v>
      </c>
      <c r="C24" t="s">
        <v>406</v>
      </c>
      <c r="D24" t="s">
        <v>15</v>
      </c>
      <c r="E24">
        <v>4</v>
      </c>
      <c r="F24" t="str">
        <f>_xlfn.CONCAT(A24,D24)</f>
        <v>French press12 oz</v>
      </c>
    </row>
    <row r="25" spans="1:6" x14ac:dyDescent="0.35">
      <c r="A25" t="s">
        <v>430</v>
      </c>
      <c r="B25" t="s">
        <v>405</v>
      </c>
      <c r="C25" t="s">
        <v>414</v>
      </c>
      <c r="D25" t="s">
        <v>76</v>
      </c>
      <c r="E25">
        <v>4.75</v>
      </c>
      <c r="F25" t="str">
        <f>_xlfn.CONCAT(A25,D25)</f>
        <v>Iced café bombón10 oz</v>
      </c>
    </row>
    <row r="26" spans="1:6" x14ac:dyDescent="0.35">
      <c r="A26" t="s">
        <v>425</v>
      </c>
      <c r="B26" t="s">
        <v>405</v>
      </c>
      <c r="C26" t="s">
        <v>414</v>
      </c>
      <c r="D26" t="s">
        <v>15</v>
      </c>
      <c r="E26">
        <v>3.5</v>
      </c>
      <c r="F26" t="str">
        <f>_xlfn.CONCAT(A26,D26)</f>
        <v>Iced Guillermo12 oz</v>
      </c>
    </row>
    <row r="27" spans="1:6" x14ac:dyDescent="0.35">
      <c r="A27" t="s">
        <v>425</v>
      </c>
      <c r="B27" t="s">
        <v>405</v>
      </c>
      <c r="C27" t="s">
        <v>414</v>
      </c>
      <c r="D27" t="s">
        <v>473</v>
      </c>
      <c r="E27">
        <v>4.75</v>
      </c>
      <c r="F27" t="str">
        <f>_xlfn.CONCAT(A27,D27)</f>
        <v>Iced Guillermo16 oz</v>
      </c>
    </row>
    <row r="28" spans="1:6" x14ac:dyDescent="0.35">
      <c r="A28" t="s">
        <v>475</v>
      </c>
      <c r="B28" t="s">
        <v>405</v>
      </c>
      <c r="C28" t="s">
        <v>414</v>
      </c>
      <c r="D28" t="s">
        <v>76</v>
      </c>
      <c r="E28">
        <v>5.75</v>
      </c>
      <c r="F28" t="str">
        <f>_xlfn.CONCAT(A28,D28)</f>
        <v>Iced Vienna coffee10 oz</v>
      </c>
    </row>
    <row r="29" spans="1:6" x14ac:dyDescent="0.35">
      <c r="A29" t="s">
        <v>431</v>
      </c>
      <c r="B29" t="s">
        <v>405</v>
      </c>
      <c r="C29" t="s">
        <v>414</v>
      </c>
      <c r="D29" t="s">
        <v>76</v>
      </c>
      <c r="E29">
        <v>4</v>
      </c>
      <c r="F29" t="str">
        <f>_xlfn.CONCAT(A29,D29)</f>
        <v>Mazagran10 oz</v>
      </c>
    </row>
    <row r="30" spans="1:6" x14ac:dyDescent="0.35">
      <c r="A30" t="s">
        <v>21</v>
      </c>
      <c r="B30" t="s">
        <v>405</v>
      </c>
      <c r="C30" t="s">
        <v>406</v>
      </c>
      <c r="D30" t="s">
        <v>76</v>
      </c>
      <c r="E30">
        <v>3</v>
      </c>
      <c r="F30" t="str">
        <f>_xlfn.CONCAT(A30,D30)</f>
        <v>Pourover10 oz</v>
      </c>
    </row>
    <row r="31" spans="1:6" x14ac:dyDescent="0.35">
      <c r="A31" t="s">
        <v>21</v>
      </c>
      <c r="B31" t="s">
        <v>405</v>
      </c>
      <c r="C31" t="s">
        <v>406</v>
      </c>
      <c r="D31" t="s">
        <v>15</v>
      </c>
      <c r="E31">
        <v>3.5</v>
      </c>
      <c r="F31" t="str">
        <f>_xlfn.CONCAT(A31,D31)</f>
        <v>Pourover12 oz</v>
      </c>
    </row>
    <row r="32" spans="1:6" x14ac:dyDescent="0.35">
      <c r="A32" t="s">
        <v>454</v>
      </c>
      <c r="B32" t="s">
        <v>405</v>
      </c>
      <c r="C32" t="s">
        <v>455</v>
      </c>
      <c r="E32">
        <v>15.75</v>
      </c>
      <c r="F32" t="str">
        <f>_xlfn.CONCAT(A32,D32)</f>
        <v>To-go box</v>
      </c>
    </row>
    <row r="33" spans="1:6" x14ac:dyDescent="0.35">
      <c r="A33" t="s">
        <v>411</v>
      </c>
      <c r="B33" t="s">
        <v>405</v>
      </c>
      <c r="C33" t="s">
        <v>406</v>
      </c>
      <c r="D33" t="s">
        <v>24</v>
      </c>
      <c r="E33">
        <v>3.75</v>
      </c>
      <c r="F33" t="str">
        <f>_xlfn.CONCAT(A33,D33)</f>
        <v>Turkish coffee3 oz</v>
      </c>
    </row>
    <row r="34" spans="1:6" x14ac:dyDescent="0.35">
      <c r="A34" t="s">
        <v>476</v>
      </c>
      <c r="B34" t="s">
        <v>405</v>
      </c>
      <c r="C34" t="s">
        <v>406</v>
      </c>
      <c r="D34" t="s">
        <v>15</v>
      </c>
      <c r="E34">
        <v>4.75</v>
      </c>
      <c r="F34" t="str">
        <f>_xlfn.CONCAT(A34,D34)</f>
        <v>Vacuum brew12 oz</v>
      </c>
    </row>
    <row r="35" spans="1:6" x14ac:dyDescent="0.35">
      <c r="A35" t="s">
        <v>477</v>
      </c>
      <c r="B35" t="s">
        <v>413</v>
      </c>
      <c r="C35" t="s">
        <v>406</v>
      </c>
      <c r="D35" t="s">
        <v>76</v>
      </c>
      <c r="E35">
        <v>4</v>
      </c>
      <c r="F35" t="str">
        <f>_xlfn.CONCAT(A35,D35)</f>
        <v>Chai10 oz</v>
      </c>
    </row>
    <row r="36" spans="1:6" x14ac:dyDescent="0.35">
      <c r="A36" t="s">
        <v>477</v>
      </c>
      <c r="B36" t="s">
        <v>413</v>
      </c>
      <c r="C36" t="s">
        <v>406</v>
      </c>
      <c r="D36" t="s">
        <v>15</v>
      </c>
      <c r="E36">
        <v>4.75</v>
      </c>
      <c r="F36" t="str">
        <f>_xlfn.CONCAT(A36,D36)</f>
        <v>Chai12 oz</v>
      </c>
    </row>
    <row r="37" spans="1:6" x14ac:dyDescent="0.35">
      <c r="A37" t="s">
        <v>412</v>
      </c>
      <c r="B37" t="s">
        <v>413</v>
      </c>
      <c r="C37" t="s">
        <v>414</v>
      </c>
      <c r="D37" t="s">
        <v>15</v>
      </c>
      <c r="E37">
        <v>4.25</v>
      </c>
      <c r="F37" t="str">
        <f>_xlfn.CONCAT(A37,D37)</f>
        <v>Iced tea12 oz</v>
      </c>
    </row>
    <row r="38" spans="1:6" x14ac:dyDescent="0.35">
      <c r="A38" t="s">
        <v>420</v>
      </c>
      <c r="B38" t="s">
        <v>413</v>
      </c>
      <c r="C38" t="s">
        <v>406</v>
      </c>
      <c r="D38" t="s">
        <v>76</v>
      </c>
      <c r="E38">
        <v>3</v>
      </c>
      <c r="F38" t="str">
        <f>_xlfn.CONCAT(A38,D38)</f>
        <v>Moroccan tea10 oz</v>
      </c>
    </row>
    <row r="39" spans="1:6" x14ac:dyDescent="0.35">
      <c r="A39" t="s">
        <v>428</v>
      </c>
      <c r="B39" t="s">
        <v>413</v>
      </c>
      <c r="C39" t="s">
        <v>406</v>
      </c>
      <c r="D39" t="s">
        <v>15</v>
      </c>
      <c r="E39">
        <v>5.5</v>
      </c>
      <c r="F39" t="str">
        <f>_xlfn.CONCAT(A39,D39)</f>
        <v>Rooibos latté12 oz</v>
      </c>
    </row>
    <row r="40" spans="1:6" x14ac:dyDescent="0.35">
      <c r="A40" t="s">
        <v>428</v>
      </c>
      <c r="B40" t="s">
        <v>413</v>
      </c>
      <c r="C40" t="s">
        <v>406</v>
      </c>
      <c r="D40" t="s">
        <v>464</v>
      </c>
      <c r="E40">
        <v>5.25</v>
      </c>
      <c r="F40" t="str">
        <f>_xlfn.CONCAT(A40,D40)</f>
        <v>Rooibos latté8 oz</v>
      </c>
    </row>
    <row r="41" spans="1:6" x14ac:dyDescent="0.35">
      <c r="A41" t="s">
        <v>419</v>
      </c>
      <c r="B41" t="s">
        <v>415</v>
      </c>
      <c r="C41" t="s">
        <v>416</v>
      </c>
      <c r="E41">
        <v>1</v>
      </c>
      <c r="F41" t="str">
        <f>_xlfn.CONCAT(A41,D41)</f>
        <v>Extra shot</v>
      </c>
    </row>
    <row r="42" spans="1:6" x14ac:dyDescent="0.35">
      <c r="A42" t="s">
        <v>54</v>
      </c>
      <c r="B42" t="s">
        <v>415</v>
      </c>
      <c r="C42" t="s">
        <v>416</v>
      </c>
      <c r="E42">
        <v>0.75</v>
      </c>
      <c r="F42" t="str">
        <f>_xlfn.CONCAT(A42,D42)</f>
        <v>Syrup</v>
      </c>
    </row>
    <row r="43" spans="1:6" x14ac:dyDescent="0.35">
      <c r="A43" t="s">
        <v>436</v>
      </c>
      <c r="B43" t="s">
        <v>433</v>
      </c>
      <c r="C43" t="s">
        <v>435</v>
      </c>
      <c r="E43">
        <v>3.5</v>
      </c>
      <c r="F43" t="str">
        <f>_xlfn.CONCAT(A43,D43)</f>
        <v>Apricot danish</v>
      </c>
    </row>
    <row r="44" spans="1:6" x14ac:dyDescent="0.35">
      <c r="A44" t="s">
        <v>432</v>
      </c>
      <c r="B44" t="s">
        <v>433</v>
      </c>
      <c r="C44" t="s">
        <v>434</v>
      </c>
      <c r="E44">
        <v>2.75</v>
      </c>
      <c r="F44" t="str">
        <f>_xlfn.CONCAT(A44,D44)</f>
        <v>Candy bar</v>
      </c>
    </row>
    <row r="45" spans="1:6" x14ac:dyDescent="0.35">
      <c r="A45" t="s">
        <v>449</v>
      </c>
      <c r="B45" t="s">
        <v>433</v>
      </c>
      <c r="C45" t="s">
        <v>435</v>
      </c>
      <c r="E45">
        <v>5.25</v>
      </c>
      <c r="F45" t="str">
        <f>_xlfn.CONCAT(A45,D45)</f>
        <v>Chocolate croissant</v>
      </c>
    </row>
    <row r="46" spans="1:6" x14ac:dyDescent="0.35">
      <c r="A46" t="s">
        <v>438</v>
      </c>
      <c r="B46" t="s">
        <v>433</v>
      </c>
      <c r="C46" t="s">
        <v>435</v>
      </c>
      <c r="E46">
        <v>3.75</v>
      </c>
      <c r="F46" t="str">
        <f>_xlfn.CONCAT(A46,D46)</f>
        <v>Cinnamon roll</v>
      </c>
    </row>
    <row r="47" spans="1:6" x14ac:dyDescent="0.35">
      <c r="A47" t="s">
        <v>456</v>
      </c>
      <c r="B47" t="s">
        <v>433</v>
      </c>
      <c r="C47" t="s">
        <v>440</v>
      </c>
      <c r="E47">
        <v>3</v>
      </c>
      <c r="F47" t="str">
        <f>_xlfn.CONCAT(A47,D47)</f>
        <v>Cinnamon roll (day old)</v>
      </c>
    </row>
    <row r="48" spans="1:6" x14ac:dyDescent="0.35">
      <c r="A48" t="s">
        <v>63</v>
      </c>
      <c r="B48" t="s">
        <v>433</v>
      </c>
      <c r="C48" t="s">
        <v>435</v>
      </c>
      <c r="E48">
        <v>3</v>
      </c>
      <c r="F48" t="str">
        <f>_xlfn.CONCAT(A48,D48)</f>
        <v>Cookie</v>
      </c>
    </row>
    <row r="49" spans="1:6" x14ac:dyDescent="0.35">
      <c r="A49" t="s">
        <v>93</v>
      </c>
      <c r="B49" t="s">
        <v>433</v>
      </c>
      <c r="C49" t="s">
        <v>435</v>
      </c>
      <c r="E49">
        <v>4.75</v>
      </c>
      <c r="F49" t="str">
        <f>_xlfn.CONCAT(A49,D49)</f>
        <v>Croissant</v>
      </c>
    </row>
    <row r="50" spans="1:6" x14ac:dyDescent="0.35">
      <c r="A50" t="s">
        <v>439</v>
      </c>
      <c r="B50" t="s">
        <v>433</v>
      </c>
      <c r="C50" t="s">
        <v>440</v>
      </c>
      <c r="E50">
        <v>4</v>
      </c>
      <c r="F50" t="str">
        <f>_xlfn.CONCAT(A50,D50)</f>
        <v>Croissant or chocolate croissant (day old)</v>
      </c>
    </row>
    <row r="51" spans="1:6" x14ac:dyDescent="0.35">
      <c r="A51" t="s">
        <v>478</v>
      </c>
      <c r="B51" t="s">
        <v>433</v>
      </c>
      <c r="C51" t="s">
        <v>448</v>
      </c>
      <c r="E51">
        <v>6.5</v>
      </c>
      <c r="F51" t="str">
        <f>_xlfn.CONCAT(A51,D51)</f>
        <v>Daily fika special</v>
      </c>
    </row>
    <row r="52" spans="1:6" x14ac:dyDescent="0.35">
      <c r="A52" t="s">
        <v>362</v>
      </c>
      <c r="B52" t="s">
        <v>433</v>
      </c>
      <c r="C52" t="s">
        <v>435</v>
      </c>
      <c r="E52">
        <v>3.75</v>
      </c>
      <c r="F52" t="str">
        <f>_xlfn.CONCAT(A52,D52)</f>
        <v>Donut</v>
      </c>
    </row>
    <row r="53" spans="1:6" x14ac:dyDescent="0.35">
      <c r="A53" t="s">
        <v>479</v>
      </c>
      <c r="B53" t="s">
        <v>433</v>
      </c>
      <c r="C53" t="s">
        <v>448</v>
      </c>
      <c r="E53">
        <v>6.75</v>
      </c>
      <c r="F53" t="str">
        <f>_xlfn.CONCAT(A53,D53)</f>
        <v>Egg-and-cheese English muffin</v>
      </c>
    </row>
    <row r="54" spans="1:6" x14ac:dyDescent="0.35">
      <c r="A54" t="s">
        <v>480</v>
      </c>
      <c r="B54" t="s">
        <v>433</v>
      </c>
      <c r="C54" t="s">
        <v>448</v>
      </c>
      <c r="E54">
        <v>6.75</v>
      </c>
      <c r="F54" t="str">
        <f>_xlfn.CONCAT(A54,D54)</f>
        <v>Filled crèpe</v>
      </c>
    </row>
    <row r="55" spans="1:6" x14ac:dyDescent="0.35">
      <c r="A55" t="s">
        <v>481</v>
      </c>
      <c r="B55" t="s">
        <v>433</v>
      </c>
      <c r="C55" t="s">
        <v>448</v>
      </c>
      <c r="E55">
        <v>6.75</v>
      </c>
      <c r="F55" t="str">
        <f>_xlfn.CONCAT(A55,D55)</f>
        <v>Granola with fresh fruit</v>
      </c>
    </row>
    <row r="56" spans="1:6" x14ac:dyDescent="0.35">
      <c r="A56" t="s">
        <v>458</v>
      </c>
      <c r="B56" t="s">
        <v>433</v>
      </c>
      <c r="C56" t="s">
        <v>435</v>
      </c>
      <c r="E56">
        <v>3.25</v>
      </c>
      <c r="F56" t="str">
        <f>_xlfn.CONCAT(A56,D56)</f>
        <v>Iced sugar cookie</v>
      </c>
    </row>
    <row r="57" spans="1:6" x14ac:dyDescent="0.35">
      <c r="A57" t="s">
        <v>482</v>
      </c>
      <c r="B57" t="s">
        <v>433</v>
      </c>
      <c r="C57" t="s">
        <v>435</v>
      </c>
      <c r="E57">
        <v>4.25</v>
      </c>
      <c r="F57" t="str">
        <f>_xlfn.CONCAT(A57,D57)</f>
        <v>Macaron</v>
      </c>
    </row>
    <row r="58" spans="1:6" x14ac:dyDescent="0.35">
      <c r="A58" t="s">
        <v>483</v>
      </c>
      <c r="B58" t="s">
        <v>433</v>
      </c>
      <c r="C58" t="s">
        <v>435</v>
      </c>
      <c r="E58">
        <v>4.75</v>
      </c>
      <c r="F58" t="str">
        <f>_xlfn.CONCAT(A58,D58)</f>
        <v>Pepperoni roll</v>
      </c>
    </row>
    <row r="59" spans="1:6" x14ac:dyDescent="0.35">
      <c r="A59" t="s">
        <v>437</v>
      </c>
      <c r="B59" t="s">
        <v>433</v>
      </c>
      <c r="C59" t="s">
        <v>435</v>
      </c>
      <c r="E59">
        <v>5</v>
      </c>
      <c r="F59" t="str">
        <f>_xlfn.CONCAT(A59,D59)</f>
        <v>Pizza pocket</v>
      </c>
    </row>
    <row r="60" spans="1:6" x14ac:dyDescent="0.35">
      <c r="A60" t="s">
        <v>484</v>
      </c>
      <c r="B60" t="s">
        <v>433</v>
      </c>
      <c r="C60" t="s">
        <v>448</v>
      </c>
      <c r="E60">
        <v>5.75</v>
      </c>
      <c r="F60" t="str">
        <f>_xlfn.CONCAT(A60,D60)</f>
        <v>Quiche</v>
      </c>
    </row>
    <row r="61" spans="1:6" x14ac:dyDescent="0.35">
      <c r="A61" t="s">
        <v>174</v>
      </c>
      <c r="B61" t="s">
        <v>433</v>
      </c>
      <c r="C61" t="s">
        <v>435</v>
      </c>
      <c r="E61">
        <v>3.75</v>
      </c>
      <c r="F61" t="str">
        <f>_xlfn.CONCAT(A61,D61)</f>
        <v>Rugelach</v>
      </c>
    </row>
    <row r="62" spans="1:6" x14ac:dyDescent="0.35">
      <c r="A62" t="s">
        <v>485</v>
      </c>
      <c r="B62" t="s">
        <v>433</v>
      </c>
      <c r="C62" t="s">
        <v>435</v>
      </c>
      <c r="E62">
        <v>4.25</v>
      </c>
      <c r="F62" t="str">
        <f>_xlfn.CONCAT(A62,D62)</f>
        <v>Rugelach (gluten-free)</v>
      </c>
    </row>
    <row r="63" spans="1:6" x14ac:dyDescent="0.35">
      <c r="A63" t="s">
        <v>443</v>
      </c>
      <c r="B63" t="s">
        <v>433</v>
      </c>
      <c r="C63" t="s">
        <v>435</v>
      </c>
      <c r="E63">
        <v>5.75</v>
      </c>
      <c r="F63" t="str">
        <f>_xlfn.CONCAT(A63,D63)</f>
        <v>Scone with clotted cream and jam</v>
      </c>
    </row>
    <row r="64" spans="1:6" x14ac:dyDescent="0.35">
      <c r="A64" t="s">
        <v>457</v>
      </c>
      <c r="B64" t="s">
        <v>433</v>
      </c>
      <c r="C64" t="s">
        <v>440</v>
      </c>
      <c r="E64">
        <v>4.75</v>
      </c>
      <c r="F64" t="str">
        <f>_xlfn.CONCAT(A64,D64)</f>
        <v>Scone with clotted cream and jam (day old)</v>
      </c>
    </row>
    <row r="65" spans="1:6" x14ac:dyDescent="0.35">
      <c r="A65" t="s">
        <v>450</v>
      </c>
      <c r="B65" t="s">
        <v>433</v>
      </c>
      <c r="C65" t="s">
        <v>435</v>
      </c>
      <c r="E65">
        <v>2</v>
      </c>
      <c r="F65" t="str">
        <f>_xlfn.CONCAT(A65,D65)</f>
        <v>Snack cake</v>
      </c>
    </row>
    <row r="66" spans="1:6" x14ac:dyDescent="0.35">
      <c r="A66" t="s">
        <v>441</v>
      </c>
      <c r="B66" t="s">
        <v>433</v>
      </c>
      <c r="C66" t="s">
        <v>435</v>
      </c>
      <c r="E66">
        <v>2.75</v>
      </c>
      <c r="F66" t="str">
        <f>_xlfn.CONCAT(A66,D66)</f>
        <v>Sticky bun</v>
      </c>
    </row>
    <row r="67" spans="1:6" x14ac:dyDescent="0.35">
      <c r="A67" t="s">
        <v>444</v>
      </c>
      <c r="B67" t="s">
        <v>433</v>
      </c>
      <c r="C67" t="s">
        <v>440</v>
      </c>
      <c r="E67">
        <v>2</v>
      </c>
      <c r="F67" t="str">
        <f>_xlfn.CONCAT(A67,D67)</f>
        <v>Sticky bun (day old)</v>
      </c>
    </row>
    <row r="68" spans="1:6" x14ac:dyDescent="0.35">
      <c r="A68" t="s">
        <v>189</v>
      </c>
      <c r="B68" t="s">
        <v>433</v>
      </c>
      <c r="C68" t="s">
        <v>448</v>
      </c>
      <c r="E68">
        <v>6.75</v>
      </c>
      <c r="F68" t="str">
        <f>_xlfn.CONCAT(A68,D68)</f>
        <v>Toastie</v>
      </c>
    </row>
    <row r="69" spans="1:6" x14ac:dyDescent="0.35">
      <c r="A69" t="s">
        <v>486</v>
      </c>
      <c r="B69" t="s">
        <v>433</v>
      </c>
      <c r="C69" t="s">
        <v>448</v>
      </c>
      <c r="E69">
        <v>5.75</v>
      </c>
      <c r="F69" t="str">
        <f>_xlfn.CONCAT(A69,D69)</f>
        <v>Toastie (day old)</v>
      </c>
    </row>
    <row r="70" spans="1:6" x14ac:dyDescent="0.35">
      <c r="A70" t="s">
        <v>424</v>
      </c>
      <c r="B70" t="s">
        <v>423</v>
      </c>
      <c r="C70" t="s">
        <v>414</v>
      </c>
      <c r="D70" t="s">
        <v>15</v>
      </c>
      <c r="E70">
        <v>5.75</v>
      </c>
      <c r="F70" t="str">
        <f>_xlfn.CONCAT(A70,D70)</f>
        <v>Coconut milk smoothie12 oz</v>
      </c>
    </row>
    <row r="71" spans="1:6" x14ac:dyDescent="0.35">
      <c r="A71" t="s">
        <v>429</v>
      </c>
      <c r="B71" t="s">
        <v>423</v>
      </c>
      <c r="C71" t="s">
        <v>406</v>
      </c>
      <c r="D71" t="s">
        <v>76</v>
      </c>
      <c r="E71">
        <v>3</v>
      </c>
      <c r="F71" t="str">
        <f>_xlfn.CONCAT(A71,D71)</f>
        <v>Foamed vanilla milk10 oz</v>
      </c>
    </row>
    <row r="72" spans="1:6" x14ac:dyDescent="0.35">
      <c r="A72" t="s">
        <v>451</v>
      </c>
      <c r="B72" t="s">
        <v>423</v>
      </c>
      <c r="C72" t="s">
        <v>414</v>
      </c>
      <c r="D72" t="s">
        <v>15</v>
      </c>
      <c r="E72">
        <v>2</v>
      </c>
      <c r="F72" t="str">
        <f>_xlfn.CONCAT(A72,D72)</f>
        <v>Fruity fizzy12 oz</v>
      </c>
    </row>
    <row r="73" spans="1:6" x14ac:dyDescent="0.35">
      <c r="A73" t="s">
        <v>421</v>
      </c>
      <c r="B73" t="s">
        <v>423</v>
      </c>
      <c r="C73" t="s">
        <v>406</v>
      </c>
      <c r="D73" t="s">
        <v>487</v>
      </c>
      <c r="E73">
        <v>3.25</v>
      </c>
      <c r="F73" t="str">
        <f>_xlfn.CONCAT(A73,D73)</f>
        <v>Hot chocolateKid's (8 oz)</v>
      </c>
    </row>
    <row r="74" spans="1:6" x14ac:dyDescent="0.35">
      <c r="A74" t="s">
        <v>421</v>
      </c>
      <c r="B74" t="s">
        <v>423</v>
      </c>
      <c r="C74" t="s">
        <v>406</v>
      </c>
      <c r="D74" t="s">
        <v>422</v>
      </c>
      <c r="E74">
        <v>4.75</v>
      </c>
      <c r="F74" t="str">
        <f>_xlfn.CONCAT(A74,D74)</f>
        <v>Hot chocolateRegular (12 oz)</v>
      </c>
    </row>
    <row r="75" spans="1:6" x14ac:dyDescent="0.35">
      <c r="A75" t="s">
        <v>488</v>
      </c>
      <c r="B75" t="s">
        <v>423</v>
      </c>
      <c r="C75" t="s">
        <v>414</v>
      </c>
      <c r="D75" t="s">
        <v>15</v>
      </c>
      <c r="E75">
        <v>3</v>
      </c>
      <c r="F75" t="str">
        <f>_xlfn.CONCAT(A75,D75)</f>
        <v>Iced strawberry milk12 oz</v>
      </c>
    </row>
    <row r="76" spans="1:6" x14ac:dyDescent="0.35">
      <c r="A76" t="s">
        <v>445</v>
      </c>
      <c r="B76" t="s">
        <v>423</v>
      </c>
      <c r="C76" t="s">
        <v>414</v>
      </c>
      <c r="D76" t="s">
        <v>76</v>
      </c>
      <c r="E76">
        <v>5.25</v>
      </c>
      <c r="F76" t="str">
        <f>_xlfn.CONCAT(A76,D76)</f>
        <v>Mango lassi10 oz</v>
      </c>
    </row>
    <row r="77" spans="1:6" x14ac:dyDescent="0.35">
      <c r="A77" t="s">
        <v>445</v>
      </c>
      <c r="B77" t="s">
        <v>423</v>
      </c>
      <c r="C77" t="s">
        <v>414</v>
      </c>
      <c r="D77" t="s">
        <v>15</v>
      </c>
      <c r="E77">
        <v>5.75</v>
      </c>
      <c r="F77" t="str">
        <f>_xlfn.CONCAT(A77,D77)</f>
        <v>Mango lassi12 oz</v>
      </c>
    </row>
    <row r="78" spans="1:6" x14ac:dyDescent="0.35">
      <c r="A78" t="s">
        <v>489</v>
      </c>
      <c r="B78" t="s">
        <v>423</v>
      </c>
      <c r="C78" t="s">
        <v>406</v>
      </c>
      <c r="D78" t="s">
        <v>472</v>
      </c>
      <c r="E78">
        <v>4</v>
      </c>
      <c r="F78" t="str">
        <f>_xlfn.CONCAT(A78,D78)</f>
        <v>Sahlep6 oz</v>
      </c>
    </row>
    <row r="79" spans="1:6" x14ac:dyDescent="0.35">
      <c r="A79" t="s">
        <v>489</v>
      </c>
      <c r="B79" t="s">
        <v>423</v>
      </c>
      <c r="C79" t="s">
        <v>406</v>
      </c>
      <c r="D79" t="s">
        <v>464</v>
      </c>
      <c r="E79">
        <v>5.25</v>
      </c>
      <c r="F79" t="str">
        <f>_xlfn.CONCAT(A79,D79)</f>
        <v>Sahlep8 oz</v>
      </c>
    </row>
    <row r="80" spans="1:6" x14ac:dyDescent="0.35">
      <c r="A80" t="s">
        <v>426</v>
      </c>
      <c r="B80" t="s">
        <v>423</v>
      </c>
      <c r="C80" t="s">
        <v>414</v>
      </c>
      <c r="D80" t="s">
        <v>15</v>
      </c>
      <c r="E80">
        <v>2</v>
      </c>
      <c r="F80" t="str">
        <f>_xlfn.CONCAT(A80,D80)</f>
        <v>Soda water with fruit slice12 oz</v>
      </c>
    </row>
    <row r="81" spans="1:6" x14ac:dyDescent="0.35">
      <c r="A81" t="s">
        <v>490</v>
      </c>
      <c r="B81" t="s">
        <v>491</v>
      </c>
      <c r="C81" t="s">
        <v>491</v>
      </c>
      <c r="D81" t="s">
        <v>469</v>
      </c>
      <c r="F81" t="str">
        <f>_xlfn.CONCAT(A81,D81)</f>
        <v>Custom Amount9999</v>
      </c>
    </row>
    <row r="82" spans="1:6" x14ac:dyDescent="0.35">
      <c r="A82" t="s">
        <v>153</v>
      </c>
      <c r="B82" t="s">
        <v>405</v>
      </c>
      <c r="C82" t="s">
        <v>406</v>
      </c>
      <c r="D82" t="s">
        <v>15</v>
      </c>
      <c r="E82">
        <v>6</v>
      </c>
      <c r="F82" t="str">
        <f>_xlfn.CONCAT(A82,D82)</f>
        <v>Aeropress12 oz</v>
      </c>
    </row>
    <row r="83" spans="1:6" x14ac:dyDescent="0.35">
      <c r="A83" t="s">
        <v>470</v>
      </c>
      <c r="B83" t="s">
        <v>405</v>
      </c>
      <c r="C83" t="s">
        <v>406</v>
      </c>
      <c r="D83" t="s">
        <v>15</v>
      </c>
      <c r="E83">
        <v>7</v>
      </c>
      <c r="F83" t="str">
        <f>_xlfn.CONCAT(A83,D83)</f>
        <v>Americano12 oz</v>
      </c>
    </row>
    <row r="84" spans="1:6" x14ac:dyDescent="0.35">
      <c r="A84" t="s">
        <v>410</v>
      </c>
      <c r="B84" t="s">
        <v>405</v>
      </c>
      <c r="C84" t="s">
        <v>406</v>
      </c>
      <c r="D84" t="s">
        <v>15</v>
      </c>
      <c r="E84">
        <v>7</v>
      </c>
      <c r="F84" t="str">
        <f>_xlfn.CONCAT(A84,D84)</f>
        <v>Café Cubano12 oz</v>
      </c>
    </row>
    <row r="85" spans="1:6" x14ac:dyDescent="0.35">
      <c r="A85" t="s">
        <v>65</v>
      </c>
      <c r="B85" t="s">
        <v>405</v>
      </c>
      <c r="C85" t="s">
        <v>406</v>
      </c>
      <c r="D85" t="s">
        <v>15</v>
      </c>
      <c r="E85">
        <v>5.5</v>
      </c>
      <c r="F85" t="str">
        <f>_xlfn.CONCAT(A85,D85)</f>
        <v>Cappuccino12 oz</v>
      </c>
    </row>
    <row r="86" spans="1:6" x14ac:dyDescent="0.35">
      <c r="A86" t="s">
        <v>409</v>
      </c>
      <c r="B86" t="s">
        <v>405</v>
      </c>
      <c r="C86" t="s">
        <v>406</v>
      </c>
      <c r="D86" t="s">
        <v>15</v>
      </c>
      <c r="E86">
        <v>2.25</v>
      </c>
      <c r="F86" t="str">
        <f>_xlfn.CONCAT(A86,D86)</f>
        <v>Drip coffee12 oz</v>
      </c>
    </row>
    <row r="87" spans="1:6" x14ac:dyDescent="0.35">
      <c r="A87" t="s">
        <v>468</v>
      </c>
      <c r="B87" t="s">
        <v>401</v>
      </c>
      <c r="C87" t="s">
        <v>468</v>
      </c>
      <c r="D87" t="s">
        <v>492</v>
      </c>
      <c r="E87">
        <v>10</v>
      </c>
      <c r="F87" t="str">
        <f>_xlfn.CONCAT(A87,D87)</f>
        <v>Gift card10</v>
      </c>
    </row>
    <row r="88" spans="1:6" x14ac:dyDescent="0.35">
      <c r="A88" t="s">
        <v>468</v>
      </c>
      <c r="B88" t="s">
        <v>401</v>
      </c>
      <c r="C88" t="s">
        <v>468</v>
      </c>
      <c r="D88" t="s">
        <v>493</v>
      </c>
      <c r="E88">
        <v>100</v>
      </c>
      <c r="F88" t="str">
        <f>_xlfn.CONCAT(A88,D88)</f>
        <v>Gift card100</v>
      </c>
    </row>
    <row r="89" spans="1:6" x14ac:dyDescent="0.35">
      <c r="A89" t="s">
        <v>468</v>
      </c>
      <c r="B89" t="s">
        <v>401</v>
      </c>
      <c r="C89" t="s">
        <v>468</v>
      </c>
      <c r="D89" t="s">
        <v>494</v>
      </c>
      <c r="E89">
        <v>15</v>
      </c>
      <c r="F89" t="str">
        <f>_xlfn.CONCAT(A89,D89)</f>
        <v>Gift card15</v>
      </c>
    </row>
    <row r="90" spans="1:6" x14ac:dyDescent="0.35">
      <c r="A90" t="s">
        <v>468</v>
      </c>
      <c r="B90" t="s">
        <v>401</v>
      </c>
      <c r="C90" t="s">
        <v>468</v>
      </c>
      <c r="D90" t="s">
        <v>495</v>
      </c>
      <c r="E90">
        <v>150</v>
      </c>
      <c r="F90" t="str">
        <f>_xlfn.CONCAT(A90,D90)</f>
        <v>Gift card150</v>
      </c>
    </row>
    <row r="91" spans="1:6" x14ac:dyDescent="0.35">
      <c r="A91" t="s">
        <v>468</v>
      </c>
      <c r="B91" t="s">
        <v>401</v>
      </c>
      <c r="C91" t="s">
        <v>468</v>
      </c>
      <c r="D91" t="s">
        <v>496</v>
      </c>
      <c r="E91">
        <v>20</v>
      </c>
      <c r="F91" t="str">
        <f>_xlfn.CONCAT(A91,D91)</f>
        <v>Gift card20</v>
      </c>
    </row>
    <row r="92" spans="1:6" x14ac:dyDescent="0.35">
      <c r="A92" t="s">
        <v>468</v>
      </c>
      <c r="B92" t="s">
        <v>401</v>
      </c>
      <c r="C92" t="s">
        <v>468</v>
      </c>
      <c r="D92" t="s">
        <v>497</v>
      </c>
      <c r="E92">
        <v>25</v>
      </c>
      <c r="F92" t="str">
        <f>_xlfn.CONCAT(A92,D92)</f>
        <v>Gift card25</v>
      </c>
    </row>
    <row r="93" spans="1:6" x14ac:dyDescent="0.35">
      <c r="A93" t="s">
        <v>468</v>
      </c>
      <c r="B93" t="s">
        <v>401</v>
      </c>
      <c r="C93" t="s">
        <v>468</v>
      </c>
      <c r="D93" t="s">
        <v>498</v>
      </c>
      <c r="E93">
        <v>30</v>
      </c>
      <c r="F93" t="str">
        <f>_xlfn.CONCAT(A93,D93)</f>
        <v>Gift card30</v>
      </c>
    </row>
    <row r="94" spans="1:6" x14ac:dyDescent="0.35">
      <c r="A94" t="s">
        <v>468</v>
      </c>
      <c r="B94" t="s">
        <v>401</v>
      </c>
      <c r="C94" t="s">
        <v>468</v>
      </c>
      <c r="D94" t="s">
        <v>499</v>
      </c>
      <c r="E94">
        <v>40</v>
      </c>
      <c r="F94" t="str">
        <f>_xlfn.CONCAT(A94,D94)</f>
        <v>Gift card40</v>
      </c>
    </row>
    <row r="95" spans="1:6" x14ac:dyDescent="0.35">
      <c r="A95" t="s">
        <v>468</v>
      </c>
      <c r="B95" t="s">
        <v>401</v>
      </c>
      <c r="C95" t="s">
        <v>468</v>
      </c>
      <c r="D95" t="s">
        <v>500</v>
      </c>
      <c r="E95">
        <v>5</v>
      </c>
      <c r="F95" t="str">
        <f>_xlfn.CONCAT(A95,D95)</f>
        <v>Gift card5</v>
      </c>
    </row>
    <row r="96" spans="1:6" x14ac:dyDescent="0.35">
      <c r="A96" t="s">
        <v>468</v>
      </c>
      <c r="B96" t="s">
        <v>401</v>
      </c>
      <c r="C96" t="s">
        <v>468</v>
      </c>
      <c r="D96" t="s">
        <v>501</v>
      </c>
      <c r="E96">
        <v>50</v>
      </c>
      <c r="F96" t="str">
        <f>_xlfn.CONCAT(A96,D96)</f>
        <v>Gift card50</v>
      </c>
    </row>
    <row r="97" spans="1:6" x14ac:dyDescent="0.35">
      <c r="A97" t="s">
        <v>489</v>
      </c>
      <c r="B97" t="s">
        <v>423</v>
      </c>
      <c r="C97" t="s">
        <v>406</v>
      </c>
      <c r="D97" t="s">
        <v>15</v>
      </c>
      <c r="E97">
        <v>6.75</v>
      </c>
      <c r="F97" t="str">
        <f>_xlfn.CONCAT(A97,D97)</f>
        <v>Sahlep12 oz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63B48-27E0-41D2-993D-947F41CAA7BB}">
  <sheetPr codeName="Sheet5"/>
  <dimension ref="A1:P6549"/>
  <sheetViews>
    <sheetView zoomScale="96" zoomScaleNormal="100" workbookViewId="0">
      <selection sqref="A1:B1"/>
    </sheetView>
  </sheetViews>
  <sheetFormatPr defaultRowHeight="14.5" x14ac:dyDescent="0.35"/>
  <cols>
    <col min="1" max="1" width="18" bestFit="1" customWidth="1"/>
    <col min="6" max="6" width="18.453125" customWidth="1"/>
    <col min="15" max="15" width="28.453125" bestFit="1" customWidth="1"/>
  </cols>
  <sheetData>
    <row r="1" spans="1:16" x14ac:dyDescent="0.35">
      <c r="A1" s="56" t="s">
        <v>502</v>
      </c>
      <c r="B1" s="56"/>
      <c r="E1" s="12" t="s">
        <v>503</v>
      </c>
      <c r="F1" s="13"/>
      <c r="G1" s="13"/>
      <c r="H1" s="13"/>
      <c r="I1" s="13"/>
      <c r="J1" s="13"/>
      <c r="K1" s="13"/>
      <c r="L1" s="13"/>
      <c r="M1" s="14"/>
      <c r="O1" s="15" t="s">
        <v>504</v>
      </c>
      <c r="P1" s="15" t="s">
        <v>398</v>
      </c>
    </row>
    <row r="2" spans="1:16" x14ac:dyDescent="0.35">
      <c r="A2" t="s">
        <v>505</v>
      </c>
      <c r="B2" s="16">
        <f>SKEW($P$2:$P$5903)</f>
        <v>3.792039152623544</v>
      </c>
      <c r="E2" s="17" t="s">
        <v>506</v>
      </c>
      <c r="F2" s="18"/>
      <c r="G2" s="18"/>
      <c r="H2" s="18"/>
      <c r="I2" s="18"/>
      <c r="J2" s="18"/>
      <c r="K2" s="18"/>
      <c r="L2" s="18"/>
      <c r="M2" s="19"/>
      <c r="O2" cm="1">
        <f t="array" ref="O2:O5903">_xlfn.UNIQUE(TransactionData!$A$2:$A$7396)</f>
        <v>286679</v>
      </c>
      <c r="P2" s="10">
        <f>SUMIF(TransactionData!$A$2:$A$7396,TransactionAnalysis!O2,TransactionData!$M$2:$M$7396)</f>
        <v>20</v>
      </c>
    </row>
    <row r="3" spans="1:16" x14ac:dyDescent="0.35">
      <c r="A3" t="s">
        <v>507</v>
      </c>
      <c r="B3" s="20">
        <f>AVERAGE($P$2:$P$5903)</f>
        <v>5.7273974923754896</v>
      </c>
      <c r="E3" s="17"/>
      <c r="F3" s="18"/>
      <c r="G3" s="18"/>
      <c r="H3" s="18"/>
      <c r="I3" s="18"/>
      <c r="J3" s="18"/>
      <c r="K3" s="18"/>
      <c r="L3" s="18"/>
      <c r="M3" s="19"/>
      <c r="O3">
        <v>286678</v>
      </c>
      <c r="P3" s="10">
        <f>SUMIF(TransactionData!$A$2:$A$7396,TransactionAnalysis!O3,TransactionData!$M$2:$M$7396)</f>
        <v>4.25</v>
      </c>
    </row>
    <row r="4" spans="1:16" x14ac:dyDescent="0.35">
      <c r="A4" t="s">
        <v>508</v>
      </c>
      <c r="B4" s="20">
        <f>MEDIAN($P$2:$P$5903)</f>
        <v>4.75</v>
      </c>
      <c r="E4" s="17"/>
      <c r="F4" s="18"/>
      <c r="G4" s="18"/>
      <c r="H4" s="18"/>
      <c r="I4" s="18"/>
      <c r="J4" s="18"/>
      <c r="K4" s="18"/>
      <c r="L4" s="18"/>
      <c r="M4" s="19"/>
      <c r="O4">
        <v>286675</v>
      </c>
      <c r="P4" s="10">
        <f>SUMIF(TransactionData!$A$2:$A$7396,TransactionAnalysis!O4,TransactionData!$M$2:$M$7396)</f>
        <v>5.5</v>
      </c>
    </row>
    <row r="5" spans="1:16" x14ac:dyDescent="0.35">
      <c r="A5" t="s">
        <v>509</v>
      </c>
      <c r="B5" s="16">
        <f>_xlfn.STDEV.S($P$2:$P$5903)</f>
        <v>4.4201725922997683</v>
      </c>
      <c r="E5" s="17"/>
      <c r="F5" s="18"/>
      <c r="G5" s="18"/>
      <c r="H5" s="18"/>
      <c r="I5" s="18"/>
      <c r="J5" s="18"/>
      <c r="K5" s="18"/>
      <c r="L5" s="18"/>
      <c r="M5" s="19"/>
      <c r="O5">
        <v>286674</v>
      </c>
      <c r="P5" s="10">
        <f>SUMIF(TransactionData!$A$2:$A$7396,TransactionAnalysis!O5,TransactionData!$M$2:$M$7396)</f>
        <v>4.25</v>
      </c>
    </row>
    <row r="6" spans="1:16" x14ac:dyDescent="0.35">
      <c r="A6" t="s">
        <v>510</v>
      </c>
      <c r="B6" s="20">
        <f>MAX($P$2:$P$5903)</f>
        <v>47.25</v>
      </c>
      <c r="E6" s="17"/>
      <c r="F6" s="18"/>
      <c r="G6" s="18"/>
      <c r="H6" s="18"/>
      <c r="I6" s="18"/>
      <c r="J6" s="18"/>
      <c r="K6" s="18"/>
      <c r="L6" s="18"/>
      <c r="M6" s="19"/>
      <c r="O6">
        <v>286673</v>
      </c>
      <c r="P6" s="10">
        <f>SUMIF(TransactionData!$A$2:$A$7396,TransactionAnalysis!O6,TransactionData!$M$2:$M$7396)</f>
        <v>1.25</v>
      </c>
    </row>
    <row r="7" spans="1:16" x14ac:dyDescent="0.35">
      <c r="A7" t="s">
        <v>511</v>
      </c>
      <c r="B7" s="20">
        <f>MIN($P$2:$P$5903)</f>
        <v>0.75</v>
      </c>
      <c r="E7" s="17"/>
      <c r="F7" s="18"/>
      <c r="G7" s="18"/>
      <c r="H7" s="18"/>
      <c r="I7" s="18"/>
      <c r="J7" s="18"/>
      <c r="K7" s="18"/>
      <c r="L7" s="18"/>
      <c r="M7" s="19"/>
      <c r="O7">
        <v>286670</v>
      </c>
      <c r="P7" s="10">
        <f>SUMIF(TransactionData!$A$2:$A$7396,TransactionAnalysis!O7,TransactionData!$M$2:$M$7396)</f>
        <v>2.25</v>
      </c>
    </row>
    <row r="8" spans="1:16" x14ac:dyDescent="0.35">
      <c r="A8" t="s">
        <v>512</v>
      </c>
      <c r="B8" s="20">
        <f>B6-B7</f>
        <v>46.5</v>
      </c>
      <c r="E8" s="17"/>
      <c r="F8" s="18"/>
      <c r="G8" s="18"/>
      <c r="H8" s="18"/>
      <c r="I8" s="18"/>
      <c r="J8" s="18"/>
      <c r="K8" s="18"/>
      <c r="L8" s="18"/>
      <c r="M8" s="19"/>
      <c r="O8">
        <v>286669</v>
      </c>
      <c r="P8" s="10">
        <f>SUMIF(TransactionData!$A$2:$A$7396,TransactionAnalysis!O8,TransactionData!$M$2:$M$7396)</f>
        <v>7</v>
      </c>
    </row>
    <row r="9" spans="1:16" x14ac:dyDescent="0.35">
      <c r="E9" s="17"/>
      <c r="F9" s="18"/>
      <c r="G9" s="18"/>
      <c r="H9" s="18"/>
      <c r="I9" s="18"/>
      <c r="J9" s="18"/>
      <c r="K9" s="18"/>
      <c r="L9" s="18"/>
      <c r="M9" s="19"/>
      <c r="O9">
        <v>286668</v>
      </c>
      <c r="P9" s="10">
        <f>SUMIF(TransactionData!$A$2:$A$7396,TransactionAnalysis!O9,TransactionData!$M$2:$M$7396)</f>
        <v>4.25</v>
      </c>
    </row>
    <row r="10" spans="1:16" x14ac:dyDescent="0.35">
      <c r="A10" s="56" t="s">
        <v>513</v>
      </c>
      <c r="B10" s="56"/>
      <c r="E10" s="17"/>
      <c r="F10" s="18"/>
      <c r="G10" s="18"/>
      <c r="H10" s="18"/>
      <c r="I10" s="18"/>
      <c r="J10" s="18"/>
      <c r="K10" s="18"/>
      <c r="L10" s="18"/>
      <c r="M10" s="19"/>
      <c r="O10">
        <v>286666</v>
      </c>
      <c r="P10" s="10">
        <f>SUMIF(TransactionData!$A$2:$A$7396,TransactionAnalysis!O10,TransactionData!$M$2:$M$7396)</f>
        <v>2.25</v>
      </c>
    </row>
    <row r="11" spans="1:16" x14ac:dyDescent="0.35">
      <c r="A11" t="s">
        <v>514</v>
      </c>
      <c r="B11" s="21">
        <f>_xlfn.QUARTILE.INC($P$2:$P$5903,0)</f>
        <v>0.75</v>
      </c>
      <c r="E11" s="17"/>
      <c r="F11" s="18"/>
      <c r="G11" s="18"/>
      <c r="H11" s="18"/>
      <c r="I11" s="18"/>
      <c r="J11" s="18"/>
      <c r="K11" s="18"/>
      <c r="L11" s="18"/>
      <c r="M11" s="19"/>
      <c r="O11">
        <v>286665</v>
      </c>
      <c r="P11" s="10">
        <f>SUMIF(TransactionData!$A$2:$A$7396,TransactionAnalysis!O11,TransactionData!$M$2:$M$7396)</f>
        <v>3.5</v>
      </c>
    </row>
    <row r="12" spans="1:16" x14ac:dyDescent="0.35">
      <c r="A12" t="s">
        <v>515</v>
      </c>
      <c r="B12" s="21">
        <f>_xlfn.QUARTILE.INC($P$2:$P$5903,1)</f>
        <v>3.5</v>
      </c>
      <c r="E12" s="17"/>
      <c r="F12" s="18"/>
      <c r="G12" s="18"/>
      <c r="H12" s="18"/>
      <c r="I12" s="18"/>
      <c r="J12" s="18"/>
      <c r="K12" s="18"/>
      <c r="L12" s="18"/>
      <c r="M12" s="19"/>
      <c r="O12">
        <v>286664</v>
      </c>
      <c r="P12" s="10">
        <f>SUMIF(TransactionData!$A$2:$A$7396,TransactionAnalysis!O12,TransactionData!$M$2:$M$7396)</f>
        <v>3.75</v>
      </c>
    </row>
    <row r="13" spans="1:16" x14ac:dyDescent="0.35">
      <c r="A13" t="s">
        <v>516</v>
      </c>
      <c r="B13" s="21">
        <f>_xlfn.QUARTILE.INC($P$2:$P$5903,2)</f>
        <v>4.75</v>
      </c>
      <c r="E13" s="17"/>
      <c r="F13" s="18"/>
      <c r="G13" s="18"/>
      <c r="H13" s="18"/>
      <c r="I13" s="18"/>
      <c r="J13" s="18"/>
      <c r="K13" s="18"/>
      <c r="L13" s="18"/>
      <c r="M13" s="19"/>
      <c r="O13">
        <v>286663</v>
      </c>
      <c r="P13" s="10">
        <f>SUMIF(TransactionData!$A$2:$A$7396,TransactionAnalysis!O13,TransactionData!$M$2:$M$7396)</f>
        <v>4.25</v>
      </c>
    </row>
    <row r="14" spans="1:16" x14ac:dyDescent="0.35">
      <c r="A14" t="s">
        <v>517</v>
      </c>
      <c r="B14" s="21">
        <f>_xlfn.QUARTILE.INC($P$2:$P$5903,3)</f>
        <v>5.75</v>
      </c>
      <c r="E14" s="17"/>
      <c r="F14" s="18"/>
      <c r="G14" s="18"/>
      <c r="H14" s="18"/>
      <c r="I14" s="18"/>
      <c r="J14" s="18"/>
      <c r="K14" s="18"/>
      <c r="L14" s="18"/>
      <c r="M14" s="19"/>
      <c r="O14">
        <v>286662</v>
      </c>
      <c r="P14" s="10">
        <f>SUMIF(TransactionData!$A$2:$A$7396,TransactionAnalysis!O14,TransactionData!$M$2:$M$7396)</f>
        <v>4.25</v>
      </c>
    </row>
    <row r="15" spans="1:16" x14ac:dyDescent="0.35">
      <c r="A15" t="s">
        <v>518</v>
      </c>
      <c r="B15" s="21">
        <f>_xlfn.QUARTILE.INC($P$2:$P$5903,4)</f>
        <v>47.25</v>
      </c>
      <c r="E15" s="17"/>
      <c r="F15" s="18"/>
      <c r="G15" s="18"/>
      <c r="H15" s="18"/>
      <c r="I15" s="18"/>
      <c r="J15" s="18"/>
      <c r="K15" s="18"/>
      <c r="L15" s="18"/>
      <c r="M15" s="19"/>
      <c r="O15">
        <v>286661</v>
      </c>
      <c r="P15" s="10">
        <f>SUMIF(TransactionData!$A$2:$A$7396,TransactionAnalysis!O15,TransactionData!$M$2:$M$7396)</f>
        <v>14.95</v>
      </c>
    </row>
    <row r="16" spans="1:16" x14ac:dyDescent="0.35">
      <c r="E16" s="17"/>
      <c r="F16" s="18"/>
      <c r="G16" s="18"/>
      <c r="H16" s="18"/>
      <c r="I16" s="18"/>
      <c r="J16" s="18"/>
      <c r="K16" s="18"/>
      <c r="L16" s="18"/>
      <c r="M16" s="19"/>
      <c r="O16">
        <v>286660</v>
      </c>
      <c r="P16" s="10">
        <f>SUMIF(TransactionData!$A$2:$A$7396,TransactionAnalysis!O16,TransactionData!$M$2:$M$7396)</f>
        <v>5.5</v>
      </c>
    </row>
    <row r="17" spans="1:16" x14ac:dyDescent="0.35">
      <c r="E17" s="17"/>
      <c r="F17" s="18"/>
      <c r="G17" s="18"/>
      <c r="H17" s="18"/>
      <c r="I17" s="18"/>
      <c r="J17" s="18"/>
      <c r="K17" s="18"/>
      <c r="L17" s="18"/>
      <c r="M17" s="19"/>
      <c r="O17">
        <v>286659</v>
      </c>
      <c r="P17" s="10">
        <f>SUMIF(TransactionData!$A$2:$A$7396,TransactionAnalysis!O17,TransactionData!$M$2:$M$7396)</f>
        <v>5.25</v>
      </c>
    </row>
    <row r="18" spans="1:16" ht="71.25" customHeight="1" x14ac:dyDescent="0.35">
      <c r="A18" s="51" t="s">
        <v>519</v>
      </c>
      <c r="B18" s="51"/>
      <c r="C18" s="51"/>
      <c r="E18" s="22"/>
      <c r="F18" s="23"/>
      <c r="G18" s="23"/>
      <c r="H18" s="23"/>
      <c r="I18" s="23"/>
      <c r="J18" s="23"/>
      <c r="K18" s="23"/>
      <c r="L18" s="23"/>
      <c r="M18" s="24"/>
      <c r="O18">
        <v>286658</v>
      </c>
      <c r="P18" s="10">
        <f>SUMIF(TransactionData!$A$2:$A$7396,TransactionAnalysis!O18,TransactionData!$M$2:$M$7396)</f>
        <v>3.5</v>
      </c>
    </row>
    <row r="19" spans="1:16" x14ac:dyDescent="0.35">
      <c r="A19" s="57">
        <v>3</v>
      </c>
      <c r="B19" s="58"/>
      <c r="C19" s="59"/>
      <c r="O19">
        <v>286657</v>
      </c>
      <c r="P19" s="10">
        <f>SUMIF(TransactionData!$A$2:$A$7396,TransactionAnalysis!O19,TransactionData!$M$2:$M$7396)</f>
        <v>2.5</v>
      </c>
    </row>
    <row r="20" spans="1:16" x14ac:dyDescent="0.35">
      <c r="E20" s="25" t="s">
        <v>520</v>
      </c>
      <c r="F20" s="26"/>
      <c r="G20" s="26"/>
      <c r="H20" s="26"/>
      <c r="I20" s="26"/>
      <c r="J20" s="26"/>
      <c r="K20" s="26"/>
      <c r="L20" s="26"/>
      <c r="M20" s="27"/>
      <c r="O20">
        <v>286656</v>
      </c>
      <c r="P20" s="10">
        <f>SUMIF(TransactionData!$A$2:$A$7396,TransactionAnalysis!O20,TransactionData!$M$2:$M$7396)</f>
        <v>5.25</v>
      </c>
    </row>
    <row r="21" spans="1:16" ht="29.25" customHeight="1" x14ac:dyDescent="0.35">
      <c r="A21" s="51" t="s">
        <v>521</v>
      </c>
      <c r="B21" s="51"/>
      <c r="C21" s="51"/>
      <c r="E21" s="28" t="s">
        <v>506</v>
      </c>
      <c r="F21" s="29"/>
      <c r="G21" s="29"/>
      <c r="H21" s="29"/>
      <c r="I21" s="29"/>
      <c r="J21" s="29"/>
      <c r="K21" s="29"/>
      <c r="L21" s="29"/>
      <c r="M21" s="30"/>
      <c r="O21">
        <v>286655</v>
      </c>
      <c r="P21" s="10">
        <f>SUMIF(TransactionData!$A$2:$A$7396,TransactionAnalysis!O21,TransactionData!$M$2:$M$7396)</f>
        <v>3</v>
      </c>
    </row>
    <row r="22" spans="1:16" x14ac:dyDescent="0.35">
      <c r="A22" s="52">
        <f>_xlfn.PERCENTILE.INC($P$2:$P$5903,0.75)</f>
        <v>5.75</v>
      </c>
      <c r="B22" s="53"/>
      <c r="C22" s="54"/>
      <c r="E22" s="28"/>
      <c r="F22" s="29"/>
      <c r="G22" s="29"/>
      <c r="H22" s="29"/>
      <c r="I22" s="29"/>
      <c r="J22" s="29"/>
      <c r="K22" s="29"/>
      <c r="L22" s="29"/>
      <c r="M22" s="30"/>
      <c r="O22">
        <v>286654</v>
      </c>
      <c r="P22" s="10">
        <f>SUMIF(TransactionData!$A$2:$A$7396,TransactionAnalysis!O22,TransactionData!$M$2:$M$7396)</f>
        <v>4.25</v>
      </c>
    </row>
    <row r="23" spans="1:16" x14ac:dyDescent="0.35">
      <c r="E23" s="28"/>
      <c r="F23" s="29"/>
      <c r="G23" s="29"/>
      <c r="H23" s="29"/>
      <c r="I23" s="29"/>
      <c r="J23" s="29"/>
      <c r="K23" s="29"/>
      <c r="L23" s="29"/>
      <c r="M23" s="30"/>
      <c r="O23">
        <v>286653</v>
      </c>
      <c r="P23" s="10">
        <f>SUMIF(TransactionData!$A$2:$A$7396,TransactionAnalysis!O23,TransactionData!$M$2:$M$7396)</f>
        <v>9</v>
      </c>
    </row>
    <row r="24" spans="1:16" ht="35.25" customHeight="1" x14ac:dyDescent="0.35">
      <c r="A24" s="51" t="s">
        <v>522</v>
      </c>
      <c r="B24" s="51"/>
      <c r="C24" s="51"/>
      <c r="E24" s="28"/>
      <c r="F24" s="29"/>
      <c r="G24" s="29"/>
      <c r="H24" s="29"/>
      <c r="I24" s="29"/>
      <c r="J24" s="29"/>
      <c r="K24" s="29"/>
      <c r="L24" s="29"/>
      <c r="M24" s="30"/>
      <c r="O24">
        <v>286652</v>
      </c>
      <c r="P24" s="10">
        <f>SUMIF(TransactionData!$A$2:$A$7396,TransactionAnalysis!O24,TransactionData!$M$2:$M$7396)</f>
        <v>4.75</v>
      </c>
    </row>
    <row r="25" spans="1:16" x14ac:dyDescent="0.35">
      <c r="A25" s="52">
        <f>_xlfn.PERCENTILE.INC($P$2:$P$5903,0.1)</f>
        <v>2.75</v>
      </c>
      <c r="B25" s="53"/>
      <c r="C25" s="54"/>
      <c r="E25" s="28"/>
      <c r="F25" s="29"/>
      <c r="G25" s="29"/>
      <c r="H25" s="29"/>
      <c r="I25" s="29"/>
      <c r="J25" s="29"/>
      <c r="K25" s="29"/>
      <c r="L25" s="29"/>
      <c r="M25" s="30"/>
      <c r="O25">
        <v>286651</v>
      </c>
      <c r="P25" s="10">
        <f>SUMIF(TransactionData!$A$2:$A$7396,TransactionAnalysis!O25,TransactionData!$M$2:$M$7396)</f>
        <v>5.75</v>
      </c>
    </row>
    <row r="26" spans="1:16" x14ac:dyDescent="0.35">
      <c r="E26" s="28"/>
      <c r="F26" s="29"/>
      <c r="G26" s="29"/>
      <c r="H26" s="29"/>
      <c r="I26" s="29"/>
      <c r="J26" s="29"/>
      <c r="K26" s="29"/>
      <c r="L26" s="29"/>
      <c r="M26" s="30"/>
      <c r="O26">
        <v>286650</v>
      </c>
      <c r="P26" s="10">
        <f>SUMIF(TransactionData!$A$2:$A$7396,TransactionAnalysis!O26,TransactionData!$M$2:$M$7396)</f>
        <v>3</v>
      </c>
    </row>
    <row r="27" spans="1:16" x14ac:dyDescent="0.35">
      <c r="A27" s="55"/>
      <c r="B27" s="55"/>
      <c r="C27" s="55"/>
      <c r="E27" s="28"/>
      <c r="F27" s="29"/>
      <c r="G27" s="29"/>
      <c r="H27" s="29"/>
      <c r="I27" s="29"/>
      <c r="J27" s="29"/>
      <c r="K27" s="29"/>
      <c r="L27" s="29"/>
      <c r="M27" s="30"/>
      <c r="O27">
        <v>286649</v>
      </c>
      <c r="P27" s="10">
        <f>SUMIF(TransactionData!$A$2:$A$7396,TransactionAnalysis!O27,TransactionData!$M$2:$M$7396)</f>
        <v>4.75</v>
      </c>
    </row>
    <row r="28" spans="1:16" x14ac:dyDescent="0.35">
      <c r="A28" t="s">
        <v>523</v>
      </c>
      <c r="B28">
        <f>_xlfn.PERCENTILE.INC(P2:P5903,0.97)</f>
        <v>16.248500000000014</v>
      </c>
      <c r="E28" s="28"/>
      <c r="F28" s="29"/>
      <c r="G28" s="29"/>
      <c r="H28" s="29"/>
      <c r="I28" s="29"/>
      <c r="J28" s="29"/>
      <c r="K28" s="29"/>
      <c r="L28" s="29"/>
      <c r="M28" s="30"/>
      <c r="O28">
        <v>286647</v>
      </c>
      <c r="P28" s="10">
        <f>SUMIF(TransactionData!$A$2:$A$7396,TransactionAnalysis!O28,TransactionData!$M$2:$M$7396)</f>
        <v>5.5</v>
      </c>
    </row>
    <row r="29" spans="1:16" x14ac:dyDescent="0.35">
      <c r="E29" s="28"/>
      <c r="F29" s="29"/>
      <c r="G29" s="29"/>
      <c r="H29" s="29"/>
      <c r="I29" s="29"/>
      <c r="J29" s="29"/>
      <c r="K29" s="29"/>
      <c r="L29" s="29"/>
      <c r="M29" s="30"/>
      <c r="O29">
        <v>286646</v>
      </c>
      <c r="P29" s="10">
        <f>SUMIF(TransactionData!$A$2:$A$7396,TransactionAnalysis!O29,TransactionData!$M$2:$M$7396)</f>
        <v>4.25</v>
      </c>
    </row>
    <row r="30" spans="1:16" x14ac:dyDescent="0.35">
      <c r="E30" s="28"/>
      <c r="F30" s="29"/>
      <c r="G30" s="29"/>
      <c r="H30" s="29"/>
      <c r="I30" s="29"/>
      <c r="J30" s="29"/>
      <c r="K30" s="29"/>
      <c r="L30" s="29"/>
      <c r="M30" s="30"/>
      <c r="O30">
        <v>286645</v>
      </c>
      <c r="P30" s="10">
        <f>SUMIF(TransactionData!$A$2:$A$7396,TransactionAnalysis!O30,TransactionData!$M$2:$M$7396)</f>
        <v>3.5</v>
      </c>
    </row>
    <row r="31" spans="1:16" x14ac:dyDescent="0.35">
      <c r="E31" s="28"/>
      <c r="F31" s="29"/>
      <c r="G31" s="29"/>
      <c r="H31" s="29"/>
      <c r="I31" s="29"/>
      <c r="J31" s="29"/>
      <c r="K31" s="29"/>
      <c r="L31" s="29"/>
      <c r="M31" s="30"/>
      <c r="O31">
        <v>286644</v>
      </c>
      <c r="P31" s="10">
        <f>SUMIF(TransactionData!$A$2:$A$7396,TransactionAnalysis!O31,TransactionData!$M$2:$M$7396)</f>
        <v>6.25</v>
      </c>
    </row>
    <row r="32" spans="1:16" x14ac:dyDescent="0.35">
      <c r="E32" s="28"/>
      <c r="F32" s="29"/>
      <c r="G32" s="29"/>
      <c r="H32" s="29"/>
      <c r="I32" s="29"/>
      <c r="J32" s="29"/>
      <c r="K32" s="29"/>
      <c r="L32" s="29"/>
      <c r="M32" s="30"/>
      <c r="O32">
        <v>286643</v>
      </c>
      <c r="P32" s="10">
        <f>SUMIF(TransactionData!$A$2:$A$7396,TransactionAnalysis!O32,TransactionData!$M$2:$M$7396)</f>
        <v>3.5</v>
      </c>
    </row>
    <row r="33" spans="5:16" x14ac:dyDescent="0.35">
      <c r="E33" s="28"/>
      <c r="F33" s="29"/>
      <c r="G33" s="29"/>
      <c r="H33" s="29"/>
      <c r="I33" s="29"/>
      <c r="J33" s="29"/>
      <c r="K33" s="29"/>
      <c r="L33" s="29"/>
      <c r="M33" s="30"/>
      <c r="O33">
        <v>286642</v>
      </c>
      <c r="P33" s="10">
        <f>SUMIF(TransactionData!$A$2:$A$7396,TransactionAnalysis!O33,TransactionData!$M$2:$M$7396)</f>
        <v>3.5</v>
      </c>
    </row>
    <row r="34" spans="5:16" x14ac:dyDescent="0.35">
      <c r="E34" s="31"/>
      <c r="F34" s="32"/>
      <c r="G34" s="32"/>
      <c r="H34" s="32"/>
      <c r="I34" s="32"/>
      <c r="J34" s="32"/>
      <c r="K34" s="32"/>
      <c r="L34" s="32"/>
      <c r="M34" s="33"/>
      <c r="O34">
        <v>286641</v>
      </c>
      <c r="P34" s="10">
        <f>SUMIF(TransactionData!$A$2:$A$7396,TransactionAnalysis!O34,TransactionData!$M$2:$M$7396)</f>
        <v>12.95</v>
      </c>
    </row>
    <row r="35" spans="5:16" x14ac:dyDescent="0.35">
      <c r="O35">
        <v>286640</v>
      </c>
      <c r="P35" s="10">
        <f>SUMIF(TransactionData!$A$2:$A$7396,TransactionAnalysis!O35,TransactionData!$M$2:$M$7396)</f>
        <v>3.5</v>
      </c>
    </row>
    <row r="36" spans="5:16" x14ac:dyDescent="0.35">
      <c r="O36">
        <v>286639</v>
      </c>
      <c r="P36" s="10">
        <f>SUMIF(TransactionData!$A$2:$A$7396,TransactionAnalysis!O36,TransactionData!$M$2:$M$7396)</f>
        <v>3.5</v>
      </c>
    </row>
    <row r="37" spans="5:16" x14ac:dyDescent="0.35">
      <c r="O37">
        <v>286638</v>
      </c>
      <c r="P37" s="10">
        <f>SUMIF(TransactionData!$A$2:$A$7396,TransactionAnalysis!O37,TransactionData!$M$2:$M$7396)</f>
        <v>5.5</v>
      </c>
    </row>
    <row r="38" spans="5:16" x14ac:dyDescent="0.35">
      <c r="O38">
        <v>286637</v>
      </c>
      <c r="P38" s="10">
        <f>SUMIF(TransactionData!$A$2:$A$7396,TransactionAnalysis!O38,TransactionData!$M$2:$M$7396)</f>
        <v>3</v>
      </c>
    </row>
    <row r="39" spans="5:16" x14ac:dyDescent="0.35">
      <c r="O39">
        <v>286636</v>
      </c>
      <c r="P39" s="10">
        <f>SUMIF(TransactionData!$A$2:$A$7396,TransactionAnalysis!O39,TransactionData!$M$2:$M$7396)</f>
        <v>5.5</v>
      </c>
    </row>
    <row r="40" spans="5:16" x14ac:dyDescent="0.35">
      <c r="O40">
        <v>286635</v>
      </c>
      <c r="P40" s="10">
        <f>SUMIF(TransactionData!$A$2:$A$7396,TransactionAnalysis!O40,TransactionData!$M$2:$M$7396)</f>
        <v>4.25</v>
      </c>
    </row>
    <row r="41" spans="5:16" x14ac:dyDescent="0.35">
      <c r="O41">
        <v>286634</v>
      </c>
      <c r="P41" s="10">
        <f>SUMIF(TransactionData!$A$2:$A$7396,TransactionAnalysis!O41,TransactionData!$M$2:$M$7396)</f>
        <v>4.25</v>
      </c>
    </row>
    <row r="42" spans="5:16" x14ac:dyDescent="0.35">
      <c r="O42">
        <v>286633</v>
      </c>
      <c r="P42" s="10">
        <f>SUMIF(TransactionData!$A$2:$A$7396,TransactionAnalysis!O42,TransactionData!$M$2:$M$7396)</f>
        <v>5.75</v>
      </c>
    </row>
    <row r="43" spans="5:16" x14ac:dyDescent="0.35">
      <c r="O43">
        <v>286631</v>
      </c>
      <c r="P43" s="10">
        <f>SUMIF(TransactionData!$A$2:$A$7396,TransactionAnalysis!O43,TransactionData!$M$2:$M$7396)</f>
        <v>3</v>
      </c>
    </row>
    <row r="44" spans="5:16" x14ac:dyDescent="0.35">
      <c r="O44">
        <v>286630</v>
      </c>
      <c r="P44" s="10">
        <f>SUMIF(TransactionData!$A$2:$A$7396,TransactionAnalysis!O44,TransactionData!$M$2:$M$7396)</f>
        <v>14.25</v>
      </c>
    </row>
    <row r="45" spans="5:16" x14ac:dyDescent="0.35">
      <c r="O45">
        <v>286629</v>
      </c>
      <c r="P45" s="10">
        <f>SUMIF(TransactionData!$A$2:$A$7396,TransactionAnalysis!O45,TransactionData!$M$2:$M$7396)</f>
        <v>3.5</v>
      </c>
    </row>
    <row r="46" spans="5:16" x14ac:dyDescent="0.35">
      <c r="O46">
        <v>286626</v>
      </c>
      <c r="P46" s="10">
        <f>SUMIF(TransactionData!$A$2:$A$7396,TransactionAnalysis!O46,TransactionData!$M$2:$M$7396)</f>
        <v>4.75</v>
      </c>
    </row>
    <row r="47" spans="5:16" x14ac:dyDescent="0.35">
      <c r="O47">
        <v>286625</v>
      </c>
      <c r="P47" s="10">
        <f>SUMIF(TransactionData!$A$2:$A$7396,TransactionAnalysis!O47,TransactionData!$M$2:$M$7396)</f>
        <v>7</v>
      </c>
    </row>
    <row r="48" spans="5:16" x14ac:dyDescent="0.35">
      <c r="O48">
        <v>286624</v>
      </c>
      <c r="P48" s="10">
        <f>SUMIF(TransactionData!$A$2:$A$7396,TransactionAnalysis!O48,TransactionData!$M$2:$M$7396)</f>
        <v>4.25</v>
      </c>
    </row>
    <row r="49" spans="15:16" x14ac:dyDescent="0.35">
      <c r="O49">
        <v>286623</v>
      </c>
      <c r="P49" s="10">
        <f>SUMIF(TransactionData!$A$2:$A$7396,TransactionAnalysis!O49,TransactionData!$M$2:$M$7396)</f>
        <v>1.25</v>
      </c>
    </row>
    <row r="50" spans="15:16" x14ac:dyDescent="0.35">
      <c r="O50">
        <v>286622</v>
      </c>
      <c r="P50" s="10">
        <f>SUMIF(TransactionData!$A$2:$A$7396,TransactionAnalysis!O50,TransactionData!$M$2:$M$7396)</f>
        <v>4.75</v>
      </c>
    </row>
    <row r="51" spans="15:16" x14ac:dyDescent="0.35">
      <c r="O51">
        <v>286621</v>
      </c>
      <c r="P51" s="10">
        <f>SUMIF(TransactionData!$A$2:$A$7396,TransactionAnalysis!O51,TransactionData!$M$2:$M$7396)</f>
        <v>3.5</v>
      </c>
    </row>
    <row r="52" spans="15:16" x14ac:dyDescent="0.35">
      <c r="O52">
        <v>286620</v>
      </c>
      <c r="P52" s="10">
        <f>SUMIF(TransactionData!$A$2:$A$7396,TransactionAnalysis!O52,TransactionData!$M$2:$M$7396)</f>
        <v>3.5</v>
      </c>
    </row>
    <row r="53" spans="15:16" x14ac:dyDescent="0.35">
      <c r="O53">
        <v>286618</v>
      </c>
      <c r="P53" s="10">
        <f>SUMIF(TransactionData!$A$2:$A$7396,TransactionAnalysis!O53,TransactionData!$M$2:$M$7396)</f>
        <v>4.25</v>
      </c>
    </row>
    <row r="54" spans="15:16" x14ac:dyDescent="0.35">
      <c r="O54">
        <v>286617</v>
      </c>
      <c r="P54" s="10">
        <f>SUMIF(TransactionData!$A$2:$A$7396,TransactionAnalysis!O54,TransactionData!$M$2:$M$7396)</f>
        <v>4.75</v>
      </c>
    </row>
    <row r="55" spans="15:16" x14ac:dyDescent="0.35">
      <c r="O55">
        <v>286616</v>
      </c>
      <c r="P55" s="10">
        <f>SUMIF(TransactionData!$A$2:$A$7396,TransactionAnalysis!O55,TransactionData!$M$2:$M$7396)</f>
        <v>4.25</v>
      </c>
    </row>
    <row r="56" spans="15:16" x14ac:dyDescent="0.35">
      <c r="O56">
        <v>286615</v>
      </c>
      <c r="P56" s="10">
        <f>SUMIF(TransactionData!$A$2:$A$7396,TransactionAnalysis!O56,TransactionData!$M$2:$M$7396)</f>
        <v>4.75</v>
      </c>
    </row>
    <row r="57" spans="15:16" x14ac:dyDescent="0.35">
      <c r="O57">
        <v>286614</v>
      </c>
      <c r="P57" s="10">
        <f>SUMIF(TransactionData!$A$2:$A$7396,TransactionAnalysis!O57,TransactionData!$M$2:$M$7396)</f>
        <v>4.75</v>
      </c>
    </row>
    <row r="58" spans="15:16" x14ac:dyDescent="0.35">
      <c r="O58">
        <v>286613</v>
      </c>
      <c r="P58" s="10">
        <f>SUMIF(TransactionData!$A$2:$A$7396,TransactionAnalysis!O58,TransactionData!$M$2:$M$7396)</f>
        <v>4.75</v>
      </c>
    </row>
    <row r="59" spans="15:16" x14ac:dyDescent="0.35">
      <c r="O59">
        <v>286612</v>
      </c>
      <c r="P59" s="10">
        <f>SUMIF(TransactionData!$A$2:$A$7396,TransactionAnalysis!O59,TransactionData!$M$2:$M$7396)</f>
        <v>4.25</v>
      </c>
    </row>
    <row r="60" spans="15:16" x14ac:dyDescent="0.35">
      <c r="O60">
        <v>286611</v>
      </c>
      <c r="P60" s="10">
        <f>SUMIF(TransactionData!$A$2:$A$7396,TransactionAnalysis!O60,TransactionData!$M$2:$M$7396)</f>
        <v>7.75</v>
      </c>
    </row>
    <row r="61" spans="15:16" x14ac:dyDescent="0.35">
      <c r="O61">
        <v>286610</v>
      </c>
      <c r="P61" s="10">
        <f>SUMIF(TransactionData!$A$2:$A$7396,TransactionAnalysis!O61,TransactionData!$M$2:$M$7396)</f>
        <v>4.75</v>
      </c>
    </row>
    <row r="62" spans="15:16" x14ac:dyDescent="0.35">
      <c r="O62">
        <v>286609</v>
      </c>
      <c r="P62" s="10">
        <f>SUMIF(TransactionData!$A$2:$A$7396,TransactionAnalysis!O62,TransactionData!$M$2:$M$7396)</f>
        <v>4.75</v>
      </c>
    </row>
    <row r="63" spans="15:16" x14ac:dyDescent="0.35">
      <c r="O63">
        <v>286608</v>
      </c>
      <c r="P63" s="10">
        <f>SUMIF(TransactionData!$A$2:$A$7396,TransactionAnalysis!O63,TransactionData!$M$2:$M$7396)</f>
        <v>12.95</v>
      </c>
    </row>
    <row r="64" spans="15:16" x14ac:dyDescent="0.35">
      <c r="O64">
        <v>286607</v>
      </c>
      <c r="P64" s="10">
        <f>SUMIF(TransactionData!$A$2:$A$7396,TransactionAnalysis!O64,TransactionData!$M$2:$M$7396)</f>
        <v>3.5</v>
      </c>
    </row>
    <row r="65" spans="15:16" x14ac:dyDescent="0.35">
      <c r="O65">
        <v>286606</v>
      </c>
      <c r="P65" s="10">
        <f>SUMIF(TransactionData!$A$2:$A$7396,TransactionAnalysis!O65,TransactionData!$M$2:$M$7396)</f>
        <v>4.25</v>
      </c>
    </row>
    <row r="66" spans="15:16" x14ac:dyDescent="0.35">
      <c r="O66">
        <v>286604</v>
      </c>
      <c r="P66" s="10">
        <f>SUMIF(TransactionData!$A$2:$A$7396,TransactionAnalysis!O66,TransactionData!$M$2:$M$7396)</f>
        <v>3</v>
      </c>
    </row>
    <row r="67" spans="15:16" x14ac:dyDescent="0.35">
      <c r="O67">
        <v>286603</v>
      </c>
      <c r="P67" s="10">
        <f>SUMIF(TransactionData!$A$2:$A$7396,TransactionAnalysis!O67,TransactionData!$M$2:$M$7396)</f>
        <v>5.5</v>
      </c>
    </row>
    <row r="68" spans="15:16" x14ac:dyDescent="0.35">
      <c r="O68">
        <v>286602</v>
      </c>
      <c r="P68" s="10">
        <f>SUMIF(TransactionData!$A$2:$A$7396,TransactionAnalysis!O68,TransactionData!$M$2:$M$7396)</f>
        <v>3.5</v>
      </c>
    </row>
    <row r="69" spans="15:16" x14ac:dyDescent="0.35">
      <c r="O69">
        <v>286601</v>
      </c>
      <c r="P69" s="10">
        <f>SUMIF(TransactionData!$A$2:$A$7396,TransactionAnalysis!O69,TransactionData!$M$2:$M$7396)</f>
        <v>9.75</v>
      </c>
    </row>
    <row r="70" spans="15:16" x14ac:dyDescent="0.35">
      <c r="O70">
        <v>286600</v>
      </c>
      <c r="P70" s="10">
        <f>SUMIF(TransactionData!$A$2:$A$7396,TransactionAnalysis!O70,TransactionData!$M$2:$M$7396)</f>
        <v>4.75</v>
      </c>
    </row>
    <row r="71" spans="15:16" x14ac:dyDescent="0.35">
      <c r="O71">
        <v>286599</v>
      </c>
      <c r="P71" s="10">
        <f>SUMIF(TransactionData!$A$2:$A$7396,TransactionAnalysis!O71,TransactionData!$M$2:$M$7396)</f>
        <v>5.5</v>
      </c>
    </row>
    <row r="72" spans="15:16" x14ac:dyDescent="0.35">
      <c r="O72">
        <v>286598</v>
      </c>
      <c r="P72" s="10">
        <f>SUMIF(TransactionData!$A$2:$A$7396,TransactionAnalysis!O72,TransactionData!$M$2:$M$7396)</f>
        <v>4</v>
      </c>
    </row>
    <row r="73" spans="15:16" x14ac:dyDescent="0.35">
      <c r="O73">
        <v>286597</v>
      </c>
      <c r="P73" s="10">
        <f>SUMIF(TransactionData!$A$2:$A$7396,TransactionAnalysis!O73,TransactionData!$M$2:$M$7396)</f>
        <v>4.25</v>
      </c>
    </row>
    <row r="74" spans="15:16" x14ac:dyDescent="0.35">
      <c r="O74">
        <v>286596</v>
      </c>
      <c r="P74" s="10">
        <f>SUMIF(TransactionData!$A$2:$A$7396,TransactionAnalysis!O74,TransactionData!$M$2:$M$7396)</f>
        <v>20.45</v>
      </c>
    </row>
    <row r="75" spans="15:16" x14ac:dyDescent="0.35">
      <c r="O75">
        <v>286595</v>
      </c>
      <c r="P75" s="10">
        <f>SUMIF(TransactionData!$A$2:$A$7396,TransactionAnalysis!O75,TransactionData!$M$2:$M$7396)</f>
        <v>5.5</v>
      </c>
    </row>
    <row r="76" spans="15:16" x14ac:dyDescent="0.35">
      <c r="O76">
        <v>286592</v>
      </c>
      <c r="P76" s="10">
        <f>SUMIF(TransactionData!$A$2:$A$7396,TransactionAnalysis!O76,TransactionData!$M$2:$M$7396)</f>
        <v>3.5</v>
      </c>
    </row>
    <row r="77" spans="15:16" x14ac:dyDescent="0.35">
      <c r="O77">
        <v>286591</v>
      </c>
      <c r="P77" s="10">
        <f>SUMIF(TransactionData!$A$2:$A$7396,TransactionAnalysis!O77,TransactionData!$M$2:$M$7396)</f>
        <v>5.5</v>
      </c>
    </row>
    <row r="78" spans="15:16" x14ac:dyDescent="0.35">
      <c r="O78">
        <v>286590</v>
      </c>
      <c r="P78" s="10">
        <f>SUMIF(TransactionData!$A$2:$A$7396,TransactionAnalysis!O78,TransactionData!$M$2:$M$7396)</f>
        <v>3.5</v>
      </c>
    </row>
    <row r="79" spans="15:16" x14ac:dyDescent="0.35">
      <c r="O79">
        <v>286589</v>
      </c>
      <c r="P79" s="10">
        <f>SUMIF(TransactionData!$A$2:$A$7396,TransactionAnalysis!O79,TransactionData!$M$2:$M$7396)</f>
        <v>10</v>
      </c>
    </row>
    <row r="80" spans="15:16" x14ac:dyDescent="0.35">
      <c r="O80">
        <v>286588</v>
      </c>
      <c r="P80" s="10">
        <f>SUMIF(TransactionData!$A$2:$A$7396,TransactionAnalysis!O80,TransactionData!$M$2:$M$7396)</f>
        <v>4.25</v>
      </c>
    </row>
    <row r="81" spans="15:16" x14ac:dyDescent="0.35">
      <c r="O81">
        <v>286587</v>
      </c>
      <c r="P81" s="10">
        <f>SUMIF(TransactionData!$A$2:$A$7396,TransactionAnalysis!O81,TransactionData!$M$2:$M$7396)</f>
        <v>3.5</v>
      </c>
    </row>
    <row r="82" spans="15:16" x14ac:dyDescent="0.35">
      <c r="O82">
        <v>286586</v>
      </c>
      <c r="P82" s="10">
        <f>SUMIF(TransactionData!$A$2:$A$7396,TransactionAnalysis!O82,TransactionData!$M$2:$M$7396)</f>
        <v>8.5</v>
      </c>
    </row>
    <row r="83" spans="15:16" x14ac:dyDescent="0.35">
      <c r="O83">
        <v>286584</v>
      </c>
      <c r="P83" s="10">
        <f>SUMIF(TransactionData!$A$2:$A$7396,TransactionAnalysis!O83,TransactionData!$M$2:$M$7396)</f>
        <v>6</v>
      </c>
    </row>
    <row r="84" spans="15:16" x14ac:dyDescent="0.35">
      <c r="O84">
        <v>286583</v>
      </c>
      <c r="P84" s="10">
        <f>SUMIF(TransactionData!$A$2:$A$7396,TransactionAnalysis!O84,TransactionData!$M$2:$M$7396)</f>
        <v>7</v>
      </c>
    </row>
    <row r="85" spans="15:16" x14ac:dyDescent="0.35">
      <c r="O85">
        <v>286582</v>
      </c>
      <c r="P85" s="10">
        <f>SUMIF(TransactionData!$A$2:$A$7396,TransactionAnalysis!O85,TransactionData!$M$2:$M$7396)</f>
        <v>3.5</v>
      </c>
    </row>
    <row r="86" spans="15:16" x14ac:dyDescent="0.35">
      <c r="O86">
        <v>286581</v>
      </c>
      <c r="P86" s="10">
        <f>SUMIF(TransactionData!$A$2:$A$7396,TransactionAnalysis!O86,TransactionData!$M$2:$M$7396)</f>
        <v>5.75</v>
      </c>
    </row>
    <row r="87" spans="15:16" x14ac:dyDescent="0.35">
      <c r="O87">
        <v>286580</v>
      </c>
      <c r="P87" s="10">
        <f>SUMIF(TransactionData!$A$2:$A$7396,TransactionAnalysis!O87,TransactionData!$M$2:$M$7396)</f>
        <v>3.5</v>
      </c>
    </row>
    <row r="88" spans="15:16" x14ac:dyDescent="0.35">
      <c r="O88">
        <v>286578</v>
      </c>
      <c r="P88" s="10">
        <f>SUMIF(TransactionData!$A$2:$A$7396,TransactionAnalysis!O88,TransactionData!$M$2:$M$7396)</f>
        <v>4.75</v>
      </c>
    </row>
    <row r="89" spans="15:16" x14ac:dyDescent="0.35">
      <c r="O89">
        <v>286577</v>
      </c>
      <c r="P89" s="10">
        <f>SUMIF(TransactionData!$A$2:$A$7396,TransactionAnalysis!O89,TransactionData!$M$2:$M$7396)</f>
        <v>3</v>
      </c>
    </row>
    <row r="90" spans="15:16" x14ac:dyDescent="0.35">
      <c r="O90">
        <v>286576</v>
      </c>
      <c r="P90" s="10">
        <f>SUMIF(TransactionData!$A$2:$A$7396,TransactionAnalysis!O90,TransactionData!$M$2:$M$7396)</f>
        <v>4.75</v>
      </c>
    </row>
    <row r="91" spans="15:16" x14ac:dyDescent="0.35">
      <c r="O91">
        <v>286575</v>
      </c>
      <c r="P91" s="10">
        <f>SUMIF(TransactionData!$A$2:$A$7396,TransactionAnalysis!O91,TransactionData!$M$2:$M$7396)</f>
        <v>5.75</v>
      </c>
    </row>
    <row r="92" spans="15:16" x14ac:dyDescent="0.35">
      <c r="O92">
        <v>286574</v>
      </c>
      <c r="P92" s="10">
        <f>SUMIF(TransactionData!$A$2:$A$7396,TransactionAnalysis!O92,TransactionData!$M$2:$M$7396)</f>
        <v>2.5</v>
      </c>
    </row>
    <row r="93" spans="15:16" x14ac:dyDescent="0.35">
      <c r="O93">
        <v>286573</v>
      </c>
      <c r="P93" s="10">
        <f>SUMIF(TransactionData!$A$2:$A$7396,TransactionAnalysis!O93,TransactionData!$M$2:$M$7396)</f>
        <v>2.25</v>
      </c>
    </row>
    <row r="94" spans="15:16" x14ac:dyDescent="0.35">
      <c r="O94">
        <v>286572</v>
      </c>
      <c r="P94" s="10">
        <f>SUMIF(TransactionData!$A$2:$A$7396,TransactionAnalysis!O94,TransactionData!$M$2:$M$7396)</f>
        <v>3.75</v>
      </c>
    </row>
    <row r="95" spans="15:16" x14ac:dyDescent="0.35">
      <c r="O95">
        <v>286571</v>
      </c>
      <c r="P95" s="10">
        <f>SUMIF(TransactionData!$A$2:$A$7396,TransactionAnalysis!O95,TransactionData!$M$2:$M$7396)</f>
        <v>4.25</v>
      </c>
    </row>
    <row r="96" spans="15:16" x14ac:dyDescent="0.35">
      <c r="O96">
        <v>286570</v>
      </c>
      <c r="P96" s="10">
        <f>SUMIF(TransactionData!$A$2:$A$7396,TransactionAnalysis!O96,TransactionData!$M$2:$M$7396)</f>
        <v>9.25</v>
      </c>
    </row>
    <row r="97" spans="15:16" x14ac:dyDescent="0.35">
      <c r="O97">
        <v>286569</v>
      </c>
      <c r="P97" s="10">
        <f>SUMIF(TransactionData!$A$2:$A$7396,TransactionAnalysis!O97,TransactionData!$M$2:$M$7396)</f>
        <v>4.75</v>
      </c>
    </row>
    <row r="98" spans="15:16" x14ac:dyDescent="0.35">
      <c r="O98">
        <v>286568</v>
      </c>
      <c r="P98" s="10">
        <f>SUMIF(TransactionData!$A$2:$A$7396,TransactionAnalysis!O98,TransactionData!$M$2:$M$7396)</f>
        <v>3.5</v>
      </c>
    </row>
    <row r="99" spans="15:16" x14ac:dyDescent="0.35">
      <c r="O99">
        <v>286567</v>
      </c>
      <c r="P99" s="10">
        <f>SUMIF(TransactionData!$A$2:$A$7396,TransactionAnalysis!O99,TransactionData!$M$2:$M$7396)</f>
        <v>4.25</v>
      </c>
    </row>
    <row r="100" spans="15:16" x14ac:dyDescent="0.35">
      <c r="O100">
        <v>286566</v>
      </c>
      <c r="P100" s="10">
        <f>SUMIF(TransactionData!$A$2:$A$7396,TransactionAnalysis!O100,TransactionData!$M$2:$M$7396)</f>
        <v>3.75</v>
      </c>
    </row>
    <row r="101" spans="15:16" x14ac:dyDescent="0.35">
      <c r="O101">
        <v>286565</v>
      </c>
      <c r="P101" s="10">
        <f>SUMIF(TransactionData!$A$2:$A$7396,TransactionAnalysis!O101,TransactionData!$M$2:$M$7396)</f>
        <v>29.9</v>
      </c>
    </row>
    <row r="102" spans="15:16" x14ac:dyDescent="0.35">
      <c r="O102">
        <v>286563</v>
      </c>
      <c r="P102" s="10">
        <f>SUMIF(TransactionData!$A$2:$A$7396,TransactionAnalysis!O102,TransactionData!$M$2:$M$7396)</f>
        <v>4.25</v>
      </c>
    </row>
    <row r="103" spans="15:16" x14ac:dyDescent="0.35">
      <c r="O103">
        <v>286562</v>
      </c>
      <c r="P103" s="10">
        <f>SUMIF(TransactionData!$A$2:$A$7396,TransactionAnalysis!O103,TransactionData!$M$2:$M$7396)</f>
        <v>5.5</v>
      </c>
    </row>
    <row r="104" spans="15:16" x14ac:dyDescent="0.35">
      <c r="O104">
        <v>286561</v>
      </c>
      <c r="P104" s="10">
        <f>SUMIF(TransactionData!$A$2:$A$7396,TransactionAnalysis!O104,TransactionData!$M$2:$M$7396)</f>
        <v>4.75</v>
      </c>
    </row>
    <row r="105" spans="15:16" x14ac:dyDescent="0.35">
      <c r="O105">
        <v>286560</v>
      </c>
      <c r="P105" s="10">
        <f>SUMIF(TransactionData!$A$2:$A$7396,TransactionAnalysis!O105,TransactionData!$M$2:$M$7396)</f>
        <v>2.25</v>
      </c>
    </row>
    <row r="106" spans="15:16" x14ac:dyDescent="0.35">
      <c r="O106">
        <v>286559</v>
      </c>
      <c r="P106" s="10">
        <f>SUMIF(TransactionData!$A$2:$A$7396,TransactionAnalysis!O106,TransactionData!$M$2:$M$7396)</f>
        <v>4.75</v>
      </c>
    </row>
    <row r="107" spans="15:16" x14ac:dyDescent="0.35">
      <c r="O107">
        <v>286556</v>
      </c>
      <c r="P107" s="10">
        <f>SUMIF(TransactionData!$A$2:$A$7396,TransactionAnalysis!O107,TransactionData!$M$2:$M$7396)</f>
        <v>3.5</v>
      </c>
    </row>
    <row r="108" spans="15:16" x14ac:dyDescent="0.35">
      <c r="O108">
        <v>286555</v>
      </c>
      <c r="P108" s="10">
        <f>SUMIF(TransactionData!$A$2:$A$7396,TransactionAnalysis!O108,TransactionData!$M$2:$M$7396)</f>
        <v>4.25</v>
      </c>
    </row>
    <row r="109" spans="15:16" x14ac:dyDescent="0.35">
      <c r="O109">
        <v>286554</v>
      </c>
      <c r="P109" s="10">
        <f>SUMIF(TransactionData!$A$2:$A$7396,TransactionAnalysis!O109,TransactionData!$M$2:$M$7396)</f>
        <v>4.75</v>
      </c>
    </row>
    <row r="110" spans="15:16" x14ac:dyDescent="0.35">
      <c r="O110">
        <v>286553</v>
      </c>
      <c r="P110" s="10">
        <f>SUMIF(TransactionData!$A$2:$A$7396,TransactionAnalysis!O110,TransactionData!$M$2:$M$7396)</f>
        <v>4.75</v>
      </c>
    </row>
    <row r="111" spans="15:16" x14ac:dyDescent="0.35">
      <c r="O111">
        <v>286552</v>
      </c>
      <c r="P111" s="10">
        <f>SUMIF(TransactionData!$A$2:$A$7396,TransactionAnalysis!O111,TransactionData!$M$2:$M$7396)</f>
        <v>4.25</v>
      </c>
    </row>
    <row r="112" spans="15:16" x14ac:dyDescent="0.35">
      <c r="O112">
        <v>286551</v>
      </c>
      <c r="P112" s="10">
        <f>SUMIF(TransactionData!$A$2:$A$7396,TransactionAnalysis!O112,TransactionData!$M$2:$M$7396)</f>
        <v>8.25</v>
      </c>
    </row>
    <row r="113" spans="15:16" x14ac:dyDescent="0.35">
      <c r="O113">
        <v>286550</v>
      </c>
      <c r="P113" s="10">
        <f>SUMIF(TransactionData!$A$2:$A$7396,TransactionAnalysis!O113,TransactionData!$M$2:$M$7396)</f>
        <v>4.75</v>
      </c>
    </row>
    <row r="114" spans="15:16" x14ac:dyDescent="0.35">
      <c r="O114">
        <v>286548</v>
      </c>
      <c r="P114" s="10">
        <f>SUMIF(TransactionData!$A$2:$A$7396,TransactionAnalysis!O114,TransactionData!$M$2:$M$7396)</f>
        <v>5.5</v>
      </c>
    </row>
    <row r="115" spans="15:16" x14ac:dyDescent="0.35">
      <c r="O115">
        <v>286547</v>
      </c>
      <c r="P115" s="10">
        <f>SUMIF(TransactionData!$A$2:$A$7396,TransactionAnalysis!O115,TransactionData!$M$2:$M$7396)</f>
        <v>1.25</v>
      </c>
    </row>
    <row r="116" spans="15:16" x14ac:dyDescent="0.35">
      <c r="O116">
        <v>286546</v>
      </c>
      <c r="P116" s="10">
        <f>SUMIF(TransactionData!$A$2:$A$7396,TransactionAnalysis!O116,TransactionData!$M$2:$M$7396)</f>
        <v>4.75</v>
      </c>
    </row>
    <row r="117" spans="15:16" x14ac:dyDescent="0.35">
      <c r="O117">
        <v>286545</v>
      </c>
      <c r="P117" s="10">
        <f>SUMIF(TransactionData!$A$2:$A$7396,TransactionAnalysis!O117,TransactionData!$M$2:$M$7396)</f>
        <v>3.5</v>
      </c>
    </row>
    <row r="118" spans="15:16" x14ac:dyDescent="0.35">
      <c r="O118">
        <v>286543</v>
      </c>
      <c r="P118" s="10">
        <f>SUMIF(TransactionData!$A$2:$A$7396,TransactionAnalysis!O118,TransactionData!$M$2:$M$7396)</f>
        <v>4.25</v>
      </c>
    </row>
    <row r="119" spans="15:16" x14ac:dyDescent="0.35">
      <c r="O119">
        <v>286541</v>
      </c>
      <c r="P119" s="10">
        <f>SUMIF(TransactionData!$A$2:$A$7396,TransactionAnalysis!O119,TransactionData!$M$2:$M$7396)</f>
        <v>9.25</v>
      </c>
    </row>
    <row r="120" spans="15:16" x14ac:dyDescent="0.35">
      <c r="O120">
        <v>286540</v>
      </c>
      <c r="P120" s="10">
        <f>SUMIF(TransactionData!$A$2:$A$7396,TransactionAnalysis!O120,TransactionData!$M$2:$M$7396)</f>
        <v>4.75</v>
      </c>
    </row>
    <row r="121" spans="15:16" x14ac:dyDescent="0.35">
      <c r="O121">
        <v>286539</v>
      </c>
      <c r="P121" s="10">
        <f>SUMIF(TransactionData!$A$2:$A$7396,TransactionAnalysis!O121,TransactionData!$M$2:$M$7396)</f>
        <v>3.5</v>
      </c>
    </row>
    <row r="122" spans="15:16" x14ac:dyDescent="0.35">
      <c r="O122">
        <v>286538</v>
      </c>
      <c r="P122" s="10">
        <f>SUMIF(TransactionData!$A$2:$A$7396,TransactionAnalysis!O122,TransactionData!$M$2:$M$7396)</f>
        <v>3.5</v>
      </c>
    </row>
    <row r="123" spans="15:16" x14ac:dyDescent="0.35">
      <c r="O123">
        <v>286535</v>
      </c>
      <c r="P123" s="10">
        <f>SUMIF(TransactionData!$A$2:$A$7396,TransactionAnalysis!O123,TransactionData!$M$2:$M$7396)</f>
        <v>2.5</v>
      </c>
    </row>
    <row r="124" spans="15:16" x14ac:dyDescent="0.35">
      <c r="O124">
        <v>286534</v>
      </c>
      <c r="P124" s="10">
        <f>SUMIF(TransactionData!$A$2:$A$7396,TransactionAnalysis!O124,TransactionData!$M$2:$M$7396)</f>
        <v>4.25</v>
      </c>
    </row>
    <row r="125" spans="15:16" x14ac:dyDescent="0.35">
      <c r="O125">
        <v>286533</v>
      </c>
      <c r="P125" s="10">
        <f>SUMIF(TransactionData!$A$2:$A$7396,TransactionAnalysis!O125,TransactionData!$M$2:$M$7396)</f>
        <v>3.5</v>
      </c>
    </row>
    <row r="126" spans="15:16" x14ac:dyDescent="0.35">
      <c r="O126">
        <v>286532</v>
      </c>
      <c r="P126" s="10">
        <f>SUMIF(TransactionData!$A$2:$A$7396,TransactionAnalysis!O126,TransactionData!$M$2:$M$7396)</f>
        <v>4.75</v>
      </c>
    </row>
    <row r="127" spans="15:16" x14ac:dyDescent="0.35">
      <c r="O127">
        <v>286530</v>
      </c>
      <c r="P127" s="10">
        <f>SUMIF(TransactionData!$A$2:$A$7396,TransactionAnalysis!O127,TransactionData!$M$2:$M$7396)</f>
        <v>3.75</v>
      </c>
    </row>
    <row r="128" spans="15:16" x14ac:dyDescent="0.35">
      <c r="O128">
        <v>286528</v>
      </c>
      <c r="P128" s="10">
        <f>SUMIF(TransactionData!$A$2:$A$7396,TransactionAnalysis!O128,TransactionData!$M$2:$M$7396)</f>
        <v>3.5</v>
      </c>
    </row>
    <row r="129" spans="15:16" x14ac:dyDescent="0.35">
      <c r="O129">
        <v>286526</v>
      </c>
      <c r="P129" s="10">
        <f>SUMIF(TransactionData!$A$2:$A$7396,TransactionAnalysis!O129,TransactionData!$M$2:$M$7396)</f>
        <v>2.25</v>
      </c>
    </row>
    <row r="130" spans="15:16" x14ac:dyDescent="0.35">
      <c r="O130">
        <v>286525</v>
      </c>
      <c r="P130" s="10">
        <f>SUMIF(TransactionData!$A$2:$A$7396,TransactionAnalysis!O130,TransactionData!$M$2:$M$7396)</f>
        <v>3.5</v>
      </c>
    </row>
    <row r="131" spans="15:16" x14ac:dyDescent="0.35">
      <c r="O131">
        <v>286524</v>
      </c>
      <c r="P131" s="10">
        <f>SUMIF(TransactionData!$A$2:$A$7396,TransactionAnalysis!O131,TransactionData!$M$2:$M$7396)</f>
        <v>4.25</v>
      </c>
    </row>
    <row r="132" spans="15:16" x14ac:dyDescent="0.35">
      <c r="O132">
        <v>286523</v>
      </c>
      <c r="P132" s="10">
        <f>SUMIF(TransactionData!$A$2:$A$7396,TransactionAnalysis!O132,TransactionData!$M$2:$M$7396)</f>
        <v>7.25</v>
      </c>
    </row>
    <row r="133" spans="15:16" x14ac:dyDescent="0.35">
      <c r="O133">
        <v>286522</v>
      </c>
      <c r="P133" s="10">
        <f>SUMIF(TransactionData!$A$2:$A$7396,TransactionAnalysis!O133,TransactionData!$M$2:$M$7396)</f>
        <v>4.25</v>
      </c>
    </row>
    <row r="134" spans="15:16" x14ac:dyDescent="0.35">
      <c r="O134">
        <v>286521</v>
      </c>
      <c r="P134" s="10">
        <f>SUMIF(TransactionData!$A$2:$A$7396,TransactionAnalysis!O134,TransactionData!$M$2:$M$7396)</f>
        <v>4.75</v>
      </c>
    </row>
    <row r="135" spans="15:16" x14ac:dyDescent="0.35">
      <c r="O135">
        <v>286520</v>
      </c>
      <c r="P135" s="10">
        <f>SUMIF(TransactionData!$A$2:$A$7396,TransactionAnalysis!O135,TransactionData!$M$2:$M$7396)</f>
        <v>3.5</v>
      </c>
    </row>
    <row r="136" spans="15:16" x14ac:dyDescent="0.35">
      <c r="O136">
        <v>286517</v>
      </c>
      <c r="P136" s="10">
        <f>SUMIF(TransactionData!$A$2:$A$7396,TransactionAnalysis!O136,TransactionData!$M$2:$M$7396)</f>
        <v>3.75</v>
      </c>
    </row>
    <row r="137" spans="15:16" x14ac:dyDescent="0.35">
      <c r="O137">
        <v>286516</v>
      </c>
      <c r="P137" s="10">
        <f>SUMIF(TransactionData!$A$2:$A$7396,TransactionAnalysis!O137,TransactionData!$M$2:$M$7396)</f>
        <v>7</v>
      </c>
    </row>
    <row r="138" spans="15:16" x14ac:dyDescent="0.35">
      <c r="O138">
        <v>286514</v>
      </c>
      <c r="P138" s="10">
        <f>SUMIF(TransactionData!$A$2:$A$7396,TransactionAnalysis!O138,TransactionData!$M$2:$M$7396)</f>
        <v>2.5</v>
      </c>
    </row>
    <row r="139" spans="15:16" x14ac:dyDescent="0.35">
      <c r="O139">
        <v>286513</v>
      </c>
      <c r="P139" s="10">
        <f>SUMIF(TransactionData!$A$2:$A$7396,TransactionAnalysis!O139,TransactionData!$M$2:$M$7396)</f>
        <v>3.75</v>
      </c>
    </row>
    <row r="140" spans="15:16" x14ac:dyDescent="0.35">
      <c r="O140">
        <v>286511</v>
      </c>
      <c r="P140" s="10">
        <f>SUMIF(TransactionData!$A$2:$A$7396,TransactionAnalysis!O140,TransactionData!$M$2:$M$7396)</f>
        <v>1.25</v>
      </c>
    </row>
    <row r="141" spans="15:16" x14ac:dyDescent="0.35">
      <c r="O141">
        <v>286509</v>
      </c>
      <c r="P141" s="10">
        <f>SUMIF(TransactionData!$A$2:$A$7396,TransactionAnalysis!O141,TransactionData!$M$2:$M$7396)</f>
        <v>4.75</v>
      </c>
    </row>
    <row r="142" spans="15:16" x14ac:dyDescent="0.35">
      <c r="O142">
        <v>286508</v>
      </c>
      <c r="P142" s="10">
        <f>SUMIF(TransactionData!$A$2:$A$7396,TransactionAnalysis!O142,TransactionData!$M$2:$M$7396)</f>
        <v>4.75</v>
      </c>
    </row>
    <row r="143" spans="15:16" x14ac:dyDescent="0.35">
      <c r="O143">
        <v>286507</v>
      </c>
      <c r="P143" s="10">
        <f>SUMIF(TransactionData!$A$2:$A$7396,TransactionAnalysis!O143,TransactionData!$M$2:$M$7396)</f>
        <v>2.25</v>
      </c>
    </row>
    <row r="144" spans="15:16" x14ac:dyDescent="0.35">
      <c r="O144">
        <v>286505</v>
      </c>
      <c r="P144" s="10">
        <f>SUMIF(TransactionData!$A$2:$A$7396,TransactionAnalysis!O144,TransactionData!$M$2:$M$7396)</f>
        <v>7</v>
      </c>
    </row>
    <row r="145" spans="15:16" x14ac:dyDescent="0.35">
      <c r="O145">
        <v>286504</v>
      </c>
      <c r="P145" s="10">
        <f>SUMIF(TransactionData!$A$2:$A$7396,TransactionAnalysis!O145,TransactionData!$M$2:$M$7396)</f>
        <v>4.25</v>
      </c>
    </row>
    <row r="146" spans="15:16" x14ac:dyDescent="0.35">
      <c r="O146">
        <v>286503</v>
      </c>
      <c r="P146" s="10">
        <f>SUMIF(TransactionData!$A$2:$A$7396,TransactionAnalysis!O146,TransactionData!$M$2:$M$7396)</f>
        <v>3.5</v>
      </c>
    </row>
    <row r="147" spans="15:16" x14ac:dyDescent="0.35">
      <c r="O147">
        <v>286501</v>
      </c>
      <c r="P147" s="10">
        <f>SUMIF(TransactionData!$A$2:$A$7396,TransactionAnalysis!O147,TransactionData!$M$2:$M$7396)</f>
        <v>5.5</v>
      </c>
    </row>
    <row r="148" spans="15:16" x14ac:dyDescent="0.35">
      <c r="O148">
        <v>286500</v>
      </c>
      <c r="P148" s="10">
        <f>SUMIF(TransactionData!$A$2:$A$7396,TransactionAnalysis!O148,TransactionData!$M$2:$M$7396)</f>
        <v>3.75</v>
      </c>
    </row>
    <row r="149" spans="15:16" x14ac:dyDescent="0.35">
      <c r="O149">
        <v>286499</v>
      </c>
      <c r="P149" s="10">
        <f>SUMIF(TransactionData!$A$2:$A$7396,TransactionAnalysis!O149,TransactionData!$M$2:$M$7396)</f>
        <v>4.25</v>
      </c>
    </row>
    <row r="150" spans="15:16" x14ac:dyDescent="0.35">
      <c r="O150">
        <v>286498</v>
      </c>
      <c r="P150" s="10">
        <f>SUMIF(TransactionData!$A$2:$A$7396,TransactionAnalysis!O150,TransactionData!$M$2:$M$7396)</f>
        <v>4.25</v>
      </c>
    </row>
    <row r="151" spans="15:16" x14ac:dyDescent="0.35">
      <c r="O151">
        <v>286495</v>
      </c>
      <c r="P151" s="10">
        <f>SUMIF(TransactionData!$A$2:$A$7396,TransactionAnalysis!O151,TransactionData!$M$2:$M$7396)</f>
        <v>4.75</v>
      </c>
    </row>
    <row r="152" spans="15:16" x14ac:dyDescent="0.35">
      <c r="O152">
        <v>286494</v>
      </c>
      <c r="P152" s="10">
        <f>SUMIF(TransactionData!$A$2:$A$7396,TransactionAnalysis!O152,TransactionData!$M$2:$M$7396)</f>
        <v>4.75</v>
      </c>
    </row>
    <row r="153" spans="15:16" x14ac:dyDescent="0.35">
      <c r="O153">
        <v>286492</v>
      </c>
      <c r="P153" s="10">
        <f>SUMIF(TransactionData!$A$2:$A$7396,TransactionAnalysis!O153,TransactionData!$M$2:$M$7396)</f>
        <v>3.75</v>
      </c>
    </row>
    <row r="154" spans="15:16" x14ac:dyDescent="0.35">
      <c r="O154">
        <v>286491</v>
      </c>
      <c r="P154" s="10">
        <f>SUMIF(TransactionData!$A$2:$A$7396,TransactionAnalysis!O154,TransactionData!$M$2:$M$7396)</f>
        <v>9.75</v>
      </c>
    </row>
    <row r="155" spans="15:16" x14ac:dyDescent="0.35">
      <c r="O155">
        <v>286488</v>
      </c>
      <c r="P155" s="10">
        <f>SUMIF(TransactionData!$A$2:$A$7396,TransactionAnalysis!O155,TransactionData!$M$2:$M$7396)</f>
        <v>4.75</v>
      </c>
    </row>
    <row r="156" spans="15:16" x14ac:dyDescent="0.35">
      <c r="O156">
        <v>286487</v>
      </c>
      <c r="P156" s="10">
        <f>SUMIF(TransactionData!$A$2:$A$7396,TransactionAnalysis!O156,TransactionData!$M$2:$M$7396)</f>
        <v>5.75</v>
      </c>
    </row>
    <row r="157" spans="15:16" x14ac:dyDescent="0.35">
      <c r="O157">
        <v>286486</v>
      </c>
      <c r="P157" s="10">
        <f>SUMIF(TransactionData!$A$2:$A$7396,TransactionAnalysis!O157,TransactionData!$M$2:$M$7396)</f>
        <v>3.5</v>
      </c>
    </row>
    <row r="158" spans="15:16" x14ac:dyDescent="0.35">
      <c r="O158">
        <v>286485</v>
      </c>
      <c r="P158" s="10">
        <f>SUMIF(TransactionData!$A$2:$A$7396,TransactionAnalysis!O158,TransactionData!$M$2:$M$7396)</f>
        <v>4.75</v>
      </c>
    </row>
    <row r="159" spans="15:16" x14ac:dyDescent="0.35">
      <c r="O159">
        <v>286483</v>
      </c>
      <c r="P159" s="10">
        <f>SUMIF(TransactionData!$A$2:$A$7396,TransactionAnalysis!O159,TransactionData!$M$2:$M$7396)</f>
        <v>1.25</v>
      </c>
    </row>
    <row r="160" spans="15:16" x14ac:dyDescent="0.35">
      <c r="O160">
        <v>286482</v>
      </c>
      <c r="P160" s="10">
        <f>SUMIF(TransactionData!$A$2:$A$7396,TransactionAnalysis!O160,TransactionData!$M$2:$M$7396)</f>
        <v>2</v>
      </c>
    </row>
    <row r="161" spans="15:16" x14ac:dyDescent="0.35">
      <c r="O161">
        <v>286481</v>
      </c>
      <c r="P161" s="10">
        <f>SUMIF(TransactionData!$A$2:$A$7396,TransactionAnalysis!O161,TransactionData!$M$2:$M$7396)</f>
        <v>3.75</v>
      </c>
    </row>
    <row r="162" spans="15:16" x14ac:dyDescent="0.35">
      <c r="O162">
        <v>286480</v>
      </c>
      <c r="P162" s="10">
        <f>SUMIF(TransactionData!$A$2:$A$7396,TransactionAnalysis!O162,TransactionData!$M$2:$M$7396)</f>
        <v>4.75</v>
      </c>
    </row>
    <row r="163" spans="15:16" x14ac:dyDescent="0.35">
      <c r="O163">
        <v>286479</v>
      </c>
      <c r="P163" s="10">
        <f>SUMIF(TransactionData!$A$2:$A$7396,TransactionAnalysis!O163,TransactionData!$M$2:$M$7396)</f>
        <v>4.25</v>
      </c>
    </row>
    <row r="164" spans="15:16" x14ac:dyDescent="0.35">
      <c r="O164">
        <v>286478</v>
      </c>
      <c r="P164" s="10">
        <f>SUMIF(TransactionData!$A$2:$A$7396,TransactionAnalysis!O164,TransactionData!$M$2:$M$7396)</f>
        <v>1</v>
      </c>
    </row>
    <row r="165" spans="15:16" x14ac:dyDescent="0.35">
      <c r="O165">
        <v>286477</v>
      </c>
      <c r="P165" s="10">
        <f>SUMIF(TransactionData!$A$2:$A$7396,TransactionAnalysis!O165,TransactionData!$M$2:$M$7396)</f>
        <v>4.25</v>
      </c>
    </row>
    <row r="166" spans="15:16" x14ac:dyDescent="0.35">
      <c r="O166">
        <v>286476</v>
      </c>
      <c r="P166" s="10">
        <f>SUMIF(TransactionData!$A$2:$A$7396,TransactionAnalysis!O166,TransactionData!$M$2:$M$7396)</f>
        <v>4.75</v>
      </c>
    </row>
    <row r="167" spans="15:16" x14ac:dyDescent="0.35">
      <c r="O167">
        <v>286473</v>
      </c>
      <c r="P167" s="10">
        <f>SUMIF(TransactionData!$A$2:$A$7396,TransactionAnalysis!O167,TransactionData!$M$2:$M$7396)</f>
        <v>5.5</v>
      </c>
    </row>
    <row r="168" spans="15:16" x14ac:dyDescent="0.35">
      <c r="O168">
        <v>286472</v>
      </c>
      <c r="P168" s="10">
        <f>SUMIF(TransactionData!$A$2:$A$7396,TransactionAnalysis!O168,TransactionData!$M$2:$M$7396)</f>
        <v>6.5</v>
      </c>
    </row>
    <row r="169" spans="15:16" x14ac:dyDescent="0.35">
      <c r="O169">
        <v>286471</v>
      </c>
      <c r="P169" s="10">
        <f>SUMIF(TransactionData!$A$2:$A$7396,TransactionAnalysis!O169,TransactionData!$M$2:$M$7396)</f>
        <v>2.75</v>
      </c>
    </row>
    <row r="170" spans="15:16" x14ac:dyDescent="0.35">
      <c r="O170">
        <v>286470</v>
      </c>
      <c r="P170" s="10">
        <f>SUMIF(TransactionData!$A$2:$A$7396,TransactionAnalysis!O170,TransactionData!$M$2:$M$7396)</f>
        <v>3.75</v>
      </c>
    </row>
    <row r="171" spans="15:16" x14ac:dyDescent="0.35">
      <c r="O171">
        <v>286469</v>
      </c>
      <c r="P171" s="10">
        <f>SUMIF(TransactionData!$A$2:$A$7396,TransactionAnalysis!O171,TransactionData!$M$2:$M$7396)</f>
        <v>3.5</v>
      </c>
    </row>
    <row r="172" spans="15:16" x14ac:dyDescent="0.35">
      <c r="O172">
        <v>286468</v>
      </c>
      <c r="P172" s="10">
        <f>SUMIF(TransactionData!$A$2:$A$7396,TransactionAnalysis!O172,TransactionData!$M$2:$M$7396)</f>
        <v>3.5</v>
      </c>
    </row>
    <row r="173" spans="15:16" x14ac:dyDescent="0.35">
      <c r="O173">
        <v>286467</v>
      </c>
      <c r="P173" s="10">
        <f>SUMIF(TransactionData!$A$2:$A$7396,TransactionAnalysis!O173,TransactionData!$M$2:$M$7396)</f>
        <v>3.75</v>
      </c>
    </row>
    <row r="174" spans="15:16" x14ac:dyDescent="0.35">
      <c r="O174">
        <v>286466</v>
      </c>
      <c r="P174" s="10">
        <f>SUMIF(TransactionData!$A$2:$A$7396,TransactionAnalysis!O174,TransactionData!$M$2:$M$7396)</f>
        <v>3.75</v>
      </c>
    </row>
    <row r="175" spans="15:16" x14ac:dyDescent="0.35">
      <c r="O175">
        <v>286465</v>
      </c>
      <c r="P175" s="10">
        <f>SUMIF(TransactionData!$A$2:$A$7396,TransactionAnalysis!O175,TransactionData!$M$2:$M$7396)</f>
        <v>5</v>
      </c>
    </row>
    <row r="176" spans="15:16" x14ac:dyDescent="0.35">
      <c r="O176">
        <v>286464</v>
      </c>
      <c r="P176" s="10">
        <f>SUMIF(TransactionData!$A$2:$A$7396,TransactionAnalysis!O176,TransactionData!$M$2:$M$7396)</f>
        <v>3.75</v>
      </c>
    </row>
    <row r="177" spans="15:16" x14ac:dyDescent="0.35">
      <c r="O177">
        <v>286463</v>
      </c>
      <c r="P177" s="10">
        <f>SUMIF(TransactionData!$A$2:$A$7396,TransactionAnalysis!O177,TransactionData!$M$2:$M$7396)</f>
        <v>4</v>
      </c>
    </row>
    <row r="178" spans="15:16" x14ac:dyDescent="0.35">
      <c r="O178">
        <v>286462</v>
      </c>
      <c r="P178" s="10">
        <f>SUMIF(TransactionData!$A$2:$A$7396,TransactionAnalysis!O178,TransactionData!$M$2:$M$7396)</f>
        <v>5</v>
      </c>
    </row>
    <row r="179" spans="15:16" x14ac:dyDescent="0.35">
      <c r="O179">
        <v>286461</v>
      </c>
      <c r="P179" s="10">
        <f>SUMIF(TransactionData!$A$2:$A$7396,TransactionAnalysis!O179,TransactionData!$M$2:$M$7396)</f>
        <v>2.75</v>
      </c>
    </row>
    <row r="180" spans="15:16" x14ac:dyDescent="0.35">
      <c r="O180">
        <v>286460</v>
      </c>
      <c r="P180" s="10">
        <f>SUMIF(TransactionData!$A$2:$A$7396,TransactionAnalysis!O180,TransactionData!$M$2:$M$7396)</f>
        <v>3.75</v>
      </c>
    </row>
    <row r="181" spans="15:16" x14ac:dyDescent="0.35">
      <c r="O181">
        <v>286459</v>
      </c>
      <c r="P181" s="10">
        <f>SUMIF(TransactionData!$A$2:$A$7396,TransactionAnalysis!O181,TransactionData!$M$2:$M$7396)</f>
        <v>3.75</v>
      </c>
    </row>
    <row r="182" spans="15:16" x14ac:dyDescent="0.35">
      <c r="O182">
        <v>286458</v>
      </c>
      <c r="P182" s="10">
        <f>SUMIF(TransactionData!$A$2:$A$7396,TransactionAnalysis!O182,TransactionData!$M$2:$M$7396)</f>
        <v>2.75</v>
      </c>
    </row>
    <row r="183" spans="15:16" x14ac:dyDescent="0.35">
      <c r="O183">
        <v>286457</v>
      </c>
      <c r="P183" s="10">
        <f>SUMIF(TransactionData!$A$2:$A$7396,TransactionAnalysis!O183,TransactionData!$M$2:$M$7396)</f>
        <v>5.5</v>
      </c>
    </row>
    <row r="184" spans="15:16" x14ac:dyDescent="0.35">
      <c r="O184">
        <v>286456</v>
      </c>
      <c r="P184" s="10">
        <f>SUMIF(TransactionData!$A$2:$A$7396,TransactionAnalysis!O184,TransactionData!$M$2:$M$7396)</f>
        <v>2.75</v>
      </c>
    </row>
    <row r="185" spans="15:16" x14ac:dyDescent="0.35">
      <c r="O185">
        <v>286455</v>
      </c>
      <c r="P185" s="10">
        <f>SUMIF(TransactionData!$A$2:$A$7396,TransactionAnalysis!O185,TransactionData!$M$2:$M$7396)</f>
        <v>3.75</v>
      </c>
    </row>
    <row r="186" spans="15:16" x14ac:dyDescent="0.35">
      <c r="O186">
        <v>286454</v>
      </c>
      <c r="P186" s="10">
        <f>SUMIF(TransactionData!$A$2:$A$7396,TransactionAnalysis!O186,TransactionData!$M$2:$M$7396)</f>
        <v>8.25</v>
      </c>
    </row>
    <row r="187" spans="15:16" x14ac:dyDescent="0.35">
      <c r="O187">
        <v>286453</v>
      </c>
      <c r="P187" s="10">
        <f>SUMIF(TransactionData!$A$2:$A$7396,TransactionAnalysis!O187,TransactionData!$M$2:$M$7396)</f>
        <v>2.75</v>
      </c>
    </row>
    <row r="188" spans="15:16" x14ac:dyDescent="0.35">
      <c r="O188">
        <v>286452</v>
      </c>
      <c r="P188" s="10">
        <f>SUMIF(TransactionData!$A$2:$A$7396,TransactionAnalysis!O188,TransactionData!$M$2:$M$7396)</f>
        <v>5</v>
      </c>
    </row>
    <row r="189" spans="15:16" x14ac:dyDescent="0.35">
      <c r="O189">
        <v>286451</v>
      </c>
      <c r="P189" s="10">
        <f>SUMIF(TransactionData!$A$2:$A$7396,TransactionAnalysis!O189,TransactionData!$M$2:$M$7396)</f>
        <v>2.75</v>
      </c>
    </row>
    <row r="190" spans="15:16" x14ac:dyDescent="0.35">
      <c r="O190">
        <v>286450</v>
      </c>
      <c r="P190" s="10">
        <f>SUMIF(TransactionData!$A$2:$A$7396,TransactionAnalysis!O190,TransactionData!$M$2:$M$7396)</f>
        <v>5.75</v>
      </c>
    </row>
    <row r="191" spans="15:16" x14ac:dyDescent="0.35">
      <c r="O191">
        <v>286449</v>
      </c>
      <c r="P191" s="10">
        <f>SUMIF(TransactionData!$A$2:$A$7396,TransactionAnalysis!O191,TransactionData!$M$2:$M$7396)</f>
        <v>5.75</v>
      </c>
    </row>
    <row r="192" spans="15:16" x14ac:dyDescent="0.35">
      <c r="O192">
        <v>286448</v>
      </c>
      <c r="P192" s="10">
        <f>SUMIF(TransactionData!$A$2:$A$7396,TransactionAnalysis!O192,TransactionData!$M$2:$M$7396)</f>
        <v>5.75</v>
      </c>
    </row>
    <row r="193" spans="15:16" x14ac:dyDescent="0.35">
      <c r="O193">
        <v>286447</v>
      </c>
      <c r="P193" s="10">
        <f>SUMIF(TransactionData!$A$2:$A$7396,TransactionAnalysis!O193,TransactionData!$M$2:$M$7396)</f>
        <v>4</v>
      </c>
    </row>
    <row r="194" spans="15:16" x14ac:dyDescent="0.35">
      <c r="O194">
        <v>286446</v>
      </c>
      <c r="P194" s="10">
        <f>SUMIF(TransactionData!$A$2:$A$7396,TransactionAnalysis!O194,TransactionData!$M$2:$M$7396)</f>
        <v>2.75</v>
      </c>
    </row>
    <row r="195" spans="15:16" x14ac:dyDescent="0.35">
      <c r="O195">
        <v>286445</v>
      </c>
      <c r="P195" s="10">
        <f>SUMIF(TransactionData!$A$2:$A$7396,TransactionAnalysis!O195,TransactionData!$M$2:$M$7396)</f>
        <v>2.75</v>
      </c>
    </row>
    <row r="196" spans="15:16" x14ac:dyDescent="0.35">
      <c r="O196">
        <v>286444</v>
      </c>
      <c r="P196" s="10">
        <f>SUMIF(TransactionData!$A$2:$A$7396,TransactionAnalysis!O196,TransactionData!$M$2:$M$7396)</f>
        <v>2.75</v>
      </c>
    </row>
    <row r="197" spans="15:16" x14ac:dyDescent="0.35">
      <c r="O197">
        <v>286443</v>
      </c>
      <c r="P197" s="10">
        <f>SUMIF(TransactionData!$A$2:$A$7396,TransactionAnalysis!O197,TransactionData!$M$2:$M$7396)</f>
        <v>2.75</v>
      </c>
    </row>
    <row r="198" spans="15:16" x14ac:dyDescent="0.35">
      <c r="O198">
        <v>286442</v>
      </c>
      <c r="P198" s="10">
        <f>SUMIF(TransactionData!$A$2:$A$7396,TransactionAnalysis!O198,TransactionData!$M$2:$M$7396)</f>
        <v>2.75</v>
      </c>
    </row>
    <row r="199" spans="15:16" x14ac:dyDescent="0.35">
      <c r="O199">
        <v>286441</v>
      </c>
      <c r="P199" s="10">
        <f>SUMIF(TransactionData!$A$2:$A$7396,TransactionAnalysis!O199,TransactionData!$M$2:$M$7396)</f>
        <v>5.75</v>
      </c>
    </row>
    <row r="200" spans="15:16" x14ac:dyDescent="0.35">
      <c r="O200">
        <v>286440</v>
      </c>
      <c r="P200" s="10">
        <f>SUMIF(TransactionData!$A$2:$A$7396,TransactionAnalysis!O200,TransactionData!$M$2:$M$7396)</f>
        <v>2.75</v>
      </c>
    </row>
    <row r="201" spans="15:16" x14ac:dyDescent="0.35">
      <c r="O201">
        <v>286439</v>
      </c>
      <c r="P201" s="10">
        <f>SUMIF(TransactionData!$A$2:$A$7396,TransactionAnalysis!O201,TransactionData!$M$2:$M$7396)</f>
        <v>3.75</v>
      </c>
    </row>
    <row r="202" spans="15:16" x14ac:dyDescent="0.35">
      <c r="O202">
        <v>286438</v>
      </c>
      <c r="P202" s="10">
        <f>SUMIF(TransactionData!$A$2:$A$7396,TransactionAnalysis!O202,TransactionData!$M$2:$M$7396)</f>
        <v>3.75</v>
      </c>
    </row>
    <row r="203" spans="15:16" x14ac:dyDescent="0.35">
      <c r="O203">
        <v>286437</v>
      </c>
      <c r="P203" s="10">
        <f>SUMIF(TransactionData!$A$2:$A$7396,TransactionAnalysis!O203,TransactionData!$M$2:$M$7396)</f>
        <v>2.75</v>
      </c>
    </row>
    <row r="204" spans="15:16" x14ac:dyDescent="0.35">
      <c r="O204">
        <v>286436</v>
      </c>
      <c r="P204" s="10">
        <f>SUMIF(TransactionData!$A$2:$A$7396,TransactionAnalysis!O204,TransactionData!$M$2:$M$7396)</f>
        <v>3.75</v>
      </c>
    </row>
    <row r="205" spans="15:16" x14ac:dyDescent="0.35">
      <c r="O205">
        <v>286435</v>
      </c>
      <c r="P205" s="10">
        <f>SUMIF(TransactionData!$A$2:$A$7396,TransactionAnalysis!O205,TransactionData!$M$2:$M$7396)</f>
        <v>5.75</v>
      </c>
    </row>
    <row r="206" spans="15:16" x14ac:dyDescent="0.35">
      <c r="O206">
        <v>286434</v>
      </c>
      <c r="P206" s="10">
        <f>SUMIF(TransactionData!$A$2:$A$7396,TransactionAnalysis!O206,TransactionData!$M$2:$M$7396)</f>
        <v>3.75</v>
      </c>
    </row>
    <row r="207" spans="15:16" x14ac:dyDescent="0.35">
      <c r="O207">
        <v>286433</v>
      </c>
      <c r="P207" s="10">
        <f>SUMIF(TransactionData!$A$2:$A$7396,TransactionAnalysis!O207,TransactionData!$M$2:$M$7396)</f>
        <v>2</v>
      </c>
    </row>
    <row r="208" spans="15:16" x14ac:dyDescent="0.35">
      <c r="O208">
        <v>286432</v>
      </c>
      <c r="P208" s="10">
        <f>SUMIF(TransactionData!$A$2:$A$7396,TransactionAnalysis!O208,TransactionData!$M$2:$M$7396)</f>
        <v>5.75</v>
      </c>
    </row>
    <row r="209" spans="15:16" x14ac:dyDescent="0.35">
      <c r="O209">
        <v>286905</v>
      </c>
      <c r="P209" s="10">
        <f>SUMIF(TransactionData!$A$2:$A$7396,TransactionAnalysis!O209,TransactionData!$M$2:$M$7396)</f>
        <v>16</v>
      </c>
    </row>
    <row r="210" spans="15:16" x14ac:dyDescent="0.35">
      <c r="O210">
        <v>286904</v>
      </c>
      <c r="P210" s="10">
        <f>SUMIF(TransactionData!$A$2:$A$7396,TransactionAnalysis!O210,TransactionData!$M$2:$M$7396)</f>
        <v>25.25</v>
      </c>
    </row>
    <row r="211" spans="15:16" x14ac:dyDescent="0.35">
      <c r="O211">
        <v>286903</v>
      </c>
      <c r="P211" s="10">
        <f>SUMIF(TransactionData!$A$2:$A$7396,TransactionAnalysis!O211,TransactionData!$M$2:$M$7396)</f>
        <v>5.5</v>
      </c>
    </row>
    <row r="212" spans="15:16" x14ac:dyDescent="0.35">
      <c r="O212">
        <v>286902</v>
      </c>
      <c r="P212" s="10">
        <f>SUMIF(TransactionData!$A$2:$A$7396,TransactionAnalysis!O212,TransactionData!$M$2:$M$7396)</f>
        <v>9</v>
      </c>
    </row>
    <row r="213" spans="15:16" x14ac:dyDescent="0.35">
      <c r="O213">
        <v>286901</v>
      </c>
      <c r="P213" s="10">
        <f>SUMIF(TransactionData!$A$2:$A$7396,TransactionAnalysis!O213,TransactionData!$M$2:$M$7396)</f>
        <v>14.95</v>
      </c>
    </row>
    <row r="214" spans="15:16" x14ac:dyDescent="0.35">
      <c r="O214">
        <v>286900</v>
      </c>
      <c r="P214" s="10">
        <f>SUMIF(TransactionData!$A$2:$A$7396,TransactionAnalysis!O214,TransactionData!$M$2:$M$7396)</f>
        <v>7.75</v>
      </c>
    </row>
    <row r="215" spans="15:16" x14ac:dyDescent="0.35">
      <c r="O215">
        <v>286899</v>
      </c>
      <c r="P215" s="10">
        <f>SUMIF(TransactionData!$A$2:$A$7396,TransactionAnalysis!O215,TransactionData!$M$2:$M$7396)</f>
        <v>6.5</v>
      </c>
    </row>
    <row r="216" spans="15:16" x14ac:dyDescent="0.35">
      <c r="O216">
        <v>286898</v>
      </c>
      <c r="P216" s="10">
        <f>SUMIF(TransactionData!$A$2:$A$7396,TransactionAnalysis!O216,TransactionData!$M$2:$M$7396)</f>
        <v>4.25</v>
      </c>
    </row>
    <row r="217" spans="15:16" x14ac:dyDescent="0.35">
      <c r="O217">
        <v>286897</v>
      </c>
      <c r="P217" s="10">
        <f>SUMIF(TransactionData!$A$2:$A$7396,TransactionAnalysis!O217,TransactionData!$M$2:$M$7396)</f>
        <v>3.75</v>
      </c>
    </row>
    <row r="218" spans="15:16" x14ac:dyDescent="0.35">
      <c r="O218">
        <v>286896</v>
      </c>
      <c r="P218" s="10">
        <f>SUMIF(TransactionData!$A$2:$A$7396,TransactionAnalysis!O218,TransactionData!$M$2:$M$7396)</f>
        <v>3.5</v>
      </c>
    </row>
    <row r="219" spans="15:16" x14ac:dyDescent="0.35">
      <c r="O219">
        <v>286895</v>
      </c>
      <c r="P219" s="10">
        <f>SUMIF(TransactionData!$A$2:$A$7396,TransactionAnalysis!O219,TransactionData!$M$2:$M$7396)</f>
        <v>4.25</v>
      </c>
    </row>
    <row r="220" spans="15:16" x14ac:dyDescent="0.35">
      <c r="O220">
        <v>286893</v>
      </c>
      <c r="P220" s="10">
        <f>SUMIF(TransactionData!$A$2:$A$7396,TransactionAnalysis!O220,TransactionData!$M$2:$M$7396)</f>
        <v>4.25</v>
      </c>
    </row>
    <row r="221" spans="15:16" x14ac:dyDescent="0.35">
      <c r="O221">
        <v>286891</v>
      </c>
      <c r="P221" s="10">
        <f>SUMIF(TransactionData!$A$2:$A$7396,TransactionAnalysis!O221,TransactionData!$M$2:$M$7396)</f>
        <v>4.25</v>
      </c>
    </row>
    <row r="222" spans="15:16" x14ac:dyDescent="0.35">
      <c r="O222">
        <v>286890</v>
      </c>
      <c r="P222" s="10">
        <f>SUMIF(TransactionData!$A$2:$A$7396,TransactionAnalysis!O222,TransactionData!$M$2:$M$7396)</f>
        <v>4.25</v>
      </c>
    </row>
    <row r="223" spans="15:16" x14ac:dyDescent="0.35">
      <c r="O223">
        <v>286889</v>
      </c>
      <c r="P223" s="10">
        <f>SUMIF(TransactionData!$A$2:$A$7396,TransactionAnalysis!O223,TransactionData!$M$2:$M$7396)</f>
        <v>4.25</v>
      </c>
    </row>
    <row r="224" spans="15:16" x14ac:dyDescent="0.35">
      <c r="O224">
        <v>286888</v>
      </c>
      <c r="P224" s="10">
        <f>SUMIF(TransactionData!$A$2:$A$7396,TransactionAnalysis!O224,TransactionData!$M$2:$M$7396)</f>
        <v>4.75</v>
      </c>
    </row>
    <row r="225" spans="15:16" x14ac:dyDescent="0.35">
      <c r="O225">
        <v>286887</v>
      </c>
      <c r="P225" s="10">
        <f>SUMIF(TransactionData!$A$2:$A$7396,TransactionAnalysis!O225,TransactionData!$M$2:$M$7396)</f>
        <v>3</v>
      </c>
    </row>
    <row r="226" spans="15:16" x14ac:dyDescent="0.35">
      <c r="O226">
        <v>286886</v>
      </c>
      <c r="P226" s="10">
        <f>SUMIF(TransactionData!$A$2:$A$7396,TransactionAnalysis!O226,TransactionData!$M$2:$M$7396)</f>
        <v>2.25</v>
      </c>
    </row>
    <row r="227" spans="15:16" x14ac:dyDescent="0.35">
      <c r="O227">
        <v>286885</v>
      </c>
      <c r="P227" s="10">
        <f>SUMIF(TransactionData!$A$2:$A$7396,TransactionAnalysis!O227,TransactionData!$M$2:$M$7396)</f>
        <v>1.25</v>
      </c>
    </row>
    <row r="228" spans="15:16" x14ac:dyDescent="0.35">
      <c r="O228">
        <v>286884</v>
      </c>
      <c r="P228" s="10">
        <f>SUMIF(TransactionData!$A$2:$A$7396,TransactionAnalysis!O228,TransactionData!$M$2:$M$7396)</f>
        <v>4.25</v>
      </c>
    </row>
    <row r="229" spans="15:16" x14ac:dyDescent="0.35">
      <c r="O229">
        <v>286883</v>
      </c>
      <c r="P229" s="10">
        <f>SUMIF(TransactionData!$A$2:$A$7396,TransactionAnalysis!O229,TransactionData!$M$2:$M$7396)</f>
        <v>4.75</v>
      </c>
    </row>
    <row r="230" spans="15:16" x14ac:dyDescent="0.35">
      <c r="O230">
        <v>286881</v>
      </c>
      <c r="P230" s="10">
        <f>SUMIF(TransactionData!$A$2:$A$7396,TransactionAnalysis!O230,TransactionData!$M$2:$M$7396)</f>
        <v>7</v>
      </c>
    </row>
    <row r="231" spans="15:16" x14ac:dyDescent="0.35">
      <c r="O231">
        <v>286880</v>
      </c>
      <c r="P231" s="10">
        <f>SUMIF(TransactionData!$A$2:$A$7396,TransactionAnalysis!O231,TransactionData!$M$2:$M$7396)</f>
        <v>4.25</v>
      </c>
    </row>
    <row r="232" spans="15:16" x14ac:dyDescent="0.35">
      <c r="O232">
        <v>286879</v>
      </c>
      <c r="P232" s="10">
        <f>SUMIF(TransactionData!$A$2:$A$7396,TransactionAnalysis!O232,TransactionData!$M$2:$M$7396)</f>
        <v>4.75</v>
      </c>
    </row>
    <row r="233" spans="15:16" x14ac:dyDescent="0.35">
      <c r="O233">
        <v>286878</v>
      </c>
      <c r="P233" s="10">
        <f>SUMIF(TransactionData!$A$2:$A$7396,TransactionAnalysis!O233,TransactionData!$M$2:$M$7396)</f>
        <v>3.5</v>
      </c>
    </row>
    <row r="234" spans="15:16" x14ac:dyDescent="0.35">
      <c r="O234">
        <v>286876</v>
      </c>
      <c r="P234" s="10">
        <f>SUMIF(TransactionData!$A$2:$A$7396,TransactionAnalysis!O234,TransactionData!$M$2:$M$7396)</f>
        <v>5.5</v>
      </c>
    </row>
    <row r="235" spans="15:16" x14ac:dyDescent="0.35">
      <c r="O235">
        <v>286875</v>
      </c>
      <c r="P235" s="10">
        <f>SUMIF(TransactionData!$A$2:$A$7396,TransactionAnalysis!O235,TransactionData!$M$2:$M$7396)</f>
        <v>5.5</v>
      </c>
    </row>
    <row r="236" spans="15:16" x14ac:dyDescent="0.35">
      <c r="O236">
        <v>286874</v>
      </c>
      <c r="P236" s="10">
        <f>SUMIF(TransactionData!$A$2:$A$7396,TransactionAnalysis!O236,TransactionData!$M$2:$M$7396)</f>
        <v>5.5</v>
      </c>
    </row>
    <row r="237" spans="15:16" x14ac:dyDescent="0.35">
      <c r="O237">
        <v>286873</v>
      </c>
      <c r="P237" s="10">
        <f>SUMIF(TransactionData!$A$2:$A$7396,TransactionAnalysis!O237,TransactionData!$M$2:$M$7396)</f>
        <v>5.75</v>
      </c>
    </row>
    <row r="238" spans="15:16" x14ac:dyDescent="0.35">
      <c r="O238">
        <v>286872</v>
      </c>
      <c r="P238" s="10">
        <f>SUMIF(TransactionData!$A$2:$A$7396,TransactionAnalysis!O238,TransactionData!$M$2:$M$7396)</f>
        <v>7.75</v>
      </c>
    </row>
    <row r="239" spans="15:16" x14ac:dyDescent="0.35">
      <c r="O239">
        <v>286871</v>
      </c>
      <c r="P239" s="10">
        <f>SUMIF(TransactionData!$A$2:$A$7396,TransactionAnalysis!O239,TransactionData!$M$2:$M$7396)</f>
        <v>12.95</v>
      </c>
    </row>
    <row r="240" spans="15:16" x14ac:dyDescent="0.35">
      <c r="O240">
        <v>286870</v>
      </c>
      <c r="P240" s="10">
        <f>SUMIF(TransactionData!$A$2:$A$7396,TransactionAnalysis!O240,TransactionData!$M$2:$M$7396)</f>
        <v>3</v>
      </c>
    </row>
    <row r="241" spans="15:16" x14ac:dyDescent="0.35">
      <c r="O241">
        <v>286869</v>
      </c>
      <c r="P241" s="10">
        <f>SUMIF(TransactionData!$A$2:$A$7396,TransactionAnalysis!O241,TransactionData!$M$2:$M$7396)</f>
        <v>1.25</v>
      </c>
    </row>
    <row r="242" spans="15:16" x14ac:dyDescent="0.35">
      <c r="O242">
        <v>286868</v>
      </c>
      <c r="P242" s="10">
        <f>SUMIF(TransactionData!$A$2:$A$7396,TransactionAnalysis!O242,TransactionData!$M$2:$M$7396)</f>
        <v>5.5</v>
      </c>
    </row>
    <row r="243" spans="15:16" x14ac:dyDescent="0.35">
      <c r="O243">
        <v>286867</v>
      </c>
      <c r="P243" s="10">
        <f>SUMIF(TransactionData!$A$2:$A$7396,TransactionAnalysis!O243,TransactionData!$M$2:$M$7396)</f>
        <v>4.25</v>
      </c>
    </row>
    <row r="244" spans="15:16" x14ac:dyDescent="0.35">
      <c r="O244">
        <v>286866</v>
      </c>
      <c r="P244" s="10">
        <f>SUMIF(TransactionData!$A$2:$A$7396,TransactionAnalysis!O244,TransactionData!$M$2:$M$7396)</f>
        <v>2.25</v>
      </c>
    </row>
    <row r="245" spans="15:16" x14ac:dyDescent="0.35">
      <c r="O245">
        <v>286865</v>
      </c>
      <c r="P245" s="10">
        <f>SUMIF(TransactionData!$A$2:$A$7396,TransactionAnalysis!O245,TransactionData!$M$2:$M$7396)</f>
        <v>8.5</v>
      </c>
    </row>
    <row r="246" spans="15:16" x14ac:dyDescent="0.35">
      <c r="O246">
        <v>286864</v>
      </c>
      <c r="P246" s="10">
        <f>SUMIF(TransactionData!$A$2:$A$7396,TransactionAnalysis!O246,TransactionData!$M$2:$M$7396)</f>
        <v>5.75</v>
      </c>
    </row>
    <row r="247" spans="15:16" x14ac:dyDescent="0.35">
      <c r="O247">
        <v>286863</v>
      </c>
      <c r="P247" s="10">
        <f>SUMIF(TransactionData!$A$2:$A$7396,TransactionAnalysis!O247,TransactionData!$M$2:$M$7396)</f>
        <v>14.95</v>
      </c>
    </row>
    <row r="248" spans="15:16" x14ac:dyDescent="0.35">
      <c r="O248">
        <v>286862</v>
      </c>
      <c r="P248" s="10">
        <f>SUMIF(TransactionData!$A$2:$A$7396,TransactionAnalysis!O248,TransactionData!$M$2:$M$7396)</f>
        <v>3.5</v>
      </c>
    </row>
    <row r="249" spans="15:16" x14ac:dyDescent="0.35">
      <c r="O249">
        <v>286861</v>
      </c>
      <c r="P249" s="10">
        <f>SUMIF(TransactionData!$A$2:$A$7396,TransactionAnalysis!O249,TransactionData!$M$2:$M$7396)</f>
        <v>2.25</v>
      </c>
    </row>
    <row r="250" spans="15:16" x14ac:dyDescent="0.35">
      <c r="O250">
        <v>286860</v>
      </c>
      <c r="P250" s="10">
        <f>SUMIF(TransactionData!$A$2:$A$7396,TransactionAnalysis!O250,TransactionData!$M$2:$M$7396)</f>
        <v>5.75</v>
      </c>
    </row>
    <row r="251" spans="15:16" x14ac:dyDescent="0.35">
      <c r="O251">
        <v>286859</v>
      </c>
      <c r="P251" s="10">
        <f>SUMIF(TransactionData!$A$2:$A$7396,TransactionAnalysis!O251,TransactionData!$M$2:$M$7396)</f>
        <v>3.5</v>
      </c>
    </row>
    <row r="252" spans="15:16" x14ac:dyDescent="0.35">
      <c r="O252">
        <v>286858</v>
      </c>
      <c r="P252" s="10">
        <f>SUMIF(TransactionData!$A$2:$A$7396,TransactionAnalysis!O252,TransactionData!$M$2:$M$7396)</f>
        <v>4.75</v>
      </c>
    </row>
    <row r="253" spans="15:16" x14ac:dyDescent="0.35">
      <c r="O253">
        <v>286857</v>
      </c>
      <c r="P253" s="10">
        <f>SUMIF(TransactionData!$A$2:$A$7396,TransactionAnalysis!O253,TransactionData!$M$2:$M$7396)</f>
        <v>11</v>
      </c>
    </row>
    <row r="254" spans="15:16" x14ac:dyDescent="0.35">
      <c r="O254">
        <v>286856</v>
      </c>
      <c r="P254" s="10">
        <f>SUMIF(TransactionData!$A$2:$A$7396,TransactionAnalysis!O254,TransactionData!$M$2:$M$7396)</f>
        <v>11</v>
      </c>
    </row>
    <row r="255" spans="15:16" x14ac:dyDescent="0.35">
      <c r="O255">
        <v>286855</v>
      </c>
      <c r="P255" s="10">
        <f>SUMIF(TransactionData!$A$2:$A$7396,TransactionAnalysis!O255,TransactionData!$M$2:$M$7396)</f>
        <v>2.25</v>
      </c>
    </row>
    <row r="256" spans="15:16" x14ac:dyDescent="0.35">
      <c r="O256">
        <v>286852</v>
      </c>
      <c r="P256" s="10">
        <f>SUMIF(TransactionData!$A$2:$A$7396,TransactionAnalysis!O256,TransactionData!$M$2:$M$7396)</f>
        <v>8</v>
      </c>
    </row>
    <row r="257" spans="15:16" x14ac:dyDescent="0.35">
      <c r="O257">
        <v>286851</v>
      </c>
      <c r="P257" s="10">
        <f>SUMIF(TransactionData!$A$2:$A$7396,TransactionAnalysis!O257,TransactionData!$M$2:$M$7396)</f>
        <v>4.25</v>
      </c>
    </row>
    <row r="258" spans="15:16" x14ac:dyDescent="0.35">
      <c r="O258">
        <v>286850</v>
      </c>
      <c r="P258" s="10">
        <f>SUMIF(TransactionData!$A$2:$A$7396,TransactionAnalysis!O258,TransactionData!$M$2:$M$7396)</f>
        <v>5.75</v>
      </c>
    </row>
    <row r="259" spans="15:16" x14ac:dyDescent="0.35">
      <c r="O259">
        <v>286849</v>
      </c>
      <c r="P259" s="10">
        <f>SUMIF(TransactionData!$A$2:$A$7396,TransactionAnalysis!O259,TransactionData!$M$2:$M$7396)</f>
        <v>16</v>
      </c>
    </row>
    <row r="260" spans="15:16" x14ac:dyDescent="0.35">
      <c r="O260">
        <v>286848</v>
      </c>
      <c r="P260" s="10">
        <f>SUMIF(TransactionData!$A$2:$A$7396,TransactionAnalysis!O260,TransactionData!$M$2:$M$7396)</f>
        <v>5.75</v>
      </c>
    </row>
    <row r="261" spans="15:16" x14ac:dyDescent="0.35">
      <c r="O261">
        <v>286847</v>
      </c>
      <c r="P261" s="10">
        <f>SUMIF(TransactionData!$A$2:$A$7396,TransactionAnalysis!O261,TransactionData!$M$2:$M$7396)</f>
        <v>7</v>
      </c>
    </row>
    <row r="262" spans="15:16" x14ac:dyDescent="0.35">
      <c r="O262">
        <v>286846</v>
      </c>
      <c r="P262" s="10">
        <f>SUMIF(TransactionData!$A$2:$A$7396,TransactionAnalysis!O262,TransactionData!$M$2:$M$7396)</f>
        <v>7</v>
      </c>
    </row>
    <row r="263" spans="15:16" x14ac:dyDescent="0.35">
      <c r="O263">
        <v>286845</v>
      </c>
      <c r="P263" s="10">
        <f>SUMIF(TransactionData!$A$2:$A$7396,TransactionAnalysis!O263,TransactionData!$M$2:$M$7396)</f>
        <v>3.5</v>
      </c>
    </row>
    <row r="264" spans="15:16" x14ac:dyDescent="0.35">
      <c r="O264">
        <v>286844</v>
      </c>
      <c r="P264" s="10">
        <f>SUMIF(TransactionData!$A$2:$A$7396,TransactionAnalysis!O264,TransactionData!$M$2:$M$7396)</f>
        <v>3.5</v>
      </c>
    </row>
    <row r="265" spans="15:16" x14ac:dyDescent="0.35">
      <c r="O265">
        <v>286843</v>
      </c>
      <c r="P265" s="10">
        <f>SUMIF(TransactionData!$A$2:$A$7396,TransactionAnalysis!O265,TransactionData!$M$2:$M$7396)</f>
        <v>5.5</v>
      </c>
    </row>
    <row r="266" spans="15:16" x14ac:dyDescent="0.35">
      <c r="O266">
        <v>286842</v>
      </c>
      <c r="P266" s="10">
        <f>SUMIF(TransactionData!$A$2:$A$7396,TransactionAnalysis!O266,TransactionData!$M$2:$M$7396)</f>
        <v>3.5</v>
      </c>
    </row>
    <row r="267" spans="15:16" x14ac:dyDescent="0.35">
      <c r="O267">
        <v>286841</v>
      </c>
      <c r="P267" s="10">
        <f>SUMIF(TransactionData!$A$2:$A$7396,TransactionAnalysis!O267,TransactionData!$M$2:$M$7396)</f>
        <v>3.5</v>
      </c>
    </row>
    <row r="268" spans="15:16" x14ac:dyDescent="0.35">
      <c r="O268">
        <v>286840</v>
      </c>
      <c r="P268" s="10">
        <f>SUMIF(TransactionData!$A$2:$A$7396,TransactionAnalysis!O268,TransactionData!$M$2:$M$7396)</f>
        <v>3.5</v>
      </c>
    </row>
    <row r="269" spans="15:16" x14ac:dyDescent="0.35">
      <c r="O269">
        <v>286839</v>
      </c>
      <c r="P269" s="10">
        <f>SUMIF(TransactionData!$A$2:$A$7396,TransactionAnalysis!O269,TransactionData!$M$2:$M$7396)</f>
        <v>4.75</v>
      </c>
    </row>
    <row r="270" spans="15:16" x14ac:dyDescent="0.35">
      <c r="O270">
        <v>286837</v>
      </c>
      <c r="P270" s="10">
        <f>SUMIF(TransactionData!$A$2:$A$7396,TransactionAnalysis!O270,TransactionData!$M$2:$M$7396)</f>
        <v>4.25</v>
      </c>
    </row>
    <row r="271" spans="15:16" x14ac:dyDescent="0.35">
      <c r="O271">
        <v>286836</v>
      </c>
      <c r="P271" s="10">
        <f>SUMIF(TransactionData!$A$2:$A$7396,TransactionAnalysis!O271,TransactionData!$M$2:$M$7396)</f>
        <v>2.5</v>
      </c>
    </row>
    <row r="272" spans="15:16" x14ac:dyDescent="0.35">
      <c r="O272">
        <v>286835</v>
      </c>
      <c r="P272" s="10">
        <f>SUMIF(TransactionData!$A$2:$A$7396,TransactionAnalysis!O272,TransactionData!$M$2:$M$7396)</f>
        <v>7</v>
      </c>
    </row>
    <row r="273" spans="15:16" x14ac:dyDescent="0.35">
      <c r="O273">
        <v>286834</v>
      </c>
      <c r="P273" s="10">
        <f>SUMIF(TransactionData!$A$2:$A$7396,TransactionAnalysis!O273,TransactionData!$M$2:$M$7396)</f>
        <v>4.25</v>
      </c>
    </row>
    <row r="274" spans="15:16" x14ac:dyDescent="0.35">
      <c r="O274">
        <v>286833</v>
      </c>
      <c r="P274" s="10">
        <f>SUMIF(TransactionData!$A$2:$A$7396,TransactionAnalysis!O274,TransactionData!$M$2:$M$7396)</f>
        <v>3.5</v>
      </c>
    </row>
    <row r="275" spans="15:16" x14ac:dyDescent="0.35">
      <c r="O275">
        <v>286831</v>
      </c>
      <c r="P275" s="10">
        <f>SUMIF(TransactionData!$A$2:$A$7396,TransactionAnalysis!O275,TransactionData!$M$2:$M$7396)</f>
        <v>7</v>
      </c>
    </row>
    <row r="276" spans="15:16" x14ac:dyDescent="0.35">
      <c r="O276">
        <v>286830</v>
      </c>
      <c r="P276" s="10">
        <f>SUMIF(TransactionData!$A$2:$A$7396,TransactionAnalysis!O276,TransactionData!$M$2:$M$7396)</f>
        <v>4.25</v>
      </c>
    </row>
    <row r="277" spans="15:16" x14ac:dyDescent="0.35">
      <c r="O277">
        <v>286829</v>
      </c>
      <c r="P277" s="10">
        <f>SUMIF(TransactionData!$A$2:$A$7396,TransactionAnalysis!O277,TransactionData!$M$2:$M$7396)</f>
        <v>7</v>
      </c>
    </row>
    <row r="278" spans="15:16" x14ac:dyDescent="0.35">
      <c r="O278">
        <v>286828</v>
      </c>
      <c r="P278" s="10">
        <f>SUMIF(TransactionData!$A$2:$A$7396,TransactionAnalysis!O278,TransactionData!$M$2:$M$7396)</f>
        <v>2.5</v>
      </c>
    </row>
    <row r="279" spans="15:16" x14ac:dyDescent="0.35">
      <c r="O279">
        <v>286827</v>
      </c>
      <c r="P279" s="10">
        <f>SUMIF(TransactionData!$A$2:$A$7396,TransactionAnalysis!O279,TransactionData!$M$2:$M$7396)</f>
        <v>3.75</v>
      </c>
    </row>
    <row r="280" spans="15:16" x14ac:dyDescent="0.35">
      <c r="O280">
        <v>286826</v>
      </c>
      <c r="P280" s="10">
        <f>SUMIF(TransactionData!$A$2:$A$7396,TransactionAnalysis!O280,TransactionData!$M$2:$M$7396)</f>
        <v>14.95</v>
      </c>
    </row>
    <row r="281" spans="15:16" x14ac:dyDescent="0.35">
      <c r="O281">
        <v>286825</v>
      </c>
      <c r="P281" s="10">
        <f>SUMIF(TransactionData!$A$2:$A$7396,TransactionAnalysis!O281,TransactionData!$M$2:$M$7396)</f>
        <v>5.5</v>
      </c>
    </row>
    <row r="282" spans="15:16" x14ac:dyDescent="0.35">
      <c r="O282">
        <v>286824</v>
      </c>
      <c r="P282" s="10">
        <f>SUMIF(TransactionData!$A$2:$A$7396,TransactionAnalysis!O282,TransactionData!$M$2:$M$7396)</f>
        <v>4.25</v>
      </c>
    </row>
    <row r="283" spans="15:16" x14ac:dyDescent="0.35">
      <c r="O283">
        <v>286823</v>
      </c>
      <c r="P283" s="10">
        <f>SUMIF(TransactionData!$A$2:$A$7396,TransactionAnalysis!O283,TransactionData!$M$2:$M$7396)</f>
        <v>1</v>
      </c>
    </row>
    <row r="284" spans="15:16" x14ac:dyDescent="0.35">
      <c r="O284">
        <v>286821</v>
      </c>
      <c r="P284" s="10">
        <f>SUMIF(TransactionData!$A$2:$A$7396,TransactionAnalysis!O284,TransactionData!$M$2:$M$7396)</f>
        <v>9</v>
      </c>
    </row>
    <row r="285" spans="15:16" x14ac:dyDescent="0.35">
      <c r="O285">
        <v>286820</v>
      </c>
      <c r="P285" s="10">
        <f>SUMIF(TransactionData!$A$2:$A$7396,TransactionAnalysis!O285,TransactionData!$M$2:$M$7396)</f>
        <v>9.75</v>
      </c>
    </row>
    <row r="286" spans="15:16" x14ac:dyDescent="0.35">
      <c r="O286">
        <v>286818</v>
      </c>
      <c r="P286" s="10">
        <f>SUMIF(TransactionData!$A$2:$A$7396,TransactionAnalysis!O286,TransactionData!$M$2:$M$7396)</f>
        <v>4.25</v>
      </c>
    </row>
    <row r="287" spans="15:16" x14ac:dyDescent="0.35">
      <c r="O287">
        <v>286817</v>
      </c>
      <c r="P287" s="10">
        <f>SUMIF(TransactionData!$A$2:$A$7396,TransactionAnalysis!O287,TransactionData!$M$2:$M$7396)</f>
        <v>2.25</v>
      </c>
    </row>
    <row r="288" spans="15:16" x14ac:dyDescent="0.35">
      <c r="O288">
        <v>286815</v>
      </c>
      <c r="P288" s="10">
        <f>SUMIF(TransactionData!$A$2:$A$7396,TransactionAnalysis!O288,TransactionData!$M$2:$M$7396)</f>
        <v>7</v>
      </c>
    </row>
    <row r="289" spans="15:16" x14ac:dyDescent="0.35">
      <c r="O289">
        <v>286814</v>
      </c>
      <c r="P289" s="10">
        <f>SUMIF(TransactionData!$A$2:$A$7396,TransactionAnalysis!O289,TransactionData!$M$2:$M$7396)</f>
        <v>1.25</v>
      </c>
    </row>
    <row r="290" spans="15:16" x14ac:dyDescent="0.35">
      <c r="O290">
        <v>286813</v>
      </c>
      <c r="P290" s="10">
        <f>SUMIF(TransactionData!$A$2:$A$7396,TransactionAnalysis!O290,TransactionData!$M$2:$M$7396)</f>
        <v>3.5</v>
      </c>
    </row>
    <row r="291" spans="15:16" x14ac:dyDescent="0.35">
      <c r="O291">
        <v>286810</v>
      </c>
      <c r="P291" s="10">
        <f>SUMIF(TransactionData!$A$2:$A$7396,TransactionAnalysis!O291,TransactionData!$M$2:$M$7396)</f>
        <v>3.75</v>
      </c>
    </row>
    <row r="292" spans="15:16" x14ac:dyDescent="0.35">
      <c r="O292">
        <v>286808</v>
      </c>
      <c r="P292" s="10">
        <f>SUMIF(TransactionData!$A$2:$A$7396,TransactionAnalysis!O292,TransactionData!$M$2:$M$7396)</f>
        <v>4.5</v>
      </c>
    </row>
    <row r="293" spans="15:16" x14ac:dyDescent="0.35">
      <c r="O293">
        <v>286806</v>
      </c>
      <c r="P293" s="10">
        <f>SUMIF(TransactionData!$A$2:$A$7396,TransactionAnalysis!O293,TransactionData!$M$2:$M$7396)</f>
        <v>1.25</v>
      </c>
    </row>
    <row r="294" spans="15:16" x14ac:dyDescent="0.35">
      <c r="O294">
        <v>286805</v>
      </c>
      <c r="P294" s="10">
        <f>SUMIF(TransactionData!$A$2:$A$7396,TransactionAnalysis!O294,TransactionData!$M$2:$M$7396)</f>
        <v>3.75</v>
      </c>
    </row>
    <row r="295" spans="15:16" x14ac:dyDescent="0.35">
      <c r="O295">
        <v>286804</v>
      </c>
      <c r="P295" s="10">
        <f>SUMIF(TransactionData!$A$2:$A$7396,TransactionAnalysis!O295,TransactionData!$M$2:$M$7396)</f>
        <v>2.25</v>
      </c>
    </row>
    <row r="296" spans="15:16" x14ac:dyDescent="0.35">
      <c r="O296">
        <v>286801</v>
      </c>
      <c r="P296" s="10">
        <f>SUMIF(TransactionData!$A$2:$A$7396,TransactionAnalysis!O296,TransactionData!$M$2:$M$7396)</f>
        <v>1</v>
      </c>
    </row>
    <row r="297" spans="15:16" x14ac:dyDescent="0.35">
      <c r="O297">
        <v>286800</v>
      </c>
      <c r="P297" s="10">
        <f>SUMIF(TransactionData!$A$2:$A$7396,TransactionAnalysis!O297,TransactionData!$M$2:$M$7396)</f>
        <v>6.5</v>
      </c>
    </row>
    <row r="298" spans="15:16" x14ac:dyDescent="0.35">
      <c r="O298">
        <v>286799</v>
      </c>
      <c r="P298" s="10">
        <f>SUMIF(TransactionData!$A$2:$A$7396,TransactionAnalysis!O298,TransactionData!$M$2:$M$7396)</f>
        <v>4.25</v>
      </c>
    </row>
    <row r="299" spans="15:16" x14ac:dyDescent="0.35">
      <c r="O299">
        <v>286798</v>
      </c>
      <c r="P299" s="10">
        <f>SUMIF(TransactionData!$A$2:$A$7396,TransactionAnalysis!O299,TransactionData!$M$2:$M$7396)</f>
        <v>5.5</v>
      </c>
    </row>
    <row r="300" spans="15:16" x14ac:dyDescent="0.35">
      <c r="O300">
        <v>286797</v>
      </c>
      <c r="P300" s="10">
        <f>SUMIF(TransactionData!$A$2:$A$7396,TransactionAnalysis!O300,TransactionData!$M$2:$M$7396)</f>
        <v>3.5</v>
      </c>
    </row>
    <row r="301" spans="15:16" x14ac:dyDescent="0.35">
      <c r="O301">
        <v>286796</v>
      </c>
      <c r="P301" s="10">
        <f>SUMIF(TransactionData!$A$2:$A$7396,TransactionAnalysis!O301,TransactionData!$M$2:$M$7396)</f>
        <v>4.75</v>
      </c>
    </row>
    <row r="302" spans="15:16" x14ac:dyDescent="0.35">
      <c r="O302">
        <v>286794</v>
      </c>
      <c r="P302" s="10">
        <f>SUMIF(TransactionData!$A$2:$A$7396,TransactionAnalysis!O302,TransactionData!$M$2:$M$7396)</f>
        <v>7.75</v>
      </c>
    </row>
    <row r="303" spans="15:16" x14ac:dyDescent="0.35">
      <c r="O303">
        <v>286793</v>
      </c>
      <c r="P303" s="10">
        <f>SUMIF(TransactionData!$A$2:$A$7396,TransactionAnalysis!O303,TransactionData!$M$2:$M$7396)</f>
        <v>4.25</v>
      </c>
    </row>
    <row r="304" spans="15:16" x14ac:dyDescent="0.35">
      <c r="O304">
        <v>286792</v>
      </c>
      <c r="P304" s="10">
        <f>SUMIF(TransactionData!$A$2:$A$7396,TransactionAnalysis!O304,TransactionData!$M$2:$M$7396)</f>
        <v>5.5</v>
      </c>
    </row>
    <row r="305" spans="15:16" x14ac:dyDescent="0.35">
      <c r="O305">
        <v>286791</v>
      </c>
      <c r="P305" s="10">
        <f>SUMIF(TransactionData!$A$2:$A$7396,TransactionAnalysis!O305,TransactionData!$M$2:$M$7396)</f>
        <v>3.5</v>
      </c>
    </row>
    <row r="306" spans="15:16" x14ac:dyDescent="0.35">
      <c r="O306">
        <v>286790</v>
      </c>
      <c r="P306" s="10">
        <f>SUMIF(TransactionData!$A$2:$A$7396,TransactionAnalysis!O306,TransactionData!$M$2:$M$7396)</f>
        <v>4.25</v>
      </c>
    </row>
    <row r="307" spans="15:16" x14ac:dyDescent="0.35">
      <c r="O307">
        <v>286789</v>
      </c>
      <c r="P307" s="10">
        <f>SUMIF(TransactionData!$A$2:$A$7396,TransactionAnalysis!O307,TransactionData!$M$2:$M$7396)</f>
        <v>4.75</v>
      </c>
    </row>
    <row r="308" spans="15:16" x14ac:dyDescent="0.35">
      <c r="O308">
        <v>286788</v>
      </c>
      <c r="P308" s="10">
        <f>SUMIF(TransactionData!$A$2:$A$7396,TransactionAnalysis!O308,TransactionData!$M$2:$M$7396)</f>
        <v>3.75</v>
      </c>
    </row>
    <row r="309" spans="15:16" x14ac:dyDescent="0.35">
      <c r="O309">
        <v>286787</v>
      </c>
      <c r="P309" s="10">
        <f>SUMIF(TransactionData!$A$2:$A$7396,TransactionAnalysis!O309,TransactionData!$M$2:$M$7396)</f>
        <v>3.5</v>
      </c>
    </row>
    <row r="310" spans="15:16" x14ac:dyDescent="0.35">
      <c r="O310">
        <v>286786</v>
      </c>
      <c r="P310" s="10">
        <f>SUMIF(TransactionData!$A$2:$A$7396,TransactionAnalysis!O310,TransactionData!$M$2:$M$7396)</f>
        <v>7</v>
      </c>
    </row>
    <row r="311" spans="15:16" x14ac:dyDescent="0.35">
      <c r="O311">
        <v>286785</v>
      </c>
      <c r="P311" s="10">
        <f>SUMIF(TransactionData!$A$2:$A$7396,TransactionAnalysis!O311,TransactionData!$M$2:$M$7396)</f>
        <v>3</v>
      </c>
    </row>
    <row r="312" spans="15:16" x14ac:dyDescent="0.35">
      <c r="O312">
        <v>286784</v>
      </c>
      <c r="P312" s="10">
        <f>SUMIF(TransactionData!$A$2:$A$7396,TransactionAnalysis!O312,TransactionData!$M$2:$M$7396)</f>
        <v>3.5</v>
      </c>
    </row>
    <row r="313" spans="15:16" x14ac:dyDescent="0.35">
      <c r="O313">
        <v>286783</v>
      </c>
      <c r="P313" s="10">
        <f>SUMIF(TransactionData!$A$2:$A$7396,TransactionAnalysis!O313,TransactionData!$M$2:$M$7396)</f>
        <v>4.75</v>
      </c>
    </row>
    <row r="314" spans="15:16" x14ac:dyDescent="0.35">
      <c r="O314">
        <v>286782</v>
      </c>
      <c r="P314" s="10">
        <f>SUMIF(TransactionData!$A$2:$A$7396,TransactionAnalysis!O314,TransactionData!$M$2:$M$7396)</f>
        <v>3.5</v>
      </c>
    </row>
    <row r="315" spans="15:16" x14ac:dyDescent="0.35">
      <c r="O315">
        <v>286781</v>
      </c>
      <c r="P315" s="10">
        <f>SUMIF(TransactionData!$A$2:$A$7396,TransactionAnalysis!O315,TransactionData!$M$2:$M$7396)</f>
        <v>4.25</v>
      </c>
    </row>
    <row r="316" spans="15:16" x14ac:dyDescent="0.35">
      <c r="O316">
        <v>286779</v>
      </c>
      <c r="P316" s="10">
        <f>SUMIF(TransactionData!$A$2:$A$7396,TransactionAnalysis!O316,TransactionData!$M$2:$M$7396)</f>
        <v>3.5</v>
      </c>
    </row>
    <row r="317" spans="15:16" x14ac:dyDescent="0.35">
      <c r="O317">
        <v>286778</v>
      </c>
      <c r="P317" s="10">
        <f>SUMIF(TransactionData!$A$2:$A$7396,TransactionAnalysis!O317,TransactionData!$M$2:$M$7396)</f>
        <v>17.5</v>
      </c>
    </row>
    <row r="318" spans="15:16" x14ac:dyDescent="0.35">
      <c r="O318">
        <v>286776</v>
      </c>
      <c r="P318" s="10">
        <f>SUMIF(TransactionData!$A$2:$A$7396,TransactionAnalysis!O318,TransactionData!$M$2:$M$7396)</f>
        <v>6.5</v>
      </c>
    </row>
    <row r="319" spans="15:16" x14ac:dyDescent="0.35">
      <c r="O319">
        <v>286775</v>
      </c>
      <c r="P319" s="10">
        <f>SUMIF(TransactionData!$A$2:$A$7396,TransactionAnalysis!O319,TransactionData!$M$2:$M$7396)</f>
        <v>3.5</v>
      </c>
    </row>
    <row r="320" spans="15:16" x14ac:dyDescent="0.35">
      <c r="O320">
        <v>286774</v>
      </c>
      <c r="P320" s="10">
        <f>SUMIF(TransactionData!$A$2:$A$7396,TransactionAnalysis!O320,TransactionData!$M$2:$M$7396)</f>
        <v>5.5</v>
      </c>
    </row>
    <row r="321" spans="15:16" x14ac:dyDescent="0.35">
      <c r="O321">
        <v>286772</v>
      </c>
      <c r="P321" s="10">
        <f>SUMIF(TransactionData!$A$2:$A$7396,TransactionAnalysis!O321,TransactionData!$M$2:$M$7396)</f>
        <v>4.25</v>
      </c>
    </row>
    <row r="322" spans="15:16" x14ac:dyDescent="0.35">
      <c r="O322">
        <v>286771</v>
      </c>
      <c r="P322" s="10">
        <f>SUMIF(TransactionData!$A$2:$A$7396,TransactionAnalysis!O322,TransactionData!$M$2:$M$7396)</f>
        <v>3.75</v>
      </c>
    </row>
    <row r="323" spans="15:16" x14ac:dyDescent="0.35">
      <c r="O323">
        <v>286769</v>
      </c>
      <c r="P323" s="10">
        <f>SUMIF(TransactionData!$A$2:$A$7396,TransactionAnalysis!O323,TransactionData!$M$2:$M$7396)</f>
        <v>4.75</v>
      </c>
    </row>
    <row r="324" spans="15:16" x14ac:dyDescent="0.35">
      <c r="O324">
        <v>286767</v>
      </c>
      <c r="P324" s="10">
        <f>SUMIF(TransactionData!$A$2:$A$7396,TransactionAnalysis!O324,TransactionData!$M$2:$M$7396)</f>
        <v>3.5</v>
      </c>
    </row>
    <row r="325" spans="15:16" x14ac:dyDescent="0.35">
      <c r="O325">
        <v>286765</v>
      </c>
      <c r="P325" s="10">
        <f>SUMIF(TransactionData!$A$2:$A$7396,TransactionAnalysis!O325,TransactionData!$M$2:$M$7396)</f>
        <v>3.5</v>
      </c>
    </row>
    <row r="326" spans="15:16" x14ac:dyDescent="0.35">
      <c r="O326">
        <v>286763</v>
      </c>
      <c r="P326" s="10">
        <f>SUMIF(TransactionData!$A$2:$A$7396,TransactionAnalysis!O326,TransactionData!$M$2:$M$7396)</f>
        <v>3.5</v>
      </c>
    </row>
    <row r="327" spans="15:16" x14ac:dyDescent="0.35">
      <c r="O327">
        <v>286762</v>
      </c>
      <c r="P327" s="10">
        <f>SUMIF(TransactionData!$A$2:$A$7396,TransactionAnalysis!O327,TransactionData!$M$2:$M$7396)</f>
        <v>5.5</v>
      </c>
    </row>
    <row r="328" spans="15:16" x14ac:dyDescent="0.35">
      <c r="O328">
        <v>286761</v>
      </c>
      <c r="P328" s="10">
        <f>SUMIF(TransactionData!$A$2:$A$7396,TransactionAnalysis!O328,TransactionData!$M$2:$M$7396)</f>
        <v>1.25</v>
      </c>
    </row>
    <row r="329" spans="15:16" x14ac:dyDescent="0.35">
      <c r="O329">
        <v>286760</v>
      </c>
      <c r="P329" s="10">
        <f>SUMIF(TransactionData!$A$2:$A$7396,TransactionAnalysis!O329,TransactionData!$M$2:$M$7396)</f>
        <v>3.5</v>
      </c>
    </row>
    <row r="330" spans="15:16" x14ac:dyDescent="0.35">
      <c r="O330">
        <v>286758</v>
      </c>
      <c r="P330" s="10">
        <f>SUMIF(TransactionData!$A$2:$A$7396,TransactionAnalysis!O330,TransactionData!$M$2:$M$7396)</f>
        <v>6.5</v>
      </c>
    </row>
    <row r="331" spans="15:16" x14ac:dyDescent="0.35">
      <c r="O331">
        <v>286757</v>
      </c>
      <c r="P331" s="10">
        <f>SUMIF(TransactionData!$A$2:$A$7396,TransactionAnalysis!O331,TransactionData!$M$2:$M$7396)</f>
        <v>3.75</v>
      </c>
    </row>
    <row r="332" spans="15:16" x14ac:dyDescent="0.35">
      <c r="O332">
        <v>286755</v>
      </c>
      <c r="P332" s="10">
        <f>SUMIF(TransactionData!$A$2:$A$7396,TransactionAnalysis!O332,TransactionData!$M$2:$M$7396)</f>
        <v>14.95</v>
      </c>
    </row>
    <row r="333" spans="15:16" x14ac:dyDescent="0.35">
      <c r="O333">
        <v>286754</v>
      </c>
      <c r="P333" s="10">
        <f>SUMIF(TransactionData!$A$2:$A$7396,TransactionAnalysis!O333,TransactionData!$M$2:$M$7396)</f>
        <v>1.25</v>
      </c>
    </row>
    <row r="334" spans="15:16" x14ac:dyDescent="0.35">
      <c r="O334">
        <v>286753</v>
      </c>
      <c r="P334" s="10">
        <f>SUMIF(TransactionData!$A$2:$A$7396,TransactionAnalysis!O334,TransactionData!$M$2:$M$7396)</f>
        <v>3.75</v>
      </c>
    </row>
    <row r="335" spans="15:16" x14ac:dyDescent="0.35">
      <c r="O335">
        <v>286752</v>
      </c>
      <c r="P335" s="10">
        <f>SUMIF(TransactionData!$A$2:$A$7396,TransactionAnalysis!O335,TransactionData!$M$2:$M$7396)</f>
        <v>7.75</v>
      </c>
    </row>
    <row r="336" spans="15:16" x14ac:dyDescent="0.35">
      <c r="O336">
        <v>286750</v>
      </c>
      <c r="P336" s="10">
        <f>SUMIF(TransactionData!$A$2:$A$7396,TransactionAnalysis!O336,TransactionData!$M$2:$M$7396)</f>
        <v>3.5</v>
      </c>
    </row>
    <row r="337" spans="15:16" x14ac:dyDescent="0.35">
      <c r="O337">
        <v>286749</v>
      </c>
      <c r="P337" s="10">
        <f>SUMIF(TransactionData!$A$2:$A$7396,TransactionAnalysis!O337,TransactionData!$M$2:$M$7396)</f>
        <v>3.5</v>
      </c>
    </row>
    <row r="338" spans="15:16" x14ac:dyDescent="0.35">
      <c r="O338">
        <v>286746</v>
      </c>
      <c r="P338" s="10">
        <f>SUMIF(TransactionData!$A$2:$A$7396,TransactionAnalysis!O338,TransactionData!$M$2:$M$7396)</f>
        <v>4.75</v>
      </c>
    </row>
    <row r="339" spans="15:16" x14ac:dyDescent="0.35">
      <c r="O339">
        <v>286745</v>
      </c>
      <c r="P339" s="10">
        <f>SUMIF(TransactionData!$A$2:$A$7396,TransactionAnalysis!O339,TransactionData!$M$2:$M$7396)</f>
        <v>7.25</v>
      </c>
    </row>
    <row r="340" spans="15:16" x14ac:dyDescent="0.35">
      <c r="O340">
        <v>286744</v>
      </c>
      <c r="P340" s="10">
        <f>SUMIF(TransactionData!$A$2:$A$7396,TransactionAnalysis!O340,TransactionData!$M$2:$M$7396)</f>
        <v>5.5</v>
      </c>
    </row>
    <row r="341" spans="15:16" x14ac:dyDescent="0.35">
      <c r="O341">
        <v>286741</v>
      </c>
      <c r="P341" s="10">
        <f>SUMIF(TransactionData!$A$2:$A$7396,TransactionAnalysis!O341,TransactionData!$M$2:$M$7396)</f>
        <v>4.75</v>
      </c>
    </row>
    <row r="342" spans="15:16" x14ac:dyDescent="0.35">
      <c r="O342">
        <v>286740</v>
      </c>
      <c r="P342" s="10">
        <f>SUMIF(TransactionData!$A$2:$A$7396,TransactionAnalysis!O342,TransactionData!$M$2:$M$7396)</f>
        <v>3.75</v>
      </c>
    </row>
    <row r="343" spans="15:16" x14ac:dyDescent="0.35">
      <c r="O343">
        <v>286739</v>
      </c>
      <c r="P343" s="10">
        <f>SUMIF(TransactionData!$A$2:$A$7396,TransactionAnalysis!O343,TransactionData!$M$2:$M$7396)</f>
        <v>4.75</v>
      </c>
    </row>
    <row r="344" spans="15:16" x14ac:dyDescent="0.35">
      <c r="O344">
        <v>286737</v>
      </c>
      <c r="P344" s="10">
        <f>SUMIF(TransactionData!$A$2:$A$7396,TransactionAnalysis!O344,TransactionData!$M$2:$M$7396)</f>
        <v>1</v>
      </c>
    </row>
    <row r="345" spans="15:16" x14ac:dyDescent="0.35">
      <c r="O345">
        <v>286735</v>
      </c>
      <c r="P345" s="10">
        <f>SUMIF(TransactionData!$A$2:$A$7396,TransactionAnalysis!O345,TransactionData!$M$2:$M$7396)</f>
        <v>5.5</v>
      </c>
    </row>
    <row r="346" spans="15:16" x14ac:dyDescent="0.35">
      <c r="O346">
        <v>286731</v>
      </c>
      <c r="P346" s="10">
        <f>SUMIF(TransactionData!$A$2:$A$7396,TransactionAnalysis!O346,TransactionData!$M$2:$M$7396)</f>
        <v>6.5</v>
      </c>
    </row>
    <row r="347" spans="15:16" x14ac:dyDescent="0.35">
      <c r="O347">
        <v>286730</v>
      </c>
      <c r="P347" s="10">
        <f>SUMIF(TransactionData!$A$2:$A$7396,TransactionAnalysis!O347,TransactionData!$M$2:$M$7396)</f>
        <v>5</v>
      </c>
    </row>
    <row r="348" spans="15:16" x14ac:dyDescent="0.35">
      <c r="O348">
        <v>286729</v>
      </c>
      <c r="P348" s="10">
        <f>SUMIF(TransactionData!$A$2:$A$7396,TransactionAnalysis!O348,TransactionData!$M$2:$M$7396)</f>
        <v>3</v>
      </c>
    </row>
    <row r="349" spans="15:16" x14ac:dyDescent="0.35">
      <c r="O349">
        <v>286728</v>
      </c>
      <c r="P349" s="10">
        <f>SUMIF(TransactionData!$A$2:$A$7396,TransactionAnalysis!O349,TransactionData!$M$2:$M$7396)</f>
        <v>3.75</v>
      </c>
    </row>
    <row r="350" spans="15:16" x14ac:dyDescent="0.35">
      <c r="O350">
        <v>286727</v>
      </c>
      <c r="P350" s="10">
        <f>SUMIF(TransactionData!$A$2:$A$7396,TransactionAnalysis!O350,TransactionData!$M$2:$M$7396)</f>
        <v>6</v>
      </c>
    </row>
    <row r="351" spans="15:16" x14ac:dyDescent="0.35">
      <c r="O351">
        <v>286726</v>
      </c>
      <c r="P351" s="10">
        <f>SUMIF(TransactionData!$A$2:$A$7396,TransactionAnalysis!O351,TransactionData!$M$2:$M$7396)</f>
        <v>6.75</v>
      </c>
    </row>
    <row r="352" spans="15:16" x14ac:dyDescent="0.35">
      <c r="O352">
        <v>286725</v>
      </c>
      <c r="P352" s="10">
        <f>SUMIF(TransactionData!$A$2:$A$7396,TransactionAnalysis!O352,TransactionData!$M$2:$M$7396)</f>
        <v>3</v>
      </c>
    </row>
    <row r="353" spans="15:16" x14ac:dyDescent="0.35">
      <c r="O353">
        <v>286724</v>
      </c>
      <c r="P353" s="10">
        <f>SUMIF(TransactionData!$A$2:$A$7396,TransactionAnalysis!O353,TransactionData!$M$2:$M$7396)</f>
        <v>3</v>
      </c>
    </row>
    <row r="354" spans="15:16" x14ac:dyDescent="0.35">
      <c r="O354">
        <v>286723</v>
      </c>
      <c r="P354" s="10">
        <f>SUMIF(TransactionData!$A$2:$A$7396,TransactionAnalysis!O354,TransactionData!$M$2:$M$7396)</f>
        <v>3.75</v>
      </c>
    </row>
    <row r="355" spans="15:16" x14ac:dyDescent="0.35">
      <c r="O355">
        <v>286722</v>
      </c>
      <c r="P355" s="10">
        <f>SUMIF(TransactionData!$A$2:$A$7396,TransactionAnalysis!O355,TransactionData!$M$2:$M$7396)</f>
        <v>3.75</v>
      </c>
    </row>
    <row r="356" spans="15:16" x14ac:dyDescent="0.35">
      <c r="O356">
        <v>286721</v>
      </c>
      <c r="P356" s="10">
        <f>SUMIF(TransactionData!$A$2:$A$7396,TransactionAnalysis!O356,TransactionData!$M$2:$M$7396)</f>
        <v>6.5</v>
      </c>
    </row>
    <row r="357" spans="15:16" x14ac:dyDescent="0.35">
      <c r="O357">
        <v>286720</v>
      </c>
      <c r="P357" s="10">
        <f>SUMIF(TransactionData!$A$2:$A$7396,TransactionAnalysis!O357,TransactionData!$M$2:$M$7396)</f>
        <v>5</v>
      </c>
    </row>
    <row r="358" spans="15:16" x14ac:dyDescent="0.35">
      <c r="O358">
        <v>286719</v>
      </c>
      <c r="P358" s="10">
        <f>SUMIF(TransactionData!$A$2:$A$7396,TransactionAnalysis!O358,TransactionData!$M$2:$M$7396)</f>
        <v>6.25</v>
      </c>
    </row>
    <row r="359" spans="15:16" x14ac:dyDescent="0.35">
      <c r="O359">
        <v>286718</v>
      </c>
      <c r="P359" s="10">
        <f>SUMIF(TransactionData!$A$2:$A$7396,TransactionAnalysis!O359,TransactionData!$M$2:$M$7396)</f>
        <v>3</v>
      </c>
    </row>
    <row r="360" spans="15:16" x14ac:dyDescent="0.35">
      <c r="O360">
        <v>286717</v>
      </c>
      <c r="P360" s="10">
        <f>SUMIF(TransactionData!$A$2:$A$7396,TransactionAnalysis!O360,TransactionData!$M$2:$M$7396)</f>
        <v>5.25</v>
      </c>
    </row>
    <row r="361" spans="15:16" x14ac:dyDescent="0.35">
      <c r="O361">
        <v>286716</v>
      </c>
      <c r="P361" s="10">
        <f>SUMIF(TransactionData!$A$2:$A$7396,TransactionAnalysis!O361,TransactionData!$M$2:$M$7396)</f>
        <v>3</v>
      </c>
    </row>
    <row r="362" spans="15:16" x14ac:dyDescent="0.35">
      <c r="O362">
        <v>286715</v>
      </c>
      <c r="P362" s="10">
        <f>SUMIF(TransactionData!$A$2:$A$7396,TransactionAnalysis!O362,TransactionData!$M$2:$M$7396)</f>
        <v>5</v>
      </c>
    </row>
    <row r="363" spans="15:16" x14ac:dyDescent="0.35">
      <c r="O363">
        <v>286714</v>
      </c>
      <c r="P363" s="10">
        <f>SUMIF(TransactionData!$A$2:$A$7396,TransactionAnalysis!O363,TransactionData!$M$2:$M$7396)</f>
        <v>3.75</v>
      </c>
    </row>
    <row r="364" spans="15:16" x14ac:dyDescent="0.35">
      <c r="O364">
        <v>286713</v>
      </c>
      <c r="P364" s="10">
        <f>SUMIF(TransactionData!$A$2:$A$7396,TransactionAnalysis!O364,TransactionData!$M$2:$M$7396)</f>
        <v>2.75</v>
      </c>
    </row>
    <row r="365" spans="15:16" x14ac:dyDescent="0.35">
      <c r="O365">
        <v>286712</v>
      </c>
      <c r="P365" s="10">
        <f>SUMIF(TransactionData!$A$2:$A$7396,TransactionAnalysis!O365,TransactionData!$M$2:$M$7396)</f>
        <v>2.75</v>
      </c>
    </row>
    <row r="366" spans="15:16" x14ac:dyDescent="0.35">
      <c r="O366">
        <v>286711</v>
      </c>
      <c r="P366" s="10">
        <f>SUMIF(TransactionData!$A$2:$A$7396,TransactionAnalysis!O366,TransactionData!$M$2:$M$7396)</f>
        <v>5</v>
      </c>
    </row>
    <row r="367" spans="15:16" x14ac:dyDescent="0.35">
      <c r="O367">
        <v>286710</v>
      </c>
      <c r="P367" s="10">
        <f>SUMIF(TransactionData!$A$2:$A$7396,TransactionAnalysis!O367,TransactionData!$M$2:$M$7396)</f>
        <v>5.75</v>
      </c>
    </row>
    <row r="368" spans="15:16" x14ac:dyDescent="0.35">
      <c r="O368">
        <v>286709</v>
      </c>
      <c r="P368" s="10">
        <f>SUMIF(TransactionData!$A$2:$A$7396,TransactionAnalysis!O368,TransactionData!$M$2:$M$7396)</f>
        <v>2.75</v>
      </c>
    </row>
    <row r="369" spans="15:16" x14ac:dyDescent="0.35">
      <c r="O369">
        <v>286708</v>
      </c>
      <c r="P369" s="10">
        <f>SUMIF(TransactionData!$A$2:$A$7396,TransactionAnalysis!O369,TransactionData!$M$2:$M$7396)</f>
        <v>2.75</v>
      </c>
    </row>
    <row r="370" spans="15:16" x14ac:dyDescent="0.35">
      <c r="O370">
        <v>286707</v>
      </c>
      <c r="P370" s="10">
        <f>SUMIF(TransactionData!$A$2:$A$7396,TransactionAnalysis!O370,TransactionData!$M$2:$M$7396)</f>
        <v>3</v>
      </c>
    </row>
    <row r="371" spans="15:16" x14ac:dyDescent="0.35">
      <c r="O371">
        <v>286706</v>
      </c>
      <c r="P371" s="10">
        <f>SUMIF(TransactionData!$A$2:$A$7396,TransactionAnalysis!O371,TransactionData!$M$2:$M$7396)</f>
        <v>5</v>
      </c>
    </row>
    <row r="372" spans="15:16" x14ac:dyDescent="0.35">
      <c r="O372">
        <v>286705</v>
      </c>
      <c r="P372" s="10">
        <f>SUMIF(TransactionData!$A$2:$A$7396,TransactionAnalysis!O372,TransactionData!$M$2:$M$7396)</f>
        <v>2.75</v>
      </c>
    </row>
    <row r="373" spans="15:16" x14ac:dyDescent="0.35">
      <c r="O373">
        <v>286704</v>
      </c>
      <c r="P373" s="10">
        <f>SUMIF(TransactionData!$A$2:$A$7396,TransactionAnalysis!O373,TransactionData!$M$2:$M$7396)</f>
        <v>5</v>
      </c>
    </row>
    <row r="374" spans="15:16" x14ac:dyDescent="0.35">
      <c r="O374">
        <v>286703</v>
      </c>
      <c r="P374" s="10">
        <f>SUMIF(TransactionData!$A$2:$A$7396,TransactionAnalysis!O374,TransactionData!$M$2:$M$7396)</f>
        <v>5.75</v>
      </c>
    </row>
    <row r="375" spans="15:16" x14ac:dyDescent="0.35">
      <c r="O375">
        <v>286702</v>
      </c>
      <c r="P375" s="10">
        <f>SUMIF(TransactionData!$A$2:$A$7396,TransactionAnalysis!O375,TransactionData!$M$2:$M$7396)</f>
        <v>5.25</v>
      </c>
    </row>
    <row r="376" spans="15:16" x14ac:dyDescent="0.35">
      <c r="O376">
        <v>286701</v>
      </c>
      <c r="P376" s="10">
        <f>SUMIF(TransactionData!$A$2:$A$7396,TransactionAnalysis!O376,TransactionData!$M$2:$M$7396)</f>
        <v>2.75</v>
      </c>
    </row>
    <row r="377" spans="15:16" x14ac:dyDescent="0.35">
      <c r="O377">
        <v>286700</v>
      </c>
      <c r="P377" s="10">
        <f>SUMIF(TransactionData!$A$2:$A$7396,TransactionAnalysis!O377,TransactionData!$M$2:$M$7396)</f>
        <v>2.75</v>
      </c>
    </row>
    <row r="378" spans="15:16" x14ac:dyDescent="0.35">
      <c r="O378">
        <v>286699</v>
      </c>
      <c r="P378" s="10">
        <f>SUMIF(TransactionData!$A$2:$A$7396,TransactionAnalysis!O378,TransactionData!$M$2:$M$7396)</f>
        <v>3.75</v>
      </c>
    </row>
    <row r="379" spans="15:16" x14ac:dyDescent="0.35">
      <c r="O379">
        <v>286698</v>
      </c>
      <c r="P379" s="10">
        <f>SUMIF(TransactionData!$A$2:$A$7396,TransactionAnalysis!O379,TransactionData!$M$2:$M$7396)</f>
        <v>3.75</v>
      </c>
    </row>
    <row r="380" spans="15:16" x14ac:dyDescent="0.35">
      <c r="O380">
        <v>286697</v>
      </c>
      <c r="P380" s="10">
        <f>SUMIF(TransactionData!$A$2:$A$7396,TransactionAnalysis!O380,TransactionData!$M$2:$M$7396)</f>
        <v>6.75</v>
      </c>
    </row>
    <row r="381" spans="15:16" x14ac:dyDescent="0.35">
      <c r="O381">
        <v>286696</v>
      </c>
      <c r="P381" s="10">
        <f>SUMIF(TransactionData!$A$2:$A$7396,TransactionAnalysis!O381,TransactionData!$M$2:$M$7396)</f>
        <v>5.25</v>
      </c>
    </row>
    <row r="382" spans="15:16" x14ac:dyDescent="0.35">
      <c r="O382">
        <v>286695</v>
      </c>
      <c r="P382" s="10">
        <f>SUMIF(TransactionData!$A$2:$A$7396,TransactionAnalysis!O382,TransactionData!$M$2:$M$7396)</f>
        <v>2.75</v>
      </c>
    </row>
    <row r="383" spans="15:16" x14ac:dyDescent="0.35">
      <c r="O383">
        <v>286694</v>
      </c>
      <c r="P383" s="10">
        <f>SUMIF(TransactionData!$A$2:$A$7396,TransactionAnalysis!O383,TransactionData!$M$2:$M$7396)</f>
        <v>3.75</v>
      </c>
    </row>
    <row r="384" spans="15:16" x14ac:dyDescent="0.35">
      <c r="O384">
        <v>286693</v>
      </c>
      <c r="P384" s="10">
        <f>SUMIF(TransactionData!$A$2:$A$7396,TransactionAnalysis!O384,TransactionData!$M$2:$M$7396)</f>
        <v>5.75</v>
      </c>
    </row>
    <row r="385" spans="15:16" x14ac:dyDescent="0.35">
      <c r="O385">
        <v>286692</v>
      </c>
      <c r="P385" s="10">
        <f>SUMIF(TransactionData!$A$2:$A$7396,TransactionAnalysis!O385,TransactionData!$M$2:$M$7396)</f>
        <v>7.25</v>
      </c>
    </row>
    <row r="386" spans="15:16" x14ac:dyDescent="0.35">
      <c r="O386">
        <v>286691</v>
      </c>
      <c r="P386" s="10">
        <f>SUMIF(TransactionData!$A$2:$A$7396,TransactionAnalysis!O386,TransactionData!$M$2:$M$7396)</f>
        <v>11.5</v>
      </c>
    </row>
    <row r="387" spans="15:16" x14ac:dyDescent="0.35">
      <c r="O387">
        <v>286690</v>
      </c>
      <c r="P387" s="10">
        <f>SUMIF(TransactionData!$A$2:$A$7396,TransactionAnalysis!O387,TransactionData!$M$2:$M$7396)</f>
        <v>3.75</v>
      </c>
    </row>
    <row r="388" spans="15:16" x14ac:dyDescent="0.35">
      <c r="O388">
        <v>286689</v>
      </c>
      <c r="P388" s="10">
        <f>SUMIF(TransactionData!$A$2:$A$7396,TransactionAnalysis!O388,TransactionData!$M$2:$M$7396)</f>
        <v>3.75</v>
      </c>
    </row>
    <row r="389" spans="15:16" x14ac:dyDescent="0.35">
      <c r="O389">
        <v>286688</v>
      </c>
      <c r="P389" s="10">
        <f>SUMIF(TransactionData!$A$2:$A$7396,TransactionAnalysis!O389,TransactionData!$M$2:$M$7396)</f>
        <v>2.75</v>
      </c>
    </row>
    <row r="390" spans="15:16" x14ac:dyDescent="0.35">
      <c r="O390">
        <v>286687</v>
      </c>
      <c r="P390" s="10">
        <f>SUMIF(TransactionData!$A$2:$A$7396,TransactionAnalysis!O390,TransactionData!$M$2:$M$7396)</f>
        <v>2.75</v>
      </c>
    </row>
    <row r="391" spans="15:16" x14ac:dyDescent="0.35">
      <c r="O391">
        <v>286686</v>
      </c>
      <c r="P391" s="10">
        <f>SUMIF(TransactionData!$A$2:$A$7396,TransactionAnalysis!O391,TransactionData!$M$2:$M$7396)</f>
        <v>5</v>
      </c>
    </row>
    <row r="392" spans="15:16" x14ac:dyDescent="0.35">
      <c r="O392">
        <v>286685</v>
      </c>
      <c r="P392" s="10">
        <f>SUMIF(TransactionData!$A$2:$A$7396,TransactionAnalysis!O392,TransactionData!$M$2:$M$7396)</f>
        <v>5.75</v>
      </c>
    </row>
    <row r="393" spans="15:16" x14ac:dyDescent="0.35">
      <c r="O393">
        <v>286684</v>
      </c>
      <c r="P393" s="10">
        <f>SUMIF(TransactionData!$A$2:$A$7396,TransactionAnalysis!O393,TransactionData!$M$2:$M$7396)</f>
        <v>5.75</v>
      </c>
    </row>
    <row r="394" spans="15:16" x14ac:dyDescent="0.35">
      <c r="O394">
        <v>286683</v>
      </c>
      <c r="P394" s="10">
        <f>SUMIF(TransactionData!$A$2:$A$7396,TransactionAnalysis!O394,TransactionData!$M$2:$M$7396)</f>
        <v>5.75</v>
      </c>
    </row>
    <row r="395" spans="15:16" x14ac:dyDescent="0.35">
      <c r="O395">
        <v>286682</v>
      </c>
      <c r="P395" s="10">
        <f>SUMIF(TransactionData!$A$2:$A$7396,TransactionAnalysis!O395,TransactionData!$M$2:$M$7396)</f>
        <v>5.75</v>
      </c>
    </row>
    <row r="396" spans="15:16" x14ac:dyDescent="0.35">
      <c r="O396">
        <v>286681</v>
      </c>
      <c r="P396" s="10">
        <f>SUMIF(TransactionData!$A$2:$A$7396,TransactionAnalysis!O396,TransactionData!$M$2:$M$7396)</f>
        <v>2.75</v>
      </c>
    </row>
    <row r="397" spans="15:16" x14ac:dyDescent="0.35">
      <c r="O397">
        <v>286680</v>
      </c>
      <c r="P397" s="10">
        <f>SUMIF(TransactionData!$A$2:$A$7396,TransactionAnalysis!O397,TransactionData!$M$2:$M$7396)</f>
        <v>5.75</v>
      </c>
    </row>
    <row r="398" spans="15:16" x14ac:dyDescent="0.35">
      <c r="O398">
        <v>287177</v>
      </c>
      <c r="P398" s="10">
        <f>SUMIF(TransactionData!$A$2:$A$7396,TransactionAnalysis!O398,TransactionData!$M$2:$M$7396)</f>
        <v>8.25</v>
      </c>
    </row>
    <row r="399" spans="15:16" x14ac:dyDescent="0.35">
      <c r="O399">
        <v>287175</v>
      </c>
      <c r="P399" s="10">
        <f>SUMIF(TransactionData!$A$2:$A$7396,TransactionAnalysis!O399,TransactionData!$M$2:$M$7396)</f>
        <v>4.25</v>
      </c>
    </row>
    <row r="400" spans="15:16" x14ac:dyDescent="0.35">
      <c r="O400">
        <v>287174</v>
      </c>
      <c r="P400" s="10">
        <f>SUMIF(TransactionData!$A$2:$A$7396,TransactionAnalysis!O400,TransactionData!$M$2:$M$7396)</f>
        <v>9.5</v>
      </c>
    </row>
    <row r="401" spans="15:16" x14ac:dyDescent="0.35">
      <c r="O401">
        <v>287173</v>
      </c>
      <c r="P401" s="10">
        <f>SUMIF(TransactionData!$A$2:$A$7396,TransactionAnalysis!O401,TransactionData!$M$2:$M$7396)</f>
        <v>9.75</v>
      </c>
    </row>
    <row r="402" spans="15:16" x14ac:dyDescent="0.35">
      <c r="O402">
        <v>287172</v>
      </c>
      <c r="P402" s="10">
        <f>SUMIF(TransactionData!$A$2:$A$7396,TransactionAnalysis!O402,TransactionData!$M$2:$M$7396)</f>
        <v>14.95</v>
      </c>
    </row>
    <row r="403" spans="15:16" x14ac:dyDescent="0.35">
      <c r="O403">
        <v>287171</v>
      </c>
      <c r="P403" s="10">
        <f>SUMIF(TransactionData!$A$2:$A$7396,TransactionAnalysis!O403,TransactionData!$M$2:$M$7396)</f>
        <v>2.25</v>
      </c>
    </row>
    <row r="404" spans="15:16" x14ac:dyDescent="0.35">
      <c r="O404">
        <v>287170</v>
      </c>
      <c r="P404" s="10">
        <f>SUMIF(TransactionData!$A$2:$A$7396,TransactionAnalysis!O404,TransactionData!$M$2:$M$7396)</f>
        <v>5.75</v>
      </c>
    </row>
    <row r="405" spans="15:16" x14ac:dyDescent="0.35">
      <c r="O405">
        <v>287169</v>
      </c>
      <c r="P405" s="10">
        <f>SUMIF(TransactionData!$A$2:$A$7396,TransactionAnalysis!O405,TransactionData!$M$2:$M$7396)</f>
        <v>4.25</v>
      </c>
    </row>
    <row r="406" spans="15:16" x14ac:dyDescent="0.35">
      <c r="O406">
        <v>287168</v>
      </c>
      <c r="P406" s="10">
        <f>SUMIF(TransactionData!$A$2:$A$7396,TransactionAnalysis!O406,TransactionData!$M$2:$M$7396)</f>
        <v>44.849999999999994</v>
      </c>
    </row>
    <row r="407" spans="15:16" x14ac:dyDescent="0.35">
      <c r="O407">
        <v>287167</v>
      </c>
      <c r="P407" s="10">
        <f>SUMIF(TransactionData!$A$2:$A$7396,TransactionAnalysis!O407,TransactionData!$M$2:$M$7396)</f>
        <v>4.25</v>
      </c>
    </row>
    <row r="408" spans="15:16" x14ac:dyDescent="0.35">
      <c r="O408">
        <v>287166</v>
      </c>
      <c r="P408" s="10">
        <f>SUMIF(TransactionData!$A$2:$A$7396,TransactionAnalysis!O408,TransactionData!$M$2:$M$7396)</f>
        <v>2.5</v>
      </c>
    </row>
    <row r="409" spans="15:16" x14ac:dyDescent="0.35">
      <c r="O409">
        <v>287165</v>
      </c>
      <c r="P409" s="10">
        <f>SUMIF(TransactionData!$A$2:$A$7396,TransactionAnalysis!O409,TransactionData!$M$2:$M$7396)</f>
        <v>3.75</v>
      </c>
    </row>
    <row r="410" spans="15:16" x14ac:dyDescent="0.35">
      <c r="O410">
        <v>287164</v>
      </c>
      <c r="P410" s="10">
        <f>SUMIF(TransactionData!$A$2:$A$7396,TransactionAnalysis!O410,TransactionData!$M$2:$M$7396)</f>
        <v>2.5</v>
      </c>
    </row>
    <row r="411" spans="15:16" x14ac:dyDescent="0.35">
      <c r="O411">
        <v>287163</v>
      </c>
      <c r="P411" s="10">
        <f>SUMIF(TransactionData!$A$2:$A$7396,TransactionAnalysis!O411,TransactionData!$M$2:$M$7396)</f>
        <v>2.25</v>
      </c>
    </row>
    <row r="412" spans="15:16" x14ac:dyDescent="0.35">
      <c r="O412">
        <v>287162</v>
      </c>
      <c r="P412" s="10">
        <f>SUMIF(TransactionData!$A$2:$A$7396,TransactionAnalysis!O412,TransactionData!$M$2:$M$7396)</f>
        <v>5.5</v>
      </c>
    </row>
    <row r="413" spans="15:16" x14ac:dyDescent="0.35">
      <c r="O413">
        <v>287161</v>
      </c>
      <c r="P413" s="10">
        <f>SUMIF(TransactionData!$A$2:$A$7396,TransactionAnalysis!O413,TransactionData!$M$2:$M$7396)</f>
        <v>3.5</v>
      </c>
    </row>
    <row r="414" spans="15:16" x14ac:dyDescent="0.35">
      <c r="O414">
        <v>287160</v>
      </c>
      <c r="P414" s="10">
        <f>SUMIF(TransactionData!$A$2:$A$7396,TransactionAnalysis!O414,TransactionData!$M$2:$M$7396)</f>
        <v>6.5</v>
      </c>
    </row>
    <row r="415" spans="15:16" x14ac:dyDescent="0.35">
      <c r="O415">
        <v>287159</v>
      </c>
      <c r="P415" s="10">
        <f>SUMIF(TransactionData!$A$2:$A$7396,TransactionAnalysis!O415,TransactionData!$M$2:$M$7396)</f>
        <v>4.25</v>
      </c>
    </row>
    <row r="416" spans="15:16" x14ac:dyDescent="0.35">
      <c r="O416">
        <v>287158</v>
      </c>
      <c r="P416" s="10">
        <f>SUMIF(TransactionData!$A$2:$A$7396,TransactionAnalysis!O416,TransactionData!$M$2:$M$7396)</f>
        <v>5.75</v>
      </c>
    </row>
    <row r="417" spans="15:16" x14ac:dyDescent="0.35">
      <c r="O417">
        <v>287157</v>
      </c>
      <c r="P417" s="10">
        <f>SUMIF(TransactionData!$A$2:$A$7396,TransactionAnalysis!O417,TransactionData!$M$2:$M$7396)</f>
        <v>4.25</v>
      </c>
    </row>
    <row r="418" spans="15:16" x14ac:dyDescent="0.35">
      <c r="O418">
        <v>287156</v>
      </c>
      <c r="P418" s="10">
        <f>SUMIF(TransactionData!$A$2:$A$7396,TransactionAnalysis!O418,TransactionData!$M$2:$M$7396)</f>
        <v>4.25</v>
      </c>
    </row>
    <row r="419" spans="15:16" x14ac:dyDescent="0.35">
      <c r="O419">
        <v>287155</v>
      </c>
      <c r="P419" s="10">
        <f>SUMIF(TransactionData!$A$2:$A$7396,TransactionAnalysis!O419,TransactionData!$M$2:$M$7396)</f>
        <v>5.25</v>
      </c>
    </row>
    <row r="420" spans="15:16" x14ac:dyDescent="0.35">
      <c r="O420">
        <v>287153</v>
      </c>
      <c r="P420" s="10">
        <f>SUMIF(TransactionData!$A$2:$A$7396,TransactionAnalysis!O420,TransactionData!$M$2:$M$7396)</f>
        <v>11</v>
      </c>
    </row>
    <row r="421" spans="15:16" x14ac:dyDescent="0.35">
      <c r="O421">
        <v>287152</v>
      </c>
      <c r="P421" s="10">
        <f>SUMIF(TransactionData!$A$2:$A$7396,TransactionAnalysis!O421,TransactionData!$M$2:$M$7396)</f>
        <v>14</v>
      </c>
    </row>
    <row r="422" spans="15:16" x14ac:dyDescent="0.35">
      <c r="O422">
        <v>287151</v>
      </c>
      <c r="P422" s="10">
        <f>SUMIF(TransactionData!$A$2:$A$7396,TransactionAnalysis!O422,TransactionData!$M$2:$M$7396)</f>
        <v>3.5</v>
      </c>
    </row>
    <row r="423" spans="15:16" x14ac:dyDescent="0.35">
      <c r="O423">
        <v>287150</v>
      </c>
      <c r="P423" s="10">
        <f>SUMIF(TransactionData!$A$2:$A$7396,TransactionAnalysis!O423,TransactionData!$M$2:$M$7396)</f>
        <v>4.75</v>
      </c>
    </row>
    <row r="424" spans="15:16" x14ac:dyDescent="0.35">
      <c r="O424">
        <v>287149</v>
      </c>
      <c r="P424" s="10">
        <f>SUMIF(TransactionData!$A$2:$A$7396,TransactionAnalysis!O424,TransactionData!$M$2:$M$7396)</f>
        <v>8.5</v>
      </c>
    </row>
    <row r="425" spans="15:16" x14ac:dyDescent="0.35">
      <c r="O425">
        <v>287148</v>
      </c>
      <c r="P425" s="10">
        <f>SUMIF(TransactionData!$A$2:$A$7396,TransactionAnalysis!O425,TransactionData!$M$2:$M$7396)</f>
        <v>8.5</v>
      </c>
    </row>
    <row r="426" spans="15:16" x14ac:dyDescent="0.35">
      <c r="O426">
        <v>287147</v>
      </c>
      <c r="P426" s="10">
        <f>SUMIF(TransactionData!$A$2:$A$7396,TransactionAnalysis!O426,TransactionData!$M$2:$M$7396)</f>
        <v>4.25</v>
      </c>
    </row>
    <row r="427" spans="15:16" x14ac:dyDescent="0.35">
      <c r="O427">
        <v>287146</v>
      </c>
      <c r="P427" s="10">
        <f>SUMIF(TransactionData!$A$2:$A$7396,TransactionAnalysis!O427,TransactionData!$M$2:$M$7396)</f>
        <v>5.75</v>
      </c>
    </row>
    <row r="428" spans="15:16" x14ac:dyDescent="0.35">
      <c r="O428">
        <v>287145</v>
      </c>
      <c r="P428" s="10">
        <f>SUMIF(TransactionData!$A$2:$A$7396,TransactionAnalysis!O428,TransactionData!$M$2:$M$7396)</f>
        <v>4.75</v>
      </c>
    </row>
    <row r="429" spans="15:16" x14ac:dyDescent="0.35">
      <c r="O429">
        <v>287144</v>
      </c>
      <c r="P429" s="10">
        <f>SUMIF(TransactionData!$A$2:$A$7396,TransactionAnalysis!O429,TransactionData!$M$2:$M$7396)</f>
        <v>12.25</v>
      </c>
    </row>
    <row r="430" spans="15:16" x14ac:dyDescent="0.35">
      <c r="O430">
        <v>287143</v>
      </c>
      <c r="P430" s="10">
        <f>SUMIF(TransactionData!$A$2:$A$7396,TransactionAnalysis!O430,TransactionData!$M$2:$M$7396)</f>
        <v>6</v>
      </c>
    </row>
    <row r="431" spans="15:16" x14ac:dyDescent="0.35">
      <c r="O431">
        <v>287142</v>
      </c>
      <c r="P431" s="10">
        <f>SUMIF(TransactionData!$A$2:$A$7396,TransactionAnalysis!O431,TransactionData!$M$2:$M$7396)</f>
        <v>5.5</v>
      </c>
    </row>
    <row r="432" spans="15:16" x14ac:dyDescent="0.35">
      <c r="O432">
        <v>287140</v>
      </c>
      <c r="P432" s="10">
        <f>SUMIF(TransactionData!$A$2:$A$7396,TransactionAnalysis!O432,TransactionData!$M$2:$M$7396)</f>
        <v>4.25</v>
      </c>
    </row>
    <row r="433" spans="15:16" x14ac:dyDescent="0.35">
      <c r="O433">
        <v>287139</v>
      </c>
      <c r="P433" s="10">
        <f>SUMIF(TransactionData!$A$2:$A$7396,TransactionAnalysis!O433,TransactionData!$M$2:$M$7396)</f>
        <v>4.75</v>
      </c>
    </row>
    <row r="434" spans="15:16" x14ac:dyDescent="0.35">
      <c r="O434">
        <v>287138</v>
      </c>
      <c r="P434" s="10">
        <f>SUMIF(TransactionData!$A$2:$A$7396,TransactionAnalysis!O434,TransactionData!$M$2:$M$7396)</f>
        <v>3.5</v>
      </c>
    </row>
    <row r="435" spans="15:16" x14ac:dyDescent="0.35">
      <c r="O435">
        <v>287137</v>
      </c>
      <c r="P435" s="10">
        <f>SUMIF(TransactionData!$A$2:$A$7396,TransactionAnalysis!O435,TransactionData!$M$2:$M$7396)</f>
        <v>7.75</v>
      </c>
    </row>
    <row r="436" spans="15:16" x14ac:dyDescent="0.35">
      <c r="O436">
        <v>287136</v>
      </c>
      <c r="P436" s="10">
        <f>SUMIF(TransactionData!$A$2:$A$7396,TransactionAnalysis!O436,TransactionData!$M$2:$M$7396)</f>
        <v>9.5</v>
      </c>
    </row>
    <row r="437" spans="15:16" x14ac:dyDescent="0.35">
      <c r="O437">
        <v>287135</v>
      </c>
      <c r="P437" s="10">
        <f>SUMIF(TransactionData!$A$2:$A$7396,TransactionAnalysis!O437,TransactionData!$M$2:$M$7396)</f>
        <v>4.25</v>
      </c>
    </row>
    <row r="438" spans="15:16" x14ac:dyDescent="0.35">
      <c r="O438">
        <v>287134</v>
      </c>
      <c r="P438" s="10">
        <f>SUMIF(TransactionData!$A$2:$A$7396,TransactionAnalysis!O438,TransactionData!$M$2:$M$7396)</f>
        <v>6.25</v>
      </c>
    </row>
    <row r="439" spans="15:16" x14ac:dyDescent="0.35">
      <c r="O439">
        <v>287133</v>
      </c>
      <c r="P439" s="10">
        <f>SUMIF(TransactionData!$A$2:$A$7396,TransactionAnalysis!O439,TransactionData!$M$2:$M$7396)</f>
        <v>4.75</v>
      </c>
    </row>
    <row r="440" spans="15:16" x14ac:dyDescent="0.35">
      <c r="O440">
        <v>287132</v>
      </c>
      <c r="P440" s="10">
        <f>SUMIF(TransactionData!$A$2:$A$7396,TransactionAnalysis!O440,TransactionData!$M$2:$M$7396)</f>
        <v>3</v>
      </c>
    </row>
    <row r="441" spans="15:16" x14ac:dyDescent="0.35">
      <c r="O441">
        <v>287131</v>
      </c>
      <c r="P441" s="10">
        <f>SUMIF(TransactionData!$A$2:$A$7396,TransactionAnalysis!O441,TransactionData!$M$2:$M$7396)</f>
        <v>4.75</v>
      </c>
    </row>
    <row r="442" spans="15:16" x14ac:dyDescent="0.35">
      <c r="O442">
        <v>287130</v>
      </c>
      <c r="P442" s="10">
        <f>SUMIF(TransactionData!$A$2:$A$7396,TransactionAnalysis!O442,TransactionData!$M$2:$M$7396)</f>
        <v>4.75</v>
      </c>
    </row>
    <row r="443" spans="15:16" x14ac:dyDescent="0.35">
      <c r="O443">
        <v>287129</v>
      </c>
      <c r="P443" s="10">
        <f>SUMIF(TransactionData!$A$2:$A$7396,TransactionAnalysis!O443,TransactionData!$M$2:$M$7396)</f>
        <v>5.5</v>
      </c>
    </row>
    <row r="444" spans="15:16" x14ac:dyDescent="0.35">
      <c r="O444">
        <v>287128</v>
      </c>
      <c r="P444" s="10">
        <f>SUMIF(TransactionData!$A$2:$A$7396,TransactionAnalysis!O444,TransactionData!$M$2:$M$7396)</f>
        <v>7</v>
      </c>
    </row>
    <row r="445" spans="15:16" x14ac:dyDescent="0.35">
      <c r="O445">
        <v>287127</v>
      </c>
      <c r="P445" s="10">
        <f>SUMIF(TransactionData!$A$2:$A$7396,TransactionAnalysis!O445,TransactionData!$M$2:$M$7396)</f>
        <v>7</v>
      </c>
    </row>
    <row r="446" spans="15:16" x14ac:dyDescent="0.35">
      <c r="O446">
        <v>287126</v>
      </c>
      <c r="P446" s="10">
        <f>SUMIF(TransactionData!$A$2:$A$7396,TransactionAnalysis!O446,TransactionData!$M$2:$M$7396)</f>
        <v>2.5</v>
      </c>
    </row>
    <row r="447" spans="15:16" x14ac:dyDescent="0.35">
      <c r="O447">
        <v>287125</v>
      </c>
      <c r="P447" s="10">
        <f>SUMIF(TransactionData!$A$2:$A$7396,TransactionAnalysis!O447,TransactionData!$M$2:$M$7396)</f>
        <v>36.25</v>
      </c>
    </row>
    <row r="448" spans="15:16" x14ac:dyDescent="0.35">
      <c r="O448">
        <v>287124</v>
      </c>
      <c r="P448" s="10">
        <f>SUMIF(TransactionData!$A$2:$A$7396,TransactionAnalysis!O448,TransactionData!$M$2:$M$7396)</f>
        <v>11</v>
      </c>
    </row>
    <row r="449" spans="15:16" x14ac:dyDescent="0.35">
      <c r="O449">
        <v>287123</v>
      </c>
      <c r="P449" s="10">
        <f>SUMIF(TransactionData!$A$2:$A$7396,TransactionAnalysis!O449,TransactionData!$M$2:$M$7396)</f>
        <v>10.25</v>
      </c>
    </row>
    <row r="450" spans="15:16" x14ac:dyDescent="0.35">
      <c r="O450">
        <v>287122</v>
      </c>
      <c r="P450" s="10">
        <f>SUMIF(TransactionData!$A$2:$A$7396,TransactionAnalysis!O450,TransactionData!$M$2:$M$7396)</f>
        <v>12.95</v>
      </c>
    </row>
    <row r="451" spans="15:16" x14ac:dyDescent="0.35">
      <c r="O451">
        <v>287121</v>
      </c>
      <c r="P451" s="10">
        <f>SUMIF(TransactionData!$A$2:$A$7396,TransactionAnalysis!O451,TransactionData!$M$2:$M$7396)</f>
        <v>5.5</v>
      </c>
    </row>
    <row r="452" spans="15:16" x14ac:dyDescent="0.35">
      <c r="O452">
        <v>287120</v>
      </c>
      <c r="P452" s="10">
        <f>SUMIF(TransactionData!$A$2:$A$7396,TransactionAnalysis!O452,TransactionData!$M$2:$M$7396)</f>
        <v>4.75</v>
      </c>
    </row>
    <row r="453" spans="15:16" x14ac:dyDescent="0.35">
      <c r="O453">
        <v>287119</v>
      </c>
      <c r="P453" s="10">
        <f>SUMIF(TransactionData!$A$2:$A$7396,TransactionAnalysis!O453,TransactionData!$M$2:$M$7396)</f>
        <v>11</v>
      </c>
    </row>
    <row r="454" spans="15:16" x14ac:dyDescent="0.35">
      <c r="O454">
        <v>287118</v>
      </c>
      <c r="P454" s="10">
        <f>SUMIF(TransactionData!$A$2:$A$7396,TransactionAnalysis!O454,TransactionData!$M$2:$M$7396)</f>
        <v>5.75</v>
      </c>
    </row>
    <row r="455" spans="15:16" x14ac:dyDescent="0.35">
      <c r="O455">
        <v>287117</v>
      </c>
      <c r="P455" s="10">
        <f>SUMIF(TransactionData!$A$2:$A$7396,TransactionAnalysis!O455,TransactionData!$M$2:$M$7396)</f>
        <v>3.5</v>
      </c>
    </row>
    <row r="456" spans="15:16" x14ac:dyDescent="0.35">
      <c r="O456">
        <v>287116</v>
      </c>
      <c r="P456" s="10">
        <f>SUMIF(TransactionData!$A$2:$A$7396,TransactionAnalysis!O456,TransactionData!$M$2:$M$7396)</f>
        <v>11.25</v>
      </c>
    </row>
    <row r="457" spans="15:16" x14ac:dyDescent="0.35">
      <c r="O457">
        <v>287115</v>
      </c>
      <c r="P457" s="10">
        <f>SUMIF(TransactionData!$A$2:$A$7396,TransactionAnalysis!O457,TransactionData!$M$2:$M$7396)</f>
        <v>6</v>
      </c>
    </row>
    <row r="458" spans="15:16" x14ac:dyDescent="0.35">
      <c r="O458">
        <v>287114</v>
      </c>
      <c r="P458" s="10">
        <f>SUMIF(TransactionData!$A$2:$A$7396,TransactionAnalysis!O458,TransactionData!$M$2:$M$7396)</f>
        <v>3</v>
      </c>
    </row>
    <row r="459" spans="15:16" x14ac:dyDescent="0.35">
      <c r="O459">
        <v>287113</v>
      </c>
      <c r="P459" s="10">
        <f>SUMIF(TransactionData!$A$2:$A$7396,TransactionAnalysis!O459,TransactionData!$M$2:$M$7396)</f>
        <v>4.25</v>
      </c>
    </row>
    <row r="460" spans="15:16" x14ac:dyDescent="0.35">
      <c r="O460">
        <v>287112</v>
      </c>
      <c r="P460" s="10">
        <f>SUMIF(TransactionData!$A$2:$A$7396,TransactionAnalysis!O460,TransactionData!$M$2:$M$7396)</f>
        <v>4.75</v>
      </c>
    </row>
    <row r="461" spans="15:16" x14ac:dyDescent="0.35">
      <c r="O461">
        <v>287111</v>
      </c>
      <c r="P461" s="10">
        <f>SUMIF(TransactionData!$A$2:$A$7396,TransactionAnalysis!O461,TransactionData!$M$2:$M$7396)</f>
        <v>6</v>
      </c>
    </row>
    <row r="462" spans="15:16" x14ac:dyDescent="0.35">
      <c r="O462">
        <v>287110</v>
      </c>
      <c r="P462" s="10">
        <f>SUMIF(TransactionData!$A$2:$A$7396,TransactionAnalysis!O462,TransactionData!$M$2:$M$7396)</f>
        <v>4.25</v>
      </c>
    </row>
    <row r="463" spans="15:16" x14ac:dyDescent="0.35">
      <c r="O463">
        <v>287109</v>
      </c>
      <c r="P463" s="10">
        <f>SUMIF(TransactionData!$A$2:$A$7396,TransactionAnalysis!O463,TransactionData!$M$2:$M$7396)</f>
        <v>4.75</v>
      </c>
    </row>
    <row r="464" spans="15:16" x14ac:dyDescent="0.35">
      <c r="O464">
        <v>287108</v>
      </c>
      <c r="P464" s="10">
        <f>SUMIF(TransactionData!$A$2:$A$7396,TransactionAnalysis!O464,TransactionData!$M$2:$M$7396)</f>
        <v>3.5</v>
      </c>
    </row>
    <row r="465" spans="15:16" x14ac:dyDescent="0.35">
      <c r="O465">
        <v>287107</v>
      </c>
      <c r="P465" s="10">
        <f>SUMIF(TransactionData!$A$2:$A$7396,TransactionAnalysis!O465,TransactionData!$M$2:$M$7396)</f>
        <v>2.5</v>
      </c>
    </row>
    <row r="466" spans="15:16" x14ac:dyDescent="0.35">
      <c r="O466">
        <v>287105</v>
      </c>
      <c r="P466" s="10">
        <f>SUMIF(TransactionData!$A$2:$A$7396,TransactionAnalysis!O466,TransactionData!$M$2:$M$7396)</f>
        <v>7</v>
      </c>
    </row>
    <row r="467" spans="15:16" x14ac:dyDescent="0.35">
      <c r="O467">
        <v>287104</v>
      </c>
      <c r="P467" s="10">
        <f>SUMIF(TransactionData!$A$2:$A$7396,TransactionAnalysis!O467,TransactionData!$M$2:$M$7396)</f>
        <v>35.4</v>
      </c>
    </row>
    <row r="468" spans="15:16" x14ac:dyDescent="0.35">
      <c r="O468">
        <v>287103</v>
      </c>
      <c r="P468" s="10">
        <f>SUMIF(TransactionData!$A$2:$A$7396,TransactionAnalysis!O468,TransactionData!$M$2:$M$7396)</f>
        <v>4.75</v>
      </c>
    </row>
    <row r="469" spans="15:16" x14ac:dyDescent="0.35">
      <c r="O469">
        <v>287102</v>
      </c>
      <c r="P469" s="10">
        <f>SUMIF(TransactionData!$A$2:$A$7396,TransactionAnalysis!O469,TransactionData!$M$2:$M$7396)</f>
        <v>4.25</v>
      </c>
    </row>
    <row r="470" spans="15:16" x14ac:dyDescent="0.35">
      <c r="O470">
        <v>287101</v>
      </c>
      <c r="P470" s="10">
        <f>SUMIF(TransactionData!$A$2:$A$7396,TransactionAnalysis!O470,TransactionData!$M$2:$M$7396)</f>
        <v>2.25</v>
      </c>
    </row>
    <row r="471" spans="15:16" x14ac:dyDescent="0.35">
      <c r="O471">
        <v>287100</v>
      </c>
      <c r="P471" s="10">
        <f>SUMIF(TransactionData!$A$2:$A$7396,TransactionAnalysis!O471,TransactionData!$M$2:$M$7396)</f>
        <v>8.5</v>
      </c>
    </row>
    <row r="472" spans="15:16" x14ac:dyDescent="0.35">
      <c r="O472">
        <v>287099</v>
      </c>
      <c r="P472" s="10">
        <f>SUMIF(TransactionData!$A$2:$A$7396,TransactionAnalysis!O472,TransactionData!$M$2:$M$7396)</f>
        <v>4.25</v>
      </c>
    </row>
    <row r="473" spans="15:16" x14ac:dyDescent="0.35">
      <c r="O473">
        <v>287098</v>
      </c>
      <c r="P473" s="10">
        <f>SUMIF(TransactionData!$A$2:$A$7396,TransactionAnalysis!O473,TransactionData!$M$2:$M$7396)</f>
        <v>5.5</v>
      </c>
    </row>
    <row r="474" spans="15:16" x14ac:dyDescent="0.35">
      <c r="O474">
        <v>287097</v>
      </c>
      <c r="P474" s="10">
        <f>SUMIF(TransactionData!$A$2:$A$7396,TransactionAnalysis!O474,TransactionData!$M$2:$M$7396)</f>
        <v>5.5</v>
      </c>
    </row>
    <row r="475" spans="15:16" x14ac:dyDescent="0.35">
      <c r="O475">
        <v>287096</v>
      </c>
      <c r="P475" s="10">
        <f>SUMIF(TransactionData!$A$2:$A$7396,TransactionAnalysis!O475,TransactionData!$M$2:$M$7396)</f>
        <v>3.5</v>
      </c>
    </row>
    <row r="476" spans="15:16" x14ac:dyDescent="0.35">
      <c r="O476">
        <v>287095</v>
      </c>
      <c r="P476" s="10">
        <f>SUMIF(TransactionData!$A$2:$A$7396,TransactionAnalysis!O476,TransactionData!$M$2:$M$7396)</f>
        <v>3</v>
      </c>
    </row>
    <row r="477" spans="15:16" x14ac:dyDescent="0.35">
      <c r="O477">
        <v>287094</v>
      </c>
      <c r="P477" s="10">
        <f>SUMIF(TransactionData!$A$2:$A$7396,TransactionAnalysis!O477,TransactionData!$M$2:$M$7396)</f>
        <v>6</v>
      </c>
    </row>
    <row r="478" spans="15:16" x14ac:dyDescent="0.35">
      <c r="O478">
        <v>287092</v>
      </c>
      <c r="P478" s="10">
        <f>SUMIF(TransactionData!$A$2:$A$7396,TransactionAnalysis!O478,TransactionData!$M$2:$M$7396)</f>
        <v>4.25</v>
      </c>
    </row>
    <row r="479" spans="15:16" x14ac:dyDescent="0.35">
      <c r="O479">
        <v>287091</v>
      </c>
      <c r="P479" s="10">
        <f>SUMIF(TransactionData!$A$2:$A$7396,TransactionAnalysis!O479,TransactionData!$M$2:$M$7396)</f>
        <v>3.75</v>
      </c>
    </row>
    <row r="480" spans="15:16" x14ac:dyDescent="0.35">
      <c r="O480">
        <v>287090</v>
      </c>
      <c r="P480" s="10">
        <f>SUMIF(TransactionData!$A$2:$A$7396,TransactionAnalysis!O480,TransactionData!$M$2:$M$7396)</f>
        <v>4.75</v>
      </c>
    </row>
    <row r="481" spans="15:16" x14ac:dyDescent="0.35">
      <c r="O481">
        <v>287089</v>
      </c>
      <c r="P481" s="10">
        <f>SUMIF(TransactionData!$A$2:$A$7396,TransactionAnalysis!O481,TransactionData!$M$2:$M$7396)</f>
        <v>4.75</v>
      </c>
    </row>
    <row r="482" spans="15:16" x14ac:dyDescent="0.35">
      <c r="O482">
        <v>287087</v>
      </c>
      <c r="P482" s="10">
        <f>SUMIF(TransactionData!$A$2:$A$7396,TransactionAnalysis!O482,TransactionData!$M$2:$M$7396)</f>
        <v>3.5</v>
      </c>
    </row>
    <row r="483" spans="15:16" x14ac:dyDescent="0.35">
      <c r="O483">
        <v>287085</v>
      </c>
      <c r="P483" s="10">
        <f>SUMIF(TransactionData!$A$2:$A$7396,TransactionAnalysis!O483,TransactionData!$M$2:$M$7396)</f>
        <v>14.95</v>
      </c>
    </row>
    <row r="484" spans="15:16" x14ac:dyDescent="0.35">
      <c r="O484">
        <v>287084</v>
      </c>
      <c r="P484" s="10">
        <f>SUMIF(TransactionData!$A$2:$A$7396,TransactionAnalysis!O484,TransactionData!$M$2:$M$7396)</f>
        <v>2.25</v>
      </c>
    </row>
    <row r="485" spans="15:16" x14ac:dyDescent="0.35">
      <c r="O485">
        <v>287083</v>
      </c>
      <c r="P485" s="10">
        <f>SUMIF(TransactionData!$A$2:$A$7396,TransactionAnalysis!O485,TransactionData!$M$2:$M$7396)</f>
        <v>9.5</v>
      </c>
    </row>
    <row r="486" spans="15:16" x14ac:dyDescent="0.35">
      <c r="O486">
        <v>287082</v>
      </c>
      <c r="P486" s="10">
        <f>SUMIF(TransactionData!$A$2:$A$7396,TransactionAnalysis!O486,TransactionData!$M$2:$M$7396)</f>
        <v>3.75</v>
      </c>
    </row>
    <row r="487" spans="15:16" x14ac:dyDescent="0.35">
      <c r="O487">
        <v>287080</v>
      </c>
      <c r="P487" s="10">
        <f>SUMIF(TransactionData!$A$2:$A$7396,TransactionAnalysis!O487,TransactionData!$M$2:$M$7396)</f>
        <v>7</v>
      </c>
    </row>
    <row r="488" spans="15:16" x14ac:dyDescent="0.35">
      <c r="O488">
        <v>287077</v>
      </c>
      <c r="P488" s="10">
        <f>SUMIF(TransactionData!$A$2:$A$7396,TransactionAnalysis!O488,TransactionData!$M$2:$M$7396)</f>
        <v>4.75</v>
      </c>
    </row>
    <row r="489" spans="15:16" x14ac:dyDescent="0.35">
      <c r="O489">
        <v>287076</v>
      </c>
      <c r="P489" s="10">
        <f>SUMIF(TransactionData!$A$2:$A$7396,TransactionAnalysis!O489,TransactionData!$M$2:$M$7396)</f>
        <v>20</v>
      </c>
    </row>
    <row r="490" spans="15:16" x14ac:dyDescent="0.35">
      <c r="O490">
        <v>287075</v>
      </c>
      <c r="P490" s="10">
        <f>SUMIF(TransactionData!$A$2:$A$7396,TransactionAnalysis!O490,TransactionData!$M$2:$M$7396)</f>
        <v>1.25</v>
      </c>
    </row>
    <row r="491" spans="15:16" x14ac:dyDescent="0.35">
      <c r="O491">
        <v>287074</v>
      </c>
      <c r="P491" s="10">
        <f>SUMIF(TransactionData!$A$2:$A$7396,TransactionAnalysis!O491,TransactionData!$M$2:$M$7396)</f>
        <v>5.5</v>
      </c>
    </row>
    <row r="492" spans="15:16" x14ac:dyDescent="0.35">
      <c r="O492">
        <v>287073</v>
      </c>
      <c r="P492" s="10">
        <f>SUMIF(TransactionData!$A$2:$A$7396,TransactionAnalysis!O492,TransactionData!$M$2:$M$7396)</f>
        <v>11.25</v>
      </c>
    </row>
    <row r="493" spans="15:16" x14ac:dyDescent="0.35">
      <c r="O493">
        <v>287071</v>
      </c>
      <c r="P493" s="10">
        <f>SUMIF(TransactionData!$A$2:$A$7396,TransactionAnalysis!O493,TransactionData!$M$2:$M$7396)</f>
        <v>12.75</v>
      </c>
    </row>
    <row r="494" spans="15:16" x14ac:dyDescent="0.35">
      <c r="O494">
        <v>287070</v>
      </c>
      <c r="P494" s="10">
        <f>SUMIF(TransactionData!$A$2:$A$7396,TransactionAnalysis!O494,TransactionData!$M$2:$M$7396)</f>
        <v>5.75</v>
      </c>
    </row>
    <row r="495" spans="15:16" x14ac:dyDescent="0.35">
      <c r="O495">
        <v>287069</v>
      </c>
      <c r="P495" s="10">
        <f>SUMIF(TransactionData!$A$2:$A$7396,TransactionAnalysis!O495,TransactionData!$M$2:$M$7396)</f>
        <v>3.5</v>
      </c>
    </row>
    <row r="496" spans="15:16" x14ac:dyDescent="0.35">
      <c r="O496">
        <v>287068</v>
      </c>
      <c r="P496" s="10">
        <f>SUMIF(TransactionData!$A$2:$A$7396,TransactionAnalysis!O496,TransactionData!$M$2:$M$7396)</f>
        <v>14.95</v>
      </c>
    </row>
    <row r="497" spans="15:16" x14ac:dyDescent="0.35">
      <c r="O497">
        <v>287067</v>
      </c>
      <c r="P497" s="10">
        <f>SUMIF(TransactionData!$A$2:$A$7396,TransactionAnalysis!O497,TransactionData!$M$2:$M$7396)</f>
        <v>3.5</v>
      </c>
    </row>
    <row r="498" spans="15:16" x14ac:dyDescent="0.35">
      <c r="O498">
        <v>287065</v>
      </c>
      <c r="P498" s="10">
        <f>SUMIF(TransactionData!$A$2:$A$7396,TransactionAnalysis!O498,TransactionData!$M$2:$M$7396)</f>
        <v>7</v>
      </c>
    </row>
    <row r="499" spans="15:16" x14ac:dyDescent="0.35">
      <c r="O499">
        <v>287064</v>
      </c>
      <c r="P499" s="10">
        <f>SUMIF(TransactionData!$A$2:$A$7396,TransactionAnalysis!O499,TransactionData!$M$2:$M$7396)</f>
        <v>9</v>
      </c>
    </row>
    <row r="500" spans="15:16" x14ac:dyDescent="0.35">
      <c r="O500">
        <v>287063</v>
      </c>
      <c r="P500" s="10">
        <f>SUMIF(TransactionData!$A$2:$A$7396,TransactionAnalysis!O500,TransactionData!$M$2:$M$7396)</f>
        <v>2</v>
      </c>
    </row>
    <row r="501" spans="15:16" x14ac:dyDescent="0.35">
      <c r="O501">
        <v>287062</v>
      </c>
      <c r="P501" s="10">
        <f>SUMIF(TransactionData!$A$2:$A$7396,TransactionAnalysis!O501,TransactionData!$M$2:$M$7396)</f>
        <v>4.75</v>
      </c>
    </row>
    <row r="502" spans="15:16" x14ac:dyDescent="0.35">
      <c r="O502">
        <v>287061</v>
      </c>
      <c r="P502" s="10">
        <f>SUMIF(TransactionData!$A$2:$A$7396,TransactionAnalysis!O502,TransactionData!$M$2:$M$7396)</f>
        <v>1.25</v>
      </c>
    </row>
    <row r="503" spans="15:16" x14ac:dyDescent="0.35">
      <c r="O503">
        <v>287060</v>
      </c>
      <c r="P503" s="10">
        <f>SUMIF(TransactionData!$A$2:$A$7396,TransactionAnalysis!O503,TransactionData!$M$2:$M$7396)</f>
        <v>2.5</v>
      </c>
    </row>
    <row r="504" spans="15:16" x14ac:dyDescent="0.35">
      <c r="O504">
        <v>287059</v>
      </c>
      <c r="P504" s="10">
        <f>SUMIF(TransactionData!$A$2:$A$7396,TransactionAnalysis!O504,TransactionData!$M$2:$M$7396)</f>
        <v>4.75</v>
      </c>
    </row>
    <row r="505" spans="15:16" x14ac:dyDescent="0.35">
      <c r="O505">
        <v>287058</v>
      </c>
      <c r="P505" s="10">
        <f>SUMIF(TransactionData!$A$2:$A$7396,TransactionAnalysis!O505,TransactionData!$M$2:$M$7396)</f>
        <v>5.75</v>
      </c>
    </row>
    <row r="506" spans="15:16" x14ac:dyDescent="0.35">
      <c r="O506">
        <v>287057</v>
      </c>
      <c r="P506" s="10">
        <f>SUMIF(TransactionData!$A$2:$A$7396,TransactionAnalysis!O506,TransactionData!$M$2:$M$7396)</f>
        <v>7</v>
      </c>
    </row>
    <row r="507" spans="15:16" x14ac:dyDescent="0.35">
      <c r="O507">
        <v>287056</v>
      </c>
      <c r="P507" s="10">
        <f>SUMIF(TransactionData!$A$2:$A$7396,TransactionAnalysis!O507,TransactionData!$M$2:$M$7396)</f>
        <v>9.75</v>
      </c>
    </row>
    <row r="508" spans="15:16" x14ac:dyDescent="0.35">
      <c r="O508">
        <v>287055</v>
      </c>
      <c r="P508" s="10">
        <f>SUMIF(TransactionData!$A$2:$A$7396,TransactionAnalysis!O508,TransactionData!$M$2:$M$7396)</f>
        <v>4.25</v>
      </c>
    </row>
    <row r="509" spans="15:16" x14ac:dyDescent="0.35">
      <c r="O509">
        <v>287054</v>
      </c>
      <c r="P509" s="10">
        <f>SUMIF(TransactionData!$A$2:$A$7396,TransactionAnalysis!O509,TransactionData!$M$2:$M$7396)</f>
        <v>4.75</v>
      </c>
    </row>
    <row r="510" spans="15:16" x14ac:dyDescent="0.35">
      <c r="O510">
        <v>287053</v>
      </c>
      <c r="P510" s="10">
        <f>SUMIF(TransactionData!$A$2:$A$7396,TransactionAnalysis!O510,TransactionData!$M$2:$M$7396)</f>
        <v>2.25</v>
      </c>
    </row>
    <row r="511" spans="15:16" x14ac:dyDescent="0.35">
      <c r="O511">
        <v>287052</v>
      </c>
      <c r="P511" s="10">
        <f>SUMIF(TransactionData!$A$2:$A$7396,TransactionAnalysis!O511,TransactionData!$M$2:$M$7396)</f>
        <v>3.5</v>
      </c>
    </row>
    <row r="512" spans="15:16" x14ac:dyDescent="0.35">
      <c r="O512">
        <v>287051</v>
      </c>
      <c r="P512" s="10">
        <f>SUMIF(TransactionData!$A$2:$A$7396,TransactionAnalysis!O512,TransactionData!$M$2:$M$7396)</f>
        <v>8.5</v>
      </c>
    </row>
    <row r="513" spans="15:16" x14ac:dyDescent="0.35">
      <c r="O513">
        <v>287048</v>
      </c>
      <c r="P513" s="10">
        <f>SUMIF(TransactionData!$A$2:$A$7396,TransactionAnalysis!O513,TransactionData!$M$2:$M$7396)</f>
        <v>4.75</v>
      </c>
    </row>
    <row r="514" spans="15:16" x14ac:dyDescent="0.35">
      <c r="O514">
        <v>287047</v>
      </c>
      <c r="P514" s="10">
        <f>SUMIF(TransactionData!$A$2:$A$7396,TransactionAnalysis!O514,TransactionData!$M$2:$M$7396)</f>
        <v>4.75</v>
      </c>
    </row>
    <row r="515" spans="15:16" x14ac:dyDescent="0.35">
      <c r="O515">
        <v>287045</v>
      </c>
      <c r="P515" s="10">
        <f>SUMIF(TransactionData!$A$2:$A$7396,TransactionAnalysis!O515,TransactionData!$M$2:$M$7396)</f>
        <v>4.75</v>
      </c>
    </row>
    <row r="516" spans="15:16" x14ac:dyDescent="0.35">
      <c r="O516">
        <v>287044</v>
      </c>
      <c r="P516" s="10">
        <f>SUMIF(TransactionData!$A$2:$A$7396,TransactionAnalysis!O516,TransactionData!$M$2:$M$7396)</f>
        <v>7</v>
      </c>
    </row>
    <row r="517" spans="15:16" x14ac:dyDescent="0.35">
      <c r="O517">
        <v>287043</v>
      </c>
      <c r="P517" s="10">
        <f>SUMIF(TransactionData!$A$2:$A$7396,TransactionAnalysis!O517,TransactionData!$M$2:$M$7396)</f>
        <v>5.75</v>
      </c>
    </row>
    <row r="518" spans="15:16" x14ac:dyDescent="0.35">
      <c r="O518">
        <v>287042</v>
      </c>
      <c r="P518" s="10">
        <f>SUMIF(TransactionData!$A$2:$A$7396,TransactionAnalysis!O518,TransactionData!$M$2:$M$7396)</f>
        <v>4.25</v>
      </c>
    </row>
    <row r="519" spans="15:16" x14ac:dyDescent="0.35">
      <c r="O519">
        <v>287041</v>
      </c>
      <c r="P519" s="10">
        <f>SUMIF(TransactionData!$A$2:$A$7396,TransactionAnalysis!O519,TransactionData!$M$2:$M$7396)</f>
        <v>8.75</v>
      </c>
    </row>
    <row r="520" spans="15:16" x14ac:dyDescent="0.35">
      <c r="O520">
        <v>287040</v>
      </c>
      <c r="P520" s="10">
        <f>SUMIF(TransactionData!$A$2:$A$7396,TransactionAnalysis!O520,TransactionData!$M$2:$M$7396)</f>
        <v>17.2</v>
      </c>
    </row>
    <row r="521" spans="15:16" x14ac:dyDescent="0.35">
      <c r="O521">
        <v>287039</v>
      </c>
      <c r="P521" s="10">
        <f>SUMIF(TransactionData!$A$2:$A$7396,TransactionAnalysis!O521,TransactionData!$M$2:$M$7396)</f>
        <v>5</v>
      </c>
    </row>
    <row r="522" spans="15:16" x14ac:dyDescent="0.35">
      <c r="O522">
        <v>287038</v>
      </c>
      <c r="P522" s="10">
        <f>SUMIF(TransactionData!$A$2:$A$7396,TransactionAnalysis!O522,TransactionData!$M$2:$M$7396)</f>
        <v>4.75</v>
      </c>
    </row>
    <row r="523" spans="15:16" x14ac:dyDescent="0.35">
      <c r="O523">
        <v>287037</v>
      </c>
      <c r="P523" s="10">
        <f>SUMIF(TransactionData!$A$2:$A$7396,TransactionAnalysis!O523,TransactionData!$M$2:$M$7396)</f>
        <v>3.5</v>
      </c>
    </row>
    <row r="524" spans="15:16" x14ac:dyDescent="0.35">
      <c r="O524">
        <v>287036</v>
      </c>
      <c r="P524" s="10">
        <f>SUMIF(TransactionData!$A$2:$A$7396,TransactionAnalysis!O524,TransactionData!$M$2:$M$7396)</f>
        <v>16.25</v>
      </c>
    </row>
    <row r="525" spans="15:16" x14ac:dyDescent="0.35">
      <c r="O525">
        <v>287035</v>
      </c>
      <c r="P525" s="10">
        <f>SUMIF(TransactionData!$A$2:$A$7396,TransactionAnalysis!O525,TransactionData!$M$2:$M$7396)</f>
        <v>5.5</v>
      </c>
    </row>
    <row r="526" spans="15:16" x14ac:dyDescent="0.35">
      <c r="O526">
        <v>287034</v>
      </c>
      <c r="P526" s="10">
        <f>SUMIF(TransactionData!$A$2:$A$7396,TransactionAnalysis!O526,TransactionData!$M$2:$M$7396)</f>
        <v>3.5</v>
      </c>
    </row>
    <row r="527" spans="15:16" x14ac:dyDescent="0.35">
      <c r="O527">
        <v>287033</v>
      </c>
      <c r="P527" s="10">
        <f>SUMIF(TransactionData!$A$2:$A$7396,TransactionAnalysis!O527,TransactionData!$M$2:$M$7396)</f>
        <v>5.5</v>
      </c>
    </row>
    <row r="528" spans="15:16" x14ac:dyDescent="0.35">
      <c r="O528">
        <v>287032</v>
      </c>
      <c r="P528" s="10">
        <f>SUMIF(TransactionData!$A$2:$A$7396,TransactionAnalysis!O528,TransactionData!$M$2:$M$7396)</f>
        <v>4.5</v>
      </c>
    </row>
    <row r="529" spans="15:16" x14ac:dyDescent="0.35">
      <c r="O529">
        <v>287030</v>
      </c>
      <c r="P529" s="10">
        <f>SUMIF(TransactionData!$A$2:$A$7396,TransactionAnalysis!O529,TransactionData!$M$2:$M$7396)</f>
        <v>3.5</v>
      </c>
    </row>
    <row r="530" spans="15:16" x14ac:dyDescent="0.35">
      <c r="O530">
        <v>287029</v>
      </c>
      <c r="P530" s="10">
        <f>SUMIF(TransactionData!$A$2:$A$7396,TransactionAnalysis!O530,TransactionData!$M$2:$M$7396)</f>
        <v>3.5</v>
      </c>
    </row>
    <row r="531" spans="15:16" x14ac:dyDescent="0.35">
      <c r="O531">
        <v>287028</v>
      </c>
      <c r="P531" s="10">
        <f>SUMIF(TransactionData!$A$2:$A$7396,TransactionAnalysis!O531,TransactionData!$M$2:$M$7396)</f>
        <v>4.75</v>
      </c>
    </row>
    <row r="532" spans="15:16" x14ac:dyDescent="0.35">
      <c r="O532">
        <v>287027</v>
      </c>
      <c r="P532" s="10">
        <f>SUMIF(TransactionData!$A$2:$A$7396,TransactionAnalysis!O532,TransactionData!$M$2:$M$7396)</f>
        <v>1</v>
      </c>
    </row>
    <row r="533" spans="15:16" x14ac:dyDescent="0.35">
      <c r="O533">
        <v>287026</v>
      </c>
      <c r="P533" s="10">
        <f>SUMIF(TransactionData!$A$2:$A$7396,TransactionAnalysis!O533,TransactionData!$M$2:$M$7396)</f>
        <v>4.25</v>
      </c>
    </row>
    <row r="534" spans="15:16" x14ac:dyDescent="0.35">
      <c r="O534">
        <v>287024</v>
      </c>
      <c r="P534" s="10">
        <f>SUMIF(TransactionData!$A$2:$A$7396,TransactionAnalysis!O534,TransactionData!$M$2:$M$7396)</f>
        <v>1.25</v>
      </c>
    </row>
    <row r="535" spans="15:16" x14ac:dyDescent="0.35">
      <c r="O535">
        <v>287023</v>
      </c>
      <c r="P535" s="10">
        <f>SUMIF(TransactionData!$A$2:$A$7396,TransactionAnalysis!O535,TransactionData!$M$2:$M$7396)</f>
        <v>5.25</v>
      </c>
    </row>
    <row r="536" spans="15:16" x14ac:dyDescent="0.35">
      <c r="O536">
        <v>287022</v>
      </c>
      <c r="P536" s="10">
        <f>SUMIF(TransactionData!$A$2:$A$7396,TransactionAnalysis!O536,TransactionData!$M$2:$M$7396)</f>
        <v>4.75</v>
      </c>
    </row>
    <row r="537" spans="15:16" x14ac:dyDescent="0.35">
      <c r="O537">
        <v>287021</v>
      </c>
      <c r="P537" s="10">
        <f>SUMIF(TransactionData!$A$2:$A$7396,TransactionAnalysis!O537,TransactionData!$M$2:$M$7396)</f>
        <v>4.75</v>
      </c>
    </row>
    <row r="538" spans="15:16" x14ac:dyDescent="0.35">
      <c r="O538">
        <v>287020</v>
      </c>
      <c r="P538" s="10">
        <f>SUMIF(TransactionData!$A$2:$A$7396,TransactionAnalysis!O538,TransactionData!$M$2:$M$7396)</f>
        <v>3</v>
      </c>
    </row>
    <row r="539" spans="15:16" x14ac:dyDescent="0.35">
      <c r="O539">
        <v>287019</v>
      </c>
      <c r="P539" s="10">
        <f>SUMIF(TransactionData!$A$2:$A$7396,TransactionAnalysis!O539,TransactionData!$M$2:$M$7396)</f>
        <v>16.5</v>
      </c>
    </row>
    <row r="540" spans="15:16" x14ac:dyDescent="0.35">
      <c r="O540">
        <v>287017</v>
      </c>
      <c r="P540" s="10">
        <f>SUMIF(TransactionData!$A$2:$A$7396,TransactionAnalysis!O540,TransactionData!$M$2:$M$7396)</f>
        <v>4.75</v>
      </c>
    </row>
    <row r="541" spans="15:16" x14ac:dyDescent="0.35">
      <c r="O541">
        <v>287016</v>
      </c>
      <c r="P541" s="10">
        <f>SUMIF(TransactionData!$A$2:$A$7396,TransactionAnalysis!O541,TransactionData!$M$2:$M$7396)</f>
        <v>4.75</v>
      </c>
    </row>
    <row r="542" spans="15:16" x14ac:dyDescent="0.35">
      <c r="O542">
        <v>287013</v>
      </c>
      <c r="P542" s="10">
        <f>SUMIF(TransactionData!$A$2:$A$7396,TransactionAnalysis!O542,TransactionData!$M$2:$M$7396)</f>
        <v>9</v>
      </c>
    </row>
    <row r="543" spans="15:16" x14ac:dyDescent="0.35">
      <c r="O543">
        <v>287011</v>
      </c>
      <c r="P543" s="10">
        <f>SUMIF(TransactionData!$A$2:$A$7396,TransactionAnalysis!O543,TransactionData!$M$2:$M$7396)</f>
        <v>4.25</v>
      </c>
    </row>
    <row r="544" spans="15:16" x14ac:dyDescent="0.35">
      <c r="O544">
        <v>287010</v>
      </c>
      <c r="P544" s="10">
        <f>SUMIF(TransactionData!$A$2:$A$7396,TransactionAnalysis!O544,TransactionData!$M$2:$M$7396)</f>
        <v>6.25</v>
      </c>
    </row>
    <row r="545" spans="15:16" x14ac:dyDescent="0.35">
      <c r="O545">
        <v>287008</v>
      </c>
      <c r="P545" s="10">
        <f>SUMIF(TransactionData!$A$2:$A$7396,TransactionAnalysis!O545,TransactionData!$M$2:$M$7396)</f>
        <v>5.5</v>
      </c>
    </row>
    <row r="546" spans="15:16" x14ac:dyDescent="0.35">
      <c r="O546">
        <v>287006</v>
      </c>
      <c r="P546" s="10">
        <f>SUMIF(TransactionData!$A$2:$A$7396,TransactionAnalysis!O546,TransactionData!$M$2:$M$7396)</f>
        <v>3.5</v>
      </c>
    </row>
    <row r="547" spans="15:16" x14ac:dyDescent="0.35">
      <c r="O547">
        <v>287005</v>
      </c>
      <c r="P547" s="10">
        <f>SUMIF(TransactionData!$A$2:$A$7396,TransactionAnalysis!O547,TransactionData!$M$2:$M$7396)</f>
        <v>4.25</v>
      </c>
    </row>
    <row r="548" spans="15:16" x14ac:dyDescent="0.35">
      <c r="O548">
        <v>287004</v>
      </c>
      <c r="P548" s="10">
        <f>SUMIF(TransactionData!$A$2:$A$7396,TransactionAnalysis!O548,TransactionData!$M$2:$M$7396)</f>
        <v>4.25</v>
      </c>
    </row>
    <row r="549" spans="15:16" x14ac:dyDescent="0.35">
      <c r="O549">
        <v>287003</v>
      </c>
      <c r="P549" s="10">
        <f>SUMIF(TransactionData!$A$2:$A$7396,TransactionAnalysis!O549,TransactionData!$M$2:$M$7396)</f>
        <v>1.25</v>
      </c>
    </row>
    <row r="550" spans="15:16" x14ac:dyDescent="0.35">
      <c r="O550">
        <v>287002</v>
      </c>
      <c r="P550" s="10">
        <f>SUMIF(TransactionData!$A$2:$A$7396,TransactionAnalysis!O550,TransactionData!$M$2:$M$7396)</f>
        <v>3.75</v>
      </c>
    </row>
    <row r="551" spans="15:16" x14ac:dyDescent="0.35">
      <c r="O551">
        <v>287001</v>
      </c>
      <c r="P551" s="10">
        <f>SUMIF(TransactionData!$A$2:$A$7396,TransactionAnalysis!O551,TransactionData!$M$2:$M$7396)</f>
        <v>12.25</v>
      </c>
    </row>
    <row r="552" spans="15:16" x14ac:dyDescent="0.35">
      <c r="O552">
        <v>287000</v>
      </c>
      <c r="P552" s="10">
        <f>SUMIF(TransactionData!$A$2:$A$7396,TransactionAnalysis!O552,TransactionData!$M$2:$M$7396)</f>
        <v>4.25</v>
      </c>
    </row>
    <row r="553" spans="15:16" x14ac:dyDescent="0.35">
      <c r="O553">
        <v>286999</v>
      </c>
      <c r="P553" s="10">
        <f>SUMIF(TransactionData!$A$2:$A$7396,TransactionAnalysis!O553,TransactionData!$M$2:$M$7396)</f>
        <v>5.5</v>
      </c>
    </row>
    <row r="554" spans="15:16" x14ac:dyDescent="0.35">
      <c r="O554">
        <v>286995</v>
      </c>
      <c r="P554" s="10">
        <f>SUMIF(TransactionData!$A$2:$A$7396,TransactionAnalysis!O554,TransactionData!$M$2:$M$7396)</f>
        <v>3.5</v>
      </c>
    </row>
    <row r="555" spans="15:16" x14ac:dyDescent="0.35">
      <c r="O555">
        <v>286994</v>
      </c>
      <c r="P555" s="10">
        <f>SUMIF(TransactionData!$A$2:$A$7396,TransactionAnalysis!O555,TransactionData!$M$2:$M$7396)</f>
        <v>4.25</v>
      </c>
    </row>
    <row r="556" spans="15:16" x14ac:dyDescent="0.35">
      <c r="O556">
        <v>286993</v>
      </c>
      <c r="P556" s="10">
        <f>SUMIF(TransactionData!$A$2:$A$7396,TransactionAnalysis!O556,TransactionData!$M$2:$M$7396)</f>
        <v>3.5</v>
      </c>
    </row>
    <row r="557" spans="15:16" x14ac:dyDescent="0.35">
      <c r="O557">
        <v>286992</v>
      </c>
      <c r="P557" s="10">
        <f>SUMIF(TransactionData!$A$2:$A$7396,TransactionAnalysis!O557,TransactionData!$M$2:$M$7396)</f>
        <v>4.25</v>
      </c>
    </row>
    <row r="558" spans="15:16" x14ac:dyDescent="0.35">
      <c r="O558">
        <v>286991</v>
      </c>
      <c r="P558" s="10">
        <f>SUMIF(TransactionData!$A$2:$A$7396,TransactionAnalysis!O558,TransactionData!$M$2:$M$7396)</f>
        <v>8.75</v>
      </c>
    </row>
    <row r="559" spans="15:16" x14ac:dyDescent="0.35">
      <c r="O559">
        <v>286989</v>
      </c>
      <c r="P559" s="10">
        <f>SUMIF(TransactionData!$A$2:$A$7396,TransactionAnalysis!O559,TransactionData!$M$2:$M$7396)</f>
        <v>2.25</v>
      </c>
    </row>
    <row r="560" spans="15:16" x14ac:dyDescent="0.35">
      <c r="O560">
        <v>286987</v>
      </c>
      <c r="P560" s="10">
        <f>SUMIF(TransactionData!$A$2:$A$7396,TransactionAnalysis!O560,TransactionData!$M$2:$M$7396)</f>
        <v>4.75</v>
      </c>
    </row>
    <row r="561" spans="15:16" x14ac:dyDescent="0.35">
      <c r="O561">
        <v>286986</v>
      </c>
      <c r="P561" s="10">
        <f>SUMIF(TransactionData!$A$2:$A$7396,TransactionAnalysis!O561,TransactionData!$M$2:$M$7396)</f>
        <v>1.25</v>
      </c>
    </row>
    <row r="562" spans="15:16" x14ac:dyDescent="0.35">
      <c r="O562">
        <v>286985</v>
      </c>
      <c r="P562" s="10">
        <f>SUMIF(TransactionData!$A$2:$A$7396,TransactionAnalysis!O562,TransactionData!$M$2:$M$7396)</f>
        <v>3</v>
      </c>
    </row>
    <row r="563" spans="15:16" x14ac:dyDescent="0.35">
      <c r="O563">
        <v>286984</v>
      </c>
      <c r="P563" s="10">
        <f>SUMIF(TransactionData!$A$2:$A$7396,TransactionAnalysis!O563,TransactionData!$M$2:$M$7396)</f>
        <v>11.25</v>
      </c>
    </row>
    <row r="564" spans="15:16" x14ac:dyDescent="0.35">
      <c r="O564">
        <v>286983</v>
      </c>
      <c r="P564" s="10">
        <f>SUMIF(TransactionData!$A$2:$A$7396,TransactionAnalysis!O564,TransactionData!$M$2:$M$7396)</f>
        <v>18.45</v>
      </c>
    </row>
    <row r="565" spans="15:16" x14ac:dyDescent="0.35">
      <c r="O565">
        <v>286982</v>
      </c>
      <c r="P565" s="10">
        <f>SUMIF(TransactionData!$A$2:$A$7396,TransactionAnalysis!O565,TransactionData!$M$2:$M$7396)</f>
        <v>5</v>
      </c>
    </row>
    <row r="566" spans="15:16" x14ac:dyDescent="0.35">
      <c r="O566">
        <v>286981</v>
      </c>
      <c r="P566" s="10">
        <f>SUMIF(TransactionData!$A$2:$A$7396,TransactionAnalysis!O566,TransactionData!$M$2:$M$7396)</f>
        <v>4.75</v>
      </c>
    </row>
    <row r="567" spans="15:16" x14ac:dyDescent="0.35">
      <c r="O567">
        <v>286980</v>
      </c>
      <c r="P567" s="10">
        <f>SUMIF(TransactionData!$A$2:$A$7396,TransactionAnalysis!O567,TransactionData!$M$2:$M$7396)</f>
        <v>7</v>
      </c>
    </row>
    <row r="568" spans="15:16" x14ac:dyDescent="0.35">
      <c r="O568">
        <v>286979</v>
      </c>
      <c r="P568" s="10">
        <f>SUMIF(TransactionData!$A$2:$A$7396,TransactionAnalysis!O568,TransactionData!$M$2:$M$7396)</f>
        <v>5.5</v>
      </c>
    </row>
    <row r="569" spans="15:16" x14ac:dyDescent="0.35">
      <c r="O569">
        <v>286978</v>
      </c>
      <c r="P569" s="10">
        <f>SUMIF(TransactionData!$A$2:$A$7396,TransactionAnalysis!O569,TransactionData!$M$2:$M$7396)</f>
        <v>3.75</v>
      </c>
    </row>
    <row r="570" spans="15:16" x14ac:dyDescent="0.35">
      <c r="O570">
        <v>286976</v>
      </c>
      <c r="P570" s="10">
        <f>SUMIF(TransactionData!$A$2:$A$7396,TransactionAnalysis!O570,TransactionData!$M$2:$M$7396)</f>
        <v>4.75</v>
      </c>
    </row>
    <row r="571" spans="15:16" x14ac:dyDescent="0.35">
      <c r="O571">
        <v>286975</v>
      </c>
      <c r="P571" s="10">
        <f>SUMIF(TransactionData!$A$2:$A$7396,TransactionAnalysis!O571,TransactionData!$M$2:$M$7396)</f>
        <v>4.25</v>
      </c>
    </row>
    <row r="572" spans="15:16" x14ac:dyDescent="0.35">
      <c r="O572">
        <v>286974</v>
      </c>
      <c r="P572" s="10">
        <f>SUMIF(TransactionData!$A$2:$A$7396,TransactionAnalysis!O572,TransactionData!$M$2:$M$7396)</f>
        <v>4.75</v>
      </c>
    </row>
    <row r="573" spans="15:16" x14ac:dyDescent="0.35">
      <c r="O573">
        <v>286973</v>
      </c>
      <c r="P573" s="10">
        <f>SUMIF(TransactionData!$A$2:$A$7396,TransactionAnalysis!O573,TransactionData!$M$2:$M$7396)</f>
        <v>3.5</v>
      </c>
    </row>
    <row r="574" spans="15:16" x14ac:dyDescent="0.35">
      <c r="O574">
        <v>286972</v>
      </c>
      <c r="P574" s="10">
        <f>SUMIF(TransactionData!$A$2:$A$7396,TransactionAnalysis!O574,TransactionData!$M$2:$M$7396)</f>
        <v>3.75</v>
      </c>
    </row>
    <row r="575" spans="15:16" x14ac:dyDescent="0.35">
      <c r="O575">
        <v>286971</v>
      </c>
      <c r="P575" s="10">
        <f>SUMIF(TransactionData!$A$2:$A$7396,TransactionAnalysis!O575,TransactionData!$M$2:$M$7396)</f>
        <v>25.9</v>
      </c>
    </row>
    <row r="576" spans="15:16" x14ac:dyDescent="0.35">
      <c r="O576">
        <v>286970</v>
      </c>
      <c r="P576" s="10">
        <f>SUMIF(TransactionData!$A$2:$A$7396,TransactionAnalysis!O576,TransactionData!$M$2:$M$7396)</f>
        <v>8.75</v>
      </c>
    </row>
    <row r="577" spans="15:16" x14ac:dyDescent="0.35">
      <c r="O577">
        <v>286967</v>
      </c>
      <c r="P577" s="10">
        <f>SUMIF(TransactionData!$A$2:$A$7396,TransactionAnalysis!O577,TransactionData!$M$2:$M$7396)</f>
        <v>3.75</v>
      </c>
    </row>
    <row r="578" spans="15:16" x14ac:dyDescent="0.35">
      <c r="O578">
        <v>286966</v>
      </c>
      <c r="P578" s="10">
        <f>SUMIF(TransactionData!$A$2:$A$7396,TransactionAnalysis!O578,TransactionData!$M$2:$M$7396)</f>
        <v>7</v>
      </c>
    </row>
    <row r="579" spans="15:16" x14ac:dyDescent="0.35">
      <c r="O579">
        <v>286965</v>
      </c>
      <c r="P579" s="10">
        <f>SUMIF(TransactionData!$A$2:$A$7396,TransactionAnalysis!O579,TransactionData!$M$2:$M$7396)</f>
        <v>5.5</v>
      </c>
    </row>
    <row r="580" spans="15:16" x14ac:dyDescent="0.35">
      <c r="O580">
        <v>286964</v>
      </c>
      <c r="P580" s="10">
        <f>SUMIF(TransactionData!$A$2:$A$7396,TransactionAnalysis!O580,TransactionData!$M$2:$M$7396)</f>
        <v>5.5</v>
      </c>
    </row>
    <row r="581" spans="15:16" x14ac:dyDescent="0.35">
      <c r="O581">
        <v>286963</v>
      </c>
      <c r="P581" s="10">
        <f>SUMIF(TransactionData!$A$2:$A$7396,TransactionAnalysis!O581,TransactionData!$M$2:$M$7396)</f>
        <v>7</v>
      </c>
    </row>
    <row r="582" spans="15:16" x14ac:dyDescent="0.35">
      <c r="O582">
        <v>286962</v>
      </c>
      <c r="P582" s="10">
        <f>SUMIF(TransactionData!$A$2:$A$7396,TransactionAnalysis!O582,TransactionData!$M$2:$M$7396)</f>
        <v>11.25</v>
      </c>
    </row>
    <row r="583" spans="15:16" x14ac:dyDescent="0.35">
      <c r="O583">
        <v>286961</v>
      </c>
      <c r="P583" s="10">
        <f>SUMIF(TransactionData!$A$2:$A$7396,TransactionAnalysis!O583,TransactionData!$M$2:$M$7396)</f>
        <v>4.75</v>
      </c>
    </row>
    <row r="584" spans="15:16" x14ac:dyDescent="0.35">
      <c r="O584">
        <v>286958</v>
      </c>
      <c r="P584" s="10">
        <f>SUMIF(TransactionData!$A$2:$A$7396,TransactionAnalysis!O584,TransactionData!$M$2:$M$7396)</f>
        <v>4.25</v>
      </c>
    </row>
    <row r="585" spans="15:16" x14ac:dyDescent="0.35">
      <c r="O585">
        <v>286957</v>
      </c>
      <c r="P585" s="10">
        <f>SUMIF(TransactionData!$A$2:$A$7396,TransactionAnalysis!O585,TransactionData!$M$2:$M$7396)</f>
        <v>8.25</v>
      </c>
    </row>
    <row r="586" spans="15:16" x14ac:dyDescent="0.35">
      <c r="O586">
        <v>286956</v>
      </c>
      <c r="P586" s="10">
        <f>SUMIF(TransactionData!$A$2:$A$7396,TransactionAnalysis!O586,TransactionData!$M$2:$M$7396)</f>
        <v>7</v>
      </c>
    </row>
    <row r="587" spans="15:16" x14ac:dyDescent="0.35">
      <c r="O587">
        <v>286955</v>
      </c>
      <c r="P587" s="10">
        <f>SUMIF(TransactionData!$A$2:$A$7396,TransactionAnalysis!O587,TransactionData!$M$2:$M$7396)</f>
        <v>5.5</v>
      </c>
    </row>
    <row r="588" spans="15:16" x14ac:dyDescent="0.35">
      <c r="O588">
        <v>286953</v>
      </c>
      <c r="P588" s="10">
        <f>SUMIF(TransactionData!$A$2:$A$7396,TransactionAnalysis!O588,TransactionData!$M$2:$M$7396)</f>
        <v>3.5</v>
      </c>
    </row>
    <row r="589" spans="15:16" x14ac:dyDescent="0.35">
      <c r="O589">
        <v>286952</v>
      </c>
      <c r="P589" s="10">
        <f>SUMIF(TransactionData!$A$2:$A$7396,TransactionAnalysis!O589,TransactionData!$M$2:$M$7396)</f>
        <v>5.75</v>
      </c>
    </row>
    <row r="590" spans="15:16" x14ac:dyDescent="0.35">
      <c r="O590">
        <v>286949</v>
      </c>
      <c r="P590" s="10">
        <f>SUMIF(TransactionData!$A$2:$A$7396,TransactionAnalysis!O590,TransactionData!$M$2:$M$7396)</f>
        <v>1.25</v>
      </c>
    </row>
    <row r="591" spans="15:16" x14ac:dyDescent="0.35">
      <c r="O591">
        <v>286947</v>
      </c>
      <c r="P591" s="10">
        <f>SUMIF(TransactionData!$A$2:$A$7396,TransactionAnalysis!O591,TransactionData!$M$2:$M$7396)</f>
        <v>4.75</v>
      </c>
    </row>
    <row r="592" spans="15:16" x14ac:dyDescent="0.35">
      <c r="O592">
        <v>286945</v>
      </c>
      <c r="P592" s="10">
        <f>SUMIF(TransactionData!$A$2:$A$7396,TransactionAnalysis!O592,TransactionData!$M$2:$M$7396)</f>
        <v>14.95</v>
      </c>
    </row>
    <row r="593" spans="15:16" x14ac:dyDescent="0.35">
      <c r="O593">
        <v>286944</v>
      </c>
      <c r="P593" s="10">
        <f>SUMIF(TransactionData!$A$2:$A$7396,TransactionAnalysis!O593,TransactionData!$M$2:$M$7396)</f>
        <v>5.75</v>
      </c>
    </row>
    <row r="594" spans="15:16" x14ac:dyDescent="0.35">
      <c r="O594">
        <v>286940</v>
      </c>
      <c r="P594" s="10">
        <f>SUMIF(TransactionData!$A$2:$A$7396,TransactionAnalysis!O594,TransactionData!$M$2:$M$7396)</f>
        <v>1</v>
      </c>
    </row>
    <row r="595" spans="15:16" x14ac:dyDescent="0.35">
      <c r="O595">
        <v>286938</v>
      </c>
      <c r="P595" s="10">
        <f>SUMIF(TransactionData!$A$2:$A$7396,TransactionAnalysis!O595,TransactionData!$M$2:$M$7396)</f>
        <v>3.5</v>
      </c>
    </row>
    <row r="596" spans="15:16" x14ac:dyDescent="0.35">
      <c r="O596">
        <v>286934</v>
      </c>
      <c r="P596" s="10">
        <f>SUMIF(TransactionData!$A$2:$A$7396,TransactionAnalysis!O596,TransactionData!$M$2:$M$7396)</f>
        <v>3.5</v>
      </c>
    </row>
    <row r="597" spans="15:16" x14ac:dyDescent="0.35">
      <c r="O597">
        <v>286932</v>
      </c>
      <c r="P597" s="10">
        <f>SUMIF(TransactionData!$A$2:$A$7396,TransactionAnalysis!O597,TransactionData!$M$2:$M$7396)</f>
        <v>2.75</v>
      </c>
    </row>
    <row r="598" spans="15:16" x14ac:dyDescent="0.35">
      <c r="O598">
        <v>286931</v>
      </c>
      <c r="P598" s="10">
        <f>SUMIF(TransactionData!$A$2:$A$7396,TransactionAnalysis!O598,TransactionData!$M$2:$M$7396)</f>
        <v>3</v>
      </c>
    </row>
    <row r="599" spans="15:16" x14ac:dyDescent="0.35">
      <c r="O599">
        <v>286930</v>
      </c>
      <c r="P599" s="10">
        <f>SUMIF(TransactionData!$A$2:$A$7396,TransactionAnalysis!O599,TransactionData!$M$2:$M$7396)</f>
        <v>3</v>
      </c>
    </row>
    <row r="600" spans="15:16" x14ac:dyDescent="0.35">
      <c r="O600">
        <v>286929</v>
      </c>
      <c r="P600" s="10">
        <f>SUMIF(TransactionData!$A$2:$A$7396,TransactionAnalysis!O600,TransactionData!$M$2:$M$7396)</f>
        <v>3.75</v>
      </c>
    </row>
    <row r="601" spans="15:16" x14ac:dyDescent="0.35">
      <c r="O601">
        <v>286928</v>
      </c>
      <c r="P601" s="10">
        <f>SUMIF(TransactionData!$A$2:$A$7396,TransactionAnalysis!O601,TransactionData!$M$2:$M$7396)</f>
        <v>2.75</v>
      </c>
    </row>
    <row r="602" spans="15:16" x14ac:dyDescent="0.35">
      <c r="O602">
        <v>286927</v>
      </c>
      <c r="P602" s="10">
        <f>SUMIF(TransactionData!$A$2:$A$7396,TransactionAnalysis!O602,TransactionData!$M$2:$M$7396)</f>
        <v>3.75</v>
      </c>
    </row>
    <row r="603" spans="15:16" x14ac:dyDescent="0.35">
      <c r="O603">
        <v>286926</v>
      </c>
      <c r="P603" s="10">
        <f>SUMIF(TransactionData!$A$2:$A$7396,TransactionAnalysis!O603,TransactionData!$M$2:$M$7396)</f>
        <v>5.75</v>
      </c>
    </row>
    <row r="604" spans="15:16" x14ac:dyDescent="0.35">
      <c r="O604">
        <v>286925</v>
      </c>
      <c r="P604" s="10">
        <f>SUMIF(TransactionData!$A$2:$A$7396,TransactionAnalysis!O604,TransactionData!$M$2:$M$7396)</f>
        <v>2.75</v>
      </c>
    </row>
    <row r="605" spans="15:16" x14ac:dyDescent="0.35">
      <c r="O605">
        <v>286924</v>
      </c>
      <c r="P605" s="10">
        <f>SUMIF(TransactionData!$A$2:$A$7396,TransactionAnalysis!O605,TransactionData!$M$2:$M$7396)</f>
        <v>3.75</v>
      </c>
    </row>
    <row r="606" spans="15:16" x14ac:dyDescent="0.35">
      <c r="O606">
        <v>286923</v>
      </c>
      <c r="P606" s="10">
        <f>SUMIF(TransactionData!$A$2:$A$7396,TransactionAnalysis!O606,TransactionData!$M$2:$M$7396)</f>
        <v>2.75</v>
      </c>
    </row>
    <row r="607" spans="15:16" x14ac:dyDescent="0.35">
      <c r="O607">
        <v>286922</v>
      </c>
      <c r="P607" s="10">
        <f>SUMIF(TransactionData!$A$2:$A$7396,TransactionAnalysis!O607,TransactionData!$M$2:$M$7396)</f>
        <v>3.75</v>
      </c>
    </row>
    <row r="608" spans="15:16" x14ac:dyDescent="0.35">
      <c r="O608">
        <v>286921</v>
      </c>
      <c r="P608" s="10">
        <f>SUMIF(TransactionData!$A$2:$A$7396,TransactionAnalysis!O608,TransactionData!$M$2:$M$7396)</f>
        <v>3.5</v>
      </c>
    </row>
    <row r="609" spans="15:16" x14ac:dyDescent="0.35">
      <c r="O609">
        <v>286920</v>
      </c>
      <c r="P609" s="10">
        <f>SUMIF(TransactionData!$A$2:$A$7396,TransactionAnalysis!O609,TransactionData!$M$2:$M$7396)</f>
        <v>5.5</v>
      </c>
    </row>
    <row r="610" spans="15:16" x14ac:dyDescent="0.35">
      <c r="O610">
        <v>286919</v>
      </c>
      <c r="P610" s="10">
        <f>SUMIF(TransactionData!$A$2:$A$7396,TransactionAnalysis!O610,TransactionData!$M$2:$M$7396)</f>
        <v>5.75</v>
      </c>
    </row>
    <row r="611" spans="15:16" x14ac:dyDescent="0.35">
      <c r="O611">
        <v>286918</v>
      </c>
      <c r="P611" s="10">
        <f>SUMIF(TransactionData!$A$2:$A$7396,TransactionAnalysis!O611,TransactionData!$M$2:$M$7396)</f>
        <v>5.75</v>
      </c>
    </row>
    <row r="612" spans="15:16" x14ac:dyDescent="0.35">
      <c r="O612">
        <v>286917</v>
      </c>
      <c r="P612" s="10">
        <f>SUMIF(TransactionData!$A$2:$A$7396,TransactionAnalysis!O612,TransactionData!$M$2:$M$7396)</f>
        <v>5.75</v>
      </c>
    </row>
    <row r="613" spans="15:16" x14ac:dyDescent="0.35">
      <c r="O613">
        <v>286916</v>
      </c>
      <c r="P613" s="10">
        <f>SUMIF(TransactionData!$A$2:$A$7396,TransactionAnalysis!O613,TransactionData!$M$2:$M$7396)</f>
        <v>5.75</v>
      </c>
    </row>
    <row r="614" spans="15:16" x14ac:dyDescent="0.35">
      <c r="O614">
        <v>286915</v>
      </c>
      <c r="P614" s="10">
        <f>SUMIF(TransactionData!$A$2:$A$7396,TransactionAnalysis!O614,TransactionData!$M$2:$M$7396)</f>
        <v>5.75</v>
      </c>
    </row>
    <row r="615" spans="15:16" x14ac:dyDescent="0.35">
      <c r="O615">
        <v>286914</v>
      </c>
      <c r="P615" s="10">
        <f>SUMIF(TransactionData!$A$2:$A$7396,TransactionAnalysis!O615,TransactionData!$M$2:$M$7396)</f>
        <v>3.75</v>
      </c>
    </row>
    <row r="616" spans="15:16" x14ac:dyDescent="0.35">
      <c r="O616">
        <v>286913</v>
      </c>
      <c r="P616" s="10">
        <f>SUMIF(TransactionData!$A$2:$A$7396,TransactionAnalysis!O616,TransactionData!$M$2:$M$7396)</f>
        <v>5.75</v>
      </c>
    </row>
    <row r="617" spans="15:16" x14ac:dyDescent="0.35">
      <c r="O617">
        <v>286912</v>
      </c>
      <c r="P617" s="10">
        <f>SUMIF(TransactionData!$A$2:$A$7396,TransactionAnalysis!O617,TransactionData!$M$2:$M$7396)</f>
        <v>5.75</v>
      </c>
    </row>
    <row r="618" spans="15:16" x14ac:dyDescent="0.35">
      <c r="O618">
        <v>286911</v>
      </c>
      <c r="P618" s="10">
        <f>SUMIF(TransactionData!$A$2:$A$7396,TransactionAnalysis!O618,TransactionData!$M$2:$M$7396)</f>
        <v>2.75</v>
      </c>
    </row>
    <row r="619" spans="15:16" x14ac:dyDescent="0.35">
      <c r="O619">
        <v>286910</v>
      </c>
      <c r="P619" s="10">
        <f>SUMIF(TransactionData!$A$2:$A$7396,TransactionAnalysis!O619,TransactionData!$M$2:$M$7396)</f>
        <v>5.75</v>
      </c>
    </row>
    <row r="620" spans="15:16" x14ac:dyDescent="0.35">
      <c r="O620">
        <v>286909</v>
      </c>
      <c r="P620" s="10">
        <f>SUMIF(TransactionData!$A$2:$A$7396,TransactionAnalysis!O620,TransactionData!$M$2:$M$7396)</f>
        <v>3.75</v>
      </c>
    </row>
    <row r="621" spans="15:16" x14ac:dyDescent="0.35">
      <c r="O621">
        <v>286908</v>
      </c>
      <c r="P621" s="10">
        <f>SUMIF(TransactionData!$A$2:$A$7396,TransactionAnalysis!O621,TransactionData!$M$2:$M$7396)</f>
        <v>3</v>
      </c>
    </row>
    <row r="622" spans="15:16" x14ac:dyDescent="0.35">
      <c r="O622">
        <v>286907</v>
      </c>
      <c r="P622" s="10">
        <f>SUMIF(TransactionData!$A$2:$A$7396,TransactionAnalysis!O622,TransactionData!$M$2:$M$7396)</f>
        <v>3.75</v>
      </c>
    </row>
    <row r="623" spans="15:16" x14ac:dyDescent="0.35">
      <c r="O623">
        <v>286906</v>
      </c>
      <c r="P623" s="10">
        <f>SUMIF(TransactionData!$A$2:$A$7396,TransactionAnalysis!O623,TransactionData!$M$2:$M$7396)</f>
        <v>5.75</v>
      </c>
    </row>
    <row r="624" spans="15:16" x14ac:dyDescent="0.35">
      <c r="O624">
        <v>287444</v>
      </c>
      <c r="P624" s="10">
        <f>SUMIF(TransactionData!$A$2:$A$7396,TransactionAnalysis!O624,TransactionData!$M$2:$M$7396)</f>
        <v>17.7</v>
      </c>
    </row>
    <row r="625" spans="15:16" x14ac:dyDescent="0.35">
      <c r="O625">
        <v>287443</v>
      </c>
      <c r="P625" s="10">
        <f>SUMIF(TransactionData!$A$2:$A$7396,TransactionAnalysis!O625,TransactionData!$M$2:$M$7396)</f>
        <v>15.25</v>
      </c>
    </row>
    <row r="626" spans="15:16" x14ac:dyDescent="0.35">
      <c r="O626">
        <v>287441</v>
      </c>
      <c r="P626" s="10">
        <f>SUMIF(TransactionData!$A$2:$A$7396,TransactionAnalysis!O626,TransactionData!$M$2:$M$7396)</f>
        <v>6.25</v>
      </c>
    </row>
    <row r="627" spans="15:16" x14ac:dyDescent="0.35">
      <c r="O627">
        <v>287440</v>
      </c>
      <c r="P627" s="10">
        <f>SUMIF(TransactionData!$A$2:$A$7396,TransactionAnalysis!O627,TransactionData!$M$2:$M$7396)</f>
        <v>3</v>
      </c>
    </row>
    <row r="628" spans="15:16" x14ac:dyDescent="0.35">
      <c r="O628">
        <v>287439</v>
      </c>
      <c r="P628" s="10">
        <f>SUMIF(TransactionData!$A$2:$A$7396,TransactionAnalysis!O628,TransactionData!$M$2:$M$7396)</f>
        <v>4.75</v>
      </c>
    </row>
    <row r="629" spans="15:16" x14ac:dyDescent="0.35">
      <c r="O629">
        <v>287438</v>
      </c>
      <c r="P629" s="10">
        <f>SUMIF(TransactionData!$A$2:$A$7396,TransactionAnalysis!O629,TransactionData!$M$2:$M$7396)</f>
        <v>4.75</v>
      </c>
    </row>
    <row r="630" spans="15:16" x14ac:dyDescent="0.35">
      <c r="O630">
        <v>287437</v>
      </c>
      <c r="P630" s="10">
        <f>SUMIF(TransactionData!$A$2:$A$7396,TransactionAnalysis!O630,TransactionData!$M$2:$M$7396)</f>
        <v>4.25</v>
      </c>
    </row>
    <row r="631" spans="15:16" x14ac:dyDescent="0.35">
      <c r="O631">
        <v>287436</v>
      </c>
      <c r="P631" s="10">
        <f>SUMIF(TransactionData!$A$2:$A$7396,TransactionAnalysis!O631,TransactionData!$M$2:$M$7396)</f>
        <v>4.25</v>
      </c>
    </row>
    <row r="632" spans="15:16" x14ac:dyDescent="0.35">
      <c r="O632">
        <v>287434</v>
      </c>
      <c r="P632" s="10">
        <f>SUMIF(TransactionData!$A$2:$A$7396,TransactionAnalysis!O632,TransactionData!$M$2:$M$7396)</f>
        <v>5.5</v>
      </c>
    </row>
    <row r="633" spans="15:16" x14ac:dyDescent="0.35">
      <c r="O633">
        <v>287432</v>
      </c>
      <c r="P633" s="10">
        <f>SUMIF(TransactionData!$A$2:$A$7396,TransactionAnalysis!O633,TransactionData!$M$2:$M$7396)</f>
        <v>5.5</v>
      </c>
    </row>
    <row r="634" spans="15:16" x14ac:dyDescent="0.35">
      <c r="O634">
        <v>287431</v>
      </c>
      <c r="P634" s="10">
        <f>SUMIF(TransactionData!$A$2:$A$7396,TransactionAnalysis!O634,TransactionData!$M$2:$M$7396)</f>
        <v>3.75</v>
      </c>
    </row>
    <row r="635" spans="15:16" x14ac:dyDescent="0.35">
      <c r="O635">
        <v>287430</v>
      </c>
      <c r="P635" s="10">
        <f>SUMIF(TransactionData!$A$2:$A$7396,TransactionAnalysis!O635,TransactionData!$M$2:$M$7396)</f>
        <v>31</v>
      </c>
    </row>
    <row r="636" spans="15:16" x14ac:dyDescent="0.35">
      <c r="O636">
        <v>287429</v>
      </c>
      <c r="P636" s="10">
        <f>SUMIF(TransactionData!$A$2:$A$7396,TransactionAnalysis!O636,TransactionData!$M$2:$M$7396)</f>
        <v>2.5</v>
      </c>
    </row>
    <row r="637" spans="15:16" x14ac:dyDescent="0.35">
      <c r="O637">
        <v>287428</v>
      </c>
      <c r="P637" s="10">
        <f>SUMIF(TransactionData!$A$2:$A$7396,TransactionAnalysis!O637,TransactionData!$M$2:$M$7396)</f>
        <v>8.5</v>
      </c>
    </row>
    <row r="638" spans="15:16" x14ac:dyDescent="0.35">
      <c r="O638">
        <v>287427</v>
      </c>
      <c r="P638" s="10">
        <f>SUMIF(TransactionData!$A$2:$A$7396,TransactionAnalysis!O638,TransactionData!$M$2:$M$7396)</f>
        <v>4.25</v>
      </c>
    </row>
    <row r="639" spans="15:16" x14ac:dyDescent="0.35">
      <c r="O639">
        <v>287426</v>
      </c>
      <c r="P639" s="10">
        <f>SUMIF(TransactionData!$A$2:$A$7396,TransactionAnalysis!O639,TransactionData!$M$2:$M$7396)</f>
        <v>4.75</v>
      </c>
    </row>
    <row r="640" spans="15:16" x14ac:dyDescent="0.35">
      <c r="O640">
        <v>287424</v>
      </c>
      <c r="P640" s="10">
        <f>SUMIF(TransactionData!$A$2:$A$7396,TransactionAnalysis!O640,TransactionData!$M$2:$M$7396)</f>
        <v>3.5</v>
      </c>
    </row>
    <row r="641" spans="15:16" x14ac:dyDescent="0.35">
      <c r="O641">
        <v>287423</v>
      </c>
      <c r="P641" s="10">
        <f>SUMIF(TransactionData!$A$2:$A$7396,TransactionAnalysis!O641,TransactionData!$M$2:$M$7396)</f>
        <v>4.25</v>
      </c>
    </row>
    <row r="642" spans="15:16" x14ac:dyDescent="0.35">
      <c r="O642">
        <v>287422</v>
      </c>
      <c r="P642" s="10">
        <f>SUMIF(TransactionData!$A$2:$A$7396,TransactionAnalysis!O642,TransactionData!$M$2:$M$7396)</f>
        <v>7</v>
      </c>
    </row>
    <row r="643" spans="15:16" x14ac:dyDescent="0.35">
      <c r="O643">
        <v>287421</v>
      </c>
      <c r="P643" s="10">
        <f>SUMIF(TransactionData!$A$2:$A$7396,TransactionAnalysis!O643,TransactionData!$M$2:$M$7396)</f>
        <v>9.75</v>
      </c>
    </row>
    <row r="644" spans="15:16" x14ac:dyDescent="0.35">
      <c r="O644">
        <v>287420</v>
      </c>
      <c r="P644" s="10">
        <f>SUMIF(TransactionData!$A$2:$A$7396,TransactionAnalysis!O644,TransactionData!$M$2:$M$7396)</f>
        <v>10</v>
      </c>
    </row>
    <row r="645" spans="15:16" x14ac:dyDescent="0.35">
      <c r="O645">
        <v>287419</v>
      </c>
      <c r="P645" s="10">
        <f>SUMIF(TransactionData!$A$2:$A$7396,TransactionAnalysis!O645,TransactionData!$M$2:$M$7396)</f>
        <v>7</v>
      </c>
    </row>
    <row r="646" spans="15:16" x14ac:dyDescent="0.35">
      <c r="O646">
        <v>287418</v>
      </c>
      <c r="P646" s="10">
        <f>SUMIF(TransactionData!$A$2:$A$7396,TransactionAnalysis!O646,TransactionData!$M$2:$M$7396)</f>
        <v>3.75</v>
      </c>
    </row>
    <row r="647" spans="15:16" x14ac:dyDescent="0.35">
      <c r="O647">
        <v>287417</v>
      </c>
      <c r="P647" s="10">
        <f>SUMIF(TransactionData!$A$2:$A$7396,TransactionAnalysis!O647,TransactionData!$M$2:$M$7396)</f>
        <v>11.5</v>
      </c>
    </row>
    <row r="648" spans="15:16" x14ac:dyDescent="0.35">
      <c r="O648">
        <v>287416</v>
      </c>
      <c r="P648" s="10">
        <f>SUMIF(TransactionData!$A$2:$A$7396,TransactionAnalysis!O648,TransactionData!$M$2:$M$7396)</f>
        <v>5.5</v>
      </c>
    </row>
    <row r="649" spans="15:16" x14ac:dyDescent="0.35">
      <c r="O649">
        <v>287415</v>
      </c>
      <c r="P649" s="10">
        <f>SUMIF(TransactionData!$A$2:$A$7396,TransactionAnalysis!O649,TransactionData!$M$2:$M$7396)</f>
        <v>4.75</v>
      </c>
    </row>
    <row r="650" spans="15:16" x14ac:dyDescent="0.35">
      <c r="O650">
        <v>287414</v>
      </c>
      <c r="P650" s="10">
        <f>SUMIF(TransactionData!$A$2:$A$7396,TransactionAnalysis!O650,TransactionData!$M$2:$M$7396)</f>
        <v>20.7</v>
      </c>
    </row>
    <row r="651" spans="15:16" x14ac:dyDescent="0.35">
      <c r="O651">
        <v>287413</v>
      </c>
      <c r="P651" s="10">
        <f>SUMIF(TransactionData!$A$2:$A$7396,TransactionAnalysis!O651,TransactionData!$M$2:$M$7396)</f>
        <v>4.75</v>
      </c>
    </row>
    <row r="652" spans="15:16" x14ac:dyDescent="0.35">
      <c r="O652">
        <v>287412</v>
      </c>
      <c r="P652" s="10">
        <f>SUMIF(TransactionData!$A$2:$A$7396,TransactionAnalysis!O652,TransactionData!$M$2:$M$7396)</f>
        <v>3.5</v>
      </c>
    </row>
    <row r="653" spans="15:16" x14ac:dyDescent="0.35">
      <c r="O653">
        <v>287411</v>
      </c>
      <c r="P653" s="10">
        <f>SUMIF(TransactionData!$A$2:$A$7396,TransactionAnalysis!O653,TransactionData!$M$2:$M$7396)</f>
        <v>5.5</v>
      </c>
    </row>
    <row r="654" spans="15:16" x14ac:dyDescent="0.35">
      <c r="O654">
        <v>287410</v>
      </c>
      <c r="P654" s="10">
        <f>SUMIF(TransactionData!$A$2:$A$7396,TransactionAnalysis!O654,TransactionData!$M$2:$M$7396)</f>
        <v>9.75</v>
      </c>
    </row>
    <row r="655" spans="15:16" x14ac:dyDescent="0.35">
      <c r="O655">
        <v>287409</v>
      </c>
      <c r="P655" s="10">
        <f>SUMIF(TransactionData!$A$2:$A$7396,TransactionAnalysis!O655,TransactionData!$M$2:$M$7396)</f>
        <v>3</v>
      </c>
    </row>
    <row r="656" spans="15:16" x14ac:dyDescent="0.35">
      <c r="O656">
        <v>287408</v>
      </c>
      <c r="P656" s="10">
        <f>SUMIF(TransactionData!$A$2:$A$7396,TransactionAnalysis!O656,TransactionData!$M$2:$M$7396)</f>
        <v>14.75</v>
      </c>
    </row>
    <row r="657" spans="15:16" x14ac:dyDescent="0.35">
      <c r="O657">
        <v>287407</v>
      </c>
      <c r="P657" s="10">
        <f>SUMIF(TransactionData!$A$2:$A$7396,TransactionAnalysis!O657,TransactionData!$M$2:$M$7396)</f>
        <v>4.75</v>
      </c>
    </row>
    <row r="658" spans="15:16" x14ac:dyDescent="0.35">
      <c r="O658">
        <v>287406</v>
      </c>
      <c r="P658" s="10">
        <f>SUMIF(TransactionData!$A$2:$A$7396,TransactionAnalysis!O658,TransactionData!$M$2:$M$7396)</f>
        <v>1.25</v>
      </c>
    </row>
    <row r="659" spans="15:16" x14ac:dyDescent="0.35">
      <c r="O659">
        <v>287405</v>
      </c>
      <c r="P659" s="10">
        <f>SUMIF(TransactionData!$A$2:$A$7396,TransactionAnalysis!O659,TransactionData!$M$2:$M$7396)</f>
        <v>7</v>
      </c>
    </row>
    <row r="660" spans="15:16" x14ac:dyDescent="0.35">
      <c r="O660">
        <v>287404</v>
      </c>
      <c r="P660" s="10">
        <f>SUMIF(TransactionData!$A$2:$A$7396,TransactionAnalysis!O660,TransactionData!$M$2:$M$7396)</f>
        <v>3.5</v>
      </c>
    </row>
    <row r="661" spans="15:16" x14ac:dyDescent="0.35">
      <c r="O661">
        <v>287400</v>
      </c>
      <c r="P661" s="10">
        <f>SUMIF(TransactionData!$A$2:$A$7396,TransactionAnalysis!O661,TransactionData!$M$2:$M$7396)</f>
        <v>7.75</v>
      </c>
    </row>
    <row r="662" spans="15:16" x14ac:dyDescent="0.35">
      <c r="O662">
        <v>287399</v>
      </c>
      <c r="P662" s="10">
        <f>SUMIF(TransactionData!$A$2:$A$7396,TransactionAnalysis!O662,TransactionData!$M$2:$M$7396)</f>
        <v>11</v>
      </c>
    </row>
    <row r="663" spans="15:16" x14ac:dyDescent="0.35">
      <c r="O663">
        <v>287398</v>
      </c>
      <c r="P663" s="10">
        <f>SUMIF(TransactionData!$A$2:$A$7396,TransactionAnalysis!O663,TransactionData!$M$2:$M$7396)</f>
        <v>4.25</v>
      </c>
    </row>
    <row r="664" spans="15:16" x14ac:dyDescent="0.35">
      <c r="O664">
        <v>287396</v>
      </c>
      <c r="P664" s="10">
        <f>SUMIF(TransactionData!$A$2:$A$7396,TransactionAnalysis!O664,TransactionData!$M$2:$M$7396)</f>
        <v>10.25</v>
      </c>
    </row>
    <row r="665" spans="15:16" x14ac:dyDescent="0.35">
      <c r="O665">
        <v>287395</v>
      </c>
      <c r="P665" s="10">
        <f>SUMIF(TransactionData!$A$2:$A$7396,TransactionAnalysis!O665,TransactionData!$M$2:$M$7396)</f>
        <v>9</v>
      </c>
    </row>
    <row r="666" spans="15:16" x14ac:dyDescent="0.35">
      <c r="O666">
        <v>287394</v>
      </c>
      <c r="P666" s="10">
        <f>SUMIF(TransactionData!$A$2:$A$7396,TransactionAnalysis!O666,TransactionData!$M$2:$M$7396)</f>
        <v>15.95</v>
      </c>
    </row>
    <row r="667" spans="15:16" x14ac:dyDescent="0.35">
      <c r="O667">
        <v>287393</v>
      </c>
      <c r="P667" s="10">
        <f>SUMIF(TransactionData!$A$2:$A$7396,TransactionAnalysis!O667,TransactionData!$M$2:$M$7396)</f>
        <v>4.25</v>
      </c>
    </row>
    <row r="668" spans="15:16" x14ac:dyDescent="0.35">
      <c r="O668">
        <v>287392</v>
      </c>
      <c r="P668" s="10">
        <f>SUMIF(TransactionData!$A$2:$A$7396,TransactionAnalysis!O668,TransactionData!$M$2:$M$7396)</f>
        <v>10</v>
      </c>
    </row>
    <row r="669" spans="15:16" x14ac:dyDescent="0.35">
      <c r="O669">
        <v>287391</v>
      </c>
      <c r="P669" s="10">
        <f>SUMIF(TransactionData!$A$2:$A$7396,TransactionAnalysis!O669,TransactionData!$M$2:$M$7396)</f>
        <v>3</v>
      </c>
    </row>
    <row r="670" spans="15:16" x14ac:dyDescent="0.35">
      <c r="O670">
        <v>287390</v>
      </c>
      <c r="P670" s="10">
        <f>SUMIF(TransactionData!$A$2:$A$7396,TransactionAnalysis!O670,TransactionData!$M$2:$M$7396)</f>
        <v>6.75</v>
      </c>
    </row>
    <row r="671" spans="15:16" x14ac:dyDescent="0.35">
      <c r="O671">
        <v>287389</v>
      </c>
      <c r="P671" s="10">
        <f>SUMIF(TransactionData!$A$2:$A$7396,TransactionAnalysis!O671,TransactionData!$M$2:$M$7396)</f>
        <v>14.95</v>
      </c>
    </row>
    <row r="672" spans="15:16" x14ac:dyDescent="0.35">
      <c r="O672">
        <v>287388</v>
      </c>
      <c r="P672" s="10">
        <f>SUMIF(TransactionData!$A$2:$A$7396,TransactionAnalysis!O672,TransactionData!$M$2:$M$7396)</f>
        <v>5.5</v>
      </c>
    </row>
    <row r="673" spans="15:16" x14ac:dyDescent="0.35">
      <c r="O673">
        <v>287387</v>
      </c>
      <c r="P673" s="10">
        <f>SUMIF(TransactionData!$A$2:$A$7396,TransactionAnalysis!O673,TransactionData!$M$2:$M$7396)</f>
        <v>42.599999999999994</v>
      </c>
    </row>
    <row r="674" spans="15:16" x14ac:dyDescent="0.35">
      <c r="O674">
        <v>287385</v>
      </c>
      <c r="P674" s="10">
        <f>SUMIF(TransactionData!$A$2:$A$7396,TransactionAnalysis!O674,TransactionData!$M$2:$M$7396)</f>
        <v>5.75</v>
      </c>
    </row>
    <row r="675" spans="15:16" x14ac:dyDescent="0.35">
      <c r="O675">
        <v>287384</v>
      </c>
      <c r="P675" s="10">
        <f>SUMIF(TransactionData!$A$2:$A$7396,TransactionAnalysis!O675,TransactionData!$M$2:$M$7396)</f>
        <v>7.5</v>
      </c>
    </row>
    <row r="676" spans="15:16" x14ac:dyDescent="0.35">
      <c r="O676">
        <v>287383</v>
      </c>
      <c r="P676" s="10">
        <f>SUMIF(TransactionData!$A$2:$A$7396,TransactionAnalysis!O676,TransactionData!$M$2:$M$7396)</f>
        <v>4.75</v>
      </c>
    </row>
    <row r="677" spans="15:16" x14ac:dyDescent="0.35">
      <c r="O677">
        <v>287382</v>
      </c>
      <c r="P677" s="10">
        <f>SUMIF(TransactionData!$A$2:$A$7396,TransactionAnalysis!O677,TransactionData!$M$2:$M$7396)</f>
        <v>3.5</v>
      </c>
    </row>
    <row r="678" spans="15:16" x14ac:dyDescent="0.35">
      <c r="O678">
        <v>287381</v>
      </c>
      <c r="P678" s="10">
        <f>SUMIF(TransactionData!$A$2:$A$7396,TransactionAnalysis!O678,TransactionData!$M$2:$M$7396)</f>
        <v>2.5</v>
      </c>
    </row>
    <row r="679" spans="15:16" x14ac:dyDescent="0.35">
      <c r="O679">
        <v>287380</v>
      </c>
      <c r="P679" s="10">
        <f>SUMIF(TransactionData!$A$2:$A$7396,TransactionAnalysis!O679,TransactionData!$M$2:$M$7396)</f>
        <v>3.5</v>
      </c>
    </row>
    <row r="680" spans="15:16" x14ac:dyDescent="0.35">
      <c r="O680">
        <v>287379</v>
      </c>
      <c r="P680" s="10">
        <f>SUMIF(TransactionData!$A$2:$A$7396,TransactionAnalysis!O680,TransactionData!$M$2:$M$7396)</f>
        <v>7</v>
      </c>
    </row>
    <row r="681" spans="15:16" x14ac:dyDescent="0.35">
      <c r="O681">
        <v>287377</v>
      </c>
      <c r="P681" s="10">
        <f>SUMIF(TransactionData!$A$2:$A$7396,TransactionAnalysis!O681,TransactionData!$M$2:$M$7396)</f>
        <v>11</v>
      </c>
    </row>
    <row r="682" spans="15:16" x14ac:dyDescent="0.35">
      <c r="O682">
        <v>287375</v>
      </c>
      <c r="P682" s="10">
        <f>SUMIF(TransactionData!$A$2:$A$7396,TransactionAnalysis!O682,TransactionData!$M$2:$M$7396)</f>
        <v>3.75</v>
      </c>
    </row>
    <row r="683" spans="15:16" x14ac:dyDescent="0.35">
      <c r="O683">
        <v>287374</v>
      </c>
      <c r="P683" s="10">
        <f>SUMIF(TransactionData!$A$2:$A$7396,TransactionAnalysis!O683,TransactionData!$M$2:$M$7396)</f>
        <v>1.25</v>
      </c>
    </row>
    <row r="684" spans="15:16" x14ac:dyDescent="0.35">
      <c r="O684">
        <v>287373</v>
      </c>
      <c r="P684" s="10">
        <f>SUMIF(TransactionData!$A$2:$A$7396,TransactionAnalysis!O684,TransactionData!$M$2:$M$7396)</f>
        <v>3.5</v>
      </c>
    </row>
    <row r="685" spans="15:16" x14ac:dyDescent="0.35">
      <c r="O685">
        <v>287372</v>
      </c>
      <c r="P685" s="10">
        <f>SUMIF(TransactionData!$A$2:$A$7396,TransactionAnalysis!O685,TransactionData!$M$2:$M$7396)</f>
        <v>7</v>
      </c>
    </row>
    <row r="686" spans="15:16" x14ac:dyDescent="0.35">
      <c r="O686">
        <v>287371</v>
      </c>
      <c r="P686" s="10">
        <f>SUMIF(TransactionData!$A$2:$A$7396,TransactionAnalysis!O686,TransactionData!$M$2:$M$7396)</f>
        <v>7.5</v>
      </c>
    </row>
    <row r="687" spans="15:16" x14ac:dyDescent="0.35">
      <c r="O687">
        <v>287370</v>
      </c>
      <c r="P687" s="10">
        <f>SUMIF(TransactionData!$A$2:$A$7396,TransactionAnalysis!O687,TransactionData!$M$2:$M$7396)</f>
        <v>1.25</v>
      </c>
    </row>
    <row r="688" spans="15:16" x14ac:dyDescent="0.35">
      <c r="O688">
        <v>287369</v>
      </c>
      <c r="P688" s="10">
        <f>SUMIF(TransactionData!$A$2:$A$7396,TransactionAnalysis!O688,TransactionData!$M$2:$M$7396)</f>
        <v>1.25</v>
      </c>
    </row>
    <row r="689" spans="15:16" x14ac:dyDescent="0.35">
      <c r="O689">
        <v>287367</v>
      </c>
      <c r="P689" s="10">
        <f>SUMIF(TransactionData!$A$2:$A$7396,TransactionAnalysis!O689,TransactionData!$M$2:$M$7396)</f>
        <v>4.25</v>
      </c>
    </row>
    <row r="690" spans="15:16" x14ac:dyDescent="0.35">
      <c r="O690">
        <v>287366</v>
      </c>
      <c r="P690" s="10">
        <f>SUMIF(TransactionData!$A$2:$A$7396,TransactionAnalysis!O690,TransactionData!$M$2:$M$7396)</f>
        <v>1.25</v>
      </c>
    </row>
    <row r="691" spans="15:16" x14ac:dyDescent="0.35">
      <c r="O691">
        <v>287365</v>
      </c>
      <c r="P691" s="10">
        <f>SUMIF(TransactionData!$A$2:$A$7396,TransactionAnalysis!O691,TransactionData!$M$2:$M$7396)</f>
        <v>25.9</v>
      </c>
    </row>
    <row r="692" spans="15:16" x14ac:dyDescent="0.35">
      <c r="O692">
        <v>287364</v>
      </c>
      <c r="P692" s="10">
        <f>SUMIF(TransactionData!$A$2:$A$7396,TransactionAnalysis!O692,TransactionData!$M$2:$M$7396)</f>
        <v>1</v>
      </c>
    </row>
    <row r="693" spans="15:16" x14ac:dyDescent="0.35">
      <c r="O693">
        <v>287363</v>
      </c>
      <c r="P693" s="10">
        <f>SUMIF(TransactionData!$A$2:$A$7396,TransactionAnalysis!O693,TransactionData!$M$2:$M$7396)</f>
        <v>3</v>
      </c>
    </row>
    <row r="694" spans="15:16" x14ac:dyDescent="0.35">
      <c r="O694">
        <v>287362</v>
      </c>
      <c r="P694" s="10">
        <f>SUMIF(TransactionData!$A$2:$A$7396,TransactionAnalysis!O694,TransactionData!$M$2:$M$7396)</f>
        <v>4.25</v>
      </c>
    </row>
    <row r="695" spans="15:16" x14ac:dyDescent="0.35">
      <c r="O695">
        <v>287361</v>
      </c>
      <c r="P695" s="10">
        <f>SUMIF(TransactionData!$A$2:$A$7396,TransactionAnalysis!O695,TransactionData!$M$2:$M$7396)</f>
        <v>7</v>
      </c>
    </row>
    <row r="696" spans="15:16" x14ac:dyDescent="0.35">
      <c r="O696">
        <v>287360</v>
      </c>
      <c r="P696" s="10">
        <f>SUMIF(TransactionData!$A$2:$A$7396,TransactionAnalysis!O696,TransactionData!$M$2:$M$7396)</f>
        <v>3.5</v>
      </c>
    </row>
    <row r="697" spans="15:16" x14ac:dyDescent="0.35">
      <c r="O697">
        <v>287359</v>
      </c>
      <c r="P697" s="10">
        <f>SUMIF(TransactionData!$A$2:$A$7396,TransactionAnalysis!O697,TransactionData!$M$2:$M$7396)</f>
        <v>4.25</v>
      </c>
    </row>
    <row r="698" spans="15:16" x14ac:dyDescent="0.35">
      <c r="O698">
        <v>287358</v>
      </c>
      <c r="P698" s="10">
        <f>SUMIF(TransactionData!$A$2:$A$7396,TransactionAnalysis!O698,TransactionData!$M$2:$M$7396)</f>
        <v>21</v>
      </c>
    </row>
    <row r="699" spans="15:16" x14ac:dyDescent="0.35">
      <c r="O699">
        <v>287357</v>
      </c>
      <c r="P699" s="10">
        <f>SUMIF(TransactionData!$A$2:$A$7396,TransactionAnalysis!O699,TransactionData!$M$2:$M$7396)</f>
        <v>4.75</v>
      </c>
    </row>
    <row r="700" spans="15:16" x14ac:dyDescent="0.35">
      <c r="O700">
        <v>287356</v>
      </c>
      <c r="P700" s="10">
        <f>SUMIF(TransactionData!$A$2:$A$7396,TransactionAnalysis!O700,TransactionData!$M$2:$M$7396)</f>
        <v>3.5</v>
      </c>
    </row>
    <row r="701" spans="15:16" x14ac:dyDescent="0.35">
      <c r="O701">
        <v>287355</v>
      </c>
      <c r="P701" s="10">
        <f>SUMIF(TransactionData!$A$2:$A$7396,TransactionAnalysis!O701,TransactionData!$M$2:$M$7396)</f>
        <v>8.5</v>
      </c>
    </row>
    <row r="702" spans="15:16" x14ac:dyDescent="0.35">
      <c r="O702">
        <v>287354</v>
      </c>
      <c r="P702" s="10">
        <f>SUMIF(TransactionData!$A$2:$A$7396,TransactionAnalysis!O702,TransactionData!$M$2:$M$7396)</f>
        <v>12.5</v>
      </c>
    </row>
    <row r="703" spans="15:16" x14ac:dyDescent="0.35">
      <c r="O703">
        <v>287352</v>
      </c>
      <c r="P703" s="10">
        <f>SUMIF(TransactionData!$A$2:$A$7396,TransactionAnalysis!O703,TransactionData!$M$2:$M$7396)</f>
        <v>3.5</v>
      </c>
    </row>
    <row r="704" spans="15:16" x14ac:dyDescent="0.35">
      <c r="O704">
        <v>287351</v>
      </c>
      <c r="P704" s="10">
        <f>SUMIF(TransactionData!$A$2:$A$7396,TransactionAnalysis!O704,TransactionData!$M$2:$M$7396)</f>
        <v>4.25</v>
      </c>
    </row>
    <row r="705" spans="15:16" x14ac:dyDescent="0.35">
      <c r="O705">
        <v>287350</v>
      </c>
      <c r="P705" s="10">
        <f>SUMIF(TransactionData!$A$2:$A$7396,TransactionAnalysis!O705,TransactionData!$M$2:$M$7396)</f>
        <v>2</v>
      </c>
    </row>
    <row r="706" spans="15:16" x14ac:dyDescent="0.35">
      <c r="O706">
        <v>287349</v>
      </c>
      <c r="P706" s="10">
        <f>SUMIF(TransactionData!$A$2:$A$7396,TransactionAnalysis!O706,TransactionData!$M$2:$M$7396)</f>
        <v>9.25</v>
      </c>
    </row>
    <row r="707" spans="15:16" x14ac:dyDescent="0.35">
      <c r="O707">
        <v>287348</v>
      </c>
      <c r="P707" s="10">
        <f>SUMIF(TransactionData!$A$2:$A$7396,TransactionAnalysis!O707,TransactionData!$M$2:$M$7396)</f>
        <v>7</v>
      </c>
    </row>
    <row r="708" spans="15:16" x14ac:dyDescent="0.35">
      <c r="O708">
        <v>287347</v>
      </c>
      <c r="P708" s="10">
        <f>SUMIF(TransactionData!$A$2:$A$7396,TransactionAnalysis!O708,TransactionData!$M$2:$M$7396)</f>
        <v>4.5</v>
      </c>
    </row>
    <row r="709" spans="15:16" x14ac:dyDescent="0.35">
      <c r="O709">
        <v>287346</v>
      </c>
      <c r="P709" s="10">
        <f>SUMIF(TransactionData!$A$2:$A$7396,TransactionAnalysis!O709,TransactionData!$M$2:$M$7396)</f>
        <v>5.75</v>
      </c>
    </row>
    <row r="710" spans="15:16" x14ac:dyDescent="0.35">
      <c r="O710">
        <v>287345</v>
      </c>
      <c r="P710" s="10">
        <f>SUMIF(TransactionData!$A$2:$A$7396,TransactionAnalysis!O710,TransactionData!$M$2:$M$7396)</f>
        <v>12.95</v>
      </c>
    </row>
    <row r="711" spans="15:16" x14ac:dyDescent="0.35">
      <c r="O711">
        <v>287344</v>
      </c>
      <c r="P711" s="10">
        <f>SUMIF(TransactionData!$A$2:$A$7396,TransactionAnalysis!O711,TransactionData!$M$2:$M$7396)</f>
        <v>4.75</v>
      </c>
    </row>
    <row r="712" spans="15:16" x14ac:dyDescent="0.35">
      <c r="O712">
        <v>287343</v>
      </c>
      <c r="P712" s="10">
        <f>SUMIF(TransactionData!$A$2:$A$7396,TransactionAnalysis!O712,TransactionData!$M$2:$M$7396)</f>
        <v>3.75</v>
      </c>
    </row>
    <row r="713" spans="15:16" x14ac:dyDescent="0.35">
      <c r="O713">
        <v>287342</v>
      </c>
      <c r="P713" s="10">
        <f>SUMIF(TransactionData!$A$2:$A$7396,TransactionAnalysis!O713,TransactionData!$M$2:$M$7396)</f>
        <v>2.5</v>
      </c>
    </row>
    <row r="714" spans="15:16" x14ac:dyDescent="0.35">
      <c r="O714">
        <v>287341</v>
      </c>
      <c r="P714" s="10">
        <f>SUMIF(TransactionData!$A$2:$A$7396,TransactionAnalysis!O714,TransactionData!$M$2:$M$7396)</f>
        <v>3.5</v>
      </c>
    </row>
    <row r="715" spans="15:16" x14ac:dyDescent="0.35">
      <c r="O715">
        <v>287340</v>
      </c>
      <c r="P715" s="10">
        <f>SUMIF(TransactionData!$A$2:$A$7396,TransactionAnalysis!O715,TransactionData!$M$2:$M$7396)</f>
        <v>5.5</v>
      </c>
    </row>
    <row r="716" spans="15:16" x14ac:dyDescent="0.35">
      <c r="O716">
        <v>287339</v>
      </c>
      <c r="P716" s="10">
        <f>SUMIF(TransactionData!$A$2:$A$7396,TransactionAnalysis!O716,TransactionData!$M$2:$M$7396)</f>
        <v>4.5</v>
      </c>
    </row>
    <row r="717" spans="15:16" x14ac:dyDescent="0.35">
      <c r="O717">
        <v>287338</v>
      </c>
      <c r="P717" s="10">
        <f>SUMIF(TransactionData!$A$2:$A$7396,TransactionAnalysis!O717,TransactionData!$M$2:$M$7396)</f>
        <v>6</v>
      </c>
    </row>
    <row r="718" spans="15:16" x14ac:dyDescent="0.35">
      <c r="O718">
        <v>287337</v>
      </c>
      <c r="P718" s="10">
        <f>SUMIF(TransactionData!$A$2:$A$7396,TransactionAnalysis!O718,TransactionData!$M$2:$M$7396)</f>
        <v>14.75</v>
      </c>
    </row>
    <row r="719" spans="15:16" x14ac:dyDescent="0.35">
      <c r="O719">
        <v>287336</v>
      </c>
      <c r="P719" s="10">
        <f>SUMIF(TransactionData!$A$2:$A$7396,TransactionAnalysis!O719,TransactionData!$M$2:$M$7396)</f>
        <v>7.25</v>
      </c>
    </row>
    <row r="720" spans="15:16" x14ac:dyDescent="0.35">
      <c r="O720">
        <v>287335</v>
      </c>
      <c r="P720" s="10">
        <f>SUMIF(TransactionData!$A$2:$A$7396,TransactionAnalysis!O720,TransactionData!$M$2:$M$7396)</f>
        <v>4.25</v>
      </c>
    </row>
    <row r="721" spans="15:16" x14ac:dyDescent="0.35">
      <c r="O721">
        <v>287334</v>
      </c>
      <c r="P721" s="10">
        <f>SUMIF(TransactionData!$A$2:$A$7396,TransactionAnalysis!O721,TransactionData!$M$2:$M$7396)</f>
        <v>1.25</v>
      </c>
    </row>
    <row r="722" spans="15:16" x14ac:dyDescent="0.35">
      <c r="O722">
        <v>287333</v>
      </c>
      <c r="P722" s="10">
        <f>SUMIF(TransactionData!$A$2:$A$7396,TransactionAnalysis!O722,TransactionData!$M$2:$M$7396)</f>
        <v>14.95</v>
      </c>
    </row>
    <row r="723" spans="15:16" x14ac:dyDescent="0.35">
      <c r="O723">
        <v>287332</v>
      </c>
      <c r="P723" s="10">
        <f>SUMIF(TransactionData!$A$2:$A$7396,TransactionAnalysis!O723,TransactionData!$M$2:$M$7396)</f>
        <v>4.5</v>
      </c>
    </row>
    <row r="724" spans="15:16" x14ac:dyDescent="0.35">
      <c r="O724">
        <v>287331</v>
      </c>
      <c r="P724" s="10">
        <f>SUMIF(TransactionData!$A$2:$A$7396,TransactionAnalysis!O724,TransactionData!$M$2:$M$7396)</f>
        <v>3.5</v>
      </c>
    </row>
    <row r="725" spans="15:16" x14ac:dyDescent="0.35">
      <c r="O725">
        <v>287330</v>
      </c>
      <c r="P725" s="10">
        <f>SUMIF(TransactionData!$A$2:$A$7396,TransactionAnalysis!O725,TransactionData!$M$2:$M$7396)</f>
        <v>2.25</v>
      </c>
    </row>
    <row r="726" spans="15:16" x14ac:dyDescent="0.35">
      <c r="O726">
        <v>287329</v>
      </c>
      <c r="P726" s="10">
        <f>SUMIF(TransactionData!$A$2:$A$7396,TransactionAnalysis!O726,TransactionData!$M$2:$M$7396)</f>
        <v>6.5</v>
      </c>
    </row>
    <row r="727" spans="15:16" x14ac:dyDescent="0.35">
      <c r="O727">
        <v>287328</v>
      </c>
      <c r="P727" s="10">
        <f>SUMIF(TransactionData!$A$2:$A$7396,TransactionAnalysis!O727,TransactionData!$M$2:$M$7396)</f>
        <v>5.5</v>
      </c>
    </row>
    <row r="728" spans="15:16" x14ac:dyDescent="0.35">
      <c r="O728">
        <v>287327</v>
      </c>
      <c r="P728" s="10">
        <f>SUMIF(TransactionData!$A$2:$A$7396,TransactionAnalysis!O728,TransactionData!$M$2:$M$7396)</f>
        <v>9.75</v>
      </c>
    </row>
    <row r="729" spans="15:16" x14ac:dyDescent="0.35">
      <c r="O729">
        <v>287325</v>
      </c>
      <c r="P729" s="10">
        <f>SUMIF(TransactionData!$A$2:$A$7396,TransactionAnalysis!O729,TransactionData!$M$2:$M$7396)</f>
        <v>4.25</v>
      </c>
    </row>
    <row r="730" spans="15:16" x14ac:dyDescent="0.35">
      <c r="O730">
        <v>287324</v>
      </c>
      <c r="P730" s="10">
        <f>SUMIF(TransactionData!$A$2:$A$7396,TransactionAnalysis!O730,TransactionData!$M$2:$M$7396)</f>
        <v>3.75</v>
      </c>
    </row>
    <row r="731" spans="15:16" x14ac:dyDescent="0.35">
      <c r="O731">
        <v>287323</v>
      </c>
      <c r="P731" s="10">
        <f>SUMIF(TransactionData!$A$2:$A$7396,TransactionAnalysis!O731,TransactionData!$M$2:$M$7396)</f>
        <v>7.25</v>
      </c>
    </row>
    <row r="732" spans="15:16" x14ac:dyDescent="0.35">
      <c r="O732">
        <v>287322</v>
      </c>
      <c r="P732" s="10">
        <f>SUMIF(TransactionData!$A$2:$A$7396,TransactionAnalysis!O732,TransactionData!$M$2:$M$7396)</f>
        <v>4.25</v>
      </c>
    </row>
    <row r="733" spans="15:16" x14ac:dyDescent="0.35">
      <c r="O733">
        <v>287320</v>
      </c>
      <c r="P733" s="10">
        <f>SUMIF(TransactionData!$A$2:$A$7396,TransactionAnalysis!O733,TransactionData!$M$2:$M$7396)</f>
        <v>22.2</v>
      </c>
    </row>
    <row r="734" spans="15:16" x14ac:dyDescent="0.35">
      <c r="O734">
        <v>287319</v>
      </c>
      <c r="P734" s="10">
        <f>SUMIF(TransactionData!$A$2:$A$7396,TransactionAnalysis!O734,TransactionData!$M$2:$M$7396)</f>
        <v>4.75</v>
      </c>
    </row>
    <row r="735" spans="15:16" x14ac:dyDescent="0.35">
      <c r="O735">
        <v>287318</v>
      </c>
      <c r="P735" s="10">
        <f>SUMIF(TransactionData!$A$2:$A$7396,TransactionAnalysis!O735,TransactionData!$M$2:$M$7396)</f>
        <v>6.5</v>
      </c>
    </row>
    <row r="736" spans="15:16" x14ac:dyDescent="0.35">
      <c r="O736">
        <v>287317</v>
      </c>
      <c r="P736" s="10">
        <f>SUMIF(TransactionData!$A$2:$A$7396,TransactionAnalysis!O736,TransactionData!$M$2:$M$7396)</f>
        <v>3.5</v>
      </c>
    </row>
    <row r="737" spans="15:16" x14ac:dyDescent="0.35">
      <c r="O737">
        <v>287316</v>
      </c>
      <c r="P737" s="10">
        <f>SUMIF(TransactionData!$A$2:$A$7396,TransactionAnalysis!O737,TransactionData!$M$2:$M$7396)</f>
        <v>5.5</v>
      </c>
    </row>
    <row r="738" spans="15:16" x14ac:dyDescent="0.35">
      <c r="O738">
        <v>287315</v>
      </c>
      <c r="P738" s="10">
        <f>SUMIF(TransactionData!$A$2:$A$7396,TransactionAnalysis!O738,TransactionData!$M$2:$M$7396)</f>
        <v>12.75</v>
      </c>
    </row>
    <row r="739" spans="15:16" x14ac:dyDescent="0.35">
      <c r="O739">
        <v>287314</v>
      </c>
      <c r="P739" s="10">
        <f>SUMIF(TransactionData!$A$2:$A$7396,TransactionAnalysis!O739,TransactionData!$M$2:$M$7396)</f>
        <v>2.25</v>
      </c>
    </row>
    <row r="740" spans="15:16" x14ac:dyDescent="0.35">
      <c r="O740">
        <v>287313</v>
      </c>
      <c r="P740" s="10">
        <f>SUMIF(TransactionData!$A$2:$A$7396,TransactionAnalysis!O740,TransactionData!$M$2:$M$7396)</f>
        <v>8</v>
      </c>
    </row>
    <row r="741" spans="15:16" x14ac:dyDescent="0.35">
      <c r="O741">
        <v>287312</v>
      </c>
      <c r="P741" s="10">
        <f>SUMIF(TransactionData!$A$2:$A$7396,TransactionAnalysis!O741,TransactionData!$M$2:$M$7396)</f>
        <v>19.2</v>
      </c>
    </row>
    <row r="742" spans="15:16" x14ac:dyDescent="0.35">
      <c r="O742">
        <v>287311</v>
      </c>
      <c r="P742" s="10">
        <f>SUMIF(TransactionData!$A$2:$A$7396,TransactionAnalysis!O742,TransactionData!$M$2:$M$7396)</f>
        <v>4.75</v>
      </c>
    </row>
    <row r="743" spans="15:16" x14ac:dyDescent="0.35">
      <c r="O743">
        <v>287310</v>
      </c>
      <c r="P743" s="10">
        <f>SUMIF(TransactionData!$A$2:$A$7396,TransactionAnalysis!O743,TransactionData!$M$2:$M$7396)</f>
        <v>19.2</v>
      </c>
    </row>
    <row r="744" spans="15:16" x14ac:dyDescent="0.35">
      <c r="O744">
        <v>287308</v>
      </c>
      <c r="P744" s="10">
        <f>SUMIF(TransactionData!$A$2:$A$7396,TransactionAnalysis!O744,TransactionData!$M$2:$M$7396)</f>
        <v>1.25</v>
      </c>
    </row>
    <row r="745" spans="15:16" x14ac:dyDescent="0.35">
      <c r="O745">
        <v>287307</v>
      </c>
      <c r="P745" s="10">
        <f>SUMIF(TransactionData!$A$2:$A$7396,TransactionAnalysis!O745,TransactionData!$M$2:$M$7396)</f>
        <v>34</v>
      </c>
    </row>
    <row r="746" spans="15:16" x14ac:dyDescent="0.35">
      <c r="O746">
        <v>287306</v>
      </c>
      <c r="P746" s="10">
        <f>SUMIF(TransactionData!$A$2:$A$7396,TransactionAnalysis!O746,TransactionData!$M$2:$M$7396)</f>
        <v>11</v>
      </c>
    </row>
    <row r="747" spans="15:16" x14ac:dyDescent="0.35">
      <c r="O747">
        <v>287305</v>
      </c>
      <c r="P747" s="10">
        <f>SUMIF(TransactionData!$A$2:$A$7396,TransactionAnalysis!O747,TransactionData!$M$2:$M$7396)</f>
        <v>3.75</v>
      </c>
    </row>
    <row r="748" spans="15:16" x14ac:dyDescent="0.35">
      <c r="O748">
        <v>287304</v>
      </c>
      <c r="P748" s="10">
        <f>SUMIF(TransactionData!$A$2:$A$7396,TransactionAnalysis!O748,TransactionData!$M$2:$M$7396)</f>
        <v>4.75</v>
      </c>
    </row>
    <row r="749" spans="15:16" x14ac:dyDescent="0.35">
      <c r="O749">
        <v>287303</v>
      </c>
      <c r="P749" s="10">
        <f>SUMIF(TransactionData!$A$2:$A$7396,TransactionAnalysis!O749,TransactionData!$M$2:$M$7396)</f>
        <v>2.5</v>
      </c>
    </row>
    <row r="750" spans="15:16" x14ac:dyDescent="0.35">
      <c r="O750">
        <v>287302</v>
      </c>
      <c r="P750" s="10">
        <f>SUMIF(TransactionData!$A$2:$A$7396,TransactionAnalysis!O750,TransactionData!$M$2:$M$7396)</f>
        <v>7</v>
      </c>
    </row>
    <row r="751" spans="15:16" x14ac:dyDescent="0.35">
      <c r="O751">
        <v>287301</v>
      </c>
      <c r="P751" s="10">
        <f>SUMIF(TransactionData!$A$2:$A$7396,TransactionAnalysis!O751,TransactionData!$M$2:$M$7396)</f>
        <v>3.5</v>
      </c>
    </row>
    <row r="752" spans="15:16" x14ac:dyDescent="0.35">
      <c r="O752">
        <v>287300</v>
      </c>
      <c r="P752" s="10">
        <f>SUMIF(TransactionData!$A$2:$A$7396,TransactionAnalysis!O752,TransactionData!$M$2:$M$7396)</f>
        <v>4.25</v>
      </c>
    </row>
    <row r="753" spans="15:16" x14ac:dyDescent="0.35">
      <c r="O753">
        <v>287299</v>
      </c>
      <c r="P753" s="10">
        <f>SUMIF(TransactionData!$A$2:$A$7396,TransactionAnalysis!O753,TransactionData!$M$2:$M$7396)</f>
        <v>3.5</v>
      </c>
    </row>
    <row r="754" spans="15:16" x14ac:dyDescent="0.35">
      <c r="O754">
        <v>287298</v>
      </c>
      <c r="P754" s="10">
        <f>SUMIF(TransactionData!$A$2:$A$7396,TransactionAnalysis!O754,TransactionData!$M$2:$M$7396)</f>
        <v>5.75</v>
      </c>
    </row>
    <row r="755" spans="15:16" x14ac:dyDescent="0.35">
      <c r="O755">
        <v>287297</v>
      </c>
      <c r="P755" s="10">
        <f>SUMIF(TransactionData!$A$2:$A$7396,TransactionAnalysis!O755,TransactionData!$M$2:$M$7396)</f>
        <v>14.95</v>
      </c>
    </row>
    <row r="756" spans="15:16" x14ac:dyDescent="0.35">
      <c r="O756">
        <v>287296</v>
      </c>
      <c r="P756" s="10">
        <f>SUMIF(TransactionData!$A$2:$A$7396,TransactionAnalysis!O756,TransactionData!$M$2:$M$7396)</f>
        <v>9.5</v>
      </c>
    </row>
    <row r="757" spans="15:16" x14ac:dyDescent="0.35">
      <c r="O757">
        <v>287295</v>
      </c>
      <c r="P757" s="10">
        <f>SUMIF(TransactionData!$A$2:$A$7396,TransactionAnalysis!O757,TransactionData!$M$2:$M$7396)</f>
        <v>5.5</v>
      </c>
    </row>
    <row r="758" spans="15:16" x14ac:dyDescent="0.35">
      <c r="O758">
        <v>287292</v>
      </c>
      <c r="P758" s="10">
        <f>SUMIF(TransactionData!$A$2:$A$7396,TransactionAnalysis!O758,TransactionData!$M$2:$M$7396)</f>
        <v>3.5</v>
      </c>
    </row>
    <row r="759" spans="15:16" x14ac:dyDescent="0.35">
      <c r="O759">
        <v>287291</v>
      </c>
      <c r="P759" s="10">
        <f>SUMIF(TransactionData!$A$2:$A$7396,TransactionAnalysis!O759,TransactionData!$M$2:$M$7396)</f>
        <v>3</v>
      </c>
    </row>
    <row r="760" spans="15:16" x14ac:dyDescent="0.35">
      <c r="O760">
        <v>287290</v>
      </c>
      <c r="P760" s="10">
        <f>SUMIF(TransactionData!$A$2:$A$7396,TransactionAnalysis!O760,TransactionData!$M$2:$M$7396)</f>
        <v>9.75</v>
      </c>
    </row>
    <row r="761" spans="15:16" x14ac:dyDescent="0.35">
      <c r="O761">
        <v>287288</v>
      </c>
      <c r="P761" s="10">
        <f>SUMIF(TransactionData!$A$2:$A$7396,TransactionAnalysis!O761,TransactionData!$M$2:$M$7396)</f>
        <v>4.75</v>
      </c>
    </row>
    <row r="762" spans="15:16" x14ac:dyDescent="0.35">
      <c r="O762">
        <v>287287</v>
      </c>
      <c r="P762" s="10">
        <f>SUMIF(TransactionData!$A$2:$A$7396,TransactionAnalysis!O762,TransactionData!$M$2:$M$7396)</f>
        <v>5.5</v>
      </c>
    </row>
    <row r="763" spans="15:16" x14ac:dyDescent="0.35">
      <c r="O763">
        <v>287286</v>
      </c>
      <c r="P763" s="10">
        <f>SUMIF(TransactionData!$A$2:$A$7396,TransactionAnalysis!O763,TransactionData!$M$2:$M$7396)</f>
        <v>5.5</v>
      </c>
    </row>
    <row r="764" spans="15:16" x14ac:dyDescent="0.35">
      <c r="O764">
        <v>287284</v>
      </c>
      <c r="P764" s="10">
        <f>SUMIF(TransactionData!$A$2:$A$7396,TransactionAnalysis!O764,TransactionData!$M$2:$M$7396)</f>
        <v>5.5</v>
      </c>
    </row>
    <row r="765" spans="15:16" x14ac:dyDescent="0.35">
      <c r="O765">
        <v>287283</v>
      </c>
      <c r="P765" s="10">
        <f>SUMIF(TransactionData!$A$2:$A$7396,TransactionAnalysis!O765,TransactionData!$M$2:$M$7396)</f>
        <v>5.5</v>
      </c>
    </row>
    <row r="766" spans="15:16" x14ac:dyDescent="0.35">
      <c r="O766">
        <v>287281</v>
      </c>
      <c r="P766" s="10">
        <f>SUMIF(TransactionData!$A$2:$A$7396,TransactionAnalysis!O766,TransactionData!$M$2:$M$7396)</f>
        <v>5.5</v>
      </c>
    </row>
    <row r="767" spans="15:16" x14ac:dyDescent="0.35">
      <c r="O767">
        <v>287280</v>
      </c>
      <c r="P767" s="10">
        <f>SUMIF(TransactionData!$A$2:$A$7396,TransactionAnalysis!O767,TransactionData!$M$2:$M$7396)</f>
        <v>3</v>
      </c>
    </row>
    <row r="768" spans="15:16" x14ac:dyDescent="0.35">
      <c r="O768">
        <v>287278</v>
      </c>
      <c r="P768" s="10">
        <f>SUMIF(TransactionData!$A$2:$A$7396,TransactionAnalysis!O768,TransactionData!$M$2:$M$7396)</f>
        <v>3.5</v>
      </c>
    </row>
    <row r="769" spans="15:16" x14ac:dyDescent="0.35">
      <c r="O769">
        <v>287277</v>
      </c>
      <c r="P769" s="10">
        <f>SUMIF(TransactionData!$A$2:$A$7396,TransactionAnalysis!O769,TransactionData!$M$2:$M$7396)</f>
        <v>3.5</v>
      </c>
    </row>
    <row r="770" spans="15:16" x14ac:dyDescent="0.35">
      <c r="O770">
        <v>287274</v>
      </c>
      <c r="P770" s="10">
        <f>SUMIF(TransactionData!$A$2:$A$7396,TransactionAnalysis!O770,TransactionData!$M$2:$M$7396)</f>
        <v>6</v>
      </c>
    </row>
    <row r="771" spans="15:16" x14ac:dyDescent="0.35">
      <c r="O771">
        <v>287273</v>
      </c>
      <c r="P771" s="10">
        <f>SUMIF(TransactionData!$A$2:$A$7396,TransactionAnalysis!O771,TransactionData!$M$2:$M$7396)</f>
        <v>4.25</v>
      </c>
    </row>
    <row r="772" spans="15:16" x14ac:dyDescent="0.35">
      <c r="O772">
        <v>287272</v>
      </c>
      <c r="P772" s="10">
        <f>SUMIF(TransactionData!$A$2:$A$7396,TransactionAnalysis!O772,TransactionData!$M$2:$M$7396)</f>
        <v>5.5</v>
      </c>
    </row>
    <row r="773" spans="15:16" x14ac:dyDescent="0.35">
      <c r="O773">
        <v>287271</v>
      </c>
      <c r="P773" s="10">
        <f>SUMIF(TransactionData!$A$2:$A$7396,TransactionAnalysis!O773,TransactionData!$M$2:$M$7396)</f>
        <v>3.5</v>
      </c>
    </row>
    <row r="774" spans="15:16" x14ac:dyDescent="0.35">
      <c r="O774">
        <v>287270</v>
      </c>
      <c r="P774" s="10">
        <f>SUMIF(TransactionData!$A$2:$A$7396,TransactionAnalysis!O774,TransactionData!$M$2:$M$7396)</f>
        <v>3.5</v>
      </c>
    </row>
    <row r="775" spans="15:16" x14ac:dyDescent="0.35">
      <c r="O775">
        <v>287268</v>
      </c>
      <c r="P775" s="10">
        <f>SUMIF(TransactionData!$A$2:$A$7396,TransactionAnalysis!O775,TransactionData!$M$2:$M$7396)</f>
        <v>1.25</v>
      </c>
    </row>
    <row r="776" spans="15:16" x14ac:dyDescent="0.35">
      <c r="O776">
        <v>287267</v>
      </c>
      <c r="P776" s="10">
        <f>SUMIF(TransactionData!$A$2:$A$7396,TransactionAnalysis!O776,TransactionData!$M$2:$M$7396)</f>
        <v>4.25</v>
      </c>
    </row>
    <row r="777" spans="15:16" x14ac:dyDescent="0.35">
      <c r="O777">
        <v>287266</v>
      </c>
      <c r="P777" s="10">
        <f>SUMIF(TransactionData!$A$2:$A$7396,TransactionAnalysis!O777,TransactionData!$M$2:$M$7396)</f>
        <v>9.75</v>
      </c>
    </row>
    <row r="778" spans="15:16" x14ac:dyDescent="0.35">
      <c r="O778">
        <v>287265</v>
      </c>
      <c r="P778" s="10">
        <f>SUMIF(TransactionData!$A$2:$A$7396,TransactionAnalysis!O778,TransactionData!$M$2:$M$7396)</f>
        <v>3.75</v>
      </c>
    </row>
    <row r="779" spans="15:16" x14ac:dyDescent="0.35">
      <c r="O779">
        <v>287264</v>
      </c>
      <c r="P779" s="10">
        <f>SUMIF(TransactionData!$A$2:$A$7396,TransactionAnalysis!O779,TransactionData!$M$2:$M$7396)</f>
        <v>3.5</v>
      </c>
    </row>
    <row r="780" spans="15:16" x14ac:dyDescent="0.35">
      <c r="O780">
        <v>287262</v>
      </c>
      <c r="P780" s="10">
        <f>SUMIF(TransactionData!$A$2:$A$7396,TransactionAnalysis!O780,TransactionData!$M$2:$M$7396)</f>
        <v>4.75</v>
      </c>
    </row>
    <row r="781" spans="15:16" x14ac:dyDescent="0.35">
      <c r="O781">
        <v>287261</v>
      </c>
      <c r="P781" s="10">
        <f>SUMIF(TransactionData!$A$2:$A$7396,TransactionAnalysis!O781,TransactionData!$M$2:$M$7396)</f>
        <v>3.75</v>
      </c>
    </row>
    <row r="782" spans="15:16" x14ac:dyDescent="0.35">
      <c r="O782">
        <v>287260</v>
      </c>
      <c r="P782" s="10">
        <f>SUMIF(TransactionData!$A$2:$A$7396,TransactionAnalysis!O782,TransactionData!$M$2:$M$7396)</f>
        <v>3.5</v>
      </c>
    </row>
    <row r="783" spans="15:16" x14ac:dyDescent="0.35">
      <c r="O783">
        <v>287259</v>
      </c>
      <c r="P783" s="10">
        <f>SUMIF(TransactionData!$A$2:$A$7396,TransactionAnalysis!O783,TransactionData!$M$2:$M$7396)</f>
        <v>3.5</v>
      </c>
    </row>
    <row r="784" spans="15:16" x14ac:dyDescent="0.35">
      <c r="O784">
        <v>287258</v>
      </c>
      <c r="P784" s="10">
        <f>SUMIF(TransactionData!$A$2:$A$7396,TransactionAnalysis!O784,TransactionData!$M$2:$M$7396)</f>
        <v>3.5</v>
      </c>
    </row>
    <row r="785" spans="15:16" x14ac:dyDescent="0.35">
      <c r="O785">
        <v>287257</v>
      </c>
      <c r="P785" s="10">
        <f>SUMIF(TransactionData!$A$2:$A$7396,TransactionAnalysis!O785,TransactionData!$M$2:$M$7396)</f>
        <v>7</v>
      </c>
    </row>
    <row r="786" spans="15:16" x14ac:dyDescent="0.35">
      <c r="O786">
        <v>287254</v>
      </c>
      <c r="P786" s="10">
        <f>SUMIF(TransactionData!$A$2:$A$7396,TransactionAnalysis!O786,TransactionData!$M$2:$M$7396)</f>
        <v>14</v>
      </c>
    </row>
    <row r="787" spans="15:16" x14ac:dyDescent="0.35">
      <c r="O787">
        <v>287253</v>
      </c>
      <c r="P787" s="10">
        <f>SUMIF(TransactionData!$A$2:$A$7396,TransactionAnalysis!O787,TransactionData!$M$2:$M$7396)</f>
        <v>3.5</v>
      </c>
    </row>
    <row r="788" spans="15:16" x14ac:dyDescent="0.35">
      <c r="O788">
        <v>287252</v>
      </c>
      <c r="P788" s="10">
        <f>SUMIF(TransactionData!$A$2:$A$7396,TransactionAnalysis!O788,TransactionData!$M$2:$M$7396)</f>
        <v>21.7</v>
      </c>
    </row>
    <row r="789" spans="15:16" x14ac:dyDescent="0.35">
      <c r="O789">
        <v>287251</v>
      </c>
      <c r="P789" s="10">
        <f>SUMIF(TransactionData!$A$2:$A$7396,TransactionAnalysis!O789,TransactionData!$M$2:$M$7396)</f>
        <v>5.75</v>
      </c>
    </row>
    <row r="790" spans="15:16" x14ac:dyDescent="0.35">
      <c r="O790">
        <v>287250</v>
      </c>
      <c r="P790" s="10">
        <f>SUMIF(TransactionData!$A$2:$A$7396,TransactionAnalysis!O790,TransactionData!$M$2:$M$7396)</f>
        <v>4.75</v>
      </c>
    </row>
    <row r="791" spans="15:16" x14ac:dyDescent="0.35">
      <c r="O791">
        <v>287249</v>
      </c>
      <c r="P791" s="10">
        <f>SUMIF(TransactionData!$A$2:$A$7396,TransactionAnalysis!O791,TransactionData!$M$2:$M$7396)</f>
        <v>4.25</v>
      </c>
    </row>
    <row r="792" spans="15:16" x14ac:dyDescent="0.35">
      <c r="O792">
        <v>287248</v>
      </c>
      <c r="P792" s="10">
        <f>SUMIF(TransactionData!$A$2:$A$7396,TransactionAnalysis!O792,TransactionData!$M$2:$M$7396)</f>
        <v>3.5</v>
      </c>
    </row>
    <row r="793" spans="15:16" x14ac:dyDescent="0.35">
      <c r="O793">
        <v>287246</v>
      </c>
      <c r="P793" s="10">
        <f>SUMIF(TransactionData!$A$2:$A$7396,TransactionAnalysis!O793,TransactionData!$M$2:$M$7396)</f>
        <v>14.95</v>
      </c>
    </row>
    <row r="794" spans="15:16" x14ac:dyDescent="0.35">
      <c r="O794">
        <v>287245</v>
      </c>
      <c r="P794" s="10">
        <f>SUMIF(TransactionData!$A$2:$A$7396,TransactionAnalysis!O794,TransactionData!$M$2:$M$7396)</f>
        <v>1.25</v>
      </c>
    </row>
    <row r="795" spans="15:16" x14ac:dyDescent="0.35">
      <c r="O795">
        <v>287244</v>
      </c>
      <c r="P795" s="10">
        <f>SUMIF(TransactionData!$A$2:$A$7396,TransactionAnalysis!O795,TransactionData!$M$2:$M$7396)</f>
        <v>3</v>
      </c>
    </row>
    <row r="796" spans="15:16" x14ac:dyDescent="0.35">
      <c r="O796">
        <v>287243</v>
      </c>
      <c r="P796" s="10">
        <f>SUMIF(TransactionData!$A$2:$A$7396,TransactionAnalysis!O796,TransactionData!$M$2:$M$7396)</f>
        <v>3.5</v>
      </c>
    </row>
    <row r="797" spans="15:16" x14ac:dyDescent="0.35">
      <c r="O797">
        <v>287242</v>
      </c>
      <c r="P797" s="10">
        <f>SUMIF(TransactionData!$A$2:$A$7396,TransactionAnalysis!O797,TransactionData!$M$2:$M$7396)</f>
        <v>4.75</v>
      </c>
    </row>
    <row r="798" spans="15:16" x14ac:dyDescent="0.35">
      <c r="O798">
        <v>287241</v>
      </c>
      <c r="P798" s="10">
        <f>SUMIF(TransactionData!$A$2:$A$7396,TransactionAnalysis!O798,TransactionData!$M$2:$M$7396)</f>
        <v>4.75</v>
      </c>
    </row>
    <row r="799" spans="15:16" x14ac:dyDescent="0.35">
      <c r="O799">
        <v>287240</v>
      </c>
      <c r="P799" s="10">
        <f>SUMIF(TransactionData!$A$2:$A$7396,TransactionAnalysis!O799,TransactionData!$M$2:$M$7396)</f>
        <v>4.25</v>
      </c>
    </row>
    <row r="800" spans="15:16" x14ac:dyDescent="0.35">
      <c r="O800">
        <v>287239</v>
      </c>
      <c r="P800" s="10">
        <f>SUMIF(TransactionData!$A$2:$A$7396,TransactionAnalysis!O800,TransactionData!$M$2:$M$7396)</f>
        <v>4.75</v>
      </c>
    </row>
    <row r="801" spans="15:16" x14ac:dyDescent="0.35">
      <c r="O801">
        <v>287238</v>
      </c>
      <c r="P801" s="10">
        <f>SUMIF(TransactionData!$A$2:$A$7396,TransactionAnalysis!O801,TransactionData!$M$2:$M$7396)</f>
        <v>8</v>
      </c>
    </row>
    <row r="802" spans="15:16" x14ac:dyDescent="0.35">
      <c r="O802">
        <v>287237</v>
      </c>
      <c r="P802" s="10">
        <f>SUMIF(TransactionData!$A$2:$A$7396,TransactionAnalysis!O802,TransactionData!$M$2:$M$7396)</f>
        <v>4.75</v>
      </c>
    </row>
    <row r="803" spans="15:16" x14ac:dyDescent="0.35">
      <c r="O803">
        <v>287235</v>
      </c>
      <c r="P803" s="10">
        <f>SUMIF(TransactionData!$A$2:$A$7396,TransactionAnalysis!O803,TransactionData!$M$2:$M$7396)</f>
        <v>7.25</v>
      </c>
    </row>
    <row r="804" spans="15:16" x14ac:dyDescent="0.35">
      <c r="O804">
        <v>287233</v>
      </c>
      <c r="P804" s="10">
        <f>SUMIF(TransactionData!$A$2:$A$7396,TransactionAnalysis!O804,TransactionData!$M$2:$M$7396)</f>
        <v>17.45</v>
      </c>
    </row>
    <row r="805" spans="15:16" x14ac:dyDescent="0.35">
      <c r="O805">
        <v>287232</v>
      </c>
      <c r="P805" s="10">
        <f>SUMIF(TransactionData!$A$2:$A$7396,TransactionAnalysis!O805,TransactionData!$M$2:$M$7396)</f>
        <v>3.75</v>
      </c>
    </row>
    <row r="806" spans="15:16" x14ac:dyDescent="0.35">
      <c r="O806">
        <v>287231</v>
      </c>
      <c r="P806" s="10">
        <f>SUMIF(TransactionData!$A$2:$A$7396,TransactionAnalysis!O806,TransactionData!$M$2:$M$7396)</f>
        <v>4.25</v>
      </c>
    </row>
    <row r="807" spans="15:16" x14ac:dyDescent="0.35">
      <c r="O807">
        <v>287228</v>
      </c>
      <c r="P807" s="10">
        <f>SUMIF(TransactionData!$A$2:$A$7396,TransactionAnalysis!O807,TransactionData!$M$2:$M$7396)</f>
        <v>3.75</v>
      </c>
    </row>
    <row r="808" spans="15:16" x14ac:dyDescent="0.35">
      <c r="O808">
        <v>287227</v>
      </c>
      <c r="P808" s="10">
        <f>SUMIF(TransactionData!$A$2:$A$7396,TransactionAnalysis!O808,TransactionData!$M$2:$M$7396)</f>
        <v>8.5</v>
      </c>
    </row>
    <row r="809" spans="15:16" x14ac:dyDescent="0.35">
      <c r="O809">
        <v>287226</v>
      </c>
      <c r="P809" s="10">
        <f>SUMIF(TransactionData!$A$2:$A$7396,TransactionAnalysis!O809,TransactionData!$M$2:$M$7396)</f>
        <v>2</v>
      </c>
    </row>
    <row r="810" spans="15:16" x14ac:dyDescent="0.35">
      <c r="O810">
        <v>287225</v>
      </c>
      <c r="P810" s="10">
        <f>SUMIF(TransactionData!$A$2:$A$7396,TransactionAnalysis!O810,TransactionData!$M$2:$M$7396)</f>
        <v>3.75</v>
      </c>
    </row>
    <row r="811" spans="15:16" x14ac:dyDescent="0.35">
      <c r="O811">
        <v>287224</v>
      </c>
      <c r="P811" s="10">
        <f>SUMIF(TransactionData!$A$2:$A$7396,TransactionAnalysis!O811,TransactionData!$M$2:$M$7396)</f>
        <v>3.5</v>
      </c>
    </row>
    <row r="812" spans="15:16" x14ac:dyDescent="0.35">
      <c r="O812">
        <v>287223</v>
      </c>
      <c r="P812" s="10">
        <f>SUMIF(TransactionData!$A$2:$A$7396,TransactionAnalysis!O812,TransactionData!$M$2:$M$7396)</f>
        <v>10</v>
      </c>
    </row>
    <row r="813" spans="15:16" x14ac:dyDescent="0.35">
      <c r="O813">
        <v>287222</v>
      </c>
      <c r="P813" s="10">
        <f>SUMIF(TransactionData!$A$2:$A$7396,TransactionAnalysis!O813,TransactionData!$M$2:$M$7396)</f>
        <v>2.75</v>
      </c>
    </row>
    <row r="814" spans="15:16" x14ac:dyDescent="0.35">
      <c r="O814">
        <v>287221</v>
      </c>
      <c r="P814" s="10">
        <f>SUMIF(TransactionData!$A$2:$A$7396,TransactionAnalysis!O814,TransactionData!$M$2:$M$7396)</f>
        <v>2.75</v>
      </c>
    </row>
    <row r="815" spans="15:16" x14ac:dyDescent="0.35">
      <c r="O815">
        <v>287220</v>
      </c>
      <c r="P815" s="10">
        <f>SUMIF(TransactionData!$A$2:$A$7396,TransactionAnalysis!O815,TransactionData!$M$2:$M$7396)</f>
        <v>4.75</v>
      </c>
    </row>
    <row r="816" spans="15:16" x14ac:dyDescent="0.35">
      <c r="O816">
        <v>287219</v>
      </c>
      <c r="P816" s="10">
        <f>SUMIF(TransactionData!$A$2:$A$7396,TransactionAnalysis!O816,TransactionData!$M$2:$M$7396)</f>
        <v>3</v>
      </c>
    </row>
    <row r="817" spans="15:16" x14ac:dyDescent="0.35">
      <c r="O817">
        <v>287218</v>
      </c>
      <c r="P817" s="10">
        <f>SUMIF(TransactionData!$A$2:$A$7396,TransactionAnalysis!O817,TransactionData!$M$2:$M$7396)</f>
        <v>5.25</v>
      </c>
    </row>
    <row r="818" spans="15:16" x14ac:dyDescent="0.35">
      <c r="O818">
        <v>287217</v>
      </c>
      <c r="P818" s="10">
        <f>SUMIF(TransactionData!$A$2:$A$7396,TransactionAnalysis!O818,TransactionData!$M$2:$M$7396)</f>
        <v>13.25</v>
      </c>
    </row>
    <row r="819" spans="15:16" x14ac:dyDescent="0.35">
      <c r="O819">
        <v>287216</v>
      </c>
      <c r="P819" s="10">
        <f>SUMIF(TransactionData!$A$2:$A$7396,TransactionAnalysis!O819,TransactionData!$M$2:$M$7396)</f>
        <v>7.75</v>
      </c>
    </row>
    <row r="820" spans="15:16" x14ac:dyDescent="0.35">
      <c r="O820">
        <v>287215</v>
      </c>
      <c r="P820" s="10">
        <f>SUMIF(TransactionData!$A$2:$A$7396,TransactionAnalysis!O820,TransactionData!$M$2:$M$7396)</f>
        <v>3</v>
      </c>
    </row>
    <row r="821" spans="15:16" x14ac:dyDescent="0.35">
      <c r="O821">
        <v>287214</v>
      </c>
      <c r="P821" s="10">
        <f>SUMIF(TransactionData!$A$2:$A$7396,TransactionAnalysis!O821,TransactionData!$M$2:$M$7396)</f>
        <v>5</v>
      </c>
    </row>
    <row r="822" spans="15:16" x14ac:dyDescent="0.35">
      <c r="O822">
        <v>287213</v>
      </c>
      <c r="P822" s="10">
        <f>SUMIF(TransactionData!$A$2:$A$7396,TransactionAnalysis!O822,TransactionData!$M$2:$M$7396)</f>
        <v>3</v>
      </c>
    </row>
    <row r="823" spans="15:16" x14ac:dyDescent="0.35">
      <c r="O823">
        <v>287212</v>
      </c>
      <c r="P823" s="10">
        <f>SUMIF(TransactionData!$A$2:$A$7396,TransactionAnalysis!O823,TransactionData!$M$2:$M$7396)</f>
        <v>3</v>
      </c>
    </row>
    <row r="824" spans="15:16" x14ac:dyDescent="0.35">
      <c r="O824">
        <v>287211</v>
      </c>
      <c r="P824" s="10">
        <f>SUMIF(TransactionData!$A$2:$A$7396,TransactionAnalysis!O824,TransactionData!$M$2:$M$7396)</f>
        <v>9.5</v>
      </c>
    </row>
    <row r="825" spans="15:16" x14ac:dyDescent="0.35">
      <c r="O825">
        <v>287210</v>
      </c>
      <c r="P825" s="10">
        <f>SUMIF(TransactionData!$A$2:$A$7396,TransactionAnalysis!O825,TransactionData!$M$2:$M$7396)</f>
        <v>11.5</v>
      </c>
    </row>
    <row r="826" spans="15:16" x14ac:dyDescent="0.35">
      <c r="O826">
        <v>287209</v>
      </c>
      <c r="P826" s="10">
        <f>SUMIF(TransactionData!$A$2:$A$7396,TransactionAnalysis!O826,TransactionData!$M$2:$M$7396)</f>
        <v>2.75</v>
      </c>
    </row>
    <row r="827" spans="15:16" x14ac:dyDescent="0.35">
      <c r="O827">
        <v>287208</v>
      </c>
      <c r="P827" s="10">
        <f>SUMIF(TransactionData!$A$2:$A$7396,TransactionAnalysis!O827,TransactionData!$M$2:$M$7396)</f>
        <v>5.75</v>
      </c>
    </row>
    <row r="828" spans="15:16" x14ac:dyDescent="0.35">
      <c r="O828">
        <v>287207</v>
      </c>
      <c r="P828" s="10">
        <f>SUMIF(TransactionData!$A$2:$A$7396,TransactionAnalysis!O828,TransactionData!$M$2:$M$7396)</f>
        <v>6.75</v>
      </c>
    </row>
    <row r="829" spans="15:16" x14ac:dyDescent="0.35">
      <c r="O829">
        <v>287206</v>
      </c>
      <c r="P829" s="10">
        <f>SUMIF(TransactionData!$A$2:$A$7396,TransactionAnalysis!O829,TransactionData!$M$2:$M$7396)</f>
        <v>3.75</v>
      </c>
    </row>
    <row r="830" spans="15:16" x14ac:dyDescent="0.35">
      <c r="O830">
        <v>287205</v>
      </c>
      <c r="P830" s="10">
        <f>SUMIF(TransactionData!$A$2:$A$7396,TransactionAnalysis!O830,TransactionData!$M$2:$M$7396)</f>
        <v>2.75</v>
      </c>
    </row>
    <row r="831" spans="15:16" x14ac:dyDescent="0.35">
      <c r="O831">
        <v>287204</v>
      </c>
      <c r="P831" s="10">
        <f>SUMIF(TransactionData!$A$2:$A$7396,TransactionAnalysis!O831,TransactionData!$M$2:$M$7396)</f>
        <v>4</v>
      </c>
    </row>
    <row r="832" spans="15:16" x14ac:dyDescent="0.35">
      <c r="O832">
        <v>287203</v>
      </c>
      <c r="P832" s="10">
        <f>SUMIF(TransactionData!$A$2:$A$7396,TransactionAnalysis!O832,TransactionData!$M$2:$M$7396)</f>
        <v>3.75</v>
      </c>
    </row>
    <row r="833" spans="15:16" x14ac:dyDescent="0.35">
      <c r="O833">
        <v>287202</v>
      </c>
      <c r="P833" s="10">
        <f>SUMIF(TransactionData!$A$2:$A$7396,TransactionAnalysis!O833,TransactionData!$M$2:$M$7396)</f>
        <v>6.75</v>
      </c>
    </row>
    <row r="834" spans="15:16" x14ac:dyDescent="0.35">
      <c r="O834">
        <v>287201</v>
      </c>
      <c r="P834" s="10">
        <f>SUMIF(TransactionData!$A$2:$A$7396,TransactionAnalysis!O834,TransactionData!$M$2:$M$7396)</f>
        <v>6.75</v>
      </c>
    </row>
    <row r="835" spans="15:16" x14ac:dyDescent="0.35">
      <c r="O835">
        <v>287200</v>
      </c>
      <c r="P835" s="10">
        <f>SUMIF(TransactionData!$A$2:$A$7396,TransactionAnalysis!O835,TransactionData!$M$2:$M$7396)</f>
        <v>5.75</v>
      </c>
    </row>
    <row r="836" spans="15:16" x14ac:dyDescent="0.35">
      <c r="O836">
        <v>287199</v>
      </c>
      <c r="P836" s="10">
        <f>SUMIF(TransactionData!$A$2:$A$7396,TransactionAnalysis!O836,TransactionData!$M$2:$M$7396)</f>
        <v>5.75</v>
      </c>
    </row>
    <row r="837" spans="15:16" x14ac:dyDescent="0.35">
      <c r="O837">
        <v>287198</v>
      </c>
      <c r="P837" s="10">
        <f>SUMIF(TransactionData!$A$2:$A$7396,TransactionAnalysis!O837,TransactionData!$M$2:$M$7396)</f>
        <v>2.75</v>
      </c>
    </row>
    <row r="838" spans="15:16" x14ac:dyDescent="0.35">
      <c r="O838">
        <v>287197</v>
      </c>
      <c r="P838" s="10">
        <f>SUMIF(TransactionData!$A$2:$A$7396,TransactionAnalysis!O838,TransactionData!$M$2:$M$7396)</f>
        <v>3.75</v>
      </c>
    </row>
    <row r="839" spans="15:16" x14ac:dyDescent="0.35">
      <c r="O839">
        <v>287196</v>
      </c>
      <c r="P839" s="10">
        <f>SUMIF(TransactionData!$A$2:$A$7396,TransactionAnalysis!O839,TransactionData!$M$2:$M$7396)</f>
        <v>3.75</v>
      </c>
    </row>
    <row r="840" spans="15:16" x14ac:dyDescent="0.35">
      <c r="O840">
        <v>287195</v>
      </c>
      <c r="P840" s="10">
        <f>SUMIF(TransactionData!$A$2:$A$7396,TransactionAnalysis!O840,TransactionData!$M$2:$M$7396)</f>
        <v>2.75</v>
      </c>
    </row>
    <row r="841" spans="15:16" x14ac:dyDescent="0.35">
      <c r="O841">
        <v>287194</v>
      </c>
      <c r="P841" s="10">
        <f>SUMIF(TransactionData!$A$2:$A$7396,TransactionAnalysis!O841,TransactionData!$M$2:$M$7396)</f>
        <v>2</v>
      </c>
    </row>
    <row r="842" spans="15:16" x14ac:dyDescent="0.35">
      <c r="O842">
        <v>287193</v>
      </c>
      <c r="P842" s="10">
        <f>SUMIF(TransactionData!$A$2:$A$7396,TransactionAnalysis!O842,TransactionData!$M$2:$M$7396)</f>
        <v>5.75</v>
      </c>
    </row>
    <row r="843" spans="15:16" x14ac:dyDescent="0.35">
      <c r="O843">
        <v>287192</v>
      </c>
      <c r="P843" s="10">
        <f>SUMIF(TransactionData!$A$2:$A$7396,TransactionAnalysis!O843,TransactionData!$M$2:$M$7396)</f>
        <v>5.25</v>
      </c>
    </row>
    <row r="844" spans="15:16" x14ac:dyDescent="0.35">
      <c r="O844">
        <v>287191</v>
      </c>
      <c r="P844" s="10">
        <f>SUMIF(TransactionData!$A$2:$A$7396,TransactionAnalysis!O844,TransactionData!$M$2:$M$7396)</f>
        <v>11.75</v>
      </c>
    </row>
    <row r="845" spans="15:16" x14ac:dyDescent="0.35">
      <c r="O845">
        <v>287190</v>
      </c>
      <c r="P845" s="10">
        <f>SUMIF(TransactionData!$A$2:$A$7396,TransactionAnalysis!O845,TransactionData!$M$2:$M$7396)</f>
        <v>2.75</v>
      </c>
    </row>
    <row r="846" spans="15:16" x14ac:dyDescent="0.35">
      <c r="O846">
        <v>287189</v>
      </c>
      <c r="P846" s="10">
        <f>SUMIF(TransactionData!$A$2:$A$7396,TransactionAnalysis!O846,TransactionData!$M$2:$M$7396)</f>
        <v>5.75</v>
      </c>
    </row>
    <row r="847" spans="15:16" x14ac:dyDescent="0.35">
      <c r="O847">
        <v>287188</v>
      </c>
      <c r="P847" s="10">
        <f>SUMIF(TransactionData!$A$2:$A$7396,TransactionAnalysis!O847,TransactionData!$M$2:$M$7396)</f>
        <v>10.25</v>
      </c>
    </row>
    <row r="848" spans="15:16" x14ac:dyDescent="0.35">
      <c r="O848">
        <v>287187</v>
      </c>
      <c r="P848" s="10">
        <f>SUMIF(TransactionData!$A$2:$A$7396,TransactionAnalysis!O848,TransactionData!$M$2:$M$7396)</f>
        <v>3.75</v>
      </c>
    </row>
    <row r="849" spans="15:16" x14ac:dyDescent="0.35">
      <c r="O849">
        <v>287186</v>
      </c>
      <c r="P849" s="10">
        <f>SUMIF(TransactionData!$A$2:$A$7396,TransactionAnalysis!O849,TransactionData!$M$2:$M$7396)</f>
        <v>14.5</v>
      </c>
    </row>
    <row r="850" spans="15:16" x14ac:dyDescent="0.35">
      <c r="O850">
        <v>287185</v>
      </c>
      <c r="P850" s="10">
        <f>SUMIF(TransactionData!$A$2:$A$7396,TransactionAnalysis!O850,TransactionData!$M$2:$M$7396)</f>
        <v>5.75</v>
      </c>
    </row>
    <row r="851" spans="15:16" x14ac:dyDescent="0.35">
      <c r="O851">
        <v>287184</v>
      </c>
      <c r="P851" s="10">
        <f>SUMIF(TransactionData!$A$2:$A$7396,TransactionAnalysis!O851,TransactionData!$M$2:$M$7396)</f>
        <v>2.75</v>
      </c>
    </row>
    <row r="852" spans="15:16" x14ac:dyDescent="0.35">
      <c r="O852">
        <v>287183</v>
      </c>
      <c r="P852" s="10">
        <f>SUMIF(TransactionData!$A$2:$A$7396,TransactionAnalysis!O852,TransactionData!$M$2:$M$7396)</f>
        <v>3.75</v>
      </c>
    </row>
    <row r="853" spans="15:16" x14ac:dyDescent="0.35">
      <c r="O853">
        <v>287182</v>
      </c>
      <c r="P853" s="10">
        <f>SUMIF(TransactionData!$A$2:$A$7396,TransactionAnalysis!O853,TransactionData!$M$2:$M$7396)</f>
        <v>8.25</v>
      </c>
    </row>
    <row r="854" spans="15:16" x14ac:dyDescent="0.35">
      <c r="O854">
        <v>287181</v>
      </c>
      <c r="P854" s="10">
        <f>SUMIF(TransactionData!$A$2:$A$7396,TransactionAnalysis!O854,TransactionData!$M$2:$M$7396)</f>
        <v>2.75</v>
      </c>
    </row>
    <row r="855" spans="15:16" x14ac:dyDescent="0.35">
      <c r="O855">
        <v>287180</v>
      </c>
      <c r="P855" s="10">
        <f>SUMIF(TransactionData!$A$2:$A$7396,TransactionAnalysis!O855,TransactionData!$M$2:$M$7396)</f>
        <v>5.75</v>
      </c>
    </row>
    <row r="856" spans="15:16" x14ac:dyDescent="0.35">
      <c r="O856">
        <v>287179</v>
      </c>
      <c r="P856" s="10">
        <f>SUMIF(TransactionData!$A$2:$A$7396,TransactionAnalysis!O856,TransactionData!$M$2:$M$7396)</f>
        <v>7.5</v>
      </c>
    </row>
    <row r="857" spans="15:16" x14ac:dyDescent="0.35">
      <c r="O857">
        <v>287178</v>
      </c>
      <c r="P857" s="10">
        <f>SUMIF(TransactionData!$A$2:$A$7396,TransactionAnalysis!O857,TransactionData!$M$2:$M$7396)</f>
        <v>3</v>
      </c>
    </row>
    <row r="858" spans="15:16" x14ac:dyDescent="0.35">
      <c r="O858">
        <v>287709</v>
      </c>
      <c r="P858" s="10">
        <f>SUMIF(TransactionData!$A$2:$A$7396,TransactionAnalysis!O858,TransactionData!$M$2:$M$7396)</f>
        <v>4.25</v>
      </c>
    </row>
    <row r="859" spans="15:16" x14ac:dyDescent="0.35">
      <c r="O859">
        <v>287707</v>
      </c>
      <c r="P859" s="10">
        <f>SUMIF(TransactionData!$A$2:$A$7396,TransactionAnalysis!O859,TransactionData!$M$2:$M$7396)</f>
        <v>7.75</v>
      </c>
    </row>
    <row r="860" spans="15:16" x14ac:dyDescent="0.35">
      <c r="O860">
        <v>287706</v>
      </c>
      <c r="P860" s="10">
        <f>SUMIF(TransactionData!$A$2:$A$7396,TransactionAnalysis!O860,TransactionData!$M$2:$M$7396)</f>
        <v>4.25</v>
      </c>
    </row>
    <row r="861" spans="15:16" x14ac:dyDescent="0.35">
      <c r="O861">
        <v>287705</v>
      </c>
      <c r="P861" s="10">
        <f>SUMIF(TransactionData!$A$2:$A$7396,TransactionAnalysis!O861,TransactionData!$M$2:$M$7396)</f>
        <v>4.75</v>
      </c>
    </row>
    <row r="862" spans="15:16" x14ac:dyDescent="0.35">
      <c r="O862">
        <v>287704</v>
      </c>
      <c r="P862" s="10">
        <f>SUMIF(TransactionData!$A$2:$A$7396,TransactionAnalysis!O862,TransactionData!$M$2:$M$7396)</f>
        <v>3.75</v>
      </c>
    </row>
    <row r="863" spans="15:16" x14ac:dyDescent="0.35">
      <c r="O863">
        <v>287703</v>
      </c>
      <c r="P863" s="10">
        <f>SUMIF(TransactionData!$A$2:$A$7396,TransactionAnalysis!O863,TransactionData!$M$2:$M$7396)</f>
        <v>3.5</v>
      </c>
    </row>
    <row r="864" spans="15:16" x14ac:dyDescent="0.35">
      <c r="O864">
        <v>287702</v>
      </c>
      <c r="P864" s="10">
        <f>SUMIF(TransactionData!$A$2:$A$7396,TransactionAnalysis!O864,TransactionData!$M$2:$M$7396)</f>
        <v>4.25</v>
      </c>
    </row>
    <row r="865" spans="15:16" x14ac:dyDescent="0.35">
      <c r="O865">
        <v>287701</v>
      </c>
      <c r="P865" s="10">
        <f>SUMIF(TransactionData!$A$2:$A$7396,TransactionAnalysis!O865,TransactionData!$M$2:$M$7396)</f>
        <v>5.75</v>
      </c>
    </row>
    <row r="866" spans="15:16" x14ac:dyDescent="0.35">
      <c r="O866">
        <v>287700</v>
      </c>
      <c r="P866" s="10">
        <f>SUMIF(TransactionData!$A$2:$A$7396,TransactionAnalysis!O866,TransactionData!$M$2:$M$7396)</f>
        <v>6.75</v>
      </c>
    </row>
    <row r="867" spans="15:16" x14ac:dyDescent="0.35">
      <c r="O867">
        <v>287699</v>
      </c>
      <c r="P867" s="10">
        <f>SUMIF(TransactionData!$A$2:$A$7396,TransactionAnalysis!O867,TransactionData!$M$2:$M$7396)</f>
        <v>4.25</v>
      </c>
    </row>
    <row r="868" spans="15:16" x14ac:dyDescent="0.35">
      <c r="O868">
        <v>287698</v>
      </c>
      <c r="P868" s="10">
        <f>SUMIF(TransactionData!$A$2:$A$7396,TransactionAnalysis!O868,TransactionData!$M$2:$M$7396)</f>
        <v>4.75</v>
      </c>
    </row>
    <row r="869" spans="15:16" x14ac:dyDescent="0.35">
      <c r="O869">
        <v>287697</v>
      </c>
      <c r="P869" s="10">
        <f>SUMIF(TransactionData!$A$2:$A$7396,TransactionAnalysis!O869,TransactionData!$M$2:$M$7396)</f>
        <v>12.95</v>
      </c>
    </row>
    <row r="870" spans="15:16" x14ac:dyDescent="0.35">
      <c r="O870">
        <v>287696</v>
      </c>
      <c r="P870" s="10">
        <f>SUMIF(TransactionData!$A$2:$A$7396,TransactionAnalysis!O870,TransactionData!$M$2:$M$7396)</f>
        <v>3.75</v>
      </c>
    </row>
    <row r="871" spans="15:16" x14ac:dyDescent="0.35">
      <c r="O871">
        <v>287695</v>
      </c>
      <c r="P871" s="10">
        <f>SUMIF(TransactionData!$A$2:$A$7396,TransactionAnalysis!O871,TransactionData!$M$2:$M$7396)</f>
        <v>4.25</v>
      </c>
    </row>
    <row r="872" spans="15:16" x14ac:dyDescent="0.35">
      <c r="O872">
        <v>287694</v>
      </c>
      <c r="P872" s="10">
        <f>SUMIF(TransactionData!$A$2:$A$7396,TransactionAnalysis!O872,TransactionData!$M$2:$M$7396)</f>
        <v>4.25</v>
      </c>
    </row>
    <row r="873" spans="15:16" x14ac:dyDescent="0.35">
      <c r="O873">
        <v>287693</v>
      </c>
      <c r="P873" s="10">
        <f>SUMIF(TransactionData!$A$2:$A$7396,TransactionAnalysis!O873,TransactionData!$M$2:$M$7396)</f>
        <v>4.25</v>
      </c>
    </row>
    <row r="874" spans="15:16" x14ac:dyDescent="0.35">
      <c r="O874">
        <v>287692</v>
      </c>
      <c r="P874" s="10">
        <f>SUMIF(TransactionData!$A$2:$A$7396,TransactionAnalysis!O874,TransactionData!$M$2:$M$7396)</f>
        <v>2.5</v>
      </c>
    </row>
    <row r="875" spans="15:16" x14ac:dyDescent="0.35">
      <c r="O875">
        <v>287691</v>
      </c>
      <c r="P875" s="10">
        <f>SUMIF(TransactionData!$A$2:$A$7396,TransactionAnalysis!O875,TransactionData!$M$2:$M$7396)</f>
        <v>5.5</v>
      </c>
    </row>
    <row r="876" spans="15:16" x14ac:dyDescent="0.35">
      <c r="O876">
        <v>287690</v>
      </c>
      <c r="P876" s="10">
        <f>SUMIF(TransactionData!$A$2:$A$7396,TransactionAnalysis!O876,TransactionData!$M$2:$M$7396)</f>
        <v>8.5</v>
      </c>
    </row>
    <row r="877" spans="15:16" x14ac:dyDescent="0.35">
      <c r="O877">
        <v>287689</v>
      </c>
      <c r="P877" s="10">
        <f>SUMIF(TransactionData!$A$2:$A$7396,TransactionAnalysis!O877,TransactionData!$M$2:$M$7396)</f>
        <v>4.75</v>
      </c>
    </row>
    <row r="878" spans="15:16" x14ac:dyDescent="0.35">
      <c r="O878">
        <v>287688</v>
      </c>
      <c r="P878" s="10">
        <f>SUMIF(TransactionData!$A$2:$A$7396,TransactionAnalysis!O878,TransactionData!$M$2:$M$7396)</f>
        <v>7</v>
      </c>
    </row>
    <row r="879" spans="15:16" x14ac:dyDescent="0.35">
      <c r="O879">
        <v>287687</v>
      </c>
      <c r="P879" s="10">
        <f>SUMIF(TransactionData!$A$2:$A$7396,TransactionAnalysis!O879,TransactionData!$M$2:$M$7396)</f>
        <v>3.5</v>
      </c>
    </row>
    <row r="880" spans="15:16" x14ac:dyDescent="0.35">
      <c r="O880">
        <v>287686</v>
      </c>
      <c r="P880" s="10">
        <f>SUMIF(TransactionData!$A$2:$A$7396,TransactionAnalysis!O880,TransactionData!$M$2:$M$7396)</f>
        <v>5.5</v>
      </c>
    </row>
    <row r="881" spans="15:16" x14ac:dyDescent="0.35">
      <c r="O881">
        <v>287685</v>
      </c>
      <c r="P881" s="10">
        <f>SUMIF(TransactionData!$A$2:$A$7396,TransactionAnalysis!O881,TransactionData!$M$2:$M$7396)</f>
        <v>8.5</v>
      </c>
    </row>
    <row r="882" spans="15:16" x14ac:dyDescent="0.35">
      <c r="O882">
        <v>287684</v>
      </c>
      <c r="P882" s="10">
        <f>SUMIF(TransactionData!$A$2:$A$7396,TransactionAnalysis!O882,TransactionData!$M$2:$M$7396)</f>
        <v>14.95</v>
      </c>
    </row>
    <row r="883" spans="15:16" x14ac:dyDescent="0.35">
      <c r="O883">
        <v>287682</v>
      </c>
      <c r="P883" s="10">
        <f>SUMIF(TransactionData!$A$2:$A$7396,TransactionAnalysis!O883,TransactionData!$M$2:$M$7396)</f>
        <v>4.25</v>
      </c>
    </row>
    <row r="884" spans="15:16" x14ac:dyDescent="0.35">
      <c r="O884">
        <v>287681</v>
      </c>
      <c r="P884" s="10">
        <f>SUMIF(TransactionData!$A$2:$A$7396,TransactionAnalysis!O884,TransactionData!$M$2:$M$7396)</f>
        <v>9.75</v>
      </c>
    </row>
    <row r="885" spans="15:16" x14ac:dyDescent="0.35">
      <c r="O885">
        <v>287680</v>
      </c>
      <c r="P885" s="10">
        <f>SUMIF(TransactionData!$A$2:$A$7396,TransactionAnalysis!O885,TransactionData!$M$2:$M$7396)</f>
        <v>3.5</v>
      </c>
    </row>
    <row r="886" spans="15:16" x14ac:dyDescent="0.35">
      <c r="O886">
        <v>287679</v>
      </c>
      <c r="P886" s="10">
        <f>SUMIF(TransactionData!$A$2:$A$7396,TransactionAnalysis!O886,TransactionData!$M$2:$M$7396)</f>
        <v>5.5</v>
      </c>
    </row>
    <row r="887" spans="15:16" x14ac:dyDescent="0.35">
      <c r="O887">
        <v>287678</v>
      </c>
      <c r="P887" s="10">
        <f>SUMIF(TransactionData!$A$2:$A$7396,TransactionAnalysis!O887,TransactionData!$M$2:$M$7396)</f>
        <v>8.25</v>
      </c>
    </row>
    <row r="888" spans="15:16" x14ac:dyDescent="0.35">
      <c r="O888">
        <v>287677</v>
      </c>
      <c r="P888" s="10">
        <f>SUMIF(TransactionData!$A$2:$A$7396,TransactionAnalysis!O888,TransactionData!$M$2:$M$7396)</f>
        <v>5.75</v>
      </c>
    </row>
    <row r="889" spans="15:16" x14ac:dyDescent="0.35">
      <c r="O889">
        <v>287676</v>
      </c>
      <c r="P889" s="10">
        <f>SUMIF(TransactionData!$A$2:$A$7396,TransactionAnalysis!O889,TransactionData!$M$2:$M$7396)</f>
        <v>4.75</v>
      </c>
    </row>
    <row r="890" spans="15:16" x14ac:dyDescent="0.35">
      <c r="O890">
        <v>287675</v>
      </c>
      <c r="P890" s="10">
        <f>SUMIF(TransactionData!$A$2:$A$7396,TransactionAnalysis!O890,TransactionData!$M$2:$M$7396)</f>
        <v>4.75</v>
      </c>
    </row>
    <row r="891" spans="15:16" x14ac:dyDescent="0.35">
      <c r="O891">
        <v>287674</v>
      </c>
      <c r="P891" s="10">
        <f>SUMIF(TransactionData!$A$2:$A$7396,TransactionAnalysis!O891,TransactionData!$M$2:$M$7396)</f>
        <v>4.25</v>
      </c>
    </row>
    <row r="892" spans="15:16" x14ac:dyDescent="0.35">
      <c r="O892">
        <v>287673</v>
      </c>
      <c r="P892" s="10">
        <f>SUMIF(TransactionData!$A$2:$A$7396,TransactionAnalysis!O892,TransactionData!$M$2:$M$7396)</f>
        <v>2.5</v>
      </c>
    </row>
    <row r="893" spans="15:16" x14ac:dyDescent="0.35">
      <c r="O893">
        <v>287672</v>
      </c>
      <c r="P893" s="10">
        <f>SUMIF(TransactionData!$A$2:$A$7396,TransactionAnalysis!O893,TransactionData!$M$2:$M$7396)</f>
        <v>7</v>
      </c>
    </row>
    <row r="894" spans="15:16" x14ac:dyDescent="0.35">
      <c r="O894">
        <v>287671</v>
      </c>
      <c r="P894" s="10">
        <f>SUMIF(TransactionData!$A$2:$A$7396,TransactionAnalysis!O894,TransactionData!$M$2:$M$7396)</f>
        <v>5.75</v>
      </c>
    </row>
    <row r="895" spans="15:16" x14ac:dyDescent="0.35">
      <c r="O895">
        <v>287670</v>
      </c>
      <c r="P895" s="10">
        <f>SUMIF(TransactionData!$A$2:$A$7396,TransactionAnalysis!O895,TransactionData!$M$2:$M$7396)</f>
        <v>4.75</v>
      </c>
    </row>
    <row r="896" spans="15:16" x14ac:dyDescent="0.35">
      <c r="O896">
        <v>287669</v>
      </c>
      <c r="P896" s="10">
        <f>SUMIF(TransactionData!$A$2:$A$7396,TransactionAnalysis!O896,TransactionData!$M$2:$M$7396)</f>
        <v>14</v>
      </c>
    </row>
    <row r="897" spans="15:16" x14ac:dyDescent="0.35">
      <c r="O897">
        <v>287668</v>
      </c>
      <c r="P897" s="10">
        <f>SUMIF(TransactionData!$A$2:$A$7396,TransactionAnalysis!O897,TransactionData!$M$2:$M$7396)</f>
        <v>5.75</v>
      </c>
    </row>
    <row r="898" spans="15:16" x14ac:dyDescent="0.35">
      <c r="O898">
        <v>287667</v>
      </c>
      <c r="P898" s="10">
        <f>SUMIF(TransactionData!$A$2:$A$7396,TransactionAnalysis!O898,TransactionData!$M$2:$M$7396)</f>
        <v>4.75</v>
      </c>
    </row>
    <row r="899" spans="15:16" x14ac:dyDescent="0.35">
      <c r="O899">
        <v>287666</v>
      </c>
      <c r="P899" s="10">
        <f>SUMIF(TransactionData!$A$2:$A$7396,TransactionAnalysis!O899,TransactionData!$M$2:$M$7396)</f>
        <v>3.5</v>
      </c>
    </row>
    <row r="900" spans="15:16" x14ac:dyDescent="0.35">
      <c r="O900">
        <v>287665</v>
      </c>
      <c r="P900" s="10">
        <f>SUMIF(TransactionData!$A$2:$A$7396,TransactionAnalysis!O900,TransactionData!$M$2:$M$7396)</f>
        <v>2.5</v>
      </c>
    </row>
    <row r="901" spans="15:16" x14ac:dyDescent="0.35">
      <c r="O901">
        <v>287664</v>
      </c>
      <c r="P901" s="10">
        <f>SUMIF(TransactionData!$A$2:$A$7396,TransactionAnalysis!O901,TransactionData!$M$2:$M$7396)</f>
        <v>4.25</v>
      </c>
    </row>
    <row r="902" spans="15:16" x14ac:dyDescent="0.35">
      <c r="O902">
        <v>287663</v>
      </c>
      <c r="P902" s="10">
        <f>SUMIF(TransactionData!$A$2:$A$7396,TransactionAnalysis!O902,TransactionData!$M$2:$M$7396)</f>
        <v>4.25</v>
      </c>
    </row>
    <row r="903" spans="15:16" x14ac:dyDescent="0.35">
      <c r="O903">
        <v>287661</v>
      </c>
      <c r="P903" s="10">
        <f>SUMIF(TransactionData!$A$2:$A$7396,TransactionAnalysis!O903,TransactionData!$M$2:$M$7396)</f>
        <v>14</v>
      </c>
    </row>
    <row r="904" spans="15:16" x14ac:dyDescent="0.35">
      <c r="O904">
        <v>287660</v>
      </c>
      <c r="P904" s="10">
        <f>SUMIF(TransactionData!$A$2:$A$7396,TransactionAnalysis!O904,TransactionData!$M$2:$M$7396)</f>
        <v>4.75</v>
      </c>
    </row>
    <row r="905" spans="15:16" x14ac:dyDescent="0.35">
      <c r="O905">
        <v>287659</v>
      </c>
      <c r="P905" s="10">
        <f>SUMIF(TransactionData!$A$2:$A$7396,TransactionAnalysis!O905,TransactionData!$M$2:$M$7396)</f>
        <v>3.75</v>
      </c>
    </row>
    <row r="906" spans="15:16" x14ac:dyDescent="0.35">
      <c r="O906">
        <v>287658</v>
      </c>
      <c r="P906" s="10">
        <f>SUMIF(TransactionData!$A$2:$A$7396,TransactionAnalysis!O906,TransactionData!$M$2:$M$7396)</f>
        <v>4.25</v>
      </c>
    </row>
    <row r="907" spans="15:16" x14ac:dyDescent="0.35">
      <c r="O907">
        <v>287657</v>
      </c>
      <c r="P907" s="10">
        <f>SUMIF(TransactionData!$A$2:$A$7396,TransactionAnalysis!O907,TransactionData!$M$2:$M$7396)</f>
        <v>12</v>
      </c>
    </row>
    <row r="908" spans="15:16" x14ac:dyDescent="0.35">
      <c r="O908">
        <v>287654</v>
      </c>
      <c r="P908" s="10">
        <f>SUMIF(TransactionData!$A$2:$A$7396,TransactionAnalysis!O908,TransactionData!$M$2:$M$7396)</f>
        <v>10.25</v>
      </c>
    </row>
    <row r="909" spans="15:16" x14ac:dyDescent="0.35">
      <c r="O909">
        <v>287653</v>
      </c>
      <c r="P909" s="10">
        <f>SUMIF(TransactionData!$A$2:$A$7396,TransactionAnalysis!O909,TransactionData!$M$2:$M$7396)</f>
        <v>13.25</v>
      </c>
    </row>
    <row r="910" spans="15:16" x14ac:dyDescent="0.35">
      <c r="O910">
        <v>287652</v>
      </c>
      <c r="P910" s="10">
        <f>SUMIF(TransactionData!$A$2:$A$7396,TransactionAnalysis!O910,TransactionData!$M$2:$M$7396)</f>
        <v>5.5</v>
      </c>
    </row>
    <row r="911" spans="15:16" x14ac:dyDescent="0.35">
      <c r="O911">
        <v>287651</v>
      </c>
      <c r="P911" s="10">
        <f>SUMIF(TransactionData!$A$2:$A$7396,TransactionAnalysis!O911,TransactionData!$M$2:$M$7396)</f>
        <v>7</v>
      </c>
    </row>
    <row r="912" spans="15:16" x14ac:dyDescent="0.35">
      <c r="O912">
        <v>287650</v>
      </c>
      <c r="P912" s="10">
        <f>SUMIF(TransactionData!$A$2:$A$7396,TransactionAnalysis!O912,TransactionData!$M$2:$M$7396)</f>
        <v>7.75</v>
      </c>
    </row>
    <row r="913" spans="15:16" x14ac:dyDescent="0.35">
      <c r="O913">
        <v>287649</v>
      </c>
      <c r="P913" s="10">
        <f>SUMIF(TransactionData!$A$2:$A$7396,TransactionAnalysis!O913,TransactionData!$M$2:$M$7396)</f>
        <v>4.25</v>
      </c>
    </row>
    <row r="914" spans="15:16" x14ac:dyDescent="0.35">
      <c r="O914">
        <v>287648</v>
      </c>
      <c r="P914" s="10">
        <f>SUMIF(TransactionData!$A$2:$A$7396,TransactionAnalysis!O914,TransactionData!$M$2:$M$7396)</f>
        <v>4.25</v>
      </c>
    </row>
    <row r="915" spans="15:16" x14ac:dyDescent="0.35">
      <c r="O915">
        <v>287647</v>
      </c>
      <c r="P915" s="10">
        <f>SUMIF(TransactionData!$A$2:$A$7396,TransactionAnalysis!O915,TransactionData!$M$2:$M$7396)</f>
        <v>4.25</v>
      </c>
    </row>
    <row r="916" spans="15:16" x14ac:dyDescent="0.35">
      <c r="O916">
        <v>287646</v>
      </c>
      <c r="P916" s="10">
        <f>SUMIF(TransactionData!$A$2:$A$7396,TransactionAnalysis!O916,TransactionData!$M$2:$M$7396)</f>
        <v>4.75</v>
      </c>
    </row>
    <row r="917" spans="15:16" x14ac:dyDescent="0.35">
      <c r="O917">
        <v>287645</v>
      </c>
      <c r="P917" s="10">
        <f>SUMIF(TransactionData!$A$2:$A$7396,TransactionAnalysis!O917,TransactionData!$M$2:$M$7396)</f>
        <v>3</v>
      </c>
    </row>
    <row r="918" spans="15:16" x14ac:dyDescent="0.35">
      <c r="O918">
        <v>287644</v>
      </c>
      <c r="P918" s="10">
        <f>SUMIF(TransactionData!$A$2:$A$7396,TransactionAnalysis!O918,TransactionData!$M$2:$M$7396)</f>
        <v>7.25</v>
      </c>
    </row>
    <row r="919" spans="15:16" x14ac:dyDescent="0.35">
      <c r="O919">
        <v>287643</v>
      </c>
      <c r="P919" s="10">
        <f>SUMIF(TransactionData!$A$2:$A$7396,TransactionAnalysis!O919,TransactionData!$M$2:$M$7396)</f>
        <v>4.25</v>
      </c>
    </row>
    <row r="920" spans="15:16" x14ac:dyDescent="0.35">
      <c r="O920">
        <v>287642</v>
      </c>
      <c r="P920" s="10">
        <f>SUMIF(TransactionData!$A$2:$A$7396,TransactionAnalysis!O920,TransactionData!$M$2:$M$7396)</f>
        <v>3.75</v>
      </c>
    </row>
    <row r="921" spans="15:16" x14ac:dyDescent="0.35">
      <c r="O921">
        <v>287641</v>
      </c>
      <c r="P921" s="10">
        <f>SUMIF(TransactionData!$A$2:$A$7396,TransactionAnalysis!O921,TransactionData!$M$2:$M$7396)</f>
        <v>12.95</v>
      </c>
    </row>
    <row r="922" spans="15:16" x14ac:dyDescent="0.35">
      <c r="O922">
        <v>287640</v>
      </c>
      <c r="P922" s="10">
        <f>SUMIF(TransactionData!$A$2:$A$7396,TransactionAnalysis!O922,TransactionData!$M$2:$M$7396)</f>
        <v>4</v>
      </c>
    </row>
    <row r="923" spans="15:16" x14ac:dyDescent="0.35">
      <c r="O923">
        <v>287638</v>
      </c>
      <c r="P923" s="10">
        <f>SUMIF(TransactionData!$A$2:$A$7396,TransactionAnalysis!O923,TransactionData!$M$2:$M$7396)</f>
        <v>8.5</v>
      </c>
    </row>
    <row r="924" spans="15:16" x14ac:dyDescent="0.35">
      <c r="O924">
        <v>287637</v>
      </c>
      <c r="P924" s="10">
        <f>SUMIF(TransactionData!$A$2:$A$7396,TransactionAnalysis!O924,TransactionData!$M$2:$M$7396)</f>
        <v>3.5</v>
      </c>
    </row>
    <row r="925" spans="15:16" x14ac:dyDescent="0.35">
      <c r="O925">
        <v>287636</v>
      </c>
      <c r="P925" s="10">
        <f>SUMIF(TransactionData!$A$2:$A$7396,TransactionAnalysis!O925,TransactionData!$M$2:$M$7396)</f>
        <v>7.75</v>
      </c>
    </row>
    <row r="926" spans="15:16" x14ac:dyDescent="0.35">
      <c r="O926">
        <v>287635</v>
      </c>
      <c r="P926" s="10">
        <f>SUMIF(TransactionData!$A$2:$A$7396,TransactionAnalysis!O926,TransactionData!$M$2:$M$7396)</f>
        <v>3.5</v>
      </c>
    </row>
    <row r="927" spans="15:16" x14ac:dyDescent="0.35">
      <c r="O927">
        <v>287634</v>
      </c>
      <c r="P927" s="10">
        <f>SUMIF(TransactionData!$A$2:$A$7396,TransactionAnalysis!O927,TransactionData!$M$2:$M$7396)</f>
        <v>11</v>
      </c>
    </row>
    <row r="928" spans="15:16" x14ac:dyDescent="0.35">
      <c r="O928">
        <v>287633</v>
      </c>
      <c r="P928" s="10">
        <f>SUMIF(TransactionData!$A$2:$A$7396,TransactionAnalysis!O928,TransactionData!$M$2:$M$7396)</f>
        <v>5.5</v>
      </c>
    </row>
    <row r="929" spans="15:16" x14ac:dyDescent="0.35">
      <c r="O929">
        <v>287632</v>
      </c>
      <c r="P929" s="10">
        <f>SUMIF(TransactionData!$A$2:$A$7396,TransactionAnalysis!O929,TransactionData!$M$2:$M$7396)</f>
        <v>3</v>
      </c>
    </row>
    <row r="930" spans="15:16" x14ac:dyDescent="0.35">
      <c r="O930">
        <v>287631</v>
      </c>
      <c r="P930" s="10">
        <f>SUMIF(TransactionData!$A$2:$A$7396,TransactionAnalysis!O930,TransactionData!$M$2:$M$7396)</f>
        <v>3.5</v>
      </c>
    </row>
    <row r="931" spans="15:16" x14ac:dyDescent="0.35">
      <c r="O931">
        <v>287630</v>
      </c>
      <c r="P931" s="10">
        <f>SUMIF(TransactionData!$A$2:$A$7396,TransactionAnalysis!O931,TransactionData!$M$2:$M$7396)</f>
        <v>4.25</v>
      </c>
    </row>
    <row r="932" spans="15:16" x14ac:dyDescent="0.35">
      <c r="O932">
        <v>287629</v>
      </c>
      <c r="P932" s="10">
        <f>SUMIF(TransactionData!$A$2:$A$7396,TransactionAnalysis!O932,TransactionData!$M$2:$M$7396)</f>
        <v>3.5</v>
      </c>
    </row>
    <row r="933" spans="15:16" x14ac:dyDescent="0.35">
      <c r="O933">
        <v>287628</v>
      </c>
      <c r="P933" s="10">
        <f>SUMIF(TransactionData!$A$2:$A$7396,TransactionAnalysis!O933,TransactionData!$M$2:$M$7396)</f>
        <v>5.5</v>
      </c>
    </row>
    <row r="934" spans="15:16" x14ac:dyDescent="0.35">
      <c r="O934">
        <v>287627</v>
      </c>
      <c r="P934" s="10">
        <f>SUMIF(TransactionData!$A$2:$A$7396,TransactionAnalysis!O934,TransactionData!$M$2:$M$7396)</f>
        <v>5</v>
      </c>
    </row>
    <row r="935" spans="15:16" x14ac:dyDescent="0.35">
      <c r="O935">
        <v>287626</v>
      </c>
      <c r="P935" s="10">
        <f>SUMIF(TransactionData!$A$2:$A$7396,TransactionAnalysis!O935,TransactionData!$M$2:$M$7396)</f>
        <v>2.25</v>
      </c>
    </row>
    <row r="936" spans="15:16" x14ac:dyDescent="0.35">
      <c r="O936">
        <v>287625</v>
      </c>
      <c r="P936" s="10">
        <f>SUMIF(TransactionData!$A$2:$A$7396,TransactionAnalysis!O936,TransactionData!$M$2:$M$7396)</f>
        <v>4.75</v>
      </c>
    </row>
    <row r="937" spans="15:16" x14ac:dyDescent="0.35">
      <c r="O937">
        <v>287624</v>
      </c>
      <c r="P937" s="10">
        <f>SUMIF(TransactionData!$A$2:$A$7396,TransactionAnalysis!O937,TransactionData!$M$2:$M$7396)</f>
        <v>4.25</v>
      </c>
    </row>
    <row r="938" spans="15:16" x14ac:dyDescent="0.35">
      <c r="O938">
        <v>287623</v>
      </c>
      <c r="P938" s="10">
        <f>SUMIF(TransactionData!$A$2:$A$7396,TransactionAnalysis!O938,TransactionData!$M$2:$M$7396)</f>
        <v>10</v>
      </c>
    </row>
    <row r="939" spans="15:16" x14ac:dyDescent="0.35">
      <c r="O939">
        <v>287621</v>
      </c>
      <c r="P939" s="10">
        <f>SUMIF(TransactionData!$A$2:$A$7396,TransactionAnalysis!O939,TransactionData!$M$2:$M$7396)</f>
        <v>8.5</v>
      </c>
    </row>
    <row r="940" spans="15:16" x14ac:dyDescent="0.35">
      <c r="O940">
        <v>287620</v>
      </c>
      <c r="P940" s="10">
        <f>SUMIF(TransactionData!$A$2:$A$7396,TransactionAnalysis!O940,TransactionData!$M$2:$M$7396)</f>
        <v>4.25</v>
      </c>
    </row>
    <row r="941" spans="15:16" x14ac:dyDescent="0.35">
      <c r="O941">
        <v>287619</v>
      </c>
      <c r="P941" s="10">
        <f>SUMIF(TransactionData!$A$2:$A$7396,TransactionAnalysis!O941,TransactionData!$M$2:$M$7396)</f>
        <v>4.75</v>
      </c>
    </row>
    <row r="942" spans="15:16" x14ac:dyDescent="0.35">
      <c r="O942">
        <v>287618</v>
      </c>
      <c r="P942" s="10">
        <f>SUMIF(TransactionData!$A$2:$A$7396,TransactionAnalysis!O942,TransactionData!$M$2:$M$7396)</f>
        <v>12.95</v>
      </c>
    </row>
    <row r="943" spans="15:16" x14ac:dyDescent="0.35">
      <c r="O943">
        <v>287617</v>
      </c>
      <c r="P943" s="10">
        <f>SUMIF(TransactionData!$A$2:$A$7396,TransactionAnalysis!O943,TransactionData!$M$2:$M$7396)</f>
        <v>8</v>
      </c>
    </row>
    <row r="944" spans="15:16" x14ac:dyDescent="0.35">
      <c r="O944">
        <v>287616</v>
      </c>
      <c r="P944" s="10">
        <f>SUMIF(TransactionData!$A$2:$A$7396,TransactionAnalysis!O944,TransactionData!$M$2:$M$7396)</f>
        <v>3.75</v>
      </c>
    </row>
    <row r="945" spans="15:16" x14ac:dyDescent="0.35">
      <c r="O945">
        <v>287615</v>
      </c>
      <c r="P945" s="10">
        <f>SUMIF(TransactionData!$A$2:$A$7396,TransactionAnalysis!O945,TransactionData!$M$2:$M$7396)</f>
        <v>14.95</v>
      </c>
    </row>
    <row r="946" spans="15:16" x14ac:dyDescent="0.35">
      <c r="O946">
        <v>287614</v>
      </c>
      <c r="P946" s="10">
        <f>SUMIF(TransactionData!$A$2:$A$7396,TransactionAnalysis!O946,TransactionData!$M$2:$M$7396)</f>
        <v>15</v>
      </c>
    </row>
    <row r="947" spans="15:16" x14ac:dyDescent="0.35">
      <c r="O947">
        <v>287613</v>
      </c>
      <c r="P947" s="10">
        <f>SUMIF(TransactionData!$A$2:$A$7396,TransactionAnalysis!O947,TransactionData!$M$2:$M$7396)</f>
        <v>18.75</v>
      </c>
    </row>
    <row r="948" spans="15:16" x14ac:dyDescent="0.35">
      <c r="O948">
        <v>287612</v>
      </c>
      <c r="P948" s="10">
        <f>SUMIF(TransactionData!$A$2:$A$7396,TransactionAnalysis!O948,TransactionData!$M$2:$M$7396)</f>
        <v>3.5</v>
      </c>
    </row>
    <row r="949" spans="15:16" x14ac:dyDescent="0.35">
      <c r="O949">
        <v>287611</v>
      </c>
      <c r="P949" s="10">
        <f>SUMIF(TransactionData!$A$2:$A$7396,TransactionAnalysis!O949,TransactionData!$M$2:$M$7396)</f>
        <v>3.5</v>
      </c>
    </row>
    <row r="950" spans="15:16" x14ac:dyDescent="0.35">
      <c r="O950">
        <v>287610</v>
      </c>
      <c r="P950" s="10">
        <f>SUMIF(TransactionData!$A$2:$A$7396,TransactionAnalysis!O950,TransactionData!$M$2:$M$7396)</f>
        <v>3.75</v>
      </c>
    </row>
    <row r="951" spans="15:16" x14ac:dyDescent="0.35">
      <c r="O951">
        <v>287609</v>
      </c>
      <c r="P951" s="10">
        <f>SUMIF(TransactionData!$A$2:$A$7396,TransactionAnalysis!O951,TransactionData!$M$2:$M$7396)</f>
        <v>3.5</v>
      </c>
    </row>
    <row r="952" spans="15:16" x14ac:dyDescent="0.35">
      <c r="O952">
        <v>287608</v>
      </c>
      <c r="P952" s="10">
        <f>SUMIF(TransactionData!$A$2:$A$7396,TransactionAnalysis!O952,TransactionData!$M$2:$M$7396)</f>
        <v>2.5</v>
      </c>
    </row>
    <row r="953" spans="15:16" x14ac:dyDescent="0.35">
      <c r="O953">
        <v>287607</v>
      </c>
      <c r="P953" s="10">
        <f>SUMIF(TransactionData!$A$2:$A$7396,TransactionAnalysis!O953,TransactionData!$M$2:$M$7396)</f>
        <v>3.5</v>
      </c>
    </row>
    <row r="954" spans="15:16" x14ac:dyDescent="0.35">
      <c r="O954">
        <v>287606</v>
      </c>
      <c r="P954" s="10">
        <f>SUMIF(TransactionData!$A$2:$A$7396,TransactionAnalysis!O954,TransactionData!$M$2:$M$7396)</f>
        <v>3.75</v>
      </c>
    </row>
    <row r="955" spans="15:16" x14ac:dyDescent="0.35">
      <c r="O955">
        <v>287605</v>
      </c>
      <c r="P955" s="10">
        <f>SUMIF(TransactionData!$A$2:$A$7396,TransactionAnalysis!O955,TransactionData!$M$2:$M$7396)</f>
        <v>9.5</v>
      </c>
    </row>
    <row r="956" spans="15:16" x14ac:dyDescent="0.35">
      <c r="O956">
        <v>287604</v>
      </c>
      <c r="P956" s="10">
        <f>SUMIF(TransactionData!$A$2:$A$7396,TransactionAnalysis!O956,TransactionData!$M$2:$M$7396)</f>
        <v>12.75</v>
      </c>
    </row>
    <row r="957" spans="15:16" x14ac:dyDescent="0.35">
      <c r="O957">
        <v>287603</v>
      </c>
      <c r="P957" s="10">
        <f>SUMIF(TransactionData!$A$2:$A$7396,TransactionAnalysis!O957,TransactionData!$M$2:$M$7396)</f>
        <v>3.5</v>
      </c>
    </row>
    <row r="958" spans="15:16" x14ac:dyDescent="0.35">
      <c r="O958">
        <v>287602</v>
      </c>
      <c r="P958" s="10">
        <f>SUMIF(TransactionData!$A$2:$A$7396,TransactionAnalysis!O958,TransactionData!$M$2:$M$7396)</f>
        <v>4.25</v>
      </c>
    </row>
    <row r="959" spans="15:16" x14ac:dyDescent="0.35">
      <c r="O959">
        <v>287601</v>
      </c>
      <c r="P959" s="10">
        <f>SUMIF(TransactionData!$A$2:$A$7396,TransactionAnalysis!O959,TransactionData!$M$2:$M$7396)</f>
        <v>4.25</v>
      </c>
    </row>
    <row r="960" spans="15:16" x14ac:dyDescent="0.35">
      <c r="O960">
        <v>287600</v>
      </c>
      <c r="P960" s="10">
        <f>SUMIF(TransactionData!$A$2:$A$7396,TransactionAnalysis!O960,TransactionData!$M$2:$M$7396)</f>
        <v>38</v>
      </c>
    </row>
    <row r="961" spans="15:16" x14ac:dyDescent="0.35">
      <c r="O961">
        <v>287599</v>
      </c>
      <c r="P961" s="10">
        <f>SUMIF(TransactionData!$A$2:$A$7396,TransactionAnalysis!O961,TransactionData!$M$2:$M$7396)</f>
        <v>1.25</v>
      </c>
    </row>
    <row r="962" spans="15:16" x14ac:dyDescent="0.35">
      <c r="O962">
        <v>287598</v>
      </c>
      <c r="P962" s="10">
        <f>SUMIF(TransactionData!$A$2:$A$7396,TransactionAnalysis!O962,TransactionData!$M$2:$M$7396)</f>
        <v>3.5</v>
      </c>
    </row>
    <row r="963" spans="15:16" x14ac:dyDescent="0.35">
      <c r="O963">
        <v>287597</v>
      </c>
      <c r="P963" s="10">
        <f>SUMIF(TransactionData!$A$2:$A$7396,TransactionAnalysis!O963,TransactionData!$M$2:$M$7396)</f>
        <v>4.75</v>
      </c>
    </row>
    <row r="964" spans="15:16" x14ac:dyDescent="0.35">
      <c r="O964">
        <v>287596</v>
      </c>
      <c r="P964" s="10">
        <f>SUMIF(TransactionData!$A$2:$A$7396,TransactionAnalysis!O964,TransactionData!$M$2:$M$7396)</f>
        <v>5.5</v>
      </c>
    </row>
    <row r="965" spans="15:16" x14ac:dyDescent="0.35">
      <c r="O965">
        <v>287595</v>
      </c>
      <c r="P965" s="10">
        <f>SUMIF(TransactionData!$A$2:$A$7396,TransactionAnalysis!O965,TransactionData!$M$2:$M$7396)</f>
        <v>14.95</v>
      </c>
    </row>
    <row r="966" spans="15:16" x14ac:dyDescent="0.35">
      <c r="O966">
        <v>287594</v>
      </c>
      <c r="P966" s="10">
        <f>SUMIF(TransactionData!$A$2:$A$7396,TransactionAnalysis!O966,TransactionData!$M$2:$M$7396)</f>
        <v>5.5</v>
      </c>
    </row>
    <row r="967" spans="15:16" x14ac:dyDescent="0.35">
      <c r="O967">
        <v>287593</v>
      </c>
      <c r="P967" s="10">
        <f>SUMIF(TransactionData!$A$2:$A$7396,TransactionAnalysis!O967,TransactionData!$M$2:$M$7396)</f>
        <v>4.25</v>
      </c>
    </row>
    <row r="968" spans="15:16" x14ac:dyDescent="0.35">
      <c r="O968">
        <v>287592</v>
      </c>
      <c r="P968" s="10">
        <f>SUMIF(TransactionData!$A$2:$A$7396,TransactionAnalysis!O968,TransactionData!$M$2:$M$7396)</f>
        <v>3.5</v>
      </c>
    </row>
    <row r="969" spans="15:16" x14ac:dyDescent="0.35">
      <c r="O969">
        <v>287591</v>
      </c>
      <c r="P969" s="10">
        <f>SUMIF(TransactionData!$A$2:$A$7396,TransactionAnalysis!O969,TransactionData!$M$2:$M$7396)</f>
        <v>4.25</v>
      </c>
    </row>
    <row r="970" spans="15:16" x14ac:dyDescent="0.35">
      <c r="O970">
        <v>287590</v>
      </c>
      <c r="P970" s="10">
        <f>SUMIF(TransactionData!$A$2:$A$7396,TransactionAnalysis!O970,TransactionData!$M$2:$M$7396)</f>
        <v>1.25</v>
      </c>
    </row>
    <row r="971" spans="15:16" x14ac:dyDescent="0.35">
      <c r="O971">
        <v>287589</v>
      </c>
      <c r="P971" s="10">
        <f>SUMIF(TransactionData!$A$2:$A$7396,TransactionAnalysis!O971,TransactionData!$M$2:$M$7396)</f>
        <v>12.75</v>
      </c>
    </row>
    <row r="972" spans="15:16" x14ac:dyDescent="0.35">
      <c r="O972">
        <v>287588</v>
      </c>
      <c r="P972" s="10">
        <f>SUMIF(TransactionData!$A$2:$A$7396,TransactionAnalysis!O972,TransactionData!$M$2:$M$7396)</f>
        <v>6.75</v>
      </c>
    </row>
    <row r="973" spans="15:16" x14ac:dyDescent="0.35">
      <c r="O973">
        <v>287587</v>
      </c>
      <c r="P973" s="10">
        <f>SUMIF(TransactionData!$A$2:$A$7396,TransactionAnalysis!O973,TransactionData!$M$2:$M$7396)</f>
        <v>2.5</v>
      </c>
    </row>
    <row r="974" spans="15:16" x14ac:dyDescent="0.35">
      <c r="O974">
        <v>287586</v>
      </c>
      <c r="P974" s="10">
        <f>SUMIF(TransactionData!$A$2:$A$7396,TransactionAnalysis!O974,TransactionData!$M$2:$M$7396)</f>
        <v>5.5</v>
      </c>
    </row>
    <row r="975" spans="15:16" x14ac:dyDescent="0.35">
      <c r="O975">
        <v>287585</v>
      </c>
      <c r="P975" s="10">
        <f>SUMIF(TransactionData!$A$2:$A$7396,TransactionAnalysis!O975,TransactionData!$M$2:$M$7396)</f>
        <v>14.95</v>
      </c>
    </row>
    <row r="976" spans="15:16" x14ac:dyDescent="0.35">
      <c r="O976">
        <v>287584</v>
      </c>
      <c r="P976" s="10">
        <f>SUMIF(TransactionData!$A$2:$A$7396,TransactionAnalysis!O976,TransactionData!$M$2:$M$7396)</f>
        <v>5.25</v>
      </c>
    </row>
    <row r="977" spans="15:16" x14ac:dyDescent="0.35">
      <c r="O977">
        <v>287583</v>
      </c>
      <c r="P977" s="10">
        <f>SUMIF(TransactionData!$A$2:$A$7396,TransactionAnalysis!O977,TransactionData!$M$2:$M$7396)</f>
        <v>9</v>
      </c>
    </row>
    <row r="978" spans="15:16" x14ac:dyDescent="0.35">
      <c r="O978">
        <v>287581</v>
      </c>
      <c r="P978" s="10">
        <f>SUMIF(TransactionData!$A$2:$A$7396,TransactionAnalysis!O978,TransactionData!$M$2:$M$7396)</f>
        <v>3.5</v>
      </c>
    </row>
    <row r="979" spans="15:16" x14ac:dyDescent="0.35">
      <c r="O979">
        <v>287580</v>
      </c>
      <c r="P979" s="10">
        <f>SUMIF(TransactionData!$A$2:$A$7396,TransactionAnalysis!O979,TransactionData!$M$2:$M$7396)</f>
        <v>27.9</v>
      </c>
    </row>
    <row r="980" spans="15:16" x14ac:dyDescent="0.35">
      <c r="O980">
        <v>287579</v>
      </c>
      <c r="P980" s="10">
        <f>SUMIF(TransactionData!$A$2:$A$7396,TransactionAnalysis!O980,TransactionData!$M$2:$M$7396)</f>
        <v>6</v>
      </c>
    </row>
    <row r="981" spans="15:16" x14ac:dyDescent="0.35">
      <c r="O981">
        <v>287578</v>
      </c>
      <c r="P981" s="10">
        <f>SUMIF(TransactionData!$A$2:$A$7396,TransactionAnalysis!O981,TransactionData!$M$2:$M$7396)</f>
        <v>2.25</v>
      </c>
    </row>
    <row r="982" spans="15:16" x14ac:dyDescent="0.35">
      <c r="O982">
        <v>287577</v>
      </c>
      <c r="P982" s="10">
        <f>SUMIF(TransactionData!$A$2:$A$7396,TransactionAnalysis!O982,TransactionData!$M$2:$M$7396)</f>
        <v>5.5</v>
      </c>
    </row>
    <row r="983" spans="15:16" x14ac:dyDescent="0.35">
      <c r="O983">
        <v>287576</v>
      </c>
      <c r="P983" s="10">
        <f>SUMIF(TransactionData!$A$2:$A$7396,TransactionAnalysis!O983,TransactionData!$M$2:$M$7396)</f>
        <v>3.5</v>
      </c>
    </row>
    <row r="984" spans="15:16" x14ac:dyDescent="0.35">
      <c r="O984">
        <v>287573</v>
      </c>
      <c r="P984" s="10">
        <f>SUMIF(TransactionData!$A$2:$A$7396,TransactionAnalysis!O984,TransactionData!$M$2:$M$7396)</f>
        <v>5.75</v>
      </c>
    </row>
    <row r="985" spans="15:16" x14ac:dyDescent="0.35">
      <c r="O985">
        <v>287572</v>
      </c>
      <c r="P985" s="10">
        <f>SUMIF(TransactionData!$A$2:$A$7396,TransactionAnalysis!O985,TransactionData!$M$2:$M$7396)</f>
        <v>4.75</v>
      </c>
    </row>
    <row r="986" spans="15:16" x14ac:dyDescent="0.35">
      <c r="O986">
        <v>287571</v>
      </c>
      <c r="P986" s="10">
        <f>SUMIF(TransactionData!$A$2:$A$7396,TransactionAnalysis!O986,TransactionData!$M$2:$M$7396)</f>
        <v>5.75</v>
      </c>
    </row>
    <row r="987" spans="15:16" x14ac:dyDescent="0.35">
      <c r="O987">
        <v>287568</v>
      </c>
      <c r="P987" s="10">
        <f>SUMIF(TransactionData!$A$2:$A$7396,TransactionAnalysis!O987,TransactionData!$M$2:$M$7396)</f>
        <v>7</v>
      </c>
    </row>
    <row r="988" spans="15:16" x14ac:dyDescent="0.35">
      <c r="O988">
        <v>287567</v>
      </c>
      <c r="P988" s="10">
        <f>SUMIF(TransactionData!$A$2:$A$7396,TransactionAnalysis!O988,TransactionData!$M$2:$M$7396)</f>
        <v>7</v>
      </c>
    </row>
    <row r="989" spans="15:16" x14ac:dyDescent="0.35">
      <c r="O989">
        <v>287566</v>
      </c>
      <c r="P989" s="10">
        <f>SUMIF(TransactionData!$A$2:$A$7396,TransactionAnalysis!O989,TransactionData!$M$2:$M$7396)</f>
        <v>3.5</v>
      </c>
    </row>
    <row r="990" spans="15:16" x14ac:dyDescent="0.35">
      <c r="O990">
        <v>287564</v>
      </c>
      <c r="P990" s="10">
        <f>SUMIF(TransactionData!$A$2:$A$7396,TransactionAnalysis!O990,TransactionData!$M$2:$M$7396)</f>
        <v>9.75</v>
      </c>
    </row>
    <row r="991" spans="15:16" x14ac:dyDescent="0.35">
      <c r="O991">
        <v>287563</v>
      </c>
      <c r="P991" s="10">
        <f>SUMIF(TransactionData!$A$2:$A$7396,TransactionAnalysis!O991,TransactionData!$M$2:$M$7396)</f>
        <v>3.75</v>
      </c>
    </row>
    <row r="992" spans="15:16" x14ac:dyDescent="0.35">
      <c r="O992">
        <v>287562</v>
      </c>
      <c r="P992" s="10">
        <f>SUMIF(TransactionData!$A$2:$A$7396,TransactionAnalysis!O992,TransactionData!$M$2:$M$7396)</f>
        <v>4.25</v>
      </c>
    </row>
    <row r="993" spans="15:16" x14ac:dyDescent="0.35">
      <c r="O993">
        <v>287561</v>
      </c>
      <c r="P993" s="10">
        <f>SUMIF(TransactionData!$A$2:$A$7396,TransactionAnalysis!O993,TransactionData!$M$2:$M$7396)</f>
        <v>8</v>
      </c>
    </row>
    <row r="994" spans="15:16" x14ac:dyDescent="0.35">
      <c r="O994">
        <v>287560</v>
      </c>
      <c r="P994" s="10">
        <f>SUMIF(TransactionData!$A$2:$A$7396,TransactionAnalysis!O994,TransactionData!$M$2:$M$7396)</f>
        <v>4.75</v>
      </c>
    </row>
    <row r="995" spans="15:16" x14ac:dyDescent="0.35">
      <c r="O995">
        <v>287558</v>
      </c>
      <c r="P995" s="10">
        <f>SUMIF(TransactionData!$A$2:$A$7396,TransactionAnalysis!O995,TransactionData!$M$2:$M$7396)</f>
        <v>4.5</v>
      </c>
    </row>
    <row r="996" spans="15:16" x14ac:dyDescent="0.35">
      <c r="O996">
        <v>287557</v>
      </c>
      <c r="P996" s="10">
        <f>SUMIF(TransactionData!$A$2:$A$7396,TransactionAnalysis!O996,TransactionData!$M$2:$M$7396)</f>
        <v>4.75</v>
      </c>
    </row>
    <row r="997" spans="15:16" x14ac:dyDescent="0.35">
      <c r="O997">
        <v>287556</v>
      </c>
      <c r="P997" s="10">
        <f>SUMIF(TransactionData!$A$2:$A$7396,TransactionAnalysis!O997,TransactionData!$M$2:$M$7396)</f>
        <v>3.75</v>
      </c>
    </row>
    <row r="998" spans="15:16" x14ac:dyDescent="0.35">
      <c r="O998">
        <v>287555</v>
      </c>
      <c r="P998" s="10">
        <f>SUMIF(TransactionData!$A$2:$A$7396,TransactionAnalysis!O998,TransactionData!$M$2:$M$7396)</f>
        <v>4.75</v>
      </c>
    </row>
    <row r="999" spans="15:16" x14ac:dyDescent="0.35">
      <c r="O999">
        <v>287553</v>
      </c>
      <c r="P999" s="10">
        <f>SUMIF(TransactionData!$A$2:$A$7396,TransactionAnalysis!O999,TransactionData!$M$2:$M$7396)</f>
        <v>3.75</v>
      </c>
    </row>
    <row r="1000" spans="15:16" x14ac:dyDescent="0.35">
      <c r="O1000">
        <v>287552</v>
      </c>
      <c r="P1000" s="10">
        <f>SUMIF(TransactionData!$A$2:$A$7396,TransactionAnalysis!O1000,TransactionData!$M$2:$M$7396)</f>
        <v>11.25</v>
      </c>
    </row>
    <row r="1001" spans="15:16" x14ac:dyDescent="0.35">
      <c r="O1001">
        <v>287551</v>
      </c>
      <c r="P1001" s="10">
        <f>SUMIF(TransactionData!$A$2:$A$7396,TransactionAnalysis!O1001,TransactionData!$M$2:$M$7396)</f>
        <v>7.75</v>
      </c>
    </row>
    <row r="1002" spans="15:16" x14ac:dyDescent="0.35">
      <c r="O1002">
        <v>287550</v>
      </c>
      <c r="P1002" s="10">
        <f>SUMIF(TransactionData!$A$2:$A$7396,TransactionAnalysis!O1002,TransactionData!$M$2:$M$7396)</f>
        <v>18.7</v>
      </c>
    </row>
    <row r="1003" spans="15:16" x14ac:dyDescent="0.35">
      <c r="O1003">
        <v>287549</v>
      </c>
      <c r="P1003" s="10">
        <f>SUMIF(TransactionData!$A$2:$A$7396,TransactionAnalysis!O1003,TransactionData!$M$2:$M$7396)</f>
        <v>9.75</v>
      </c>
    </row>
    <row r="1004" spans="15:16" x14ac:dyDescent="0.35">
      <c r="O1004">
        <v>287547</v>
      </c>
      <c r="P1004" s="10">
        <f>SUMIF(TransactionData!$A$2:$A$7396,TransactionAnalysis!O1004,TransactionData!$M$2:$M$7396)</f>
        <v>3.75</v>
      </c>
    </row>
    <row r="1005" spans="15:16" x14ac:dyDescent="0.35">
      <c r="O1005">
        <v>287543</v>
      </c>
      <c r="P1005" s="10">
        <f>SUMIF(TransactionData!$A$2:$A$7396,TransactionAnalysis!O1005,TransactionData!$M$2:$M$7396)</f>
        <v>3.5</v>
      </c>
    </row>
    <row r="1006" spans="15:16" x14ac:dyDescent="0.35">
      <c r="O1006">
        <v>287542</v>
      </c>
      <c r="P1006" s="10">
        <f>SUMIF(TransactionData!$A$2:$A$7396,TransactionAnalysis!O1006,TransactionData!$M$2:$M$7396)</f>
        <v>1.25</v>
      </c>
    </row>
    <row r="1007" spans="15:16" x14ac:dyDescent="0.35">
      <c r="O1007">
        <v>287541</v>
      </c>
      <c r="P1007" s="10">
        <f>SUMIF(TransactionData!$A$2:$A$7396,TransactionAnalysis!O1007,TransactionData!$M$2:$M$7396)</f>
        <v>1.25</v>
      </c>
    </row>
    <row r="1008" spans="15:16" x14ac:dyDescent="0.35">
      <c r="O1008">
        <v>287540</v>
      </c>
      <c r="P1008" s="10">
        <f>SUMIF(TransactionData!$A$2:$A$7396,TransactionAnalysis!O1008,TransactionData!$M$2:$M$7396)</f>
        <v>11</v>
      </c>
    </row>
    <row r="1009" spans="15:16" x14ac:dyDescent="0.35">
      <c r="O1009">
        <v>287539</v>
      </c>
      <c r="P1009" s="10">
        <f>SUMIF(TransactionData!$A$2:$A$7396,TransactionAnalysis!O1009,TransactionData!$M$2:$M$7396)</f>
        <v>5.5</v>
      </c>
    </row>
    <row r="1010" spans="15:16" x14ac:dyDescent="0.35">
      <c r="O1010">
        <v>287538</v>
      </c>
      <c r="P1010" s="10">
        <f>SUMIF(TransactionData!$A$2:$A$7396,TransactionAnalysis!O1010,TransactionData!$M$2:$M$7396)</f>
        <v>4.25</v>
      </c>
    </row>
    <row r="1011" spans="15:16" x14ac:dyDescent="0.35">
      <c r="O1011">
        <v>287537</v>
      </c>
      <c r="P1011" s="10">
        <f>SUMIF(TransactionData!$A$2:$A$7396,TransactionAnalysis!O1011,TransactionData!$M$2:$M$7396)</f>
        <v>4.25</v>
      </c>
    </row>
    <row r="1012" spans="15:16" x14ac:dyDescent="0.35">
      <c r="O1012">
        <v>287536</v>
      </c>
      <c r="P1012" s="10">
        <f>SUMIF(TransactionData!$A$2:$A$7396,TransactionAnalysis!O1012,TransactionData!$M$2:$M$7396)</f>
        <v>13</v>
      </c>
    </row>
    <row r="1013" spans="15:16" x14ac:dyDescent="0.35">
      <c r="O1013">
        <v>287534</v>
      </c>
      <c r="P1013" s="10">
        <f>SUMIF(TransactionData!$A$2:$A$7396,TransactionAnalysis!O1013,TransactionData!$M$2:$M$7396)</f>
        <v>7</v>
      </c>
    </row>
    <row r="1014" spans="15:16" x14ac:dyDescent="0.35">
      <c r="O1014">
        <v>287533</v>
      </c>
      <c r="P1014" s="10">
        <f>SUMIF(TransactionData!$A$2:$A$7396,TransactionAnalysis!O1014,TransactionData!$M$2:$M$7396)</f>
        <v>9.5</v>
      </c>
    </row>
    <row r="1015" spans="15:16" x14ac:dyDescent="0.35">
      <c r="O1015">
        <v>287532</v>
      </c>
      <c r="P1015" s="10">
        <f>SUMIF(TransactionData!$A$2:$A$7396,TransactionAnalysis!O1015,TransactionData!$M$2:$M$7396)</f>
        <v>12.75</v>
      </c>
    </row>
    <row r="1016" spans="15:16" x14ac:dyDescent="0.35">
      <c r="O1016">
        <v>287531</v>
      </c>
      <c r="P1016" s="10">
        <f>SUMIF(TransactionData!$A$2:$A$7396,TransactionAnalysis!O1016,TransactionData!$M$2:$M$7396)</f>
        <v>4.25</v>
      </c>
    </row>
    <row r="1017" spans="15:16" x14ac:dyDescent="0.35">
      <c r="O1017">
        <v>287530</v>
      </c>
      <c r="P1017" s="10">
        <f>SUMIF(TransactionData!$A$2:$A$7396,TransactionAnalysis!O1017,TransactionData!$M$2:$M$7396)</f>
        <v>3.5</v>
      </c>
    </row>
    <row r="1018" spans="15:16" x14ac:dyDescent="0.35">
      <c r="O1018">
        <v>287529</v>
      </c>
      <c r="P1018" s="10">
        <f>SUMIF(TransactionData!$A$2:$A$7396,TransactionAnalysis!O1018,TransactionData!$M$2:$M$7396)</f>
        <v>29.9</v>
      </c>
    </row>
    <row r="1019" spans="15:16" x14ac:dyDescent="0.35">
      <c r="O1019">
        <v>287528</v>
      </c>
      <c r="P1019" s="10">
        <f>SUMIF(TransactionData!$A$2:$A$7396,TransactionAnalysis!O1019,TransactionData!$M$2:$M$7396)</f>
        <v>3.5</v>
      </c>
    </row>
    <row r="1020" spans="15:16" x14ac:dyDescent="0.35">
      <c r="O1020">
        <v>287527</v>
      </c>
      <c r="P1020" s="10">
        <f>SUMIF(TransactionData!$A$2:$A$7396,TransactionAnalysis!O1020,TransactionData!$M$2:$M$7396)</f>
        <v>6.5</v>
      </c>
    </row>
    <row r="1021" spans="15:16" x14ac:dyDescent="0.35">
      <c r="O1021">
        <v>287525</v>
      </c>
      <c r="P1021" s="10">
        <f>SUMIF(TransactionData!$A$2:$A$7396,TransactionAnalysis!O1021,TransactionData!$M$2:$M$7396)</f>
        <v>9</v>
      </c>
    </row>
    <row r="1022" spans="15:16" x14ac:dyDescent="0.35">
      <c r="O1022">
        <v>287523</v>
      </c>
      <c r="P1022" s="10">
        <f>SUMIF(TransactionData!$A$2:$A$7396,TransactionAnalysis!O1022,TransactionData!$M$2:$M$7396)</f>
        <v>2.25</v>
      </c>
    </row>
    <row r="1023" spans="15:16" x14ac:dyDescent="0.35">
      <c r="O1023">
        <v>287522</v>
      </c>
      <c r="P1023" s="10">
        <f>SUMIF(TransactionData!$A$2:$A$7396,TransactionAnalysis!O1023,TransactionData!$M$2:$M$7396)</f>
        <v>3</v>
      </c>
    </row>
    <row r="1024" spans="15:16" x14ac:dyDescent="0.35">
      <c r="O1024">
        <v>287521</v>
      </c>
      <c r="P1024" s="10">
        <f>SUMIF(TransactionData!$A$2:$A$7396,TransactionAnalysis!O1024,TransactionData!$M$2:$M$7396)</f>
        <v>4.75</v>
      </c>
    </row>
    <row r="1025" spans="15:16" x14ac:dyDescent="0.35">
      <c r="O1025">
        <v>287520</v>
      </c>
      <c r="P1025" s="10">
        <f>SUMIF(TransactionData!$A$2:$A$7396,TransactionAnalysis!O1025,TransactionData!$M$2:$M$7396)</f>
        <v>8</v>
      </c>
    </row>
    <row r="1026" spans="15:16" x14ac:dyDescent="0.35">
      <c r="O1026">
        <v>287519</v>
      </c>
      <c r="P1026" s="10">
        <f>SUMIF(TransactionData!$A$2:$A$7396,TransactionAnalysis!O1026,TransactionData!$M$2:$M$7396)</f>
        <v>3.75</v>
      </c>
    </row>
    <row r="1027" spans="15:16" x14ac:dyDescent="0.35">
      <c r="O1027">
        <v>287517</v>
      </c>
      <c r="P1027" s="10">
        <f>SUMIF(TransactionData!$A$2:$A$7396,TransactionAnalysis!O1027,TransactionData!$M$2:$M$7396)</f>
        <v>3.75</v>
      </c>
    </row>
    <row r="1028" spans="15:16" x14ac:dyDescent="0.35">
      <c r="O1028">
        <v>287516</v>
      </c>
      <c r="P1028" s="10">
        <f>SUMIF(TransactionData!$A$2:$A$7396,TransactionAnalysis!O1028,TransactionData!$M$2:$M$7396)</f>
        <v>4.25</v>
      </c>
    </row>
    <row r="1029" spans="15:16" x14ac:dyDescent="0.35">
      <c r="O1029">
        <v>287515</v>
      </c>
      <c r="P1029" s="10">
        <f>SUMIF(TransactionData!$A$2:$A$7396,TransactionAnalysis!O1029,TransactionData!$M$2:$M$7396)</f>
        <v>6</v>
      </c>
    </row>
    <row r="1030" spans="15:16" x14ac:dyDescent="0.35">
      <c r="O1030">
        <v>287514</v>
      </c>
      <c r="P1030" s="10">
        <f>SUMIF(TransactionData!$A$2:$A$7396,TransactionAnalysis!O1030,TransactionData!$M$2:$M$7396)</f>
        <v>16.45</v>
      </c>
    </row>
    <row r="1031" spans="15:16" x14ac:dyDescent="0.35">
      <c r="O1031">
        <v>287513</v>
      </c>
      <c r="P1031" s="10">
        <f>SUMIF(TransactionData!$A$2:$A$7396,TransactionAnalysis!O1031,TransactionData!$M$2:$M$7396)</f>
        <v>7</v>
      </c>
    </row>
    <row r="1032" spans="15:16" x14ac:dyDescent="0.35">
      <c r="O1032">
        <v>287512</v>
      </c>
      <c r="P1032" s="10">
        <f>SUMIF(TransactionData!$A$2:$A$7396,TransactionAnalysis!O1032,TransactionData!$M$2:$M$7396)</f>
        <v>4.25</v>
      </c>
    </row>
    <row r="1033" spans="15:16" x14ac:dyDescent="0.35">
      <c r="O1033">
        <v>287511</v>
      </c>
      <c r="P1033" s="10">
        <f>SUMIF(TransactionData!$A$2:$A$7396,TransactionAnalysis!O1033,TransactionData!$M$2:$M$7396)</f>
        <v>12.95</v>
      </c>
    </row>
    <row r="1034" spans="15:16" x14ac:dyDescent="0.35">
      <c r="O1034">
        <v>287510</v>
      </c>
      <c r="P1034" s="10">
        <f>SUMIF(TransactionData!$A$2:$A$7396,TransactionAnalysis!O1034,TransactionData!$M$2:$M$7396)</f>
        <v>7</v>
      </c>
    </row>
    <row r="1035" spans="15:16" x14ac:dyDescent="0.35">
      <c r="O1035">
        <v>287509</v>
      </c>
      <c r="P1035" s="10">
        <f>SUMIF(TransactionData!$A$2:$A$7396,TransactionAnalysis!O1035,TransactionData!$M$2:$M$7396)</f>
        <v>3.5</v>
      </c>
    </row>
    <row r="1036" spans="15:16" x14ac:dyDescent="0.35">
      <c r="O1036">
        <v>287508</v>
      </c>
      <c r="P1036" s="10">
        <f>SUMIF(TransactionData!$A$2:$A$7396,TransactionAnalysis!O1036,TransactionData!$M$2:$M$7396)</f>
        <v>7</v>
      </c>
    </row>
    <row r="1037" spans="15:16" x14ac:dyDescent="0.35">
      <c r="O1037">
        <v>287504</v>
      </c>
      <c r="P1037" s="10">
        <f>SUMIF(TransactionData!$A$2:$A$7396,TransactionAnalysis!O1037,TransactionData!$M$2:$M$7396)</f>
        <v>3</v>
      </c>
    </row>
    <row r="1038" spans="15:16" x14ac:dyDescent="0.35">
      <c r="O1038">
        <v>287503</v>
      </c>
      <c r="P1038" s="10">
        <f>SUMIF(TransactionData!$A$2:$A$7396,TransactionAnalysis!O1038,TransactionData!$M$2:$M$7396)</f>
        <v>5.5</v>
      </c>
    </row>
    <row r="1039" spans="15:16" x14ac:dyDescent="0.35">
      <c r="O1039">
        <v>287502</v>
      </c>
      <c r="P1039" s="10">
        <f>SUMIF(TransactionData!$A$2:$A$7396,TransactionAnalysis!O1039,TransactionData!$M$2:$M$7396)</f>
        <v>3.5</v>
      </c>
    </row>
    <row r="1040" spans="15:16" x14ac:dyDescent="0.35">
      <c r="O1040">
        <v>287501</v>
      </c>
      <c r="P1040" s="10">
        <f>SUMIF(TransactionData!$A$2:$A$7396,TransactionAnalysis!O1040,TransactionData!$M$2:$M$7396)</f>
        <v>9</v>
      </c>
    </row>
    <row r="1041" spans="15:16" x14ac:dyDescent="0.35">
      <c r="O1041">
        <v>287500</v>
      </c>
      <c r="P1041" s="10">
        <f>SUMIF(TransactionData!$A$2:$A$7396,TransactionAnalysis!O1041,TransactionData!$M$2:$M$7396)</f>
        <v>1.25</v>
      </c>
    </row>
    <row r="1042" spans="15:16" x14ac:dyDescent="0.35">
      <c r="O1042">
        <v>287499</v>
      </c>
      <c r="P1042" s="10">
        <f>SUMIF(TransactionData!$A$2:$A$7396,TransactionAnalysis!O1042,TransactionData!$M$2:$M$7396)</f>
        <v>5.5</v>
      </c>
    </row>
    <row r="1043" spans="15:16" x14ac:dyDescent="0.35">
      <c r="O1043">
        <v>287498</v>
      </c>
      <c r="P1043" s="10">
        <f>SUMIF(TransactionData!$A$2:$A$7396,TransactionAnalysis!O1043,TransactionData!$M$2:$M$7396)</f>
        <v>2.25</v>
      </c>
    </row>
    <row r="1044" spans="15:16" x14ac:dyDescent="0.35">
      <c r="O1044">
        <v>287496</v>
      </c>
      <c r="P1044" s="10">
        <f>SUMIF(TransactionData!$A$2:$A$7396,TransactionAnalysis!O1044,TransactionData!$M$2:$M$7396)</f>
        <v>11</v>
      </c>
    </row>
    <row r="1045" spans="15:16" x14ac:dyDescent="0.35">
      <c r="O1045">
        <v>287495</v>
      </c>
      <c r="P1045" s="10">
        <f>SUMIF(TransactionData!$A$2:$A$7396,TransactionAnalysis!O1045,TransactionData!$M$2:$M$7396)</f>
        <v>4.25</v>
      </c>
    </row>
    <row r="1046" spans="15:16" x14ac:dyDescent="0.35">
      <c r="O1046">
        <v>287493</v>
      </c>
      <c r="P1046" s="10">
        <f>SUMIF(TransactionData!$A$2:$A$7396,TransactionAnalysis!O1046,TransactionData!$M$2:$M$7396)</f>
        <v>9.5</v>
      </c>
    </row>
    <row r="1047" spans="15:16" x14ac:dyDescent="0.35">
      <c r="O1047">
        <v>287492</v>
      </c>
      <c r="P1047" s="10">
        <f>SUMIF(TransactionData!$A$2:$A$7396,TransactionAnalysis!O1047,TransactionData!$M$2:$M$7396)</f>
        <v>7.25</v>
      </c>
    </row>
    <row r="1048" spans="15:16" x14ac:dyDescent="0.35">
      <c r="O1048">
        <v>287491</v>
      </c>
      <c r="P1048" s="10">
        <f>SUMIF(TransactionData!$A$2:$A$7396,TransactionAnalysis!O1048,TransactionData!$M$2:$M$7396)</f>
        <v>3.5</v>
      </c>
    </row>
    <row r="1049" spans="15:16" x14ac:dyDescent="0.35">
      <c r="O1049">
        <v>287490</v>
      </c>
      <c r="P1049" s="10">
        <f>SUMIF(TransactionData!$A$2:$A$7396,TransactionAnalysis!O1049,TransactionData!$M$2:$M$7396)</f>
        <v>4.25</v>
      </c>
    </row>
    <row r="1050" spans="15:16" x14ac:dyDescent="0.35">
      <c r="O1050">
        <v>287489</v>
      </c>
      <c r="P1050" s="10">
        <f>SUMIF(TransactionData!$A$2:$A$7396,TransactionAnalysis!O1050,TransactionData!$M$2:$M$7396)</f>
        <v>14.95</v>
      </c>
    </row>
    <row r="1051" spans="15:16" x14ac:dyDescent="0.35">
      <c r="O1051">
        <v>287487</v>
      </c>
      <c r="P1051" s="10">
        <f>SUMIF(TransactionData!$A$2:$A$7396,TransactionAnalysis!O1051,TransactionData!$M$2:$M$7396)</f>
        <v>3.75</v>
      </c>
    </row>
    <row r="1052" spans="15:16" x14ac:dyDescent="0.35">
      <c r="O1052">
        <v>287486</v>
      </c>
      <c r="P1052" s="10">
        <f>SUMIF(TransactionData!$A$2:$A$7396,TransactionAnalysis!O1052,TransactionData!$M$2:$M$7396)</f>
        <v>5.75</v>
      </c>
    </row>
    <row r="1053" spans="15:16" x14ac:dyDescent="0.35">
      <c r="O1053">
        <v>287485</v>
      </c>
      <c r="P1053" s="10">
        <f>SUMIF(TransactionData!$A$2:$A$7396,TransactionAnalysis!O1053,TransactionData!$M$2:$M$7396)</f>
        <v>1.25</v>
      </c>
    </row>
    <row r="1054" spans="15:16" x14ac:dyDescent="0.35">
      <c r="O1054">
        <v>287483</v>
      </c>
      <c r="P1054" s="10">
        <f>SUMIF(TransactionData!$A$2:$A$7396,TransactionAnalysis!O1054,TransactionData!$M$2:$M$7396)</f>
        <v>5.75</v>
      </c>
    </row>
    <row r="1055" spans="15:16" x14ac:dyDescent="0.35">
      <c r="O1055">
        <v>287482</v>
      </c>
      <c r="P1055" s="10">
        <f>SUMIF(TransactionData!$A$2:$A$7396,TransactionAnalysis!O1055,TransactionData!$M$2:$M$7396)</f>
        <v>1.25</v>
      </c>
    </row>
    <row r="1056" spans="15:16" x14ac:dyDescent="0.35">
      <c r="O1056">
        <v>287481</v>
      </c>
      <c r="P1056" s="10">
        <f>SUMIF(TransactionData!$A$2:$A$7396,TransactionAnalysis!O1056,TransactionData!$M$2:$M$7396)</f>
        <v>8.25</v>
      </c>
    </row>
    <row r="1057" spans="15:16" x14ac:dyDescent="0.35">
      <c r="O1057">
        <v>287480</v>
      </c>
      <c r="P1057" s="10">
        <f>SUMIF(TransactionData!$A$2:$A$7396,TransactionAnalysis!O1057,TransactionData!$M$2:$M$7396)</f>
        <v>3.5</v>
      </c>
    </row>
    <row r="1058" spans="15:16" x14ac:dyDescent="0.35">
      <c r="O1058">
        <v>287479</v>
      </c>
      <c r="P1058" s="10">
        <f>SUMIF(TransactionData!$A$2:$A$7396,TransactionAnalysis!O1058,TransactionData!$M$2:$M$7396)</f>
        <v>21.95</v>
      </c>
    </row>
    <row r="1059" spans="15:16" x14ac:dyDescent="0.35">
      <c r="O1059">
        <v>287478</v>
      </c>
      <c r="P1059" s="10">
        <f>SUMIF(TransactionData!$A$2:$A$7396,TransactionAnalysis!O1059,TransactionData!$M$2:$M$7396)</f>
        <v>3.5</v>
      </c>
    </row>
    <row r="1060" spans="15:16" x14ac:dyDescent="0.35">
      <c r="O1060">
        <v>287477</v>
      </c>
      <c r="P1060" s="10">
        <f>SUMIF(TransactionData!$A$2:$A$7396,TransactionAnalysis!O1060,TransactionData!$M$2:$M$7396)</f>
        <v>3.5</v>
      </c>
    </row>
    <row r="1061" spans="15:16" x14ac:dyDescent="0.35">
      <c r="O1061">
        <v>287476</v>
      </c>
      <c r="P1061" s="10">
        <f>SUMIF(TransactionData!$A$2:$A$7396,TransactionAnalysis!O1061,TransactionData!$M$2:$M$7396)</f>
        <v>3.75</v>
      </c>
    </row>
    <row r="1062" spans="15:16" x14ac:dyDescent="0.35">
      <c r="O1062">
        <v>287475</v>
      </c>
      <c r="P1062" s="10">
        <f>SUMIF(TransactionData!$A$2:$A$7396,TransactionAnalysis!O1062,TransactionData!$M$2:$M$7396)</f>
        <v>2</v>
      </c>
    </row>
    <row r="1063" spans="15:16" x14ac:dyDescent="0.35">
      <c r="O1063">
        <v>287474</v>
      </c>
      <c r="P1063" s="10">
        <f>SUMIF(TransactionData!$A$2:$A$7396,TransactionAnalysis!O1063,TransactionData!$M$2:$M$7396)</f>
        <v>2.75</v>
      </c>
    </row>
    <row r="1064" spans="15:16" x14ac:dyDescent="0.35">
      <c r="O1064">
        <v>287473</v>
      </c>
      <c r="P1064" s="10">
        <f>SUMIF(TransactionData!$A$2:$A$7396,TransactionAnalysis!O1064,TransactionData!$M$2:$M$7396)</f>
        <v>3.5</v>
      </c>
    </row>
    <row r="1065" spans="15:16" x14ac:dyDescent="0.35">
      <c r="O1065">
        <v>287472</v>
      </c>
      <c r="P1065" s="10">
        <f>SUMIF(TransactionData!$A$2:$A$7396,TransactionAnalysis!O1065,TransactionData!$M$2:$M$7396)</f>
        <v>2.75</v>
      </c>
    </row>
    <row r="1066" spans="15:16" x14ac:dyDescent="0.35">
      <c r="O1066">
        <v>287471</v>
      </c>
      <c r="P1066" s="10">
        <f>SUMIF(TransactionData!$A$2:$A$7396,TransactionAnalysis!O1066,TransactionData!$M$2:$M$7396)</f>
        <v>2</v>
      </c>
    </row>
    <row r="1067" spans="15:16" x14ac:dyDescent="0.35">
      <c r="O1067">
        <v>287470</v>
      </c>
      <c r="P1067" s="10">
        <f>SUMIF(TransactionData!$A$2:$A$7396,TransactionAnalysis!O1067,TransactionData!$M$2:$M$7396)</f>
        <v>3.5</v>
      </c>
    </row>
    <row r="1068" spans="15:16" x14ac:dyDescent="0.35">
      <c r="O1068">
        <v>287469</v>
      </c>
      <c r="P1068" s="10">
        <f>SUMIF(TransactionData!$A$2:$A$7396,TransactionAnalysis!O1068,TransactionData!$M$2:$M$7396)</f>
        <v>2.75</v>
      </c>
    </row>
    <row r="1069" spans="15:16" x14ac:dyDescent="0.35">
      <c r="O1069">
        <v>287468</v>
      </c>
      <c r="P1069" s="10">
        <f>SUMIF(TransactionData!$A$2:$A$7396,TransactionAnalysis!O1069,TransactionData!$M$2:$M$7396)</f>
        <v>2.75</v>
      </c>
    </row>
    <row r="1070" spans="15:16" x14ac:dyDescent="0.35">
      <c r="O1070">
        <v>287467</v>
      </c>
      <c r="P1070" s="10">
        <f>SUMIF(TransactionData!$A$2:$A$7396,TransactionAnalysis!O1070,TransactionData!$M$2:$M$7396)</f>
        <v>2.75</v>
      </c>
    </row>
    <row r="1071" spans="15:16" x14ac:dyDescent="0.35">
      <c r="O1071">
        <v>287466</v>
      </c>
      <c r="P1071" s="10">
        <f>SUMIF(TransactionData!$A$2:$A$7396,TransactionAnalysis!O1071,TransactionData!$M$2:$M$7396)</f>
        <v>2.75</v>
      </c>
    </row>
    <row r="1072" spans="15:16" x14ac:dyDescent="0.35">
      <c r="O1072">
        <v>287465</v>
      </c>
      <c r="P1072" s="10">
        <f>SUMIF(TransactionData!$A$2:$A$7396,TransactionAnalysis!O1072,TransactionData!$M$2:$M$7396)</f>
        <v>2.75</v>
      </c>
    </row>
    <row r="1073" spans="15:16" x14ac:dyDescent="0.35">
      <c r="O1073">
        <v>287464</v>
      </c>
      <c r="P1073" s="10">
        <f>SUMIF(TransactionData!$A$2:$A$7396,TransactionAnalysis!O1073,TransactionData!$M$2:$M$7396)</f>
        <v>2.75</v>
      </c>
    </row>
    <row r="1074" spans="15:16" x14ac:dyDescent="0.35">
      <c r="O1074">
        <v>287463</v>
      </c>
      <c r="P1074" s="10">
        <f>SUMIF(TransactionData!$A$2:$A$7396,TransactionAnalysis!O1074,TransactionData!$M$2:$M$7396)</f>
        <v>2.75</v>
      </c>
    </row>
    <row r="1075" spans="15:16" x14ac:dyDescent="0.35">
      <c r="O1075">
        <v>287462</v>
      </c>
      <c r="P1075" s="10">
        <f>SUMIF(TransactionData!$A$2:$A$7396,TransactionAnalysis!O1075,TransactionData!$M$2:$M$7396)</f>
        <v>3.75</v>
      </c>
    </row>
    <row r="1076" spans="15:16" x14ac:dyDescent="0.35">
      <c r="O1076">
        <v>287461</v>
      </c>
      <c r="P1076" s="10">
        <f>SUMIF(TransactionData!$A$2:$A$7396,TransactionAnalysis!O1076,TransactionData!$M$2:$M$7396)</f>
        <v>8.5</v>
      </c>
    </row>
    <row r="1077" spans="15:16" x14ac:dyDescent="0.35">
      <c r="O1077">
        <v>287460</v>
      </c>
      <c r="P1077" s="10">
        <f>SUMIF(TransactionData!$A$2:$A$7396,TransactionAnalysis!O1077,TransactionData!$M$2:$M$7396)</f>
        <v>2.75</v>
      </c>
    </row>
    <row r="1078" spans="15:16" x14ac:dyDescent="0.35">
      <c r="O1078">
        <v>287459</v>
      </c>
      <c r="P1078" s="10">
        <f>SUMIF(TransactionData!$A$2:$A$7396,TransactionAnalysis!O1078,TransactionData!$M$2:$M$7396)</f>
        <v>2.75</v>
      </c>
    </row>
    <row r="1079" spans="15:16" x14ac:dyDescent="0.35">
      <c r="O1079">
        <v>287458</v>
      </c>
      <c r="P1079" s="10">
        <f>SUMIF(TransactionData!$A$2:$A$7396,TransactionAnalysis!O1079,TransactionData!$M$2:$M$7396)</f>
        <v>2.75</v>
      </c>
    </row>
    <row r="1080" spans="15:16" x14ac:dyDescent="0.35">
      <c r="O1080">
        <v>287457</v>
      </c>
      <c r="P1080" s="10">
        <f>SUMIF(TransactionData!$A$2:$A$7396,TransactionAnalysis!O1080,TransactionData!$M$2:$M$7396)</f>
        <v>3.75</v>
      </c>
    </row>
    <row r="1081" spans="15:16" x14ac:dyDescent="0.35">
      <c r="O1081">
        <v>287456</v>
      </c>
      <c r="P1081" s="10">
        <f>SUMIF(TransactionData!$A$2:$A$7396,TransactionAnalysis!O1081,TransactionData!$M$2:$M$7396)</f>
        <v>5.75</v>
      </c>
    </row>
    <row r="1082" spans="15:16" x14ac:dyDescent="0.35">
      <c r="O1082">
        <v>287455</v>
      </c>
      <c r="P1082" s="10">
        <f>SUMIF(TransactionData!$A$2:$A$7396,TransactionAnalysis!O1082,TransactionData!$M$2:$M$7396)</f>
        <v>4</v>
      </c>
    </row>
    <row r="1083" spans="15:16" x14ac:dyDescent="0.35">
      <c r="O1083">
        <v>287454</v>
      </c>
      <c r="P1083" s="10">
        <f>SUMIF(TransactionData!$A$2:$A$7396,TransactionAnalysis!O1083,TransactionData!$M$2:$M$7396)</f>
        <v>9.25</v>
      </c>
    </row>
    <row r="1084" spans="15:16" x14ac:dyDescent="0.35">
      <c r="O1084">
        <v>287453</v>
      </c>
      <c r="P1084" s="10">
        <f>SUMIF(TransactionData!$A$2:$A$7396,TransactionAnalysis!O1084,TransactionData!$M$2:$M$7396)</f>
        <v>5.75</v>
      </c>
    </row>
    <row r="1085" spans="15:16" x14ac:dyDescent="0.35">
      <c r="O1085">
        <v>287452</v>
      </c>
      <c r="P1085" s="10">
        <f>SUMIF(TransactionData!$A$2:$A$7396,TransactionAnalysis!O1085,TransactionData!$M$2:$M$7396)</f>
        <v>5.75</v>
      </c>
    </row>
    <row r="1086" spans="15:16" x14ac:dyDescent="0.35">
      <c r="O1086">
        <v>287451</v>
      </c>
      <c r="P1086" s="10">
        <f>SUMIF(TransactionData!$A$2:$A$7396,TransactionAnalysis!O1086,TransactionData!$M$2:$M$7396)</f>
        <v>24.5</v>
      </c>
    </row>
    <row r="1087" spans="15:16" x14ac:dyDescent="0.35">
      <c r="O1087">
        <v>287450</v>
      </c>
      <c r="P1087" s="10">
        <f>SUMIF(TransactionData!$A$2:$A$7396,TransactionAnalysis!O1087,TransactionData!$M$2:$M$7396)</f>
        <v>3.75</v>
      </c>
    </row>
    <row r="1088" spans="15:16" x14ac:dyDescent="0.35">
      <c r="O1088">
        <v>287449</v>
      </c>
      <c r="P1088" s="10">
        <f>SUMIF(TransactionData!$A$2:$A$7396,TransactionAnalysis!O1088,TransactionData!$M$2:$M$7396)</f>
        <v>5.75</v>
      </c>
    </row>
    <row r="1089" spans="15:16" x14ac:dyDescent="0.35">
      <c r="O1089">
        <v>287448</v>
      </c>
      <c r="P1089" s="10">
        <f>SUMIF(TransactionData!$A$2:$A$7396,TransactionAnalysis!O1089,TransactionData!$M$2:$M$7396)</f>
        <v>4</v>
      </c>
    </row>
    <row r="1090" spans="15:16" x14ac:dyDescent="0.35">
      <c r="O1090">
        <v>287447</v>
      </c>
      <c r="P1090" s="10">
        <f>SUMIF(TransactionData!$A$2:$A$7396,TransactionAnalysis!O1090,TransactionData!$M$2:$M$7396)</f>
        <v>5.75</v>
      </c>
    </row>
    <row r="1091" spans="15:16" x14ac:dyDescent="0.35">
      <c r="O1091">
        <v>287446</v>
      </c>
      <c r="P1091" s="10">
        <f>SUMIF(TransactionData!$A$2:$A$7396,TransactionAnalysis!O1091,TransactionData!$M$2:$M$7396)</f>
        <v>5.75</v>
      </c>
    </row>
    <row r="1092" spans="15:16" x14ac:dyDescent="0.35">
      <c r="O1092">
        <v>287445</v>
      </c>
      <c r="P1092" s="10">
        <f>SUMIF(TransactionData!$A$2:$A$7396,TransactionAnalysis!O1092,TransactionData!$M$2:$M$7396)</f>
        <v>3.75</v>
      </c>
    </row>
    <row r="1093" spans="15:16" x14ac:dyDescent="0.35">
      <c r="O1093">
        <v>287970</v>
      </c>
      <c r="P1093" s="10">
        <f>SUMIF(TransactionData!$A$2:$A$7396,TransactionAnalysis!O1093,TransactionData!$M$2:$M$7396)</f>
        <v>12.95</v>
      </c>
    </row>
    <row r="1094" spans="15:16" x14ac:dyDescent="0.35">
      <c r="O1094">
        <v>287969</v>
      </c>
      <c r="P1094" s="10">
        <f>SUMIF(TransactionData!$A$2:$A$7396,TransactionAnalysis!O1094,TransactionData!$M$2:$M$7396)</f>
        <v>2.25</v>
      </c>
    </row>
    <row r="1095" spans="15:16" x14ac:dyDescent="0.35">
      <c r="O1095">
        <v>287968</v>
      </c>
      <c r="P1095" s="10">
        <f>SUMIF(TransactionData!$A$2:$A$7396,TransactionAnalysis!O1095,TransactionData!$M$2:$M$7396)</f>
        <v>4.25</v>
      </c>
    </row>
    <row r="1096" spans="15:16" x14ac:dyDescent="0.35">
      <c r="O1096">
        <v>287967</v>
      </c>
      <c r="P1096" s="10">
        <f>SUMIF(TransactionData!$A$2:$A$7396,TransactionAnalysis!O1096,TransactionData!$M$2:$M$7396)</f>
        <v>8.25</v>
      </c>
    </row>
    <row r="1097" spans="15:16" x14ac:dyDescent="0.35">
      <c r="O1097">
        <v>287965</v>
      </c>
      <c r="P1097" s="10">
        <f>SUMIF(TransactionData!$A$2:$A$7396,TransactionAnalysis!O1097,TransactionData!$M$2:$M$7396)</f>
        <v>4.25</v>
      </c>
    </row>
    <row r="1098" spans="15:16" x14ac:dyDescent="0.35">
      <c r="O1098">
        <v>287964</v>
      </c>
      <c r="P1098" s="10">
        <f>SUMIF(TransactionData!$A$2:$A$7396,TransactionAnalysis!O1098,TransactionData!$M$2:$M$7396)</f>
        <v>3</v>
      </c>
    </row>
    <row r="1099" spans="15:16" x14ac:dyDescent="0.35">
      <c r="O1099">
        <v>287963</v>
      </c>
      <c r="P1099" s="10">
        <f>SUMIF(TransactionData!$A$2:$A$7396,TransactionAnalysis!O1099,TransactionData!$M$2:$M$7396)</f>
        <v>6</v>
      </c>
    </row>
    <row r="1100" spans="15:16" x14ac:dyDescent="0.35">
      <c r="O1100">
        <v>287962</v>
      </c>
      <c r="P1100" s="10">
        <f>SUMIF(TransactionData!$A$2:$A$7396,TransactionAnalysis!O1100,TransactionData!$M$2:$M$7396)</f>
        <v>3</v>
      </c>
    </row>
    <row r="1101" spans="15:16" x14ac:dyDescent="0.35">
      <c r="O1101">
        <v>287961</v>
      </c>
      <c r="P1101" s="10">
        <f>SUMIF(TransactionData!$A$2:$A$7396,TransactionAnalysis!O1101,TransactionData!$M$2:$M$7396)</f>
        <v>3.75</v>
      </c>
    </row>
    <row r="1102" spans="15:16" x14ac:dyDescent="0.35">
      <c r="O1102">
        <v>287960</v>
      </c>
      <c r="P1102" s="10">
        <f>SUMIF(TransactionData!$A$2:$A$7396,TransactionAnalysis!O1102,TransactionData!$M$2:$M$7396)</f>
        <v>4.25</v>
      </c>
    </row>
    <row r="1103" spans="15:16" x14ac:dyDescent="0.35">
      <c r="O1103">
        <v>287958</v>
      </c>
      <c r="P1103" s="10">
        <f>SUMIF(TransactionData!$A$2:$A$7396,TransactionAnalysis!O1103,TransactionData!$M$2:$M$7396)</f>
        <v>4.25</v>
      </c>
    </row>
    <row r="1104" spans="15:16" x14ac:dyDescent="0.35">
      <c r="O1104">
        <v>287957</v>
      </c>
      <c r="P1104" s="10">
        <f>SUMIF(TransactionData!$A$2:$A$7396,TransactionAnalysis!O1104,TransactionData!$M$2:$M$7396)</f>
        <v>3.5</v>
      </c>
    </row>
    <row r="1105" spans="15:16" x14ac:dyDescent="0.35">
      <c r="O1105">
        <v>287956</v>
      </c>
      <c r="P1105" s="10">
        <f>SUMIF(TransactionData!$A$2:$A$7396,TransactionAnalysis!O1105,TransactionData!$M$2:$M$7396)</f>
        <v>11</v>
      </c>
    </row>
    <row r="1106" spans="15:16" x14ac:dyDescent="0.35">
      <c r="O1106">
        <v>287955</v>
      </c>
      <c r="P1106" s="10">
        <f>SUMIF(TransactionData!$A$2:$A$7396,TransactionAnalysis!O1106,TransactionData!$M$2:$M$7396)</f>
        <v>3.5</v>
      </c>
    </row>
    <row r="1107" spans="15:16" x14ac:dyDescent="0.35">
      <c r="O1107">
        <v>287954</v>
      </c>
      <c r="P1107" s="10">
        <f>SUMIF(TransactionData!$A$2:$A$7396,TransactionAnalysis!O1107,TransactionData!$M$2:$M$7396)</f>
        <v>0.75</v>
      </c>
    </row>
    <row r="1108" spans="15:16" x14ac:dyDescent="0.35">
      <c r="O1108">
        <v>287953</v>
      </c>
      <c r="P1108" s="10">
        <f>SUMIF(TransactionData!$A$2:$A$7396,TransactionAnalysis!O1108,TransactionData!$M$2:$M$7396)</f>
        <v>4.25</v>
      </c>
    </row>
    <row r="1109" spans="15:16" x14ac:dyDescent="0.35">
      <c r="O1109">
        <v>287952</v>
      </c>
      <c r="P1109" s="10">
        <f>SUMIF(TransactionData!$A$2:$A$7396,TransactionAnalysis!O1109,TransactionData!$M$2:$M$7396)</f>
        <v>4.25</v>
      </c>
    </row>
    <row r="1110" spans="15:16" x14ac:dyDescent="0.35">
      <c r="O1110">
        <v>287951</v>
      </c>
      <c r="P1110" s="10">
        <f>SUMIF(TransactionData!$A$2:$A$7396,TransactionAnalysis!O1110,TransactionData!$M$2:$M$7396)</f>
        <v>4.25</v>
      </c>
    </row>
    <row r="1111" spans="15:16" x14ac:dyDescent="0.35">
      <c r="O1111">
        <v>287950</v>
      </c>
      <c r="P1111" s="10">
        <f>SUMIF(TransactionData!$A$2:$A$7396,TransactionAnalysis!O1111,TransactionData!$M$2:$M$7396)</f>
        <v>3.5</v>
      </c>
    </row>
    <row r="1112" spans="15:16" x14ac:dyDescent="0.35">
      <c r="O1112">
        <v>287949</v>
      </c>
      <c r="P1112" s="10">
        <f>SUMIF(TransactionData!$A$2:$A$7396,TransactionAnalysis!O1112,TransactionData!$M$2:$M$7396)</f>
        <v>2.5</v>
      </c>
    </row>
    <row r="1113" spans="15:16" x14ac:dyDescent="0.35">
      <c r="O1113">
        <v>287948</v>
      </c>
      <c r="P1113" s="10">
        <f>SUMIF(TransactionData!$A$2:$A$7396,TransactionAnalysis!O1113,TransactionData!$M$2:$M$7396)</f>
        <v>4.75</v>
      </c>
    </row>
    <row r="1114" spans="15:16" x14ac:dyDescent="0.35">
      <c r="O1114">
        <v>287947</v>
      </c>
      <c r="P1114" s="10">
        <f>SUMIF(TransactionData!$A$2:$A$7396,TransactionAnalysis!O1114,TransactionData!$M$2:$M$7396)</f>
        <v>4.75</v>
      </c>
    </row>
    <row r="1115" spans="15:16" x14ac:dyDescent="0.35">
      <c r="O1115">
        <v>287946</v>
      </c>
      <c r="P1115" s="10">
        <f>SUMIF(TransactionData!$A$2:$A$7396,TransactionAnalysis!O1115,TransactionData!$M$2:$M$7396)</f>
        <v>4.75</v>
      </c>
    </row>
    <row r="1116" spans="15:16" x14ac:dyDescent="0.35">
      <c r="O1116">
        <v>287945</v>
      </c>
      <c r="P1116" s="10">
        <f>SUMIF(TransactionData!$A$2:$A$7396,TransactionAnalysis!O1116,TransactionData!$M$2:$M$7396)</f>
        <v>3.5</v>
      </c>
    </row>
    <row r="1117" spans="15:16" x14ac:dyDescent="0.35">
      <c r="O1117">
        <v>287944</v>
      </c>
      <c r="P1117" s="10">
        <f>SUMIF(TransactionData!$A$2:$A$7396,TransactionAnalysis!O1117,TransactionData!$M$2:$M$7396)</f>
        <v>10.5</v>
      </c>
    </row>
    <row r="1118" spans="15:16" x14ac:dyDescent="0.35">
      <c r="O1118">
        <v>287943</v>
      </c>
      <c r="P1118" s="10">
        <f>SUMIF(TransactionData!$A$2:$A$7396,TransactionAnalysis!O1118,TransactionData!$M$2:$M$7396)</f>
        <v>12.95</v>
      </c>
    </row>
    <row r="1119" spans="15:16" x14ac:dyDescent="0.35">
      <c r="O1119">
        <v>287942</v>
      </c>
      <c r="P1119" s="10">
        <f>SUMIF(TransactionData!$A$2:$A$7396,TransactionAnalysis!O1119,TransactionData!$M$2:$M$7396)</f>
        <v>4.25</v>
      </c>
    </row>
    <row r="1120" spans="15:16" x14ac:dyDescent="0.35">
      <c r="O1120">
        <v>287941</v>
      </c>
      <c r="P1120" s="10">
        <f>SUMIF(TransactionData!$A$2:$A$7396,TransactionAnalysis!O1120,TransactionData!$M$2:$M$7396)</f>
        <v>4.25</v>
      </c>
    </row>
    <row r="1121" spans="15:16" x14ac:dyDescent="0.35">
      <c r="O1121">
        <v>287940</v>
      </c>
      <c r="P1121" s="10">
        <f>SUMIF(TransactionData!$A$2:$A$7396,TransactionAnalysis!O1121,TransactionData!$M$2:$M$7396)</f>
        <v>4.75</v>
      </c>
    </row>
    <row r="1122" spans="15:16" x14ac:dyDescent="0.35">
      <c r="O1122">
        <v>287937</v>
      </c>
      <c r="P1122" s="10">
        <f>SUMIF(TransactionData!$A$2:$A$7396,TransactionAnalysis!O1122,TransactionData!$M$2:$M$7396)</f>
        <v>4.25</v>
      </c>
    </row>
    <row r="1123" spans="15:16" x14ac:dyDescent="0.35">
      <c r="O1123">
        <v>287936</v>
      </c>
      <c r="P1123" s="10">
        <f>SUMIF(TransactionData!$A$2:$A$7396,TransactionAnalysis!O1123,TransactionData!$M$2:$M$7396)</f>
        <v>4.25</v>
      </c>
    </row>
    <row r="1124" spans="15:16" x14ac:dyDescent="0.35">
      <c r="O1124">
        <v>287935</v>
      </c>
      <c r="P1124" s="10">
        <f>SUMIF(TransactionData!$A$2:$A$7396,TransactionAnalysis!O1124,TransactionData!$M$2:$M$7396)</f>
        <v>9</v>
      </c>
    </row>
    <row r="1125" spans="15:16" x14ac:dyDescent="0.35">
      <c r="O1125">
        <v>287934</v>
      </c>
      <c r="P1125" s="10">
        <f>SUMIF(TransactionData!$A$2:$A$7396,TransactionAnalysis!O1125,TransactionData!$M$2:$M$7396)</f>
        <v>4.75</v>
      </c>
    </row>
    <row r="1126" spans="15:16" x14ac:dyDescent="0.35">
      <c r="O1126">
        <v>287933</v>
      </c>
      <c r="P1126" s="10">
        <f>SUMIF(TransactionData!$A$2:$A$7396,TransactionAnalysis!O1126,TransactionData!$M$2:$M$7396)</f>
        <v>7</v>
      </c>
    </row>
    <row r="1127" spans="15:16" x14ac:dyDescent="0.35">
      <c r="O1127">
        <v>287932</v>
      </c>
      <c r="P1127" s="10">
        <f>SUMIF(TransactionData!$A$2:$A$7396,TransactionAnalysis!O1127,TransactionData!$M$2:$M$7396)</f>
        <v>4.25</v>
      </c>
    </row>
    <row r="1128" spans="15:16" x14ac:dyDescent="0.35">
      <c r="O1128">
        <v>287931</v>
      </c>
      <c r="P1128" s="10">
        <f>SUMIF(TransactionData!$A$2:$A$7396,TransactionAnalysis!O1128,TransactionData!$M$2:$M$7396)</f>
        <v>1.25</v>
      </c>
    </row>
    <row r="1129" spans="15:16" x14ac:dyDescent="0.35">
      <c r="O1129">
        <v>287930</v>
      </c>
      <c r="P1129" s="10">
        <f>SUMIF(TransactionData!$A$2:$A$7396,TransactionAnalysis!O1129,TransactionData!$M$2:$M$7396)</f>
        <v>3.5</v>
      </c>
    </row>
    <row r="1130" spans="15:16" x14ac:dyDescent="0.35">
      <c r="O1130">
        <v>287928</v>
      </c>
      <c r="P1130" s="10">
        <f>SUMIF(TransactionData!$A$2:$A$7396,TransactionAnalysis!O1130,TransactionData!$M$2:$M$7396)</f>
        <v>3.5</v>
      </c>
    </row>
    <row r="1131" spans="15:16" x14ac:dyDescent="0.35">
      <c r="O1131">
        <v>287927</v>
      </c>
      <c r="P1131" s="10">
        <f>SUMIF(TransactionData!$A$2:$A$7396,TransactionAnalysis!O1131,TransactionData!$M$2:$M$7396)</f>
        <v>4.25</v>
      </c>
    </row>
    <row r="1132" spans="15:16" x14ac:dyDescent="0.35">
      <c r="O1132">
        <v>287926</v>
      </c>
      <c r="P1132" s="10">
        <f>SUMIF(TransactionData!$A$2:$A$7396,TransactionAnalysis!O1132,TransactionData!$M$2:$M$7396)</f>
        <v>4.25</v>
      </c>
    </row>
    <row r="1133" spans="15:16" x14ac:dyDescent="0.35">
      <c r="O1133">
        <v>287924</v>
      </c>
      <c r="P1133" s="10">
        <f>SUMIF(TransactionData!$A$2:$A$7396,TransactionAnalysis!O1133,TransactionData!$M$2:$M$7396)</f>
        <v>5.75</v>
      </c>
    </row>
    <row r="1134" spans="15:16" x14ac:dyDescent="0.35">
      <c r="O1134">
        <v>287923</v>
      </c>
      <c r="P1134" s="10">
        <f>SUMIF(TransactionData!$A$2:$A$7396,TransactionAnalysis!O1134,TransactionData!$M$2:$M$7396)</f>
        <v>4.25</v>
      </c>
    </row>
    <row r="1135" spans="15:16" x14ac:dyDescent="0.35">
      <c r="O1135">
        <v>287922</v>
      </c>
      <c r="P1135" s="10">
        <f>SUMIF(TransactionData!$A$2:$A$7396,TransactionAnalysis!O1135,TransactionData!$M$2:$M$7396)</f>
        <v>5</v>
      </c>
    </row>
    <row r="1136" spans="15:16" x14ac:dyDescent="0.35">
      <c r="O1136">
        <v>287921</v>
      </c>
      <c r="P1136" s="10">
        <f>SUMIF(TransactionData!$A$2:$A$7396,TransactionAnalysis!O1136,TransactionData!$M$2:$M$7396)</f>
        <v>4.25</v>
      </c>
    </row>
    <row r="1137" spans="15:16" x14ac:dyDescent="0.35">
      <c r="O1137">
        <v>287920</v>
      </c>
      <c r="P1137" s="10">
        <f>SUMIF(TransactionData!$A$2:$A$7396,TransactionAnalysis!O1137,TransactionData!$M$2:$M$7396)</f>
        <v>4.25</v>
      </c>
    </row>
    <row r="1138" spans="15:16" x14ac:dyDescent="0.35">
      <c r="O1138">
        <v>287919</v>
      </c>
      <c r="P1138" s="10">
        <f>SUMIF(TransactionData!$A$2:$A$7396,TransactionAnalysis!O1138,TransactionData!$M$2:$M$7396)</f>
        <v>4.75</v>
      </c>
    </row>
    <row r="1139" spans="15:16" x14ac:dyDescent="0.35">
      <c r="O1139">
        <v>287918</v>
      </c>
      <c r="P1139" s="10">
        <f>SUMIF(TransactionData!$A$2:$A$7396,TransactionAnalysis!O1139,TransactionData!$M$2:$M$7396)</f>
        <v>5.5</v>
      </c>
    </row>
    <row r="1140" spans="15:16" x14ac:dyDescent="0.35">
      <c r="O1140">
        <v>287917</v>
      </c>
      <c r="P1140" s="10">
        <f>SUMIF(TransactionData!$A$2:$A$7396,TransactionAnalysis!O1140,TransactionData!$M$2:$M$7396)</f>
        <v>5.5</v>
      </c>
    </row>
    <row r="1141" spans="15:16" x14ac:dyDescent="0.35">
      <c r="O1141">
        <v>287916</v>
      </c>
      <c r="P1141" s="10">
        <f>SUMIF(TransactionData!$A$2:$A$7396,TransactionAnalysis!O1141,TransactionData!$M$2:$M$7396)</f>
        <v>3.5</v>
      </c>
    </row>
    <row r="1142" spans="15:16" x14ac:dyDescent="0.35">
      <c r="O1142">
        <v>287915</v>
      </c>
      <c r="P1142" s="10">
        <f>SUMIF(TransactionData!$A$2:$A$7396,TransactionAnalysis!O1142,TransactionData!$M$2:$M$7396)</f>
        <v>4.25</v>
      </c>
    </row>
    <row r="1143" spans="15:16" x14ac:dyDescent="0.35">
      <c r="O1143">
        <v>287914</v>
      </c>
      <c r="P1143" s="10">
        <f>SUMIF(TransactionData!$A$2:$A$7396,TransactionAnalysis!O1143,TransactionData!$M$2:$M$7396)</f>
        <v>6.5</v>
      </c>
    </row>
    <row r="1144" spans="15:16" x14ac:dyDescent="0.35">
      <c r="O1144">
        <v>287913</v>
      </c>
      <c r="P1144" s="10">
        <f>SUMIF(TransactionData!$A$2:$A$7396,TransactionAnalysis!O1144,TransactionData!$M$2:$M$7396)</f>
        <v>6</v>
      </c>
    </row>
    <row r="1145" spans="15:16" x14ac:dyDescent="0.35">
      <c r="O1145">
        <v>287911</v>
      </c>
      <c r="P1145" s="10">
        <f>SUMIF(TransactionData!$A$2:$A$7396,TransactionAnalysis!O1145,TransactionData!$M$2:$M$7396)</f>
        <v>4.25</v>
      </c>
    </row>
    <row r="1146" spans="15:16" x14ac:dyDescent="0.35">
      <c r="O1146">
        <v>287910</v>
      </c>
      <c r="P1146" s="10">
        <f>SUMIF(TransactionData!$A$2:$A$7396,TransactionAnalysis!O1146,TransactionData!$M$2:$M$7396)</f>
        <v>4.25</v>
      </c>
    </row>
    <row r="1147" spans="15:16" x14ac:dyDescent="0.35">
      <c r="O1147">
        <v>287909</v>
      </c>
      <c r="P1147" s="10">
        <f>SUMIF(TransactionData!$A$2:$A$7396,TransactionAnalysis!O1147,TransactionData!$M$2:$M$7396)</f>
        <v>4.25</v>
      </c>
    </row>
    <row r="1148" spans="15:16" x14ac:dyDescent="0.35">
      <c r="O1148">
        <v>287908</v>
      </c>
      <c r="P1148" s="10">
        <f>SUMIF(TransactionData!$A$2:$A$7396,TransactionAnalysis!O1148,TransactionData!$M$2:$M$7396)</f>
        <v>6.75</v>
      </c>
    </row>
    <row r="1149" spans="15:16" x14ac:dyDescent="0.35">
      <c r="O1149">
        <v>287907</v>
      </c>
      <c r="P1149" s="10">
        <f>SUMIF(TransactionData!$A$2:$A$7396,TransactionAnalysis!O1149,TransactionData!$M$2:$M$7396)</f>
        <v>4.75</v>
      </c>
    </row>
    <row r="1150" spans="15:16" x14ac:dyDescent="0.35">
      <c r="O1150">
        <v>287906</v>
      </c>
      <c r="P1150" s="10">
        <f>SUMIF(TransactionData!$A$2:$A$7396,TransactionAnalysis!O1150,TransactionData!$M$2:$M$7396)</f>
        <v>4.75</v>
      </c>
    </row>
    <row r="1151" spans="15:16" x14ac:dyDescent="0.35">
      <c r="O1151">
        <v>287904</v>
      </c>
      <c r="P1151" s="10">
        <f>SUMIF(TransactionData!$A$2:$A$7396,TransactionAnalysis!O1151,TransactionData!$M$2:$M$7396)</f>
        <v>3.5</v>
      </c>
    </row>
    <row r="1152" spans="15:16" x14ac:dyDescent="0.35">
      <c r="O1152">
        <v>287903</v>
      </c>
      <c r="P1152" s="10">
        <f>SUMIF(TransactionData!$A$2:$A$7396,TransactionAnalysis!O1152,TransactionData!$M$2:$M$7396)</f>
        <v>5.5</v>
      </c>
    </row>
    <row r="1153" spans="15:16" x14ac:dyDescent="0.35">
      <c r="O1153">
        <v>287902</v>
      </c>
      <c r="P1153" s="10">
        <f>SUMIF(TransactionData!$A$2:$A$7396,TransactionAnalysis!O1153,TransactionData!$M$2:$M$7396)</f>
        <v>4.75</v>
      </c>
    </row>
    <row r="1154" spans="15:16" x14ac:dyDescent="0.35">
      <c r="O1154">
        <v>287901</v>
      </c>
      <c r="P1154" s="10">
        <f>SUMIF(TransactionData!$A$2:$A$7396,TransactionAnalysis!O1154,TransactionData!$M$2:$M$7396)</f>
        <v>4.25</v>
      </c>
    </row>
    <row r="1155" spans="15:16" x14ac:dyDescent="0.35">
      <c r="O1155">
        <v>287900</v>
      </c>
      <c r="P1155" s="10">
        <f>SUMIF(TransactionData!$A$2:$A$7396,TransactionAnalysis!O1155,TransactionData!$M$2:$M$7396)</f>
        <v>8.5</v>
      </c>
    </row>
    <row r="1156" spans="15:16" x14ac:dyDescent="0.35">
      <c r="O1156">
        <v>287899</v>
      </c>
      <c r="P1156" s="10">
        <f>SUMIF(TransactionData!$A$2:$A$7396,TransactionAnalysis!O1156,TransactionData!$M$2:$M$7396)</f>
        <v>4.25</v>
      </c>
    </row>
    <row r="1157" spans="15:16" x14ac:dyDescent="0.35">
      <c r="O1157">
        <v>287898</v>
      </c>
      <c r="P1157" s="10">
        <f>SUMIF(TransactionData!$A$2:$A$7396,TransactionAnalysis!O1157,TransactionData!$M$2:$M$7396)</f>
        <v>6</v>
      </c>
    </row>
    <row r="1158" spans="15:16" x14ac:dyDescent="0.35">
      <c r="O1158">
        <v>287897</v>
      </c>
      <c r="P1158" s="10">
        <f>SUMIF(TransactionData!$A$2:$A$7396,TransactionAnalysis!O1158,TransactionData!$M$2:$M$7396)</f>
        <v>2.25</v>
      </c>
    </row>
    <row r="1159" spans="15:16" x14ac:dyDescent="0.35">
      <c r="O1159">
        <v>287896</v>
      </c>
      <c r="P1159" s="10">
        <f>SUMIF(TransactionData!$A$2:$A$7396,TransactionAnalysis!O1159,TransactionData!$M$2:$M$7396)</f>
        <v>4.75</v>
      </c>
    </row>
    <row r="1160" spans="15:16" x14ac:dyDescent="0.35">
      <c r="O1160">
        <v>287895</v>
      </c>
      <c r="P1160" s="10">
        <f>SUMIF(TransactionData!$A$2:$A$7396,TransactionAnalysis!O1160,TransactionData!$M$2:$M$7396)</f>
        <v>3.5</v>
      </c>
    </row>
    <row r="1161" spans="15:16" x14ac:dyDescent="0.35">
      <c r="O1161">
        <v>287894</v>
      </c>
      <c r="P1161" s="10">
        <f>SUMIF(TransactionData!$A$2:$A$7396,TransactionAnalysis!O1161,TransactionData!$M$2:$M$7396)</f>
        <v>4.75</v>
      </c>
    </row>
    <row r="1162" spans="15:16" x14ac:dyDescent="0.35">
      <c r="O1162">
        <v>287893</v>
      </c>
      <c r="P1162" s="10">
        <f>SUMIF(TransactionData!$A$2:$A$7396,TransactionAnalysis!O1162,TransactionData!$M$2:$M$7396)</f>
        <v>3.75</v>
      </c>
    </row>
    <row r="1163" spans="15:16" x14ac:dyDescent="0.35">
      <c r="O1163">
        <v>287892</v>
      </c>
      <c r="P1163" s="10">
        <f>SUMIF(TransactionData!$A$2:$A$7396,TransactionAnalysis!O1163,TransactionData!$M$2:$M$7396)</f>
        <v>4.25</v>
      </c>
    </row>
    <row r="1164" spans="15:16" x14ac:dyDescent="0.35">
      <c r="O1164">
        <v>287891</v>
      </c>
      <c r="P1164" s="10">
        <f>SUMIF(TransactionData!$A$2:$A$7396,TransactionAnalysis!O1164,TransactionData!$M$2:$M$7396)</f>
        <v>7</v>
      </c>
    </row>
    <row r="1165" spans="15:16" x14ac:dyDescent="0.35">
      <c r="O1165">
        <v>287889</v>
      </c>
      <c r="P1165" s="10">
        <f>SUMIF(TransactionData!$A$2:$A$7396,TransactionAnalysis!O1165,TransactionData!$M$2:$M$7396)</f>
        <v>4.75</v>
      </c>
    </row>
    <row r="1166" spans="15:16" x14ac:dyDescent="0.35">
      <c r="O1166">
        <v>287888</v>
      </c>
      <c r="P1166" s="10">
        <f>SUMIF(TransactionData!$A$2:$A$7396,TransactionAnalysis!O1166,TransactionData!$M$2:$M$7396)</f>
        <v>3</v>
      </c>
    </row>
    <row r="1167" spans="15:16" x14ac:dyDescent="0.35">
      <c r="O1167">
        <v>287887</v>
      </c>
      <c r="P1167" s="10">
        <f>SUMIF(TransactionData!$A$2:$A$7396,TransactionAnalysis!O1167,TransactionData!$M$2:$M$7396)</f>
        <v>2</v>
      </c>
    </row>
    <row r="1168" spans="15:16" x14ac:dyDescent="0.35">
      <c r="O1168">
        <v>287886</v>
      </c>
      <c r="P1168" s="10">
        <f>SUMIF(TransactionData!$A$2:$A$7396,TransactionAnalysis!O1168,TransactionData!$M$2:$M$7396)</f>
        <v>5.5</v>
      </c>
    </row>
    <row r="1169" spans="15:16" x14ac:dyDescent="0.35">
      <c r="O1169">
        <v>287884</v>
      </c>
      <c r="P1169" s="10">
        <f>SUMIF(TransactionData!$A$2:$A$7396,TransactionAnalysis!O1169,TransactionData!$M$2:$M$7396)</f>
        <v>4.25</v>
      </c>
    </row>
    <row r="1170" spans="15:16" x14ac:dyDescent="0.35">
      <c r="O1170">
        <v>287883</v>
      </c>
      <c r="P1170" s="10">
        <f>SUMIF(TransactionData!$A$2:$A$7396,TransactionAnalysis!O1170,TransactionData!$M$2:$M$7396)</f>
        <v>4.75</v>
      </c>
    </row>
    <row r="1171" spans="15:16" x14ac:dyDescent="0.35">
      <c r="O1171">
        <v>287881</v>
      </c>
      <c r="P1171" s="10">
        <f>SUMIF(TransactionData!$A$2:$A$7396,TransactionAnalysis!O1171,TransactionData!$M$2:$M$7396)</f>
        <v>4.25</v>
      </c>
    </row>
    <row r="1172" spans="15:16" x14ac:dyDescent="0.35">
      <c r="O1172">
        <v>287880</v>
      </c>
      <c r="P1172" s="10">
        <f>SUMIF(TransactionData!$A$2:$A$7396,TransactionAnalysis!O1172,TransactionData!$M$2:$M$7396)</f>
        <v>4.75</v>
      </c>
    </row>
    <row r="1173" spans="15:16" x14ac:dyDescent="0.35">
      <c r="O1173">
        <v>287879</v>
      </c>
      <c r="P1173" s="10">
        <f>SUMIF(TransactionData!$A$2:$A$7396,TransactionAnalysis!O1173,TransactionData!$M$2:$M$7396)</f>
        <v>3.5</v>
      </c>
    </row>
    <row r="1174" spans="15:16" x14ac:dyDescent="0.35">
      <c r="O1174">
        <v>287878</v>
      </c>
      <c r="P1174" s="10">
        <f>SUMIF(TransactionData!$A$2:$A$7396,TransactionAnalysis!O1174,TransactionData!$M$2:$M$7396)</f>
        <v>4.75</v>
      </c>
    </row>
    <row r="1175" spans="15:16" x14ac:dyDescent="0.35">
      <c r="O1175">
        <v>287877</v>
      </c>
      <c r="P1175" s="10">
        <f>SUMIF(TransactionData!$A$2:$A$7396,TransactionAnalysis!O1175,TransactionData!$M$2:$M$7396)</f>
        <v>4.75</v>
      </c>
    </row>
    <row r="1176" spans="15:16" x14ac:dyDescent="0.35">
      <c r="O1176">
        <v>287876</v>
      </c>
      <c r="P1176" s="10">
        <f>SUMIF(TransactionData!$A$2:$A$7396,TransactionAnalysis!O1176,TransactionData!$M$2:$M$7396)</f>
        <v>9</v>
      </c>
    </row>
    <row r="1177" spans="15:16" x14ac:dyDescent="0.35">
      <c r="O1177">
        <v>287875</v>
      </c>
      <c r="P1177" s="10">
        <f>SUMIF(TransactionData!$A$2:$A$7396,TransactionAnalysis!O1177,TransactionData!$M$2:$M$7396)</f>
        <v>4.75</v>
      </c>
    </row>
    <row r="1178" spans="15:16" x14ac:dyDescent="0.35">
      <c r="O1178">
        <v>287874</v>
      </c>
      <c r="P1178" s="10">
        <f>SUMIF(TransactionData!$A$2:$A$7396,TransactionAnalysis!O1178,TransactionData!$M$2:$M$7396)</f>
        <v>3.5</v>
      </c>
    </row>
    <row r="1179" spans="15:16" x14ac:dyDescent="0.35">
      <c r="O1179">
        <v>287873</v>
      </c>
      <c r="P1179" s="10">
        <f>SUMIF(TransactionData!$A$2:$A$7396,TransactionAnalysis!O1179,TransactionData!$M$2:$M$7396)</f>
        <v>3.5</v>
      </c>
    </row>
    <row r="1180" spans="15:16" x14ac:dyDescent="0.35">
      <c r="O1180">
        <v>287872</v>
      </c>
      <c r="P1180" s="10">
        <f>SUMIF(TransactionData!$A$2:$A$7396,TransactionAnalysis!O1180,TransactionData!$M$2:$M$7396)</f>
        <v>9</v>
      </c>
    </row>
    <row r="1181" spans="15:16" x14ac:dyDescent="0.35">
      <c r="O1181">
        <v>287871</v>
      </c>
      <c r="P1181" s="10">
        <f>SUMIF(TransactionData!$A$2:$A$7396,TransactionAnalysis!O1181,TransactionData!$M$2:$M$7396)</f>
        <v>4.25</v>
      </c>
    </row>
    <row r="1182" spans="15:16" x14ac:dyDescent="0.35">
      <c r="O1182">
        <v>287870</v>
      </c>
      <c r="P1182" s="10">
        <f>SUMIF(TransactionData!$A$2:$A$7396,TransactionAnalysis!O1182,TransactionData!$M$2:$M$7396)</f>
        <v>3.5</v>
      </c>
    </row>
    <row r="1183" spans="15:16" x14ac:dyDescent="0.35">
      <c r="O1183">
        <v>287869</v>
      </c>
      <c r="P1183" s="10">
        <f>SUMIF(TransactionData!$A$2:$A$7396,TransactionAnalysis!O1183,TransactionData!$M$2:$M$7396)</f>
        <v>6.5</v>
      </c>
    </row>
    <row r="1184" spans="15:16" x14ac:dyDescent="0.35">
      <c r="O1184">
        <v>287868</v>
      </c>
      <c r="P1184" s="10">
        <f>SUMIF(TransactionData!$A$2:$A$7396,TransactionAnalysis!O1184,TransactionData!$M$2:$M$7396)</f>
        <v>3.5</v>
      </c>
    </row>
    <row r="1185" spans="15:16" x14ac:dyDescent="0.35">
      <c r="O1185">
        <v>287867</v>
      </c>
      <c r="P1185" s="10">
        <f>SUMIF(TransactionData!$A$2:$A$7396,TransactionAnalysis!O1185,TransactionData!$M$2:$M$7396)</f>
        <v>4.25</v>
      </c>
    </row>
    <row r="1186" spans="15:16" x14ac:dyDescent="0.35">
      <c r="O1186">
        <v>287866</v>
      </c>
      <c r="P1186" s="10">
        <f>SUMIF(TransactionData!$A$2:$A$7396,TransactionAnalysis!O1186,TransactionData!$M$2:$M$7396)</f>
        <v>4.25</v>
      </c>
    </row>
    <row r="1187" spans="15:16" x14ac:dyDescent="0.35">
      <c r="O1187">
        <v>287863</v>
      </c>
      <c r="P1187" s="10">
        <f>SUMIF(TransactionData!$A$2:$A$7396,TransactionAnalysis!O1187,TransactionData!$M$2:$M$7396)</f>
        <v>5.5</v>
      </c>
    </row>
    <row r="1188" spans="15:16" x14ac:dyDescent="0.35">
      <c r="O1188">
        <v>287861</v>
      </c>
      <c r="P1188" s="10">
        <f>SUMIF(TransactionData!$A$2:$A$7396,TransactionAnalysis!O1188,TransactionData!$M$2:$M$7396)</f>
        <v>3.5</v>
      </c>
    </row>
    <row r="1189" spans="15:16" x14ac:dyDescent="0.35">
      <c r="O1189">
        <v>287860</v>
      </c>
      <c r="P1189" s="10">
        <f>SUMIF(TransactionData!$A$2:$A$7396,TransactionAnalysis!O1189,TransactionData!$M$2:$M$7396)</f>
        <v>4.25</v>
      </c>
    </row>
    <row r="1190" spans="15:16" x14ac:dyDescent="0.35">
      <c r="O1190">
        <v>287859</v>
      </c>
      <c r="P1190" s="10">
        <f>SUMIF(TransactionData!$A$2:$A$7396,TransactionAnalysis!O1190,TransactionData!$M$2:$M$7396)</f>
        <v>3.5</v>
      </c>
    </row>
    <row r="1191" spans="15:16" x14ac:dyDescent="0.35">
      <c r="O1191">
        <v>287858</v>
      </c>
      <c r="P1191" s="10">
        <f>SUMIF(TransactionData!$A$2:$A$7396,TransactionAnalysis!O1191,TransactionData!$M$2:$M$7396)</f>
        <v>4.75</v>
      </c>
    </row>
    <row r="1192" spans="15:16" x14ac:dyDescent="0.35">
      <c r="O1192">
        <v>287856</v>
      </c>
      <c r="P1192" s="10">
        <f>SUMIF(TransactionData!$A$2:$A$7396,TransactionAnalysis!O1192,TransactionData!$M$2:$M$7396)</f>
        <v>6.5</v>
      </c>
    </row>
    <row r="1193" spans="15:16" x14ac:dyDescent="0.35">
      <c r="O1193">
        <v>287855</v>
      </c>
      <c r="P1193" s="10">
        <f>SUMIF(TransactionData!$A$2:$A$7396,TransactionAnalysis!O1193,TransactionData!$M$2:$M$7396)</f>
        <v>3.75</v>
      </c>
    </row>
    <row r="1194" spans="15:16" x14ac:dyDescent="0.35">
      <c r="O1194">
        <v>287853</v>
      </c>
      <c r="P1194" s="10">
        <f>SUMIF(TransactionData!$A$2:$A$7396,TransactionAnalysis!O1194,TransactionData!$M$2:$M$7396)</f>
        <v>4.75</v>
      </c>
    </row>
    <row r="1195" spans="15:16" x14ac:dyDescent="0.35">
      <c r="O1195">
        <v>287852</v>
      </c>
      <c r="P1195" s="10">
        <f>SUMIF(TransactionData!$A$2:$A$7396,TransactionAnalysis!O1195,TransactionData!$M$2:$M$7396)</f>
        <v>5.5</v>
      </c>
    </row>
    <row r="1196" spans="15:16" x14ac:dyDescent="0.35">
      <c r="O1196">
        <v>287851</v>
      </c>
      <c r="P1196" s="10">
        <f>SUMIF(TransactionData!$A$2:$A$7396,TransactionAnalysis!O1196,TransactionData!$M$2:$M$7396)</f>
        <v>5.75</v>
      </c>
    </row>
    <row r="1197" spans="15:16" x14ac:dyDescent="0.35">
      <c r="O1197">
        <v>287850</v>
      </c>
      <c r="P1197" s="10">
        <f>SUMIF(TransactionData!$A$2:$A$7396,TransactionAnalysis!O1197,TransactionData!$M$2:$M$7396)</f>
        <v>4.75</v>
      </c>
    </row>
    <row r="1198" spans="15:16" x14ac:dyDescent="0.35">
      <c r="O1198">
        <v>287849</v>
      </c>
      <c r="P1198" s="10">
        <f>SUMIF(TransactionData!$A$2:$A$7396,TransactionAnalysis!O1198,TransactionData!$M$2:$M$7396)</f>
        <v>3.75</v>
      </c>
    </row>
    <row r="1199" spans="15:16" x14ac:dyDescent="0.35">
      <c r="O1199">
        <v>287848</v>
      </c>
      <c r="P1199" s="10">
        <f>SUMIF(TransactionData!$A$2:$A$7396,TransactionAnalysis!O1199,TransactionData!$M$2:$M$7396)</f>
        <v>11.75</v>
      </c>
    </row>
    <row r="1200" spans="15:16" x14ac:dyDescent="0.35">
      <c r="O1200">
        <v>287847</v>
      </c>
      <c r="P1200" s="10">
        <f>SUMIF(TransactionData!$A$2:$A$7396,TransactionAnalysis!O1200,TransactionData!$M$2:$M$7396)</f>
        <v>3.5</v>
      </c>
    </row>
    <row r="1201" spans="15:16" x14ac:dyDescent="0.35">
      <c r="O1201">
        <v>287846</v>
      </c>
      <c r="P1201" s="10">
        <f>SUMIF(TransactionData!$A$2:$A$7396,TransactionAnalysis!O1201,TransactionData!$M$2:$M$7396)</f>
        <v>4.25</v>
      </c>
    </row>
    <row r="1202" spans="15:16" x14ac:dyDescent="0.35">
      <c r="O1202">
        <v>287845</v>
      </c>
      <c r="P1202" s="10">
        <f>SUMIF(TransactionData!$A$2:$A$7396,TransactionAnalysis!O1202,TransactionData!$M$2:$M$7396)</f>
        <v>4.75</v>
      </c>
    </row>
    <row r="1203" spans="15:16" x14ac:dyDescent="0.35">
      <c r="O1203">
        <v>287844</v>
      </c>
      <c r="P1203" s="10">
        <f>SUMIF(TransactionData!$A$2:$A$7396,TransactionAnalysis!O1203,TransactionData!$M$2:$M$7396)</f>
        <v>14.95</v>
      </c>
    </row>
    <row r="1204" spans="15:16" x14ac:dyDescent="0.35">
      <c r="O1204">
        <v>287843</v>
      </c>
      <c r="P1204" s="10">
        <f>SUMIF(TransactionData!$A$2:$A$7396,TransactionAnalysis!O1204,TransactionData!$M$2:$M$7396)</f>
        <v>7.25</v>
      </c>
    </row>
    <row r="1205" spans="15:16" x14ac:dyDescent="0.35">
      <c r="O1205">
        <v>287842</v>
      </c>
      <c r="P1205" s="10">
        <f>SUMIF(TransactionData!$A$2:$A$7396,TransactionAnalysis!O1205,TransactionData!$M$2:$M$7396)</f>
        <v>4.75</v>
      </c>
    </row>
    <row r="1206" spans="15:16" x14ac:dyDescent="0.35">
      <c r="O1206">
        <v>287841</v>
      </c>
      <c r="P1206" s="10">
        <f>SUMIF(TransactionData!$A$2:$A$7396,TransactionAnalysis!O1206,TransactionData!$M$2:$M$7396)</f>
        <v>3.75</v>
      </c>
    </row>
    <row r="1207" spans="15:16" x14ac:dyDescent="0.35">
      <c r="O1207">
        <v>287840</v>
      </c>
      <c r="P1207" s="10">
        <f>SUMIF(TransactionData!$A$2:$A$7396,TransactionAnalysis!O1207,TransactionData!$M$2:$M$7396)</f>
        <v>0.75</v>
      </c>
    </row>
    <row r="1208" spans="15:16" x14ac:dyDescent="0.35">
      <c r="O1208">
        <v>287839</v>
      </c>
      <c r="P1208" s="10">
        <f>SUMIF(TransactionData!$A$2:$A$7396,TransactionAnalysis!O1208,TransactionData!$M$2:$M$7396)</f>
        <v>14.95</v>
      </c>
    </row>
    <row r="1209" spans="15:16" x14ac:dyDescent="0.35">
      <c r="O1209">
        <v>287837</v>
      </c>
      <c r="P1209" s="10">
        <f>SUMIF(TransactionData!$A$2:$A$7396,TransactionAnalysis!O1209,TransactionData!$M$2:$M$7396)</f>
        <v>4.25</v>
      </c>
    </row>
    <row r="1210" spans="15:16" x14ac:dyDescent="0.35">
      <c r="O1210">
        <v>287836</v>
      </c>
      <c r="P1210" s="10">
        <f>SUMIF(TransactionData!$A$2:$A$7396,TransactionAnalysis!O1210,TransactionData!$M$2:$M$7396)</f>
        <v>5.5</v>
      </c>
    </row>
    <row r="1211" spans="15:16" x14ac:dyDescent="0.35">
      <c r="O1211">
        <v>287835</v>
      </c>
      <c r="P1211" s="10">
        <f>SUMIF(TransactionData!$A$2:$A$7396,TransactionAnalysis!O1211,TransactionData!$M$2:$M$7396)</f>
        <v>8.5</v>
      </c>
    </row>
    <row r="1212" spans="15:16" x14ac:dyDescent="0.35">
      <c r="O1212">
        <v>287834</v>
      </c>
      <c r="P1212" s="10">
        <f>SUMIF(TransactionData!$A$2:$A$7396,TransactionAnalysis!O1212,TransactionData!$M$2:$M$7396)</f>
        <v>4.25</v>
      </c>
    </row>
    <row r="1213" spans="15:16" x14ac:dyDescent="0.35">
      <c r="O1213">
        <v>287833</v>
      </c>
      <c r="P1213" s="10">
        <f>SUMIF(TransactionData!$A$2:$A$7396,TransactionAnalysis!O1213,TransactionData!$M$2:$M$7396)</f>
        <v>5.5</v>
      </c>
    </row>
    <row r="1214" spans="15:16" x14ac:dyDescent="0.35">
      <c r="O1214">
        <v>287830</v>
      </c>
      <c r="P1214" s="10">
        <f>SUMIF(TransactionData!$A$2:$A$7396,TransactionAnalysis!O1214,TransactionData!$M$2:$M$7396)</f>
        <v>5.5</v>
      </c>
    </row>
    <row r="1215" spans="15:16" x14ac:dyDescent="0.35">
      <c r="O1215">
        <v>287829</v>
      </c>
      <c r="P1215" s="10">
        <f>SUMIF(TransactionData!$A$2:$A$7396,TransactionAnalysis!O1215,TransactionData!$M$2:$M$7396)</f>
        <v>4.75</v>
      </c>
    </row>
    <row r="1216" spans="15:16" x14ac:dyDescent="0.35">
      <c r="O1216">
        <v>287828</v>
      </c>
      <c r="P1216" s="10">
        <f>SUMIF(TransactionData!$A$2:$A$7396,TransactionAnalysis!O1216,TransactionData!$M$2:$M$7396)</f>
        <v>4.75</v>
      </c>
    </row>
    <row r="1217" spans="15:16" x14ac:dyDescent="0.35">
      <c r="O1217">
        <v>287826</v>
      </c>
      <c r="P1217" s="10">
        <f>SUMIF(TransactionData!$A$2:$A$7396,TransactionAnalysis!O1217,TransactionData!$M$2:$M$7396)</f>
        <v>1.25</v>
      </c>
    </row>
    <row r="1218" spans="15:16" x14ac:dyDescent="0.35">
      <c r="O1218">
        <v>287825</v>
      </c>
      <c r="P1218" s="10">
        <f>SUMIF(TransactionData!$A$2:$A$7396,TransactionAnalysis!O1218,TransactionData!$M$2:$M$7396)</f>
        <v>4.75</v>
      </c>
    </row>
    <row r="1219" spans="15:16" x14ac:dyDescent="0.35">
      <c r="O1219">
        <v>287824</v>
      </c>
      <c r="P1219" s="10">
        <f>SUMIF(TransactionData!$A$2:$A$7396,TransactionAnalysis!O1219,TransactionData!$M$2:$M$7396)</f>
        <v>3.5</v>
      </c>
    </row>
    <row r="1220" spans="15:16" x14ac:dyDescent="0.35">
      <c r="O1220">
        <v>287822</v>
      </c>
      <c r="P1220" s="10">
        <f>SUMIF(TransactionData!$A$2:$A$7396,TransactionAnalysis!O1220,TransactionData!$M$2:$M$7396)</f>
        <v>5.5</v>
      </c>
    </row>
    <row r="1221" spans="15:16" x14ac:dyDescent="0.35">
      <c r="O1221">
        <v>287821</v>
      </c>
      <c r="P1221" s="10">
        <f>SUMIF(TransactionData!$A$2:$A$7396,TransactionAnalysis!O1221,TransactionData!$M$2:$M$7396)</f>
        <v>1.25</v>
      </c>
    </row>
    <row r="1222" spans="15:16" x14ac:dyDescent="0.35">
      <c r="O1222">
        <v>287820</v>
      </c>
      <c r="P1222" s="10">
        <f>SUMIF(TransactionData!$A$2:$A$7396,TransactionAnalysis!O1222,TransactionData!$M$2:$M$7396)</f>
        <v>3.5</v>
      </c>
    </row>
    <row r="1223" spans="15:16" x14ac:dyDescent="0.35">
      <c r="O1223">
        <v>287817</v>
      </c>
      <c r="P1223" s="10">
        <f>SUMIF(TransactionData!$A$2:$A$7396,TransactionAnalysis!O1223,TransactionData!$M$2:$M$7396)</f>
        <v>4.25</v>
      </c>
    </row>
    <row r="1224" spans="15:16" x14ac:dyDescent="0.35">
      <c r="O1224">
        <v>287816</v>
      </c>
      <c r="P1224" s="10">
        <f>SUMIF(TransactionData!$A$2:$A$7396,TransactionAnalysis!O1224,TransactionData!$M$2:$M$7396)</f>
        <v>17.2</v>
      </c>
    </row>
    <row r="1225" spans="15:16" x14ac:dyDescent="0.35">
      <c r="O1225">
        <v>287815</v>
      </c>
      <c r="P1225" s="10">
        <f>SUMIF(TransactionData!$A$2:$A$7396,TransactionAnalysis!O1225,TransactionData!$M$2:$M$7396)</f>
        <v>5.5</v>
      </c>
    </row>
    <row r="1226" spans="15:16" x14ac:dyDescent="0.35">
      <c r="O1226">
        <v>287814</v>
      </c>
      <c r="P1226" s="10">
        <f>SUMIF(TransactionData!$A$2:$A$7396,TransactionAnalysis!O1226,TransactionData!$M$2:$M$7396)</f>
        <v>8.25</v>
      </c>
    </row>
    <row r="1227" spans="15:16" x14ac:dyDescent="0.35">
      <c r="O1227">
        <v>287813</v>
      </c>
      <c r="P1227" s="10">
        <f>SUMIF(TransactionData!$A$2:$A$7396,TransactionAnalysis!O1227,TransactionData!$M$2:$M$7396)</f>
        <v>3.5</v>
      </c>
    </row>
    <row r="1228" spans="15:16" x14ac:dyDescent="0.35">
      <c r="O1228">
        <v>287812</v>
      </c>
      <c r="P1228" s="10">
        <f>SUMIF(TransactionData!$A$2:$A$7396,TransactionAnalysis!O1228,TransactionData!$M$2:$M$7396)</f>
        <v>3.5</v>
      </c>
    </row>
    <row r="1229" spans="15:16" x14ac:dyDescent="0.35">
      <c r="O1229">
        <v>287811</v>
      </c>
      <c r="P1229" s="10">
        <f>SUMIF(TransactionData!$A$2:$A$7396,TransactionAnalysis!O1229,TransactionData!$M$2:$M$7396)</f>
        <v>4.75</v>
      </c>
    </row>
    <row r="1230" spans="15:16" x14ac:dyDescent="0.35">
      <c r="O1230">
        <v>287810</v>
      </c>
      <c r="P1230" s="10">
        <f>SUMIF(TransactionData!$A$2:$A$7396,TransactionAnalysis!O1230,TransactionData!$M$2:$M$7396)</f>
        <v>5.75</v>
      </c>
    </row>
    <row r="1231" spans="15:16" x14ac:dyDescent="0.35">
      <c r="O1231">
        <v>287809</v>
      </c>
      <c r="P1231" s="10">
        <f>SUMIF(TransactionData!$A$2:$A$7396,TransactionAnalysis!O1231,TransactionData!$M$2:$M$7396)</f>
        <v>7</v>
      </c>
    </row>
    <row r="1232" spans="15:16" x14ac:dyDescent="0.35">
      <c r="O1232">
        <v>287808</v>
      </c>
      <c r="P1232" s="10">
        <f>SUMIF(TransactionData!$A$2:$A$7396,TransactionAnalysis!O1232,TransactionData!$M$2:$M$7396)</f>
        <v>9</v>
      </c>
    </row>
    <row r="1233" spans="15:16" x14ac:dyDescent="0.35">
      <c r="O1233">
        <v>287806</v>
      </c>
      <c r="P1233" s="10">
        <f>SUMIF(TransactionData!$A$2:$A$7396,TransactionAnalysis!O1233,TransactionData!$M$2:$M$7396)</f>
        <v>38.849999999999994</v>
      </c>
    </row>
    <row r="1234" spans="15:16" x14ac:dyDescent="0.35">
      <c r="O1234">
        <v>287805</v>
      </c>
      <c r="P1234" s="10">
        <f>SUMIF(TransactionData!$A$2:$A$7396,TransactionAnalysis!O1234,TransactionData!$M$2:$M$7396)</f>
        <v>4.75</v>
      </c>
    </row>
    <row r="1235" spans="15:16" x14ac:dyDescent="0.35">
      <c r="O1235">
        <v>287802</v>
      </c>
      <c r="P1235" s="10">
        <f>SUMIF(TransactionData!$A$2:$A$7396,TransactionAnalysis!O1235,TransactionData!$M$2:$M$7396)</f>
        <v>5.5</v>
      </c>
    </row>
    <row r="1236" spans="15:16" x14ac:dyDescent="0.35">
      <c r="O1236">
        <v>287800</v>
      </c>
      <c r="P1236" s="10">
        <f>SUMIF(TransactionData!$A$2:$A$7396,TransactionAnalysis!O1236,TransactionData!$M$2:$M$7396)</f>
        <v>3.5</v>
      </c>
    </row>
    <row r="1237" spans="15:16" x14ac:dyDescent="0.35">
      <c r="O1237">
        <v>287798</v>
      </c>
      <c r="P1237" s="10">
        <f>SUMIF(TransactionData!$A$2:$A$7396,TransactionAnalysis!O1237,TransactionData!$M$2:$M$7396)</f>
        <v>3.5</v>
      </c>
    </row>
    <row r="1238" spans="15:16" x14ac:dyDescent="0.35">
      <c r="O1238">
        <v>287795</v>
      </c>
      <c r="P1238" s="10">
        <f>SUMIF(TransactionData!$A$2:$A$7396,TransactionAnalysis!O1238,TransactionData!$M$2:$M$7396)</f>
        <v>31.5</v>
      </c>
    </row>
    <row r="1239" spans="15:16" x14ac:dyDescent="0.35">
      <c r="O1239">
        <v>287794</v>
      </c>
      <c r="P1239" s="10">
        <f>SUMIF(TransactionData!$A$2:$A$7396,TransactionAnalysis!O1239,TransactionData!$M$2:$M$7396)</f>
        <v>4.75</v>
      </c>
    </row>
    <row r="1240" spans="15:16" x14ac:dyDescent="0.35">
      <c r="O1240">
        <v>287792</v>
      </c>
      <c r="P1240" s="10">
        <f>SUMIF(TransactionData!$A$2:$A$7396,TransactionAnalysis!O1240,TransactionData!$M$2:$M$7396)</f>
        <v>3.5</v>
      </c>
    </row>
    <row r="1241" spans="15:16" x14ac:dyDescent="0.35">
      <c r="O1241">
        <v>287791</v>
      </c>
      <c r="P1241" s="10">
        <f>SUMIF(TransactionData!$A$2:$A$7396,TransactionAnalysis!O1241,TransactionData!$M$2:$M$7396)</f>
        <v>4.25</v>
      </c>
    </row>
    <row r="1242" spans="15:16" x14ac:dyDescent="0.35">
      <c r="O1242">
        <v>287787</v>
      </c>
      <c r="P1242" s="10">
        <f>SUMIF(TransactionData!$A$2:$A$7396,TransactionAnalysis!O1242,TransactionData!$M$2:$M$7396)</f>
        <v>4.75</v>
      </c>
    </row>
    <row r="1243" spans="15:16" x14ac:dyDescent="0.35">
      <c r="O1243">
        <v>287786</v>
      </c>
      <c r="P1243" s="10">
        <f>SUMIF(TransactionData!$A$2:$A$7396,TransactionAnalysis!O1243,TransactionData!$M$2:$M$7396)</f>
        <v>3.5</v>
      </c>
    </row>
    <row r="1244" spans="15:16" x14ac:dyDescent="0.35">
      <c r="O1244">
        <v>287785</v>
      </c>
      <c r="P1244" s="10">
        <f>SUMIF(TransactionData!$A$2:$A$7396,TransactionAnalysis!O1244,TransactionData!$M$2:$M$7396)</f>
        <v>7.75</v>
      </c>
    </row>
    <row r="1245" spans="15:16" x14ac:dyDescent="0.35">
      <c r="O1245">
        <v>287783</v>
      </c>
      <c r="P1245" s="10">
        <f>SUMIF(TransactionData!$A$2:$A$7396,TransactionAnalysis!O1245,TransactionData!$M$2:$M$7396)</f>
        <v>3.5</v>
      </c>
    </row>
    <row r="1246" spans="15:16" x14ac:dyDescent="0.35">
      <c r="O1246">
        <v>287782</v>
      </c>
      <c r="P1246" s="10">
        <f>SUMIF(TransactionData!$A$2:$A$7396,TransactionAnalysis!O1246,TransactionData!$M$2:$M$7396)</f>
        <v>5.5</v>
      </c>
    </row>
    <row r="1247" spans="15:16" x14ac:dyDescent="0.35">
      <c r="O1247">
        <v>287781</v>
      </c>
      <c r="P1247" s="10">
        <f>SUMIF(TransactionData!$A$2:$A$7396,TransactionAnalysis!O1247,TransactionData!$M$2:$M$7396)</f>
        <v>4.25</v>
      </c>
    </row>
    <row r="1248" spans="15:16" x14ac:dyDescent="0.35">
      <c r="O1248">
        <v>287779</v>
      </c>
      <c r="P1248" s="10">
        <f>SUMIF(TransactionData!$A$2:$A$7396,TransactionAnalysis!O1248,TransactionData!$M$2:$M$7396)</f>
        <v>4.25</v>
      </c>
    </row>
    <row r="1249" spans="15:16" x14ac:dyDescent="0.35">
      <c r="O1249">
        <v>287778</v>
      </c>
      <c r="P1249" s="10">
        <f>SUMIF(TransactionData!$A$2:$A$7396,TransactionAnalysis!O1249,TransactionData!$M$2:$M$7396)</f>
        <v>4.25</v>
      </c>
    </row>
    <row r="1250" spans="15:16" x14ac:dyDescent="0.35">
      <c r="O1250">
        <v>287777</v>
      </c>
      <c r="P1250" s="10">
        <f>SUMIF(TransactionData!$A$2:$A$7396,TransactionAnalysis!O1250,TransactionData!$M$2:$M$7396)</f>
        <v>20</v>
      </c>
    </row>
    <row r="1251" spans="15:16" x14ac:dyDescent="0.35">
      <c r="O1251">
        <v>287776</v>
      </c>
      <c r="P1251" s="10">
        <f>SUMIF(TransactionData!$A$2:$A$7396,TransactionAnalysis!O1251,TransactionData!$M$2:$M$7396)</f>
        <v>3.5</v>
      </c>
    </row>
    <row r="1252" spans="15:16" x14ac:dyDescent="0.35">
      <c r="O1252">
        <v>287775</v>
      </c>
      <c r="P1252" s="10">
        <f>SUMIF(TransactionData!$A$2:$A$7396,TransactionAnalysis!O1252,TransactionData!$M$2:$M$7396)</f>
        <v>4.75</v>
      </c>
    </row>
    <row r="1253" spans="15:16" x14ac:dyDescent="0.35">
      <c r="O1253">
        <v>287774</v>
      </c>
      <c r="P1253" s="10">
        <f>SUMIF(TransactionData!$A$2:$A$7396,TransactionAnalysis!O1253,TransactionData!$M$2:$M$7396)</f>
        <v>9.75</v>
      </c>
    </row>
    <row r="1254" spans="15:16" x14ac:dyDescent="0.35">
      <c r="O1254">
        <v>287773</v>
      </c>
      <c r="P1254" s="10">
        <f>SUMIF(TransactionData!$A$2:$A$7396,TransactionAnalysis!O1254,TransactionData!$M$2:$M$7396)</f>
        <v>3.75</v>
      </c>
    </row>
    <row r="1255" spans="15:16" x14ac:dyDescent="0.35">
      <c r="O1255">
        <v>287770</v>
      </c>
      <c r="P1255" s="10">
        <f>SUMIF(TransactionData!$A$2:$A$7396,TransactionAnalysis!O1255,TransactionData!$M$2:$M$7396)</f>
        <v>3.5</v>
      </c>
    </row>
    <row r="1256" spans="15:16" x14ac:dyDescent="0.35">
      <c r="O1256">
        <v>287768</v>
      </c>
      <c r="P1256" s="10">
        <f>SUMIF(TransactionData!$A$2:$A$7396,TransactionAnalysis!O1256,TransactionData!$M$2:$M$7396)</f>
        <v>4.75</v>
      </c>
    </row>
    <row r="1257" spans="15:16" x14ac:dyDescent="0.35">
      <c r="O1257">
        <v>287766</v>
      </c>
      <c r="P1257" s="10">
        <f>SUMIF(TransactionData!$A$2:$A$7396,TransactionAnalysis!O1257,TransactionData!$M$2:$M$7396)</f>
        <v>3.25</v>
      </c>
    </row>
    <row r="1258" spans="15:16" x14ac:dyDescent="0.35">
      <c r="O1258">
        <v>287765</v>
      </c>
      <c r="P1258" s="10">
        <f>SUMIF(TransactionData!$A$2:$A$7396,TransactionAnalysis!O1258,TransactionData!$M$2:$M$7396)</f>
        <v>3.75</v>
      </c>
    </row>
    <row r="1259" spans="15:16" x14ac:dyDescent="0.35">
      <c r="O1259">
        <v>287762</v>
      </c>
      <c r="P1259" s="10">
        <f>SUMIF(TransactionData!$A$2:$A$7396,TransactionAnalysis!O1259,TransactionData!$M$2:$M$7396)</f>
        <v>8.5</v>
      </c>
    </row>
    <row r="1260" spans="15:16" x14ac:dyDescent="0.35">
      <c r="O1260">
        <v>287761</v>
      </c>
      <c r="P1260" s="10">
        <f>SUMIF(TransactionData!$A$2:$A$7396,TransactionAnalysis!O1260,TransactionData!$M$2:$M$7396)</f>
        <v>3.5</v>
      </c>
    </row>
    <row r="1261" spans="15:16" x14ac:dyDescent="0.35">
      <c r="O1261">
        <v>287760</v>
      </c>
      <c r="P1261" s="10">
        <f>SUMIF(TransactionData!$A$2:$A$7396,TransactionAnalysis!O1261,TransactionData!$M$2:$M$7396)</f>
        <v>3.5</v>
      </c>
    </row>
    <row r="1262" spans="15:16" x14ac:dyDescent="0.35">
      <c r="O1262">
        <v>287756</v>
      </c>
      <c r="P1262" s="10">
        <f>SUMIF(TransactionData!$A$2:$A$7396,TransactionAnalysis!O1262,TransactionData!$M$2:$M$7396)</f>
        <v>4.25</v>
      </c>
    </row>
    <row r="1263" spans="15:16" x14ac:dyDescent="0.35">
      <c r="O1263">
        <v>287753</v>
      </c>
      <c r="P1263" s="10">
        <f>SUMIF(TransactionData!$A$2:$A$7396,TransactionAnalysis!O1263,TransactionData!$M$2:$M$7396)</f>
        <v>7</v>
      </c>
    </row>
    <row r="1264" spans="15:16" x14ac:dyDescent="0.35">
      <c r="O1264">
        <v>287752</v>
      </c>
      <c r="P1264" s="10">
        <f>SUMIF(TransactionData!$A$2:$A$7396,TransactionAnalysis!O1264,TransactionData!$M$2:$M$7396)</f>
        <v>8.25</v>
      </c>
    </row>
    <row r="1265" spans="15:16" x14ac:dyDescent="0.35">
      <c r="O1265">
        <v>287751</v>
      </c>
      <c r="P1265" s="10">
        <f>SUMIF(TransactionData!$A$2:$A$7396,TransactionAnalysis!O1265,TransactionData!$M$2:$M$7396)</f>
        <v>5.25</v>
      </c>
    </row>
    <row r="1266" spans="15:16" x14ac:dyDescent="0.35">
      <c r="O1266">
        <v>287750</v>
      </c>
      <c r="P1266" s="10">
        <f>SUMIF(TransactionData!$A$2:$A$7396,TransactionAnalysis!O1266,TransactionData!$M$2:$M$7396)</f>
        <v>3.75</v>
      </c>
    </row>
    <row r="1267" spans="15:16" x14ac:dyDescent="0.35">
      <c r="O1267">
        <v>287748</v>
      </c>
      <c r="P1267" s="10">
        <f>SUMIF(TransactionData!$A$2:$A$7396,TransactionAnalysis!O1267,TransactionData!$M$2:$M$7396)</f>
        <v>5.5</v>
      </c>
    </row>
    <row r="1268" spans="15:16" x14ac:dyDescent="0.35">
      <c r="O1268">
        <v>287746</v>
      </c>
      <c r="P1268" s="10">
        <f>SUMIF(TransactionData!$A$2:$A$7396,TransactionAnalysis!O1268,TransactionData!$M$2:$M$7396)</f>
        <v>5.5</v>
      </c>
    </row>
    <row r="1269" spans="15:16" x14ac:dyDescent="0.35">
      <c r="O1269">
        <v>287745</v>
      </c>
      <c r="P1269" s="10">
        <f>SUMIF(TransactionData!$A$2:$A$7396,TransactionAnalysis!O1269,TransactionData!$M$2:$M$7396)</f>
        <v>3.5</v>
      </c>
    </row>
    <row r="1270" spans="15:16" x14ac:dyDescent="0.35">
      <c r="O1270">
        <v>287744</v>
      </c>
      <c r="P1270" s="10">
        <f>SUMIF(TransactionData!$A$2:$A$7396,TransactionAnalysis!O1270,TransactionData!$M$2:$M$7396)</f>
        <v>4.75</v>
      </c>
    </row>
    <row r="1271" spans="15:16" x14ac:dyDescent="0.35">
      <c r="O1271">
        <v>287743</v>
      </c>
      <c r="P1271" s="10">
        <f>SUMIF(TransactionData!$A$2:$A$7396,TransactionAnalysis!O1271,TransactionData!$M$2:$M$7396)</f>
        <v>3.5</v>
      </c>
    </row>
    <row r="1272" spans="15:16" x14ac:dyDescent="0.35">
      <c r="O1272">
        <v>287742</v>
      </c>
      <c r="P1272" s="10">
        <f>SUMIF(TransactionData!$A$2:$A$7396,TransactionAnalysis!O1272,TransactionData!$M$2:$M$7396)</f>
        <v>1.25</v>
      </c>
    </row>
    <row r="1273" spans="15:16" x14ac:dyDescent="0.35">
      <c r="O1273">
        <v>287741</v>
      </c>
      <c r="P1273" s="10">
        <f>SUMIF(TransactionData!$A$2:$A$7396,TransactionAnalysis!O1273,TransactionData!$M$2:$M$7396)</f>
        <v>3.75</v>
      </c>
    </row>
    <row r="1274" spans="15:16" x14ac:dyDescent="0.35">
      <c r="O1274">
        <v>287740</v>
      </c>
      <c r="P1274" s="10">
        <f>SUMIF(TransactionData!$A$2:$A$7396,TransactionAnalysis!O1274,TransactionData!$M$2:$M$7396)</f>
        <v>3.75</v>
      </c>
    </row>
    <row r="1275" spans="15:16" x14ac:dyDescent="0.35">
      <c r="O1275">
        <v>287739</v>
      </c>
      <c r="P1275" s="10">
        <f>SUMIF(TransactionData!$A$2:$A$7396,TransactionAnalysis!O1275,TransactionData!$M$2:$M$7396)</f>
        <v>3.5</v>
      </c>
    </row>
    <row r="1276" spans="15:16" x14ac:dyDescent="0.35">
      <c r="O1276">
        <v>287738</v>
      </c>
      <c r="P1276" s="10">
        <f>SUMIF(TransactionData!$A$2:$A$7396,TransactionAnalysis!O1276,TransactionData!$M$2:$M$7396)</f>
        <v>3.5</v>
      </c>
    </row>
    <row r="1277" spans="15:16" x14ac:dyDescent="0.35">
      <c r="O1277">
        <v>287737</v>
      </c>
      <c r="P1277" s="10">
        <f>SUMIF(TransactionData!$A$2:$A$7396,TransactionAnalysis!O1277,TransactionData!$M$2:$M$7396)</f>
        <v>3.5</v>
      </c>
    </row>
    <row r="1278" spans="15:16" x14ac:dyDescent="0.35">
      <c r="O1278">
        <v>287736</v>
      </c>
      <c r="P1278" s="10">
        <f>SUMIF(TransactionData!$A$2:$A$7396,TransactionAnalysis!O1278,TransactionData!$M$2:$M$7396)</f>
        <v>3.75</v>
      </c>
    </row>
    <row r="1279" spans="15:16" x14ac:dyDescent="0.35">
      <c r="O1279">
        <v>287735</v>
      </c>
      <c r="P1279" s="10">
        <f>SUMIF(TransactionData!$A$2:$A$7396,TransactionAnalysis!O1279,TransactionData!$M$2:$M$7396)</f>
        <v>2.75</v>
      </c>
    </row>
    <row r="1280" spans="15:16" x14ac:dyDescent="0.35">
      <c r="O1280">
        <v>287734</v>
      </c>
      <c r="P1280" s="10">
        <f>SUMIF(TransactionData!$A$2:$A$7396,TransactionAnalysis!O1280,TransactionData!$M$2:$M$7396)</f>
        <v>2.75</v>
      </c>
    </row>
    <row r="1281" spans="15:16" x14ac:dyDescent="0.35">
      <c r="O1281">
        <v>287733</v>
      </c>
      <c r="P1281" s="10">
        <f>SUMIF(TransactionData!$A$2:$A$7396,TransactionAnalysis!O1281,TransactionData!$M$2:$M$7396)</f>
        <v>2.75</v>
      </c>
    </row>
    <row r="1282" spans="15:16" x14ac:dyDescent="0.35">
      <c r="O1282">
        <v>287732</v>
      </c>
      <c r="P1282" s="10">
        <f>SUMIF(TransactionData!$A$2:$A$7396,TransactionAnalysis!O1282,TransactionData!$M$2:$M$7396)</f>
        <v>2.75</v>
      </c>
    </row>
    <row r="1283" spans="15:16" x14ac:dyDescent="0.35">
      <c r="O1283">
        <v>287731</v>
      </c>
      <c r="P1283" s="10">
        <f>SUMIF(TransactionData!$A$2:$A$7396,TransactionAnalysis!O1283,TransactionData!$M$2:$M$7396)</f>
        <v>2.75</v>
      </c>
    </row>
    <row r="1284" spans="15:16" x14ac:dyDescent="0.35">
      <c r="O1284">
        <v>287730</v>
      </c>
      <c r="P1284" s="10">
        <f>SUMIF(TransactionData!$A$2:$A$7396,TransactionAnalysis!O1284,TransactionData!$M$2:$M$7396)</f>
        <v>5.5</v>
      </c>
    </row>
    <row r="1285" spans="15:16" x14ac:dyDescent="0.35">
      <c r="O1285">
        <v>287729</v>
      </c>
      <c r="P1285" s="10">
        <f>SUMIF(TransactionData!$A$2:$A$7396,TransactionAnalysis!O1285,TransactionData!$M$2:$M$7396)</f>
        <v>3.75</v>
      </c>
    </row>
    <row r="1286" spans="15:16" x14ac:dyDescent="0.35">
      <c r="O1286">
        <v>287728</v>
      </c>
      <c r="P1286" s="10">
        <f>SUMIF(TransactionData!$A$2:$A$7396,TransactionAnalysis!O1286,TransactionData!$M$2:$M$7396)</f>
        <v>3.75</v>
      </c>
    </row>
    <row r="1287" spans="15:16" x14ac:dyDescent="0.35">
      <c r="O1287">
        <v>287727</v>
      </c>
      <c r="P1287" s="10">
        <f>SUMIF(TransactionData!$A$2:$A$7396,TransactionAnalysis!O1287,TransactionData!$M$2:$M$7396)</f>
        <v>5.75</v>
      </c>
    </row>
    <row r="1288" spans="15:16" x14ac:dyDescent="0.35">
      <c r="O1288">
        <v>287726</v>
      </c>
      <c r="P1288" s="10">
        <f>SUMIF(TransactionData!$A$2:$A$7396,TransactionAnalysis!O1288,TransactionData!$M$2:$M$7396)</f>
        <v>2.75</v>
      </c>
    </row>
    <row r="1289" spans="15:16" x14ac:dyDescent="0.35">
      <c r="O1289">
        <v>287725</v>
      </c>
      <c r="P1289" s="10">
        <f>SUMIF(TransactionData!$A$2:$A$7396,TransactionAnalysis!O1289,TransactionData!$M$2:$M$7396)</f>
        <v>3.5</v>
      </c>
    </row>
    <row r="1290" spans="15:16" x14ac:dyDescent="0.35">
      <c r="O1290">
        <v>287724</v>
      </c>
      <c r="P1290" s="10">
        <f>SUMIF(TransactionData!$A$2:$A$7396,TransactionAnalysis!O1290,TransactionData!$M$2:$M$7396)</f>
        <v>2.75</v>
      </c>
    </row>
    <row r="1291" spans="15:16" x14ac:dyDescent="0.35">
      <c r="O1291">
        <v>287723</v>
      </c>
      <c r="P1291" s="10">
        <f>SUMIF(TransactionData!$A$2:$A$7396,TransactionAnalysis!O1291,TransactionData!$M$2:$M$7396)</f>
        <v>5.75</v>
      </c>
    </row>
    <row r="1292" spans="15:16" x14ac:dyDescent="0.35">
      <c r="O1292">
        <v>287722</v>
      </c>
      <c r="P1292" s="10">
        <f>SUMIF(TransactionData!$A$2:$A$7396,TransactionAnalysis!O1292,TransactionData!$M$2:$M$7396)</f>
        <v>3.75</v>
      </c>
    </row>
    <row r="1293" spans="15:16" x14ac:dyDescent="0.35">
      <c r="O1293">
        <v>287721</v>
      </c>
      <c r="P1293" s="10">
        <f>SUMIF(TransactionData!$A$2:$A$7396,TransactionAnalysis!O1293,TransactionData!$M$2:$M$7396)</f>
        <v>5.5</v>
      </c>
    </row>
    <row r="1294" spans="15:16" x14ac:dyDescent="0.35">
      <c r="O1294">
        <v>287720</v>
      </c>
      <c r="P1294" s="10">
        <f>SUMIF(TransactionData!$A$2:$A$7396,TransactionAnalysis!O1294,TransactionData!$M$2:$M$7396)</f>
        <v>3.75</v>
      </c>
    </row>
    <row r="1295" spans="15:16" x14ac:dyDescent="0.35">
      <c r="O1295">
        <v>287719</v>
      </c>
      <c r="P1295" s="10">
        <f>SUMIF(TransactionData!$A$2:$A$7396,TransactionAnalysis!O1295,TransactionData!$M$2:$M$7396)</f>
        <v>3.75</v>
      </c>
    </row>
    <row r="1296" spans="15:16" x14ac:dyDescent="0.35">
      <c r="O1296">
        <v>287718</v>
      </c>
      <c r="P1296" s="10">
        <f>SUMIF(TransactionData!$A$2:$A$7396,TransactionAnalysis!O1296,TransactionData!$M$2:$M$7396)</f>
        <v>3.75</v>
      </c>
    </row>
    <row r="1297" spans="15:16" x14ac:dyDescent="0.35">
      <c r="O1297">
        <v>287717</v>
      </c>
      <c r="P1297" s="10">
        <f>SUMIF(TransactionData!$A$2:$A$7396,TransactionAnalysis!O1297,TransactionData!$M$2:$M$7396)</f>
        <v>3.75</v>
      </c>
    </row>
    <row r="1298" spans="15:16" x14ac:dyDescent="0.35">
      <c r="O1298">
        <v>287716</v>
      </c>
      <c r="P1298" s="10">
        <f>SUMIF(TransactionData!$A$2:$A$7396,TransactionAnalysis!O1298,TransactionData!$M$2:$M$7396)</f>
        <v>5.75</v>
      </c>
    </row>
    <row r="1299" spans="15:16" x14ac:dyDescent="0.35">
      <c r="O1299">
        <v>287715</v>
      </c>
      <c r="P1299" s="10">
        <f>SUMIF(TransactionData!$A$2:$A$7396,TransactionAnalysis!O1299,TransactionData!$M$2:$M$7396)</f>
        <v>5.75</v>
      </c>
    </row>
    <row r="1300" spans="15:16" x14ac:dyDescent="0.35">
      <c r="O1300">
        <v>287714</v>
      </c>
      <c r="P1300" s="10">
        <f>SUMIF(TransactionData!$A$2:$A$7396,TransactionAnalysis!O1300,TransactionData!$M$2:$M$7396)</f>
        <v>3.75</v>
      </c>
    </row>
    <row r="1301" spans="15:16" x14ac:dyDescent="0.35">
      <c r="O1301">
        <v>287713</v>
      </c>
      <c r="P1301" s="10">
        <f>SUMIF(TransactionData!$A$2:$A$7396,TransactionAnalysis!O1301,TransactionData!$M$2:$M$7396)</f>
        <v>3.75</v>
      </c>
    </row>
    <row r="1302" spans="15:16" x14ac:dyDescent="0.35">
      <c r="O1302">
        <v>287712</v>
      </c>
      <c r="P1302" s="10">
        <f>SUMIF(TransactionData!$A$2:$A$7396,TransactionAnalysis!O1302,TransactionData!$M$2:$M$7396)</f>
        <v>5.75</v>
      </c>
    </row>
    <row r="1303" spans="15:16" x14ac:dyDescent="0.35">
      <c r="O1303">
        <v>287711</v>
      </c>
      <c r="P1303" s="10">
        <f>SUMIF(TransactionData!$A$2:$A$7396,TransactionAnalysis!O1303,TransactionData!$M$2:$M$7396)</f>
        <v>2.75</v>
      </c>
    </row>
    <row r="1304" spans="15:16" x14ac:dyDescent="0.35">
      <c r="O1304">
        <v>287710</v>
      </c>
      <c r="P1304" s="10">
        <f>SUMIF(TransactionData!$A$2:$A$7396,TransactionAnalysis!O1304,TransactionData!$M$2:$M$7396)</f>
        <v>2.75</v>
      </c>
    </row>
    <row r="1305" spans="15:16" x14ac:dyDescent="0.35">
      <c r="O1305">
        <v>288220</v>
      </c>
      <c r="P1305" s="10">
        <f>SUMIF(TransactionData!$A$2:$A$7396,TransactionAnalysis!O1305,TransactionData!$M$2:$M$7396)</f>
        <v>4.25</v>
      </c>
    </row>
    <row r="1306" spans="15:16" x14ac:dyDescent="0.35">
      <c r="O1306">
        <v>288219</v>
      </c>
      <c r="P1306" s="10">
        <f>SUMIF(TransactionData!$A$2:$A$7396,TransactionAnalysis!O1306,TransactionData!$M$2:$M$7396)</f>
        <v>3.75</v>
      </c>
    </row>
    <row r="1307" spans="15:16" x14ac:dyDescent="0.35">
      <c r="O1307">
        <v>288218</v>
      </c>
      <c r="P1307" s="10">
        <f>SUMIF(TransactionData!$A$2:$A$7396,TransactionAnalysis!O1307,TransactionData!$M$2:$M$7396)</f>
        <v>10</v>
      </c>
    </row>
    <row r="1308" spans="15:16" x14ac:dyDescent="0.35">
      <c r="O1308">
        <v>288216</v>
      </c>
      <c r="P1308" s="10">
        <f>SUMIF(TransactionData!$A$2:$A$7396,TransactionAnalysis!O1308,TransactionData!$M$2:$M$7396)</f>
        <v>1.25</v>
      </c>
    </row>
    <row r="1309" spans="15:16" x14ac:dyDescent="0.35">
      <c r="O1309">
        <v>288215</v>
      </c>
      <c r="P1309" s="10">
        <f>SUMIF(TransactionData!$A$2:$A$7396,TransactionAnalysis!O1309,TransactionData!$M$2:$M$7396)</f>
        <v>3.75</v>
      </c>
    </row>
    <row r="1310" spans="15:16" x14ac:dyDescent="0.35">
      <c r="O1310">
        <v>288214</v>
      </c>
      <c r="P1310" s="10">
        <f>SUMIF(TransactionData!$A$2:$A$7396,TransactionAnalysis!O1310,TransactionData!$M$2:$M$7396)</f>
        <v>1.25</v>
      </c>
    </row>
    <row r="1311" spans="15:16" x14ac:dyDescent="0.35">
      <c r="O1311">
        <v>288213</v>
      </c>
      <c r="P1311" s="10">
        <f>SUMIF(TransactionData!$A$2:$A$7396,TransactionAnalysis!O1311,TransactionData!$M$2:$M$7396)</f>
        <v>2.25</v>
      </c>
    </row>
    <row r="1312" spans="15:16" x14ac:dyDescent="0.35">
      <c r="O1312">
        <v>288212</v>
      </c>
      <c r="P1312" s="10">
        <f>SUMIF(TransactionData!$A$2:$A$7396,TransactionAnalysis!O1312,TransactionData!$M$2:$M$7396)</f>
        <v>4.25</v>
      </c>
    </row>
    <row r="1313" spans="15:16" x14ac:dyDescent="0.35">
      <c r="O1313">
        <v>288210</v>
      </c>
      <c r="P1313" s="10">
        <f>SUMIF(TransactionData!$A$2:$A$7396,TransactionAnalysis!O1313,TransactionData!$M$2:$M$7396)</f>
        <v>4.75</v>
      </c>
    </row>
    <row r="1314" spans="15:16" x14ac:dyDescent="0.35">
      <c r="O1314">
        <v>288209</v>
      </c>
      <c r="P1314" s="10">
        <f>SUMIF(TransactionData!$A$2:$A$7396,TransactionAnalysis!O1314,TransactionData!$M$2:$M$7396)</f>
        <v>3.5</v>
      </c>
    </row>
    <row r="1315" spans="15:16" x14ac:dyDescent="0.35">
      <c r="O1315">
        <v>288208</v>
      </c>
      <c r="P1315" s="10">
        <f>SUMIF(TransactionData!$A$2:$A$7396,TransactionAnalysis!O1315,TransactionData!$M$2:$M$7396)</f>
        <v>3.5</v>
      </c>
    </row>
    <row r="1316" spans="15:16" x14ac:dyDescent="0.35">
      <c r="O1316">
        <v>288207</v>
      </c>
      <c r="P1316" s="10">
        <f>SUMIF(TransactionData!$A$2:$A$7396,TransactionAnalysis!O1316,TransactionData!$M$2:$M$7396)</f>
        <v>4.5</v>
      </c>
    </row>
    <row r="1317" spans="15:16" x14ac:dyDescent="0.35">
      <c r="O1317">
        <v>288206</v>
      </c>
      <c r="P1317" s="10">
        <f>SUMIF(TransactionData!$A$2:$A$7396,TransactionAnalysis!O1317,TransactionData!$M$2:$M$7396)</f>
        <v>4.75</v>
      </c>
    </row>
    <row r="1318" spans="15:16" x14ac:dyDescent="0.35">
      <c r="O1318">
        <v>288205</v>
      </c>
      <c r="P1318" s="10">
        <f>SUMIF(TransactionData!$A$2:$A$7396,TransactionAnalysis!O1318,TransactionData!$M$2:$M$7396)</f>
        <v>5.5</v>
      </c>
    </row>
    <row r="1319" spans="15:16" x14ac:dyDescent="0.35">
      <c r="O1319">
        <v>288204</v>
      </c>
      <c r="P1319" s="10">
        <f>SUMIF(TransactionData!$A$2:$A$7396,TransactionAnalysis!O1319,TransactionData!$M$2:$M$7396)</f>
        <v>9</v>
      </c>
    </row>
    <row r="1320" spans="15:16" x14ac:dyDescent="0.35">
      <c r="O1320">
        <v>288203</v>
      </c>
      <c r="P1320" s="10">
        <f>SUMIF(TransactionData!$A$2:$A$7396,TransactionAnalysis!O1320,TransactionData!$M$2:$M$7396)</f>
        <v>4.25</v>
      </c>
    </row>
    <row r="1321" spans="15:16" x14ac:dyDescent="0.35">
      <c r="O1321">
        <v>288202</v>
      </c>
      <c r="P1321" s="10">
        <f>SUMIF(TransactionData!$A$2:$A$7396,TransactionAnalysis!O1321,TransactionData!$M$2:$M$7396)</f>
        <v>4.75</v>
      </c>
    </row>
    <row r="1322" spans="15:16" x14ac:dyDescent="0.35">
      <c r="O1322">
        <v>288199</v>
      </c>
      <c r="P1322" s="10">
        <f>SUMIF(TransactionData!$A$2:$A$7396,TransactionAnalysis!O1322,TransactionData!$M$2:$M$7396)</f>
        <v>3.5</v>
      </c>
    </row>
    <row r="1323" spans="15:16" x14ac:dyDescent="0.35">
      <c r="O1323">
        <v>288197</v>
      </c>
      <c r="P1323" s="10">
        <f>SUMIF(TransactionData!$A$2:$A$7396,TransactionAnalysis!O1323,TransactionData!$M$2:$M$7396)</f>
        <v>3.5</v>
      </c>
    </row>
    <row r="1324" spans="15:16" x14ac:dyDescent="0.35">
      <c r="O1324">
        <v>288196</v>
      </c>
      <c r="P1324" s="10">
        <f>SUMIF(TransactionData!$A$2:$A$7396,TransactionAnalysis!O1324,TransactionData!$M$2:$M$7396)</f>
        <v>3.75</v>
      </c>
    </row>
    <row r="1325" spans="15:16" x14ac:dyDescent="0.35">
      <c r="O1325">
        <v>288195</v>
      </c>
      <c r="P1325" s="10">
        <f>SUMIF(TransactionData!$A$2:$A$7396,TransactionAnalysis!O1325,TransactionData!$M$2:$M$7396)</f>
        <v>8.5</v>
      </c>
    </row>
    <row r="1326" spans="15:16" x14ac:dyDescent="0.35">
      <c r="O1326">
        <v>288194</v>
      </c>
      <c r="P1326" s="10">
        <f>SUMIF(TransactionData!$A$2:$A$7396,TransactionAnalysis!O1326,TransactionData!$M$2:$M$7396)</f>
        <v>10.5</v>
      </c>
    </row>
    <row r="1327" spans="15:16" x14ac:dyDescent="0.35">
      <c r="O1327">
        <v>288193</v>
      </c>
      <c r="P1327" s="10">
        <f>SUMIF(TransactionData!$A$2:$A$7396,TransactionAnalysis!O1327,TransactionData!$M$2:$M$7396)</f>
        <v>5.5</v>
      </c>
    </row>
    <row r="1328" spans="15:16" x14ac:dyDescent="0.35">
      <c r="O1328">
        <v>288192</v>
      </c>
      <c r="P1328" s="10">
        <f>SUMIF(TransactionData!$A$2:$A$7396,TransactionAnalysis!O1328,TransactionData!$M$2:$M$7396)</f>
        <v>5</v>
      </c>
    </row>
    <row r="1329" spans="15:16" x14ac:dyDescent="0.35">
      <c r="O1329">
        <v>288191</v>
      </c>
      <c r="P1329" s="10">
        <f>SUMIF(TransactionData!$A$2:$A$7396,TransactionAnalysis!O1329,TransactionData!$M$2:$M$7396)</f>
        <v>4.25</v>
      </c>
    </row>
    <row r="1330" spans="15:16" x14ac:dyDescent="0.35">
      <c r="O1330">
        <v>288190</v>
      </c>
      <c r="P1330" s="10">
        <f>SUMIF(TransactionData!$A$2:$A$7396,TransactionAnalysis!O1330,TransactionData!$M$2:$M$7396)</f>
        <v>7</v>
      </c>
    </row>
    <row r="1331" spans="15:16" x14ac:dyDescent="0.35">
      <c r="O1331">
        <v>288189</v>
      </c>
      <c r="P1331" s="10">
        <f>SUMIF(TransactionData!$A$2:$A$7396,TransactionAnalysis!O1331,TransactionData!$M$2:$M$7396)</f>
        <v>29.9</v>
      </c>
    </row>
    <row r="1332" spans="15:16" x14ac:dyDescent="0.35">
      <c r="O1332">
        <v>288188</v>
      </c>
      <c r="P1332" s="10">
        <f>SUMIF(TransactionData!$A$2:$A$7396,TransactionAnalysis!O1332,TransactionData!$M$2:$M$7396)</f>
        <v>8.25</v>
      </c>
    </row>
    <row r="1333" spans="15:16" x14ac:dyDescent="0.35">
      <c r="O1333">
        <v>288187</v>
      </c>
      <c r="P1333" s="10">
        <f>SUMIF(TransactionData!$A$2:$A$7396,TransactionAnalysis!O1333,TransactionData!$M$2:$M$7396)</f>
        <v>5</v>
      </c>
    </row>
    <row r="1334" spans="15:16" x14ac:dyDescent="0.35">
      <c r="O1334">
        <v>288186</v>
      </c>
      <c r="P1334" s="10">
        <f>SUMIF(TransactionData!$A$2:$A$7396,TransactionAnalysis!O1334,TransactionData!$M$2:$M$7396)</f>
        <v>6</v>
      </c>
    </row>
    <row r="1335" spans="15:16" x14ac:dyDescent="0.35">
      <c r="O1335">
        <v>288185</v>
      </c>
      <c r="P1335" s="10">
        <f>SUMIF(TransactionData!$A$2:$A$7396,TransactionAnalysis!O1335,TransactionData!$M$2:$M$7396)</f>
        <v>1.25</v>
      </c>
    </row>
    <row r="1336" spans="15:16" x14ac:dyDescent="0.35">
      <c r="O1336">
        <v>288184</v>
      </c>
      <c r="P1336" s="10">
        <f>SUMIF(TransactionData!$A$2:$A$7396,TransactionAnalysis!O1336,TransactionData!$M$2:$M$7396)</f>
        <v>4.75</v>
      </c>
    </row>
    <row r="1337" spans="15:16" x14ac:dyDescent="0.35">
      <c r="O1337">
        <v>288183</v>
      </c>
      <c r="P1337" s="10">
        <f>SUMIF(TransactionData!$A$2:$A$7396,TransactionAnalysis!O1337,TransactionData!$M$2:$M$7396)</f>
        <v>14.95</v>
      </c>
    </row>
    <row r="1338" spans="15:16" x14ac:dyDescent="0.35">
      <c r="O1338">
        <v>288182</v>
      </c>
      <c r="P1338" s="10">
        <f>SUMIF(TransactionData!$A$2:$A$7396,TransactionAnalysis!O1338,TransactionData!$M$2:$M$7396)</f>
        <v>10</v>
      </c>
    </row>
    <row r="1339" spans="15:16" x14ac:dyDescent="0.35">
      <c r="O1339">
        <v>288181</v>
      </c>
      <c r="P1339" s="10">
        <f>SUMIF(TransactionData!$A$2:$A$7396,TransactionAnalysis!O1339,TransactionData!$M$2:$M$7396)</f>
        <v>4.75</v>
      </c>
    </row>
    <row r="1340" spans="15:16" x14ac:dyDescent="0.35">
      <c r="O1340">
        <v>288179</v>
      </c>
      <c r="P1340" s="10">
        <f>SUMIF(TransactionData!$A$2:$A$7396,TransactionAnalysis!O1340,TransactionData!$M$2:$M$7396)</f>
        <v>12.95</v>
      </c>
    </row>
    <row r="1341" spans="15:16" x14ac:dyDescent="0.35">
      <c r="O1341">
        <v>288178</v>
      </c>
      <c r="P1341" s="10">
        <f>SUMIF(TransactionData!$A$2:$A$7396,TransactionAnalysis!O1341,TransactionData!$M$2:$M$7396)</f>
        <v>4.75</v>
      </c>
    </row>
    <row r="1342" spans="15:16" x14ac:dyDescent="0.35">
      <c r="O1342">
        <v>288177</v>
      </c>
      <c r="P1342" s="10">
        <f>SUMIF(TransactionData!$A$2:$A$7396,TransactionAnalysis!O1342,TransactionData!$M$2:$M$7396)</f>
        <v>4.75</v>
      </c>
    </row>
    <row r="1343" spans="15:16" x14ac:dyDescent="0.35">
      <c r="O1343">
        <v>288176</v>
      </c>
      <c r="P1343" s="10">
        <f>SUMIF(TransactionData!$A$2:$A$7396,TransactionAnalysis!O1343,TransactionData!$M$2:$M$7396)</f>
        <v>8.5</v>
      </c>
    </row>
    <row r="1344" spans="15:16" x14ac:dyDescent="0.35">
      <c r="O1344">
        <v>288175</v>
      </c>
      <c r="P1344" s="10">
        <f>SUMIF(TransactionData!$A$2:$A$7396,TransactionAnalysis!O1344,TransactionData!$M$2:$M$7396)</f>
        <v>3</v>
      </c>
    </row>
    <row r="1345" spans="15:16" x14ac:dyDescent="0.35">
      <c r="O1345">
        <v>288174</v>
      </c>
      <c r="P1345" s="10">
        <f>SUMIF(TransactionData!$A$2:$A$7396,TransactionAnalysis!O1345,TransactionData!$M$2:$M$7396)</f>
        <v>3.5</v>
      </c>
    </row>
    <row r="1346" spans="15:16" x14ac:dyDescent="0.35">
      <c r="O1346">
        <v>288173</v>
      </c>
      <c r="P1346" s="10">
        <f>SUMIF(TransactionData!$A$2:$A$7396,TransactionAnalysis!O1346,TransactionData!$M$2:$M$7396)</f>
        <v>4</v>
      </c>
    </row>
    <row r="1347" spans="15:16" x14ac:dyDescent="0.35">
      <c r="O1347">
        <v>288172</v>
      </c>
      <c r="P1347" s="10">
        <f>SUMIF(TransactionData!$A$2:$A$7396,TransactionAnalysis!O1347,TransactionData!$M$2:$M$7396)</f>
        <v>2.25</v>
      </c>
    </row>
    <row r="1348" spans="15:16" x14ac:dyDescent="0.35">
      <c r="O1348">
        <v>288171</v>
      </c>
      <c r="P1348" s="10">
        <f>SUMIF(TransactionData!$A$2:$A$7396,TransactionAnalysis!O1348,TransactionData!$M$2:$M$7396)</f>
        <v>6.5</v>
      </c>
    </row>
    <row r="1349" spans="15:16" x14ac:dyDescent="0.35">
      <c r="O1349">
        <v>288170</v>
      </c>
      <c r="P1349" s="10">
        <f>SUMIF(TransactionData!$A$2:$A$7396,TransactionAnalysis!O1349,TransactionData!$M$2:$M$7396)</f>
        <v>29.9</v>
      </c>
    </row>
    <row r="1350" spans="15:16" x14ac:dyDescent="0.35">
      <c r="O1350">
        <v>288169</v>
      </c>
      <c r="P1350" s="10">
        <f>SUMIF(TransactionData!$A$2:$A$7396,TransactionAnalysis!O1350,TransactionData!$M$2:$M$7396)</f>
        <v>14.95</v>
      </c>
    </row>
    <row r="1351" spans="15:16" x14ac:dyDescent="0.35">
      <c r="O1351">
        <v>288168</v>
      </c>
      <c r="P1351" s="10">
        <f>SUMIF(TransactionData!$A$2:$A$7396,TransactionAnalysis!O1351,TransactionData!$M$2:$M$7396)</f>
        <v>20.45</v>
      </c>
    </row>
    <row r="1352" spans="15:16" x14ac:dyDescent="0.35">
      <c r="O1352">
        <v>288167</v>
      </c>
      <c r="P1352" s="10">
        <f>SUMIF(TransactionData!$A$2:$A$7396,TransactionAnalysis!O1352,TransactionData!$M$2:$M$7396)</f>
        <v>3.5</v>
      </c>
    </row>
    <row r="1353" spans="15:16" x14ac:dyDescent="0.35">
      <c r="O1353">
        <v>288164</v>
      </c>
      <c r="P1353" s="10">
        <f>SUMIF(TransactionData!$A$2:$A$7396,TransactionAnalysis!O1353,TransactionData!$M$2:$M$7396)</f>
        <v>3.5</v>
      </c>
    </row>
    <row r="1354" spans="15:16" x14ac:dyDescent="0.35">
      <c r="O1354">
        <v>288163</v>
      </c>
      <c r="P1354" s="10">
        <f>SUMIF(TransactionData!$A$2:$A$7396,TransactionAnalysis!O1354,TransactionData!$M$2:$M$7396)</f>
        <v>45.5</v>
      </c>
    </row>
    <row r="1355" spans="15:16" x14ac:dyDescent="0.35">
      <c r="O1355">
        <v>288162</v>
      </c>
      <c r="P1355" s="10">
        <f>SUMIF(TransactionData!$A$2:$A$7396,TransactionAnalysis!O1355,TransactionData!$M$2:$M$7396)</f>
        <v>7</v>
      </c>
    </row>
    <row r="1356" spans="15:16" x14ac:dyDescent="0.35">
      <c r="O1356">
        <v>288161</v>
      </c>
      <c r="P1356" s="10">
        <f>SUMIF(TransactionData!$A$2:$A$7396,TransactionAnalysis!O1356,TransactionData!$M$2:$M$7396)</f>
        <v>5.5</v>
      </c>
    </row>
    <row r="1357" spans="15:16" x14ac:dyDescent="0.35">
      <c r="O1357">
        <v>288160</v>
      </c>
      <c r="P1357" s="10">
        <f>SUMIF(TransactionData!$A$2:$A$7396,TransactionAnalysis!O1357,TransactionData!$M$2:$M$7396)</f>
        <v>4.75</v>
      </c>
    </row>
    <row r="1358" spans="15:16" x14ac:dyDescent="0.35">
      <c r="O1358">
        <v>288159</v>
      </c>
      <c r="P1358" s="10">
        <f>SUMIF(TransactionData!$A$2:$A$7396,TransactionAnalysis!O1358,TransactionData!$M$2:$M$7396)</f>
        <v>5</v>
      </c>
    </row>
    <row r="1359" spans="15:16" x14ac:dyDescent="0.35">
      <c r="O1359">
        <v>288158</v>
      </c>
      <c r="P1359" s="10">
        <f>SUMIF(TransactionData!$A$2:$A$7396,TransactionAnalysis!O1359,TransactionData!$M$2:$M$7396)</f>
        <v>11</v>
      </c>
    </row>
    <row r="1360" spans="15:16" x14ac:dyDescent="0.35">
      <c r="O1360">
        <v>288157</v>
      </c>
      <c r="P1360" s="10">
        <f>SUMIF(TransactionData!$A$2:$A$7396,TransactionAnalysis!O1360,TransactionData!$M$2:$M$7396)</f>
        <v>8.5</v>
      </c>
    </row>
    <row r="1361" spans="15:16" x14ac:dyDescent="0.35">
      <c r="O1361">
        <v>288156</v>
      </c>
      <c r="P1361" s="10">
        <f>SUMIF(TransactionData!$A$2:$A$7396,TransactionAnalysis!O1361,TransactionData!$M$2:$M$7396)</f>
        <v>5.5</v>
      </c>
    </row>
    <row r="1362" spans="15:16" x14ac:dyDescent="0.35">
      <c r="O1362">
        <v>288155</v>
      </c>
      <c r="P1362" s="10">
        <f>SUMIF(TransactionData!$A$2:$A$7396,TransactionAnalysis!O1362,TransactionData!$M$2:$M$7396)</f>
        <v>19.7</v>
      </c>
    </row>
    <row r="1363" spans="15:16" x14ac:dyDescent="0.35">
      <c r="O1363">
        <v>288154</v>
      </c>
      <c r="P1363" s="10">
        <f>SUMIF(TransactionData!$A$2:$A$7396,TransactionAnalysis!O1363,TransactionData!$M$2:$M$7396)</f>
        <v>2.25</v>
      </c>
    </row>
    <row r="1364" spans="15:16" x14ac:dyDescent="0.35">
      <c r="O1364">
        <v>288153</v>
      </c>
      <c r="P1364" s="10">
        <f>SUMIF(TransactionData!$A$2:$A$7396,TransactionAnalysis!O1364,TransactionData!$M$2:$M$7396)</f>
        <v>3.75</v>
      </c>
    </row>
    <row r="1365" spans="15:16" x14ac:dyDescent="0.35">
      <c r="O1365">
        <v>288152</v>
      </c>
      <c r="P1365" s="10">
        <f>SUMIF(TransactionData!$A$2:$A$7396,TransactionAnalysis!O1365,TransactionData!$M$2:$M$7396)</f>
        <v>15</v>
      </c>
    </row>
    <row r="1366" spans="15:16" x14ac:dyDescent="0.35">
      <c r="O1366">
        <v>288150</v>
      </c>
      <c r="P1366" s="10">
        <f>SUMIF(TransactionData!$A$2:$A$7396,TransactionAnalysis!O1366,TransactionData!$M$2:$M$7396)</f>
        <v>4.75</v>
      </c>
    </row>
    <row r="1367" spans="15:16" x14ac:dyDescent="0.35">
      <c r="O1367">
        <v>288149</v>
      </c>
      <c r="P1367" s="10">
        <f>SUMIF(TransactionData!$A$2:$A$7396,TransactionAnalysis!O1367,TransactionData!$M$2:$M$7396)</f>
        <v>3.5</v>
      </c>
    </row>
    <row r="1368" spans="15:16" x14ac:dyDescent="0.35">
      <c r="O1368">
        <v>288148</v>
      </c>
      <c r="P1368" s="10">
        <f>SUMIF(TransactionData!$A$2:$A$7396,TransactionAnalysis!O1368,TransactionData!$M$2:$M$7396)</f>
        <v>4.75</v>
      </c>
    </row>
    <row r="1369" spans="15:16" x14ac:dyDescent="0.35">
      <c r="O1369">
        <v>288147</v>
      </c>
      <c r="P1369" s="10">
        <f>SUMIF(TransactionData!$A$2:$A$7396,TransactionAnalysis!O1369,TransactionData!$M$2:$M$7396)</f>
        <v>4.75</v>
      </c>
    </row>
    <row r="1370" spans="15:16" x14ac:dyDescent="0.35">
      <c r="O1370">
        <v>288146</v>
      </c>
      <c r="P1370" s="10">
        <f>SUMIF(TransactionData!$A$2:$A$7396,TransactionAnalysis!O1370,TransactionData!$M$2:$M$7396)</f>
        <v>3</v>
      </c>
    </row>
    <row r="1371" spans="15:16" x14ac:dyDescent="0.35">
      <c r="O1371">
        <v>288144</v>
      </c>
      <c r="P1371" s="10">
        <f>SUMIF(TransactionData!$A$2:$A$7396,TransactionAnalysis!O1371,TransactionData!$M$2:$M$7396)</f>
        <v>3.5</v>
      </c>
    </row>
    <row r="1372" spans="15:16" x14ac:dyDescent="0.35">
      <c r="O1372">
        <v>288143</v>
      </c>
      <c r="P1372" s="10">
        <f>SUMIF(TransactionData!$A$2:$A$7396,TransactionAnalysis!O1372,TransactionData!$M$2:$M$7396)</f>
        <v>6.75</v>
      </c>
    </row>
    <row r="1373" spans="15:16" x14ac:dyDescent="0.35">
      <c r="O1373">
        <v>288142</v>
      </c>
      <c r="P1373" s="10">
        <f>SUMIF(TransactionData!$A$2:$A$7396,TransactionAnalysis!O1373,TransactionData!$M$2:$M$7396)</f>
        <v>2.25</v>
      </c>
    </row>
    <row r="1374" spans="15:16" x14ac:dyDescent="0.35">
      <c r="O1374">
        <v>288141</v>
      </c>
      <c r="P1374" s="10">
        <f>SUMIF(TransactionData!$A$2:$A$7396,TransactionAnalysis!O1374,TransactionData!$M$2:$M$7396)</f>
        <v>7</v>
      </c>
    </row>
    <row r="1375" spans="15:16" x14ac:dyDescent="0.35">
      <c r="O1375">
        <v>288140</v>
      </c>
      <c r="P1375" s="10">
        <f>SUMIF(TransactionData!$A$2:$A$7396,TransactionAnalysis!O1375,TransactionData!$M$2:$M$7396)</f>
        <v>4.75</v>
      </c>
    </row>
    <row r="1376" spans="15:16" x14ac:dyDescent="0.35">
      <c r="O1376">
        <v>288139</v>
      </c>
      <c r="P1376" s="10">
        <f>SUMIF(TransactionData!$A$2:$A$7396,TransactionAnalysis!O1376,TransactionData!$M$2:$M$7396)</f>
        <v>4.25</v>
      </c>
    </row>
    <row r="1377" spans="15:16" x14ac:dyDescent="0.35">
      <c r="O1377">
        <v>288138</v>
      </c>
      <c r="P1377" s="10">
        <f>SUMIF(TransactionData!$A$2:$A$7396,TransactionAnalysis!O1377,TransactionData!$M$2:$M$7396)</f>
        <v>4.75</v>
      </c>
    </row>
    <row r="1378" spans="15:16" x14ac:dyDescent="0.35">
      <c r="O1378">
        <v>288136</v>
      </c>
      <c r="P1378" s="10">
        <f>SUMIF(TransactionData!$A$2:$A$7396,TransactionAnalysis!O1378,TransactionData!$M$2:$M$7396)</f>
        <v>2.5</v>
      </c>
    </row>
    <row r="1379" spans="15:16" x14ac:dyDescent="0.35">
      <c r="O1379">
        <v>288135</v>
      </c>
      <c r="P1379" s="10">
        <f>SUMIF(TransactionData!$A$2:$A$7396,TransactionAnalysis!O1379,TransactionData!$M$2:$M$7396)</f>
        <v>4.25</v>
      </c>
    </row>
    <row r="1380" spans="15:16" x14ac:dyDescent="0.35">
      <c r="O1380">
        <v>288134</v>
      </c>
      <c r="P1380" s="10">
        <f>SUMIF(TransactionData!$A$2:$A$7396,TransactionAnalysis!O1380,TransactionData!$M$2:$M$7396)</f>
        <v>8.5</v>
      </c>
    </row>
    <row r="1381" spans="15:16" x14ac:dyDescent="0.35">
      <c r="O1381">
        <v>288133</v>
      </c>
      <c r="P1381" s="10">
        <f>SUMIF(TransactionData!$A$2:$A$7396,TransactionAnalysis!O1381,TransactionData!$M$2:$M$7396)</f>
        <v>16.45</v>
      </c>
    </row>
    <row r="1382" spans="15:16" x14ac:dyDescent="0.35">
      <c r="O1382">
        <v>288132</v>
      </c>
      <c r="P1382" s="10">
        <f>SUMIF(TransactionData!$A$2:$A$7396,TransactionAnalysis!O1382,TransactionData!$M$2:$M$7396)</f>
        <v>3.75</v>
      </c>
    </row>
    <row r="1383" spans="15:16" x14ac:dyDescent="0.35">
      <c r="O1383">
        <v>288131</v>
      </c>
      <c r="P1383" s="10">
        <f>SUMIF(TransactionData!$A$2:$A$7396,TransactionAnalysis!O1383,TransactionData!$M$2:$M$7396)</f>
        <v>9.5</v>
      </c>
    </row>
    <row r="1384" spans="15:16" x14ac:dyDescent="0.35">
      <c r="O1384">
        <v>288129</v>
      </c>
      <c r="P1384" s="10">
        <f>SUMIF(TransactionData!$A$2:$A$7396,TransactionAnalysis!O1384,TransactionData!$M$2:$M$7396)</f>
        <v>7</v>
      </c>
    </row>
    <row r="1385" spans="15:16" x14ac:dyDescent="0.35">
      <c r="O1385">
        <v>288128</v>
      </c>
      <c r="P1385" s="10">
        <f>SUMIF(TransactionData!$A$2:$A$7396,TransactionAnalysis!O1385,TransactionData!$M$2:$M$7396)</f>
        <v>4.75</v>
      </c>
    </row>
    <row r="1386" spans="15:16" x14ac:dyDescent="0.35">
      <c r="O1386">
        <v>288127</v>
      </c>
      <c r="P1386" s="10">
        <f>SUMIF(TransactionData!$A$2:$A$7396,TransactionAnalysis!O1386,TransactionData!$M$2:$M$7396)</f>
        <v>4.25</v>
      </c>
    </row>
    <row r="1387" spans="15:16" x14ac:dyDescent="0.35">
      <c r="O1387">
        <v>288126</v>
      </c>
      <c r="P1387" s="10">
        <f>SUMIF(TransactionData!$A$2:$A$7396,TransactionAnalysis!O1387,TransactionData!$M$2:$M$7396)</f>
        <v>9</v>
      </c>
    </row>
    <row r="1388" spans="15:16" x14ac:dyDescent="0.35">
      <c r="O1388">
        <v>288125</v>
      </c>
      <c r="P1388" s="10">
        <f>SUMIF(TransactionData!$A$2:$A$7396,TransactionAnalysis!O1388,TransactionData!$M$2:$M$7396)</f>
        <v>3.75</v>
      </c>
    </row>
    <row r="1389" spans="15:16" x14ac:dyDescent="0.35">
      <c r="O1389">
        <v>288123</v>
      </c>
      <c r="P1389" s="10">
        <f>SUMIF(TransactionData!$A$2:$A$7396,TransactionAnalysis!O1389,TransactionData!$M$2:$M$7396)</f>
        <v>4.75</v>
      </c>
    </row>
    <row r="1390" spans="15:16" x14ac:dyDescent="0.35">
      <c r="O1390">
        <v>288122</v>
      </c>
      <c r="P1390" s="10">
        <f>SUMIF(TransactionData!$A$2:$A$7396,TransactionAnalysis!O1390,TransactionData!$M$2:$M$7396)</f>
        <v>4.25</v>
      </c>
    </row>
    <row r="1391" spans="15:16" x14ac:dyDescent="0.35">
      <c r="O1391">
        <v>288121</v>
      </c>
      <c r="P1391" s="10">
        <f>SUMIF(TransactionData!$A$2:$A$7396,TransactionAnalysis!O1391,TransactionData!$M$2:$M$7396)</f>
        <v>5.5</v>
      </c>
    </row>
    <row r="1392" spans="15:16" x14ac:dyDescent="0.35">
      <c r="O1392">
        <v>288120</v>
      </c>
      <c r="P1392" s="10">
        <f>SUMIF(TransactionData!$A$2:$A$7396,TransactionAnalysis!O1392,TransactionData!$M$2:$M$7396)</f>
        <v>5.5</v>
      </c>
    </row>
    <row r="1393" spans="15:16" x14ac:dyDescent="0.35">
      <c r="O1393">
        <v>288119</v>
      </c>
      <c r="P1393" s="10">
        <f>SUMIF(TransactionData!$A$2:$A$7396,TransactionAnalysis!O1393,TransactionData!$M$2:$M$7396)</f>
        <v>11</v>
      </c>
    </row>
    <row r="1394" spans="15:16" x14ac:dyDescent="0.35">
      <c r="O1394">
        <v>288118</v>
      </c>
      <c r="P1394" s="10">
        <f>SUMIF(TransactionData!$A$2:$A$7396,TransactionAnalysis!O1394,TransactionData!$M$2:$M$7396)</f>
        <v>2.25</v>
      </c>
    </row>
    <row r="1395" spans="15:16" x14ac:dyDescent="0.35">
      <c r="O1395">
        <v>288117</v>
      </c>
      <c r="P1395" s="10">
        <f>SUMIF(TransactionData!$A$2:$A$7396,TransactionAnalysis!O1395,TransactionData!$M$2:$M$7396)</f>
        <v>4.25</v>
      </c>
    </row>
    <row r="1396" spans="15:16" x14ac:dyDescent="0.35">
      <c r="O1396">
        <v>288116</v>
      </c>
      <c r="P1396" s="10">
        <f>SUMIF(TransactionData!$A$2:$A$7396,TransactionAnalysis!O1396,TransactionData!$M$2:$M$7396)</f>
        <v>4.75</v>
      </c>
    </row>
    <row r="1397" spans="15:16" x14ac:dyDescent="0.35">
      <c r="O1397">
        <v>288115</v>
      </c>
      <c r="P1397" s="10">
        <f>SUMIF(TransactionData!$A$2:$A$7396,TransactionAnalysis!O1397,TransactionData!$M$2:$M$7396)</f>
        <v>4.25</v>
      </c>
    </row>
    <row r="1398" spans="15:16" x14ac:dyDescent="0.35">
      <c r="O1398">
        <v>288114</v>
      </c>
      <c r="P1398" s="10">
        <f>SUMIF(TransactionData!$A$2:$A$7396,TransactionAnalysis!O1398,TransactionData!$M$2:$M$7396)</f>
        <v>4.75</v>
      </c>
    </row>
    <row r="1399" spans="15:16" x14ac:dyDescent="0.35">
      <c r="O1399">
        <v>288113</v>
      </c>
      <c r="P1399" s="10">
        <f>SUMIF(TransactionData!$A$2:$A$7396,TransactionAnalysis!O1399,TransactionData!$M$2:$M$7396)</f>
        <v>3.5</v>
      </c>
    </row>
    <row r="1400" spans="15:16" x14ac:dyDescent="0.35">
      <c r="O1400">
        <v>288112</v>
      </c>
      <c r="P1400" s="10">
        <f>SUMIF(TransactionData!$A$2:$A$7396,TransactionAnalysis!O1400,TransactionData!$M$2:$M$7396)</f>
        <v>3.5</v>
      </c>
    </row>
    <row r="1401" spans="15:16" x14ac:dyDescent="0.35">
      <c r="O1401">
        <v>288111</v>
      </c>
      <c r="P1401" s="10">
        <f>SUMIF(TransactionData!$A$2:$A$7396,TransactionAnalysis!O1401,TransactionData!$M$2:$M$7396)</f>
        <v>4.5</v>
      </c>
    </row>
    <row r="1402" spans="15:16" x14ac:dyDescent="0.35">
      <c r="O1402">
        <v>288110</v>
      </c>
      <c r="P1402" s="10">
        <f>SUMIF(TransactionData!$A$2:$A$7396,TransactionAnalysis!O1402,TransactionData!$M$2:$M$7396)</f>
        <v>4.25</v>
      </c>
    </row>
    <row r="1403" spans="15:16" x14ac:dyDescent="0.35">
      <c r="O1403">
        <v>288109</v>
      </c>
      <c r="P1403" s="10">
        <f>SUMIF(TransactionData!$A$2:$A$7396,TransactionAnalysis!O1403,TransactionData!$M$2:$M$7396)</f>
        <v>2.5</v>
      </c>
    </row>
    <row r="1404" spans="15:16" x14ac:dyDescent="0.35">
      <c r="O1404">
        <v>288108</v>
      </c>
      <c r="P1404" s="10">
        <f>SUMIF(TransactionData!$A$2:$A$7396,TransactionAnalysis!O1404,TransactionData!$M$2:$M$7396)</f>
        <v>4.25</v>
      </c>
    </row>
    <row r="1405" spans="15:16" x14ac:dyDescent="0.35">
      <c r="O1405">
        <v>288107</v>
      </c>
      <c r="P1405" s="10">
        <f>SUMIF(TransactionData!$A$2:$A$7396,TransactionAnalysis!O1405,TransactionData!$M$2:$M$7396)</f>
        <v>3.5</v>
      </c>
    </row>
    <row r="1406" spans="15:16" x14ac:dyDescent="0.35">
      <c r="O1406">
        <v>288106</v>
      </c>
      <c r="P1406" s="10">
        <f>SUMIF(TransactionData!$A$2:$A$7396,TransactionAnalysis!O1406,TransactionData!$M$2:$M$7396)</f>
        <v>4.75</v>
      </c>
    </row>
    <row r="1407" spans="15:16" x14ac:dyDescent="0.35">
      <c r="O1407">
        <v>288105</v>
      </c>
      <c r="P1407" s="10">
        <f>SUMIF(TransactionData!$A$2:$A$7396,TransactionAnalysis!O1407,TransactionData!$M$2:$M$7396)</f>
        <v>19.7</v>
      </c>
    </row>
    <row r="1408" spans="15:16" x14ac:dyDescent="0.35">
      <c r="O1408">
        <v>288104</v>
      </c>
      <c r="P1408" s="10">
        <f>SUMIF(TransactionData!$A$2:$A$7396,TransactionAnalysis!O1408,TransactionData!$M$2:$M$7396)</f>
        <v>18.45</v>
      </c>
    </row>
    <row r="1409" spans="15:16" x14ac:dyDescent="0.35">
      <c r="O1409">
        <v>288103</v>
      </c>
      <c r="P1409" s="10">
        <f>SUMIF(TransactionData!$A$2:$A$7396,TransactionAnalysis!O1409,TransactionData!$M$2:$M$7396)</f>
        <v>5.5</v>
      </c>
    </row>
    <row r="1410" spans="15:16" x14ac:dyDescent="0.35">
      <c r="O1410">
        <v>288102</v>
      </c>
      <c r="P1410" s="10">
        <f>SUMIF(TransactionData!$A$2:$A$7396,TransactionAnalysis!O1410,TransactionData!$M$2:$M$7396)</f>
        <v>3</v>
      </c>
    </row>
    <row r="1411" spans="15:16" x14ac:dyDescent="0.35">
      <c r="O1411">
        <v>288101</v>
      </c>
      <c r="P1411" s="10">
        <f>SUMIF(TransactionData!$A$2:$A$7396,TransactionAnalysis!O1411,TransactionData!$M$2:$M$7396)</f>
        <v>4.75</v>
      </c>
    </row>
    <row r="1412" spans="15:16" x14ac:dyDescent="0.35">
      <c r="O1412">
        <v>288099</v>
      </c>
      <c r="P1412" s="10">
        <f>SUMIF(TransactionData!$A$2:$A$7396,TransactionAnalysis!O1412,TransactionData!$M$2:$M$7396)</f>
        <v>7</v>
      </c>
    </row>
    <row r="1413" spans="15:16" x14ac:dyDescent="0.35">
      <c r="O1413">
        <v>288098</v>
      </c>
      <c r="P1413" s="10">
        <f>SUMIF(TransactionData!$A$2:$A$7396,TransactionAnalysis!O1413,TransactionData!$M$2:$M$7396)</f>
        <v>17.2</v>
      </c>
    </row>
    <row r="1414" spans="15:16" x14ac:dyDescent="0.35">
      <c r="O1414">
        <v>288097</v>
      </c>
      <c r="P1414" s="10">
        <f>SUMIF(TransactionData!$A$2:$A$7396,TransactionAnalysis!O1414,TransactionData!$M$2:$M$7396)</f>
        <v>3</v>
      </c>
    </row>
    <row r="1415" spans="15:16" x14ac:dyDescent="0.35">
      <c r="O1415">
        <v>288096</v>
      </c>
      <c r="P1415" s="10">
        <f>SUMIF(TransactionData!$A$2:$A$7396,TransactionAnalysis!O1415,TransactionData!$M$2:$M$7396)</f>
        <v>3.75</v>
      </c>
    </row>
    <row r="1416" spans="15:16" x14ac:dyDescent="0.35">
      <c r="O1416">
        <v>288095</v>
      </c>
      <c r="P1416" s="10">
        <f>SUMIF(TransactionData!$A$2:$A$7396,TransactionAnalysis!O1416,TransactionData!$M$2:$M$7396)</f>
        <v>2.25</v>
      </c>
    </row>
    <row r="1417" spans="15:16" x14ac:dyDescent="0.35">
      <c r="O1417">
        <v>288094</v>
      </c>
      <c r="P1417" s="10">
        <f>SUMIF(TransactionData!$A$2:$A$7396,TransactionAnalysis!O1417,TransactionData!$M$2:$M$7396)</f>
        <v>1.25</v>
      </c>
    </row>
    <row r="1418" spans="15:16" x14ac:dyDescent="0.35">
      <c r="O1418">
        <v>288093</v>
      </c>
      <c r="P1418" s="10">
        <f>SUMIF(TransactionData!$A$2:$A$7396,TransactionAnalysis!O1418,TransactionData!$M$2:$M$7396)</f>
        <v>10.5</v>
      </c>
    </row>
    <row r="1419" spans="15:16" x14ac:dyDescent="0.35">
      <c r="O1419">
        <v>288092</v>
      </c>
      <c r="P1419" s="10">
        <f>SUMIF(TransactionData!$A$2:$A$7396,TransactionAnalysis!O1419,TransactionData!$M$2:$M$7396)</f>
        <v>3.5</v>
      </c>
    </row>
    <row r="1420" spans="15:16" x14ac:dyDescent="0.35">
      <c r="O1420">
        <v>288091</v>
      </c>
      <c r="P1420" s="10">
        <f>SUMIF(TransactionData!$A$2:$A$7396,TransactionAnalysis!O1420,TransactionData!$M$2:$M$7396)</f>
        <v>2.25</v>
      </c>
    </row>
    <row r="1421" spans="15:16" x14ac:dyDescent="0.35">
      <c r="O1421">
        <v>288088</v>
      </c>
      <c r="P1421" s="10">
        <f>SUMIF(TransactionData!$A$2:$A$7396,TransactionAnalysis!O1421,TransactionData!$M$2:$M$7396)</f>
        <v>4.75</v>
      </c>
    </row>
    <row r="1422" spans="15:16" x14ac:dyDescent="0.35">
      <c r="O1422">
        <v>288087</v>
      </c>
      <c r="P1422" s="10">
        <f>SUMIF(TransactionData!$A$2:$A$7396,TransactionAnalysis!O1422,TransactionData!$M$2:$M$7396)</f>
        <v>5.5</v>
      </c>
    </row>
    <row r="1423" spans="15:16" x14ac:dyDescent="0.35">
      <c r="O1423">
        <v>288086</v>
      </c>
      <c r="P1423" s="10">
        <f>SUMIF(TransactionData!$A$2:$A$7396,TransactionAnalysis!O1423,TransactionData!$M$2:$M$7396)</f>
        <v>4.75</v>
      </c>
    </row>
    <row r="1424" spans="15:16" x14ac:dyDescent="0.35">
      <c r="O1424">
        <v>288085</v>
      </c>
      <c r="P1424" s="10">
        <f>SUMIF(TransactionData!$A$2:$A$7396,TransactionAnalysis!O1424,TransactionData!$M$2:$M$7396)</f>
        <v>9</v>
      </c>
    </row>
    <row r="1425" spans="15:16" x14ac:dyDescent="0.35">
      <c r="O1425">
        <v>288084</v>
      </c>
      <c r="P1425" s="10">
        <f>SUMIF(TransactionData!$A$2:$A$7396,TransactionAnalysis!O1425,TransactionData!$M$2:$M$7396)</f>
        <v>3.5</v>
      </c>
    </row>
    <row r="1426" spans="15:16" x14ac:dyDescent="0.35">
      <c r="O1426">
        <v>288083</v>
      </c>
      <c r="P1426" s="10">
        <f>SUMIF(TransactionData!$A$2:$A$7396,TransactionAnalysis!O1426,TransactionData!$M$2:$M$7396)</f>
        <v>3.5</v>
      </c>
    </row>
    <row r="1427" spans="15:16" x14ac:dyDescent="0.35">
      <c r="O1427">
        <v>288082</v>
      </c>
      <c r="P1427" s="10">
        <f>SUMIF(TransactionData!$A$2:$A$7396,TransactionAnalysis!O1427,TransactionData!$M$2:$M$7396)</f>
        <v>3.5</v>
      </c>
    </row>
    <row r="1428" spans="15:16" x14ac:dyDescent="0.35">
      <c r="O1428">
        <v>288081</v>
      </c>
      <c r="P1428" s="10">
        <f>SUMIF(TransactionData!$A$2:$A$7396,TransactionAnalysis!O1428,TransactionData!$M$2:$M$7396)</f>
        <v>3.75</v>
      </c>
    </row>
    <row r="1429" spans="15:16" x14ac:dyDescent="0.35">
      <c r="O1429">
        <v>288080</v>
      </c>
      <c r="P1429" s="10">
        <f>SUMIF(TransactionData!$A$2:$A$7396,TransactionAnalysis!O1429,TransactionData!$M$2:$M$7396)</f>
        <v>17</v>
      </c>
    </row>
    <row r="1430" spans="15:16" x14ac:dyDescent="0.35">
      <c r="O1430">
        <v>288079</v>
      </c>
      <c r="P1430" s="10">
        <f>SUMIF(TransactionData!$A$2:$A$7396,TransactionAnalysis!O1430,TransactionData!$M$2:$M$7396)</f>
        <v>5.5</v>
      </c>
    </row>
    <row r="1431" spans="15:16" x14ac:dyDescent="0.35">
      <c r="O1431">
        <v>288077</v>
      </c>
      <c r="P1431" s="10">
        <f>SUMIF(TransactionData!$A$2:$A$7396,TransactionAnalysis!O1431,TransactionData!$M$2:$M$7396)</f>
        <v>3</v>
      </c>
    </row>
    <row r="1432" spans="15:16" x14ac:dyDescent="0.35">
      <c r="O1432">
        <v>288076</v>
      </c>
      <c r="P1432" s="10">
        <f>SUMIF(TransactionData!$A$2:$A$7396,TransactionAnalysis!O1432,TransactionData!$M$2:$M$7396)</f>
        <v>2.25</v>
      </c>
    </row>
    <row r="1433" spans="15:16" x14ac:dyDescent="0.35">
      <c r="O1433">
        <v>288075</v>
      </c>
      <c r="P1433" s="10">
        <f>SUMIF(TransactionData!$A$2:$A$7396,TransactionAnalysis!O1433,TransactionData!$M$2:$M$7396)</f>
        <v>4.25</v>
      </c>
    </row>
    <row r="1434" spans="15:16" x14ac:dyDescent="0.35">
      <c r="O1434">
        <v>288074</v>
      </c>
      <c r="P1434" s="10">
        <f>SUMIF(TransactionData!$A$2:$A$7396,TransactionAnalysis!O1434,TransactionData!$M$2:$M$7396)</f>
        <v>3.5</v>
      </c>
    </row>
    <row r="1435" spans="15:16" x14ac:dyDescent="0.35">
      <c r="O1435">
        <v>288073</v>
      </c>
      <c r="P1435" s="10">
        <f>SUMIF(TransactionData!$A$2:$A$7396,TransactionAnalysis!O1435,TransactionData!$M$2:$M$7396)</f>
        <v>7</v>
      </c>
    </row>
    <row r="1436" spans="15:16" x14ac:dyDescent="0.35">
      <c r="O1436">
        <v>288069</v>
      </c>
      <c r="P1436" s="10">
        <f>SUMIF(TransactionData!$A$2:$A$7396,TransactionAnalysis!O1436,TransactionData!$M$2:$M$7396)</f>
        <v>3.5</v>
      </c>
    </row>
    <row r="1437" spans="15:16" x14ac:dyDescent="0.35">
      <c r="O1437">
        <v>288068</v>
      </c>
      <c r="P1437" s="10">
        <f>SUMIF(TransactionData!$A$2:$A$7396,TransactionAnalysis!O1437,TransactionData!$M$2:$M$7396)</f>
        <v>8</v>
      </c>
    </row>
    <row r="1438" spans="15:16" x14ac:dyDescent="0.35">
      <c r="O1438">
        <v>288067</v>
      </c>
      <c r="P1438" s="10">
        <f>SUMIF(TransactionData!$A$2:$A$7396,TransactionAnalysis!O1438,TransactionData!$M$2:$M$7396)</f>
        <v>4.75</v>
      </c>
    </row>
    <row r="1439" spans="15:16" x14ac:dyDescent="0.35">
      <c r="O1439">
        <v>288066</v>
      </c>
      <c r="P1439" s="10">
        <f>SUMIF(TransactionData!$A$2:$A$7396,TransactionAnalysis!O1439,TransactionData!$M$2:$M$7396)</f>
        <v>14.25</v>
      </c>
    </row>
    <row r="1440" spans="15:16" x14ac:dyDescent="0.35">
      <c r="O1440">
        <v>288064</v>
      </c>
      <c r="P1440" s="10">
        <f>SUMIF(TransactionData!$A$2:$A$7396,TransactionAnalysis!O1440,TransactionData!$M$2:$M$7396)</f>
        <v>3.5</v>
      </c>
    </row>
    <row r="1441" spans="15:16" x14ac:dyDescent="0.35">
      <c r="O1441">
        <v>288063</v>
      </c>
      <c r="P1441" s="10">
        <f>SUMIF(TransactionData!$A$2:$A$7396,TransactionAnalysis!O1441,TransactionData!$M$2:$M$7396)</f>
        <v>4.25</v>
      </c>
    </row>
    <row r="1442" spans="15:16" x14ac:dyDescent="0.35">
      <c r="O1442">
        <v>288061</v>
      </c>
      <c r="P1442" s="10">
        <f>SUMIF(TransactionData!$A$2:$A$7396,TransactionAnalysis!O1442,TransactionData!$M$2:$M$7396)</f>
        <v>3.75</v>
      </c>
    </row>
    <row r="1443" spans="15:16" x14ac:dyDescent="0.35">
      <c r="O1443">
        <v>288060</v>
      </c>
      <c r="P1443" s="10">
        <f>SUMIF(TransactionData!$A$2:$A$7396,TransactionAnalysis!O1443,TransactionData!$M$2:$M$7396)</f>
        <v>5.5</v>
      </c>
    </row>
    <row r="1444" spans="15:16" x14ac:dyDescent="0.35">
      <c r="O1444">
        <v>288059</v>
      </c>
      <c r="P1444" s="10">
        <f>SUMIF(TransactionData!$A$2:$A$7396,TransactionAnalysis!O1444,TransactionData!$M$2:$M$7396)</f>
        <v>3.5</v>
      </c>
    </row>
    <row r="1445" spans="15:16" x14ac:dyDescent="0.35">
      <c r="O1445">
        <v>288057</v>
      </c>
      <c r="P1445" s="10">
        <f>SUMIF(TransactionData!$A$2:$A$7396,TransactionAnalysis!O1445,TransactionData!$M$2:$M$7396)</f>
        <v>2.25</v>
      </c>
    </row>
    <row r="1446" spans="15:16" x14ac:dyDescent="0.35">
      <c r="O1446">
        <v>288055</v>
      </c>
      <c r="P1446" s="10">
        <f>SUMIF(TransactionData!$A$2:$A$7396,TransactionAnalysis!O1446,TransactionData!$M$2:$M$7396)</f>
        <v>12.75</v>
      </c>
    </row>
    <row r="1447" spans="15:16" x14ac:dyDescent="0.35">
      <c r="O1447">
        <v>288054</v>
      </c>
      <c r="P1447" s="10">
        <f>SUMIF(TransactionData!$A$2:$A$7396,TransactionAnalysis!O1447,TransactionData!$M$2:$M$7396)</f>
        <v>3.5</v>
      </c>
    </row>
    <row r="1448" spans="15:16" x14ac:dyDescent="0.35">
      <c r="O1448">
        <v>288053</v>
      </c>
      <c r="P1448" s="10">
        <f>SUMIF(TransactionData!$A$2:$A$7396,TransactionAnalysis!O1448,TransactionData!$M$2:$M$7396)</f>
        <v>3.5</v>
      </c>
    </row>
    <row r="1449" spans="15:16" x14ac:dyDescent="0.35">
      <c r="O1449">
        <v>288051</v>
      </c>
      <c r="P1449" s="10">
        <f>SUMIF(TransactionData!$A$2:$A$7396,TransactionAnalysis!O1449,TransactionData!$M$2:$M$7396)</f>
        <v>14.95</v>
      </c>
    </row>
    <row r="1450" spans="15:16" x14ac:dyDescent="0.35">
      <c r="O1450">
        <v>288050</v>
      </c>
      <c r="P1450" s="10">
        <f>SUMIF(TransactionData!$A$2:$A$7396,TransactionAnalysis!O1450,TransactionData!$M$2:$M$7396)</f>
        <v>4.75</v>
      </c>
    </row>
    <row r="1451" spans="15:16" x14ac:dyDescent="0.35">
      <c r="O1451">
        <v>288048</v>
      </c>
      <c r="P1451" s="10">
        <f>SUMIF(TransactionData!$A$2:$A$7396,TransactionAnalysis!O1451,TransactionData!$M$2:$M$7396)</f>
        <v>1.25</v>
      </c>
    </row>
    <row r="1452" spans="15:16" x14ac:dyDescent="0.35">
      <c r="O1452">
        <v>288047</v>
      </c>
      <c r="P1452" s="10">
        <f>SUMIF(TransactionData!$A$2:$A$7396,TransactionAnalysis!O1452,TransactionData!$M$2:$M$7396)</f>
        <v>3.5</v>
      </c>
    </row>
    <row r="1453" spans="15:16" x14ac:dyDescent="0.35">
      <c r="O1453">
        <v>288046</v>
      </c>
      <c r="P1453" s="10">
        <f>SUMIF(TransactionData!$A$2:$A$7396,TransactionAnalysis!O1453,TransactionData!$M$2:$M$7396)</f>
        <v>19.2</v>
      </c>
    </row>
    <row r="1454" spans="15:16" x14ac:dyDescent="0.35">
      <c r="O1454">
        <v>288045</v>
      </c>
      <c r="P1454" s="10">
        <f>SUMIF(TransactionData!$A$2:$A$7396,TransactionAnalysis!O1454,TransactionData!$M$2:$M$7396)</f>
        <v>7</v>
      </c>
    </row>
    <row r="1455" spans="15:16" x14ac:dyDescent="0.35">
      <c r="O1455">
        <v>288044</v>
      </c>
      <c r="P1455" s="10">
        <f>SUMIF(TransactionData!$A$2:$A$7396,TransactionAnalysis!O1455,TransactionData!$M$2:$M$7396)</f>
        <v>2</v>
      </c>
    </row>
    <row r="1456" spans="15:16" x14ac:dyDescent="0.35">
      <c r="O1456">
        <v>288043</v>
      </c>
      <c r="P1456" s="10">
        <f>SUMIF(TransactionData!$A$2:$A$7396,TransactionAnalysis!O1456,TransactionData!$M$2:$M$7396)</f>
        <v>5.5</v>
      </c>
    </row>
    <row r="1457" spans="15:16" x14ac:dyDescent="0.35">
      <c r="O1457">
        <v>288042</v>
      </c>
      <c r="P1457" s="10">
        <f>SUMIF(TransactionData!$A$2:$A$7396,TransactionAnalysis!O1457,TransactionData!$M$2:$M$7396)</f>
        <v>3.75</v>
      </c>
    </row>
    <row r="1458" spans="15:16" x14ac:dyDescent="0.35">
      <c r="O1458">
        <v>288040</v>
      </c>
      <c r="P1458" s="10">
        <f>SUMIF(TransactionData!$A$2:$A$7396,TransactionAnalysis!O1458,TransactionData!$M$2:$M$7396)</f>
        <v>2.25</v>
      </c>
    </row>
    <row r="1459" spans="15:16" x14ac:dyDescent="0.35">
      <c r="O1459">
        <v>288038</v>
      </c>
      <c r="P1459" s="10">
        <f>SUMIF(TransactionData!$A$2:$A$7396,TransactionAnalysis!O1459,TransactionData!$M$2:$M$7396)</f>
        <v>2.5</v>
      </c>
    </row>
    <row r="1460" spans="15:16" x14ac:dyDescent="0.35">
      <c r="O1460">
        <v>288037</v>
      </c>
      <c r="P1460" s="10">
        <f>SUMIF(TransactionData!$A$2:$A$7396,TransactionAnalysis!O1460,TransactionData!$M$2:$M$7396)</f>
        <v>1.25</v>
      </c>
    </row>
    <row r="1461" spans="15:16" x14ac:dyDescent="0.35">
      <c r="O1461">
        <v>288036</v>
      </c>
      <c r="P1461" s="10">
        <f>SUMIF(TransactionData!$A$2:$A$7396,TransactionAnalysis!O1461,TransactionData!$M$2:$M$7396)</f>
        <v>4.75</v>
      </c>
    </row>
    <row r="1462" spans="15:16" x14ac:dyDescent="0.35">
      <c r="O1462">
        <v>288033</v>
      </c>
      <c r="P1462" s="10">
        <f>SUMIF(TransactionData!$A$2:$A$7396,TransactionAnalysis!O1462,TransactionData!$M$2:$M$7396)</f>
        <v>47.25</v>
      </c>
    </row>
    <row r="1463" spans="15:16" x14ac:dyDescent="0.35">
      <c r="O1463">
        <v>288032</v>
      </c>
      <c r="P1463" s="10">
        <f>SUMIF(TransactionData!$A$2:$A$7396,TransactionAnalysis!O1463,TransactionData!$M$2:$M$7396)</f>
        <v>6.5</v>
      </c>
    </row>
    <row r="1464" spans="15:16" x14ac:dyDescent="0.35">
      <c r="O1464">
        <v>288031</v>
      </c>
      <c r="P1464" s="10">
        <f>SUMIF(TransactionData!$A$2:$A$7396,TransactionAnalysis!O1464,TransactionData!$M$2:$M$7396)</f>
        <v>4.75</v>
      </c>
    </row>
    <row r="1465" spans="15:16" x14ac:dyDescent="0.35">
      <c r="O1465">
        <v>288030</v>
      </c>
      <c r="P1465" s="10">
        <f>SUMIF(TransactionData!$A$2:$A$7396,TransactionAnalysis!O1465,TransactionData!$M$2:$M$7396)</f>
        <v>2.5</v>
      </c>
    </row>
    <row r="1466" spans="15:16" x14ac:dyDescent="0.35">
      <c r="O1466">
        <v>288028</v>
      </c>
      <c r="P1466" s="10">
        <f>SUMIF(TransactionData!$A$2:$A$7396,TransactionAnalysis!O1466,TransactionData!$M$2:$M$7396)</f>
        <v>9.75</v>
      </c>
    </row>
    <row r="1467" spans="15:16" x14ac:dyDescent="0.35">
      <c r="O1467">
        <v>288027</v>
      </c>
      <c r="P1467" s="10">
        <f>SUMIF(TransactionData!$A$2:$A$7396,TransactionAnalysis!O1467,TransactionData!$M$2:$M$7396)</f>
        <v>1.25</v>
      </c>
    </row>
    <row r="1468" spans="15:16" x14ac:dyDescent="0.35">
      <c r="O1468">
        <v>288026</v>
      </c>
      <c r="P1468" s="10">
        <f>SUMIF(TransactionData!$A$2:$A$7396,TransactionAnalysis!O1468,TransactionData!$M$2:$M$7396)</f>
        <v>4.75</v>
      </c>
    </row>
    <row r="1469" spans="15:16" x14ac:dyDescent="0.35">
      <c r="O1469">
        <v>288025</v>
      </c>
      <c r="P1469" s="10">
        <f>SUMIF(TransactionData!$A$2:$A$7396,TransactionAnalysis!O1469,TransactionData!$M$2:$M$7396)</f>
        <v>0.75</v>
      </c>
    </row>
    <row r="1470" spans="15:16" x14ac:dyDescent="0.35">
      <c r="O1470">
        <v>288024</v>
      </c>
      <c r="P1470" s="10">
        <f>SUMIF(TransactionData!$A$2:$A$7396,TransactionAnalysis!O1470,TransactionData!$M$2:$M$7396)</f>
        <v>4.75</v>
      </c>
    </row>
    <row r="1471" spans="15:16" x14ac:dyDescent="0.35">
      <c r="O1471">
        <v>288023</v>
      </c>
      <c r="P1471" s="10">
        <f>SUMIF(TransactionData!$A$2:$A$7396,TransactionAnalysis!O1471,TransactionData!$M$2:$M$7396)</f>
        <v>2.25</v>
      </c>
    </row>
    <row r="1472" spans="15:16" x14ac:dyDescent="0.35">
      <c r="O1472">
        <v>288022</v>
      </c>
      <c r="P1472" s="10">
        <f>SUMIF(TransactionData!$A$2:$A$7396,TransactionAnalysis!O1472,TransactionData!$M$2:$M$7396)</f>
        <v>4.75</v>
      </c>
    </row>
    <row r="1473" spans="15:16" x14ac:dyDescent="0.35">
      <c r="O1473">
        <v>288021</v>
      </c>
      <c r="P1473" s="10">
        <f>SUMIF(TransactionData!$A$2:$A$7396,TransactionAnalysis!O1473,TransactionData!$M$2:$M$7396)</f>
        <v>2.5</v>
      </c>
    </row>
    <row r="1474" spans="15:16" x14ac:dyDescent="0.35">
      <c r="O1474">
        <v>288020</v>
      </c>
      <c r="P1474" s="10">
        <f>SUMIF(TransactionData!$A$2:$A$7396,TransactionAnalysis!O1474,TransactionData!$M$2:$M$7396)</f>
        <v>3</v>
      </c>
    </row>
    <row r="1475" spans="15:16" x14ac:dyDescent="0.35">
      <c r="O1475">
        <v>288019</v>
      </c>
      <c r="P1475" s="10">
        <f>SUMIF(TransactionData!$A$2:$A$7396,TransactionAnalysis!O1475,TransactionData!$M$2:$M$7396)</f>
        <v>4.75</v>
      </c>
    </row>
    <row r="1476" spans="15:16" x14ac:dyDescent="0.35">
      <c r="O1476">
        <v>288018</v>
      </c>
      <c r="P1476" s="10">
        <f>SUMIF(TransactionData!$A$2:$A$7396,TransactionAnalysis!O1476,TransactionData!$M$2:$M$7396)</f>
        <v>5</v>
      </c>
    </row>
    <row r="1477" spans="15:16" x14ac:dyDescent="0.35">
      <c r="O1477">
        <v>288017</v>
      </c>
      <c r="P1477" s="10">
        <f>SUMIF(TransactionData!$A$2:$A$7396,TransactionAnalysis!O1477,TransactionData!$M$2:$M$7396)</f>
        <v>6.5</v>
      </c>
    </row>
    <row r="1478" spans="15:16" x14ac:dyDescent="0.35">
      <c r="O1478">
        <v>288016</v>
      </c>
      <c r="P1478" s="10">
        <f>SUMIF(TransactionData!$A$2:$A$7396,TransactionAnalysis!O1478,TransactionData!$M$2:$M$7396)</f>
        <v>3</v>
      </c>
    </row>
    <row r="1479" spans="15:16" x14ac:dyDescent="0.35">
      <c r="O1479">
        <v>288015</v>
      </c>
      <c r="P1479" s="10">
        <f>SUMIF(TransactionData!$A$2:$A$7396,TransactionAnalysis!O1479,TransactionData!$M$2:$M$7396)</f>
        <v>2.75</v>
      </c>
    </row>
    <row r="1480" spans="15:16" x14ac:dyDescent="0.35">
      <c r="O1480">
        <v>288014</v>
      </c>
      <c r="P1480" s="10">
        <f>SUMIF(TransactionData!$A$2:$A$7396,TransactionAnalysis!O1480,TransactionData!$M$2:$M$7396)</f>
        <v>3.75</v>
      </c>
    </row>
    <row r="1481" spans="15:16" x14ac:dyDescent="0.35">
      <c r="O1481">
        <v>288013</v>
      </c>
      <c r="P1481" s="10">
        <f>SUMIF(TransactionData!$A$2:$A$7396,TransactionAnalysis!O1481,TransactionData!$M$2:$M$7396)</f>
        <v>3</v>
      </c>
    </row>
    <row r="1482" spans="15:16" x14ac:dyDescent="0.35">
      <c r="O1482">
        <v>288012</v>
      </c>
      <c r="P1482" s="10">
        <f>SUMIF(TransactionData!$A$2:$A$7396,TransactionAnalysis!O1482,TransactionData!$M$2:$M$7396)</f>
        <v>3</v>
      </c>
    </row>
    <row r="1483" spans="15:16" x14ac:dyDescent="0.35">
      <c r="O1483">
        <v>288011</v>
      </c>
      <c r="P1483" s="10">
        <f>SUMIF(TransactionData!$A$2:$A$7396,TransactionAnalysis!O1483,TransactionData!$M$2:$M$7396)</f>
        <v>6</v>
      </c>
    </row>
    <row r="1484" spans="15:16" x14ac:dyDescent="0.35">
      <c r="O1484">
        <v>288010</v>
      </c>
      <c r="P1484" s="10">
        <f>SUMIF(TransactionData!$A$2:$A$7396,TransactionAnalysis!O1484,TransactionData!$M$2:$M$7396)</f>
        <v>3</v>
      </c>
    </row>
    <row r="1485" spans="15:16" x14ac:dyDescent="0.35">
      <c r="O1485">
        <v>288009</v>
      </c>
      <c r="P1485" s="10">
        <f>SUMIF(TransactionData!$A$2:$A$7396,TransactionAnalysis!O1485,TransactionData!$M$2:$M$7396)</f>
        <v>3</v>
      </c>
    </row>
    <row r="1486" spans="15:16" x14ac:dyDescent="0.35">
      <c r="O1486">
        <v>288008</v>
      </c>
      <c r="P1486" s="10">
        <f>SUMIF(TransactionData!$A$2:$A$7396,TransactionAnalysis!O1486,TransactionData!$M$2:$M$7396)</f>
        <v>3.75</v>
      </c>
    </row>
    <row r="1487" spans="15:16" x14ac:dyDescent="0.35">
      <c r="O1487">
        <v>288007</v>
      </c>
      <c r="P1487" s="10">
        <f>SUMIF(TransactionData!$A$2:$A$7396,TransactionAnalysis!O1487,TransactionData!$M$2:$M$7396)</f>
        <v>5.75</v>
      </c>
    </row>
    <row r="1488" spans="15:16" x14ac:dyDescent="0.35">
      <c r="O1488">
        <v>288006</v>
      </c>
      <c r="P1488" s="10">
        <f>SUMIF(TransactionData!$A$2:$A$7396,TransactionAnalysis!O1488,TransactionData!$M$2:$M$7396)</f>
        <v>13.25</v>
      </c>
    </row>
    <row r="1489" spans="15:16" x14ac:dyDescent="0.35">
      <c r="O1489">
        <v>288005</v>
      </c>
      <c r="P1489" s="10">
        <f>SUMIF(TransactionData!$A$2:$A$7396,TransactionAnalysis!O1489,TransactionData!$M$2:$M$7396)</f>
        <v>5.25</v>
      </c>
    </row>
    <row r="1490" spans="15:16" x14ac:dyDescent="0.35">
      <c r="O1490">
        <v>288004</v>
      </c>
      <c r="P1490" s="10">
        <f>SUMIF(TransactionData!$A$2:$A$7396,TransactionAnalysis!O1490,TransactionData!$M$2:$M$7396)</f>
        <v>3</v>
      </c>
    </row>
    <row r="1491" spans="15:16" x14ac:dyDescent="0.35">
      <c r="O1491">
        <v>288003</v>
      </c>
      <c r="P1491" s="10">
        <f>SUMIF(TransactionData!$A$2:$A$7396,TransactionAnalysis!O1491,TransactionData!$M$2:$M$7396)</f>
        <v>3</v>
      </c>
    </row>
    <row r="1492" spans="15:16" x14ac:dyDescent="0.35">
      <c r="O1492">
        <v>288002</v>
      </c>
      <c r="P1492" s="10">
        <f>SUMIF(TransactionData!$A$2:$A$7396,TransactionAnalysis!O1492,TransactionData!$M$2:$M$7396)</f>
        <v>5.75</v>
      </c>
    </row>
    <row r="1493" spans="15:16" x14ac:dyDescent="0.35">
      <c r="O1493">
        <v>288001</v>
      </c>
      <c r="P1493" s="10">
        <f>SUMIF(TransactionData!$A$2:$A$7396,TransactionAnalysis!O1493,TransactionData!$M$2:$M$7396)</f>
        <v>2</v>
      </c>
    </row>
    <row r="1494" spans="15:16" x14ac:dyDescent="0.35">
      <c r="O1494">
        <v>288000</v>
      </c>
      <c r="P1494" s="10">
        <f>SUMIF(TransactionData!$A$2:$A$7396,TransactionAnalysis!O1494,TransactionData!$M$2:$M$7396)</f>
        <v>3.75</v>
      </c>
    </row>
    <row r="1495" spans="15:16" x14ac:dyDescent="0.35">
      <c r="O1495">
        <v>287999</v>
      </c>
      <c r="P1495" s="10">
        <f>SUMIF(TransactionData!$A$2:$A$7396,TransactionAnalysis!O1495,TransactionData!$M$2:$M$7396)</f>
        <v>3</v>
      </c>
    </row>
    <row r="1496" spans="15:16" x14ac:dyDescent="0.35">
      <c r="O1496">
        <v>287998</v>
      </c>
      <c r="P1496" s="10">
        <f>SUMIF(TransactionData!$A$2:$A$7396,TransactionAnalysis!O1496,TransactionData!$M$2:$M$7396)</f>
        <v>2.75</v>
      </c>
    </row>
    <row r="1497" spans="15:16" x14ac:dyDescent="0.35">
      <c r="O1497">
        <v>287997</v>
      </c>
      <c r="P1497" s="10">
        <f>SUMIF(TransactionData!$A$2:$A$7396,TransactionAnalysis!O1497,TransactionData!$M$2:$M$7396)</f>
        <v>3</v>
      </c>
    </row>
    <row r="1498" spans="15:16" x14ac:dyDescent="0.35">
      <c r="O1498">
        <v>287996</v>
      </c>
      <c r="P1498" s="10">
        <f>SUMIF(TransactionData!$A$2:$A$7396,TransactionAnalysis!O1498,TransactionData!$M$2:$M$7396)</f>
        <v>5.75</v>
      </c>
    </row>
    <row r="1499" spans="15:16" x14ac:dyDescent="0.35">
      <c r="O1499">
        <v>287995</v>
      </c>
      <c r="P1499" s="10">
        <f>SUMIF(TransactionData!$A$2:$A$7396,TransactionAnalysis!O1499,TransactionData!$M$2:$M$7396)</f>
        <v>5</v>
      </c>
    </row>
    <row r="1500" spans="15:16" x14ac:dyDescent="0.35">
      <c r="O1500">
        <v>287994</v>
      </c>
      <c r="P1500" s="10">
        <f>SUMIF(TransactionData!$A$2:$A$7396,TransactionAnalysis!O1500,TransactionData!$M$2:$M$7396)</f>
        <v>3</v>
      </c>
    </row>
    <row r="1501" spans="15:16" x14ac:dyDescent="0.35">
      <c r="O1501">
        <v>287993</v>
      </c>
      <c r="P1501" s="10">
        <f>SUMIF(TransactionData!$A$2:$A$7396,TransactionAnalysis!O1501,TransactionData!$M$2:$M$7396)</f>
        <v>5</v>
      </c>
    </row>
    <row r="1502" spans="15:16" x14ac:dyDescent="0.35">
      <c r="O1502">
        <v>287992</v>
      </c>
      <c r="P1502" s="10">
        <f>SUMIF(TransactionData!$A$2:$A$7396,TransactionAnalysis!O1502,TransactionData!$M$2:$M$7396)</f>
        <v>2.75</v>
      </c>
    </row>
    <row r="1503" spans="15:16" x14ac:dyDescent="0.35">
      <c r="O1503">
        <v>287991</v>
      </c>
      <c r="P1503" s="10">
        <f>SUMIF(TransactionData!$A$2:$A$7396,TransactionAnalysis!O1503,TransactionData!$M$2:$M$7396)</f>
        <v>2.75</v>
      </c>
    </row>
    <row r="1504" spans="15:16" x14ac:dyDescent="0.35">
      <c r="O1504">
        <v>287990</v>
      </c>
      <c r="P1504" s="10">
        <f>SUMIF(TransactionData!$A$2:$A$7396,TransactionAnalysis!O1504,TransactionData!$M$2:$M$7396)</f>
        <v>5.75</v>
      </c>
    </row>
    <row r="1505" spans="15:16" x14ac:dyDescent="0.35">
      <c r="O1505">
        <v>287989</v>
      </c>
      <c r="P1505" s="10">
        <f>SUMIF(TransactionData!$A$2:$A$7396,TransactionAnalysis!O1505,TransactionData!$M$2:$M$7396)</f>
        <v>6.75</v>
      </c>
    </row>
    <row r="1506" spans="15:16" x14ac:dyDescent="0.35">
      <c r="O1506">
        <v>287988</v>
      </c>
      <c r="P1506" s="10">
        <f>SUMIF(TransactionData!$A$2:$A$7396,TransactionAnalysis!O1506,TransactionData!$M$2:$M$7396)</f>
        <v>2.75</v>
      </c>
    </row>
    <row r="1507" spans="15:16" x14ac:dyDescent="0.35">
      <c r="O1507">
        <v>287987</v>
      </c>
      <c r="P1507" s="10">
        <f>SUMIF(TransactionData!$A$2:$A$7396,TransactionAnalysis!O1507,TransactionData!$M$2:$M$7396)</f>
        <v>5.25</v>
      </c>
    </row>
    <row r="1508" spans="15:16" x14ac:dyDescent="0.35">
      <c r="O1508">
        <v>287986</v>
      </c>
      <c r="P1508" s="10">
        <f>SUMIF(TransactionData!$A$2:$A$7396,TransactionAnalysis!O1508,TransactionData!$M$2:$M$7396)</f>
        <v>11.5</v>
      </c>
    </row>
    <row r="1509" spans="15:16" x14ac:dyDescent="0.35">
      <c r="O1509">
        <v>287985</v>
      </c>
      <c r="P1509" s="10">
        <f>SUMIF(TransactionData!$A$2:$A$7396,TransactionAnalysis!O1509,TransactionData!$M$2:$M$7396)</f>
        <v>8.75</v>
      </c>
    </row>
    <row r="1510" spans="15:16" x14ac:dyDescent="0.35">
      <c r="O1510">
        <v>287984</v>
      </c>
      <c r="P1510" s="10">
        <f>SUMIF(TransactionData!$A$2:$A$7396,TransactionAnalysis!O1510,TransactionData!$M$2:$M$7396)</f>
        <v>2.75</v>
      </c>
    </row>
    <row r="1511" spans="15:16" x14ac:dyDescent="0.35">
      <c r="O1511">
        <v>287983</v>
      </c>
      <c r="P1511" s="10">
        <f>SUMIF(TransactionData!$A$2:$A$7396,TransactionAnalysis!O1511,TransactionData!$M$2:$M$7396)</f>
        <v>3.75</v>
      </c>
    </row>
    <row r="1512" spans="15:16" x14ac:dyDescent="0.35">
      <c r="O1512">
        <v>287982</v>
      </c>
      <c r="P1512" s="10">
        <f>SUMIF(TransactionData!$A$2:$A$7396,TransactionAnalysis!O1512,TransactionData!$M$2:$M$7396)</f>
        <v>2.75</v>
      </c>
    </row>
    <row r="1513" spans="15:16" x14ac:dyDescent="0.35">
      <c r="O1513">
        <v>287981</v>
      </c>
      <c r="P1513" s="10">
        <f>SUMIF(TransactionData!$A$2:$A$7396,TransactionAnalysis!O1513,TransactionData!$M$2:$M$7396)</f>
        <v>3.75</v>
      </c>
    </row>
    <row r="1514" spans="15:16" x14ac:dyDescent="0.35">
      <c r="O1514">
        <v>287980</v>
      </c>
      <c r="P1514" s="10">
        <f>SUMIF(TransactionData!$A$2:$A$7396,TransactionAnalysis!O1514,TransactionData!$M$2:$M$7396)</f>
        <v>2.75</v>
      </c>
    </row>
    <row r="1515" spans="15:16" x14ac:dyDescent="0.35">
      <c r="O1515">
        <v>287979</v>
      </c>
      <c r="P1515" s="10">
        <f>SUMIF(TransactionData!$A$2:$A$7396,TransactionAnalysis!O1515,TransactionData!$M$2:$M$7396)</f>
        <v>5.75</v>
      </c>
    </row>
    <row r="1516" spans="15:16" x14ac:dyDescent="0.35">
      <c r="O1516">
        <v>287978</v>
      </c>
      <c r="P1516" s="10">
        <f>SUMIF(TransactionData!$A$2:$A$7396,TransactionAnalysis!O1516,TransactionData!$M$2:$M$7396)</f>
        <v>5.75</v>
      </c>
    </row>
    <row r="1517" spans="15:16" x14ac:dyDescent="0.35">
      <c r="O1517">
        <v>287977</v>
      </c>
      <c r="P1517" s="10">
        <f>SUMIF(TransactionData!$A$2:$A$7396,TransactionAnalysis!O1517,TransactionData!$M$2:$M$7396)</f>
        <v>9.5</v>
      </c>
    </row>
    <row r="1518" spans="15:16" x14ac:dyDescent="0.35">
      <c r="O1518">
        <v>287976</v>
      </c>
      <c r="P1518" s="10">
        <f>SUMIF(TransactionData!$A$2:$A$7396,TransactionAnalysis!O1518,TransactionData!$M$2:$M$7396)</f>
        <v>3.75</v>
      </c>
    </row>
    <row r="1519" spans="15:16" x14ac:dyDescent="0.35">
      <c r="O1519">
        <v>287975</v>
      </c>
      <c r="P1519" s="10">
        <f>SUMIF(TransactionData!$A$2:$A$7396,TransactionAnalysis!O1519,TransactionData!$M$2:$M$7396)</f>
        <v>5.75</v>
      </c>
    </row>
    <row r="1520" spans="15:16" x14ac:dyDescent="0.35">
      <c r="O1520">
        <v>287974</v>
      </c>
      <c r="P1520" s="10">
        <f>SUMIF(TransactionData!$A$2:$A$7396,TransactionAnalysis!O1520,TransactionData!$M$2:$M$7396)</f>
        <v>3.75</v>
      </c>
    </row>
    <row r="1521" spans="15:16" x14ac:dyDescent="0.35">
      <c r="O1521">
        <v>287973</v>
      </c>
      <c r="P1521" s="10">
        <f>SUMIF(TransactionData!$A$2:$A$7396,TransactionAnalysis!O1521,TransactionData!$M$2:$M$7396)</f>
        <v>3</v>
      </c>
    </row>
    <row r="1522" spans="15:16" x14ac:dyDescent="0.35">
      <c r="O1522">
        <v>287972</v>
      </c>
      <c r="P1522" s="10">
        <f>SUMIF(TransactionData!$A$2:$A$7396,TransactionAnalysis!O1522,TransactionData!$M$2:$M$7396)</f>
        <v>3.75</v>
      </c>
    </row>
    <row r="1523" spans="15:16" x14ac:dyDescent="0.35">
      <c r="O1523">
        <v>287971</v>
      </c>
      <c r="P1523" s="10">
        <f>SUMIF(TransactionData!$A$2:$A$7396,TransactionAnalysis!O1523,TransactionData!$M$2:$M$7396)</f>
        <v>2.75</v>
      </c>
    </row>
    <row r="1524" spans="15:16" x14ac:dyDescent="0.35">
      <c r="O1524">
        <v>288426</v>
      </c>
      <c r="P1524" s="10">
        <f>SUMIF(TransactionData!$A$2:$A$7396,TransactionAnalysis!O1524,TransactionData!$M$2:$M$7396)</f>
        <v>5.5</v>
      </c>
    </row>
    <row r="1525" spans="15:16" x14ac:dyDescent="0.35">
      <c r="O1525">
        <v>288424</v>
      </c>
      <c r="P1525" s="10">
        <f>SUMIF(TransactionData!$A$2:$A$7396,TransactionAnalysis!O1525,TransactionData!$M$2:$M$7396)</f>
        <v>4.25</v>
      </c>
    </row>
    <row r="1526" spans="15:16" x14ac:dyDescent="0.35">
      <c r="O1526">
        <v>288423</v>
      </c>
      <c r="P1526" s="10">
        <f>SUMIF(TransactionData!$A$2:$A$7396,TransactionAnalysis!O1526,TransactionData!$M$2:$M$7396)</f>
        <v>14.95</v>
      </c>
    </row>
    <row r="1527" spans="15:16" x14ac:dyDescent="0.35">
      <c r="O1527">
        <v>288422</v>
      </c>
      <c r="P1527" s="10">
        <f>SUMIF(TransactionData!$A$2:$A$7396,TransactionAnalysis!O1527,TransactionData!$M$2:$M$7396)</f>
        <v>1.25</v>
      </c>
    </row>
    <row r="1528" spans="15:16" x14ac:dyDescent="0.35">
      <c r="O1528">
        <v>288421</v>
      </c>
      <c r="P1528" s="10">
        <f>SUMIF(TransactionData!$A$2:$A$7396,TransactionAnalysis!O1528,TransactionData!$M$2:$M$7396)</f>
        <v>2</v>
      </c>
    </row>
    <row r="1529" spans="15:16" x14ac:dyDescent="0.35">
      <c r="O1529">
        <v>288420</v>
      </c>
      <c r="P1529" s="10">
        <f>SUMIF(TransactionData!$A$2:$A$7396,TransactionAnalysis!O1529,TransactionData!$M$2:$M$7396)</f>
        <v>4.25</v>
      </c>
    </row>
    <row r="1530" spans="15:16" x14ac:dyDescent="0.35">
      <c r="O1530">
        <v>288419</v>
      </c>
      <c r="P1530" s="10">
        <f>SUMIF(TransactionData!$A$2:$A$7396,TransactionAnalysis!O1530,TransactionData!$M$2:$M$7396)</f>
        <v>5.5</v>
      </c>
    </row>
    <row r="1531" spans="15:16" x14ac:dyDescent="0.35">
      <c r="O1531">
        <v>288418</v>
      </c>
      <c r="P1531" s="10">
        <f>SUMIF(TransactionData!$A$2:$A$7396,TransactionAnalysis!O1531,TransactionData!$M$2:$M$7396)</f>
        <v>4.75</v>
      </c>
    </row>
    <row r="1532" spans="15:16" x14ac:dyDescent="0.35">
      <c r="O1532">
        <v>288416</v>
      </c>
      <c r="P1532" s="10">
        <f>SUMIF(TransactionData!$A$2:$A$7396,TransactionAnalysis!O1532,TransactionData!$M$2:$M$7396)</f>
        <v>4.75</v>
      </c>
    </row>
    <row r="1533" spans="15:16" x14ac:dyDescent="0.35">
      <c r="O1533">
        <v>288415</v>
      </c>
      <c r="P1533" s="10">
        <f>SUMIF(TransactionData!$A$2:$A$7396,TransactionAnalysis!O1533,TransactionData!$M$2:$M$7396)</f>
        <v>4.25</v>
      </c>
    </row>
    <row r="1534" spans="15:16" x14ac:dyDescent="0.35">
      <c r="O1534">
        <v>288414</v>
      </c>
      <c r="P1534" s="10">
        <f>SUMIF(TransactionData!$A$2:$A$7396,TransactionAnalysis!O1534,TransactionData!$M$2:$M$7396)</f>
        <v>3.5</v>
      </c>
    </row>
    <row r="1535" spans="15:16" x14ac:dyDescent="0.35">
      <c r="O1535">
        <v>288413</v>
      </c>
      <c r="P1535" s="10">
        <f>SUMIF(TransactionData!$A$2:$A$7396,TransactionAnalysis!O1535,TransactionData!$M$2:$M$7396)</f>
        <v>4.25</v>
      </c>
    </row>
    <row r="1536" spans="15:16" x14ac:dyDescent="0.35">
      <c r="O1536">
        <v>288412</v>
      </c>
      <c r="P1536" s="10">
        <f>SUMIF(TransactionData!$A$2:$A$7396,TransactionAnalysis!O1536,TransactionData!$M$2:$M$7396)</f>
        <v>7</v>
      </c>
    </row>
    <row r="1537" spans="15:16" x14ac:dyDescent="0.35">
      <c r="O1537">
        <v>288411</v>
      </c>
      <c r="P1537" s="10">
        <f>SUMIF(TransactionData!$A$2:$A$7396,TransactionAnalysis!O1537,TransactionData!$M$2:$M$7396)</f>
        <v>3.5</v>
      </c>
    </row>
    <row r="1538" spans="15:16" x14ac:dyDescent="0.35">
      <c r="O1538">
        <v>288410</v>
      </c>
      <c r="P1538" s="10">
        <f>SUMIF(TransactionData!$A$2:$A$7396,TransactionAnalysis!O1538,TransactionData!$M$2:$M$7396)</f>
        <v>3.5</v>
      </c>
    </row>
    <row r="1539" spans="15:16" x14ac:dyDescent="0.35">
      <c r="O1539">
        <v>288409</v>
      </c>
      <c r="P1539" s="10">
        <f>SUMIF(TransactionData!$A$2:$A$7396,TransactionAnalysis!O1539,TransactionData!$M$2:$M$7396)</f>
        <v>3.75</v>
      </c>
    </row>
    <row r="1540" spans="15:16" x14ac:dyDescent="0.35">
      <c r="O1540">
        <v>288408</v>
      </c>
      <c r="P1540" s="10">
        <f>SUMIF(TransactionData!$A$2:$A$7396,TransactionAnalysis!O1540,TransactionData!$M$2:$M$7396)</f>
        <v>6.5</v>
      </c>
    </row>
    <row r="1541" spans="15:16" x14ac:dyDescent="0.35">
      <c r="O1541">
        <v>288407</v>
      </c>
      <c r="P1541" s="10">
        <f>SUMIF(TransactionData!$A$2:$A$7396,TransactionAnalysis!O1541,TransactionData!$M$2:$M$7396)</f>
        <v>12</v>
      </c>
    </row>
    <row r="1542" spans="15:16" x14ac:dyDescent="0.35">
      <c r="O1542">
        <v>288406</v>
      </c>
      <c r="P1542" s="10">
        <f>SUMIF(TransactionData!$A$2:$A$7396,TransactionAnalysis!O1542,TransactionData!$M$2:$M$7396)</f>
        <v>4.75</v>
      </c>
    </row>
    <row r="1543" spans="15:16" x14ac:dyDescent="0.35">
      <c r="O1543">
        <v>288405</v>
      </c>
      <c r="P1543" s="10">
        <f>SUMIF(TransactionData!$A$2:$A$7396,TransactionAnalysis!O1543,TransactionData!$M$2:$M$7396)</f>
        <v>4.75</v>
      </c>
    </row>
    <row r="1544" spans="15:16" x14ac:dyDescent="0.35">
      <c r="O1544">
        <v>288404</v>
      </c>
      <c r="P1544" s="10">
        <f>SUMIF(TransactionData!$A$2:$A$7396,TransactionAnalysis!O1544,TransactionData!$M$2:$M$7396)</f>
        <v>4.25</v>
      </c>
    </row>
    <row r="1545" spans="15:16" x14ac:dyDescent="0.35">
      <c r="O1545">
        <v>288402</v>
      </c>
      <c r="P1545" s="10">
        <f>SUMIF(TransactionData!$A$2:$A$7396,TransactionAnalysis!O1545,TransactionData!$M$2:$M$7396)</f>
        <v>4.25</v>
      </c>
    </row>
    <row r="1546" spans="15:16" x14ac:dyDescent="0.35">
      <c r="O1546">
        <v>288401</v>
      </c>
      <c r="P1546" s="10">
        <f>SUMIF(TransactionData!$A$2:$A$7396,TransactionAnalysis!O1546,TransactionData!$M$2:$M$7396)</f>
        <v>4</v>
      </c>
    </row>
    <row r="1547" spans="15:16" x14ac:dyDescent="0.35">
      <c r="O1547">
        <v>288400</v>
      </c>
      <c r="P1547" s="10">
        <f>SUMIF(TransactionData!$A$2:$A$7396,TransactionAnalysis!O1547,TransactionData!$M$2:$M$7396)</f>
        <v>8.5</v>
      </c>
    </row>
    <row r="1548" spans="15:16" x14ac:dyDescent="0.35">
      <c r="O1548">
        <v>288399</v>
      </c>
      <c r="P1548" s="10">
        <f>SUMIF(TransactionData!$A$2:$A$7396,TransactionAnalysis!O1548,TransactionData!$M$2:$M$7396)</f>
        <v>4.25</v>
      </c>
    </row>
    <row r="1549" spans="15:16" x14ac:dyDescent="0.35">
      <c r="O1549">
        <v>288398</v>
      </c>
      <c r="P1549" s="10">
        <f>SUMIF(TransactionData!$A$2:$A$7396,TransactionAnalysis!O1549,TransactionData!$M$2:$M$7396)</f>
        <v>14.95</v>
      </c>
    </row>
    <row r="1550" spans="15:16" x14ac:dyDescent="0.35">
      <c r="O1550">
        <v>288397</v>
      </c>
      <c r="P1550" s="10">
        <f>SUMIF(TransactionData!$A$2:$A$7396,TransactionAnalysis!O1550,TransactionData!$M$2:$M$7396)</f>
        <v>18.7</v>
      </c>
    </row>
    <row r="1551" spans="15:16" x14ac:dyDescent="0.35">
      <c r="O1551">
        <v>288396</v>
      </c>
      <c r="P1551" s="10">
        <f>SUMIF(TransactionData!$A$2:$A$7396,TransactionAnalysis!O1551,TransactionData!$M$2:$M$7396)</f>
        <v>4.25</v>
      </c>
    </row>
    <row r="1552" spans="15:16" x14ac:dyDescent="0.35">
      <c r="O1552">
        <v>288395</v>
      </c>
      <c r="P1552" s="10">
        <f>SUMIF(TransactionData!$A$2:$A$7396,TransactionAnalysis!O1552,TransactionData!$M$2:$M$7396)</f>
        <v>4.25</v>
      </c>
    </row>
    <row r="1553" spans="15:16" x14ac:dyDescent="0.35">
      <c r="O1553">
        <v>288394</v>
      </c>
      <c r="P1553" s="10">
        <f>SUMIF(TransactionData!$A$2:$A$7396,TransactionAnalysis!O1553,TransactionData!$M$2:$M$7396)</f>
        <v>4.25</v>
      </c>
    </row>
    <row r="1554" spans="15:16" x14ac:dyDescent="0.35">
      <c r="O1554">
        <v>288393</v>
      </c>
      <c r="P1554" s="10">
        <f>SUMIF(TransactionData!$A$2:$A$7396,TransactionAnalysis!O1554,TransactionData!$M$2:$M$7396)</f>
        <v>5.5</v>
      </c>
    </row>
    <row r="1555" spans="15:16" x14ac:dyDescent="0.35">
      <c r="O1555">
        <v>288392</v>
      </c>
      <c r="P1555" s="10">
        <f>SUMIF(TransactionData!$A$2:$A$7396,TransactionAnalysis!O1555,TransactionData!$M$2:$M$7396)</f>
        <v>6.5</v>
      </c>
    </row>
    <row r="1556" spans="15:16" x14ac:dyDescent="0.35">
      <c r="O1556">
        <v>288391</v>
      </c>
      <c r="P1556" s="10">
        <f>SUMIF(TransactionData!$A$2:$A$7396,TransactionAnalysis!O1556,TransactionData!$M$2:$M$7396)</f>
        <v>8.5</v>
      </c>
    </row>
    <row r="1557" spans="15:16" x14ac:dyDescent="0.35">
      <c r="O1557">
        <v>288390</v>
      </c>
      <c r="P1557" s="10">
        <f>SUMIF(TransactionData!$A$2:$A$7396,TransactionAnalysis!O1557,TransactionData!$M$2:$M$7396)</f>
        <v>4.25</v>
      </c>
    </row>
    <row r="1558" spans="15:16" x14ac:dyDescent="0.35">
      <c r="O1558">
        <v>288389</v>
      </c>
      <c r="P1558" s="10">
        <f>SUMIF(TransactionData!$A$2:$A$7396,TransactionAnalysis!O1558,TransactionData!$M$2:$M$7396)</f>
        <v>5.75</v>
      </c>
    </row>
    <row r="1559" spans="15:16" x14ac:dyDescent="0.35">
      <c r="O1559">
        <v>288388</v>
      </c>
      <c r="P1559" s="10">
        <f>SUMIF(TransactionData!$A$2:$A$7396,TransactionAnalysis!O1559,TransactionData!$M$2:$M$7396)</f>
        <v>4.25</v>
      </c>
    </row>
    <row r="1560" spans="15:16" x14ac:dyDescent="0.35">
      <c r="O1560">
        <v>288387</v>
      </c>
      <c r="P1560" s="10">
        <f>SUMIF(TransactionData!$A$2:$A$7396,TransactionAnalysis!O1560,TransactionData!$M$2:$M$7396)</f>
        <v>5.5</v>
      </c>
    </row>
    <row r="1561" spans="15:16" x14ac:dyDescent="0.35">
      <c r="O1561">
        <v>288386</v>
      </c>
      <c r="P1561" s="10">
        <f>SUMIF(TransactionData!$A$2:$A$7396,TransactionAnalysis!O1561,TransactionData!$M$2:$M$7396)</f>
        <v>3.5</v>
      </c>
    </row>
    <row r="1562" spans="15:16" x14ac:dyDescent="0.35">
      <c r="O1562">
        <v>288385</v>
      </c>
      <c r="P1562" s="10">
        <f>SUMIF(TransactionData!$A$2:$A$7396,TransactionAnalysis!O1562,TransactionData!$M$2:$M$7396)</f>
        <v>4.75</v>
      </c>
    </row>
    <row r="1563" spans="15:16" x14ac:dyDescent="0.35">
      <c r="O1563">
        <v>288384</v>
      </c>
      <c r="P1563" s="10">
        <f>SUMIF(TransactionData!$A$2:$A$7396,TransactionAnalysis!O1563,TransactionData!$M$2:$M$7396)</f>
        <v>4.25</v>
      </c>
    </row>
    <row r="1564" spans="15:16" x14ac:dyDescent="0.35">
      <c r="O1564">
        <v>288383</v>
      </c>
      <c r="P1564" s="10">
        <f>SUMIF(TransactionData!$A$2:$A$7396,TransactionAnalysis!O1564,TransactionData!$M$2:$M$7396)</f>
        <v>4.25</v>
      </c>
    </row>
    <row r="1565" spans="15:16" x14ac:dyDescent="0.35">
      <c r="O1565">
        <v>288382</v>
      </c>
      <c r="P1565" s="10">
        <f>SUMIF(TransactionData!$A$2:$A$7396,TransactionAnalysis!O1565,TransactionData!$M$2:$M$7396)</f>
        <v>3.5</v>
      </c>
    </row>
    <row r="1566" spans="15:16" x14ac:dyDescent="0.35">
      <c r="O1566">
        <v>288381</v>
      </c>
      <c r="P1566" s="10">
        <f>SUMIF(TransactionData!$A$2:$A$7396,TransactionAnalysis!O1566,TransactionData!$M$2:$M$7396)</f>
        <v>2.25</v>
      </c>
    </row>
    <row r="1567" spans="15:16" x14ac:dyDescent="0.35">
      <c r="O1567">
        <v>288380</v>
      </c>
      <c r="P1567" s="10">
        <f>SUMIF(TransactionData!$A$2:$A$7396,TransactionAnalysis!O1567,TransactionData!$M$2:$M$7396)</f>
        <v>17.45</v>
      </c>
    </row>
    <row r="1568" spans="15:16" x14ac:dyDescent="0.35">
      <c r="O1568">
        <v>288379</v>
      </c>
      <c r="P1568" s="10">
        <f>SUMIF(TransactionData!$A$2:$A$7396,TransactionAnalysis!O1568,TransactionData!$M$2:$M$7396)</f>
        <v>7</v>
      </c>
    </row>
    <row r="1569" spans="15:16" x14ac:dyDescent="0.35">
      <c r="O1569">
        <v>288376</v>
      </c>
      <c r="P1569" s="10">
        <f>SUMIF(TransactionData!$A$2:$A$7396,TransactionAnalysis!O1569,TransactionData!$M$2:$M$7396)</f>
        <v>3.5</v>
      </c>
    </row>
    <row r="1570" spans="15:16" x14ac:dyDescent="0.35">
      <c r="O1570">
        <v>288375</v>
      </c>
      <c r="P1570" s="10">
        <f>SUMIF(TransactionData!$A$2:$A$7396,TransactionAnalysis!O1570,TransactionData!$M$2:$M$7396)</f>
        <v>10</v>
      </c>
    </row>
    <row r="1571" spans="15:16" x14ac:dyDescent="0.35">
      <c r="O1571">
        <v>288374</v>
      </c>
      <c r="P1571" s="10">
        <f>SUMIF(TransactionData!$A$2:$A$7396,TransactionAnalysis!O1571,TransactionData!$M$2:$M$7396)</f>
        <v>2.25</v>
      </c>
    </row>
    <row r="1572" spans="15:16" x14ac:dyDescent="0.35">
      <c r="O1572">
        <v>288373</v>
      </c>
      <c r="P1572" s="10">
        <f>SUMIF(TransactionData!$A$2:$A$7396,TransactionAnalysis!O1572,TransactionData!$M$2:$M$7396)</f>
        <v>4.75</v>
      </c>
    </row>
    <row r="1573" spans="15:16" x14ac:dyDescent="0.35">
      <c r="O1573">
        <v>288372</v>
      </c>
      <c r="P1573" s="10">
        <f>SUMIF(TransactionData!$A$2:$A$7396,TransactionAnalysis!O1573,TransactionData!$M$2:$M$7396)</f>
        <v>4.75</v>
      </c>
    </row>
    <row r="1574" spans="15:16" x14ac:dyDescent="0.35">
      <c r="O1574">
        <v>288371</v>
      </c>
      <c r="P1574" s="10">
        <f>SUMIF(TransactionData!$A$2:$A$7396,TransactionAnalysis!O1574,TransactionData!$M$2:$M$7396)</f>
        <v>4.25</v>
      </c>
    </row>
    <row r="1575" spans="15:16" x14ac:dyDescent="0.35">
      <c r="O1575">
        <v>288370</v>
      </c>
      <c r="P1575" s="10">
        <f>SUMIF(TransactionData!$A$2:$A$7396,TransactionAnalysis!O1575,TransactionData!$M$2:$M$7396)</f>
        <v>18.25</v>
      </c>
    </row>
    <row r="1576" spans="15:16" x14ac:dyDescent="0.35">
      <c r="O1576">
        <v>288369</v>
      </c>
      <c r="P1576" s="10">
        <f>SUMIF(TransactionData!$A$2:$A$7396,TransactionAnalysis!O1576,TransactionData!$M$2:$M$7396)</f>
        <v>3.75</v>
      </c>
    </row>
    <row r="1577" spans="15:16" x14ac:dyDescent="0.35">
      <c r="O1577">
        <v>288368</v>
      </c>
      <c r="P1577" s="10">
        <f>SUMIF(TransactionData!$A$2:$A$7396,TransactionAnalysis!O1577,TransactionData!$M$2:$M$7396)</f>
        <v>3.5</v>
      </c>
    </row>
    <row r="1578" spans="15:16" x14ac:dyDescent="0.35">
      <c r="O1578">
        <v>288367</v>
      </c>
      <c r="P1578" s="10">
        <f>SUMIF(TransactionData!$A$2:$A$7396,TransactionAnalysis!O1578,TransactionData!$M$2:$M$7396)</f>
        <v>5.5</v>
      </c>
    </row>
    <row r="1579" spans="15:16" x14ac:dyDescent="0.35">
      <c r="O1579">
        <v>288366</v>
      </c>
      <c r="P1579" s="10">
        <f>SUMIF(TransactionData!$A$2:$A$7396,TransactionAnalysis!O1579,TransactionData!$M$2:$M$7396)</f>
        <v>3.5</v>
      </c>
    </row>
    <row r="1580" spans="15:16" x14ac:dyDescent="0.35">
      <c r="O1580">
        <v>288365</v>
      </c>
      <c r="P1580" s="10">
        <f>SUMIF(TransactionData!$A$2:$A$7396,TransactionAnalysis!O1580,TransactionData!$M$2:$M$7396)</f>
        <v>4.75</v>
      </c>
    </row>
    <row r="1581" spans="15:16" x14ac:dyDescent="0.35">
      <c r="O1581">
        <v>288364</v>
      </c>
      <c r="P1581" s="10">
        <f>SUMIF(TransactionData!$A$2:$A$7396,TransactionAnalysis!O1581,TransactionData!$M$2:$M$7396)</f>
        <v>4.75</v>
      </c>
    </row>
    <row r="1582" spans="15:16" x14ac:dyDescent="0.35">
      <c r="O1582">
        <v>288363</v>
      </c>
      <c r="P1582" s="10">
        <f>SUMIF(TransactionData!$A$2:$A$7396,TransactionAnalysis!O1582,TransactionData!$M$2:$M$7396)</f>
        <v>3.5</v>
      </c>
    </row>
    <row r="1583" spans="15:16" x14ac:dyDescent="0.35">
      <c r="O1583">
        <v>288362</v>
      </c>
      <c r="P1583" s="10">
        <f>SUMIF(TransactionData!$A$2:$A$7396,TransactionAnalysis!O1583,TransactionData!$M$2:$M$7396)</f>
        <v>4.75</v>
      </c>
    </row>
    <row r="1584" spans="15:16" x14ac:dyDescent="0.35">
      <c r="O1584">
        <v>288361</v>
      </c>
      <c r="P1584" s="10">
        <f>SUMIF(TransactionData!$A$2:$A$7396,TransactionAnalysis!O1584,TransactionData!$M$2:$M$7396)</f>
        <v>3.5</v>
      </c>
    </row>
    <row r="1585" spans="15:16" x14ac:dyDescent="0.35">
      <c r="O1585">
        <v>288360</v>
      </c>
      <c r="P1585" s="10">
        <f>SUMIF(TransactionData!$A$2:$A$7396,TransactionAnalysis!O1585,TransactionData!$M$2:$M$7396)</f>
        <v>3.5</v>
      </c>
    </row>
    <row r="1586" spans="15:16" x14ac:dyDescent="0.35">
      <c r="O1586">
        <v>288359</v>
      </c>
      <c r="P1586" s="10">
        <f>SUMIF(TransactionData!$A$2:$A$7396,TransactionAnalysis!O1586,TransactionData!$M$2:$M$7396)</f>
        <v>2.25</v>
      </c>
    </row>
    <row r="1587" spans="15:16" x14ac:dyDescent="0.35">
      <c r="O1587">
        <v>288358</v>
      </c>
      <c r="P1587" s="10">
        <f>SUMIF(TransactionData!$A$2:$A$7396,TransactionAnalysis!O1587,TransactionData!$M$2:$M$7396)</f>
        <v>3.5</v>
      </c>
    </row>
    <row r="1588" spans="15:16" x14ac:dyDescent="0.35">
      <c r="O1588">
        <v>288357</v>
      </c>
      <c r="P1588" s="10">
        <f>SUMIF(TransactionData!$A$2:$A$7396,TransactionAnalysis!O1588,TransactionData!$M$2:$M$7396)</f>
        <v>7.75</v>
      </c>
    </row>
    <row r="1589" spans="15:16" x14ac:dyDescent="0.35">
      <c r="O1589">
        <v>288356</v>
      </c>
      <c r="P1589" s="10">
        <f>SUMIF(TransactionData!$A$2:$A$7396,TransactionAnalysis!O1589,TransactionData!$M$2:$M$7396)</f>
        <v>4.75</v>
      </c>
    </row>
    <row r="1590" spans="15:16" x14ac:dyDescent="0.35">
      <c r="O1590">
        <v>288355</v>
      </c>
      <c r="P1590" s="10">
        <f>SUMIF(TransactionData!$A$2:$A$7396,TransactionAnalysis!O1590,TransactionData!$M$2:$M$7396)</f>
        <v>1.5</v>
      </c>
    </row>
    <row r="1591" spans="15:16" x14ac:dyDescent="0.35">
      <c r="O1591">
        <v>288354</v>
      </c>
      <c r="P1591" s="10">
        <f>SUMIF(TransactionData!$A$2:$A$7396,TransactionAnalysis!O1591,TransactionData!$M$2:$M$7396)</f>
        <v>7</v>
      </c>
    </row>
    <row r="1592" spans="15:16" x14ac:dyDescent="0.35">
      <c r="O1592">
        <v>288353</v>
      </c>
      <c r="P1592" s="10">
        <f>SUMIF(TransactionData!$A$2:$A$7396,TransactionAnalysis!O1592,TransactionData!$M$2:$M$7396)</f>
        <v>5.5</v>
      </c>
    </row>
    <row r="1593" spans="15:16" x14ac:dyDescent="0.35">
      <c r="O1593">
        <v>288352</v>
      </c>
      <c r="P1593" s="10">
        <f>SUMIF(TransactionData!$A$2:$A$7396,TransactionAnalysis!O1593,TransactionData!$M$2:$M$7396)</f>
        <v>4.75</v>
      </c>
    </row>
    <row r="1594" spans="15:16" x14ac:dyDescent="0.35">
      <c r="O1594">
        <v>288351</v>
      </c>
      <c r="P1594" s="10">
        <f>SUMIF(TransactionData!$A$2:$A$7396,TransactionAnalysis!O1594,TransactionData!$M$2:$M$7396)</f>
        <v>6.5</v>
      </c>
    </row>
    <row r="1595" spans="15:16" x14ac:dyDescent="0.35">
      <c r="O1595">
        <v>288350</v>
      </c>
      <c r="P1595" s="10">
        <f>SUMIF(TransactionData!$A$2:$A$7396,TransactionAnalysis!O1595,TransactionData!$M$2:$M$7396)</f>
        <v>4.25</v>
      </c>
    </row>
    <row r="1596" spans="15:16" x14ac:dyDescent="0.35">
      <c r="O1596">
        <v>288349</v>
      </c>
      <c r="P1596" s="10">
        <f>SUMIF(TransactionData!$A$2:$A$7396,TransactionAnalysis!O1596,TransactionData!$M$2:$M$7396)</f>
        <v>5</v>
      </c>
    </row>
    <row r="1597" spans="15:16" x14ac:dyDescent="0.35">
      <c r="O1597">
        <v>288347</v>
      </c>
      <c r="P1597" s="10">
        <f>SUMIF(TransactionData!$A$2:$A$7396,TransactionAnalysis!O1597,TransactionData!$M$2:$M$7396)</f>
        <v>1.25</v>
      </c>
    </row>
    <row r="1598" spans="15:16" x14ac:dyDescent="0.35">
      <c r="O1598">
        <v>288345</v>
      </c>
      <c r="P1598" s="10">
        <f>SUMIF(TransactionData!$A$2:$A$7396,TransactionAnalysis!O1598,TransactionData!$M$2:$M$7396)</f>
        <v>5.5</v>
      </c>
    </row>
    <row r="1599" spans="15:16" x14ac:dyDescent="0.35">
      <c r="O1599">
        <v>288344</v>
      </c>
      <c r="P1599" s="10">
        <f>SUMIF(TransactionData!$A$2:$A$7396,TransactionAnalysis!O1599,TransactionData!$M$2:$M$7396)</f>
        <v>3.5</v>
      </c>
    </row>
    <row r="1600" spans="15:16" x14ac:dyDescent="0.35">
      <c r="O1600">
        <v>288342</v>
      </c>
      <c r="P1600" s="10">
        <f>SUMIF(TransactionData!$A$2:$A$7396,TransactionAnalysis!O1600,TransactionData!$M$2:$M$7396)</f>
        <v>3.5</v>
      </c>
    </row>
    <row r="1601" spans="15:16" x14ac:dyDescent="0.35">
      <c r="O1601">
        <v>288339</v>
      </c>
      <c r="P1601" s="10">
        <f>SUMIF(TransactionData!$A$2:$A$7396,TransactionAnalysis!O1601,TransactionData!$M$2:$M$7396)</f>
        <v>9.5</v>
      </c>
    </row>
    <row r="1602" spans="15:16" x14ac:dyDescent="0.35">
      <c r="O1602">
        <v>288338</v>
      </c>
      <c r="P1602" s="10">
        <f>SUMIF(TransactionData!$A$2:$A$7396,TransactionAnalysis!O1602,TransactionData!$M$2:$M$7396)</f>
        <v>4</v>
      </c>
    </row>
    <row r="1603" spans="15:16" x14ac:dyDescent="0.35">
      <c r="O1603">
        <v>288337</v>
      </c>
      <c r="P1603" s="10">
        <f>SUMIF(TransactionData!$A$2:$A$7396,TransactionAnalysis!O1603,TransactionData!$M$2:$M$7396)</f>
        <v>5.5</v>
      </c>
    </row>
    <row r="1604" spans="15:16" x14ac:dyDescent="0.35">
      <c r="O1604">
        <v>288335</v>
      </c>
      <c r="P1604" s="10">
        <f>SUMIF(TransactionData!$A$2:$A$7396,TransactionAnalysis!O1604,TransactionData!$M$2:$M$7396)</f>
        <v>2.25</v>
      </c>
    </row>
    <row r="1605" spans="15:16" x14ac:dyDescent="0.35">
      <c r="O1605">
        <v>288334</v>
      </c>
      <c r="P1605" s="10">
        <f>SUMIF(TransactionData!$A$2:$A$7396,TransactionAnalysis!O1605,TransactionData!$M$2:$M$7396)</f>
        <v>4.25</v>
      </c>
    </row>
    <row r="1606" spans="15:16" x14ac:dyDescent="0.35">
      <c r="O1606">
        <v>288333</v>
      </c>
      <c r="P1606" s="10">
        <f>SUMIF(TransactionData!$A$2:$A$7396,TransactionAnalysis!O1606,TransactionData!$M$2:$M$7396)</f>
        <v>3.75</v>
      </c>
    </row>
    <row r="1607" spans="15:16" x14ac:dyDescent="0.35">
      <c r="O1607">
        <v>288332</v>
      </c>
      <c r="P1607" s="10">
        <f>SUMIF(TransactionData!$A$2:$A$7396,TransactionAnalysis!O1607,TransactionData!$M$2:$M$7396)</f>
        <v>3.5</v>
      </c>
    </row>
    <row r="1608" spans="15:16" x14ac:dyDescent="0.35">
      <c r="O1608">
        <v>288331</v>
      </c>
      <c r="P1608" s="10">
        <f>SUMIF(TransactionData!$A$2:$A$7396,TransactionAnalysis!O1608,TransactionData!$M$2:$M$7396)</f>
        <v>4.25</v>
      </c>
    </row>
    <row r="1609" spans="15:16" x14ac:dyDescent="0.35">
      <c r="O1609">
        <v>288329</v>
      </c>
      <c r="P1609" s="10">
        <f>SUMIF(TransactionData!$A$2:$A$7396,TransactionAnalysis!O1609,TransactionData!$M$2:$M$7396)</f>
        <v>7.75</v>
      </c>
    </row>
    <row r="1610" spans="15:16" x14ac:dyDescent="0.35">
      <c r="O1610">
        <v>288328</v>
      </c>
      <c r="P1610" s="10">
        <f>SUMIF(TransactionData!$A$2:$A$7396,TransactionAnalysis!O1610,TransactionData!$M$2:$M$7396)</f>
        <v>6.5</v>
      </c>
    </row>
    <row r="1611" spans="15:16" x14ac:dyDescent="0.35">
      <c r="O1611">
        <v>288326</v>
      </c>
      <c r="P1611" s="10">
        <f>SUMIF(TransactionData!$A$2:$A$7396,TransactionAnalysis!O1611,TransactionData!$M$2:$M$7396)</f>
        <v>5.5</v>
      </c>
    </row>
    <row r="1612" spans="15:16" x14ac:dyDescent="0.35">
      <c r="O1612">
        <v>288325</v>
      </c>
      <c r="P1612" s="10">
        <f>SUMIF(TransactionData!$A$2:$A$7396,TransactionAnalysis!O1612,TransactionData!$M$2:$M$7396)</f>
        <v>1.25</v>
      </c>
    </row>
    <row r="1613" spans="15:16" x14ac:dyDescent="0.35">
      <c r="O1613">
        <v>288324</v>
      </c>
      <c r="P1613" s="10">
        <f>SUMIF(TransactionData!$A$2:$A$7396,TransactionAnalysis!O1613,TransactionData!$M$2:$M$7396)</f>
        <v>14.95</v>
      </c>
    </row>
    <row r="1614" spans="15:16" x14ac:dyDescent="0.35">
      <c r="O1614">
        <v>288323</v>
      </c>
      <c r="P1614" s="10">
        <f>SUMIF(TransactionData!$A$2:$A$7396,TransactionAnalysis!O1614,TransactionData!$M$2:$M$7396)</f>
        <v>4.75</v>
      </c>
    </row>
    <row r="1615" spans="15:16" x14ac:dyDescent="0.35">
      <c r="O1615">
        <v>288322</v>
      </c>
      <c r="P1615" s="10">
        <f>SUMIF(TransactionData!$A$2:$A$7396,TransactionAnalysis!O1615,TransactionData!$M$2:$M$7396)</f>
        <v>3.75</v>
      </c>
    </row>
    <row r="1616" spans="15:16" x14ac:dyDescent="0.35">
      <c r="O1616">
        <v>288321</v>
      </c>
      <c r="P1616" s="10">
        <f>SUMIF(TransactionData!$A$2:$A$7396,TransactionAnalysis!O1616,TransactionData!$M$2:$M$7396)</f>
        <v>4.25</v>
      </c>
    </row>
    <row r="1617" spans="15:16" x14ac:dyDescent="0.35">
      <c r="O1617">
        <v>288320</v>
      </c>
      <c r="P1617" s="10">
        <f>SUMIF(TransactionData!$A$2:$A$7396,TransactionAnalysis!O1617,TransactionData!$M$2:$M$7396)</f>
        <v>4.25</v>
      </c>
    </row>
    <row r="1618" spans="15:16" x14ac:dyDescent="0.35">
      <c r="O1618">
        <v>288318</v>
      </c>
      <c r="P1618" s="10">
        <f>SUMIF(TransactionData!$A$2:$A$7396,TransactionAnalysis!O1618,TransactionData!$M$2:$M$7396)</f>
        <v>3.5</v>
      </c>
    </row>
    <row r="1619" spans="15:16" x14ac:dyDescent="0.35">
      <c r="O1619">
        <v>288317</v>
      </c>
      <c r="P1619" s="10">
        <f>SUMIF(TransactionData!$A$2:$A$7396,TransactionAnalysis!O1619,TransactionData!$M$2:$M$7396)</f>
        <v>3.5</v>
      </c>
    </row>
    <row r="1620" spans="15:16" x14ac:dyDescent="0.35">
      <c r="O1620">
        <v>288316</v>
      </c>
      <c r="P1620" s="10">
        <f>SUMIF(TransactionData!$A$2:$A$7396,TransactionAnalysis!O1620,TransactionData!$M$2:$M$7396)</f>
        <v>3</v>
      </c>
    </row>
    <row r="1621" spans="15:16" x14ac:dyDescent="0.35">
      <c r="O1621">
        <v>288315</v>
      </c>
      <c r="P1621" s="10">
        <f>SUMIF(TransactionData!$A$2:$A$7396,TransactionAnalysis!O1621,TransactionData!$M$2:$M$7396)</f>
        <v>5.75</v>
      </c>
    </row>
    <row r="1622" spans="15:16" x14ac:dyDescent="0.35">
      <c r="O1622">
        <v>288314</v>
      </c>
      <c r="P1622" s="10">
        <f>SUMIF(TransactionData!$A$2:$A$7396,TransactionAnalysis!O1622,TransactionData!$M$2:$M$7396)</f>
        <v>4.25</v>
      </c>
    </row>
    <row r="1623" spans="15:16" x14ac:dyDescent="0.35">
      <c r="O1623">
        <v>288313</v>
      </c>
      <c r="P1623" s="10">
        <f>SUMIF(TransactionData!$A$2:$A$7396,TransactionAnalysis!O1623,TransactionData!$M$2:$M$7396)</f>
        <v>4.75</v>
      </c>
    </row>
    <row r="1624" spans="15:16" x14ac:dyDescent="0.35">
      <c r="O1624">
        <v>288312</v>
      </c>
      <c r="P1624" s="10">
        <f>SUMIF(TransactionData!$A$2:$A$7396,TransactionAnalysis!O1624,TransactionData!$M$2:$M$7396)</f>
        <v>11</v>
      </c>
    </row>
    <row r="1625" spans="15:16" x14ac:dyDescent="0.35">
      <c r="O1625">
        <v>288311</v>
      </c>
      <c r="P1625" s="10">
        <f>SUMIF(TransactionData!$A$2:$A$7396,TransactionAnalysis!O1625,TransactionData!$M$2:$M$7396)</f>
        <v>8</v>
      </c>
    </row>
    <row r="1626" spans="15:16" x14ac:dyDescent="0.35">
      <c r="O1626">
        <v>288309</v>
      </c>
      <c r="P1626" s="10">
        <f>SUMIF(TransactionData!$A$2:$A$7396,TransactionAnalysis!O1626,TransactionData!$M$2:$M$7396)</f>
        <v>7</v>
      </c>
    </row>
    <row r="1627" spans="15:16" x14ac:dyDescent="0.35">
      <c r="O1627">
        <v>288307</v>
      </c>
      <c r="P1627" s="10">
        <f>SUMIF(TransactionData!$A$2:$A$7396,TransactionAnalysis!O1627,TransactionData!$M$2:$M$7396)</f>
        <v>4.25</v>
      </c>
    </row>
    <row r="1628" spans="15:16" x14ac:dyDescent="0.35">
      <c r="O1628">
        <v>288306</v>
      </c>
      <c r="P1628" s="10">
        <f>SUMIF(TransactionData!$A$2:$A$7396,TransactionAnalysis!O1628,TransactionData!$M$2:$M$7396)</f>
        <v>6</v>
      </c>
    </row>
    <row r="1629" spans="15:16" x14ac:dyDescent="0.35">
      <c r="O1629">
        <v>288305</v>
      </c>
      <c r="P1629" s="10">
        <f>SUMIF(TransactionData!$A$2:$A$7396,TransactionAnalysis!O1629,TransactionData!$M$2:$M$7396)</f>
        <v>16.5</v>
      </c>
    </row>
    <row r="1630" spans="15:16" x14ac:dyDescent="0.35">
      <c r="O1630">
        <v>288304</v>
      </c>
      <c r="P1630" s="10">
        <f>SUMIF(TransactionData!$A$2:$A$7396,TransactionAnalysis!O1630,TransactionData!$M$2:$M$7396)</f>
        <v>3.75</v>
      </c>
    </row>
    <row r="1631" spans="15:16" x14ac:dyDescent="0.35">
      <c r="O1631">
        <v>288303</v>
      </c>
      <c r="P1631" s="10">
        <f>SUMIF(TransactionData!$A$2:$A$7396,TransactionAnalysis!O1631,TransactionData!$M$2:$M$7396)</f>
        <v>3</v>
      </c>
    </row>
    <row r="1632" spans="15:16" x14ac:dyDescent="0.35">
      <c r="O1632">
        <v>288302</v>
      </c>
      <c r="P1632" s="10">
        <f>SUMIF(TransactionData!$A$2:$A$7396,TransactionAnalysis!O1632,TransactionData!$M$2:$M$7396)</f>
        <v>3.5</v>
      </c>
    </row>
    <row r="1633" spans="15:16" x14ac:dyDescent="0.35">
      <c r="O1633">
        <v>288299</v>
      </c>
      <c r="P1633" s="10">
        <f>SUMIF(TransactionData!$A$2:$A$7396,TransactionAnalysis!O1633,TransactionData!$M$2:$M$7396)</f>
        <v>1</v>
      </c>
    </row>
    <row r="1634" spans="15:16" x14ac:dyDescent="0.35">
      <c r="O1634">
        <v>288298</v>
      </c>
      <c r="P1634" s="10">
        <f>SUMIF(TransactionData!$A$2:$A$7396,TransactionAnalysis!O1634,TransactionData!$M$2:$M$7396)</f>
        <v>7</v>
      </c>
    </row>
    <row r="1635" spans="15:16" x14ac:dyDescent="0.35">
      <c r="O1635">
        <v>288297</v>
      </c>
      <c r="P1635" s="10">
        <f>SUMIF(TransactionData!$A$2:$A$7396,TransactionAnalysis!O1635,TransactionData!$M$2:$M$7396)</f>
        <v>4.25</v>
      </c>
    </row>
    <row r="1636" spans="15:16" x14ac:dyDescent="0.35">
      <c r="O1636">
        <v>288296</v>
      </c>
      <c r="P1636" s="10">
        <f>SUMIF(TransactionData!$A$2:$A$7396,TransactionAnalysis!O1636,TransactionData!$M$2:$M$7396)</f>
        <v>4.25</v>
      </c>
    </row>
    <row r="1637" spans="15:16" x14ac:dyDescent="0.35">
      <c r="O1637">
        <v>288295</v>
      </c>
      <c r="P1637" s="10">
        <f>SUMIF(TransactionData!$A$2:$A$7396,TransactionAnalysis!O1637,TransactionData!$M$2:$M$7396)</f>
        <v>4.25</v>
      </c>
    </row>
    <row r="1638" spans="15:16" x14ac:dyDescent="0.35">
      <c r="O1638">
        <v>288294</v>
      </c>
      <c r="P1638" s="10">
        <f>SUMIF(TransactionData!$A$2:$A$7396,TransactionAnalysis!O1638,TransactionData!$M$2:$M$7396)</f>
        <v>4.75</v>
      </c>
    </row>
    <row r="1639" spans="15:16" x14ac:dyDescent="0.35">
      <c r="O1639">
        <v>288293</v>
      </c>
      <c r="P1639" s="10">
        <f>SUMIF(TransactionData!$A$2:$A$7396,TransactionAnalysis!O1639,TransactionData!$M$2:$M$7396)</f>
        <v>3.5</v>
      </c>
    </row>
    <row r="1640" spans="15:16" x14ac:dyDescent="0.35">
      <c r="O1640">
        <v>288292</v>
      </c>
      <c r="P1640" s="10">
        <f>SUMIF(TransactionData!$A$2:$A$7396,TransactionAnalysis!O1640,TransactionData!$M$2:$M$7396)</f>
        <v>5.5</v>
      </c>
    </row>
    <row r="1641" spans="15:16" x14ac:dyDescent="0.35">
      <c r="O1641">
        <v>288291</v>
      </c>
      <c r="P1641" s="10">
        <f>SUMIF(TransactionData!$A$2:$A$7396,TransactionAnalysis!O1641,TransactionData!$M$2:$M$7396)</f>
        <v>47.25</v>
      </c>
    </row>
    <row r="1642" spans="15:16" x14ac:dyDescent="0.35">
      <c r="O1642">
        <v>288290</v>
      </c>
      <c r="P1642" s="10">
        <f>SUMIF(TransactionData!$A$2:$A$7396,TransactionAnalysis!O1642,TransactionData!$M$2:$M$7396)</f>
        <v>4.25</v>
      </c>
    </row>
    <row r="1643" spans="15:16" x14ac:dyDescent="0.35">
      <c r="O1643">
        <v>288289</v>
      </c>
      <c r="P1643" s="10">
        <f>SUMIF(TransactionData!$A$2:$A$7396,TransactionAnalysis!O1643,TransactionData!$M$2:$M$7396)</f>
        <v>4.75</v>
      </c>
    </row>
    <row r="1644" spans="15:16" x14ac:dyDescent="0.35">
      <c r="O1644">
        <v>288288</v>
      </c>
      <c r="P1644" s="10">
        <f>SUMIF(TransactionData!$A$2:$A$7396,TransactionAnalysis!O1644,TransactionData!$M$2:$M$7396)</f>
        <v>3.75</v>
      </c>
    </row>
    <row r="1645" spans="15:16" x14ac:dyDescent="0.35">
      <c r="O1645">
        <v>288284</v>
      </c>
      <c r="P1645" s="10">
        <f>SUMIF(TransactionData!$A$2:$A$7396,TransactionAnalysis!O1645,TransactionData!$M$2:$M$7396)</f>
        <v>4.25</v>
      </c>
    </row>
    <row r="1646" spans="15:16" x14ac:dyDescent="0.35">
      <c r="O1646">
        <v>288283</v>
      </c>
      <c r="P1646" s="10">
        <f>SUMIF(TransactionData!$A$2:$A$7396,TransactionAnalysis!O1646,TransactionData!$M$2:$M$7396)</f>
        <v>3.75</v>
      </c>
    </row>
    <row r="1647" spans="15:16" x14ac:dyDescent="0.35">
      <c r="O1647">
        <v>288280</v>
      </c>
      <c r="P1647" s="10">
        <f>SUMIF(TransactionData!$A$2:$A$7396,TransactionAnalysis!O1647,TransactionData!$M$2:$M$7396)</f>
        <v>3.5</v>
      </c>
    </row>
    <row r="1648" spans="15:16" x14ac:dyDescent="0.35">
      <c r="O1648">
        <v>288277</v>
      </c>
      <c r="P1648" s="10">
        <f>SUMIF(TransactionData!$A$2:$A$7396,TransactionAnalysis!O1648,TransactionData!$M$2:$M$7396)</f>
        <v>2.25</v>
      </c>
    </row>
    <row r="1649" spans="15:16" x14ac:dyDescent="0.35">
      <c r="O1649">
        <v>288276</v>
      </c>
      <c r="P1649" s="10">
        <f>SUMIF(TransactionData!$A$2:$A$7396,TransactionAnalysis!O1649,TransactionData!$M$2:$M$7396)</f>
        <v>3.5</v>
      </c>
    </row>
    <row r="1650" spans="15:16" x14ac:dyDescent="0.35">
      <c r="O1650">
        <v>288275</v>
      </c>
      <c r="P1650" s="10">
        <f>SUMIF(TransactionData!$A$2:$A$7396,TransactionAnalysis!O1650,TransactionData!$M$2:$M$7396)</f>
        <v>4.25</v>
      </c>
    </row>
    <row r="1651" spans="15:16" x14ac:dyDescent="0.35">
      <c r="O1651">
        <v>288274</v>
      </c>
      <c r="P1651" s="10">
        <f>SUMIF(TransactionData!$A$2:$A$7396,TransactionAnalysis!O1651,TransactionData!$M$2:$M$7396)</f>
        <v>4.75</v>
      </c>
    </row>
    <row r="1652" spans="15:16" x14ac:dyDescent="0.35">
      <c r="O1652">
        <v>288272</v>
      </c>
      <c r="P1652" s="10">
        <f>SUMIF(TransactionData!$A$2:$A$7396,TransactionAnalysis!O1652,TransactionData!$M$2:$M$7396)</f>
        <v>5.5</v>
      </c>
    </row>
    <row r="1653" spans="15:16" x14ac:dyDescent="0.35">
      <c r="O1653">
        <v>288271</v>
      </c>
      <c r="P1653" s="10">
        <f>SUMIF(TransactionData!$A$2:$A$7396,TransactionAnalysis!O1653,TransactionData!$M$2:$M$7396)</f>
        <v>10.25</v>
      </c>
    </row>
    <row r="1654" spans="15:16" x14ac:dyDescent="0.35">
      <c r="O1654">
        <v>288269</v>
      </c>
      <c r="P1654" s="10">
        <f>SUMIF(TransactionData!$A$2:$A$7396,TransactionAnalysis!O1654,TransactionData!$M$2:$M$7396)</f>
        <v>4.75</v>
      </c>
    </row>
    <row r="1655" spans="15:16" x14ac:dyDescent="0.35">
      <c r="O1655">
        <v>288268</v>
      </c>
      <c r="P1655" s="10">
        <f>SUMIF(TransactionData!$A$2:$A$7396,TransactionAnalysis!O1655,TransactionData!$M$2:$M$7396)</f>
        <v>8.25</v>
      </c>
    </row>
    <row r="1656" spans="15:16" x14ac:dyDescent="0.35">
      <c r="O1656">
        <v>288267</v>
      </c>
      <c r="P1656" s="10">
        <f>SUMIF(TransactionData!$A$2:$A$7396,TransactionAnalysis!O1656,TransactionData!$M$2:$M$7396)</f>
        <v>4.25</v>
      </c>
    </row>
    <row r="1657" spans="15:16" x14ac:dyDescent="0.35">
      <c r="O1657">
        <v>288266</v>
      </c>
      <c r="P1657" s="10">
        <f>SUMIF(TransactionData!$A$2:$A$7396,TransactionAnalysis!O1657,TransactionData!$M$2:$M$7396)</f>
        <v>4.75</v>
      </c>
    </row>
    <row r="1658" spans="15:16" x14ac:dyDescent="0.35">
      <c r="O1658">
        <v>288265</v>
      </c>
      <c r="P1658" s="10">
        <f>SUMIF(TransactionData!$A$2:$A$7396,TransactionAnalysis!O1658,TransactionData!$M$2:$M$7396)</f>
        <v>3.5</v>
      </c>
    </row>
    <row r="1659" spans="15:16" x14ac:dyDescent="0.35">
      <c r="O1659">
        <v>288264</v>
      </c>
      <c r="P1659" s="10">
        <f>SUMIF(TransactionData!$A$2:$A$7396,TransactionAnalysis!O1659,TransactionData!$M$2:$M$7396)</f>
        <v>3.5</v>
      </c>
    </row>
    <row r="1660" spans="15:16" x14ac:dyDescent="0.35">
      <c r="O1660">
        <v>288263</v>
      </c>
      <c r="P1660" s="10">
        <f>SUMIF(TransactionData!$A$2:$A$7396,TransactionAnalysis!O1660,TransactionData!$M$2:$M$7396)</f>
        <v>3</v>
      </c>
    </row>
    <row r="1661" spans="15:16" x14ac:dyDescent="0.35">
      <c r="O1661">
        <v>288262</v>
      </c>
      <c r="P1661" s="10">
        <f>SUMIF(TransactionData!$A$2:$A$7396,TransactionAnalysis!O1661,TransactionData!$M$2:$M$7396)</f>
        <v>4.75</v>
      </c>
    </row>
    <row r="1662" spans="15:16" x14ac:dyDescent="0.35">
      <c r="O1662">
        <v>288261</v>
      </c>
      <c r="P1662" s="10">
        <f>SUMIF(TransactionData!$A$2:$A$7396,TransactionAnalysis!O1662,TransactionData!$M$2:$M$7396)</f>
        <v>9.75</v>
      </c>
    </row>
    <row r="1663" spans="15:16" x14ac:dyDescent="0.35">
      <c r="O1663">
        <v>288260</v>
      </c>
      <c r="P1663" s="10">
        <f>SUMIF(TransactionData!$A$2:$A$7396,TransactionAnalysis!O1663,TransactionData!$M$2:$M$7396)</f>
        <v>4.75</v>
      </c>
    </row>
    <row r="1664" spans="15:16" x14ac:dyDescent="0.35">
      <c r="O1664">
        <v>288259</v>
      </c>
      <c r="P1664" s="10">
        <f>SUMIF(TransactionData!$A$2:$A$7396,TransactionAnalysis!O1664,TransactionData!$M$2:$M$7396)</f>
        <v>18</v>
      </c>
    </row>
    <row r="1665" spans="15:16" x14ac:dyDescent="0.35">
      <c r="O1665">
        <v>288258</v>
      </c>
      <c r="P1665" s="10">
        <f>SUMIF(TransactionData!$A$2:$A$7396,TransactionAnalysis!O1665,TransactionData!$M$2:$M$7396)</f>
        <v>1.25</v>
      </c>
    </row>
    <row r="1666" spans="15:16" x14ac:dyDescent="0.35">
      <c r="O1666">
        <v>288257</v>
      </c>
      <c r="P1666" s="10">
        <f>SUMIF(TransactionData!$A$2:$A$7396,TransactionAnalysis!O1666,TransactionData!$M$2:$M$7396)</f>
        <v>4.25</v>
      </c>
    </row>
    <row r="1667" spans="15:16" x14ac:dyDescent="0.35">
      <c r="O1667">
        <v>288256</v>
      </c>
      <c r="P1667" s="10">
        <f>SUMIF(TransactionData!$A$2:$A$7396,TransactionAnalysis!O1667,TransactionData!$M$2:$M$7396)</f>
        <v>4.75</v>
      </c>
    </row>
    <row r="1668" spans="15:16" x14ac:dyDescent="0.35">
      <c r="O1668">
        <v>288255</v>
      </c>
      <c r="P1668" s="10">
        <f>SUMIF(TransactionData!$A$2:$A$7396,TransactionAnalysis!O1668,TransactionData!$M$2:$M$7396)</f>
        <v>3.5</v>
      </c>
    </row>
    <row r="1669" spans="15:16" x14ac:dyDescent="0.35">
      <c r="O1669">
        <v>288253</v>
      </c>
      <c r="P1669" s="10">
        <f>SUMIF(TransactionData!$A$2:$A$7396,TransactionAnalysis!O1669,TransactionData!$M$2:$M$7396)</f>
        <v>3.5</v>
      </c>
    </row>
    <row r="1670" spans="15:16" x14ac:dyDescent="0.35">
      <c r="O1670">
        <v>288252</v>
      </c>
      <c r="P1670" s="10">
        <f>SUMIF(TransactionData!$A$2:$A$7396,TransactionAnalysis!O1670,TransactionData!$M$2:$M$7396)</f>
        <v>2</v>
      </c>
    </row>
    <row r="1671" spans="15:16" x14ac:dyDescent="0.35">
      <c r="O1671">
        <v>288251</v>
      </c>
      <c r="P1671" s="10">
        <f>SUMIF(TransactionData!$A$2:$A$7396,TransactionAnalysis!O1671,TransactionData!$M$2:$M$7396)</f>
        <v>2.75</v>
      </c>
    </row>
    <row r="1672" spans="15:16" x14ac:dyDescent="0.35">
      <c r="O1672">
        <v>288250</v>
      </c>
      <c r="P1672" s="10">
        <f>SUMIF(TransactionData!$A$2:$A$7396,TransactionAnalysis!O1672,TransactionData!$M$2:$M$7396)</f>
        <v>3.5</v>
      </c>
    </row>
    <row r="1673" spans="15:16" x14ac:dyDescent="0.35">
      <c r="O1673">
        <v>288249</v>
      </c>
      <c r="P1673" s="10">
        <f>SUMIF(TransactionData!$A$2:$A$7396,TransactionAnalysis!O1673,TransactionData!$M$2:$M$7396)</f>
        <v>6.5</v>
      </c>
    </row>
    <row r="1674" spans="15:16" x14ac:dyDescent="0.35">
      <c r="O1674">
        <v>288248</v>
      </c>
      <c r="P1674" s="10">
        <f>SUMIF(TransactionData!$A$2:$A$7396,TransactionAnalysis!O1674,TransactionData!$M$2:$M$7396)</f>
        <v>2.75</v>
      </c>
    </row>
    <row r="1675" spans="15:16" x14ac:dyDescent="0.35">
      <c r="O1675">
        <v>288247</v>
      </c>
      <c r="P1675" s="10">
        <f>SUMIF(TransactionData!$A$2:$A$7396,TransactionAnalysis!O1675,TransactionData!$M$2:$M$7396)</f>
        <v>5</v>
      </c>
    </row>
    <row r="1676" spans="15:16" x14ac:dyDescent="0.35">
      <c r="O1676">
        <v>288246</v>
      </c>
      <c r="P1676" s="10">
        <f>SUMIF(TransactionData!$A$2:$A$7396,TransactionAnalysis!O1676,TransactionData!$M$2:$M$7396)</f>
        <v>2.75</v>
      </c>
    </row>
    <row r="1677" spans="15:16" x14ac:dyDescent="0.35">
      <c r="O1677">
        <v>288245</v>
      </c>
      <c r="P1677" s="10">
        <f>SUMIF(TransactionData!$A$2:$A$7396,TransactionAnalysis!O1677,TransactionData!$M$2:$M$7396)</f>
        <v>2.75</v>
      </c>
    </row>
    <row r="1678" spans="15:16" x14ac:dyDescent="0.35">
      <c r="O1678">
        <v>288244</v>
      </c>
      <c r="P1678" s="10">
        <f>SUMIF(TransactionData!$A$2:$A$7396,TransactionAnalysis!O1678,TransactionData!$M$2:$M$7396)</f>
        <v>4</v>
      </c>
    </row>
    <row r="1679" spans="15:16" x14ac:dyDescent="0.35">
      <c r="O1679">
        <v>288243</v>
      </c>
      <c r="P1679" s="10">
        <f>SUMIF(TransactionData!$A$2:$A$7396,TransactionAnalysis!O1679,TransactionData!$M$2:$M$7396)</f>
        <v>2.75</v>
      </c>
    </row>
    <row r="1680" spans="15:16" x14ac:dyDescent="0.35">
      <c r="O1680">
        <v>288242</v>
      </c>
      <c r="P1680" s="10">
        <f>SUMIF(TransactionData!$A$2:$A$7396,TransactionAnalysis!O1680,TransactionData!$M$2:$M$7396)</f>
        <v>2.75</v>
      </c>
    </row>
    <row r="1681" spans="15:16" x14ac:dyDescent="0.35">
      <c r="O1681">
        <v>288241</v>
      </c>
      <c r="P1681" s="10">
        <f>SUMIF(TransactionData!$A$2:$A$7396,TransactionAnalysis!O1681,TransactionData!$M$2:$M$7396)</f>
        <v>2.75</v>
      </c>
    </row>
    <row r="1682" spans="15:16" x14ac:dyDescent="0.35">
      <c r="O1682">
        <v>288240</v>
      </c>
      <c r="P1682" s="10">
        <f>SUMIF(TransactionData!$A$2:$A$7396,TransactionAnalysis!O1682,TransactionData!$M$2:$M$7396)</f>
        <v>5</v>
      </c>
    </row>
    <row r="1683" spans="15:16" x14ac:dyDescent="0.35">
      <c r="O1683">
        <v>288239</v>
      </c>
      <c r="P1683" s="10">
        <f>SUMIF(TransactionData!$A$2:$A$7396,TransactionAnalysis!O1683,TransactionData!$M$2:$M$7396)</f>
        <v>2.75</v>
      </c>
    </row>
    <row r="1684" spans="15:16" x14ac:dyDescent="0.35">
      <c r="O1684">
        <v>288238</v>
      </c>
      <c r="P1684" s="10">
        <f>SUMIF(TransactionData!$A$2:$A$7396,TransactionAnalysis!O1684,TransactionData!$M$2:$M$7396)</f>
        <v>3.75</v>
      </c>
    </row>
    <row r="1685" spans="15:16" x14ac:dyDescent="0.35">
      <c r="O1685">
        <v>288237</v>
      </c>
      <c r="P1685" s="10">
        <f>SUMIF(TransactionData!$A$2:$A$7396,TransactionAnalysis!O1685,TransactionData!$M$2:$M$7396)</f>
        <v>5.75</v>
      </c>
    </row>
    <row r="1686" spans="15:16" x14ac:dyDescent="0.35">
      <c r="O1686">
        <v>288236</v>
      </c>
      <c r="P1686" s="10">
        <f>SUMIF(TransactionData!$A$2:$A$7396,TransactionAnalysis!O1686,TransactionData!$M$2:$M$7396)</f>
        <v>3.75</v>
      </c>
    </row>
    <row r="1687" spans="15:16" x14ac:dyDescent="0.35">
      <c r="O1687">
        <v>288235</v>
      </c>
      <c r="P1687" s="10">
        <f>SUMIF(TransactionData!$A$2:$A$7396,TransactionAnalysis!O1687,TransactionData!$M$2:$M$7396)</f>
        <v>3.75</v>
      </c>
    </row>
    <row r="1688" spans="15:16" x14ac:dyDescent="0.35">
      <c r="O1688">
        <v>288234</v>
      </c>
      <c r="P1688" s="10">
        <f>SUMIF(TransactionData!$A$2:$A$7396,TransactionAnalysis!O1688,TransactionData!$M$2:$M$7396)</f>
        <v>3.75</v>
      </c>
    </row>
    <row r="1689" spans="15:16" x14ac:dyDescent="0.35">
      <c r="O1689">
        <v>288233</v>
      </c>
      <c r="P1689" s="10">
        <f>SUMIF(TransactionData!$A$2:$A$7396,TransactionAnalysis!O1689,TransactionData!$M$2:$M$7396)</f>
        <v>2.75</v>
      </c>
    </row>
    <row r="1690" spans="15:16" x14ac:dyDescent="0.35">
      <c r="O1690">
        <v>288232</v>
      </c>
      <c r="P1690" s="10">
        <f>SUMIF(TransactionData!$A$2:$A$7396,TransactionAnalysis!O1690,TransactionData!$M$2:$M$7396)</f>
        <v>2.75</v>
      </c>
    </row>
    <row r="1691" spans="15:16" x14ac:dyDescent="0.35">
      <c r="O1691">
        <v>288231</v>
      </c>
      <c r="P1691" s="10">
        <f>SUMIF(TransactionData!$A$2:$A$7396,TransactionAnalysis!O1691,TransactionData!$M$2:$M$7396)</f>
        <v>5.75</v>
      </c>
    </row>
    <row r="1692" spans="15:16" x14ac:dyDescent="0.35">
      <c r="O1692">
        <v>288230</v>
      </c>
      <c r="P1692" s="10">
        <f>SUMIF(TransactionData!$A$2:$A$7396,TransactionAnalysis!O1692,TransactionData!$M$2:$M$7396)</f>
        <v>3.75</v>
      </c>
    </row>
    <row r="1693" spans="15:16" x14ac:dyDescent="0.35">
      <c r="O1693">
        <v>288229</v>
      </c>
      <c r="P1693" s="10">
        <f>SUMIF(TransactionData!$A$2:$A$7396,TransactionAnalysis!O1693,TransactionData!$M$2:$M$7396)</f>
        <v>2.75</v>
      </c>
    </row>
    <row r="1694" spans="15:16" x14ac:dyDescent="0.35">
      <c r="O1694">
        <v>288228</v>
      </c>
      <c r="P1694" s="10">
        <f>SUMIF(TransactionData!$A$2:$A$7396,TransactionAnalysis!O1694,TransactionData!$M$2:$M$7396)</f>
        <v>5.75</v>
      </c>
    </row>
    <row r="1695" spans="15:16" x14ac:dyDescent="0.35">
      <c r="O1695">
        <v>288227</v>
      </c>
      <c r="P1695" s="10">
        <f>SUMIF(TransactionData!$A$2:$A$7396,TransactionAnalysis!O1695,TransactionData!$M$2:$M$7396)</f>
        <v>5.75</v>
      </c>
    </row>
    <row r="1696" spans="15:16" x14ac:dyDescent="0.35">
      <c r="O1696">
        <v>288226</v>
      </c>
      <c r="P1696" s="10">
        <f>SUMIF(TransactionData!$A$2:$A$7396,TransactionAnalysis!O1696,TransactionData!$M$2:$M$7396)</f>
        <v>3.75</v>
      </c>
    </row>
    <row r="1697" spans="15:16" x14ac:dyDescent="0.35">
      <c r="O1697">
        <v>288225</v>
      </c>
      <c r="P1697" s="10">
        <f>SUMIF(TransactionData!$A$2:$A$7396,TransactionAnalysis!O1697,TransactionData!$M$2:$M$7396)</f>
        <v>5.75</v>
      </c>
    </row>
    <row r="1698" spans="15:16" x14ac:dyDescent="0.35">
      <c r="O1698">
        <v>288224</v>
      </c>
      <c r="P1698" s="10">
        <f>SUMIF(TransactionData!$A$2:$A$7396,TransactionAnalysis!O1698,TransactionData!$M$2:$M$7396)</f>
        <v>5.75</v>
      </c>
    </row>
    <row r="1699" spans="15:16" x14ac:dyDescent="0.35">
      <c r="O1699">
        <v>288223</v>
      </c>
      <c r="P1699" s="10">
        <f>SUMIF(TransactionData!$A$2:$A$7396,TransactionAnalysis!O1699,TransactionData!$M$2:$M$7396)</f>
        <v>3.75</v>
      </c>
    </row>
    <row r="1700" spans="15:16" x14ac:dyDescent="0.35">
      <c r="O1700">
        <v>288222</v>
      </c>
      <c r="P1700" s="10">
        <f>SUMIF(TransactionData!$A$2:$A$7396,TransactionAnalysis!O1700,TransactionData!$M$2:$M$7396)</f>
        <v>8.5</v>
      </c>
    </row>
    <row r="1701" spans="15:16" x14ac:dyDescent="0.35">
      <c r="O1701">
        <v>288221</v>
      </c>
      <c r="P1701" s="10">
        <f>SUMIF(TransactionData!$A$2:$A$7396,TransactionAnalysis!O1701,TransactionData!$M$2:$M$7396)</f>
        <v>2.75</v>
      </c>
    </row>
    <row r="1702" spans="15:16" x14ac:dyDescent="0.35">
      <c r="O1702">
        <v>288625</v>
      </c>
      <c r="P1702" s="10">
        <f>SUMIF(TransactionData!$A$2:$A$7396,TransactionAnalysis!O1702,TransactionData!$M$2:$M$7396)</f>
        <v>6</v>
      </c>
    </row>
    <row r="1703" spans="15:16" x14ac:dyDescent="0.35">
      <c r="O1703">
        <v>288624</v>
      </c>
      <c r="P1703" s="10">
        <f>SUMIF(TransactionData!$A$2:$A$7396,TransactionAnalysis!O1703,TransactionData!$M$2:$M$7396)</f>
        <v>3.5</v>
      </c>
    </row>
    <row r="1704" spans="15:16" x14ac:dyDescent="0.35">
      <c r="O1704">
        <v>288623</v>
      </c>
      <c r="P1704" s="10">
        <f>SUMIF(TransactionData!$A$2:$A$7396,TransactionAnalysis!O1704,TransactionData!$M$2:$M$7396)</f>
        <v>5.5</v>
      </c>
    </row>
    <row r="1705" spans="15:16" x14ac:dyDescent="0.35">
      <c r="O1705">
        <v>288622</v>
      </c>
      <c r="P1705" s="10">
        <f>SUMIF(TransactionData!$A$2:$A$7396,TransactionAnalysis!O1705,TransactionData!$M$2:$M$7396)</f>
        <v>14.95</v>
      </c>
    </row>
    <row r="1706" spans="15:16" x14ac:dyDescent="0.35">
      <c r="O1706">
        <v>288621</v>
      </c>
      <c r="P1706" s="10">
        <f>SUMIF(TransactionData!$A$2:$A$7396,TransactionAnalysis!O1706,TransactionData!$M$2:$M$7396)</f>
        <v>18.75</v>
      </c>
    </row>
    <row r="1707" spans="15:16" x14ac:dyDescent="0.35">
      <c r="O1707">
        <v>288620</v>
      </c>
      <c r="P1707" s="10">
        <f>SUMIF(TransactionData!$A$2:$A$7396,TransactionAnalysis!O1707,TransactionData!$M$2:$M$7396)</f>
        <v>7.25</v>
      </c>
    </row>
    <row r="1708" spans="15:16" x14ac:dyDescent="0.35">
      <c r="O1708">
        <v>288619</v>
      </c>
      <c r="P1708" s="10">
        <f>SUMIF(TransactionData!$A$2:$A$7396,TransactionAnalysis!O1708,TransactionData!$M$2:$M$7396)</f>
        <v>5.5</v>
      </c>
    </row>
    <row r="1709" spans="15:16" x14ac:dyDescent="0.35">
      <c r="O1709">
        <v>288618</v>
      </c>
      <c r="P1709" s="10">
        <f>SUMIF(TransactionData!$A$2:$A$7396,TransactionAnalysis!O1709,TransactionData!$M$2:$M$7396)</f>
        <v>1.25</v>
      </c>
    </row>
    <row r="1710" spans="15:16" x14ac:dyDescent="0.35">
      <c r="O1710">
        <v>288617</v>
      </c>
      <c r="P1710" s="10">
        <f>SUMIF(TransactionData!$A$2:$A$7396,TransactionAnalysis!O1710,TransactionData!$M$2:$M$7396)</f>
        <v>2.25</v>
      </c>
    </row>
    <row r="1711" spans="15:16" x14ac:dyDescent="0.35">
      <c r="O1711">
        <v>288616</v>
      </c>
      <c r="P1711" s="10">
        <f>SUMIF(TransactionData!$A$2:$A$7396,TransactionAnalysis!O1711,TransactionData!$M$2:$M$7396)</f>
        <v>4.75</v>
      </c>
    </row>
    <row r="1712" spans="15:16" x14ac:dyDescent="0.35">
      <c r="O1712">
        <v>288615</v>
      </c>
      <c r="P1712" s="10">
        <f>SUMIF(TransactionData!$A$2:$A$7396,TransactionAnalysis!O1712,TransactionData!$M$2:$M$7396)</f>
        <v>7</v>
      </c>
    </row>
    <row r="1713" spans="15:16" x14ac:dyDescent="0.35">
      <c r="O1713">
        <v>288614</v>
      </c>
      <c r="P1713" s="10">
        <f>SUMIF(TransactionData!$A$2:$A$7396,TransactionAnalysis!O1713,TransactionData!$M$2:$M$7396)</f>
        <v>12.95</v>
      </c>
    </row>
    <row r="1714" spans="15:16" x14ac:dyDescent="0.35">
      <c r="O1714">
        <v>288613</v>
      </c>
      <c r="P1714" s="10">
        <f>SUMIF(TransactionData!$A$2:$A$7396,TransactionAnalysis!O1714,TransactionData!$M$2:$M$7396)</f>
        <v>5.75</v>
      </c>
    </row>
    <row r="1715" spans="15:16" x14ac:dyDescent="0.35">
      <c r="O1715">
        <v>288612</v>
      </c>
      <c r="P1715" s="10">
        <f>SUMIF(TransactionData!$A$2:$A$7396,TransactionAnalysis!O1715,TransactionData!$M$2:$M$7396)</f>
        <v>4.75</v>
      </c>
    </row>
    <row r="1716" spans="15:16" x14ac:dyDescent="0.35">
      <c r="O1716">
        <v>288611</v>
      </c>
      <c r="P1716" s="10">
        <f>SUMIF(TransactionData!$A$2:$A$7396,TransactionAnalysis!O1716,TransactionData!$M$2:$M$7396)</f>
        <v>14.95</v>
      </c>
    </row>
    <row r="1717" spans="15:16" x14ac:dyDescent="0.35">
      <c r="O1717">
        <v>288610</v>
      </c>
      <c r="P1717" s="10">
        <f>SUMIF(TransactionData!$A$2:$A$7396,TransactionAnalysis!O1717,TransactionData!$M$2:$M$7396)</f>
        <v>3.25</v>
      </c>
    </row>
    <row r="1718" spans="15:16" x14ac:dyDescent="0.35">
      <c r="O1718">
        <v>288609</v>
      </c>
      <c r="P1718" s="10">
        <f>SUMIF(TransactionData!$A$2:$A$7396,TransactionAnalysis!O1718,TransactionData!$M$2:$M$7396)</f>
        <v>3.5</v>
      </c>
    </row>
    <row r="1719" spans="15:16" x14ac:dyDescent="0.35">
      <c r="O1719">
        <v>288608</v>
      </c>
      <c r="P1719" s="10">
        <f>SUMIF(TransactionData!$A$2:$A$7396,TransactionAnalysis!O1719,TransactionData!$M$2:$M$7396)</f>
        <v>5.75</v>
      </c>
    </row>
    <row r="1720" spans="15:16" x14ac:dyDescent="0.35">
      <c r="O1720">
        <v>288607</v>
      </c>
      <c r="P1720" s="10">
        <f>SUMIF(TransactionData!$A$2:$A$7396,TransactionAnalysis!O1720,TransactionData!$M$2:$M$7396)</f>
        <v>8.5</v>
      </c>
    </row>
    <row r="1721" spans="15:16" x14ac:dyDescent="0.35">
      <c r="O1721">
        <v>288606</v>
      </c>
      <c r="P1721" s="10">
        <f>SUMIF(TransactionData!$A$2:$A$7396,TransactionAnalysis!O1721,TransactionData!$M$2:$M$7396)</f>
        <v>8.5</v>
      </c>
    </row>
    <row r="1722" spans="15:16" x14ac:dyDescent="0.35">
      <c r="O1722">
        <v>288604</v>
      </c>
      <c r="P1722" s="10">
        <f>SUMIF(TransactionData!$A$2:$A$7396,TransactionAnalysis!O1722,TransactionData!$M$2:$M$7396)</f>
        <v>25.9</v>
      </c>
    </row>
    <row r="1723" spans="15:16" x14ac:dyDescent="0.35">
      <c r="O1723">
        <v>288603</v>
      </c>
      <c r="P1723" s="10">
        <f>SUMIF(TransactionData!$A$2:$A$7396,TransactionAnalysis!O1723,TransactionData!$M$2:$M$7396)</f>
        <v>2.25</v>
      </c>
    </row>
    <row r="1724" spans="15:16" x14ac:dyDescent="0.35">
      <c r="O1724">
        <v>288602</v>
      </c>
      <c r="P1724" s="10">
        <f>SUMIF(TransactionData!$A$2:$A$7396,TransactionAnalysis!O1724,TransactionData!$M$2:$M$7396)</f>
        <v>4.75</v>
      </c>
    </row>
    <row r="1725" spans="15:16" x14ac:dyDescent="0.35">
      <c r="O1725">
        <v>288601</v>
      </c>
      <c r="P1725" s="10">
        <f>SUMIF(TransactionData!$A$2:$A$7396,TransactionAnalysis!O1725,TransactionData!$M$2:$M$7396)</f>
        <v>4.75</v>
      </c>
    </row>
    <row r="1726" spans="15:16" x14ac:dyDescent="0.35">
      <c r="O1726">
        <v>288600</v>
      </c>
      <c r="P1726" s="10">
        <f>SUMIF(TransactionData!$A$2:$A$7396,TransactionAnalysis!O1726,TransactionData!$M$2:$M$7396)</f>
        <v>2.25</v>
      </c>
    </row>
    <row r="1727" spans="15:16" x14ac:dyDescent="0.35">
      <c r="O1727">
        <v>288598</v>
      </c>
      <c r="P1727" s="10">
        <f>SUMIF(TransactionData!$A$2:$A$7396,TransactionAnalysis!O1727,TransactionData!$M$2:$M$7396)</f>
        <v>6.5</v>
      </c>
    </row>
    <row r="1728" spans="15:16" x14ac:dyDescent="0.35">
      <c r="O1728">
        <v>288597</v>
      </c>
      <c r="P1728" s="10">
        <f>SUMIF(TransactionData!$A$2:$A$7396,TransactionAnalysis!O1728,TransactionData!$M$2:$M$7396)</f>
        <v>3.75</v>
      </c>
    </row>
    <row r="1729" spans="15:16" x14ac:dyDescent="0.35">
      <c r="O1729">
        <v>288596</v>
      </c>
      <c r="P1729" s="10">
        <f>SUMIF(TransactionData!$A$2:$A$7396,TransactionAnalysis!O1729,TransactionData!$M$2:$M$7396)</f>
        <v>3.75</v>
      </c>
    </row>
    <row r="1730" spans="15:16" x14ac:dyDescent="0.35">
      <c r="O1730">
        <v>288595</v>
      </c>
      <c r="P1730" s="10">
        <f>SUMIF(TransactionData!$A$2:$A$7396,TransactionAnalysis!O1730,TransactionData!$M$2:$M$7396)</f>
        <v>6</v>
      </c>
    </row>
    <row r="1731" spans="15:16" x14ac:dyDescent="0.35">
      <c r="O1731">
        <v>288594</v>
      </c>
      <c r="P1731" s="10">
        <f>SUMIF(TransactionData!$A$2:$A$7396,TransactionAnalysis!O1731,TransactionData!$M$2:$M$7396)</f>
        <v>6.25</v>
      </c>
    </row>
    <row r="1732" spans="15:16" x14ac:dyDescent="0.35">
      <c r="O1732">
        <v>288593</v>
      </c>
      <c r="P1732" s="10">
        <f>SUMIF(TransactionData!$A$2:$A$7396,TransactionAnalysis!O1732,TransactionData!$M$2:$M$7396)</f>
        <v>6</v>
      </c>
    </row>
    <row r="1733" spans="15:16" x14ac:dyDescent="0.35">
      <c r="O1733">
        <v>288592</v>
      </c>
      <c r="P1733" s="10">
        <f>SUMIF(TransactionData!$A$2:$A$7396,TransactionAnalysis!O1733,TransactionData!$M$2:$M$7396)</f>
        <v>14.95</v>
      </c>
    </row>
    <row r="1734" spans="15:16" x14ac:dyDescent="0.35">
      <c r="O1734">
        <v>288591</v>
      </c>
      <c r="P1734" s="10">
        <f>SUMIF(TransactionData!$A$2:$A$7396,TransactionAnalysis!O1734,TransactionData!$M$2:$M$7396)</f>
        <v>2.25</v>
      </c>
    </row>
    <row r="1735" spans="15:16" x14ac:dyDescent="0.35">
      <c r="O1735">
        <v>288590</v>
      </c>
      <c r="P1735" s="10">
        <f>SUMIF(TransactionData!$A$2:$A$7396,TransactionAnalysis!O1735,TransactionData!$M$2:$M$7396)</f>
        <v>5.5</v>
      </c>
    </row>
    <row r="1736" spans="15:16" x14ac:dyDescent="0.35">
      <c r="O1736">
        <v>288589</v>
      </c>
      <c r="P1736" s="10">
        <f>SUMIF(TransactionData!$A$2:$A$7396,TransactionAnalysis!O1736,TransactionData!$M$2:$M$7396)</f>
        <v>3</v>
      </c>
    </row>
    <row r="1737" spans="15:16" x14ac:dyDescent="0.35">
      <c r="O1737">
        <v>288587</v>
      </c>
      <c r="P1737" s="10">
        <f>SUMIF(TransactionData!$A$2:$A$7396,TransactionAnalysis!O1737,TransactionData!$M$2:$M$7396)</f>
        <v>4.25</v>
      </c>
    </row>
    <row r="1738" spans="15:16" x14ac:dyDescent="0.35">
      <c r="O1738">
        <v>288586</v>
      </c>
      <c r="P1738" s="10">
        <f>SUMIF(TransactionData!$A$2:$A$7396,TransactionAnalysis!O1738,TransactionData!$M$2:$M$7396)</f>
        <v>1</v>
      </c>
    </row>
    <row r="1739" spans="15:16" x14ac:dyDescent="0.35">
      <c r="O1739">
        <v>288585</v>
      </c>
      <c r="P1739" s="10">
        <f>SUMIF(TransactionData!$A$2:$A$7396,TransactionAnalysis!O1739,TransactionData!$M$2:$M$7396)</f>
        <v>3</v>
      </c>
    </row>
    <row r="1740" spans="15:16" x14ac:dyDescent="0.35">
      <c r="O1740">
        <v>288584</v>
      </c>
      <c r="P1740" s="10">
        <f>SUMIF(TransactionData!$A$2:$A$7396,TransactionAnalysis!O1740,TransactionData!$M$2:$M$7396)</f>
        <v>3.75</v>
      </c>
    </row>
    <row r="1741" spans="15:16" x14ac:dyDescent="0.35">
      <c r="O1741">
        <v>288583</v>
      </c>
      <c r="P1741" s="10">
        <f>SUMIF(TransactionData!$A$2:$A$7396,TransactionAnalysis!O1741,TransactionData!$M$2:$M$7396)</f>
        <v>4.25</v>
      </c>
    </row>
    <row r="1742" spans="15:16" x14ac:dyDescent="0.35">
      <c r="O1742">
        <v>288582</v>
      </c>
      <c r="P1742" s="10">
        <f>SUMIF(TransactionData!$A$2:$A$7396,TransactionAnalysis!O1742,TransactionData!$M$2:$M$7396)</f>
        <v>6.75</v>
      </c>
    </row>
    <row r="1743" spans="15:16" x14ac:dyDescent="0.35">
      <c r="O1743">
        <v>288581</v>
      </c>
      <c r="P1743" s="10">
        <f>SUMIF(TransactionData!$A$2:$A$7396,TransactionAnalysis!O1743,TransactionData!$M$2:$M$7396)</f>
        <v>5.25</v>
      </c>
    </row>
    <row r="1744" spans="15:16" x14ac:dyDescent="0.35">
      <c r="O1744">
        <v>288580</v>
      </c>
      <c r="P1744" s="10">
        <f>SUMIF(TransactionData!$A$2:$A$7396,TransactionAnalysis!O1744,TransactionData!$M$2:$M$7396)</f>
        <v>8</v>
      </c>
    </row>
    <row r="1745" spans="15:16" x14ac:dyDescent="0.35">
      <c r="O1745">
        <v>288579</v>
      </c>
      <c r="P1745" s="10">
        <f>SUMIF(TransactionData!$A$2:$A$7396,TransactionAnalysis!O1745,TransactionData!$M$2:$M$7396)</f>
        <v>6</v>
      </c>
    </row>
    <row r="1746" spans="15:16" x14ac:dyDescent="0.35">
      <c r="O1746">
        <v>288578</v>
      </c>
      <c r="P1746" s="10">
        <f>SUMIF(TransactionData!$A$2:$A$7396,TransactionAnalysis!O1746,TransactionData!$M$2:$M$7396)</f>
        <v>4.25</v>
      </c>
    </row>
    <row r="1747" spans="15:16" x14ac:dyDescent="0.35">
      <c r="O1747">
        <v>288577</v>
      </c>
      <c r="P1747" s="10">
        <f>SUMIF(TransactionData!$A$2:$A$7396,TransactionAnalysis!O1747,TransactionData!$M$2:$M$7396)</f>
        <v>4.25</v>
      </c>
    </row>
    <row r="1748" spans="15:16" x14ac:dyDescent="0.35">
      <c r="O1748">
        <v>288576</v>
      </c>
      <c r="P1748" s="10">
        <f>SUMIF(TransactionData!$A$2:$A$7396,TransactionAnalysis!O1748,TransactionData!$M$2:$M$7396)</f>
        <v>18.45</v>
      </c>
    </row>
    <row r="1749" spans="15:16" x14ac:dyDescent="0.35">
      <c r="O1749">
        <v>288573</v>
      </c>
      <c r="P1749" s="10">
        <f>SUMIF(TransactionData!$A$2:$A$7396,TransactionAnalysis!O1749,TransactionData!$M$2:$M$7396)</f>
        <v>8.5</v>
      </c>
    </row>
    <row r="1750" spans="15:16" x14ac:dyDescent="0.35">
      <c r="O1750">
        <v>288572</v>
      </c>
      <c r="P1750" s="10">
        <f>SUMIF(TransactionData!$A$2:$A$7396,TransactionAnalysis!O1750,TransactionData!$M$2:$M$7396)</f>
        <v>29.9</v>
      </c>
    </row>
    <row r="1751" spans="15:16" x14ac:dyDescent="0.35">
      <c r="O1751">
        <v>288571</v>
      </c>
      <c r="P1751" s="10">
        <f>SUMIF(TransactionData!$A$2:$A$7396,TransactionAnalysis!O1751,TransactionData!$M$2:$M$7396)</f>
        <v>5.5</v>
      </c>
    </row>
    <row r="1752" spans="15:16" x14ac:dyDescent="0.35">
      <c r="O1752">
        <v>288569</v>
      </c>
      <c r="P1752" s="10">
        <f>SUMIF(TransactionData!$A$2:$A$7396,TransactionAnalysis!O1752,TransactionData!$M$2:$M$7396)</f>
        <v>2.5</v>
      </c>
    </row>
    <row r="1753" spans="15:16" x14ac:dyDescent="0.35">
      <c r="O1753">
        <v>288568</v>
      </c>
      <c r="P1753" s="10">
        <f>SUMIF(TransactionData!$A$2:$A$7396,TransactionAnalysis!O1753,TransactionData!$M$2:$M$7396)</f>
        <v>4.25</v>
      </c>
    </row>
    <row r="1754" spans="15:16" x14ac:dyDescent="0.35">
      <c r="O1754">
        <v>288567</v>
      </c>
      <c r="P1754" s="10">
        <f>SUMIF(TransactionData!$A$2:$A$7396,TransactionAnalysis!O1754,TransactionData!$M$2:$M$7396)</f>
        <v>2.5</v>
      </c>
    </row>
    <row r="1755" spans="15:16" x14ac:dyDescent="0.35">
      <c r="O1755">
        <v>288566</v>
      </c>
      <c r="P1755" s="10">
        <f>SUMIF(TransactionData!$A$2:$A$7396,TransactionAnalysis!O1755,TransactionData!$M$2:$M$7396)</f>
        <v>4.25</v>
      </c>
    </row>
    <row r="1756" spans="15:16" x14ac:dyDescent="0.35">
      <c r="O1756">
        <v>288565</v>
      </c>
      <c r="P1756" s="10">
        <f>SUMIF(TransactionData!$A$2:$A$7396,TransactionAnalysis!O1756,TransactionData!$M$2:$M$7396)</f>
        <v>4.75</v>
      </c>
    </row>
    <row r="1757" spans="15:16" x14ac:dyDescent="0.35">
      <c r="O1757">
        <v>288564</v>
      </c>
      <c r="P1757" s="10">
        <f>SUMIF(TransactionData!$A$2:$A$7396,TransactionAnalysis!O1757,TransactionData!$M$2:$M$7396)</f>
        <v>19.7</v>
      </c>
    </row>
    <row r="1758" spans="15:16" x14ac:dyDescent="0.35">
      <c r="O1758">
        <v>288563</v>
      </c>
      <c r="P1758" s="10">
        <f>SUMIF(TransactionData!$A$2:$A$7396,TransactionAnalysis!O1758,TransactionData!$M$2:$M$7396)</f>
        <v>25.95</v>
      </c>
    </row>
    <row r="1759" spans="15:16" x14ac:dyDescent="0.35">
      <c r="O1759">
        <v>288561</v>
      </c>
      <c r="P1759" s="10">
        <f>SUMIF(TransactionData!$A$2:$A$7396,TransactionAnalysis!O1759,TransactionData!$M$2:$M$7396)</f>
        <v>4.25</v>
      </c>
    </row>
    <row r="1760" spans="15:16" x14ac:dyDescent="0.35">
      <c r="O1760">
        <v>288559</v>
      </c>
      <c r="P1760" s="10">
        <f>SUMIF(TransactionData!$A$2:$A$7396,TransactionAnalysis!O1760,TransactionData!$M$2:$M$7396)</f>
        <v>4.25</v>
      </c>
    </row>
    <row r="1761" spans="15:16" x14ac:dyDescent="0.35">
      <c r="O1761">
        <v>288558</v>
      </c>
      <c r="P1761" s="10">
        <f>SUMIF(TransactionData!$A$2:$A$7396,TransactionAnalysis!O1761,TransactionData!$M$2:$M$7396)</f>
        <v>14.95</v>
      </c>
    </row>
    <row r="1762" spans="15:16" x14ac:dyDescent="0.35">
      <c r="O1762">
        <v>288557</v>
      </c>
      <c r="P1762" s="10">
        <f>SUMIF(TransactionData!$A$2:$A$7396,TransactionAnalysis!O1762,TransactionData!$M$2:$M$7396)</f>
        <v>4.25</v>
      </c>
    </row>
    <row r="1763" spans="15:16" x14ac:dyDescent="0.35">
      <c r="O1763">
        <v>288554</v>
      </c>
      <c r="P1763" s="10">
        <f>SUMIF(TransactionData!$A$2:$A$7396,TransactionAnalysis!O1763,TransactionData!$M$2:$M$7396)</f>
        <v>3.75</v>
      </c>
    </row>
    <row r="1764" spans="15:16" x14ac:dyDescent="0.35">
      <c r="O1764">
        <v>288551</v>
      </c>
      <c r="P1764" s="10">
        <f>SUMIF(TransactionData!$A$2:$A$7396,TransactionAnalysis!O1764,TransactionData!$M$2:$M$7396)</f>
        <v>4.25</v>
      </c>
    </row>
    <row r="1765" spans="15:16" x14ac:dyDescent="0.35">
      <c r="O1765">
        <v>288550</v>
      </c>
      <c r="P1765" s="10">
        <f>SUMIF(TransactionData!$A$2:$A$7396,TransactionAnalysis!O1765,TransactionData!$M$2:$M$7396)</f>
        <v>7</v>
      </c>
    </row>
    <row r="1766" spans="15:16" x14ac:dyDescent="0.35">
      <c r="O1766">
        <v>288549</v>
      </c>
      <c r="P1766" s="10">
        <f>SUMIF(TransactionData!$A$2:$A$7396,TransactionAnalysis!O1766,TransactionData!$M$2:$M$7396)</f>
        <v>3.75</v>
      </c>
    </row>
    <row r="1767" spans="15:16" x14ac:dyDescent="0.35">
      <c r="O1767">
        <v>288546</v>
      </c>
      <c r="P1767" s="10">
        <f>SUMIF(TransactionData!$A$2:$A$7396,TransactionAnalysis!O1767,TransactionData!$M$2:$M$7396)</f>
        <v>7.5</v>
      </c>
    </row>
    <row r="1768" spans="15:16" x14ac:dyDescent="0.35">
      <c r="O1768">
        <v>288544</v>
      </c>
      <c r="P1768" s="10">
        <f>SUMIF(TransactionData!$A$2:$A$7396,TransactionAnalysis!O1768,TransactionData!$M$2:$M$7396)</f>
        <v>2.25</v>
      </c>
    </row>
    <row r="1769" spans="15:16" x14ac:dyDescent="0.35">
      <c r="O1769">
        <v>288541</v>
      </c>
      <c r="P1769" s="10">
        <f>SUMIF(TransactionData!$A$2:$A$7396,TransactionAnalysis!O1769,TransactionData!$M$2:$M$7396)</f>
        <v>4.25</v>
      </c>
    </row>
    <row r="1770" spans="15:16" x14ac:dyDescent="0.35">
      <c r="O1770">
        <v>288540</v>
      </c>
      <c r="P1770" s="10">
        <f>SUMIF(TransactionData!$A$2:$A$7396,TransactionAnalysis!O1770,TransactionData!$M$2:$M$7396)</f>
        <v>1.25</v>
      </c>
    </row>
    <row r="1771" spans="15:16" x14ac:dyDescent="0.35">
      <c r="O1771">
        <v>288539</v>
      </c>
      <c r="P1771" s="10">
        <f>SUMIF(TransactionData!$A$2:$A$7396,TransactionAnalysis!O1771,TransactionData!$M$2:$M$7396)</f>
        <v>7</v>
      </c>
    </row>
    <row r="1772" spans="15:16" x14ac:dyDescent="0.35">
      <c r="O1772">
        <v>288537</v>
      </c>
      <c r="P1772" s="10">
        <f>SUMIF(TransactionData!$A$2:$A$7396,TransactionAnalysis!O1772,TransactionData!$M$2:$M$7396)</f>
        <v>4.75</v>
      </c>
    </row>
    <row r="1773" spans="15:16" x14ac:dyDescent="0.35">
      <c r="O1773">
        <v>288536</v>
      </c>
      <c r="P1773" s="10">
        <f>SUMIF(TransactionData!$A$2:$A$7396,TransactionAnalysis!O1773,TransactionData!$M$2:$M$7396)</f>
        <v>4.25</v>
      </c>
    </row>
    <row r="1774" spans="15:16" x14ac:dyDescent="0.35">
      <c r="O1774">
        <v>288535</v>
      </c>
      <c r="P1774" s="10">
        <f>SUMIF(TransactionData!$A$2:$A$7396,TransactionAnalysis!O1774,TransactionData!$M$2:$M$7396)</f>
        <v>5.5</v>
      </c>
    </row>
    <row r="1775" spans="15:16" x14ac:dyDescent="0.35">
      <c r="O1775">
        <v>288534</v>
      </c>
      <c r="P1775" s="10">
        <f>SUMIF(TransactionData!$A$2:$A$7396,TransactionAnalysis!O1775,TransactionData!$M$2:$M$7396)</f>
        <v>2.25</v>
      </c>
    </row>
    <row r="1776" spans="15:16" x14ac:dyDescent="0.35">
      <c r="O1776">
        <v>288530</v>
      </c>
      <c r="P1776" s="10">
        <f>SUMIF(TransactionData!$A$2:$A$7396,TransactionAnalysis!O1776,TransactionData!$M$2:$M$7396)</f>
        <v>6</v>
      </c>
    </row>
    <row r="1777" spans="15:16" x14ac:dyDescent="0.35">
      <c r="O1777">
        <v>288529</v>
      </c>
      <c r="P1777" s="10">
        <f>SUMIF(TransactionData!$A$2:$A$7396,TransactionAnalysis!O1777,TransactionData!$M$2:$M$7396)</f>
        <v>3</v>
      </c>
    </row>
    <row r="1778" spans="15:16" x14ac:dyDescent="0.35">
      <c r="O1778">
        <v>288528</v>
      </c>
      <c r="P1778" s="10">
        <f>SUMIF(TransactionData!$A$2:$A$7396,TransactionAnalysis!O1778,TransactionData!$M$2:$M$7396)</f>
        <v>4.25</v>
      </c>
    </row>
    <row r="1779" spans="15:16" x14ac:dyDescent="0.35">
      <c r="O1779">
        <v>288527</v>
      </c>
      <c r="P1779" s="10">
        <f>SUMIF(TransactionData!$A$2:$A$7396,TransactionAnalysis!O1779,TransactionData!$M$2:$M$7396)</f>
        <v>9</v>
      </c>
    </row>
    <row r="1780" spans="15:16" x14ac:dyDescent="0.35">
      <c r="O1780">
        <v>288526</v>
      </c>
      <c r="P1780" s="10">
        <f>SUMIF(TransactionData!$A$2:$A$7396,TransactionAnalysis!O1780,TransactionData!$M$2:$M$7396)</f>
        <v>4.25</v>
      </c>
    </row>
    <row r="1781" spans="15:16" x14ac:dyDescent="0.35">
      <c r="O1781">
        <v>288525</v>
      </c>
      <c r="P1781" s="10">
        <f>SUMIF(TransactionData!$A$2:$A$7396,TransactionAnalysis!O1781,TransactionData!$M$2:$M$7396)</f>
        <v>3.5</v>
      </c>
    </row>
    <row r="1782" spans="15:16" x14ac:dyDescent="0.35">
      <c r="O1782">
        <v>288524</v>
      </c>
      <c r="P1782" s="10">
        <f>SUMIF(TransactionData!$A$2:$A$7396,TransactionAnalysis!O1782,TransactionData!$M$2:$M$7396)</f>
        <v>4.75</v>
      </c>
    </row>
    <row r="1783" spans="15:16" x14ac:dyDescent="0.35">
      <c r="O1783">
        <v>288522</v>
      </c>
      <c r="P1783" s="10">
        <f>SUMIF(TransactionData!$A$2:$A$7396,TransactionAnalysis!O1783,TransactionData!$M$2:$M$7396)</f>
        <v>8.5</v>
      </c>
    </row>
    <row r="1784" spans="15:16" x14ac:dyDescent="0.35">
      <c r="O1784">
        <v>288521</v>
      </c>
      <c r="P1784" s="10">
        <f>SUMIF(TransactionData!$A$2:$A$7396,TransactionAnalysis!O1784,TransactionData!$M$2:$M$7396)</f>
        <v>4.25</v>
      </c>
    </row>
    <row r="1785" spans="15:16" x14ac:dyDescent="0.35">
      <c r="O1785">
        <v>288520</v>
      </c>
      <c r="P1785" s="10">
        <f>SUMIF(TransactionData!$A$2:$A$7396,TransactionAnalysis!O1785,TransactionData!$M$2:$M$7396)</f>
        <v>2.5</v>
      </c>
    </row>
    <row r="1786" spans="15:16" x14ac:dyDescent="0.35">
      <c r="O1786">
        <v>288519</v>
      </c>
      <c r="P1786" s="10">
        <f>SUMIF(TransactionData!$A$2:$A$7396,TransactionAnalysis!O1786,TransactionData!$M$2:$M$7396)</f>
        <v>5.5</v>
      </c>
    </row>
    <row r="1787" spans="15:16" x14ac:dyDescent="0.35">
      <c r="O1787">
        <v>288517</v>
      </c>
      <c r="P1787" s="10">
        <f>SUMIF(TransactionData!$A$2:$A$7396,TransactionAnalysis!O1787,TransactionData!$M$2:$M$7396)</f>
        <v>2.25</v>
      </c>
    </row>
    <row r="1788" spans="15:16" x14ac:dyDescent="0.35">
      <c r="O1788">
        <v>288516</v>
      </c>
      <c r="P1788" s="10">
        <f>SUMIF(TransactionData!$A$2:$A$7396,TransactionAnalysis!O1788,TransactionData!$M$2:$M$7396)</f>
        <v>11.25</v>
      </c>
    </row>
    <row r="1789" spans="15:16" x14ac:dyDescent="0.35">
      <c r="O1789">
        <v>288515</v>
      </c>
      <c r="P1789" s="10">
        <f>SUMIF(TransactionData!$A$2:$A$7396,TransactionAnalysis!O1789,TransactionData!$M$2:$M$7396)</f>
        <v>3.5</v>
      </c>
    </row>
    <row r="1790" spans="15:16" x14ac:dyDescent="0.35">
      <c r="O1790">
        <v>288514</v>
      </c>
      <c r="P1790" s="10">
        <f>SUMIF(TransactionData!$A$2:$A$7396,TransactionAnalysis!O1790,TransactionData!$M$2:$M$7396)</f>
        <v>2.5</v>
      </c>
    </row>
    <row r="1791" spans="15:16" x14ac:dyDescent="0.35">
      <c r="O1791">
        <v>288512</v>
      </c>
      <c r="P1791" s="10">
        <f>SUMIF(TransactionData!$A$2:$A$7396,TransactionAnalysis!O1791,TransactionData!$M$2:$M$7396)</f>
        <v>3.5</v>
      </c>
    </row>
    <row r="1792" spans="15:16" x14ac:dyDescent="0.35">
      <c r="O1792">
        <v>288511</v>
      </c>
      <c r="P1792" s="10">
        <f>SUMIF(TransactionData!$A$2:$A$7396,TransactionAnalysis!O1792,TransactionData!$M$2:$M$7396)</f>
        <v>3.75</v>
      </c>
    </row>
    <row r="1793" spans="15:16" x14ac:dyDescent="0.35">
      <c r="O1793">
        <v>288510</v>
      </c>
      <c r="P1793" s="10">
        <f>SUMIF(TransactionData!$A$2:$A$7396,TransactionAnalysis!O1793,TransactionData!$M$2:$M$7396)</f>
        <v>14.95</v>
      </c>
    </row>
    <row r="1794" spans="15:16" x14ac:dyDescent="0.35">
      <c r="O1794">
        <v>288509</v>
      </c>
      <c r="P1794" s="10">
        <f>SUMIF(TransactionData!$A$2:$A$7396,TransactionAnalysis!O1794,TransactionData!$M$2:$M$7396)</f>
        <v>14.95</v>
      </c>
    </row>
    <row r="1795" spans="15:16" x14ac:dyDescent="0.35">
      <c r="O1795">
        <v>288508</v>
      </c>
      <c r="P1795" s="10">
        <f>SUMIF(TransactionData!$A$2:$A$7396,TransactionAnalysis!O1795,TransactionData!$M$2:$M$7396)</f>
        <v>3.5</v>
      </c>
    </row>
    <row r="1796" spans="15:16" x14ac:dyDescent="0.35">
      <c r="O1796">
        <v>288507</v>
      </c>
      <c r="P1796" s="10">
        <f>SUMIF(TransactionData!$A$2:$A$7396,TransactionAnalysis!O1796,TransactionData!$M$2:$M$7396)</f>
        <v>3.5</v>
      </c>
    </row>
    <row r="1797" spans="15:16" x14ac:dyDescent="0.35">
      <c r="O1797">
        <v>288506</v>
      </c>
      <c r="P1797" s="10">
        <f>SUMIF(TransactionData!$A$2:$A$7396,TransactionAnalysis!O1797,TransactionData!$M$2:$M$7396)</f>
        <v>6</v>
      </c>
    </row>
    <row r="1798" spans="15:16" x14ac:dyDescent="0.35">
      <c r="O1798">
        <v>288504</v>
      </c>
      <c r="P1798" s="10">
        <f>SUMIF(TransactionData!$A$2:$A$7396,TransactionAnalysis!O1798,TransactionData!$M$2:$M$7396)</f>
        <v>9.75</v>
      </c>
    </row>
    <row r="1799" spans="15:16" x14ac:dyDescent="0.35">
      <c r="O1799">
        <v>288503</v>
      </c>
      <c r="P1799" s="10">
        <f>SUMIF(TransactionData!$A$2:$A$7396,TransactionAnalysis!O1799,TransactionData!$M$2:$M$7396)</f>
        <v>5.5</v>
      </c>
    </row>
    <row r="1800" spans="15:16" x14ac:dyDescent="0.35">
      <c r="O1800">
        <v>288502</v>
      </c>
      <c r="P1800" s="10">
        <f>SUMIF(TransactionData!$A$2:$A$7396,TransactionAnalysis!O1800,TransactionData!$M$2:$M$7396)</f>
        <v>3.75</v>
      </c>
    </row>
    <row r="1801" spans="15:16" x14ac:dyDescent="0.35">
      <c r="O1801">
        <v>288501</v>
      </c>
      <c r="P1801" s="10">
        <f>SUMIF(TransactionData!$A$2:$A$7396,TransactionAnalysis!O1801,TransactionData!$M$2:$M$7396)</f>
        <v>10</v>
      </c>
    </row>
    <row r="1802" spans="15:16" x14ac:dyDescent="0.35">
      <c r="O1802">
        <v>288500</v>
      </c>
      <c r="P1802" s="10">
        <f>SUMIF(TransactionData!$A$2:$A$7396,TransactionAnalysis!O1802,TransactionData!$M$2:$M$7396)</f>
        <v>4.25</v>
      </c>
    </row>
    <row r="1803" spans="15:16" x14ac:dyDescent="0.35">
      <c r="O1803">
        <v>288499</v>
      </c>
      <c r="P1803" s="10">
        <f>SUMIF(TransactionData!$A$2:$A$7396,TransactionAnalysis!O1803,TransactionData!$M$2:$M$7396)</f>
        <v>8.5</v>
      </c>
    </row>
    <row r="1804" spans="15:16" x14ac:dyDescent="0.35">
      <c r="O1804">
        <v>288498</v>
      </c>
      <c r="P1804" s="10">
        <f>SUMIF(TransactionData!$A$2:$A$7396,TransactionAnalysis!O1804,TransactionData!$M$2:$M$7396)</f>
        <v>3.75</v>
      </c>
    </row>
    <row r="1805" spans="15:16" x14ac:dyDescent="0.35">
      <c r="O1805">
        <v>288495</v>
      </c>
      <c r="P1805" s="10">
        <f>SUMIF(TransactionData!$A$2:$A$7396,TransactionAnalysis!O1805,TransactionData!$M$2:$M$7396)</f>
        <v>7.75</v>
      </c>
    </row>
    <row r="1806" spans="15:16" x14ac:dyDescent="0.35">
      <c r="O1806">
        <v>288493</v>
      </c>
      <c r="P1806" s="10">
        <f>SUMIF(TransactionData!$A$2:$A$7396,TransactionAnalysis!O1806,TransactionData!$M$2:$M$7396)</f>
        <v>4.25</v>
      </c>
    </row>
    <row r="1807" spans="15:16" x14ac:dyDescent="0.35">
      <c r="O1807">
        <v>288492</v>
      </c>
      <c r="P1807" s="10">
        <f>SUMIF(TransactionData!$A$2:$A$7396,TransactionAnalysis!O1807,TransactionData!$M$2:$M$7396)</f>
        <v>3.5</v>
      </c>
    </row>
    <row r="1808" spans="15:16" x14ac:dyDescent="0.35">
      <c r="O1808">
        <v>288491</v>
      </c>
      <c r="P1808" s="10">
        <f>SUMIF(TransactionData!$A$2:$A$7396,TransactionAnalysis!O1808,TransactionData!$M$2:$M$7396)</f>
        <v>1.25</v>
      </c>
    </row>
    <row r="1809" spans="15:16" x14ac:dyDescent="0.35">
      <c r="O1809">
        <v>288490</v>
      </c>
      <c r="P1809" s="10">
        <f>SUMIF(TransactionData!$A$2:$A$7396,TransactionAnalysis!O1809,TransactionData!$M$2:$M$7396)</f>
        <v>4.75</v>
      </c>
    </row>
    <row r="1810" spans="15:16" x14ac:dyDescent="0.35">
      <c r="O1810">
        <v>288489</v>
      </c>
      <c r="P1810" s="10">
        <f>SUMIF(TransactionData!$A$2:$A$7396,TransactionAnalysis!O1810,TransactionData!$M$2:$M$7396)</f>
        <v>4.25</v>
      </c>
    </row>
    <row r="1811" spans="15:16" x14ac:dyDescent="0.35">
      <c r="O1811">
        <v>288488</v>
      </c>
      <c r="P1811" s="10">
        <f>SUMIF(TransactionData!$A$2:$A$7396,TransactionAnalysis!O1811,TransactionData!$M$2:$M$7396)</f>
        <v>5.5</v>
      </c>
    </row>
    <row r="1812" spans="15:16" x14ac:dyDescent="0.35">
      <c r="O1812">
        <v>288486</v>
      </c>
      <c r="P1812" s="10">
        <f>SUMIF(TransactionData!$A$2:$A$7396,TransactionAnalysis!O1812,TransactionData!$M$2:$M$7396)</f>
        <v>6.5</v>
      </c>
    </row>
    <row r="1813" spans="15:16" x14ac:dyDescent="0.35">
      <c r="O1813">
        <v>288485</v>
      </c>
      <c r="P1813" s="10">
        <f>SUMIF(TransactionData!$A$2:$A$7396,TransactionAnalysis!O1813,TransactionData!$M$2:$M$7396)</f>
        <v>12.95</v>
      </c>
    </row>
    <row r="1814" spans="15:16" x14ac:dyDescent="0.35">
      <c r="O1814">
        <v>288484</v>
      </c>
      <c r="P1814" s="10">
        <f>SUMIF(TransactionData!$A$2:$A$7396,TransactionAnalysis!O1814,TransactionData!$M$2:$M$7396)</f>
        <v>4.75</v>
      </c>
    </row>
    <row r="1815" spans="15:16" x14ac:dyDescent="0.35">
      <c r="O1815">
        <v>288481</v>
      </c>
      <c r="P1815" s="10">
        <f>SUMIF(TransactionData!$A$2:$A$7396,TransactionAnalysis!O1815,TransactionData!$M$2:$M$7396)</f>
        <v>3.5</v>
      </c>
    </row>
    <row r="1816" spans="15:16" x14ac:dyDescent="0.35">
      <c r="O1816">
        <v>288480</v>
      </c>
      <c r="P1816" s="10">
        <f>SUMIF(TransactionData!$A$2:$A$7396,TransactionAnalysis!O1816,TransactionData!$M$2:$M$7396)</f>
        <v>3.5</v>
      </c>
    </row>
    <row r="1817" spans="15:16" x14ac:dyDescent="0.35">
      <c r="O1817">
        <v>288479</v>
      </c>
      <c r="P1817" s="10">
        <f>SUMIF(TransactionData!$A$2:$A$7396,TransactionAnalysis!O1817,TransactionData!$M$2:$M$7396)</f>
        <v>9.5</v>
      </c>
    </row>
    <row r="1818" spans="15:16" x14ac:dyDescent="0.35">
      <c r="O1818">
        <v>288478</v>
      </c>
      <c r="P1818" s="10">
        <f>SUMIF(TransactionData!$A$2:$A$7396,TransactionAnalysis!O1818,TransactionData!$M$2:$M$7396)</f>
        <v>6.5</v>
      </c>
    </row>
    <row r="1819" spans="15:16" x14ac:dyDescent="0.35">
      <c r="O1819">
        <v>288476</v>
      </c>
      <c r="P1819" s="10">
        <f>SUMIF(TransactionData!$A$2:$A$7396,TransactionAnalysis!O1819,TransactionData!$M$2:$M$7396)</f>
        <v>3.5</v>
      </c>
    </row>
    <row r="1820" spans="15:16" x14ac:dyDescent="0.35">
      <c r="O1820">
        <v>288475</v>
      </c>
      <c r="P1820" s="10">
        <f>SUMIF(TransactionData!$A$2:$A$7396,TransactionAnalysis!O1820,TransactionData!$M$2:$M$7396)</f>
        <v>5.5</v>
      </c>
    </row>
    <row r="1821" spans="15:16" x14ac:dyDescent="0.35">
      <c r="O1821">
        <v>288473</v>
      </c>
      <c r="P1821" s="10">
        <f>SUMIF(TransactionData!$A$2:$A$7396,TransactionAnalysis!O1821,TransactionData!$M$2:$M$7396)</f>
        <v>1.25</v>
      </c>
    </row>
    <row r="1822" spans="15:16" x14ac:dyDescent="0.35">
      <c r="O1822">
        <v>288469</v>
      </c>
      <c r="P1822" s="10">
        <f>SUMIF(TransactionData!$A$2:$A$7396,TransactionAnalysis!O1822,TransactionData!$M$2:$M$7396)</f>
        <v>4.75</v>
      </c>
    </row>
    <row r="1823" spans="15:16" x14ac:dyDescent="0.35">
      <c r="O1823">
        <v>288468</v>
      </c>
      <c r="P1823" s="10">
        <f>SUMIF(TransactionData!$A$2:$A$7396,TransactionAnalysis!O1823,TransactionData!$M$2:$M$7396)</f>
        <v>5.5</v>
      </c>
    </row>
    <row r="1824" spans="15:16" x14ac:dyDescent="0.35">
      <c r="O1824">
        <v>288467</v>
      </c>
      <c r="P1824" s="10">
        <f>SUMIF(TransactionData!$A$2:$A$7396,TransactionAnalysis!O1824,TransactionData!$M$2:$M$7396)</f>
        <v>4.75</v>
      </c>
    </row>
    <row r="1825" spans="15:16" x14ac:dyDescent="0.35">
      <c r="O1825">
        <v>288466</v>
      </c>
      <c r="P1825" s="10">
        <f>SUMIF(TransactionData!$A$2:$A$7396,TransactionAnalysis!O1825,TransactionData!$M$2:$M$7396)</f>
        <v>4.75</v>
      </c>
    </row>
    <row r="1826" spans="15:16" x14ac:dyDescent="0.35">
      <c r="O1826">
        <v>288465</v>
      </c>
      <c r="P1826" s="10">
        <f>SUMIF(TransactionData!$A$2:$A$7396,TransactionAnalysis!O1826,TransactionData!$M$2:$M$7396)</f>
        <v>3.75</v>
      </c>
    </row>
    <row r="1827" spans="15:16" x14ac:dyDescent="0.35">
      <c r="O1827">
        <v>288464</v>
      </c>
      <c r="P1827" s="10">
        <f>SUMIF(TransactionData!$A$2:$A$7396,TransactionAnalysis!O1827,TransactionData!$M$2:$M$7396)</f>
        <v>3.5</v>
      </c>
    </row>
    <row r="1828" spans="15:16" x14ac:dyDescent="0.35">
      <c r="O1828">
        <v>288462</v>
      </c>
      <c r="P1828" s="10">
        <f>SUMIF(TransactionData!$A$2:$A$7396,TransactionAnalysis!O1828,TransactionData!$M$2:$M$7396)</f>
        <v>5</v>
      </c>
    </row>
    <row r="1829" spans="15:16" x14ac:dyDescent="0.35">
      <c r="O1829">
        <v>288461</v>
      </c>
      <c r="P1829" s="10">
        <f>SUMIF(TransactionData!$A$2:$A$7396,TransactionAnalysis!O1829,TransactionData!$M$2:$M$7396)</f>
        <v>5</v>
      </c>
    </row>
    <row r="1830" spans="15:16" x14ac:dyDescent="0.35">
      <c r="O1830">
        <v>288460</v>
      </c>
      <c r="P1830" s="10">
        <f>SUMIF(TransactionData!$A$2:$A$7396,TransactionAnalysis!O1830,TransactionData!$M$2:$M$7396)</f>
        <v>3.5</v>
      </c>
    </row>
    <row r="1831" spans="15:16" x14ac:dyDescent="0.35">
      <c r="O1831">
        <v>288459</v>
      </c>
      <c r="P1831" s="10">
        <f>SUMIF(TransactionData!$A$2:$A$7396,TransactionAnalysis!O1831,TransactionData!$M$2:$M$7396)</f>
        <v>2.75</v>
      </c>
    </row>
    <row r="1832" spans="15:16" x14ac:dyDescent="0.35">
      <c r="O1832">
        <v>288458</v>
      </c>
      <c r="P1832" s="10">
        <f>SUMIF(TransactionData!$A$2:$A$7396,TransactionAnalysis!O1832,TransactionData!$M$2:$M$7396)</f>
        <v>5.25</v>
      </c>
    </row>
    <row r="1833" spans="15:16" x14ac:dyDescent="0.35">
      <c r="O1833">
        <v>288457</v>
      </c>
      <c r="P1833" s="10">
        <f>SUMIF(TransactionData!$A$2:$A$7396,TransactionAnalysis!O1833,TransactionData!$M$2:$M$7396)</f>
        <v>3.75</v>
      </c>
    </row>
    <row r="1834" spans="15:16" x14ac:dyDescent="0.35">
      <c r="O1834">
        <v>288456</v>
      </c>
      <c r="P1834" s="10">
        <f>SUMIF(TransactionData!$A$2:$A$7396,TransactionAnalysis!O1834,TransactionData!$M$2:$M$7396)</f>
        <v>6.75</v>
      </c>
    </row>
    <row r="1835" spans="15:16" x14ac:dyDescent="0.35">
      <c r="O1835">
        <v>288455</v>
      </c>
      <c r="P1835" s="10">
        <f>SUMIF(TransactionData!$A$2:$A$7396,TransactionAnalysis!O1835,TransactionData!$M$2:$M$7396)</f>
        <v>2.75</v>
      </c>
    </row>
    <row r="1836" spans="15:16" x14ac:dyDescent="0.35">
      <c r="O1836">
        <v>288454</v>
      </c>
      <c r="P1836" s="10">
        <f>SUMIF(TransactionData!$A$2:$A$7396,TransactionAnalysis!O1836,TransactionData!$M$2:$M$7396)</f>
        <v>7.75</v>
      </c>
    </row>
    <row r="1837" spans="15:16" x14ac:dyDescent="0.35">
      <c r="O1837">
        <v>288453</v>
      </c>
      <c r="P1837" s="10">
        <f>SUMIF(TransactionData!$A$2:$A$7396,TransactionAnalysis!O1837,TransactionData!$M$2:$M$7396)</f>
        <v>13.5</v>
      </c>
    </row>
    <row r="1838" spans="15:16" x14ac:dyDescent="0.35">
      <c r="O1838">
        <v>288452</v>
      </c>
      <c r="P1838" s="10">
        <f>SUMIF(TransactionData!$A$2:$A$7396,TransactionAnalysis!O1838,TransactionData!$M$2:$M$7396)</f>
        <v>2.75</v>
      </c>
    </row>
    <row r="1839" spans="15:16" x14ac:dyDescent="0.35">
      <c r="O1839">
        <v>288451</v>
      </c>
      <c r="P1839" s="10">
        <f>SUMIF(TransactionData!$A$2:$A$7396,TransactionAnalysis!O1839,TransactionData!$M$2:$M$7396)</f>
        <v>2.75</v>
      </c>
    </row>
    <row r="1840" spans="15:16" x14ac:dyDescent="0.35">
      <c r="O1840">
        <v>288450</v>
      </c>
      <c r="P1840" s="10">
        <f>SUMIF(TransactionData!$A$2:$A$7396,TransactionAnalysis!O1840,TransactionData!$M$2:$M$7396)</f>
        <v>5</v>
      </c>
    </row>
    <row r="1841" spans="15:16" x14ac:dyDescent="0.35">
      <c r="O1841">
        <v>288449</v>
      </c>
      <c r="P1841" s="10">
        <f>SUMIF(TransactionData!$A$2:$A$7396,TransactionAnalysis!O1841,TransactionData!$M$2:$M$7396)</f>
        <v>2.75</v>
      </c>
    </row>
    <row r="1842" spans="15:16" x14ac:dyDescent="0.35">
      <c r="O1842">
        <v>288448</v>
      </c>
      <c r="P1842" s="10">
        <f>SUMIF(TransactionData!$A$2:$A$7396,TransactionAnalysis!O1842,TransactionData!$M$2:$M$7396)</f>
        <v>2.75</v>
      </c>
    </row>
    <row r="1843" spans="15:16" x14ac:dyDescent="0.35">
      <c r="O1843">
        <v>288447</v>
      </c>
      <c r="P1843" s="10">
        <f>SUMIF(TransactionData!$A$2:$A$7396,TransactionAnalysis!O1843,TransactionData!$M$2:$M$7396)</f>
        <v>5</v>
      </c>
    </row>
    <row r="1844" spans="15:16" x14ac:dyDescent="0.35">
      <c r="O1844">
        <v>288446</v>
      </c>
      <c r="P1844" s="10">
        <f>SUMIF(TransactionData!$A$2:$A$7396,TransactionAnalysis!O1844,TransactionData!$M$2:$M$7396)</f>
        <v>2.75</v>
      </c>
    </row>
    <row r="1845" spans="15:16" x14ac:dyDescent="0.35">
      <c r="O1845">
        <v>288445</v>
      </c>
      <c r="P1845" s="10">
        <f>SUMIF(TransactionData!$A$2:$A$7396,TransactionAnalysis!O1845,TransactionData!$M$2:$M$7396)</f>
        <v>3.5</v>
      </c>
    </row>
    <row r="1846" spans="15:16" x14ac:dyDescent="0.35">
      <c r="O1846">
        <v>288444</v>
      </c>
      <c r="P1846" s="10">
        <f>SUMIF(TransactionData!$A$2:$A$7396,TransactionAnalysis!O1846,TransactionData!$M$2:$M$7396)</f>
        <v>2.75</v>
      </c>
    </row>
    <row r="1847" spans="15:16" x14ac:dyDescent="0.35">
      <c r="O1847">
        <v>288443</v>
      </c>
      <c r="P1847" s="10">
        <f>SUMIF(TransactionData!$A$2:$A$7396,TransactionAnalysis!O1847,TransactionData!$M$2:$M$7396)</f>
        <v>2.75</v>
      </c>
    </row>
    <row r="1848" spans="15:16" x14ac:dyDescent="0.35">
      <c r="O1848">
        <v>288442</v>
      </c>
      <c r="P1848" s="10">
        <f>SUMIF(TransactionData!$A$2:$A$7396,TransactionAnalysis!O1848,TransactionData!$M$2:$M$7396)</f>
        <v>4.75</v>
      </c>
    </row>
    <row r="1849" spans="15:16" x14ac:dyDescent="0.35">
      <c r="O1849">
        <v>288441</v>
      </c>
      <c r="P1849" s="10">
        <f>SUMIF(TransactionData!$A$2:$A$7396,TransactionAnalysis!O1849,TransactionData!$M$2:$M$7396)</f>
        <v>5.75</v>
      </c>
    </row>
    <row r="1850" spans="15:16" x14ac:dyDescent="0.35">
      <c r="O1850">
        <v>288440</v>
      </c>
      <c r="P1850" s="10">
        <f>SUMIF(TransactionData!$A$2:$A$7396,TransactionAnalysis!O1850,TransactionData!$M$2:$M$7396)</f>
        <v>5.5</v>
      </c>
    </row>
    <row r="1851" spans="15:16" x14ac:dyDescent="0.35">
      <c r="O1851">
        <v>288439</v>
      </c>
      <c r="P1851" s="10">
        <f>SUMIF(TransactionData!$A$2:$A$7396,TransactionAnalysis!O1851,TransactionData!$M$2:$M$7396)</f>
        <v>6.75</v>
      </c>
    </row>
    <row r="1852" spans="15:16" x14ac:dyDescent="0.35">
      <c r="O1852">
        <v>288438</v>
      </c>
      <c r="P1852" s="10">
        <f>SUMIF(TransactionData!$A$2:$A$7396,TransactionAnalysis!O1852,TransactionData!$M$2:$M$7396)</f>
        <v>2.75</v>
      </c>
    </row>
    <row r="1853" spans="15:16" x14ac:dyDescent="0.35">
      <c r="O1853">
        <v>288437</v>
      </c>
      <c r="P1853" s="10">
        <f>SUMIF(TransactionData!$A$2:$A$7396,TransactionAnalysis!O1853,TransactionData!$M$2:$M$7396)</f>
        <v>3.75</v>
      </c>
    </row>
    <row r="1854" spans="15:16" x14ac:dyDescent="0.35">
      <c r="O1854">
        <v>288436</v>
      </c>
      <c r="P1854" s="10">
        <f>SUMIF(TransactionData!$A$2:$A$7396,TransactionAnalysis!O1854,TransactionData!$M$2:$M$7396)</f>
        <v>2.75</v>
      </c>
    </row>
    <row r="1855" spans="15:16" x14ac:dyDescent="0.35">
      <c r="O1855">
        <v>288435</v>
      </c>
      <c r="P1855" s="10">
        <f>SUMIF(TransactionData!$A$2:$A$7396,TransactionAnalysis!O1855,TransactionData!$M$2:$M$7396)</f>
        <v>3.75</v>
      </c>
    </row>
    <row r="1856" spans="15:16" x14ac:dyDescent="0.35">
      <c r="O1856">
        <v>288434</v>
      </c>
      <c r="P1856" s="10">
        <f>SUMIF(TransactionData!$A$2:$A$7396,TransactionAnalysis!O1856,TransactionData!$M$2:$M$7396)</f>
        <v>3.75</v>
      </c>
    </row>
    <row r="1857" spans="15:16" x14ac:dyDescent="0.35">
      <c r="O1857">
        <v>288433</v>
      </c>
      <c r="P1857" s="10">
        <f>SUMIF(TransactionData!$A$2:$A$7396,TransactionAnalysis!O1857,TransactionData!$M$2:$M$7396)</f>
        <v>5.75</v>
      </c>
    </row>
    <row r="1858" spans="15:16" x14ac:dyDescent="0.35">
      <c r="O1858">
        <v>288432</v>
      </c>
      <c r="P1858" s="10">
        <f>SUMIF(TransactionData!$A$2:$A$7396,TransactionAnalysis!O1858,TransactionData!$M$2:$M$7396)</f>
        <v>2.75</v>
      </c>
    </row>
    <row r="1859" spans="15:16" x14ac:dyDescent="0.35">
      <c r="O1859">
        <v>288431</v>
      </c>
      <c r="P1859" s="10">
        <f>SUMIF(TransactionData!$A$2:$A$7396,TransactionAnalysis!O1859,TransactionData!$M$2:$M$7396)</f>
        <v>3.75</v>
      </c>
    </row>
    <row r="1860" spans="15:16" x14ac:dyDescent="0.35">
      <c r="O1860">
        <v>288430</v>
      </c>
      <c r="P1860" s="10">
        <f>SUMIF(TransactionData!$A$2:$A$7396,TransactionAnalysis!O1860,TransactionData!$M$2:$M$7396)</f>
        <v>4.75</v>
      </c>
    </row>
    <row r="1861" spans="15:16" x14ac:dyDescent="0.35">
      <c r="O1861">
        <v>288429</v>
      </c>
      <c r="P1861" s="10">
        <f>SUMIF(TransactionData!$A$2:$A$7396,TransactionAnalysis!O1861,TransactionData!$M$2:$M$7396)</f>
        <v>3.75</v>
      </c>
    </row>
    <row r="1862" spans="15:16" x14ac:dyDescent="0.35">
      <c r="O1862">
        <v>288428</v>
      </c>
      <c r="P1862" s="10">
        <f>SUMIF(TransactionData!$A$2:$A$7396,TransactionAnalysis!O1862,TransactionData!$M$2:$M$7396)</f>
        <v>5.75</v>
      </c>
    </row>
    <row r="1863" spans="15:16" x14ac:dyDescent="0.35">
      <c r="O1863">
        <v>288427</v>
      </c>
      <c r="P1863" s="10">
        <f>SUMIF(TransactionData!$A$2:$A$7396,TransactionAnalysis!O1863,TransactionData!$M$2:$M$7396)</f>
        <v>5.75</v>
      </c>
    </row>
    <row r="1864" spans="15:16" x14ac:dyDescent="0.35">
      <c r="O1864">
        <v>288872</v>
      </c>
      <c r="P1864" s="10">
        <f>SUMIF(TransactionData!$A$2:$A$7396,TransactionAnalysis!O1864,TransactionData!$M$2:$M$7396)</f>
        <v>6.5</v>
      </c>
    </row>
    <row r="1865" spans="15:16" x14ac:dyDescent="0.35">
      <c r="O1865">
        <v>288871</v>
      </c>
      <c r="P1865" s="10">
        <f>SUMIF(TransactionData!$A$2:$A$7396,TransactionAnalysis!O1865,TransactionData!$M$2:$M$7396)</f>
        <v>7.75</v>
      </c>
    </row>
    <row r="1866" spans="15:16" x14ac:dyDescent="0.35">
      <c r="O1866">
        <v>288870</v>
      </c>
      <c r="P1866" s="10">
        <f>SUMIF(TransactionData!$A$2:$A$7396,TransactionAnalysis!O1866,TransactionData!$M$2:$M$7396)</f>
        <v>2.25</v>
      </c>
    </row>
    <row r="1867" spans="15:16" x14ac:dyDescent="0.35">
      <c r="O1867">
        <v>288869</v>
      </c>
      <c r="P1867" s="10">
        <f>SUMIF(TransactionData!$A$2:$A$7396,TransactionAnalysis!O1867,TransactionData!$M$2:$M$7396)</f>
        <v>4.75</v>
      </c>
    </row>
    <row r="1868" spans="15:16" x14ac:dyDescent="0.35">
      <c r="O1868">
        <v>288868</v>
      </c>
      <c r="P1868" s="10">
        <f>SUMIF(TransactionData!$A$2:$A$7396,TransactionAnalysis!O1868,TransactionData!$M$2:$M$7396)</f>
        <v>7</v>
      </c>
    </row>
    <row r="1869" spans="15:16" x14ac:dyDescent="0.35">
      <c r="O1869">
        <v>288867</v>
      </c>
      <c r="P1869" s="10">
        <f>SUMIF(TransactionData!$A$2:$A$7396,TransactionAnalysis!O1869,TransactionData!$M$2:$M$7396)</f>
        <v>11.5</v>
      </c>
    </row>
    <row r="1870" spans="15:16" x14ac:dyDescent="0.35">
      <c r="O1870">
        <v>288866</v>
      </c>
      <c r="P1870" s="10">
        <f>SUMIF(TransactionData!$A$2:$A$7396,TransactionAnalysis!O1870,TransactionData!$M$2:$M$7396)</f>
        <v>4.25</v>
      </c>
    </row>
    <row r="1871" spans="15:16" x14ac:dyDescent="0.35">
      <c r="O1871">
        <v>288865</v>
      </c>
      <c r="P1871" s="10">
        <f>SUMIF(TransactionData!$A$2:$A$7396,TransactionAnalysis!O1871,TransactionData!$M$2:$M$7396)</f>
        <v>12.95</v>
      </c>
    </row>
    <row r="1872" spans="15:16" x14ac:dyDescent="0.35">
      <c r="O1872">
        <v>288864</v>
      </c>
      <c r="P1872" s="10">
        <f>SUMIF(TransactionData!$A$2:$A$7396,TransactionAnalysis!O1872,TransactionData!$M$2:$M$7396)</f>
        <v>4.25</v>
      </c>
    </row>
    <row r="1873" spans="15:16" x14ac:dyDescent="0.35">
      <c r="O1873">
        <v>288863</v>
      </c>
      <c r="P1873" s="10">
        <f>SUMIF(TransactionData!$A$2:$A$7396,TransactionAnalysis!O1873,TransactionData!$M$2:$M$7396)</f>
        <v>29.9</v>
      </c>
    </row>
    <row r="1874" spans="15:16" x14ac:dyDescent="0.35">
      <c r="O1874">
        <v>288862</v>
      </c>
      <c r="P1874" s="10">
        <f>SUMIF(TransactionData!$A$2:$A$7396,TransactionAnalysis!O1874,TransactionData!$M$2:$M$7396)</f>
        <v>1.25</v>
      </c>
    </row>
    <row r="1875" spans="15:16" x14ac:dyDescent="0.35">
      <c r="O1875">
        <v>288860</v>
      </c>
      <c r="P1875" s="10">
        <f>SUMIF(TransactionData!$A$2:$A$7396,TransactionAnalysis!O1875,TransactionData!$M$2:$M$7396)</f>
        <v>3.75</v>
      </c>
    </row>
    <row r="1876" spans="15:16" x14ac:dyDescent="0.35">
      <c r="O1876">
        <v>288859</v>
      </c>
      <c r="P1876" s="10">
        <f>SUMIF(TransactionData!$A$2:$A$7396,TransactionAnalysis!O1876,TransactionData!$M$2:$M$7396)</f>
        <v>3</v>
      </c>
    </row>
    <row r="1877" spans="15:16" x14ac:dyDescent="0.35">
      <c r="O1877">
        <v>288858</v>
      </c>
      <c r="P1877" s="10">
        <f>SUMIF(TransactionData!$A$2:$A$7396,TransactionAnalysis!O1877,TransactionData!$M$2:$M$7396)</f>
        <v>3.75</v>
      </c>
    </row>
    <row r="1878" spans="15:16" x14ac:dyDescent="0.35">
      <c r="O1878">
        <v>288857</v>
      </c>
      <c r="P1878" s="10">
        <f>SUMIF(TransactionData!$A$2:$A$7396,TransactionAnalysis!O1878,TransactionData!$M$2:$M$7396)</f>
        <v>3.5</v>
      </c>
    </row>
    <row r="1879" spans="15:16" x14ac:dyDescent="0.35">
      <c r="O1879">
        <v>288856</v>
      </c>
      <c r="P1879" s="10">
        <f>SUMIF(TransactionData!$A$2:$A$7396,TransactionAnalysis!O1879,TransactionData!$M$2:$M$7396)</f>
        <v>4.25</v>
      </c>
    </row>
    <row r="1880" spans="15:16" x14ac:dyDescent="0.35">
      <c r="O1880">
        <v>288855</v>
      </c>
      <c r="P1880" s="10">
        <f>SUMIF(TransactionData!$A$2:$A$7396,TransactionAnalysis!O1880,TransactionData!$M$2:$M$7396)</f>
        <v>3.75</v>
      </c>
    </row>
    <row r="1881" spans="15:16" x14ac:dyDescent="0.35">
      <c r="O1881">
        <v>288854</v>
      </c>
      <c r="P1881" s="10">
        <f>SUMIF(TransactionData!$A$2:$A$7396,TransactionAnalysis!O1881,TransactionData!$M$2:$M$7396)</f>
        <v>12.75</v>
      </c>
    </row>
    <row r="1882" spans="15:16" x14ac:dyDescent="0.35">
      <c r="O1882">
        <v>288853</v>
      </c>
      <c r="P1882" s="10">
        <f>SUMIF(TransactionData!$A$2:$A$7396,TransactionAnalysis!O1882,TransactionData!$M$2:$M$7396)</f>
        <v>5.75</v>
      </c>
    </row>
    <row r="1883" spans="15:16" x14ac:dyDescent="0.35">
      <c r="O1883">
        <v>288851</v>
      </c>
      <c r="P1883" s="10">
        <f>SUMIF(TransactionData!$A$2:$A$7396,TransactionAnalysis!O1883,TransactionData!$M$2:$M$7396)</f>
        <v>4.25</v>
      </c>
    </row>
    <row r="1884" spans="15:16" x14ac:dyDescent="0.35">
      <c r="O1884">
        <v>288850</v>
      </c>
      <c r="P1884" s="10">
        <f>SUMIF(TransactionData!$A$2:$A$7396,TransactionAnalysis!O1884,TransactionData!$M$2:$M$7396)</f>
        <v>4.25</v>
      </c>
    </row>
    <row r="1885" spans="15:16" x14ac:dyDescent="0.35">
      <c r="O1885">
        <v>288849</v>
      </c>
      <c r="P1885" s="10">
        <f>SUMIF(TransactionData!$A$2:$A$7396,TransactionAnalysis!O1885,TransactionData!$M$2:$M$7396)</f>
        <v>4.25</v>
      </c>
    </row>
    <row r="1886" spans="15:16" x14ac:dyDescent="0.35">
      <c r="O1886">
        <v>288848</v>
      </c>
      <c r="P1886" s="10">
        <f>SUMIF(TransactionData!$A$2:$A$7396,TransactionAnalysis!O1886,TransactionData!$M$2:$M$7396)</f>
        <v>4.75</v>
      </c>
    </row>
    <row r="1887" spans="15:16" x14ac:dyDescent="0.35">
      <c r="O1887">
        <v>288847</v>
      </c>
      <c r="P1887" s="10">
        <f>SUMIF(TransactionData!$A$2:$A$7396,TransactionAnalysis!O1887,TransactionData!$M$2:$M$7396)</f>
        <v>1.25</v>
      </c>
    </row>
    <row r="1888" spans="15:16" x14ac:dyDescent="0.35">
      <c r="O1888">
        <v>288846</v>
      </c>
      <c r="P1888" s="10">
        <f>SUMIF(TransactionData!$A$2:$A$7396,TransactionAnalysis!O1888,TransactionData!$M$2:$M$7396)</f>
        <v>4.5</v>
      </c>
    </row>
    <row r="1889" spans="15:16" x14ac:dyDescent="0.35">
      <c r="O1889">
        <v>288844</v>
      </c>
      <c r="P1889" s="10">
        <f>SUMIF(TransactionData!$A$2:$A$7396,TransactionAnalysis!O1889,TransactionData!$M$2:$M$7396)</f>
        <v>14.95</v>
      </c>
    </row>
    <row r="1890" spans="15:16" x14ac:dyDescent="0.35">
      <c r="O1890">
        <v>288843</v>
      </c>
      <c r="P1890" s="10">
        <f>SUMIF(TransactionData!$A$2:$A$7396,TransactionAnalysis!O1890,TransactionData!$M$2:$M$7396)</f>
        <v>7</v>
      </c>
    </row>
    <row r="1891" spans="15:16" x14ac:dyDescent="0.35">
      <c r="O1891">
        <v>288841</v>
      </c>
      <c r="P1891" s="10">
        <f>SUMIF(TransactionData!$A$2:$A$7396,TransactionAnalysis!O1891,TransactionData!$M$2:$M$7396)</f>
        <v>7</v>
      </c>
    </row>
    <row r="1892" spans="15:16" x14ac:dyDescent="0.35">
      <c r="O1892">
        <v>288840</v>
      </c>
      <c r="P1892" s="10">
        <f>SUMIF(TransactionData!$A$2:$A$7396,TransactionAnalysis!O1892,TransactionData!$M$2:$M$7396)</f>
        <v>11</v>
      </c>
    </row>
    <row r="1893" spans="15:16" x14ac:dyDescent="0.35">
      <c r="O1893">
        <v>288838</v>
      </c>
      <c r="P1893" s="10">
        <f>SUMIF(TransactionData!$A$2:$A$7396,TransactionAnalysis!O1893,TransactionData!$M$2:$M$7396)</f>
        <v>2.5</v>
      </c>
    </row>
    <row r="1894" spans="15:16" x14ac:dyDescent="0.35">
      <c r="O1894">
        <v>288837</v>
      </c>
      <c r="P1894" s="10">
        <f>SUMIF(TransactionData!$A$2:$A$7396,TransactionAnalysis!O1894,TransactionData!$M$2:$M$7396)</f>
        <v>3.75</v>
      </c>
    </row>
    <row r="1895" spans="15:16" x14ac:dyDescent="0.35">
      <c r="O1895">
        <v>288836</v>
      </c>
      <c r="P1895" s="10">
        <f>SUMIF(TransactionData!$A$2:$A$7396,TransactionAnalysis!O1895,TransactionData!$M$2:$M$7396)</f>
        <v>5.5</v>
      </c>
    </row>
    <row r="1896" spans="15:16" x14ac:dyDescent="0.35">
      <c r="O1896">
        <v>288835</v>
      </c>
      <c r="P1896" s="10">
        <f>SUMIF(TransactionData!$A$2:$A$7396,TransactionAnalysis!O1896,TransactionData!$M$2:$M$7396)</f>
        <v>4</v>
      </c>
    </row>
    <row r="1897" spans="15:16" x14ac:dyDescent="0.35">
      <c r="O1897">
        <v>288833</v>
      </c>
      <c r="P1897" s="10">
        <f>SUMIF(TransactionData!$A$2:$A$7396,TransactionAnalysis!O1897,TransactionData!$M$2:$M$7396)</f>
        <v>6</v>
      </c>
    </row>
    <row r="1898" spans="15:16" x14ac:dyDescent="0.35">
      <c r="O1898">
        <v>288832</v>
      </c>
      <c r="P1898" s="10">
        <f>SUMIF(TransactionData!$A$2:$A$7396,TransactionAnalysis!O1898,TransactionData!$M$2:$M$7396)</f>
        <v>1.25</v>
      </c>
    </row>
    <row r="1899" spans="15:16" x14ac:dyDescent="0.35">
      <c r="O1899">
        <v>288831</v>
      </c>
      <c r="P1899" s="10">
        <f>SUMIF(TransactionData!$A$2:$A$7396,TransactionAnalysis!O1899,TransactionData!$M$2:$M$7396)</f>
        <v>5.75</v>
      </c>
    </row>
    <row r="1900" spans="15:16" x14ac:dyDescent="0.35">
      <c r="O1900">
        <v>288830</v>
      </c>
      <c r="P1900" s="10">
        <f>SUMIF(TransactionData!$A$2:$A$7396,TransactionAnalysis!O1900,TransactionData!$M$2:$M$7396)</f>
        <v>4.25</v>
      </c>
    </row>
    <row r="1901" spans="15:16" x14ac:dyDescent="0.35">
      <c r="O1901">
        <v>288829</v>
      </c>
      <c r="P1901" s="10">
        <f>SUMIF(TransactionData!$A$2:$A$7396,TransactionAnalysis!O1901,TransactionData!$M$2:$M$7396)</f>
        <v>3.75</v>
      </c>
    </row>
    <row r="1902" spans="15:16" x14ac:dyDescent="0.35">
      <c r="O1902">
        <v>288828</v>
      </c>
      <c r="P1902" s="10">
        <f>SUMIF(TransactionData!$A$2:$A$7396,TransactionAnalysis!O1902,TransactionData!$M$2:$M$7396)</f>
        <v>4.25</v>
      </c>
    </row>
    <row r="1903" spans="15:16" x14ac:dyDescent="0.35">
      <c r="O1903">
        <v>288826</v>
      </c>
      <c r="P1903" s="10">
        <f>SUMIF(TransactionData!$A$2:$A$7396,TransactionAnalysis!O1903,TransactionData!$M$2:$M$7396)</f>
        <v>4.25</v>
      </c>
    </row>
    <row r="1904" spans="15:16" x14ac:dyDescent="0.35">
      <c r="O1904">
        <v>288824</v>
      </c>
      <c r="P1904" s="10">
        <f>SUMIF(TransactionData!$A$2:$A$7396,TransactionAnalysis!O1904,TransactionData!$M$2:$M$7396)</f>
        <v>3.5</v>
      </c>
    </row>
    <row r="1905" spans="15:16" x14ac:dyDescent="0.35">
      <c r="O1905">
        <v>288822</v>
      </c>
      <c r="P1905" s="10">
        <f>SUMIF(TransactionData!$A$2:$A$7396,TransactionAnalysis!O1905,TransactionData!$M$2:$M$7396)</f>
        <v>4.75</v>
      </c>
    </row>
    <row r="1906" spans="15:16" x14ac:dyDescent="0.35">
      <c r="O1906">
        <v>288821</v>
      </c>
      <c r="P1906" s="10">
        <f>SUMIF(TransactionData!$A$2:$A$7396,TransactionAnalysis!O1906,TransactionData!$M$2:$M$7396)</f>
        <v>3.5</v>
      </c>
    </row>
    <row r="1907" spans="15:16" x14ac:dyDescent="0.35">
      <c r="O1907">
        <v>288820</v>
      </c>
      <c r="P1907" s="10">
        <f>SUMIF(TransactionData!$A$2:$A$7396,TransactionAnalysis!O1907,TransactionData!$M$2:$M$7396)</f>
        <v>4.25</v>
      </c>
    </row>
    <row r="1908" spans="15:16" x14ac:dyDescent="0.35">
      <c r="O1908">
        <v>288819</v>
      </c>
      <c r="P1908" s="10">
        <f>SUMIF(TransactionData!$A$2:$A$7396,TransactionAnalysis!O1908,TransactionData!$M$2:$M$7396)</f>
        <v>4.75</v>
      </c>
    </row>
    <row r="1909" spans="15:16" x14ac:dyDescent="0.35">
      <c r="O1909">
        <v>288818</v>
      </c>
      <c r="P1909" s="10">
        <f>SUMIF(TransactionData!$A$2:$A$7396,TransactionAnalysis!O1909,TransactionData!$M$2:$M$7396)</f>
        <v>10.25</v>
      </c>
    </row>
    <row r="1910" spans="15:16" x14ac:dyDescent="0.35">
      <c r="O1910">
        <v>288817</v>
      </c>
      <c r="P1910" s="10">
        <f>SUMIF(TransactionData!$A$2:$A$7396,TransactionAnalysis!O1910,TransactionData!$M$2:$M$7396)</f>
        <v>3.5</v>
      </c>
    </row>
    <row r="1911" spans="15:16" x14ac:dyDescent="0.35">
      <c r="O1911">
        <v>288816</v>
      </c>
      <c r="P1911" s="10">
        <f>SUMIF(TransactionData!$A$2:$A$7396,TransactionAnalysis!O1911,TransactionData!$M$2:$M$7396)</f>
        <v>22.7</v>
      </c>
    </row>
    <row r="1912" spans="15:16" x14ac:dyDescent="0.35">
      <c r="O1912">
        <v>288815</v>
      </c>
      <c r="P1912" s="10">
        <f>SUMIF(TransactionData!$A$2:$A$7396,TransactionAnalysis!O1912,TransactionData!$M$2:$M$7396)</f>
        <v>3.5</v>
      </c>
    </row>
    <row r="1913" spans="15:16" x14ac:dyDescent="0.35">
      <c r="O1913">
        <v>288813</v>
      </c>
      <c r="P1913" s="10">
        <f>SUMIF(TransactionData!$A$2:$A$7396,TransactionAnalysis!O1913,TransactionData!$M$2:$M$7396)</f>
        <v>3.75</v>
      </c>
    </row>
    <row r="1914" spans="15:16" x14ac:dyDescent="0.35">
      <c r="O1914">
        <v>288812</v>
      </c>
      <c r="P1914" s="10">
        <f>SUMIF(TransactionData!$A$2:$A$7396,TransactionAnalysis!O1914,TransactionData!$M$2:$M$7396)</f>
        <v>3.5</v>
      </c>
    </row>
    <row r="1915" spans="15:16" x14ac:dyDescent="0.35">
      <c r="O1915">
        <v>288811</v>
      </c>
      <c r="P1915" s="10">
        <f>SUMIF(TransactionData!$A$2:$A$7396,TransactionAnalysis!O1915,TransactionData!$M$2:$M$7396)</f>
        <v>2.5</v>
      </c>
    </row>
    <row r="1916" spans="15:16" x14ac:dyDescent="0.35">
      <c r="O1916">
        <v>288808</v>
      </c>
      <c r="P1916" s="10">
        <f>SUMIF(TransactionData!$A$2:$A$7396,TransactionAnalysis!O1916,TransactionData!$M$2:$M$7396)</f>
        <v>5.5</v>
      </c>
    </row>
    <row r="1917" spans="15:16" x14ac:dyDescent="0.35">
      <c r="O1917">
        <v>288807</v>
      </c>
      <c r="P1917" s="10">
        <f>SUMIF(TransactionData!$A$2:$A$7396,TransactionAnalysis!O1917,TransactionData!$M$2:$M$7396)</f>
        <v>4.5</v>
      </c>
    </row>
    <row r="1918" spans="15:16" x14ac:dyDescent="0.35">
      <c r="O1918">
        <v>288806</v>
      </c>
      <c r="P1918" s="10">
        <f>SUMIF(TransactionData!$A$2:$A$7396,TransactionAnalysis!O1918,TransactionData!$M$2:$M$7396)</f>
        <v>29.9</v>
      </c>
    </row>
    <row r="1919" spans="15:16" x14ac:dyDescent="0.35">
      <c r="O1919">
        <v>288800</v>
      </c>
      <c r="P1919" s="10">
        <f>SUMIF(TransactionData!$A$2:$A$7396,TransactionAnalysis!O1919,TransactionData!$M$2:$M$7396)</f>
        <v>4.25</v>
      </c>
    </row>
    <row r="1920" spans="15:16" x14ac:dyDescent="0.35">
      <c r="O1920">
        <v>288799</v>
      </c>
      <c r="P1920" s="10">
        <f>SUMIF(TransactionData!$A$2:$A$7396,TransactionAnalysis!O1920,TransactionData!$M$2:$M$7396)</f>
        <v>2.25</v>
      </c>
    </row>
    <row r="1921" spans="15:16" x14ac:dyDescent="0.35">
      <c r="O1921">
        <v>288798</v>
      </c>
      <c r="P1921" s="10">
        <f>SUMIF(TransactionData!$A$2:$A$7396,TransactionAnalysis!O1921,TransactionData!$M$2:$M$7396)</f>
        <v>4.25</v>
      </c>
    </row>
    <row r="1922" spans="15:16" x14ac:dyDescent="0.35">
      <c r="O1922">
        <v>288797</v>
      </c>
      <c r="P1922" s="10">
        <f>SUMIF(TransactionData!$A$2:$A$7396,TransactionAnalysis!O1922,TransactionData!$M$2:$M$7396)</f>
        <v>3.5</v>
      </c>
    </row>
    <row r="1923" spans="15:16" x14ac:dyDescent="0.35">
      <c r="O1923">
        <v>288796</v>
      </c>
      <c r="P1923" s="10">
        <f>SUMIF(TransactionData!$A$2:$A$7396,TransactionAnalysis!O1923,TransactionData!$M$2:$M$7396)</f>
        <v>9</v>
      </c>
    </row>
    <row r="1924" spans="15:16" x14ac:dyDescent="0.35">
      <c r="O1924">
        <v>288795</v>
      </c>
      <c r="P1924" s="10">
        <f>SUMIF(TransactionData!$A$2:$A$7396,TransactionAnalysis!O1924,TransactionData!$M$2:$M$7396)</f>
        <v>8.5</v>
      </c>
    </row>
    <row r="1925" spans="15:16" x14ac:dyDescent="0.35">
      <c r="O1925">
        <v>288793</v>
      </c>
      <c r="P1925" s="10">
        <f>SUMIF(TransactionData!$A$2:$A$7396,TransactionAnalysis!O1925,TransactionData!$M$2:$M$7396)</f>
        <v>29.9</v>
      </c>
    </row>
    <row r="1926" spans="15:16" x14ac:dyDescent="0.35">
      <c r="O1926">
        <v>288791</v>
      </c>
      <c r="P1926" s="10">
        <f>SUMIF(TransactionData!$A$2:$A$7396,TransactionAnalysis!O1926,TransactionData!$M$2:$M$7396)</f>
        <v>3.5</v>
      </c>
    </row>
    <row r="1927" spans="15:16" x14ac:dyDescent="0.35">
      <c r="O1927">
        <v>288790</v>
      </c>
      <c r="P1927" s="10">
        <f>SUMIF(TransactionData!$A$2:$A$7396,TransactionAnalysis!O1927,TransactionData!$M$2:$M$7396)</f>
        <v>4.25</v>
      </c>
    </row>
    <row r="1928" spans="15:16" x14ac:dyDescent="0.35">
      <c r="O1928">
        <v>288789</v>
      </c>
      <c r="P1928" s="10">
        <f>SUMIF(TransactionData!$A$2:$A$7396,TransactionAnalysis!O1928,TransactionData!$M$2:$M$7396)</f>
        <v>3.75</v>
      </c>
    </row>
    <row r="1929" spans="15:16" x14ac:dyDescent="0.35">
      <c r="O1929">
        <v>288788</v>
      </c>
      <c r="P1929" s="10">
        <f>SUMIF(TransactionData!$A$2:$A$7396,TransactionAnalysis!O1929,TransactionData!$M$2:$M$7396)</f>
        <v>4.75</v>
      </c>
    </row>
    <row r="1930" spans="15:16" x14ac:dyDescent="0.35">
      <c r="O1930">
        <v>288787</v>
      </c>
      <c r="P1930" s="10">
        <f>SUMIF(TransactionData!$A$2:$A$7396,TransactionAnalysis!O1930,TransactionData!$M$2:$M$7396)</f>
        <v>1.25</v>
      </c>
    </row>
    <row r="1931" spans="15:16" x14ac:dyDescent="0.35">
      <c r="O1931">
        <v>288786</v>
      </c>
      <c r="P1931" s="10">
        <f>SUMIF(TransactionData!$A$2:$A$7396,TransactionAnalysis!O1931,TransactionData!$M$2:$M$7396)</f>
        <v>7</v>
      </c>
    </row>
    <row r="1932" spans="15:16" x14ac:dyDescent="0.35">
      <c r="O1932">
        <v>288785</v>
      </c>
      <c r="P1932" s="10">
        <f>SUMIF(TransactionData!$A$2:$A$7396,TransactionAnalysis!O1932,TransactionData!$M$2:$M$7396)</f>
        <v>3</v>
      </c>
    </row>
    <row r="1933" spans="15:16" x14ac:dyDescent="0.35">
      <c r="O1933">
        <v>288784</v>
      </c>
      <c r="P1933" s="10">
        <f>SUMIF(TransactionData!$A$2:$A$7396,TransactionAnalysis!O1933,TransactionData!$M$2:$M$7396)</f>
        <v>4.75</v>
      </c>
    </row>
    <row r="1934" spans="15:16" x14ac:dyDescent="0.35">
      <c r="O1934">
        <v>288781</v>
      </c>
      <c r="P1934" s="10">
        <f>SUMIF(TransactionData!$A$2:$A$7396,TransactionAnalysis!O1934,TransactionData!$M$2:$M$7396)</f>
        <v>5.75</v>
      </c>
    </row>
    <row r="1935" spans="15:16" x14ac:dyDescent="0.35">
      <c r="O1935">
        <v>288779</v>
      </c>
      <c r="P1935" s="10">
        <f>SUMIF(TransactionData!$A$2:$A$7396,TransactionAnalysis!O1935,TransactionData!$M$2:$M$7396)</f>
        <v>17.2</v>
      </c>
    </row>
    <row r="1936" spans="15:16" x14ac:dyDescent="0.35">
      <c r="O1936">
        <v>288778</v>
      </c>
      <c r="P1936" s="10">
        <f>SUMIF(TransactionData!$A$2:$A$7396,TransactionAnalysis!O1936,TransactionData!$M$2:$M$7396)</f>
        <v>7.75</v>
      </c>
    </row>
    <row r="1937" spans="15:16" x14ac:dyDescent="0.35">
      <c r="O1937">
        <v>288776</v>
      </c>
      <c r="P1937" s="10">
        <f>SUMIF(TransactionData!$A$2:$A$7396,TransactionAnalysis!O1937,TransactionData!$M$2:$M$7396)</f>
        <v>3.5</v>
      </c>
    </row>
    <row r="1938" spans="15:16" x14ac:dyDescent="0.35">
      <c r="O1938">
        <v>288775</v>
      </c>
      <c r="P1938" s="10">
        <f>SUMIF(TransactionData!$A$2:$A$7396,TransactionAnalysis!O1938,TransactionData!$M$2:$M$7396)</f>
        <v>4.75</v>
      </c>
    </row>
    <row r="1939" spans="15:16" x14ac:dyDescent="0.35">
      <c r="O1939">
        <v>288774</v>
      </c>
      <c r="P1939" s="10">
        <f>SUMIF(TransactionData!$A$2:$A$7396,TransactionAnalysis!O1939,TransactionData!$M$2:$M$7396)</f>
        <v>3.5</v>
      </c>
    </row>
    <row r="1940" spans="15:16" x14ac:dyDescent="0.35">
      <c r="O1940">
        <v>288772</v>
      </c>
      <c r="P1940" s="10">
        <f>SUMIF(TransactionData!$A$2:$A$7396,TransactionAnalysis!O1940,TransactionData!$M$2:$M$7396)</f>
        <v>5.5</v>
      </c>
    </row>
    <row r="1941" spans="15:16" x14ac:dyDescent="0.35">
      <c r="O1941">
        <v>288770</v>
      </c>
      <c r="P1941" s="10">
        <f>SUMIF(TransactionData!$A$2:$A$7396,TransactionAnalysis!O1941,TransactionData!$M$2:$M$7396)</f>
        <v>3</v>
      </c>
    </row>
    <row r="1942" spans="15:16" x14ac:dyDescent="0.35">
      <c r="O1942">
        <v>288769</v>
      </c>
      <c r="P1942" s="10">
        <f>SUMIF(TransactionData!$A$2:$A$7396,TransactionAnalysis!O1942,TransactionData!$M$2:$M$7396)</f>
        <v>3.5</v>
      </c>
    </row>
    <row r="1943" spans="15:16" x14ac:dyDescent="0.35">
      <c r="O1943">
        <v>288767</v>
      </c>
      <c r="P1943" s="10">
        <f>SUMIF(TransactionData!$A$2:$A$7396,TransactionAnalysis!O1943,TransactionData!$M$2:$M$7396)</f>
        <v>12.95</v>
      </c>
    </row>
    <row r="1944" spans="15:16" x14ac:dyDescent="0.35">
      <c r="O1944">
        <v>288762</v>
      </c>
      <c r="P1944" s="10">
        <f>SUMIF(TransactionData!$A$2:$A$7396,TransactionAnalysis!O1944,TransactionData!$M$2:$M$7396)</f>
        <v>3.5</v>
      </c>
    </row>
    <row r="1945" spans="15:16" x14ac:dyDescent="0.35">
      <c r="O1945">
        <v>288761</v>
      </c>
      <c r="P1945" s="10">
        <f>SUMIF(TransactionData!$A$2:$A$7396,TransactionAnalysis!O1945,TransactionData!$M$2:$M$7396)</f>
        <v>5.5</v>
      </c>
    </row>
    <row r="1946" spans="15:16" x14ac:dyDescent="0.35">
      <c r="O1946">
        <v>288759</v>
      </c>
      <c r="P1946" s="10">
        <f>SUMIF(TransactionData!$A$2:$A$7396,TransactionAnalysis!O1946,TransactionData!$M$2:$M$7396)</f>
        <v>4.75</v>
      </c>
    </row>
    <row r="1947" spans="15:16" x14ac:dyDescent="0.35">
      <c r="O1947">
        <v>288758</v>
      </c>
      <c r="P1947" s="10">
        <f>SUMIF(TransactionData!$A$2:$A$7396,TransactionAnalysis!O1947,TransactionData!$M$2:$M$7396)</f>
        <v>4.75</v>
      </c>
    </row>
    <row r="1948" spans="15:16" x14ac:dyDescent="0.35">
      <c r="O1948">
        <v>288756</v>
      </c>
      <c r="P1948" s="10">
        <f>SUMIF(TransactionData!$A$2:$A$7396,TransactionAnalysis!O1948,TransactionData!$M$2:$M$7396)</f>
        <v>4.75</v>
      </c>
    </row>
    <row r="1949" spans="15:16" x14ac:dyDescent="0.35">
      <c r="O1949">
        <v>288755</v>
      </c>
      <c r="P1949" s="10">
        <f>SUMIF(TransactionData!$A$2:$A$7396,TransactionAnalysis!O1949,TransactionData!$M$2:$M$7396)</f>
        <v>5.5</v>
      </c>
    </row>
    <row r="1950" spans="15:16" x14ac:dyDescent="0.35">
      <c r="O1950">
        <v>288754</v>
      </c>
      <c r="P1950" s="10">
        <f>SUMIF(TransactionData!$A$2:$A$7396,TransactionAnalysis!O1950,TransactionData!$M$2:$M$7396)</f>
        <v>3.5</v>
      </c>
    </row>
    <row r="1951" spans="15:16" x14ac:dyDescent="0.35">
      <c r="O1951">
        <v>288753</v>
      </c>
      <c r="P1951" s="10">
        <f>SUMIF(TransactionData!$A$2:$A$7396,TransactionAnalysis!O1951,TransactionData!$M$2:$M$7396)</f>
        <v>1</v>
      </c>
    </row>
    <row r="1952" spans="15:16" x14ac:dyDescent="0.35">
      <c r="O1952">
        <v>288752</v>
      </c>
      <c r="P1952" s="10">
        <f>SUMIF(TransactionData!$A$2:$A$7396,TransactionAnalysis!O1952,TransactionData!$M$2:$M$7396)</f>
        <v>7</v>
      </c>
    </row>
    <row r="1953" spans="15:16" x14ac:dyDescent="0.35">
      <c r="O1953">
        <v>288751</v>
      </c>
      <c r="P1953" s="10">
        <f>SUMIF(TransactionData!$A$2:$A$7396,TransactionAnalysis!O1953,TransactionData!$M$2:$M$7396)</f>
        <v>3.75</v>
      </c>
    </row>
    <row r="1954" spans="15:16" x14ac:dyDescent="0.35">
      <c r="O1954">
        <v>288749</v>
      </c>
      <c r="P1954" s="10">
        <f>SUMIF(TransactionData!$A$2:$A$7396,TransactionAnalysis!O1954,TransactionData!$M$2:$M$7396)</f>
        <v>1.25</v>
      </c>
    </row>
    <row r="1955" spans="15:16" x14ac:dyDescent="0.35">
      <c r="O1955">
        <v>288748</v>
      </c>
      <c r="P1955" s="10">
        <f>SUMIF(TransactionData!$A$2:$A$7396,TransactionAnalysis!O1955,TransactionData!$M$2:$M$7396)</f>
        <v>2</v>
      </c>
    </row>
    <row r="1956" spans="15:16" x14ac:dyDescent="0.35">
      <c r="O1956">
        <v>288744</v>
      </c>
      <c r="P1956" s="10">
        <f>SUMIF(TransactionData!$A$2:$A$7396,TransactionAnalysis!O1956,TransactionData!$M$2:$M$7396)</f>
        <v>14.95</v>
      </c>
    </row>
    <row r="1957" spans="15:16" x14ac:dyDescent="0.35">
      <c r="O1957">
        <v>288743</v>
      </c>
      <c r="P1957" s="10">
        <f>SUMIF(TransactionData!$A$2:$A$7396,TransactionAnalysis!O1957,TransactionData!$M$2:$M$7396)</f>
        <v>9</v>
      </c>
    </row>
    <row r="1958" spans="15:16" x14ac:dyDescent="0.35">
      <c r="O1958">
        <v>288742</v>
      </c>
      <c r="P1958" s="10">
        <f>SUMIF(TransactionData!$A$2:$A$7396,TransactionAnalysis!O1958,TransactionData!$M$2:$M$7396)</f>
        <v>5.5</v>
      </c>
    </row>
    <row r="1959" spans="15:16" x14ac:dyDescent="0.35">
      <c r="O1959">
        <v>288741</v>
      </c>
      <c r="P1959" s="10">
        <f>SUMIF(TransactionData!$A$2:$A$7396,TransactionAnalysis!O1959,TransactionData!$M$2:$M$7396)</f>
        <v>7</v>
      </c>
    </row>
    <row r="1960" spans="15:16" x14ac:dyDescent="0.35">
      <c r="O1960">
        <v>288739</v>
      </c>
      <c r="P1960" s="10">
        <f>SUMIF(TransactionData!$A$2:$A$7396,TransactionAnalysis!O1960,TransactionData!$M$2:$M$7396)</f>
        <v>4.25</v>
      </c>
    </row>
    <row r="1961" spans="15:16" x14ac:dyDescent="0.35">
      <c r="O1961">
        <v>288738</v>
      </c>
      <c r="P1961" s="10">
        <f>SUMIF(TransactionData!$A$2:$A$7396,TransactionAnalysis!O1961,TransactionData!$M$2:$M$7396)</f>
        <v>4.75</v>
      </c>
    </row>
    <row r="1962" spans="15:16" x14ac:dyDescent="0.35">
      <c r="O1962">
        <v>288737</v>
      </c>
      <c r="P1962" s="10">
        <f>SUMIF(TransactionData!$A$2:$A$7396,TransactionAnalysis!O1962,TransactionData!$M$2:$M$7396)</f>
        <v>1.25</v>
      </c>
    </row>
    <row r="1963" spans="15:16" x14ac:dyDescent="0.35">
      <c r="O1963">
        <v>288736</v>
      </c>
      <c r="P1963" s="10">
        <f>SUMIF(TransactionData!$A$2:$A$7396,TransactionAnalysis!O1963,TransactionData!$M$2:$M$7396)</f>
        <v>3.75</v>
      </c>
    </row>
    <row r="1964" spans="15:16" x14ac:dyDescent="0.35">
      <c r="O1964">
        <v>288734</v>
      </c>
      <c r="P1964" s="10">
        <f>SUMIF(TransactionData!$A$2:$A$7396,TransactionAnalysis!O1964,TransactionData!$M$2:$M$7396)</f>
        <v>14.95</v>
      </c>
    </row>
    <row r="1965" spans="15:16" x14ac:dyDescent="0.35">
      <c r="O1965">
        <v>288731</v>
      </c>
      <c r="P1965" s="10">
        <f>SUMIF(TransactionData!$A$2:$A$7396,TransactionAnalysis!O1965,TransactionData!$M$2:$M$7396)</f>
        <v>1.25</v>
      </c>
    </row>
    <row r="1966" spans="15:16" x14ac:dyDescent="0.35">
      <c r="O1966">
        <v>288730</v>
      </c>
      <c r="P1966" s="10">
        <f>SUMIF(TransactionData!$A$2:$A$7396,TransactionAnalysis!O1966,TransactionData!$M$2:$M$7396)</f>
        <v>8.25</v>
      </c>
    </row>
    <row r="1967" spans="15:16" x14ac:dyDescent="0.35">
      <c r="O1967">
        <v>288729</v>
      </c>
      <c r="P1967" s="10">
        <f>SUMIF(TransactionData!$A$2:$A$7396,TransactionAnalysis!O1967,TransactionData!$M$2:$M$7396)</f>
        <v>5.5</v>
      </c>
    </row>
    <row r="1968" spans="15:16" x14ac:dyDescent="0.35">
      <c r="O1968">
        <v>288727</v>
      </c>
      <c r="P1968" s="10">
        <f>SUMIF(TransactionData!$A$2:$A$7396,TransactionAnalysis!O1968,TransactionData!$M$2:$M$7396)</f>
        <v>4.25</v>
      </c>
    </row>
    <row r="1969" spans="15:16" x14ac:dyDescent="0.35">
      <c r="O1969">
        <v>288726</v>
      </c>
      <c r="P1969" s="10">
        <f>SUMIF(TransactionData!$A$2:$A$7396,TransactionAnalysis!O1969,TransactionData!$M$2:$M$7396)</f>
        <v>3.75</v>
      </c>
    </row>
    <row r="1970" spans="15:16" x14ac:dyDescent="0.35">
      <c r="O1970">
        <v>288722</v>
      </c>
      <c r="P1970" s="10">
        <f>SUMIF(TransactionData!$A$2:$A$7396,TransactionAnalysis!O1970,TransactionData!$M$2:$M$7396)</f>
        <v>5.25</v>
      </c>
    </row>
    <row r="1971" spans="15:16" x14ac:dyDescent="0.35">
      <c r="O1971">
        <v>288719</v>
      </c>
      <c r="P1971" s="10">
        <f>SUMIF(TransactionData!$A$2:$A$7396,TransactionAnalysis!O1971,TransactionData!$M$2:$M$7396)</f>
        <v>1.25</v>
      </c>
    </row>
    <row r="1972" spans="15:16" x14ac:dyDescent="0.35">
      <c r="O1972">
        <v>288718</v>
      </c>
      <c r="P1972" s="10">
        <f>SUMIF(TransactionData!$A$2:$A$7396,TransactionAnalysis!O1972,TransactionData!$M$2:$M$7396)</f>
        <v>9</v>
      </c>
    </row>
    <row r="1973" spans="15:16" x14ac:dyDescent="0.35">
      <c r="O1973">
        <v>288717</v>
      </c>
      <c r="P1973" s="10">
        <f>SUMIF(TransactionData!$A$2:$A$7396,TransactionAnalysis!O1973,TransactionData!$M$2:$M$7396)</f>
        <v>3.5</v>
      </c>
    </row>
    <row r="1974" spans="15:16" x14ac:dyDescent="0.35">
      <c r="O1974">
        <v>288716</v>
      </c>
      <c r="P1974" s="10">
        <f>SUMIF(TransactionData!$A$2:$A$7396,TransactionAnalysis!O1974,TransactionData!$M$2:$M$7396)</f>
        <v>3</v>
      </c>
    </row>
    <row r="1975" spans="15:16" x14ac:dyDescent="0.35">
      <c r="O1975">
        <v>288714</v>
      </c>
      <c r="P1975" s="10">
        <f>SUMIF(TransactionData!$A$2:$A$7396,TransactionAnalysis!O1975,TransactionData!$M$2:$M$7396)</f>
        <v>5.5</v>
      </c>
    </row>
    <row r="1976" spans="15:16" x14ac:dyDescent="0.35">
      <c r="O1976">
        <v>288713</v>
      </c>
      <c r="P1976" s="10">
        <f>SUMIF(TransactionData!$A$2:$A$7396,TransactionAnalysis!O1976,TransactionData!$M$2:$M$7396)</f>
        <v>1.25</v>
      </c>
    </row>
    <row r="1977" spans="15:16" x14ac:dyDescent="0.35">
      <c r="O1977">
        <v>288712</v>
      </c>
      <c r="P1977" s="10">
        <f>SUMIF(TransactionData!$A$2:$A$7396,TransactionAnalysis!O1977,TransactionData!$M$2:$M$7396)</f>
        <v>4.75</v>
      </c>
    </row>
    <row r="1978" spans="15:16" x14ac:dyDescent="0.35">
      <c r="O1978">
        <v>288711</v>
      </c>
      <c r="P1978" s="10">
        <f>SUMIF(TransactionData!$A$2:$A$7396,TransactionAnalysis!O1978,TransactionData!$M$2:$M$7396)</f>
        <v>17.25</v>
      </c>
    </row>
    <row r="1979" spans="15:16" x14ac:dyDescent="0.35">
      <c r="O1979">
        <v>288710</v>
      </c>
      <c r="P1979" s="10">
        <f>SUMIF(TransactionData!$A$2:$A$7396,TransactionAnalysis!O1979,TransactionData!$M$2:$M$7396)</f>
        <v>2</v>
      </c>
    </row>
    <row r="1980" spans="15:16" x14ac:dyDescent="0.35">
      <c r="O1980">
        <v>288708</v>
      </c>
      <c r="P1980" s="10">
        <f>SUMIF(TransactionData!$A$2:$A$7396,TransactionAnalysis!O1980,TransactionData!$M$2:$M$7396)</f>
        <v>3</v>
      </c>
    </row>
    <row r="1981" spans="15:16" x14ac:dyDescent="0.35">
      <c r="O1981">
        <v>288707</v>
      </c>
      <c r="P1981" s="10">
        <f>SUMIF(TransactionData!$A$2:$A$7396,TransactionAnalysis!O1981,TransactionData!$M$2:$M$7396)</f>
        <v>3.75</v>
      </c>
    </row>
    <row r="1982" spans="15:16" x14ac:dyDescent="0.35">
      <c r="O1982">
        <v>288706</v>
      </c>
      <c r="P1982" s="10">
        <f>SUMIF(TransactionData!$A$2:$A$7396,TransactionAnalysis!O1982,TransactionData!$M$2:$M$7396)</f>
        <v>8.5</v>
      </c>
    </row>
    <row r="1983" spans="15:16" x14ac:dyDescent="0.35">
      <c r="O1983">
        <v>288705</v>
      </c>
      <c r="P1983" s="10">
        <f>SUMIF(TransactionData!$A$2:$A$7396,TransactionAnalysis!O1983,TransactionData!$M$2:$M$7396)</f>
        <v>4.25</v>
      </c>
    </row>
    <row r="1984" spans="15:16" x14ac:dyDescent="0.35">
      <c r="O1984">
        <v>288704</v>
      </c>
      <c r="P1984" s="10">
        <f>SUMIF(TransactionData!$A$2:$A$7396,TransactionAnalysis!O1984,TransactionData!$M$2:$M$7396)</f>
        <v>5.75</v>
      </c>
    </row>
    <row r="1985" spans="15:16" x14ac:dyDescent="0.35">
      <c r="O1985">
        <v>288703</v>
      </c>
      <c r="P1985" s="10">
        <f>SUMIF(TransactionData!$A$2:$A$7396,TransactionAnalysis!O1985,TransactionData!$M$2:$M$7396)</f>
        <v>4.25</v>
      </c>
    </row>
    <row r="1986" spans="15:16" x14ac:dyDescent="0.35">
      <c r="O1986">
        <v>288702</v>
      </c>
      <c r="P1986" s="10">
        <f>SUMIF(TransactionData!$A$2:$A$7396,TransactionAnalysis!O1986,TransactionData!$M$2:$M$7396)</f>
        <v>5.5</v>
      </c>
    </row>
    <row r="1987" spans="15:16" x14ac:dyDescent="0.35">
      <c r="O1987">
        <v>288701</v>
      </c>
      <c r="P1987" s="10">
        <f>SUMIF(TransactionData!$A$2:$A$7396,TransactionAnalysis!O1987,TransactionData!$M$2:$M$7396)</f>
        <v>2.5</v>
      </c>
    </row>
    <row r="1988" spans="15:16" x14ac:dyDescent="0.35">
      <c r="O1988">
        <v>288699</v>
      </c>
      <c r="P1988" s="10">
        <f>SUMIF(TransactionData!$A$2:$A$7396,TransactionAnalysis!O1988,TransactionData!$M$2:$M$7396)</f>
        <v>6</v>
      </c>
    </row>
    <row r="1989" spans="15:16" x14ac:dyDescent="0.35">
      <c r="O1989">
        <v>288698</v>
      </c>
      <c r="P1989" s="10">
        <f>SUMIF(TransactionData!$A$2:$A$7396,TransactionAnalysis!O1989,TransactionData!$M$2:$M$7396)</f>
        <v>4.25</v>
      </c>
    </row>
    <row r="1990" spans="15:16" x14ac:dyDescent="0.35">
      <c r="O1990">
        <v>288697</v>
      </c>
      <c r="P1990" s="10">
        <f>SUMIF(TransactionData!$A$2:$A$7396,TransactionAnalysis!O1990,TransactionData!$M$2:$M$7396)</f>
        <v>4.25</v>
      </c>
    </row>
    <row r="1991" spans="15:16" x14ac:dyDescent="0.35">
      <c r="O1991">
        <v>288695</v>
      </c>
      <c r="P1991" s="10">
        <f>SUMIF(TransactionData!$A$2:$A$7396,TransactionAnalysis!O1991,TransactionData!$M$2:$M$7396)</f>
        <v>4.25</v>
      </c>
    </row>
    <row r="1992" spans="15:16" x14ac:dyDescent="0.35">
      <c r="O1992">
        <v>288694</v>
      </c>
      <c r="P1992" s="10">
        <f>SUMIF(TransactionData!$A$2:$A$7396,TransactionAnalysis!O1992,TransactionData!$M$2:$M$7396)</f>
        <v>9</v>
      </c>
    </row>
    <row r="1993" spans="15:16" x14ac:dyDescent="0.35">
      <c r="O1993">
        <v>288693</v>
      </c>
      <c r="P1993" s="10">
        <f>SUMIF(TransactionData!$A$2:$A$7396,TransactionAnalysis!O1993,TransactionData!$M$2:$M$7396)</f>
        <v>4.25</v>
      </c>
    </row>
    <row r="1994" spans="15:16" x14ac:dyDescent="0.35">
      <c r="O1994">
        <v>288691</v>
      </c>
      <c r="P1994" s="10">
        <f>SUMIF(TransactionData!$A$2:$A$7396,TransactionAnalysis!O1994,TransactionData!$M$2:$M$7396)</f>
        <v>5.5</v>
      </c>
    </row>
    <row r="1995" spans="15:16" x14ac:dyDescent="0.35">
      <c r="O1995">
        <v>288690</v>
      </c>
      <c r="P1995" s="10">
        <f>SUMIF(TransactionData!$A$2:$A$7396,TransactionAnalysis!O1995,TransactionData!$M$2:$M$7396)</f>
        <v>17.95</v>
      </c>
    </row>
    <row r="1996" spans="15:16" x14ac:dyDescent="0.35">
      <c r="O1996">
        <v>288689</v>
      </c>
      <c r="P1996" s="10">
        <f>SUMIF(TransactionData!$A$2:$A$7396,TransactionAnalysis!O1996,TransactionData!$M$2:$M$7396)</f>
        <v>4.75</v>
      </c>
    </row>
    <row r="1997" spans="15:16" x14ac:dyDescent="0.35">
      <c r="O1997">
        <v>288687</v>
      </c>
      <c r="P1997" s="10">
        <f>SUMIF(TransactionData!$A$2:$A$7396,TransactionAnalysis!O1997,TransactionData!$M$2:$M$7396)</f>
        <v>3.5</v>
      </c>
    </row>
    <row r="1998" spans="15:16" x14ac:dyDescent="0.35">
      <c r="O1998">
        <v>288685</v>
      </c>
      <c r="P1998" s="10">
        <f>SUMIF(TransactionData!$A$2:$A$7396,TransactionAnalysis!O1998,TransactionData!$M$2:$M$7396)</f>
        <v>9.75</v>
      </c>
    </row>
    <row r="1999" spans="15:16" x14ac:dyDescent="0.35">
      <c r="O1999">
        <v>288684</v>
      </c>
      <c r="P1999" s="10">
        <f>SUMIF(TransactionData!$A$2:$A$7396,TransactionAnalysis!O1999,TransactionData!$M$2:$M$7396)</f>
        <v>5.5</v>
      </c>
    </row>
    <row r="2000" spans="15:16" x14ac:dyDescent="0.35">
      <c r="O2000">
        <v>288679</v>
      </c>
      <c r="P2000" s="10">
        <f>SUMIF(TransactionData!$A$2:$A$7396,TransactionAnalysis!O2000,TransactionData!$M$2:$M$7396)</f>
        <v>5.5</v>
      </c>
    </row>
    <row r="2001" spans="15:16" x14ac:dyDescent="0.35">
      <c r="O2001">
        <v>288677</v>
      </c>
      <c r="P2001" s="10">
        <f>SUMIF(TransactionData!$A$2:$A$7396,TransactionAnalysis!O2001,TransactionData!$M$2:$M$7396)</f>
        <v>3.75</v>
      </c>
    </row>
    <row r="2002" spans="15:16" x14ac:dyDescent="0.35">
      <c r="O2002">
        <v>288676</v>
      </c>
      <c r="P2002" s="10">
        <f>SUMIF(TransactionData!$A$2:$A$7396,TransactionAnalysis!O2002,TransactionData!$M$2:$M$7396)</f>
        <v>3.5</v>
      </c>
    </row>
    <row r="2003" spans="15:16" x14ac:dyDescent="0.35">
      <c r="O2003">
        <v>288674</v>
      </c>
      <c r="P2003" s="10">
        <f>SUMIF(TransactionData!$A$2:$A$7396,TransactionAnalysis!O2003,TransactionData!$M$2:$M$7396)</f>
        <v>2.25</v>
      </c>
    </row>
    <row r="2004" spans="15:16" x14ac:dyDescent="0.35">
      <c r="O2004">
        <v>288673</v>
      </c>
      <c r="P2004" s="10">
        <f>SUMIF(TransactionData!$A$2:$A$7396,TransactionAnalysis!O2004,TransactionData!$M$2:$M$7396)</f>
        <v>1</v>
      </c>
    </row>
    <row r="2005" spans="15:16" x14ac:dyDescent="0.35">
      <c r="O2005">
        <v>288672</v>
      </c>
      <c r="P2005" s="10">
        <f>SUMIF(TransactionData!$A$2:$A$7396,TransactionAnalysis!O2005,TransactionData!$M$2:$M$7396)</f>
        <v>47.25</v>
      </c>
    </row>
    <row r="2006" spans="15:16" x14ac:dyDescent="0.35">
      <c r="O2006">
        <v>288671</v>
      </c>
      <c r="P2006" s="10">
        <f>SUMIF(TransactionData!$A$2:$A$7396,TransactionAnalysis!O2006,TransactionData!$M$2:$M$7396)</f>
        <v>17.2</v>
      </c>
    </row>
    <row r="2007" spans="15:16" x14ac:dyDescent="0.35">
      <c r="O2007">
        <v>288670</v>
      </c>
      <c r="P2007" s="10">
        <f>SUMIF(TransactionData!$A$2:$A$7396,TransactionAnalysis!O2007,TransactionData!$M$2:$M$7396)</f>
        <v>3.5</v>
      </c>
    </row>
    <row r="2008" spans="15:16" x14ac:dyDescent="0.35">
      <c r="O2008">
        <v>288669</v>
      </c>
      <c r="P2008" s="10">
        <f>SUMIF(TransactionData!$A$2:$A$7396,TransactionAnalysis!O2008,TransactionData!$M$2:$M$7396)</f>
        <v>3.75</v>
      </c>
    </row>
    <row r="2009" spans="15:16" x14ac:dyDescent="0.35">
      <c r="O2009">
        <v>288668</v>
      </c>
      <c r="P2009" s="10">
        <f>SUMIF(TransactionData!$A$2:$A$7396,TransactionAnalysis!O2009,TransactionData!$M$2:$M$7396)</f>
        <v>3.5</v>
      </c>
    </row>
    <row r="2010" spans="15:16" x14ac:dyDescent="0.35">
      <c r="O2010">
        <v>288667</v>
      </c>
      <c r="P2010" s="10">
        <f>SUMIF(TransactionData!$A$2:$A$7396,TransactionAnalysis!O2010,TransactionData!$M$2:$M$7396)</f>
        <v>4.75</v>
      </c>
    </row>
    <row r="2011" spans="15:16" x14ac:dyDescent="0.35">
      <c r="O2011">
        <v>288665</v>
      </c>
      <c r="P2011" s="10">
        <f>SUMIF(TransactionData!$A$2:$A$7396,TransactionAnalysis!O2011,TransactionData!$M$2:$M$7396)</f>
        <v>5.75</v>
      </c>
    </row>
    <row r="2012" spans="15:16" x14ac:dyDescent="0.35">
      <c r="O2012">
        <v>288664</v>
      </c>
      <c r="P2012" s="10">
        <f>SUMIF(TransactionData!$A$2:$A$7396,TransactionAnalysis!O2012,TransactionData!$M$2:$M$7396)</f>
        <v>3</v>
      </c>
    </row>
    <row r="2013" spans="15:16" x14ac:dyDescent="0.35">
      <c r="O2013">
        <v>288663</v>
      </c>
      <c r="P2013" s="10">
        <f>SUMIF(TransactionData!$A$2:$A$7396,TransactionAnalysis!O2013,TransactionData!$M$2:$M$7396)</f>
        <v>3</v>
      </c>
    </row>
    <row r="2014" spans="15:16" x14ac:dyDescent="0.35">
      <c r="O2014">
        <v>288662</v>
      </c>
      <c r="P2014" s="10">
        <f>SUMIF(TransactionData!$A$2:$A$7396,TransactionAnalysis!O2014,TransactionData!$M$2:$M$7396)</f>
        <v>3.75</v>
      </c>
    </row>
    <row r="2015" spans="15:16" x14ac:dyDescent="0.35">
      <c r="O2015">
        <v>288661</v>
      </c>
      <c r="P2015" s="10">
        <f>SUMIF(TransactionData!$A$2:$A$7396,TransactionAnalysis!O2015,TransactionData!$M$2:$M$7396)</f>
        <v>7</v>
      </c>
    </row>
    <row r="2016" spans="15:16" x14ac:dyDescent="0.35">
      <c r="O2016">
        <v>288660</v>
      </c>
      <c r="P2016" s="10">
        <f>SUMIF(TransactionData!$A$2:$A$7396,TransactionAnalysis!O2016,TransactionData!$M$2:$M$7396)</f>
        <v>3</v>
      </c>
    </row>
    <row r="2017" spans="15:16" x14ac:dyDescent="0.35">
      <c r="O2017">
        <v>288659</v>
      </c>
      <c r="P2017" s="10">
        <f>SUMIF(TransactionData!$A$2:$A$7396,TransactionAnalysis!O2017,TransactionData!$M$2:$M$7396)</f>
        <v>3</v>
      </c>
    </row>
    <row r="2018" spans="15:16" x14ac:dyDescent="0.35">
      <c r="O2018">
        <v>288658</v>
      </c>
      <c r="P2018" s="10">
        <f>SUMIF(TransactionData!$A$2:$A$7396,TransactionAnalysis!O2018,TransactionData!$M$2:$M$7396)</f>
        <v>5.5</v>
      </c>
    </row>
    <row r="2019" spans="15:16" x14ac:dyDescent="0.35">
      <c r="O2019">
        <v>288657</v>
      </c>
      <c r="P2019" s="10">
        <f>SUMIF(TransactionData!$A$2:$A$7396,TransactionAnalysis!O2019,TransactionData!$M$2:$M$7396)</f>
        <v>5</v>
      </c>
    </row>
    <row r="2020" spans="15:16" x14ac:dyDescent="0.35">
      <c r="O2020">
        <v>288656</v>
      </c>
      <c r="P2020" s="10">
        <f>SUMIF(TransactionData!$A$2:$A$7396,TransactionAnalysis!O2020,TransactionData!$M$2:$M$7396)</f>
        <v>3</v>
      </c>
    </row>
    <row r="2021" spans="15:16" x14ac:dyDescent="0.35">
      <c r="O2021">
        <v>288655</v>
      </c>
      <c r="P2021" s="10">
        <f>SUMIF(TransactionData!$A$2:$A$7396,TransactionAnalysis!O2021,TransactionData!$M$2:$M$7396)</f>
        <v>3.75</v>
      </c>
    </row>
    <row r="2022" spans="15:16" x14ac:dyDescent="0.35">
      <c r="O2022">
        <v>288654</v>
      </c>
      <c r="P2022" s="10">
        <f>SUMIF(TransactionData!$A$2:$A$7396,TransactionAnalysis!O2022,TransactionData!$M$2:$M$7396)</f>
        <v>3</v>
      </c>
    </row>
    <row r="2023" spans="15:16" x14ac:dyDescent="0.35">
      <c r="O2023">
        <v>288653</v>
      </c>
      <c r="P2023" s="10">
        <f>SUMIF(TransactionData!$A$2:$A$7396,TransactionAnalysis!O2023,TransactionData!$M$2:$M$7396)</f>
        <v>3.75</v>
      </c>
    </row>
    <row r="2024" spans="15:16" x14ac:dyDescent="0.35">
      <c r="O2024">
        <v>288652</v>
      </c>
      <c r="P2024" s="10">
        <f>SUMIF(TransactionData!$A$2:$A$7396,TransactionAnalysis!O2024,TransactionData!$M$2:$M$7396)</f>
        <v>3.75</v>
      </c>
    </row>
    <row r="2025" spans="15:16" x14ac:dyDescent="0.35">
      <c r="O2025">
        <v>288651</v>
      </c>
      <c r="P2025" s="10">
        <f>SUMIF(TransactionData!$A$2:$A$7396,TransactionAnalysis!O2025,TransactionData!$M$2:$M$7396)</f>
        <v>3</v>
      </c>
    </row>
    <row r="2026" spans="15:16" x14ac:dyDescent="0.35">
      <c r="O2026">
        <v>288650</v>
      </c>
      <c r="P2026" s="10">
        <f>SUMIF(TransactionData!$A$2:$A$7396,TransactionAnalysis!O2026,TransactionData!$M$2:$M$7396)</f>
        <v>3</v>
      </c>
    </row>
    <row r="2027" spans="15:16" x14ac:dyDescent="0.35">
      <c r="O2027">
        <v>288649</v>
      </c>
      <c r="P2027" s="10">
        <f>SUMIF(TransactionData!$A$2:$A$7396,TransactionAnalysis!O2027,TransactionData!$M$2:$M$7396)</f>
        <v>2.75</v>
      </c>
    </row>
    <row r="2028" spans="15:16" x14ac:dyDescent="0.35">
      <c r="O2028">
        <v>288648</v>
      </c>
      <c r="P2028" s="10">
        <f>SUMIF(TransactionData!$A$2:$A$7396,TransactionAnalysis!O2028,TransactionData!$M$2:$M$7396)</f>
        <v>3.75</v>
      </c>
    </row>
    <row r="2029" spans="15:16" x14ac:dyDescent="0.35">
      <c r="O2029">
        <v>288647</v>
      </c>
      <c r="P2029" s="10">
        <f>SUMIF(TransactionData!$A$2:$A$7396,TransactionAnalysis!O2029,TransactionData!$M$2:$M$7396)</f>
        <v>5.75</v>
      </c>
    </row>
    <row r="2030" spans="15:16" x14ac:dyDescent="0.35">
      <c r="O2030">
        <v>288646</v>
      </c>
      <c r="P2030" s="10">
        <f>SUMIF(TransactionData!$A$2:$A$7396,TransactionAnalysis!O2030,TransactionData!$M$2:$M$7396)</f>
        <v>3.75</v>
      </c>
    </row>
    <row r="2031" spans="15:16" x14ac:dyDescent="0.35">
      <c r="O2031">
        <v>288645</v>
      </c>
      <c r="P2031" s="10">
        <f>SUMIF(TransactionData!$A$2:$A$7396,TransactionAnalysis!O2031,TransactionData!$M$2:$M$7396)</f>
        <v>3.75</v>
      </c>
    </row>
    <row r="2032" spans="15:16" x14ac:dyDescent="0.35">
      <c r="O2032">
        <v>288644</v>
      </c>
      <c r="P2032" s="10">
        <f>SUMIF(TransactionData!$A$2:$A$7396,TransactionAnalysis!O2032,TransactionData!$M$2:$M$7396)</f>
        <v>3.75</v>
      </c>
    </row>
    <row r="2033" spans="15:16" x14ac:dyDescent="0.35">
      <c r="O2033">
        <v>288643</v>
      </c>
      <c r="P2033" s="10">
        <f>SUMIF(TransactionData!$A$2:$A$7396,TransactionAnalysis!O2033,TransactionData!$M$2:$M$7396)</f>
        <v>5.75</v>
      </c>
    </row>
    <row r="2034" spans="15:16" x14ac:dyDescent="0.35">
      <c r="O2034">
        <v>288642</v>
      </c>
      <c r="P2034" s="10">
        <f>SUMIF(TransactionData!$A$2:$A$7396,TransactionAnalysis!O2034,TransactionData!$M$2:$M$7396)</f>
        <v>3.75</v>
      </c>
    </row>
    <row r="2035" spans="15:16" x14ac:dyDescent="0.35">
      <c r="O2035">
        <v>288641</v>
      </c>
      <c r="P2035" s="10">
        <f>SUMIF(TransactionData!$A$2:$A$7396,TransactionAnalysis!O2035,TransactionData!$M$2:$M$7396)</f>
        <v>2.75</v>
      </c>
    </row>
    <row r="2036" spans="15:16" x14ac:dyDescent="0.35">
      <c r="O2036">
        <v>288640</v>
      </c>
      <c r="P2036" s="10">
        <f>SUMIF(TransactionData!$A$2:$A$7396,TransactionAnalysis!O2036,TransactionData!$M$2:$M$7396)</f>
        <v>4</v>
      </c>
    </row>
    <row r="2037" spans="15:16" x14ac:dyDescent="0.35">
      <c r="O2037">
        <v>288639</v>
      </c>
      <c r="P2037" s="10">
        <f>SUMIF(TransactionData!$A$2:$A$7396,TransactionAnalysis!O2037,TransactionData!$M$2:$M$7396)</f>
        <v>2.75</v>
      </c>
    </row>
    <row r="2038" spans="15:16" x14ac:dyDescent="0.35">
      <c r="O2038">
        <v>288638</v>
      </c>
      <c r="P2038" s="10">
        <f>SUMIF(TransactionData!$A$2:$A$7396,TransactionAnalysis!O2038,TransactionData!$M$2:$M$7396)</f>
        <v>8.75</v>
      </c>
    </row>
    <row r="2039" spans="15:16" x14ac:dyDescent="0.35">
      <c r="O2039">
        <v>288637</v>
      </c>
      <c r="P2039" s="10">
        <f>SUMIF(TransactionData!$A$2:$A$7396,TransactionAnalysis!O2039,TransactionData!$M$2:$M$7396)</f>
        <v>5.75</v>
      </c>
    </row>
    <row r="2040" spans="15:16" x14ac:dyDescent="0.35">
      <c r="O2040">
        <v>288636</v>
      </c>
      <c r="P2040" s="10">
        <f>SUMIF(TransactionData!$A$2:$A$7396,TransactionAnalysis!O2040,TransactionData!$M$2:$M$7396)</f>
        <v>3.75</v>
      </c>
    </row>
    <row r="2041" spans="15:16" x14ac:dyDescent="0.35">
      <c r="O2041">
        <v>288635</v>
      </c>
      <c r="P2041" s="10">
        <f>SUMIF(TransactionData!$A$2:$A$7396,TransactionAnalysis!O2041,TransactionData!$M$2:$M$7396)</f>
        <v>5.75</v>
      </c>
    </row>
    <row r="2042" spans="15:16" x14ac:dyDescent="0.35">
      <c r="O2042">
        <v>288634</v>
      </c>
      <c r="P2042" s="10">
        <f>SUMIF(TransactionData!$A$2:$A$7396,TransactionAnalysis!O2042,TransactionData!$M$2:$M$7396)</f>
        <v>3.75</v>
      </c>
    </row>
    <row r="2043" spans="15:16" x14ac:dyDescent="0.35">
      <c r="O2043">
        <v>288633</v>
      </c>
      <c r="P2043" s="10">
        <f>SUMIF(TransactionData!$A$2:$A$7396,TransactionAnalysis!O2043,TransactionData!$M$2:$M$7396)</f>
        <v>5.75</v>
      </c>
    </row>
    <row r="2044" spans="15:16" x14ac:dyDescent="0.35">
      <c r="O2044">
        <v>288632</v>
      </c>
      <c r="P2044" s="10">
        <f>SUMIF(TransactionData!$A$2:$A$7396,TransactionAnalysis!O2044,TransactionData!$M$2:$M$7396)</f>
        <v>2.75</v>
      </c>
    </row>
    <row r="2045" spans="15:16" x14ac:dyDescent="0.35">
      <c r="O2045">
        <v>288631</v>
      </c>
      <c r="P2045" s="10">
        <f>SUMIF(TransactionData!$A$2:$A$7396,TransactionAnalysis!O2045,TransactionData!$M$2:$M$7396)</f>
        <v>3.75</v>
      </c>
    </row>
    <row r="2046" spans="15:16" x14ac:dyDescent="0.35">
      <c r="O2046">
        <v>288630</v>
      </c>
      <c r="P2046" s="10">
        <f>SUMIF(TransactionData!$A$2:$A$7396,TransactionAnalysis!O2046,TransactionData!$M$2:$M$7396)</f>
        <v>3.75</v>
      </c>
    </row>
    <row r="2047" spans="15:16" x14ac:dyDescent="0.35">
      <c r="O2047">
        <v>288629</v>
      </c>
      <c r="P2047" s="10">
        <f>SUMIF(TransactionData!$A$2:$A$7396,TransactionAnalysis!O2047,TransactionData!$M$2:$M$7396)</f>
        <v>5</v>
      </c>
    </row>
    <row r="2048" spans="15:16" x14ac:dyDescent="0.35">
      <c r="O2048">
        <v>288628</v>
      </c>
      <c r="P2048" s="10">
        <f>SUMIF(TransactionData!$A$2:$A$7396,TransactionAnalysis!O2048,TransactionData!$M$2:$M$7396)</f>
        <v>5.75</v>
      </c>
    </row>
    <row r="2049" spans="15:16" x14ac:dyDescent="0.35">
      <c r="O2049">
        <v>288627</v>
      </c>
      <c r="P2049" s="10">
        <f>SUMIF(TransactionData!$A$2:$A$7396,TransactionAnalysis!O2049,TransactionData!$M$2:$M$7396)</f>
        <v>2</v>
      </c>
    </row>
    <row r="2050" spans="15:16" x14ac:dyDescent="0.35">
      <c r="O2050">
        <v>288626</v>
      </c>
      <c r="P2050" s="10">
        <f>SUMIF(TransactionData!$A$2:$A$7396,TransactionAnalysis!O2050,TransactionData!$M$2:$M$7396)</f>
        <v>6</v>
      </c>
    </row>
    <row r="2051" spans="15:16" x14ac:dyDescent="0.35">
      <c r="O2051">
        <v>289111</v>
      </c>
      <c r="P2051" s="10">
        <f>SUMIF(TransactionData!$A$2:$A$7396,TransactionAnalysis!O2051,TransactionData!$M$2:$M$7396)</f>
        <v>9</v>
      </c>
    </row>
    <row r="2052" spans="15:16" x14ac:dyDescent="0.35">
      <c r="O2052">
        <v>289110</v>
      </c>
      <c r="P2052" s="10">
        <f>SUMIF(TransactionData!$A$2:$A$7396,TransactionAnalysis!O2052,TransactionData!$M$2:$M$7396)</f>
        <v>2.25</v>
      </c>
    </row>
    <row r="2053" spans="15:16" x14ac:dyDescent="0.35">
      <c r="O2053">
        <v>289109</v>
      </c>
      <c r="P2053" s="10">
        <f>SUMIF(TransactionData!$A$2:$A$7396,TransactionAnalysis!O2053,TransactionData!$M$2:$M$7396)</f>
        <v>1.25</v>
      </c>
    </row>
    <row r="2054" spans="15:16" x14ac:dyDescent="0.35">
      <c r="O2054">
        <v>289108</v>
      </c>
      <c r="P2054" s="10">
        <f>SUMIF(TransactionData!$A$2:$A$7396,TransactionAnalysis!O2054,TransactionData!$M$2:$M$7396)</f>
        <v>4.25</v>
      </c>
    </row>
    <row r="2055" spans="15:16" x14ac:dyDescent="0.35">
      <c r="O2055">
        <v>289106</v>
      </c>
      <c r="P2055" s="10">
        <f>SUMIF(TransactionData!$A$2:$A$7396,TransactionAnalysis!O2055,TransactionData!$M$2:$M$7396)</f>
        <v>5.5</v>
      </c>
    </row>
    <row r="2056" spans="15:16" x14ac:dyDescent="0.35">
      <c r="O2056">
        <v>289105</v>
      </c>
      <c r="P2056" s="10">
        <f>SUMIF(TransactionData!$A$2:$A$7396,TransactionAnalysis!O2056,TransactionData!$M$2:$M$7396)</f>
        <v>6.75</v>
      </c>
    </row>
    <row r="2057" spans="15:16" x14ac:dyDescent="0.35">
      <c r="O2057">
        <v>289104</v>
      </c>
      <c r="P2057" s="10">
        <f>SUMIF(TransactionData!$A$2:$A$7396,TransactionAnalysis!O2057,TransactionData!$M$2:$M$7396)</f>
        <v>3.5</v>
      </c>
    </row>
    <row r="2058" spans="15:16" x14ac:dyDescent="0.35">
      <c r="O2058">
        <v>289102</v>
      </c>
      <c r="P2058" s="10">
        <f>SUMIF(TransactionData!$A$2:$A$7396,TransactionAnalysis!O2058,TransactionData!$M$2:$M$7396)</f>
        <v>4.25</v>
      </c>
    </row>
    <row r="2059" spans="15:16" x14ac:dyDescent="0.35">
      <c r="O2059">
        <v>289100</v>
      </c>
      <c r="P2059" s="10">
        <f>SUMIF(TransactionData!$A$2:$A$7396,TransactionAnalysis!O2059,TransactionData!$M$2:$M$7396)</f>
        <v>5.5</v>
      </c>
    </row>
    <row r="2060" spans="15:16" x14ac:dyDescent="0.35">
      <c r="O2060">
        <v>289099</v>
      </c>
      <c r="P2060" s="10">
        <f>SUMIF(TransactionData!$A$2:$A$7396,TransactionAnalysis!O2060,TransactionData!$M$2:$M$7396)</f>
        <v>0.75</v>
      </c>
    </row>
    <row r="2061" spans="15:16" x14ac:dyDescent="0.35">
      <c r="O2061">
        <v>289098</v>
      </c>
      <c r="P2061" s="10">
        <f>SUMIF(TransactionData!$A$2:$A$7396,TransactionAnalysis!O2061,TransactionData!$M$2:$M$7396)</f>
        <v>4.25</v>
      </c>
    </row>
    <row r="2062" spans="15:16" x14ac:dyDescent="0.35">
      <c r="O2062">
        <v>289097</v>
      </c>
      <c r="P2062" s="10">
        <f>SUMIF(TransactionData!$A$2:$A$7396,TransactionAnalysis!O2062,TransactionData!$M$2:$M$7396)</f>
        <v>7.25</v>
      </c>
    </row>
    <row r="2063" spans="15:16" x14ac:dyDescent="0.35">
      <c r="O2063">
        <v>289096</v>
      </c>
      <c r="P2063" s="10">
        <f>SUMIF(TransactionData!$A$2:$A$7396,TransactionAnalysis!O2063,TransactionData!$M$2:$M$7396)</f>
        <v>8.5</v>
      </c>
    </row>
    <row r="2064" spans="15:16" x14ac:dyDescent="0.35">
      <c r="O2064">
        <v>289095</v>
      </c>
      <c r="P2064" s="10">
        <f>SUMIF(TransactionData!$A$2:$A$7396,TransactionAnalysis!O2064,TransactionData!$M$2:$M$7396)</f>
        <v>5.5</v>
      </c>
    </row>
    <row r="2065" spans="15:16" x14ac:dyDescent="0.35">
      <c r="O2065">
        <v>289093</v>
      </c>
      <c r="P2065" s="10">
        <f>SUMIF(TransactionData!$A$2:$A$7396,TransactionAnalysis!O2065,TransactionData!$M$2:$M$7396)</f>
        <v>12.95</v>
      </c>
    </row>
    <row r="2066" spans="15:16" x14ac:dyDescent="0.35">
      <c r="O2066">
        <v>289092</v>
      </c>
      <c r="P2066" s="10">
        <f>SUMIF(TransactionData!$A$2:$A$7396,TransactionAnalysis!O2066,TransactionData!$M$2:$M$7396)</f>
        <v>4.25</v>
      </c>
    </row>
    <row r="2067" spans="15:16" x14ac:dyDescent="0.35">
      <c r="O2067">
        <v>289091</v>
      </c>
      <c r="P2067" s="10">
        <f>SUMIF(TransactionData!$A$2:$A$7396,TransactionAnalysis!O2067,TransactionData!$M$2:$M$7396)</f>
        <v>11</v>
      </c>
    </row>
    <row r="2068" spans="15:16" x14ac:dyDescent="0.35">
      <c r="O2068">
        <v>289089</v>
      </c>
      <c r="P2068" s="10">
        <f>SUMIF(TransactionData!$A$2:$A$7396,TransactionAnalysis!O2068,TransactionData!$M$2:$M$7396)</f>
        <v>7.75</v>
      </c>
    </row>
    <row r="2069" spans="15:16" x14ac:dyDescent="0.35">
      <c r="O2069">
        <v>289087</v>
      </c>
      <c r="P2069" s="10">
        <f>SUMIF(TransactionData!$A$2:$A$7396,TransactionAnalysis!O2069,TransactionData!$M$2:$M$7396)</f>
        <v>3.5</v>
      </c>
    </row>
    <row r="2070" spans="15:16" x14ac:dyDescent="0.35">
      <c r="O2070">
        <v>289086</v>
      </c>
      <c r="P2070" s="10">
        <f>SUMIF(TransactionData!$A$2:$A$7396,TransactionAnalysis!O2070,TransactionData!$M$2:$M$7396)</f>
        <v>6.75</v>
      </c>
    </row>
    <row r="2071" spans="15:16" x14ac:dyDescent="0.35">
      <c r="O2071">
        <v>289085</v>
      </c>
      <c r="P2071" s="10">
        <f>SUMIF(TransactionData!$A$2:$A$7396,TransactionAnalysis!O2071,TransactionData!$M$2:$M$7396)</f>
        <v>6.5</v>
      </c>
    </row>
    <row r="2072" spans="15:16" x14ac:dyDescent="0.35">
      <c r="O2072">
        <v>289084</v>
      </c>
      <c r="P2072" s="10">
        <f>SUMIF(TransactionData!$A$2:$A$7396,TransactionAnalysis!O2072,TransactionData!$M$2:$M$7396)</f>
        <v>4.25</v>
      </c>
    </row>
    <row r="2073" spans="15:16" x14ac:dyDescent="0.35">
      <c r="O2073">
        <v>289080</v>
      </c>
      <c r="P2073" s="10">
        <f>SUMIF(TransactionData!$A$2:$A$7396,TransactionAnalysis!O2073,TransactionData!$M$2:$M$7396)</f>
        <v>5.75</v>
      </c>
    </row>
    <row r="2074" spans="15:16" x14ac:dyDescent="0.35">
      <c r="O2074">
        <v>289079</v>
      </c>
      <c r="P2074" s="10">
        <f>SUMIF(TransactionData!$A$2:$A$7396,TransactionAnalysis!O2074,TransactionData!$M$2:$M$7396)</f>
        <v>5.5</v>
      </c>
    </row>
    <row r="2075" spans="15:16" x14ac:dyDescent="0.35">
      <c r="O2075">
        <v>289078</v>
      </c>
      <c r="P2075" s="10">
        <f>SUMIF(TransactionData!$A$2:$A$7396,TransactionAnalysis!O2075,TransactionData!$M$2:$M$7396)</f>
        <v>1.25</v>
      </c>
    </row>
    <row r="2076" spans="15:16" x14ac:dyDescent="0.35">
      <c r="O2076">
        <v>289077</v>
      </c>
      <c r="P2076" s="10">
        <f>SUMIF(TransactionData!$A$2:$A$7396,TransactionAnalysis!O2076,TransactionData!$M$2:$M$7396)</f>
        <v>4.25</v>
      </c>
    </row>
    <row r="2077" spans="15:16" x14ac:dyDescent="0.35">
      <c r="O2077">
        <v>289076</v>
      </c>
      <c r="P2077" s="10">
        <f>SUMIF(TransactionData!$A$2:$A$7396,TransactionAnalysis!O2077,TransactionData!$M$2:$M$7396)</f>
        <v>4.25</v>
      </c>
    </row>
    <row r="2078" spans="15:16" x14ac:dyDescent="0.35">
      <c r="O2078">
        <v>289075</v>
      </c>
      <c r="P2078" s="10">
        <f>SUMIF(TransactionData!$A$2:$A$7396,TransactionAnalysis!O2078,TransactionData!$M$2:$M$7396)</f>
        <v>2.25</v>
      </c>
    </row>
    <row r="2079" spans="15:16" x14ac:dyDescent="0.35">
      <c r="O2079">
        <v>289073</v>
      </c>
      <c r="P2079" s="10">
        <f>SUMIF(TransactionData!$A$2:$A$7396,TransactionAnalysis!O2079,TransactionData!$M$2:$M$7396)</f>
        <v>7</v>
      </c>
    </row>
    <row r="2080" spans="15:16" x14ac:dyDescent="0.35">
      <c r="O2080">
        <v>289071</v>
      </c>
      <c r="P2080" s="10">
        <f>SUMIF(TransactionData!$A$2:$A$7396,TransactionAnalysis!O2080,TransactionData!$M$2:$M$7396)</f>
        <v>5.5</v>
      </c>
    </row>
    <row r="2081" spans="15:16" x14ac:dyDescent="0.35">
      <c r="O2081">
        <v>289070</v>
      </c>
      <c r="P2081" s="10">
        <f>SUMIF(TransactionData!$A$2:$A$7396,TransactionAnalysis!O2081,TransactionData!$M$2:$M$7396)</f>
        <v>3</v>
      </c>
    </row>
    <row r="2082" spans="15:16" x14ac:dyDescent="0.35">
      <c r="O2082">
        <v>289068</v>
      </c>
      <c r="P2082" s="10">
        <f>SUMIF(TransactionData!$A$2:$A$7396,TransactionAnalysis!O2082,TransactionData!$M$2:$M$7396)</f>
        <v>1.25</v>
      </c>
    </row>
    <row r="2083" spans="15:16" x14ac:dyDescent="0.35">
      <c r="O2083">
        <v>289067</v>
      </c>
      <c r="P2083" s="10">
        <f>SUMIF(TransactionData!$A$2:$A$7396,TransactionAnalysis!O2083,TransactionData!$M$2:$M$7396)</f>
        <v>14.95</v>
      </c>
    </row>
    <row r="2084" spans="15:16" x14ac:dyDescent="0.35">
      <c r="O2084">
        <v>289066</v>
      </c>
      <c r="P2084" s="10">
        <f>SUMIF(TransactionData!$A$2:$A$7396,TransactionAnalysis!O2084,TransactionData!$M$2:$M$7396)</f>
        <v>16.25</v>
      </c>
    </row>
    <row r="2085" spans="15:16" x14ac:dyDescent="0.35">
      <c r="O2085">
        <v>289063</v>
      </c>
      <c r="P2085" s="10">
        <f>SUMIF(TransactionData!$A$2:$A$7396,TransactionAnalysis!O2085,TransactionData!$M$2:$M$7396)</f>
        <v>7</v>
      </c>
    </row>
    <row r="2086" spans="15:16" x14ac:dyDescent="0.35">
      <c r="O2086">
        <v>289062</v>
      </c>
      <c r="P2086" s="10">
        <f>SUMIF(TransactionData!$A$2:$A$7396,TransactionAnalysis!O2086,TransactionData!$M$2:$M$7396)</f>
        <v>4.25</v>
      </c>
    </row>
    <row r="2087" spans="15:16" x14ac:dyDescent="0.35">
      <c r="O2087">
        <v>289061</v>
      </c>
      <c r="P2087" s="10">
        <f>SUMIF(TransactionData!$A$2:$A$7396,TransactionAnalysis!O2087,TransactionData!$M$2:$M$7396)</f>
        <v>4.75</v>
      </c>
    </row>
    <row r="2088" spans="15:16" x14ac:dyDescent="0.35">
      <c r="O2088">
        <v>289059</v>
      </c>
      <c r="P2088" s="10">
        <f>SUMIF(TransactionData!$A$2:$A$7396,TransactionAnalysis!O2088,TransactionData!$M$2:$M$7396)</f>
        <v>14.95</v>
      </c>
    </row>
    <row r="2089" spans="15:16" x14ac:dyDescent="0.35">
      <c r="O2089">
        <v>289058</v>
      </c>
      <c r="P2089" s="10">
        <f>SUMIF(TransactionData!$A$2:$A$7396,TransactionAnalysis!O2089,TransactionData!$M$2:$M$7396)</f>
        <v>3.5</v>
      </c>
    </row>
    <row r="2090" spans="15:16" x14ac:dyDescent="0.35">
      <c r="O2090">
        <v>289057</v>
      </c>
      <c r="P2090" s="10">
        <f>SUMIF(TransactionData!$A$2:$A$7396,TransactionAnalysis!O2090,TransactionData!$M$2:$M$7396)</f>
        <v>5.5</v>
      </c>
    </row>
    <row r="2091" spans="15:16" x14ac:dyDescent="0.35">
      <c r="O2091">
        <v>289056</v>
      </c>
      <c r="P2091" s="10">
        <f>SUMIF(TransactionData!$A$2:$A$7396,TransactionAnalysis!O2091,TransactionData!$M$2:$M$7396)</f>
        <v>3.75</v>
      </c>
    </row>
    <row r="2092" spans="15:16" x14ac:dyDescent="0.35">
      <c r="O2092">
        <v>289055</v>
      </c>
      <c r="P2092" s="10">
        <f>SUMIF(TransactionData!$A$2:$A$7396,TransactionAnalysis!O2092,TransactionData!$M$2:$M$7396)</f>
        <v>3.5</v>
      </c>
    </row>
    <row r="2093" spans="15:16" x14ac:dyDescent="0.35">
      <c r="O2093">
        <v>289054</v>
      </c>
      <c r="P2093" s="10">
        <f>SUMIF(TransactionData!$A$2:$A$7396,TransactionAnalysis!O2093,TransactionData!$M$2:$M$7396)</f>
        <v>3.75</v>
      </c>
    </row>
    <row r="2094" spans="15:16" x14ac:dyDescent="0.35">
      <c r="O2094">
        <v>289051</v>
      </c>
      <c r="P2094" s="10">
        <f>SUMIF(TransactionData!$A$2:$A$7396,TransactionAnalysis!O2094,TransactionData!$M$2:$M$7396)</f>
        <v>8</v>
      </c>
    </row>
    <row r="2095" spans="15:16" x14ac:dyDescent="0.35">
      <c r="O2095">
        <v>289050</v>
      </c>
      <c r="P2095" s="10">
        <f>SUMIF(TransactionData!$A$2:$A$7396,TransactionAnalysis!O2095,TransactionData!$M$2:$M$7396)</f>
        <v>4.75</v>
      </c>
    </row>
    <row r="2096" spans="15:16" x14ac:dyDescent="0.35">
      <c r="O2096">
        <v>289047</v>
      </c>
      <c r="P2096" s="10">
        <f>SUMIF(TransactionData!$A$2:$A$7396,TransactionAnalysis!O2096,TransactionData!$M$2:$M$7396)</f>
        <v>23.45</v>
      </c>
    </row>
    <row r="2097" spans="15:16" x14ac:dyDescent="0.35">
      <c r="O2097">
        <v>289045</v>
      </c>
      <c r="P2097" s="10">
        <f>SUMIF(TransactionData!$A$2:$A$7396,TransactionAnalysis!O2097,TransactionData!$M$2:$M$7396)</f>
        <v>4.25</v>
      </c>
    </row>
    <row r="2098" spans="15:16" x14ac:dyDescent="0.35">
      <c r="O2098">
        <v>289044</v>
      </c>
      <c r="P2098" s="10">
        <f>SUMIF(TransactionData!$A$2:$A$7396,TransactionAnalysis!O2098,TransactionData!$M$2:$M$7396)</f>
        <v>6.5</v>
      </c>
    </row>
    <row r="2099" spans="15:16" x14ac:dyDescent="0.35">
      <c r="O2099">
        <v>289043</v>
      </c>
      <c r="P2099" s="10">
        <f>SUMIF(TransactionData!$A$2:$A$7396,TransactionAnalysis!O2099,TransactionData!$M$2:$M$7396)</f>
        <v>6.75</v>
      </c>
    </row>
    <row r="2100" spans="15:16" x14ac:dyDescent="0.35">
      <c r="O2100">
        <v>289042</v>
      </c>
      <c r="P2100" s="10">
        <f>SUMIF(TransactionData!$A$2:$A$7396,TransactionAnalysis!O2100,TransactionData!$M$2:$M$7396)</f>
        <v>4.75</v>
      </c>
    </row>
    <row r="2101" spans="15:16" x14ac:dyDescent="0.35">
      <c r="O2101">
        <v>289041</v>
      </c>
      <c r="P2101" s="10">
        <f>SUMIF(TransactionData!$A$2:$A$7396,TransactionAnalysis!O2101,TransactionData!$M$2:$M$7396)</f>
        <v>4.25</v>
      </c>
    </row>
    <row r="2102" spans="15:16" x14ac:dyDescent="0.35">
      <c r="O2102">
        <v>289040</v>
      </c>
      <c r="P2102" s="10">
        <f>SUMIF(TransactionData!$A$2:$A$7396,TransactionAnalysis!O2102,TransactionData!$M$2:$M$7396)</f>
        <v>3.75</v>
      </c>
    </row>
    <row r="2103" spans="15:16" x14ac:dyDescent="0.35">
      <c r="O2103">
        <v>289039</v>
      </c>
      <c r="P2103" s="10">
        <f>SUMIF(TransactionData!$A$2:$A$7396,TransactionAnalysis!O2103,TransactionData!$M$2:$M$7396)</f>
        <v>14.95</v>
      </c>
    </row>
    <row r="2104" spans="15:16" x14ac:dyDescent="0.35">
      <c r="O2104">
        <v>289038</v>
      </c>
      <c r="P2104" s="10">
        <f>SUMIF(TransactionData!$A$2:$A$7396,TransactionAnalysis!O2104,TransactionData!$M$2:$M$7396)</f>
        <v>35.4</v>
      </c>
    </row>
    <row r="2105" spans="15:16" x14ac:dyDescent="0.35">
      <c r="O2105">
        <v>289037</v>
      </c>
      <c r="P2105" s="10">
        <f>SUMIF(TransactionData!$A$2:$A$7396,TransactionAnalysis!O2105,TransactionData!$M$2:$M$7396)</f>
        <v>7</v>
      </c>
    </row>
    <row r="2106" spans="15:16" x14ac:dyDescent="0.35">
      <c r="O2106">
        <v>289036</v>
      </c>
      <c r="P2106" s="10">
        <f>SUMIF(TransactionData!$A$2:$A$7396,TransactionAnalysis!O2106,TransactionData!$M$2:$M$7396)</f>
        <v>3.5</v>
      </c>
    </row>
    <row r="2107" spans="15:16" x14ac:dyDescent="0.35">
      <c r="O2107">
        <v>289035</v>
      </c>
      <c r="P2107" s="10">
        <f>SUMIF(TransactionData!$A$2:$A$7396,TransactionAnalysis!O2107,TransactionData!$M$2:$M$7396)</f>
        <v>5.5</v>
      </c>
    </row>
    <row r="2108" spans="15:16" x14ac:dyDescent="0.35">
      <c r="O2108">
        <v>289032</v>
      </c>
      <c r="P2108" s="10">
        <f>SUMIF(TransactionData!$A$2:$A$7396,TransactionAnalysis!O2108,TransactionData!$M$2:$M$7396)</f>
        <v>4.75</v>
      </c>
    </row>
    <row r="2109" spans="15:16" x14ac:dyDescent="0.35">
      <c r="O2109">
        <v>289031</v>
      </c>
      <c r="P2109" s="10">
        <f>SUMIF(TransactionData!$A$2:$A$7396,TransactionAnalysis!O2109,TransactionData!$M$2:$M$7396)</f>
        <v>5.5</v>
      </c>
    </row>
    <row r="2110" spans="15:16" x14ac:dyDescent="0.35">
      <c r="O2110">
        <v>289029</v>
      </c>
      <c r="P2110" s="10">
        <f>SUMIF(TransactionData!$A$2:$A$7396,TransactionAnalysis!O2110,TransactionData!$M$2:$M$7396)</f>
        <v>3.75</v>
      </c>
    </row>
    <row r="2111" spans="15:16" x14ac:dyDescent="0.35">
      <c r="O2111">
        <v>289028</v>
      </c>
      <c r="P2111" s="10">
        <f>SUMIF(TransactionData!$A$2:$A$7396,TransactionAnalysis!O2111,TransactionData!$M$2:$M$7396)</f>
        <v>4.75</v>
      </c>
    </row>
    <row r="2112" spans="15:16" x14ac:dyDescent="0.35">
      <c r="O2112">
        <v>289027</v>
      </c>
      <c r="P2112" s="10">
        <f>SUMIF(TransactionData!$A$2:$A$7396,TransactionAnalysis!O2112,TransactionData!$M$2:$M$7396)</f>
        <v>3.5</v>
      </c>
    </row>
    <row r="2113" spans="15:16" x14ac:dyDescent="0.35">
      <c r="O2113">
        <v>289026</v>
      </c>
      <c r="P2113" s="10">
        <f>SUMIF(TransactionData!$A$2:$A$7396,TransactionAnalysis!O2113,TransactionData!$M$2:$M$7396)</f>
        <v>4.75</v>
      </c>
    </row>
    <row r="2114" spans="15:16" x14ac:dyDescent="0.35">
      <c r="O2114">
        <v>289023</v>
      </c>
      <c r="P2114" s="10">
        <f>SUMIF(TransactionData!$A$2:$A$7396,TransactionAnalysis!O2114,TransactionData!$M$2:$M$7396)</f>
        <v>8.75</v>
      </c>
    </row>
    <row r="2115" spans="15:16" x14ac:dyDescent="0.35">
      <c r="O2115">
        <v>289022</v>
      </c>
      <c r="P2115" s="10">
        <f>SUMIF(TransactionData!$A$2:$A$7396,TransactionAnalysis!O2115,TransactionData!$M$2:$M$7396)</f>
        <v>9</v>
      </c>
    </row>
    <row r="2116" spans="15:16" x14ac:dyDescent="0.35">
      <c r="O2116">
        <v>289021</v>
      </c>
      <c r="P2116" s="10">
        <f>SUMIF(TransactionData!$A$2:$A$7396,TransactionAnalysis!O2116,TransactionData!$M$2:$M$7396)</f>
        <v>5.75</v>
      </c>
    </row>
    <row r="2117" spans="15:16" x14ac:dyDescent="0.35">
      <c r="O2117">
        <v>289019</v>
      </c>
      <c r="P2117" s="10">
        <f>SUMIF(TransactionData!$A$2:$A$7396,TransactionAnalysis!O2117,TransactionData!$M$2:$M$7396)</f>
        <v>5.5</v>
      </c>
    </row>
    <row r="2118" spans="15:16" x14ac:dyDescent="0.35">
      <c r="O2118">
        <v>289018</v>
      </c>
      <c r="P2118" s="10">
        <f>SUMIF(TransactionData!$A$2:$A$7396,TransactionAnalysis!O2118,TransactionData!$M$2:$M$7396)</f>
        <v>3.75</v>
      </c>
    </row>
    <row r="2119" spans="15:16" x14ac:dyDescent="0.35">
      <c r="O2119">
        <v>289017</v>
      </c>
      <c r="P2119" s="10">
        <f>SUMIF(TransactionData!$A$2:$A$7396,TransactionAnalysis!O2119,TransactionData!$M$2:$M$7396)</f>
        <v>5.5</v>
      </c>
    </row>
    <row r="2120" spans="15:16" x14ac:dyDescent="0.35">
      <c r="O2120">
        <v>289016</v>
      </c>
      <c r="P2120" s="10">
        <f>SUMIF(TransactionData!$A$2:$A$7396,TransactionAnalysis!O2120,TransactionData!$M$2:$M$7396)</f>
        <v>3.5</v>
      </c>
    </row>
    <row r="2121" spans="15:16" x14ac:dyDescent="0.35">
      <c r="O2121">
        <v>289015</v>
      </c>
      <c r="P2121" s="10">
        <f>SUMIF(TransactionData!$A$2:$A$7396,TransactionAnalysis!O2121,TransactionData!$M$2:$M$7396)</f>
        <v>9</v>
      </c>
    </row>
    <row r="2122" spans="15:16" x14ac:dyDescent="0.35">
      <c r="O2122">
        <v>289014</v>
      </c>
      <c r="P2122" s="10">
        <f>SUMIF(TransactionData!$A$2:$A$7396,TransactionAnalysis!O2122,TransactionData!$M$2:$M$7396)</f>
        <v>4.25</v>
      </c>
    </row>
    <row r="2123" spans="15:16" x14ac:dyDescent="0.35">
      <c r="O2123">
        <v>289012</v>
      </c>
      <c r="P2123" s="10">
        <f>SUMIF(TransactionData!$A$2:$A$7396,TransactionAnalysis!O2123,TransactionData!$M$2:$M$7396)</f>
        <v>6</v>
      </c>
    </row>
    <row r="2124" spans="15:16" x14ac:dyDescent="0.35">
      <c r="O2124">
        <v>289011</v>
      </c>
      <c r="P2124" s="10">
        <f>SUMIF(TransactionData!$A$2:$A$7396,TransactionAnalysis!O2124,TransactionData!$M$2:$M$7396)</f>
        <v>4.75</v>
      </c>
    </row>
    <row r="2125" spans="15:16" x14ac:dyDescent="0.35">
      <c r="O2125">
        <v>289010</v>
      </c>
      <c r="P2125" s="10">
        <f>SUMIF(TransactionData!$A$2:$A$7396,TransactionAnalysis!O2125,TransactionData!$M$2:$M$7396)</f>
        <v>3.75</v>
      </c>
    </row>
    <row r="2126" spans="15:16" x14ac:dyDescent="0.35">
      <c r="O2126">
        <v>289009</v>
      </c>
      <c r="P2126" s="10">
        <f>SUMIF(TransactionData!$A$2:$A$7396,TransactionAnalysis!O2126,TransactionData!$M$2:$M$7396)</f>
        <v>2.25</v>
      </c>
    </row>
    <row r="2127" spans="15:16" x14ac:dyDescent="0.35">
      <c r="O2127">
        <v>289008</v>
      </c>
      <c r="P2127" s="10">
        <f>SUMIF(TransactionData!$A$2:$A$7396,TransactionAnalysis!O2127,TransactionData!$M$2:$M$7396)</f>
        <v>4.75</v>
      </c>
    </row>
    <row r="2128" spans="15:16" x14ac:dyDescent="0.35">
      <c r="O2128">
        <v>289007</v>
      </c>
      <c r="P2128" s="10">
        <f>SUMIF(TransactionData!$A$2:$A$7396,TransactionAnalysis!O2128,TransactionData!$M$2:$M$7396)</f>
        <v>3.5</v>
      </c>
    </row>
    <row r="2129" spans="15:16" x14ac:dyDescent="0.35">
      <c r="O2129">
        <v>289006</v>
      </c>
      <c r="P2129" s="10">
        <f>SUMIF(TransactionData!$A$2:$A$7396,TransactionAnalysis!O2129,TransactionData!$M$2:$M$7396)</f>
        <v>6.75</v>
      </c>
    </row>
    <row r="2130" spans="15:16" x14ac:dyDescent="0.35">
      <c r="O2130">
        <v>289005</v>
      </c>
      <c r="P2130" s="10">
        <f>SUMIF(TransactionData!$A$2:$A$7396,TransactionAnalysis!O2130,TransactionData!$M$2:$M$7396)</f>
        <v>5.5</v>
      </c>
    </row>
    <row r="2131" spans="15:16" x14ac:dyDescent="0.35">
      <c r="O2131">
        <v>289004</v>
      </c>
      <c r="P2131" s="10">
        <f>SUMIF(TransactionData!$A$2:$A$7396,TransactionAnalysis!O2131,TransactionData!$M$2:$M$7396)</f>
        <v>3.5</v>
      </c>
    </row>
    <row r="2132" spans="15:16" x14ac:dyDescent="0.35">
      <c r="O2132">
        <v>289003</v>
      </c>
      <c r="P2132" s="10">
        <f>SUMIF(TransactionData!$A$2:$A$7396,TransactionAnalysis!O2132,TransactionData!$M$2:$M$7396)</f>
        <v>3.5</v>
      </c>
    </row>
    <row r="2133" spans="15:16" x14ac:dyDescent="0.35">
      <c r="O2133">
        <v>289002</v>
      </c>
      <c r="P2133" s="10">
        <f>SUMIF(TransactionData!$A$2:$A$7396,TransactionAnalysis!O2133,TransactionData!$M$2:$M$7396)</f>
        <v>3.5</v>
      </c>
    </row>
    <row r="2134" spans="15:16" x14ac:dyDescent="0.35">
      <c r="O2134">
        <v>289001</v>
      </c>
      <c r="P2134" s="10">
        <f>SUMIF(TransactionData!$A$2:$A$7396,TransactionAnalysis!O2134,TransactionData!$M$2:$M$7396)</f>
        <v>4</v>
      </c>
    </row>
    <row r="2135" spans="15:16" x14ac:dyDescent="0.35">
      <c r="O2135">
        <v>289000</v>
      </c>
      <c r="P2135" s="10">
        <f>SUMIF(TransactionData!$A$2:$A$7396,TransactionAnalysis!O2135,TransactionData!$M$2:$M$7396)</f>
        <v>5.75</v>
      </c>
    </row>
    <row r="2136" spans="15:16" x14ac:dyDescent="0.35">
      <c r="O2136">
        <v>288999</v>
      </c>
      <c r="P2136" s="10">
        <f>SUMIF(TransactionData!$A$2:$A$7396,TransactionAnalysis!O2136,TransactionData!$M$2:$M$7396)</f>
        <v>11.25</v>
      </c>
    </row>
    <row r="2137" spans="15:16" x14ac:dyDescent="0.35">
      <c r="O2137">
        <v>288998</v>
      </c>
      <c r="P2137" s="10">
        <f>SUMIF(TransactionData!$A$2:$A$7396,TransactionAnalysis!O2137,TransactionData!$M$2:$M$7396)</f>
        <v>7</v>
      </c>
    </row>
    <row r="2138" spans="15:16" x14ac:dyDescent="0.35">
      <c r="O2138">
        <v>288996</v>
      </c>
      <c r="P2138" s="10">
        <f>SUMIF(TransactionData!$A$2:$A$7396,TransactionAnalysis!O2138,TransactionData!$M$2:$M$7396)</f>
        <v>4.75</v>
      </c>
    </row>
    <row r="2139" spans="15:16" x14ac:dyDescent="0.35">
      <c r="O2139">
        <v>288995</v>
      </c>
      <c r="P2139" s="10">
        <f>SUMIF(TransactionData!$A$2:$A$7396,TransactionAnalysis!O2139,TransactionData!$M$2:$M$7396)</f>
        <v>4.25</v>
      </c>
    </row>
    <row r="2140" spans="15:16" x14ac:dyDescent="0.35">
      <c r="O2140">
        <v>288994</v>
      </c>
      <c r="P2140" s="10">
        <f>SUMIF(TransactionData!$A$2:$A$7396,TransactionAnalysis!O2140,TransactionData!$M$2:$M$7396)</f>
        <v>6</v>
      </c>
    </row>
    <row r="2141" spans="15:16" x14ac:dyDescent="0.35">
      <c r="O2141">
        <v>288993</v>
      </c>
      <c r="P2141" s="10">
        <f>SUMIF(TransactionData!$A$2:$A$7396,TransactionAnalysis!O2141,TransactionData!$M$2:$M$7396)</f>
        <v>3</v>
      </c>
    </row>
    <row r="2142" spans="15:16" x14ac:dyDescent="0.35">
      <c r="O2142">
        <v>288992</v>
      </c>
      <c r="P2142" s="10">
        <f>SUMIF(TransactionData!$A$2:$A$7396,TransactionAnalysis!O2142,TransactionData!$M$2:$M$7396)</f>
        <v>10.5</v>
      </c>
    </row>
    <row r="2143" spans="15:16" x14ac:dyDescent="0.35">
      <c r="O2143">
        <v>288991</v>
      </c>
      <c r="P2143" s="10">
        <f>SUMIF(TransactionData!$A$2:$A$7396,TransactionAnalysis!O2143,TransactionData!$M$2:$M$7396)</f>
        <v>9</v>
      </c>
    </row>
    <row r="2144" spans="15:16" x14ac:dyDescent="0.35">
      <c r="O2144">
        <v>288990</v>
      </c>
      <c r="P2144" s="10">
        <f>SUMIF(TransactionData!$A$2:$A$7396,TransactionAnalysis!O2144,TransactionData!$M$2:$M$7396)</f>
        <v>3.5</v>
      </c>
    </row>
    <row r="2145" spans="15:16" x14ac:dyDescent="0.35">
      <c r="O2145">
        <v>288989</v>
      </c>
      <c r="P2145" s="10">
        <f>SUMIF(TransactionData!$A$2:$A$7396,TransactionAnalysis!O2145,TransactionData!$M$2:$M$7396)</f>
        <v>9.25</v>
      </c>
    </row>
    <row r="2146" spans="15:16" x14ac:dyDescent="0.35">
      <c r="O2146">
        <v>288988</v>
      </c>
      <c r="P2146" s="10">
        <f>SUMIF(TransactionData!$A$2:$A$7396,TransactionAnalysis!O2146,TransactionData!$M$2:$M$7396)</f>
        <v>5.5</v>
      </c>
    </row>
    <row r="2147" spans="15:16" x14ac:dyDescent="0.35">
      <c r="O2147">
        <v>288987</v>
      </c>
      <c r="P2147" s="10">
        <f>SUMIF(TransactionData!$A$2:$A$7396,TransactionAnalysis!O2147,TransactionData!$M$2:$M$7396)</f>
        <v>11.25</v>
      </c>
    </row>
    <row r="2148" spans="15:16" x14ac:dyDescent="0.35">
      <c r="O2148">
        <v>288985</v>
      </c>
      <c r="P2148" s="10">
        <f>SUMIF(TransactionData!$A$2:$A$7396,TransactionAnalysis!O2148,TransactionData!$M$2:$M$7396)</f>
        <v>4.75</v>
      </c>
    </row>
    <row r="2149" spans="15:16" x14ac:dyDescent="0.35">
      <c r="O2149">
        <v>288984</v>
      </c>
      <c r="P2149" s="10">
        <f>SUMIF(TransactionData!$A$2:$A$7396,TransactionAnalysis!O2149,TransactionData!$M$2:$M$7396)</f>
        <v>3.5</v>
      </c>
    </row>
    <row r="2150" spans="15:16" x14ac:dyDescent="0.35">
      <c r="O2150">
        <v>288983</v>
      </c>
      <c r="P2150" s="10">
        <f>SUMIF(TransactionData!$A$2:$A$7396,TransactionAnalysis!O2150,TransactionData!$M$2:$M$7396)</f>
        <v>11</v>
      </c>
    </row>
    <row r="2151" spans="15:16" x14ac:dyDescent="0.35">
      <c r="O2151">
        <v>288982</v>
      </c>
      <c r="P2151" s="10">
        <f>SUMIF(TransactionData!$A$2:$A$7396,TransactionAnalysis!O2151,TransactionData!$M$2:$M$7396)</f>
        <v>4.75</v>
      </c>
    </row>
    <row r="2152" spans="15:16" x14ac:dyDescent="0.35">
      <c r="O2152">
        <v>288981</v>
      </c>
      <c r="P2152" s="10">
        <f>SUMIF(TransactionData!$A$2:$A$7396,TransactionAnalysis!O2152,TransactionData!$M$2:$M$7396)</f>
        <v>4.5</v>
      </c>
    </row>
    <row r="2153" spans="15:16" x14ac:dyDescent="0.35">
      <c r="O2153">
        <v>288980</v>
      </c>
      <c r="P2153" s="10">
        <f>SUMIF(TransactionData!$A$2:$A$7396,TransactionAnalysis!O2153,TransactionData!$M$2:$M$7396)</f>
        <v>3.5</v>
      </c>
    </row>
    <row r="2154" spans="15:16" x14ac:dyDescent="0.35">
      <c r="O2154">
        <v>288978</v>
      </c>
      <c r="P2154" s="10">
        <f>SUMIF(TransactionData!$A$2:$A$7396,TransactionAnalysis!O2154,TransactionData!$M$2:$M$7396)</f>
        <v>8.5</v>
      </c>
    </row>
    <row r="2155" spans="15:16" x14ac:dyDescent="0.35">
      <c r="O2155">
        <v>288977</v>
      </c>
      <c r="P2155" s="10">
        <f>SUMIF(TransactionData!$A$2:$A$7396,TransactionAnalysis!O2155,TransactionData!$M$2:$M$7396)</f>
        <v>4.75</v>
      </c>
    </row>
    <row r="2156" spans="15:16" x14ac:dyDescent="0.35">
      <c r="O2156">
        <v>288976</v>
      </c>
      <c r="P2156" s="10">
        <f>SUMIF(TransactionData!$A$2:$A$7396,TransactionAnalysis!O2156,TransactionData!$M$2:$M$7396)</f>
        <v>7</v>
      </c>
    </row>
    <row r="2157" spans="15:16" x14ac:dyDescent="0.35">
      <c r="O2157">
        <v>288975</v>
      </c>
      <c r="P2157" s="10">
        <f>SUMIF(TransactionData!$A$2:$A$7396,TransactionAnalysis!O2157,TransactionData!$M$2:$M$7396)</f>
        <v>20</v>
      </c>
    </row>
    <row r="2158" spans="15:16" x14ac:dyDescent="0.35">
      <c r="O2158">
        <v>288974</v>
      </c>
      <c r="P2158" s="10">
        <f>SUMIF(TransactionData!$A$2:$A$7396,TransactionAnalysis!O2158,TransactionData!$M$2:$M$7396)</f>
        <v>3.75</v>
      </c>
    </row>
    <row r="2159" spans="15:16" x14ac:dyDescent="0.35">
      <c r="O2159">
        <v>288973</v>
      </c>
      <c r="P2159" s="10">
        <f>SUMIF(TransactionData!$A$2:$A$7396,TransactionAnalysis!O2159,TransactionData!$M$2:$M$7396)</f>
        <v>4.25</v>
      </c>
    </row>
    <row r="2160" spans="15:16" x14ac:dyDescent="0.35">
      <c r="O2160">
        <v>288972</v>
      </c>
      <c r="P2160" s="10">
        <f>SUMIF(TransactionData!$A$2:$A$7396,TransactionAnalysis!O2160,TransactionData!$M$2:$M$7396)</f>
        <v>3.5</v>
      </c>
    </row>
    <row r="2161" spans="15:16" x14ac:dyDescent="0.35">
      <c r="O2161">
        <v>288970</v>
      </c>
      <c r="P2161" s="10">
        <f>SUMIF(TransactionData!$A$2:$A$7396,TransactionAnalysis!O2161,TransactionData!$M$2:$M$7396)</f>
        <v>11.75</v>
      </c>
    </row>
    <row r="2162" spans="15:16" x14ac:dyDescent="0.35">
      <c r="O2162">
        <v>288969</v>
      </c>
      <c r="P2162" s="10">
        <f>SUMIF(TransactionData!$A$2:$A$7396,TransactionAnalysis!O2162,TransactionData!$M$2:$M$7396)</f>
        <v>4.25</v>
      </c>
    </row>
    <row r="2163" spans="15:16" x14ac:dyDescent="0.35">
      <c r="O2163">
        <v>288968</v>
      </c>
      <c r="P2163" s="10">
        <f>SUMIF(TransactionData!$A$2:$A$7396,TransactionAnalysis!O2163,TransactionData!$M$2:$M$7396)</f>
        <v>7.75</v>
      </c>
    </row>
    <row r="2164" spans="15:16" x14ac:dyDescent="0.35">
      <c r="O2164">
        <v>288967</v>
      </c>
      <c r="P2164" s="10">
        <f>SUMIF(TransactionData!$A$2:$A$7396,TransactionAnalysis!O2164,TransactionData!$M$2:$M$7396)</f>
        <v>5.5</v>
      </c>
    </row>
    <row r="2165" spans="15:16" x14ac:dyDescent="0.35">
      <c r="O2165">
        <v>288966</v>
      </c>
      <c r="P2165" s="10">
        <f>SUMIF(TransactionData!$A$2:$A$7396,TransactionAnalysis!O2165,TransactionData!$M$2:$M$7396)</f>
        <v>7.75</v>
      </c>
    </row>
    <row r="2166" spans="15:16" x14ac:dyDescent="0.35">
      <c r="O2166">
        <v>288965</v>
      </c>
      <c r="P2166" s="10">
        <f>SUMIF(TransactionData!$A$2:$A$7396,TransactionAnalysis!O2166,TransactionData!$M$2:$M$7396)</f>
        <v>4.25</v>
      </c>
    </row>
    <row r="2167" spans="15:16" x14ac:dyDescent="0.35">
      <c r="O2167">
        <v>288964</v>
      </c>
      <c r="P2167" s="10">
        <f>SUMIF(TransactionData!$A$2:$A$7396,TransactionAnalysis!O2167,TransactionData!$M$2:$M$7396)</f>
        <v>7.25</v>
      </c>
    </row>
    <row r="2168" spans="15:16" x14ac:dyDescent="0.35">
      <c r="O2168">
        <v>288963</v>
      </c>
      <c r="P2168" s="10">
        <f>SUMIF(TransactionData!$A$2:$A$7396,TransactionAnalysis!O2168,TransactionData!$M$2:$M$7396)</f>
        <v>19.2</v>
      </c>
    </row>
    <row r="2169" spans="15:16" x14ac:dyDescent="0.35">
      <c r="O2169">
        <v>288961</v>
      </c>
      <c r="P2169" s="10">
        <f>SUMIF(TransactionData!$A$2:$A$7396,TransactionAnalysis!O2169,TransactionData!$M$2:$M$7396)</f>
        <v>5.5</v>
      </c>
    </row>
    <row r="2170" spans="15:16" x14ac:dyDescent="0.35">
      <c r="O2170">
        <v>288960</v>
      </c>
      <c r="P2170" s="10">
        <f>SUMIF(TransactionData!$A$2:$A$7396,TransactionAnalysis!O2170,TransactionData!$M$2:$M$7396)</f>
        <v>3</v>
      </c>
    </row>
    <row r="2171" spans="15:16" x14ac:dyDescent="0.35">
      <c r="O2171">
        <v>288959</v>
      </c>
      <c r="P2171" s="10">
        <f>SUMIF(TransactionData!$A$2:$A$7396,TransactionAnalysis!O2171,TransactionData!$M$2:$M$7396)</f>
        <v>3.5</v>
      </c>
    </row>
    <row r="2172" spans="15:16" x14ac:dyDescent="0.35">
      <c r="O2172">
        <v>288955</v>
      </c>
      <c r="P2172" s="10">
        <f>SUMIF(TransactionData!$A$2:$A$7396,TransactionAnalysis!O2172,TransactionData!$M$2:$M$7396)</f>
        <v>14.95</v>
      </c>
    </row>
    <row r="2173" spans="15:16" x14ac:dyDescent="0.35">
      <c r="O2173">
        <v>288954</v>
      </c>
      <c r="P2173" s="10">
        <f>SUMIF(TransactionData!$A$2:$A$7396,TransactionAnalysis!O2173,TransactionData!$M$2:$M$7396)</f>
        <v>4.25</v>
      </c>
    </row>
    <row r="2174" spans="15:16" x14ac:dyDescent="0.35">
      <c r="O2174">
        <v>288953</v>
      </c>
      <c r="P2174" s="10">
        <f>SUMIF(TransactionData!$A$2:$A$7396,TransactionAnalysis!O2174,TransactionData!$M$2:$M$7396)</f>
        <v>4.25</v>
      </c>
    </row>
    <row r="2175" spans="15:16" x14ac:dyDescent="0.35">
      <c r="O2175">
        <v>288952</v>
      </c>
      <c r="P2175" s="10">
        <f>SUMIF(TransactionData!$A$2:$A$7396,TransactionAnalysis!O2175,TransactionData!$M$2:$M$7396)</f>
        <v>9.25</v>
      </c>
    </row>
    <row r="2176" spans="15:16" x14ac:dyDescent="0.35">
      <c r="O2176">
        <v>288951</v>
      </c>
      <c r="P2176" s="10">
        <f>SUMIF(TransactionData!$A$2:$A$7396,TransactionAnalysis!O2176,TransactionData!$M$2:$M$7396)</f>
        <v>5.5</v>
      </c>
    </row>
    <row r="2177" spans="15:16" x14ac:dyDescent="0.35">
      <c r="O2177">
        <v>288950</v>
      </c>
      <c r="P2177" s="10">
        <f>SUMIF(TransactionData!$A$2:$A$7396,TransactionAnalysis!O2177,TransactionData!$M$2:$M$7396)</f>
        <v>8.5</v>
      </c>
    </row>
    <row r="2178" spans="15:16" x14ac:dyDescent="0.35">
      <c r="O2178">
        <v>288949</v>
      </c>
      <c r="P2178" s="10">
        <f>SUMIF(TransactionData!$A$2:$A$7396,TransactionAnalysis!O2178,TransactionData!$M$2:$M$7396)</f>
        <v>3.75</v>
      </c>
    </row>
    <row r="2179" spans="15:16" x14ac:dyDescent="0.35">
      <c r="O2179">
        <v>288948</v>
      </c>
      <c r="P2179" s="10">
        <f>SUMIF(TransactionData!$A$2:$A$7396,TransactionAnalysis!O2179,TransactionData!$M$2:$M$7396)</f>
        <v>3.5</v>
      </c>
    </row>
    <row r="2180" spans="15:16" x14ac:dyDescent="0.35">
      <c r="O2180">
        <v>288945</v>
      </c>
      <c r="P2180" s="10">
        <f>SUMIF(TransactionData!$A$2:$A$7396,TransactionAnalysis!O2180,TransactionData!$M$2:$M$7396)</f>
        <v>4.75</v>
      </c>
    </row>
    <row r="2181" spans="15:16" x14ac:dyDescent="0.35">
      <c r="O2181">
        <v>288942</v>
      </c>
      <c r="P2181" s="10">
        <f>SUMIF(TransactionData!$A$2:$A$7396,TransactionAnalysis!O2181,TransactionData!$M$2:$M$7396)</f>
        <v>8.25</v>
      </c>
    </row>
    <row r="2182" spans="15:16" x14ac:dyDescent="0.35">
      <c r="O2182">
        <v>288941</v>
      </c>
      <c r="P2182" s="10">
        <f>SUMIF(TransactionData!$A$2:$A$7396,TransactionAnalysis!O2182,TransactionData!$M$2:$M$7396)</f>
        <v>4.25</v>
      </c>
    </row>
    <row r="2183" spans="15:16" x14ac:dyDescent="0.35">
      <c r="O2183">
        <v>288940</v>
      </c>
      <c r="P2183" s="10">
        <f>SUMIF(TransactionData!$A$2:$A$7396,TransactionAnalysis!O2183,TransactionData!$M$2:$M$7396)</f>
        <v>6.25</v>
      </c>
    </row>
    <row r="2184" spans="15:16" x14ac:dyDescent="0.35">
      <c r="O2184">
        <v>288938</v>
      </c>
      <c r="P2184" s="10">
        <f>SUMIF(TransactionData!$A$2:$A$7396,TransactionAnalysis!O2184,TransactionData!$M$2:$M$7396)</f>
        <v>3.75</v>
      </c>
    </row>
    <row r="2185" spans="15:16" x14ac:dyDescent="0.35">
      <c r="O2185">
        <v>288937</v>
      </c>
      <c r="P2185" s="10">
        <f>SUMIF(TransactionData!$A$2:$A$7396,TransactionAnalysis!O2185,TransactionData!$M$2:$M$7396)</f>
        <v>9</v>
      </c>
    </row>
    <row r="2186" spans="15:16" x14ac:dyDescent="0.35">
      <c r="O2186">
        <v>288936</v>
      </c>
      <c r="P2186" s="10">
        <f>SUMIF(TransactionData!$A$2:$A$7396,TransactionAnalysis!O2186,TransactionData!$M$2:$M$7396)</f>
        <v>4.25</v>
      </c>
    </row>
    <row r="2187" spans="15:16" x14ac:dyDescent="0.35">
      <c r="O2187">
        <v>288935</v>
      </c>
      <c r="P2187" s="10">
        <f>SUMIF(TransactionData!$A$2:$A$7396,TransactionAnalysis!O2187,TransactionData!$M$2:$M$7396)</f>
        <v>4.25</v>
      </c>
    </row>
    <row r="2188" spans="15:16" x14ac:dyDescent="0.35">
      <c r="O2188">
        <v>288934</v>
      </c>
      <c r="P2188" s="10">
        <f>SUMIF(TransactionData!$A$2:$A$7396,TransactionAnalysis!O2188,TransactionData!$M$2:$M$7396)</f>
        <v>12.95</v>
      </c>
    </row>
    <row r="2189" spans="15:16" x14ac:dyDescent="0.35">
      <c r="O2189">
        <v>288933</v>
      </c>
      <c r="P2189" s="10">
        <f>SUMIF(TransactionData!$A$2:$A$7396,TransactionAnalysis!O2189,TransactionData!$M$2:$M$7396)</f>
        <v>4.75</v>
      </c>
    </row>
    <row r="2190" spans="15:16" x14ac:dyDescent="0.35">
      <c r="O2190">
        <v>288931</v>
      </c>
      <c r="P2190" s="10">
        <f>SUMIF(TransactionData!$A$2:$A$7396,TransactionAnalysis!O2190,TransactionData!$M$2:$M$7396)</f>
        <v>4.75</v>
      </c>
    </row>
    <row r="2191" spans="15:16" x14ac:dyDescent="0.35">
      <c r="O2191">
        <v>288930</v>
      </c>
      <c r="P2191" s="10">
        <f>SUMIF(TransactionData!$A$2:$A$7396,TransactionAnalysis!O2191,TransactionData!$M$2:$M$7396)</f>
        <v>7</v>
      </c>
    </row>
    <row r="2192" spans="15:16" x14ac:dyDescent="0.35">
      <c r="O2192">
        <v>288929</v>
      </c>
      <c r="P2192" s="10">
        <f>SUMIF(TransactionData!$A$2:$A$7396,TransactionAnalysis!O2192,TransactionData!$M$2:$M$7396)</f>
        <v>5.5</v>
      </c>
    </row>
    <row r="2193" spans="15:16" x14ac:dyDescent="0.35">
      <c r="O2193">
        <v>288927</v>
      </c>
      <c r="P2193" s="10">
        <f>SUMIF(TransactionData!$A$2:$A$7396,TransactionAnalysis!O2193,TransactionData!$M$2:$M$7396)</f>
        <v>7.25</v>
      </c>
    </row>
    <row r="2194" spans="15:16" x14ac:dyDescent="0.35">
      <c r="O2194">
        <v>288926</v>
      </c>
      <c r="P2194" s="10">
        <f>SUMIF(TransactionData!$A$2:$A$7396,TransactionAnalysis!O2194,TransactionData!$M$2:$M$7396)</f>
        <v>3</v>
      </c>
    </row>
    <row r="2195" spans="15:16" x14ac:dyDescent="0.35">
      <c r="O2195">
        <v>288925</v>
      </c>
      <c r="P2195" s="10">
        <f>SUMIF(TransactionData!$A$2:$A$7396,TransactionAnalysis!O2195,TransactionData!$M$2:$M$7396)</f>
        <v>2.25</v>
      </c>
    </row>
    <row r="2196" spans="15:16" x14ac:dyDescent="0.35">
      <c r="O2196">
        <v>288924</v>
      </c>
      <c r="P2196" s="10">
        <f>SUMIF(TransactionData!$A$2:$A$7396,TransactionAnalysis!O2196,TransactionData!$M$2:$M$7396)</f>
        <v>4.75</v>
      </c>
    </row>
    <row r="2197" spans="15:16" x14ac:dyDescent="0.35">
      <c r="O2197">
        <v>288923</v>
      </c>
      <c r="P2197" s="10">
        <f>SUMIF(TransactionData!$A$2:$A$7396,TransactionAnalysis!O2197,TransactionData!$M$2:$M$7396)</f>
        <v>7</v>
      </c>
    </row>
    <row r="2198" spans="15:16" x14ac:dyDescent="0.35">
      <c r="O2198">
        <v>288921</v>
      </c>
      <c r="P2198" s="10">
        <f>SUMIF(TransactionData!$A$2:$A$7396,TransactionAnalysis!O2198,TransactionData!$M$2:$M$7396)</f>
        <v>11</v>
      </c>
    </row>
    <row r="2199" spans="15:16" x14ac:dyDescent="0.35">
      <c r="O2199">
        <v>288919</v>
      </c>
      <c r="P2199" s="10">
        <f>SUMIF(TransactionData!$A$2:$A$7396,TransactionAnalysis!O2199,TransactionData!$M$2:$M$7396)</f>
        <v>1</v>
      </c>
    </row>
    <row r="2200" spans="15:16" x14ac:dyDescent="0.35">
      <c r="O2200">
        <v>288918</v>
      </c>
      <c r="P2200" s="10">
        <f>SUMIF(TransactionData!$A$2:$A$7396,TransactionAnalysis!O2200,TransactionData!$M$2:$M$7396)</f>
        <v>11.75</v>
      </c>
    </row>
    <row r="2201" spans="15:16" x14ac:dyDescent="0.35">
      <c r="O2201">
        <v>288916</v>
      </c>
      <c r="P2201" s="10">
        <f>SUMIF(TransactionData!$A$2:$A$7396,TransactionAnalysis!O2201,TransactionData!$M$2:$M$7396)</f>
        <v>4.25</v>
      </c>
    </row>
    <row r="2202" spans="15:16" x14ac:dyDescent="0.35">
      <c r="O2202">
        <v>288915</v>
      </c>
      <c r="P2202" s="10">
        <f>SUMIF(TransactionData!$A$2:$A$7396,TransactionAnalysis!O2202,TransactionData!$M$2:$M$7396)</f>
        <v>3.5</v>
      </c>
    </row>
    <row r="2203" spans="15:16" x14ac:dyDescent="0.35">
      <c r="O2203">
        <v>288914</v>
      </c>
      <c r="P2203" s="10">
        <f>SUMIF(TransactionData!$A$2:$A$7396,TransactionAnalysis!O2203,TransactionData!$M$2:$M$7396)</f>
        <v>6.25</v>
      </c>
    </row>
    <row r="2204" spans="15:16" x14ac:dyDescent="0.35">
      <c r="O2204">
        <v>288913</v>
      </c>
      <c r="P2204" s="10">
        <f>SUMIF(TransactionData!$A$2:$A$7396,TransactionAnalysis!O2204,TransactionData!$M$2:$M$7396)</f>
        <v>5.5</v>
      </c>
    </row>
    <row r="2205" spans="15:16" x14ac:dyDescent="0.35">
      <c r="O2205">
        <v>288912</v>
      </c>
      <c r="P2205" s="10">
        <f>SUMIF(TransactionData!$A$2:$A$7396,TransactionAnalysis!O2205,TransactionData!$M$2:$M$7396)</f>
        <v>9</v>
      </c>
    </row>
    <row r="2206" spans="15:16" x14ac:dyDescent="0.35">
      <c r="O2206">
        <v>288911</v>
      </c>
      <c r="P2206" s="10">
        <f>SUMIF(TransactionData!$A$2:$A$7396,TransactionAnalysis!O2206,TransactionData!$M$2:$M$7396)</f>
        <v>10.5</v>
      </c>
    </row>
    <row r="2207" spans="15:16" x14ac:dyDescent="0.35">
      <c r="O2207">
        <v>288910</v>
      </c>
      <c r="P2207" s="10">
        <f>SUMIF(TransactionData!$A$2:$A$7396,TransactionAnalysis!O2207,TransactionData!$M$2:$M$7396)</f>
        <v>9.75</v>
      </c>
    </row>
    <row r="2208" spans="15:16" x14ac:dyDescent="0.35">
      <c r="O2208">
        <v>288909</v>
      </c>
      <c r="P2208" s="10">
        <f>SUMIF(TransactionData!$A$2:$A$7396,TransactionAnalysis!O2208,TransactionData!$M$2:$M$7396)</f>
        <v>3.75</v>
      </c>
    </row>
    <row r="2209" spans="15:16" x14ac:dyDescent="0.35">
      <c r="O2209">
        <v>288908</v>
      </c>
      <c r="P2209" s="10">
        <f>SUMIF(TransactionData!$A$2:$A$7396,TransactionAnalysis!O2209,TransactionData!$M$2:$M$7396)</f>
        <v>3</v>
      </c>
    </row>
    <row r="2210" spans="15:16" x14ac:dyDescent="0.35">
      <c r="O2210">
        <v>288907</v>
      </c>
      <c r="P2210" s="10">
        <f>SUMIF(TransactionData!$A$2:$A$7396,TransactionAnalysis!O2210,TransactionData!$M$2:$M$7396)</f>
        <v>3.75</v>
      </c>
    </row>
    <row r="2211" spans="15:16" x14ac:dyDescent="0.35">
      <c r="O2211">
        <v>288906</v>
      </c>
      <c r="P2211" s="10">
        <f>SUMIF(TransactionData!$A$2:$A$7396,TransactionAnalysis!O2211,TransactionData!$M$2:$M$7396)</f>
        <v>5.5</v>
      </c>
    </row>
    <row r="2212" spans="15:16" x14ac:dyDescent="0.35">
      <c r="O2212">
        <v>288905</v>
      </c>
      <c r="P2212" s="10">
        <f>SUMIF(TransactionData!$A$2:$A$7396,TransactionAnalysis!O2212,TransactionData!$M$2:$M$7396)</f>
        <v>2.75</v>
      </c>
    </row>
    <row r="2213" spans="15:16" x14ac:dyDescent="0.35">
      <c r="O2213">
        <v>288904</v>
      </c>
      <c r="P2213" s="10">
        <f>SUMIF(TransactionData!$A$2:$A$7396,TransactionAnalysis!O2213,TransactionData!$M$2:$M$7396)</f>
        <v>3.75</v>
      </c>
    </row>
    <row r="2214" spans="15:16" x14ac:dyDescent="0.35">
      <c r="O2214">
        <v>288903</v>
      </c>
      <c r="P2214" s="10">
        <f>SUMIF(TransactionData!$A$2:$A$7396,TransactionAnalysis!O2214,TransactionData!$M$2:$M$7396)</f>
        <v>2</v>
      </c>
    </row>
    <row r="2215" spans="15:16" x14ac:dyDescent="0.35">
      <c r="O2215">
        <v>288902</v>
      </c>
      <c r="P2215" s="10">
        <f>SUMIF(TransactionData!$A$2:$A$7396,TransactionAnalysis!O2215,TransactionData!$M$2:$M$7396)</f>
        <v>5.75</v>
      </c>
    </row>
    <row r="2216" spans="15:16" x14ac:dyDescent="0.35">
      <c r="O2216">
        <v>288901</v>
      </c>
      <c r="P2216" s="10">
        <f>SUMIF(TransactionData!$A$2:$A$7396,TransactionAnalysis!O2216,TransactionData!$M$2:$M$7396)</f>
        <v>5.75</v>
      </c>
    </row>
    <row r="2217" spans="15:16" x14ac:dyDescent="0.35">
      <c r="O2217">
        <v>288900</v>
      </c>
      <c r="P2217" s="10">
        <f>SUMIF(TransactionData!$A$2:$A$7396,TransactionAnalysis!O2217,TransactionData!$M$2:$M$7396)</f>
        <v>2.75</v>
      </c>
    </row>
    <row r="2218" spans="15:16" x14ac:dyDescent="0.35">
      <c r="O2218">
        <v>288899</v>
      </c>
      <c r="P2218" s="10">
        <f>SUMIF(TransactionData!$A$2:$A$7396,TransactionAnalysis!O2218,TransactionData!$M$2:$M$7396)</f>
        <v>3</v>
      </c>
    </row>
    <row r="2219" spans="15:16" x14ac:dyDescent="0.35">
      <c r="O2219">
        <v>288898</v>
      </c>
      <c r="P2219" s="10">
        <f>SUMIF(TransactionData!$A$2:$A$7396,TransactionAnalysis!O2219,TransactionData!$M$2:$M$7396)</f>
        <v>5.75</v>
      </c>
    </row>
    <row r="2220" spans="15:16" x14ac:dyDescent="0.35">
      <c r="O2220">
        <v>288897</v>
      </c>
      <c r="P2220" s="10">
        <f>SUMIF(TransactionData!$A$2:$A$7396,TransactionAnalysis!O2220,TransactionData!$M$2:$M$7396)</f>
        <v>3.75</v>
      </c>
    </row>
    <row r="2221" spans="15:16" x14ac:dyDescent="0.35">
      <c r="O2221">
        <v>288896</v>
      </c>
      <c r="P2221" s="10">
        <f>SUMIF(TransactionData!$A$2:$A$7396,TransactionAnalysis!O2221,TransactionData!$M$2:$M$7396)</f>
        <v>5.75</v>
      </c>
    </row>
    <row r="2222" spans="15:16" x14ac:dyDescent="0.35">
      <c r="O2222">
        <v>288895</v>
      </c>
      <c r="P2222" s="10">
        <f>SUMIF(TransactionData!$A$2:$A$7396,TransactionAnalysis!O2222,TransactionData!$M$2:$M$7396)</f>
        <v>5.25</v>
      </c>
    </row>
    <row r="2223" spans="15:16" x14ac:dyDescent="0.35">
      <c r="O2223">
        <v>288894</v>
      </c>
      <c r="P2223" s="10">
        <f>SUMIF(TransactionData!$A$2:$A$7396,TransactionAnalysis!O2223,TransactionData!$M$2:$M$7396)</f>
        <v>3</v>
      </c>
    </row>
    <row r="2224" spans="15:16" x14ac:dyDescent="0.35">
      <c r="O2224">
        <v>288893</v>
      </c>
      <c r="P2224" s="10">
        <f>SUMIF(TransactionData!$A$2:$A$7396,TransactionAnalysis!O2224,TransactionData!$M$2:$M$7396)</f>
        <v>2.75</v>
      </c>
    </row>
    <row r="2225" spans="15:16" x14ac:dyDescent="0.35">
      <c r="O2225">
        <v>288892</v>
      </c>
      <c r="P2225" s="10">
        <f>SUMIF(TransactionData!$A$2:$A$7396,TransactionAnalysis!O2225,TransactionData!$M$2:$M$7396)</f>
        <v>3.75</v>
      </c>
    </row>
    <row r="2226" spans="15:16" x14ac:dyDescent="0.35">
      <c r="O2226">
        <v>288891</v>
      </c>
      <c r="P2226" s="10">
        <f>SUMIF(TransactionData!$A$2:$A$7396,TransactionAnalysis!O2226,TransactionData!$M$2:$M$7396)</f>
        <v>4.75</v>
      </c>
    </row>
    <row r="2227" spans="15:16" x14ac:dyDescent="0.35">
      <c r="O2227">
        <v>288890</v>
      </c>
      <c r="P2227" s="10">
        <f>SUMIF(TransactionData!$A$2:$A$7396,TransactionAnalysis!O2227,TransactionData!$M$2:$M$7396)</f>
        <v>2.75</v>
      </c>
    </row>
    <row r="2228" spans="15:16" x14ac:dyDescent="0.35">
      <c r="O2228">
        <v>288889</v>
      </c>
      <c r="P2228" s="10">
        <f>SUMIF(TransactionData!$A$2:$A$7396,TransactionAnalysis!O2228,TransactionData!$M$2:$M$7396)</f>
        <v>3.75</v>
      </c>
    </row>
    <row r="2229" spans="15:16" x14ac:dyDescent="0.35">
      <c r="O2229">
        <v>288888</v>
      </c>
      <c r="P2229" s="10">
        <f>SUMIF(TransactionData!$A$2:$A$7396,TransactionAnalysis!O2229,TransactionData!$M$2:$M$7396)</f>
        <v>5.25</v>
      </c>
    </row>
    <row r="2230" spans="15:16" x14ac:dyDescent="0.35">
      <c r="O2230">
        <v>288887</v>
      </c>
      <c r="P2230" s="10">
        <f>SUMIF(TransactionData!$A$2:$A$7396,TransactionAnalysis!O2230,TransactionData!$M$2:$M$7396)</f>
        <v>4.75</v>
      </c>
    </row>
    <row r="2231" spans="15:16" x14ac:dyDescent="0.35">
      <c r="O2231">
        <v>288886</v>
      </c>
      <c r="P2231" s="10">
        <f>SUMIF(TransactionData!$A$2:$A$7396,TransactionAnalysis!O2231,TransactionData!$M$2:$M$7396)</f>
        <v>4</v>
      </c>
    </row>
    <row r="2232" spans="15:16" x14ac:dyDescent="0.35">
      <c r="O2232">
        <v>288885</v>
      </c>
      <c r="P2232" s="10">
        <f>SUMIF(TransactionData!$A$2:$A$7396,TransactionAnalysis!O2232,TransactionData!$M$2:$M$7396)</f>
        <v>3.75</v>
      </c>
    </row>
    <row r="2233" spans="15:16" x14ac:dyDescent="0.35">
      <c r="O2233">
        <v>288884</v>
      </c>
      <c r="P2233" s="10">
        <f>SUMIF(TransactionData!$A$2:$A$7396,TransactionAnalysis!O2233,TransactionData!$M$2:$M$7396)</f>
        <v>5.25</v>
      </c>
    </row>
    <row r="2234" spans="15:16" x14ac:dyDescent="0.35">
      <c r="O2234">
        <v>288883</v>
      </c>
      <c r="P2234" s="10">
        <f>SUMIF(TransactionData!$A$2:$A$7396,TransactionAnalysis!O2234,TransactionData!$M$2:$M$7396)</f>
        <v>4.75</v>
      </c>
    </row>
    <row r="2235" spans="15:16" x14ac:dyDescent="0.35">
      <c r="O2235">
        <v>288882</v>
      </c>
      <c r="P2235" s="10">
        <f>SUMIF(TransactionData!$A$2:$A$7396,TransactionAnalysis!O2235,TransactionData!$M$2:$M$7396)</f>
        <v>3.75</v>
      </c>
    </row>
    <row r="2236" spans="15:16" x14ac:dyDescent="0.35">
      <c r="O2236">
        <v>288881</v>
      </c>
      <c r="P2236" s="10">
        <f>SUMIF(TransactionData!$A$2:$A$7396,TransactionAnalysis!O2236,TransactionData!$M$2:$M$7396)</f>
        <v>5.75</v>
      </c>
    </row>
    <row r="2237" spans="15:16" x14ac:dyDescent="0.35">
      <c r="O2237">
        <v>288880</v>
      </c>
      <c r="P2237" s="10">
        <f>SUMIF(TransactionData!$A$2:$A$7396,TransactionAnalysis!O2237,TransactionData!$M$2:$M$7396)</f>
        <v>9</v>
      </c>
    </row>
    <row r="2238" spans="15:16" x14ac:dyDescent="0.35">
      <c r="O2238">
        <v>288879</v>
      </c>
      <c r="P2238" s="10">
        <f>SUMIF(TransactionData!$A$2:$A$7396,TransactionAnalysis!O2238,TransactionData!$M$2:$M$7396)</f>
        <v>3.75</v>
      </c>
    </row>
    <row r="2239" spans="15:16" x14ac:dyDescent="0.35">
      <c r="O2239">
        <v>288878</v>
      </c>
      <c r="P2239" s="10">
        <f>SUMIF(TransactionData!$A$2:$A$7396,TransactionAnalysis!O2239,TransactionData!$M$2:$M$7396)</f>
        <v>4.75</v>
      </c>
    </row>
    <row r="2240" spans="15:16" x14ac:dyDescent="0.35">
      <c r="O2240">
        <v>288877</v>
      </c>
      <c r="P2240" s="10">
        <f>SUMIF(TransactionData!$A$2:$A$7396,TransactionAnalysis!O2240,TransactionData!$M$2:$M$7396)</f>
        <v>3.75</v>
      </c>
    </row>
    <row r="2241" spans="15:16" x14ac:dyDescent="0.35">
      <c r="O2241">
        <v>288876</v>
      </c>
      <c r="P2241" s="10">
        <f>SUMIF(TransactionData!$A$2:$A$7396,TransactionAnalysis!O2241,TransactionData!$M$2:$M$7396)</f>
        <v>2</v>
      </c>
    </row>
    <row r="2242" spans="15:16" x14ac:dyDescent="0.35">
      <c r="O2242">
        <v>288875</v>
      </c>
      <c r="P2242" s="10">
        <f>SUMIF(TransactionData!$A$2:$A$7396,TransactionAnalysis!O2242,TransactionData!$M$2:$M$7396)</f>
        <v>3</v>
      </c>
    </row>
    <row r="2243" spans="15:16" x14ac:dyDescent="0.35">
      <c r="O2243">
        <v>288874</v>
      </c>
      <c r="P2243" s="10">
        <f>SUMIF(TransactionData!$A$2:$A$7396,TransactionAnalysis!O2243,TransactionData!$M$2:$M$7396)</f>
        <v>5.5</v>
      </c>
    </row>
    <row r="2244" spans="15:16" x14ac:dyDescent="0.35">
      <c r="O2244">
        <v>288873</v>
      </c>
      <c r="P2244" s="10">
        <f>SUMIF(TransactionData!$A$2:$A$7396,TransactionAnalysis!O2244,TransactionData!$M$2:$M$7396)</f>
        <v>2.75</v>
      </c>
    </row>
    <row r="2245" spans="15:16" x14ac:dyDescent="0.35">
      <c r="O2245">
        <v>289303</v>
      </c>
      <c r="P2245" s="10">
        <f>SUMIF(TransactionData!$A$2:$A$7396,TransactionAnalysis!O2245,TransactionData!$M$2:$M$7396)</f>
        <v>10</v>
      </c>
    </row>
    <row r="2246" spans="15:16" x14ac:dyDescent="0.35">
      <c r="O2246">
        <v>289301</v>
      </c>
      <c r="P2246" s="10">
        <f>SUMIF(TransactionData!$A$2:$A$7396,TransactionAnalysis!O2246,TransactionData!$M$2:$M$7396)</f>
        <v>2.5</v>
      </c>
    </row>
    <row r="2247" spans="15:16" x14ac:dyDescent="0.35">
      <c r="O2247">
        <v>289300</v>
      </c>
      <c r="P2247" s="10">
        <f>SUMIF(TransactionData!$A$2:$A$7396,TransactionAnalysis!O2247,TransactionData!$M$2:$M$7396)</f>
        <v>10</v>
      </c>
    </row>
    <row r="2248" spans="15:16" x14ac:dyDescent="0.35">
      <c r="O2248">
        <v>289299</v>
      </c>
      <c r="P2248" s="10">
        <f>SUMIF(TransactionData!$A$2:$A$7396,TransactionAnalysis!O2248,TransactionData!$M$2:$M$7396)</f>
        <v>3.5</v>
      </c>
    </row>
    <row r="2249" spans="15:16" x14ac:dyDescent="0.35">
      <c r="O2249">
        <v>289298</v>
      </c>
      <c r="P2249" s="10">
        <f>SUMIF(TransactionData!$A$2:$A$7396,TransactionAnalysis!O2249,TransactionData!$M$2:$M$7396)</f>
        <v>10.25</v>
      </c>
    </row>
    <row r="2250" spans="15:16" x14ac:dyDescent="0.35">
      <c r="O2250">
        <v>289297</v>
      </c>
      <c r="P2250" s="10">
        <f>SUMIF(TransactionData!$A$2:$A$7396,TransactionAnalysis!O2250,TransactionData!$M$2:$M$7396)</f>
        <v>14.95</v>
      </c>
    </row>
    <row r="2251" spans="15:16" x14ac:dyDescent="0.35">
      <c r="O2251">
        <v>289294</v>
      </c>
      <c r="P2251" s="10">
        <f>SUMIF(TransactionData!$A$2:$A$7396,TransactionAnalysis!O2251,TransactionData!$M$2:$M$7396)</f>
        <v>5.5</v>
      </c>
    </row>
    <row r="2252" spans="15:16" x14ac:dyDescent="0.35">
      <c r="O2252">
        <v>289293</v>
      </c>
      <c r="P2252" s="10">
        <f>SUMIF(TransactionData!$A$2:$A$7396,TransactionAnalysis!O2252,TransactionData!$M$2:$M$7396)</f>
        <v>5.75</v>
      </c>
    </row>
    <row r="2253" spans="15:16" x14ac:dyDescent="0.35">
      <c r="O2253">
        <v>289292</v>
      </c>
      <c r="P2253" s="10">
        <f>SUMIF(TransactionData!$A$2:$A$7396,TransactionAnalysis!O2253,TransactionData!$M$2:$M$7396)</f>
        <v>4.25</v>
      </c>
    </row>
    <row r="2254" spans="15:16" x14ac:dyDescent="0.35">
      <c r="O2254">
        <v>289291</v>
      </c>
      <c r="P2254" s="10">
        <f>SUMIF(TransactionData!$A$2:$A$7396,TransactionAnalysis!O2254,TransactionData!$M$2:$M$7396)</f>
        <v>3</v>
      </c>
    </row>
    <row r="2255" spans="15:16" x14ac:dyDescent="0.35">
      <c r="O2255">
        <v>289290</v>
      </c>
      <c r="P2255" s="10">
        <f>SUMIF(TransactionData!$A$2:$A$7396,TransactionAnalysis!O2255,TransactionData!$M$2:$M$7396)</f>
        <v>3</v>
      </c>
    </row>
    <row r="2256" spans="15:16" x14ac:dyDescent="0.35">
      <c r="O2256">
        <v>289289</v>
      </c>
      <c r="P2256" s="10">
        <f>SUMIF(TransactionData!$A$2:$A$7396,TransactionAnalysis!O2256,TransactionData!$M$2:$M$7396)</f>
        <v>2.5</v>
      </c>
    </row>
    <row r="2257" spans="15:16" x14ac:dyDescent="0.35">
      <c r="O2257">
        <v>289287</v>
      </c>
      <c r="P2257" s="10">
        <f>SUMIF(TransactionData!$A$2:$A$7396,TransactionAnalysis!O2257,TransactionData!$M$2:$M$7396)</f>
        <v>9</v>
      </c>
    </row>
    <row r="2258" spans="15:16" x14ac:dyDescent="0.35">
      <c r="O2258">
        <v>289285</v>
      </c>
      <c r="P2258" s="10">
        <f>SUMIF(TransactionData!$A$2:$A$7396,TransactionAnalysis!O2258,TransactionData!$M$2:$M$7396)</f>
        <v>12.95</v>
      </c>
    </row>
    <row r="2259" spans="15:16" x14ac:dyDescent="0.35">
      <c r="O2259">
        <v>289284</v>
      </c>
      <c r="P2259" s="10">
        <f>SUMIF(TransactionData!$A$2:$A$7396,TransactionAnalysis!O2259,TransactionData!$M$2:$M$7396)</f>
        <v>7.5</v>
      </c>
    </row>
    <row r="2260" spans="15:16" x14ac:dyDescent="0.35">
      <c r="O2260">
        <v>289281</v>
      </c>
      <c r="P2260" s="10">
        <f>SUMIF(TransactionData!$A$2:$A$7396,TransactionAnalysis!O2260,TransactionData!$M$2:$M$7396)</f>
        <v>4.75</v>
      </c>
    </row>
    <row r="2261" spans="15:16" x14ac:dyDescent="0.35">
      <c r="O2261">
        <v>289280</v>
      </c>
      <c r="P2261" s="10">
        <f>SUMIF(TransactionData!$A$2:$A$7396,TransactionAnalysis!O2261,TransactionData!$M$2:$M$7396)</f>
        <v>3</v>
      </c>
    </row>
    <row r="2262" spans="15:16" x14ac:dyDescent="0.35">
      <c r="O2262">
        <v>289278</v>
      </c>
      <c r="P2262" s="10">
        <f>SUMIF(TransactionData!$A$2:$A$7396,TransactionAnalysis!O2262,TransactionData!$M$2:$M$7396)</f>
        <v>2.25</v>
      </c>
    </row>
    <row r="2263" spans="15:16" x14ac:dyDescent="0.35">
      <c r="O2263">
        <v>289277</v>
      </c>
      <c r="P2263" s="10">
        <f>SUMIF(TransactionData!$A$2:$A$7396,TransactionAnalysis!O2263,TransactionData!$M$2:$M$7396)</f>
        <v>23.95</v>
      </c>
    </row>
    <row r="2264" spans="15:16" x14ac:dyDescent="0.35">
      <c r="O2264">
        <v>289276</v>
      </c>
      <c r="P2264" s="10">
        <f>SUMIF(TransactionData!$A$2:$A$7396,TransactionAnalysis!O2264,TransactionData!$M$2:$M$7396)</f>
        <v>25.9</v>
      </c>
    </row>
    <row r="2265" spans="15:16" x14ac:dyDescent="0.35">
      <c r="O2265">
        <v>289275</v>
      </c>
      <c r="P2265" s="10">
        <f>SUMIF(TransactionData!$A$2:$A$7396,TransactionAnalysis!O2265,TransactionData!$M$2:$M$7396)</f>
        <v>9</v>
      </c>
    </row>
    <row r="2266" spans="15:16" x14ac:dyDescent="0.35">
      <c r="O2266">
        <v>289274</v>
      </c>
      <c r="P2266" s="10">
        <f>SUMIF(TransactionData!$A$2:$A$7396,TransactionAnalysis!O2266,TransactionData!$M$2:$M$7396)</f>
        <v>11.25</v>
      </c>
    </row>
    <row r="2267" spans="15:16" x14ac:dyDescent="0.35">
      <c r="O2267">
        <v>289273</v>
      </c>
      <c r="P2267" s="10">
        <f>SUMIF(TransactionData!$A$2:$A$7396,TransactionAnalysis!O2267,TransactionData!$M$2:$M$7396)</f>
        <v>1.25</v>
      </c>
    </row>
    <row r="2268" spans="15:16" x14ac:dyDescent="0.35">
      <c r="O2268">
        <v>289272</v>
      </c>
      <c r="P2268" s="10">
        <f>SUMIF(TransactionData!$A$2:$A$7396,TransactionAnalysis!O2268,TransactionData!$M$2:$M$7396)</f>
        <v>5.75</v>
      </c>
    </row>
    <row r="2269" spans="15:16" x14ac:dyDescent="0.35">
      <c r="O2269">
        <v>289270</v>
      </c>
      <c r="P2269" s="10">
        <f>SUMIF(TransactionData!$A$2:$A$7396,TransactionAnalysis!O2269,TransactionData!$M$2:$M$7396)</f>
        <v>25.9</v>
      </c>
    </row>
    <row r="2270" spans="15:16" x14ac:dyDescent="0.35">
      <c r="O2270">
        <v>289269</v>
      </c>
      <c r="P2270" s="10">
        <f>SUMIF(TransactionData!$A$2:$A$7396,TransactionAnalysis!O2270,TransactionData!$M$2:$M$7396)</f>
        <v>4.25</v>
      </c>
    </row>
    <row r="2271" spans="15:16" x14ac:dyDescent="0.35">
      <c r="O2271">
        <v>289268</v>
      </c>
      <c r="P2271" s="10">
        <f>SUMIF(TransactionData!$A$2:$A$7396,TransactionAnalysis!O2271,TransactionData!$M$2:$M$7396)</f>
        <v>1.25</v>
      </c>
    </row>
    <row r="2272" spans="15:16" x14ac:dyDescent="0.35">
      <c r="O2272">
        <v>289267</v>
      </c>
      <c r="P2272" s="10">
        <f>SUMIF(TransactionData!$A$2:$A$7396,TransactionAnalysis!O2272,TransactionData!$M$2:$M$7396)</f>
        <v>1.25</v>
      </c>
    </row>
    <row r="2273" spans="15:16" x14ac:dyDescent="0.35">
      <c r="O2273">
        <v>289266</v>
      </c>
      <c r="P2273" s="10">
        <f>SUMIF(TransactionData!$A$2:$A$7396,TransactionAnalysis!O2273,TransactionData!$M$2:$M$7396)</f>
        <v>3.5</v>
      </c>
    </row>
    <row r="2274" spans="15:16" x14ac:dyDescent="0.35">
      <c r="O2274">
        <v>289265</v>
      </c>
      <c r="P2274" s="10">
        <f>SUMIF(TransactionData!$A$2:$A$7396,TransactionAnalysis!O2274,TransactionData!$M$2:$M$7396)</f>
        <v>4.25</v>
      </c>
    </row>
    <row r="2275" spans="15:16" x14ac:dyDescent="0.35">
      <c r="O2275">
        <v>289263</v>
      </c>
      <c r="P2275" s="10">
        <f>SUMIF(TransactionData!$A$2:$A$7396,TransactionAnalysis!O2275,TransactionData!$M$2:$M$7396)</f>
        <v>4.25</v>
      </c>
    </row>
    <row r="2276" spans="15:16" x14ac:dyDescent="0.35">
      <c r="O2276">
        <v>289261</v>
      </c>
      <c r="P2276" s="10">
        <f>SUMIF(TransactionData!$A$2:$A$7396,TransactionAnalysis!O2276,TransactionData!$M$2:$M$7396)</f>
        <v>7</v>
      </c>
    </row>
    <row r="2277" spans="15:16" x14ac:dyDescent="0.35">
      <c r="O2277">
        <v>289260</v>
      </c>
      <c r="P2277" s="10">
        <f>SUMIF(TransactionData!$A$2:$A$7396,TransactionAnalysis!O2277,TransactionData!$M$2:$M$7396)</f>
        <v>5.5</v>
      </c>
    </row>
    <row r="2278" spans="15:16" x14ac:dyDescent="0.35">
      <c r="O2278">
        <v>289256</v>
      </c>
      <c r="P2278" s="10">
        <f>SUMIF(TransactionData!$A$2:$A$7396,TransactionAnalysis!O2278,TransactionData!$M$2:$M$7396)</f>
        <v>3.75</v>
      </c>
    </row>
    <row r="2279" spans="15:16" x14ac:dyDescent="0.35">
      <c r="O2279">
        <v>289255</v>
      </c>
      <c r="P2279" s="10">
        <f>SUMIF(TransactionData!$A$2:$A$7396,TransactionAnalysis!O2279,TransactionData!$M$2:$M$7396)</f>
        <v>3.75</v>
      </c>
    </row>
    <row r="2280" spans="15:16" x14ac:dyDescent="0.35">
      <c r="O2280">
        <v>289254</v>
      </c>
      <c r="P2280" s="10">
        <f>SUMIF(TransactionData!$A$2:$A$7396,TransactionAnalysis!O2280,TransactionData!$M$2:$M$7396)</f>
        <v>5.5</v>
      </c>
    </row>
    <row r="2281" spans="15:16" x14ac:dyDescent="0.35">
      <c r="O2281">
        <v>289253</v>
      </c>
      <c r="P2281" s="10">
        <f>SUMIF(TransactionData!$A$2:$A$7396,TransactionAnalysis!O2281,TransactionData!$M$2:$M$7396)</f>
        <v>3.75</v>
      </c>
    </row>
    <row r="2282" spans="15:16" x14ac:dyDescent="0.35">
      <c r="O2282">
        <v>289251</v>
      </c>
      <c r="P2282" s="10">
        <f>SUMIF(TransactionData!$A$2:$A$7396,TransactionAnalysis!O2282,TransactionData!$M$2:$M$7396)</f>
        <v>3.75</v>
      </c>
    </row>
    <row r="2283" spans="15:16" x14ac:dyDescent="0.35">
      <c r="O2283">
        <v>289250</v>
      </c>
      <c r="P2283" s="10">
        <f>SUMIF(TransactionData!$A$2:$A$7396,TransactionAnalysis!O2283,TransactionData!$M$2:$M$7396)</f>
        <v>4.25</v>
      </c>
    </row>
    <row r="2284" spans="15:16" x14ac:dyDescent="0.35">
      <c r="O2284">
        <v>289249</v>
      </c>
      <c r="P2284" s="10">
        <f>SUMIF(TransactionData!$A$2:$A$7396,TransactionAnalysis!O2284,TransactionData!$M$2:$M$7396)</f>
        <v>3</v>
      </c>
    </row>
    <row r="2285" spans="15:16" x14ac:dyDescent="0.35">
      <c r="O2285">
        <v>289248</v>
      </c>
      <c r="P2285" s="10">
        <f>SUMIF(TransactionData!$A$2:$A$7396,TransactionAnalysis!O2285,TransactionData!$M$2:$M$7396)</f>
        <v>8.5</v>
      </c>
    </row>
    <row r="2286" spans="15:16" x14ac:dyDescent="0.35">
      <c r="O2286">
        <v>289247</v>
      </c>
      <c r="P2286" s="10">
        <f>SUMIF(TransactionData!$A$2:$A$7396,TransactionAnalysis!O2286,TransactionData!$M$2:$M$7396)</f>
        <v>4.25</v>
      </c>
    </row>
    <row r="2287" spans="15:16" x14ac:dyDescent="0.35">
      <c r="O2287">
        <v>289246</v>
      </c>
      <c r="P2287" s="10">
        <f>SUMIF(TransactionData!$A$2:$A$7396,TransactionAnalysis!O2287,TransactionData!$M$2:$M$7396)</f>
        <v>4.25</v>
      </c>
    </row>
    <row r="2288" spans="15:16" x14ac:dyDescent="0.35">
      <c r="O2288">
        <v>289244</v>
      </c>
      <c r="P2288" s="10">
        <f>SUMIF(TransactionData!$A$2:$A$7396,TransactionAnalysis!O2288,TransactionData!$M$2:$M$7396)</f>
        <v>4.25</v>
      </c>
    </row>
    <row r="2289" spans="15:16" x14ac:dyDescent="0.35">
      <c r="O2289">
        <v>289243</v>
      </c>
      <c r="P2289" s="10">
        <f>SUMIF(TransactionData!$A$2:$A$7396,TransactionAnalysis!O2289,TransactionData!$M$2:$M$7396)</f>
        <v>4.25</v>
      </c>
    </row>
    <row r="2290" spans="15:16" x14ac:dyDescent="0.35">
      <c r="O2290">
        <v>289242</v>
      </c>
      <c r="P2290" s="10">
        <f>SUMIF(TransactionData!$A$2:$A$7396,TransactionAnalysis!O2290,TransactionData!$M$2:$M$7396)</f>
        <v>1.25</v>
      </c>
    </row>
    <row r="2291" spans="15:16" x14ac:dyDescent="0.35">
      <c r="O2291">
        <v>289241</v>
      </c>
      <c r="P2291" s="10">
        <f>SUMIF(TransactionData!$A$2:$A$7396,TransactionAnalysis!O2291,TransactionData!$M$2:$M$7396)</f>
        <v>10.5</v>
      </c>
    </row>
    <row r="2292" spans="15:16" x14ac:dyDescent="0.35">
      <c r="O2292">
        <v>289240</v>
      </c>
      <c r="P2292" s="10">
        <f>SUMIF(TransactionData!$A$2:$A$7396,TransactionAnalysis!O2292,TransactionData!$M$2:$M$7396)</f>
        <v>3.5</v>
      </c>
    </row>
    <row r="2293" spans="15:16" x14ac:dyDescent="0.35">
      <c r="O2293">
        <v>289239</v>
      </c>
      <c r="P2293" s="10">
        <f>SUMIF(TransactionData!$A$2:$A$7396,TransactionAnalysis!O2293,TransactionData!$M$2:$M$7396)</f>
        <v>8.5</v>
      </c>
    </row>
    <row r="2294" spans="15:16" x14ac:dyDescent="0.35">
      <c r="O2294">
        <v>289238</v>
      </c>
      <c r="P2294" s="10">
        <f>SUMIF(TransactionData!$A$2:$A$7396,TransactionAnalysis!O2294,TransactionData!$M$2:$M$7396)</f>
        <v>5.75</v>
      </c>
    </row>
    <row r="2295" spans="15:16" x14ac:dyDescent="0.35">
      <c r="O2295">
        <v>289237</v>
      </c>
      <c r="P2295" s="10">
        <f>SUMIF(TransactionData!$A$2:$A$7396,TransactionAnalysis!O2295,TransactionData!$M$2:$M$7396)</f>
        <v>7</v>
      </c>
    </row>
    <row r="2296" spans="15:16" x14ac:dyDescent="0.35">
      <c r="O2296">
        <v>289236</v>
      </c>
      <c r="P2296" s="10">
        <f>SUMIF(TransactionData!$A$2:$A$7396,TransactionAnalysis!O2296,TransactionData!$M$2:$M$7396)</f>
        <v>5.75</v>
      </c>
    </row>
    <row r="2297" spans="15:16" x14ac:dyDescent="0.35">
      <c r="O2297">
        <v>289235</v>
      </c>
      <c r="P2297" s="10">
        <f>SUMIF(TransactionData!$A$2:$A$7396,TransactionAnalysis!O2297,TransactionData!$M$2:$M$7396)</f>
        <v>4.25</v>
      </c>
    </row>
    <row r="2298" spans="15:16" x14ac:dyDescent="0.35">
      <c r="O2298">
        <v>289234</v>
      </c>
      <c r="P2298" s="10">
        <f>SUMIF(TransactionData!$A$2:$A$7396,TransactionAnalysis!O2298,TransactionData!$M$2:$M$7396)</f>
        <v>4.75</v>
      </c>
    </row>
    <row r="2299" spans="15:16" x14ac:dyDescent="0.35">
      <c r="O2299">
        <v>289233</v>
      </c>
      <c r="P2299" s="10">
        <f>SUMIF(TransactionData!$A$2:$A$7396,TransactionAnalysis!O2299,TransactionData!$M$2:$M$7396)</f>
        <v>3.75</v>
      </c>
    </row>
    <row r="2300" spans="15:16" x14ac:dyDescent="0.35">
      <c r="O2300">
        <v>289232</v>
      </c>
      <c r="P2300" s="10">
        <f>SUMIF(TransactionData!$A$2:$A$7396,TransactionAnalysis!O2300,TransactionData!$M$2:$M$7396)</f>
        <v>4.25</v>
      </c>
    </row>
    <row r="2301" spans="15:16" x14ac:dyDescent="0.35">
      <c r="O2301">
        <v>289231</v>
      </c>
      <c r="P2301" s="10">
        <f>SUMIF(TransactionData!$A$2:$A$7396,TransactionAnalysis!O2301,TransactionData!$M$2:$M$7396)</f>
        <v>6.5</v>
      </c>
    </row>
    <row r="2302" spans="15:16" x14ac:dyDescent="0.35">
      <c r="O2302">
        <v>289230</v>
      </c>
      <c r="P2302" s="10">
        <f>SUMIF(TransactionData!$A$2:$A$7396,TransactionAnalysis!O2302,TransactionData!$M$2:$M$7396)</f>
        <v>12.95</v>
      </c>
    </row>
    <row r="2303" spans="15:16" x14ac:dyDescent="0.35">
      <c r="O2303">
        <v>289229</v>
      </c>
      <c r="P2303" s="10">
        <f>SUMIF(TransactionData!$A$2:$A$7396,TransactionAnalysis!O2303,TransactionData!$M$2:$M$7396)</f>
        <v>12.5</v>
      </c>
    </row>
    <row r="2304" spans="15:16" x14ac:dyDescent="0.35">
      <c r="O2304">
        <v>289228</v>
      </c>
      <c r="P2304" s="10">
        <f>SUMIF(TransactionData!$A$2:$A$7396,TransactionAnalysis!O2304,TransactionData!$M$2:$M$7396)</f>
        <v>5.5</v>
      </c>
    </row>
    <row r="2305" spans="15:16" x14ac:dyDescent="0.35">
      <c r="O2305">
        <v>289226</v>
      </c>
      <c r="P2305" s="10">
        <f>SUMIF(TransactionData!$A$2:$A$7396,TransactionAnalysis!O2305,TransactionData!$M$2:$M$7396)</f>
        <v>7.75</v>
      </c>
    </row>
    <row r="2306" spans="15:16" x14ac:dyDescent="0.35">
      <c r="O2306">
        <v>289225</v>
      </c>
      <c r="P2306" s="10">
        <f>SUMIF(TransactionData!$A$2:$A$7396,TransactionAnalysis!O2306,TransactionData!$M$2:$M$7396)</f>
        <v>4.75</v>
      </c>
    </row>
    <row r="2307" spans="15:16" x14ac:dyDescent="0.35">
      <c r="O2307">
        <v>289224</v>
      </c>
      <c r="P2307" s="10">
        <f>SUMIF(TransactionData!$A$2:$A$7396,TransactionAnalysis!O2307,TransactionData!$M$2:$M$7396)</f>
        <v>4.75</v>
      </c>
    </row>
    <row r="2308" spans="15:16" x14ac:dyDescent="0.35">
      <c r="O2308">
        <v>289223</v>
      </c>
      <c r="P2308" s="10">
        <f>SUMIF(TransactionData!$A$2:$A$7396,TransactionAnalysis!O2308,TransactionData!$M$2:$M$7396)</f>
        <v>5.5</v>
      </c>
    </row>
    <row r="2309" spans="15:16" x14ac:dyDescent="0.35">
      <c r="O2309">
        <v>289222</v>
      </c>
      <c r="P2309" s="10">
        <f>SUMIF(TransactionData!$A$2:$A$7396,TransactionAnalysis!O2309,TransactionData!$M$2:$M$7396)</f>
        <v>3.5</v>
      </c>
    </row>
    <row r="2310" spans="15:16" x14ac:dyDescent="0.35">
      <c r="O2310">
        <v>289221</v>
      </c>
      <c r="P2310" s="10">
        <f>SUMIF(TransactionData!$A$2:$A$7396,TransactionAnalysis!O2310,TransactionData!$M$2:$M$7396)</f>
        <v>2.25</v>
      </c>
    </row>
    <row r="2311" spans="15:16" x14ac:dyDescent="0.35">
      <c r="O2311">
        <v>289220</v>
      </c>
      <c r="P2311" s="10">
        <f>SUMIF(TransactionData!$A$2:$A$7396,TransactionAnalysis!O2311,TransactionData!$M$2:$M$7396)</f>
        <v>3.75</v>
      </c>
    </row>
    <row r="2312" spans="15:16" x14ac:dyDescent="0.35">
      <c r="O2312">
        <v>289219</v>
      </c>
      <c r="P2312" s="10">
        <f>SUMIF(TransactionData!$A$2:$A$7396,TransactionAnalysis!O2312,TransactionData!$M$2:$M$7396)</f>
        <v>3.75</v>
      </c>
    </row>
    <row r="2313" spans="15:16" x14ac:dyDescent="0.35">
      <c r="O2313">
        <v>289218</v>
      </c>
      <c r="P2313" s="10">
        <f>SUMIF(TransactionData!$A$2:$A$7396,TransactionAnalysis!O2313,TransactionData!$M$2:$M$7396)</f>
        <v>7</v>
      </c>
    </row>
    <row r="2314" spans="15:16" x14ac:dyDescent="0.35">
      <c r="O2314">
        <v>289217</v>
      </c>
      <c r="P2314" s="10">
        <f>SUMIF(TransactionData!$A$2:$A$7396,TransactionAnalysis!O2314,TransactionData!$M$2:$M$7396)</f>
        <v>3.5</v>
      </c>
    </row>
    <row r="2315" spans="15:16" x14ac:dyDescent="0.35">
      <c r="O2315">
        <v>289216</v>
      </c>
      <c r="P2315" s="10">
        <f>SUMIF(TransactionData!$A$2:$A$7396,TransactionAnalysis!O2315,TransactionData!$M$2:$M$7396)</f>
        <v>3.75</v>
      </c>
    </row>
    <row r="2316" spans="15:16" x14ac:dyDescent="0.35">
      <c r="O2316">
        <v>289215</v>
      </c>
      <c r="P2316" s="10">
        <f>SUMIF(TransactionData!$A$2:$A$7396,TransactionAnalysis!O2316,TransactionData!$M$2:$M$7396)</f>
        <v>3</v>
      </c>
    </row>
    <row r="2317" spans="15:16" x14ac:dyDescent="0.35">
      <c r="O2317">
        <v>289213</v>
      </c>
      <c r="P2317" s="10">
        <f>SUMIF(TransactionData!$A$2:$A$7396,TransactionAnalysis!O2317,TransactionData!$M$2:$M$7396)</f>
        <v>7</v>
      </c>
    </row>
    <row r="2318" spans="15:16" x14ac:dyDescent="0.35">
      <c r="O2318">
        <v>289211</v>
      </c>
      <c r="P2318" s="10">
        <f>SUMIF(TransactionData!$A$2:$A$7396,TransactionAnalysis!O2318,TransactionData!$M$2:$M$7396)</f>
        <v>5.75</v>
      </c>
    </row>
    <row r="2319" spans="15:16" x14ac:dyDescent="0.35">
      <c r="O2319">
        <v>289210</v>
      </c>
      <c r="P2319" s="10">
        <f>SUMIF(TransactionData!$A$2:$A$7396,TransactionAnalysis!O2319,TransactionData!$M$2:$M$7396)</f>
        <v>4.25</v>
      </c>
    </row>
    <row r="2320" spans="15:16" x14ac:dyDescent="0.35">
      <c r="O2320">
        <v>289209</v>
      </c>
      <c r="P2320" s="10">
        <f>SUMIF(TransactionData!$A$2:$A$7396,TransactionAnalysis!O2320,TransactionData!$M$2:$M$7396)</f>
        <v>4.75</v>
      </c>
    </row>
    <row r="2321" spans="15:16" x14ac:dyDescent="0.35">
      <c r="O2321">
        <v>289208</v>
      </c>
      <c r="P2321" s="10">
        <f>SUMIF(TransactionData!$A$2:$A$7396,TransactionAnalysis!O2321,TransactionData!$M$2:$M$7396)</f>
        <v>4.25</v>
      </c>
    </row>
    <row r="2322" spans="15:16" x14ac:dyDescent="0.35">
      <c r="O2322">
        <v>289206</v>
      </c>
      <c r="P2322" s="10">
        <f>SUMIF(TransactionData!$A$2:$A$7396,TransactionAnalysis!O2322,TransactionData!$M$2:$M$7396)</f>
        <v>1.25</v>
      </c>
    </row>
    <row r="2323" spans="15:16" x14ac:dyDescent="0.35">
      <c r="O2323">
        <v>289205</v>
      </c>
      <c r="P2323" s="10">
        <f>SUMIF(TransactionData!$A$2:$A$7396,TransactionAnalysis!O2323,TransactionData!$M$2:$M$7396)</f>
        <v>5.5</v>
      </c>
    </row>
    <row r="2324" spans="15:16" x14ac:dyDescent="0.35">
      <c r="O2324">
        <v>289203</v>
      </c>
      <c r="P2324" s="10">
        <f>SUMIF(TransactionData!$A$2:$A$7396,TransactionAnalysis!O2324,TransactionData!$M$2:$M$7396)</f>
        <v>14.95</v>
      </c>
    </row>
    <row r="2325" spans="15:16" x14ac:dyDescent="0.35">
      <c r="O2325">
        <v>289202</v>
      </c>
      <c r="P2325" s="10">
        <f>SUMIF(TransactionData!$A$2:$A$7396,TransactionAnalysis!O2325,TransactionData!$M$2:$M$7396)</f>
        <v>4.25</v>
      </c>
    </row>
    <row r="2326" spans="15:16" x14ac:dyDescent="0.35">
      <c r="O2326">
        <v>289201</v>
      </c>
      <c r="P2326" s="10">
        <f>SUMIF(TransactionData!$A$2:$A$7396,TransactionAnalysis!O2326,TransactionData!$M$2:$M$7396)</f>
        <v>3.75</v>
      </c>
    </row>
    <row r="2327" spans="15:16" x14ac:dyDescent="0.35">
      <c r="O2327">
        <v>289199</v>
      </c>
      <c r="P2327" s="10">
        <f>SUMIF(TransactionData!$A$2:$A$7396,TransactionAnalysis!O2327,TransactionData!$M$2:$M$7396)</f>
        <v>4.5</v>
      </c>
    </row>
    <row r="2328" spans="15:16" x14ac:dyDescent="0.35">
      <c r="O2328">
        <v>289197</v>
      </c>
      <c r="P2328" s="10">
        <f>SUMIF(TransactionData!$A$2:$A$7396,TransactionAnalysis!O2328,TransactionData!$M$2:$M$7396)</f>
        <v>4.25</v>
      </c>
    </row>
    <row r="2329" spans="15:16" x14ac:dyDescent="0.35">
      <c r="O2329">
        <v>289195</v>
      </c>
      <c r="P2329" s="10">
        <f>SUMIF(TransactionData!$A$2:$A$7396,TransactionAnalysis!O2329,TransactionData!$M$2:$M$7396)</f>
        <v>4.25</v>
      </c>
    </row>
    <row r="2330" spans="15:16" x14ac:dyDescent="0.35">
      <c r="O2330">
        <v>289194</v>
      </c>
      <c r="P2330" s="10">
        <f>SUMIF(TransactionData!$A$2:$A$7396,TransactionAnalysis!O2330,TransactionData!$M$2:$M$7396)</f>
        <v>3.5</v>
      </c>
    </row>
    <row r="2331" spans="15:16" x14ac:dyDescent="0.35">
      <c r="O2331">
        <v>289193</v>
      </c>
      <c r="P2331" s="10">
        <f>SUMIF(TransactionData!$A$2:$A$7396,TransactionAnalysis!O2331,TransactionData!$M$2:$M$7396)</f>
        <v>3.5</v>
      </c>
    </row>
    <row r="2332" spans="15:16" x14ac:dyDescent="0.35">
      <c r="O2332">
        <v>289192</v>
      </c>
      <c r="P2332" s="10">
        <f>SUMIF(TransactionData!$A$2:$A$7396,TransactionAnalysis!O2332,TransactionData!$M$2:$M$7396)</f>
        <v>7.75</v>
      </c>
    </row>
    <row r="2333" spans="15:16" x14ac:dyDescent="0.35">
      <c r="O2333">
        <v>289191</v>
      </c>
      <c r="P2333" s="10">
        <f>SUMIF(TransactionData!$A$2:$A$7396,TransactionAnalysis!O2333,TransactionData!$M$2:$M$7396)</f>
        <v>9</v>
      </c>
    </row>
    <row r="2334" spans="15:16" x14ac:dyDescent="0.35">
      <c r="O2334">
        <v>289190</v>
      </c>
      <c r="P2334" s="10">
        <f>SUMIF(TransactionData!$A$2:$A$7396,TransactionAnalysis!O2334,TransactionData!$M$2:$M$7396)</f>
        <v>3.75</v>
      </c>
    </row>
    <row r="2335" spans="15:16" x14ac:dyDescent="0.35">
      <c r="O2335">
        <v>289188</v>
      </c>
      <c r="P2335" s="10">
        <f>SUMIF(TransactionData!$A$2:$A$7396,TransactionAnalysis!O2335,TransactionData!$M$2:$M$7396)</f>
        <v>7</v>
      </c>
    </row>
    <row r="2336" spans="15:16" x14ac:dyDescent="0.35">
      <c r="O2336">
        <v>289186</v>
      </c>
      <c r="P2336" s="10">
        <f>SUMIF(TransactionData!$A$2:$A$7396,TransactionAnalysis!O2336,TransactionData!$M$2:$M$7396)</f>
        <v>10</v>
      </c>
    </row>
    <row r="2337" spans="15:16" x14ac:dyDescent="0.35">
      <c r="O2337">
        <v>289185</v>
      </c>
      <c r="P2337" s="10">
        <f>SUMIF(TransactionData!$A$2:$A$7396,TransactionAnalysis!O2337,TransactionData!$M$2:$M$7396)</f>
        <v>3.5</v>
      </c>
    </row>
    <row r="2338" spans="15:16" x14ac:dyDescent="0.35">
      <c r="O2338">
        <v>289184</v>
      </c>
      <c r="P2338" s="10">
        <f>SUMIF(TransactionData!$A$2:$A$7396,TransactionAnalysis!O2338,TransactionData!$M$2:$M$7396)</f>
        <v>3.75</v>
      </c>
    </row>
    <row r="2339" spans="15:16" x14ac:dyDescent="0.35">
      <c r="O2339">
        <v>289183</v>
      </c>
      <c r="P2339" s="10">
        <f>SUMIF(TransactionData!$A$2:$A$7396,TransactionAnalysis!O2339,TransactionData!$M$2:$M$7396)</f>
        <v>21.95</v>
      </c>
    </row>
    <row r="2340" spans="15:16" x14ac:dyDescent="0.35">
      <c r="O2340">
        <v>289182</v>
      </c>
      <c r="P2340" s="10">
        <f>SUMIF(TransactionData!$A$2:$A$7396,TransactionAnalysis!O2340,TransactionData!$M$2:$M$7396)</f>
        <v>3.5</v>
      </c>
    </row>
    <row r="2341" spans="15:16" x14ac:dyDescent="0.35">
      <c r="O2341">
        <v>289181</v>
      </c>
      <c r="P2341" s="10">
        <f>SUMIF(TransactionData!$A$2:$A$7396,TransactionAnalysis!O2341,TransactionData!$M$2:$M$7396)</f>
        <v>3.5</v>
      </c>
    </row>
    <row r="2342" spans="15:16" x14ac:dyDescent="0.35">
      <c r="O2342">
        <v>289180</v>
      </c>
      <c r="P2342" s="10">
        <f>SUMIF(TransactionData!$A$2:$A$7396,TransactionAnalysis!O2342,TransactionData!$M$2:$M$7396)</f>
        <v>3.5</v>
      </c>
    </row>
    <row r="2343" spans="15:16" x14ac:dyDescent="0.35">
      <c r="O2343">
        <v>289179</v>
      </c>
      <c r="P2343" s="10">
        <f>SUMIF(TransactionData!$A$2:$A$7396,TransactionAnalysis!O2343,TransactionData!$M$2:$M$7396)</f>
        <v>4.25</v>
      </c>
    </row>
    <row r="2344" spans="15:16" x14ac:dyDescent="0.35">
      <c r="O2344">
        <v>289177</v>
      </c>
      <c r="P2344" s="10">
        <f>SUMIF(TransactionData!$A$2:$A$7396,TransactionAnalysis!O2344,TransactionData!$M$2:$M$7396)</f>
        <v>7</v>
      </c>
    </row>
    <row r="2345" spans="15:16" x14ac:dyDescent="0.35">
      <c r="O2345">
        <v>289175</v>
      </c>
      <c r="P2345" s="10">
        <f>SUMIF(TransactionData!$A$2:$A$7396,TransactionAnalysis!O2345,TransactionData!$M$2:$M$7396)</f>
        <v>18.45</v>
      </c>
    </row>
    <row r="2346" spans="15:16" x14ac:dyDescent="0.35">
      <c r="O2346">
        <v>289174</v>
      </c>
      <c r="P2346" s="10">
        <f>SUMIF(TransactionData!$A$2:$A$7396,TransactionAnalysis!O2346,TransactionData!$M$2:$M$7396)</f>
        <v>21.75</v>
      </c>
    </row>
    <row r="2347" spans="15:16" x14ac:dyDescent="0.35">
      <c r="O2347">
        <v>289173</v>
      </c>
      <c r="P2347" s="10">
        <f>SUMIF(TransactionData!$A$2:$A$7396,TransactionAnalysis!O2347,TransactionData!$M$2:$M$7396)</f>
        <v>4.25</v>
      </c>
    </row>
    <row r="2348" spans="15:16" x14ac:dyDescent="0.35">
      <c r="O2348">
        <v>289172</v>
      </c>
      <c r="P2348" s="10">
        <f>SUMIF(TransactionData!$A$2:$A$7396,TransactionAnalysis!O2348,TransactionData!$M$2:$M$7396)</f>
        <v>4.5</v>
      </c>
    </row>
    <row r="2349" spans="15:16" x14ac:dyDescent="0.35">
      <c r="O2349">
        <v>289171</v>
      </c>
      <c r="P2349" s="10">
        <f>SUMIF(TransactionData!$A$2:$A$7396,TransactionAnalysis!O2349,TransactionData!$M$2:$M$7396)</f>
        <v>22.2</v>
      </c>
    </row>
    <row r="2350" spans="15:16" x14ac:dyDescent="0.35">
      <c r="O2350">
        <v>289170</v>
      </c>
      <c r="P2350" s="10">
        <f>SUMIF(TransactionData!$A$2:$A$7396,TransactionAnalysis!O2350,TransactionData!$M$2:$M$7396)</f>
        <v>14.95</v>
      </c>
    </row>
    <row r="2351" spans="15:16" x14ac:dyDescent="0.35">
      <c r="O2351">
        <v>289169</v>
      </c>
      <c r="P2351" s="10">
        <f>SUMIF(TransactionData!$A$2:$A$7396,TransactionAnalysis!O2351,TransactionData!$M$2:$M$7396)</f>
        <v>2.25</v>
      </c>
    </row>
    <row r="2352" spans="15:16" x14ac:dyDescent="0.35">
      <c r="O2352">
        <v>289168</v>
      </c>
      <c r="P2352" s="10">
        <f>SUMIF(TransactionData!$A$2:$A$7396,TransactionAnalysis!O2352,TransactionData!$M$2:$M$7396)</f>
        <v>12.95</v>
      </c>
    </row>
    <row r="2353" spans="15:16" x14ac:dyDescent="0.35">
      <c r="O2353">
        <v>289167</v>
      </c>
      <c r="P2353" s="10">
        <f>SUMIF(TransactionData!$A$2:$A$7396,TransactionAnalysis!O2353,TransactionData!$M$2:$M$7396)</f>
        <v>4.25</v>
      </c>
    </row>
    <row r="2354" spans="15:16" x14ac:dyDescent="0.35">
      <c r="O2354">
        <v>289166</v>
      </c>
      <c r="P2354" s="10">
        <f>SUMIF(TransactionData!$A$2:$A$7396,TransactionAnalysis!O2354,TransactionData!$M$2:$M$7396)</f>
        <v>3.75</v>
      </c>
    </row>
    <row r="2355" spans="15:16" x14ac:dyDescent="0.35">
      <c r="O2355">
        <v>289165</v>
      </c>
      <c r="P2355" s="10">
        <f>SUMIF(TransactionData!$A$2:$A$7396,TransactionAnalysis!O2355,TransactionData!$M$2:$M$7396)</f>
        <v>8.5</v>
      </c>
    </row>
    <row r="2356" spans="15:16" x14ac:dyDescent="0.35">
      <c r="O2356">
        <v>289162</v>
      </c>
      <c r="P2356" s="10">
        <f>SUMIF(TransactionData!$A$2:$A$7396,TransactionAnalysis!O2356,TransactionData!$M$2:$M$7396)</f>
        <v>9</v>
      </c>
    </row>
    <row r="2357" spans="15:16" x14ac:dyDescent="0.35">
      <c r="O2357">
        <v>289161</v>
      </c>
      <c r="P2357" s="10">
        <f>SUMIF(TransactionData!$A$2:$A$7396,TransactionAnalysis!O2357,TransactionData!$M$2:$M$7396)</f>
        <v>3.5</v>
      </c>
    </row>
    <row r="2358" spans="15:16" x14ac:dyDescent="0.35">
      <c r="O2358">
        <v>289160</v>
      </c>
      <c r="P2358" s="10">
        <f>SUMIF(TransactionData!$A$2:$A$7396,TransactionAnalysis!O2358,TransactionData!$M$2:$M$7396)</f>
        <v>3</v>
      </c>
    </row>
    <row r="2359" spans="15:16" x14ac:dyDescent="0.35">
      <c r="O2359">
        <v>289158</v>
      </c>
      <c r="P2359" s="10">
        <f>SUMIF(TransactionData!$A$2:$A$7396,TransactionAnalysis!O2359,TransactionData!$M$2:$M$7396)</f>
        <v>3.75</v>
      </c>
    </row>
    <row r="2360" spans="15:16" x14ac:dyDescent="0.35">
      <c r="O2360">
        <v>289157</v>
      </c>
      <c r="P2360" s="10">
        <f>SUMIF(TransactionData!$A$2:$A$7396,TransactionAnalysis!O2360,TransactionData!$M$2:$M$7396)</f>
        <v>1.25</v>
      </c>
    </row>
    <row r="2361" spans="15:16" x14ac:dyDescent="0.35">
      <c r="O2361">
        <v>289156</v>
      </c>
      <c r="P2361" s="10">
        <f>SUMIF(TransactionData!$A$2:$A$7396,TransactionAnalysis!O2361,TransactionData!$M$2:$M$7396)</f>
        <v>5</v>
      </c>
    </row>
    <row r="2362" spans="15:16" x14ac:dyDescent="0.35">
      <c r="O2362">
        <v>289155</v>
      </c>
      <c r="P2362" s="10">
        <f>SUMIF(TransactionData!$A$2:$A$7396,TransactionAnalysis!O2362,TransactionData!$M$2:$M$7396)</f>
        <v>3.75</v>
      </c>
    </row>
    <row r="2363" spans="15:16" x14ac:dyDescent="0.35">
      <c r="O2363">
        <v>289154</v>
      </c>
      <c r="P2363" s="10">
        <f>SUMIF(TransactionData!$A$2:$A$7396,TransactionAnalysis!O2363,TransactionData!$M$2:$M$7396)</f>
        <v>6.25</v>
      </c>
    </row>
    <row r="2364" spans="15:16" x14ac:dyDescent="0.35">
      <c r="O2364">
        <v>289153</v>
      </c>
      <c r="P2364" s="10">
        <f>SUMIF(TransactionData!$A$2:$A$7396,TransactionAnalysis!O2364,TransactionData!$M$2:$M$7396)</f>
        <v>4.75</v>
      </c>
    </row>
    <row r="2365" spans="15:16" x14ac:dyDescent="0.35">
      <c r="O2365">
        <v>289151</v>
      </c>
      <c r="P2365" s="10">
        <f>SUMIF(TransactionData!$A$2:$A$7396,TransactionAnalysis!O2365,TransactionData!$M$2:$M$7396)</f>
        <v>14.95</v>
      </c>
    </row>
    <row r="2366" spans="15:16" x14ac:dyDescent="0.35">
      <c r="O2366">
        <v>289150</v>
      </c>
      <c r="P2366" s="10">
        <f>SUMIF(TransactionData!$A$2:$A$7396,TransactionAnalysis!O2366,TransactionData!$M$2:$M$7396)</f>
        <v>29.9</v>
      </c>
    </row>
    <row r="2367" spans="15:16" x14ac:dyDescent="0.35">
      <c r="O2367">
        <v>289149</v>
      </c>
      <c r="P2367" s="10">
        <f>SUMIF(TransactionData!$A$2:$A$7396,TransactionAnalysis!O2367,TransactionData!$M$2:$M$7396)</f>
        <v>11</v>
      </c>
    </row>
    <row r="2368" spans="15:16" x14ac:dyDescent="0.35">
      <c r="O2368">
        <v>289148</v>
      </c>
      <c r="P2368" s="10">
        <f>SUMIF(TransactionData!$A$2:$A$7396,TransactionAnalysis!O2368,TransactionData!$M$2:$M$7396)</f>
        <v>3</v>
      </c>
    </row>
    <row r="2369" spans="15:16" x14ac:dyDescent="0.35">
      <c r="O2369">
        <v>289147</v>
      </c>
      <c r="P2369" s="10">
        <f>SUMIF(TransactionData!$A$2:$A$7396,TransactionAnalysis!O2369,TransactionData!$M$2:$M$7396)</f>
        <v>2.75</v>
      </c>
    </row>
    <row r="2370" spans="15:16" x14ac:dyDescent="0.35">
      <c r="O2370">
        <v>289146</v>
      </c>
      <c r="P2370" s="10">
        <f>SUMIF(TransactionData!$A$2:$A$7396,TransactionAnalysis!O2370,TransactionData!$M$2:$M$7396)</f>
        <v>5</v>
      </c>
    </row>
    <row r="2371" spans="15:16" x14ac:dyDescent="0.35">
      <c r="O2371">
        <v>289145</v>
      </c>
      <c r="P2371" s="10">
        <f>SUMIF(TransactionData!$A$2:$A$7396,TransactionAnalysis!O2371,TransactionData!$M$2:$M$7396)</f>
        <v>10.25</v>
      </c>
    </row>
    <row r="2372" spans="15:16" x14ac:dyDescent="0.35">
      <c r="O2372">
        <v>289144</v>
      </c>
      <c r="P2372" s="10">
        <f>SUMIF(TransactionData!$A$2:$A$7396,TransactionAnalysis!O2372,TransactionData!$M$2:$M$7396)</f>
        <v>2.75</v>
      </c>
    </row>
    <row r="2373" spans="15:16" x14ac:dyDescent="0.35">
      <c r="O2373">
        <v>289143</v>
      </c>
      <c r="P2373" s="10">
        <f>SUMIF(TransactionData!$A$2:$A$7396,TransactionAnalysis!O2373,TransactionData!$M$2:$M$7396)</f>
        <v>5.75</v>
      </c>
    </row>
    <row r="2374" spans="15:16" x14ac:dyDescent="0.35">
      <c r="O2374">
        <v>289142</v>
      </c>
      <c r="P2374" s="10">
        <f>SUMIF(TransactionData!$A$2:$A$7396,TransactionAnalysis!O2374,TransactionData!$M$2:$M$7396)</f>
        <v>13.25</v>
      </c>
    </row>
    <row r="2375" spans="15:16" x14ac:dyDescent="0.35">
      <c r="O2375">
        <v>289141</v>
      </c>
      <c r="P2375" s="10">
        <f>SUMIF(TransactionData!$A$2:$A$7396,TransactionAnalysis!O2375,TransactionData!$M$2:$M$7396)</f>
        <v>3.75</v>
      </c>
    </row>
    <row r="2376" spans="15:16" x14ac:dyDescent="0.35">
      <c r="O2376">
        <v>289140</v>
      </c>
      <c r="P2376" s="10">
        <f>SUMIF(TransactionData!$A$2:$A$7396,TransactionAnalysis!O2376,TransactionData!$M$2:$M$7396)</f>
        <v>2.75</v>
      </c>
    </row>
    <row r="2377" spans="15:16" x14ac:dyDescent="0.35">
      <c r="O2377">
        <v>289139</v>
      </c>
      <c r="P2377" s="10">
        <f>SUMIF(TransactionData!$A$2:$A$7396,TransactionAnalysis!O2377,TransactionData!$M$2:$M$7396)</f>
        <v>2</v>
      </c>
    </row>
    <row r="2378" spans="15:16" x14ac:dyDescent="0.35">
      <c r="O2378">
        <v>289138</v>
      </c>
      <c r="P2378" s="10">
        <f>SUMIF(TransactionData!$A$2:$A$7396,TransactionAnalysis!O2378,TransactionData!$M$2:$M$7396)</f>
        <v>5.75</v>
      </c>
    </row>
    <row r="2379" spans="15:16" x14ac:dyDescent="0.35">
      <c r="O2379">
        <v>289137</v>
      </c>
      <c r="P2379" s="10">
        <f>SUMIF(TransactionData!$A$2:$A$7396,TransactionAnalysis!O2379,TransactionData!$M$2:$M$7396)</f>
        <v>2.75</v>
      </c>
    </row>
    <row r="2380" spans="15:16" x14ac:dyDescent="0.35">
      <c r="O2380">
        <v>289136</v>
      </c>
      <c r="P2380" s="10">
        <f>SUMIF(TransactionData!$A$2:$A$7396,TransactionAnalysis!O2380,TransactionData!$M$2:$M$7396)</f>
        <v>3.75</v>
      </c>
    </row>
    <row r="2381" spans="15:16" x14ac:dyDescent="0.35">
      <c r="O2381">
        <v>289135</v>
      </c>
      <c r="P2381" s="10">
        <f>SUMIF(TransactionData!$A$2:$A$7396,TransactionAnalysis!O2381,TransactionData!$M$2:$M$7396)</f>
        <v>2.75</v>
      </c>
    </row>
    <row r="2382" spans="15:16" x14ac:dyDescent="0.35">
      <c r="O2382">
        <v>289134</v>
      </c>
      <c r="P2382" s="10">
        <f>SUMIF(TransactionData!$A$2:$A$7396,TransactionAnalysis!O2382,TransactionData!$M$2:$M$7396)</f>
        <v>5</v>
      </c>
    </row>
    <row r="2383" spans="15:16" x14ac:dyDescent="0.35">
      <c r="O2383">
        <v>289133</v>
      </c>
      <c r="P2383" s="10">
        <f>SUMIF(TransactionData!$A$2:$A$7396,TransactionAnalysis!O2383,TransactionData!$M$2:$M$7396)</f>
        <v>5.75</v>
      </c>
    </row>
    <row r="2384" spans="15:16" x14ac:dyDescent="0.35">
      <c r="O2384">
        <v>289132</v>
      </c>
      <c r="P2384" s="10">
        <f>SUMIF(TransactionData!$A$2:$A$7396,TransactionAnalysis!O2384,TransactionData!$M$2:$M$7396)</f>
        <v>3</v>
      </c>
    </row>
    <row r="2385" spans="15:16" x14ac:dyDescent="0.35">
      <c r="O2385">
        <v>289131</v>
      </c>
      <c r="P2385" s="10">
        <f>SUMIF(TransactionData!$A$2:$A$7396,TransactionAnalysis!O2385,TransactionData!$M$2:$M$7396)</f>
        <v>3.75</v>
      </c>
    </row>
    <row r="2386" spans="15:16" x14ac:dyDescent="0.35">
      <c r="O2386">
        <v>289130</v>
      </c>
      <c r="P2386" s="10">
        <f>SUMIF(TransactionData!$A$2:$A$7396,TransactionAnalysis!O2386,TransactionData!$M$2:$M$7396)</f>
        <v>2.75</v>
      </c>
    </row>
    <row r="2387" spans="15:16" x14ac:dyDescent="0.35">
      <c r="O2387">
        <v>289129</v>
      </c>
      <c r="P2387" s="10">
        <f>SUMIF(TransactionData!$A$2:$A$7396,TransactionAnalysis!O2387,TransactionData!$M$2:$M$7396)</f>
        <v>3</v>
      </c>
    </row>
    <row r="2388" spans="15:16" x14ac:dyDescent="0.35">
      <c r="O2388">
        <v>289128</v>
      </c>
      <c r="P2388" s="10">
        <f>SUMIF(TransactionData!$A$2:$A$7396,TransactionAnalysis!O2388,TransactionData!$M$2:$M$7396)</f>
        <v>3.75</v>
      </c>
    </row>
    <row r="2389" spans="15:16" x14ac:dyDescent="0.35">
      <c r="O2389">
        <v>289127</v>
      </c>
      <c r="P2389" s="10">
        <f>SUMIF(TransactionData!$A$2:$A$7396,TransactionAnalysis!O2389,TransactionData!$M$2:$M$7396)</f>
        <v>2.75</v>
      </c>
    </row>
    <row r="2390" spans="15:16" x14ac:dyDescent="0.35">
      <c r="O2390">
        <v>289126</v>
      </c>
      <c r="P2390" s="10">
        <f>SUMIF(TransactionData!$A$2:$A$7396,TransactionAnalysis!O2390,TransactionData!$M$2:$M$7396)</f>
        <v>5.75</v>
      </c>
    </row>
    <row r="2391" spans="15:16" x14ac:dyDescent="0.35">
      <c r="O2391">
        <v>289125</v>
      </c>
      <c r="P2391" s="10">
        <f>SUMIF(TransactionData!$A$2:$A$7396,TransactionAnalysis!O2391,TransactionData!$M$2:$M$7396)</f>
        <v>2</v>
      </c>
    </row>
    <row r="2392" spans="15:16" x14ac:dyDescent="0.35">
      <c r="O2392">
        <v>289124</v>
      </c>
      <c r="P2392" s="10">
        <f>SUMIF(TransactionData!$A$2:$A$7396,TransactionAnalysis!O2392,TransactionData!$M$2:$M$7396)</f>
        <v>5.75</v>
      </c>
    </row>
    <row r="2393" spans="15:16" x14ac:dyDescent="0.35">
      <c r="O2393">
        <v>289123</v>
      </c>
      <c r="P2393" s="10">
        <f>SUMIF(TransactionData!$A$2:$A$7396,TransactionAnalysis!O2393,TransactionData!$M$2:$M$7396)</f>
        <v>2</v>
      </c>
    </row>
    <row r="2394" spans="15:16" x14ac:dyDescent="0.35">
      <c r="O2394">
        <v>289122</v>
      </c>
      <c r="P2394" s="10">
        <f>SUMIF(TransactionData!$A$2:$A$7396,TransactionAnalysis!O2394,TransactionData!$M$2:$M$7396)</f>
        <v>5.75</v>
      </c>
    </row>
    <row r="2395" spans="15:16" x14ac:dyDescent="0.35">
      <c r="O2395">
        <v>289121</v>
      </c>
      <c r="P2395" s="10">
        <f>SUMIF(TransactionData!$A$2:$A$7396,TransactionAnalysis!O2395,TransactionData!$M$2:$M$7396)</f>
        <v>10.75</v>
      </c>
    </row>
    <row r="2396" spans="15:16" x14ac:dyDescent="0.35">
      <c r="O2396">
        <v>289120</v>
      </c>
      <c r="P2396" s="10">
        <f>SUMIF(TransactionData!$A$2:$A$7396,TransactionAnalysis!O2396,TransactionData!$M$2:$M$7396)</f>
        <v>2.75</v>
      </c>
    </row>
    <row r="2397" spans="15:16" x14ac:dyDescent="0.35">
      <c r="O2397">
        <v>289119</v>
      </c>
      <c r="P2397" s="10">
        <f>SUMIF(TransactionData!$A$2:$A$7396,TransactionAnalysis!O2397,TransactionData!$M$2:$M$7396)</f>
        <v>5.75</v>
      </c>
    </row>
    <row r="2398" spans="15:16" x14ac:dyDescent="0.35">
      <c r="O2398">
        <v>289118</v>
      </c>
      <c r="P2398" s="10">
        <f>SUMIF(TransactionData!$A$2:$A$7396,TransactionAnalysis!O2398,TransactionData!$M$2:$M$7396)</f>
        <v>4.75</v>
      </c>
    </row>
    <row r="2399" spans="15:16" x14ac:dyDescent="0.35">
      <c r="O2399">
        <v>289117</v>
      </c>
      <c r="P2399" s="10">
        <f>SUMIF(TransactionData!$A$2:$A$7396,TransactionAnalysis!O2399,TransactionData!$M$2:$M$7396)</f>
        <v>3.5</v>
      </c>
    </row>
    <row r="2400" spans="15:16" x14ac:dyDescent="0.35">
      <c r="O2400">
        <v>289116</v>
      </c>
      <c r="P2400" s="10">
        <f>SUMIF(TransactionData!$A$2:$A$7396,TransactionAnalysis!O2400,TransactionData!$M$2:$M$7396)</f>
        <v>11.5</v>
      </c>
    </row>
    <row r="2401" spans="15:16" x14ac:dyDescent="0.35">
      <c r="O2401">
        <v>289115</v>
      </c>
      <c r="P2401" s="10">
        <f>SUMIF(TransactionData!$A$2:$A$7396,TransactionAnalysis!O2401,TransactionData!$M$2:$M$7396)</f>
        <v>4.75</v>
      </c>
    </row>
    <row r="2402" spans="15:16" x14ac:dyDescent="0.35">
      <c r="O2402">
        <v>289114</v>
      </c>
      <c r="P2402" s="10">
        <f>SUMIF(TransactionData!$A$2:$A$7396,TransactionAnalysis!O2402,TransactionData!$M$2:$M$7396)</f>
        <v>3.75</v>
      </c>
    </row>
    <row r="2403" spans="15:16" x14ac:dyDescent="0.35">
      <c r="O2403">
        <v>289113</v>
      </c>
      <c r="P2403" s="10">
        <f>SUMIF(TransactionData!$A$2:$A$7396,TransactionAnalysis!O2403,TransactionData!$M$2:$M$7396)</f>
        <v>2.75</v>
      </c>
    </row>
    <row r="2404" spans="15:16" x14ac:dyDescent="0.35">
      <c r="O2404">
        <v>289112</v>
      </c>
      <c r="P2404" s="10">
        <f>SUMIF(TransactionData!$A$2:$A$7396,TransactionAnalysis!O2404,TransactionData!$M$2:$M$7396)</f>
        <v>2</v>
      </c>
    </row>
    <row r="2405" spans="15:16" x14ac:dyDescent="0.35">
      <c r="O2405">
        <v>289497</v>
      </c>
      <c r="P2405" s="10">
        <f>SUMIF(TransactionData!$A$2:$A$7396,TransactionAnalysis!O2405,TransactionData!$M$2:$M$7396)</f>
        <v>9</v>
      </c>
    </row>
    <row r="2406" spans="15:16" x14ac:dyDescent="0.35">
      <c r="O2406">
        <v>289496</v>
      </c>
      <c r="P2406" s="10">
        <f>SUMIF(TransactionData!$A$2:$A$7396,TransactionAnalysis!O2406,TransactionData!$M$2:$M$7396)</f>
        <v>12.95</v>
      </c>
    </row>
    <row r="2407" spans="15:16" x14ac:dyDescent="0.35">
      <c r="O2407">
        <v>289495</v>
      </c>
      <c r="P2407" s="10">
        <f>SUMIF(TransactionData!$A$2:$A$7396,TransactionAnalysis!O2407,TransactionData!$M$2:$M$7396)</f>
        <v>4.5</v>
      </c>
    </row>
    <row r="2408" spans="15:16" x14ac:dyDescent="0.35">
      <c r="O2408">
        <v>289494</v>
      </c>
      <c r="P2408" s="10">
        <f>SUMIF(TransactionData!$A$2:$A$7396,TransactionAnalysis!O2408,TransactionData!$M$2:$M$7396)</f>
        <v>4.25</v>
      </c>
    </row>
    <row r="2409" spans="15:16" x14ac:dyDescent="0.35">
      <c r="O2409">
        <v>289493</v>
      </c>
      <c r="P2409" s="10">
        <f>SUMIF(TransactionData!$A$2:$A$7396,TransactionAnalysis!O2409,TransactionData!$M$2:$M$7396)</f>
        <v>10</v>
      </c>
    </row>
    <row r="2410" spans="15:16" x14ac:dyDescent="0.35">
      <c r="O2410">
        <v>289492</v>
      </c>
      <c r="P2410" s="10">
        <f>SUMIF(TransactionData!$A$2:$A$7396,TransactionAnalysis!O2410,TransactionData!$M$2:$M$7396)</f>
        <v>4.25</v>
      </c>
    </row>
    <row r="2411" spans="15:16" x14ac:dyDescent="0.35">
      <c r="O2411">
        <v>289491</v>
      </c>
      <c r="P2411" s="10">
        <f>SUMIF(TransactionData!$A$2:$A$7396,TransactionAnalysis!O2411,TransactionData!$M$2:$M$7396)</f>
        <v>2.25</v>
      </c>
    </row>
    <row r="2412" spans="15:16" x14ac:dyDescent="0.35">
      <c r="O2412">
        <v>289490</v>
      </c>
      <c r="P2412" s="10">
        <f>SUMIF(TransactionData!$A$2:$A$7396,TransactionAnalysis!O2412,TransactionData!$M$2:$M$7396)</f>
        <v>14.95</v>
      </c>
    </row>
    <row r="2413" spans="15:16" x14ac:dyDescent="0.35">
      <c r="O2413">
        <v>289489</v>
      </c>
      <c r="P2413" s="10">
        <f>SUMIF(TransactionData!$A$2:$A$7396,TransactionAnalysis!O2413,TransactionData!$M$2:$M$7396)</f>
        <v>9.75</v>
      </c>
    </row>
    <row r="2414" spans="15:16" x14ac:dyDescent="0.35">
      <c r="O2414">
        <v>289488</v>
      </c>
      <c r="P2414" s="10">
        <f>SUMIF(TransactionData!$A$2:$A$7396,TransactionAnalysis!O2414,TransactionData!$M$2:$M$7396)</f>
        <v>3.75</v>
      </c>
    </row>
    <row r="2415" spans="15:16" x14ac:dyDescent="0.35">
      <c r="O2415">
        <v>289487</v>
      </c>
      <c r="P2415" s="10">
        <f>SUMIF(TransactionData!$A$2:$A$7396,TransactionAnalysis!O2415,TransactionData!$M$2:$M$7396)</f>
        <v>4.25</v>
      </c>
    </row>
    <row r="2416" spans="15:16" x14ac:dyDescent="0.35">
      <c r="O2416">
        <v>289486</v>
      </c>
      <c r="P2416" s="10">
        <f>SUMIF(TransactionData!$A$2:$A$7396,TransactionAnalysis!O2416,TransactionData!$M$2:$M$7396)</f>
        <v>2.25</v>
      </c>
    </row>
    <row r="2417" spans="15:16" x14ac:dyDescent="0.35">
      <c r="O2417">
        <v>289485</v>
      </c>
      <c r="P2417" s="10">
        <f>SUMIF(TransactionData!$A$2:$A$7396,TransactionAnalysis!O2417,TransactionData!$M$2:$M$7396)</f>
        <v>4.75</v>
      </c>
    </row>
    <row r="2418" spans="15:16" x14ac:dyDescent="0.35">
      <c r="O2418">
        <v>289483</v>
      </c>
      <c r="P2418" s="10">
        <f>SUMIF(TransactionData!$A$2:$A$7396,TransactionAnalysis!O2418,TransactionData!$M$2:$M$7396)</f>
        <v>4.25</v>
      </c>
    </row>
    <row r="2419" spans="15:16" x14ac:dyDescent="0.35">
      <c r="O2419">
        <v>289482</v>
      </c>
      <c r="P2419" s="10">
        <f>SUMIF(TransactionData!$A$2:$A$7396,TransactionAnalysis!O2419,TransactionData!$M$2:$M$7396)</f>
        <v>3</v>
      </c>
    </row>
    <row r="2420" spans="15:16" x14ac:dyDescent="0.35">
      <c r="O2420">
        <v>289481</v>
      </c>
      <c r="P2420" s="10">
        <f>SUMIF(TransactionData!$A$2:$A$7396,TransactionAnalysis!O2420,TransactionData!$M$2:$M$7396)</f>
        <v>3.75</v>
      </c>
    </row>
    <row r="2421" spans="15:16" x14ac:dyDescent="0.35">
      <c r="O2421">
        <v>289480</v>
      </c>
      <c r="P2421" s="10">
        <f>SUMIF(TransactionData!$A$2:$A$7396,TransactionAnalysis!O2421,TransactionData!$M$2:$M$7396)</f>
        <v>4.25</v>
      </c>
    </row>
    <row r="2422" spans="15:16" x14ac:dyDescent="0.35">
      <c r="O2422">
        <v>289479</v>
      </c>
      <c r="P2422" s="10">
        <f>SUMIF(TransactionData!$A$2:$A$7396,TransactionAnalysis!O2422,TransactionData!$M$2:$M$7396)</f>
        <v>1.25</v>
      </c>
    </row>
    <row r="2423" spans="15:16" x14ac:dyDescent="0.35">
      <c r="O2423">
        <v>289478</v>
      </c>
      <c r="P2423" s="10">
        <f>SUMIF(TransactionData!$A$2:$A$7396,TransactionAnalysis!O2423,TransactionData!$M$2:$M$7396)</f>
        <v>9.5</v>
      </c>
    </row>
    <row r="2424" spans="15:16" x14ac:dyDescent="0.35">
      <c r="O2424">
        <v>289477</v>
      </c>
      <c r="P2424" s="10">
        <f>SUMIF(TransactionData!$A$2:$A$7396,TransactionAnalysis!O2424,TransactionData!$M$2:$M$7396)</f>
        <v>14.95</v>
      </c>
    </row>
    <row r="2425" spans="15:16" x14ac:dyDescent="0.35">
      <c r="O2425">
        <v>289476</v>
      </c>
      <c r="P2425" s="10">
        <f>SUMIF(TransactionData!$A$2:$A$7396,TransactionAnalysis!O2425,TransactionData!$M$2:$M$7396)</f>
        <v>5.5</v>
      </c>
    </row>
    <row r="2426" spans="15:16" x14ac:dyDescent="0.35">
      <c r="O2426">
        <v>289475</v>
      </c>
      <c r="P2426" s="10">
        <f>SUMIF(TransactionData!$A$2:$A$7396,TransactionAnalysis!O2426,TransactionData!$M$2:$M$7396)</f>
        <v>4.75</v>
      </c>
    </row>
    <row r="2427" spans="15:16" x14ac:dyDescent="0.35">
      <c r="O2427">
        <v>289474</v>
      </c>
      <c r="P2427" s="10">
        <f>SUMIF(TransactionData!$A$2:$A$7396,TransactionAnalysis!O2427,TransactionData!$M$2:$M$7396)</f>
        <v>4.75</v>
      </c>
    </row>
    <row r="2428" spans="15:16" x14ac:dyDescent="0.35">
      <c r="O2428">
        <v>289473</v>
      </c>
      <c r="P2428" s="10">
        <f>SUMIF(TransactionData!$A$2:$A$7396,TransactionAnalysis!O2428,TransactionData!$M$2:$M$7396)</f>
        <v>5.5</v>
      </c>
    </row>
    <row r="2429" spans="15:16" x14ac:dyDescent="0.35">
      <c r="O2429">
        <v>289472</v>
      </c>
      <c r="P2429" s="10">
        <f>SUMIF(TransactionData!$A$2:$A$7396,TransactionAnalysis!O2429,TransactionData!$M$2:$M$7396)</f>
        <v>3.5</v>
      </c>
    </row>
    <row r="2430" spans="15:16" x14ac:dyDescent="0.35">
      <c r="O2430">
        <v>289470</v>
      </c>
      <c r="P2430" s="10">
        <f>SUMIF(TransactionData!$A$2:$A$7396,TransactionAnalysis!O2430,TransactionData!$M$2:$M$7396)</f>
        <v>3.5</v>
      </c>
    </row>
    <row r="2431" spans="15:16" x14ac:dyDescent="0.35">
      <c r="O2431">
        <v>289468</v>
      </c>
      <c r="P2431" s="10">
        <f>SUMIF(TransactionData!$A$2:$A$7396,TransactionAnalysis!O2431,TransactionData!$M$2:$M$7396)</f>
        <v>4.25</v>
      </c>
    </row>
    <row r="2432" spans="15:16" x14ac:dyDescent="0.35">
      <c r="O2432">
        <v>289467</v>
      </c>
      <c r="P2432" s="10">
        <f>SUMIF(TransactionData!$A$2:$A$7396,TransactionAnalysis!O2432,TransactionData!$M$2:$M$7396)</f>
        <v>5.5</v>
      </c>
    </row>
    <row r="2433" spans="15:16" x14ac:dyDescent="0.35">
      <c r="O2433">
        <v>289466</v>
      </c>
      <c r="P2433" s="10">
        <f>SUMIF(TransactionData!$A$2:$A$7396,TransactionAnalysis!O2433,TransactionData!$M$2:$M$7396)</f>
        <v>5.5</v>
      </c>
    </row>
    <row r="2434" spans="15:16" x14ac:dyDescent="0.35">
      <c r="O2434">
        <v>289463</v>
      </c>
      <c r="P2434" s="10">
        <f>SUMIF(TransactionData!$A$2:$A$7396,TransactionAnalysis!O2434,TransactionData!$M$2:$M$7396)</f>
        <v>2.5</v>
      </c>
    </row>
    <row r="2435" spans="15:16" x14ac:dyDescent="0.35">
      <c r="O2435">
        <v>289462</v>
      </c>
      <c r="P2435" s="10">
        <f>SUMIF(TransactionData!$A$2:$A$7396,TransactionAnalysis!O2435,TransactionData!$M$2:$M$7396)</f>
        <v>3</v>
      </c>
    </row>
    <row r="2436" spans="15:16" x14ac:dyDescent="0.35">
      <c r="O2436">
        <v>289461</v>
      </c>
      <c r="P2436" s="10">
        <f>SUMIF(TransactionData!$A$2:$A$7396,TransactionAnalysis!O2436,TransactionData!$M$2:$M$7396)</f>
        <v>11.5</v>
      </c>
    </row>
    <row r="2437" spans="15:16" x14ac:dyDescent="0.35">
      <c r="O2437">
        <v>289460</v>
      </c>
      <c r="P2437" s="10">
        <f>SUMIF(TransactionData!$A$2:$A$7396,TransactionAnalysis!O2437,TransactionData!$M$2:$M$7396)</f>
        <v>15</v>
      </c>
    </row>
    <row r="2438" spans="15:16" x14ac:dyDescent="0.35">
      <c r="O2438">
        <v>289459</v>
      </c>
      <c r="P2438" s="10">
        <f>SUMIF(TransactionData!$A$2:$A$7396,TransactionAnalysis!O2438,TransactionData!$M$2:$M$7396)</f>
        <v>5.5</v>
      </c>
    </row>
    <row r="2439" spans="15:16" x14ac:dyDescent="0.35">
      <c r="O2439">
        <v>289457</v>
      </c>
      <c r="P2439" s="10">
        <f>SUMIF(TransactionData!$A$2:$A$7396,TransactionAnalysis!O2439,TransactionData!$M$2:$M$7396)</f>
        <v>3.5</v>
      </c>
    </row>
    <row r="2440" spans="15:16" x14ac:dyDescent="0.35">
      <c r="O2440">
        <v>289456</v>
      </c>
      <c r="P2440" s="10">
        <f>SUMIF(TransactionData!$A$2:$A$7396,TransactionAnalysis!O2440,TransactionData!$M$2:$M$7396)</f>
        <v>3.5</v>
      </c>
    </row>
    <row r="2441" spans="15:16" x14ac:dyDescent="0.35">
      <c r="O2441">
        <v>289453</v>
      </c>
      <c r="P2441" s="10">
        <f>SUMIF(TransactionData!$A$2:$A$7396,TransactionAnalysis!O2441,TransactionData!$M$2:$M$7396)</f>
        <v>12.75</v>
      </c>
    </row>
    <row r="2442" spans="15:16" x14ac:dyDescent="0.35">
      <c r="O2442">
        <v>289452</v>
      </c>
      <c r="P2442" s="10">
        <f>SUMIF(TransactionData!$A$2:$A$7396,TransactionAnalysis!O2442,TransactionData!$M$2:$M$7396)</f>
        <v>4.25</v>
      </c>
    </row>
    <row r="2443" spans="15:16" x14ac:dyDescent="0.35">
      <c r="O2443">
        <v>289451</v>
      </c>
      <c r="P2443" s="10">
        <f>SUMIF(TransactionData!$A$2:$A$7396,TransactionAnalysis!O2443,TransactionData!$M$2:$M$7396)</f>
        <v>14.95</v>
      </c>
    </row>
    <row r="2444" spans="15:16" x14ac:dyDescent="0.35">
      <c r="O2444">
        <v>289450</v>
      </c>
      <c r="P2444" s="10">
        <f>SUMIF(TransactionData!$A$2:$A$7396,TransactionAnalysis!O2444,TransactionData!$M$2:$M$7396)</f>
        <v>2.25</v>
      </c>
    </row>
    <row r="2445" spans="15:16" x14ac:dyDescent="0.35">
      <c r="O2445">
        <v>289449</v>
      </c>
      <c r="P2445" s="10">
        <f>SUMIF(TransactionData!$A$2:$A$7396,TransactionAnalysis!O2445,TransactionData!$M$2:$M$7396)</f>
        <v>4.75</v>
      </c>
    </row>
    <row r="2446" spans="15:16" x14ac:dyDescent="0.35">
      <c r="O2446">
        <v>289448</v>
      </c>
      <c r="P2446" s="10">
        <f>SUMIF(TransactionData!$A$2:$A$7396,TransactionAnalysis!O2446,TransactionData!$M$2:$M$7396)</f>
        <v>12.25</v>
      </c>
    </row>
    <row r="2447" spans="15:16" x14ac:dyDescent="0.35">
      <c r="O2447">
        <v>289447</v>
      </c>
      <c r="P2447" s="10">
        <f>SUMIF(TransactionData!$A$2:$A$7396,TransactionAnalysis!O2447,TransactionData!$M$2:$M$7396)</f>
        <v>12</v>
      </c>
    </row>
    <row r="2448" spans="15:16" x14ac:dyDescent="0.35">
      <c r="O2448">
        <v>289446</v>
      </c>
      <c r="P2448" s="10">
        <f>SUMIF(TransactionData!$A$2:$A$7396,TransactionAnalysis!O2448,TransactionData!$M$2:$M$7396)</f>
        <v>14.95</v>
      </c>
    </row>
    <row r="2449" spans="15:16" x14ac:dyDescent="0.35">
      <c r="O2449">
        <v>289445</v>
      </c>
      <c r="P2449" s="10">
        <f>SUMIF(TransactionData!$A$2:$A$7396,TransactionAnalysis!O2449,TransactionData!$M$2:$M$7396)</f>
        <v>1.25</v>
      </c>
    </row>
    <row r="2450" spans="15:16" x14ac:dyDescent="0.35">
      <c r="O2450">
        <v>289444</v>
      </c>
      <c r="P2450" s="10">
        <f>SUMIF(TransactionData!$A$2:$A$7396,TransactionAnalysis!O2450,TransactionData!$M$2:$M$7396)</f>
        <v>19.7</v>
      </c>
    </row>
    <row r="2451" spans="15:16" x14ac:dyDescent="0.35">
      <c r="O2451">
        <v>289443</v>
      </c>
      <c r="P2451" s="10">
        <f>SUMIF(TransactionData!$A$2:$A$7396,TransactionAnalysis!O2451,TransactionData!$M$2:$M$7396)</f>
        <v>4.75</v>
      </c>
    </row>
    <row r="2452" spans="15:16" x14ac:dyDescent="0.35">
      <c r="O2452">
        <v>289442</v>
      </c>
      <c r="P2452" s="10">
        <f>SUMIF(TransactionData!$A$2:$A$7396,TransactionAnalysis!O2452,TransactionData!$M$2:$M$7396)</f>
        <v>5.5</v>
      </c>
    </row>
    <row r="2453" spans="15:16" x14ac:dyDescent="0.35">
      <c r="O2453">
        <v>289441</v>
      </c>
      <c r="P2453" s="10">
        <f>SUMIF(TransactionData!$A$2:$A$7396,TransactionAnalysis!O2453,TransactionData!$M$2:$M$7396)</f>
        <v>3.5</v>
      </c>
    </row>
    <row r="2454" spans="15:16" x14ac:dyDescent="0.35">
      <c r="O2454">
        <v>289440</v>
      </c>
      <c r="P2454" s="10">
        <f>SUMIF(TransactionData!$A$2:$A$7396,TransactionAnalysis!O2454,TransactionData!$M$2:$M$7396)</f>
        <v>5.5</v>
      </c>
    </row>
    <row r="2455" spans="15:16" x14ac:dyDescent="0.35">
      <c r="O2455">
        <v>289439</v>
      </c>
      <c r="P2455" s="10">
        <f>SUMIF(TransactionData!$A$2:$A$7396,TransactionAnalysis!O2455,TransactionData!$M$2:$M$7396)</f>
        <v>2</v>
      </c>
    </row>
    <row r="2456" spans="15:16" x14ac:dyDescent="0.35">
      <c r="O2456">
        <v>289438</v>
      </c>
      <c r="P2456" s="10">
        <f>SUMIF(TransactionData!$A$2:$A$7396,TransactionAnalysis!O2456,TransactionData!$M$2:$M$7396)</f>
        <v>4.25</v>
      </c>
    </row>
    <row r="2457" spans="15:16" x14ac:dyDescent="0.35">
      <c r="O2457">
        <v>289437</v>
      </c>
      <c r="P2457" s="10">
        <f>SUMIF(TransactionData!$A$2:$A$7396,TransactionAnalysis!O2457,TransactionData!$M$2:$M$7396)</f>
        <v>3</v>
      </c>
    </row>
    <row r="2458" spans="15:16" x14ac:dyDescent="0.35">
      <c r="O2458">
        <v>289436</v>
      </c>
      <c r="P2458" s="10">
        <f>SUMIF(TransactionData!$A$2:$A$7396,TransactionAnalysis!O2458,TransactionData!$M$2:$M$7396)</f>
        <v>4.25</v>
      </c>
    </row>
    <row r="2459" spans="15:16" x14ac:dyDescent="0.35">
      <c r="O2459">
        <v>289434</v>
      </c>
      <c r="P2459" s="10">
        <f>SUMIF(TransactionData!$A$2:$A$7396,TransactionAnalysis!O2459,TransactionData!$M$2:$M$7396)</f>
        <v>3.5</v>
      </c>
    </row>
    <row r="2460" spans="15:16" x14ac:dyDescent="0.35">
      <c r="O2460">
        <v>289432</v>
      </c>
      <c r="P2460" s="10">
        <f>SUMIF(TransactionData!$A$2:$A$7396,TransactionAnalysis!O2460,TransactionData!$M$2:$M$7396)</f>
        <v>3</v>
      </c>
    </row>
    <row r="2461" spans="15:16" x14ac:dyDescent="0.35">
      <c r="O2461">
        <v>289431</v>
      </c>
      <c r="P2461" s="10">
        <f>SUMIF(TransactionData!$A$2:$A$7396,TransactionAnalysis!O2461,TransactionData!$M$2:$M$7396)</f>
        <v>4.25</v>
      </c>
    </row>
    <row r="2462" spans="15:16" x14ac:dyDescent="0.35">
      <c r="O2462">
        <v>289430</v>
      </c>
      <c r="P2462" s="10">
        <f>SUMIF(TransactionData!$A$2:$A$7396,TransactionAnalysis!O2462,TransactionData!$M$2:$M$7396)</f>
        <v>9.25</v>
      </c>
    </row>
    <row r="2463" spans="15:16" x14ac:dyDescent="0.35">
      <c r="O2463">
        <v>289428</v>
      </c>
      <c r="P2463" s="10">
        <f>SUMIF(TransactionData!$A$2:$A$7396,TransactionAnalysis!O2463,TransactionData!$M$2:$M$7396)</f>
        <v>2.5</v>
      </c>
    </row>
    <row r="2464" spans="15:16" x14ac:dyDescent="0.35">
      <c r="O2464">
        <v>289427</v>
      </c>
      <c r="P2464" s="10">
        <f>SUMIF(TransactionData!$A$2:$A$7396,TransactionAnalysis!O2464,TransactionData!$M$2:$M$7396)</f>
        <v>1.25</v>
      </c>
    </row>
    <row r="2465" spans="15:16" x14ac:dyDescent="0.35">
      <c r="O2465">
        <v>289426</v>
      </c>
      <c r="P2465" s="10">
        <f>SUMIF(TransactionData!$A$2:$A$7396,TransactionAnalysis!O2465,TransactionData!$M$2:$M$7396)</f>
        <v>3</v>
      </c>
    </row>
    <row r="2466" spans="15:16" x14ac:dyDescent="0.35">
      <c r="O2466">
        <v>289424</v>
      </c>
      <c r="P2466" s="10">
        <f>SUMIF(TransactionData!$A$2:$A$7396,TransactionAnalysis!O2466,TransactionData!$M$2:$M$7396)</f>
        <v>11.5</v>
      </c>
    </row>
    <row r="2467" spans="15:16" x14ac:dyDescent="0.35">
      <c r="O2467">
        <v>289423</v>
      </c>
      <c r="P2467" s="10">
        <f>SUMIF(TransactionData!$A$2:$A$7396,TransactionAnalysis!O2467,TransactionData!$M$2:$M$7396)</f>
        <v>47.25</v>
      </c>
    </row>
    <row r="2468" spans="15:16" x14ac:dyDescent="0.35">
      <c r="O2468">
        <v>289422</v>
      </c>
      <c r="P2468" s="10">
        <f>SUMIF(TransactionData!$A$2:$A$7396,TransactionAnalysis!O2468,TransactionData!$M$2:$M$7396)</f>
        <v>3.5</v>
      </c>
    </row>
    <row r="2469" spans="15:16" x14ac:dyDescent="0.35">
      <c r="O2469">
        <v>289421</v>
      </c>
      <c r="P2469" s="10">
        <f>SUMIF(TransactionData!$A$2:$A$7396,TransactionAnalysis!O2469,TransactionData!$M$2:$M$7396)</f>
        <v>5.5</v>
      </c>
    </row>
    <row r="2470" spans="15:16" x14ac:dyDescent="0.35">
      <c r="O2470">
        <v>289419</v>
      </c>
      <c r="P2470" s="10">
        <f>SUMIF(TransactionData!$A$2:$A$7396,TransactionAnalysis!O2470,TransactionData!$M$2:$M$7396)</f>
        <v>17.5</v>
      </c>
    </row>
    <row r="2471" spans="15:16" x14ac:dyDescent="0.35">
      <c r="O2471">
        <v>289418</v>
      </c>
      <c r="P2471" s="10">
        <f>SUMIF(TransactionData!$A$2:$A$7396,TransactionAnalysis!O2471,TransactionData!$M$2:$M$7396)</f>
        <v>3.5</v>
      </c>
    </row>
    <row r="2472" spans="15:16" x14ac:dyDescent="0.35">
      <c r="O2472">
        <v>289416</v>
      </c>
      <c r="P2472" s="10">
        <f>SUMIF(TransactionData!$A$2:$A$7396,TransactionAnalysis!O2472,TransactionData!$M$2:$M$7396)</f>
        <v>11.25</v>
      </c>
    </row>
    <row r="2473" spans="15:16" x14ac:dyDescent="0.35">
      <c r="O2473">
        <v>289413</v>
      </c>
      <c r="P2473" s="10">
        <f>SUMIF(TransactionData!$A$2:$A$7396,TransactionAnalysis!O2473,TransactionData!$M$2:$M$7396)</f>
        <v>9</v>
      </c>
    </row>
    <row r="2474" spans="15:16" x14ac:dyDescent="0.35">
      <c r="O2474">
        <v>289412</v>
      </c>
      <c r="P2474" s="10">
        <f>SUMIF(TransactionData!$A$2:$A$7396,TransactionAnalysis!O2474,TransactionData!$M$2:$M$7396)</f>
        <v>5.5</v>
      </c>
    </row>
    <row r="2475" spans="15:16" x14ac:dyDescent="0.35">
      <c r="O2475">
        <v>289411</v>
      </c>
      <c r="P2475" s="10">
        <f>SUMIF(TransactionData!$A$2:$A$7396,TransactionAnalysis!O2475,TransactionData!$M$2:$M$7396)</f>
        <v>4</v>
      </c>
    </row>
    <row r="2476" spans="15:16" x14ac:dyDescent="0.35">
      <c r="O2476">
        <v>289410</v>
      </c>
      <c r="P2476" s="10">
        <f>SUMIF(TransactionData!$A$2:$A$7396,TransactionAnalysis!O2476,TransactionData!$M$2:$M$7396)</f>
        <v>3.5</v>
      </c>
    </row>
    <row r="2477" spans="15:16" x14ac:dyDescent="0.35">
      <c r="O2477">
        <v>289409</v>
      </c>
      <c r="P2477" s="10">
        <f>SUMIF(TransactionData!$A$2:$A$7396,TransactionAnalysis!O2477,TransactionData!$M$2:$M$7396)</f>
        <v>5.5</v>
      </c>
    </row>
    <row r="2478" spans="15:16" x14ac:dyDescent="0.35">
      <c r="O2478">
        <v>289408</v>
      </c>
      <c r="P2478" s="10">
        <f>SUMIF(TransactionData!$A$2:$A$7396,TransactionAnalysis!O2478,TransactionData!$M$2:$M$7396)</f>
        <v>3.75</v>
      </c>
    </row>
    <row r="2479" spans="15:16" x14ac:dyDescent="0.35">
      <c r="O2479">
        <v>289406</v>
      </c>
      <c r="P2479" s="10">
        <f>SUMIF(TransactionData!$A$2:$A$7396,TransactionAnalysis!O2479,TransactionData!$M$2:$M$7396)</f>
        <v>5.5</v>
      </c>
    </row>
    <row r="2480" spans="15:16" x14ac:dyDescent="0.35">
      <c r="O2480">
        <v>289405</v>
      </c>
      <c r="P2480" s="10">
        <f>SUMIF(TransactionData!$A$2:$A$7396,TransactionAnalysis!O2480,TransactionData!$M$2:$M$7396)</f>
        <v>5.5</v>
      </c>
    </row>
    <row r="2481" spans="15:16" x14ac:dyDescent="0.35">
      <c r="O2481">
        <v>289404</v>
      </c>
      <c r="P2481" s="10">
        <f>SUMIF(TransactionData!$A$2:$A$7396,TransactionAnalysis!O2481,TransactionData!$M$2:$M$7396)</f>
        <v>3.5</v>
      </c>
    </row>
    <row r="2482" spans="15:16" x14ac:dyDescent="0.35">
      <c r="O2482">
        <v>289402</v>
      </c>
      <c r="P2482" s="10">
        <f>SUMIF(TransactionData!$A$2:$A$7396,TransactionAnalysis!O2482,TransactionData!$M$2:$M$7396)</f>
        <v>20</v>
      </c>
    </row>
    <row r="2483" spans="15:16" x14ac:dyDescent="0.35">
      <c r="O2483">
        <v>289401</v>
      </c>
      <c r="P2483" s="10">
        <f>SUMIF(TransactionData!$A$2:$A$7396,TransactionAnalysis!O2483,TransactionData!$M$2:$M$7396)</f>
        <v>4.75</v>
      </c>
    </row>
    <row r="2484" spans="15:16" x14ac:dyDescent="0.35">
      <c r="O2484">
        <v>289400</v>
      </c>
      <c r="P2484" s="10">
        <f>SUMIF(TransactionData!$A$2:$A$7396,TransactionAnalysis!O2484,TransactionData!$M$2:$M$7396)</f>
        <v>3.5</v>
      </c>
    </row>
    <row r="2485" spans="15:16" x14ac:dyDescent="0.35">
      <c r="O2485">
        <v>289399</v>
      </c>
      <c r="P2485" s="10">
        <f>SUMIF(TransactionData!$A$2:$A$7396,TransactionAnalysis!O2485,TransactionData!$M$2:$M$7396)</f>
        <v>3.5</v>
      </c>
    </row>
    <row r="2486" spans="15:16" x14ac:dyDescent="0.35">
      <c r="O2486">
        <v>289398</v>
      </c>
      <c r="P2486" s="10">
        <f>SUMIF(TransactionData!$A$2:$A$7396,TransactionAnalysis!O2486,TransactionData!$M$2:$M$7396)</f>
        <v>3.5</v>
      </c>
    </row>
    <row r="2487" spans="15:16" x14ac:dyDescent="0.35">
      <c r="O2487">
        <v>289397</v>
      </c>
      <c r="P2487" s="10">
        <f>SUMIF(TransactionData!$A$2:$A$7396,TransactionAnalysis!O2487,TransactionData!$M$2:$M$7396)</f>
        <v>7</v>
      </c>
    </row>
    <row r="2488" spans="15:16" x14ac:dyDescent="0.35">
      <c r="O2488">
        <v>289396</v>
      </c>
      <c r="P2488" s="10">
        <f>SUMIF(TransactionData!$A$2:$A$7396,TransactionAnalysis!O2488,TransactionData!$M$2:$M$7396)</f>
        <v>4.25</v>
      </c>
    </row>
    <row r="2489" spans="15:16" x14ac:dyDescent="0.35">
      <c r="O2489">
        <v>289395</v>
      </c>
      <c r="P2489" s="10">
        <f>SUMIF(TransactionData!$A$2:$A$7396,TransactionAnalysis!O2489,TransactionData!$M$2:$M$7396)</f>
        <v>4.75</v>
      </c>
    </row>
    <row r="2490" spans="15:16" x14ac:dyDescent="0.35">
      <c r="O2490">
        <v>289394</v>
      </c>
      <c r="P2490" s="10">
        <f>SUMIF(TransactionData!$A$2:$A$7396,TransactionAnalysis!O2490,TransactionData!$M$2:$M$7396)</f>
        <v>5.5</v>
      </c>
    </row>
    <row r="2491" spans="15:16" x14ac:dyDescent="0.35">
      <c r="O2491">
        <v>289393</v>
      </c>
      <c r="P2491" s="10">
        <f>SUMIF(TransactionData!$A$2:$A$7396,TransactionAnalysis!O2491,TransactionData!$M$2:$M$7396)</f>
        <v>2.25</v>
      </c>
    </row>
    <row r="2492" spans="15:16" x14ac:dyDescent="0.35">
      <c r="O2492">
        <v>289392</v>
      </c>
      <c r="P2492" s="10">
        <f>SUMIF(TransactionData!$A$2:$A$7396,TransactionAnalysis!O2492,TransactionData!$M$2:$M$7396)</f>
        <v>3.5</v>
      </c>
    </row>
    <row r="2493" spans="15:16" x14ac:dyDescent="0.35">
      <c r="O2493">
        <v>289391</v>
      </c>
      <c r="P2493" s="10">
        <f>SUMIF(TransactionData!$A$2:$A$7396,TransactionAnalysis!O2493,TransactionData!$M$2:$M$7396)</f>
        <v>1.25</v>
      </c>
    </row>
    <row r="2494" spans="15:16" x14ac:dyDescent="0.35">
      <c r="O2494">
        <v>289389</v>
      </c>
      <c r="P2494" s="10">
        <f>SUMIF(TransactionData!$A$2:$A$7396,TransactionAnalysis!O2494,TransactionData!$M$2:$M$7396)</f>
        <v>7</v>
      </c>
    </row>
    <row r="2495" spans="15:16" x14ac:dyDescent="0.35">
      <c r="O2495">
        <v>289388</v>
      </c>
      <c r="P2495" s="10">
        <f>SUMIF(TransactionData!$A$2:$A$7396,TransactionAnalysis!O2495,TransactionData!$M$2:$M$7396)</f>
        <v>7</v>
      </c>
    </row>
    <row r="2496" spans="15:16" x14ac:dyDescent="0.35">
      <c r="O2496">
        <v>289387</v>
      </c>
      <c r="P2496" s="10">
        <f>SUMIF(TransactionData!$A$2:$A$7396,TransactionAnalysis!O2496,TransactionData!$M$2:$M$7396)</f>
        <v>5.5</v>
      </c>
    </row>
    <row r="2497" spans="15:16" x14ac:dyDescent="0.35">
      <c r="O2497">
        <v>289386</v>
      </c>
      <c r="P2497" s="10">
        <f>SUMIF(TransactionData!$A$2:$A$7396,TransactionAnalysis!O2497,TransactionData!$M$2:$M$7396)</f>
        <v>1.25</v>
      </c>
    </row>
    <row r="2498" spans="15:16" x14ac:dyDescent="0.35">
      <c r="O2498">
        <v>289384</v>
      </c>
      <c r="P2498" s="10">
        <f>SUMIF(TransactionData!$A$2:$A$7396,TransactionAnalysis!O2498,TransactionData!$M$2:$M$7396)</f>
        <v>3.75</v>
      </c>
    </row>
    <row r="2499" spans="15:16" x14ac:dyDescent="0.35">
      <c r="O2499">
        <v>289383</v>
      </c>
      <c r="P2499" s="10">
        <f>SUMIF(TransactionData!$A$2:$A$7396,TransactionAnalysis!O2499,TransactionData!$M$2:$M$7396)</f>
        <v>3.5</v>
      </c>
    </row>
    <row r="2500" spans="15:16" x14ac:dyDescent="0.35">
      <c r="O2500">
        <v>289381</v>
      </c>
      <c r="P2500" s="10">
        <f>SUMIF(TransactionData!$A$2:$A$7396,TransactionAnalysis!O2500,TransactionData!$M$2:$M$7396)</f>
        <v>4.25</v>
      </c>
    </row>
    <row r="2501" spans="15:16" x14ac:dyDescent="0.35">
      <c r="O2501">
        <v>289380</v>
      </c>
      <c r="P2501" s="10">
        <f>SUMIF(TransactionData!$A$2:$A$7396,TransactionAnalysis!O2501,TransactionData!$M$2:$M$7396)</f>
        <v>5.5</v>
      </c>
    </row>
    <row r="2502" spans="15:16" x14ac:dyDescent="0.35">
      <c r="O2502">
        <v>289378</v>
      </c>
      <c r="P2502" s="10">
        <f>SUMIF(TransactionData!$A$2:$A$7396,TransactionAnalysis!O2502,TransactionData!$M$2:$M$7396)</f>
        <v>8.25</v>
      </c>
    </row>
    <row r="2503" spans="15:16" x14ac:dyDescent="0.35">
      <c r="O2503">
        <v>289377</v>
      </c>
      <c r="P2503" s="10">
        <f>SUMIF(TransactionData!$A$2:$A$7396,TransactionAnalysis!O2503,TransactionData!$M$2:$M$7396)</f>
        <v>5.5</v>
      </c>
    </row>
    <row r="2504" spans="15:16" x14ac:dyDescent="0.35">
      <c r="O2504">
        <v>289375</v>
      </c>
      <c r="P2504" s="10">
        <f>SUMIF(TransactionData!$A$2:$A$7396,TransactionAnalysis!O2504,TransactionData!$M$2:$M$7396)</f>
        <v>3.5</v>
      </c>
    </row>
    <row r="2505" spans="15:16" x14ac:dyDescent="0.35">
      <c r="O2505">
        <v>289374</v>
      </c>
      <c r="P2505" s="10">
        <f>SUMIF(TransactionData!$A$2:$A$7396,TransactionAnalysis!O2505,TransactionData!$M$2:$M$7396)</f>
        <v>1.25</v>
      </c>
    </row>
    <row r="2506" spans="15:16" x14ac:dyDescent="0.35">
      <c r="O2506">
        <v>289372</v>
      </c>
      <c r="P2506" s="10">
        <f>SUMIF(TransactionData!$A$2:$A$7396,TransactionAnalysis!O2506,TransactionData!$M$2:$M$7396)</f>
        <v>7</v>
      </c>
    </row>
    <row r="2507" spans="15:16" x14ac:dyDescent="0.35">
      <c r="O2507">
        <v>289371</v>
      </c>
      <c r="P2507" s="10">
        <f>SUMIF(TransactionData!$A$2:$A$7396,TransactionAnalysis!O2507,TransactionData!$M$2:$M$7396)</f>
        <v>5.5</v>
      </c>
    </row>
    <row r="2508" spans="15:16" x14ac:dyDescent="0.35">
      <c r="O2508">
        <v>289370</v>
      </c>
      <c r="P2508" s="10">
        <f>SUMIF(TransactionData!$A$2:$A$7396,TransactionAnalysis!O2508,TransactionData!$M$2:$M$7396)</f>
        <v>4.75</v>
      </c>
    </row>
    <row r="2509" spans="15:16" x14ac:dyDescent="0.35">
      <c r="O2509">
        <v>289369</v>
      </c>
      <c r="P2509" s="10">
        <f>SUMIF(TransactionData!$A$2:$A$7396,TransactionAnalysis!O2509,TransactionData!$M$2:$M$7396)</f>
        <v>4.25</v>
      </c>
    </row>
    <row r="2510" spans="15:16" x14ac:dyDescent="0.35">
      <c r="O2510">
        <v>289368</v>
      </c>
      <c r="P2510" s="10">
        <f>SUMIF(TransactionData!$A$2:$A$7396,TransactionAnalysis!O2510,TransactionData!$M$2:$M$7396)</f>
        <v>4.25</v>
      </c>
    </row>
    <row r="2511" spans="15:16" x14ac:dyDescent="0.35">
      <c r="O2511">
        <v>289367</v>
      </c>
      <c r="P2511" s="10">
        <f>SUMIF(TransactionData!$A$2:$A$7396,TransactionAnalysis!O2511,TransactionData!$M$2:$M$7396)</f>
        <v>1.25</v>
      </c>
    </row>
    <row r="2512" spans="15:16" x14ac:dyDescent="0.35">
      <c r="O2512">
        <v>289363</v>
      </c>
      <c r="P2512" s="10">
        <f>SUMIF(TransactionData!$A$2:$A$7396,TransactionAnalysis!O2512,TransactionData!$M$2:$M$7396)</f>
        <v>4.25</v>
      </c>
    </row>
    <row r="2513" spans="15:16" x14ac:dyDescent="0.35">
      <c r="O2513">
        <v>289362</v>
      </c>
      <c r="P2513" s="10">
        <f>SUMIF(TransactionData!$A$2:$A$7396,TransactionAnalysis!O2513,TransactionData!$M$2:$M$7396)</f>
        <v>3.5</v>
      </c>
    </row>
    <row r="2514" spans="15:16" x14ac:dyDescent="0.35">
      <c r="O2514">
        <v>289360</v>
      </c>
      <c r="P2514" s="10">
        <f>SUMIF(TransactionData!$A$2:$A$7396,TransactionAnalysis!O2514,TransactionData!$M$2:$M$7396)</f>
        <v>11</v>
      </c>
    </row>
    <row r="2515" spans="15:16" x14ac:dyDescent="0.35">
      <c r="O2515">
        <v>289359</v>
      </c>
      <c r="P2515" s="10">
        <f>SUMIF(TransactionData!$A$2:$A$7396,TransactionAnalysis!O2515,TransactionData!$M$2:$M$7396)</f>
        <v>5</v>
      </c>
    </row>
    <row r="2516" spans="15:16" x14ac:dyDescent="0.35">
      <c r="O2516">
        <v>289357</v>
      </c>
      <c r="P2516" s="10">
        <f>SUMIF(TransactionData!$A$2:$A$7396,TransactionAnalysis!O2516,TransactionData!$M$2:$M$7396)</f>
        <v>4.25</v>
      </c>
    </row>
    <row r="2517" spans="15:16" x14ac:dyDescent="0.35">
      <c r="O2517">
        <v>289356</v>
      </c>
      <c r="P2517" s="10">
        <f>SUMIF(TransactionData!$A$2:$A$7396,TransactionAnalysis!O2517,TransactionData!$M$2:$M$7396)</f>
        <v>5.5</v>
      </c>
    </row>
    <row r="2518" spans="15:16" x14ac:dyDescent="0.35">
      <c r="O2518">
        <v>289355</v>
      </c>
      <c r="P2518" s="10">
        <f>SUMIF(TransactionData!$A$2:$A$7396,TransactionAnalysis!O2518,TransactionData!$M$2:$M$7396)</f>
        <v>9</v>
      </c>
    </row>
    <row r="2519" spans="15:16" x14ac:dyDescent="0.35">
      <c r="O2519">
        <v>289350</v>
      </c>
      <c r="P2519" s="10">
        <f>SUMIF(TransactionData!$A$2:$A$7396,TransactionAnalysis!O2519,TransactionData!$M$2:$M$7396)</f>
        <v>3.75</v>
      </c>
    </row>
    <row r="2520" spans="15:16" x14ac:dyDescent="0.35">
      <c r="O2520">
        <v>289349</v>
      </c>
      <c r="P2520" s="10">
        <f>SUMIF(TransactionData!$A$2:$A$7396,TransactionAnalysis!O2520,TransactionData!$M$2:$M$7396)</f>
        <v>9.75</v>
      </c>
    </row>
    <row r="2521" spans="15:16" x14ac:dyDescent="0.35">
      <c r="O2521">
        <v>289347</v>
      </c>
      <c r="P2521" s="10">
        <f>SUMIF(TransactionData!$A$2:$A$7396,TransactionAnalysis!O2521,TransactionData!$M$2:$M$7396)</f>
        <v>4.25</v>
      </c>
    </row>
    <row r="2522" spans="15:16" x14ac:dyDescent="0.35">
      <c r="O2522">
        <v>289346</v>
      </c>
      <c r="P2522" s="10">
        <f>SUMIF(TransactionData!$A$2:$A$7396,TransactionAnalysis!O2522,TransactionData!$M$2:$M$7396)</f>
        <v>3.5</v>
      </c>
    </row>
    <row r="2523" spans="15:16" x14ac:dyDescent="0.35">
      <c r="O2523">
        <v>289345</v>
      </c>
      <c r="P2523" s="10">
        <f>SUMIF(TransactionData!$A$2:$A$7396,TransactionAnalysis!O2523,TransactionData!$M$2:$M$7396)</f>
        <v>4.25</v>
      </c>
    </row>
    <row r="2524" spans="15:16" x14ac:dyDescent="0.35">
      <c r="O2524">
        <v>289343</v>
      </c>
      <c r="P2524" s="10">
        <f>SUMIF(TransactionData!$A$2:$A$7396,TransactionAnalysis!O2524,TransactionData!$M$2:$M$7396)</f>
        <v>1.25</v>
      </c>
    </row>
    <row r="2525" spans="15:16" x14ac:dyDescent="0.35">
      <c r="O2525">
        <v>289341</v>
      </c>
      <c r="P2525" s="10">
        <f>SUMIF(TransactionData!$A$2:$A$7396,TransactionAnalysis!O2525,TransactionData!$M$2:$M$7396)</f>
        <v>4.25</v>
      </c>
    </row>
    <row r="2526" spans="15:16" x14ac:dyDescent="0.35">
      <c r="O2526">
        <v>289340</v>
      </c>
      <c r="P2526" s="10">
        <f>SUMIF(TransactionData!$A$2:$A$7396,TransactionAnalysis!O2526,TransactionData!$M$2:$M$7396)</f>
        <v>5.5</v>
      </c>
    </row>
    <row r="2527" spans="15:16" x14ac:dyDescent="0.35">
      <c r="O2527">
        <v>289339</v>
      </c>
      <c r="P2527" s="10">
        <f>SUMIF(TransactionData!$A$2:$A$7396,TransactionAnalysis!O2527,TransactionData!$M$2:$M$7396)</f>
        <v>9.75</v>
      </c>
    </row>
    <row r="2528" spans="15:16" x14ac:dyDescent="0.35">
      <c r="O2528">
        <v>289338</v>
      </c>
      <c r="P2528" s="10">
        <f>SUMIF(TransactionData!$A$2:$A$7396,TransactionAnalysis!O2528,TransactionData!$M$2:$M$7396)</f>
        <v>8.5</v>
      </c>
    </row>
    <row r="2529" spans="15:16" x14ac:dyDescent="0.35">
      <c r="O2529">
        <v>289337</v>
      </c>
      <c r="P2529" s="10">
        <f>SUMIF(TransactionData!$A$2:$A$7396,TransactionAnalysis!O2529,TransactionData!$M$2:$M$7396)</f>
        <v>4.75</v>
      </c>
    </row>
    <row r="2530" spans="15:16" x14ac:dyDescent="0.35">
      <c r="O2530">
        <v>289336</v>
      </c>
      <c r="P2530" s="10">
        <f>SUMIF(TransactionData!$A$2:$A$7396,TransactionAnalysis!O2530,TransactionData!$M$2:$M$7396)</f>
        <v>4.75</v>
      </c>
    </row>
    <row r="2531" spans="15:16" x14ac:dyDescent="0.35">
      <c r="O2531">
        <v>289331</v>
      </c>
      <c r="P2531" s="10">
        <f>SUMIF(TransactionData!$A$2:$A$7396,TransactionAnalysis!O2531,TransactionData!$M$2:$M$7396)</f>
        <v>4.25</v>
      </c>
    </row>
    <row r="2532" spans="15:16" x14ac:dyDescent="0.35">
      <c r="O2532">
        <v>289328</v>
      </c>
      <c r="P2532" s="10">
        <f>SUMIF(TransactionData!$A$2:$A$7396,TransactionAnalysis!O2532,TransactionData!$M$2:$M$7396)</f>
        <v>6.5</v>
      </c>
    </row>
    <row r="2533" spans="15:16" x14ac:dyDescent="0.35">
      <c r="O2533">
        <v>289327</v>
      </c>
      <c r="P2533" s="10">
        <f>SUMIF(TransactionData!$A$2:$A$7396,TransactionAnalysis!O2533,TransactionData!$M$2:$M$7396)</f>
        <v>3.75</v>
      </c>
    </row>
    <row r="2534" spans="15:16" x14ac:dyDescent="0.35">
      <c r="O2534">
        <v>289326</v>
      </c>
      <c r="P2534" s="10">
        <f>SUMIF(TransactionData!$A$2:$A$7396,TransactionAnalysis!O2534,TransactionData!$M$2:$M$7396)</f>
        <v>3.5</v>
      </c>
    </row>
    <row r="2535" spans="15:16" x14ac:dyDescent="0.35">
      <c r="O2535">
        <v>289325</v>
      </c>
      <c r="P2535" s="10">
        <f>SUMIF(TransactionData!$A$2:$A$7396,TransactionAnalysis!O2535,TransactionData!$M$2:$M$7396)</f>
        <v>2.75</v>
      </c>
    </row>
    <row r="2536" spans="15:16" x14ac:dyDescent="0.35">
      <c r="O2536">
        <v>289324</v>
      </c>
      <c r="P2536" s="10">
        <f>SUMIF(TransactionData!$A$2:$A$7396,TransactionAnalysis!O2536,TransactionData!$M$2:$M$7396)</f>
        <v>2.75</v>
      </c>
    </row>
    <row r="2537" spans="15:16" x14ac:dyDescent="0.35">
      <c r="O2537">
        <v>289323</v>
      </c>
      <c r="P2537" s="10">
        <f>SUMIF(TransactionData!$A$2:$A$7396,TransactionAnalysis!O2537,TransactionData!$M$2:$M$7396)</f>
        <v>5.5</v>
      </c>
    </row>
    <row r="2538" spans="15:16" x14ac:dyDescent="0.35">
      <c r="O2538">
        <v>289322</v>
      </c>
      <c r="P2538" s="10">
        <f>SUMIF(TransactionData!$A$2:$A$7396,TransactionAnalysis!O2538,TransactionData!$M$2:$M$7396)</f>
        <v>5</v>
      </c>
    </row>
    <row r="2539" spans="15:16" x14ac:dyDescent="0.35">
      <c r="O2539">
        <v>289321</v>
      </c>
      <c r="P2539" s="10">
        <f>SUMIF(TransactionData!$A$2:$A$7396,TransactionAnalysis!O2539,TransactionData!$M$2:$M$7396)</f>
        <v>5</v>
      </c>
    </row>
    <row r="2540" spans="15:16" x14ac:dyDescent="0.35">
      <c r="O2540">
        <v>289320</v>
      </c>
      <c r="P2540" s="10">
        <f>SUMIF(TransactionData!$A$2:$A$7396,TransactionAnalysis!O2540,TransactionData!$M$2:$M$7396)</f>
        <v>3</v>
      </c>
    </row>
    <row r="2541" spans="15:16" x14ac:dyDescent="0.35">
      <c r="O2541">
        <v>289319</v>
      </c>
      <c r="P2541" s="10">
        <f>SUMIF(TransactionData!$A$2:$A$7396,TransactionAnalysis!O2541,TransactionData!$M$2:$M$7396)</f>
        <v>5</v>
      </c>
    </row>
    <row r="2542" spans="15:16" x14ac:dyDescent="0.35">
      <c r="O2542">
        <v>289318</v>
      </c>
      <c r="P2542" s="10">
        <f>SUMIF(TransactionData!$A$2:$A$7396,TransactionAnalysis!O2542,TransactionData!$M$2:$M$7396)</f>
        <v>3.75</v>
      </c>
    </row>
    <row r="2543" spans="15:16" x14ac:dyDescent="0.35">
      <c r="O2543">
        <v>289317</v>
      </c>
      <c r="P2543" s="10">
        <f>SUMIF(TransactionData!$A$2:$A$7396,TransactionAnalysis!O2543,TransactionData!$M$2:$M$7396)</f>
        <v>2.75</v>
      </c>
    </row>
    <row r="2544" spans="15:16" x14ac:dyDescent="0.35">
      <c r="O2544">
        <v>289316</v>
      </c>
      <c r="P2544" s="10">
        <f>SUMIF(TransactionData!$A$2:$A$7396,TransactionAnalysis!O2544,TransactionData!$M$2:$M$7396)</f>
        <v>3</v>
      </c>
    </row>
    <row r="2545" spans="15:16" x14ac:dyDescent="0.35">
      <c r="O2545">
        <v>289315</v>
      </c>
      <c r="P2545" s="10">
        <f>SUMIF(TransactionData!$A$2:$A$7396,TransactionAnalysis!O2545,TransactionData!$M$2:$M$7396)</f>
        <v>3</v>
      </c>
    </row>
    <row r="2546" spans="15:16" x14ac:dyDescent="0.35">
      <c r="O2546">
        <v>289314</v>
      </c>
      <c r="P2546" s="10">
        <f>SUMIF(TransactionData!$A$2:$A$7396,TransactionAnalysis!O2546,TransactionData!$M$2:$M$7396)</f>
        <v>2.75</v>
      </c>
    </row>
    <row r="2547" spans="15:16" x14ac:dyDescent="0.35">
      <c r="O2547">
        <v>289313</v>
      </c>
      <c r="P2547" s="10">
        <f>SUMIF(TransactionData!$A$2:$A$7396,TransactionAnalysis!O2547,TransactionData!$M$2:$M$7396)</f>
        <v>3.75</v>
      </c>
    </row>
    <row r="2548" spans="15:16" x14ac:dyDescent="0.35">
      <c r="O2548">
        <v>289312</v>
      </c>
      <c r="P2548" s="10">
        <f>SUMIF(TransactionData!$A$2:$A$7396,TransactionAnalysis!O2548,TransactionData!$M$2:$M$7396)</f>
        <v>5</v>
      </c>
    </row>
    <row r="2549" spans="15:16" x14ac:dyDescent="0.35">
      <c r="O2549">
        <v>289311</v>
      </c>
      <c r="P2549" s="10">
        <f>SUMIF(TransactionData!$A$2:$A$7396,TransactionAnalysis!O2549,TransactionData!$M$2:$M$7396)</f>
        <v>3.75</v>
      </c>
    </row>
    <row r="2550" spans="15:16" x14ac:dyDescent="0.35">
      <c r="O2550">
        <v>289310</v>
      </c>
      <c r="P2550" s="10">
        <f>SUMIF(TransactionData!$A$2:$A$7396,TransactionAnalysis!O2550,TransactionData!$M$2:$M$7396)</f>
        <v>6.5</v>
      </c>
    </row>
    <row r="2551" spans="15:16" x14ac:dyDescent="0.35">
      <c r="O2551">
        <v>289309</v>
      </c>
      <c r="P2551" s="10">
        <f>SUMIF(TransactionData!$A$2:$A$7396,TransactionAnalysis!O2551,TransactionData!$M$2:$M$7396)</f>
        <v>2.75</v>
      </c>
    </row>
    <row r="2552" spans="15:16" x14ac:dyDescent="0.35">
      <c r="O2552">
        <v>289308</v>
      </c>
      <c r="P2552" s="10">
        <f>SUMIF(TransactionData!$A$2:$A$7396,TransactionAnalysis!O2552,TransactionData!$M$2:$M$7396)</f>
        <v>7.5</v>
      </c>
    </row>
    <row r="2553" spans="15:16" x14ac:dyDescent="0.35">
      <c r="O2553">
        <v>289307</v>
      </c>
      <c r="P2553" s="10">
        <f>SUMIF(TransactionData!$A$2:$A$7396,TransactionAnalysis!O2553,TransactionData!$M$2:$M$7396)</f>
        <v>2.75</v>
      </c>
    </row>
    <row r="2554" spans="15:16" x14ac:dyDescent="0.35">
      <c r="O2554">
        <v>289306</v>
      </c>
      <c r="P2554" s="10">
        <f>SUMIF(TransactionData!$A$2:$A$7396,TransactionAnalysis!O2554,TransactionData!$M$2:$M$7396)</f>
        <v>3.75</v>
      </c>
    </row>
    <row r="2555" spans="15:16" x14ac:dyDescent="0.35">
      <c r="O2555">
        <v>289305</v>
      </c>
      <c r="P2555" s="10">
        <f>SUMIF(TransactionData!$A$2:$A$7396,TransactionAnalysis!O2555,TransactionData!$M$2:$M$7396)</f>
        <v>5</v>
      </c>
    </row>
    <row r="2556" spans="15:16" x14ac:dyDescent="0.35">
      <c r="O2556">
        <v>289700</v>
      </c>
      <c r="P2556" s="10">
        <f>SUMIF(TransactionData!$A$2:$A$7396,TransactionAnalysis!O2556,TransactionData!$M$2:$M$7396)</f>
        <v>3.5</v>
      </c>
    </row>
    <row r="2557" spans="15:16" x14ac:dyDescent="0.35">
      <c r="O2557">
        <v>289699</v>
      </c>
      <c r="P2557" s="10">
        <f>SUMIF(TransactionData!$A$2:$A$7396,TransactionAnalysis!O2557,TransactionData!$M$2:$M$7396)</f>
        <v>4.75</v>
      </c>
    </row>
    <row r="2558" spans="15:16" x14ac:dyDescent="0.35">
      <c r="O2558">
        <v>289698</v>
      </c>
      <c r="P2558" s="10">
        <f>SUMIF(TransactionData!$A$2:$A$7396,TransactionAnalysis!O2558,TransactionData!$M$2:$M$7396)</f>
        <v>4.25</v>
      </c>
    </row>
    <row r="2559" spans="15:16" x14ac:dyDescent="0.35">
      <c r="O2559">
        <v>289697</v>
      </c>
      <c r="P2559" s="10">
        <f>SUMIF(TransactionData!$A$2:$A$7396,TransactionAnalysis!O2559,TransactionData!$M$2:$M$7396)</f>
        <v>4.25</v>
      </c>
    </row>
    <row r="2560" spans="15:16" x14ac:dyDescent="0.35">
      <c r="O2560">
        <v>289696</v>
      </c>
      <c r="P2560" s="10">
        <f>SUMIF(TransactionData!$A$2:$A$7396,TransactionAnalysis!O2560,TransactionData!$M$2:$M$7396)</f>
        <v>4.25</v>
      </c>
    </row>
    <row r="2561" spans="15:16" x14ac:dyDescent="0.35">
      <c r="O2561">
        <v>289695</v>
      </c>
      <c r="P2561" s="10">
        <f>SUMIF(TransactionData!$A$2:$A$7396,TransactionAnalysis!O2561,TransactionData!$M$2:$M$7396)</f>
        <v>4.25</v>
      </c>
    </row>
    <row r="2562" spans="15:16" x14ac:dyDescent="0.35">
      <c r="O2562">
        <v>289694</v>
      </c>
      <c r="P2562" s="10">
        <f>SUMIF(TransactionData!$A$2:$A$7396,TransactionAnalysis!O2562,TransactionData!$M$2:$M$7396)</f>
        <v>4.25</v>
      </c>
    </row>
    <row r="2563" spans="15:16" x14ac:dyDescent="0.35">
      <c r="O2563">
        <v>289693</v>
      </c>
      <c r="P2563" s="10">
        <f>SUMIF(TransactionData!$A$2:$A$7396,TransactionAnalysis!O2563,TransactionData!$M$2:$M$7396)</f>
        <v>12.75</v>
      </c>
    </row>
    <row r="2564" spans="15:16" x14ac:dyDescent="0.35">
      <c r="O2564">
        <v>289692</v>
      </c>
      <c r="P2564" s="10">
        <f>SUMIF(TransactionData!$A$2:$A$7396,TransactionAnalysis!O2564,TransactionData!$M$2:$M$7396)</f>
        <v>9</v>
      </c>
    </row>
    <row r="2565" spans="15:16" x14ac:dyDescent="0.35">
      <c r="O2565">
        <v>289691</v>
      </c>
      <c r="P2565" s="10">
        <f>SUMIF(TransactionData!$A$2:$A$7396,TransactionAnalysis!O2565,TransactionData!$M$2:$M$7396)</f>
        <v>4.25</v>
      </c>
    </row>
    <row r="2566" spans="15:16" x14ac:dyDescent="0.35">
      <c r="O2566">
        <v>289690</v>
      </c>
      <c r="P2566" s="10">
        <f>SUMIF(TransactionData!$A$2:$A$7396,TransactionAnalysis!O2566,TransactionData!$M$2:$M$7396)</f>
        <v>3</v>
      </c>
    </row>
    <row r="2567" spans="15:16" x14ac:dyDescent="0.35">
      <c r="O2567">
        <v>289689</v>
      </c>
      <c r="P2567" s="10">
        <f>SUMIF(TransactionData!$A$2:$A$7396,TransactionAnalysis!O2567,TransactionData!$M$2:$M$7396)</f>
        <v>12.95</v>
      </c>
    </row>
    <row r="2568" spans="15:16" x14ac:dyDescent="0.35">
      <c r="O2568">
        <v>289688</v>
      </c>
      <c r="P2568" s="10">
        <f>SUMIF(TransactionData!$A$2:$A$7396,TransactionAnalysis!O2568,TransactionData!$M$2:$M$7396)</f>
        <v>10.25</v>
      </c>
    </row>
    <row r="2569" spans="15:16" x14ac:dyDescent="0.35">
      <c r="O2569">
        <v>289687</v>
      </c>
      <c r="P2569" s="10">
        <f>SUMIF(TransactionData!$A$2:$A$7396,TransactionAnalysis!O2569,TransactionData!$M$2:$M$7396)</f>
        <v>1.25</v>
      </c>
    </row>
    <row r="2570" spans="15:16" x14ac:dyDescent="0.35">
      <c r="O2570">
        <v>289686</v>
      </c>
      <c r="P2570" s="10">
        <f>SUMIF(TransactionData!$A$2:$A$7396,TransactionAnalysis!O2570,TransactionData!$M$2:$M$7396)</f>
        <v>8.5</v>
      </c>
    </row>
    <row r="2571" spans="15:16" x14ac:dyDescent="0.35">
      <c r="O2571">
        <v>289685</v>
      </c>
      <c r="P2571" s="10">
        <f>SUMIF(TransactionData!$A$2:$A$7396,TransactionAnalysis!O2571,TransactionData!$M$2:$M$7396)</f>
        <v>4.75</v>
      </c>
    </row>
    <row r="2572" spans="15:16" x14ac:dyDescent="0.35">
      <c r="O2572">
        <v>289684</v>
      </c>
      <c r="P2572" s="10">
        <f>SUMIF(TransactionData!$A$2:$A$7396,TransactionAnalysis!O2572,TransactionData!$M$2:$M$7396)</f>
        <v>3.5</v>
      </c>
    </row>
    <row r="2573" spans="15:16" x14ac:dyDescent="0.35">
      <c r="O2573">
        <v>289683</v>
      </c>
      <c r="P2573" s="10">
        <f>SUMIF(TransactionData!$A$2:$A$7396,TransactionAnalysis!O2573,TransactionData!$M$2:$M$7396)</f>
        <v>5.75</v>
      </c>
    </row>
    <row r="2574" spans="15:16" x14ac:dyDescent="0.35">
      <c r="O2574">
        <v>289681</v>
      </c>
      <c r="P2574" s="10">
        <f>SUMIF(TransactionData!$A$2:$A$7396,TransactionAnalysis!O2574,TransactionData!$M$2:$M$7396)</f>
        <v>6</v>
      </c>
    </row>
    <row r="2575" spans="15:16" x14ac:dyDescent="0.35">
      <c r="O2575">
        <v>289680</v>
      </c>
      <c r="P2575" s="10">
        <f>SUMIF(TransactionData!$A$2:$A$7396,TransactionAnalysis!O2575,TransactionData!$M$2:$M$7396)</f>
        <v>3.75</v>
      </c>
    </row>
    <row r="2576" spans="15:16" x14ac:dyDescent="0.35">
      <c r="O2576">
        <v>289679</v>
      </c>
      <c r="P2576" s="10">
        <f>SUMIF(TransactionData!$A$2:$A$7396,TransactionAnalysis!O2576,TransactionData!$M$2:$M$7396)</f>
        <v>3.75</v>
      </c>
    </row>
    <row r="2577" spans="15:16" x14ac:dyDescent="0.35">
      <c r="O2577">
        <v>289678</v>
      </c>
      <c r="P2577" s="10">
        <f>SUMIF(TransactionData!$A$2:$A$7396,TransactionAnalysis!O2577,TransactionData!$M$2:$M$7396)</f>
        <v>9.75</v>
      </c>
    </row>
    <row r="2578" spans="15:16" x14ac:dyDescent="0.35">
      <c r="O2578">
        <v>289677</v>
      </c>
      <c r="P2578" s="10">
        <f>SUMIF(TransactionData!$A$2:$A$7396,TransactionAnalysis!O2578,TransactionData!$M$2:$M$7396)</f>
        <v>5.5</v>
      </c>
    </row>
    <row r="2579" spans="15:16" x14ac:dyDescent="0.35">
      <c r="O2579">
        <v>289676</v>
      </c>
      <c r="P2579" s="10">
        <f>SUMIF(TransactionData!$A$2:$A$7396,TransactionAnalysis!O2579,TransactionData!$M$2:$M$7396)</f>
        <v>4.25</v>
      </c>
    </row>
    <row r="2580" spans="15:16" x14ac:dyDescent="0.35">
      <c r="O2580">
        <v>289675</v>
      </c>
      <c r="P2580" s="10">
        <f>SUMIF(TransactionData!$A$2:$A$7396,TransactionAnalysis!O2580,TransactionData!$M$2:$M$7396)</f>
        <v>16.5</v>
      </c>
    </row>
    <row r="2581" spans="15:16" x14ac:dyDescent="0.35">
      <c r="O2581">
        <v>289674</v>
      </c>
      <c r="P2581" s="10">
        <f>SUMIF(TransactionData!$A$2:$A$7396,TransactionAnalysis!O2581,TransactionData!$M$2:$M$7396)</f>
        <v>7</v>
      </c>
    </row>
    <row r="2582" spans="15:16" x14ac:dyDescent="0.35">
      <c r="O2582">
        <v>289673</v>
      </c>
      <c r="P2582" s="10">
        <f>SUMIF(TransactionData!$A$2:$A$7396,TransactionAnalysis!O2582,TransactionData!$M$2:$M$7396)</f>
        <v>7.75</v>
      </c>
    </row>
    <row r="2583" spans="15:16" x14ac:dyDescent="0.35">
      <c r="O2583">
        <v>289672</v>
      </c>
      <c r="P2583" s="10">
        <f>SUMIF(TransactionData!$A$2:$A$7396,TransactionAnalysis!O2583,TransactionData!$M$2:$M$7396)</f>
        <v>8.5</v>
      </c>
    </row>
    <row r="2584" spans="15:16" x14ac:dyDescent="0.35">
      <c r="O2584">
        <v>289671</v>
      </c>
      <c r="P2584" s="10">
        <f>SUMIF(TransactionData!$A$2:$A$7396,TransactionAnalysis!O2584,TransactionData!$M$2:$M$7396)</f>
        <v>2.25</v>
      </c>
    </row>
    <row r="2585" spans="15:16" x14ac:dyDescent="0.35">
      <c r="O2585">
        <v>289670</v>
      </c>
      <c r="P2585" s="10">
        <f>SUMIF(TransactionData!$A$2:$A$7396,TransactionAnalysis!O2585,TransactionData!$M$2:$M$7396)</f>
        <v>4.5</v>
      </c>
    </row>
    <row r="2586" spans="15:16" x14ac:dyDescent="0.35">
      <c r="O2586">
        <v>289669</v>
      </c>
      <c r="P2586" s="10">
        <f>SUMIF(TransactionData!$A$2:$A$7396,TransactionAnalysis!O2586,TransactionData!$M$2:$M$7396)</f>
        <v>4.25</v>
      </c>
    </row>
    <row r="2587" spans="15:16" x14ac:dyDescent="0.35">
      <c r="O2587">
        <v>289667</v>
      </c>
      <c r="P2587" s="10">
        <f>SUMIF(TransactionData!$A$2:$A$7396,TransactionAnalysis!O2587,TransactionData!$M$2:$M$7396)</f>
        <v>3.5</v>
      </c>
    </row>
    <row r="2588" spans="15:16" x14ac:dyDescent="0.35">
      <c r="O2588">
        <v>289665</v>
      </c>
      <c r="P2588" s="10">
        <f>SUMIF(TransactionData!$A$2:$A$7396,TransactionAnalysis!O2588,TransactionData!$M$2:$M$7396)</f>
        <v>3.5</v>
      </c>
    </row>
    <row r="2589" spans="15:16" x14ac:dyDescent="0.35">
      <c r="O2589">
        <v>289664</v>
      </c>
      <c r="P2589" s="10">
        <f>SUMIF(TransactionData!$A$2:$A$7396,TransactionAnalysis!O2589,TransactionData!$M$2:$M$7396)</f>
        <v>3.5</v>
      </c>
    </row>
    <row r="2590" spans="15:16" x14ac:dyDescent="0.35">
      <c r="O2590">
        <v>289663</v>
      </c>
      <c r="P2590" s="10">
        <f>SUMIF(TransactionData!$A$2:$A$7396,TransactionAnalysis!O2590,TransactionData!$M$2:$M$7396)</f>
        <v>3.75</v>
      </c>
    </row>
    <row r="2591" spans="15:16" x14ac:dyDescent="0.35">
      <c r="O2591">
        <v>289662</v>
      </c>
      <c r="P2591" s="10">
        <f>SUMIF(TransactionData!$A$2:$A$7396,TransactionAnalysis!O2591,TransactionData!$M$2:$M$7396)</f>
        <v>3.5</v>
      </c>
    </row>
    <row r="2592" spans="15:16" x14ac:dyDescent="0.35">
      <c r="O2592">
        <v>289661</v>
      </c>
      <c r="P2592" s="10">
        <f>SUMIF(TransactionData!$A$2:$A$7396,TransactionAnalysis!O2592,TransactionData!$M$2:$M$7396)</f>
        <v>4.25</v>
      </c>
    </row>
    <row r="2593" spans="15:16" x14ac:dyDescent="0.35">
      <c r="O2593">
        <v>289660</v>
      </c>
      <c r="P2593" s="10">
        <f>SUMIF(TransactionData!$A$2:$A$7396,TransactionAnalysis!O2593,TransactionData!$M$2:$M$7396)</f>
        <v>4.25</v>
      </c>
    </row>
    <row r="2594" spans="15:16" x14ac:dyDescent="0.35">
      <c r="O2594">
        <v>289658</v>
      </c>
      <c r="P2594" s="10">
        <f>SUMIF(TransactionData!$A$2:$A$7396,TransactionAnalysis!O2594,TransactionData!$M$2:$M$7396)</f>
        <v>4.75</v>
      </c>
    </row>
    <row r="2595" spans="15:16" x14ac:dyDescent="0.35">
      <c r="O2595">
        <v>289657</v>
      </c>
      <c r="P2595" s="10">
        <f>SUMIF(TransactionData!$A$2:$A$7396,TransactionAnalysis!O2595,TransactionData!$M$2:$M$7396)</f>
        <v>5.75</v>
      </c>
    </row>
    <row r="2596" spans="15:16" x14ac:dyDescent="0.35">
      <c r="O2596">
        <v>289655</v>
      </c>
      <c r="P2596" s="10">
        <f>SUMIF(TransactionData!$A$2:$A$7396,TransactionAnalysis!O2596,TransactionData!$M$2:$M$7396)</f>
        <v>3.5</v>
      </c>
    </row>
    <row r="2597" spans="15:16" x14ac:dyDescent="0.35">
      <c r="O2597">
        <v>289654</v>
      </c>
      <c r="P2597" s="10">
        <f>SUMIF(TransactionData!$A$2:$A$7396,TransactionAnalysis!O2597,TransactionData!$M$2:$M$7396)</f>
        <v>3.5</v>
      </c>
    </row>
    <row r="2598" spans="15:16" x14ac:dyDescent="0.35">
      <c r="O2598">
        <v>289653</v>
      </c>
      <c r="P2598" s="10">
        <f>SUMIF(TransactionData!$A$2:$A$7396,TransactionAnalysis!O2598,TransactionData!$M$2:$M$7396)</f>
        <v>3.5</v>
      </c>
    </row>
    <row r="2599" spans="15:16" x14ac:dyDescent="0.35">
      <c r="O2599">
        <v>289652</v>
      </c>
      <c r="P2599" s="10">
        <f>SUMIF(TransactionData!$A$2:$A$7396,TransactionAnalysis!O2599,TransactionData!$M$2:$M$7396)</f>
        <v>4.25</v>
      </c>
    </row>
    <row r="2600" spans="15:16" x14ac:dyDescent="0.35">
      <c r="O2600">
        <v>289651</v>
      </c>
      <c r="P2600" s="10">
        <f>SUMIF(TransactionData!$A$2:$A$7396,TransactionAnalysis!O2600,TransactionData!$M$2:$M$7396)</f>
        <v>3.75</v>
      </c>
    </row>
    <row r="2601" spans="15:16" x14ac:dyDescent="0.35">
      <c r="O2601">
        <v>289650</v>
      </c>
      <c r="P2601" s="10">
        <f>SUMIF(TransactionData!$A$2:$A$7396,TransactionAnalysis!O2601,TransactionData!$M$2:$M$7396)</f>
        <v>11.75</v>
      </c>
    </row>
    <row r="2602" spans="15:16" x14ac:dyDescent="0.35">
      <c r="O2602">
        <v>289649</v>
      </c>
      <c r="P2602" s="10">
        <f>SUMIF(TransactionData!$A$2:$A$7396,TransactionAnalysis!O2602,TransactionData!$M$2:$M$7396)</f>
        <v>3.5</v>
      </c>
    </row>
    <row r="2603" spans="15:16" x14ac:dyDescent="0.35">
      <c r="O2603">
        <v>289648</v>
      </c>
      <c r="P2603" s="10">
        <f>SUMIF(TransactionData!$A$2:$A$7396,TransactionAnalysis!O2603,TransactionData!$M$2:$M$7396)</f>
        <v>12.95</v>
      </c>
    </row>
    <row r="2604" spans="15:16" x14ac:dyDescent="0.35">
      <c r="O2604">
        <v>289647</v>
      </c>
      <c r="P2604" s="10">
        <f>SUMIF(TransactionData!$A$2:$A$7396,TransactionAnalysis!O2604,TransactionData!$M$2:$M$7396)</f>
        <v>5.5</v>
      </c>
    </row>
    <row r="2605" spans="15:16" x14ac:dyDescent="0.35">
      <c r="O2605">
        <v>289646</v>
      </c>
      <c r="P2605" s="10">
        <f>SUMIF(TransactionData!$A$2:$A$7396,TransactionAnalysis!O2605,TransactionData!$M$2:$M$7396)</f>
        <v>5</v>
      </c>
    </row>
    <row r="2606" spans="15:16" x14ac:dyDescent="0.35">
      <c r="O2606">
        <v>289645</v>
      </c>
      <c r="P2606" s="10">
        <f>SUMIF(TransactionData!$A$2:$A$7396,TransactionAnalysis!O2606,TransactionData!$M$2:$M$7396)</f>
        <v>7.75</v>
      </c>
    </row>
    <row r="2607" spans="15:16" x14ac:dyDescent="0.35">
      <c r="O2607">
        <v>289644</v>
      </c>
      <c r="P2607" s="10">
        <f>SUMIF(TransactionData!$A$2:$A$7396,TransactionAnalysis!O2607,TransactionData!$M$2:$M$7396)</f>
        <v>1.25</v>
      </c>
    </row>
    <row r="2608" spans="15:16" x14ac:dyDescent="0.35">
      <c r="O2608">
        <v>289642</v>
      </c>
      <c r="P2608" s="10">
        <f>SUMIF(TransactionData!$A$2:$A$7396,TransactionAnalysis!O2608,TransactionData!$M$2:$M$7396)</f>
        <v>4.25</v>
      </c>
    </row>
    <row r="2609" spans="15:16" x14ac:dyDescent="0.35">
      <c r="O2609">
        <v>289641</v>
      </c>
      <c r="P2609" s="10">
        <f>SUMIF(TransactionData!$A$2:$A$7396,TransactionAnalysis!O2609,TransactionData!$M$2:$M$7396)</f>
        <v>10.25</v>
      </c>
    </row>
    <row r="2610" spans="15:16" x14ac:dyDescent="0.35">
      <c r="O2610">
        <v>289640</v>
      </c>
      <c r="P2610" s="10">
        <f>SUMIF(TransactionData!$A$2:$A$7396,TransactionAnalysis!O2610,TransactionData!$M$2:$M$7396)</f>
        <v>5.5</v>
      </c>
    </row>
    <row r="2611" spans="15:16" x14ac:dyDescent="0.35">
      <c r="O2611">
        <v>289639</v>
      </c>
      <c r="P2611" s="10">
        <f>SUMIF(TransactionData!$A$2:$A$7396,TransactionAnalysis!O2611,TransactionData!$M$2:$M$7396)</f>
        <v>1.25</v>
      </c>
    </row>
    <row r="2612" spans="15:16" x14ac:dyDescent="0.35">
      <c r="O2612">
        <v>289636</v>
      </c>
      <c r="P2612" s="10">
        <f>SUMIF(TransactionData!$A$2:$A$7396,TransactionAnalysis!O2612,TransactionData!$M$2:$M$7396)</f>
        <v>3</v>
      </c>
    </row>
    <row r="2613" spans="15:16" x14ac:dyDescent="0.35">
      <c r="O2613">
        <v>289635</v>
      </c>
      <c r="P2613" s="10">
        <f>SUMIF(TransactionData!$A$2:$A$7396,TransactionAnalysis!O2613,TransactionData!$M$2:$M$7396)</f>
        <v>14.95</v>
      </c>
    </row>
    <row r="2614" spans="15:16" x14ac:dyDescent="0.35">
      <c r="O2614">
        <v>289633</v>
      </c>
      <c r="P2614" s="10">
        <f>SUMIF(TransactionData!$A$2:$A$7396,TransactionAnalysis!O2614,TransactionData!$M$2:$M$7396)</f>
        <v>0.75</v>
      </c>
    </row>
    <row r="2615" spans="15:16" x14ac:dyDescent="0.35">
      <c r="O2615">
        <v>289632</v>
      </c>
      <c r="P2615" s="10">
        <f>SUMIF(TransactionData!$A$2:$A$7396,TransactionAnalysis!O2615,TransactionData!$M$2:$M$7396)</f>
        <v>17.2</v>
      </c>
    </row>
    <row r="2616" spans="15:16" x14ac:dyDescent="0.35">
      <c r="O2616">
        <v>289631</v>
      </c>
      <c r="P2616" s="10">
        <f>SUMIF(TransactionData!$A$2:$A$7396,TransactionAnalysis!O2616,TransactionData!$M$2:$M$7396)</f>
        <v>4.75</v>
      </c>
    </row>
    <row r="2617" spans="15:16" x14ac:dyDescent="0.35">
      <c r="O2617">
        <v>289630</v>
      </c>
      <c r="P2617" s="10">
        <f>SUMIF(TransactionData!$A$2:$A$7396,TransactionAnalysis!O2617,TransactionData!$M$2:$M$7396)</f>
        <v>7</v>
      </c>
    </row>
    <row r="2618" spans="15:16" x14ac:dyDescent="0.35">
      <c r="O2618">
        <v>289629</v>
      </c>
      <c r="P2618" s="10">
        <f>SUMIF(TransactionData!$A$2:$A$7396,TransactionAnalysis!O2618,TransactionData!$M$2:$M$7396)</f>
        <v>4.25</v>
      </c>
    </row>
    <row r="2619" spans="15:16" x14ac:dyDescent="0.35">
      <c r="O2619">
        <v>289628</v>
      </c>
      <c r="P2619" s="10">
        <f>SUMIF(TransactionData!$A$2:$A$7396,TransactionAnalysis!O2619,TransactionData!$M$2:$M$7396)</f>
        <v>4.25</v>
      </c>
    </row>
    <row r="2620" spans="15:16" x14ac:dyDescent="0.35">
      <c r="O2620">
        <v>289627</v>
      </c>
      <c r="P2620" s="10">
        <f>SUMIF(TransactionData!$A$2:$A$7396,TransactionAnalysis!O2620,TransactionData!$M$2:$M$7396)</f>
        <v>4.75</v>
      </c>
    </row>
    <row r="2621" spans="15:16" x14ac:dyDescent="0.35">
      <c r="O2621">
        <v>289626</v>
      </c>
      <c r="P2621" s="10">
        <f>SUMIF(TransactionData!$A$2:$A$7396,TransactionAnalysis!O2621,TransactionData!$M$2:$M$7396)</f>
        <v>6</v>
      </c>
    </row>
    <row r="2622" spans="15:16" x14ac:dyDescent="0.35">
      <c r="O2622">
        <v>289624</v>
      </c>
      <c r="P2622" s="10">
        <f>SUMIF(TransactionData!$A$2:$A$7396,TransactionAnalysis!O2622,TransactionData!$M$2:$M$7396)</f>
        <v>5.5</v>
      </c>
    </row>
    <row r="2623" spans="15:16" x14ac:dyDescent="0.35">
      <c r="O2623">
        <v>289623</v>
      </c>
      <c r="P2623" s="10">
        <f>SUMIF(TransactionData!$A$2:$A$7396,TransactionAnalysis!O2623,TransactionData!$M$2:$M$7396)</f>
        <v>3.5</v>
      </c>
    </row>
    <row r="2624" spans="15:16" x14ac:dyDescent="0.35">
      <c r="O2624">
        <v>289622</v>
      </c>
      <c r="P2624" s="10">
        <f>SUMIF(TransactionData!$A$2:$A$7396,TransactionAnalysis!O2624,TransactionData!$M$2:$M$7396)</f>
        <v>4.25</v>
      </c>
    </row>
    <row r="2625" spans="15:16" x14ac:dyDescent="0.35">
      <c r="O2625">
        <v>289621</v>
      </c>
      <c r="P2625" s="10">
        <f>SUMIF(TransactionData!$A$2:$A$7396,TransactionAnalysis!O2625,TransactionData!$M$2:$M$7396)</f>
        <v>4.75</v>
      </c>
    </row>
    <row r="2626" spans="15:16" x14ac:dyDescent="0.35">
      <c r="O2626">
        <v>289620</v>
      </c>
      <c r="P2626" s="10">
        <f>SUMIF(TransactionData!$A$2:$A$7396,TransactionAnalysis!O2626,TransactionData!$M$2:$M$7396)</f>
        <v>6.5</v>
      </c>
    </row>
    <row r="2627" spans="15:16" x14ac:dyDescent="0.35">
      <c r="O2627">
        <v>289619</v>
      </c>
      <c r="P2627" s="10">
        <f>SUMIF(TransactionData!$A$2:$A$7396,TransactionAnalysis!O2627,TransactionData!$M$2:$M$7396)</f>
        <v>4.75</v>
      </c>
    </row>
    <row r="2628" spans="15:16" x14ac:dyDescent="0.35">
      <c r="O2628">
        <v>289618</v>
      </c>
      <c r="P2628" s="10">
        <f>SUMIF(TransactionData!$A$2:$A$7396,TransactionAnalysis!O2628,TransactionData!$M$2:$M$7396)</f>
        <v>4.75</v>
      </c>
    </row>
    <row r="2629" spans="15:16" x14ac:dyDescent="0.35">
      <c r="O2629">
        <v>289617</v>
      </c>
      <c r="P2629" s="10">
        <f>SUMIF(TransactionData!$A$2:$A$7396,TransactionAnalysis!O2629,TransactionData!$M$2:$M$7396)</f>
        <v>11</v>
      </c>
    </row>
    <row r="2630" spans="15:16" x14ac:dyDescent="0.35">
      <c r="O2630">
        <v>289615</v>
      </c>
      <c r="P2630" s="10">
        <f>SUMIF(TransactionData!$A$2:$A$7396,TransactionAnalysis!O2630,TransactionData!$M$2:$M$7396)</f>
        <v>8.25</v>
      </c>
    </row>
    <row r="2631" spans="15:16" x14ac:dyDescent="0.35">
      <c r="O2631">
        <v>289614</v>
      </c>
      <c r="P2631" s="10">
        <f>SUMIF(TransactionData!$A$2:$A$7396,TransactionAnalysis!O2631,TransactionData!$M$2:$M$7396)</f>
        <v>4.25</v>
      </c>
    </row>
    <row r="2632" spans="15:16" x14ac:dyDescent="0.35">
      <c r="O2632">
        <v>289613</v>
      </c>
      <c r="P2632" s="10">
        <f>SUMIF(TransactionData!$A$2:$A$7396,TransactionAnalysis!O2632,TransactionData!$M$2:$M$7396)</f>
        <v>17.5</v>
      </c>
    </row>
    <row r="2633" spans="15:16" x14ac:dyDescent="0.35">
      <c r="O2633">
        <v>289612</v>
      </c>
      <c r="P2633" s="10">
        <f>SUMIF(TransactionData!$A$2:$A$7396,TransactionAnalysis!O2633,TransactionData!$M$2:$M$7396)</f>
        <v>4.25</v>
      </c>
    </row>
    <row r="2634" spans="15:16" x14ac:dyDescent="0.35">
      <c r="O2634">
        <v>289611</v>
      </c>
      <c r="P2634" s="10">
        <f>SUMIF(TransactionData!$A$2:$A$7396,TransactionAnalysis!O2634,TransactionData!$M$2:$M$7396)</f>
        <v>5.75</v>
      </c>
    </row>
    <row r="2635" spans="15:16" x14ac:dyDescent="0.35">
      <c r="O2635">
        <v>289608</v>
      </c>
      <c r="P2635" s="10">
        <f>SUMIF(TransactionData!$A$2:$A$7396,TransactionAnalysis!O2635,TransactionData!$M$2:$M$7396)</f>
        <v>4.75</v>
      </c>
    </row>
    <row r="2636" spans="15:16" x14ac:dyDescent="0.35">
      <c r="O2636">
        <v>289606</v>
      </c>
      <c r="P2636" s="10">
        <f>SUMIF(TransactionData!$A$2:$A$7396,TransactionAnalysis!O2636,TransactionData!$M$2:$M$7396)</f>
        <v>3.5</v>
      </c>
    </row>
    <row r="2637" spans="15:16" x14ac:dyDescent="0.35">
      <c r="O2637">
        <v>289605</v>
      </c>
      <c r="P2637" s="10">
        <f>SUMIF(TransactionData!$A$2:$A$7396,TransactionAnalysis!O2637,TransactionData!$M$2:$M$7396)</f>
        <v>3</v>
      </c>
    </row>
    <row r="2638" spans="15:16" x14ac:dyDescent="0.35">
      <c r="O2638">
        <v>289604</v>
      </c>
      <c r="P2638" s="10">
        <f>SUMIF(TransactionData!$A$2:$A$7396,TransactionAnalysis!O2638,TransactionData!$M$2:$M$7396)</f>
        <v>5.5</v>
      </c>
    </row>
    <row r="2639" spans="15:16" x14ac:dyDescent="0.35">
      <c r="O2639">
        <v>289603</v>
      </c>
      <c r="P2639" s="10">
        <f>SUMIF(TransactionData!$A$2:$A$7396,TransactionAnalysis!O2639,TransactionData!$M$2:$M$7396)</f>
        <v>4.75</v>
      </c>
    </row>
    <row r="2640" spans="15:16" x14ac:dyDescent="0.35">
      <c r="O2640">
        <v>289602</v>
      </c>
      <c r="P2640" s="10">
        <f>SUMIF(TransactionData!$A$2:$A$7396,TransactionAnalysis!O2640,TransactionData!$M$2:$M$7396)</f>
        <v>2.25</v>
      </c>
    </row>
    <row r="2641" spans="15:16" x14ac:dyDescent="0.35">
      <c r="O2641">
        <v>289601</v>
      </c>
      <c r="P2641" s="10">
        <f>SUMIF(TransactionData!$A$2:$A$7396,TransactionAnalysis!O2641,TransactionData!$M$2:$M$7396)</f>
        <v>3.5</v>
      </c>
    </row>
    <row r="2642" spans="15:16" x14ac:dyDescent="0.35">
      <c r="O2642">
        <v>289600</v>
      </c>
      <c r="P2642" s="10">
        <f>SUMIF(TransactionData!$A$2:$A$7396,TransactionAnalysis!O2642,TransactionData!$M$2:$M$7396)</f>
        <v>3.75</v>
      </c>
    </row>
    <row r="2643" spans="15:16" x14ac:dyDescent="0.35">
      <c r="O2643">
        <v>289598</v>
      </c>
      <c r="P2643" s="10">
        <f>SUMIF(TransactionData!$A$2:$A$7396,TransactionAnalysis!O2643,TransactionData!$M$2:$M$7396)</f>
        <v>4.25</v>
      </c>
    </row>
    <row r="2644" spans="15:16" x14ac:dyDescent="0.35">
      <c r="O2644">
        <v>289597</v>
      </c>
      <c r="P2644" s="10">
        <f>SUMIF(TransactionData!$A$2:$A$7396,TransactionAnalysis!O2644,TransactionData!$M$2:$M$7396)</f>
        <v>5.5</v>
      </c>
    </row>
    <row r="2645" spans="15:16" x14ac:dyDescent="0.35">
      <c r="O2645">
        <v>289596</v>
      </c>
      <c r="P2645" s="10">
        <f>SUMIF(TransactionData!$A$2:$A$7396,TransactionAnalysis!O2645,TransactionData!$M$2:$M$7396)</f>
        <v>5.5</v>
      </c>
    </row>
    <row r="2646" spans="15:16" x14ac:dyDescent="0.35">
      <c r="O2646">
        <v>289595</v>
      </c>
      <c r="P2646" s="10">
        <f>SUMIF(TransactionData!$A$2:$A$7396,TransactionAnalysis!O2646,TransactionData!$M$2:$M$7396)</f>
        <v>6.5</v>
      </c>
    </row>
    <row r="2647" spans="15:16" x14ac:dyDescent="0.35">
      <c r="O2647">
        <v>289594</v>
      </c>
      <c r="P2647" s="10">
        <f>SUMIF(TransactionData!$A$2:$A$7396,TransactionAnalysis!O2647,TransactionData!$M$2:$M$7396)</f>
        <v>4.75</v>
      </c>
    </row>
    <row r="2648" spans="15:16" x14ac:dyDescent="0.35">
      <c r="O2648">
        <v>289593</v>
      </c>
      <c r="P2648" s="10">
        <f>SUMIF(TransactionData!$A$2:$A$7396,TransactionAnalysis!O2648,TransactionData!$M$2:$M$7396)</f>
        <v>13.75</v>
      </c>
    </row>
    <row r="2649" spans="15:16" x14ac:dyDescent="0.35">
      <c r="O2649">
        <v>289592</v>
      </c>
      <c r="P2649" s="10">
        <f>SUMIF(TransactionData!$A$2:$A$7396,TransactionAnalysis!O2649,TransactionData!$M$2:$M$7396)</f>
        <v>4.25</v>
      </c>
    </row>
    <row r="2650" spans="15:16" x14ac:dyDescent="0.35">
      <c r="O2650">
        <v>289590</v>
      </c>
      <c r="P2650" s="10">
        <f>SUMIF(TransactionData!$A$2:$A$7396,TransactionAnalysis!O2650,TransactionData!$M$2:$M$7396)</f>
        <v>7.75</v>
      </c>
    </row>
    <row r="2651" spans="15:16" x14ac:dyDescent="0.35">
      <c r="O2651">
        <v>289589</v>
      </c>
      <c r="P2651" s="10">
        <f>SUMIF(TransactionData!$A$2:$A$7396,TransactionAnalysis!O2651,TransactionData!$M$2:$M$7396)</f>
        <v>4.25</v>
      </c>
    </row>
    <row r="2652" spans="15:16" x14ac:dyDescent="0.35">
      <c r="O2652">
        <v>289588</v>
      </c>
      <c r="P2652" s="10">
        <f>SUMIF(TransactionData!$A$2:$A$7396,TransactionAnalysis!O2652,TransactionData!$M$2:$M$7396)</f>
        <v>4.75</v>
      </c>
    </row>
    <row r="2653" spans="15:16" x14ac:dyDescent="0.35">
      <c r="O2653">
        <v>289587</v>
      </c>
      <c r="P2653" s="10">
        <f>SUMIF(TransactionData!$A$2:$A$7396,TransactionAnalysis!O2653,TransactionData!$M$2:$M$7396)</f>
        <v>2.25</v>
      </c>
    </row>
    <row r="2654" spans="15:16" x14ac:dyDescent="0.35">
      <c r="O2654">
        <v>289585</v>
      </c>
      <c r="P2654" s="10">
        <f>SUMIF(TransactionData!$A$2:$A$7396,TransactionAnalysis!O2654,TransactionData!$M$2:$M$7396)</f>
        <v>7</v>
      </c>
    </row>
    <row r="2655" spans="15:16" x14ac:dyDescent="0.35">
      <c r="O2655">
        <v>289584</v>
      </c>
      <c r="P2655" s="10">
        <f>SUMIF(TransactionData!$A$2:$A$7396,TransactionAnalysis!O2655,TransactionData!$M$2:$M$7396)</f>
        <v>4.75</v>
      </c>
    </row>
    <row r="2656" spans="15:16" x14ac:dyDescent="0.35">
      <c r="O2656">
        <v>289583</v>
      </c>
      <c r="P2656" s="10">
        <f>SUMIF(TransactionData!$A$2:$A$7396,TransactionAnalysis!O2656,TransactionData!$M$2:$M$7396)</f>
        <v>5.5</v>
      </c>
    </row>
    <row r="2657" spans="15:16" x14ac:dyDescent="0.35">
      <c r="O2657">
        <v>289582</v>
      </c>
      <c r="P2657" s="10">
        <f>SUMIF(TransactionData!$A$2:$A$7396,TransactionAnalysis!O2657,TransactionData!$M$2:$M$7396)</f>
        <v>9.5</v>
      </c>
    </row>
    <row r="2658" spans="15:16" x14ac:dyDescent="0.35">
      <c r="O2658">
        <v>289581</v>
      </c>
      <c r="P2658" s="10">
        <f>SUMIF(TransactionData!$A$2:$A$7396,TransactionAnalysis!O2658,TransactionData!$M$2:$M$7396)</f>
        <v>4.25</v>
      </c>
    </row>
    <row r="2659" spans="15:16" x14ac:dyDescent="0.35">
      <c r="O2659">
        <v>289580</v>
      </c>
      <c r="P2659" s="10">
        <f>SUMIF(TransactionData!$A$2:$A$7396,TransactionAnalysis!O2659,TransactionData!$M$2:$M$7396)</f>
        <v>7</v>
      </c>
    </row>
    <row r="2660" spans="15:16" x14ac:dyDescent="0.35">
      <c r="O2660">
        <v>289579</v>
      </c>
      <c r="P2660" s="10">
        <f>SUMIF(TransactionData!$A$2:$A$7396,TransactionAnalysis!O2660,TransactionData!$M$2:$M$7396)</f>
        <v>2.25</v>
      </c>
    </row>
    <row r="2661" spans="15:16" x14ac:dyDescent="0.35">
      <c r="O2661">
        <v>289577</v>
      </c>
      <c r="P2661" s="10">
        <f>SUMIF(TransactionData!$A$2:$A$7396,TransactionAnalysis!O2661,TransactionData!$M$2:$M$7396)</f>
        <v>3</v>
      </c>
    </row>
    <row r="2662" spans="15:16" x14ac:dyDescent="0.35">
      <c r="O2662">
        <v>289576</v>
      </c>
      <c r="P2662" s="10">
        <f>SUMIF(TransactionData!$A$2:$A$7396,TransactionAnalysis!O2662,TransactionData!$M$2:$M$7396)</f>
        <v>1.25</v>
      </c>
    </row>
    <row r="2663" spans="15:16" x14ac:dyDescent="0.35">
      <c r="O2663">
        <v>289575</v>
      </c>
      <c r="P2663" s="10">
        <f>SUMIF(TransactionData!$A$2:$A$7396,TransactionAnalysis!O2663,TransactionData!$M$2:$M$7396)</f>
        <v>1.25</v>
      </c>
    </row>
    <row r="2664" spans="15:16" x14ac:dyDescent="0.35">
      <c r="O2664">
        <v>289574</v>
      </c>
      <c r="P2664" s="10">
        <f>SUMIF(TransactionData!$A$2:$A$7396,TransactionAnalysis!O2664,TransactionData!$M$2:$M$7396)</f>
        <v>5.75</v>
      </c>
    </row>
    <row r="2665" spans="15:16" x14ac:dyDescent="0.35">
      <c r="O2665">
        <v>289573</v>
      </c>
      <c r="P2665" s="10">
        <f>SUMIF(TransactionData!$A$2:$A$7396,TransactionAnalysis!O2665,TransactionData!$M$2:$M$7396)</f>
        <v>1</v>
      </c>
    </row>
    <row r="2666" spans="15:16" x14ac:dyDescent="0.35">
      <c r="O2666">
        <v>289572</v>
      </c>
      <c r="P2666" s="10">
        <f>SUMIF(TransactionData!$A$2:$A$7396,TransactionAnalysis!O2666,TransactionData!$M$2:$M$7396)</f>
        <v>4.25</v>
      </c>
    </row>
    <row r="2667" spans="15:16" x14ac:dyDescent="0.35">
      <c r="O2667">
        <v>289571</v>
      </c>
      <c r="P2667" s="10">
        <f>SUMIF(TransactionData!$A$2:$A$7396,TransactionAnalysis!O2667,TransactionData!$M$2:$M$7396)</f>
        <v>4.25</v>
      </c>
    </row>
    <row r="2668" spans="15:16" x14ac:dyDescent="0.35">
      <c r="O2668">
        <v>289570</v>
      </c>
      <c r="P2668" s="10">
        <f>SUMIF(TransactionData!$A$2:$A$7396,TransactionAnalysis!O2668,TransactionData!$M$2:$M$7396)</f>
        <v>3.75</v>
      </c>
    </row>
    <row r="2669" spans="15:16" x14ac:dyDescent="0.35">
      <c r="O2669">
        <v>289569</v>
      </c>
      <c r="P2669" s="10">
        <f>SUMIF(TransactionData!$A$2:$A$7396,TransactionAnalysis!O2669,TransactionData!$M$2:$M$7396)</f>
        <v>5.5</v>
      </c>
    </row>
    <row r="2670" spans="15:16" x14ac:dyDescent="0.35">
      <c r="O2670">
        <v>289568</v>
      </c>
      <c r="P2670" s="10">
        <f>SUMIF(TransactionData!$A$2:$A$7396,TransactionAnalysis!O2670,TransactionData!$M$2:$M$7396)</f>
        <v>2.25</v>
      </c>
    </row>
    <row r="2671" spans="15:16" x14ac:dyDescent="0.35">
      <c r="O2671">
        <v>289564</v>
      </c>
      <c r="P2671" s="10">
        <f>SUMIF(TransactionData!$A$2:$A$7396,TransactionAnalysis!O2671,TransactionData!$M$2:$M$7396)</f>
        <v>5.5</v>
      </c>
    </row>
    <row r="2672" spans="15:16" x14ac:dyDescent="0.35">
      <c r="O2672">
        <v>289563</v>
      </c>
      <c r="P2672" s="10">
        <f>SUMIF(TransactionData!$A$2:$A$7396,TransactionAnalysis!O2672,TransactionData!$M$2:$M$7396)</f>
        <v>3.75</v>
      </c>
    </row>
    <row r="2673" spans="15:16" x14ac:dyDescent="0.35">
      <c r="O2673">
        <v>289562</v>
      </c>
      <c r="P2673" s="10">
        <f>SUMIF(TransactionData!$A$2:$A$7396,TransactionAnalysis!O2673,TransactionData!$M$2:$M$7396)</f>
        <v>4.75</v>
      </c>
    </row>
    <row r="2674" spans="15:16" x14ac:dyDescent="0.35">
      <c r="O2674">
        <v>289558</v>
      </c>
      <c r="P2674" s="10">
        <f>SUMIF(TransactionData!$A$2:$A$7396,TransactionAnalysis!O2674,TransactionData!$M$2:$M$7396)</f>
        <v>4.75</v>
      </c>
    </row>
    <row r="2675" spans="15:16" x14ac:dyDescent="0.35">
      <c r="O2675">
        <v>289556</v>
      </c>
      <c r="P2675" s="10">
        <f>SUMIF(TransactionData!$A$2:$A$7396,TransactionAnalysis!O2675,TransactionData!$M$2:$M$7396)</f>
        <v>4.25</v>
      </c>
    </row>
    <row r="2676" spans="15:16" x14ac:dyDescent="0.35">
      <c r="O2676">
        <v>289555</v>
      </c>
      <c r="P2676" s="10">
        <f>SUMIF(TransactionData!$A$2:$A$7396,TransactionAnalysis!O2676,TransactionData!$M$2:$M$7396)</f>
        <v>3.75</v>
      </c>
    </row>
    <row r="2677" spans="15:16" x14ac:dyDescent="0.35">
      <c r="O2677">
        <v>289554</v>
      </c>
      <c r="P2677" s="10">
        <f>SUMIF(TransactionData!$A$2:$A$7396,TransactionAnalysis!O2677,TransactionData!$M$2:$M$7396)</f>
        <v>2.5</v>
      </c>
    </row>
    <row r="2678" spans="15:16" x14ac:dyDescent="0.35">
      <c r="O2678">
        <v>289553</v>
      </c>
      <c r="P2678" s="10">
        <f>SUMIF(TransactionData!$A$2:$A$7396,TransactionAnalysis!O2678,TransactionData!$M$2:$M$7396)</f>
        <v>5.5</v>
      </c>
    </row>
    <row r="2679" spans="15:16" x14ac:dyDescent="0.35">
      <c r="O2679">
        <v>289552</v>
      </c>
      <c r="P2679" s="10">
        <f>SUMIF(TransactionData!$A$2:$A$7396,TransactionAnalysis!O2679,TransactionData!$M$2:$M$7396)</f>
        <v>7</v>
      </c>
    </row>
    <row r="2680" spans="15:16" x14ac:dyDescent="0.35">
      <c r="O2680">
        <v>289551</v>
      </c>
      <c r="P2680" s="10">
        <f>SUMIF(TransactionData!$A$2:$A$7396,TransactionAnalysis!O2680,TransactionData!$M$2:$M$7396)</f>
        <v>5.75</v>
      </c>
    </row>
    <row r="2681" spans="15:16" x14ac:dyDescent="0.35">
      <c r="O2681">
        <v>289549</v>
      </c>
      <c r="P2681" s="10">
        <f>SUMIF(TransactionData!$A$2:$A$7396,TransactionAnalysis!O2681,TransactionData!$M$2:$M$7396)</f>
        <v>8</v>
      </c>
    </row>
    <row r="2682" spans="15:16" x14ac:dyDescent="0.35">
      <c r="O2682">
        <v>289548</v>
      </c>
      <c r="P2682" s="10">
        <f>SUMIF(TransactionData!$A$2:$A$7396,TransactionAnalysis!O2682,TransactionData!$M$2:$M$7396)</f>
        <v>4.25</v>
      </c>
    </row>
    <row r="2683" spans="15:16" x14ac:dyDescent="0.35">
      <c r="O2683">
        <v>289547</v>
      </c>
      <c r="P2683" s="10">
        <f>SUMIF(TransactionData!$A$2:$A$7396,TransactionAnalysis!O2683,TransactionData!$M$2:$M$7396)</f>
        <v>5.75</v>
      </c>
    </row>
    <row r="2684" spans="15:16" x14ac:dyDescent="0.35">
      <c r="O2684">
        <v>289544</v>
      </c>
      <c r="P2684" s="10">
        <f>SUMIF(TransactionData!$A$2:$A$7396,TransactionAnalysis!O2684,TransactionData!$M$2:$M$7396)</f>
        <v>9.5</v>
      </c>
    </row>
    <row r="2685" spans="15:16" x14ac:dyDescent="0.35">
      <c r="O2685">
        <v>289543</v>
      </c>
      <c r="P2685" s="10">
        <f>SUMIF(TransactionData!$A$2:$A$7396,TransactionAnalysis!O2685,TransactionData!$M$2:$M$7396)</f>
        <v>3.5</v>
      </c>
    </row>
    <row r="2686" spans="15:16" x14ac:dyDescent="0.35">
      <c r="O2686">
        <v>289542</v>
      </c>
      <c r="P2686" s="10">
        <f>SUMIF(TransactionData!$A$2:$A$7396,TransactionAnalysis!O2686,TransactionData!$M$2:$M$7396)</f>
        <v>6.5</v>
      </c>
    </row>
    <row r="2687" spans="15:16" x14ac:dyDescent="0.35">
      <c r="O2687">
        <v>289540</v>
      </c>
      <c r="P2687" s="10">
        <f>SUMIF(TransactionData!$A$2:$A$7396,TransactionAnalysis!O2687,TransactionData!$M$2:$M$7396)</f>
        <v>4.25</v>
      </c>
    </row>
    <row r="2688" spans="15:16" x14ac:dyDescent="0.35">
      <c r="O2688">
        <v>289539</v>
      </c>
      <c r="P2688" s="10">
        <f>SUMIF(TransactionData!$A$2:$A$7396,TransactionAnalysis!O2688,TransactionData!$M$2:$M$7396)</f>
        <v>1</v>
      </c>
    </row>
    <row r="2689" spans="15:16" x14ac:dyDescent="0.35">
      <c r="O2689">
        <v>289538</v>
      </c>
      <c r="P2689" s="10">
        <f>SUMIF(TransactionData!$A$2:$A$7396,TransactionAnalysis!O2689,TransactionData!$M$2:$M$7396)</f>
        <v>4.75</v>
      </c>
    </row>
    <row r="2690" spans="15:16" x14ac:dyDescent="0.35">
      <c r="O2690">
        <v>289537</v>
      </c>
      <c r="P2690" s="10">
        <f>SUMIF(TransactionData!$A$2:$A$7396,TransactionAnalysis!O2690,TransactionData!$M$2:$M$7396)</f>
        <v>5.5</v>
      </c>
    </row>
    <row r="2691" spans="15:16" x14ac:dyDescent="0.35">
      <c r="O2691">
        <v>289533</v>
      </c>
      <c r="P2691" s="10">
        <f>SUMIF(TransactionData!$A$2:$A$7396,TransactionAnalysis!O2691,TransactionData!$M$2:$M$7396)</f>
        <v>3.5</v>
      </c>
    </row>
    <row r="2692" spans="15:16" x14ac:dyDescent="0.35">
      <c r="O2692">
        <v>289532</v>
      </c>
      <c r="P2692" s="10">
        <f>SUMIF(TransactionData!$A$2:$A$7396,TransactionAnalysis!O2692,TransactionData!$M$2:$M$7396)</f>
        <v>5</v>
      </c>
    </row>
    <row r="2693" spans="15:16" x14ac:dyDescent="0.35">
      <c r="O2693">
        <v>289531</v>
      </c>
      <c r="P2693" s="10">
        <f>SUMIF(TransactionData!$A$2:$A$7396,TransactionAnalysis!O2693,TransactionData!$M$2:$M$7396)</f>
        <v>5</v>
      </c>
    </row>
    <row r="2694" spans="15:16" x14ac:dyDescent="0.35">
      <c r="O2694">
        <v>289530</v>
      </c>
      <c r="P2694" s="10">
        <f>SUMIF(TransactionData!$A$2:$A$7396,TransactionAnalysis!O2694,TransactionData!$M$2:$M$7396)</f>
        <v>5</v>
      </c>
    </row>
    <row r="2695" spans="15:16" x14ac:dyDescent="0.35">
      <c r="O2695">
        <v>289529</v>
      </c>
      <c r="P2695" s="10">
        <f>SUMIF(TransactionData!$A$2:$A$7396,TransactionAnalysis!O2695,TransactionData!$M$2:$M$7396)</f>
        <v>5.25</v>
      </c>
    </row>
    <row r="2696" spans="15:16" x14ac:dyDescent="0.35">
      <c r="O2696">
        <v>289528</v>
      </c>
      <c r="P2696" s="10">
        <f>SUMIF(TransactionData!$A$2:$A$7396,TransactionAnalysis!O2696,TransactionData!$M$2:$M$7396)</f>
        <v>5.25</v>
      </c>
    </row>
    <row r="2697" spans="15:16" x14ac:dyDescent="0.35">
      <c r="O2697">
        <v>289527</v>
      </c>
      <c r="P2697" s="10">
        <f>SUMIF(TransactionData!$A$2:$A$7396,TransactionAnalysis!O2697,TransactionData!$M$2:$M$7396)</f>
        <v>6.75</v>
      </c>
    </row>
    <row r="2698" spans="15:16" x14ac:dyDescent="0.35">
      <c r="O2698">
        <v>289526</v>
      </c>
      <c r="P2698" s="10">
        <f>SUMIF(TransactionData!$A$2:$A$7396,TransactionAnalysis!O2698,TransactionData!$M$2:$M$7396)</f>
        <v>2.75</v>
      </c>
    </row>
    <row r="2699" spans="15:16" x14ac:dyDescent="0.35">
      <c r="O2699">
        <v>289525</v>
      </c>
      <c r="P2699" s="10">
        <f>SUMIF(TransactionData!$A$2:$A$7396,TransactionAnalysis!O2699,TransactionData!$M$2:$M$7396)</f>
        <v>6.75</v>
      </c>
    </row>
    <row r="2700" spans="15:16" x14ac:dyDescent="0.35">
      <c r="O2700">
        <v>289524</v>
      </c>
      <c r="P2700" s="10">
        <f>SUMIF(TransactionData!$A$2:$A$7396,TransactionAnalysis!O2700,TransactionData!$M$2:$M$7396)</f>
        <v>3.75</v>
      </c>
    </row>
    <row r="2701" spans="15:16" x14ac:dyDescent="0.35">
      <c r="O2701">
        <v>289523</v>
      </c>
      <c r="P2701" s="10">
        <f>SUMIF(TransactionData!$A$2:$A$7396,TransactionAnalysis!O2701,TransactionData!$M$2:$M$7396)</f>
        <v>5</v>
      </c>
    </row>
    <row r="2702" spans="15:16" x14ac:dyDescent="0.35">
      <c r="O2702">
        <v>289522</v>
      </c>
      <c r="P2702" s="10">
        <f>SUMIF(TransactionData!$A$2:$A$7396,TransactionAnalysis!O2702,TransactionData!$M$2:$M$7396)</f>
        <v>5</v>
      </c>
    </row>
    <row r="2703" spans="15:16" x14ac:dyDescent="0.35">
      <c r="O2703">
        <v>289521</v>
      </c>
      <c r="P2703" s="10">
        <f>SUMIF(TransactionData!$A$2:$A$7396,TransactionAnalysis!O2703,TransactionData!$M$2:$M$7396)</f>
        <v>5</v>
      </c>
    </row>
    <row r="2704" spans="15:16" x14ac:dyDescent="0.35">
      <c r="O2704">
        <v>289520</v>
      </c>
      <c r="P2704" s="10">
        <f>SUMIF(TransactionData!$A$2:$A$7396,TransactionAnalysis!O2704,TransactionData!$M$2:$M$7396)</f>
        <v>2.75</v>
      </c>
    </row>
    <row r="2705" spans="15:16" x14ac:dyDescent="0.35">
      <c r="O2705">
        <v>289519</v>
      </c>
      <c r="P2705" s="10">
        <f>SUMIF(TransactionData!$A$2:$A$7396,TransactionAnalysis!O2705,TransactionData!$M$2:$M$7396)</f>
        <v>3.75</v>
      </c>
    </row>
    <row r="2706" spans="15:16" x14ac:dyDescent="0.35">
      <c r="O2706">
        <v>289518</v>
      </c>
      <c r="P2706" s="10">
        <f>SUMIF(TransactionData!$A$2:$A$7396,TransactionAnalysis!O2706,TransactionData!$M$2:$M$7396)</f>
        <v>5.5</v>
      </c>
    </row>
    <row r="2707" spans="15:16" x14ac:dyDescent="0.35">
      <c r="O2707">
        <v>289517</v>
      </c>
      <c r="P2707" s="10">
        <f>SUMIF(TransactionData!$A$2:$A$7396,TransactionAnalysis!O2707,TransactionData!$M$2:$M$7396)</f>
        <v>2</v>
      </c>
    </row>
    <row r="2708" spans="15:16" x14ac:dyDescent="0.35">
      <c r="O2708">
        <v>289516</v>
      </c>
      <c r="P2708" s="10">
        <f>SUMIF(TransactionData!$A$2:$A$7396,TransactionAnalysis!O2708,TransactionData!$M$2:$M$7396)</f>
        <v>12.5</v>
      </c>
    </row>
    <row r="2709" spans="15:16" x14ac:dyDescent="0.35">
      <c r="O2709">
        <v>289515</v>
      </c>
      <c r="P2709" s="10">
        <f>SUMIF(TransactionData!$A$2:$A$7396,TransactionAnalysis!O2709,TransactionData!$M$2:$M$7396)</f>
        <v>5.75</v>
      </c>
    </row>
    <row r="2710" spans="15:16" x14ac:dyDescent="0.35">
      <c r="O2710">
        <v>289514</v>
      </c>
      <c r="P2710" s="10">
        <f>SUMIF(TransactionData!$A$2:$A$7396,TransactionAnalysis!O2710,TransactionData!$M$2:$M$7396)</f>
        <v>4.75</v>
      </c>
    </row>
    <row r="2711" spans="15:16" x14ac:dyDescent="0.35">
      <c r="O2711">
        <v>289513</v>
      </c>
      <c r="P2711" s="10">
        <f>SUMIF(TransactionData!$A$2:$A$7396,TransactionAnalysis!O2711,TransactionData!$M$2:$M$7396)</f>
        <v>2.75</v>
      </c>
    </row>
    <row r="2712" spans="15:16" x14ac:dyDescent="0.35">
      <c r="O2712">
        <v>289512</v>
      </c>
      <c r="P2712" s="10">
        <f>SUMIF(TransactionData!$A$2:$A$7396,TransactionAnalysis!O2712,TransactionData!$M$2:$M$7396)</f>
        <v>2.75</v>
      </c>
    </row>
    <row r="2713" spans="15:16" x14ac:dyDescent="0.35">
      <c r="O2713">
        <v>289511</v>
      </c>
      <c r="P2713" s="10">
        <f>SUMIF(TransactionData!$A$2:$A$7396,TransactionAnalysis!O2713,TransactionData!$M$2:$M$7396)</f>
        <v>3</v>
      </c>
    </row>
    <row r="2714" spans="15:16" x14ac:dyDescent="0.35">
      <c r="O2714">
        <v>289510</v>
      </c>
      <c r="P2714" s="10">
        <f>SUMIF(TransactionData!$A$2:$A$7396,TransactionAnalysis!O2714,TransactionData!$M$2:$M$7396)</f>
        <v>2.75</v>
      </c>
    </row>
    <row r="2715" spans="15:16" x14ac:dyDescent="0.35">
      <c r="O2715">
        <v>289509</v>
      </c>
      <c r="P2715" s="10">
        <f>SUMIF(TransactionData!$A$2:$A$7396,TransactionAnalysis!O2715,TransactionData!$M$2:$M$7396)</f>
        <v>2.75</v>
      </c>
    </row>
    <row r="2716" spans="15:16" x14ac:dyDescent="0.35">
      <c r="O2716">
        <v>289508</v>
      </c>
      <c r="P2716" s="10">
        <f>SUMIF(TransactionData!$A$2:$A$7396,TransactionAnalysis!O2716,TransactionData!$M$2:$M$7396)</f>
        <v>3.75</v>
      </c>
    </row>
    <row r="2717" spans="15:16" x14ac:dyDescent="0.35">
      <c r="O2717">
        <v>289507</v>
      </c>
      <c r="P2717" s="10">
        <f>SUMIF(TransactionData!$A$2:$A$7396,TransactionAnalysis!O2717,TransactionData!$M$2:$M$7396)</f>
        <v>2.75</v>
      </c>
    </row>
    <row r="2718" spans="15:16" x14ac:dyDescent="0.35">
      <c r="O2718">
        <v>289506</v>
      </c>
      <c r="P2718" s="10">
        <f>SUMIF(TransactionData!$A$2:$A$7396,TransactionAnalysis!O2718,TransactionData!$M$2:$M$7396)</f>
        <v>3.75</v>
      </c>
    </row>
    <row r="2719" spans="15:16" x14ac:dyDescent="0.35">
      <c r="O2719">
        <v>289505</v>
      </c>
      <c r="P2719" s="10">
        <f>SUMIF(TransactionData!$A$2:$A$7396,TransactionAnalysis!O2719,TransactionData!$M$2:$M$7396)</f>
        <v>5.75</v>
      </c>
    </row>
    <row r="2720" spans="15:16" x14ac:dyDescent="0.35">
      <c r="O2720">
        <v>289504</v>
      </c>
      <c r="P2720" s="10">
        <f>SUMIF(TransactionData!$A$2:$A$7396,TransactionAnalysis!O2720,TransactionData!$M$2:$M$7396)</f>
        <v>7.5</v>
      </c>
    </row>
    <row r="2721" spans="15:16" x14ac:dyDescent="0.35">
      <c r="O2721">
        <v>289503</v>
      </c>
      <c r="P2721" s="10">
        <f>SUMIF(TransactionData!$A$2:$A$7396,TransactionAnalysis!O2721,TransactionData!$M$2:$M$7396)</f>
        <v>3.75</v>
      </c>
    </row>
    <row r="2722" spans="15:16" x14ac:dyDescent="0.35">
      <c r="O2722">
        <v>289502</v>
      </c>
      <c r="P2722" s="10">
        <f>SUMIF(TransactionData!$A$2:$A$7396,TransactionAnalysis!O2722,TransactionData!$M$2:$M$7396)</f>
        <v>9.5</v>
      </c>
    </row>
    <row r="2723" spans="15:16" x14ac:dyDescent="0.35">
      <c r="O2723">
        <v>289501</v>
      </c>
      <c r="P2723" s="10">
        <f>SUMIF(TransactionData!$A$2:$A$7396,TransactionAnalysis!O2723,TransactionData!$M$2:$M$7396)</f>
        <v>2.75</v>
      </c>
    </row>
    <row r="2724" spans="15:16" x14ac:dyDescent="0.35">
      <c r="O2724">
        <v>289500</v>
      </c>
      <c r="P2724" s="10">
        <f>SUMIF(TransactionData!$A$2:$A$7396,TransactionAnalysis!O2724,TransactionData!$M$2:$M$7396)</f>
        <v>5.75</v>
      </c>
    </row>
    <row r="2725" spans="15:16" x14ac:dyDescent="0.35">
      <c r="O2725">
        <v>289499</v>
      </c>
      <c r="P2725" s="10">
        <f>SUMIF(TransactionData!$A$2:$A$7396,TransactionAnalysis!O2725,TransactionData!$M$2:$M$7396)</f>
        <v>5.75</v>
      </c>
    </row>
    <row r="2726" spans="15:16" x14ac:dyDescent="0.35">
      <c r="O2726">
        <v>289498</v>
      </c>
      <c r="P2726" s="10">
        <f>SUMIF(TransactionData!$A$2:$A$7396,TransactionAnalysis!O2726,TransactionData!$M$2:$M$7396)</f>
        <v>5.75</v>
      </c>
    </row>
    <row r="2727" spans="15:16" x14ac:dyDescent="0.35">
      <c r="O2727">
        <v>289919</v>
      </c>
      <c r="P2727" s="10">
        <f>SUMIF(TransactionData!$A$2:$A$7396,TransactionAnalysis!O2727,TransactionData!$M$2:$M$7396)</f>
        <v>6.25</v>
      </c>
    </row>
    <row r="2728" spans="15:16" x14ac:dyDescent="0.35">
      <c r="O2728">
        <v>289918</v>
      </c>
      <c r="P2728" s="10">
        <f>SUMIF(TransactionData!$A$2:$A$7396,TransactionAnalysis!O2728,TransactionData!$M$2:$M$7396)</f>
        <v>4.25</v>
      </c>
    </row>
    <row r="2729" spans="15:16" x14ac:dyDescent="0.35">
      <c r="O2729">
        <v>289917</v>
      </c>
      <c r="P2729" s="10">
        <f>SUMIF(TransactionData!$A$2:$A$7396,TransactionAnalysis!O2729,TransactionData!$M$2:$M$7396)</f>
        <v>5.75</v>
      </c>
    </row>
    <row r="2730" spans="15:16" x14ac:dyDescent="0.35">
      <c r="O2730">
        <v>289916</v>
      </c>
      <c r="P2730" s="10">
        <f>SUMIF(TransactionData!$A$2:$A$7396,TransactionAnalysis!O2730,TransactionData!$M$2:$M$7396)</f>
        <v>14.95</v>
      </c>
    </row>
    <row r="2731" spans="15:16" x14ac:dyDescent="0.35">
      <c r="O2731">
        <v>289914</v>
      </c>
      <c r="P2731" s="10">
        <f>SUMIF(TransactionData!$A$2:$A$7396,TransactionAnalysis!O2731,TransactionData!$M$2:$M$7396)</f>
        <v>4.25</v>
      </c>
    </row>
    <row r="2732" spans="15:16" x14ac:dyDescent="0.35">
      <c r="O2732">
        <v>289913</v>
      </c>
      <c r="P2732" s="10">
        <f>SUMIF(TransactionData!$A$2:$A$7396,TransactionAnalysis!O2732,TransactionData!$M$2:$M$7396)</f>
        <v>4.25</v>
      </c>
    </row>
    <row r="2733" spans="15:16" x14ac:dyDescent="0.35">
      <c r="O2733">
        <v>289912</v>
      </c>
      <c r="P2733" s="10">
        <f>SUMIF(TransactionData!$A$2:$A$7396,TransactionAnalysis!O2733,TransactionData!$M$2:$M$7396)</f>
        <v>4.25</v>
      </c>
    </row>
    <row r="2734" spans="15:16" x14ac:dyDescent="0.35">
      <c r="O2734">
        <v>289911</v>
      </c>
      <c r="P2734" s="10">
        <f>SUMIF(TransactionData!$A$2:$A$7396,TransactionAnalysis!O2734,TransactionData!$M$2:$M$7396)</f>
        <v>5.75</v>
      </c>
    </row>
    <row r="2735" spans="15:16" x14ac:dyDescent="0.35">
      <c r="O2735">
        <v>289910</v>
      </c>
      <c r="P2735" s="10">
        <f>SUMIF(TransactionData!$A$2:$A$7396,TransactionAnalysis!O2735,TransactionData!$M$2:$M$7396)</f>
        <v>19.2</v>
      </c>
    </row>
    <row r="2736" spans="15:16" x14ac:dyDescent="0.35">
      <c r="O2736">
        <v>289909</v>
      </c>
      <c r="P2736" s="10">
        <f>SUMIF(TransactionData!$A$2:$A$7396,TransactionAnalysis!O2736,TransactionData!$M$2:$M$7396)</f>
        <v>3.5</v>
      </c>
    </row>
    <row r="2737" spans="15:16" x14ac:dyDescent="0.35">
      <c r="O2737">
        <v>289908</v>
      </c>
      <c r="P2737" s="10">
        <f>SUMIF(TransactionData!$A$2:$A$7396,TransactionAnalysis!O2737,TransactionData!$M$2:$M$7396)</f>
        <v>8.25</v>
      </c>
    </row>
    <row r="2738" spans="15:16" x14ac:dyDescent="0.35">
      <c r="O2738">
        <v>289907</v>
      </c>
      <c r="P2738" s="10">
        <f>SUMIF(TransactionData!$A$2:$A$7396,TransactionAnalysis!O2738,TransactionData!$M$2:$M$7396)</f>
        <v>2.5</v>
      </c>
    </row>
    <row r="2739" spans="15:16" x14ac:dyDescent="0.35">
      <c r="O2739">
        <v>289906</v>
      </c>
      <c r="P2739" s="10">
        <f>SUMIF(TransactionData!$A$2:$A$7396,TransactionAnalysis!O2739,TransactionData!$M$2:$M$7396)</f>
        <v>3.5</v>
      </c>
    </row>
    <row r="2740" spans="15:16" x14ac:dyDescent="0.35">
      <c r="O2740">
        <v>289905</v>
      </c>
      <c r="P2740" s="10">
        <f>SUMIF(TransactionData!$A$2:$A$7396,TransactionAnalysis!O2740,TransactionData!$M$2:$M$7396)</f>
        <v>3</v>
      </c>
    </row>
    <row r="2741" spans="15:16" x14ac:dyDescent="0.35">
      <c r="O2741">
        <v>289904</v>
      </c>
      <c r="P2741" s="10">
        <f>SUMIF(TransactionData!$A$2:$A$7396,TransactionAnalysis!O2741,TransactionData!$M$2:$M$7396)</f>
        <v>5.5</v>
      </c>
    </row>
    <row r="2742" spans="15:16" x14ac:dyDescent="0.35">
      <c r="O2742">
        <v>289903</v>
      </c>
      <c r="P2742" s="10">
        <f>SUMIF(TransactionData!$A$2:$A$7396,TransactionAnalysis!O2742,TransactionData!$M$2:$M$7396)</f>
        <v>14.95</v>
      </c>
    </row>
    <row r="2743" spans="15:16" x14ac:dyDescent="0.35">
      <c r="O2743">
        <v>289902</v>
      </c>
      <c r="P2743" s="10">
        <f>SUMIF(TransactionData!$A$2:$A$7396,TransactionAnalysis!O2743,TransactionData!$M$2:$M$7396)</f>
        <v>4.25</v>
      </c>
    </row>
    <row r="2744" spans="15:16" x14ac:dyDescent="0.35">
      <c r="O2744">
        <v>289901</v>
      </c>
      <c r="P2744" s="10">
        <f>SUMIF(TransactionData!$A$2:$A$7396,TransactionAnalysis!O2744,TransactionData!$M$2:$M$7396)</f>
        <v>4.75</v>
      </c>
    </row>
    <row r="2745" spans="15:16" x14ac:dyDescent="0.35">
      <c r="O2745">
        <v>289900</v>
      </c>
      <c r="P2745" s="10">
        <f>SUMIF(TransactionData!$A$2:$A$7396,TransactionAnalysis!O2745,TransactionData!$M$2:$M$7396)</f>
        <v>8.5</v>
      </c>
    </row>
    <row r="2746" spans="15:16" x14ac:dyDescent="0.35">
      <c r="O2746">
        <v>289899</v>
      </c>
      <c r="P2746" s="10">
        <f>SUMIF(TransactionData!$A$2:$A$7396,TransactionAnalysis!O2746,TransactionData!$M$2:$M$7396)</f>
        <v>5.75</v>
      </c>
    </row>
    <row r="2747" spans="15:16" x14ac:dyDescent="0.35">
      <c r="O2747">
        <v>289897</v>
      </c>
      <c r="P2747" s="10">
        <f>SUMIF(TransactionData!$A$2:$A$7396,TransactionAnalysis!O2747,TransactionData!$M$2:$M$7396)</f>
        <v>11</v>
      </c>
    </row>
    <row r="2748" spans="15:16" x14ac:dyDescent="0.35">
      <c r="O2748">
        <v>289896</v>
      </c>
      <c r="P2748" s="10">
        <f>SUMIF(TransactionData!$A$2:$A$7396,TransactionAnalysis!O2748,TransactionData!$M$2:$M$7396)</f>
        <v>4.25</v>
      </c>
    </row>
    <row r="2749" spans="15:16" x14ac:dyDescent="0.35">
      <c r="O2749">
        <v>289895</v>
      </c>
      <c r="P2749" s="10">
        <f>SUMIF(TransactionData!$A$2:$A$7396,TransactionAnalysis!O2749,TransactionData!$M$2:$M$7396)</f>
        <v>5.5</v>
      </c>
    </row>
    <row r="2750" spans="15:16" x14ac:dyDescent="0.35">
      <c r="O2750">
        <v>289894</v>
      </c>
      <c r="P2750" s="10">
        <f>SUMIF(TransactionData!$A$2:$A$7396,TransactionAnalysis!O2750,TransactionData!$M$2:$M$7396)</f>
        <v>5.5</v>
      </c>
    </row>
    <row r="2751" spans="15:16" x14ac:dyDescent="0.35">
      <c r="O2751">
        <v>289893</v>
      </c>
      <c r="P2751" s="10">
        <f>SUMIF(TransactionData!$A$2:$A$7396,TransactionAnalysis!O2751,TransactionData!$M$2:$M$7396)</f>
        <v>3</v>
      </c>
    </row>
    <row r="2752" spans="15:16" x14ac:dyDescent="0.35">
      <c r="O2752">
        <v>289892</v>
      </c>
      <c r="P2752" s="10">
        <f>SUMIF(TransactionData!$A$2:$A$7396,TransactionAnalysis!O2752,TransactionData!$M$2:$M$7396)</f>
        <v>3.75</v>
      </c>
    </row>
    <row r="2753" spans="15:16" x14ac:dyDescent="0.35">
      <c r="O2753">
        <v>289891</v>
      </c>
      <c r="P2753" s="10">
        <f>SUMIF(TransactionData!$A$2:$A$7396,TransactionAnalysis!O2753,TransactionData!$M$2:$M$7396)</f>
        <v>11.75</v>
      </c>
    </row>
    <row r="2754" spans="15:16" x14ac:dyDescent="0.35">
      <c r="O2754">
        <v>289890</v>
      </c>
      <c r="P2754" s="10">
        <f>SUMIF(TransactionData!$A$2:$A$7396,TransactionAnalysis!O2754,TransactionData!$M$2:$M$7396)</f>
        <v>7.75</v>
      </c>
    </row>
    <row r="2755" spans="15:16" x14ac:dyDescent="0.35">
      <c r="O2755">
        <v>289889</v>
      </c>
      <c r="P2755" s="10">
        <f>SUMIF(TransactionData!$A$2:$A$7396,TransactionAnalysis!O2755,TransactionData!$M$2:$M$7396)</f>
        <v>4.75</v>
      </c>
    </row>
    <row r="2756" spans="15:16" x14ac:dyDescent="0.35">
      <c r="O2756">
        <v>289886</v>
      </c>
      <c r="P2756" s="10">
        <f>SUMIF(TransactionData!$A$2:$A$7396,TransactionAnalysis!O2756,TransactionData!$M$2:$M$7396)</f>
        <v>4.75</v>
      </c>
    </row>
    <row r="2757" spans="15:16" x14ac:dyDescent="0.35">
      <c r="O2757">
        <v>289885</v>
      </c>
      <c r="P2757" s="10">
        <f>SUMIF(TransactionData!$A$2:$A$7396,TransactionAnalysis!O2757,TransactionData!$M$2:$M$7396)</f>
        <v>3.5</v>
      </c>
    </row>
    <row r="2758" spans="15:16" x14ac:dyDescent="0.35">
      <c r="O2758">
        <v>289883</v>
      </c>
      <c r="P2758" s="10">
        <f>SUMIF(TransactionData!$A$2:$A$7396,TransactionAnalysis!O2758,TransactionData!$M$2:$M$7396)</f>
        <v>7</v>
      </c>
    </row>
    <row r="2759" spans="15:16" x14ac:dyDescent="0.35">
      <c r="O2759">
        <v>289881</v>
      </c>
      <c r="P2759" s="10">
        <f>SUMIF(TransactionData!$A$2:$A$7396,TransactionAnalysis!O2759,TransactionData!$M$2:$M$7396)</f>
        <v>4.25</v>
      </c>
    </row>
    <row r="2760" spans="15:16" x14ac:dyDescent="0.35">
      <c r="O2760">
        <v>289880</v>
      </c>
      <c r="P2760" s="10">
        <f>SUMIF(TransactionData!$A$2:$A$7396,TransactionAnalysis!O2760,TransactionData!$M$2:$M$7396)</f>
        <v>5.5</v>
      </c>
    </row>
    <row r="2761" spans="15:16" x14ac:dyDescent="0.35">
      <c r="O2761">
        <v>289879</v>
      </c>
      <c r="P2761" s="10">
        <f>SUMIF(TransactionData!$A$2:$A$7396,TransactionAnalysis!O2761,TransactionData!$M$2:$M$7396)</f>
        <v>3.5</v>
      </c>
    </row>
    <row r="2762" spans="15:16" x14ac:dyDescent="0.35">
      <c r="O2762">
        <v>289878</v>
      </c>
      <c r="P2762" s="10">
        <f>SUMIF(TransactionData!$A$2:$A$7396,TransactionAnalysis!O2762,TransactionData!$M$2:$M$7396)</f>
        <v>3.5</v>
      </c>
    </row>
    <row r="2763" spans="15:16" x14ac:dyDescent="0.35">
      <c r="O2763">
        <v>289877</v>
      </c>
      <c r="P2763" s="10">
        <f>SUMIF(TransactionData!$A$2:$A$7396,TransactionAnalysis!O2763,TransactionData!$M$2:$M$7396)</f>
        <v>3.5</v>
      </c>
    </row>
    <row r="2764" spans="15:16" x14ac:dyDescent="0.35">
      <c r="O2764">
        <v>289876</v>
      </c>
      <c r="P2764" s="10">
        <f>SUMIF(TransactionData!$A$2:$A$7396,TransactionAnalysis!O2764,TransactionData!$M$2:$M$7396)</f>
        <v>1.25</v>
      </c>
    </row>
    <row r="2765" spans="15:16" x14ac:dyDescent="0.35">
      <c r="O2765">
        <v>289875</v>
      </c>
      <c r="P2765" s="10">
        <f>SUMIF(TransactionData!$A$2:$A$7396,TransactionAnalysis!O2765,TransactionData!$M$2:$M$7396)</f>
        <v>4.25</v>
      </c>
    </row>
    <row r="2766" spans="15:16" x14ac:dyDescent="0.35">
      <c r="O2766">
        <v>289874</v>
      </c>
      <c r="P2766" s="10">
        <f>SUMIF(TransactionData!$A$2:$A$7396,TransactionAnalysis!O2766,TransactionData!$M$2:$M$7396)</f>
        <v>3.5</v>
      </c>
    </row>
    <row r="2767" spans="15:16" x14ac:dyDescent="0.35">
      <c r="O2767">
        <v>289873</v>
      </c>
      <c r="P2767" s="10">
        <f>SUMIF(TransactionData!$A$2:$A$7396,TransactionAnalysis!O2767,TransactionData!$M$2:$M$7396)</f>
        <v>1.25</v>
      </c>
    </row>
    <row r="2768" spans="15:16" x14ac:dyDescent="0.35">
      <c r="O2768">
        <v>289872</v>
      </c>
      <c r="P2768" s="10">
        <f>SUMIF(TransactionData!$A$2:$A$7396,TransactionAnalysis!O2768,TransactionData!$M$2:$M$7396)</f>
        <v>3.5</v>
      </c>
    </row>
    <row r="2769" spans="15:16" x14ac:dyDescent="0.35">
      <c r="O2769">
        <v>289871</v>
      </c>
      <c r="P2769" s="10">
        <f>SUMIF(TransactionData!$A$2:$A$7396,TransactionAnalysis!O2769,TransactionData!$M$2:$M$7396)</f>
        <v>4.25</v>
      </c>
    </row>
    <row r="2770" spans="15:16" x14ac:dyDescent="0.35">
      <c r="O2770">
        <v>289869</v>
      </c>
      <c r="P2770" s="10">
        <f>SUMIF(TransactionData!$A$2:$A$7396,TransactionAnalysis!O2770,TransactionData!$M$2:$M$7396)</f>
        <v>4.25</v>
      </c>
    </row>
    <row r="2771" spans="15:16" x14ac:dyDescent="0.35">
      <c r="O2771">
        <v>289868</v>
      </c>
      <c r="P2771" s="10">
        <f>SUMIF(TransactionData!$A$2:$A$7396,TransactionAnalysis!O2771,TransactionData!$M$2:$M$7396)</f>
        <v>7</v>
      </c>
    </row>
    <row r="2772" spans="15:16" x14ac:dyDescent="0.35">
      <c r="O2772">
        <v>289867</v>
      </c>
      <c r="P2772" s="10">
        <f>SUMIF(TransactionData!$A$2:$A$7396,TransactionAnalysis!O2772,TransactionData!$M$2:$M$7396)</f>
        <v>6.75</v>
      </c>
    </row>
    <row r="2773" spans="15:16" x14ac:dyDescent="0.35">
      <c r="O2773">
        <v>289866</v>
      </c>
      <c r="P2773" s="10">
        <f>SUMIF(TransactionData!$A$2:$A$7396,TransactionAnalysis!O2773,TransactionData!$M$2:$M$7396)</f>
        <v>3.5</v>
      </c>
    </row>
    <row r="2774" spans="15:16" x14ac:dyDescent="0.35">
      <c r="O2774">
        <v>289864</v>
      </c>
      <c r="P2774" s="10">
        <f>SUMIF(TransactionData!$A$2:$A$7396,TransactionAnalysis!O2774,TransactionData!$M$2:$M$7396)</f>
        <v>12.95</v>
      </c>
    </row>
    <row r="2775" spans="15:16" x14ac:dyDescent="0.35">
      <c r="O2775">
        <v>289863</v>
      </c>
      <c r="P2775" s="10">
        <f>SUMIF(TransactionData!$A$2:$A$7396,TransactionAnalysis!O2775,TransactionData!$M$2:$M$7396)</f>
        <v>5.5</v>
      </c>
    </row>
    <row r="2776" spans="15:16" x14ac:dyDescent="0.35">
      <c r="O2776">
        <v>289862</v>
      </c>
      <c r="P2776" s="10">
        <f>SUMIF(TransactionData!$A$2:$A$7396,TransactionAnalysis!O2776,TransactionData!$M$2:$M$7396)</f>
        <v>3.5</v>
      </c>
    </row>
    <row r="2777" spans="15:16" x14ac:dyDescent="0.35">
      <c r="O2777">
        <v>289861</v>
      </c>
      <c r="P2777" s="10">
        <f>SUMIF(TransactionData!$A$2:$A$7396,TransactionAnalysis!O2777,TransactionData!$M$2:$M$7396)</f>
        <v>4.75</v>
      </c>
    </row>
    <row r="2778" spans="15:16" x14ac:dyDescent="0.35">
      <c r="O2778">
        <v>289860</v>
      </c>
      <c r="P2778" s="10">
        <f>SUMIF(TransactionData!$A$2:$A$7396,TransactionAnalysis!O2778,TransactionData!$M$2:$M$7396)</f>
        <v>3.5</v>
      </c>
    </row>
    <row r="2779" spans="15:16" x14ac:dyDescent="0.35">
      <c r="O2779">
        <v>289859</v>
      </c>
      <c r="P2779" s="10">
        <f>SUMIF(TransactionData!$A$2:$A$7396,TransactionAnalysis!O2779,TransactionData!$M$2:$M$7396)</f>
        <v>3.5</v>
      </c>
    </row>
    <row r="2780" spans="15:16" x14ac:dyDescent="0.35">
      <c r="O2780">
        <v>289858</v>
      </c>
      <c r="P2780" s="10">
        <f>SUMIF(TransactionData!$A$2:$A$7396,TransactionAnalysis!O2780,TransactionData!$M$2:$M$7396)</f>
        <v>4.25</v>
      </c>
    </row>
    <row r="2781" spans="15:16" x14ac:dyDescent="0.35">
      <c r="O2781">
        <v>289856</v>
      </c>
      <c r="P2781" s="10">
        <f>SUMIF(TransactionData!$A$2:$A$7396,TransactionAnalysis!O2781,TransactionData!$M$2:$M$7396)</f>
        <v>5.5</v>
      </c>
    </row>
    <row r="2782" spans="15:16" x14ac:dyDescent="0.35">
      <c r="O2782">
        <v>289854</v>
      </c>
      <c r="P2782" s="10">
        <f>SUMIF(TransactionData!$A$2:$A$7396,TransactionAnalysis!O2782,TransactionData!$M$2:$M$7396)</f>
        <v>5.5</v>
      </c>
    </row>
    <row r="2783" spans="15:16" x14ac:dyDescent="0.35">
      <c r="O2783">
        <v>289853</v>
      </c>
      <c r="P2783" s="10">
        <f>SUMIF(TransactionData!$A$2:$A$7396,TransactionAnalysis!O2783,TransactionData!$M$2:$M$7396)</f>
        <v>4.75</v>
      </c>
    </row>
    <row r="2784" spans="15:16" x14ac:dyDescent="0.35">
      <c r="O2784">
        <v>289852</v>
      </c>
      <c r="P2784" s="10">
        <f>SUMIF(TransactionData!$A$2:$A$7396,TransactionAnalysis!O2784,TransactionData!$M$2:$M$7396)</f>
        <v>0.75</v>
      </c>
    </row>
    <row r="2785" spans="15:16" x14ac:dyDescent="0.35">
      <c r="O2785">
        <v>289851</v>
      </c>
      <c r="P2785" s="10">
        <f>SUMIF(TransactionData!$A$2:$A$7396,TransactionAnalysis!O2785,TransactionData!$M$2:$M$7396)</f>
        <v>3</v>
      </c>
    </row>
    <row r="2786" spans="15:16" x14ac:dyDescent="0.35">
      <c r="O2786">
        <v>289850</v>
      </c>
      <c r="P2786" s="10">
        <f>SUMIF(TransactionData!$A$2:$A$7396,TransactionAnalysis!O2786,TransactionData!$M$2:$M$7396)</f>
        <v>3.75</v>
      </c>
    </row>
    <row r="2787" spans="15:16" x14ac:dyDescent="0.35">
      <c r="O2787">
        <v>289849</v>
      </c>
      <c r="P2787" s="10">
        <f>SUMIF(TransactionData!$A$2:$A$7396,TransactionAnalysis!O2787,TransactionData!$M$2:$M$7396)</f>
        <v>5.5</v>
      </c>
    </row>
    <row r="2788" spans="15:16" x14ac:dyDescent="0.35">
      <c r="O2788">
        <v>289848</v>
      </c>
      <c r="P2788" s="10">
        <f>SUMIF(TransactionData!$A$2:$A$7396,TransactionAnalysis!O2788,TransactionData!$M$2:$M$7396)</f>
        <v>5.5</v>
      </c>
    </row>
    <row r="2789" spans="15:16" x14ac:dyDescent="0.35">
      <c r="O2789">
        <v>289847</v>
      </c>
      <c r="P2789" s="10">
        <f>SUMIF(TransactionData!$A$2:$A$7396,TransactionAnalysis!O2789,TransactionData!$M$2:$M$7396)</f>
        <v>7</v>
      </c>
    </row>
    <row r="2790" spans="15:16" x14ac:dyDescent="0.35">
      <c r="O2790">
        <v>289846</v>
      </c>
      <c r="P2790" s="10">
        <f>SUMIF(TransactionData!$A$2:$A$7396,TransactionAnalysis!O2790,TransactionData!$M$2:$M$7396)</f>
        <v>12.95</v>
      </c>
    </row>
    <row r="2791" spans="15:16" x14ac:dyDescent="0.35">
      <c r="O2791">
        <v>289845</v>
      </c>
      <c r="P2791" s="10">
        <f>SUMIF(TransactionData!$A$2:$A$7396,TransactionAnalysis!O2791,TransactionData!$M$2:$M$7396)</f>
        <v>2.25</v>
      </c>
    </row>
    <row r="2792" spans="15:16" x14ac:dyDescent="0.35">
      <c r="O2792">
        <v>289844</v>
      </c>
      <c r="P2792" s="10">
        <f>SUMIF(TransactionData!$A$2:$A$7396,TransactionAnalysis!O2792,TransactionData!$M$2:$M$7396)</f>
        <v>20.45</v>
      </c>
    </row>
    <row r="2793" spans="15:16" x14ac:dyDescent="0.35">
      <c r="O2793">
        <v>289843</v>
      </c>
      <c r="P2793" s="10">
        <f>SUMIF(TransactionData!$A$2:$A$7396,TransactionAnalysis!O2793,TransactionData!$M$2:$M$7396)</f>
        <v>5.5</v>
      </c>
    </row>
    <row r="2794" spans="15:16" x14ac:dyDescent="0.35">
      <c r="O2794">
        <v>289842</v>
      </c>
      <c r="P2794" s="10">
        <f>SUMIF(TransactionData!$A$2:$A$7396,TransactionAnalysis!O2794,TransactionData!$M$2:$M$7396)</f>
        <v>4.25</v>
      </c>
    </row>
    <row r="2795" spans="15:16" x14ac:dyDescent="0.35">
      <c r="O2795">
        <v>289840</v>
      </c>
      <c r="P2795" s="10">
        <f>SUMIF(TransactionData!$A$2:$A$7396,TransactionAnalysis!O2795,TransactionData!$M$2:$M$7396)</f>
        <v>1.25</v>
      </c>
    </row>
    <row r="2796" spans="15:16" x14ac:dyDescent="0.35">
      <c r="O2796">
        <v>289839</v>
      </c>
      <c r="P2796" s="10">
        <f>SUMIF(TransactionData!$A$2:$A$7396,TransactionAnalysis!O2796,TransactionData!$M$2:$M$7396)</f>
        <v>5.5</v>
      </c>
    </row>
    <row r="2797" spans="15:16" x14ac:dyDescent="0.35">
      <c r="O2797">
        <v>289838</v>
      </c>
      <c r="P2797" s="10">
        <f>SUMIF(TransactionData!$A$2:$A$7396,TransactionAnalysis!O2797,TransactionData!$M$2:$M$7396)</f>
        <v>7</v>
      </c>
    </row>
    <row r="2798" spans="15:16" x14ac:dyDescent="0.35">
      <c r="O2798">
        <v>289837</v>
      </c>
      <c r="P2798" s="10">
        <f>SUMIF(TransactionData!$A$2:$A$7396,TransactionAnalysis!O2798,TransactionData!$M$2:$M$7396)</f>
        <v>7</v>
      </c>
    </row>
    <row r="2799" spans="15:16" x14ac:dyDescent="0.35">
      <c r="O2799">
        <v>289836</v>
      </c>
      <c r="P2799" s="10">
        <f>SUMIF(TransactionData!$A$2:$A$7396,TransactionAnalysis!O2799,TransactionData!$M$2:$M$7396)</f>
        <v>1.25</v>
      </c>
    </row>
    <row r="2800" spans="15:16" x14ac:dyDescent="0.35">
      <c r="O2800">
        <v>289834</v>
      </c>
      <c r="P2800" s="10">
        <f>SUMIF(TransactionData!$A$2:$A$7396,TransactionAnalysis!O2800,TransactionData!$M$2:$M$7396)</f>
        <v>3</v>
      </c>
    </row>
    <row r="2801" spans="15:16" x14ac:dyDescent="0.35">
      <c r="O2801">
        <v>289833</v>
      </c>
      <c r="P2801" s="10">
        <f>SUMIF(TransactionData!$A$2:$A$7396,TransactionAnalysis!O2801,TransactionData!$M$2:$M$7396)</f>
        <v>3.5</v>
      </c>
    </row>
    <row r="2802" spans="15:16" x14ac:dyDescent="0.35">
      <c r="O2802">
        <v>289832</v>
      </c>
      <c r="P2802" s="10">
        <f>SUMIF(TransactionData!$A$2:$A$7396,TransactionAnalysis!O2802,TransactionData!$M$2:$M$7396)</f>
        <v>2.5</v>
      </c>
    </row>
    <row r="2803" spans="15:16" x14ac:dyDescent="0.35">
      <c r="O2803">
        <v>289831</v>
      </c>
      <c r="P2803" s="10">
        <f>SUMIF(TransactionData!$A$2:$A$7396,TransactionAnalysis!O2803,TransactionData!$M$2:$M$7396)</f>
        <v>5.5</v>
      </c>
    </row>
    <row r="2804" spans="15:16" x14ac:dyDescent="0.35">
      <c r="O2804">
        <v>289830</v>
      </c>
      <c r="P2804" s="10">
        <f>SUMIF(TransactionData!$A$2:$A$7396,TransactionAnalysis!O2804,TransactionData!$M$2:$M$7396)</f>
        <v>6.5</v>
      </c>
    </row>
    <row r="2805" spans="15:16" x14ac:dyDescent="0.35">
      <c r="O2805">
        <v>289829</v>
      </c>
      <c r="P2805" s="10">
        <f>SUMIF(TransactionData!$A$2:$A$7396,TransactionAnalysis!O2805,TransactionData!$M$2:$M$7396)</f>
        <v>3.75</v>
      </c>
    </row>
    <row r="2806" spans="15:16" x14ac:dyDescent="0.35">
      <c r="O2806">
        <v>289828</v>
      </c>
      <c r="P2806" s="10">
        <f>SUMIF(TransactionData!$A$2:$A$7396,TransactionAnalysis!O2806,TransactionData!$M$2:$M$7396)</f>
        <v>3.5</v>
      </c>
    </row>
    <row r="2807" spans="15:16" x14ac:dyDescent="0.35">
      <c r="O2807">
        <v>289827</v>
      </c>
      <c r="P2807" s="10">
        <f>SUMIF(TransactionData!$A$2:$A$7396,TransactionAnalysis!O2807,TransactionData!$M$2:$M$7396)</f>
        <v>4.5</v>
      </c>
    </row>
    <row r="2808" spans="15:16" x14ac:dyDescent="0.35">
      <c r="O2808">
        <v>289826</v>
      </c>
      <c r="P2808" s="10">
        <f>SUMIF(TransactionData!$A$2:$A$7396,TransactionAnalysis!O2808,TransactionData!$M$2:$M$7396)</f>
        <v>4.25</v>
      </c>
    </row>
    <row r="2809" spans="15:16" x14ac:dyDescent="0.35">
      <c r="O2809">
        <v>289825</v>
      </c>
      <c r="P2809" s="10">
        <f>SUMIF(TransactionData!$A$2:$A$7396,TransactionAnalysis!O2809,TransactionData!$M$2:$M$7396)</f>
        <v>3.5</v>
      </c>
    </row>
    <row r="2810" spans="15:16" x14ac:dyDescent="0.35">
      <c r="O2810">
        <v>289824</v>
      </c>
      <c r="P2810" s="10">
        <f>SUMIF(TransactionData!$A$2:$A$7396,TransactionAnalysis!O2810,TransactionData!$M$2:$M$7396)</f>
        <v>7.25</v>
      </c>
    </row>
    <row r="2811" spans="15:16" x14ac:dyDescent="0.35">
      <c r="O2811">
        <v>289823</v>
      </c>
      <c r="P2811" s="10">
        <f>SUMIF(TransactionData!$A$2:$A$7396,TransactionAnalysis!O2811,TransactionData!$M$2:$M$7396)</f>
        <v>3</v>
      </c>
    </row>
    <row r="2812" spans="15:16" x14ac:dyDescent="0.35">
      <c r="O2812">
        <v>289822</v>
      </c>
      <c r="P2812" s="10">
        <f>SUMIF(TransactionData!$A$2:$A$7396,TransactionAnalysis!O2812,TransactionData!$M$2:$M$7396)</f>
        <v>7</v>
      </c>
    </row>
    <row r="2813" spans="15:16" x14ac:dyDescent="0.35">
      <c r="O2813">
        <v>289818</v>
      </c>
      <c r="P2813" s="10">
        <f>SUMIF(TransactionData!$A$2:$A$7396,TransactionAnalysis!O2813,TransactionData!$M$2:$M$7396)</f>
        <v>3.5</v>
      </c>
    </row>
    <row r="2814" spans="15:16" x14ac:dyDescent="0.35">
      <c r="O2814">
        <v>289816</v>
      </c>
      <c r="P2814" s="10">
        <f>SUMIF(TransactionData!$A$2:$A$7396,TransactionAnalysis!O2814,TransactionData!$M$2:$M$7396)</f>
        <v>5.5</v>
      </c>
    </row>
    <row r="2815" spans="15:16" x14ac:dyDescent="0.35">
      <c r="O2815">
        <v>289815</v>
      </c>
      <c r="P2815" s="10">
        <f>SUMIF(TransactionData!$A$2:$A$7396,TransactionAnalysis!O2815,TransactionData!$M$2:$M$7396)</f>
        <v>12.95</v>
      </c>
    </row>
    <row r="2816" spans="15:16" x14ac:dyDescent="0.35">
      <c r="O2816">
        <v>289814</v>
      </c>
      <c r="P2816" s="10">
        <f>SUMIF(TransactionData!$A$2:$A$7396,TransactionAnalysis!O2816,TransactionData!$M$2:$M$7396)</f>
        <v>5.75</v>
      </c>
    </row>
    <row r="2817" spans="15:16" x14ac:dyDescent="0.35">
      <c r="O2817">
        <v>289813</v>
      </c>
      <c r="P2817" s="10">
        <f>SUMIF(TransactionData!$A$2:$A$7396,TransactionAnalysis!O2817,TransactionData!$M$2:$M$7396)</f>
        <v>1.25</v>
      </c>
    </row>
    <row r="2818" spans="15:16" x14ac:dyDescent="0.35">
      <c r="O2818">
        <v>289812</v>
      </c>
      <c r="P2818" s="10">
        <f>SUMIF(TransactionData!$A$2:$A$7396,TransactionAnalysis!O2818,TransactionData!$M$2:$M$7396)</f>
        <v>4.75</v>
      </c>
    </row>
    <row r="2819" spans="15:16" x14ac:dyDescent="0.35">
      <c r="O2819">
        <v>289811</v>
      </c>
      <c r="P2819" s="10">
        <f>SUMIF(TransactionData!$A$2:$A$7396,TransactionAnalysis!O2819,TransactionData!$M$2:$M$7396)</f>
        <v>12</v>
      </c>
    </row>
    <row r="2820" spans="15:16" x14ac:dyDescent="0.35">
      <c r="O2820">
        <v>289810</v>
      </c>
      <c r="P2820" s="10">
        <f>SUMIF(TransactionData!$A$2:$A$7396,TransactionAnalysis!O2820,TransactionData!$M$2:$M$7396)</f>
        <v>5.5</v>
      </c>
    </row>
    <row r="2821" spans="15:16" x14ac:dyDescent="0.35">
      <c r="O2821">
        <v>289808</v>
      </c>
      <c r="P2821" s="10">
        <f>SUMIF(TransactionData!$A$2:$A$7396,TransactionAnalysis!O2821,TransactionData!$M$2:$M$7396)</f>
        <v>3.5</v>
      </c>
    </row>
    <row r="2822" spans="15:16" x14ac:dyDescent="0.35">
      <c r="O2822">
        <v>289807</v>
      </c>
      <c r="P2822" s="10">
        <f>SUMIF(TransactionData!$A$2:$A$7396,TransactionAnalysis!O2822,TransactionData!$M$2:$M$7396)</f>
        <v>10.5</v>
      </c>
    </row>
    <row r="2823" spans="15:16" x14ac:dyDescent="0.35">
      <c r="O2823">
        <v>289805</v>
      </c>
      <c r="P2823" s="10">
        <f>SUMIF(TransactionData!$A$2:$A$7396,TransactionAnalysis!O2823,TransactionData!$M$2:$M$7396)</f>
        <v>20.75</v>
      </c>
    </row>
    <row r="2824" spans="15:16" x14ac:dyDescent="0.35">
      <c r="O2824">
        <v>289804</v>
      </c>
      <c r="P2824" s="10">
        <f>SUMIF(TransactionData!$A$2:$A$7396,TransactionAnalysis!O2824,TransactionData!$M$2:$M$7396)</f>
        <v>3.5</v>
      </c>
    </row>
    <row r="2825" spans="15:16" x14ac:dyDescent="0.35">
      <c r="O2825">
        <v>289803</v>
      </c>
      <c r="P2825" s="10">
        <f>SUMIF(TransactionData!$A$2:$A$7396,TransactionAnalysis!O2825,TransactionData!$M$2:$M$7396)</f>
        <v>11.5</v>
      </c>
    </row>
    <row r="2826" spans="15:16" x14ac:dyDescent="0.35">
      <c r="O2826">
        <v>289801</v>
      </c>
      <c r="P2826" s="10">
        <f>SUMIF(TransactionData!$A$2:$A$7396,TransactionAnalysis!O2826,TransactionData!$M$2:$M$7396)</f>
        <v>5.5</v>
      </c>
    </row>
    <row r="2827" spans="15:16" x14ac:dyDescent="0.35">
      <c r="O2827">
        <v>289800</v>
      </c>
      <c r="P2827" s="10">
        <f>SUMIF(TransactionData!$A$2:$A$7396,TransactionAnalysis!O2827,TransactionData!$M$2:$M$7396)</f>
        <v>2</v>
      </c>
    </row>
    <row r="2828" spans="15:16" x14ac:dyDescent="0.35">
      <c r="O2828">
        <v>289799</v>
      </c>
      <c r="P2828" s="10">
        <f>SUMIF(TransactionData!$A$2:$A$7396,TransactionAnalysis!O2828,TransactionData!$M$2:$M$7396)</f>
        <v>3.5</v>
      </c>
    </row>
    <row r="2829" spans="15:16" x14ac:dyDescent="0.35">
      <c r="O2829">
        <v>289796</v>
      </c>
      <c r="P2829" s="10">
        <f>SUMIF(TransactionData!$A$2:$A$7396,TransactionAnalysis!O2829,TransactionData!$M$2:$M$7396)</f>
        <v>7.75</v>
      </c>
    </row>
    <row r="2830" spans="15:16" x14ac:dyDescent="0.35">
      <c r="O2830">
        <v>289795</v>
      </c>
      <c r="P2830" s="10">
        <f>SUMIF(TransactionData!$A$2:$A$7396,TransactionAnalysis!O2830,TransactionData!$M$2:$M$7396)</f>
        <v>1.25</v>
      </c>
    </row>
    <row r="2831" spans="15:16" x14ac:dyDescent="0.35">
      <c r="O2831">
        <v>289794</v>
      </c>
      <c r="P2831" s="10">
        <f>SUMIF(TransactionData!$A$2:$A$7396,TransactionAnalysis!O2831,TransactionData!$M$2:$M$7396)</f>
        <v>5.5</v>
      </c>
    </row>
    <row r="2832" spans="15:16" x14ac:dyDescent="0.35">
      <c r="O2832">
        <v>289793</v>
      </c>
      <c r="P2832" s="10">
        <f>SUMIF(TransactionData!$A$2:$A$7396,TransactionAnalysis!O2832,TransactionData!$M$2:$M$7396)</f>
        <v>9.75</v>
      </c>
    </row>
    <row r="2833" spans="15:16" x14ac:dyDescent="0.35">
      <c r="O2833">
        <v>289791</v>
      </c>
      <c r="P2833" s="10">
        <f>SUMIF(TransactionData!$A$2:$A$7396,TransactionAnalysis!O2833,TransactionData!$M$2:$M$7396)</f>
        <v>4.25</v>
      </c>
    </row>
    <row r="2834" spans="15:16" x14ac:dyDescent="0.35">
      <c r="O2834">
        <v>289790</v>
      </c>
      <c r="P2834" s="10">
        <f>SUMIF(TransactionData!$A$2:$A$7396,TransactionAnalysis!O2834,TransactionData!$M$2:$M$7396)</f>
        <v>4.75</v>
      </c>
    </row>
    <row r="2835" spans="15:16" x14ac:dyDescent="0.35">
      <c r="O2835">
        <v>289789</v>
      </c>
      <c r="P2835" s="10">
        <f>SUMIF(TransactionData!$A$2:$A$7396,TransactionAnalysis!O2835,TransactionData!$M$2:$M$7396)</f>
        <v>2.25</v>
      </c>
    </row>
    <row r="2836" spans="15:16" x14ac:dyDescent="0.35">
      <c r="O2836">
        <v>289787</v>
      </c>
      <c r="P2836" s="10">
        <f>SUMIF(TransactionData!$A$2:$A$7396,TransactionAnalysis!O2836,TransactionData!$M$2:$M$7396)</f>
        <v>4.25</v>
      </c>
    </row>
    <row r="2837" spans="15:16" x14ac:dyDescent="0.35">
      <c r="O2837">
        <v>289786</v>
      </c>
      <c r="P2837" s="10">
        <f>SUMIF(TransactionData!$A$2:$A$7396,TransactionAnalysis!O2837,TransactionData!$M$2:$M$7396)</f>
        <v>6</v>
      </c>
    </row>
    <row r="2838" spans="15:16" x14ac:dyDescent="0.35">
      <c r="O2838">
        <v>289784</v>
      </c>
      <c r="P2838" s="10">
        <f>SUMIF(TransactionData!$A$2:$A$7396,TransactionAnalysis!O2838,TransactionData!$M$2:$M$7396)</f>
        <v>3.5</v>
      </c>
    </row>
    <row r="2839" spans="15:16" x14ac:dyDescent="0.35">
      <c r="O2839">
        <v>289783</v>
      </c>
      <c r="P2839" s="10">
        <f>SUMIF(TransactionData!$A$2:$A$7396,TransactionAnalysis!O2839,TransactionData!$M$2:$M$7396)</f>
        <v>3.75</v>
      </c>
    </row>
    <row r="2840" spans="15:16" x14ac:dyDescent="0.35">
      <c r="O2840">
        <v>289780</v>
      </c>
      <c r="P2840" s="10">
        <f>SUMIF(TransactionData!$A$2:$A$7396,TransactionAnalysis!O2840,TransactionData!$M$2:$M$7396)</f>
        <v>4.5</v>
      </c>
    </row>
    <row r="2841" spans="15:16" x14ac:dyDescent="0.35">
      <c r="O2841">
        <v>289778</v>
      </c>
      <c r="P2841" s="10">
        <f>SUMIF(TransactionData!$A$2:$A$7396,TransactionAnalysis!O2841,TransactionData!$M$2:$M$7396)</f>
        <v>4.75</v>
      </c>
    </row>
    <row r="2842" spans="15:16" x14ac:dyDescent="0.35">
      <c r="O2842">
        <v>289776</v>
      </c>
      <c r="P2842" s="10">
        <f>SUMIF(TransactionData!$A$2:$A$7396,TransactionAnalysis!O2842,TransactionData!$M$2:$M$7396)</f>
        <v>3</v>
      </c>
    </row>
    <row r="2843" spans="15:16" x14ac:dyDescent="0.35">
      <c r="O2843">
        <v>289774</v>
      </c>
      <c r="P2843" s="10">
        <f>SUMIF(TransactionData!$A$2:$A$7396,TransactionAnalysis!O2843,TransactionData!$M$2:$M$7396)</f>
        <v>3.5</v>
      </c>
    </row>
    <row r="2844" spans="15:16" x14ac:dyDescent="0.35">
      <c r="O2844">
        <v>289773</v>
      </c>
      <c r="P2844" s="10">
        <f>SUMIF(TransactionData!$A$2:$A$7396,TransactionAnalysis!O2844,TransactionData!$M$2:$M$7396)</f>
        <v>5.5</v>
      </c>
    </row>
    <row r="2845" spans="15:16" x14ac:dyDescent="0.35">
      <c r="O2845">
        <v>289772</v>
      </c>
      <c r="P2845" s="10">
        <f>SUMIF(TransactionData!$A$2:$A$7396,TransactionAnalysis!O2845,TransactionData!$M$2:$M$7396)</f>
        <v>3.5</v>
      </c>
    </row>
    <row r="2846" spans="15:16" x14ac:dyDescent="0.35">
      <c r="O2846">
        <v>289768</v>
      </c>
      <c r="P2846" s="10">
        <f>SUMIF(TransactionData!$A$2:$A$7396,TransactionAnalysis!O2846,TransactionData!$M$2:$M$7396)</f>
        <v>4.25</v>
      </c>
    </row>
    <row r="2847" spans="15:16" x14ac:dyDescent="0.35">
      <c r="O2847">
        <v>289767</v>
      </c>
      <c r="P2847" s="10">
        <f>SUMIF(TransactionData!$A$2:$A$7396,TransactionAnalysis!O2847,TransactionData!$M$2:$M$7396)</f>
        <v>3.75</v>
      </c>
    </row>
    <row r="2848" spans="15:16" x14ac:dyDescent="0.35">
      <c r="O2848">
        <v>289766</v>
      </c>
      <c r="P2848" s="10">
        <f>SUMIF(TransactionData!$A$2:$A$7396,TransactionAnalysis!O2848,TransactionData!$M$2:$M$7396)</f>
        <v>4.75</v>
      </c>
    </row>
    <row r="2849" spans="15:16" x14ac:dyDescent="0.35">
      <c r="O2849">
        <v>289763</v>
      </c>
      <c r="P2849" s="10">
        <f>SUMIF(TransactionData!$A$2:$A$7396,TransactionAnalysis!O2849,TransactionData!$M$2:$M$7396)</f>
        <v>3.75</v>
      </c>
    </row>
    <row r="2850" spans="15:16" x14ac:dyDescent="0.35">
      <c r="O2850">
        <v>289762</v>
      </c>
      <c r="P2850" s="10">
        <f>SUMIF(TransactionData!$A$2:$A$7396,TransactionAnalysis!O2850,TransactionData!$M$2:$M$7396)</f>
        <v>18.7</v>
      </c>
    </row>
    <row r="2851" spans="15:16" x14ac:dyDescent="0.35">
      <c r="O2851">
        <v>289758</v>
      </c>
      <c r="P2851" s="10">
        <f>SUMIF(TransactionData!$A$2:$A$7396,TransactionAnalysis!O2851,TransactionData!$M$2:$M$7396)</f>
        <v>3.5</v>
      </c>
    </row>
    <row r="2852" spans="15:16" x14ac:dyDescent="0.35">
      <c r="O2852">
        <v>289757</v>
      </c>
      <c r="P2852" s="10">
        <f>SUMIF(TransactionData!$A$2:$A$7396,TransactionAnalysis!O2852,TransactionData!$M$2:$M$7396)</f>
        <v>7</v>
      </c>
    </row>
    <row r="2853" spans="15:16" x14ac:dyDescent="0.35">
      <c r="O2853">
        <v>289756</v>
      </c>
      <c r="P2853" s="10">
        <f>SUMIF(TransactionData!$A$2:$A$7396,TransactionAnalysis!O2853,TransactionData!$M$2:$M$7396)</f>
        <v>4.75</v>
      </c>
    </row>
    <row r="2854" spans="15:16" x14ac:dyDescent="0.35">
      <c r="O2854">
        <v>289755</v>
      </c>
      <c r="P2854" s="10">
        <f>SUMIF(TransactionData!$A$2:$A$7396,TransactionAnalysis!O2854,TransactionData!$M$2:$M$7396)</f>
        <v>4.75</v>
      </c>
    </row>
    <row r="2855" spans="15:16" x14ac:dyDescent="0.35">
      <c r="O2855">
        <v>289754</v>
      </c>
      <c r="P2855" s="10">
        <f>SUMIF(TransactionData!$A$2:$A$7396,TransactionAnalysis!O2855,TransactionData!$M$2:$M$7396)</f>
        <v>3.5</v>
      </c>
    </row>
    <row r="2856" spans="15:16" x14ac:dyDescent="0.35">
      <c r="O2856">
        <v>289750</v>
      </c>
      <c r="P2856" s="10">
        <f>SUMIF(TransactionData!$A$2:$A$7396,TransactionAnalysis!O2856,TransactionData!$M$2:$M$7396)</f>
        <v>1.25</v>
      </c>
    </row>
    <row r="2857" spans="15:16" x14ac:dyDescent="0.35">
      <c r="O2857">
        <v>289747</v>
      </c>
      <c r="P2857" s="10">
        <f>SUMIF(TransactionData!$A$2:$A$7396,TransactionAnalysis!O2857,TransactionData!$M$2:$M$7396)</f>
        <v>1</v>
      </c>
    </row>
    <row r="2858" spans="15:16" x14ac:dyDescent="0.35">
      <c r="O2858">
        <v>289746</v>
      </c>
      <c r="P2858" s="10">
        <f>SUMIF(TransactionData!$A$2:$A$7396,TransactionAnalysis!O2858,TransactionData!$M$2:$M$7396)</f>
        <v>4.75</v>
      </c>
    </row>
    <row r="2859" spans="15:16" x14ac:dyDescent="0.35">
      <c r="O2859">
        <v>289744</v>
      </c>
      <c r="P2859" s="10">
        <f>SUMIF(TransactionData!$A$2:$A$7396,TransactionAnalysis!O2859,TransactionData!$M$2:$M$7396)</f>
        <v>4.25</v>
      </c>
    </row>
    <row r="2860" spans="15:16" x14ac:dyDescent="0.35">
      <c r="O2860">
        <v>289742</v>
      </c>
      <c r="P2860" s="10">
        <f>SUMIF(TransactionData!$A$2:$A$7396,TransactionAnalysis!O2860,TransactionData!$M$2:$M$7396)</f>
        <v>6.5</v>
      </c>
    </row>
    <row r="2861" spans="15:16" x14ac:dyDescent="0.35">
      <c r="O2861">
        <v>289740</v>
      </c>
      <c r="P2861" s="10">
        <f>SUMIF(TransactionData!$A$2:$A$7396,TransactionAnalysis!O2861,TransactionData!$M$2:$M$7396)</f>
        <v>5.75</v>
      </c>
    </row>
    <row r="2862" spans="15:16" x14ac:dyDescent="0.35">
      <c r="O2862">
        <v>289739</v>
      </c>
      <c r="P2862" s="10">
        <f>SUMIF(TransactionData!$A$2:$A$7396,TransactionAnalysis!O2862,TransactionData!$M$2:$M$7396)</f>
        <v>6.5</v>
      </c>
    </row>
    <row r="2863" spans="15:16" x14ac:dyDescent="0.35">
      <c r="O2863">
        <v>289738</v>
      </c>
      <c r="P2863" s="10">
        <f>SUMIF(TransactionData!$A$2:$A$7396,TransactionAnalysis!O2863,TransactionData!$M$2:$M$7396)</f>
        <v>5</v>
      </c>
    </row>
    <row r="2864" spans="15:16" x14ac:dyDescent="0.35">
      <c r="O2864">
        <v>289737</v>
      </c>
      <c r="P2864" s="10">
        <f>SUMIF(TransactionData!$A$2:$A$7396,TransactionAnalysis!O2864,TransactionData!$M$2:$M$7396)</f>
        <v>5</v>
      </c>
    </row>
    <row r="2865" spans="15:16" x14ac:dyDescent="0.35">
      <c r="O2865">
        <v>289736</v>
      </c>
      <c r="P2865" s="10">
        <f>SUMIF(TransactionData!$A$2:$A$7396,TransactionAnalysis!O2865,TransactionData!$M$2:$M$7396)</f>
        <v>5</v>
      </c>
    </row>
    <row r="2866" spans="15:16" x14ac:dyDescent="0.35">
      <c r="O2866">
        <v>289735</v>
      </c>
      <c r="P2866" s="10">
        <f>SUMIF(TransactionData!$A$2:$A$7396,TransactionAnalysis!O2866,TransactionData!$M$2:$M$7396)</f>
        <v>2.75</v>
      </c>
    </row>
    <row r="2867" spans="15:16" x14ac:dyDescent="0.35">
      <c r="O2867">
        <v>289734</v>
      </c>
      <c r="P2867" s="10">
        <f>SUMIF(TransactionData!$A$2:$A$7396,TransactionAnalysis!O2867,TransactionData!$M$2:$M$7396)</f>
        <v>3</v>
      </c>
    </row>
    <row r="2868" spans="15:16" x14ac:dyDescent="0.35">
      <c r="O2868">
        <v>289733</v>
      </c>
      <c r="P2868" s="10">
        <f>SUMIF(TransactionData!$A$2:$A$7396,TransactionAnalysis!O2868,TransactionData!$M$2:$M$7396)</f>
        <v>5</v>
      </c>
    </row>
    <row r="2869" spans="15:16" x14ac:dyDescent="0.35">
      <c r="O2869">
        <v>289732</v>
      </c>
      <c r="P2869" s="10">
        <f>SUMIF(TransactionData!$A$2:$A$7396,TransactionAnalysis!O2869,TransactionData!$M$2:$M$7396)</f>
        <v>4</v>
      </c>
    </row>
    <row r="2870" spans="15:16" x14ac:dyDescent="0.35">
      <c r="O2870">
        <v>289731</v>
      </c>
      <c r="P2870" s="10">
        <f>SUMIF(TransactionData!$A$2:$A$7396,TransactionAnalysis!O2870,TransactionData!$M$2:$M$7396)</f>
        <v>5</v>
      </c>
    </row>
    <row r="2871" spans="15:16" x14ac:dyDescent="0.35">
      <c r="O2871">
        <v>289730</v>
      </c>
      <c r="P2871" s="10">
        <f>SUMIF(TransactionData!$A$2:$A$7396,TransactionAnalysis!O2871,TransactionData!$M$2:$M$7396)</f>
        <v>3.75</v>
      </c>
    </row>
    <row r="2872" spans="15:16" x14ac:dyDescent="0.35">
      <c r="O2872">
        <v>289729</v>
      </c>
      <c r="P2872" s="10">
        <f>SUMIF(TransactionData!$A$2:$A$7396,TransactionAnalysis!O2872,TransactionData!$M$2:$M$7396)</f>
        <v>5</v>
      </c>
    </row>
    <row r="2873" spans="15:16" x14ac:dyDescent="0.35">
      <c r="O2873">
        <v>289728</v>
      </c>
      <c r="P2873" s="10">
        <f>SUMIF(TransactionData!$A$2:$A$7396,TransactionAnalysis!O2873,TransactionData!$M$2:$M$7396)</f>
        <v>5</v>
      </c>
    </row>
    <row r="2874" spans="15:16" x14ac:dyDescent="0.35">
      <c r="O2874">
        <v>289727</v>
      </c>
      <c r="P2874" s="10">
        <f>SUMIF(TransactionData!$A$2:$A$7396,TransactionAnalysis!O2874,TransactionData!$M$2:$M$7396)</f>
        <v>2.75</v>
      </c>
    </row>
    <row r="2875" spans="15:16" x14ac:dyDescent="0.35">
      <c r="O2875">
        <v>289726</v>
      </c>
      <c r="P2875" s="10">
        <f>SUMIF(TransactionData!$A$2:$A$7396,TransactionAnalysis!O2875,TransactionData!$M$2:$M$7396)</f>
        <v>3</v>
      </c>
    </row>
    <row r="2876" spans="15:16" x14ac:dyDescent="0.35">
      <c r="O2876">
        <v>289725</v>
      </c>
      <c r="P2876" s="10">
        <f>SUMIF(TransactionData!$A$2:$A$7396,TransactionAnalysis!O2876,TransactionData!$M$2:$M$7396)</f>
        <v>2.75</v>
      </c>
    </row>
    <row r="2877" spans="15:16" x14ac:dyDescent="0.35">
      <c r="O2877">
        <v>289724</v>
      </c>
      <c r="P2877" s="10">
        <f>SUMIF(TransactionData!$A$2:$A$7396,TransactionAnalysis!O2877,TransactionData!$M$2:$M$7396)</f>
        <v>3.75</v>
      </c>
    </row>
    <row r="2878" spans="15:16" x14ac:dyDescent="0.35">
      <c r="O2878">
        <v>289723</v>
      </c>
      <c r="P2878" s="10">
        <f>SUMIF(TransactionData!$A$2:$A$7396,TransactionAnalysis!O2878,TransactionData!$M$2:$M$7396)</f>
        <v>5.75</v>
      </c>
    </row>
    <row r="2879" spans="15:16" x14ac:dyDescent="0.35">
      <c r="O2879">
        <v>289722</v>
      </c>
      <c r="P2879" s="10">
        <f>SUMIF(TransactionData!$A$2:$A$7396,TransactionAnalysis!O2879,TransactionData!$M$2:$M$7396)</f>
        <v>3.75</v>
      </c>
    </row>
    <row r="2880" spans="15:16" x14ac:dyDescent="0.35">
      <c r="O2880">
        <v>289721</v>
      </c>
      <c r="P2880" s="10">
        <f>SUMIF(TransactionData!$A$2:$A$7396,TransactionAnalysis!O2880,TransactionData!$M$2:$M$7396)</f>
        <v>5</v>
      </c>
    </row>
    <row r="2881" spans="15:16" x14ac:dyDescent="0.35">
      <c r="O2881">
        <v>289720</v>
      </c>
      <c r="P2881" s="10">
        <f>SUMIF(TransactionData!$A$2:$A$7396,TransactionAnalysis!O2881,TransactionData!$M$2:$M$7396)</f>
        <v>5.75</v>
      </c>
    </row>
    <row r="2882" spans="15:16" x14ac:dyDescent="0.35">
      <c r="O2882">
        <v>289719</v>
      </c>
      <c r="P2882" s="10">
        <f>SUMIF(TransactionData!$A$2:$A$7396,TransactionAnalysis!O2882,TransactionData!$M$2:$M$7396)</f>
        <v>3.75</v>
      </c>
    </row>
    <row r="2883" spans="15:16" x14ac:dyDescent="0.35">
      <c r="O2883">
        <v>289718</v>
      </c>
      <c r="P2883" s="10">
        <f>SUMIF(TransactionData!$A$2:$A$7396,TransactionAnalysis!O2883,TransactionData!$M$2:$M$7396)</f>
        <v>3.75</v>
      </c>
    </row>
    <row r="2884" spans="15:16" x14ac:dyDescent="0.35">
      <c r="O2884">
        <v>289717</v>
      </c>
      <c r="P2884" s="10">
        <f>SUMIF(TransactionData!$A$2:$A$7396,TransactionAnalysis!O2884,TransactionData!$M$2:$M$7396)</f>
        <v>8.25</v>
      </c>
    </row>
    <row r="2885" spans="15:16" x14ac:dyDescent="0.35">
      <c r="O2885">
        <v>289716</v>
      </c>
      <c r="P2885" s="10">
        <f>SUMIF(TransactionData!$A$2:$A$7396,TransactionAnalysis!O2885,TransactionData!$M$2:$M$7396)</f>
        <v>3.75</v>
      </c>
    </row>
    <row r="2886" spans="15:16" x14ac:dyDescent="0.35">
      <c r="O2886">
        <v>289715</v>
      </c>
      <c r="P2886" s="10">
        <f>SUMIF(TransactionData!$A$2:$A$7396,TransactionAnalysis!O2886,TransactionData!$M$2:$M$7396)</f>
        <v>2.75</v>
      </c>
    </row>
    <row r="2887" spans="15:16" x14ac:dyDescent="0.35">
      <c r="O2887">
        <v>289714</v>
      </c>
      <c r="P2887" s="10">
        <f>SUMIF(TransactionData!$A$2:$A$7396,TransactionAnalysis!O2887,TransactionData!$M$2:$M$7396)</f>
        <v>5.75</v>
      </c>
    </row>
    <row r="2888" spans="15:16" x14ac:dyDescent="0.35">
      <c r="O2888">
        <v>289713</v>
      </c>
      <c r="P2888" s="10">
        <f>SUMIF(TransactionData!$A$2:$A$7396,TransactionAnalysis!O2888,TransactionData!$M$2:$M$7396)</f>
        <v>4</v>
      </c>
    </row>
    <row r="2889" spans="15:16" x14ac:dyDescent="0.35">
      <c r="O2889">
        <v>289712</v>
      </c>
      <c r="P2889" s="10">
        <f>SUMIF(TransactionData!$A$2:$A$7396,TransactionAnalysis!O2889,TransactionData!$M$2:$M$7396)</f>
        <v>4</v>
      </c>
    </row>
    <row r="2890" spans="15:16" x14ac:dyDescent="0.35">
      <c r="O2890">
        <v>289711</v>
      </c>
      <c r="P2890" s="10">
        <f>SUMIF(TransactionData!$A$2:$A$7396,TransactionAnalysis!O2890,TransactionData!$M$2:$M$7396)</f>
        <v>5.75</v>
      </c>
    </row>
    <row r="2891" spans="15:16" x14ac:dyDescent="0.35">
      <c r="O2891">
        <v>289710</v>
      </c>
      <c r="P2891" s="10">
        <f>SUMIF(TransactionData!$A$2:$A$7396,TransactionAnalysis!O2891,TransactionData!$M$2:$M$7396)</f>
        <v>3.75</v>
      </c>
    </row>
    <row r="2892" spans="15:16" x14ac:dyDescent="0.35">
      <c r="O2892">
        <v>289709</v>
      </c>
      <c r="P2892" s="10">
        <f>SUMIF(TransactionData!$A$2:$A$7396,TransactionAnalysis!O2892,TransactionData!$M$2:$M$7396)</f>
        <v>5.75</v>
      </c>
    </row>
    <row r="2893" spans="15:16" x14ac:dyDescent="0.35">
      <c r="O2893">
        <v>289708</v>
      </c>
      <c r="P2893" s="10">
        <f>SUMIF(TransactionData!$A$2:$A$7396,TransactionAnalysis!O2893,TransactionData!$M$2:$M$7396)</f>
        <v>5.75</v>
      </c>
    </row>
    <row r="2894" spans="15:16" x14ac:dyDescent="0.35">
      <c r="O2894">
        <v>289707</v>
      </c>
      <c r="P2894" s="10">
        <f>SUMIF(TransactionData!$A$2:$A$7396,TransactionAnalysis!O2894,TransactionData!$M$2:$M$7396)</f>
        <v>3.75</v>
      </c>
    </row>
    <row r="2895" spans="15:16" x14ac:dyDescent="0.35">
      <c r="O2895">
        <v>289706</v>
      </c>
      <c r="P2895" s="10">
        <f>SUMIF(TransactionData!$A$2:$A$7396,TransactionAnalysis!O2895,TransactionData!$M$2:$M$7396)</f>
        <v>3.75</v>
      </c>
    </row>
    <row r="2896" spans="15:16" x14ac:dyDescent="0.35">
      <c r="O2896">
        <v>289705</v>
      </c>
      <c r="P2896" s="10">
        <f>SUMIF(TransactionData!$A$2:$A$7396,TransactionAnalysis!O2896,TransactionData!$M$2:$M$7396)</f>
        <v>3.75</v>
      </c>
    </row>
    <row r="2897" spans="15:16" x14ac:dyDescent="0.35">
      <c r="O2897">
        <v>289704</v>
      </c>
      <c r="P2897" s="10">
        <f>SUMIF(TransactionData!$A$2:$A$7396,TransactionAnalysis!O2897,TransactionData!$M$2:$M$7396)</f>
        <v>5.75</v>
      </c>
    </row>
    <row r="2898" spans="15:16" x14ac:dyDescent="0.35">
      <c r="O2898">
        <v>289703</v>
      </c>
      <c r="P2898" s="10">
        <f>SUMIF(TransactionData!$A$2:$A$7396,TransactionAnalysis!O2898,TransactionData!$M$2:$M$7396)</f>
        <v>5.75</v>
      </c>
    </row>
    <row r="2899" spans="15:16" x14ac:dyDescent="0.35">
      <c r="O2899">
        <v>289702</v>
      </c>
      <c r="P2899" s="10">
        <f>SUMIF(TransactionData!$A$2:$A$7396,TransactionAnalysis!O2899,TransactionData!$M$2:$M$7396)</f>
        <v>5.75</v>
      </c>
    </row>
    <row r="2900" spans="15:16" x14ac:dyDescent="0.35">
      <c r="O2900">
        <v>289701</v>
      </c>
      <c r="P2900" s="10">
        <f>SUMIF(TransactionData!$A$2:$A$7396,TransactionAnalysis!O2900,TransactionData!$M$2:$M$7396)</f>
        <v>5.75</v>
      </c>
    </row>
    <row r="2901" spans="15:16" x14ac:dyDescent="0.35">
      <c r="O2901">
        <v>290146</v>
      </c>
      <c r="P2901" s="10">
        <f>SUMIF(TransactionData!$A$2:$A$7396,TransactionAnalysis!O2901,TransactionData!$M$2:$M$7396)</f>
        <v>4.25</v>
      </c>
    </row>
    <row r="2902" spans="15:16" x14ac:dyDescent="0.35">
      <c r="O2902">
        <v>290144</v>
      </c>
      <c r="P2902" s="10">
        <f>SUMIF(TransactionData!$A$2:$A$7396,TransactionAnalysis!O2902,TransactionData!$M$2:$M$7396)</f>
        <v>8.5</v>
      </c>
    </row>
    <row r="2903" spans="15:16" x14ac:dyDescent="0.35">
      <c r="O2903">
        <v>290143</v>
      </c>
      <c r="P2903" s="10">
        <f>SUMIF(TransactionData!$A$2:$A$7396,TransactionAnalysis!O2903,TransactionData!$M$2:$M$7396)</f>
        <v>3.75</v>
      </c>
    </row>
    <row r="2904" spans="15:16" x14ac:dyDescent="0.35">
      <c r="O2904">
        <v>290142</v>
      </c>
      <c r="P2904" s="10">
        <f>SUMIF(TransactionData!$A$2:$A$7396,TransactionAnalysis!O2904,TransactionData!$M$2:$M$7396)</f>
        <v>4.75</v>
      </c>
    </row>
    <row r="2905" spans="15:16" x14ac:dyDescent="0.35">
      <c r="O2905">
        <v>290141</v>
      </c>
      <c r="P2905" s="10">
        <f>SUMIF(TransactionData!$A$2:$A$7396,TransactionAnalysis!O2905,TransactionData!$M$2:$M$7396)</f>
        <v>4.25</v>
      </c>
    </row>
    <row r="2906" spans="15:16" x14ac:dyDescent="0.35">
      <c r="O2906">
        <v>290140</v>
      </c>
      <c r="P2906" s="10">
        <f>SUMIF(TransactionData!$A$2:$A$7396,TransactionAnalysis!O2906,TransactionData!$M$2:$M$7396)</f>
        <v>10.5</v>
      </c>
    </row>
    <row r="2907" spans="15:16" x14ac:dyDescent="0.35">
      <c r="O2907">
        <v>290139</v>
      </c>
      <c r="P2907" s="10">
        <f>SUMIF(TransactionData!$A$2:$A$7396,TransactionAnalysis!O2907,TransactionData!$M$2:$M$7396)</f>
        <v>5.75</v>
      </c>
    </row>
    <row r="2908" spans="15:16" x14ac:dyDescent="0.35">
      <c r="O2908">
        <v>290138</v>
      </c>
      <c r="P2908" s="10">
        <f>SUMIF(TransactionData!$A$2:$A$7396,TransactionAnalysis!O2908,TransactionData!$M$2:$M$7396)</f>
        <v>4.75</v>
      </c>
    </row>
    <row r="2909" spans="15:16" x14ac:dyDescent="0.35">
      <c r="O2909">
        <v>290137</v>
      </c>
      <c r="P2909" s="10">
        <f>SUMIF(TransactionData!$A$2:$A$7396,TransactionAnalysis!O2909,TransactionData!$M$2:$M$7396)</f>
        <v>2.25</v>
      </c>
    </row>
    <row r="2910" spans="15:16" x14ac:dyDescent="0.35">
      <c r="O2910">
        <v>290135</v>
      </c>
      <c r="P2910" s="10">
        <f>SUMIF(TransactionData!$A$2:$A$7396,TransactionAnalysis!O2910,TransactionData!$M$2:$M$7396)</f>
        <v>3.75</v>
      </c>
    </row>
    <row r="2911" spans="15:16" x14ac:dyDescent="0.35">
      <c r="O2911">
        <v>290134</v>
      </c>
      <c r="P2911" s="10">
        <f>SUMIF(TransactionData!$A$2:$A$7396,TransactionAnalysis!O2911,TransactionData!$M$2:$M$7396)</f>
        <v>4.25</v>
      </c>
    </row>
    <row r="2912" spans="15:16" x14ac:dyDescent="0.35">
      <c r="O2912">
        <v>290133</v>
      </c>
      <c r="P2912" s="10">
        <f>SUMIF(TransactionData!$A$2:$A$7396,TransactionAnalysis!O2912,TransactionData!$M$2:$M$7396)</f>
        <v>3.75</v>
      </c>
    </row>
    <row r="2913" spans="15:16" x14ac:dyDescent="0.35">
      <c r="O2913">
        <v>290132</v>
      </c>
      <c r="P2913" s="10">
        <f>SUMIF(TransactionData!$A$2:$A$7396,TransactionAnalysis!O2913,TransactionData!$M$2:$M$7396)</f>
        <v>12.95</v>
      </c>
    </row>
    <row r="2914" spans="15:16" x14ac:dyDescent="0.35">
      <c r="O2914">
        <v>290131</v>
      </c>
      <c r="P2914" s="10">
        <f>SUMIF(TransactionData!$A$2:$A$7396,TransactionAnalysis!O2914,TransactionData!$M$2:$M$7396)</f>
        <v>3.5</v>
      </c>
    </row>
    <row r="2915" spans="15:16" x14ac:dyDescent="0.35">
      <c r="O2915">
        <v>290130</v>
      </c>
      <c r="P2915" s="10">
        <f>SUMIF(TransactionData!$A$2:$A$7396,TransactionAnalysis!O2915,TransactionData!$M$2:$M$7396)</f>
        <v>8.5</v>
      </c>
    </row>
    <row r="2916" spans="15:16" x14ac:dyDescent="0.35">
      <c r="O2916">
        <v>290129</v>
      </c>
      <c r="P2916" s="10">
        <f>SUMIF(TransactionData!$A$2:$A$7396,TransactionAnalysis!O2916,TransactionData!$M$2:$M$7396)</f>
        <v>3.5</v>
      </c>
    </row>
    <row r="2917" spans="15:16" x14ac:dyDescent="0.35">
      <c r="O2917">
        <v>290128</v>
      </c>
      <c r="P2917" s="10">
        <f>SUMIF(TransactionData!$A$2:$A$7396,TransactionAnalysis!O2917,TransactionData!$M$2:$M$7396)</f>
        <v>3.75</v>
      </c>
    </row>
    <row r="2918" spans="15:16" x14ac:dyDescent="0.35">
      <c r="O2918">
        <v>290127</v>
      </c>
      <c r="P2918" s="10">
        <f>SUMIF(TransactionData!$A$2:$A$7396,TransactionAnalysis!O2918,TransactionData!$M$2:$M$7396)</f>
        <v>12.95</v>
      </c>
    </row>
    <row r="2919" spans="15:16" x14ac:dyDescent="0.35">
      <c r="O2919">
        <v>290126</v>
      </c>
      <c r="P2919" s="10">
        <f>SUMIF(TransactionData!$A$2:$A$7396,TransactionAnalysis!O2919,TransactionData!$M$2:$M$7396)</f>
        <v>14.95</v>
      </c>
    </row>
    <row r="2920" spans="15:16" x14ac:dyDescent="0.35">
      <c r="O2920">
        <v>290125</v>
      </c>
      <c r="P2920" s="10">
        <f>SUMIF(TransactionData!$A$2:$A$7396,TransactionAnalysis!O2920,TransactionData!$M$2:$M$7396)</f>
        <v>4.25</v>
      </c>
    </row>
    <row r="2921" spans="15:16" x14ac:dyDescent="0.35">
      <c r="O2921">
        <v>290123</v>
      </c>
      <c r="P2921" s="10">
        <f>SUMIF(TransactionData!$A$2:$A$7396,TransactionAnalysis!O2921,TransactionData!$M$2:$M$7396)</f>
        <v>3.75</v>
      </c>
    </row>
    <row r="2922" spans="15:16" x14ac:dyDescent="0.35">
      <c r="O2922">
        <v>290122</v>
      </c>
      <c r="P2922" s="10">
        <f>SUMIF(TransactionData!$A$2:$A$7396,TransactionAnalysis!O2922,TransactionData!$M$2:$M$7396)</f>
        <v>4.25</v>
      </c>
    </row>
    <row r="2923" spans="15:16" x14ac:dyDescent="0.35">
      <c r="O2923">
        <v>290121</v>
      </c>
      <c r="P2923" s="10">
        <f>SUMIF(TransactionData!$A$2:$A$7396,TransactionAnalysis!O2923,TransactionData!$M$2:$M$7396)</f>
        <v>3</v>
      </c>
    </row>
    <row r="2924" spans="15:16" x14ac:dyDescent="0.35">
      <c r="O2924">
        <v>290120</v>
      </c>
      <c r="P2924" s="10">
        <f>SUMIF(TransactionData!$A$2:$A$7396,TransactionAnalysis!O2924,TransactionData!$M$2:$M$7396)</f>
        <v>4.75</v>
      </c>
    </row>
    <row r="2925" spans="15:16" x14ac:dyDescent="0.35">
      <c r="O2925">
        <v>290119</v>
      </c>
      <c r="P2925" s="10">
        <f>SUMIF(TransactionData!$A$2:$A$7396,TransactionAnalysis!O2925,TransactionData!$M$2:$M$7396)</f>
        <v>7</v>
      </c>
    </row>
    <row r="2926" spans="15:16" x14ac:dyDescent="0.35">
      <c r="O2926">
        <v>290117</v>
      </c>
      <c r="P2926" s="10">
        <f>SUMIF(TransactionData!$A$2:$A$7396,TransactionAnalysis!O2926,TransactionData!$M$2:$M$7396)</f>
        <v>12.95</v>
      </c>
    </row>
    <row r="2927" spans="15:16" x14ac:dyDescent="0.35">
      <c r="O2927">
        <v>290115</v>
      </c>
      <c r="P2927" s="10">
        <f>SUMIF(TransactionData!$A$2:$A$7396,TransactionAnalysis!O2927,TransactionData!$M$2:$M$7396)</f>
        <v>10.75</v>
      </c>
    </row>
    <row r="2928" spans="15:16" x14ac:dyDescent="0.35">
      <c r="O2928">
        <v>290114</v>
      </c>
      <c r="P2928" s="10">
        <f>SUMIF(TransactionData!$A$2:$A$7396,TransactionAnalysis!O2928,TransactionData!$M$2:$M$7396)</f>
        <v>4.25</v>
      </c>
    </row>
    <row r="2929" spans="15:16" x14ac:dyDescent="0.35">
      <c r="O2929">
        <v>290113</v>
      </c>
      <c r="P2929" s="10">
        <f>SUMIF(TransactionData!$A$2:$A$7396,TransactionAnalysis!O2929,TransactionData!$M$2:$M$7396)</f>
        <v>3.5</v>
      </c>
    </row>
    <row r="2930" spans="15:16" x14ac:dyDescent="0.35">
      <c r="O2930">
        <v>290112</v>
      </c>
      <c r="P2930" s="10">
        <f>SUMIF(TransactionData!$A$2:$A$7396,TransactionAnalysis!O2930,TransactionData!$M$2:$M$7396)</f>
        <v>4.25</v>
      </c>
    </row>
    <row r="2931" spans="15:16" x14ac:dyDescent="0.35">
      <c r="O2931">
        <v>290111</v>
      </c>
      <c r="P2931" s="10">
        <f>SUMIF(TransactionData!$A$2:$A$7396,TransactionAnalysis!O2931,TransactionData!$M$2:$M$7396)</f>
        <v>4.25</v>
      </c>
    </row>
    <row r="2932" spans="15:16" x14ac:dyDescent="0.35">
      <c r="O2932">
        <v>290110</v>
      </c>
      <c r="P2932" s="10">
        <f>SUMIF(TransactionData!$A$2:$A$7396,TransactionAnalysis!O2932,TransactionData!$M$2:$M$7396)</f>
        <v>2</v>
      </c>
    </row>
    <row r="2933" spans="15:16" x14ac:dyDescent="0.35">
      <c r="O2933">
        <v>290109</v>
      </c>
      <c r="P2933" s="10">
        <f>SUMIF(TransactionData!$A$2:$A$7396,TransactionAnalysis!O2933,TransactionData!$M$2:$M$7396)</f>
        <v>3.75</v>
      </c>
    </row>
    <row r="2934" spans="15:16" x14ac:dyDescent="0.35">
      <c r="O2934">
        <v>290107</v>
      </c>
      <c r="P2934" s="10">
        <f>SUMIF(TransactionData!$A$2:$A$7396,TransactionAnalysis!O2934,TransactionData!$M$2:$M$7396)</f>
        <v>1.25</v>
      </c>
    </row>
    <row r="2935" spans="15:16" x14ac:dyDescent="0.35">
      <c r="O2935">
        <v>290106</v>
      </c>
      <c r="P2935" s="10">
        <f>SUMIF(TransactionData!$A$2:$A$7396,TransactionAnalysis!O2935,TransactionData!$M$2:$M$7396)</f>
        <v>4.25</v>
      </c>
    </row>
    <row r="2936" spans="15:16" x14ac:dyDescent="0.35">
      <c r="O2936">
        <v>290105</v>
      </c>
      <c r="P2936" s="10">
        <f>SUMIF(TransactionData!$A$2:$A$7396,TransactionAnalysis!O2936,TransactionData!$M$2:$M$7396)</f>
        <v>3.75</v>
      </c>
    </row>
    <row r="2937" spans="15:16" x14ac:dyDescent="0.35">
      <c r="O2937">
        <v>290104</v>
      </c>
      <c r="P2937" s="10">
        <f>SUMIF(TransactionData!$A$2:$A$7396,TransactionAnalysis!O2937,TransactionData!$M$2:$M$7396)</f>
        <v>4.25</v>
      </c>
    </row>
    <row r="2938" spans="15:16" x14ac:dyDescent="0.35">
      <c r="O2938">
        <v>290103</v>
      </c>
      <c r="P2938" s="10">
        <f>SUMIF(TransactionData!$A$2:$A$7396,TransactionAnalysis!O2938,TransactionData!$M$2:$M$7396)</f>
        <v>2.25</v>
      </c>
    </row>
    <row r="2939" spans="15:16" x14ac:dyDescent="0.35">
      <c r="O2939">
        <v>290102</v>
      </c>
      <c r="P2939" s="10">
        <f>SUMIF(TransactionData!$A$2:$A$7396,TransactionAnalysis!O2939,TransactionData!$M$2:$M$7396)</f>
        <v>6</v>
      </c>
    </row>
    <row r="2940" spans="15:16" x14ac:dyDescent="0.35">
      <c r="O2940">
        <v>290101</v>
      </c>
      <c r="P2940" s="10">
        <f>SUMIF(TransactionData!$A$2:$A$7396,TransactionAnalysis!O2940,TransactionData!$M$2:$M$7396)</f>
        <v>3.5</v>
      </c>
    </row>
    <row r="2941" spans="15:16" x14ac:dyDescent="0.35">
      <c r="O2941">
        <v>290100</v>
      </c>
      <c r="P2941" s="10">
        <f>SUMIF(TransactionData!$A$2:$A$7396,TransactionAnalysis!O2941,TransactionData!$M$2:$M$7396)</f>
        <v>4.25</v>
      </c>
    </row>
    <row r="2942" spans="15:16" x14ac:dyDescent="0.35">
      <c r="O2942">
        <v>290099</v>
      </c>
      <c r="P2942" s="10">
        <f>SUMIF(TransactionData!$A$2:$A$7396,TransactionAnalysis!O2942,TransactionData!$M$2:$M$7396)</f>
        <v>14.95</v>
      </c>
    </row>
    <row r="2943" spans="15:16" x14ac:dyDescent="0.35">
      <c r="O2943">
        <v>290098</v>
      </c>
      <c r="P2943" s="10">
        <f>SUMIF(TransactionData!$A$2:$A$7396,TransactionAnalysis!O2943,TransactionData!$M$2:$M$7396)</f>
        <v>4.25</v>
      </c>
    </row>
    <row r="2944" spans="15:16" x14ac:dyDescent="0.35">
      <c r="O2944">
        <v>290097</v>
      </c>
      <c r="P2944" s="10">
        <f>SUMIF(TransactionData!$A$2:$A$7396,TransactionAnalysis!O2944,TransactionData!$M$2:$M$7396)</f>
        <v>3.5</v>
      </c>
    </row>
    <row r="2945" spans="15:16" x14ac:dyDescent="0.35">
      <c r="O2945">
        <v>290096</v>
      </c>
      <c r="P2945" s="10">
        <f>SUMIF(TransactionData!$A$2:$A$7396,TransactionAnalysis!O2945,TransactionData!$M$2:$M$7396)</f>
        <v>4.75</v>
      </c>
    </row>
    <row r="2946" spans="15:16" x14ac:dyDescent="0.35">
      <c r="O2946">
        <v>290095</v>
      </c>
      <c r="P2946" s="10">
        <f>SUMIF(TransactionData!$A$2:$A$7396,TransactionAnalysis!O2946,TransactionData!$M$2:$M$7396)</f>
        <v>7</v>
      </c>
    </row>
    <row r="2947" spans="15:16" x14ac:dyDescent="0.35">
      <c r="O2947">
        <v>290094</v>
      </c>
      <c r="P2947" s="10">
        <f>SUMIF(TransactionData!$A$2:$A$7396,TransactionAnalysis!O2947,TransactionData!$M$2:$M$7396)</f>
        <v>4.25</v>
      </c>
    </row>
    <row r="2948" spans="15:16" x14ac:dyDescent="0.35">
      <c r="O2948">
        <v>290093</v>
      </c>
      <c r="P2948" s="10">
        <f>SUMIF(TransactionData!$A$2:$A$7396,TransactionAnalysis!O2948,TransactionData!$M$2:$M$7396)</f>
        <v>4.75</v>
      </c>
    </row>
    <row r="2949" spans="15:16" x14ac:dyDescent="0.35">
      <c r="O2949">
        <v>290092</v>
      </c>
      <c r="P2949" s="10">
        <f>SUMIF(TransactionData!$A$2:$A$7396,TransactionAnalysis!O2949,TransactionData!$M$2:$M$7396)</f>
        <v>4.25</v>
      </c>
    </row>
    <row r="2950" spans="15:16" x14ac:dyDescent="0.35">
      <c r="O2950">
        <v>290091</v>
      </c>
      <c r="P2950" s="10">
        <f>SUMIF(TransactionData!$A$2:$A$7396,TransactionAnalysis!O2950,TransactionData!$M$2:$M$7396)</f>
        <v>5.5</v>
      </c>
    </row>
    <row r="2951" spans="15:16" x14ac:dyDescent="0.35">
      <c r="O2951">
        <v>290090</v>
      </c>
      <c r="P2951" s="10">
        <f>SUMIF(TransactionData!$A$2:$A$7396,TransactionAnalysis!O2951,TransactionData!$M$2:$M$7396)</f>
        <v>3.5</v>
      </c>
    </row>
    <row r="2952" spans="15:16" x14ac:dyDescent="0.35">
      <c r="O2952">
        <v>290089</v>
      </c>
      <c r="P2952" s="10">
        <f>SUMIF(TransactionData!$A$2:$A$7396,TransactionAnalysis!O2952,TransactionData!$M$2:$M$7396)</f>
        <v>3.5</v>
      </c>
    </row>
    <row r="2953" spans="15:16" x14ac:dyDescent="0.35">
      <c r="O2953">
        <v>290088</v>
      </c>
      <c r="P2953" s="10">
        <f>SUMIF(TransactionData!$A$2:$A$7396,TransactionAnalysis!O2953,TransactionData!$M$2:$M$7396)</f>
        <v>4.25</v>
      </c>
    </row>
    <row r="2954" spans="15:16" x14ac:dyDescent="0.35">
      <c r="O2954">
        <v>290086</v>
      </c>
      <c r="P2954" s="10">
        <f>SUMIF(TransactionData!$A$2:$A$7396,TransactionAnalysis!O2954,TransactionData!$M$2:$M$7396)</f>
        <v>4.25</v>
      </c>
    </row>
    <row r="2955" spans="15:16" x14ac:dyDescent="0.35">
      <c r="O2955">
        <v>290085</v>
      </c>
      <c r="P2955" s="10">
        <f>SUMIF(TransactionData!$A$2:$A$7396,TransactionAnalysis!O2955,TransactionData!$M$2:$M$7396)</f>
        <v>14.95</v>
      </c>
    </row>
    <row r="2956" spans="15:16" x14ac:dyDescent="0.35">
      <c r="O2956">
        <v>290083</v>
      </c>
      <c r="P2956" s="10">
        <f>SUMIF(TransactionData!$A$2:$A$7396,TransactionAnalysis!O2956,TransactionData!$M$2:$M$7396)</f>
        <v>5.5</v>
      </c>
    </row>
    <row r="2957" spans="15:16" x14ac:dyDescent="0.35">
      <c r="O2957">
        <v>290082</v>
      </c>
      <c r="P2957" s="10">
        <f>SUMIF(TransactionData!$A$2:$A$7396,TransactionAnalysis!O2957,TransactionData!$M$2:$M$7396)</f>
        <v>4.25</v>
      </c>
    </row>
    <row r="2958" spans="15:16" x14ac:dyDescent="0.35">
      <c r="O2958">
        <v>290081</v>
      </c>
      <c r="P2958" s="10">
        <f>SUMIF(TransactionData!$A$2:$A$7396,TransactionAnalysis!O2958,TransactionData!$M$2:$M$7396)</f>
        <v>3.5</v>
      </c>
    </row>
    <row r="2959" spans="15:16" x14ac:dyDescent="0.35">
      <c r="O2959">
        <v>290080</v>
      </c>
      <c r="P2959" s="10">
        <f>SUMIF(TransactionData!$A$2:$A$7396,TransactionAnalysis!O2959,TransactionData!$M$2:$M$7396)</f>
        <v>2.25</v>
      </c>
    </row>
    <row r="2960" spans="15:16" x14ac:dyDescent="0.35">
      <c r="O2960">
        <v>290078</v>
      </c>
      <c r="P2960" s="10">
        <f>SUMIF(TransactionData!$A$2:$A$7396,TransactionAnalysis!O2960,TransactionData!$M$2:$M$7396)</f>
        <v>4.75</v>
      </c>
    </row>
    <row r="2961" spans="15:16" x14ac:dyDescent="0.35">
      <c r="O2961">
        <v>290077</v>
      </c>
      <c r="P2961" s="10">
        <f>SUMIF(TransactionData!$A$2:$A$7396,TransactionAnalysis!O2961,TransactionData!$M$2:$M$7396)</f>
        <v>3.5</v>
      </c>
    </row>
    <row r="2962" spans="15:16" x14ac:dyDescent="0.35">
      <c r="O2962">
        <v>290076</v>
      </c>
      <c r="P2962" s="10">
        <f>SUMIF(TransactionData!$A$2:$A$7396,TransactionAnalysis!O2962,TransactionData!$M$2:$M$7396)</f>
        <v>7</v>
      </c>
    </row>
    <row r="2963" spans="15:16" x14ac:dyDescent="0.35">
      <c r="O2963">
        <v>290075</v>
      </c>
      <c r="P2963" s="10">
        <f>SUMIF(TransactionData!$A$2:$A$7396,TransactionAnalysis!O2963,TransactionData!$M$2:$M$7396)</f>
        <v>14.95</v>
      </c>
    </row>
    <row r="2964" spans="15:16" x14ac:dyDescent="0.35">
      <c r="O2964">
        <v>290073</v>
      </c>
      <c r="P2964" s="10">
        <f>SUMIF(TransactionData!$A$2:$A$7396,TransactionAnalysis!O2964,TransactionData!$M$2:$M$7396)</f>
        <v>5.5</v>
      </c>
    </row>
    <row r="2965" spans="15:16" x14ac:dyDescent="0.35">
      <c r="O2965">
        <v>290072</v>
      </c>
      <c r="P2965" s="10">
        <f>SUMIF(TransactionData!$A$2:$A$7396,TransactionAnalysis!O2965,TransactionData!$M$2:$M$7396)</f>
        <v>14.95</v>
      </c>
    </row>
    <row r="2966" spans="15:16" x14ac:dyDescent="0.35">
      <c r="O2966">
        <v>290071</v>
      </c>
      <c r="P2966" s="10">
        <f>SUMIF(TransactionData!$A$2:$A$7396,TransactionAnalysis!O2966,TransactionData!$M$2:$M$7396)</f>
        <v>2</v>
      </c>
    </row>
    <row r="2967" spans="15:16" x14ac:dyDescent="0.35">
      <c r="O2967">
        <v>290070</v>
      </c>
      <c r="P2967" s="10">
        <f>SUMIF(TransactionData!$A$2:$A$7396,TransactionAnalysis!O2967,TransactionData!$M$2:$M$7396)</f>
        <v>4.25</v>
      </c>
    </row>
    <row r="2968" spans="15:16" x14ac:dyDescent="0.35">
      <c r="O2968">
        <v>290069</v>
      </c>
      <c r="P2968" s="10">
        <f>SUMIF(TransactionData!$A$2:$A$7396,TransactionAnalysis!O2968,TransactionData!$M$2:$M$7396)</f>
        <v>3.75</v>
      </c>
    </row>
    <row r="2969" spans="15:16" x14ac:dyDescent="0.35">
      <c r="O2969">
        <v>290068</v>
      </c>
      <c r="P2969" s="10">
        <f>SUMIF(TransactionData!$A$2:$A$7396,TransactionAnalysis!O2969,TransactionData!$M$2:$M$7396)</f>
        <v>5.5</v>
      </c>
    </row>
    <row r="2970" spans="15:16" x14ac:dyDescent="0.35">
      <c r="O2970">
        <v>290067</v>
      </c>
      <c r="P2970" s="10">
        <f>SUMIF(TransactionData!$A$2:$A$7396,TransactionAnalysis!O2970,TransactionData!$M$2:$M$7396)</f>
        <v>5.5</v>
      </c>
    </row>
    <row r="2971" spans="15:16" x14ac:dyDescent="0.35">
      <c r="O2971">
        <v>290065</v>
      </c>
      <c r="P2971" s="10">
        <f>SUMIF(TransactionData!$A$2:$A$7396,TransactionAnalysis!O2971,TransactionData!$M$2:$M$7396)</f>
        <v>7</v>
      </c>
    </row>
    <row r="2972" spans="15:16" x14ac:dyDescent="0.35">
      <c r="O2972">
        <v>290064</v>
      </c>
      <c r="P2972" s="10">
        <f>SUMIF(TransactionData!$A$2:$A$7396,TransactionAnalysis!O2972,TransactionData!$M$2:$M$7396)</f>
        <v>5.5</v>
      </c>
    </row>
    <row r="2973" spans="15:16" x14ac:dyDescent="0.35">
      <c r="O2973">
        <v>290063</v>
      </c>
      <c r="P2973" s="10">
        <f>SUMIF(TransactionData!$A$2:$A$7396,TransactionAnalysis!O2973,TransactionData!$M$2:$M$7396)</f>
        <v>5.5</v>
      </c>
    </row>
    <row r="2974" spans="15:16" x14ac:dyDescent="0.35">
      <c r="O2974">
        <v>290060</v>
      </c>
      <c r="P2974" s="10">
        <f>SUMIF(TransactionData!$A$2:$A$7396,TransactionAnalysis!O2974,TransactionData!$M$2:$M$7396)</f>
        <v>2.25</v>
      </c>
    </row>
    <row r="2975" spans="15:16" x14ac:dyDescent="0.35">
      <c r="O2975">
        <v>290057</v>
      </c>
      <c r="P2975" s="10">
        <f>SUMIF(TransactionData!$A$2:$A$7396,TransactionAnalysis!O2975,TransactionData!$M$2:$M$7396)</f>
        <v>3.5</v>
      </c>
    </row>
    <row r="2976" spans="15:16" x14ac:dyDescent="0.35">
      <c r="O2976">
        <v>290056</v>
      </c>
      <c r="P2976" s="10">
        <f>SUMIF(TransactionData!$A$2:$A$7396,TransactionAnalysis!O2976,TransactionData!$M$2:$M$7396)</f>
        <v>17.5</v>
      </c>
    </row>
    <row r="2977" spans="15:16" x14ac:dyDescent="0.35">
      <c r="O2977">
        <v>290055</v>
      </c>
      <c r="P2977" s="10">
        <f>SUMIF(TransactionData!$A$2:$A$7396,TransactionAnalysis!O2977,TransactionData!$M$2:$M$7396)</f>
        <v>11</v>
      </c>
    </row>
    <row r="2978" spans="15:16" x14ac:dyDescent="0.35">
      <c r="O2978">
        <v>290054</v>
      </c>
      <c r="P2978" s="10">
        <f>SUMIF(TransactionData!$A$2:$A$7396,TransactionAnalysis!O2978,TransactionData!$M$2:$M$7396)</f>
        <v>4.75</v>
      </c>
    </row>
    <row r="2979" spans="15:16" x14ac:dyDescent="0.35">
      <c r="O2979">
        <v>290053</v>
      </c>
      <c r="P2979" s="10">
        <f>SUMIF(TransactionData!$A$2:$A$7396,TransactionAnalysis!O2979,TransactionData!$M$2:$M$7396)</f>
        <v>4.75</v>
      </c>
    </row>
    <row r="2980" spans="15:16" x14ac:dyDescent="0.35">
      <c r="O2980">
        <v>290052</v>
      </c>
      <c r="P2980" s="10">
        <f>SUMIF(TransactionData!$A$2:$A$7396,TransactionAnalysis!O2980,TransactionData!$M$2:$M$7396)</f>
        <v>2</v>
      </c>
    </row>
    <row r="2981" spans="15:16" x14ac:dyDescent="0.35">
      <c r="O2981">
        <v>290051</v>
      </c>
      <c r="P2981" s="10">
        <f>SUMIF(TransactionData!$A$2:$A$7396,TransactionAnalysis!O2981,TransactionData!$M$2:$M$7396)</f>
        <v>5.75</v>
      </c>
    </row>
    <row r="2982" spans="15:16" x14ac:dyDescent="0.35">
      <c r="O2982">
        <v>290050</v>
      </c>
      <c r="P2982" s="10">
        <f>SUMIF(TransactionData!$A$2:$A$7396,TransactionAnalysis!O2982,TransactionData!$M$2:$M$7396)</f>
        <v>3.75</v>
      </c>
    </row>
    <row r="2983" spans="15:16" x14ac:dyDescent="0.35">
      <c r="O2983">
        <v>290049</v>
      </c>
      <c r="P2983" s="10">
        <f>SUMIF(TransactionData!$A$2:$A$7396,TransactionAnalysis!O2983,TransactionData!$M$2:$M$7396)</f>
        <v>4.75</v>
      </c>
    </row>
    <row r="2984" spans="15:16" x14ac:dyDescent="0.35">
      <c r="O2984">
        <v>290048</v>
      </c>
      <c r="P2984" s="10">
        <f>SUMIF(TransactionData!$A$2:$A$7396,TransactionAnalysis!O2984,TransactionData!$M$2:$M$7396)</f>
        <v>10.5</v>
      </c>
    </row>
    <row r="2985" spans="15:16" x14ac:dyDescent="0.35">
      <c r="O2985">
        <v>290047</v>
      </c>
      <c r="P2985" s="10">
        <f>SUMIF(TransactionData!$A$2:$A$7396,TransactionAnalysis!O2985,TransactionData!$M$2:$M$7396)</f>
        <v>33.4</v>
      </c>
    </row>
    <row r="2986" spans="15:16" x14ac:dyDescent="0.35">
      <c r="O2986">
        <v>290046</v>
      </c>
      <c r="P2986" s="10">
        <f>SUMIF(TransactionData!$A$2:$A$7396,TransactionAnalysis!O2986,TransactionData!$M$2:$M$7396)</f>
        <v>5.5</v>
      </c>
    </row>
    <row r="2987" spans="15:16" x14ac:dyDescent="0.35">
      <c r="O2987">
        <v>290045</v>
      </c>
      <c r="P2987" s="10">
        <f>SUMIF(TransactionData!$A$2:$A$7396,TransactionAnalysis!O2987,TransactionData!$M$2:$M$7396)</f>
        <v>9.5</v>
      </c>
    </row>
    <row r="2988" spans="15:16" x14ac:dyDescent="0.35">
      <c r="O2988">
        <v>290044</v>
      </c>
      <c r="P2988" s="10">
        <f>SUMIF(TransactionData!$A$2:$A$7396,TransactionAnalysis!O2988,TransactionData!$M$2:$M$7396)</f>
        <v>4.75</v>
      </c>
    </row>
    <row r="2989" spans="15:16" x14ac:dyDescent="0.35">
      <c r="O2989">
        <v>290043</v>
      </c>
      <c r="P2989" s="10">
        <f>SUMIF(TransactionData!$A$2:$A$7396,TransactionAnalysis!O2989,TransactionData!$M$2:$M$7396)</f>
        <v>3.5</v>
      </c>
    </row>
    <row r="2990" spans="15:16" x14ac:dyDescent="0.35">
      <c r="O2990">
        <v>290042</v>
      </c>
      <c r="P2990" s="10">
        <f>SUMIF(TransactionData!$A$2:$A$7396,TransactionAnalysis!O2990,TransactionData!$M$2:$M$7396)</f>
        <v>7.75</v>
      </c>
    </row>
    <row r="2991" spans="15:16" x14ac:dyDescent="0.35">
      <c r="O2991">
        <v>290040</v>
      </c>
      <c r="P2991" s="10">
        <f>SUMIF(TransactionData!$A$2:$A$7396,TransactionAnalysis!O2991,TransactionData!$M$2:$M$7396)</f>
        <v>3.75</v>
      </c>
    </row>
    <row r="2992" spans="15:16" x14ac:dyDescent="0.35">
      <c r="O2992">
        <v>290038</v>
      </c>
      <c r="P2992" s="10">
        <f>SUMIF(TransactionData!$A$2:$A$7396,TransactionAnalysis!O2992,TransactionData!$M$2:$M$7396)</f>
        <v>29.9</v>
      </c>
    </row>
    <row r="2993" spans="15:16" x14ac:dyDescent="0.35">
      <c r="O2993">
        <v>290037</v>
      </c>
      <c r="P2993" s="10">
        <f>SUMIF(TransactionData!$A$2:$A$7396,TransactionAnalysis!O2993,TransactionData!$M$2:$M$7396)</f>
        <v>5.5</v>
      </c>
    </row>
    <row r="2994" spans="15:16" x14ac:dyDescent="0.35">
      <c r="O2994">
        <v>290036</v>
      </c>
      <c r="P2994" s="10">
        <f>SUMIF(TransactionData!$A$2:$A$7396,TransactionAnalysis!O2994,TransactionData!$M$2:$M$7396)</f>
        <v>4.25</v>
      </c>
    </row>
    <row r="2995" spans="15:16" x14ac:dyDescent="0.35">
      <c r="O2995">
        <v>290035</v>
      </c>
      <c r="P2995" s="10">
        <f>SUMIF(TransactionData!$A$2:$A$7396,TransactionAnalysis!O2995,TransactionData!$M$2:$M$7396)</f>
        <v>3.5</v>
      </c>
    </row>
    <row r="2996" spans="15:16" x14ac:dyDescent="0.35">
      <c r="O2996">
        <v>290033</v>
      </c>
      <c r="P2996" s="10">
        <f>SUMIF(TransactionData!$A$2:$A$7396,TransactionAnalysis!O2996,TransactionData!$M$2:$M$7396)</f>
        <v>3.5</v>
      </c>
    </row>
    <row r="2997" spans="15:16" x14ac:dyDescent="0.35">
      <c r="O2997">
        <v>290032</v>
      </c>
      <c r="P2997" s="10">
        <f>SUMIF(TransactionData!$A$2:$A$7396,TransactionAnalysis!O2997,TransactionData!$M$2:$M$7396)</f>
        <v>4.75</v>
      </c>
    </row>
    <row r="2998" spans="15:16" x14ac:dyDescent="0.35">
      <c r="O2998">
        <v>290031</v>
      </c>
      <c r="P2998" s="10">
        <f>SUMIF(TransactionData!$A$2:$A$7396,TransactionAnalysis!O2998,TransactionData!$M$2:$M$7396)</f>
        <v>3.5</v>
      </c>
    </row>
    <row r="2999" spans="15:16" x14ac:dyDescent="0.35">
      <c r="O2999">
        <v>290030</v>
      </c>
      <c r="P2999" s="10">
        <f>SUMIF(TransactionData!$A$2:$A$7396,TransactionAnalysis!O2999,TransactionData!$M$2:$M$7396)</f>
        <v>0.75</v>
      </c>
    </row>
    <row r="3000" spans="15:16" x14ac:dyDescent="0.35">
      <c r="O3000">
        <v>290029</v>
      </c>
      <c r="P3000" s="10">
        <f>SUMIF(TransactionData!$A$2:$A$7396,TransactionAnalysis!O3000,TransactionData!$M$2:$M$7396)</f>
        <v>3</v>
      </c>
    </row>
    <row r="3001" spans="15:16" x14ac:dyDescent="0.35">
      <c r="O3001">
        <v>290027</v>
      </c>
      <c r="P3001" s="10">
        <f>SUMIF(TransactionData!$A$2:$A$7396,TransactionAnalysis!O3001,TransactionData!$M$2:$M$7396)</f>
        <v>3.5</v>
      </c>
    </row>
    <row r="3002" spans="15:16" x14ac:dyDescent="0.35">
      <c r="O3002">
        <v>290025</v>
      </c>
      <c r="P3002" s="10">
        <f>SUMIF(TransactionData!$A$2:$A$7396,TransactionAnalysis!O3002,TransactionData!$M$2:$M$7396)</f>
        <v>1.25</v>
      </c>
    </row>
    <row r="3003" spans="15:16" x14ac:dyDescent="0.35">
      <c r="O3003">
        <v>290024</v>
      </c>
      <c r="P3003" s="10">
        <f>SUMIF(TransactionData!$A$2:$A$7396,TransactionAnalysis!O3003,TransactionData!$M$2:$M$7396)</f>
        <v>2.5</v>
      </c>
    </row>
    <row r="3004" spans="15:16" x14ac:dyDescent="0.35">
      <c r="O3004">
        <v>290023</v>
      </c>
      <c r="P3004" s="10">
        <f>SUMIF(TransactionData!$A$2:$A$7396,TransactionAnalysis!O3004,TransactionData!$M$2:$M$7396)</f>
        <v>4.25</v>
      </c>
    </row>
    <row r="3005" spans="15:16" x14ac:dyDescent="0.35">
      <c r="O3005">
        <v>290022</v>
      </c>
      <c r="P3005" s="10">
        <f>SUMIF(TransactionData!$A$2:$A$7396,TransactionAnalysis!O3005,TransactionData!$M$2:$M$7396)</f>
        <v>6.75</v>
      </c>
    </row>
    <row r="3006" spans="15:16" x14ac:dyDescent="0.35">
      <c r="O3006">
        <v>290021</v>
      </c>
      <c r="P3006" s="10">
        <f>SUMIF(TransactionData!$A$2:$A$7396,TransactionAnalysis!O3006,TransactionData!$M$2:$M$7396)</f>
        <v>5.5</v>
      </c>
    </row>
    <row r="3007" spans="15:16" x14ac:dyDescent="0.35">
      <c r="O3007">
        <v>290019</v>
      </c>
      <c r="P3007" s="10">
        <f>SUMIF(TransactionData!$A$2:$A$7396,TransactionAnalysis!O3007,TransactionData!$M$2:$M$7396)</f>
        <v>4.25</v>
      </c>
    </row>
    <row r="3008" spans="15:16" x14ac:dyDescent="0.35">
      <c r="O3008">
        <v>290017</v>
      </c>
      <c r="P3008" s="10">
        <f>SUMIF(TransactionData!$A$2:$A$7396,TransactionAnalysis!O3008,TransactionData!$M$2:$M$7396)</f>
        <v>4.75</v>
      </c>
    </row>
    <row r="3009" spans="15:16" x14ac:dyDescent="0.35">
      <c r="O3009">
        <v>290016</v>
      </c>
      <c r="P3009" s="10">
        <f>SUMIF(TransactionData!$A$2:$A$7396,TransactionAnalysis!O3009,TransactionData!$M$2:$M$7396)</f>
        <v>4</v>
      </c>
    </row>
    <row r="3010" spans="15:16" x14ac:dyDescent="0.35">
      <c r="O3010">
        <v>290014</v>
      </c>
      <c r="P3010" s="10">
        <f>SUMIF(TransactionData!$A$2:$A$7396,TransactionAnalysis!O3010,TransactionData!$M$2:$M$7396)</f>
        <v>3.5</v>
      </c>
    </row>
    <row r="3011" spans="15:16" x14ac:dyDescent="0.35">
      <c r="O3011">
        <v>290011</v>
      </c>
      <c r="P3011" s="10">
        <f>SUMIF(TransactionData!$A$2:$A$7396,TransactionAnalysis!O3011,TransactionData!$M$2:$M$7396)</f>
        <v>3.5</v>
      </c>
    </row>
    <row r="3012" spans="15:16" x14ac:dyDescent="0.35">
      <c r="O3012">
        <v>290008</v>
      </c>
      <c r="P3012" s="10">
        <f>SUMIF(TransactionData!$A$2:$A$7396,TransactionAnalysis!O3012,TransactionData!$M$2:$M$7396)</f>
        <v>9.75</v>
      </c>
    </row>
    <row r="3013" spans="15:16" x14ac:dyDescent="0.35">
      <c r="O3013">
        <v>290007</v>
      </c>
      <c r="P3013" s="10">
        <f>SUMIF(TransactionData!$A$2:$A$7396,TransactionAnalysis!O3013,TransactionData!$M$2:$M$7396)</f>
        <v>3.75</v>
      </c>
    </row>
    <row r="3014" spans="15:16" x14ac:dyDescent="0.35">
      <c r="O3014">
        <v>290006</v>
      </c>
      <c r="P3014" s="10">
        <f>SUMIF(TransactionData!$A$2:$A$7396,TransactionAnalysis!O3014,TransactionData!$M$2:$M$7396)</f>
        <v>3.75</v>
      </c>
    </row>
    <row r="3015" spans="15:16" x14ac:dyDescent="0.35">
      <c r="O3015">
        <v>290005</v>
      </c>
      <c r="P3015" s="10">
        <f>SUMIF(TransactionData!$A$2:$A$7396,TransactionAnalysis!O3015,TransactionData!$M$2:$M$7396)</f>
        <v>3.5</v>
      </c>
    </row>
    <row r="3016" spans="15:16" x14ac:dyDescent="0.35">
      <c r="O3016">
        <v>290004</v>
      </c>
      <c r="P3016" s="10">
        <f>SUMIF(TransactionData!$A$2:$A$7396,TransactionAnalysis!O3016,TransactionData!$M$2:$M$7396)</f>
        <v>2.25</v>
      </c>
    </row>
    <row r="3017" spans="15:16" x14ac:dyDescent="0.35">
      <c r="O3017">
        <v>290003</v>
      </c>
      <c r="P3017" s="10">
        <f>SUMIF(TransactionData!$A$2:$A$7396,TransactionAnalysis!O3017,TransactionData!$M$2:$M$7396)</f>
        <v>3.5</v>
      </c>
    </row>
    <row r="3018" spans="15:16" x14ac:dyDescent="0.35">
      <c r="O3018">
        <v>290001</v>
      </c>
      <c r="P3018" s="10">
        <f>SUMIF(TransactionData!$A$2:$A$7396,TransactionAnalysis!O3018,TransactionData!$M$2:$M$7396)</f>
        <v>4.75</v>
      </c>
    </row>
    <row r="3019" spans="15:16" x14ac:dyDescent="0.35">
      <c r="O3019">
        <v>290000</v>
      </c>
      <c r="P3019" s="10">
        <f>SUMIF(TransactionData!$A$2:$A$7396,TransactionAnalysis!O3019,TransactionData!$M$2:$M$7396)</f>
        <v>3.5</v>
      </c>
    </row>
    <row r="3020" spans="15:16" x14ac:dyDescent="0.35">
      <c r="O3020">
        <v>289998</v>
      </c>
      <c r="P3020" s="10">
        <f>SUMIF(TransactionData!$A$2:$A$7396,TransactionAnalysis!O3020,TransactionData!$M$2:$M$7396)</f>
        <v>7</v>
      </c>
    </row>
    <row r="3021" spans="15:16" x14ac:dyDescent="0.35">
      <c r="O3021">
        <v>289996</v>
      </c>
      <c r="P3021" s="10">
        <f>SUMIF(TransactionData!$A$2:$A$7396,TransactionAnalysis!O3021,TransactionData!$M$2:$M$7396)</f>
        <v>3.75</v>
      </c>
    </row>
    <row r="3022" spans="15:16" x14ac:dyDescent="0.35">
      <c r="O3022">
        <v>289995</v>
      </c>
      <c r="P3022" s="10">
        <f>SUMIF(TransactionData!$A$2:$A$7396,TransactionAnalysis!O3022,TransactionData!$M$2:$M$7396)</f>
        <v>6.5</v>
      </c>
    </row>
    <row r="3023" spans="15:16" x14ac:dyDescent="0.35">
      <c r="O3023">
        <v>289994</v>
      </c>
      <c r="P3023" s="10">
        <f>SUMIF(TransactionData!$A$2:$A$7396,TransactionAnalysis!O3023,TransactionData!$M$2:$M$7396)</f>
        <v>4.75</v>
      </c>
    </row>
    <row r="3024" spans="15:16" x14ac:dyDescent="0.35">
      <c r="O3024">
        <v>289993</v>
      </c>
      <c r="P3024" s="10">
        <f>SUMIF(TransactionData!$A$2:$A$7396,TransactionAnalysis!O3024,TransactionData!$M$2:$M$7396)</f>
        <v>14.95</v>
      </c>
    </row>
    <row r="3025" spans="15:16" x14ac:dyDescent="0.35">
      <c r="O3025">
        <v>289991</v>
      </c>
      <c r="P3025" s="10">
        <f>SUMIF(TransactionData!$A$2:$A$7396,TransactionAnalysis!O3025,TransactionData!$M$2:$M$7396)</f>
        <v>3.5</v>
      </c>
    </row>
    <row r="3026" spans="15:16" x14ac:dyDescent="0.35">
      <c r="O3026">
        <v>289988</v>
      </c>
      <c r="P3026" s="10">
        <f>SUMIF(TransactionData!$A$2:$A$7396,TransactionAnalysis!O3026,TransactionData!$M$2:$M$7396)</f>
        <v>3.5</v>
      </c>
    </row>
    <row r="3027" spans="15:16" x14ac:dyDescent="0.35">
      <c r="O3027">
        <v>289986</v>
      </c>
      <c r="P3027" s="10">
        <f>SUMIF(TransactionData!$A$2:$A$7396,TransactionAnalysis!O3027,TransactionData!$M$2:$M$7396)</f>
        <v>3.5</v>
      </c>
    </row>
    <row r="3028" spans="15:16" x14ac:dyDescent="0.35">
      <c r="O3028">
        <v>289981</v>
      </c>
      <c r="P3028" s="10">
        <f>SUMIF(TransactionData!$A$2:$A$7396,TransactionAnalysis!O3028,TransactionData!$M$2:$M$7396)</f>
        <v>3.5</v>
      </c>
    </row>
    <row r="3029" spans="15:16" x14ac:dyDescent="0.35">
      <c r="O3029">
        <v>289980</v>
      </c>
      <c r="P3029" s="10">
        <f>SUMIF(TransactionData!$A$2:$A$7396,TransactionAnalysis!O3029,TransactionData!$M$2:$M$7396)</f>
        <v>4.75</v>
      </c>
    </row>
    <row r="3030" spans="15:16" x14ac:dyDescent="0.35">
      <c r="O3030">
        <v>289979</v>
      </c>
      <c r="P3030" s="10">
        <f>SUMIF(TransactionData!$A$2:$A$7396,TransactionAnalysis!O3030,TransactionData!$M$2:$M$7396)</f>
        <v>5.5</v>
      </c>
    </row>
    <row r="3031" spans="15:16" x14ac:dyDescent="0.35">
      <c r="O3031">
        <v>289976</v>
      </c>
      <c r="P3031" s="10">
        <f>SUMIF(TransactionData!$A$2:$A$7396,TransactionAnalysis!O3031,TransactionData!$M$2:$M$7396)</f>
        <v>5.75</v>
      </c>
    </row>
    <row r="3032" spans="15:16" x14ac:dyDescent="0.35">
      <c r="O3032">
        <v>289975</v>
      </c>
      <c r="P3032" s="10">
        <f>SUMIF(TransactionData!$A$2:$A$7396,TransactionAnalysis!O3032,TransactionData!$M$2:$M$7396)</f>
        <v>14.95</v>
      </c>
    </row>
    <row r="3033" spans="15:16" x14ac:dyDescent="0.35">
      <c r="O3033">
        <v>289973</v>
      </c>
      <c r="P3033" s="10">
        <f>SUMIF(TransactionData!$A$2:$A$7396,TransactionAnalysis!O3033,TransactionData!$M$2:$M$7396)</f>
        <v>3.5</v>
      </c>
    </row>
    <row r="3034" spans="15:16" x14ac:dyDescent="0.35">
      <c r="O3034">
        <v>289972</v>
      </c>
      <c r="P3034" s="10">
        <f>SUMIF(TransactionData!$A$2:$A$7396,TransactionAnalysis!O3034,TransactionData!$M$2:$M$7396)</f>
        <v>3.5</v>
      </c>
    </row>
    <row r="3035" spans="15:16" x14ac:dyDescent="0.35">
      <c r="O3035">
        <v>289971</v>
      </c>
      <c r="P3035" s="10">
        <f>SUMIF(TransactionData!$A$2:$A$7396,TransactionAnalysis!O3035,TransactionData!$M$2:$M$7396)</f>
        <v>3.75</v>
      </c>
    </row>
    <row r="3036" spans="15:16" x14ac:dyDescent="0.35">
      <c r="O3036">
        <v>289970</v>
      </c>
      <c r="P3036" s="10">
        <f>SUMIF(TransactionData!$A$2:$A$7396,TransactionAnalysis!O3036,TransactionData!$M$2:$M$7396)</f>
        <v>3.5</v>
      </c>
    </row>
    <row r="3037" spans="15:16" x14ac:dyDescent="0.35">
      <c r="O3037">
        <v>289969</v>
      </c>
      <c r="P3037" s="10">
        <f>SUMIF(TransactionData!$A$2:$A$7396,TransactionAnalysis!O3037,TransactionData!$M$2:$M$7396)</f>
        <v>2.75</v>
      </c>
    </row>
    <row r="3038" spans="15:16" x14ac:dyDescent="0.35">
      <c r="O3038">
        <v>289968</v>
      </c>
      <c r="P3038" s="10">
        <f>SUMIF(TransactionData!$A$2:$A$7396,TransactionAnalysis!O3038,TransactionData!$M$2:$M$7396)</f>
        <v>8.75</v>
      </c>
    </row>
    <row r="3039" spans="15:16" x14ac:dyDescent="0.35">
      <c r="O3039">
        <v>289967</v>
      </c>
      <c r="P3039" s="10">
        <f>SUMIF(TransactionData!$A$2:$A$7396,TransactionAnalysis!O3039,TransactionData!$M$2:$M$7396)</f>
        <v>3.75</v>
      </c>
    </row>
    <row r="3040" spans="15:16" x14ac:dyDescent="0.35">
      <c r="O3040">
        <v>289966</v>
      </c>
      <c r="P3040" s="10">
        <f>SUMIF(TransactionData!$A$2:$A$7396,TransactionAnalysis!O3040,TransactionData!$M$2:$M$7396)</f>
        <v>3</v>
      </c>
    </row>
    <row r="3041" spans="15:16" x14ac:dyDescent="0.35">
      <c r="O3041">
        <v>289965</v>
      </c>
      <c r="P3041" s="10">
        <f>SUMIF(TransactionData!$A$2:$A$7396,TransactionAnalysis!O3041,TransactionData!$M$2:$M$7396)</f>
        <v>3</v>
      </c>
    </row>
    <row r="3042" spans="15:16" x14ac:dyDescent="0.35">
      <c r="O3042">
        <v>289964</v>
      </c>
      <c r="P3042" s="10">
        <f>SUMIF(TransactionData!$A$2:$A$7396,TransactionAnalysis!O3042,TransactionData!$M$2:$M$7396)</f>
        <v>3</v>
      </c>
    </row>
    <row r="3043" spans="15:16" x14ac:dyDescent="0.35">
      <c r="O3043">
        <v>289963</v>
      </c>
      <c r="P3043" s="10">
        <f>SUMIF(TransactionData!$A$2:$A$7396,TransactionAnalysis!O3043,TransactionData!$M$2:$M$7396)</f>
        <v>4.75</v>
      </c>
    </row>
    <row r="3044" spans="15:16" x14ac:dyDescent="0.35">
      <c r="O3044">
        <v>289962</v>
      </c>
      <c r="P3044" s="10">
        <f>SUMIF(TransactionData!$A$2:$A$7396,TransactionAnalysis!O3044,TransactionData!$M$2:$M$7396)</f>
        <v>5.25</v>
      </c>
    </row>
    <row r="3045" spans="15:16" x14ac:dyDescent="0.35">
      <c r="O3045">
        <v>289961</v>
      </c>
      <c r="P3045" s="10">
        <f>SUMIF(TransactionData!$A$2:$A$7396,TransactionAnalysis!O3045,TransactionData!$M$2:$M$7396)</f>
        <v>3</v>
      </c>
    </row>
    <row r="3046" spans="15:16" x14ac:dyDescent="0.35">
      <c r="O3046">
        <v>289960</v>
      </c>
      <c r="P3046" s="10">
        <f>SUMIF(TransactionData!$A$2:$A$7396,TransactionAnalysis!O3046,TransactionData!$M$2:$M$7396)</f>
        <v>5.25</v>
      </c>
    </row>
    <row r="3047" spans="15:16" x14ac:dyDescent="0.35">
      <c r="O3047">
        <v>289959</v>
      </c>
      <c r="P3047" s="10">
        <f>SUMIF(TransactionData!$A$2:$A$7396,TransactionAnalysis!O3047,TransactionData!$M$2:$M$7396)</f>
        <v>6</v>
      </c>
    </row>
    <row r="3048" spans="15:16" x14ac:dyDescent="0.35">
      <c r="O3048">
        <v>289958</v>
      </c>
      <c r="P3048" s="10">
        <f>SUMIF(TransactionData!$A$2:$A$7396,TransactionAnalysis!O3048,TransactionData!$M$2:$M$7396)</f>
        <v>2.75</v>
      </c>
    </row>
    <row r="3049" spans="15:16" x14ac:dyDescent="0.35">
      <c r="O3049">
        <v>289957</v>
      </c>
      <c r="P3049" s="10">
        <f>SUMIF(TransactionData!$A$2:$A$7396,TransactionAnalysis!O3049,TransactionData!$M$2:$M$7396)</f>
        <v>6.75</v>
      </c>
    </row>
    <row r="3050" spans="15:16" x14ac:dyDescent="0.35">
      <c r="O3050">
        <v>289956</v>
      </c>
      <c r="P3050" s="10">
        <f>SUMIF(TransactionData!$A$2:$A$7396,TransactionAnalysis!O3050,TransactionData!$M$2:$M$7396)</f>
        <v>6.5</v>
      </c>
    </row>
    <row r="3051" spans="15:16" x14ac:dyDescent="0.35">
      <c r="O3051">
        <v>289955</v>
      </c>
      <c r="P3051" s="10">
        <f>SUMIF(TransactionData!$A$2:$A$7396,TransactionAnalysis!O3051,TransactionData!$M$2:$M$7396)</f>
        <v>2.75</v>
      </c>
    </row>
    <row r="3052" spans="15:16" x14ac:dyDescent="0.35">
      <c r="O3052">
        <v>289954</v>
      </c>
      <c r="P3052" s="10">
        <f>SUMIF(TransactionData!$A$2:$A$7396,TransactionAnalysis!O3052,TransactionData!$M$2:$M$7396)</f>
        <v>2.75</v>
      </c>
    </row>
    <row r="3053" spans="15:16" x14ac:dyDescent="0.35">
      <c r="O3053">
        <v>289953</v>
      </c>
      <c r="P3053" s="10">
        <f>SUMIF(TransactionData!$A$2:$A$7396,TransactionAnalysis!O3053,TransactionData!$M$2:$M$7396)</f>
        <v>3</v>
      </c>
    </row>
    <row r="3054" spans="15:16" x14ac:dyDescent="0.35">
      <c r="O3054">
        <v>289952</v>
      </c>
      <c r="P3054" s="10">
        <f>SUMIF(TransactionData!$A$2:$A$7396,TransactionAnalysis!O3054,TransactionData!$M$2:$M$7396)</f>
        <v>9.75</v>
      </c>
    </row>
    <row r="3055" spans="15:16" x14ac:dyDescent="0.35">
      <c r="O3055">
        <v>289951</v>
      </c>
      <c r="P3055" s="10">
        <f>SUMIF(TransactionData!$A$2:$A$7396,TransactionAnalysis!O3055,TransactionData!$M$2:$M$7396)</f>
        <v>8</v>
      </c>
    </row>
    <row r="3056" spans="15:16" x14ac:dyDescent="0.35">
      <c r="O3056">
        <v>289950</v>
      </c>
      <c r="P3056" s="10">
        <f>SUMIF(TransactionData!$A$2:$A$7396,TransactionAnalysis!O3056,TransactionData!$M$2:$M$7396)</f>
        <v>5.75</v>
      </c>
    </row>
    <row r="3057" spans="15:16" x14ac:dyDescent="0.35">
      <c r="O3057">
        <v>289949</v>
      </c>
      <c r="P3057" s="10">
        <f>SUMIF(TransactionData!$A$2:$A$7396,TransactionAnalysis!O3057,TransactionData!$M$2:$M$7396)</f>
        <v>2.75</v>
      </c>
    </row>
    <row r="3058" spans="15:16" x14ac:dyDescent="0.35">
      <c r="O3058">
        <v>289948</v>
      </c>
      <c r="P3058" s="10">
        <f>SUMIF(TransactionData!$A$2:$A$7396,TransactionAnalysis!O3058,TransactionData!$M$2:$M$7396)</f>
        <v>5.75</v>
      </c>
    </row>
    <row r="3059" spans="15:16" x14ac:dyDescent="0.35">
      <c r="O3059">
        <v>289947</v>
      </c>
      <c r="P3059" s="10">
        <f>SUMIF(TransactionData!$A$2:$A$7396,TransactionAnalysis!O3059,TransactionData!$M$2:$M$7396)</f>
        <v>3.75</v>
      </c>
    </row>
    <row r="3060" spans="15:16" x14ac:dyDescent="0.35">
      <c r="O3060">
        <v>289946</v>
      </c>
      <c r="P3060" s="10">
        <f>SUMIF(TransactionData!$A$2:$A$7396,TransactionAnalysis!O3060,TransactionData!$M$2:$M$7396)</f>
        <v>12</v>
      </c>
    </row>
    <row r="3061" spans="15:16" x14ac:dyDescent="0.35">
      <c r="O3061">
        <v>289945</v>
      </c>
      <c r="P3061" s="10">
        <f>SUMIF(TransactionData!$A$2:$A$7396,TransactionAnalysis!O3061,TransactionData!$M$2:$M$7396)</f>
        <v>3</v>
      </c>
    </row>
    <row r="3062" spans="15:16" x14ac:dyDescent="0.35">
      <c r="O3062">
        <v>289944</v>
      </c>
      <c r="P3062" s="10">
        <f>SUMIF(TransactionData!$A$2:$A$7396,TransactionAnalysis!O3062,TransactionData!$M$2:$M$7396)</f>
        <v>6.75</v>
      </c>
    </row>
    <row r="3063" spans="15:16" x14ac:dyDescent="0.35">
      <c r="O3063">
        <v>289943</v>
      </c>
      <c r="P3063" s="10">
        <f>SUMIF(TransactionData!$A$2:$A$7396,TransactionAnalysis!O3063,TransactionData!$M$2:$M$7396)</f>
        <v>5.75</v>
      </c>
    </row>
    <row r="3064" spans="15:16" x14ac:dyDescent="0.35">
      <c r="O3064">
        <v>289942</v>
      </c>
      <c r="P3064" s="10">
        <f>SUMIF(TransactionData!$A$2:$A$7396,TransactionAnalysis!O3064,TransactionData!$M$2:$M$7396)</f>
        <v>5</v>
      </c>
    </row>
    <row r="3065" spans="15:16" x14ac:dyDescent="0.35">
      <c r="O3065">
        <v>289941</v>
      </c>
      <c r="P3065" s="10">
        <f>SUMIF(TransactionData!$A$2:$A$7396,TransactionAnalysis!O3065,TransactionData!$M$2:$M$7396)</f>
        <v>2.75</v>
      </c>
    </row>
    <row r="3066" spans="15:16" x14ac:dyDescent="0.35">
      <c r="O3066">
        <v>289940</v>
      </c>
      <c r="P3066" s="10">
        <f>SUMIF(TransactionData!$A$2:$A$7396,TransactionAnalysis!O3066,TransactionData!$M$2:$M$7396)</f>
        <v>5.25</v>
      </c>
    </row>
    <row r="3067" spans="15:16" x14ac:dyDescent="0.35">
      <c r="O3067">
        <v>289939</v>
      </c>
      <c r="P3067" s="10">
        <f>SUMIF(TransactionData!$A$2:$A$7396,TransactionAnalysis!O3067,TransactionData!$M$2:$M$7396)</f>
        <v>2.75</v>
      </c>
    </row>
    <row r="3068" spans="15:16" x14ac:dyDescent="0.35">
      <c r="O3068">
        <v>289938</v>
      </c>
      <c r="P3068" s="10">
        <f>SUMIF(TransactionData!$A$2:$A$7396,TransactionAnalysis!O3068,TransactionData!$M$2:$M$7396)</f>
        <v>3.75</v>
      </c>
    </row>
    <row r="3069" spans="15:16" x14ac:dyDescent="0.35">
      <c r="O3069">
        <v>289937</v>
      </c>
      <c r="P3069" s="10">
        <f>SUMIF(TransactionData!$A$2:$A$7396,TransactionAnalysis!O3069,TransactionData!$M$2:$M$7396)</f>
        <v>3.75</v>
      </c>
    </row>
    <row r="3070" spans="15:16" x14ac:dyDescent="0.35">
      <c r="O3070">
        <v>289936</v>
      </c>
      <c r="P3070" s="10">
        <f>SUMIF(TransactionData!$A$2:$A$7396,TransactionAnalysis!O3070,TransactionData!$M$2:$M$7396)</f>
        <v>3.75</v>
      </c>
    </row>
    <row r="3071" spans="15:16" x14ac:dyDescent="0.35">
      <c r="O3071">
        <v>289935</v>
      </c>
      <c r="P3071" s="10">
        <f>SUMIF(TransactionData!$A$2:$A$7396,TransactionAnalysis!O3071,TransactionData!$M$2:$M$7396)</f>
        <v>5</v>
      </c>
    </row>
    <row r="3072" spans="15:16" x14ac:dyDescent="0.35">
      <c r="O3072">
        <v>289934</v>
      </c>
      <c r="P3072" s="10">
        <f>SUMIF(TransactionData!$A$2:$A$7396,TransactionAnalysis!O3072,TransactionData!$M$2:$M$7396)</f>
        <v>6.5</v>
      </c>
    </row>
    <row r="3073" spans="15:16" x14ac:dyDescent="0.35">
      <c r="O3073">
        <v>289933</v>
      </c>
      <c r="P3073" s="10">
        <f>SUMIF(TransactionData!$A$2:$A$7396,TransactionAnalysis!O3073,TransactionData!$M$2:$M$7396)</f>
        <v>2.75</v>
      </c>
    </row>
    <row r="3074" spans="15:16" x14ac:dyDescent="0.35">
      <c r="O3074">
        <v>289932</v>
      </c>
      <c r="P3074" s="10">
        <f>SUMIF(TransactionData!$A$2:$A$7396,TransactionAnalysis!O3074,TransactionData!$M$2:$M$7396)</f>
        <v>5</v>
      </c>
    </row>
    <row r="3075" spans="15:16" x14ac:dyDescent="0.35">
      <c r="O3075">
        <v>289931</v>
      </c>
      <c r="P3075" s="10">
        <f>SUMIF(TransactionData!$A$2:$A$7396,TransactionAnalysis!O3075,TransactionData!$M$2:$M$7396)</f>
        <v>2.75</v>
      </c>
    </row>
    <row r="3076" spans="15:16" x14ac:dyDescent="0.35">
      <c r="O3076">
        <v>289930</v>
      </c>
      <c r="P3076" s="10">
        <f>SUMIF(TransactionData!$A$2:$A$7396,TransactionAnalysis!O3076,TransactionData!$M$2:$M$7396)</f>
        <v>2.75</v>
      </c>
    </row>
    <row r="3077" spans="15:16" x14ac:dyDescent="0.35">
      <c r="O3077">
        <v>289929</v>
      </c>
      <c r="P3077" s="10">
        <f>SUMIF(TransactionData!$A$2:$A$7396,TransactionAnalysis!O3077,TransactionData!$M$2:$M$7396)</f>
        <v>2.75</v>
      </c>
    </row>
    <row r="3078" spans="15:16" x14ac:dyDescent="0.35">
      <c r="O3078">
        <v>289928</v>
      </c>
      <c r="P3078" s="10">
        <f>SUMIF(TransactionData!$A$2:$A$7396,TransactionAnalysis!O3078,TransactionData!$M$2:$M$7396)</f>
        <v>5.75</v>
      </c>
    </row>
    <row r="3079" spans="15:16" x14ac:dyDescent="0.35">
      <c r="O3079">
        <v>289927</v>
      </c>
      <c r="P3079" s="10">
        <f>SUMIF(TransactionData!$A$2:$A$7396,TransactionAnalysis!O3079,TransactionData!$M$2:$M$7396)</f>
        <v>5.75</v>
      </c>
    </row>
    <row r="3080" spans="15:16" x14ac:dyDescent="0.35">
      <c r="O3080">
        <v>289926</v>
      </c>
      <c r="P3080" s="10">
        <f>SUMIF(TransactionData!$A$2:$A$7396,TransactionAnalysis!O3080,TransactionData!$M$2:$M$7396)</f>
        <v>2</v>
      </c>
    </row>
    <row r="3081" spans="15:16" x14ac:dyDescent="0.35">
      <c r="O3081">
        <v>289925</v>
      </c>
      <c r="P3081" s="10">
        <f>SUMIF(TransactionData!$A$2:$A$7396,TransactionAnalysis!O3081,TransactionData!$M$2:$M$7396)</f>
        <v>3.75</v>
      </c>
    </row>
    <row r="3082" spans="15:16" x14ac:dyDescent="0.35">
      <c r="O3082">
        <v>289924</v>
      </c>
      <c r="P3082" s="10">
        <f>SUMIF(TransactionData!$A$2:$A$7396,TransactionAnalysis!O3082,TransactionData!$M$2:$M$7396)</f>
        <v>4</v>
      </c>
    </row>
    <row r="3083" spans="15:16" x14ac:dyDescent="0.35">
      <c r="O3083">
        <v>289923</v>
      </c>
      <c r="P3083" s="10">
        <f>SUMIF(TransactionData!$A$2:$A$7396,TransactionAnalysis!O3083,TransactionData!$M$2:$M$7396)</f>
        <v>5.75</v>
      </c>
    </row>
    <row r="3084" spans="15:16" x14ac:dyDescent="0.35">
      <c r="O3084">
        <v>289922</v>
      </c>
      <c r="P3084" s="10">
        <f>SUMIF(TransactionData!$A$2:$A$7396,TransactionAnalysis!O3084,TransactionData!$M$2:$M$7396)</f>
        <v>3</v>
      </c>
    </row>
    <row r="3085" spans="15:16" x14ac:dyDescent="0.35">
      <c r="O3085">
        <v>289921</v>
      </c>
      <c r="P3085" s="10">
        <f>SUMIF(TransactionData!$A$2:$A$7396,TransactionAnalysis!O3085,TransactionData!$M$2:$M$7396)</f>
        <v>2</v>
      </c>
    </row>
    <row r="3086" spans="15:16" x14ac:dyDescent="0.35">
      <c r="O3086">
        <v>289920</v>
      </c>
      <c r="P3086" s="10">
        <f>SUMIF(TransactionData!$A$2:$A$7396,TransactionAnalysis!O3086,TransactionData!$M$2:$M$7396)</f>
        <v>5.75</v>
      </c>
    </row>
    <row r="3087" spans="15:16" x14ac:dyDescent="0.35">
      <c r="O3087">
        <v>290371</v>
      </c>
      <c r="P3087" s="10">
        <f>SUMIF(TransactionData!$A$2:$A$7396,TransactionAnalysis!O3087,TransactionData!$M$2:$M$7396)</f>
        <v>4.25</v>
      </c>
    </row>
    <row r="3088" spans="15:16" x14ac:dyDescent="0.35">
      <c r="O3088">
        <v>290370</v>
      </c>
      <c r="P3088" s="10">
        <f>SUMIF(TransactionData!$A$2:$A$7396,TransactionAnalysis!O3088,TransactionData!$M$2:$M$7396)</f>
        <v>7.75</v>
      </c>
    </row>
    <row r="3089" spans="15:16" x14ac:dyDescent="0.35">
      <c r="O3089">
        <v>290369</v>
      </c>
      <c r="P3089" s="10">
        <f>SUMIF(TransactionData!$A$2:$A$7396,TransactionAnalysis!O3089,TransactionData!$M$2:$M$7396)</f>
        <v>5.5</v>
      </c>
    </row>
    <row r="3090" spans="15:16" x14ac:dyDescent="0.35">
      <c r="O3090">
        <v>290368</v>
      </c>
      <c r="P3090" s="10">
        <f>SUMIF(TransactionData!$A$2:$A$7396,TransactionAnalysis!O3090,TransactionData!$M$2:$M$7396)</f>
        <v>9.75</v>
      </c>
    </row>
    <row r="3091" spans="15:16" x14ac:dyDescent="0.35">
      <c r="O3091">
        <v>290367</v>
      </c>
      <c r="P3091" s="10">
        <f>SUMIF(TransactionData!$A$2:$A$7396,TransactionAnalysis!O3091,TransactionData!$M$2:$M$7396)</f>
        <v>14.75</v>
      </c>
    </row>
    <row r="3092" spans="15:16" x14ac:dyDescent="0.35">
      <c r="O3092">
        <v>290366</v>
      </c>
      <c r="P3092" s="10">
        <f>SUMIF(TransactionData!$A$2:$A$7396,TransactionAnalysis!O3092,TransactionData!$M$2:$M$7396)</f>
        <v>22.75</v>
      </c>
    </row>
    <row r="3093" spans="15:16" x14ac:dyDescent="0.35">
      <c r="O3093">
        <v>290365</v>
      </c>
      <c r="P3093" s="10">
        <f>SUMIF(TransactionData!$A$2:$A$7396,TransactionAnalysis!O3093,TransactionData!$M$2:$M$7396)</f>
        <v>3.75</v>
      </c>
    </row>
    <row r="3094" spans="15:16" x14ac:dyDescent="0.35">
      <c r="O3094">
        <v>290364</v>
      </c>
      <c r="P3094" s="10">
        <f>SUMIF(TransactionData!$A$2:$A$7396,TransactionAnalysis!O3094,TransactionData!$M$2:$M$7396)</f>
        <v>22.45</v>
      </c>
    </row>
    <row r="3095" spans="15:16" x14ac:dyDescent="0.35">
      <c r="O3095">
        <v>290363</v>
      </c>
      <c r="P3095" s="10">
        <f>SUMIF(TransactionData!$A$2:$A$7396,TransactionAnalysis!O3095,TransactionData!$M$2:$M$7396)</f>
        <v>4.25</v>
      </c>
    </row>
    <row r="3096" spans="15:16" x14ac:dyDescent="0.35">
      <c r="O3096">
        <v>290362</v>
      </c>
      <c r="P3096" s="10">
        <f>SUMIF(TransactionData!$A$2:$A$7396,TransactionAnalysis!O3096,TransactionData!$M$2:$M$7396)</f>
        <v>4.75</v>
      </c>
    </row>
    <row r="3097" spans="15:16" x14ac:dyDescent="0.35">
      <c r="O3097">
        <v>290361</v>
      </c>
      <c r="P3097" s="10">
        <f>SUMIF(TransactionData!$A$2:$A$7396,TransactionAnalysis!O3097,TransactionData!$M$2:$M$7396)</f>
        <v>5.5</v>
      </c>
    </row>
    <row r="3098" spans="15:16" x14ac:dyDescent="0.35">
      <c r="O3098">
        <v>290360</v>
      </c>
      <c r="P3098" s="10">
        <f>SUMIF(TransactionData!$A$2:$A$7396,TransactionAnalysis!O3098,TransactionData!$M$2:$M$7396)</f>
        <v>9.75</v>
      </c>
    </row>
    <row r="3099" spans="15:16" x14ac:dyDescent="0.35">
      <c r="O3099">
        <v>290359</v>
      </c>
      <c r="P3099" s="10">
        <f>SUMIF(TransactionData!$A$2:$A$7396,TransactionAnalysis!O3099,TransactionData!$M$2:$M$7396)</f>
        <v>4.25</v>
      </c>
    </row>
    <row r="3100" spans="15:16" x14ac:dyDescent="0.35">
      <c r="O3100">
        <v>290358</v>
      </c>
      <c r="P3100" s="10">
        <f>SUMIF(TransactionData!$A$2:$A$7396,TransactionAnalysis!O3100,TransactionData!$M$2:$M$7396)</f>
        <v>6.75</v>
      </c>
    </row>
    <row r="3101" spans="15:16" x14ac:dyDescent="0.35">
      <c r="O3101">
        <v>290357</v>
      </c>
      <c r="P3101" s="10">
        <f>SUMIF(TransactionData!$A$2:$A$7396,TransactionAnalysis!O3101,TransactionData!$M$2:$M$7396)</f>
        <v>6.75</v>
      </c>
    </row>
    <row r="3102" spans="15:16" x14ac:dyDescent="0.35">
      <c r="O3102">
        <v>290356</v>
      </c>
      <c r="P3102" s="10">
        <f>SUMIF(TransactionData!$A$2:$A$7396,TransactionAnalysis!O3102,TransactionData!$M$2:$M$7396)</f>
        <v>9</v>
      </c>
    </row>
    <row r="3103" spans="15:16" x14ac:dyDescent="0.35">
      <c r="O3103">
        <v>290355</v>
      </c>
      <c r="P3103" s="10">
        <f>SUMIF(TransactionData!$A$2:$A$7396,TransactionAnalysis!O3103,TransactionData!$M$2:$M$7396)</f>
        <v>4.25</v>
      </c>
    </row>
    <row r="3104" spans="15:16" x14ac:dyDescent="0.35">
      <c r="O3104">
        <v>290354</v>
      </c>
      <c r="P3104" s="10">
        <f>SUMIF(TransactionData!$A$2:$A$7396,TransactionAnalysis!O3104,TransactionData!$M$2:$M$7396)</f>
        <v>4.25</v>
      </c>
    </row>
    <row r="3105" spans="15:16" x14ac:dyDescent="0.35">
      <c r="O3105">
        <v>290353</v>
      </c>
      <c r="P3105" s="10">
        <f>SUMIF(TransactionData!$A$2:$A$7396,TransactionAnalysis!O3105,TransactionData!$M$2:$M$7396)</f>
        <v>3.5</v>
      </c>
    </row>
    <row r="3106" spans="15:16" x14ac:dyDescent="0.35">
      <c r="O3106">
        <v>290352</v>
      </c>
      <c r="P3106" s="10">
        <f>SUMIF(TransactionData!$A$2:$A$7396,TransactionAnalysis!O3106,TransactionData!$M$2:$M$7396)</f>
        <v>7</v>
      </c>
    </row>
    <row r="3107" spans="15:16" x14ac:dyDescent="0.35">
      <c r="O3107">
        <v>290351</v>
      </c>
      <c r="P3107" s="10">
        <f>SUMIF(TransactionData!$A$2:$A$7396,TransactionAnalysis!O3107,TransactionData!$M$2:$M$7396)</f>
        <v>3.75</v>
      </c>
    </row>
    <row r="3108" spans="15:16" x14ac:dyDescent="0.35">
      <c r="O3108">
        <v>290350</v>
      </c>
      <c r="P3108" s="10">
        <f>SUMIF(TransactionData!$A$2:$A$7396,TransactionAnalysis!O3108,TransactionData!$M$2:$M$7396)</f>
        <v>4.25</v>
      </c>
    </row>
    <row r="3109" spans="15:16" x14ac:dyDescent="0.35">
      <c r="O3109">
        <v>290349</v>
      </c>
      <c r="P3109" s="10">
        <f>SUMIF(TransactionData!$A$2:$A$7396,TransactionAnalysis!O3109,TransactionData!$M$2:$M$7396)</f>
        <v>4.75</v>
      </c>
    </row>
    <row r="3110" spans="15:16" x14ac:dyDescent="0.35">
      <c r="O3110">
        <v>290348</v>
      </c>
      <c r="P3110" s="10">
        <f>SUMIF(TransactionData!$A$2:$A$7396,TransactionAnalysis!O3110,TransactionData!$M$2:$M$7396)</f>
        <v>4.75</v>
      </c>
    </row>
    <row r="3111" spans="15:16" x14ac:dyDescent="0.35">
      <c r="O3111">
        <v>290347</v>
      </c>
      <c r="P3111" s="10">
        <f>SUMIF(TransactionData!$A$2:$A$7396,TransactionAnalysis!O3111,TransactionData!$M$2:$M$7396)</f>
        <v>10</v>
      </c>
    </row>
    <row r="3112" spans="15:16" x14ac:dyDescent="0.35">
      <c r="O3112">
        <v>290346</v>
      </c>
      <c r="P3112" s="10">
        <f>SUMIF(TransactionData!$A$2:$A$7396,TransactionAnalysis!O3112,TransactionData!$M$2:$M$7396)</f>
        <v>1.25</v>
      </c>
    </row>
    <row r="3113" spans="15:16" x14ac:dyDescent="0.35">
      <c r="O3113">
        <v>290345</v>
      </c>
      <c r="P3113" s="10">
        <f>SUMIF(TransactionData!$A$2:$A$7396,TransactionAnalysis!O3113,TransactionData!$M$2:$M$7396)</f>
        <v>5.5</v>
      </c>
    </row>
    <row r="3114" spans="15:16" x14ac:dyDescent="0.35">
      <c r="O3114">
        <v>290344</v>
      </c>
      <c r="P3114" s="10">
        <f>SUMIF(TransactionData!$A$2:$A$7396,TransactionAnalysis!O3114,TransactionData!$M$2:$M$7396)</f>
        <v>4.75</v>
      </c>
    </row>
    <row r="3115" spans="15:16" x14ac:dyDescent="0.35">
      <c r="O3115">
        <v>290343</v>
      </c>
      <c r="P3115" s="10">
        <f>SUMIF(TransactionData!$A$2:$A$7396,TransactionAnalysis!O3115,TransactionData!$M$2:$M$7396)</f>
        <v>7</v>
      </c>
    </row>
    <row r="3116" spans="15:16" x14ac:dyDescent="0.35">
      <c r="O3116">
        <v>290341</v>
      </c>
      <c r="P3116" s="10">
        <f>SUMIF(TransactionData!$A$2:$A$7396,TransactionAnalysis!O3116,TransactionData!$M$2:$M$7396)</f>
        <v>4.25</v>
      </c>
    </row>
    <row r="3117" spans="15:16" x14ac:dyDescent="0.35">
      <c r="O3117">
        <v>290340</v>
      </c>
      <c r="P3117" s="10">
        <f>SUMIF(TransactionData!$A$2:$A$7396,TransactionAnalysis!O3117,TransactionData!$M$2:$M$7396)</f>
        <v>3.5</v>
      </c>
    </row>
    <row r="3118" spans="15:16" x14ac:dyDescent="0.35">
      <c r="O3118">
        <v>290339</v>
      </c>
      <c r="P3118" s="10">
        <f>SUMIF(TransactionData!$A$2:$A$7396,TransactionAnalysis!O3118,TransactionData!$M$2:$M$7396)</f>
        <v>8.5</v>
      </c>
    </row>
    <row r="3119" spans="15:16" x14ac:dyDescent="0.35">
      <c r="O3119">
        <v>290338</v>
      </c>
      <c r="P3119" s="10">
        <f>SUMIF(TransactionData!$A$2:$A$7396,TransactionAnalysis!O3119,TransactionData!$M$2:$M$7396)</f>
        <v>3</v>
      </c>
    </row>
    <row r="3120" spans="15:16" x14ac:dyDescent="0.35">
      <c r="O3120">
        <v>290336</v>
      </c>
      <c r="P3120" s="10">
        <f>SUMIF(TransactionData!$A$2:$A$7396,TransactionAnalysis!O3120,TransactionData!$M$2:$M$7396)</f>
        <v>11.5</v>
      </c>
    </row>
    <row r="3121" spans="15:16" x14ac:dyDescent="0.35">
      <c r="O3121">
        <v>290335</v>
      </c>
      <c r="P3121" s="10">
        <f>SUMIF(TransactionData!$A$2:$A$7396,TransactionAnalysis!O3121,TransactionData!$M$2:$M$7396)</f>
        <v>4.25</v>
      </c>
    </row>
    <row r="3122" spans="15:16" x14ac:dyDescent="0.35">
      <c r="O3122">
        <v>290334</v>
      </c>
      <c r="P3122" s="10">
        <f>SUMIF(TransactionData!$A$2:$A$7396,TransactionAnalysis!O3122,TransactionData!$M$2:$M$7396)</f>
        <v>16</v>
      </c>
    </row>
    <row r="3123" spans="15:16" x14ac:dyDescent="0.35">
      <c r="O3123">
        <v>290333</v>
      </c>
      <c r="P3123" s="10">
        <f>SUMIF(TransactionData!$A$2:$A$7396,TransactionAnalysis!O3123,TransactionData!$M$2:$M$7396)</f>
        <v>7</v>
      </c>
    </row>
    <row r="3124" spans="15:16" x14ac:dyDescent="0.35">
      <c r="O3124">
        <v>290332</v>
      </c>
      <c r="P3124" s="10">
        <f>SUMIF(TransactionData!$A$2:$A$7396,TransactionAnalysis!O3124,TransactionData!$M$2:$M$7396)</f>
        <v>6.5</v>
      </c>
    </row>
    <row r="3125" spans="15:16" x14ac:dyDescent="0.35">
      <c r="O3125">
        <v>290331</v>
      </c>
      <c r="P3125" s="10">
        <f>SUMIF(TransactionData!$A$2:$A$7396,TransactionAnalysis!O3125,TransactionData!$M$2:$M$7396)</f>
        <v>13</v>
      </c>
    </row>
    <row r="3126" spans="15:16" x14ac:dyDescent="0.35">
      <c r="O3126">
        <v>290330</v>
      </c>
      <c r="P3126" s="10">
        <f>SUMIF(TransactionData!$A$2:$A$7396,TransactionAnalysis!O3126,TransactionData!$M$2:$M$7396)</f>
        <v>4.25</v>
      </c>
    </row>
    <row r="3127" spans="15:16" x14ac:dyDescent="0.35">
      <c r="O3127">
        <v>290329</v>
      </c>
      <c r="P3127" s="10">
        <f>SUMIF(TransactionData!$A$2:$A$7396,TransactionAnalysis!O3127,TransactionData!$M$2:$M$7396)</f>
        <v>13.75</v>
      </c>
    </row>
    <row r="3128" spans="15:16" x14ac:dyDescent="0.35">
      <c r="O3128">
        <v>290328</v>
      </c>
      <c r="P3128" s="10">
        <f>SUMIF(TransactionData!$A$2:$A$7396,TransactionAnalysis!O3128,TransactionData!$M$2:$M$7396)</f>
        <v>5.5</v>
      </c>
    </row>
    <row r="3129" spans="15:16" x14ac:dyDescent="0.35">
      <c r="O3129">
        <v>290327</v>
      </c>
      <c r="P3129" s="10">
        <f>SUMIF(TransactionData!$A$2:$A$7396,TransactionAnalysis!O3129,TransactionData!$M$2:$M$7396)</f>
        <v>3</v>
      </c>
    </row>
    <row r="3130" spans="15:16" x14ac:dyDescent="0.35">
      <c r="O3130">
        <v>290326</v>
      </c>
      <c r="P3130" s="10">
        <f>SUMIF(TransactionData!$A$2:$A$7396,TransactionAnalysis!O3130,TransactionData!$M$2:$M$7396)</f>
        <v>4.75</v>
      </c>
    </row>
    <row r="3131" spans="15:16" x14ac:dyDescent="0.35">
      <c r="O3131">
        <v>290325</v>
      </c>
      <c r="P3131" s="10">
        <f>SUMIF(TransactionData!$A$2:$A$7396,TransactionAnalysis!O3131,TransactionData!$M$2:$M$7396)</f>
        <v>9.5</v>
      </c>
    </row>
    <row r="3132" spans="15:16" x14ac:dyDescent="0.35">
      <c r="O3132">
        <v>290324</v>
      </c>
      <c r="P3132" s="10">
        <f>SUMIF(TransactionData!$A$2:$A$7396,TransactionAnalysis!O3132,TransactionData!$M$2:$M$7396)</f>
        <v>4.25</v>
      </c>
    </row>
    <row r="3133" spans="15:16" x14ac:dyDescent="0.35">
      <c r="O3133">
        <v>290323</v>
      </c>
      <c r="P3133" s="10">
        <f>SUMIF(TransactionData!$A$2:$A$7396,TransactionAnalysis!O3133,TransactionData!$M$2:$M$7396)</f>
        <v>3.5</v>
      </c>
    </row>
    <row r="3134" spans="15:16" x14ac:dyDescent="0.35">
      <c r="O3134">
        <v>290322</v>
      </c>
      <c r="P3134" s="10">
        <f>SUMIF(TransactionData!$A$2:$A$7396,TransactionAnalysis!O3134,TransactionData!$M$2:$M$7396)</f>
        <v>3.5</v>
      </c>
    </row>
    <row r="3135" spans="15:16" x14ac:dyDescent="0.35">
      <c r="O3135">
        <v>290321</v>
      </c>
      <c r="P3135" s="10">
        <f>SUMIF(TransactionData!$A$2:$A$7396,TransactionAnalysis!O3135,TransactionData!$M$2:$M$7396)</f>
        <v>3</v>
      </c>
    </row>
    <row r="3136" spans="15:16" x14ac:dyDescent="0.35">
      <c r="O3136">
        <v>290320</v>
      </c>
      <c r="P3136" s="10">
        <f>SUMIF(TransactionData!$A$2:$A$7396,TransactionAnalysis!O3136,TransactionData!$M$2:$M$7396)</f>
        <v>4.25</v>
      </c>
    </row>
    <row r="3137" spans="15:16" x14ac:dyDescent="0.35">
      <c r="O3137">
        <v>290319</v>
      </c>
      <c r="P3137" s="10">
        <f>SUMIF(TransactionData!$A$2:$A$7396,TransactionAnalysis!O3137,TransactionData!$M$2:$M$7396)</f>
        <v>7</v>
      </c>
    </row>
    <row r="3138" spans="15:16" x14ac:dyDescent="0.35">
      <c r="O3138">
        <v>290318</v>
      </c>
      <c r="P3138" s="10">
        <f>SUMIF(TransactionData!$A$2:$A$7396,TransactionAnalysis!O3138,TransactionData!$M$2:$M$7396)</f>
        <v>5.5</v>
      </c>
    </row>
    <row r="3139" spans="15:16" x14ac:dyDescent="0.35">
      <c r="O3139">
        <v>290317</v>
      </c>
      <c r="P3139" s="10">
        <f>SUMIF(TransactionData!$A$2:$A$7396,TransactionAnalysis!O3139,TransactionData!$M$2:$M$7396)</f>
        <v>11</v>
      </c>
    </row>
    <row r="3140" spans="15:16" x14ac:dyDescent="0.35">
      <c r="O3140">
        <v>290316</v>
      </c>
      <c r="P3140" s="10">
        <f>SUMIF(TransactionData!$A$2:$A$7396,TransactionAnalysis!O3140,TransactionData!$M$2:$M$7396)</f>
        <v>3.5</v>
      </c>
    </row>
    <row r="3141" spans="15:16" x14ac:dyDescent="0.35">
      <c r="O3141">
        <v>290315</v>
      </c>
      <c r="P3141" s="10">
        <f>SUMIF(TransactionData!$A$2:$A$7396,TransactionAnalysis!O3141,TransactionData!$M$2:$M$7396)</f>
        <v>5.5</v>
      </c>
    </row>
    <row r="3142" spans="15:16" x14ac:dyDescent="0.35">
      <c r="O3142">
        <v>290314</v>
      </c>
      <c r="P3142" s="10">
        <f>SUMIF(TransactionData!$A$2:$A$7396,TransactionAnalysis!O3142,TransactionData!$M$2:$M$7396)</f>
        <v>2.5</v>
      </c>
    </row>
    <row r="3143" spans="15:16" x14ac:dyDescent="0.35">
      <c r="O3143">
        <v>290313</v>
      </c>
      <c r="P3143" s="10">
        <f>SUMIF(TransactionData!$A$2:$A$7396,TransactionAnalysis!O3143,TransactionData!$M$2:$M$7396)</f>
        <v>8.5</v>
      </c>
    </row>
    <row r="3144" spans="15:16" x14ac:dyDescent="0.35">
      <c r="O3144">
        <v>290312</v>
      </c>
      <c r="P3144" s="10">
        <f>SUMIF(TransactionData!$A$2:$A$7396,TransactionAnalysis!O3144,TransactionData!$M$2:$M$7396)</f>
        <v>5.5</v>
      </c>
    </row>
    <row r="3145" spans="15:16" x14ac:dyDescent="0.35">
      <c r="O3145">
        <v>290311</v>
      </c>
      <c r="P3145" s="10">
        <f>SUMIF(TransactionData!$A$2:$A$7396,TransactionAnalysis!O3145,TransactionData!$M$2:$M$7396)</f>
        <v>4.75</v>
      </c>
    </row>
    <row r="3146" spans="15:16" x14ac:dyDescent="0.35">
      <c r="O3146">
        <v>290310</v>
      </c>
      <c r="P3146" s="10">
        <f>SUMIF(TransactionData!$A$2:$A$7396,TransactionAnalysis!O3146,TransactionData!$M$2:$M$7396)</f>
        <v>3.5</v>
      </c>
    </row>
    <row r="3147" spans="15:16" x14ac:dyDescent="0.35">
      <c r="O3147">
        <v>290309</v>
      </c>
      <c r="P3147" s="10">
        <f>SUMIF(TransactionData!$A$2:$A$7396,TransactionAnalysis!O3147,TransactionData!$M$2:$M$7396)</f>
        <v>4.25</v>
      </c>
    </row>
    <row r="3148" spans="15:16" x14ac:dyDescent="0.35">
      <c r="O3148">
        <v>290308</v>
      </c>
      <c r="P3148" s="10">
        <f>SUMIF(TransactionData!$A$2:$A$7396,TransactionAnalysis!O3148,TransactionData!$M$2:$M$7396)</f>
        <v>4.75</v>
      </c>
    </row>
    <row r="3149" spans="15:16" x14ac:dyDescent="0.35">
      <c r="O3149">
        <v>290307</v>
      </c>
      <c r="P3149" s="10">
        <f>SUMIF(TransactionData!$A$2:$A$7396,TransactionAnalysis!O3149,TransactionData!$M$2:$M$7396)</f>
        <v>6</v>
      </c>
    </row>
    <row r="3150" spans="15:16" x14ac:dyDescent="0.35">
      <c r="O3150">
        <v>290306</v>
      </c>
      <c r="P3150" s="10">
        <f>SUMIF(TransactionData!$A$2:$A$7396,TransactionAnalysis!O3150,TransactionData!$M$2:$M$7396)</f>
        <v>4.25</v>
      </c>
    </row>
    <row r="3151" spans="15:16" x14ac:dyDescent="0.35">
      <c r="O3151">
        <v>290305</v>
      </c>
      <c r="P3151" s="10">
        <f>SUMIF(TransactionData!$A$2:$A$7396,TransactionAnalysis!O3151,TransactionData!$M$2:$M$7396)</f>
        <v>4.25</v>
      </c>
    </row>
    <row r="3152" spans="15:16" x14ac:dyDescent="0.35">
      <c r="O3152">
        <v>290304</v>
      </c>
      <c r="P3152" s="10">
        <f>SUMIF(TransactionData!$A$2:$A$7396,TransactionAnalysis!O3152,TransactionData!$M$2:$M$7396)</f>
        <v>4.75</v>
      </c>
    </row>
    <row r="3153" spans="15:16" x14ac:dyDescent="0.35">
      <c r="O3153">
        <v>290303</v>
      </c>
      <c r="P3153" s="10">
        <f>SUMIF(TransactionData!$A$2:$A$7396,TransactionAnalysis!O3153,TransactionData!$M$2:$M$7396)</f>
        <v>4.75</v>
      </c>
    </row>
    <row r="3154" spans="15:16" x14ac:dyDescent="0.35">
      <c r="O3154">
        <v>290302</v>
      </c>
      <c r="P3154" s="10">
        <f>SUMIF(TransactionData!$A$2:$A$7396,TransactionAnalysis!O3154,TransactionData!$M$2:$M$7396)</f>
        <v>4.25</v>
      </c>
    </row>
    <row r="3155" spans="15:16" x14ac:dyDescent="0.35">
      <c r="O3155">
        <v>290301</v>
      </c>
      <c r="P3155" s="10">
        <f>SUMIF(TransactionData!$A$2:$A$7396,TransactionAnalysis!O3155,TransactionData!$M$2:$M$7396)</f>
        <v>3.5</v>
      </c>
    </row>
    <row r="3156" spans="15:16" x14ac:dyDescent="0.35">
      <c r="O3156">
        <v>290298</v>
      </c>
      <c r="P3156" s="10">
        <f>SUMIF(TransactionData!$A$2:$A$7396,TransactionAnalysis!O3156,TransactionData!$M$2:$M$7396)</f>
        <v>3</v>
      </c>
    </row>
    <row r="3157" spans="15:16" x14ac:dyDescent="0.35">
      <c r="O3157">
        <v>290297</v>
      </c>
      <c r="P3157" s="10">
        <f>SUMIF(TransactionData!$A$2:$A$7396,TransactionAnalysis!O3157,TransactionData!$M$2:$M$7396)</f>
        <v>8.75</v>
      </c>
    </row>
    <row r="3158" spans="15:16" x14ac:dyDescent="0.35">
      <c r="O3158">
        <v>290296</v>
      </c>
      <c r="P3158" s="10">
        <f>SUMIF(TransactionData!$A$2:$A$7396,TransactionAnalysis!O3158,TransactionData!$M$2:$M$7396)</f>
        <v>7.5</v>
      </c>
    </row>
    <row r="3159" spans="15:16" x14ac:dyDescent="0.35">
      <c r="O3159">
        <v>290295</v>
      </c>
      <c r="P3159" s="10">
        <f>SUMIF(TransactionData!$A$2:$A$7396,TransactionAnalysis!O3159,TransactionData!$M$2:$M$7396)</f>
        <v>4.75</v>
      </c>
    </row>
    <row r="3160" spans="15:16" x14ac:dyDescent="0.35">
      <c r="O3160">
        <v>290294</v>
      </c>
      <c r="P3160" s="10">
        <f>SUMIF(TransactionData!$A$2:$A$7396,TransactionAnalysis!O3160,TransactionData!$M$2:$M$7396)</f>
        <v>4.25</v>
      </c>
    </row>
    <row r="3161" spans="15:16" x14ac:dyDescent="0.35">
      <c r="O3161">
        <v>290293</v>
      </c>
      <c r="P3161" s="10">
        <f>SUMIF(TransactionData!$A$2:$A$7396,TransactionAnalysis!O3161,TransactionData!$M$2:$M$7396)</f>
        <v>3.5</v>
      </c>
    </row>
    <row r="3162" spans="15:16" x14ac:dyDescent="0.35">
      <c r="O3162">
        <v>290292</v>
      </c>
      <c r="P3162" s="10">
        <f>SUMIF(TransactionData!$A$2:$A$7396,TransactionAnalysis!O3162,TransactionData!$M$2:$M$7396)</f>
        <v>1.25</v>
      </c>
    </row>
    <row r="3163" spans="15:16" x14ac:dyDescent="0.35">
      <c r="O3163">
        <v>290290</v>
      </c>
      <c r="P3163" s="10">
        <f>SUMIF(TransactionData!$A$2:$A$7396,TransactionAnalysis!O3163,TransactionData!$M$2:$M$7396)</f>
        <v>12.95</v>
      </c>
    </row>
    <row r="3164" spans="15:16" x14ac:dyDescent="0.35">
      <c r="O3164">
        <v>290289</v>
      </c>
      <c r="P3164" s="10">
        <f>SUMIF(TransactionData!$A$2:$A$7396,TransactionAnalysis!O3164,TransactionData!$M$2:$M$7396)</f>
        <v>6.75</v>
      </c>
    </row>
    <row r="3165" spans="15:16" x14ac:dyDescent="0.35">
      <c r="O3165">
        <v>290288</v>
      </c>
      <c r="P3165" s="10">
        <f>SUMIF(TransactionData!$A$2:$A$7396,TransactionAnalysis!O3165,TransactionData!$M$2:$M$7396)</f>
        <v>4.25</v>
      </c>
    </row>
    <row r="3166" spans="15:16" x14ac:dyDescent="0.35">
      <c r="O3166">
        <v>290287</v>
      </c>
      <c r="P3166" s="10">
        <f>SUMIF(TransactionData!$A$2:$A$7396,TransactionAnalysis!O3166,TransactionData!$M$2:$M$7396)</f>
        <v>12.95</v>
      </c>
    </row>
    <row r="3167" spans="15:16" x14ac:dyDescent="0.35">
      <c r="O3167">
        <v>290286</v>
      </c>
      <c r="P3167" s="10">
        <f>SUMIF(TransactionData!$A$2:$A$7396,TransactionAnalysis!O3167,TransactionData!$M$2:$M$7396)</f>
        <v>4.25</v>
      </c>
    </row>
    <row r="3168" spans="15:16" x14ac:dyDescent="0.35">
      <c r="O3168">
        <v>290285</v>
      </c>
      <c r="P3168" s="10">
        <f>SUMIF(TransactionData!$A$2:$A$7396,TransactionAnalysis!O3168,TransactionData!$M$2:$M$7396)</f>
        <v>12.95</v>
      </c>
    </row>
    <row r="3169" spans="15:16" x14ac:dyDescent="0.35">
      <c r="O3169">
        <v>290284</v>
      </c>
      <c r="P3169" s="10">
        <f>SUMIF(TransactionData!$A$2:$A$7396,TransactionAnalysis!O3169,TransactionData!$M$2:$M$7396)</f>
        <v>4.25</v>
      </c>
    </row>
    <row r="3170" spans="15:16" x14ac:dyDescent="0.35">
      <c r="O3170">
        <v>290283</v>
      </c>
      <c r="P3170" s="10">
        <f>SUMIF(TransactionData!$A$2:$A$7396,TransactionAnalysis!O3170,TransactionData!$M$2:$M$7396)</f>
        <v>18.7</v>
      </c>
    </row>
    <row r="3171" spans="15:16" x14ac:dyDescent="0.35">
      <c r="O3171">
        <v>290280</v>
      </c>
      <c r="P3171" s="10">
        <f>SUMIF(TransactionData!$A$2:$A$7396,TransactionAnalysis!O3171,TransactionData!$M$2:$M$7396)</f>
        <v>3.5</v>
      </c>
    </row>
    <row r="3172" spans="15:16" x14ac:dyDescent="0.35">
      <c r="O3172">
        <v>290279</v>
      </c>
      <c r="P3172" s="10">
        <f>SUMIF(TransactionData!$A$2:$A$7396,TransactionAnalysis!O3172,TransactionData!$M$2:$M$7396)</f>
        <v>4.75</v>
      </c>
    </row>
    <row r="3173" spans="15:16" x14ac:dyDescent="0.35">
      <c r="O3173">
        <v>290278</v>
      </c>
      <c r="P3173" s="10">
        <f>SUMIF(TransactionData!$A$2:$A$7396,TransactionAnalysis!O3173,TransactionData!$M$2:$M$7396)</f>
        <v>3.75</v>
      </c>
    </row>
    <row r="3174" spans="15:16" x14ac:dyDescent="0.35">
      <c r="O3174">
        <v>290277</v>
      </c>
      <c r="P3174" s="10">
        <f>SUMIF(TransactionData!$A$2:$A$7396,TransactionAnalysis!O3174,TransactionData!$M$2:$M$7396)</f>
        <v>4.75</v>
      </c>
    </row>
    <row r="3175" spans="15:16" x14ac:dyDescent="0.35">
      <c r="O3175">
        <v>290275</v>
      </c>
      <c r="P3175" s="10">
        <f>SUMIF(TransactionData!$A$2:$A$7396,TransactionAnalysis!O3175,TransactionData!$M$2:$M$7396)</f>
        <v>3.5</v>
      </c>
    </row>
    <row r="3176" spans="15:16" x14ac:dyDescent="0.35">
      <c r="O3176">
        <v>290274</v>
      </c>
      <c r="P3176" s="10">
        <f>SUMIF(TransactionData!$A$2:$A$7396,TransactionAnalysis!O3176,TransactionData!$M$2:$M$7396)</f>
        <v>4.75</v>
      </c>
    </row>
    <row r="3177" spans="15:16" x14ac:dyDescent="0.35">
      <c r="O3177">
        <v>290273</v>
      </c>
      <c r="P3177" s="10">
        <f>SUMIF(TransactionData!$A$2:$A$7396,TransactionAnalysis!O3177,TransactionData!$M$2:$M$7396)</f>
        <v>4.25</v>
      </c>
    </row>
    <row r="3178" spans="15:16" x14ac:dyDescent="0.35">
      <c r="O3178">
        <v>290272</v>
      </c>
      <c r="P3178" s="10">
        <f>SUMIF(TransactionData!$A$2:$A$7396,TransactionAnalysis!O3178,TransactionData!$M$2:$M$7396)</f>
        <v>4.75</v>
      </c>
    </row>
    <row r="3179" spans="15:16" x14ac:dyDescent="0.35">
      <c r="O3179">
        <v>290271</v>
      </c>
      <c r="P3179" s="10">
        <f>SUMIF(TransactionData!$A$2:$A$7396,TransactionAnalysis!O3179,TransactionData!$M$2:$M$7396)</f>
        <v>4.25</v>
      </c>
    </row>
    <row r="3180" spans="15:16" x14ac:dyDescent="0.35">
      <c r="O3180">
        <v>290269</v>
      </c>
      <c r="P3180" s="10">
        <f>SUMIF(TransactionData!$A$2:$A$7396,TransactionAnalysis!O3180,TransactionData!$M$2:$M$7396)</f>
        <v>4.25</v>
      </c>
    </row>
    <row r="3181" spans="15:16" x14ac:dyDescent="0.35">
      <c r="O3181">
        <v>290267</v>
      </c>
      <c r="P3181" s="10">
        <f>SUMIF(TransactionData!$A$2:$A$7396,TransactionAnalysis!O3181,TransactionData!$M$2:$M$7396)</f>
        <v>4.75</v>
      </c>
    </row>
    <row r="3182" spans="15:16" x14ac:dyDescent="0.35">
      <c r="O3182">
        <v>290266</v>
      </c>
      <c r="P3182" s="10">
        <f>SUMIF(TransactionData!$A$2:$A$7396,TransactionAnalysis!O3182,TransactionData!$M$2:$M$7396)</f>
        <v>3.5</v>
      </c>
    </row>
    <row r="3183" spans="15:16" x14ac:dyDescent="0.35">
      <c r="O3183">
        <v>290265</v>
      </c>
      <c r="P3183" s="10">
        <f>SUMIF(TransactionData!$A$2:$A$7396,TransactionAnalysis!O3183,TransactionData!$M$2:$M$7396)</f>
        <v>9.75</v>
      </c>
    </row>
    <row r="3184" spans="15:16" x14ac:dyDescent="0.35">
      <c r="O3184">
        <v>290264</v>
      </c>
      <c r="P3184" s="10">
        <f>SUMIF(TransactionData!$A$2:$A$7396,TransactionAnalysis!O3184,TransactionData!$M$2:$M$7396)</f>
        <v>3.5</v>
      </c>
    </row>
    <row r="3185" spans="15:16" x14ac:dyDescent="0.35">
      <c r="O3185">
        <v>290263</v>
      </c>
      <c r="P3185" s="10">
        <f>SUMIF(TransactionData!$A$2:$A$7396,TransactionAnalysis!O3185,TransactionData!$M$2:$M$7396)</f>
        <v>17.2</v>
      </c>
    </row>
    <row r="3186" spans="15:16" x14ac:dyDescent="0.35">
      <c r="O3186">
        <v>290262</v>
      </c>
      <c r="P3186" s="10">
        <f>SUMIF(TransactionData!$A$2:$A$7396,TransactionAnalysis!O3186,TransactionData!$M$2:$M$7396)</f>
        <v>12.95</v>
      </c>
    </row>
    <row r="3187" spans="15:16" x14ac:dyDescent="0.35">
      <c r="O3187">
        <v>290261</v>
      </c>
      <c r="P3187" s="10">
        <f>SUMIF(TransactionData!$A$2:$A$7396,TransactionAnalysis!O3187,TransactionData!$M$2:$M$7396)</f>
        <v>11</v>
      </c>
    </row>
    <row r="3188" spans="15:16" x14ac:dyDescent="0.35">
      <c r="O3188">
        <v>290260</v>
      </c>
      <c r="P3188" s="10">
        <f>SUMIF(TransactionData!$A$2:$A$7396,TransactionAnalysis!O3188,TransactionData!$M$2:$M$7396)</f>
        <v>4.75</v>
      </c>
    </row>
    <row r="3189" spans="15:16" x14ac:dyDescent="0.35">
      <c r="O3189">
        <v>290259</v>
      </c>
      <c r="P3189" s="10">
        <f>SUMIF(TransactionData!$A$2:$A$7396,TransactionAnalysis!O3189,TransactionData!$M$2:$M$7396)</f>
        <v>11.25</v>
      </c>
    </row>
    <row r="3190" spans="15:16" x14ac:dyDescent="0.35">
      <c r="O3190">
        <v>290258</v>
      </c>
      <c r="P3190" s="10">
        <f>SUMIF(TransactionData!$A$2:$A$7396,TransactionAnalysis!O3190,TransactionData!$M$2:$M$7396)</f>
        <v>4.75</v>
      </c>
    </row>
    <row r="3191" spans="15:16" x14ac:dyDescent="0.35">
      <c r="O3191">
        <v>290257</v>
      </c>
      <c r="P3191" s="10">
        <f>SUMIF(TransactionData!$A$2:$A$7396,TransactionAnalysis!O3191,TransactionData!$M$2:$M$7396)</f>
        <v>7</v>
      </c>
    </row>
    <row r="3192" spans="15:16" x14ac:dyDescent="0.35">
      <c r="O3192">
        <v>290256</v>
      </c>
      <c r="P3192" s="10">
        <f>SUMIF(TransactionData!$A$2:$A$7396,TransactionAnalysis!O3192,TransactionData!$M$2:$M$7396)</f>
        <v>4.75</v>
      </c>
    </row>
    <row r="3193" spans="15:16" x14ac:dyDescent="0.35">
      <c r="O3193">
        <v>290255</v>
      </c>
      <c r="P3193" s="10">
        <f>SUMIF(TransactionData!$A$2:$A$7396,TransactionAnalysis!O3193,TransactionData!$M$2:$M$7396)</f>
        <v>13.75</v>
      </c>
    </row>
    <row r="3194" spans="15:16" x14ac:dyDescent="0.35">
      <c r="O3194">
        <v>290253</v>
      </c>
      <c r="P3194" s="10">
        <f>SUMIF(TransactionData!$A$2:$A$7396,TransactionAnalysis!O3194,TransactionData!$M$2:$M$7396)</f>
        <v>3.5</v>
      </c>
    </row>
    <row r="3195" spans="15:16" x14ac:dyDescent="0.35">
      <c r="O3195">
        <v>290251</v>
      </c>
      <c r="P3195" s="10">
        <f>SUMIF(TransactionData!$A$2:$A$7396,TransactionAnalysis!O3195,TransactionData!$M$2:$M$7396)</f>
        <v>7</v>
      </c>
    </row>
    <row r="3196" spans="15:16" x14ac:dyDescent="0.35">
      <c r="O3196">
        <v>290250</v>
      </c>
      <c r="P3196" s="10">
        <f>SUMIF(TransactionData!$A$2:$A$7396,TransactionAnalysis!O3196,TransactionData!$M$2:$M$7396)</f>
        <v>2</v>
      </c>
    </row>
    <row r="3197" spans="15:16" x14ac:dyDescent="0.35">
      <c r="O3197">
        <v>290249</v>
      </c>
      <c r="P3197" s="10">
        <f>SUMIF(TransactionData!$A$2:$A$7396,TransactionAnalysis!O3197,TransactionData!$M$2:$M$7396)</f>
        <v>3.5</v>
      </c>
    </row>
    <row r="3198" spans="15:16" x14ac:dyDescent="0.35">
      <c r="O3198">
        <v>290247</v>
      </c>
      <c r="P3198" s="10">
        <f>SUMIF(TransactionData!$A$2:$A$7396,TransactionAnalysis!O3198,TransactionData!$M$2:$M$7396)</f>
        <v>3.5</v>
      </c>
    </row>
    <row r="3199" spans="15:16" x14ac:dyDescent="0.35">
      <c r="O3199">
        <v>290246</v>
      </c>
      <c r="P3199" s="10">
        <f>SUMIF(TransactionData!$A$2:$A$7396,TransactionAnalysis!O3199,TransactionData!$M$2:$M$7396)</f>
        <v>18.45</v>
      </c>
    </row>
    <row r="3200" spans="15:16" x14ac:dyDescent="0.35">
      <c r="O3200">
        <v>290245</v>
      </c>
      <c r="P3200" s="10">
        <f>SUMIF(TransactionData!$A$2:$A$7396,TransactionAnalysis!O3200,TransactionData!$M$2:$M$7396)</f>
        <v>3.5</v>
      </c>
    </row>
    <row r="3201" spans="15:16" x14ac:dyDescent="0.35">
      <c r="O3201">
        <v>290243</v>
      </c>
      <c r="P3201" s="10">
        <f>SUMIF(TransactionData!$A$2:$A$7396,TransactionAnalysis!O3201,TransactionData!$M$2:$M$7396)</f>
        <v>5.75</v>
      </c>
    </row>
    <row r="3202" spans="15:16" x14ac:dyDescent="0.35">
      <c r="O3202">
        <v>290242</v>
      </c>
      <c r="P3202" s="10">
        <f>SUMIF(TransactionData!$A$2:$A$7396,TransactionAnalysis!O3202,TransactionData!$M$2:$M$7396)</f>
        <v>3.5</v>
      </c>
    </row>
    <row r="3203" spans="15:16" x14ac:dyDescent="0.35">
      <c r="O3203">
        <v>290241</v>
      </c>
      <c r="P3203" s="10">
        <f>SUMIF(TransactionData!$A$2:$A$7396,TransactionAnalysis!O3203,TransactionData!$M$2:$M$7396)</f>
        <v>4.75</v>
      </c>
    </row>
    <row r="3204" spans="15:16" x14ac:dyDescent="0.35">
      <c r="O3204">
        <v>290240</v>
      </c>
      <c r="P3204" s="10">
        <f>SUMIF(TransactionData!$A$2:$A$7396,TransactionAnalysis!O3204,TransactionData!$M$2:$M$7396)</f>
        <v>18.45</v>
      </c>
    </row>
    <row r="3205" spans="15:16" x14ac:dyDescent="0.35">
      <c r="O3205">
        <v>290239</v>
      </c>
      <c r="P3205" s="10">
        <f>SUMIF(TransactionData!$A$2:$A$7396,TransactionAnalysis!O3205,TransactionData!$M$2:$M$7396)</f>
        <v>4.25</v>
      </c>
    </row>
    <row r="3206" spans="15:16" x14ac:dyDescent="0.35">
      <c r="O3206">
        <v>290237</v>
      </c>
      <c r="P3206" s="10">
        <f>SUMIF(TransactionData!$A$2:$A$7396,TransactionAnalysis!O3206,TransactionData!$M$2:$M$7396)</f>
        <v>4.25</v>
      </c>
    </row>
    <row r="3207" spans="15:16" x14ac:dyDescent="0.35">
      <c r="O3207">
        <v>290236</v>
      </c>
      <c r="P3207" s="10">
        <f>SUMIF(TransactionData!$A$2:$A$7396,TransactionAnalysis!O3207,TransactionData!$M$2:$M$7396)</f>
        <v>2.25</v>
      </c>
    </row>
    <row r="3208" spans="15:16" x14ac:dyDescent="0.35">
      <c r="O3208">
        <v>290235</v>
      </c>
      <c r="P3208" s="10">
        <f>SUMIF(TransactionData!$A$2:$A$7396,TransactionAnalysis!O3208,TransactionData!$M$2:$M$7396)</f>
        <v>5.5</v>
      </c>
    </row>
    <row r="3209" spans="15:16" x14ac:dyDescent="0.35">
      <c r="O3209">
        <v>290234</v>
      </c>
      <c r="P3209" s="10">
        <f>SUMIF(TransactionData!$A$2:$A$7396,TransactionAnalysis!O3209,TransactionData!$M$2:$M$7396)</f>
        <v>4.25</v>
      </c>
    </row>
    <row r="3210" spans="15:16" x14ac:dyDescent="0.35">
      <c r="O3210">
        <v>290233</v>
      </c>
      <c r="P3210" s="10">
        <f>SUMIF(TransactionData!$A$2:$A$7396,TransactionAnalysis!O3210,TransactionData!$M$2:$M$7396)</f>
        <v>8.5</v>
      </c>
    </row>
    <row r="3211" spans="15:16" x14ac:dyDescent="0.35">
      <c r="O3211">
        <v>290231</v>
      </c>
      <c r="P3211" s="10">
        <f>SUMIF(TransactionData!$A$2:$A$7396,TransactionAnalysis!O3211,TransactionData!$M$2:$M$7396)</f>
        <v>3.5</v>
      </c>
    </row>
    <row r="3212" spans="15:16" x14ac:dyDescent="0.35">
      <c r="O3212">
        <v>290229</v>
      </c>
      <c r="P3212" s="10">
        <f>SUMIF(TransactionData!$A$2:$A$7396,TransactionAnalysis!O3212,TransactionData!$M$2:$M$7396)</f>
        <v>4.5</v>
      </c>
    </row>
    <row r="3213" spans="15:16" x14ac:dyDescent="0.35">
      <c r="O3213">
        <v>290227</v>
      </c>
      <c r="P3213" s="10">
        <f>SUMIF(TransactionData!$A$2:$A$7396,TransactionAnalysis!O3213,TransactionData!$M$2:$M$7396)</f>
        <v>5.5</v>
      </c>
    </row>
    <row r="3214" spans="15:16" x14ac:dyDescent="0.35">
      <c r="O3214">
        <v>290224</v>
      </c>
      <c r="P3214" s="10">
        <f>SUMIF(TransactionData!$A$2:$A$7396,TransactionAnalysis!O3214,TransactionData!$M$2:$M$7396)</f>
        <v>3.5</v>
      </c>
    </row>
    <row r="3215" spans="15:16" x14ac:dyDescent="0.35">
      <c r="O3215">
        <v>290223</v>
      </c>
      <c r="P3215" s="10">
        <f>SUMIF(TransactionData!$A$2:$A$7396,TransactionAnalysis!O3215,TransactionData!$M$2:$M$7396)</f>
        <v>7</v>
      </c>
    </row>
    <row r="3216" spans="15:16" x14ac:dyDescent="0.35">
      <c r="O3216">
        <v>290222</v>
      </c>
      <c r="P3216" s="10">
        <f>SUMIF(TransactionData!$A$2:$A$7396,TransactionAnalysis!O3216,TransactionData!$M$2:$M$7396)</f>
        <v>4.25</v>
      </c>
    </row>
    <row r="3217" spans="15:16" x14ac:dyDescent="0.35">
      <c r="O3217">
        <v>290221</v>
      </c>
      <c r="P3217" s="10">
        <f>SUMIF(TransactionData!$A$2:$A$7396,TransactionAnalysis!O3217,TransactionData!$M$2:$M$7396)</f>
        <v>3.5</v>
      </c>
    </row>
    <row r="3218" spans="15:16" x14ac:dyDescent="0.35">
      <c r="O3218">
        <v>290220</v>
      </c>
      <c r="P3218" s="10">
        <f>SUMIF(TransactionData!$A$2:$A$7396,TransactionAnalysis!O3218,TransactionData!$M$2:$M$7396)</f>
        <v>4.25</v>
      </c>
    </row>
    <row r="3219" spans="15:16" x14ac:dyDescent="0.35">
      <c r="O3219">
        <v>290219</v>
      </c>
      <c r="P3219" s="10">
        <f>SUMIF(TransactionData!$A$2:$A$7396,TransactionAnalysis!O3219,TransactionData!$M$2:$M$7396)</f>
        <v>3.5</v>
      </c>
    </row>
    <row r="3220" spans="15:16" x14ac:dyDescent="0.35">
      <c r="O3220">
        <v>290217</v>
      </c>
      <c r="P3220" s="10">
        <f>SUMIF(TransactionData!$A$2:$A$7396,TransactionAnalysis!O3220,TransactionData!$M$2:$M$7396)</f>
        <v>4</v>
      </c>
    </row>
    <row r="3221" spans="15:16" x14ac:dyDescent="0.35">
      <c r="O3221">
        <v>290216</v>
      </c>
      <c r="P3221" s="10">
        <f>SUMIF(TransactionData!$A$2:$A$7396,TransactionAnalysis!O3221,TransactionData!$M$2:$M$7396)</f>
        <v>3.5</v>
      </c>
    </row>
    <row r="3222" spans="15:16" x14ac:dyDescent="0.35">
      <c r="O3222">
        <v>290214</v>
      </c>
      <c r="P3222" s="10">
        <f>SUMIF(TransactionData!$A$2:$A$7396,TransactionAnalysis!O3222,TransactionData!$M$2:$M$7396)</f>
        <v>3</v>
      </c>
    </row>
    <row r="3223" spans="15:16" x14ac:dyDescent="0.35">
      <c r="O3223">
        <v>290212</v>
      </c>
      <c r="P3223" s="10">
        <f>SUMIF(TransactionData!$A$2:$A$7396,TransactionAnalysis!O3223,TransactionData!$M$2:$M$7396)</f>
        <v>3.5</v>
      </c>
    </row>
    <row r="3224" spans="15:16" x14ac:dyDescent="0.35">
      <c r="O3224">
        <v>290211</v>
      </c>
      <c r="P3224" s="10">
        <f>SUMIF(TransactionData!$A$2:$A$7396,TransactionAnalysis!O3224,TransactionData!$M$2:$M$7396)</f>
        <v>12.95</v>
      </c>
    </row>
    <row r="3225" spans="15:16" x14ac:dyDescent="0.35">
      <c r="O3225">
        <v>290209</v>
      </c>
      <c r="P3225" s="10">
        <f>SUMIF(TransactionData!$A$2:$A$7396,TransactionAnalysis!O3225,TransactionData!$M$2:$M$7396)</f>
        <v>5.75</v>
      </c>
    </row>
    <row r="3226" spans="15:16" x14ac:dyDescent="0.35">
      <c r="O3226">
        <v>290208</v>
      </c>
      <c r="P3226" s="10">
        <f>SUMIF(TransactionData!$A$2:$A$7396,TransactionAnalysis!O3226,TransactionData!$M$2:$M$7396)</f>
        <v>1.25</v>
      </c>
    </row>
    <row r="3227" spans="15:16" x14ac:dyDescent="0.35">
      <c r="O3227">
        <v>290207</v>
      </c>
      <c r="P3227" s="10">
        <f>SUMIF(TransactionData!$A$2:$A$7396,TransactionAnalysis!O3227,TransactionData!$M$2:$M$7396)</f>
        <v>8.25</v>
      </c>
    </row>
    <row r="3228" spans="15:16" x14ac:dyDescent="0.35">
      <c r="O3228">
        <v>290205</v>
      </c>
      <c r="P3228" s="10">
        <f>SUMIF(TransactionData!$A$2:$A$7396,TransactionAnalysis!O3228,TransactionData!$M$2:$M$7396)</f>
        <v>11</v>
      </c>
    </row>
    <row r="3229" spans="15:16" x14ac:dyDescent="0.35">
      <c r="O3229">
        <v>290203</v>
      </c>
      <c r="P3229" s="10">
        <f>SUMIF(TransactionData!$A$2:$A$7396,TransactionAnalysis!O3229,TransactionData!$M$2:$M$7396)</f>
        <v>4.25</v>
      </c>
    </row>
    <row r="3230" spans="15:16" x14ac:dyDescent="0.35">
      <c r="O3230">
        <v>290201</v>
      </c>
      <c r="P3230" s="10">
        <f>SUMIF(TransactionData!$A$2:$A$7396,TransactionAnalysis!O3230,TransactionData!$M$2:$M$7396)</f>
        <v>4.25</v>
      </c>
    </row>
    <row r="3231" spans="15:16" x14ac:dyDescent="0.35">
      <c r="O3231">
        <v>290196</v>
      </c>
      <c r="P3231" s="10">
        <f>SUMIF(TransactionData!$A$2:$A$7396,TransactionAnalysis!O3231,TransactionData!$M$2:$M$7396)</f>
        <v>7</v>
      </c>
    </row>
    <row r="3232" spans="15:16" x14ac:dyDescent="0.35">
      <c r="O3232">
        <v>290195</v>
      </c>
      <c r="P3232" s="10">
        <f>SUMIF(TransactionData!$A$2:$A$7396,TransactionAnalysis!O3232,TransactionData!$M$2:$M$7396)</f>
        <v>4.75</v>
      </c>
    </row>
    <row r="3233" spans="15:16" x14ac:dyDescent="0.35">
      <c r="O3233">
        <v>290194</v>
      </c>
      <c r="P3233" s="10">
        <f>SUMIF(TransactionData!$A$2:$A$7396,TransactionAnalysis!O3233,TransactionData!$M$2:$M$7396)</f>
        <v>3.5</v>
      </c>
    </row>
    <row r="3234" spans="15:16" x14ac:dyDescent="0.35">
      <c r="O3234">
        <v>290193</v>
      </c>
      <c r="P3234" s="10">
        <f>SUMIF(TransactionData!$A$2:$A$7396,TransactionAnalysis!O3234,TransactionData!$M$2:$M$7396)</f>
        <v>4.75</v>
      </c>
    </row>
    <row r="3235" spans="15:16" x14ac:dyDescent="0.35">
      <c r="O3235">
        <v>290190</v>
      </c>
      <c r="P3235" s="10">
        <f>SUMIF(TransactionData!$A$2:$A$7396,TransactionAnalysis!O3235,TransactionData!$M$2:$M$7396)</f>
        <v>4.75</v>
      </c>
    </row>
    <row r="3236" spans="15:16" x14ac:dyDescent="0.35">
      <c r="O3236">
        <v>290187</v>
      </c>
      <c r="P3236" s="10">
        <f>SUMIF(TransactionData!$A$2:$A$7396,TransactionAnalysis!O3236,TransactionData!$M$2:$M$7396)</f>
        <v>12.75</v>
      </c>
    </row>
    <row r="3237" spans="15:16" x14ac:dyDescent="0.35">
      <c r="O3237">
        <v>290186</v>
      </c>
      <c r="P3237" s="10">
        <f>SUMIF(TransactionData!$A$2:$A$7396,TransactionAnalysis!O3237,TransactionData!$M$2:$M$7396)</f>
        <v>1</v>
      </c>
    </row>
    <row r="3238" spans="15:16" x14ac:dyDescent="0.35">
      <c r="O3238">
        <v>290185</v>
      </c>
      <c r="P3238" s="10">
        <f>SUMIF(TransactionData!$A$2:$A$7396,TransactionAnalysis!O3238,TransactionData!$M$2:$M$7396)</f>
        <v>4.25</v>
      </c>
    </row>
    <row r="3239" spans="15:16" x14ac:dyDescent="0.35">
      <c r="O3239">
        <v>290184</v>
      </c>
      <c r="P3239" s="10">
        <f>SUMIF(TransactionData!$A$2:$A$7396,TransactionAnalysis!O3239,TransactionData!$M$2:$M$7396)</f>
        <v>3</v>
      </c>
    </row>
    <row r="3240" spans="15:16" x14ac:dyDescent="0.35">
      <c r="O3240">
        <v>290183</v>
      </c>
      <c r="P3240" s="10">
        <f>SUMIF(TransactionData!$A$2:$A$7396,TransactionAnalysis!O3240,TransactionData!$M$2:$M$7396)</f>
        <v>5</v>
      </c>
    </row>
    <row r="3241" spans="15:16" x14ac:dyDescent="0.35">
      <c r="O3241">
        <v>290182</v>
      </c>
      <c r="P3241" s="10">
        <f>SUMIF(TransactionData!$A$2:$A$7396,TransactionAnalysis!O3241,TransactionData!$M$2:$M$7396)</f>
        <v>2.75</v>
      </c>
    </row>
    <row r="3242" spans="15:16" x14ac:dyDescent="0.35">
      <c r="O3242">
        <v>290181</v>
      </c>
      <c r="P3242" s="10">
        <f>SUMIF(TransactionData!$A$2:$A$7396,TransactionAnalysis!O3242,TransactionData!$M$2:$M$7396)</f>
        <v>5</v>
      </c>
    </row>
    <row r="3243" spans="15:16" x14ac:dyDescent="0.35">
      <c r="O3243">
        <v>290180</v>
      </c>
      <c r="P3243" s="10">
        <f>SUMIF(TransactionData!$A$2:$A$7396,TransactionAnalysis!O3243,TransactionData!$M$2:$M$7396)</f>
        <v>8</v>
      </c>
    </row>
    <row r="3244" spans="15:16" x14ac:dyDescent="0.35">
      <c r="O3244">
        <v>290179</v>
      </c>
      <c r="P3244" s="10">
        <f>SUMIF(TransactionData!$A$2:$A$7396,TransactionAnalysis!O3244,TransactionData!$M$2:$M$7396)</f>
        <v>5</v>
      </c>
    </row>
    <row r="3245" spans="15:16" x14ac:dyDescent="0.35">
      <c r="O3245">
        <v>290178</v>
      </c>
      <c r="P3245" s="10">
        <f>SUMIF(TransactionData!$A$2:$A$7396,TransactionAnalysis!O3245,TransactionData!$M$2:$M$7396)</f>
        <v>6.25</v>
      </c>
    </row>
    <row r="3246" spans="15:16" x14ac:dyDescent="0.35">
      <c r="O3246">
        <v>290177</v>
      </c>
      <c r="P3246" s="10">
        <f>SUMIF(TransactionData!$A$2:$A$7396,TransactionAnalysis!O3246,TransactionData!$M$2:$M$7396)</f>
        <v>2.75</v>
      </c>
    </row>
    <row r="3247" spans="15:16" x14ac:dyDescent="0.35">
      <c r="O3247">
        <v>290176</v>
      </c>
      <c r="P3247" s="10">
        <f>SUMIF(TransactionData!$A$2:$A$7396,TransactionAnalysis!O3247,TransactionData!$M$2:$M$7396)</f>
        <v>3.25</v>
      </c>
    </row>
    <row r="3248" spans="15:16" x14ac:dyDescent="0.35">
      <c r="O3248">
        <v>290175</v>
      </c>
      <c r="P3248" s="10">
        <f>SUMIF(TransactionData!$A$2:$A$7396,TransactionAnalysis!O3248,TransactionData!$M$2:$M$7396)</f>
        <v>3</v>
      </c>
    </row>
    <row r="3249" spans="15:16" x14ac:dyDescent="0.35">
      <c r="O3249">
        <v>290174</v>
      </c>
      <c r="P3249" s="10">
        <f>SUMIF(TransactionData!$A$2:$A$7396,TransactionAnalysis!O3249,TransactionData!$M$2:$M$7396)</f>
        <v>11.5</v>
      </c>
    </row>
    <row r="3250" spans="15:16" x14ac:dyDescent="0.35">
      <c r="O3250">
        <v>290173</v>
      </c>
      <c r="P3250" s="10">
        <f>SUMIF(TransactionData!$A$2:$A$7396,TransactionAnalysis!O3250,TransactionData!$M$2:$M$7396)</f>
        <v>5</v>
      </c>
    </row>
    <row r="3251" spans="15:16" x14ac:dyDescent="0.35">
      <c r="O3251">
        <v>290172</v>
      </c>
      <c r="P3251" s="10">
        <f>SUMIF(TransactionData!$A$2:$A$7396,TransactionAnalysis!O3251,TransactionData!$M$2:$M$7396)</f>
        <v>3.75</v>
      </c>
    </row>
    <row r="3252" spans="15:16" x14ac:dyDescent="0.35">
      <c r="O3252">
        <v>290171</v>
      </c>
      <c r="P3252" s="10">
        <f>SUMIF(TransactionData!$A$2:$A$7396,TransactionAnalysis!O3252,TransactionData!$M$2:$M$7396)</f>
        <v>3</v>
      </c>
    </row>
    <row r="3253" spans="15:16" x14ac:dyDescent="0.35">
      <c r="O3253">
        <v>290170</v>
      </c>
      <c r="P3253" s="10">
        <f>SUMIF(TransactionData!$A$2:$A$7396,TransactionAnalysis!O3253,TransactionData!$M$2:$M$7396)</f>
        <v>2.75</v>
      </c>
    </row>
    <row r="3254" spans="15:16" x14ac:dyDescent="0.35">
      <c r="O3254">
        <v>290169</v>
      </c>
      <c r="P3254" s="10">
        <f>SUMIF(TransactionData!$A$2:$A$7396,TransactionAnalysis!O3254,TransactionData!$M$2:$M$7396)</f>
        <v>5.5</v>
      </c>
    </row>
    <row r="3255" spans="15:16" x14ac:dyDescent="0.35">
      <c r="O3255">
        <v>290168</v>
      </c>
      <c r="P3255" s="10">
        <f>SUMIF(TransactionData!$A$2:$A$7396,TransactionAnalysis!O3255,TransactionData!$M$2:$M$7396)</f>
        <v>2.75</v>
      </c>
    </row>
    <row r="3256" spans="15:16" x14ac:dyDescent="0.35">
      <c r="O3256">
        <v>290167</v>
      </c>
      <c r="P3256" s="10">
        <f>SUMIF(TransactionData!$A$2:$A$7396,TransactionAnalysis!O3256,TransactionData!$M$2:$M$7396)</f>
        <v>5.75</v>
      </c>
    </row>
    <row r="3257" spans="15:16" x14ac:dyDescent="0.35">
      <c r="O3257">
        <v>290166</v>
      </c>
      <c r="P3257" s="10">
        <f>SUMIF(TransactionData!$A$2:$A$7396,TransactionAnalysis!O3257,TransactionData!$M$2:$M$7396)</f>
        <v>3.75</v>
      </c>
    </row>
    <row r="3258" spans="15:16" x14ac:dyDescent="0.35">
      <c r="O3258">
        <v>290165</v>
      </c>
      <c r="P3258" s="10">
        <f>SUMIF(TransactionData!$A$2:$A$7396,TransactionAnalysis!O3258,TransactionData!$M$2:$M$7396)</f>
        <v>5.75</v>
      </c>
    </row>
    <row r="3259" spans="15:16" x14ac:dyDescent="0.35">
      <c r="O3259">
        <v>290164</v>
      </c>
      <c r="P3259" s="10">
        <f>SUMIF(TransactionData!$A$2:$A$7396,TransactionAnalysis!O3259,TransactionData!$M$2:$M$7396)</f>
        <v>3</v>
      </c>
    </row>
    <row r="3260" spans="15:16" x14ac:dyDescent="0.35">
      <c r="O3260">
        <v>290163</v>
      </c>
      <c r="P3260" s="10">
        <f>SUMIF(TransactionData!$A$2:$A$7396,TransactionAnalysis!O3260,TransactionData!$M$2:$M$7396)</f>
        <v>3.75</v>
      </c>
    </row>
    <row r="3261" spans="15:16" x14ac:dyDescent="0.35">
      <c r="O3261">
        <v>290162</v>
      </c>
      <c r="P3261" s="10">
        <f>SUMIF(TransactionData!$A$2:$A$7396,TransactionAnalysis!O3261,TransactionData!$M$2:$M$7396)</f>
        <v>6</v>
      </c>
    </row>
    <row r="3262" spans="15:16" x14ac:dyDescent="0.35">
      <c r="O3262">
        <v>290161</v>
      </c>
      <c r="P3262" s="10">
        <f>SUMIF(TransactionData!$A$2:$A$7396,TransactionAnalysis!O3262,TransactionData!$M$2:$M$7396)</f>
        <v>2.75</v>
      </c>
    </row>
    <row r="3263" spans="15:16" x14ac:dyDescent="0.35">
      <c r="O3263">
        <v>290160</v>
      </c>
      <c r="P3263" s="10">
        <f>SUMIF(TransactionData!$A$2:$A$7396,TransactionAnalysis!O3263,TransactionData!$M$2:$M$7396)</f>
        <v>5.75</v>
      </c>
    </row>
    <row r="3264" spans="15:16" x14ac:dyDescent="0.35">
      <c r="O3264">
        <v>290159</v>
      </c>
      <c r="P3264" s="10">
        <f>SUMIF(TransactionData!$A$2:$A$7396,TransactionAnalysis!O3264,TransactionData!$M$2:$M$7396)</f>
        <v>3.75</v>
      </c>
    </row>
    <row r="3265" spans="15:16" x14ac:dyDescent="0.35">
      <c r="O3265">
        <v>290158</v>
      </c>
      <c r="P3265" s="10">
        <f>SUMIF(TransactionData!$A$2:$A$7396,TransactionAnalysis!O3265,TransactionData!$M$2:$M$7396)</f>
        <v>6.75</v>
      </c>
    </row>
    <row r="3266" spans="15:16" x14ac:dyDescent="0.35">
      <c r="O3266">
        <v>290157</v>
      </c>
      <c r="P3266" s="10">
        <f>SUMIF(TransactionData!$A$2:$A$7396,TransactionAnalysis!O3266,TransactionData!$M$2:$M$7396)</f>
        <v>3.75</v>
      </c>
    </row>
    <row r="3267" spans="15:16" x14ac:dyDescent="0.35">
      <c r="O3267">
        <v>290156</v>
      </c>
      <c r="P3267" s="10">
        <f>SUMIF(TransactionData!$A$2:$A$7396,TransactionAnalysis!O3267,TransactionData!$M$2:$M$7396)</f>
        <v>5.75</v>
      </c>
    </row>
    <row r="3268" spans="15:16" x14ac:dyDescent="0.35">
      <c r="O3268">
        <v>290155</v>
      </c>
      <c r="P3268" s="10">
        <f>SUMIF(TransactionData!$A$2:$A$7396,TransactionAnalysis!O3268,TransactionData!$M$2:$M$7396)</f>
        <v>3.75</v>
      </c>
    </row>
    <row r="3269" spans="15:16" x14ac:dyDescent="0.35">
      <c r="O3269">
        <v>290154</v>
      </c>
      <c r="P3269" s="10">
        <f>SUMIF(TransactionData!$A$2:$A$7396,TransactionAnalysis!O3269,TransactionData!$M$2:$M$7396)</f>
        <v>3.25</v>
      </c>
    </row>
    <row r="3270" spans="15:16" x14ac:dyDescent="0.35">
      <c r="O3270">
        <v>290153</v>
      </c>
      <c r="P3270" s="10">
        <f>SUMIF(TransactionData!$A$2:$A$7396,TransactionAnalysis!O3270,TransactionData!$M$2:$M$7396)</f>
        <v>11.5</v>
      </c>
    </row>
    <row r="3271" spans="15:16" x14ac:dyDescent="0.35">
      <c r="O3271">
        <v>290152</v>
      </c>
      <c r="P3271" s="10">
        <f>SUMIF(TransactionData!$A$2:$A$7396,TransactionAnalysis!O3271,TransactionData!$M$2:$M$7396)</f>
        <v>3.75</v>
      </c>
    </row>
    <row r="3272" spans="15:16" x14ac:dyDescent="0.35">
      <c r="O3272">
        <v>290151</v>
      </c>
      <c r="P3272" s="10">
        <f>SUMIF(TransactionData!$A$2:$A$7396,TransactionAnalysis!O3272,TransactionData!$M$2:$M$7396)</f>
        <v>3</v>
      </c>
    </row>
    <row r="3273" spans="15:16" x14ac:dyDescent="0.35">
      <c r="O3273">
        <v>290150</v>
      </c>
      <c r="P3273" s="10">
        <f>SUMIF(TransactionData!$A$2:$A$7396,TransactionAnalysis!O3273,TransactionData!$M$2:$M$7396)</f>
        <v>5.75</v>
      </c>
    </row>
    <row r="3274" spans="15:16" x14ac:dyDescent="0.35">
      <c r="O3274">
        <v>290149</v>
      </c>
      <c r="P3274" s="10">
        <f>SUMIF(TransactionData!$A$2:$A$7396,TransactionAnalysis!O3274,TransactionData!$M$2:$M$7396)</f>
        <v>5.75</v>
      </c>
    </row>
    <row r="3275" spans="15:16" x14ac:dyDescent="0.35">
      <c r="O3275">
        <v>290148</v>
      </c>
      <c r="P3275" s="10">
        <f>SUMIF(TransactionData!$A$2:$A$7396,TransactionAnalysis!O3275,TransactionData!$M$2:$M$7396)</f>
        <v>5.75</v>
      </c>
    </row>
    <row r="3276" spans="15:16" x14ac:dyDescent="0.35">
      <c r="O3276">
        <v>290147</v>
      </c>
      <c r="P3276" s="10">
        <f>SUMIF(TransactionData!$A$2:$A$7396,TransactionAnalysis!O3276,TransactionData!$M$2:$M$7396)</f>
        <v>5.75</v>
      </c>
    </row>
    <row r="3277" spans="15:16" x14ac:dyDescent="0.35">
      <c r="O3277">
        <v>290635</v>
      </c>
      <c r="P3277" s="10">
        <f>SUMIF(TransactionData!$A$2:$A$7396,TransactionAnalysis!O3277,TransactionData!$M$2:$M$7396)</f>
        <v>14.95</v>
      </c>
    </row>
    <row r="3278" spans="15:16" x14ac:dyDescent="0.35">
      <c r="O3278">
        <v>290634</v>
      </c>
      <c r="P3278" s="10">
        <f>SUMIF(TransactionData!$A$2:$A$7396,TransactionAnalysis!O3278,TransactionData!$M$2:$M$7396)</f>
        <v>5.5</v>
      </c>
    </row>
    <row r="3279" spans="15:16" x14ac:dyDescent="0.35">
      <c r="O3279">
        <v>290633</v>
      </c>
      <c r="P3279" s="10">
        <f>SUMIF(TransactionData!$A$2:$A$7396,TransactionAnalysis!O3279,TransactionData!$M$2:$M$7396)</f>
        <v>4.75</v>
      </c>
    </row>
    <row r="3280" spans="15:16" x14ac:dyDescent="0.35">
      <c r="O3280">
        <v>290632</v>
      </c>
      <c r="P3280" s="10">
        <f>SUMIF(TransactionData!$A$2:$A$7396,TransactionAnalysis!O3280,TransactionData!$M$2:$M$7396)</f>
        <v>4.25</v>
      </c>
    </row>
    <row r="3281" spans="15:16" x14ac:dyDescent="0.35">
      <c r="O3281">
        <v>290631</v>
      </c>
      <c r="P3281" s="10">
        <f>SUMIF(TransactionData!$A$2:$A$7396,TransactionAnalysis!O3281,TransactionData!$M$2:$M$7396)</f>
        <v>4.25</v>
      </c>
    </row>
    <row r="3282" spans="15:16" x14ac:dyDescent="0.35">
      <c r="O3282">
        <v>290630</v>
      </c>
      <c r="P3282" s="10">
        <f>SUMIF(TransactionData!$A$2:$A$7396,TransactionAnalysis!O3282,TransactionData!$M$2:$M$7396)</f>
        <v>4.25</v>
      </c>
    </row>
    <row r="3283" spans="15:16" x14ac:dyDescent="0.35">
      <c r="O3283">
        <v>290629</v>
      </c>
      <c r="P3283" s="10">
        <f>SUMIF(TransactionData!$A$2:$A$7396,TransactionAnalysis!O3283,TransactionData!$M$2:$M$7396)</f>
        <v>15.75</v>
      </c>
    </row>
    <row r="3284" spans="15:16" x14ac:dyDescent="0.35">
      <c r="O3284">
        <v>290628</v>
      </c>
      <c r="P3284" s="10">
        <f>SUMIF(TransactionData!$A$2:$A$7396,TransactionAnalysis!O3284,TransactionData!$M$2:$M$7396)</f>
        <v>4.25</v>
      </c>
    </row>
    <row r="3285" spans="15:16" x14ac:dyDescent="0.35">
      <c r="O3285">
        <v>290627</v>
      </c>
      <c r="P3285" s="10">
        <f>SUMIF(TransactionData!$A$2:$A$7396,TransactionAnalysis!O3285,TransactionData!$M$2:$M$7396)</f>
        <v>4.75</v>
      </c>
    </row>
    <row r="3286" spans="15:16" x14ac:dyDescent="0.35">
      <c r="O3286">
        <v>290626</v>
      </c>
      <c r="P3286" s="10">
        <f>SUMIF(TransactionData!$A$2:$A$7396,TransactionAnalysis!O3286,TransactionData!$M$2:$M$7396)</f>
        <v>4.25</v>
      </c>
    </row>
    <row r="3287" spans="15:16" x14ac:dyDescent="0.35">
      <c r="O3287">
        <v>290625</v>
      </c>
      <c r="P3287" s="10">
        <f>SUMIF(TransactionData!$A$2:$A$7396,TransactionAnalysis!O3287,TransactionData!$M$2:$M$7396)</f>
        <v>5.75</v>
      </c>
    </row>
    <row r="3288" spans="15:16" x14ac:dyDescent="0.35">
      <c r="O3288">
        <v>290624</v>
      </c>
      <c r="P3288" s="10">
        <f>SUMIF(TransactionData!$A$2:$A$7396,TransactionAnalysis!O3288,TransactionData!$M$2:$M$7396)</f>
        <v>3.5</v>
      </c>
    </row>
    <row r="3289" spans="15:16" x14ac:dyDescent="0.35">
      <c r="O3289">
        <v>290623</v>
      </c>
      <c r="P3289" s="10">
        <f>SUMIF(TransactionData!$A$2:$A$7396,TransactionAnalysis!O3289,TransactionData!$M$2:$M$7396)</f>
        <v>3.5</v>
      </c>
    </row>
    <row r="3290" spans="15:16" x14ac:dyDescent="0.35">
      <c r="O3290">
        <v>290621</v>
      </c>
      <c r="P3290" s="10">
        <f>SUMIF(TransactionData!$A$2:$A$7396,TransactionAnalysis!O3290,TransactionData!$M$2:$M$7396)</f>
        <v>4.25</v>
      </c>
    </row>
    <row r="3291" spans="15:16" x14ac:dyDescent="0.35">
      <c r="O3291">
        <v>290620</v>
      </c>
      <c r="P3291" s="10">
        <f>SUMIF(TransactionData!$A$2:$A$7396,TransactionAnalysis!O3291,TransactionData!$M$2:$M$7396)</f>
        <v>4.25</v>
      </c>
    </row>
    <row r="3292" spans="15:16" x14ac:dyDescent="0.35">
      <c r="O3292">
        <v>290619</v>
      </c>
      <c r="P3292" s="10">
        <f>SUMIF(TransactionData!$A$2:$A$7396,TransactionAnalysis!O3292,TransactionData!$M$2:$M$7396)</f>
        <v>4.25</v>
      </c>
    </row>
    <row r="3293" spans="15:16" x14ac:dyDescent="0.35">
      <c r="O3293">
        <v>290618</v>
      </c>
      <c r="P3293" s="10">
        <f>SUMIF(TransactionData!$A$2:$A$7396,TransactionAnalysis!O3293,TransactionData!$M$2:$M$7396)</f>
        <v>4.25</v>
      </c>
    </row>
    <row r="3294" spans="15:16" x14ac:dyDescent="0.35">
      <c r="O3294">
        <v>290617</v>
      </c>
      <c r="P3294" s="10">
        <f>SUMIF(TransactionData!$A$2:$A$7396,TransactionAnalysis!O3294,TransactionData!$M$2:$M$7396)</f>
        <v>1.25</v>
      </c>
    </row>
    <row r="3295" spans="15:16" x14ac:dyDescent="0.35">
      <c r="O3295">
        <v>290616</v>
      </c>
      <c r="P3295" s="10">
        <f>SUMIF(TransactionData!$A$2:$A$7396,TransactionAnalysis!O3295,TransactionData!$M$2:$M$7396)</f>
        <v>6</v>
      </c>
    </row>
    <row r="3296" spans="15:16" x14ac:dyDescent="0.35">
      <c r="O3296">
        <v>290615</v>
      </c>
      <c r="P3296" s="10">
        <f>SUMIF(TransactionData!$A$2:$A$7396,TransactionAnalysis!O3296,TransactionData!$M$2:$M$7396)</f>
        <v>4.25</v>
      </c>
    </row>
    <row r="3297" spans="15:16" x14ac:dyDescent="0.35">
      <c r="O3297">
        <v>290614</v>
      </c>
      <c r="P3297" s="10">
        <f>SUMIF(TransactionData!$A$2:$A$7396,TransactionAnalysis!O3297,TransactionData!$M$2:$M$7396)</f>
        <v>4.75</v>
      </c>
    </row>
    <row r="3298" spans="15:16" x14ac:dyDescent="0.35">
      <c r="O3298">
        <v>290613</v>
      </c>
      <c r="P3298" s="10">
        <f>SUMIF(TransactionData!$A$2:$A$7396,TransactionAnalysis!O3298,TransactionData!$M$2:$M$7396)</f>
        <v>9.5</v>
      </c>
    </row>
    <row r="3299" spans="15:16" x14ac:dyDescent="0.35">
      <c r="O3299">
        <v>290612</v>
      </c>
      <c r="P3299" s="10">
        <f>SUMIF(TransactionData!$A$2:$A$7396,TransactionAnalysis!O3299,TransactionData!$M$2:$M$7396)</f>
        <v>3.5</v>
      </c>
    </row>
    <row r="3300" spans="15:16" x14ac:dyDescent="0.35">
      <c r="O3300">
        <v>290611</v>
      </c>
      <c r="P3300" s="10">
        <f>SUMIF(TransactionData!$A$2:$A$7396,TransactionAnalysis!O3300,TransactionData!$M$2:$M$7396)</f>
        <v>2.5</v>
      </c>
    </row>
    <row r="3301" spans="15:16" x14ac:dyDescent="0.35">
      <c r="O3301">
        <v>290610</v>
      </c>
      <c r="P3301" s="10">
        <f>SUMIF(TransactionData!$A$2:$A$7396,TransactionAnalysis!O3301,TransactionData!$M$2:$M$7396)</f>
        <v>4.25</v>
      </c>
    </row>
    <row r="3302" spans="15:16" x14ac:dyDescent="0.35">
      <c r="O3302">
        <v>290609</v>
      </c>
      <c r="P3302" s="10">
        <f>SUMIF(TransactionData!$A$2:$A$7396,TransactionAnalysis!O3302,TransactionData!$M$2:$M$7396)</f>
        <v>5</v>
      </c>
    </row>
    <row r="3303" spans="15:16" x14ac:dyDescent="0.35">
      <c r="O3303">
        <v>290607</v>
      </c>
      <c r="P3303" s="10">
        <f>SUMIF(TransactionData!$A$2:$A$7396,TransactionAnalysis!O3303,TransactionData!$M$2:$M$7396)</f>
        <v>5</v>
      </c>
    </row>
    <row r="3304" spans="15:16" x14ac:dyDescent="0.35">
      <c r="O3304">
        <v>290606</v>
      </c>
      <c r="P3304" s="10">
        <f>SUMIF(TransactionData!$A$2:$A$7396,TransactionAnalysis!O3304,TransactionData!$M$2:$M$7396)</f>
        <v>5.5</v>
      </c>
    </row>
    <row r="3305" spans="15:16" x14ac:dyDescent="0.35">
      <c r="O3305">
        <v>290605</v>
      </c>
      <c r="P3305" s="10">
        <f>SUMIF(TransactionData!$A$2:$A$7396,TransactionAnalysis!O3305,TransactionData!$M$2:$M$7396)</f>
        <v>1.25</v>
      </c>
    </row>
    <row r="3306" spans="15:16" x14ac:dyDescent="0.35">
      <c r="O3306">
        <v>290604</v>
      </c>
      <c r="P3306" s="10">
        <f>SUMIF(TransactionData!$A$2:$A$7396,TransactionAnalysis!O3306,TransactionData!$M$2:$M$7396)</f>
        <v>4.25</v>
      </c>
    </row>
    <row r="3307" spans="15:16" x14ac:dyDescent="0.35">
      <c r="O3307">
        <v>290603</v>
      </c>
      <c r="P3307" s="10">
        <f>SUMIF(TransactionData!$A$2:$A$7396,TransactionAnalysis!O3307,TransactionData!$M$2:$M$7396)</f>
        <v>3.5</v>
      </c>
    </row>
    <row r="3308" spans="15:16" x14ac:dyDescent="0.35">
      <c r="O3308">
        <v>290602</v>
      </c>
      <c r="P3308" s="10">
        <f>SUMIF(TransactionData!$A$2:$A$7396,TransactionAnalysis!O3308,TransactionData!$M$2:$M$7396)</f>
        <v>4.25</v>
      </c>
    </row>
    <row r="3309" spans="15:16" x14ac:dyDescent="0.35">
      <c r="O3309">
        <v>290601</v>
      </c>
      <c r="P3309" s="10">
        <f>SUMIF(TransactionData!$A$2:$A$7396,TransactionAnalysis!O3309,TransactionData!$M$2:$M$7396)</f>
        <v>7.75</v>
      </c>
    </row>
    <row r="3310" spans="15:16" x14ac:dyDescent="0.35">
      <c r="O3310">
        <v>290600</v>
      </c>
      <c r="P3310" s="10">
        <f>SUMIF(TransactionData!$A$2:$A$7396,TransactionAnalysis!O3310,TransactionData!$M$2:$M$7396)</f>
        <v>3.5</v>
      </c>
    </row>
    <row r="3311" spans="15:16" x14ac:dyDescent="0.35">
      <c r="O3311">
        <v>290599</v>
      </c>
      <c r="P3311" s="10">
        <f>SUMIF(TransactionData!$A$2:$A$7396,TransactionAnalysis!O3311,TransactionData!$M$2:$M$7396)</f>
        <v>7</v>
      </c>
    </row>
    <row r="3312" spans="15:16" x14ac:dyDescent="0.35">
      <c r="O3312">
        <v>290598</v>
      </c>
      <c r="P3312" s="10">
        <f>SUMIF(TransactionData!$A$2:$A$7396,TransactionAnalysis!O3312,TransactionData!$M$2:$M$7396)</f>
        <v>7</v>
      </c>
    </row>
    <row r="3313" spans="15:16" x14ac:dyDescent="0.35">
      <c r="O3313">
        <v>290597</v>
      </c>
      <c r="P3313" s="10">
        <f>SUMIF(TransactionData!$A$2:$A$7396,TransactionAnalysis!O3313,TransactionData!$M$2:$M$7396)</f>
        <v>4.75</v>
      </c>
    </row>
    <row r="3314" spans="15:16" x14ac:dyDescent="0.35">
      <c r="O3314">
        <v>290595</v>
      </c>
      <c r="P3314" s="10">
        <f>SUMIF(TransactionData!$A$2:$A$7396,TransactionAnalysis!O3314,TransactionData!$M$2:$M$7396)</f>
        <v>4.25</v>
      </c>
    </row>
    <row r="3315" spans="15:16" x14ac:dyDescent="0.35">
      <c r="O3315">
        <v>290594</v>
      </c>
      <c r="P3315" s="10">
        <f>SUMIF(TransactionData!$A$2:$A$7396,TransactionAnalysis!O3315,TransactionData!$M$2:$M$7396)</f>
        <v>9</v>
      </c>
    </row>
    <row r="3316" spans="15:16" x14ac:dyDescent="0.35">
      <c r="O3316">
        <v>290593</v>
      </c>
      <c r="P3316" s="10">
        <f>SUMIF(TransactionData!$A$2:$A$7396,TransactionAnalysis!O3316,TransactionData!$M$2:$M$7396)</f>
        <v>8.25</v>
      </c>
    </row>
    <row r="3317" spans="15:16" x14ac:dyDescent="0.35">
      <c r="O3317">
        <v>290592</v>
      </c>
      <c r="P3317" s="10">
        <f>SUMIF(TransactionData!$A$2:$A$7396,TransactionAnalysis!O3317,TransactionData!$M$2:$M$7396)</f>
        <v>6</v>
      </c>
    </row>
    <row r="3318" spans="15:16" x14ac:dyDescent="0.35">
      <c r="O3318">
        <v>290591</v>
      </c>
      <c r="P3318" s="10">
        <f>SUMIF(TransactionData!$A$2:$A$7396,TransactionAnalysis!O3318,TransactionData!$M$2:$M$7396)</f>
        <v>8.25</v>
      </c>
    </row>
    <row r="3319" spans="15:16" x14ac:dyDescent="0.35">
      <c r="O3319">
        <v>290590</v>
      </c>
      <c r="P3319" s="10">
        <f>SUMIF(TransactionData!$A$2:$A$7396,TransactionAnalysis!O3319,TransactionData!$M$2:$M$7396)</f>
        <v>4.75</v>
      </c>
    </row>
    <row r="3320" spans="15:16" x14ac:dyDescent="0.35">
      <c r="O3320">
        <v>290589</v>
      </c>
      <c r="P3320" s="10">
        <f>SUMIF(TransactionData!$A$2:$A$7396,TransactionAnalysis!O3320,TransactionData!$M$2:$M$7396)</f>
        <v>2.5</v>
      </c>
    </row>
    <row r="3321" spans="15:16" x14ac:dyDescent="0.35">
      <c r="O3321">
        <v>290588</v>
      </c>
      <c r="P3321" s="10">
        <f>SUMIF(TransactionData!$A$2:$A$7396,TransactionAnalysis!O3321,TransactionData!$M$2:$M$7396)</f>
        <v>9</v>
      </c>
    </row>
    <row r="3322" spans="15:16" x14ac:dyDescent="0.35">
      <c r="O3322">
        <v>290587</v>
      </c>
      <c r="P3322" s="10">
        <f>SUMIF(TransactionData!$A$2:$A$7396,TransactionAnalysis!O3322,TransactionData!$M$2:$M$7396)</f>
        <v>4.25</v>
      </c>
    </row>
    <row r="3323" spans="15:16" x14ac:dyDescent="0.35">
      <c r="O3323">
        <v>290586</v>
      </c>
      <c r="P3323" s="10">
        <f>SUMIF(TransactionData!$A$2:$A$7396,TransactionAnalysis!O3323,TransactionData!$M$2:$M$7396)</f>
        <v>29.9</v>
      </c>
    </row>
    <row r="3324" spans="15:16" x14ac:dyDescent="0.35">
      <c r="O3324">
        <v>290585</v>
      </c>
      <c r="P3324" s="10">
        <f>SUMIF(TransactionData!$A$2:$A$7396,TransactionAnalysis!O3324,TransactionData!$M$2:$M$7396)</f>
        <v>4.25</v>
      </c>
    </row>
    <row r="3325" spans="15:16" x14ac:dyDescent="0.35">
      <c r="O3325">
        <v>290584</v>
      </c>
      <c r="P3325" s="10">
        <f>SUMIF(TransactionData!$A$2:$A$7396,TransactionAnalysis!O3325,TransactionData!$M$2:$M$7396)</f>
        <v>3.5</v>
      </c>
    </row>
    <row r="3326" spans="15:16" x14ac:dyDescent="0.35">
      <c r="O3326">
        <v>290583</v>
      </c>
      <c r="P3326" s="10">
        <f>SUMIF(TransactionData!$A$2:$A$7396,TransactionAnalysis!O3326,TransactionData!$M$2:$M$7396)</f>
        <v>4.25</v>
      </c>
    </row>
    <row r="3327" spans="15:16" x14ac:dyDescent="0.35">
      <c r="O3327">
        <v>290582</v>
      </c>
      <c r="P3327" s="10">
        <f>SUMIF(TransactionData!$A$2:$A$7396,TransactionAnalysis!O3327,TransactionData!$M$2:$M$7396)</f>
        <v>4.75</v>
      </c>
    </row>
    <row r="3328" spans="15:16" x14ac:dyDescent="0.35">
      <c r="O3328">
        <v>290580</v>
      </c>
      <c r="P3328" s="10">
        <f>SUMIF(TransactionData!$A$2:$A$7396,TransactionAnalysis!O3328,TransactionData!$M$2:$M$7396)</f>
        <v>3.5</v>
      </c>
    </row>
    <row r="3329" spans="15:16" x14ac:dyDescent="0.35">
      <c r="O3329">
        <v>290579</v>
      </c>
      <c r="P3329" s="10">
        <f>SUMIF(TransactionData!$A$2:$A$7396,TransactionAnalysis!O3329,TransactionData!$M$2:$M$7396)</f>
        <v>12.95</v>
      </c>
    </row>
    <row r="3330" spans="15:16" x14ac:dyDescent="0.35">
      <c r="O3330">
        <v>290578</v>
      </c>
      <c r="P3330" s="10">
        <f>SUMIF(TransactionData!$A$2:$A$7396,TransactionAnalysis!O3330,TransactionData!$M$2:$M$7396)</f>
        <v>5.75</v>
      </c>
    </row>
    <row r="3331" spans="15:16" x14ac:dyDescent="0.35">
      <c r="O3331">
        <v>290577</v>
      </c>
      <c r="P3331" s="10">
        <f>SUMIF(TransactionData!$A$2:$A$7396,TransactionAnalysis!O3331,TransactionData!$M$2:$M$7396)</f>
        <v>19.5</v>
      </c>
    </row>
    <row r="3332" spans="15:16" x14ac:dyDescent="0.35">
      <c r="O3332">
        <v>290576</v>
      </c>
      <c r="P3332" s="10">
        <f>SUMIF(TransactionData!$A$2:$A$7396,TransactionAnalysis!O3332,TransactionData!$M$2:$M$7396)</f>
        <v>3.75</v>
      </c>
    </row>
    <row r="3333" spans="15:16" x14ac:dyDescent="0.35">
      <c r="O3333">
        <v>290575</v>
      </c>
      <c r="P3333" s="10">
        <f>SUMIF(TransactionData!$A$2:$A$7396,TransactionAnalysis!O3333,TransactionData!$M$2:$M$7396)</f>
        <v>5.5</v>
      </c>
    </row>
    <row r="3334" spans="15:16" x14ac:dyDescent="0.35">
      <c r="O3334">
        <v>290573</v>
      </c>
      <c r="P3334" s="10">
        <f>SUMIF(TransactionData!$A$2:$A$7396,TransactionAnalysis!O3334,TransactionData!$M$2:$M$7396)</f>
        <v>4.25</v>
      </c>
    </row>
    <row r="3335" spans="15:16" x14ac:dyDescent="0.35">
      <c r="O3335">
        <v>290572</v>
      </c>
      <c r="P3335" s="10">
        <f>SUMIF(TransactionData!$A$2:$A$7396,TransactionAnalysis!O3335,TransactionData!$M$2:$M$7396)</f>
        <v>4.25</v>
      </c>
    </row>
    <row r="3336" spans="15:16" x14ac:dyDescent="0.35">
      <c r="O3336">
        <v>290571</v>
      </c>
      <c r="P3336" s="10">
        <f>SUMIF(TransactionData!$A$2:$A$7396,TransactionAnalysis!O3336,TransactionData!$M$2:$M$7396)</f>
        <v>4.75</v>
      </c>
    </row>
    <row r="3337" spans="15:16" x14ac:dyDescent="0.35">
      <c r="O3337">
        <v>290570</v>
      </c>
      <c r="P3337" s="10">
        <f>SUMIF(TransactionData!$A$2:$A$7396,TransactionAnalysis!O3337,TransactionData!$M$2:$M$7396)</f>
        <v>4.25</v>
      </c>
    </row>
    <row r="3338" spans="15:16" x14ac:dyDescent="0.35">
      <c r="O3338">
        <v>290569</v>
      </c>
      <c r="P3338" s="10">
        <f>SUMIF(TransactionData!$A$2:$A$7396,TransactionAnalysis!O3338,TransactionData!$M$2:$M$7396)</f>
        <v>5</v>
      </c>
    </row>
    <row r="3339" spans="15:16" x14ac:dyDescent="0.35">
      <c r="O3339">
        <v>290568</v>
      </c>
      <c r="P3339" s="10">
        <f>SUMIF(TransactionData!$A$2:$A$7396,TransactionAnalysis!O3339,TransactionData!$M$2:$M$7396)</f>
        <v>6</v>
      </c>
    </row>
    <row r="3340" spans="15:16" x14ac:dyDescent="0.35">
      <c r="O3340">
        <v>290567</v>
      </c>
      <c r="P3340" s="10">
        <f>SUMIF(TransactionData!$A$2:$A$7396,TransactionAnalysis!O3340,TransactionData!$M$2:$M$7396)</f>
        <v>3.5</v>
      </c>
    </row>
    <row r="3341" spans="15:16" x14ac:dyDescent="0.35">
      <c r="O3341">
        <v>290566</v>
      </c>
      <c r="P3341" s="10">
        <f>SUMIF(TransactionData!$A$2:$A$7396,TransactionAnalysis!O3341,TransactionData!$M$2:$M$7396)</f>
        <v>14.95</v>
      </c>
    </row>
    <row r="3342" spans="15:16" x14ac:dyDescent="0.35">
      <c r="O3342">
        <v>290564</v>
      </c>
      <c r="P3342" s="10">
        <f>SUMIF(TransactionData!$A$2:$A$7396,TransactionAnalysis!O3342,TransactionData!$M$2:$M$7396)</f>
        <v>9</v>
      </c>
    </row>
    <row r="3343" spans="15:16" x14ac:dyDescent="0.35">
      <c r="O3343">
        <v>290563</v>
      </c>
      <c r="P3343" s="10">
        <f>SUMIF(TransactionData!$A$2:$A$7396,TransactionAnalysis!O3343,TransactionData!$M$2:$M$7396)</f>
        <v>4.25</v>
      </c>
    </row>
    <row r="3344" spans="15:16" x14ac:dyDescent="0.35">
      <c r="O3344">
        <v>290562</v>
      </c>
      <c r="P3344" s="10">
        <f>SUMIF(TransactionData!$A$2:$A$7396,TransactionAnalysis!O3344,TransactionData!$M$2:$M$7396)</f>
        <v>9.5</v>
      </c>
    </row>
    <row r="3345" spans="15:16" x14ac:dyDescent="0.35">
      <c r="O3345">
        <v>290561</v>
      </c>
      <c r="P3345" s="10">
        <f>SUMIF(TransactionData!$A$2:$A$7396,TransactionAnalysis!O3345,TransactionData!$M$2:$M$7396)</f>
        <v>10.75</v>
      </c>
    </row>
    <row r="3346" spans="15:16" x14ac:dyDescent="0.35">
      <c r="O3346">
        <v>290560</v>
      </c>
      <c r="P3346" s="10">
        <f>SUMIF(TransactionData!$A$2:$A$7396,TransactionAnalysis!O3346,TransactionData!$M$2:$M$7396)</f>
        <v>4.75</v>
      </c>
    </row>
    <row r="3347" spans="15:16" x14ac:dyDescent="0.35">
      <c r="O3347">
        <v>290559</v>
      </c>
      <c r="P3347" s="10">
        <f>SUMIF(TransactionData!$A$2:$A$7396,TransactionAnalysis!O3347,TransactionData!$M$2:$M$7396)</f>
        <v>3.5</v>
      </c>
    </row>
    <row r="3348" spans="15:16" x14ac:dyDescent="0.35">
      <c r="O3348">
        <v>290558</v>
      </c>
      <c r="P3348" s="10">
        <f>SUMIF(TransactionData!$A$2:$A$7396,TransactionAnalysis!O3348,TransactionData!$M$2:$M$7396)</f>
        <v>4.25</v>
      </c>
    </row>
    <row r="3349" spans="15:16" x14ac:dyDescent="0.35">
      <c r="O3349">
        <v>290557</v>
      </c>
      <c r="P3349" s="10">
        <f>SUMIF(TransactionData!$A$2:$A$7396,TransactionAnalysis!O3349,TransactionData!$M$2:$M$7396)</f>
        <v>3.5</v>
      </c>
    </row>
    <row r="3350" spans="15:16" x14ac:dyDescent="0.35">
      <c r="O3350">
        <v>290556</v>
      </c>
      <c r="P3350" s="10">
        <f>SUMIF(TransactionData!$A$2:$A$7396,TransactionAnalysis!O3350,TransactionData!$M$2:$M$7396)</f>
        <v>5.5</v>
      </c>
    </row>
    <row r="3351" spans="15:16" x14ac:dyDescent="0.35">
      <c r="O3351">
        <v>290555</v>
      </c>
      <c r="P3351" s="10">
        <f>SUMIF(TransactionData!$A$2:$A$7396,TransactionAnalysis!O3351,TransactionData!$M$2:$M$7396)</f>
        <v>2.5</v>
      </c>
    </row>
    <row r="3352" spans="15:16" x14ac:dyDescent="0.35">
      <c r="O3352">
        <v>290554</v>
      </c>
      <c r="P3352" s="10">
        <f>SUMIF(TransactionData!$A$2:$A$7396,TransactionAnalysis!O3352,TransactionData!$M$2:$M$7396)</f>
        <v>3.5</v>
      </c>
    </row>
    <row r="3353" spans="15:16" x14ac:dyDescent="0.35">
      <c r="O3353">
        <v>290553</v>
      </c>
      <c r="P3353" s="10">
        <f>SUMIF(TransactionData!$A$2:$A$7396,TransactionAnalysis!O3353,TransactionData!$M$2:$M$7396)</f>
        <v>9.5</v>
      </c>
    </row>
    <row r="3354" spans="15:16" x14ac:dyDescent="0.35">
      <c r="O3354">
        <v>290552</v>
      </c>
      <c r="P3354" s="10">
        <f>SUMIF(TransactionData!$A$2:$A$7396,TransactionAnalysis!O3354,TransactionData!$M$2:$M$7396)</f>
        <v>7</v>
      </c>
    </row>
    <row r="3355" spans="15:16" x14ac:dyDescent="0.35">
      <c r="O3355">
        <v>290551</v>
      </c>
      <c r="P3355" s="10">
        <f>SUMIF(TransactionData!$A$2:$A$7396,TransactionAnalysis!O3355,TransactionData!$M$2:$M$7396)</f>
        <v>7.75</v>
      </c>
    </row>
    <row r="3356" spans="15:16" x14ac:dyDescent="0.35">
      <c r="O3356">
        <v>290550</v>
      </c>
      <c r="P3356" s="10">
        <f>SUMIF(TransactionData!$A$2:$A$7396,TransactionAnalysis!O3356,TransactionData!$M$2:$M$7396)</f>
        <v>2.5</v>
      </c>
    </row>
    <row r="3357" spans="15:16" x14ac:dyDescent="0.35">
      <c r="O3357">
        <v>290549</v>
      </c>
      <c r="P3357" s="10">
        <f>SUMIF(TransactionData!$A$2:$A$7396,TransactionAnalysis!O3357,TransactionData!$M$2:$M$7396)</f>
        <v>4.25</v>
      </c>
    </row>
    <row r="3358" spans="15:16" x14ac:dyDescent="0.35">
      <c r="O3358">
        <v>290548</v>
      </c>
      <c r="P3358" s="10">
        <f>SUMIF(TransactionData!$A$2:$A$7396,TransactionAnalysis!O3358,TransactionData!$M$2:$M$7396)</f>
        <v>4.75</v>
      </c>
    </row>
    <row r="3359" spans="15:16" x14ac:dyDescent="0.35">
      <c r="O3359">
        <v>290547</v>
      </c>
      <c r="P3359" s="10">
        <f>SUMIF(TransactionData!$A$2:$A$7396,TransactionAnalysis!O3359,TransactionData!$M$2:$M$7396)</f>
        <v>9</v>
      </c>
    </row>
    <row r="3360" spans="15:16" x14ac:dyDescent="0.35">
      <c r="O3360">
        <v>290546</v>
      </c>
      <c r="P3360" s="10">
        <f>SUMIF(TransactionData!$A$2:$A$7396,TransactionAnalysis!O3360,TransactionData!$M$2:$M$7396)</f>
        <v>9.5</v>
      </c>
    </row>
    <row r="3361" spans="15:16" x14ac:dyDescent="0.35">
      <c r="O3361">
        <v>290545</v>
      </c>
      <c r="P3361" s="10">
        <f>SUMIF(TransactionData!$A$2:$A$7396,TransactionAnalysis!O3361,TransactionData!$M$2:$M$7396)</f>
        <v>4.75</v>
      </c>
    </row>
    <row r="3362" spans="15:16" x14ac:dyDescent="0.35">
      <c r="O3362">
        <v>290544</v>
      </c>
      <c r="P3362" s="10">
        <f>SUMIF(TransactionData!$A$2:$A$7396,TransactionAnalysis!O3362,TransactionData!$M$2:$M$7396)</f>
        <v>3.5</v>
      </c>
    </row>
    <row r="3363" spans="15:16" x14ac:dyDescent="0.35">
      <c r="O3363">
        <v>290543</v>
      </c>
      <c r="P3363" s="10">
        <f>SUMIF(TransactionData!$A$2:$A$7396,TransactionAnalysis!O3363,TransactionData!$M$2:$M$7396)</f>
        <v>14.95</v>
      </c>
    </row>
    <row r="3364" spans="15:16" x14ac:dyDescent="0.35">
      <c r="O3364">
        <v>290542</v>
      </c>
      <c r="P3364" s="10">
        <f>SUMIF(TransactionData!$A$2:$A$7396,TransactionAnalysis!O3364,TransactionData!$M$2:$M$7396)</f>
        <v>11</v>
      </c>
    </row>
    <row r="3365" spans="15:16" x14ac:dyDescent="0.35">
      <c r="O3365">
        <v>290541</v>
      </c>
      <c r="P3365" s="10">
        <f>SUMIF(TransactionData!$A$2:$A$7396,TransactionAnalysis!O3365,TransactionData!$M$2:$M$7396)</f>
        <v>7</v>
      </c>
    </row>
    <row r="3366" spans="15:16" x14ac:dyDescent="0.35">
      <c r="O3366">
        <v>290540</v>
      </c>
      <c r="P3366" s="10">
        <f>SUMIF(TransactionData!$A$2:$A$7396,TransactionAnalysis!O3366,TransactionData!$M$2:$M$7396)</f>
        <v>4.75</v>
      </c>
    </row>
    <row r="3367" spans="15:16" x14ac:dyDescent="0.35">
      <c r="O3367">
        <v>290539</v>
      </c>
      <c r="P3367" s="10">
        <f>SUMIF(TransactionData!$A$2:$A$7396,TransactionAnalysis!O3367,TransactionData!$M$2:$M$7396)</f>
        <v>1.25</v>
      </c>
    </row>
    <row r="3368" spans="15:16" x14ac:dyDescent="0.35">
      <c r="O3368">
        <v>290538</v>
      </c>
      <c r="P3368" s="10">
        <f>SUMIF(TransactionData!$A$2:$A$7396,TransactionAnalysis!O3368,TransactionData!$M$2:$M$7396)</f>
        <v>4.25</v>
      </c>
    </row>
    <row r="3369" spans="15:16" x14ac:dyDescent="0.35">
      <c r="O3369">
        <v>290537</v>
      </c>
      <c r="P3369" s="10">
        <f>SUMIF(TransactionData!$A$2:$A$7396,TransactionAnalysis!O3369,TransactionData!$M$2:$M$7396)</f>
        <v>4.25</v>
      </c>
    </row>
    <row r="3370" spans="15:16" x14ac:dyDescent="0.35">
      <c r="O3370">
        <v>290536</v>
      </c>
      <c r="P3370" s="10">
        <f>SUMIF(TransactionData!$A$2:$A$7396,TransactionAnalysis!O3370,TransactionData!$M$2:$M$7396)</f>
        <v>9</v>
      </c>
    </row>
    <row r="3371" spans="15:16" x14ac:dyDescent="0.35">
      <c r="O3371">
        <v>290535</v>
      </c>
      <c r="P3371" s="10">
        <f>SUMIF(TransactionData!$A$2:$A$7396,TransactionAnalysis!O3371,TransactionData!$M$2:$M$7396)</f>
        <v>5.5</v>
      </c>
    </row>
    <row r="3372" spans="15:16" x14ac:dyDescent="0.35">
      <c r="O3372">
        <v>290534</v>
      </c>
      <c r="P3372" s="10">
        <f>SUMIF(TransactionData!$A$2:$A$7396,TransactionAnalysis!O3372,TransactionData!$M$2:$M$7396)</f>
        <v>5.5</v>
      </c>
    </row>
    <row r="3373" spans="15:16" x14ac:dyDescent="0.35">
      <c r="O3373">
        <v>290533</v>
      </c>
      <c r="P3373" s="10">
        <f>SUMIF(TransactionData!$A$2:$A$7396,TransactionAnalysis!O3373,TransactionData!$M$2:$M$7396)</f>
        <v>7.75</v>
      </c>
    </row>
    <row r="3374" spans="15:16" x14ac:dyDescent="0.35">
      <c r="O3374">
        <v>290532</v>
      </c>
      <c r="P3374" s="10">
        <f>SUMIF(TransactionData!$A$2:$A$7396,TransactionAnalysis!O3374,TransactionData!$M$2:$M$7396)</f>
        <v>8.25</v>
      </c>
    </row>
    <row r="3375" spans="15:16" x14ac:dyDescent="0.35">
      <c r="O3375">
        <v>290531</v>
      </c>
      <c r="P3375" s="10">
        <f>SUMIF(TransactionData!$A$2:$A$7396,TransactionAnalysis!O3375,TransactionData!$M$2:$M$7396)</f>
        <v>4.75</v>
      </c>
    </row>
    <row r="3376" spans="15:16" x14ac:dyDescent="0.35">
      <c r="O3376">
        <v>290530</v>
      </c>
      <c r="P3376" s="10">
        <f>SUMIF(TransactionData!$A$2:$A$7396,TransactionAnalysis!O3376,TransactionData!$M$2:$M$7396)</f>
        <v>5.5</v>
      </c>
    </row>
    <row r="3377" spans="15:16" x14ac:dyDescent="0.35">
      <c r="O3377">
        <v>290529</v>
      </c>
      <c r="P3377" s="10">
        <f>SUMIF(TransactionData!$A$2:$A$7396,TransactionAnalysis!O3377,TransactionData!$M$2:$M$7396)</f>
        <v>3.5</v>
      </c>
    </row>
    <row r="3378" spans="15:16" x14ac:dyDescent="0.35">
      <c r="O3378">
        <v>290528</v>
      </c>
      <c r="P3378" s="10">
        <f>SUMIF(TransactionData!$A$2:$A$7396,TransactionAnalysis!O3378,TransactionData!$M$2:$M$7396)</f>
        <v>8.25</v>
      </c>
    </row>
    <row r="3379" spans="15:16" x14ac:dyDescent="0.35">
      <c r="O3379">
        <v>290527</v>
      </c>
      <c r="P3379" s="10">
        <f>SUMIF(TransactionData!$A$2:$A$7396,TransactionAnalysis!O3379,TransactionData!$M$2:$M$7396)</f>
        <v>6.5</v>
      </c>
    </row>
    <row r="3380" spans="15:16" x14ac:dyDescent="0.35">
      <c r="O3380">
        <v>290526</v>
      </c>
      <c r="P3380" s="10">
        <f>SUMIF(TransactionData!$A$2:$A$7396,TransactionAnalysis!O3380,TransactionData!$M$2:$M$7396)</f>
        <v>4.25</v>
      </c>
    </row>
    <row r="3381" spans="15:16" x14ac:dyDescent="0.35">
      <c r="O3381">
        <v>290525</v>
      </c>
      <c r="P3381" s="10">
        <f>SUMIF(TransactionData!$A$2:$A$7396,TransactionAnalysis!O3381,TransactionData!$M$2:$M$7396)</f>
        <v>4.25</v>
      </c>
    </row>
    <row r="3382" spans="15:16" x14ac:dyDescent="0.35">
      <c r="O3382">
        <v>290524</v>
      </c>
      <c r="P3382" s="10">
        <f>SUMIF(TransactionData!$A$2:$A$7396,TransactionAnalysis!O3382,TransactionData!$M$2:$M$7396)</f>
        <v>5.5</v>
      </c>
    </row>
    <row r="3383" spans="15:16" x14ac:dyDescent="0.35">
      <c r="O3383">
        <v>290523</v>
      </c>
      <c r="P3383" s="10">
        <f>SUMIF(TransactionData!$A$2:$A$7396,TransactionAnalysis!O3383,TransactionData!$M$2:$M$7396)</f>
        <v>5.5</v>
      </c>
    </row>
    <row r="3384" spans="15:16" x14ac:dyDescent="0.35">
      <c r="O3384">
        <v>290522</v>
      </c>
      <c r="P3384" s="10">
        <f>SUMIF(TransactionData!$A$2:$A$7396,TransactionAnalysis!O3384,TransactionData!$M$2:$M$7396)</f>
        <v>4.25</v>
      </c>
    </row>
    <row r="3385" spans="15:16" x14ac:dyDescent="0.35">
      <c r="O3385">
        <v>290521</v>
      </c>
      <c r="P3385" s="10">
        <f>SUMIF(TransactionData!$A$2:$A$7396,TransactionAnalysis!O3385,TransactionData!$M$2:$M$7396)</f>
        <v>7.75</v>
      </c>
    </row>
    <row r="3386" spans="15:16" x14ac:dyDescent="0.35">
      <c r="O3386">
        <v>290520</v>
      </c>
      <c r="P3386" s="10">
        <f>SUMIF(TransactionData!$A$2:$A$7396,TransactionAnalysis!O3386,TransactionData!$M$2:$M$7396)</f>
        <v>4.25</v>
      </c>
    </row>
    <row r="3387" spans="15:16" x14ac:dyDescent="0.35">
      <c r="O3387">
        <v>290519</v>
      </c>
      <c r="P3387" s="10">
        <f>SUMIF(TransactionData!$A$2:$A$7396,TransactionAnalysis!O3387,TransactionData!$M$2:$M$7396)</f>
        <v>3.5</v>
      </c>
    </row>
    <row r="3388" spans="15:16" x14ac:dyDescent="0.35">
      <c r="O3388">
        <v>290518</v>
      </c>
      <c r="P3388" s="10">
        <f>SUMIF(TransactionData!$A$2:$A$7396,TransactionAnalysis!O3388,TransactionData!$M$2:$M$7396)</f>
        <v>4.25</v>
      </c>
    </row>
    <row r="3389" spans="15:16" x14ac:dyDescent="0.35">
      <c r="O3389">
        <v>290517</v>
      </c>
      <c r="P3389" s="10">
        <f>SUMIF(TransactionData!$A$2:$A$7396,TransactionAnalysis!O3389,TransactionData!$M$2:$M$7396)</f>
        <v>6</v>
      </c>
    </row>
    <row r="3390" spans="15:16" x14ac:dyDescent="0.35">
      <c r="O3390">
        <v>290515</v>
      </c>
      <c r="P3390" s="10">
        <f>SUMIF(TransactionData!$A$2:$A$7396,TransactionAnalysis!O3390,TransactionData!$M$2:$M$7396)</f>
        <v>3.5</v>
      </c>
    </row>
    <row r="3391" spans="15:16" x14ac:dyDescent="0.35">
      <c r="O3391">
        <v>290514</v>
      </c>
      <c r="P3391" s="10">
        <f>SUMIF(TransactionData!$A$2:$A$7396,TransactionAnalysis!O3391,TransactionData!$M$2:$M$7396)</f>
        <v>2.5</v>
      </c>
    </row>
    <row r="3392" spans="15:16" x14ac:dyDescent="0.35">
      <c r="O3392">
        <v>290513</v>
      </c>
      <c r="P3392" s="10">
        <f>SUMIF(TransactionData!$A$2:$A$7396,TransactionAnalysis!O3392,TransactionData!$M$2:$M$7396)</f>
        <v>6.5</v>
      </c>
    </row>
    <row r="3393" spans="15:16" x14ac:dyDescent="0.35">
      <c r="O3393">
        <v>290512</v>
      </c>
      <c r="P3393" s="10">
        <f>SUMIF(TransactionData!$A$2:$A$7396,TransactionAnalysis!O3393,TransactionData!$M$2:$M$7396)</f>
        <v>4.75</v>
      </c>
    </row>
    <row r="3394" spans="15:16" x14ac:dyDescent="0.35">
      <c r="O3394">
        <v>290511</v>
      </c>
      <c r="P3394" s="10">
        <f>SUMIF(TransactionData!$A$2:$A$7396,TransactionAnalysis!O3394,TransactionData!$M$2:$M$7396)</f>
        <v>4.25</v>
      </c>
    </row>
    <row r="3395" spans="15:16" x14ac:dyDescent="0.35">
      <c r="O3395">
        <v>290510</v>
      </c>
      <c r="P3395" s="10">
        <f>SUMIF(TransactionData!$A$2:$A$7396,TransactionAnalysis!O3395,TransactionData!$M$2:$M$7396)</f>
        <v>7</v>
      </c>
    </row>
    <row r="3396" spans="15:16" x14ac:dyDescent="0.35">
      <c r="O3396">
        <v>290509</v>
      </c>
      <c r="P3396" s="10">
        <f>SUMIF(TransactionData!$A$2:$A$7396,TransactionAnalysis!O3396,TransactionData!$M$2:$M$7396)</f>
        <v>4.75</v>
      </c>
    </row>
    <row r="3397" spans="15:16" x14ac:dyDescent="0.35">
      <c r="O3397">
        <v>290508</v>
      </c>
      <c r="P3397" s="10">
        <f>SUMIF(TransactionData!$A$2:$A$7396,TransactionAnalysis!O3397,TransactionData!$M$2:$M$7396)</f>
        <v>6</v>
      </c>
    </row>
    <row r="3398" spans="15:16" x14ac:dyDescent="0.35">
      <c r="O3398">
        <v>290507</v>
      </c>
      <c r="P3398" s="10">
        <f>SUMIF(TransactionData!$A$2:$A$7396,TransactionAnalysis!O3398,TransactionData!$M$2:$M$7396)</f>
        <v>6.25</v>
      </c>
    </row>
    <row r="3399" spans="15:16" x14ac:dyDescent="0.35">
      <c r="O3399">
        <v>290506</v>
      </c>
      <c r="P3399" s="10">
        <f>SUMIF(TransactionData!$A$2:$A$7396,TransactionAnalysis!O3399,TransactionData!$M$2:$M$7396)</f>
        <v>5.5</v>
      </c>
    </row>
    <row r="3400" spans="15:16" x14ac:dyDescent="0.35">
      <c r="O3400">
        <v>290505</v>
      </c>
      <c r="P3400" s="10">
        <f>SUMIF(TransactionData!$A$2:$A$7396,TransactionAnalysis!O3400,TransactionData!$M$2:$M$7396)</f>
        <v>5.5</v>
      </c>
    </row>
    <row r="3401" spans="15:16" x14ac:dyDescent="0.35">
      <c r="O3401">
        <v>290504</v>
      </c>
      <c r="P3401" s="10">
        <f>SUMIF(TransactionData!$A$2:$A$7396,TransactionAnalysis!O3401,TransactionData!$M$2:$M$7396)</f>
        <v>3.5</v>
      </c>
    </row>
    <row r="3402" spans="15:16" x14ac:dyDescent="0.35">
      <c r="O3402">
        <v>290503</v>
      </c>
      <c r="P3402" s="10">
        <f>SUMIF(TransactionData!$A$2:$A$7396,TransactionAnalysis!O3402,TransactionData!$M$2:$M$7396)</f>
        <v>9.5</v>
      </c>
    </row>
    <row r="3403" spans="15:16" x14ac:dyDescent="0.35">
      <c r="O3403">
        <v>290502</v>
      </c>
      <c r="P3403" s="10">
        <f>SUMIF(TransactionData!$A$2:$A$7396,TransactionAnalysis!O3403,TransactionData!$M$2:$M$7396)</f>
        <v>3</v>
      </c>
    </row>
    <row r="3404" spans="15:16" x14ac:dyDescent="0.35">
      <c r="O3404">
        <v>290501</v>
      </c>
      <c r="P3404" s="10">
        <f>SUMIF(TransactionData!$A$2:$A$7396,TransactionAnalysis!O3404,TransactionData!$M$2:$M$7396)</f>
        <v>7</v>
      </c>
    </row>
    <row r="3405" spans="15:16" x14ac:dyDescent="0.35">
      <c r="O3405">
        <v>290500</v>
      </c>
      <c r="P3405" s="10">
        <f>SUMIF(TransactionData!$A$2:$A$7396,TransactionAnalysis!O3405,TransactionData!$M$2:$M$7396)</f>
        <v>7.75</v>
      </c>
    </row>
    <row r="3406" spans="15:16" x14ac:dyDescent="0.35">
      <c r="O3406">
        <v>290499</v>
      </c>
      <c r="P3406" s="10">
        <f>SUMIF(TransactionData!$A$2:$A$7396,TransactionAnalysis!O3406,TransactionData!$M$2:$M$7396)</f>
        <v>5.75</v>
      </c>
    </row>
    <row r="3407" spans="15:16" x14ac:dyDescent="0.35">
      <c r="O3407">
        <v>290498</v>
      </c>
      <c r="P3407" s="10">
        <f>SUMIF(TransactionData!$A$2:$A$7396,TransactionAnalysis!O3407,TransactionData!$M$2:$M$7396)</f>
        <v>3.5</v>
      </c>
    </row>
    <row r="3408" spans="15:16" x14ac:dyDescent="0.35">
      <c r="O3408">
        <v>290497</v>
      </c>
      <c r="P3408" s="10">
        <f>SUMIF(TransactionData!$A$2:$A$7396,TransactionAnalysis!O3408,TransactionData!$M$2:$M$7396)</f>
        <v>5.5</v>
      </c>
    </row>
    <row r="3409" spans="15:16" x14ac:dyDescent="0.35">
      <c r="O3409">
        <v>290496</v>
      </c>
      <c r="P3409" s="10">
        <f>SUMIF(TransactionData!$A$2:$A$7396,TransactionAnalysis!O3409,TransactionData!$M$2:$M$7396)</f>
        <v>9.5</v>
      </c>
    </row>
    <row r="3410" spans="15:16" x14ac:dyDescent="0.35">
      <c r="O3410">
        <v>290495</v>
      </c>
      <c r="P3410" s="10">
        <f>SUMIF(TransactionData!$A$2:$A$7396,TransactionAnalysis!O3410,TransactionData!$M$2:$M$7396)</f>
        <v>4.25</v>
      </c>
    </row>
    <row r="3411" spans="15:16" x14ac:dyDescent="0.35">
      <c r="O3411">
        <v>290493</v>
      </c>
      <c r="P3411" s="10">
        <f>SUMIF(TransactionData!$A$2:$A$7396,TransactionAnalysis!O3411,TransactionData!$M$2:$M$7396)</f>
        <v>4.25</v>
      </c>
    </row>
    <row r="3412" spans="15:16" x14ac:dyDescent="0.35">
      <c r="O3412">
        <v>290492</v>
      </c>
      <c r="P3412" s="10">
        <f>SUMIF(TransactionData!$A$2:$A$7396,TransactionAnalysis!O3412,TransactionData!$M$2:$M$7396)</f>
        <v>9.5</v>
      </c>
    </row>
    <row r="3413" spans="15:16" x14ac:dyDescent="0.35">
      <c r="O3413">
        <v>290491</v>
      </c>
      <c r="P3413" s="10">
        <f>SUMIF(TransactionData!$A$2:$A$7396,TransactionAnalysis!O3413,TransactionData!$M$2:$M$7396)</f>
        <v>4.25</v>
      </c>
    </row>
    <row r="3414" spans="15:16" x14ac:dyDescent="0.35">
      <c r="O3414">
        <v>290490</v>
      </c>
      <c r="P3414" s="10">
        <f>SUMIF(TransactionData!$A$2:$A$7396,TransactionAnalysis!O3414,TransactionData!$M$2:$M$7396)</f>
        <v>4.75</v>
      </c>
    </row>
    <row r="3415" spans="15:16" x14ac:dyDescent="0.35">
      <c r="O3415">
        <v>290489</v>
      </c>
      <c r="P3415" s="10">
        <f>SUMIF(TransactionData!$A$2:$A$7396,TransactionAnalysis!O3415,TransactionData!$M$2:$M$7396)</f>
        <v>2.5</v>
      </c>
    </row>
    <row r="3416" spans="15:16" x14ac:dyDescent="0.35">
      <c r="O3416">
        <v>290488</v>
      </c>
      <c r="P3416" s="10">
        <f>SUMIF(TransactionData!$A$2:$A$7396,TransactionAnalysis!O3416,TransactionData!$M$2:$M$7396)</f>
        <v>4.75</v>
      </c>
    </row>
    <row r="3417" spans="15:16" x14ac:dyDescent="0.35">
      <c r="O3417">
        <v>290487</v>
      </c>
      <c r="P3417" s="10">
        <f>SUMIF(TransactionData!$A$2:$A$7396,TransactionAnalysis!O3417,TransactionData!$M$2:$M$7396)</f>
        <v>4.75</v>
      </c>
    </row>
    <row r="3418" spans="15:16" x14ac:dyDescent="0.35">
      <c r="O3418">
        <v>290486</v>
      </c>
      <c r="P3418" s="10">
        <f>SUMIF(TransactionData!$A$2:$A$7396,TransactionAnalysis!O3418,TransactionData!$M$2:$M$7396)</f>
        <v>3.5</v>
      </c>
    </row>
    <row r="3419" spans="15:16" x14ac:dyDescent="0.35">
      <c r="O3419">
        <v>290484</v>
      </c>
      <c r="P3419" s="10">
        <f>SUMIF(TransactionData!$A$2:$A$7396,TransactionAnalysis!O3419,TransactionData!$M$2:$M$7396)</f>
        <v>4.75</v>
      </c>
    </row>
    <row r="3420" spans="15:16" x14ac:dyDescent="0.35">
      <c r="O3420">
        <v>290483</v>
      </c>
      <c r="P3420" s="10">
        <f>SUMIF(TransactionData!$A$2:$A$7396,TransactionAnalysis!O3420,TransactionData!$M$2:$M$7396)</f>
        <v>1.25</v>
      </c>
    </row>
    <row r="3421" spans="15:16" x14ac:dyDescent="0.35">
      <c r="O3421">
        <v>290482</v>
      </c>
      <c r="P3421" s="10">
        <f>SUMIF(TransactionData!$A$2:$A$7396,TransactionAnalysis!O3421,TransactionData!$M$2:$M$7396)</f>
        <v>4.75</v>
      </c>
    </row>
    <row r="3422" spans="15:16" x14ac:dyDescent="0.35">
      <c r="O3422">
        <v>290481</v>
      </c>
      <c r="P3422" s="10">
        <f>SUMIF(TransactionData!$A$2:$A$7396,TransactionAnalysis!O3422,TransactionData!$M$2:$M$7396)</f>
        <v>7.75</v>
      </c>
    </row>
    <row r="3423" spans="15:16" x14ac:dyDescent="0.35">
      <c r="O3423">
        <v>290480</v>
      </c>
      <c r="P3423" s="10">
        <f>SUMIF(TransactionData!$A$2:$A$7396,TransactionAnalysis!O3423,TransactionData!$M$2:$M$7396)</f>
        <v>9.75</v>
      </c>
    </row>
    <row r="3424" spans="15:16" x14ac:dyDescent="0.35">
      <c r="O3424">
        <v>290479</v>
      </c>
      <c r="P3424" s="10">
        <f>SUMIF(TransactionData!$A$2:$A$7396,TransactionAnalysis!O3424,TransactionData!$M$2:$M$7396)</f>
        <v>3.5</v>
      </c>
    </row>
    <row r="3425" spans="15:16" x14ac:dyDescent="0.35">
      <c r="O3425">
        <v>290477</v>
      </c>
      <c r="P3425" s="10">
        <f>SUMIF(TransactionData!$A$2:$A$7396,TransactionAnalysis!O3425,TransactionData!$M$2:$M$7396)</f>
        <v>4.75</v>
      </c>
    </row>
    <row r="3426" spans="15:16" x14ac:dyDescent="0.35">
      <c r="O3426">
        <v>290476</v>
      </c>
      <c r="P3426" s="10">
        <f>SUMIF(TransactionData!$A$2:$A$7396,TransactionAnalysis!O3426,TransactionData!$M$2:$M$7396)</f>
        <v>4.25</v>
      </c>
    </row>
    <row r="3427" spans="15:16" x14ac:dyDescent="0.35">
      <c r="O3427">
        <v>290475</v>
      </c>
      <c r="P3427" s="10">
        <f>SUMIF(TransactionData!$A$2:$A$7396,TransactionAnalysis!O3427,TransactionData!$M$2:$M$7396)</f>
        <v>9.5</v>
      </c>
    </row>
    <row r="3428" spans="15:16" x14ac:dyDescent="0.35">
      <c r="O3428">
        <v>290474</v>
      </c>
      <c r="P3428" s="10">
        <f>SUMIF(TransactionData!$A$2:$A$7396,TransactionAnalysis!O3428,TransactionData!$M$2:$M$7396)</f>
        <v>3.75</v>
      </c>
    </row>
    <row r="3429" spans="15:16" x14ac:dyDescent="0.35">
      <c r="O3429">
        <v>290473</v>
      </c>
      <c r="P3429" s="10">
        <f>SUMIF(TransactionData!$A$2:$A$7396,TransactionAnalysis!O3429,TransactionData!$M$2:$M$7396)</f>
        <v>11</v>
      </c>
    </row>
    <row r="3430" spans="15:16" x14ac:dyDescent="0.35">
      <c r="O3430">
        <v>290472</v>
      </c>
      <c r="P3430" s="10">
        <f>SUMIF(TransactionData!$A$2:$A$7396,TransactionAnalysis!O3430,TransactionData!$M$2:$M$7396)</f>
        <v>4.25</v>
      </c>
    </row>
    <row r="3431" spans="15:16" x14ac:dyDescent="0.35">
      <c r="O3431">
        <v>290471</v>
      </c>
      <c r="P3431" s="10">
        <f>SUMIF(TransactionData!$A$2:$A$7396,TransactionAnalysis!O3431,TransactionData!$M$2:$M$7396)</f>
        <v>4.25</v>
      </c>
    </row>
    <row r="3432" spans="15:16" x14ac:dyDescent="0.35">
      <c r="O3432">
        <v>290470</v>
      </c>
      <c r="P3432" s="10">
        <f>SUMIF(TransactionData!$A$2:$A$7396,TransactionAnalysis!O3432,TransactionData!$M$2:$M$7396)</f>
        <v>8.25</v>
      </c>
    </row>
    <row r="3433" spans="15:16" x14ac:dyDescent="0.35">
      <c r="O3433">
        <v>290469</v>
      </c>
      <c r="P3433" s="10">
        <f>SUMIF(TransactionData!$A$2:$A$7396,TransactionAnalysis!O3433,TransactionData!$M$2:$M$7396)</f>
        <v>4.75</v>
      </c>
    </row>
    <row r="3434" spans="15:16" x14ac:dyDescent="0.35">
      <c r="O3434">
        <v>290468</v>
      </c>
      <c r="P3434" s="10">
        <f>SUMIF(TransactionData!$A$2:$A$7396,TransactionAnalysis!O3434,TransactionData!$M$2:$M$7396)</f>
        <v>7.25</v>
      </c>
    </row>
    <row r="3435" spans="15:16" x14ac:dyDescent="0.35">
      <c r="O3435">
        <v>290467</v>
      </c>
      <c r="P3435" s="10">
        <f>SUMIF(TransactionData!$A$2:$A$7396,TransactionAnalysis!O3435,TransactionData!$M$2:$M$7396)</f>
        <v>11</v>
      </c>
    </row>
    <row r="3436" spans="15:16" x14ac:dyDescent="0.35">
      <c r="O3436">
        <v>290466</v>
      </c>
      <c r="P3436" s="10">
        <f>SUMIF(TransactionData!$A$2:$A$7396,TransactionAnalysis!O3436,TransactionData!$M$2:$M$7396)</f>
        <v>4.25</v>
      </c>
    </row>
    <row r="3437" spans="15:16" x14ac:dyDescent="0.35">
      <c r="O3437">
        <v>290465</v>
      </c>
      <c r="P3437" s="10">
        <f>SUMIF(TransactionData!$A$2:$A$7396,TransactionAnalysis!O3437,TransactionData!$M$2:$M$7396)</f>
        <v>18</v>
      </c>
    </row>
    <row r="3438" spans="15:16" x14ac:dyDescent="0.35">
      <c r="O3438">
        <v>290464</v>
      </c>
      <c r="P3438" s="10">
        <f>SUMIF(TransactionData!$A$2:$A$7396,TransactionAnalysis!O3438,TransactionData!$M$2:$M$7396)</f>
        <v>6</v>
      </c>
    </row>
    <row r="3439" spans="15:16" x14ac:dyDescent="0.35">
      <c r="O3439">
        <v>290462</v>
      </c>
      <c r="P3439" s="10">
        <f>SUMIF(TransactionData!$A$2:$A$7396,TransactionAnalysis!O3439,TransactionData!$M$2:$M$7396)</f>
        <v>4.75</v>
      </c>
    </row>
    <row r="3440" spans="15:16" x14ac:dyDescent="0.35">
      <c r="O3440">
        <v>290461</v>
      </c>
      <c r="P3440" s="10">
        <f>SUMIF(TransactionData!$A$2:$A$7396,TransactionAnalysis!O3440,TransactionData!$M$2:$M$7396)</f>
        <v>9</v>
      </c>
    </row>
    <row r="3441" spans="15:16" x14ac:dyDescent="0.35">
      <c r="O3441">
        <v>290460</v>
      </c>
      <c r="P3441" s="10">
        <f>SUMIF(TransactionData!$A$2:$A$7396,TransactionAnalysis!O3441,TransactionData!$M$2:$M$7396)</f>
        <v>4.25</v>
      </c>
    </row>
    <row r="3442" spans="15:16" x14ac:dyDescent="0.35">
      <c r="O3442">
        <v>290459</v>
      </c>
      <c r="P3442" s="10">
        <f>SUMIF(TransactionData!$A$2:$A$7396,TransactionAnalysis!O3442,TransactionData!$M$2:$M$7396)</f>
        <v>6.5</v>
      </c>
    </row>
    <row r="3443" spans="15:16" x14ac:dyDescent="0.35">
      <c r="O3443">
        <v>290458</v>
      </c>
      <c r="P3443" s="10">
        <f>SUMIF(TransactionData!$A$2:$A$7396,TransactionAnalysis!O3443,TransactionData!$M$2:$M$7396)</f>
        <v>8.25</v>
      </c>
    </row>
    <row r="3444" spans="15:16" x14ac:dyDescent="0.35">
      <c r="O3444">
        <v>290457</v>
      </c>
      <c r="P3444" s="10">
        <f>SUMIF(TransactionData!$A$2:$A$7396,TransactionAnalysis!O3444,TransactionData!$M$2:$M$7396)</f>
        <v>6.75</v>
      </c>
    </row>
    <row r="3445" spans="15:16" x14ac:dyDescent="0.35">
      <c r="O3445">
        <v>290456</v>
      </c>
      <c r="P3445" s="10">
        <f>SUMIF(TransactionData!$A$2:$A$7396,TransactionAnalysis!O3445,TransactionData!$M$2:$M$7396)</f>
        <v>3.5</v>
      </c>
    </row>
    <row r="3446" spans="15:16" x14ac:dyDescent="0.35">
      <c r="O3446">
        <v>290455</v>
      </c>
      <c r="P3446" s="10">
        <f>SUMIF(TransactionData!$A$2:$A$7396,TransactionAnalysis!O3446,TransactionData!$M$2:$M$7396)</f>
        <v>5</v>
      </c>
    </row>
    <row r="3447" spans="15:16" x14ac:dyDescent="0.35">
      <c r="O3447">
        <v>290454</v>
      </c>
      <c r="P3447" s="10">
        <f>SUMIF(TransactionData!$A$2:$A$7396,TransactionAnalysis!O3447,TransactionData!$M$2:$M$7396)</f>
        <v>5.5</v>
      </c>
    </row>
    <row r="3448" spans="15:16" x14ac:dyDescent="0.35">
      <c r="O3448">
        <v>290453</v>
      </c>
      <c r="P3448" s="10">
        <f>SUMIF(TransactionData!$A$2:$A$7396,TransactionAnalysis!O3448,TransactionData!$M$2:$M$7396)</f>
        <v>5.5</v>
      </c>
    </row>
    <row r="3449" spans="15:16" x14ac:dyDescent="0.35">
      <c r="O3449">
        <v>290451</v>
      </c>
      <c r="P3449" s="10">
        <f>SUMIF(TransactionData!$A$2:$A$7396,TransactionAnalysis!O3449,TransactionData!$M$2:$M$7396)</f>
        <v>7</v>
      </c>
    </row>
    <row r="3450" spans="15:16" x14ac:dyDescent="0.35">
      <c r="O3450">
        <v>290449</v>
      </c>
      <c r="P3450" s="10">
        <f>SUMIF(TransactionData!$A$2:$A$7396,TransactionAnalysis!O3450,TransactionData!$M$2:$M$7396)</f>
        <v>3.5</v>
      </c>
    </row>
    <row r="3451" spans="15:16" x14ac:dyDescent="0.35">
      <c r="O3451">
        <v>290448</v>
      </c>
      <c r="P3451" s="10">
        <f>SUMIF(TransactionData!$A$2:$A$7396,TransactionAnalysis!O3451,TransactionData!$M$2:$M$7396)</f>
        <v>3.5</v>
      </c>
    </row>
    <row r="3452" spans="15:16" x14ac:dyDescent="0.35">
      <c r="O3452">
        <v>290447</v>
      </c>
      <c r="P3452" s="10">
        <f>SUMIF(TransactionData!$A$2:$A$7396,TransactionAnalysis!O3452,TransactionData!$M$2:$M$7396)</f>
        <v>3.5</v>
      </c>
    </row>
    <row r="3453" spans="15:16" x14ac:dyDescent="0.35">
      <c r="O3453">
        <v>290446</v>
      </c>
      <c r="P3453" s="10">
        <f>SUMIF(TransactionData!$A$2:$A$7396,TransactionAnalysis!O3453,TransactionData!$M$2:$M$7396)</f>
        <v>4.25</v>
      </c>
    </row>
    <row r="3454" spans="15:16" x14ac:dyDescent="0.35">
      <c r="O3454">
        <v>290445</v>
      </c>
      <c r="P3454" s="10">
        <f>SUMIF(TransactionData!$A$2:$A$7396,TransactionAnalysis!O3454,TransactionData!$M$2:$M$7396)</f>
        <v>7</v>
      </c>
    </row>
    <row r="3455" spans="15:16" x14ac:dyDescent="0.35">
      <c r="O3455">
        <v>290444</v>
      </c>
      <c r="P3455" s="10">
        <f>SUMIF(TransactionData!$A$2:$A$7396,TransactionAnalysis!O3455,TransactionData!$M$2:$M$7396)</f>
        <v>7</v>
      </c>
    </row>
    <row r="3456" spans="15:16" x14ac:dyDescent="0.35">
      <c r="O3456">
        <v>290442</v>
      </c>
      <c r="P3456" s="10">
        <f>SUMIF(TransactionData!$A$2:$A$7396,TransactionAnalysis!O3456,TransactionData!$M$2:$M$7396)</f>
        <v>3.5</v>
      </c>
    </row>
    <row r="3457" spans="15:16" x14ac:dyDescent="0.35">
      <c r="O3457">
        <v>290441</v>
      </c>
      <c r="P3457" s="10">
        <f>SUMIF(TransactionData!$A$2:$A$7396,TransactionAnalysis!O3457,TransactionData!$M$2:$M$7396)</f>
        <v>9.5</v>
      </c>
    </row>
    <row r="3458" spans="15:16" x14ac:dyDescent="0.35">
      <c r="O3458">
        <v>290439</v>
      </c>
      <c r="P3458" s="10">
        <f>SUMIF(TransactionData!$A$2:$A$7396,TransactionAnalysis!O3458,TransactionData!$M$2:$M$7396)</f>
        <v>4.75</v>
      </c>
    </row>
    <row r="3459" spans="15:16" x14ac:dyDescent="0.35">
      <c r="O3459">
        <v>290438</v>
      </c>
      <c r="P3459" s="10">
        <f>SUMIF(TransactionData!$A$2:$A$7396,TransactionAnalysis!O3459,TransactionData!$M$2:$M$7396)</f>
        <v>5.5</v>
      </c>
    </row>
    <row r="3460" spans="15:16" x14ac:dyDescent="0.35">
      <c r="O3460">
        <v>290437</v>
      </c>
      <c r="P3460" s="10">
        <f>SUMIF(TransactionData!$A$2:$A$7396,TransactionAnalysis!O3460,TransactionData!$M$2:$M$7396)</f>
        <v>4.75</v>
      </c>
    </row>
    <row r="3461" spans="15:16" x14ac:dyDescent="0.35">
      <c r="O3461">
        <v>290436</v>
      </c>
      <c r="P3461" s="10">
        <f>SUMIF(TransactionData!$A$2:$A$7396,TransactionAnalysis!O3461,TransactionData!$M$2:$M$7396)</f>
        <v>5.5</v>
      </c>
    </row>
    <row r="3462" spans="15:16" x14ac:dyDescent="0.35">
      <c r="O3462">
        <v>290434</v>
      </c>
      <c r="P3462" s="10">
        <f>SUMIF(TransactionData!$A$2:$A$7396,TransactionAnalysis!O3462,TransactionData!$M$2:$M$7396)</f>
        <v>8.25</v>
      </c>
    </row>
    <row r="3463" spans="15:16" x14ac:dyDescent="0.35">
      <c r="O3463">
        <v>290433</v>
      </c>
      <c r="P3463" s="10">
        <f>SUMIF(TransactionData!$A$2:$A$7396,TransactionAnalysis!O3463,TransactionData!$M$2:$M$7396)</f>
        <v>3.75</v>
      </c>
    </row>
    <row r="3464" spans="15:16" x14ac:dyDescent="0.35">
      <c r="O3464">
        <v>290432</v>
      </c>
      <c r="P3464" s="10">
        <f>SUMIF(TransactionData!$A$2:$A$7396,TransactionAnalysis!O3464,TransactionData!$M$2:$M$7396)</f>
        <v>4</v>
      </c>
    </row>
    <row r="3465" spans="15:16" x14ac:dyDescent="0.35">
      <c r="O3465">
        <v>290430</v>
      </c>
      <c r="P3465" s="10">
        <f>SUMIF(TransactionData!$A$2:$A$7396,TransactionAnalysis!O3465,TransactionData!$M$2:$M$7396)</f>
        <v>9</v>
      </c>
    </row>
    <row r="3466" spans="15:16" x14ac:dyDescent="0.35">
      <c r="O3466">
        <v>290429</v>
      </c>
      <c r="P3466" s="10">
        <f>SUMIF(TransactionData!$A$2:$A$7396,TransactionAnalysis!O3466,TransactionData!$M$2:$M$7396)</f>
        <v>4.75</v>
      </c>
    </row>
    <row r="3467" spans="15:16" x14ac:dyDescent="0.35">
      <c r="O3467">
        <v>290428</v>
      </c>
      <c r="P3467" s="10">
        <f>SUMIF(TransactionData!$A$2:$A$7396,TransactionAnalysis!O3467,TransactionData!$M$2:$M$7396)</f>
        <v>4.75</v>
      </c>
    </row>
    <row r="3468" spans="15:16" x14ac:dyDescent="0.35">
      <c r="O3468">
        <v>290427</v>
      </c>
      <c r="P3468" s="10">
        <f>SUMIF(TransactionData!$A$2:$A$7396,TransactionAnalysis!O3468,TransactionData!$M$2:$M$7396)</f>
        <v>3.5</v>
      </c>
    </row>
    <row r="3469" spans="15:16" x14ac:dyDescent="0.35">
      <c r="O3469">
        <v>290426</v>
      </c>
      <c r="P3469" s="10">
        <f>SUMIF(TransactionData!$A$2:$A$7396,TransactionAnalysis!O3469,TransactionData!$M$2:$M$7396)</f>
        <v>3.75</v>
      </c>
    </row>
    <row r="3470" spans="15:16" x14ac:dyDescent="0.35">
      <c r="O3470">
        <v>290425</v>
      </c>
      <c r="P3470" s="10">
        <f>SUMIF(TransactionData!$A$2:$A$7396,TransactionAnalysis!O3470,TransactionData!$M$2:$M$7396)</f>
        <v>5.5</v>
      </c>
    </row>
    <row r="3471" spans="15:16" x14ac:dyDescent="0.35">
      <c r="O3471">
        <v>290424</v>
      </c>
      <c r="P3471" s="10">
        <f>SUMIF(TransactionData!$A$2:$A$7396,TransactionAnalysis!O3471,TransactionData!$M$2:$M$7396)</f>
        <v>5.75</v>
      </c>
    </row>
    <row r="3472" spans="15:16" x14ac:dyDescent="0.35">
      <c r="O3472">
        <v>290423</v>
      </c>
      <c r="P3472" s="10">
        <f>SUMIF(TransactionData!$A$2:$A$7396,TransactionAnalysis!O3472,TransactionData!$M$2:$M$7396)</f>
        <v>3.5</v>
      </c>
    </row>
    <row r="3473" spans="15:16" x14ac:dyDescent="0.35">
      <c r="O3473">
        <v>290422</v>
      </c>
      <c r="P3473" s="10">
        <f>SUMIF(TransactionData!$A$2:$A$7396,TransactionAnalysis!O3473,TransactionData!$M$2:$M$7396)</f>
        <v>4.75</v>
      </c>
    </row>
    <row r="3474" spans="15:16" x14ac:dyDescent="0.35">
      <c r="O3474">
        <v>290421</v>
      </c>
      <c r="P3474" s="10">
        <f>SUMIF(TransactionData!$A$2:$A$7396,TransactionAnalysis!O3474,TransactionData!$M$2:$M$7396)</f>
        <v>9.75</v>
      </c>
    </row>
    <row r="3475" spans="15:16" x14ac:dyDescent="0.35">
      <c r="O3475">
        <v>290420</v>
      </c>
      <c r="P3475" s="10">
        <f>SUMIF(TransactionData!$A$2:$A$7396,TransactionAnalysis!O3475,TransactionData!$M$2:$M$7396)</f>
        <v>3.5</v>
      </c>
    </row>
    <row r="3476" spans="15:16" x14ac:dyDescent="0.35">
      <c r="O3476">
        <v>290419</v>
      </c>
      <c r="P3476" s="10">
        <f>SUMIF(TransactionData!$A$2:$A$7396,TransactionAnalysis!O3476,TransactionData!$M$2:$M$7396)</f>
        <v>4.75</v>
      </c>
    </row>
    <row r="3477" spans="15:16" x14ac:dyDescent="0.35">
      <c r="O3477">
        <v>290418</v>
      </c>
      <c r="P3477" s="10">
        <f>SUMIF(TransactionData!$A$2:$A$7396,TransactionAnalysis!O3477,TransactionData!$M$2:$M$7396)</f>
        <v>5.25</v>
      </c>
    </row>
    <row r="3478" spans="15:16" x14ac:dyDescent="0.35">
      <c r="O3478">
        <v>290417</v>
      </c>
      <c r="P3478" s="10">
        <f>SUMIF(TransactionData!$A$2:$A$7396,TransactionAnalysis!O3478,TransactionData!$M$2:$M$7396)</f>
        <v>3.5</v>
      </c>
    </row>
    <row r="3479" spans="15:16" x14ac:dyDescent="0.35">
      <c r="O3479">
        <v>290416</v>
      </c>
      <c r="P3479" s="10">
        <f>SUMIF(TransactionData!$A$2:$A$7396,TransactionAnalysis!O3479,TransactionData!$M$2:$M$7396)</f>
        <v>7.75</v>
      </c>
    </row>
    <row r="3480" spans="15:16" x14ac:dyDescent="0.35">
      <c r="O3480">
        <v>290415</v>
      </c>
      <c r="P3480" s="10">
        <f>SUMIF(TransactionData!$A$2:$A$7396,TransactionAnalysis!O3480,TransactionData!$M$2:$M$7396)</f>
        <v>19.45</v>
      </c>
    </row>
    <row r="3481" spans="15:16" x14ac:dyDescent="0.35">
      <c r="O3481">
        <v>290414</v>
      </c>
      <c r="P3481" s="10">
        <f>SUMIF(TransactionData!$A$2:$A$7396,TransactionAnalysis!O3481,TransactionData!$M$2:$M$7396)</f>
        <v>5</v>
      </c>
    </row>
    <row r="3482" spans="15:16" x14ac:dyDescent="0.35">
      <c r="O3482">
        <v>290413</v>
      </c>
      <c r="P3482" s="10">
        <f>SUMIF(TransactionData!$A$2:$A$7396,TransactionAnalysis!O3482,TransactionData!$M$2:$M$7396)</f>
        <v>3.5</v>
      </c>
    </row>
    <row r="3483" spans="15:16" x14ac:dyDescent="0.35">
      <c r="O3483">
        <v>290412</v>
      </c>
      <c r="P3483" s="10">
        <f>SUMIF(TransactionData!$A$2:$A$7396,TransactionAnalysis!O3483,TransactionData!$M$2:$M$7396)</f>
        <v>3.5</v>
      </c>
    </row>
    <row r="3484" spans="15:16" x14ac:dyDescent="0.35">
      <c r="O3484">
        <v>290411</v>
      </c>
      <c r="P3484" s="10">
        <f>SUMIF(TransactionData!$A$2:$A$7396,TransactionAnalysis!O3484,TransactionData!$M$2:$M$7396)</f>
        <v>2.75</v>
      </c>
    </row>
    <row r="3485" spans="15:16" x14ac:dyDescent="0.35">
      <c r="O3485">
        <v>290410</v>
      </c>
      <c r="P3485" s="10">
        <f>SUMIF(TransactionData!$A$2:$A$7396,TransactionAnalysis!O3485,TransactionData!$M$2:$M$7396)</f>
        <v>2.75</v>
      </c>
    </row>
    <row r="3486" spans="15:16" x14ac:dyDescent="0.35">
      <c r="O3486">
        <v>290409</v>
      </c>
      <c r="P3486" s="10">
        <f>SUMIF(TransactionData!$A$2:$A$7396,TransactionAnalysis!O3486,TransactionData!$M$2:$M$7396)</f>
        <v>5</v>
      </c>
    </row>
    <row r="3487" spans="15:16" x14ac:dyDescent="0.35">
      <c r="O3487">
        <v>290408</v>
      </c>
      <c r="P3487" s="10">
        <f>SUMIF(TransactionData!$A$2:$A$7396,TransactionAnalysis!O3487,TransactionData!$M$2:$M$7396)</f>
        <v>2.75</v>
      </c>
    </row>
    <row r="3488" spans="15:16" x14ac:dyDescent="0.35">
      <c r="O3488">
        <v>290407</v>
      </c>
      <c r="P3488" s="10">
        <f>SUMIF(TransactionData!$A$2:$A$7396,TransactionAnalysis!O3488,TransactionData!$M$2:$M$7396)</f>
        <v>4.75</v>
      </c>
    </row>
    <row r="3489" spans="15:16" x14ac:dyDescent="0.35">
      <c r="O3489">
        <v>290406</v>
      </c>
      <c r="P3489" s="10">
        <f>SUMIF(TransactionData!$A$2:$A$7396,TransactionAnalysis!O3489,TransactionData!$M$2:$M$7396)</f>
        <v>3.5</v>
      </c>
    </row>
    <row r="3490" spans="15:16" x14ac:dyDescent="0.35">
      <c r="O3490">
        <v>290405</v>
      </c>
      <c r="P3490" s="10">
        <f>SUMIF(TransactionData!$A$2:$A$7396,TransactionAnalysis!O3490,TransactionData!$M$2:$M$7396)</f>
        <v>5</v>
      </c>
    </row>
    <row r="3491" spans="15:16" x14ac:dyDescent="0.35">
      <c r="O3491">
        <v>290404</v>
      </c>
      <c r="P3491" s="10">
        <f>SUMIF(TransactionData!$A$2:$A$7396,TransactionAnalysis!O3491,TransactionData!$M$2:$M$7396)</f>
        <v>2.75</v>
      </c>
    </row>
    <row r="3492" spans="15:16" x14ac:dyDescent="0.35">
      <c r="O3492">
        <v>290403</v>
      </c>
      <c r="P3492" s="10">
        <f>SUMIF(TransactionData!$A$2:$A$7396,TransactionAnalysis!O3492,TransactionData!$M$2:$M$7396)</f>
        <v>12.5</v>
      </c>
    </row>
    <row r="3493" spans="15:16" x14ac:dyDescent="0.35">
      <c r="O3493">
        <v>290402</v>
      </c>
      <c r="P3493" s="10">
        <f>SUMIF(TransactionData!$A$2:$A$7396,TransactionAnalysis!O3493,TransactionData!$M$2:$M$7396)</f>
        <v>3.5</v>
      </c>
    </row>
    <row r="3494" spans="15:16" x14ac:dyDescent="0.35">
      <c r="O3494">
        <v>290401</v>
      </c>
      <c r="P3494" s="10">
        <f>SUMIF(TransactionData!$A$2:$A$7396,TransactionAnalysis!O3494,TransactionData!$M$2:$M$7396)</f>
        <v>2.75</v>
      </c>
    </row>
    <row r="3495" spans="15:16" x14ac:dyDescent="0.35">
      <c r="O3495">
        <v>290400</v>
      </c>
      <c r="P3495" s="10">
        <f>SUMIF(TransactionData!$A$2:$A$7396,TransactionAnalysis!O3495,TransactionData!$M$2:$M$7396)</f>
        <v>3.75</v>
      </c>
    </row>
    <row r="3496" spans="15:16" x14ac:dyDescent="0.35">
      <c r="O3496">
        <v>290399</v>
      </c>
      <c r="P3496" s="10">
        <f>SUMIF(TransactionData!$A$2:$A$7396,TransactionAnalysis!O3496,TransactionData!$M$2:$M$7396)</f>
        <v>5.75</v>
      </c>
    </row>
    <row r="3497" spans="15:16" x14ac:dyDescent="0.35">
      <c r="O3497">
        <v>290398</v>
      </c>
      <c r="P3497" s="10">
        <f>SUMIF(TransactionData!$A$2:$A$7396,TransactionAnalysis!O3497,TransactionData!$M$2:$M$7396)</f>
        <v>3.25</v>
      </c>
    </row>
    <row r="3498" spans="15:16" x14ac:dyDescent="0.35">
      <c r="O3498">
        <v>290397</v>
      </c>
      <c r="P3498" s="10">
        <f>SUMIF(TransactionData!$A$2:$A$7396,TransactionAnalysis!O3498,TransactionData!$M$2:$M$7396)</f>
        <v>3.5</v>
      </c>
    </row>
    <row r="3499" spans="15:16" x14ac:dyDescent="0.35">
      <c r="O3499">
        <v>290396</v>
      </c>
      <c r="P3499" s="10">
        <f>SUMIF(TransactionData!$A$2:$A$7396,TransactionAnalysis!O3499,TransactionData!$M$2:$M$7396)</f>
        <v>5.75</v>
      </c>
    </row>
    <row r="3500" spans="15:16" x14ac:dyDescent="0.35">
      <c r="O3500">
        <v>290395</v>
      </c>
      <c r="P3500" s="10">
        <f>SUMIF(TransactionData!$A$2:$A$7396,TransactionAnalysis!O3500,TransactionData!$M$2:$M$7396)</f>
        <v>3.5</v>
      </c>
    </row>
    <row r="3501" spans="15:16" x14ac:dyDescent="0.35">
      <c r="O3501">
        <v>290394</v>
      </c>
      <c r="P3501" s="10">
        <f>SUMIF(TransactionData!$A$2:$A$7396,TransactionAnalysis!O3501,TransactionData!$M$2:$M$7396)</f>
        <v>6.5</v>
      </c>
    </row>
    <row r="3502" spans="15:16" x14ac:dyDescent="0.35">
      <c r="O3502">
        <v>290393</v>
      </c>
      <c r="P3502" s="10">
        <f>SUMIF(TransactionData!$A$2:$A$7396,TransactionAnalysis!O3502,TransactionData!$M$2:$M$7396)</f>
        <v>6.75</v>
      </c>
    </row>
    <row r="3503" spans="15:16" x14ac:dyDescent="0.35">
      <c r="O3503">
        <v>290392</v>
      </c>
      <c r="P3503" s="10">
        <f>SUMIF(TransactionData!$A$2:$A$7396,TransactionAnalysis!O3503,TransactionData!$M$2:$M$7396)</f>
        <v>2.75</v>
      </c>
    </row>
    <row r="3504" spans="15:16" x14ac:dyDescent="0.35">
      <c r="O3504">
        <v>290391</v>
      </c>
      <c r="P3504" s="10">
        <f>SUMIF(TransactionData!$A$2:$A$7396,TransactionAnalysis!O3504,TransactionData!$M$2:$M$7396)</f>
        <v>2.75</v>
      </c>
    </row>
    <row r="3505" spans="15:16" x14ac:dyDescent="0.35">
      <c r="O3505">
        <v>290390</v>
      </c>
      <c r="P3505" s="10">
        <f>SUMIF(TransactionData!$A$2:$A$7396,TransactionAnalysis!O3505,TransactionData!$M$2:$M$7396)</f>
        <v>5.75</v>
      </c>
    </row>
    <row r="3506" spans="15:16" x14ac:dyDescent="0.35">
      <c r="O3506">
        <v>290389</v>
      </c>
      <c r="P3506" s="10">
        <f>SUMIF(TransactionData!$A$2:$A$7396,TransactionAnalysis!O3506,TransactionData!$M$2:$M$7396)</f>
        <v>2.75</v>
      </c>
    </row>
    <row r="3507" spans="15:16" x14ac:dyDescent="0.35">
      <c r="O3507">
        <v>290388</v>
      </c>
      <c r="P3507" s="10">
        <f>SUMIF(TransactionData!$A$2:$A$7396,TransactionAnalysis!O3507,TransactionData!$M$2:$M$7396)</f>
        <v>3.75</v>
      </c>
    </row>
    <row r="3508" spans="15:16" x14ac:dyDescent="0.35">
      <c r="O3508">
        <v>290387</v>
      </c>
      <c r="P3508" s="10">
        <f>SUMIF(TransactionData!$A$2:$A$7396,TransactionAnalysis!O3508,TransactionData!$M$2:$M$7396)</f>
        <v>5.75</v>
      </c>
    </row>
    <row r="3509" spans="15:16" x14ac:dyDescent="0.35">
      <c r="O3509">
        <v>290386</v>
      </c>
      <c r="P3509" s="10">
        <f>SUMIF(TransactionData!$A$2:$A$7396,TransactionAnalysis!O3509,TransactionData!$M$2:$M$7396)</f>
        <v>4.75</v>
      </c>
    </row>
    <row r="3510" spans="15:16" x14ac:dyDescent="0.35">
      <c r="O3510">
        <v>290385</v>
      </c>
      <c r="P3510" s="10">
        <f>SUMIF(TransactionData!$A$2:$A$7396,TransactionAnalysis!O3510,TransactionData!$M$2:$M$7396)</f>
        <v>4.75</v>
      </c>
    </row>
    <row r="3511" spans="15:16" x14ac:dyDescent="0.35">
      <c r="O3511">
        <v>290384</v>
      </c>
      <c r="P3511" s="10">
        <f>SUMIF(TransactionData!$A$2:$A$7396,TransactionAnalysis!O3511,TransactionData!$M$2:$M$7396)</f>
        <v>2.75</v>
      </c>
    </row>
    <row r="3512" spans="15:16" x14ac:dyDescent="0.35">
      <c r="O3512">
        <v>290383</v>
      </c>
      <c r="P3512" s="10">
        <f>SUMIF(TransactionData!$A$2:$A$7396,TransactionAnalysis!O3512,TransactionData!$M$2:$M$7396)</f>
        <v>3.75</v>
      </c>
    </row>
    <row r="3513" spans="15:16" x14ac:dyDescent="0.35">
      <c r="O3513">
        <v>290382</v>
      </c>
      <c r="P3513" s="10">
        <f>SUMIF(TransactionData!$A$2:$A$7396,TransactionAnalysis!O3513,TransactionData!$M$2:$M$7396)</f>
        <v>5.75</v>
      </c>
    </row>
    <row r="3514" spans="15:16" x14ac:dyDescent="0.35">
      <c r="O3514">
        <v>290381</v>
      </c>
      <c r="P3514" s="10">
        <f>SUMIF(TransactionData!$A$2:$A$7396,TransactionAnalysis!O3514,TransactionData!$M$2:$M$7396)</f>
        <v>2</v>
      </c>
    </row>
    <row r="3515" spans="15:16" x14ac:dyDescent="0.35">
      <c r="O3515">
        <v>290380</v>
      </c>
      <c r="P3515" s="10">
        <f>SUMIF(TransactionData!$A$2:$A$7396,TransactionAnalysis!O3515,TransactionData!$M$2:$M$7396)</f>
        <v>10.5</v>
      </c>
    </row>
    <row r="3516" spans="15:16" x14ac:dyDescent="0.35">
      <c r="O3516">
        <v>290379</v>
      </c>
      <c r="P3516" s="10">
        <f>SUMIF(TransactionData!$A$2:$A$7396,TransactionAnalysis!O3516,TransactionData!$M$2:$M$7396)</f>
        <v>4.75</v>
      </c>
    </row>
    <row r="3517" spans="15:16" x14ac:dyDescent="0.35">
      <c r="O3517">
        <v>290378</v>
      </c>
      <c r="P3517" s="10">
        <f>SUMIF(TransactionData!$A$2:$A$7396,TransactionAnalysis!O3517,TransactionData!$M$2:$M$7396)</f>
        <v>5.25</v>
      </c>
    </row>
    <row r="3518" spans="15:16" x14ac:dyDescent="0.35">
      <c r="O3518">
        <v>290377</v>
      </c>
      <c r="P3518" s="10">
        <f>SUMIF(TransactionData!$A$2:$A$7396,TransactionAnalysis!O3518,TransactionData!$M$2:$M$7396)</f>
        <v>6.75</v>
      </c>
    </row>
    <row r="3519" spans="15:16" x14ac:dyDescent="0.35">
      <c r="O3519">
        <v>290376</v>
      </c>
      <c r="P3519" s="10">
        <f>SUMIF(TransactionData!$A$2:$A$7396,TransactionAnalysis!O3519,TransactionData!$M$2:$M$7396)</f>
        <v>5.25</v>
      </c>
    </row>
    <row r="3520" spans="15:16" x14ac:dyDescent="0.35">
      <c r="O3520">
        <v>290375</v>
      </c>
      <c r="P3520" s="10">
        <f>SUMIF(TransactionData!$A$2:$A$7396,TransactionAnalysis!O3520,TransactionData!$M$2:$M$7396)</f>
        <v>3</v>
      </c>
    </row>
    <row r="3521" spans="15:16" x14ac:dyDescent="0.35">
      <c r="O3521">
        <v>290374</v>
      </c>
      <c r="P3521" s="10">
        <f>SUMIF(TransactionData!$A$2:$A$7396,TransactionAnalysis!O3521,TransactionData!$M$2:$M$7396)</f>
        <v>8.75</v>
      </c>
    </row>
    <row r="3522" spans="15:16" x14ac:dyDescent="0.35">
      <c r="O3522">
        <v>290373</v>
      </c>
      <c r="P3522" s="10">
        <f>SUMIF(TransactionData!$A$2:$A$7396,TransactionAnalysis!O3522,TransactionData!$M$2:$M$7396)</f>
        <v>3.75</v>
      </c>
    </row>
    <row r="3523" spans="15:16" x14ac:dyDescent="0.35">
      <c r="O3523">
        <v>290372</v>
      </c>
      <c r="P3523" s="10">
        <f>SUMIF(TransactionData!$A$2:$A$7396,TransactionAnalysis!O3523,TransactionData!$M$2:$M$7396)</f>
        <v>2.75</v>
      </c>
    </row>
    <row r="3524" spans="15:16" x14ac:dyDescent="0.35">
      <c r="O3524">
        <v>290840</v>
      </c>
      <c r="P3524" s="10">
        <f>SUMIF(TransactionData!$A$2:$A$7396,TransactionAnalysis!O3524,TransactionData!$M$2:$M$7396)</f>
        <v>9.5</v>
      </c>
    </row>
    <row r="3525" spans="15:16" x14ac:dyDescent="0.35">
      <c r="O3525">
        <v>290839</v>
      </c>
      <c r="P3525" s="10">
        <f>SUMIF(TransactionData!$A$2:$A$7396,TransactionAnalysis!O3525,TransactionData!$M$2:$M$7396)</f>
        <v>4.25</v>
      </c>
    </row>
    <row r="3526" spans="15:16" x14ac:dyDescent="0.35">
      <c r="O3526">
        <v>290838</v>
      </c>
      <c r="P3526" s="10">
        <f>SUMIF(TransactionData!$A$2:$A$7396,TransactionAnalysis!O3526,TransactionData!$M$2:$M$7396)</f>
        <v>3.75</v>
      </c>
    </row>
    <row r="3527" spans="15:16" x14ac:dyDescent="0.35">
      <c r="O3527">
        <v>290837</v>
      </c>
      <c r="P3527" s="10">
        <f>SUMIF(TransactionData!$A$2:$A$7396,TransactionAnalysis!O3527,TransactionData!$M$2:$M$7396)</f>
        <v>12.95</v>
      </c>
    </row>
    <row r="3528" spans="15:16" x14ac:dyDescent="0.35">
      <c r="O3528">
        <v>290835</v>
      </c>
      <c r="P3528" s="10">
        <f>SUMIF(TransactionData!$A$2:$A$7396,TransactionAnalysis!O3528,TransactionData!$M$2:$M$7396)</f>
        <v>3.5</v>
      </c>
    </row>
    <row r="3529" spans="15:16" x14ac:dyDescent="0.35">
      <c r="O3529">
        <v>290834</v>
      </c>
      <c r="P3529" s="10">
        <f>SUMIF(TransactionData!$A$2:$A$7396,TransactionAnalysis!O3529,TransactionData!$M$2:$M$7396)</f>
        <v>4.25</v>
      </c>
    </row>
    <row r="3530" spans="15:16" x14ac:dyDescent="0.35">
      <c r="O3530">
        <v>290833</v>
      </c>
      <c r="P3530" s="10">
        <f>SUMIF(TransactionData!$A$2:$A$7396,TransactionAnalysis!O3530,TransactionData!$M$2:$M$7396)</f>
        <v>9.75</v>
      </c>
    </row>
    <row r="3531" spans="15:16" x14ac:dyDescent="0.35">
      <c r="O3531">
        <v>290832</v>
      </c>
      <c r="P3531" s="10">
        <f>SUMIF(TransactionData!$A$2:$A$7396,TransactionAnalysis!O3531,TransactionData!$M$2:$M$7396)</f>
        <v>4.25</v>
      </c>
    </row>
    <row r="3532" spans="15:16" x14ac:dyDescent="0.35">
      <c r="O3532">
        <v>290830</v>
      </c>
      <c r="P3532" s="10">
        <f>SUMIF(TransactionData!$A$2:$A$7396,TransactionAnalysis!O3532,TransactionData!$M$2:$M$7396)</f>
        <v>4.25</v>
      </c>
    </row>
    <row r="3533" spans="15:16" x14ac:dyDescent="0.35">
      <c r="O3533">
        <v>290829</v>
      </c>
      <c r="P3533" s="10">
        <f>SUMIF(TransactionData!$A$2:$A$7396,TransactionAnalysis!O3533,TransactionData!$M$2:$M$7396)</f>
        <v>3.75</v>
      </c>
    </row>
    <row r="3534" spans="15:16" x14ac:dyDescent="0.35">
      <c r="O3534">
        <v>290826</v>
      </c>
      <c r="P3534" s="10">
        <f>SUMIF(TransactionData!$A$2:$A$7396,TransactionAnalysis!O3534,TransactionData!$M$2:$M$7396)</f>
        <v>2.25</v>
      </c>
    </row>
    <row r="3535" spans="15:16" x14ac:dyDescent="0.35">
      <c r="O3535">
        <v>290825</v>
      </c>
      <c r="P3535" s="10">
        <f>SUMIF(TransactionData!$A$2:$A$7396,TransactionAnalysis!O3535,TransactionData!$M$2:$M$7396)</f>
        <v>6</v>
      </c>
    </row>
    <row r="3536" spans="15:16" x14ac:dyDescent="0.35">
      <c r="O3536">
        <v>290824</v>
      </c>
      <c r="P3536" s="10">
        <f>SUMIF(TransactionData!$A$2:$A$7396,TransactionAnalysis!O3536,TransactionData!$M$2:$M$7396)</f>
        <v>3.5</v>
      </c>
    </row>
    <row r="3537" spans="15:16" x14ac:dyDescent="0.35">
      <c r="O3537">
        <v>290823</v>
      </c>
      <c r="P3537" s="10">
        <f>SUMIF(TransactionData!$A$2:$A$7396,TransactionAnalysis!O3537,TransactionData!$M$2:$M$7396)</f>
        <v>4.25</v>
      </c>
    </row>
    <row r="3538" spans="15:16" x14ac:dyDescent="0.35">
      <c r="O3538">
        <v>290822</v>
      </c>
      <c r="P3538" s="10">
        <f>SUMIF(TransactionData!$A$2:$A$7396,TransactionAnalysis!O3538,TransactionData!$M$2:$M$7396)</f>
        <v>4.25</v>
      </c>
    </row>
    <row r="3539" spans="15:16" x14ac:dyDescent="0.35">
      <c r="O3539">
        <v>290821</v>
      </c>
      <c r="P3539" s="10">
        <f>SUMIF(TransactionData!$A$2:$A$7396,TransactionAnalysis!O3539,TransactionData!$M$2:$M$7396)</f>
        <v>14.95</v>
      </c>
    </row>
    <row r="3540" spans="15:16" x14ac:dyDescent="0.35">
      <c r="O3540">
        <v>290820</v>
      </c>
      <c r="P3540" s="10">
        <f>SUMIF(TransactionData!$A$2:$A$7396,TransactionAnalysis!O3540,TransactionData!$M$2:$M$7396)</f>
        <v>6.25</v>
      </c>
    </row>
    <row r="3541" spans="15:16" x14ac:dyDescent="0.35">
      <c r="O3541">
        <v>290819</v>
      </c>
      <c r="P3541" s="10">
        <f>SUMIF(TransactionData!$A$2:$A$7396,TransactionAnalysis!O3541,TransactionData!$M$2:$M$7396)</f>
        <v>5.5</v>
      </c>
    </row>
    <row r="3542" spans="15:16" x14ac:dyDescent="0.35">
      <c r="O3542">
        <v>290818</v>
      </c>
      <c r="P3542" s="10">
        <f>SUMIF(TransactionData!$A$2:$A$7396,TransactionAnalysis!O3542,TransactionData!$M$2:$M$7396)</f>
        <v>4.25</v>
      </c>
    </row>
    <row r="3543" spans="15:16" x14ac:dyDescent="0.35">
      <c r="O3543">
        <v>290817</v>
      </c>
      <c r="P3543" s="10">
        <f>SUMIF(TransactionData!$A$2:$A$7396,TransactionAnalysis!O3543,TransactionData!$M$2:$M$7396)</f>
        <v>2.5</v>
      </c>
    </row>
    <row r="3544" spans="15:16" x14ac:dyDescent="0.35">
      <c r="O3544">
        <v>290816</v>
      </c>
      <c r="P3544" s="10">
        <f>SUMIF(TransactionData!$A$2:$A$7396,TransactionAnalysis!O3544,TransactionData!$M$2:$M$7396)</f>
        <v>6.75</v>
      </c>
    </row>
    <row r="3545" spans="15:16" x14ac:dyDescent="0.35">
      <c r="O3545">
        <v>290815</v>
      </c>
      <c r="P3545" s="10">
        <f>SUMIF(TransactionData!$A$2:$A$7396,TransactionAnalysis!O3545,TransactionData!$M$2:$M$7396)</f>
        <v>4.75</v>
      </c>
    </row>
    <row r="3546" spans="15:16" x14ac:dyDescent="0.35">
      <c r="O3546">
        <v>290814</v>
      </c>
      <c r="P3546" s="10">
        <f>SUMIF(TransactionData!$A$2:$A$7396,TransactionAnalysis!O3546,TransactionData!$M$2:$M$7396)</f>
        <v>4.25</v>
      </c>
    </row>
    <row r="3547" spans="15:16" x14ac:dyDescent="0.35">
      <c r="O3547">
        <v>290813</v>
      </c>
      <c r="P3547" s="10">
        <f>SUMIF(TransactionData!$A$2:$A$7396,TransactionAnalysis!O3547,TransactionData!$M$2:$M$7396)</f>
        <v>4.75</v>
      </c>
    </row>
    <row r="3548" spans="15:16" x14ac:dyDescent="0.35">
      <c r="O3548">
        <v>290812</v>
      </c>
      <c r="P3548" s="10">
        <f>SUMIF(TransactionData!$A$2:$A$7396,TransactionAnalysis!O3548,TransactionData!$M$2:$M$7396)</f>
        <v>3</v>
      </c>
    </row>
    <row r="3549" spans="15:16" x14ac:dyDescent="0.35">
      <c r="O3549">
        <v>290811</v>
      </c>
      <c r="P3549" s="10">
        <f>SUMIF(TransactionData!$A$2:$A$7396,TransactionAnalysis!O3549,TransactionData!$M$2:$M$7396)</f>
        <v>4.25</v>
      </c>
    </row>
    <row r="3550" spans="15:16" x14ac:dyDescent="0.35">
      <c r="O3550">
        <v>290810</v>
      </c>
      <c r="P3550" s="10">
        <f>SUMIF(TransactionData!$A$2:$A$7396,TransactionAnalysis!O3550,TransactionData!$M$2:$M$7396)</f>
        <v>3.5</v>
      </c>
    </row>
    <row r="3551" spans="15:16" x14ac:dyDescent="0.35">
      <c r="O3551">
        <v>290809</v>
      </c>
      <c r="P3551" s="10">
        <f>SUMIF(TransactionData!$A$2:$A$7396,TransactionAnalysis!O3551,TransactionData!$M$2:$M$7396)</f>
        <v>4.25</v>
      </c>
    </row>
    <row r="3552" spans="15:16" x14ac:dyDescent="0.35">
      <c r="O3552">
        <v>290808</v>
      </c>
      <c r="P3552" s="10">
        <f>SUMIF(TransactionData!$A$2:$A$7396,TransactionAnalysis!O3552,TransactionData!$M$2:$M$7396)</f>
        <v>8.75</v>
      </c>
    </row>
    <row r="3553" spans="15:16" x14ac:dyDescent="0.35">
      <c r="O3553">
        <v>290807</v>
      </c>
      <c r="P3553" s="10">
        <f>SUMIF(TransactionData!$A$2:$A$7396,TransactionAnalysis!O3553,TransactionData!$M$2:$M$7396)</f>
        <v>10.25</v>
      </c>
    </row>
    <row r="3554" spans="15:16" x14ac:dyDescent="0.35">
      <c r="O3554">
        <v>290806</v>
      </c>
      <c r="P3554" s="10">
        <f>SUMIF(TransactionData!$A$2:$A$7396,TransactionAnalysis!O3554,TransactionData!$M$2:$M$7396)</f>
        <v>4.25</v>
      </c>
    </row>
    <row r="3555" spans="15:16" x14ac:dyDescent="0.35">
      <c r="O3555">
        <v>290805</v>
      </c>
      <c r="P3555" s="10">
        <f>SUMIF(TransactionData!$A$2:$A$7396,TransactionAnalysis!O3555,TransactionData!$M$2:$M$7396)</f>
        <v>2.25</v>
      </c>
    </row>
    <row r="3556" spans="15:16" x14ac:dyDescent="0.35">
      <c r="O3556">
        <v>290804</v>
      </c>
      <c r="P3556" s="10">
        <f>SUMIF(TransactionData!$A$2:$A$7396,TransactionAnalysis!O3556,TransactionData!$M$2:$M$7396)</f>
        <v>4.75</v>
      </c>
    </row>
    <row r="3557" spans="15:16" x14ac:dyDescent="0.35">
      <c r="O3557">
        <v>290803</v>
      </c>
      <c r="P3557" s="10">
        <f>SUMIF(TransactionData!$A$2:$A$7396,TransactionAnalysis!O3557,TransactionData!$M$2:$M$7396)</f>
        <v>6</v>
      </c>
    </row>
    <row r="3558" spans="15:16" x14ac:dyDescent="0.35">
      <c r="O3558">
        <v>290802</v>
      </c>
      <c r="P3558" s="10">
        <f>SUMIF(TransactionData!$A$2:$A$7396,TransactionAnalysis!O3558,TransactionData!$M$2:$M$7396)</f>
        <v>1.25</v>
      </c>
    </row>
    <row r="3559" spans="15:16" x14ac:dyDescent="0.35">
      <c r="O3559">
        <v>290801</v>
      </c>
      <c r="P3559" s="10">
        <f>SUMIF(TransactionData!$A$2:$A$7396,TransactionAnalysis!O3559,TransactionData!$M$2:$M$7396)</f>
        <v>10.5</v>
      </c>
    </row>
    <row r="3560" spans="15:16" x14ac:dyDescent="0.35">
      <c r="O3560">
        <v>290800</v>
      </c>
      <c r="P3560" s="10">
        <f>SUMIF(TransactionData!$A$2:$A$7396,TransactionAnalysis!O3560,TransactionData!$M$2:$M$7396)</f>
        <v>9.75</v>
      </c>
    </row>
    <row r="3561" spans="15:16" x14ac:dyDescent="0.35">
      <c r="O3561">
        <v>290799</v>
      </c>
      <c r="P3561" s="10">
        <f>SUMIF(TransactionData!$A$2:$A$7396,TransactionAnalysis!O3561,TransactionData!$M$2:$M$7396)</f>
        <v>6</v>
      </c>
    </row>
    <row r="3562" spans="15:16" x14ac:dyDescent="0.35">
      <c r="O3562">
        <v>290797</v>
      </c>
      <c r="P3562" s="10">
        <f>SUMIF(TransactionData!$A$2:$A$7396,TransactionAnalysis!O3562,TransactionData!$M$2:$M$7396)</f>
        <v>4.5</v>
      </c>
    </row>
    <row r="3563" spans="15:16" x14ac:dyDescent="0.35">
      <c r="O3563">
        <v>290796</v>
      </c>
      <c r="P3563" s="10">
        <f>SUMIF(TransactionData!$A$2:$A$7396,TransactionAnalysis!O3563,TransactionData!$M$2:$M$7396)</f>
        <v>1.25</v>
      </c>
    </row>
    <row r="3564" spans="15:16" x14ac:dyDescent="0.35">
      <c r="O3564">
        <v>290795</v>
      </c>
      <c r="P3564" s="10">
        <f>SUMIF(TransactionData!$A$2:$A$7396,TransactionAnalysis!O3564,TransactionData!$M$2:$M$7396)</f>
        <v>4.75</v>
      </c>
    </row>
    <row r="3565" spans="15:16" x14ac:dyDescent="0.35">
      <c r="O3565">
        <v>290794</v>
      </c>
      <c r="P3565" s="10">
        <f>SUMIF(TransactionData!$A$2:$A$7396,TransactionAnalysis!O3565,TransactionData!$M$2:$M$7396)</f>
        <v>11</v>
      </c>
    </row>
    <row r="3566" spans="15:16" x14ac:dyDescent="0.35">
      <c r="O3566">
        <v>290793</v>
      </c>
      <c r="P3566" s="10">
        <f>SUMIF(TransactionData!$A$2:$A$7396,TransactionAnalysis!O3566,TransactionData!$M$2:$M$7396)</f>
        <v>12.95</v>
      </c>
    </row>
    <row r="3567" spans="15:16" x14ac:dyDescent="0.35">
      <c r="O3567">
        <v>290792</v>
      </c>
      <c r="P3567" s="10">
        <f>SUMIF(TransactionData!$A$2:$A$7396,TransactionAnalysis!O3567,TransactionData!$M$2:$M$7396)</f>
        <v>3.5</v>
      </c>
    </row>
    <row r="3568" spans="15:16" x14ac:dyDescent="0.35">
      <c r="O3568">
        <v>290791</v>
      </c>
      <c r="P3568" s="10">
        <f>SUMIF(TransactionData!$A$2:$A$7396,TransactionAnalysis!O3568,TransactionData!$M$2:$M$7396)</f>
        <v>4.75</v>
      </c>
    </row>
    <row r="3569" spans="15:16" x14ac:dyDescent="0.35">
      <c r="O3569">
        <v>290789</v>
      </c>
      <c r="P3569" s="10">
        <f>SUMIF(TransactionData!$A$2:$A$7396,TransactionAnalysis!O3569,TransactionData!$M$2:$M$7396)</f>
        <v>14.95</v>
      </c>
    </row>
    <row r="3570" spans="15:16" x14ac:dyDescent="0.35">
      <c r="O3570">
        <v>290788</v>
      </c>
      <c r="P3570" s="10">
        <f>SUMIF(TransactionData!$A$2:$A$7396,TransactionAnalysis!O3570,TransactionData!$M$2:$M$7396)</f>
        <v>5.5</v>
      </c>
    </row>
    <row r="3571" spans="15:16" x14ac:dyDescent="0.35">
      <c r="O3571">
        <v>290785</v>
      </c>
      <c r="P3571" s="10">
        <f>SUMIF(TransactionData!$A$2:$A$7396,TransactionAnalysis!O3571,TransactionData!$M$2:$M$7396)</f>
        <v>4.25</v>
      </c>
    </row>
    <row r="3572" spans="15:16" x14ac:dyDescent="0.35">
      <c r="O3572">
        <v>290782</v>
      </c>
      <c r="P3572" s="10">
        <f>SUMIF(TransactionData!$A$2:$A$7396,TransactionAnalysis!O3572,TransactionData!$M$2:$M$7396)</f>
        <v>3</v>
      </c>
    </row>
    <row r="3573" spans="15:16" x14ac:dyDescent="0.35">
      <c r="O3573">
        <v>290781</v>
      </c>
      <c r="P3573" s="10">
        <f>SUMIF(TransactionData!$A$2:$A$7396,TransactionAnalysis!O3573,TransactionData!$M$2:$M$7396)</f>
        <v>4.25</v>
      </c>
    </row>
    <row r="3574" spans="15:16" x14ac:dyDescent="0.35">
      <c r="O3574">
        <v>290780</v>
      </c>
      <c r="P3574" s="10">
        <f>SUMIF(TransactionData!$A$2:$A$7396,TransactionAnalysis!O3574,TransactionData!$M$2:$M$7396)</f>
        <v>5.5</v>
      </c>
    </row>
    <row r="3575" spans="15:16" x14ac:dyDescent="0.35">
      <c r="O3575">
        <v>290779</v>
      </c>
      <c r="P3575" s="10">
        <f>SUMIF(TransactionData!$A$2:$A$7396,TransactionAnalysis!O3575,TransactionData!$M$2:$M$7396)</f>
        <v>4.25</v>
      </c>
    </row>
    <row r="3576" spans="15:16" x14ac:dyDescent="0.35">
      <c r="O3576">
        <v>290777</v>
      </c>
      <c r="P3576" s="10">
        <f>SUMIF(TransactionData!$A$2:$A$7396,TransactionAnalysis!O3576,TransactionData!$M$2:$M$7396)</f>
        <v>26.95</v>
      </c>
    </row>
    <row r="3577" spans="15:16" x14ac:dyDescent="0.35">
      <c r="O3577">
        <v>290776</v>
      </c>
      <c r="P3577" s="10">
        <f>SUMIF(TransactionData!$A$2:$A$7396,TransactionAnalysis!O3577,TransactionData!$M$2:$M$7396)</f>
        <v>4.5</v>
      </c>
    </row>
    <row r="3578" spans="15:16" x14ac:dyDescent="0.35">
      <c r="O3578">
        <v>290775</v>
      </c>
      <c r="P3578" s="10">
        <f>SUMIF(TransactionData!$A$2:$A$7396,TransactionAnalysis!O3578,TransactionData!$M$2:$M$7396)</f>
        <v>3.5</v>
      </c>
    </row>
    <row r="3579" spans="15:16" x14ac:dyDescent="0.35">
      <c r="O3579">
        <v>290774</v>
      </c>
      <c r="P3579" s="10">
        <f>SUMIF(TransactionData!$A$2:$A$7396,TransactionAnalysis!O3579,TransactionData!$M$2:$M$7396)</f>
        <v>3.5</v>
      </c>
    </row>
    <row r="3580" spans="15:16" x14ac:dyDescent="0.35">
      <c r="O3580">
        <v>290773</v>
      </c>
      <c r="P3580" s="10">
        <f>SUMIF(TransactionData!$A$2:$A$7396,TransactionAnalysis!O3580,TransactionData!$M$2:$M$7396)</f>
        <v>3.75</v>
      </c>
    </row>
    <row r="3581" spans="15:16" x14ac:dyDescent="0.35">
      <c r="O3581">
        <v>290772</v>
      </c>
      <c r="P3581" s="10">
        <f>SUMIF(TransactionData!$A$2:$A$7396,TransactionAnalysis!O3581,TransactionData!$M$2:$M$7396)</f>
        <v>3</v>
      </c>
    </row>
    <row r="3582" spans="15:16" x14ac:dyDescent="0.35">
      <c r="O3582">
        <v>290771</v>
      </c>
      <c r="P3582" s="10">
        <f>SUMIF(TransactionData!$A$2:$A$7396,TransactionAnalysis!O3582,TransactionData!$M$2:$M$7396)</f>
        <v>18.45</v>
      </c>
    </row>
    <row r="3583" spans="15:16" x14ac:dyDescent="0.35">
      <c r="O3583">
        <v>290769</v>
      </c>
      <c r="P3583" s="10">
        <f>SUMIF(TransactionData!$A$2:$A$7396,TransactionAnalysis!O3583,TransactionData!$M$2:$M$7396)</f>
        <v>2.5</v>
      </c>
    </row>
    <row r="3584" spans="15:16" x14ac:dyDescent="0.35">
      <c r="O3584">
        <v>290767</v>
      </c>
      <c r="P3584" s="10">
        <f>SUMIF(TransactionData!$A$2:$A$7396,TransactionAnalysis!O3584,TransactionData!$M$2:$M$7396)</f>
        <v>3.5</v>
      </c>
    </row>
    <row r="3585" spans="15:16" x14ac:dyDescent="0.35">
      <c r="O3585">
        <v>290766</v>
      </c>
      <c r="P3585" s="10">
        <f>SUMIF(TransactionData!$A$2:$A$7396,TransactionAnalysis!O3585,TransactionData!$M$2:$M$7396)</f>
        <v>7</v>
      </c>
    </row>
    <row r="3586" spans="15:16" x14ac:dyDescent="0.35">
      <c r="O3586">
        <v>290765</v>
      </c>
      <c r="P3586" s="10">
        <f>SUMIF(TransactionData!$A$2:$A$7396,TransactionAnalysis!O3586,TransactionData!$M$2:$M$7396)</f>
        <v>3.75</v>
      </c>
    </row>
    <row r="3587" spans="15:16" x14ac:dyDescent="0.35">
      <c r="O3587">
        <v>290763</v>
      </c>
      <c r="P3587" s="10">
        <f>SUMIF(TransactionData!$A$2:$A$7396,TransactionAnalysis!O3587,TransactionData!$M$2:$M$7396)</f>
        <v>4.75</v>
      </c>
    </row>
    <row r="3588" spans="15:16" x14ac:dyDescent="0.35">
      <c r="O3588">
        <v>290762</v>
      </c>
      <c r="P3588" s="10">
        <f>SUMIF(TransactionData!$A$2:$A$7396,TransactionAnalysis!O3588,TransactionData!$M$2:$M$7396)</f>
        <v>5.25</v>
      </c>
    </row>
    <row r="3589" spans="15:16" x14ac:dyDescent="0.35">
      <c r="O3589">
        <v>290761</v>
      </c>
      <c r="P3589" s="10">
        <f>SUMIF(TransactionData!$A$2:$A$7396,TransactionAnalysis!O3589,TransactionData!$M$2:$M$7396)</f>
        <v>3.5</v>
      </c>
    </row>
    <row r="3590" spans="15:16" x14ac:dyDescent="0.35">
      <c r="O3590">
        <v>290760</v>
      </c>
      <c r="P3590" s="10">
        <f>SUMIF(TransactionData!$A$2:$A$7396,TransactionAnalysis!O3590,TransactionData!$M$2:$M$7396)</f>
        <v>3.5</v>
      </c>
    </row>
    <row r="3591" spans="15:16" x14ac:dyDescent="0.35">
      <c r="O3591">
        <v>290759</v>
      </c>
      <c r="P3591" s="10">
        <f>SUMIF(TransactionData!$A$2:$A$7396,TransactionAnalysis!O3591,TransactionData!$M$2:$M$7396)</f>
        <v>4.75</v>
      </c>
    </row>
    <row r="3592" spans="15:16" x14ac:dyDescent="0.35">
      <c r="O3592">
        <v>290756</v>
      </c>
      <c r="P3592" s="10">
        <f>SUMIF(TransactionData!$A$2:$A$7396,TransactionAnalysis!O3592,TransactionData!$M$2:$M$7396)</f>
        <v>1.25</v>
      </c>
    </row>
    <row r="3593" spans="15:16" x14ac:dyDescent="0.35">
      <c r="O3593">
        <v>290754</v>
      </c>
      <c r="P3593" s="10">
        <f>SUMIF(TransactionData!$A$2:$A$7396,TransactionAnalysis!O3593,TransactionData!$M$2:$M$7396)</f>
        <v>11.75</v>
      </c>
    </row>
    <row r="3594" spans="15:16" x14ac:dyDescent="0.35">
      <c r="O3594">
        <v>290753</v>
      </c>
      <c r="P3594" s="10">
        <f>SUMIF(TransactionData!$A$2:$A$7396,TransactionAnalysis!O3594,TransactionData!$M$2:$M$7396)</f>
        <v>2.25</v>
      </c>
    </row>
    <row r="3595" spans="15:16" x14ac:dyDescent="0.35">
      <c r="O3595">
        <v>290752</v>
      </c>
      <c r="P3595" s="10">
        <f>SUMIF(TransactionData!$A$2:$A$7396,TransactionAnalysis!O3595,TransactionData!$M$2:$M$7396)</f>
        <v>4.75</v>
      </c>
    </row>
    <row r="3596" spans="15:16" x14ac:dyDescent="0.35">
      <c r="O3596">
        <v>290751</v>
      </c>
      <c r="P3596" s="10">
        <f>SUMIF(TransactionData!$A$2:$A$7396,TransactionAnalysis!O3596,TransactionData!$M$2:$M$7396)</f>
        <v>12.75</v>
      </c>
    </row>
    <row r="3597" spans="15:16" x14ac:dyDescent="0.35">
      <c r="O3597">
        <v>290750</v>
      </c>
      <c r="P3597" s="10">
        <f>SUMIF(TransactionData!$A$2:$A$7396,TransactionAnalysis!O3597,TransactionData!$M$2:$M$7396)</f>
        <v>3.5</v>
      </c>
    </row>
    <row r="3598" spans="15:16" x14ac:dyDescent="0.35">
      <c r="O3598">
        <v>290748</v>
      </c>
      <c r="P3598" s="10">
        <f>SUMIF(TransactionData!$A$2:$A$7396,TransactionAnalysis!O3598,TransactionData!$M$2:$M$7396)</f>
        <v>3.5</v>
      </c>
    </row>
    <row r="3599" spans="15:16" x14ac:dyDescent="0.35">
      <c r="O3599">
        <v>290747</v>
      </c>
      <c r="P3599" s="10">
        <f>SUMIF(TransactionData!$A$2:$A$7396,TransactionAnalysis!O3599,TransactionData!$M$2:$M$7396)</f>
        <v>2.25</v>
      </c>
    </row>
    <row r="3600" spans="15:16" x14ac:dyDescent="0.35">
      <c r="O3600">
        <v>290746</v>
      </c>
      <c r="P3600" s="10">
        <f>SUMIF(TransactionData!$A$2:$A$7396,TransactionAnalysis!O3600,TransactionData!$M$2:$M$7396)</f>
        <v>6.5</v>
      </c>
    </row>
    <row r="3601" spans="15:16" x14ac:dyDescent="0.35">
      <c r="O3601">
        <v>290745</v>
      </c>
      <c r="P3601" s="10">
        <f>SUMIF(TransactionData!$A$2:$A$7396,TransactionAnalysis!O3601,TransactionData!$M$2:$M$7396)</f>
        <v>5.5</v>
      </c>
    </row>
    <row r="3602" spans="15:16" x14ac:dyDescent="0.35">
      <c r="O3602">
        <v>290744</v>
      </c>
      <c r="P3602" s="10">
        <f>SUMIF(TransactionData!$A$2:$A$7396,TransactionAnalysis!O3602,TransactionData!$M$2:$M$7396)</f>
        <v>3.75</v>
      </c>
    </row>
    <row r="3603" spans="15:16" x14ac:dyDescent="0.35">
      <c r="O3603">
        <v>290743</v>
      </c>
      <c r="P3603" s="10">
        <f>SUMIF(TransactionData!$A$2:$A$7396,TransactionAnalysis!O3603,TransactionData!$M$2:$M$7396)</f>
        <v>4.25</v>
      </c>
    </row>
    <row r="3604" spans="15:16" x14ac:dyDescent="0.35">
      <c r="O3604">
        <v>290742</v>
      </c>
      <c r="P3604" s="10">
        <f>SUMIF(TransactionData!$A$2:$A$7396,TransactionAnalysis!O3604,TransactionData!$M$2:$M$7396)</f>
        <v>4.25</v>
      </c>
    </row>
    <row r="3605" spans="15:16" x14ac:dyDescent="0.35">
      <c r="O3605">
        <v>290741</v>
      </c>
      <c r="P3605" s="10">
        <f>SUMIF(TransactionData!$A$2:$A$7396,TransactionAnalysis!O3605,TransactionData!$M$2:$M$7396)</f>
        <v>37.950000000000003</v>
      </c>
    </row>
    <row r="3606" spans="15:16" x14ac:dyDescent="0.35">
      <c r="O3606">
        <v>290740</v>
      </c>
      <c r="P3606" s="10">
        <f>SUMIF(TransactionData!$A$2:$A$7396,TransactionAnalysis!O3606,TransactionData!$M$2:$M$7396)</f>
        <v>7.25</v>
      </c>
    </row>
    <row r="3607" spans="15:16" x14ac:dyDescent="0.35">
      <c r="O3607">
        <v>290739</v>
      </c>
      <c r="P3607" s="10">
        <f>SUMIF(TransactionData!$A$2:$A$7396,TransactionAnalysis!O3607,TransactionData!$M$2:$M$7396)</f>
        <v>14.95</v>
      </c>
    </row>
    <row r="3608" spans="15:16" x14ac:dyDescent="0.35">
      <c r="O3608">
        <v>290737</v>
      </c>
      <c r="P3608" s="10">
        <f>SUMIF(TransactionData!$A$2:$A$7396,TransactionAnalysis!O3608,TransactionData!$M$2:$M$7396)</f>
        <v>10.25</v>
      </c>
    </row>
    <row r="3609" spans="15:16" x14ac:dyDescent="0.35">
      <c r="O3609">
        <v>290736</v>
      </c>
      <c r="P3609" s="10">
        <f>SUMIF(TransactionData!$A$2:$A$7396,TransactionAnalysis!O3609,TransactionData!$M$2:$M$7396)</f>
        <v>12.95</v>
      </c>
    </row>
    <row r="3610" spans="15:16" x14ac:dyDescent="0.35">
      <c r="O3610">
        <v>290734</v>
      </c>
      <c r="P3610" s="10">
        <f>SUMIF(TransactionData!$A$2:$A$7396,TransactionAnalysis!O3610,TransactionData!$M$2:$M$7396)</f>
        <v>3.75</v>
      </c>
    </row>
    <row r="3611" spans="15:16" x14ac:dyDescent="0.35">
      <c r="O3611">
        <v>290733</v>
      </c>
      <c r="P3611" s="10">
        <f>SUMIF(TransactionData!$A$2:$A$7396,TransactionAnalysis!O3611,TransactionData!$M$2:$M$7396)</f>
        <v>3.75</v>
      </c>
    </row>
    <row r="3612" spans="15:16" x14ac:dyDescent="0.35">
      <c r="O3612">
        <v>290732</v>
      </c>
      <c r="P3612" s="10">
        <f>SUMIF(TransactionData!$A$2:$A$7396,TransactionAnalysis!O3612,TransactionData!$M$2:$M$7396)</f>
        <v>4.25</v>
      </c>
    </row>
    <row r="3613" spans="15:16" x14ac:dyDescent="0.35">
      <c r="O3613">
        <v>290731</v>
      </c>
      <c r="P3613" s="10">
        <f>SUMIF(TransactionData!$A$2:$A$7396,TransactionAnalysis!O3613,TransactionData!$M$2:$M$7396)</f>
        <v>3.5</v>
      </c>
    </row>
    <row r="3614" spans="15:16" x14ac:dyDescent="0.35">
      <c r="O3614">
        <v>290730</v>
      </c>
      <c r="P3614" s="10">
        <f>SUMIF(TransactionData!$A$2:$A$7396,TransactionAnalysis!O3614,TransactionData!$M$2:$M$7396)</f>
        <v>3.75</v>
      </c>
    </row>
    <row r="3615" spans="15:16" x14ac:dyDescent="0.35">
      <c r="O3615">
        <v>290728</v>
      </c>
      <c r="P3615" s="10">
        <f>SUMIF(TransactionData!$A$2:$A$7396,TransactionAnalysis!O3615,TransactionData!$M$2:$M$7396)</f>
        <v>4.25</v>
      </c>
    </row>
    <row r="3616" spans="15:16" x14ac:dyDescent="0.35">
      <c r="O3616">
        <v>290727</v>
      </c>
      <c r="P3616" s="10">
        <f>SUMIF(TransactionData!$A$2:$A$7396,TransactionAnalysis!O3616,TransactionData!$M$2:$M$7396)</f>
        <v>4.75</v>
      </c>
    </row>
    <row r="3617" spans="15:16" x14ac:dyDescent="0.35">
      <c r="O3617">
        <v>290726</v>
      </c>
      <c r="P3617" s="10">
        <f>SUMIF(TransactionData!$A$2:$A$7396,TransactionAnalysis!O3617,TransactionData!$M$2:$M$7396)</f>
        <v>9</v>
      </c>
    </row>
    <row r="3618" spans="15:16" x14ac:dyDescent="0.35">
      <c r="O3618">
        <v>290725</v>
      </c>
      <c r="P3618" s="10">
        <f>SUMIF(TransactionData!$A$2:$A$7396,TransactionAnalysis!O3618,TransactionData!$M$2:$M$7396)</f>
        <v>3.75</v>
      </c>
    </row>
    <row r="3619" spans="15:16" x14ac:dyDescent="0.35">
      <c r="O3619">
        <v>290723</v>
      </c>
      <c r="P3619" s="10">
        <f>SUMIF(TransactionData!$A$2:$A$7396,TransactionAnalysis!O3619,TransactionData!$M$2:$M$7396)</f>
        <v>4.25</v>
      </c>
    </row>
    <row r="3620" spans="15:16" x14ac:dyDescent="0.35">
      <c r="O3620">
        <v>290722</v>
      </c>
      <c r="P3620" s="10">
        <f>SUMIF(TransactionData!$A$2:$A$7396,TransactionAnalysis!O3620,TransactionData!$M$2:$M$7396)</f>
        <v>3.75</v>
      </c>
    </row>
    <row r="3621" spans="15:16" x14ac:dyDescent="0.35">
      <c r="O3621">
        <v>290721</v>
      </c>
      <c r="P3621" s="10">
        <f>SUMIF(TransactionData!$A$2:$A$7396,TransactionAnalysis!O3621,TransactionData!$M$2:$M$7396)</f>
        <v>3.5</v>
      </c>
    </row>
    <row r="3622" spans="15:16" x14ac:dyDescent="0.35">
      <c r="O3622">
        <v>290720</v>
      </c>
      <c r="P3622" s="10">
        <f>SUMIF(TransactionData!$A$2:$A$7396,TransactionAnalysis!O3622,TransactionData!$M$2:$M$7396)</f>
        <v>3</v>
      </c>
    </row>
    <row r="3623" spans="15:16" x14ac:dyDescent="0.35">
      <c r="O3623">
        <v>290719</v>
      </c>
      <c r="P3623" s="10">
        <f>SUMIF(TransactionData!$A$2:$A$7396,TransactionAnalysis!O3623,TransactionData!$M$2:$M$7396)</f>
        <v>3.5</v>
      </c>
    </row>
    <row r="3624" spans="15:16" x14ac:dyDescent="0.35">
      <c r="O3624">
        <v>290718</v>
      </c>
      <c r="P3624" s="10">
        <f>SUMIF(TransactionData!$A$2:$A$7396,TransactionAnalysis!O3624,TransactionData!$M$2:$M$7396)</f>
        <v>2.25</v>
      </c>
    </row>
    <row r="3625" spans="15:16" x14ac:dyDescent="0.35">
      <c r="O3625">
        <v>290717</v>
      </c>
      <c r="P3625" s="10">
        <f>SUMIF(TransactionData!$A$2:$A$7396,TransactionAnalysis!O3625,TransactionData!$M$2:$M$7396)</f>
        <v>4.75</v>
      </c>
    </row>
    <row r="3626" spans="15:16" x14ac:dyDescent="0.35">
      <c r="O3626">
        <v>290716</v>
      </c>
      <c r="P3626" s="10">
        <f>SUMIF(TransactionData!$A$2:$A$7396,TransactionAnalysis!O3626,TransactionData!$M$2:$M$7396)</f>
        <v>10.75</v>
      </c>
    </row>
    <row r="3627" spans="15:16" x14ac:dyDescent="0.35">
      <c r="O3627">
        <v>290715</v>
      </c>
      <c r="P3627" s="10">
        <f>SUMIF(TransactionData!$A$2:$A$7396,TransactionAnalysis!O3627,TransactionData!$M$2:$M$7396)</f>
        <v>3.5</v>
      </c>
    </row>
    <row r="3628" spans="15:16" x14ac:dyDescent="0.35">
      <c r="O3628">
        <v>290714</v>
      </c>
      <c r="P3628" s="10">
        <f>SUMIF(TransactionData!$A$2:$A$7396,TransactionAnalysis!O3628,TransactionData!$M$2:$M$7396)</f>
        <v>4.25</v>
      </c>
    </row>
    <row r="3629" spans="15:16" x14ac:dyDescent="0.35">
      <c r="O3629">
        <v>290713</v>
      </c>
      <c r="P3629" s="10">
        <f>SUMIF(TransactionData!$A$2:$A$7396,TransactionAnalysis!O3629,TransactionData!$M$2:$M$7396)</f>
        <v>8.25</v>
      </c>
    </row>
    <row r="3630" spans="15:16" x14ac:dyDescent="0.35">
      <c r="O3630">
        <v>290712</v>
      </c>
      <c r="P3630" s="10">
        <f>SUMIF(TransactionData!$A$2:$A$7396,TransactionAnalysis!O3630,TransactionData!$M$2:$M$7396)</f>
        <v>5.5</v>
      </c>
    </row>
    <row r="3631" spans="15:16" x14ac:dyDescent="0.35">
      <c r="O3631">
        <v>290711</v>
      </c>
      <c r="P3631" s="10">
        <f>SUMIF(TransactionData!$A$2:$A$7396,TransactionAnalysis!O3631,TransactionData!$M$2:$M$7396)</f>
        <v>4.25</v>
      </c>
    </row>
    <row r="3632" spans="15:16" x14ac:dyDescent="0.35">
      <c r="O3632">
        <v>290710</v>
      </c>
      <c r="P3632" s="10">
        <f>SUMIF(TransactionData!$A$2:$A$7396,TransactionAnalysis!O3632,TransactionData!$M$2:$M$7396)</f>
        <v>3.75</v>
      </c>
    </row>
    <row r="3633" spans="15:16" x14ac:dyDescent="0.35">
      <c r="O3633">
        <v>290707</v>
      </c>
      <c r="P3633" s="10">
        <f>SUMIF(TransactionData!$A$2:$A$7396,TransactionAnalysis!O3633,TransactionData!$M$2:$M$7396)</f>
        <v>7</v>
      </c>
    </row>
    <row r="3634" spans="15:16" x14ac:dyDescent="0.35">
      <c r="O3634">
        <v>290705</v>
      </c>
      <c r="P3634" s="10">
        <f>SUMIF(TransactionData!$A$2:$A$7396,TransactionAnalysis!O3634,TransactionData!$M$2:$M$7396)</f>
        <v>4.75</v>
      </c>
    </row>
    <row r="3635" spans="15:16" x14ac:dyDescent="0.35">
      <c r="O3635">
        <v>290704</v>
      </c>
      <c r="P3635" s="10">
        <f>SUMIF(TransactionData!$A$2:$A$7396,TransactionAnalysis!O3635,TransactionData!$M$2:$M$7396)</f>
        <v>9</v>
      </c>
    </row>
    <row r="3636" spans="15:16" x14ac:dyDescent="0.35">
      <c r="O3636">
        <v>290703</v>
      </c>
      <c r="P3636" s="10">
        <f>SUMIF(TransactionData!$A$2:$A$7396,TransactionAnalysis!O3636,TransactionData!$M$2:$M$7396)</f>
        <v>2.25</v>
      </c>
    </row>
    <row r="3637" spans="15:16" x14ac:dyDescent="0.35">
      <c r="O3637">
        <v>290701</v>
      </c>
      <c r="P3637" s="10">
        <f>SUMIF(TransactionData!$A$2:$A$7396,TransactionAnalysis!O3637,TransactionData!$M$2:$M$7396)</f>
        <v>3.75</v>
      </c>
    </row>
    <row r="3638" spans="15:16" x14ac:dyDescent="0.35">
      <c r="O3638">
        <v>290700</v>
      </c>
      <c r="P3638" s="10">
        <f>SUMIF(TransactionData!$A$2:$A$7396,TransactionAnalysis!O3638,TransactionData!$M$2:$M$7396)</f>
        <v>3.75</v>
      </c>
    </row>
    <row r="3639" spans="15:16" x14ac:dyDescent="0.35">
      <c r="O3639">
        <v>290698</v>
      </c>
      <c r="P3639" s="10">
        <f>SUMIF(TransactionData!$A$2:$A$7396,TransactionAnalysis!O3639,TransactionData!$M$2:$M$7396)</f>
        <v>5.75</v>
      </c>
    </row>
    <row r="3640" spans="15:16" x14ac:dyDescent="0.35">
      <c r="O3640">
        <v>290697</v>
      </c>
      <c r="P3640" s="10">
        <f>SUMIF(TransactionData!$A$2:$A$7396,TransactionAnalysis!O3640,TransactionData!$M$2:$M$7396)</f>
        <v>3.75</v>
      </c>
    </row>
    <row r="3641" spans="15:16" x14ac:dyDescent="0.35">
      <c r="O3641">
        <v>290696</v>
      </c>
      <c r="P3641" s="10">
        <f>SUMIF(TransactionData!$A$2:$A$7396,TransactionAnalysis!O3641,TransactionData!$M$2:$M$7396)</f>
        <v>1.25</v>
      </c>
    </row>
    <row r="3642" spans="15:16" x14ac:dyDescent="0.35">
      <c r="O3642">
        <v>290695</v>
      </c>
      <c r="P3642" s="10">
        <f>SUMIF(TransactionData!$A$2:$A$7396,TransactionAnalysis!O3642,TransactionData!$M$2:$M$7396)</f>
        <v>5.5</v>
      </c>
    </row>
    <row r="3643" spans="15:16" x14ac:dyDescent="0.35">
      <c r="O3643">
        <v>290694</v>
      </c>
      <c r="P3643" s="10">
        <f>SUMIF(TransactionData!$A$2:$A$7396,TransactionAnalysis!O3643,TransactionData!$M$2:$M$7396)</f>
        <v>3.75</v>
      </c>
    </row>
    <row r="3644" spans="15:16" x14ac:dyDescent="0.35">
      <c r="O3644">
        <v>290693</v>
      </c>
      <c r="P3644" s="10">
        <f>SUMIF(TransactionData!$A$2:$A$7396,TransactionAnalysis!O3644,TransactionData!$M$2:$M$7396)</f>
        <v>3.75</v>
      </c>
    </row>
    <row r="3645" spans="15:16" x14ac:dyDescent="0.35">
      <c r="O3645">
        <v>290692</v>
      </c>
      <c r="P3645" s="10">
        <f>SUMIF(TransactionData!$A$2:$A$7396,TransactionAnalysis!O3645,TransactionData!$M$2:$M$7396)</f>
        <v>4.75</v>
      </c>
    </row>
    <row r="3646" spans="15:16" x14ac:dyDescent="0.35">
      <c r="O3646">
        <v>290691</v>
      </c>
      <c r="P3646" s="10">
        <f>SUMIF(TransactionData!$A$2:$A$7396,TransactionAnalysis!O3646,TransactionData!$M$2:$M$7396)</f>
        <v>1.25</v>
      </c>
    </row>
    <row r="3647" spans="15:16" x14ac:dyDescent="0.35">
      <c r="O3647">
        <v>290690</v>
      </c>
      <c r="P3647" s="10">
        <f>SUMIF(TransactionData!$A$2:$A$7396,TransactionAnalysis!O3647,TransactionData!$M$2:$M$7396)</f>
        <v>2.5</v>
      </c>
    </row>
    <row r="3648" spans="15:16" x14ac:dyDescent="0.35">
      <c r="O3648">
        <v>290688</v>
      </c>
      <c r="P3648" s="10">
        <f>SUMIF(TransactionData!$A$2:$A$7396,TransactionAnalysis!O3648,TransactionData!$M$2:$M$7396)</f>
        <v>25.2</v>
      </c>
    </row>
    <row r="3649" spans="15:16" x14ac:dyDescent="0.35">
      <c r="O3649">
        <v>290687</v>
      </c>
      <c r="P3649" s="10">
        <f>SUMIF(TransactionData!$A$2:$A$7396,TransactionAnalysis!O3649,TransactionData!$M$2:$M$7396)</f>
        <v>7.75</v>
      </c>
    </row>
    <row r="3650" spans="15:16" x14ac:dyDescent="0.35">
      <c r="O3650">
        <v>290686</v>
      </c>
      <c r="P3650" s="10">
        <f>SUMIF(TransactionData!$A$2:$A$7396,TransactionAnalysis!O3650,TransactionData!$M$2:$M$7396)</f>
        <v>8</v>
      </c>
    </row>
    <row r="3651" spans="15:16" x14ac:dyDescent="0.35">
      <c r="O3651">
        <v>290684</v>
      </c>
      <c r="P3651" s="10">
        <f>SUMIF(TransactionData!$A$2:$A$7396,TransactionAnalysis!O3651,TransactionData!$M$2:$M$7396)</f>
        <v>3</v>
      </c>
    </row>
    <row r="3652" spans="15:16" x14ac:dyDescent="0.35">
      <c r="O3652">
        <v>290683</v>
      </c>
      <c r="P3652" s="10">
        <f>SUMIF(TransactionData!$A$2:$A$7396,TransactionAnalysis!O3652,TransactionData!$M$2:$M$7396)</f>
        <v>3.5</v>
      </c>
    </row>
    <row r="3653" spans="15:16" x14ac:dyDescent="0.35">
      <c r="O3653">
        <v>290682</v>
      </c>
      <c r="P3653" s="10">
        <f>SUMIF(TransactionData!$A$2:$A$7396,TransactionAnalysis!O3653,TransactionData!$M$2:$M$7396)</f>
        <v>14.25</v>
      </c>
    </row>
    <row r="3654" spans="15:16" x14ac:dyDescent="0.35">
      <c r="O3654">
        <v>290681</v>
      </c>
      <c r="P3654" s="10">
        <f>SUMIF(TransactionData!$A$2:$A$7396,TransactionAnalysis!O3654,TransactionData!$M$2:$M$7396)</f>
        <v>3.75</v>
      </c>
    </row>
    <row r="3655" spans="15:16" x14ac:dyDescent="0.35">
      <c r="O3655">
        <v>290680</v>
      </c>
      <c r="P3655" s="10">
        <f>SUMIF(TransactionData!$A$2:$A$7396,TransactionAnalysis!O3655,TransactionData!$M$2:$M$7396)</f>
        <v>4.75</v>
      </c>
    </row>
    <row r="3656" spans="15:16" x14ac:dyDescent="0.35">
      <c r="O3656">
        <v>290678</v>
      </c>
      <c r="P3656" s="10">
        <f>SUMIF(TransactionData!$A$2:$A$7396,TransactionAnalysis!O3656,TransactionData!$M$2:$M$7396)</f>
        <v>12.95</v>
      </c>
    </row>
    <row r="3657" spans="15:16" x14ac:dyDescent="0.35">
      <c r="O3657">
        <v>290677</v>
      </c>
      <c r="P3657" s="10">
        <f>SUMIF(TransactionData!$A$2:$A$7396,TransactionAnalysis!O3657,TransactionData!$M$2:$M$7396)</f>
        <v>5.5</v>
      </c>
    </row>
    <row r="3658" spans="15:16" x14ac:dyDescent="0.35">
      <c r="O3658">
        <v>290676</v>
      </c>
      <c r="P3658" s="10">
        <f>SUMIF(TransactionData!$A$2:$A$7396,TransactionAnalysis!O3658,TransactionData!$M$2:$M$7396)</f>
        <v>3.5</v>
      </c>
    </row>
    <row r="3659" spans="15:16" x14ac:dyDescent="0.35">
      <c r="O3659">
        <v>290675</v>
      </c>
      <c r="P3659" s="10">
        <f>SUMIF(TransactionData!$A$2:$A$7396,TransactionAnalysis!O3659,TransactionData!$M$2:$M$7396)</f>
        <v>2.25</v>
      </c>
    </row>
    <row r="3660" spans="15:16" x14ac:dyDescent="0.35">
      <c r="O3660">
        <v>290674</v>
      </c>
      <c r="P3660" s="10">
        <f>SUMIF(TransactionData!$A$2:$A$7396,TransactionAnalysis!O3660,TransactionData!$M$2:$M$7396)</f>
        <v>4.75</v>
      </c>
    </row>
    <row r="3661" spans="15:16" x14ac:dyDescent="0.35">
      <c r="O3661">
        <v>290671</v>
      </c>
      <c r="P3661" s="10">
        <f>SUMIF(TransactionData!$A$2:$A$7396,TransactionAnalysis!O3661,TransactionData!$M$2:$M$7396)</f>
        <v>3.5</v>
      </c>
    </row>
    <row r="3662" spans="15:16" x14ac:dyDescent="0.35">
      <c r="O3662">
        <v>290670</v>
      </c>
      <c r="P3662" s="10">
        <f>SUMIF(TransactionData!$A$2:$A$7396,TransactionAnalysis!O3662,TransactionData!$M$2:$M$7396)</f>
        <v>14.95</v>
      </c>
    </row>
    <row r="3663" spans="15:16" x14ac:dyDescent="0.35">
      <c r="O3663">
        <v>290669</v>
      </c>
      <c r="P3663" s="10">
        <f>SUMIF(TransactionData!$A$2:$A$7396,TransactionAnalysis!O3663,TransactionData!$M$2:$M$7396)</f>
        <v>6.5</v>
      </c>
    </row>
    <row r="3664" spans="15:16" x14ac:dyDescent="0.35">
      <c r="O3664">
        <v>290667</v>
      </c>
      <c r="P3664" s="10">
        <f>SUMIF(TransactionData!$A$2:$A$7396,TransactionAnalysis!O3664,TransactionData!$M$2:$M$7396)</f>
        <v>5</v>
      </c>
    </row>
    <row r="3665" spans="15:16" x14ac:dyDescent="0.35">
      <c r="O3665">
        <v>290666</v>
      </c>
      <c r="P3665" s="10">
        <f>SUMIF(TransactionData!$A$2:$A$7396,TransactionAnalysis!O3665,TransactionData!$M$2:$M$7396)</f>
        <v>3.75</v>
      </c>
    </row>
    <row r="3666" spans="15:16" x14ac:dyDescent="0.35">
      <c r="O3666">
        <v>290665</v>
      </c>
      <c r="P3666" s="10">
        <f>SUMIF(TransactionData!$A$2:$A$7396,TransactionAnalysis!O3666,TransactionData!$M$2:$M$7396)</f>
        <v>3.5</v>
      </c>
    </row>
    <row r="3667" spans="15:16" x14ac:dyDescent="0.35">
      <c r="O3667">
        <v>290664</v>
      </c>
      <c r="P3667" s="10">
        <f>SUMIF(TransactionData!$A$2:$A$7396,TransactionAnalysis!O3667,TransactionData!$M$2:$M$7396)</f>
        <v>3.5</v>
      </c>
    </row>
    <row r="3668" spans="15:16" x14ac:dyDescent="0.35">
      <c r="O3668">
        <v>290663</v>
      </c>
      <c r="P3668" s="10">
        <f>SUMIF(TransactionData!$A$2:$A$7396,TransactionAnalysis!O3668,TransactionData!$M$2:$M$7396)</f>
        <v>3.5</v>
      </c>
    </row>
    <row r="3669" spans="15:16" x14ac:dyDescent="0.35">
      <c r="O3669">
        <v>290662</v>
      </c>
      <c r="P3669" s="10">
        <f>SUMIF(TransactionData!$A$2:$A$7396,TransactionAnalysis!O3669,TransactionData!$M$2:$M$7396)</f>
        <v>3.5</v>
      </c>
    </row>
    <row r="3670" spans="15:16" x14ac:dyDescent="0.35">
      <c r="O3670">
        <v>290661</v>
      </c>
      <c r="P3670" s="10">
        <f>SUMIF(TransactionData!$A$2:$A$7396,TransactionAnalysis!O3670,TransactionData!$M$2:$M$7396)</f>
        <v>5.75</v>
      </c>
    </row>
    <row r="3671" spans="15:16" x14ac:dyDescent="0.35">
      <c r="O3671">
        <v>290660</v>
      </c>
      <c r="P3671" s="10">
        <f>SUMIF(TransactionData!$A$2:$A$7396,TransactionAnalysis!O3671,TransactionData!$M$2:$M$7396)</f>
        <v>2.75</v>
      </c>
    </row>
    <row r="3672" spans="15:16" x14ac:dyDescent="0.35">
      <c r="O3672">
        <v>290659</v>
      </c>
      <c r="P3672" s="10">
        <f>SUMIF(TransactionData!$A$2:$A$7396,TransactionAnalysis!O3672,TransactionData!$M$2:$M$7396)</f>
        <v>2.75</v>
      </c>
    </row>
    <row r="3673" spans="15:16" x14ac:dyDescent="0.35">
      <c r="O3673">
        <v>290658</v>
      </c>
      <c r="P3673" s="10">
        <f>SUMIF(TransactionData!$A$2:$A$7396,TransactionAnalysis!O3673,TransactionData!$M$2:$M$7396)</f>
        <v>2.75</v>
      </c>
    </row>
    <row r="3674" spans="15:16" x14ac:dyDescent="0.35">
      <c r="O3674">
        <v>290657</v>
      </c>
      <c r="P3674" s="10">
        <f>SUMIF(TransactionData!$A$2:$A$7396,TransactionAnalysis!O3674,TransactionData!$M$2:$M$7396)</f>
        <v>4</v>
      </c>
    </row>
    <row r="3675" spans="15:16" x14ac:dyDescent="0.35">
      <c r="O3675">
        <v>290656</v>
      </c>
      <c r="P3675" s="10">
        <f>SUMIF(TransactionData!$A$2:$A$7396,TransactionAnalysis!O3675,TransactionData!$M$2:$M$7396)</f>
        <v>2</v>
      </c>
    </row>
    <row r="3676" spans="15:16" x14ac:dyDescent="0.35">
      <c r="O3676">
        <v>290655</v>
      </c>
      <c r="P3676" s="10">
        <f>SUMIF(TransactionData!$A$2:$A$7396,TransactionAnalysis!O3676,TransactionData!$M$2:$M$7396)</f>
        <v>4</v>
      </c>
    </row>
    <row r="3677" spans="15:16" x14ac:dyDescent="0.35">
      <c r="O3677">
        <v>290654</v>
      </c>
      <c r="P3677" s="10">
        <f>SUMIF(TransactionData!$A$2:$A$7396,TransactionAnalysis!O3677,TransactionData!$M$2:$M$7396)</f>
        <v>5.75</v>
      </c>
    </row>
    <row r="3678" spans="15:16" x14ac:dyDescent="0.35">
      <c r="O3678">
        <v>290653</v>
      </c>
      <c r="P3678" s="10">
        <f>SUMIF(TransactionData!$A$2:$A$7396,TransactionAnalysis!O3678,TransactionData!$M$2:$M$7396)</f>
        <v>5.75</v>
      </c>
    </row>
    <row r="3679" spans="15:16" x14ac:dyDescent="0.35">
      <c r="O3679">
        <v>290652</v>
      </c>
      <c r="P3679" s="10">
        <f>SUMIF(TransactionData!$A$2:$A$7396,TransactionAnalysis!O3679,TransactionData!$M$2:$M$7396)</f>
        <v>3</v>
      </c>
    </row>
    <row r="3680" spans="15:16" x14ac:dyDescent="0.35">
      <c r="O3680">
        <v>290651</v>
      </c>
      <c r="P3680" s="10">
        <f>SUMIF(TransactionData!$A$2:$A$7396,TransactionAnalysis!O3680,TransactionData!$M$2:$M$7396)</f>
        <v>5.75</v>
      </c>
    </row>
    <row r="3681" spans="15:16" x14ac:dyDescent="0.35">
      <c r="O3681">
        <v>290650</v>
      </c>
      <c r="P3681" s="10">
        <f>SUMIF(TransactionData!$A$2:$A$7396,TransactionAnalysis!O3681,TransactionData!$M$2:$M$7396)</f>
        <v>3.75</v>
      </c>
    </row>
    <row r="3682" spans="15:16" x14ac:dyDescent="0.35">
      <c r="O3682">
        <v>290649</v>
      </c>
      <c r="P3682" s="10">
        <f>SUMIF(TransactionData!$A$2:$A$7396,TransactionAnalysis!O3682,TransactionData!$M$2:$M$7396)</f>
        <v>5.75</v>
      </c>
    </row>
    <row r="3683" spans="15:16" x14ac:dyDescent="0.35">
      <c r="O3683">
        <v>290648</v>
      </c>
      <c r="P3683" s="10">
        <f>SUMIF(TransactionData!$A$2:$A$7396,TransactionAnalysis!O3683,TransactionData!$M$2:$M$7396)</f>
        <v>2.75</v>
      </c>
    </row>
    <row r="3684" spans="15:16" x14ac:dyDescent="0.35">
      <c r="O3684">
        <v>290647</v>
      </c>
      <c r="P3684" s="10">
        <f>SUMIF(TransactionData!$A$2:$A$7396,TransactionAnalysis!O3684,TransactionData!$M$2:$M$7396)</f>
        <v>3.75</v>
      </c>
    </row>
    <row r="3685" spans="15:16" x14ac:dyDescent="0.35">
      <c r="O3685">
        <v>290646</v>
      </c>
      <c r="P3685" s="10">
        <f>SUMIF(TransactionData!$A$2:$A$7396,TransactionAnalysis!O3685,TransactionData!$M$2:$M$7396)</f>
        <v>5.75</v>
      </c>
    </row>
    <row r="3686" spans="15:16" x14ac:dyDescent="0.35">
      <c r="O3686">
        <v>290645</v>
      </c>
      <c r="P3686" s="10">
        <f>SUMIF(TransactionData!$A$2:$A$7396,TransactionAnalysis!O3686,TransactionData!$M$2:$M$7396)</f>
        <v>3.75</v>
      </c>
    </row>
    <row r="3687" spans="15:16" x14ac:dyDescent="0.35">
      <c r="O3687">
        <v>290644</v>
      </c>
      <c r="P3687" s="10">
        <f>SUMIF(TransactionData!$A$2:$A$7396,TransactionAnalysis!O3687,TransactionData!$M$2:$M$7396)</f>
        <v>3.75</v>
      </c>
    </row>
    <row r="3688" spans="15:16" x14ac:dyDescent="0.35">
      <c r="O3688">
        <v>290643</v>
      </c>
      <c r="P3688" s="10">
        <f>SUMIF(TransactionData!$A$2:$A$7396,TransactionAnalysis!O3688,TransactionData!$M$2:$M$7396)</f>
        <v>3</v>
      </c>
    </row>
    <row r="3689" spans="15:16" x14ac:dyDescent="0.35">
      <c r="O3689">
        <v>290642</v>
      </c>
      <c r="P3689" s="10">
        <f>SUMIF(TransactionData!$A$2:$A$7396,TransactionAnalysis!O3689,TransactionData!$M$2:$M$7396)</f>
        <v>9.25</v>
      </c>
    </row>
    <row r="3690" spans="15:16" x14ac:dyDescent="0.35">
      <c r="O3690">
        <v>290641</v>
      </c>
      <c r="P3690" s="10">
        <f>SUMIF(TransactionData!$A$2:$A$7396,TransactionAnalysis!O3690,TransactionData!$M$2:$M$7396)</f>
        <v>5.75</v>
      </c>
    </row>
    <row r="3691" spans="15:16" x14ac:dyDescent="0.35">
      <c r="O3691">
        <v>290640</v>
      </c>
      <c r="P3691" s="10">
        <f>SUMIF(TransactionData!$A$2:$A$7396,TransactionAnalysis!O3691,TransactionData!$M$2:$M$7396)</f>
        <v>5.5</v>
      </c>
    </row>
    <row r="3692" spans="15:16" x14ac:dyDescent="0.35">
      <c r="O3692">
        <v>290639</v>
      </c>
      <c r="P3692" s="10">
        <f>SUMIF(TransactionData!$A$2:$A$7396,TransactionAnalysis!O3692,TransactionData!$M$2:$M$7396)</f>
        <v>11.5</v>
      </c>
    </row>
    <row r="3693" spans="15:16" x14ac:dyDescent="0.35">
      <c r="O3693">
        <v>290638</v>
      </c>
      <c r="P3693" s="10">
        <f>SUMIF(TransactionData!$A$2:$A$7396,TransactionAnalysis!O3693,TransactionData!$M$2:$M$7396)</f>
        <v>2.75</v>
      </c>
    </row>
    <row r="3694" spans="15:16" x14ac:dyDescent="0.35">
      <c r="O3694">
        <v>290637</v>
      </c>
      <c r="P3694" s="10">
        <f>SUMIF(TransactionData!$A$2:$A$7396,TransactionAnalysis!O3694,TransactionData!$M$2:$M$7396)</f>
        <v>3.75</v>
      </c>
    </row>
    <row r="3695" spans="15:16" x14ac:dyDescent="0.35">
      <c r="O3695">
        <v>290636</v>
      </c>
      <c r="P3695" s="10">
        <f>SUMIF(TransactionData!$A$2:$A$7396,TransactionAnalysis!O3695,TransactionData!$M$2:$M$7396)</f>
        <v>5.75</v>
      </c>
    </row>
    <row r="3696" spans="15:16" x14ac:dyDescent="0.35">
      <c r="O3696">
        <v>291091</v>
      </c>
      <c r="P3696" s="10">
        <f>SUMIF(TransactionData!$A$2:$A$7396,TransactionAnalysis!O3696,TransactionData!$M$2:$M$7396)</f>
        <v>9.5</v>
      </c>
    </row>
    <row r="3697" spans="15:16" x14ac:dyDescent="0.35">
      <c r="O3697">
        <v>291090</v>
      </c>
      <c r="P3697" s="10">
        <f>SUMIF(TransactionData!$A$2:$A$7396,TransactionAnalysis!O3697,TransactionData!$M$2:$M$7396)</f>
        <v>9</v>
      </c>
    </row>
    <row r="3698" spans="15:16" x14ac:dyDescent="0.35">
      <c r="O3698">
        <v>291088</v>
      </c>
      <c r="P3698" s="10">
        <f>SUMIF(TransactionData!$A$2:$A$7396,TransactionAnalysis!O3698,TransactionData!$M$2:$M$7396)</f>
        <v>2.25</v>
      </c>
    </row>
    <row r="3699" spans="15:16" x14ac:dyDescent="0.35">
      <c r="O3699">
        <v>291087</v>
      </c>
      <c r="P3699" s="10">
        <f>SUMIF(TransactionData!$A$2:$A$7396,TransactionAnalysis!O3699,TransactionData!$M$2:$M$7396)</f>
        <v>5.5</v>
      </c>
    </row>
    <row r="3700" spans="15:16" x14ac:dyDescent="0.35">
      <c r="O3700">
        <v>291086</v>
      </c>
      <c r="P3700" s="10">
        <f>SUMIF(TransactionData!$A$2:$A$7396,TransactionAnalysis!O3700,TransactionData!$M$2:$M$7396)</f>
        <v>5.75</v>
      </c>
    </row>
    <row r="3701" spans="15:16" x14ac:dyDescent="0.35">
      <c r="O3701">
        <v>291085</v>
      </c>
      <c r="P3701" s="10">
        <f>SUMIF(TransactionData!$A$2:$A$7396,TransactionAnalysis!O3701,TransactionData!$M$2:$M$7396)</f>
        <v>4.25</v>
      </c>
    </row>
    <row r="3702" spans="15:16" x14ac:dyDescent="0.35">
      <c r="O3702">
        <v>291084</v>
      </c>
      <c r="P3702" s="10">
        <f>SUMIF(TransactionData!$A$2:$A$7396,TransactionAnalysis!O3702,TransactionData!$M$2:$M$7396)</f>
        <v>3.5</v>
      </c>
    </row>
    <row r="3703" spans="15:16" x14ac:dyDescent="0.35">
      <c r="O3703">
        <v>291083</v>
      </c>
      <c r="P3703" s="10">
        <f>SUMIF(TransactionData!$A$2:$A$7396,TransactionAnalysis!O3703,TransactionData!$M$2:$M$7396)</f>
        <v>4.25</v>
      </c>
    </row>
    <row r="3704" spans="15:16" x14ac:dyDescent="0.35">
      <c r="O3704">
        <v>291082</v>
      </c>
      <c r="P3704" s="10">
        <f>SUMIF(TransactionData!$A$2:$A$7396,TransactionAnalysis!O3704,TransactionData!$M$2:$M$7396)</f>
        <v>8.5</v>
      </c>
    </row>
    <row r="3705" spans="15:16" x14ac:dyDescent="0.35">
      <c r="O3705">
        <v>291081</v>
      </c>
      <c r="P3705" s="10">
        <f>SUMIF(TransactionData!$A$2:$A$7396,TransactionAnalysis!O3705,TransactionData!$M$2:$M$7396)</f>
        <v>5.75</v>
      </c>
    </row>
    <row r="3706" spans="15:16" x14ac:dyDescent="0.35">
      <c r="O3706">
        <v>291080</v>
      </c>
      <c r="P3706" s="10">
        <f>SUMIF(TransactionData!$A$2:$A$7396,TransactionAnalysis!O3706,TransactionData!$M$2:$M$7396)</f>
        <v>4.25</v>
      </c>
    </row>
    <row r="3707" spans="15:16" x14ac:dyDescent="0.35">
      <c r="O3707">
        <v>291078</v>
      </c>
      <c r="P3707" s="10">
        <f>SUMIF(TransactionData!$A$2:$A$7396,TransactionAnalysis!O3707,TransactionData!$M$2:$M$7396)</f>
        <v>3.75</v>
      </c>
    </row>
    <row r="3708" spans="15:16" x14ac:dyDescent="0.35">
      <c r="O3708">
        <v>291075</v>
      </c>
      <c r="P3708" s="10">
        <f>SUMIF(TransactionData!$A$2:$A$7396,TransactionAnalysis!O3708,TransactionData!$M$2:$M$7396)</f>
        <v>4.25</v>
      </c>
    </row>
    <row r="3709" spans="15:16" x14ac:dyDescent="0.35">
      <c r="O3709">
        <v>291074</v>
      </c>
      <c r="P3709" s="10">
        <f>SUMIF(TransactionData!$A$2:$A$7396,TransactionAnalysis!O3709,TransactionData!$M$2:$M$7396)</f>
        <v>4.25</v>
      </c>
    </row>
    <row r="3710" spans="15:16" x14ac:dyDescent="0.35">
      <c r="O3710">
        <v>291073</v>
      </c>
      <c r="P3710" s="10">
        <f>SUMIF(TransactionData!$A$2:$A$7396,TransactionAnalysis!O3710,TransactionData!$M$2:$M$7396)</f>
        <v>9</v>
      </c>
    </row>
    <row r="3711" spans="15:16" x14ac:dyDescent="0.35">
      <c r="O3711">
        <v>291072</v>
      </c>
      <c r="P3711" s="10">
        <f>SUMIF(TransactionData!$A$2:$A$7396,TransactionAnalysis!O3711,TransactionData!$M$2:$M$7396)</f>
        <v>4.25</v>
      </c>
    </row>
    <row r="3712" spans="15:16" x14ac:dyDescent="0.35">
      <c r="O3712">
        <v>291071</v>
      </c>
      <c r="P3712" s="10">
        <f>SUMIF(TransactionData!$A$2:$A$7396,TransactionAnalysis!O3712,TransactionData!$M$2:$M$7396)</f>
        <v>2.25</v>
      </c>
    </row>
    <row r="3713" spans="15:16" x14ac:dyDescent="0.35">
      <c r="O3713">
        <v>291070</v>
      </c>
      <c r="P3713" s="10">
        <f>SUMIF(TransactionData!$A$2:$A$7396,TransactionAnalysis!O3713,TransactionData!$M$2:$M$7396)</f>
        <v>3.5</v>
      </c>
    </row>
    <row r="3714" spans="15:16" x14ac:dyDescent="0.35">
      <c r="O3714">
        <v>291069</v>
      </c>
      <c r="P3714" s="10">
        <f>SUMIF(TransactionData!$A$2:$A$7396,TransactionAnalysis!O3714,TransactionData!$M$2:$M$7396)</f>
        <v>12.95</v>
      </c>
    </row>
    <row r="3715" spans="15:16" x14ac:dyDescent="0.35">
      <c r="O3715">
        <v>291068</v>
      </c>
      <c r="P3715" s="10">
        <f>SUMIF(TransactionData!$A$2:$A$7396,TransactionAnalysis!O3715,TransactionData!$M$2:$M$7396)</f>
        <v>4.25</v>
      </c>
    </row>
    <row r="3716" spans="15:16" x14ac:dyDescent="0.35">
      <c r="O3716">
        <v>291067</v>
      </c>
      <c r="P3716" s="10">
        <f>SUMIF(TransactionData!$A$2:$A$7396,TransactionAnalysis!O3716,TransactionData!$M$2:$M$7396)</f>
        <v>3.5</v>
      </c>
    </row>
    <row r="3717" spans="15:16" x14ac:dyDescent="0.35">
      <c r="O3717">
        <v>291066</v>
      </c>
      <c r="P3717" s="10">
        <f>SUMIF(TransactionData!$A$2:$A$7396,TransactionAnalysis!O3717,TransactionData!$M$2:$M$7396)</f>
        <v>4.25</v>
      </c>
    </row>
    <row r="3718" spans="15:16" x14ac:dyDescent="0.35">
      <c r="O3718">
        <v>291065</v>
      </c>
      <c r="P3718" s="10">
        <f>SUMIF(TransactionData!$A$2:$A$7396,TransactionAnalysis!O3718,TransactionData!$M$2:$M$7396)</f>
        <v>2.25</v>
      </c>
    </row>
    <row r="3719" spans="15:16" x14ac:dyDescent="0.35">
      <c r="O3719">
        <v>291064</v>
      </c>
      <c r="P3719" s="10">
        <f>SUMIF(TransactionData!$A$2:$A$7396,TransactionAnalysis!O3719,TransactionData!$M$2:$M$7396)</f>
        <v>17.2</v>
      </c>
    </row>
    <row r="3720" spans="15:16" x14ac:dyDescent="0.35">
      <c r="O3720">
        <v>291062</v>
      </c>
      <c r="P3720" s="10">
        <f>SUMIF(TransactionData!$A$2:$A$7396,TransactionAnalysis!O3720,TransactionData!$M$2:$M$7396)</f>
        <v>8.25</v>
      </c>
    </row>
    <row r="3721" spans="15:16" x14ac:dyDescent="0.35">
      <c r="O3721">
        <v>291061</v>
      </c>
      <c r="P3721" s="10">
        <f>SUMIF(TransactionData!$A$2:$A$7396,TransactionAnalysis!O3721,TransactionData!$M$2:$M$7396)</f>
        <v>7</v>
      </c>
    </row>
    <row r="3722" spans="15:16" x14ac:dyDescent="0.35">
      <c r="O3722">
        <v>291060</v>
      </c>
      <c r="P3722" s="10">
        <f>SUMIF(TransactionData!$A$2:$A$7396,TransactionAnalysis!O3722,TransactionData!$M$2:$M$7396)</f>
        <v>4.75</v>
      </c>
    </row>
    <row r="3723" spans="15:16" x14ac:dyDescent="0.35">
      <c r="O3723">
        <v>291059</v>
      </c>
      <c r="P3723" s="10">
        <f>SUMIF(TransactionData!$A$2:$A$7396,TransactionAnalysis!O3723,TransactionData!$M$2:$M$7396)</f>
        <v>4.75</v>
      </c>
    </row>
    <row r="3724" spans="15:16" x14ac:dyDescent="0.35">
      <c r="O3724">
        <v>291058</v>
      </c>
      <c r="P3724" s="10">
        <f>SUMIF(TransactionData!$A$2:$A$7396,TransactionAnalysis!O3724,TransactionData!$M$2:$M$7396)</f>
        <v>2.25</v>
      </c>
    </row>
    <row r="3725" spans="15:16" x14ac:dyDescent="0.35">
      <c r="O3725">
        <v>291057</v>
      </c>
      <c r="P3725" s="10">
        <f>SUMIF(TransactionData!$A$2:$A$7396,TransactionAnalysis!O3725,TransactionData!$M$2:$M$7396)</f>
        <v>4.25</v>
      </c>
    </row>
    <row r="3726" spans="15:16" x14ac:dyDescent="0.35">
      <c r="O3726">
        <v>291056</v>
      </c>
      <c r="P3726" s="10">
        <f>SUMIF(TransactionData!$A$2:$A$7396,TransactionAnalysis!O3726,TransactionData!$M$2:$M$7396)</f>
        <v>4.25</v>
      </c>
    </row>
    <row r="3727" spans="15:16" x14ac:dyDescent="0.35">
      <c r="O3727">
        <v>291055</v>
      </c>
      <c r="P3727" s="10">
        <f>SUMIF(TransactionData!$A$2:$A$7396,TransactionAnalysis!O3727,TransactionData!$M$2:$M$7396)</f>
        <v>4.25</v>
      </c>
    </row>
    <row r="3728" spans="15:16" x14ac:dyDescent="0.35">
      <c r="O3728">
        <v>291054</v>
      </c>
      <c r="P3728" s="10">
        <f>SUMIF(TransactionData!$A$2:$A$7396,TransactionAnalysis!O3728,TransactionData!$M$2:$M$7396)</f>
        <v>4.25</v>
      </c>
    </row>
    <row r="3729" spans="15:16" x14ac:dyDescent="0.35">
      <c r="O3729">
        <v>291053</v>
      </c>
      <c r="P3729" s="10">
        <f>SUMIF(TransactionData!$A$2:$A$7396,TransactionAnalysis!O3729,TransactionData!$M$2:$M$7396)</f>
        <v>3.5</v>
      </c>
    </row>
    <row r="3730" spans="15:16" x14ac:dyDescent="0.35">
      <c r="O3730">
        <v>291052</v>
      </c>
      <c r="P3730" s="10">
        <f>SUMIF(TransactionData!$A$2:$A$7396,TransactionAnalysis!O3730,TransactionData!$M$2:$M$7396)</f>
        <v>3</v>
      </c>
    </row>
    <row r="3731" spans="15:16" x14ac:dyDescent="0.35">
      <c r="O3731">
        <v>291050</v>
      </c>
      <c r="P3731" s="10">
        <f>SUMIF(TransactionData!$A$2:$A$7396,TransactionAnalysis!O3731,TransactionData!$M$2:$M$7396)</f>
        <v>4.75</v>
      </c>
    </row>
    <row r="3732" spans="15:16" x14ac:dyDescent="0.35">
      <c r="O3732">
        <v>291049</v>
      </c>
      <c r="P3732" s="10">
        <f>SUMIF(TransactionData!$A$2:$A$7396,TransactionAnalysis!O3732,TransactionData!$M$2:$M$7396)</f>
        <v>7</v>
      </c>
    </row>
    <row r="3733" spans="15:16" x14ac:dyDescent="0.35">
      <c r="O3733">
        <v>291048</v>
      </c>
      <c r="P3733" s="10">
        <f>SUMIF(TransactionData!$A$2:$A$7396,TransactionAnalysis!O3733,TransactionData!$M$2:$M$7396)</f>
        <v>4.75</v>
      </c>
    </row>
    <row r="3734" spans="15:16" x14ac:dyDescent="0.35">
      <c r="O3734">
        <v>291047</v>
      </c>
      <c r="P3734" s="10">
        <f>SUMIF(TransactionData!$A$2:$A$7396,TransactionAnalysis!O3734,TransactionData!$M$2:$M$7396)</f>
        <v>5.75</v>
      </c>
    </row>
    <row r="3735" spans="15:16" x14ac:dyDescent="0.35">
      <c r="O3735">
        <v>291046</v>
      </c>
      <c r="P3735" s="10">
        <f>SUMIF(TransactionData!$A$2:$A$7396,TransactionAnalysis!O3735,TransactionData!$M$2:$M$7396)</f>
        <v>3.75</v>
      </c>
    </row>
    <row r="3736" spans="15:16" x14ac:dyDescent="0.35">
      <c r="O3736">
        <v>291045</v>
      </c>
      <c r="P3736" s="10">
        <f>SUMIF(TransactionData!$A$2:$A$7396,TransactionAnalysis!O3736,TransactionData!$M$2:$M$7396)</f>
        <v>4.25</v>
      </c>
    </row>
    <row r="3737" spans="15:16" x14ac:dyDescent="0.35">
      <c r="O3737">
        <v>291043</v>
      </c>
      <c r="P3737" s="10">
        <f>SUMIF(TransactionData!$A$2:$A$7396,TransactionAnalysis!O3737,TransactionData!$M$2:$M$7396)</f>
        <v>3.5</v>
      </c>
    </row>
    <row r="3738" spans="15:16" x14ac:dyDescent="0.35">
      <c r="O3738">
        <v>291042</v>
      </c>
      <c r="P3738" s="10">
        <f>SUMIF(TransactionData!$A$2:$A$7396,TransactionAnalysis!O3738,TransactionData!$M$2:$M$7396)</f>
        <v>3.5</v>
      </c>
    </row>
    <row r="3739" spans="15:16" x14ac:dyDescent="0.35">
      <c r="O3739">
        <v>291041</v>
      </c>
      <c r="P3739" s="10">
        <f>SUMIF(TransactionData!$A$2:$A$7396,TransactionAnalysis!O3739,TransactionData!$M$2:$M$7396)</f>
        <v>4.75</v>
      </c>
    </row>
    <row r="3740" spans="15:16" x14ac:dyDescent="0.35">
      <c r="O3740">
        <v>291040</v>
      </c>
      <c r="P3740" s="10">
        <f>SUMIF(TransactionData!$A$2:$A$7396,TransactionAnalysis!O3740,TransactionData!$M$2:$M$7396)</f>
        <v>2</v>
      </c>
    </row>
    <row r="3741" spans="15:16" x14ac:dyDescent="0.35">
      <c r="O3741">
        <v>291039</v>
      </c>
      <c r="P3741" s="10">
        <f>SUMIF(TransactionData!$A$2:$A$7396,TransactionAnalysis!O3741,TransactionData!$M$2:$M$7396)</f>
        <v>2.5</v>
      </c>
    </row>
    <row r="3742" spans="15:16" x14ac:dyDescent="0.35">
      <c r="O3742">
        <v>291038</v>
      </c>
      <c r="P3742" s="10">
        <f>SUMIF(TransactionData!$A$2:$A$7396,TransactionAnalysis!O3742,TransactionData!$M$2:$M$7396)</f>
        <v>7.75</v>
      </c>
    </row>
    <row r="3743" spans="15:16" x14ac:dyDescent="0.35">
      <c r="O3743">
        <v>291037</v>
      </c>
      <c r="P3743" s="10">
        <f>SUMIF(TransactionData!$A$2:$A$7396,TransactionAnalysis!O3743,TransactionData!$M$2:$M$7396)</f>
        <v>5.5</v>
      </c>
    </row>
    <row r="3744" spans="15:16" x14ac:dyDescent="0.35">
      <c r="O3744">
        <v>291034</v>
      </c>
      <c r="P3744" s="10">
        <f>SUMIF(TransactionData!$A$2:$A$7396,TransactionAnalysis!O3744,TransactionData!$M$2:$M$7396)</f>
        <v>5.5</v>
      </c>
    </row>
    <row r="3745" spans="15:16" x14ac:dyDescent="0.35">
      <c r="O3745">
        <v>291032</v>
      </c>
      <c r="P3745" s="10">
        <f>SUMIF(TransactionData!$A$2:$A$7396,TransactionAnalysis!O3745,TransactionData!$M$2:$M$7396)</f>
        <v>5.5</v>
      </c>
    </row>
    <row r="3746" spans="15:16" x14ac:dyDescent="0.35">
      <c r="O3746">
        <v>291031</v>
      </c>
      <c r="P3746" s="10">
        <f>SUMIF(TransactionData!$A$2:$A$7396,TransactionAnalysis!O3746,TransactionData!$M$2:$M$7396)</f>
        <v>14.95</v>
      </c>
    </row>
    <row r="3747" spans="15:16" x14ac:dyDescent="0.35">
      <c r="O3747">
        <v>291030</v>
      </c>
      <c r="P3747" s="10">
        <f>SUMIF(TransactionData!$A$2:$A$7396,TransactionAnalysis!O3747,TransactionData!$M$2:$M$7396)</f>
        <v>3.5</v>
      </c>
    </row>
    <row r="3748" spans="15:16" x14ac:dyDescent="0.35">
      <c r="O3748">
        <v>291028</v>
      </c>
      <c r="P3748" s="10">
        <f>SUMIF(TransactionData!$A$2:$A$7396,TransactionAnalysis!O3748,TransactionData!$M$2:$M$7396)</f>
        <v>5.5</v>
      </c>
    </row>
    <row r="3749" spans="15:16" x14ac:dyDescent="0.35">
      <c r="O3749">
        <v>291027</v>
      </c>
      <c r="P3749" s="10">
        <f>SUMIF(TransactionData!$A$2:$A$7396,TransactionAnalysis!O3749,TransactionData!$M$2:$M$7396)</f>
        <v>4.25</v>
      </c>
    </row>
    <row r="3750" spans="15:16" x14ac:dyDescent="0.35">
      <c r="O3750">
        <v>291026</v>
      </c>
      <c r="P3750" s="10">
        <f>SUMIF(TransactionData!$A$2:$A$7396,TransactionAnalysis!O3750,TransactionData!$M$2:$M$7396)</f>
        <v>14.95</v>
      </c>
    </row>
    <row r="3751" spans="15:16" x14ac:dyDescent="0.35">
      <c r="O3751">
        <v>291025</v>
      </c>
      <c r="P3751" s="10">
        <f>SUMIF(TransactionData!$A$2:$A$7396,TransactionAnalysis!O3751,TransactionData!$M$2:$M$7396)</f>
        <v>4.25</v>
      </c>
    </row>
    <row r="3752" spans="15:16" x14ac:dyDescent="0.35">
      <c r="O3752">
        <v>291024</v>
      </c>
      <c r="P3752" s="10">
        <f>SUMIF(TransactionData!$A$2:$A$7396,TransactionAnalysis!O3752,TransactionData!$M$2:$M$7396)</f>
        <v>5.5</v>
      </c>
    </row>
    <row r="3753" spans="15:16" x14ac:dyDescent="0.35">
      <c r="O3753">
        <v>291023</v>
      </c>
      <c r="P3753" s="10">
        <f>SUMIF(TransactionData!$A$2:$A$7396,TransactionAnalysis!O3753,TransactionData!$M$2:$M$7396)</f>
        <v>3.5</v>
      </c>
    </row>
    <row r="3754" spans="15:16" x14ac:dyDescent="0.35">
      <c r="O3754">
        <v>291022</v>
      </c>
      <c r="P3754" s="10">
        <f>SUMIF(TransactionData!$A$2:$A$7396,TransactionAnalysis!O3754,TransactionData!$M$2:$M$7396)</f>
        <v>12</v>
      </c>
    </row>
    <row r="3755" spans="15:16" x14ac:dyDescent="0.35">
      <c r="O3755">
        <v>291020</v>
      </c>
      <c r="P3755" s="10">
        <f>SUMIF(TransactionData!$A$2:$A$7396,TransactionAnalysis!O3755,TransactionData!$M$2:$M$7396)</f>
        <v>2.5</v>
      </c>
    </row>
    <row r="3756" spans="15:16" x14ac:dyDescent="0.35">
      <c r="O3756">
        <v>291018</v>
      </c>
      <c r="P3756" s="10">
        <f>SUMIF(TransactionData!$A$2:$A$7396,TransactionAnalysis!O3756,TransactionData!$M$2:$M$7396)</f>
        <v>3.5</v>
      </c>
    </row>
    <row r="3757" spans="15:16" x14ac:dyDescent="0.35">
      <c r="O3757">
        <v>291017</v>
      </c>
      <c r="P3757" s="10">
        <f>SUMIF(TransactionData!$A$2:$A$7396,TransactionAnalysis!O3757,TransactionData!$M$2:$M$7396)</f>
        <v>4.25</v>
      </c>
    </row>
    <row r="3758" spans="15:16" x14ac:dyDescent="0.35">
      <c r="O3758">
        <v>291016</v>
      </c>
      <c r="P3758" s="10">
        <f>SUMIF(TransactionData!$A$2:$A$7396,TransactionAnalysis!O3758,TransactionData!$M$2:$M$7396)</f>
        <v>5.75</v>
      </c>
    </row>
    <row r="3759" spans="15:16" x14ac:dyDescent="0.35">
      <c r="O3759">
        <v>291015</v>
      </c>
      <c r="P3759" s="10">
        <f>SUMIF(TransactionData!$A$2:$A$7396,TransactionAnalysis!O3759,TransactionData!$M$2:$M$7396)</f>
        <v>5.5</v>
      </c>
    </row>
    <row r="3760" spans="15:16" x14ac:dyDescent="0.35">
      <c r="O3760">
        <v>291014</v>
      </c>
      <c r="P3760" s="10">
        <f>SUMIF(TransactionData!$A$2:$A$7396,TransactionAnalysis!O3760,TransactionData!$M$2:$M$7396)</f>
        <v>4.75</v>
      </c>
    </row>
    <row r="3761" spans="15:16" x14ac:dyDescent="0.35">
      <c r="O3761">
        <v>291013</v>
      </c>
      <c r="P3761" s="10">
        <f>SUMIF(TransactionData!$A$2:$A$7396,TransactionAnalysis!O3761,TransactionData!$M$2:$M$7396)</f>
        <v>12.95</v>
      </c>
    </row>
    <row r="3762" spans="15:16" x14ac:dyDescent="0.35">
      <c r="O3762">
        <v>291012</v>
      </c>
      <c r="P3762" s="10">
        <f>SUMIF(TransactionData!$A$2:$A$7396,TransactionAnalysis!O3762,TransactionData!$M$2:$M$7396)</f>
        <v>9.5</v>
      </c>
    </row>
    <row r="3763" spans="15:16" x14ac:dyDescent="0.35">
      <c r="O3763">
        <v>291011</v>
      </c>
      <c r="P3763" s="10">
        <f>SUMIF(TransactionData!$A$2:$A$7396,TransactionAnalysis!O3763,TransactionData!$M$2:$M$7396)</f>
        <v>14.95</v>
      </c>
    </row>
    <row r="3764" spans="15:16" x14ac:dyDescent="0.35">
      <c r="O3764">
        <v>291009</v>
      </c>
      <c r="P3764" s="10">
        <f>SUMIF(TransactionData!$A$2:$A$7396,TransactionAnalysis!O3764,TransactionData!$M$2:$M$7396)</f>
        <v>5.75</v>
      </c>
    </row>
    <row r="3765" spans="15:16" x14ac:dyDescent="0.35">
      <c r="O3765">
        <v>291007</v>
      </c>
      <c r="P3765" s="10">
        <f>SUMIF(TransactionData!$A$2:$A$7396,TransactionAnalysis!O3765,TransactionData!$M$2:$M$7396)</f>
        <v>14.95</v>
      </c>
    </row>
    <row r="3766" spans="15:16" x14ac:dyDescent="0.35">
      <c r="O3766">
        <v>291006</v>
      </c>
      <c r="P3766" s="10">
        <f>SUMIF(TransactionData!$A$2:$A$7396,TransactionAnalysis!O3766,TransactionData!$M$2:$M$7396)</f>
        <v>14.95</v>
      </c>
    </row>
    <row r="3767" spans="15:16" x14ac:dyDescent="0.35">
      <c r="O3767">
        <v>291005</v>
      </c>
      <c r="P3767" s="10">
        <f>SUMIF(TransactionData!$A$2:$A$7396,TransactionAnalysis!O3767,TransactionData!$M$2:$M$7396)</f>
        <v>4.75</v>
      </c>
    </row>
    <row r="3768" spans="15:16" x14ac:dyDescent="0.35">
      <c r="O3768">
        <v>291004</v>
      </c>
      <c r="P3768" s="10">
        <f>SUMIF(TransactionData!$A$2:$A$7396,TransactionAnalysis!O3768,TransactionData!$M$2:$M$7396)</f>
        <v>3</v>
      </c>
    </row>
    <row r="3769" spans="15:16" x14ac:dyDescent="0.35">
      <c r="O3769">
        <v>291003</v>
      </c>
      <c r="P3769" s="10">
        <f>SUMIF(TransactionData!$A$2:$A$7396,TransactionAnalysis!O3769,TransactionData!$M$2:$M$7396)</f>
        <v>4.75</v>
      </c>
    </row>
    <row r="3770" spans="15:16" x14ac:dyDescent="0.35">
      <c r="O3770">
        <v>291002</v>
      </c>
      <c r="P3770" s="10">
        <f>SUMIF(TransactionData!$A$2:$A$7396,TransactionAnalysis!O3770,TransactionData!$M$2:$M$7396)</f>
        <v>5.5</v>
      </c>
    </row>
    <row r="3771" spans="15:16" x14ac:dyDescent="0.35">
      <c r="O3771">
        <v>291001</v>
      </c>
      <c r="P3771" s="10">
        <f>SUMIF(TransactionData!$A$2:$A$7396,TransactionAnalysis!O3771,TransactionData!$M$2:$M$7396)</f>
        <v>4.75</v>
      </c>
    </row>
    <row r="3772" spans="15:16" x14ac:dyDescent="0.35">
      <c r="O3772">
        <v>291000</v>
      </c>
      <c r="P3772" s="10">
        <f>SUMIF(TransactionData!$A$2:$A$7396,TransactionAnalysis!O3772,TransactionData!$M$2:$M$7396)</f>
        <v>11.75</v>
      </c>
    </row>
    <row r="3773" spans="15:16" x14ac:dyDescent="0.35">
      <c r="O3773">
        <v>290997</v>
      </c>
      <c r="P3773" s="10">
        <f>SUMIF(TransactionData!$A$2:$A$7396,TransactionAnalysis!O3773,TransactionData!$M$2:$M$7396)</f>
        <v>3.75</v>
      </c>
    </row>
    <row r="3774" spans="15:16" x14ac:dyDescent="0.35">
      <c r="O3774">
        <v>290996</v>
      </c>
      <c r="P3774" s="10">
        <f>SUMIF(TransactionData!$A$2:$A$7396,TransactionAnalysis!O3774,TransactionData!$M$2:$M$7396)</f>
        <v>5.5</v>
      </c>
    </row>
    <row r="3775" spans="15:16" x14ac:dyDescent="0.35">
      <c r="O3775">
        <v>290994</v>
      </c>
      <c r="P3775" s="10">
        <f>SUMIF(TransactionData!$A$2:$A$7396,TransactionAnalysis!O3775,TransactionData!$M$2:$M$7396)</f>
        <v>4.25</v>
      </c>
    </row>
    <row r="3776" spans="15:16" x14ac:dyDescent="0.35">
      <c r="O3776">
        <v>290993</v>
      </c>
      <c r="P3776" s="10">
        <f>SUMIF(TransactionData!$A$2:$A$7396,TransactionAnalysis!O3776,TransactionData!$M$2:$M$7396)</f>
        <v>4.25</v>
      </c>
    </row>
    <row r="3777" spans="15:16" x14ac:dyDescent="0.35">
      <c r="O3777">
        <v>290991</v>
      </c>
      <c r="P3777" s="10">
        <f>SUMIF(TransactionData!$A$2:$A$7396,TransactionAnalysis!O3777,TransactionData!$M$2:$M$7396)</f>
        <v>3.5</v>
      </c>
    </row>
    <row r="3778" spans="15:16" x14ac:dyDescent="0.35">
      <c r="O3778">
        <v>290990</v>
      </c>
      <c r="P3778" s="10">
        <f>SUMIF(TransactionData!$A$2:$A$7396,TransactionAnalysis!O3778,TransactionData!$M$2:$M$7396)</f>
        <v>12.75</v>
      </c>
    </row>
    <row r="3779" spans="15:16" x14ac:dyDescent="0.35">
      <c r="O3779">
        <v>290989</v>
      </c>
      <c r="P3779" s="10">
        <f>SUMIF(TransactionData!$A$2:$A$7396,TransactionAnalysis!O3779,TransactionData!$M$2:$M$7396)</f>
        <v>3.75</v>
      </c>
    </row>
    <row r="3780" spans="15:16" x14ac:dyDescent="0.35">
      <c r="O3780">
        <v>290988</v>
      </c>
      <c r="P3780" s="10">
        <f>SUMIF(TransactionData!$A$2:$A$7396,TransactionAnalysis!O3780,TransactionData!$M$2:$M$7396)</f>
        <v>4.75</v>
      </c>
    </row>
    <row r="3781" spans="15:16" x14ac:dyDescent="0.35">
      <c r="O3781">
        <v>290987</v>
      </c>
      <c r="P3781" s="10">
        <f>SUMIF(TransactionData!$A$2:$A$7396,TransactionAnalysis!O3781,TransactionData!$M$2:$M$7396)</f>
        <v>3.5</v>
      </c>
    </row>
    <row r="3782" spans="15:16" x14ac:dyDescent="0.35">
      <c r="O3782">
        <v>290986</v>
      </c>
      <c r="P3782" s="10">
        <f>SUMIF(TransactionData!$A$2:$A$7396,TransactionAnalysis!O3782,TransactionData!$M$2:$M$7396)</f>
        <v>3.5</v>
      </c>
    </row>
    <row r="3783" spans="15:16" x14ac:dyDescent="0.35">
      <c r="O3783">
        <v>290985</v>
      </c>
      <c r="P3783" s="10">
        <f>SUMIF(TransactionData!$A$2:$A$7396,TransactionAnalysis!O3783,TransactionData!$M$2:$M$7396)</f>
        <v>9.75</v>
      </c>
    </row>
    <row r="3784" spans="15:16" x14ac:dyDescent="0.35">
      <c r="O3784">
        <v>290984</v>
      </c>
      <c r="P3784" s="10">
        <f>SUMIF(TransactionData!$A$2:$A$7396,TransactionAnalysis!O3784,TransactionData!$M$2:$M$7396)</f>
        <v>7</v>
      </c>
    </row>
    <row r="3785" spans="15:16" x14ac:dyDescent="0.35">
      <c r="O3785">
        <v>290983</v>
      </c>
      <c r="P3785" s="10">
        <f>SUMIF(TransactionData!$A$2:$A$7396,TransactionAnalysis!O3785,TransactionData!$M$2:$M$7396)</f>
        <v>3.5</v>
      </c>
    </row>
    <row r="3786" spans="15:16" x14ac:dyDescent="0.35">
      <c r="O3786">
        <v>290982</v>
      </c>
      <c r="P3786" s="10">
        <f>SUMIF(TransactionData!$A$2:$A$7396,TransactionAnalysis!O3786,TransactionData!$M$2:$M$7396)</f>
        <v>3</v>
      </c>
    </row>
    <row r="3787" spans="15:16" x14ac:dyDescent="0.35">
      <c r="O3787">
        <v>290981</v>
      </c>
      <c r="P3787" s="10">
        <f>SUMIF(TransactionData!$A$2:$A$7396,TransactionAnalysis!O3787,TransactionData!$M$2:$M$7396)</f>
        <v>19.7</v>
      </c>
    </row>
    <row r="3788" spans="15:16" x14ac:dyDescent="0.35">
      <c r="O3788">
        <v>290980</v>
      </c>
      <c r="P3788" s="10">
        <f>SUMIF(TransactionData!$A$2:$A$7396,TransactionAnalysis!O3788,TransactionData!$M$2:$M$7396)</f>
        <v>4.25</v>
      </c>
    </row>
    <row r="3789" spans="15:16" x14ac:dyDescent="0.35">
      <c r="O3789">
        <v>290979</v>
      </c>
      <c r="P3789" s="10">
        <f>SUMIF(TransactionData!$A$2:$A$7396,TransactionAnalysis!O3789,TransactionData!$M$2:$M$7396)</f>
        <v>3.5</v>
      </c>
    </row>
    <row r="3790" spans="15:16" x14ac:dyDescent="0.35">
      <c r="O3790">
        <v>290978</v>
      </c>
      <c r="P3790" s="10">
        <f>SUMIF(TransactionData!$A$2:$A$7396,TransactionAnalysis!O3790,TransactionData!$M$2:$M$7396)</f>
        <v>4.75</v>
      </c>
    </row>
    <row r="3791" spans="15:16" x14ac:dyDescent="0.35">
      <c r="O3791">
        <v>290977</v>
      </c>
      <c r="P3791" s="10">
        <f>SUMIF(TransactionData!$A$2:$A$7396,TransactionAnalysis!O3791,TransactionData!$M$2:$M$7396)</f>
        <v>5.5</v>
      </c>
    </row>
    <row r="3792" spans="15:16" x14ac:dyDescent="0.35">
      <c r="O3792">
        <v>290976</v>
      </c>
      <c r="P3792" s="10">
        <f>SUMIF(TransactionData!$A$2:$A$7396,TransactionAnalysis!O3792,TransactionData!$M$2:$M$7396)</f>
        <v>4.25</v>
      </c>
    </row>
    <row r="3793" spans="15:16" x14ac:dyDescent="0.35">
      <c r="O3793">
        <v>290975</v>
      </c>
      <c r="P3793" s="10">
        <f>SUMIF(TransactionData!$A$2:$A$7396,TransactionAnalysis!O3793,TransactionData!$M$2:$M$7396)</f>
        <v>3.5</v>
      </c>
    </row>
    <row r="3794" spans="15:16" x14ac:dyDescent="0.35">
      <c r="O3794">
        <v>290974</v>
      </c>
      <c r="P3794" s="10">
        <f>SUMIF(TransactionData!$A$2:$A$7396,TransactionAnalysis!O3794,TransactionData!$M$2:$M$7396)</f>
        <v>4.75</v>
      </c>
    </row>
    <row r="3795" spans="15:16" x14ac:dyDescent="0.35">
      <c r="O3795">
        <v>290972</v>
      </c>
      <c r="P3795" s="10">
        <f>SUMIF(TransactionData!$A$2:$A$7396,TransactionAnalysis!O3795,TransactionData!$M$2:$M$7396)</f>
        <v>3.5</v>
      </c>
    </row>
    <row r="3796" spans="15:16" x14ac:dyDescent="0.35">
      <c r="O3796">
        <v>290970</v>
      </c>
      <c r="P3796" s="10">
        <f>SUMIF(TransactionData!$A$2:$A$7396,TransactionAnalysis!O3796,TransactionData!$M$2:$M$7396)</f>
        <v>5.5</v>
      </c>
    </row>
    <row r="3797" spans="15:16" x14ac:dyDescent="0.35">
      <c r="O3797">
        <v>290969</v>
      </c>
      <c r="P3797" s="10">
        <f>SUMIF(TransactionData!$A$2:$A$7396,TransactionAnalysis!O3797,TransactionData!$M$2:$M$7396)</f>
        <v>4.25</v>
      </c>
    </row>
    <row r="3798" spans="15:16" x14ac:dyDescent="0.35">
      <c r="O3798">
        <v>290968</v>
      </c>
      <c r="P3798" s="10">
        <f>SUMIF(TransactionData!$A$2:$A$7396,TransactionAnalysis!O3798,TransactionData!$M$2:$M$7396)</f>
        <v>3.5</v>
      </c>
    </row>
    <row r="3799" spans="15:16" x14ac:dyDescent="0.35">
      <c r="O3799">
        <v>290967</v>
      </c>
      <c r="P3799" s="10">
        <f>SUMIF(TransactionData!$A$2:$A$7396,TransactionAnalysis!O3799,TransactionData!$M$2:$M$7396)</f>
        <v>5.75</v>
      </c>
    </row>
    <row r="3800" spans="15:16" x14ac:dyDescent="0.35">
      <c r="O3800">
        <v>290964</v>
      </c>
      <c r="P3800" s="10">
        <f>SUMIF(TransactionData!$A$2:$A$7396,TransactionAnalysis!O3800,TransactionData!$M$2:$M$7396)</f>
        <v>4.25</v>
      </c>
    </row>
    <row r="3801" spans="15:16" x14ac:dyDescent="0.35">
      <c r="O3801">
        <v>290963</v>
      </c>
      <c r="P3801" s="10">
        <f>SUMIF(TransactionData!$A$2:$A$7396,TransactionAnalysis!O3801,TransactionData!$M$2:$M$7396)</f>
        <v>4.5</v>
      </c>
    </row>
    <row r="3802" spans="15:16" x14ac:dyDescent="0.35">
      <c r="O3802">
        <v>290962</v>
      </c>
      <c r="P3802" s="10">
        <f>SUMIF(TransactionData!$A$2:$A$7396,TransactionAnalysis!O3802,TransactionData!$M$2:$M$7396)</f>
        <v>4.75</v>
      </c>
    </row>
    <row r="3803" spans="15:16" x14ac:dyDescent="0.35">
      <c r="O3803">
        <v>290961</v>
      </c>
      <c r="P3803" s="10">
        <f>SUMIF(TransactionData!$A$2:$A$7396,TransactionAnalysis!O3803,TransactionData!$M$2:$M$7396)</f>
        <v>7</v>
      </c>
    </row>
    <row r="3804" spans="15:16" x14ac:dyDescent="0.35">
      <c r="O3804">
        <v>290959</v>
      </c>
      <c r="P3804" s="10">
        <f>SUMIF(TransactionData!$A$2:$A$7396,TransactionAnalysis!O3804,TransactionData!$M$2:$M$7396)</f>
        <v>4.25</v>
      </c>
    </row>
    <row r="3805" spans="15:16" x14ac:dyDescent="0.35">
      <c r="O3805">
        <v>290958</v>
      </c>
      <c r="P3805" s="10">
        <f>SUMIF(TransactionData!$A$2:$A$7396,TransactionAnalysis!O3805,TransactionData!$M$2:$M$7396)</f>
        <v>14.95</v>
      </c>
    </row>
    <row r="3806" spans="15:16" x14ac:dyDescent="0.35">
      <c r="O3806">
        <v>290957</v>
      </c>
      <c r="P3806" s="10">
        <f>SUMIF(TransactionData!$A$2:$A$7396,TransactionAnalysis!O3806,TransactionData!$M$2:$M$7396)</f>
        <v>8.5</v>
      </c>
    </row>
    <row r="3807" spans="15:16" x14ac:dyDescent="0.35">
      <c r="O3807">
        <v>290956</v>
      </c>
      <c r="P3807" s="10">
        <f>SUMIF(TransactionData!$A$2:$A$7396,TransactionAnalysis!O3807,TransactionData!$M$2:$M$7396)</f>
        <v>4.25</v>
      </c>
    </row>
    <row r="3808" spans="15:16" x14ac:dyDescent="0.35">
      <c r="O3808">
        <v>290955</v>
      </c>
      <c r="P3808" s="10">
        <f>SUMIF(TransactionData!$A$2:$A$7396,TransactionAnalysis!O3808,TransactionData!$M$2:$M$7396)</f>
        <v>16.45</v>
      </c>
    </row>
    <row r="3809" spans="15:16" x14ac:dyDescent="0.35">
      <c r="O3809">
        <v>290953</v>
      </c>
      <c r="P3809" s="10">
        <f>SUMIF(TransactionData!$A$2:$A$7396,TransactionAnalysis!O3809,TransactionData!$M$2:$M$7396)</f>
        <v>6.5</v>
      </c>
    </row>
    <row r="3810" spans="15:16" x14ac:dyDescent="0.35">
      <c r="O3810">
        <v>290952</v>
      </c>
      <c r="P3810" s="10">
        <f>SUMIF(TransactionData!$A$2:$A$7396,TransactionAnalysis!O3810,TransactionData!$M$2:$M$7396)</f>
        <v>4.75</v>
      </c>
    </row>
    <row r="3811" spans="15:16" x14ac:dyDescent="0.35">
      <c r="O3811">
        <v>290951</v>
      </c>
      <c r="P3811" s="10">
        <f>SUMIF(TransactionData!$A$2:$A$7396,TransactionAnalysis!O3811,TransactionData!$M$2:$M$7396)</f>
        <v>8.5</v>
      </c>
    </row>
    <row r="3812" spans="15:16" x14ac:dyDescent="0.35">
      <c r="O3812">
        <v>290949</v>
      </c>
      <c r="P3812" s="10">
        <f>SUMIF(TransactionData!$A$2:$A$7396,TransactionAnalysis!O3812,TransactionData!$M$2:$M$7396)</f>
        <v>7</v>
      </c>
    </row>
    <row r="3813" spans="15:16" x14ac:dyDescent="0.35">
      <c r="O3813">
        <v>290948</v>
      </c>
      <c r="P3813" s="10">
        <f>SUMIF(TransactionData!$A$2:$A$7396,TransactionAnalysis!O3813,TransactionData!$M$2:$M$7396)</f>
        <v>29.9</v>
      </c>
    </row>
    <row r="3814" spans="15:16" x14ac:dyDescent="0.35">
      <c r="O3814">
        <v>290947</v>
      </c>
      <c r="P3814" s="10">
        <f>SUMIF(TransactionData!$A$2:$A$7396,TransactionAnalysis!O3814,TransactionData!$M$2:$M$7396)</f>
        <v>5.5</v>
      </c>
    </row>
    <row r="3815" spans="15:16" x14ac:dyDescent="0.35">
      <c r="O3815">
        <v>290946</v>
      </c>
      <c r="P3815" s="10">
        <f>SUMIF(TransactionData!$A$2:$A$7396,TransactionAnalysis!O3815,TransactionData!$M$2:$M$7396)</f>
        <v>4.25</v>
      </c>
    </row>
    <row r="3816" spans="15:16" x14ac:dyDescent="0.35">
      <c r="O3816">
        <v>290945</v>
      </c>
      <c r="P3816" s="10">
        <f>SUMIF(TransactionData!$A$2:$A$7396,TransactionAnalysis!O3816,TransactionData!$M$2:$M$7396)</f>
        <v>5.5</v>
      </c>
    </row>
    <row r="3817" spans="15:16" x14ac:dyDescent="0.35">
      <c r="O3817">
        <v>290944</v>
      </c>
      <c r="P3817" s="10">
        <f>SUMIF(TransactionData!$A$2:$A$7396,TransactionAnalysis!O3817,TransactionData!$M$2:$M$7396)</f>
        <v>5.5</v>
      </c>
    </row>
    <row r="3818" spans="15:16" x14ac:dyDescent="0.35">
      <c r="O3818">
        <v>290943</v>
      </c>
      <c r="P3818" s="10">
        <f>SUMIF(TransactionData!$A$2:$A$7396,TransactionAnalysis!O3818,TransactionData!$M$2:$M$7396)</f>
        <v>5.5</v>
      </c>
    </row>
    <row r="3819" spans="15:16" x14ac:dyDescent="0.35">
      <c r="O3819">
        <v>290942</v>
      </c>
      <c r="P3819" s="10">
        <f>SUMIF(TransactionData!$A$2:$A$7396,TransactionAnalysis!O3819,TransactionData!$M$2:$M$7396)</f>
        <v>9</v>
      </c>
    </row>
    <row r="3820" spans="15:16" x14ac:dyDescent="0.35">
      <c r="O3820">
        <v>290941</v>
      </c>
      <c r="P3820" s="10">
        <f>SUMIF(TransactionData!$A$2:$A$7396,TransactionAnalysis!O3820,TransactionData!$M$2:$M$7396)</f>
        <v>2.25</v>
      </c>
    </row>
    <row r="3821" spans="15:16" x14ac:dyDescent="0.35">
      <c r="O3821">
        <v>290940</v>
      </c>
      <c r="P3821" s="10">
        <f>SUMIF(TransactionData!$A$2:$A$7396,TransactionAnalysis!O3821,TransactionData!$M$2:$M$7396)</f>
        <v>5.5</v>
      </c>
    </row>
    <row r="3822" spans="15:16" x14ac:dyDescent="0.35">
      <c r="O3822">
        <v>290939</v>
      </c>
      <c r="P3822" s="10">
        <f>SUMIF(TransactionData!$A$2:$A$7396,TransactionAnalysis!O3822,TransactionData!$M$2:$M$7396)</f>
        <v>5.5</v>
      </c>
    </row>
    <row r="3823" spans="15:16" x14ac:dyDescent="0.35">
      <c r="O3823">
        <v>290935</v>
      </c>
      <c r="P3823" s="10">
        <f>SUMIF(TransactionData!$A$2:$A$7396,TransactionAnalysis!O3823,TransactionData!$M$2:$M$7396)</f>
        <v>10.5</v>
      </c>
    </row>
    <row r="3824" spans="15:16" x14ac:dyDescent="0.35">
      <c r="O3824">
        <v>290934</v>
      </c>
      <c r="P3824" s="10">
        <f>SUMIF(TransactionData!$A$2:$A$7396,TransactionAnalysis!O3824,TransactionData!$M$2:$M$7396)</f>
        <v>4.25</v>
      </c>
    </row>
    <row r="3825" spans="15:16" x14ac:dyDescent="0.35">
      <c r="O3825">
        <v>290933</v>
      </c>
      <c r="P3825" s="10">
        <f>SUMIF(TransactionData!$A$2:$A$7396,TransactionAnalysis!O3825,TransactionData!$M$2:$M$7396)</f>
        <v>3.5</v>
      </c>
    </row>
    <row r="3826" spans="15:16" x14ac:dyDescent="0.35">
      <c r="O3826">
        <v>290932</v>
      </c>
      <c r="P3826" s="10">
        <f>SUMIF(TransactionData!$A$2:$A$7396,TransactionAnalysis!O3826,TransactionData!$M$2:$M$7396)</f>
        <v>2.5</v>
      </c>
    </row>
    <row r="3827" spans="15:16" x14ac:dyDescent="0.35">
      <c r="O3827">
        <v>290929</v>
      </c>
      <c r="P3827" s="10">
        <f>SUMIF(TransactionData!$A$2:$A$7396,TransactionAnalysis!O3827,TransactionData!$M$2:$M$7396)</f>
        <v>3.5</v>
      </c>
    </row>
    <row r="3828" spans="15:16" x14ac:dyDescent="0.35">
      <c r="O3828">
        <v>290928</v>
      </c>
      <c r="P3828" s="10">
        <f>SUMIF(TransactionData!$A$2:$A$7396,TransactionAnalysis!O3828,TransactionData!$M$2:$M$7396)</f>
        <v>4.25</v>
      </c>
    </row>
    <row r="3829" spans="15:16" x14ac:dyDescent="0.35">
      <c r="O3829">
        <v>290927</v>
      </c>
      <c r="P3829" s="10">
        <f>SUMIF(TransactionData!$A$2:$A$7396,TransactionAnalysis!O3829,TransactionData!$M$2:$M$7396)</f>
        <v>5.5</v>
      </c>
    </row>
    <row r="3830" spans="15:16" x14ac:dyDescent="0.35">
      <c r="O3830">
        <v>290925</v>
      </c>
      <c r="P3830" s="10">
        <f>SUMIF(TransactionData!$A$2:$A$7396,TransactionAnalysis!O3830,TransactionData!$M$2:$M$7396)</f>
        <v>3.75</v>
      </c>
    </row>
    <row r="3831" spans="15:16" x14ac:dyDescent="0.35">
      <c r="O3831">
        <v>290924</v>
      </c>
      <c r="P3831" s="10">
        <f>SUMIF(TransactionData!$A$2:$A$7396,TransactionAnalysis!O3831,TransactionData!$M$2:$M$7396)</f>
        <v>3.5</v>
      </c>
    </row>
    <row r="3832" spans="15:16" x14ac:dyDescent="0.35">
      <c r="O3832">
        <v>290923</v>
      </c>
      <c r="P3832" s="10">
        <f>SUMIF(TransactionData!$A$2:$A$7396,TransactionAnalysis!O3832,TransactionData!$M$2:$M$7396)</f>
        <v>3</v>
      </c>
    </row>
    <row r="3833" spans="15:16" x14ac:dyDescent="0.35">
      <c r="O3833">
        <v>290922</v>
      </c>
      <c r="P3833" s="10">
        <f>SUMIF(TransactionData!$A$2:$A$7396,TransactionAnalysis!O3833,TransactionData!$M$2:$M$7396)</f>
        <v>3.75</v>
      </c>
    </row>
    <row r="3834" spans="15:16" x14ac:dyDescent="0.35">
      <c r="O3834">
        <v>290919</v>
      </c>
      <c r="P3834" s="10">
        <f>SUMIF(TransactionData!$A$2:$A$7396,TransactionAnalysis!O3834,TransactionData!$M$2:$M$7396)</f>
        <v>5.5</v>
      </c>
    </row>
    <row r="3835" spans="15:16" x14ac:dyDescent="0.35">
      <c r="O3835">
        <v>290918</v>
      </c>
      <c r="P3835" s="10">
        <f>SUMIF(TransactionData!$A$2:$A$7396,TransactionAnalysis!O3835,TransactionData!$M$2:$M$7396)</f>
        <v>17.5</v>
      </c>
    </row>
    <row r="3836" spans="15:16" x14ac:dyDescent="0.35">
      <c r="O3836">
        <v>290917</v>
      </c>
      <c r="P3836" s="10">
        <f>SUMIF(TransactionData!$A$2:$A$7396,TransactionAnalysis!O3836,TransactionData!$M$2:$M$7396)</f>
        <v>3.75</v>
      </c>
    </row>
    <row r="3837" spans="15:16" x14ac:dyDescent="0.35">
      <c r="O3837">
        <v>290916</v>
      </c>
      <c r="P3837" s="10">
        <f>SUMIF(TransactionData!$A$2:$A$7396,TransactionAnalysis!O3837,TransactionData!$M$2:$M$7396)</f>
        <v>9.5</v>
      </c>
    </row>
    <row r="3838" spans="15:16" x14ac:dyDescent="0.35">
      <c r="O3838">
        <v>290915</v>
      </c>
      <c r="P3838" s="10">
        <f>SUMIF(TransactionData!$A$2:$A$7396,TransactionAnalysis!O3838,TransactionData!$M$2:$M$7396)</f>
        <v>5.5</v>
      </c>
    </row>
    <row r="3839" spans="15:16" x14ac:dyDescent="0.35">
      <c r="O3839">
        <v>290914</v>
      </c>
      <c r="P3839" s="10">
        <f>SUMIF(TransactionData!$A$2:$A$7396,TransactionAnalysis!O3839,TransactionData!$M$2:$M$7396)</f>
        <v>2.25</v>
      </c>
    </row>
    <row r="3840" spans="15:16" x14ac:dyDescent="0.35">
      <c r="O3840">
        <v>290913</v>
      </c>
      <c r="P3840" s="10">
        <f>SUMIF(TransactionData!$A$2:$A$7396,TransactionAnalysis!O3840,TransactionData!$M$2:$M$7396)</f>
        <v>4.75</v>
      </c>
    </row>
    <row r="3841" spans="15:16" x14ac:dyDescent="0.35">
      <c r="O3841">
        <v>290912</v>
      </c>
      <c r="P3841" s="10">
        <f>SUMIF(TransactionData!$A$2:$A$7396,TransactionAnalysis!O3841,TransactionData!$M$2:$M$7396)</f>
        <v>7</v>
      </c>
    </row>
    <row r="3842" spans="15:16" x14ac:dyDescent="0.35">
      <c r="O3842">
        <v>290910</v>
      </c>
      <c r="P3842" s="10">
        <f>SUMIF(TransactionData!$A$2:$A$7396,TransactionAnalysis!O3842,TransactionData!$M$2:$M$7396)</f>
        <v>4.75</v>
      </c>
    </row>
    <row r="3843" spans="15:16" x14ac:dyDescent="0.35">
      <c r="O3843">
        <v>290909</v>
      </c>
      <c r="P3843" s="10">
        <f>SUMIF(TransactionData!$A$2:$A$7396,TransactionAnalysis!O3843,TransactionData!$M$2:$M$7396)</f>
        <v>4.5</v>
      </c>
    </row>
    <row r="3844" spans="15:16" x14ac:dyDescent="0.35">
      <c r="O3844">
        <v>290908</v>
      </c>
      <c r="P3844" s="10">
        <f>SUMIF(TransactionData!$A$2:$A$7396,TransactionAnalysis!O3844,TransactionData!$M$2:$M$7396)</f>
        <v>3.5</v>
      </c>
    </row>
    <row r="3845" spans="15:16" x14ac:dyDescent="0.35">
      <c r="O3845">
        <v>290907</v>
      </c>
      <c r="P3845" s="10">
        <f>SUMIF(TransactionData!$A$2:$A$7396,TransactionAnalysis!O3845,TransactionData!$M$2:$M$7396)</f>
        <v>4.75</v>
      </c>
    </row>
    <row r="3846" spans="15:16" x14ac:dyDescent="0.35">
      <c r="O3846">
        <v>290906</v>
      </c>
      <c r="P3846" s="10">
        <f>SUMIF(TransactionData!$A$2:$A$7396,TransactionAnalysis!O3846,TransactionData!$M$2:$M$7396)</f>
        <v>3.5</v>
      </c>
    </row>
    <row r="3847" spans="15:16" x14ac:dyDescent="0.35">
      <c r="O3847">
        <v>290905</v>
      </c>
      <c r="P3847" s="10">
        <f>SUMIF(TransactionData!$A$2:$A$7396,TransactionAnalysis!O3847,TransactionData!$M$2:$M$7396)</f>
        <v>2.25</v>
      </c>
    </row>
    <row r="3848" spans="15:16" x14ac:dyDescent="0.35">
      <c r="O3848">
        <v>290902</v>
      </c>
      <c r="P3848" s="10">
        <f>SUMIF(TransactionData!$A$2:$A$7396,TransactionAnalysis!O3848,TransactionData!$M$2:$M$7396)</f>
        <v>3.75</v>
      </c>
    </row>
    <row r="3849" spans="15:16" x14ac:dyDescent="0.35">
      <c r="O3849">
        <v>290901</v>
      </c>
      <c r="P3849" s="10">
        <f>SUMIF(TransactionData!$A$2:$A$7396,TransactionAnalysis!O3849,TransactionData!$M$2:$M$7396)</f>
        <v>3.75</v>
      </c>
    </row>
    <row r="3850" spans="15:16" x14ac:dyDescent="0.35">
      <c r="O3850">
        <v>290900</v>
      </c>
      <c r="P3850" s="10">
        <f>SUMIF(TransactionData!$A$2:$A$7396,TransactionAnalysis!O3850,TransactionData!$M$2:$M$7396)</f>
        <v>4.25</v>
      </c>
    </row>
    <row r="3851" spans="15:16" x14ac:dyDescent="0.35">
      <c r="O3851">
        <v>290899</v>
      </c>
      <c r="P3851" s="10">
        <f>SUMIF(TransactionData!$A$2:$A$7396,TransactionAnalysis!O3851,TransactionData!$M$2:$M$7396)</f>
        <v>11</v>
      </c>
    </row>
    <row r="3852" spans="15:16" x14ac:dyDescent="0.35">
      <c r="O3852">
        <v>290897</v>
      </c>
      <c r="P3852" s="10">
        <f>SUMIF(TransactionData!$A$2:$A$7396,TransactionAnalysis!O3852,TransactionData!$M$2:$M$7396)</f>
        <v>3.5</v>
      </c>
    </row>
    <row r="3853" spans="15:16" x14ac:dyDescent="0.35">
      <c r="O3853">
        <v>290896</v>
      </c>
      <c r="P3853" s="10">
        <f>SUMIF(TransactionData!$A$2:$A$7396,TransactionAnalysis!O3853,TransactionData!$M$2:$M$7396)</f>
        <v>7</v>
      </c>
    </row>
    <row r="3854" spans="15:16" x14ac:dyDescent="0.35">
      <c r="O3854">
        <v>290894</v>
      </c>
      <c r="P3854" s="10">
        <f>SUMIF(TransactionData!$A$2:$A$7396,TransactionAnalysis!O3854,TransactionData!$M$2:$M$7396)</f>
        <v>3.5</v>
      </c>
    </row>
    <row r="3855" spans="15:16" x14ac:dyDescent="0.35">
      <c r="O3855">
        <v>290893</v>
      </c>
      <c r="P3855" s="10">
        <f>SUMIF(TransactionData!$A$2:$A$7396,TransactionAnalysis!O3855,TransactionData!$M$2:$M$7396)</f>
        <v>5.5</v>
      </c>
    </row>
    <row r="3856" spans="15:16" x14ac:dyDescent="0.35">
      <c r="O3856">
        <v>290890</v>
      </c>
      <c r="P3856" s="10">
        <f>SUMIF(TransactionData!$A$2:$A$7396,TransactionAnalysis!O3856,TransactionData!$M$2:$M$7396)</f>
        <v>1</v>
      </c>
    </row>
    <row r="3857" spans="15:16" x14ac:dyDescent="0.35">
      <c r="O3857">
        <v>290889</v>
      </c>
      <c r="P3857" s="10">
        <f>SUMIF(TransactionData!$A$2:$A$7396,TransactionAnalysis!O3857,TransactionData!$M$2:$M$7396)</f>
        <v>1.25</v>
      </c>
    </row>
    <row r="3858" spans="15:16" x14ac:dyDescent="0.35">
      <c r="O3858">
        <v>290886</v>
      </c>
      <c r="P3858" s="10">
        <f>SUMIF(TransactionData!$A$2:$A$7396,TransactionAnalysis!O3858,TransactionData!$M$2:$M$7396)</f>
        <v>3.75</v>
      </c>
    </row>
    <row r="3859" spans="15:16" x14ac:dyDescent="0.35">
      <c r="O3859">
        <v>290883</v>
      </c>
      <c r="P3859" s="10">
        <f>SUMIF(TransactionData!$A$2:$A$7396,TransactionAnalysis!O3859,TransactionData!$M$2:$M$7396)</f>
        <v>2.25</v>
      </c>
    </row>
    <row r="3860" spans="15:16" x14ac:dyDescent="0.35">
      <c r="O3860">
        <v>290882</v>
      </c>
      <c r="P3860" s="10">
        <f>SUMIF(TransactionData!$A$2:$A$7396,TransactionAnalysis!O3860,TransactionData!$M$2:$M$7396)</f>
        <v>4.25</v>
      </c>
    </row>
    <row r="3861" spans="15:16" x14ac:dyDescent="0.35">
      <c r="O3861">
        <v>290880</v>
      </c>
      <c r="P3861" s="10">
        <f>SUMIF(TransactionData!$A$2:$A$7396,TransactionAnalysis!O3861,TransactionData!$M$2:$M$7396)</f>
        <v>6.5</v>
      </c>
    </row>
    <row r="3862" spans="15:16" x14ac:dyDescent="0.35">
      <c r="O3862">
        <v>290877</v>
      </c>
      <c r="P3862" s="10">
        <f>SUMIF(TransactionData!$A$2:$A$7396,TransactionAnalysis!O3862,TransactionData!$M$2:$M$7396)</f>
        <v>6</v>
      </c>
    </row>
    <row r="3863" spans="15:16" x14ac:dyDescent="0.35">
      <c r="O3863">
        <v>290876</v>
      </c>
      <c r="P3863" s="10">
        <f>SUMIF(TransactionData!$A$2:$A$7396,TransactionAnalysis!O3863,TransactionData!$M$2:$M$7396)</f>
        <v>2.75</v>
      </c>
    </row>
    <row r="3864" spans="15:16" x14ac:dyDescent="0.35">
      <c r="O3864">
        <v>290875</v>
      </c>
      <c r="P3864" s="10">
        <f>SUMIF(TransactionData!$A$2:$A$7396,TransactionAnalysis!O3864,TransactionData!$M$2:$M$7396)</f>
        <v>2.75</v>
      </c>
    </row>
    <row r="3865" spans="15:16" x14ac:dyDescent="0.35">
      <c r="O3865">
        <v>290874</v>
      </c>
      <c r="P3865" s="10">
        <f>SUMIF(TransactionData!$A$2:$A$7396,TransactionAnalysis!O3865,TransactionData!$M$2:$M$7396)</f>
        <v>2.75</v>
      </c>
    </row>
    <row r="3866" spans="15:16" x14ac:dyDescent="0.35">
      <c r="O3866">
        <v>290873</v>
      </c>
      <c r="P3866" s="10">
        <f>SUMIF(TransactionData!$A$2:$A$7396,TransactionAnalysis!O3866,TransactionData!$M$2:$M$7396)</f>
        <v>2</v>
      </c>
    </row>
    <row r="3867" spans="15:16" x14ac:dyDescent="0.35">
      <c r="O3867">
        <v>290872</v>
      </c>
      <c r="P3867" s="10">
        <f>SUMIF(TransactionData!$A$2:$A$7396,TransactionAnalysis!O3867,TransactionData!$M$2:$M$7396)</f>
        <v>3</v>
      </c>
    </row>
    <row r="3868" spans="15:16" x14ac:dyDescent="0.35">
      <c r="O3868">
        <v>290871</v>
      </c>
      <c r="P3868" s="10">
        <f>SUMIF(TransactionData!$A$2:$A$7396,TransactionAnalysis!O3868,TransactionData!$M$2:$M$7396)</f>
        <v>2.75</v>
      </c>
    </row>
    <row r="3869" spans="15:16" x14ac:dyDescent="0.35">
      <c r="O3869">
        <v>290870</v>
      </c>
      <c r="P3869" s="10">
        <f>SUMIF(TransactionData!$A$2:$A$7396,TransactionAnalysis!O3869,TransactionData!$M$2:$M$7396)</f>
        <v>5.75</v>
      </c>
    </row>
    <row r="3870" spans="15:16" x14ac:dyDescent="0.35">
      <c r="O3870">
        <v>290869</v>
      </c>
      <c r="P3870" s="10">
        <f>SUMIF(TransactionData!$A$2:$A$7396,TransactionAnalysis!O3870,TransactionData!$M$2:$M$7396)</f>
        <v>3.5</v>
      </c>
    </row>
    <row r="3871" spans="15:16" x14ac:dyDescent="0.35">
      <c r="O3871">
        <v>290868</v>
      </c>
      <c r="P3871" s="10">
        <f>SUMIF(TransactionData!$A$2:$A$7396,TransactionAnalysis!O3871,TransactionData!$M$2:$M$7396)</f>
        <v>2.75</v>
      </c>
    </row>
    <row r="3872" spans="15:16" x14ac:dyDescent="0.35">
      <c r="O3872">
        <v>290867</v>
      </c>
      <c r="P3872" s="10">
        <f>SUMIF(TransactionData!$A$2:$A$7396,TransactionAnalysis!O3872,TransactionData!$M$2:$M$7396)</f>
        <v>2.75</v>
      </c>
    </row>
    <row r="3873" spans="15:16" x14ac:dyDescent="0.35">
      <c r="O3873">
        <v>290866</v>
      </c>
      <c r="P3873" s="10">
        <f>SUMIF(TransactionData!$A$2:$A$7396,TransactionAnalysis!O3873,TransactionData!$M$2:$M$7396)</f>
        <v>3</v>
      </c>
    </row>
    <row r="3874" spans="15:16" x14ac:dyDescent="0.35">
      <c r="O3874">
        <v>290865</v>
      </c>
      <c r="P3874" s="10">
        <f>SUMIF(TransactionData!$A$2:$A$7396,TransactionAnalysis!O3874,TransactionData!$M$2:$M$7396)</f>
        <v>5.75</v>
      </c>
    </row>
    <row r="3875" spans="15:16" x14ac:dyDescent="0.35">
      <c r="O3875">
        <v>290864</v>
      </c>
      <c r="P3875" s="10">
        <f>SUMIF(TransactionData!$A$2:$A$7396,TransactionAnalysis!O3875,TransactionData!$M$2:$M$7396)</f>
        <v>3</v>
      </c>
    </row>
    <row r="3876" spans="15:16" x14ac:dyDescent="0.35">
      <c r="O3876">
        <v>290863</v>
      </c>
      <c r="P3876" s="10">
        <f>SUMIF(TransactionData!$A$2:$A$7396,TransactionAnalysis!O3876,TransactionData!$M$2:$M$7396)</f>
        <v>3.5</v>
      </c>
    </row>
    <row r="3877" spans="15:16" x14ac:dyDescent="0.35">
      <c r="O3877">
        <v>290862</v>
      </c>
      <c r="P3877" s="10">
        <f>SUMIF(TransactionData!$A$2:$A$7396,TransactionAnalysis!O3877,TransactionData!$M$2:$M$7396)</f>
        <v>9.75</v>
      </c>
    </row>
    <row r="3878" spans="15:16" x14ac:dyDescent="0.35">
      <c r="O3878">
        <v>290861</v>
      </c>
      <c r="P3878" s="10">
        <f>SUMIF(TransactionData!$A$2:$A$7396,TransactionAnalysis!O3878,TransactionData!$M$2:$M$7396)</f>
        <v>3.75</v>
      </c>
    </row>
    <row r="3879" spans="15:16" x14ac:dyDescent="0.35">
      <c r="O3879">
        <v>290860</v>
      </c>
      <c r="P3879" s="10">
        <f>SUMIF(TransactionData!$A$2:$A$7396,TransactionAnalysis!O3879,TransactionData!$M$2:$M$7396)</f>
        <v>3</v>
      </c>
    </row>
    <row r="3880" spans="15:16" x14ac:dyDescent="0.35">
      <c r="O3880">
        <v>290859</v>
      </c>
      <c r="P3880" s="10">
        <f>SUMIF(TransactionData!$A$2:$A$7396,TransactionAnalysis!O3880,TransactionData!$M$2:$M$7396)</f>
        <v>2.75</v>
      </c>
    </row>
    <row r="3881" spans="15:16" x14ac:dyDescent="0.35">
      <c r="O3881">
        <v>290858</v>
      </c>
      <c r="P3881" s="10">
        <f>SUMIF(TransactionData!$A$2:$A$7396,TransactionAnalysis!O3881,TransactionData!$M$2:$M$7396)</f>
        <v>5.75</v>
      </c>
    </row>
    <row r="3882" spans="15:16" x14ac:dyDescent="0.35">
      <c r="O3882">
        <v>290857</v>
      </c>
      <c r="P3882" s="10">
        <f>SUMIF(TransactionData!$A$2:$A$7396,TransactionAnalysis!O3882,TransactionData!$M$2:$M$7396)</f>
        <v>8.75</v>
      </c>
    </row>
    <row r="3883" spans="15:16" x14ac:dyDescent="0.35">
      <c r="O3883">
        <v>290856</v>
      </c>
      <c r="P3883" s="10">
        <f>SUMIF(TransactionData!$A$2:$A$7396,TransactionAnalysis!O3883,TransactionData!$M$2:$M$7396)</f>
        <v>3</v>
      </c>
    </row>
    <row r="3884" spans="15:16" x14ac:dyDescent="0.35">
      <c r="O3884">
        <v>290855</v>
      </c>
      <c r="P3884" s="10">
        <f>SUMIF(TransactionData!$A$2:$A$7396,TransactionAnalysis!O3884,TransactionData!$M$2:$M$7396)</f>
        <v>2.75</v>
      </c>
    </row>
    <row r="3885" spans="15:16" x14ac:dyDescent="0.35">
      <c r="O3885">
        <v>290854</v>
      </c>
      <c r="P3885" s="10">
        <f>SUMIF(TransactionData!$A$2:$A$7396,TransactionAnalysis!O3885,TransactionData!$M$2:$M$7396)</f>
        <v>5.75</v>
      </c>
    </row>
    <row r="3886" spans="15:16" x14ac:dyDescent="0.35">
      <c r="O3886">
        <v>290853</v>
      </c>
      <c r="P3886" s="10">
        <f>SUMIF(TransactionData!$A$2:$A$7396,TransactionAnalysis!O3886,TransactionData!$M$2:$M$7396)</f>
        <v>2.75</v>
      </c>
    </row>
    <row r="3887" spans="15:16" x14ac:dyDescent="0.35">
      <c r="O3887">
        <v>290852</v>
      </c>
      <c r="P3887" s="10">
        <f>SUMIF(TransactionData!$A$2:$A$7396,TransactionAnalysis!O3887,TransactionData!$M$2:$M$7396)</f>
        <v>3.75</v>
      </c>
    </row>
    <row r="3888" spans="15:16" x14ac:dyDescent="0.35">
      <c r="O3888">
        <v>290851</v>
      </c>
      <c r="P3888" s="10">
        <f>SUMIF(TransactionData!$A$2:$A$7396,TransactionAnalysis!O3888,TransactionData!$M$2:$M$7396)</f>
        <v>3.5</v>
      </c>
    </row>
    <row r="3889" spans="15:16" x14ac:dyDescent="0.35">
      <c r="O3889">
        <v>290850</v>
      </c>
      <c r="P3889" s="10">
        <f>SUMIF(TransactionData!$A$2:$A$7396,TransactionAnalysis!O3889,TransactionData!$M$2:$M$7396)</f>
        <v>5.5</v>
      </c>
    </row>
    <row r="3890" spans="15:16" x14ac:dyDescent="0.35">
      <c r="O3890">
        <v>290849</v>
      </c>
      <c r="P3890" s="10">
        <f>SUMIF(TransactionData!$A$2:$A$7396,TransactionAnalysis!O3890,TransactionData!$M$2:$M$7396)</f>
        <v>2.75</v>
      </c>
    </row>
    <row r="3891" spans="15:16" x14ac:dyDescent="0.35">
      <c r="O3891">
        <v>290848</v>
      </c>
      <c r="P3891" s="10">
        <f>SUMIF(TransactionData!$A$2:$A$7396,TransactionAnalysis!O3891,TransactionData!$M$2:$M$7396)</f>
        <v>5.75</v>
      </c>
    </row>
    <row r="3892" spans="15:16" x14ac:dyDescent="0.35">
      <c r="O3892">
        <v>290847</v>
      </c>
      <c r="P3892" s="10">
        <f>SUMIF(TransactionData!$A$2:$A$7396,TransactionAnalysis!O3892,TransactionData!$M$2:$M$7396)</f>
        <v>3.75</v>
      </c>
    </row>
    <row r="3893" spans="15:16" x14ac:dyDescent="0.35">
      <c r="O3893">
        <v>290846</v>
      </c>
      <c r="P3893" s="10">
        <f>SUMIF(TransactionData!$A$2:$A$7396,TransactionAnalysis!O3893,TransactionData!$M$2:$M$7396)</f>
        <v>5.75</v>
      </c>
    </row>
    <row r="3894" spans="15:16" x14ac:dyDescent="0.35">
      <c r="O3894">
        <v>290845</v>
      </c>
      <c r="P3894" s="10">
        <f>SUMIF(TransactionData!$A$2:$A$7396,TransactionAnalysis!O3894,TransactionData!$M$2:$M$7396)</f>
        <v>3.75</v>
      </c>
    </row>
    <row r="3895" spans="15:16" x14ac:dyDescent="0.35">
      <c r="O3895">
        <v>290844</v>
      </c>
      <c r="P3895" s="10">
        <f>SUMIF(TransactionData!$A$2:$A$7396,TransactionAnalysis!O3895,TransactionData!$M$2:$M$7396)</f>
        <v>2.75</v>
      </c>
    </row>
    <row r="3896" spans="15:16" x14ac:dyDescent="0.35">
      <c r="O3896">
        <v>290843</v>
      </c>
      <c r="P3896" s="10">
        <f>SUMIF(TransactionData!$A$2:$A$7396,TransactionAnalysis!O3896,TransactionData!$M$2:$M$7396)</f>
        <v>3.75</v>
      </c>
    </row>
    <row r="3897" spans="15:16" x14ac:dyDescent="0.35">
      <c r="O3897">
        <v>290842</v>
      </c>
      <c r="P3897" s="10">
        <f>SUMIF(TransactionData!$A$2:$A$7396,TransactionAnalysis!O3897,TransactionData!$M$2:$M$7396)</f>
        <v>3.75</v>
      </c>
    </row>
    <row r="3898" spans="15:16" x14ac:dyDescent="0.35">
      <c r="O3898">
        <v>290841</v>
      </c>
      <c r="P3898" s="10">
        <f>SUMIF(TransactionData!$A$2:$A$7396,TransactionAnalysis!O3898,TransactionData!$M$2:$M$7396)</f>
        <v>3.5</v>
      </c>
    </row>
    <row r="3899" spans="15:16" x14ac:dyDescent="0.35">
      <c r="O3899">
        <v>291312</v>
      </c>
      <c r="P3899" s="10">
        <f>SUMIF(TransactionData!$A$2:$A$7396,TransactionAnalysis!O3899,TransactionData!$M$2:$M$7396)</f>
        <v>1.25</v>
      </c>
    </row>
    <row r="3900" spans="15:16" x14ac:dyDescent="0.35">
      <c r="O3900">
        <v>291311</v>
      </c>
      <c r="P3900" s="10">
        <f>SUMIF(TransactionData!$A$2:$A$7396,TransactionAnalysis!O3900,TransactionData!$M$2:$M$7396)</f>
        <v>2.25</v>
      </c>
    </row>
    <row r="3901" spans="15:16" x14ac:dyDescent="0.35">
      <c r="O3901">
        <v>291310</v>
      </c>
      <c r="P3901" s="10">
        <f>SUMIF(TransactionData!$A$2:$A$7396,TransactionAnalysis!O3901,TransactionData!$M$2:$M$7396)</f>
        <v>5.5</v>
      </c>
    </row>
    <row r="3902" spans="15:16" x14ac:dyDescent="0.35">
      <c r="O3902">
        <v>291308</v>
      </c>
      <c r="P3902" s="10">
        <f>SUMIF(TransactionData!$A$2:$A$7396,TransactionAnalysis!O3902,TransactionData!$M$2:$M$7396)</f>
        <v>3.5</v>
      </c>
    </row>
    <row r="3903" spans="15:16" x14ac:dyDescent="0.35">
      <c r="O3903">
        <v>291307</v>
      </c>
      <c r="P3903" s="10">
        <f>SUMIF(TransactionData!$A$2:$A$7396,TransactionAnalysis!O3903,TransactionData!$M$2:$M$7396)</f>
        <v>3.5</v>
      </c>
    </row>
    <row r="3904" spans="15:16" x14ac:dyDescent="0.35">
      <c r="O3904">
        <v>291306</v>
      </c>
      <c r="P3904" s="10">
        <f>SUMIF(TransactionData!$A$2:$A$7396,TransactionAnalysis!O3904,TransactionData!$M$2:$M$7396)</f>
        <v>14.95</v>
      </c>
    </row>
    <row r="3905" spans="15:16" x14ac:dyDescent="0.35">
      <c r="O3905">
        <v>291305</v>
      </c>
      <c r="P3905" s="10">
        <f>SUMIF(TransactionData!$A$2:$A$7396,TransactionAnalysis!O3905,TransactionData!$M$2:$M$7396)</f>
        <v>4.25</v>
      </c>
    </row>
    <row r="3906" spans="15:16" x14ac:dyDescent="0.35">
      <c r="O3906">
        <v>291304</v>
      </c>
      <c r="P3906" s="10">
        <f>SUMIF(TransactionData!$A$2:$A$7396,TransactionAnalysis!O3906,TransactionData!$M$2:$M$7396)</f>
        <v>2.25</v>
      </c>
    </row>
    <row r="3907" spans="15:16" x14ac:dyDescent="0.35">
      <c r="O3907">
        <v>291303</v>
      </c>
      <c r="P3907" s="10">
        <f>SUMIF(TransactionData!$A$2:$A$7396,TransactionAnalysis!O3907,TransactionData!$M$2:$M$7396)</f>
        <v>4.25</v>
      </c>
    </row>
    <row r="3908" spans="15:16" x14ac:dyDescent="0.35">
      <c r="O3908">
        <v>291302</v>
      </c>
      <c r="P3908" s="10">
        <f>SUMIF(TransactionData!$A$2:$A$7396,TransactionAnalysis!O3908,TransactionData!$M$2:$M$7396)</f>
        <v>7.75</v>
      </c>
    </row>
    <row r="3909" spans="15:16" x14ac:dyDescent="0.35">
      <c r="O3909">
        <v>291301</v>
      </c>
      <c r="P3909" s="10">
        <f>SUMIF(TransactionData!$A$2:$A$7396,TransactionAnalysis!O3909,TransactionData!$M$2:$M$7396)</f>
        <v>4.25</v>
      </c>
    </row>
    <row r="3910" spans="15:16" x14ac:dyDescent="0.35">
      <c r="O3910">
        <v>291300</v>
      </c>
      <c r="P3910" s="10">
        <f>SUMIF(TransactionData!$A$2:$A$7396,TransactionAnalysis!O3910,TransactionData!$M$2:$M$7396)</f>
        <v>4.25</v>
      </c>
    </row>
    <row r="3911" spans="15:16" x14ac:dyDescent="0.35">
      <c r="O3911">
        <v>291299</v>
      </c>
      <c r="P3911" s="10">
        <f>SUMIF(TransactionData!$A$2:$A$7396,TransactionAnalysis!O3911,TransactionData!$M$2:$M$7396)</f>
        <v>6</v>
      </c>
    </row>
    <row r="3912" spans="15:16" x14ac:dyDescent="0.35">
      <c r="O3912">
        <v>291298</v>
      </c>
      <c r="P3912" s="10">
        <f>SUMIF(TransactionData!$A$2:$A$7396,TransactionAnalysis!O3912,TransactionData!$M$2:$M$7396)</f>
        <v>4.25</v>
      </c>
    </row>
    <row r="3913" spans="15:16" x14ac:dyDescent="0.35">
      <c r="O3913">
        <v>291297</v>
      </c>
      <c r="P3913" s="10">
        <f>SUMIF(TransactionData!$A$2:$A$7396,TransactionAnalysis!O3913,TransactionData!$M$2:$M$7396)</f>
        <v>4.25</v>
      </c>
    </row>
    <row r="3914" spans="15:16" x14ac:dyDescent="0.35">
      <c r="O3914">
        <v>291295</v>
      </c>
      <c r="P3914" s="10">
        <f>SUMIF(TransactionData!$A$2:$A$7396,TransactionAnalysis!O3914,TransactionData!$M$2:$M$7396)</f>
        <v>2.5</v>
      </c>
    </row>
    <row r="3915" spans="15:16" x14ac:dyDescent="0.35">
      <c r="O3915">
        <v>291294</v>
      </c>
      <c r="P3915" s="10">
        <f>SUMIF(TransactionData!$A$2:$A$7396,TransactionAnalysis!O3915,TransactionData!$M$2:$M$7396)</f>
        <v>4.25</v>
      </c>
    </row>
    <row r="3916" spans="15:16" x14ac:dyDescent="0.35">
      <c r="O3916">
        <v>291293</v>
      </c>
      <c r="P3916" s="10">
        <f>SUMIF(TransactionData!$A$2:$A$7396,TransactionAnalysis!O3916,TransactionData!$M$2:$M$7396)</f>
        <v>4.25</v>
      </c>
    </row>
    <row r="3917" spans="15:16" x14ac:dyDescent="0.35">
      <c r="O3917">
        <v>291292</v>
      </c>
      <c r="P3917" s="10">
        <f>SUMIF(TransactionData!$A$2:$A$7396,TransactionAnalysis!O3917,TransactionData!$M$2:$M$7396)</f>
        <v>1.25</v>
      </c>
    </row>
    <row r="3918" spans="15:16" x14ac:dyDescent="0.35">
      <c r="O3918">
        <v>291291</v>
      </c>
      <c r="P3918" s="10">
        <f>SUMIF(TransactionData!$A$2:$A$7396,TransactionAnalysis!O3918,TransactionData!$M$2:$M$7396)</f>
        <v>3.5</v>
      </c>
    </row>
    <row r="3919" spans="15:16" x14ac:dyDescent="0.35">
      <c r="O3919">
        <v>291290</v>
      </c>
      <c r="P3919" s="10">
        <f>SUMIF(TransactionData!$A$2:$A$7396,TransactionAnalysis!O3919,TransactionData!$M$2:$M$7396)</f>
        <v>4.25</v>
      </c>
    </row>
    <row r="3920" spans="15:16" x14ac:dyDescent="0.35">
      <c r="O3920">
        <v>291289</v>
      </c>
      <c r="P3920" s="10">
        <f>SUMIF(TransactionData!$A$2:$A$7396,TransactionAnalysis!O3920,TransactionData!$M$2:$M$7396)</f>
        <v>3</v>
      </c>
    </row>
    <row r="3921" spans="15:16" x14ac:dyDescent="0.35">
      <c r="O3921">
        <v>291287</v>
      </c>
      <c r="P3921" s="10">
        <f>SUMIF(TransactionData!$A$2:$A$7396,TransactionAnalysis!O3921,TransactionData!$M$2:$M$7396)</f>
        <v>6.5</v>
      </c>
    </row>
    <row r="3922" spans="15:16" x14ac:dyDescent="0.35">
      <c r="O3922">
        <v>291286</v>
      </c>
      <c r="P3922" s="10">
        <f>SUMIF(TransactionData!$A$2:$A$7396,TransactionAnalysis!O3922,TransactionData!$M$2:$M$7396)</f>
        <v>4.25</v>
      </c>
    </row>
    <row r="3923" spans="15:16" x14ac:dyDescent="0.35">
      <c r="O3923">
        <v>291285</v>
      </c>
      <c r="P3923" s="10">
        <f>SUMIF(TransactionData!$A$2:$A$7396,TransactionAnalysis!O3923,TransactionData!$M$2:$M$7396)</f>
        <v>5.5</v>
      </c>
    </row>
    <row r="3924" spans="15:16" x14ac:dyDescent="0.35">
      <c r="O3924">
        <v>291284</v>
      </c>
      <c r="P3924" s="10">
        <f>SUMIF(TransactionData!$A$2:$A$7396,TransactionAnalysis!O3924,TransactionData!$M$2:$M$7396)</f>
        <v>3</v>
      </c>
    </row>
    <row r="3925" spans="15:16" x14ac:dyDescent="0.35">
      <c r="O3925">
        <v>291283</v>
      </c>
      <c r="P3925" s="10">
        <f>SUMIF(TransactionData!$A$2:$A$7396,TransactionAnalysis!O3925,TransactionData!$M$2:$M$7396)</f>
        <v>4.75</v>
      </c>
    </row>
    <row r="3926" spans="15:16" x14ac:dyDescent="0.35">
      <c r="O3926">
        <v>291281</v>
      </c>
      <c r="P3926" s="10">
        <f>SUMIF(TransactionData!$A$2:$A$7396,TransactionAnalysis!O3926,TransactionData!$M$2:$M$7396)</f>
        <v>5.5</v>
      </c>
    </row>
    <row r="3927" spans="15:16" x14ac:dyDescent="0.35">
      <c r="O3927">
        <v>291280</v>
      </c>
      <c r="P3927" s="10">
        <f>SUMIF(TransactionData!$A$2:$A$7396,TransactionAnalysis!O3927,TransactionData!$M$2:$M$7396)</f>
        <v>6</v>
      </c>
    </row>
    <row r="3928" spans="15:16" x14ac:dyDescent="0.35">
      <c r="O3928">
        <v>291279</v>
      </c>
      <c r="P3928" s="10">
        <f>SUMIF(TransactionData!$A$2:$A$7396,TransactionAnalysis!O3928,TransactionData!$M$2:$M$7396)</f>
        <v>5.5</v>
      </c>
    </row>
    <row r="3929" spans="15:16" x14ac:dyDescent="0.35">
      <c r="O3929">
        <v>291278</v>
      </c>
      <c r="P3929" s="10">
        <f>SUMIF(TransactionData!$A$2:$A$7396,TransactionAnalysis!O3929,TransactionData!$M$2:$M$7396)</f>
        <v>7.75</v>
      </c>
    </row>
    <row r="3930" spans="15:16" x14ac:dyDescent="0.35">
      <c r="O3930">
        <v>291277</v>
      </c>
      <c r="P3930" s="10">
        <f>SUMIF(TransactionData!$A$2:$A$7396,TransactionAnalysis!O3930,TransactionData!$M$2:$M$7396)</f>
        <v>5.5</v>
      </c>
    </row>
    <row r="3931" spans="15:16" x14ac:dyDescent="0.35">
      <c r="O3931">
        <v>291276</v>
      </c>
      <c r="P3931" s="10">
        <f>SUMIF(TransactionData!$A$2:$A$7396,TransactionAnalysis!O3931,TransactionData!$M$2:$M$7396)</f>
        <v>7</v>
      </c>
    </row>
    <row r="3932" spans="15:16" x14ac:dyDescent="0.35">
      <c r="O3932">
        <v>291275</v>
      </c>
      <c r="P3932" s="10">
        <f>SUMIF(TransactionData!$A$2:$A$7396,TransactionAnalysis!O3932,TransactionData!$M$2:$M$7396)</f>
        <v>5.25</v>
      </c>
    </row>
    <row r="3933" spans="15:16" x14ac:dyDescent="0.35">
      <c r="O3933">
        <v>291274</v>
      </c>
      <c r="P3933" s="10">
        <f>SUMIF(TransactionData!$A$2:$A$7396,TransactionAnalysis!O3933,TransactionData!$M$2:$M$7396)</f>
        <v>3.75</v>
      </c>
    </row>
    <row r="3934" spans="15:16" x14ac:dyDescent="0.35">
      <c r="O3934">
        <v>291272</v>
      </c>
      <c r="P3934" s="10">
        <f>SUMIF(TransactionData!$A$2:$A$7396,TransactionAnalysis!O3934,TransactionData!$M$2:$M$7396)</f>
        <v>5.5</v>
      </c>
    </row>
    <row r="3935" spans="15:16" x14ac:dyDescent="0.35">
      <c r="O3935">
        <v>291271</v>
      </c>
      <c r="P3935" s="10">
        <f>SUMIF(TransactionData!$A$2:$A$7396,TransactionAnalysis!O3935,TransactionData!$M$2:$M$7396)</f>
        <v>4.75</v>
      </c>
    </row>
    <row r="3936" spans="15:16" x14ac:dyDescent="0.35">
      <c r="O3936">
        <v>291268</v>
      </c>
      <c r="P3936" s="10">
        <f>SUMIF(TransactionData!$A$2:$A$7396,TransactionAnalysis!O3936,TransactionData!$M$2:$M$7396)</f>
        <v>4</v>
      </c>
    </row>
    <row r="3937" spans="15:16" x14ac:dyDescent="0.35">
      <c r="O3937">
        <v>291267</v>
      </c>
      <c r="P3937" s="10">
        <f>SUMIF(TransactionData!$A$2:$A$7396,TransactionAnalysis!O3937,TransactionData!$M$2:$M$7396)</f>
        <v>29.9</v>
      </c>
    </row>
    <row r="3938" spans="15:16" x14ac:dyDescent="0.35">
      <c r="O3938">
        <v>291265</v>
      </c>
      <c r="P3938" s="10">
        <f>SUMIF(TransactionData!$A$2:$A$7396,TransactionAnalysis!O3938,TransactionData!$M$2:$M$7396)</f>
        <v>3</v>
      </c>
    </row>
    <row r="3939" spans="15:16" x14ac:dyDescent="0.35">
      <c r="O3939">
        <v>291264</v>
      </c>
      <c r="P3939" s="10">
        <f>SUMIF(TransactionData!$A$2:$A$7396,TransactionAnalysis!O3939,TransactionData!$M$2:$M$7396)</f>
        <v>14.95</v>
      </c>
    </row>
    <row r="3940" spans="15:16" x14ac:dyDescent="0.35">
      <c r="O3940">
        <v>291263</v>
      </c>
      <c r="P3940" s="10">
        <f>SUMIF(TransactionData!$A$2:$A$7396,TransactionAnalysis!O3940,TransactionData!$M$2:$M$7396)</f>
        <v>5.5</v>
      </c>
    </row>
    <row r="3941" spans="15:16" x14ac:dyDescent="0.35">
      <c r="O3941">
        <v>291261</v>
      </c>
      <c r="P3941" s="10">
        <f>SUMIF(TransactionData!$A$2:$A$7396,TransactionAnalysis!O3941,TransactionData!$M$2:$M$7396)</f>
        <v>4.75</v>
      </c>
    </row>
    <row r="3942" spans="15:16" x14ac:dyDescent="0.35">
      <c r="O3942">
        <v>291260</v>
      </c>
      <c r="P3942" s="10">
        <f>SUMIF(TransactionData!$A$2:$A$7396,TransactionAnalysis!O3942,TransactionData!$M$2:$M$7396)</f>
        <v>5.5</v>
      </c>
    </row>
    <row r="3943" spans="15:16" x14ac:dyDescent="0.35">
      <c r="O3943">
        <v>291258</v>
      </c>
      <c r="P3943" s="10">
        <f>SUMIF(TransactionData!$A$2:$A$7396,TransactionAnalysis!O3943,TransactionData!$M$2:$M$7396)</f>
        <v>4.25</v>
      </c>
    </row>
    <row r="3944" spans="15:16" x14ac:dyDescent="0.35">
      <c r="O3944">
        <v>291257</v>
      </c>
      <c r="P3944" s="10">
        <f>SUMIF(TransactionData!$A$2:$A$7396,TransactionAnalysis!O3944,TransactionData!$M$2:$M$7396)</f>
        <v>4.25</v>
      </c>
    </row>
    <row r="3945" spans="15:16" x14ac:dyDescent="0.35">
      <c r="O3945">
        <v>291256</v>
      </c>
      <c r="P3945" s="10">
        <f>SUMIF(TransactionData!$A$2:$A$7396,TransactionAnalysis!O3945,TransactionData!$M$2:$M$7396)</f>
        <v>4.75</v>
      </c>
    </row>
    <row r="3946" spans="15:16" x14ac:dyDescent="0.35">
      <c r="O3946">
        <v>291255</v>
      </c>
      <c r="P3946" s="10">
        <f>SUMIF(TransactionData!$A$2:$A$7396,TransactionAnalysis!O3946,TransactionData!$M$2:$M$7396)</f>
        <v>5</v>
      </c>
    </row>
    <row r="3947" spans="15:16" x14ac:dyDescent="0.35">
      <c r="O3947">
        <v>291254</v>
      </c>
      <c r="P3947" s="10">
        <f>SUMIF(TransactionData!$A$2:$A$7396,TransactionAnalysis!O3947,TransactionData!$M$2:$M$7396)</f>
        <v>4.25</v>
      </c>
    </row>
    <row r="3948" spans="15:16" x14ac:dyDescent="0.35">
      <c r="O3948">
        <v>291253</v>
      </c>
      <c r="P3948" s="10">
        <f>SUMIF(TransactionData!$A$2:$A$7396,TransactionAnalysis!O3948,TransactionData!$M$2:$M$7396)</f>
        <v>3.75</v>
      </c>
    </row>
    <row r="3949" spans="15:16" x14ac:dyDescent="0.35">
      <c r="O3949">
        <v>291252</v>
      </c>
      <c r="P3949" s="10">
        <f>SUMIF(TransactionData!$A$2:$A$7396,TransactionAnalysis!O3949,TransactionData!$M$2:$M$7396)</f>
        <v>38.849999999999994</v>
      </c>
    </row>
    <row r="3950" spans="15:16" x14ac:dyDescent="0.35">
      <c r="O3950">
        <v>291251</v>
      </c>
      <c r="P3950" s="10">
        <f>SUMIF(TransactionData!$A$2:$A$7396,TransactionAnalysis!O3950,TransactionData!$M$2:$M$7396)</f>
        <v>3.5</v>
      </c>
    </row>
    <row r="3951" spans="15:16" x14ac:dyDescent="0.35">
      <c r="O3951">
        <v>291249</v>
      </c>
      <c r="P3951" s="10">
        <f>SUMIF(TransactionData!$A$2:$A$7396,TransactionAnalysis!O3951,TransactionData!$M$2:$M$7396)</f>
        <v>2.25</v>
      </c>
    </row>
    <row r="3952" spans="15:16" x14ac:dyDescent="0.35">
      <c r="O3952">
        <v>291248</v>
      </c>
      <c r="P3952" s="10">
        <f>SUMIF(TransactionData!$A$2:$A$7396,TransactionAnalysis!O3952,TransactionData!$M$2:$M$7396)</f>
        <v>3.5</v>
      </c>
    </row>
    <row r="3953" spans="15:16" x14ac:dyDescent="0.35">
      <c r="O3953">
        <v>291246</v>
      </c>
      <c r="P3953" s="10">
        <f>SUMIF(TransactionData!$A$2:$A$7396,TransactionAnalysis!O3953,TransactionData!$M$2:$M$7396)</f>
        <v>5.5</v>
      </c>
    </row>
    <row r="3954" spans="15:16" x14ac:dyDescent="0.35">
      <c r="O3954">
        <v>291244</v>
      </c>
      <c r="P3954" s="10">
        <f>SUMIF(TransactionData!$A$2:$A$7396,TransactionAnalysis!O3954,TransactionData!$M$2:$M$7396)</f>
        <v>4.25</v>
      </c>
    </row>
    <row r="3955" spans="15:16" x14ac:dyDescent="0.35">
      <c r="O3955">
        <v>291243</v>
      </c>
      <c r="P3955" s="10">
        <f>SUMIF(TransactionData!$A$2:$A$7396,TransactionAnalysis!O3955,TransactionData!$M$2:$M$7396)</f>
        <v>3.75</v>
      </c>
    </row>
    <row r="3956" spans="15:16" x14ac:dyDescent="0.35">
      <c r="O3956">
        <v>291242</v>
      </c>
      <c r="P3956" s="10">
        <f>SUMIF(TransactionData!$A$2:$A$7396,TransactionAnalysis!O3956,TransactionData!$M$2:$M$7396)</f>
        <v>4.75</v>
      </c>
    </row>
    <row r="3957" spans="15:16" x14ac:dyDescent="0.35">
      <c r="O3957">
        <v>291241</v>
      </c>
      <c r="P3957" s="10">
        <f>SUMIF(TransactionData!$A$2:$A$7396,TransactionAnalysis!O3957,TransactionData!$M$2:$M$7396)</f>
        <v>5.5</v>
      </c>
    </row>
    <row r="3958" spans="15:16" x14ac:dyDescent="0.35">
      <c r="O3958">
        <v>291240</v>
      </c>
      <c r="P3958" s="10">
        <f>SUMIF(TransactionData!$A$2:$A$7396,TransactionAnalysis!O3958,TransactionData!$M$2:$M$7396)</f>
        <v>4.25</v>
      </c>
    </row>
    <row r="3959" spans="15:16" x14ac:dyDescent="0.35">
      <c r="O3959">
        <v>291239</v>
      </c>
      <c r="P3959" s="10">
        <f>SUMIF(TransactionData!$A$2:$A$7396,TransactionAnalysis!O3959,TransactionData!$M$2:$M$7396)</f>
        <v>5.75</v>
      </c>
    </row>
    <row r="3960" spans="15:16" x14ac:dyDescent="0.35">
      <c r="O3960">
        <v>291238</v>
      </c>
      <c r="P3960" s="10">
        <f>SUMIF(TransactionData!$A$2:$A$7396,TransactionAnalysis!O3960,TransactionData!$M$2:$M$7396)</f>
        <v>5.5</v>
      </c>
    </row>
    <row r="3961" spans="15:16" x14ac:dyDescent="0.35">
      <c r="O3961">
        <v>291236</v>
      </c>
      <c r="P3961" s="10">
        <f>SUMIF(TransactionData!$A$2:$A$7396,TransactionAnalysis!O3961,TransactionData!$M$2:$M$7396)</f>
        <v>3.75</v>
      </c>
    </row>
    <row r="3962" spans="15:16" x14ac:dyDescent="0.35">
      <c r="O3962">
        <v>291235</v>
      </c>
      <c r="P3962" s="10">
        <f>SUMIF(TransactionData!$A$2:$A$7396,TransactionAnalysis!O3962,TransactionData!$M$2:$M$7396)</f>
        <v>3</v>
      </c>
    </row>
    <row r="3963" spans="15:16" x14ac:dyDescent="0.35">
      <c r="O3963">
        <v>291234</v>
      </c>
      <c r="P3963" s="10">
        <f>SUMIF(TransactionData!$A$2:$A$7396,TransactionAnalysis!O3963,TransactionData!$M$2:$M$7396)</f>
        <v>3.75</v>
      </c>
    </row>
    <row r="3964" spans="15:16" x14ac:dyDescent="0.35">
      <c r="O3964">
        <v>291233</v>
      </c>
      <c r="P3964" s="10">
        <f>SUMIF(TransactionData!$A$2:$A$7396,TransactionAnalysis!O3964,TransactionData!$M$2:$M$7396)</f>
        <v>4.5</v>
      </c>
    </row>
    <row r="3965" spans="15:16" x14ac:dyDescent="0.35">
      <c r="O3965">
        <v>291230</v>
      </c>
      <c r="P3965" s="10">
        <f>SUMIF(TransactionData!$A$2:$A$7396,TransactionAnalysis!O3965,TransactionData!$M$2:$M$7396)</f>
        <v>3.75</v>
      </c>
    </row>
    <row r="3966" spans="15:16" x14ac:dyDescent="0.35">
      <c r="O3966">
        <v>291229</v>
      </c>
      <c r="P3966" s="10">
        <f>SUMIF(TransactionData!$A$2:$A$7396,TransactionAnalysis!O3966,TransactionData!$M$2:$M$7396)</f>
        <v>4.25</v>
      </c>
    </row>
    <row r="3967" spans="15:16" x14ac:dyDescent="0.35">
      <c r="O3967">
        <v>291227</v>
      </c>
      <c r="P3967" s="10">
        <f>SUMIF(TransactionData!$A$2:$A$7396,TransactionAnalysis!O3967,TransactionData!$M$2:$M$7396)</f>
        <v>5.5</v>
      </c>
    </row>
    <row r="3968" spans="15:16" x14ac:dyDescent="0.35">
      <c r="O3968">
        <v>291225</v>
      </c>
      <c r="P3968" s="10">
        <f>SUMIF(TransactionData!$A$2:$A$7396,TransactionAnalysis!O3968,TransactionData!$M$2:$M$7396)</f>
        <v>4.75</v>
      </c>
    </row>
    <row r="3969" spans="15:16" x14ac:dyDescent="0.35">
      <c r="O3969">
        <v>291224</v>
      </c>
      <c r="P3969" s="10">
        <f>SUMIF(TransactionData!$A$2:$A$7396,TransactionAnalysis!O3969,TransactionData!$M$2:$M$7396)</f>
        <v>5.5</v>
      </c>
    </row>
    <row r="3970" spans="15:16" x14ac:dyDescent="0.35">
      <c r="O3970">
        <v>291223</v>
      </c>
      <c r="P3970" s="10">
        <f>SUMIF(TransactionData!$A$2:$A$7396,TransactionAnalysis!O3970,TransactionData!$M$2:$M$7396)</f>
        <v>5.5</v>
      </c>
    </row>
    <row r="3971" spans="15:16" x14ac:dyDescent="0.35">
      <c r="O3971">
        <v>291221</v>
      </c>
      <c r="P3971" s="10">
        <f>SUMIF(TransactionData!$A$2:$A$7396,TransactionAnalysis!O3971,TransactionData!$M$2:$M$7396)</f>
        <v>5.5</v>
      </c>
    </row>
    <row r="3972" spans="15:16" x14ac:dyDescent="0.35">
      <c r="O3972">
        <v>291219</v>
      </c>
      <c r="P3972" s="10">
        <f>SUMIF(TransactionData!$A$2:$A$7396,TransactionAnalysis!O3972,TransactionData!$M$2:$M$7396)</f>
        <v>0.75</v>
      </c>
    </row>
    <row r="3973" spans="15:16" x14ac:dyDescent="0.35">
      <c r="O3973">
        <v>291218</v>
      </c>
      <c r="P3973" s="10">
        <f>SUMIF(TransactionData!$A$2:$A$7396,TransactionAnalysis!O3973,TransactionData!$M$2:$M$7396)</f>
        <v>2.25</v>
      </c>
    </row>
    <row r="3974" spans="15:16" x14ac:dyDescent="0.35">
      <c r="O3974">
        <v>291216</v>
      </c>
      <c r="P3974" s="10">
        <f>SUMIF(TransactionData!$A$2:$A$7396,TransactionAnalysis!O3974,TransactionData!$M$2:$M$7396)</f>
        <v>4.25</v>
      </c>
    </row>
    <row r="3975" spans="15:16" x14ac:dyDescent="0.35">
      <c r="O3975">
        <v>291215</v>
      </c>
      <c r="P3975" s="10">
        <f>SUMIF(TransactionData!$A$2:$A$7396,TransactionAnalysis!O3975,TransactionData!$M$2:$M$7396)</f>
        <v>3.75</v>
      </c>
    </row>
    <row r="3976" spans="15:16" x14ac:dyDescent="0.35">
      <c r="O3976">
        <v>291214</v>
      </c>
      <c r="P3976" s="10">
        <f>SUMIF(TransactionData!$A$2:$A$7396,TransactionAnalysis!O3976,TransactionData!$M$2:$M$7396)</f>
        <v>4.25</v>
      </c>
    </row>
    <row r="3977" spans="15:16" x14ac:dyDescent="0.35">
      <c r="O3977">
        <v>291213</v>
      </c>
      <c r="P3977" s="10">
        <f>SUMIF(TransactionData!$A$2:$A$7396,TransactionAnalysis!O3977,TransactionData!$M$2:$M$7396)</f>
        <v>5.5</v>
      </c>
    </row>
    <row r="3978" spans="15:16" x14ac:dyDescent="0.35">
      <c r="O3978">
        <v>291212</v>
      </c>
      <c r="P3978" s="10">
        <f>SUMIF(TransactionData!$A$2:$A$7396,TransactionAnalysis!O3978,TransactionData!$M$2:$M$7396)</f>
        <v>2.25</v>
      </c>
    </row>
    <row r="3979" spans="15:16" x14ac:dyDescent="0.35">
      <c r="O3979">
        <v>291211</v>
      </c>
      <c r="P3979" s="10">
        <f>SUMIF(TransactionData!$A$2:$A$7396,TransactionAnalysis!O3979,TransactionData!$M$2:$M$7396)</f>
        <v>5.5</v>
      </c>
    </row>
    <row r="3980" spans="15:16" x14ac:dyDescent="0.35">
      <c r="O3980">
        <v>291210</v>
      </c>
      <c r="P3980" s="10">
        <f>SUMIF(TransactionData!$A$2:$A$7396,TransactionAnalysis!O3980,TransactionData!$M$2:$M$7396)</f>
        <v>1.25</v>
      </c>
    </row>
    <row r="3981" spans="15:16" x14ac:dyDescent="0.35">
      <c r="O3981">
        <v>291205</v>
      </c>
      <c r="P3981" s="10">
        <f>SUMIF(TransactionData!$A$2:$A$7396,TransactionAnalysis!O3981,TransactionData!$M$2:$M$7396)</f>
        <v>3.5</v>
      </c>
    </row>
    <row r="3982" spans="15:16" x14ac:dyDescent="0.35">
      <c r="O3982">
        <v>291204</v>
      </c>
      <c r="P3982" s="10">
        <f>SUMIF(TransactionData!$A$2:$A$7396,TransactionAnalysis!O3982,TransactionData!$M$2:$M$7396)</f>
        <v>2.5</v>
      </c>
    </row>
    <row r="3983" spans="15:16" x14ac:dyDescent="0.35">
      <c r="O3983">
        <v>291203</v>
      </c>
      <c r="P3983" s="10">
        <f>SUMIF(TransactionData!$A$2:$A$7396,TransactionAnalysis!O3983,TransactionData!$M$2:$M$7396)</f>
        <v>1.25</v>
      </c>
    </row>
    <row r="3984" spans="15:16" x14ac:dyDescent="0.35">
      <c r="O3984">
        <v>291202</v>
      </c>
      <c r="P3984" s="10">
        <f>SUMIF(TransactionData!$A$2:$A$7396,TransactionAnalysis!O3984,TransactionData!$M$2:$M$7396)</f>
        <v>4.25</v>
      </c>
    </row>
    <row r="3985" spans="15:16" x14ac:dyDescent="0.35">
      <c r="O3985">
        <v>291201</v>
      </c>
      <c r="P3985" s="10">
        <f>SUMIF(TransactionData!$A$2:$A$7396,TransactionAnalysis!O3985,TransactionData!$M$2:$M$7396)</f>
        <v>3.75</v>
      </c>
    </row>
    <row r="3986" spans="15:16" x14ac:dyDescent="0.35">
      <c r="O3986">
        <v>291200</v>
      </c>
      <c r="P3986" s="10">
        <f>SUMIF(TransactionData!$A$2:$A$7396,TransactionAnalysis!O3986,TransactionData!$M$2:$M$7396)</f>
        <v>3.5</v>
      </c>
    </row>
    <row r="3987" spans="15:16" x14ac:dyDescent="0.35">
      <c r="O3987">
        <v>291198</v>
      </c>
      <c r="P3987" s="10">
        <f>SUMIF(TransactionData!$A$2:$A$7396,TransactionAnalysis!O3987,TransactionData!$M$2:$M$7396)</f>
        <v>8.25</v>
      </c>
    </row>
    <row r="3988" spans="15:16" x14ac:dyDescent="0.35">
      <c r="O3988">
        <v>291196</v>
      </c>
      <c r="P3988" s="10">
        <f>SUMIF(TransactionData!$A$2:$A$7396,TransactionAnalysis!O3988,TransactionData!$M$2:$M$7396)</f>
        <v>4.25</v>
      </c>
    </row>
    <row r="3989" spans="15:16" x14ac:dyDescent="0.35">
      <c r="O3989">
        <v>291194</v>
      </c>
      <c r="P3989" s="10">
        <f>SUMIF(TransactionData!$A$2:$A$7396,TransactionAnalysis!O3989,TransactionData!$M$2:$M$7396)</f>
        <v>5.5</v>
      </c>
    </row>
    <row r="3990" spans="15:16" x14ac:dyDescent="0.35">
      <c r="O3990">
        <v>291193</v>
      </c>
      <c r="P3990" s="10">
        <f>SUMIF(TransactionData!$A$2:$A$7396,TransactionAnalysis!O3990,TransactionData!$M$2:$M$7396)</f>
        <v>3.5</v>
      </c>
    </row>
    <row r="3991" spans="15:16" x14ac:dyDescent="0.35">
      <c r="O3991">
        <v>291192</v>
      </c>
      <c r="P3991" s="10">
        <f>SUMIF(TransactionData!$A$2:$A$7396,TransactionAnalysis!O3991,TransactionData!$M$2:$M$7396)</f>
        <v>9</v>
      </c>
    </row>
    <row r="3992" spans="15:16" x14ac:dyDescent="0.35">
      <c r="O3992">
        <v>291187</v>
      </c>
      <c r="P3992" s="10">
        <f>SUMIF(TransactionData!$A$2:$A$7396,TransactionAnalysis!O3992,TransactionData!$M$2:$M$7396)</f>
        <v>5.5</v>
      </c>
    </row>
    <row r="3993" spans="15:16" x14ac:dyDescent="0.35">
      <c r="O3993">
        <v>291186</v>
      </c>
      <c r="P3993" s="10">
        <f>SUMIF(TransactionData!$A$2:$A$7396,TransactionAnalysis!O3993,TransactionData!$M$2:$M$7396)</f>
        <v>4.25</v>
      </c>
    </row>
    <row r="3994" spans="15:16" x14ac:dyDescent="0.35">
      <c r="O3994">
        <v>291185</v>
      </c>
      <c r="P3994" s="10">
        <f>SUMIF(TransactionData!$A$2:$A$7396,TransactionAnalysis!O3994,TransactionData!$M$2:$M$7396)</f>
        <v>3.5</v>
      </c>
    </row>
    <row r="3995" spans="15:16" x14ac:dyDescent="0.35">
      <c r="O3995">
        <v>291182</v>
      </c>
      <c r="P3995" s="10">
        <f>SUMIF(TransactionData!$A$2:$A$7396,TransactionAnalysis!O3995,TransactionData!$M$2:$M$7396)</f>
        <v>3.75</v>
      </c>
    </row>
    <row r="3996" spans="15:16" x14ac:dyDescent="0.35">
      <c r="O3996">
        <v>291180</v>
      </c>
      <c r="P3996" s="10">
        <f>SUMIF(TransactionData!$A$2:$A$7396,TransactionAnalysis!O3996,TransactionData!$M$2:$M$7396)</f>
        <v>1.25</v>
      </c>
    </row>
    <row r="3997" spans="15:16" x14ac:dyDescent="0.35">
      <c r="O3997">
        <v>291179</v>
      </c>
      <c r="P3997" s="10">
        <f>SUMIF(TransactionData!$A$2:$A$7396,TransactionAnalysis!O3997,TransactionData!$M$2:$M$7396)</f>
        <v>3.5</v>
      </c>
    </row>
    <row r="3998" spans="15:16" x14ac:dyDescent="0.35">
      <c r="O3998">
        <v>291177</v>
      </c>
      <c r="P3998" s="10">
        <f>SUMIF(TransactionData!$A$2:$A$7396,TransactionAnalysis!O3998,TransactionData!$M$2:$M$7396)</f>
        <v>4.25</v>
      </c>
    </row>
    <row r="3999" spans="15:16" x14ac:dyDescent="0.35">
      <c r="O3999">
        <v>291175</v>
      </c>
      <c r="P3999" s="10">
        <f>SUMIF(TransactionData!$A$2:$A$7396,TransactionAnalysis!O3999,TransactionData!$M$2:$M$7396)</f>
        <v>6.5</v>
      </c>
    </row>
    <row r="4000" spans="15:16" x14ac:dyDescent="0.35">
      <c r="O4000">
        <v>291174</v>
      </c>
      <c r="P4000" s="10">
        <f>SUMIF(TransactionData!$A$2:$A$7396,TransactionAnalysis!O4000,TransactionData!$M$2:$M$7396)</f>
        <v>2</v>
      </c>
    </row>
    <row r="4001" spans="15:16" x14ac:dyDescent="0.35">
      <c r="O4001">
        <v>291173</v>
      </c>
      <c r="P4001" s="10">
        <f>SUMIF(TransactionData!$A$2:$A$7396,TransactionAnalysis!O4001,TransactionData!$M$2:$M$7396)</f>
        <v>9</v>
      </c>
    </row>
    <row r="4002" spans="15:16" x14ac:dyDescent="0.35">
      <c r="O4002">
        <v>291172</v>
      </c>
      <c r="P4002" s="10">
        <f>SUMIF(TransactionData!$A$2:$A$7396,TransactionAnalysis!O4002,TransactionData!$M$2:$M$7396)</f>
        <v>4.25</v>
      </c>
    </row>
    <row r="4003" spans="15:16" x14ac:dyDescent="0.35">
      <c r="O4003">
        <v>291171</v>
      </c>
      <c r="P4003" s="10">
        <f>SUMIF(TransactionData!$A$2:$A$7396,TransactionAnalysis!O4003,TransactionData!$M$2:$M$7396)</f>
        <v>4.25</v>
      </c>
    </row>
    <row r="4004" spans="15:16" x14ac:dyDescent="0.35">
      <c r="O4004">
        <v>291170</v>
      </c>
      <c r="P4004" s="10">
        <f>SUMIF(TransactionData!$A$2:$A$7396,TransactionAnalysis!O4004,TransactionData!$M$2:$M$7396)</f>
        <v>2.5</v>
      </c>
    </row>
    <row r="4005" spans="15:16" x14ac:dyDescent="0.35">
      <c r="O4005">
        <v>291169</v>
      </c>
      <c r="P4005" s="10">
        <f>SUMIF(TransactionData!$A$2:$A$7396,TransactionAnalysis!O4005,TransactionData!$M$2:$M$7396)</f>
        <v>4.5</v>
      </c>
    </row>
    <row r="4006" spans="15:16" x14ac:dyDescent="0.35">
      <c r="O4006">
        <v>291168</v>
      </c>
      <c r="P4006" s="10">
        <f>SUMIF(TransactionData!$A$2:$A$7396,TransactionAnalysis!O4006,TransactionData!$M$2:$M$7396)</f>
        <v>3.75</v>
      </c>
    </row>
    <row r="4007" spans="15:16" x14ac:dyDescent="0.35">
      <c r="O4007">
        <v>291165</v>
      </c>
      <c r="P4007" s="10">
        <f>SUMIF(TransactionData!$A$2:$A$7396,TransactionAnalysis!O4007,TransactionData!$M$2:$M$7396)</f>
        <v>4.25</v>
      </c>
    </row>
    <row r="4008" spans="15:16" x14ac:dyDescent="0.35">
      <c r="O4008">
        <v>291164</v>
      </c>
      <c r="P4008" s="10">
        <f>SUMIF(TransactionData!$A$2:$A$7396,TransactionAnalysis!O4008,TransactionData!$M$2:$M$7396)</f>
        <v>3.5</v>
      </c>
    </row>
    <row r="4009" spans="15:16" x14ac:dyDescent="0.35">
      <c r="O4009">
        <v>291163</v>
      </c>
      <c r="P4009" s="10">
        <f>SUMIF(TransactionData!$A$2:$A$7396,TransactionAnalysis!O4009,TransactionData!$M$2:$M$7396)</f>
        <v>4.25</v>
      </c>
    </row>
    <row r="4010" spans="15:16" x14ac:dyDescent="0.35">
      <c r="O4010">
        <v>291162</v>
      </c>
      <c r="P4010" s="10">
        <f>SUMIF(TransactionData!$A$2:$A$7396,TransactionAnalysis!O4010,TransactionData!$M$2:$M$7396)</f>
        <v>3.5</v>
      </c>
    </row>
    <row r="4011" spans="15:16" x14ac:dyDescent="0.35">
      <c r="O4011">
        <v>291161</v>
      </c>
      <c r="P4011" s="10">
        <f>SUMIF(TransactionData!$A$2:$A$7396,TransactionAnalysis!O4011,TransactionData!$M$2:$M$7396)</f>
        <v>4.75</v>
      </c>
    </row>
    <row r="4012" spans="15:16" x14ac:dyDescent="0.35">
      <c r="O4012">
        <v>291160</v>
      </c>
      <c r="P4012" s="10">
        <f>SUMIF(TransactionData!$A$2:$A$7396,TransactionAnalysis!O4012,TransactionData!$M$2:$M$7396)</f>
        <v>7</v>
      </c>
    </row>
    <row r="4013" spans="15:16" x14ac:dyDescent="0.35">
      <c r="O4013">
        <v>291159</v>
      </c>
      <c r="P4013" s="10">
        <f>SUMIF(TransactionData!$A$2:$A$7396,TransactionAnalysis!O4013,TransactionData!$M$2:$M$7396)</f>
        <v>5.5</v>
      </c>
    </row>
    <row r="4014" spans="15:16" x14ac:dyDescent="0.35">
      <c r="O4014">
        <v>291158</v>
      </c>
      <c r="P4014" s="10">
        <f>SUMIF(TransactionData!$A$2:$A$7396,TransactionAnalysis!O4014,TransactionData!$M$2:$M$7396)</f>
        <v>1.25</v>
      </c>
    </row>
    <row r="4015" spans="15:16" x14ac:dyDescent="0.35">
      <c r="O4015">
        <v>291157</v>
      </c>
      <c r="P4015" s="10">
        <f>SUMIF(TransactionData!$A$2:$A$7396,TransactionAnalysis!O4015,TransactionData!$M$2:$M$7396)</f>
        <v>4.75</v>
      </c>
    </row>
    <row r="4016" spans="15:16" x14ac:dyDescent="0.35">
      <c r="O4016">
        <v>291156</v>
      </c>
      <c r="P4016" s="10">
        <f>SUMIF(TransactionData!$A$2:$A$7396,TransactionAnalysis!O4016,TransactionData!$M$2:$M$7396)</f>
        <v>3.75</v>
      </c>
    </row>
    <row r="4017" spans="15:16" x14ac:dyDescent="0.35">
      <c r="O4017">
        <v>291155</v>
      </c>
      <c r="P4017" s="10">
        <f>SUMIF(TransactionData!$A$2:$A$7396,TransactionAnalysis!O4017,TransactionData!$M$2:$M$7396)</f>
        <v>2.25</v>
      </c>
    </row>
    <row r="4018" spans="15:16" x14ac:dyDescent="0.35">
      <c r="O4018">
        <v>291154</v>
      </c>
      <c r="P4018" s="10">
        <f>SUMIF(TransactionData!$A$2:$A$7396,TransactionAnalysis!O4018,TransactionData!$M$2:$M$7396)</f>
        <v>4.5</v>
      </c>
    </row>
    <row r="4019" spans="15:16" x14ac:dyDescent="0.35">
      <c r="O4019">
        <v>291153</v>
      </c>
      <c r="P4019" s="10">
        <f>SUMIF(TransactionData!$A$2:$A$7396,TransactionAnalysis!O4019,TransactionData!$M$2:$M$7396)</f>
        <v>5.5</v>
      </c>
    </row>
    <row r="4020" spans="15:16" x14ac:dyDescent="0.35">
      <c r="O4020">
        <v>291152</v>
      </c>
      <c r="P4020" s="10">
        <f>SUMIF(TransactionData!$A$2:$A$7396,TransactionAnalysis!O4020,TransactionData!$M$2:$M$7396)</f>
        <v>3.5</v>
      </c>
    </row>
    <row r="4021" spans="15:16" x14ac:dyDescent="0.35">
      <c r="O4021">
        <v>291151</v>
      </c>
      <c r="P4021" s="10">
        <f>SUMIF(TransactionData!$A$2:$A$7396,TransactionAnalysis!O4021,TransactionData!$M$2:$M$7396)</f>
        <v>7</v>
      </c>
    </row>
    <row r="4022" spans="15:16" x14ac:dyDescent="0.35">
      <c r="O4022">
        <v>291148</v>
      </c>
      <c r="P4022" s="10">
        <f>SUMIF(TransactionData!$A$2:$A$7396,TransactionAnalysis!O4022,TransactionData!$M$2:$M$7396)</f>
        <v>4.75</v>
      </c>
    </row>
    <row r="4023" spans="15:16" x14ac:dyDescent="0.35">
      <c r="O4023">
        <v>291146</v>
      </c>
      <c r="P4023" s="10">
        <f>SUMIF(TransactionData!$A$2:$A$7396,TransactionAnalysis!O4023,TransactionData!$M$2:$M$7396)</f>
        <v>16.2</v>
      </c>
    </row>
    <row r="4024" spans="15:16" x14ac:dyDescent="0.35">
      <c r="O4024">
        <v>291145</v>
      </c>
      <c r="P4024" s="10">
        <f>SUMIF(TransactionData!$A$2:$A$7396,TransactionAnalysis!O4024,TransactionData!$M$2:$M$7396)</f>
        <v>1.25</v>
      </c>
    </row>
    <row r="4025" spans="15:16" x14ac:dyDescent="0.35">
      <c r="O4025">
        <v>291144</v>
      </c>
      <c r="P4025" s="10">
        <f>SUMIF(TransactionData!$A$2:$A$7396,TransactionAnalysis!O4025,TransactionData!$M$2:$M$7396)</f>
        <v>8.5</v>
      </c>
    </row>
    <row r="4026" spans="15:16" x14ac:dyDescent="0.35">
      <c r="O4026">
        <v>291143</v>
      </c>
      <c r="P4026" s="10">
        <f>SUMIF(TransactionData!$A$2:$A$7396,TransactionAnalysis!O4026,TransactionData!$M$2:$M$7396)</f>
        <v>1.25</v>
      </c>
    </row>
    <row r="4027" spans="15:16" x14ac:dyDescent="0.35">
      <c r="O4027">
        <v>291141</v>
      </c>
      <c r="P4027" s="10">
        <f>SUMIF(TransactionData!$A$2:$A$7396,TransactionAnalysis!O4027,TransactionData!$M$2:$M$7396)</f>
        <v>3.5</v>
      </c>
    </row>
    <row r="4028" spans="15:16" x14ac:dyDescent="0.35">
      <c r="O4028">
        <v>291140</v>
      </c>
      <c r="P4028" s="10">
        <f>SUMIF(TransactionData!$A$2:$A$7396,TransactionAnalysis!O4028,TransactionData!$M$2:$M$7396)</f>
        <v>3.5</v>
      </c>
    </row>
    <row r="4029" spans="15:16" x14ac:dyDescent="0.35">
      <c r="O4029">
        <v>291139</v>
      </c>
      <c r="P4029" s="10">
        <f>SUMIF(TransactionData!$A$2:$A$7396,TransactionAnalysis!O4029,TransactionData!$M$2:$M$7396)</f>
        <v>4.5</v>
      </c>
    </row>
    <row r="4030" spans="15:16" x14ac:dyDescent="0.35">
      <c r="O4030">
        <v>291138</v>
      </c>
      <c r="P4030" s="10">
        <f>SUMIF(TransactionData!$A$2:$A$7396,TransactionAnalysis!O4030,TransactionData!$M$2:$M$7396)</f>
        <v>1.25</v>
      </c>
    </row>
    <row r="4031" spans="15:16" x14ac:dyDescent="0.35">
      <c r="O4031">
        <v>291137</v>
      </c>
      <c r="P4031" s="10">
        <f>SUMIF(TransactionData!$A$2:$A$7396,TransactionAnalysis!O4031,TransactionData!$M$2:$M$7396)</f>
        <v>1</v>
      </c>
    </row>
    <row r="4032" spans="15:16" x14ac:dyDescent="0.35">
      <c r="O4032">
        <v>291135</v>
      </c>
      <c r="P4032" s="10">
        <f>SUMIF(TransactionData!$A$2:$A$7396,TransactionAnalysis!O4032,TransactionData!$M$2:$M$7396)</f>
        <v>3</v>
      </c>
    </row>
    <row r="4033" spans="15:16" x14ac:dyDescent="0.35">
      <c r="O4033">
        <v>291134</v>
      </c>
      <c r="P4033" s="10">
        <f>SUMIF(TransactionData!$A$2:$A$7396,TransactionAnalysis!O4033,TransactionData!$M$2:$M$7396)</f>
        <v>1.25</v>
      </c>
    </row>
    <row r="4034" spans="15:16" x14ac:dyDescent="0.35">
      <c r="O4034">
        <v>291133</v>
      </c>
      <c r="P4034" s="10">
        <f>SUMIF(TransactionData!$A$2:$A$7396,TransactionAnalysis!O4034,TransactionData!$M$2:$M$7396)</f>
        <v>4.25</v>
      </c>
    </row>
    <row r="4035" spans="15:16" x14ac:dyDescent="0.35">
      <c r="O4035">
        <v>291130</v>
      </c>
      <c r="P4035" s="10">
        <f>SUMIF(TransactionData!$A$2:$A$7396,TransactionAnalysis!O4035,TransactionData!$M$2:$M$7396)</f>
        <v>3.75</v>
      </c>
    </row>
    <row r="4036" spans="15:16" x14ac:dyDescent="0.35">
      <c r="O4036">
        <v>291128</v>
      </c>
      <c r="P4036" s="10">
        <f>SUMIF(TransactionData!$A$2:$A$7396,TransactionAnalysis!O4036,TransactionData!$M$2:$M$7396)</f>
        <v>5</v>
      </c>
    </row>
    <row r="4037" spans="15:16" x14ac:dyDescent="0.35">
      <c r="O4037">
        <v>291127</v>
      </c>
      <c r="P4037" s="10">
        <f>SUMIF(TransactionData!$A$2:$A$7396,TransactionAnalysis!O4037,TransactionData!$M$2:$M$7396)</f>
        <v>11.5</v>
      </c>
    </row>
    <row r="4038" spans="15:16" x14ac:dyDescent="0.35">
      <c r="O4038">
        <v>291126</v>
      </c>
      <c r="P4038" s="10">
        <f>SUMIF(TransactionData!$A$2:$A$7396,TransactionAnalysis!O4038,TransactionData!$M$2:$M$7396)</f>
        <v>5.75</v>
      </c>
    </row>
    <row r="4039" spans="15:16" x14ac:dyDescent="0.35">
      <c r="O4039">
        <v>291125</v>
      </c>
      <c r="P4039" s="10">
        <f>SUMIF(TransactionData!$A$2:$A$7396,TransactionAnalysis!O4039,TransactionData!$M$2:$M$7396)</f>
        <v>2.75</v>
      </c>
    </row>
    <row r="4040" spans="15:16" x14ac:dyDescent="0.35">
      <c r="O4040">
        <v>291124</v>
      </c>
      <c r="P4040" s="10">
        <f>SUMIF(TransactionData!$A$2:$A$7396,TransactionAnalysis!O4040,TransactionData!$M$2:$M$7396)</f>
        <v>2.75</v>
      </c>
    </row>
    <row r="4041" spans="15:16" x14ac:dyDescent="0.35">
      <c r="O4041">
        <v>291123</v>
      </c>
      <c r="P4041" s="10">
        <f>SUMIF(TransactionData!$A$2:$A$7396,TransactionAnalysis!O4041,TransactionData!$M$2:$M$7396)</f>
        <v>3</v>
      </c>
    </row>
    <row r="4042" spans="15:16" x14ac:dyDescent="0.35">
      <c r="O4042">
        <v>291122</v>
      </c>
      <c r="P4042" s="10">
        <f>SUMIF(TransactionData!$A$2:$A$7396,TransactionAnalysis!O4042,TransactionData!$M$2:$M$7396)</f>
        <v>3.75</v>
      </c>
    </row>
    <row r="4043" spans="15:16" x14ac:dyDescent="0.35">
      <c r="O4043">
        <v>291121</v>
      </c>
      <c r="P4043" s="10">
        <f>SUMIF(TransactionData!$A$2:$A$7396,TransactionAnalysis!O4043,TransactionData!$M$2:$M$7396)</f>
        <v>3</v>
      </c>
    </row>
    <row r="4044" spans="15:16" x14ac:dyDescent="0.35">
      <c r="O4044">
        <v>291120</v>
      </c>
      <c r="P4044" s="10">
        <f>SUMIF(TransactionData!$A$2:$A$7396,TransactionAnalysis!O4044,TransactionData!$M$2:$M$7396)</f>
        <v>2.75</v>
      </c>
    </row>
    <row r="4045" spans="15:16" x14ac:dyDescent="0.35">
      <c r="O4045">
        <v>291119</v>
      </c>
      <c r="P4045" s="10">
        <f>SUMIF(TransactionData!$A$2:$A$7396,TransactionAnalysis!O4045,TransactionData!$M$2:$M$7396)</f>
        <v>3.5</v>
      </c>
    </row>
    <row r="4046" spans="15:16" x14ac:dyDescent="0.35">
      <c r="O4046">
        <v>291118</v>
      </c>
      <c r="P4046" s="10">
        <f>SUMIF(TransactionData!$A$2:$A$7396,TransactionAnalysis!O4046,TransactionData!$M$2:$M$7396)</f>
        <v>8.75</v>
      </c>
    </row>
    <row r="4047" spans="15:16" x14ac:dyDescent="0.35">
      <c r="O4047">
        <v>291117</v>
      </c>
      <c r="P4047" s="10">
        <f>SUMIF(TransactionData!$A$2:$A$7396,TransactionAnalysis!O4047,TransactionData!$M$2:$M$7396)</f>
        <v>4.75</v>
      </c>
    </row>
    <row r="4048" spans="15:16" x14ac:dyDescent="0.35">
      <c r="O4048">
        <v>291116</v>
      </c>
      <c r="P4048" s="10">
        <f>SUMIF(TransactionData!$A$2:$A$7396,TransactionAnalysis!O4048,TransactionData!$M$2:$M$7396)</f>
        <v>2.75</v>
      </c>
    </row>
    <row r="4049" spans="15:16" x14ac:dyDescent="0.35">
      <c r="O4049">
        <v>291115</v>
      </c>
      <c r="P4049" s="10">
        <f>SUMIF(TransactionData!$A$2:$A$7396,TransactionAnalysis!O4049,TransactionData!$M$2:$M$7396)</f>
        <v>6.75</v>
      </c>
    </row>
    <row r="4050" spans="15:16" x14ac:dyDescent="0.35">
      <c r="O4050">
        <v>291114</v>
      </c>
      <c r="P4050" s="10">
        <f>SUMIF(TransactionData!$A$2:$A$7396,TransactionAnalysis!O4050,TransactionData!$M$2:$M$7396)</f>
        <v>5.25</v>
      </c>
    </row>
    <row r="4051" spans="15:16" x14ac:dyDescent="0.35">
      <c r="O4051">
        <v>291113</v>
      </c>
      <c r="P4051" s="10">
        <f>SUMIF(TransactionData!$A$2:$A$7396,TransactionAnalysis!O4051,TransactionData!$M$2:$M$7396)</f>
        <v>2.75</v>
      </c>
    </row>
    <row r="4052" spans="15:16" x14ac:dyDescent="0.35">
      <c r="O4052">
        <v>291112</v>
      </c>
      <c r="P4052" s="10">
        <f>SUMIF(TransactionData!$A$2:$A$7396,TransactionAnalysis!O4052,TransactionData!$M$2:$M$7396)</f>
        <v>3.75</v>
      </c>
    </row>
    <row r="4053" spans="15:16" x14ac:dyDescent="0.35">
      <c r="O4053">
        <v>291111</v>
      </c>
      <c r="P4053" s="10">
        <f>SUMIF(TransactionData!$A$2:$A$7396,TransactionAnalysis!O4053,TransactionData!$M$2:$M$7396)</f>
        <v>5.25</v>
      </c>
    </row>
    <row r="4054" spans="15:16" x14ac:dyDescent="0.35">
      <c r="O4054">
        <v>291110</v>
      </c>
      <c r="P4054" s="10">
        <f>SUMIF(TransactionData!$A$2:$A$7396,TransactionAnalysis!O4054,TransactionData!$M$2:$M$7396)</f>
        <v>4.75</v>
      </c>
    </row>
    <row r="4055" spans="15:16" x14ac:dyDescent="0.35">
      <c r="O4055">
        <v>291109</v>
      </c>
      <c r="P4055" s="10">
        <f>SUMIF(TransactionData!$A$2:$A$7396,TransactionAnalysis!O4055,TransactionData!$M$2:$M$7396)</f>
        <v>10.25</v>
      </c>
    </row>
    <row r="4056" spans="15:16" x14ac:dyDescent="0.35">
      <c r="O4056">
        <v>291108</v>
      </c>
      <c r="P4056" s="10">
        <f>SUMIF(TransactionData!$A$2:$A$7396,TransactionAnalysis!O4056,TransactionData!$M$2:$M$7396)</f>
        <v>6.75</v>
      </c>
    </row>
    <row r="4057" spans="15:16" x14ac:dyDescent="0.35">
      <c r="O4057">
        <v>291107</v>
      </c>
      <c r="P4057" s="10">
        <f>SUMIF(TransactionData!$A$2:$A$7396,TransactionAnalysis!O4057,TransactionData!$M$2:$M$7396)</f>
        <v>2.75</v>
      </c>
    </row>
    <row r="4058" spans="15:16" x14ac:dyDescent="0.35">
      <c r="O4058">
        <v>291106</v>
      </c>
      <c r="P4058" s="10">
        <f>SUMIF(TransactionData!$A$2:$A$7396,TransactionAnalysis!O4058,TransactionData!$M$2:$M$7396)</f>
        <v>2.75</v>
      </c>
    </row>
    <row r="4059" spans="15:16" x14ac:dyDescent="0.35">
      <c r="O4059">
        <v>291105</v>
      </c>
      <c r="P4059" s="10">
        <f>SUMIF(TransactionData!$A$2:$A$7396,TransactionAnalysis!O4059,TransactionData!$M$2:$M$7396)</f>
        <v>11.5</v>
      </c>
    </row>
    <row r="4060" spans="15:16" x14ac:dyDescent="0.35">
      <c r="O4060">
        <v>291104</v>
      </c>
      <c r="P4060" s="10">
        <f>SUMIF(TransactionData!$A$2:$A$7396,TransactionAnalysis!O4060,TransactionData!$M$2:$M$7396)</f>
        <v>2.75</v>
      </c>
    </row>
    <row r="4061" spans="15:16" x14ac:dyDescent="0.35">
      <c r="O4061">
        <v>291103</v>
      </c>
      <c r="P4061" s="10">
        <f>SUMIF(TransactionData!$A$2:$A$7396,TransactionAnalysis!O4061,TransactionData!$M$2:$M$7396)</f>
        <v>6.75</v>
      </c>
    </row>
    <row r="4062" spans="15:16" x14ac:dyDescent="0.35">
      <c r="O4062">
        <v>291102</v>
      </c>
      <c r="P4062" s="10">
        <f>SUMIF(TransactionData!$A$2:$A$7396,TransactionAnalysis!O4062,TransactionData!$M$2:$M$7396)</f>
        <v>5.75</v>
      </c>
    </row>
    <row r="4063" spans="15:16" x14ac:dyDescent="0.35">
      <c r="O4063">
        <v>291101</v>
      </c>
      <c r="P4063" s="10">
        <f>SUMIF(TransactionData!$A$2:$A$7396,TransactionAnalysis!O4063,TransactionData!$M$2:$M$7396)</f>
        <v>3.5</v>
      </c>
    </row>
    <row r="4064" spans="15:16" x14ac:dyDescent="0.35">
      <c r="O4064">
        <v>291100</v>
      </c>
      <c r="P4064" s="10">
        <f>SUMIF(TransactionData!$A$2:$A$7396,TransactionAnalysis!O4064,TransactionData!$M$2:$M$7396)</f>
        <v>4.75</v>
      </c>
    </row>
    <row r="4065" spans="15:16" x14ac:dyDescent="0.35">
      <c r="O4065">
        <v>291099</v>
      </c>
      <c r="P4065" s="10">
        <f>SUMIF(TransactionData!$A$2:$A$7396,TransactionAnalysis!O4065,TransactionData!$M$2:$M$7396)</f>
        <v>2.75</v>
      </c>
    </row>
    <row r="4066" spans="15:16" x14ac:dyDescent="0.35">
      <c r="O4066">
        <v>291098</v>
      </c>
      <c r="P4066" s="10">
        <f>SUMIF(TransactionData!$A$2:$A$7396,TransactionAnalysis!O4066,TransactionData!$M$2:$M$7396)</f>
        <v>3.75</v>
      </c>
    </row>
    <row r="4067" spans="15:16" x14ac:dyDescent="0.35">
      <c r="O4067">
        <v>291097</v>
      </c>
      <c r="P4067" s="10">
        <f>SUMIF(TransactionData!$A$2:$A$7396,TransactionAnalysis!O4067,TransactionData!$M$2:$M$7396)</f>
        <v>5.75</v>
      </c>
    </row>
    <row r="4068" spans="15:16" x14ac:dyDescent="0.35">
      <c r="O4068">
        <v>291096</v>
      </c>
      <c r="P4068" s="10">
        <f>SUMIF(TransactionData!$A$2:$A$7396,TransactionAnalysis!O4068,TransactionData!$M$2:$M$7396)</f>
        <v>5.75</v>
      </c>
    </row>
    <row r="4069" spans="15:16" x14ac:dyDescent="0.35">
      <c r="O4069">
        <v>291095</v>
      </c>
      <c r="P4069" s="10">
        <f>SUMIF(TransactionData!$A$2:$A$7396,TransactionAnalysis!O4069,TransactionData!$M$2:$M$7396)</f>
        <v>3.75</v>
      </c>
    </row>
    <row r="4070" spans="15:16" x14ac:dyDescent="0.35">
      <c r="O4070">
        <v>291094</v>
      </c>
      <c r="P4070" s="10">
        <f>SUMIF(TransactionData!$A$2:$A$7396,TransactionAnalysis!O4070,TransactionData!$M$2:$M$7396)</f>
        <v>3.75</v>
      </c>
    </row>
    <row r="4071" spans="15:16" x14ac:dyDescent="0.35">
      <c r="O4071">
        <v>291093</v>
      </c>
      <c r="P4071" s="10">
        <f>SUMIF(TransactionData!$A$2:$A$7396,TransactionAnalysis!O4071,TransactionData!$M$2:$M$7396)</f>
        <v>5.75</v>
      </c>
    </row>
    <row r="4072" spans="15:16" x14ac:dyDescent="0.35">
      <c r="O4072">
        <v>291092</v>
      </c>
      <c r="P4072" s="10">
        <f>SUMIF(TransactionData!$A$2:$A$7396,TransactionAnalysis!O4072,TransactionData!$M$2:$M$7396)</f>
        <v>3</v>
      </c>
    </row>
    <row r="4073" spans="15:16" x14ac:dyDescent="0.35">
      <c r="O4073">
        <v>291515</v>
      </c>
      <c r="P4073" s="10">
        <f>SUMIF(TransactionData!$A$2:$A$7396,TransactionAnalysis!O4073,TransactionData!$M$2:$M$7396)</f>
        <v>7.75</v>
      </c>
    </row>
    <row r="4074" spans="15:16" x14ac:dyDescent="0.35">
      <c r="O4074">
        <v>291514</v>
      </c>
      <c r="P4074" s="10">
        <f>SUMIF(TransactionData!$A$2:$A$7396,TransactionAnalysis!O4074,TransactionData!$M$2:$M$7396)</f>
        <v>4.25</v>
      </c>
    </row>
    <row r="4075" spans="15:16" x14ac:dyDescent="0.35">
      <c r="O4075">
        <v>291513</v>
      </c>
      <c r="P4075" s="10">
        <f>SUMIF(TransactionData!$A$2:$A$7396,TransactionAnalysis!O4075,TransactionData!$M$2:$M$7396)</f>
        <v>3.5</v>
      </c>
    </row>
    <row r="4076" spans="15:16" x14ac:dyDescent="0.35">
      <c r="O4076">
        <v>291512</v>
      </c>
      <c r="P4076" s="10">
        <f>SUMIF(TransactionData!$A$2:$A$7396,TransactionAnalysis!O4076,TransactionData!$M$2:$M$7396)</f>
        <v>3.5</v>
      </c>
    </row>
    <row r="4077" spans="15:16" x14ac:dyDescent="0.35">
      <c r="O4077">
        <v>291511</v>
      </c>
      <c r="P4077" s="10">
        <f>SUMIF(TransactionData!$A$2:$A$7396,TransactionAnalysis!O4077,TransactionData!$M$2:$M$7396)</f>
        <v>3.75</v>
      </c>
    </row>
    <row r="4078" spans="15:16" x14ac:dyDescent="0.35">
      <c r="O4078">
        <v>291510</v>
      </c>
      <c r="P4078" s="10">
        <f>SUMIF(TransactionData!$A$2:$A$7396,TransactionAnalysis!O4078,TransactionData!$M$2:$M$7396)</f>
        <v>7</v>
      </c>
    </row>
    <row r="4079" spans="15:16" x14ac:dyDescent="0.35">
      <c r="O4079">
        <v>291508</v>
      </c>
      <c r="P4079" s="10">
        <f>SUMIF(TransactionData!$A$2:$A$7396,TransactionAnalysis!O4079,TransactionData!$M$2:$M$7396)</f>
        <v>4.75</v>
      </c>
    </row>
    <row r="4080" spans="15:16" x14ac:dyDescent="0.35">
      <c r="O4080">
        <v>291507</v>
      </c>
      <c r="P4080" s="10">
        <f>SUMIF(TransactionData!$A$2:$A$7396,TransactionAnalysis!O4080,TransactionData!$M$2:$M$7396)</f>
        <v>25.9</v>
      </c>
    </row>
    <row r="4081" spans="15:16" x14ac:dyDescent="0.35">
      <c r="O4081">
        <v>291506</v>
      </c>
      <c r="P4081" s="10">
        <f>SUMIF(TransactionData!$A$2:$A$7396,TransactionAnalysis!O4081,TransactionData!$M$2:$M$7396)</f>
        <v>4.25</v>
      </c>
    </row>
    <row r="4082" spans="15:16" x14ac:dyDescent="0.35">
      <c r="O4082">
        <v>291505</v>
      </c>
      <c r="P4082" s="10">
        <f>SUMIF(TransactionData!$A$2:$A$7396,TransactionAnalysis!O4082,TransactionData!$M$2:$M$7396)</f>
        <v>4.25</v>
      </c>
    </row>
    <row r="4083" spans="15:16" x14ac:dyDescent="0.35">
      <c r="O4083">
        <v>291504</v>
      </c>
      <c r="P4083" s="10">
        <f>SUMIF(TransactionData!$A$2:$A$7396,TransactionAnalysis!O4083,TransactionData!$M$2:$M$7396)</f>
        <v>22.7</v>
      </c>
    </row>
    <row r="4084" spans="15:16" x14ac:dyDescent="0.35">
      <c r="O4084">
        <v>291502</v>
      </c>
      <c r="P4084" s="10">
        <f>SUMIF(TransactionData!$A$2:$A$7396,TransactionAnalysis!O4084,TransactionData!$M$2:$M$7396)</f>
        <v>4.25</v>
      </c>
    </row>
    <row r="4085" spans="15:16" x14ac:dyDescent="0.35">
      <c r="O4085">
        <v>291501</v>
      </c>
      <c r="P4085" s="10">
        <f>SUMIF(TransactionData!$A$2:$A$7396,TransactionAnalysis!O4085,TransactionData!$M$2:$M$7396)</f>
        <v>4.25</v>
      </c>
    </row>
    <row r="4086" spans="15:16" x14ac:dyDescent="0.35">
      <c r="O4086">
        <v>291500</v>
      </c>
      <c r="P4086" s="10">
        <f>SUMIF(TransactionData!$A$2:$A$7396,TransactionAnalysis!O4086,TransactionData!$M$2:$M$7396)</f>
        <v>12.5</v>
      </c>
    </row>
    <row r="4087" spans="15:16" x14ac:dyDescent="0.35">
      <c r="O4087">
        <v>291499</v>
      </c>
      <c r="P4087" s="10">
        <f>SUMIF(TransactionData!$A$2:$A$7396,TransactionAnalysis!O4087,TransactionData!$M$2:$M$7396)</f>
        <v>20.5</v>
      </c>
    </row>
    <row r="4088" spans="15:16" x14ac:dyDescent="0.35">
      <c r="O4088">
        <v>291498</v>
      </c>
      <c r="P4088" s="10">
        <f>SUMIF(TransactionData!$A$2:$A$7396,TransactionAnalysis!O4088,TransactionData!$M$2:$M$7396)</f>
        <v>14.95</v>
      </c>
    </row>
    <row r="4089" spans="15:16" x14ac:dyDescent="0.35">
      <c r="O4089">
        <v>291497</v>
      </c>
      <c r="P4089" s="10">
        <f>SUMIF(TransactionData!$A$2:$A$7396,TransactionAnalysis!O4089,TransactionData!$M$2:$M$7396)</f>
        <v>4.25</v>
      </c>
    </row>
    <row r="4090" spans="15:16" x14ac:dyDescent="0.35">
      <c r="O4090">
        <v>291496</v>
      </c>
      <c r="P4090" s="10">
        <f>SUMIF(TransactionData!$A$2:$A$7396,TransactionAnalysis!O4090,TransactionData!$M$2:$M$7396)</f>
        <v>4.25</v>
      </c>
    </row>
    <row r="4091" spans="15:16" x14ac:dyDescent="0.35">
      <c r="O4091">
        <v>291495</v>
      </c>
      <c r="P4091" s="10">
        <f>SUMIF(TransactionData!$A$2:$A$7396,TransactionAnalysis!O4091,TransactionData!$M$2:$M$7396)</f>
        <v>4.25</v>
      </c>
    </row>
    <row r="4092" spans="15:16" x14ac:dyDescent="0.35">
      <c r="O4092">
        <v>291494</v>
      </c>
      <c r="P4092" s="10">
        <f>SUMIF(TransactionData!$A$2:$A$7396,TransactionAnalysis!O4092,TransactionData!$M$2:$M$7396)</f>
        <v>3</v>
      </c>
    </row>
    <row r="4093" spans="15:16" x14ac:dyDescent="0.35">
      <c r="O4093">
        <v>291493</v>
      </c>
      <c r="P4093" s="10">
        <f>SUMIF(TransactionData!$A$2:$A$7396,TransactionAnalysis!O4093,TransactionData!$M$2:$M$7396)</f>
        <v>5.5</v>
      </c>
    </row>
    <row r="4094" spans="15:16" x14ac:dyDescent="0.35">
      <c r="O4094">
        <v>291492</v>
      </c>
      <c r="P4094" s="10">
        <f>SUMIF(TransactionData!$A$2:$A$7396,TransactionAnalysis!O4094,TransactionData!$M$2:$M$7396)</f>
        <v>31.5</v>
      </c>
    </row>
    <row r="4095" spans="15:16" x14ac:dyDescent="0.35">
      <c r="O4095">
        <v>291491</v>
      </c>
      <c r="P4095" s="10">
        <f>SUMIF(TransactionData!$A$2:$A$7396,TransactionAnalysis!O4095,TransactionData!$M$2:$M$7396)</f>
        <v>5.75</v>
      </c>
    </row>
    <row r="4096" spans="15:16" x14ac:dyDescent="0.35">
      <c r="O4096">
        <v>291490</v>
      </c>
      <c r="P4096" s="10">
        <f>SUMIF(TransactionData!$A$2:$A$7396,TransactionAnalysis!O4096,TransactionData!$M$2:$M$7396)</f>
        <v>14.95</v>
      </c>
    </row>
    <row r="4097" spans="15:16" x14ac:dyDescent="0.35">
      <c r="O4097">
        <v>291489</v>
      </c>
      <c r="P4097" s="10">
        <f>SUMIF(TransactionData!$A$2:$A$7396,TransactionAnalysis!O4097,TransactionData!$M$2:$M$7396)</f>
        <v>14.95</v>
      </c>
    </row>
    <row r="4098" spans="15:16" x14ac:dyDescent="0.35">
      <c r="O4098">
        <v>291488</v>
      </c>
      <c r="P4098" s="10">
        <f>SUMIF(TransactionData!$A$2:$A$7396,TransactionAnalysis!O4098,TransactionData!$M$2:$M$7396)</f>
        <v>4.25</v>
      </c>
    </row>
    <row r="4099" spans="15:16" x14ac:dyDescent="0.35">
      <c r="O4099">
        <v>291487</v>
      </c>
      <c r="P4099" s="10">
        <f>SUMIF(TransactionData!$A$2:$A$7396,TransactionAnalysis!O4099,TransactionData!$M$2:$M$7396)</f>
        <v>5.5</v>
      </c>
    </row>
    <row r="4100" spans="15:16" x14ac:dyDescent="0.35">
      <c r="O4100">
        <v>291486</v>
      </c>
      <c r="P4100" s="10">
        <f>SUMIF(TransactionData!$A$2:$A$7396,TransactionAnalysis!O4100,TransactionData!$M$2:$M$7396)</f>
        <v>3.5</v>
      </c>
    </row>
    <row r="4101" spans="15:16" x14ac:dyDescent="0.35">
      <c r="O4101">
        <v>291485</v>
      </c>
      <c r="P4101" s="10">
        <f>SUMIF(TransactionData!$A$2:$A$7396,TransactionAnalysis!O4101,TransactionData!$M$2:$M$7396)</f>
        <v>4.75</v>
      </c>
    </row>
    <row r="4102" spans="15:16" x14ac:dyDescent="0.35">
      <c r="O4102">
        <v>291484</v>
      </c>
      <c r="P4102" s="10">
        <f>SUMIF(TransactionData!$A$2:$A$7396,TransactionAnalysis!O4102,TransactionData!$M$2:$M$7396)</f>
        <v>6</v>
      </c>
    </row>
    <row r="4103" spans="15:16" x14ac:dyDescent="0.35">
      <c r="O4103">
        <v>291483</v>
      </c>
      <c r="P4103" s="10">
        <f>SUMIF(TransactionData!$A$2:$A$7396,TransactionAnalysis!O4103,TransactionData!$M$2:$M$7396)</f>
        <v>4.75</v>
      </c>
    </row>
    <row r="4104" spans="15:16" x14ac:dyDescent="0.35">
      <c r="O4104">
        <v>291482</v>
      </c>
      <c r="P4104" s="10">
        <f>SUMIF(TransactionData!$A$2:$A$7396,TransactionAnalysis!O4104,TransactionData!$M$2:$M$7396)</f>
        <v>4.25</v>
      </c>
    </row>
    <row r="4105" spans="15:16" x14ac:dyDescent="0.35">
      <c r="O4105">
        <v>291481</v>
      </c>
      <c r="P4105" s="10">
        <f>SUMIF(TransactionData!$A$2:$A$7396,TransactionAnalysis!O4105,TransactionData!$M$2:$M$7396)</f>
        <v>3.5</v>
      </c>
    </row>
    <row r="4106" spans="15:16" x14ac:dyDescent="0.35">
      <c r="O4106">
        <v>291480</v>
      </c>
      <c r="P4106" s="10">
        <f>SUMIF(TransactionData!$A$2:$A$7396,TransactionAnalysis!O4106,TransactionData!$M$2:$M$7396)</f>
        <v>7</v>
      </c>
    </row>
    <row r="4107" spans="15:16" x14ac:dyDescent="0.35">
      <c r="O4107">
        <v>291479</v>
      </c>
      <c r="P4107" s="10">
        <f>SUMIF(TransactionData!$A$2:$A$7396,TransactionAnalysis!O4107,TransactionData!$M$2:$M$7396)</f>
        <v>4.25</v>
      </c>
    </row>
    <row r="4108" spans="15:16" x14ac:dyDescent="0.35">
      <c r="O4108">
        <v>291478</v>
      </c>
      <c r="P4108" s="10">
        <f>SUMIF(TransactionData!$A$2:$A$7396,TransactionAnalysis!O4108,TransactionData!$M$2:$M$7396)</f>
        <v>4.75</v>
      </c>
    </row>
    <row r="4109" spans="15:16" x14ac:dyDescent="0.35">
      <c r="O4109">
        <v>291477</v>
      </c>
      <c r="P4109" s="10">
        <f>SUMIF(TransactionData!$A$2:$A$7396,TransactionAnalysis!O4109,TransactionData!$M$2:$M$7396)</f>
        <v>4.75</v>
      </c>
    </row>
    <row r="4110" spans="15:16" x14ac:dyDescent="0.35">
      <c r="O4110">
        <v>291476</v>
      </c>
      <c r="P4110" s="10">
        <f>SUMIF(TransactionData!$A$2:$A$7396,TransactionAnalysis!O4110,TransactionData!$M$2:$M$7396)</f>
        <v>3.75</v>
      </c>
    </row>
    <row r="4111" spans="15:16" x14ac:dyDescent="0.35">
      <c r="O4111">
        <v>291475</v>
      </c>
      <c r="P4111" s="10">
        <f>SUMIF(TransactionData!$A$2:$A$7396,TransactionAnalysis!O4111,TransactionData!$M$2:$M$7396)</f>
        <v>3.75</v>
      </c>
    </row>
    <row r="4112" spans="15:16" x14ac:dyDescent="0.35">
      <c r="O4112">
        <v>291474</v>
      </c>
      <c r="P4112" s="10">
        <f>SUMIF(TransactionData!$A$2:$A$7396,TransactionAnalysis!O4112,TransactionData!$M$2:$M$7396)</f>
        <v>14.95</v>
      </c>
    </row>
    <row r="4113" spans="15:16" x14ac:dyDescent="0.35">
      <c r="O4113">
        <v>291473</v>
      </c>
      <c r="P4113" s="10">
        <f>SUMIF(TransactionData!$A$2:$A$7396,TransactionAnalysis!O4113,TransactionData!$M$2:$M$7396)</f>
        <v>4.75</v>
      </c>
    </row>
    <row r="4114" spans="15:16" x14ac:dyDescent="0.35">
      <c r="O4114">
        <v>291472</v>
      </c>
      <c r="P4114" s="10">
        <f>SUMIF(TransactionData!$A$2:$A$7396,TransactionAnalysis!O4114,TransactionData!$M$2:$M$7396)</f>
        <v>5.5</v>
      </c>
    </row>
    <row r="4115" spans="15:16" x14ac:dyDescent="0.35">
      <c r="O4115">
        <v>291471</v>
      </c>
      <c r="P4115" s="10">
        <f>SUMIF(TransactionData!$A$2:$A$7396,TransactionAnalysis!O4115,TransactionData!$M$2:$M$7396)</f>
        <v>3.5</v>
      </c>
    </row>
    <row r="4116" spans="15:16" x14ac:dyDescent="0.35">
      <c r="O4116">
        <v>291470</v>
      </c>
      <c r="P4116" s="10">
        <f>SUMIF(TransactionData!$A$2:$A$7396,TransactionAnalysis!O4116,TransactionData!$M$2:$M$7396)</f>
        <v>24.2</v>
      </c>
    </row>
    <row r="4117" spans="15:16" x14ac:dyDescent="0.35">
      <c r="O4117">
        <v>291469</v>
      </c>
      <c r="P4117" s="10">
        <f>SUMIF(TransactionData!$A$2:$A$7396,TransactionAnalysis!O4117,TransactionData!$M$2:$M$7396)</f>
        <v>5.75</v>
      </c>
    </row>
    <row r="4118" spans="15:16" x14ac:dyDescent="0.35">
      <c r="O4118">
        <v>291467</v>
      </c>
      <c r="P4118" s="10">
        <f>SUMIF(TransactionData!$A$2:$A$7396,TransactionAnalysis!O4118,TransactionData!$M$2:$M$7396)</f>
        <v>5.5</v>
      </c>
    </row>
    <row r="4119" spans="15:16" x14ac:dyDescent="0.35">
      <c r="O4119">
        <v>291466</v>
      </c>
      <c r="P4119" s="10">
        <f>SUMIF(TransactionData!$A$2:$A$7396,TransactionAnalysis!O4119,TransactionData!$M$2:$M$7396)</f>
        <v>4.25</v>
      </c>
    </row>
    <row r="4120" spans="15:16" x14ac:dyDescent="0.35">
      <c r="O4120">
        <v>291465</v>
      </c>
      <c r="P4120" s="10">
        <f>SUMIF(TransactionData!$A$2:$A$7396,TransactionAnalysis!O4120,TransactionData!$M$2:$M$7396)</f>
        <v>3.5</v>
      </c>
    </row>
    <row r="4121" spans="15:16" x14ac:dyDescent="0.35">
      <c r="O4121">
        <v>291464</v>
      </c>
      <c r="P4121" s="10">
        <f>SUMIF(TransactionData!$A$2:$A$7396,TransactionAnalysis!O4121,TransactionData!$M$2:$M$7396)</f>
        <v>8</v>
      </c>
    </row>
    <row r="4122" spans="15:16" x14ac:dyDescent="0.35">
      <c r="O4122">
        <v>291463</v>
      </c>
      <c r="P4122" s="10">
        <f>SUMIF(TransactionData!$A$2:$A$7396,TransactionAnalysis!O4122,TransactionData!$M$2:$M$7396)</f>
        <v>7</v>
      </c>
    </row>
    <row r="4123" spans="15:16" x14ac:dyDescent="0.35">
      <c r="O4123">
        <v>291460</v>
      </c>
      <c r="P4123" s="10">
        <f>SUMIF(TransactionData!$A$2:$A$7396,TransactionAnalysis!O4123,TransactionData!$M$2:$M$7396)</f>
        <v>4.75</v>
      </c>
    </row>
    <row r="4124" spans="15:16" x14ac:dyDescent="0.35">
      <c r="O4124">
        <v>291458</v>
      </c>
      <c r="P4124" s="10">
        <f>SUMIF(TransactionData!$A$2:$A$7396,TransactionAnalysis!O4124,TransactionData!$M$2:$M$7396)</f>
        <v>5.5</v>
      </c>
    </row>
    <row r="4125" spans="15:16" x14ac:dyDescent="0.35">
      <c r="O4125">
        <v>291457</v>
      </c>
      <c r="P4125" s="10">
        <f>SUMIF(TransactionData!$A$2:$A$7396,TransactionAnalysis!O4125,TransactionData!$M$2:$M$7396)</f>
        <v>4.5</v>
      </c>
    </row>
    <row r="4126" spans="15:16" x14ac:dyDescent="0.35">
      <c r="O4126">
        <v>291456</v>
      </c>
      <c r="P4126" s="10">
        <f>SUMIF(TransactionData!$A$2:$A$7396,TransactionAnalysis!O4126,TransactionData!$M$2:$M$7396)</f>
        <v>3.5</v>
      </c>
    </row>
    <row r="4127" spans="15:16" x14ac:dyDescent="0.35">
      <c r="O4127">
        <v>291455</v>
      </c>
      <c r="P4127" s="10">
        <f>SUMIF(TransactionData!$A$2:$A$7396,TransactionAnalysis!O4127,TransactionData!$M$2:$M$7396)</f>
        <v>4.75</v>
      </c>
    </row>
    <row r="4128" spans="15:16" x14ac:dyDescent="0.35">
      <c r="O4128">
        <v>291454</v>
      </c>
      <c r="P4128" s="10">
        <f>SUMIF(TransactionData!$A$2:$A$7396,TransactionAnalysis!O4128,TransactionData!$M$2:$M$7396)</f>
        <v>4.25</v>
      </c>
    </row>
    <row r="4129" spans="15:16" x14ac:dyDescent="0.35">
      <c r="O4129">
        <v>291453</v>
      </c>
      <c r="P4129" s="10">
        <f>SUMIF(TransactionData!$A$2:$A$7396,TransactionAnalysis!O4129,TransactionData!$M$2:$M$7396)</f>
        <v>4.25</v>
      </c>
    </row>
    <row r="4130" spans="15:16" x14ac:dyDescent="0.35">
      <c r="O4130">
        <v>291452</v>
      </c>
      <c r="P4130" s="10">
        <f>SUMIF(TransactionData!$A$2:$A$7396,TransactionAnalysis!O4130,TransactionData!$M$2:$M$7396)</f>
        <v>5.5</v>
      </c>
    </row>
    <row r="4131" spans="15:16" x14ac:dyDescent="0.35">
      <c r="O4131">
        <v>291451</v>
      </c>
      <c r="P4131" s="10">
        <f>SUMIF(TransactionData!$A$2:$A$7396,TransactionAnalysis!O4131,TransactionData!$M$2:$M$7396)</f>
        <v>3.5</v>
      </c>
    </row>
    <row r="4132" spans="15:16" x14ac:dyDescent="0.35">
      <c r="O4132">
        <v>291450</v>
      </c>
      <c r="P4132" s="10">
        <f>SUMIF(TransactionData!$A$2:$A$7396,TransactionAnalysis!O4132,TransactionData!$M$2:$M$7396)</f>
        <v>4.75</v>
      </c>
    </row>
    <row r="4133" spans="15:16" x14ac:dyDescent="0.35">
      <c r="O4133">
        <v>291449</v>
      </c>
      <c r="P4133" s="10">
        <f>SUMIF(TransactionData!$A$2:$A$7396,TransactionAnalysis!O4133,TransactionData!$M$2:$M$7396)</f>
        <v>4.75</v>
      </c>
    </row>
    <row r="4134" spans="15:16" x14ac:dyDescent="0.35">
      <c r="O4134">
        <v>291448</v>
      </c>
      <c r="P4134" s="10">
        <f>SUMIF(TransactionData!$A$2:$A$7396,TransactionAnalysis!O4134,TransactionData!$M$2:$M$7396)</f>
        <v>4.25</v>
      </c>
    </row>
    <row r="4135" spans="15:16" x14ac:dyDescent="0.35">
      <c r="O4135">
        <v>291447</v>
      </c>
      <c r="P4135" s="10">
        <f>SUMIF(TransactionData!$A$2:$A$7396,TransactionAnalysis!O4135,TransactionData!$M$2:$M$7396)</f>
        <v>5.5</v>
      </c>
    </row>
    <row r="4136" spans="15:16" x14ac:dyDescent="0.35">
      <c r="O4136">
        <v>291445</v>
      </c>
      <c r="P4136" s="10">
        <f>SUMIF(TransactionData!$A$2:$A$7396,TransactionAnalysis!O4136,TransactionData!$M$2:$M$7396)</f>
        <v>3.5</v>
      </c>
    </row>
    <row r="4137" spans="15:16" x14ac:dyDescent="0.35">
      <c r="O4137">
        <v>291444</v>
      </c>
      <c r="P4137" s="10">
        <f>SUMIF(TransactionData!$A$2:$A$7396,TransactionAnalysis!O4137,TransactionData!$M$2:$M$7396)</f>
        <v>5.5</v>
      </c>
    </row>
    <row r="4138" spans="15:16" x14ac:dyDescent="0.35">
      <c r="O4138">
        <v>291443</v>
      </c>
      <c r="P4138" s="10">
        <f>SUMIF(TransactionData!$A$2:$A$7396,TransactionAnalysis!O4138,TransactionData!$M$2:$M$7396)</f>
        <v>3.75</v>
      </c>
    </row>
    <row r="4139" spans="15:16" x14ac:dyDescent="0.35">
      <c r="O4139">
        <v>291442</v>
      </c>
      <c r="P4139" s="10">
        <f>SUMIF(TransactionData!$A$2:$A$7396,TransactionAnalysis!O4139,TransactionData!$M$2:$M$7396)</f>
        <v>5.75</v>
      </c>
    </row>
    <row r="4140" spans="15:16" x14ac:dyDescent="0.35">
      <c r="O4140">
        <v>291441</v>
      </c>
      <c r="P4140" s="10">
        <f>SUMIF(TransactionData!$A$2:$A$7396,TransactionAnalysis!O4140,TransactionData!$M$2:$M$7396)</f>
        <v>5.5</v>
      </c>
    </row>
    <row r="4141" spans="15:16" x14ac:dyDescent="0.35">
      <c r="O4141">
        <v>291440</v>
      </c>
      <c r="P4141" s="10">
        <f>SUMIF(TransactionData!$A$2:$A$7396,TransactionAnalysis!O4141,TransactionData!$M$2:$M$7396)</f>
        <v>5.5</v>
      </c>
    </row>
    <row r="4142" spans="15:16" x14ac:dyDescent="0.35">
      <c r="O4142">
        <v>291439</v>
      </c>
      <c r="P4142" s="10">
        <f>SUMIF(TransactionData!$A$2:$A$7396,TransactionAnalysis!O4142,TransactionData!$M$2:$M$7396)</f>
        <v>3.5</v>
      </c>
    </row>
    <row r="4143" spans="15:16" x14ac:dyDescent="0.35">
      <c r="O4143">
        <v>291438</v>
      </c>
      <c r="P4143" s="10">
        <f>SUMIF(TransactionData!$A$2:$A$7396,TransactionAnalysis!O4143,TransactionData!$M$2:$M$7396)</f>
        <v>3.5</v>
      </c>
    </row>
    <row r="4144" spans="15:16" x14ac:dyDescent="0.35">
      <c r="O4144">
        <v>291437</v>
      </c>
      <c r="P4144" s="10">
        <f>SUMIF(TransactionData!$A$2:$A$7396,TransactionAnalysis!O4144,TransactionData!$M$2:$M$7396)</f>
        <v>3.5</v>
      </c>
    </row>
    <row r="4145" spans="15:16" x14ac:dyDescent="0.35">
      <c r="O4145">
        <v>291435</v>
      </c>
      <c r="P4145" s="10">
        <f>SUMIF(TransactionData!$A$2:$A$7396,TransactionAnalysis!O4145,TransactionData!$M$2:$M$7396)</f>
        <v>4.25</v>
      </c>
    </row>
    <row r="4146" spans="15:16" x14ac:dyDescent="0.35">
      <c r="O4146">
        <v>291433</v>
      </c>
      <c r="P4146" s="10">
        <f>SUMIF(TransactionData!$A$2:$A$7396,TransactionAnalysis!O4146,TransactionData!$M$2:$M$7396)</f>
        <v>3.75</v>
      </c>
    </row>
    <row r="4147" spans="15:16" x14ac:dyDescent="0.35">
      <c r="O4147">
        <v>291432</v>
      </c>
      <c r="P4147" s="10">
        <f>SUMIF(TransactionData!$A$2:$A$7396,TransactionAnalysis!O4147,TransactionData!$M$2:$M$7396)</f>
        <v>1</v>
      </c>
    </row>
    <row r="4148" spans="15:16" x14ac:dyDescent="0.35">
      <c r="O4148">
        <v>291431</v>
      </c>
      <c r="P4148" s="10">
        <f>SUMIF(TransactionData!$A$2:$A$7396,TransactionAnalysis!O4148,TransactionData!$M$2:$M$7396)</f>
        <v>3</v>
      </c>
    </row>
    <row r="4149" spans="15:16" x14ac:dyDescent="0.35">
      <c r="O4149">
        <v>291426</v>
      </c>
      <c r="P4149" s="10">
        <f>SUMIF(TransactionData!$A$2:$A$7396,TransactionAnalysis!O4149,TransactionData!$M$2:$M$7396)</f>
        <v>1.25</v>
      </c>
    </row>
    <row r="4150" spans="15:16" x14ac:dyDescent="0.35">
      <c r="O4150">
        <v>291425</v>
      </c>
      <c r="P4150" s="10">
        <f>SUMIF(TransactionData!$A$2:$A$7396,TransactionAnalysis!O4150,TransactionData!$M$2:$M$7396)</f>
        <v>12.95</v>
      </c>
    </row>
    <row r="4151" spans="15:16" x14ac:dyDescent="0.35">
      <c r="O4151">
        <v>291424</v>
      </c>
      <c r="P4151" s="10">
        <f>SUMIF(TransactionData!$A$2:$A$7396,TransactionAnalysis!O4151,TransactionData!$M$2:$M$7396)</f>
        <v>7.75</v>
      </c>
    </row>
    <row r="4152" spans="15:16" x14ac:dyDescent="0.35">
      <c r="O4152">
        <v>291422</v>
      </c>
      <c r="P4152" s="10">
        <f>SUMIF(TransactionData!$A$2:$A$7396,TransactionAnalysis!O4152,TransactionData!$M$2:$M$7396)</f>
        <v>5.75</v>
      </c>
    </row>
    <row r="4153" spans="15:16" x14ac:dyDescent="0.35">
      <c r="O4153">
        <v>291421</v>
      </c>
      <c r="P4153" s="10">
        <f>SUMIF(TransactionData!$A$2:$A$7396,TransactionAnalysis!O4153,TransactionData!$M$2:$M$7396)</f>
        <v>5.5</v>
      </c>
    </row>
    <row r="4154" spans="15:16" x14ac:dyDescent="0.35">
      <c r="O4154">
        <v>291420</v>
      </c>
      <c r="P4154" s="10">
        <f>SUMIF(TransactionData!$A$2:$A$7396,TransactionAnalysis!O4154,TransactionData!$M$2:$M$7396)</f>
        <v>4.75</v>
      </c>
    </row>
    <row r="4155" spans="15:16" x14ac:dyDescent="0.35">
      <c r="O4155">
        <v>291419</v>
      </c>
      <c r="P4155" s="10">
        <f>SUMIF(TransactionData!$A$2:$A$7396,TransactionAnalysis!O4155,TransactionData!$M$2:$M$7396)</f>
        <v>3.75</v>
      </c>
    </row>
    <row r="4156" spans="15:16" x14ac:dyDescent="0.35">
      <c r="O4156">
        <v>291418</v>
      </c>
      <c r="P4156" s="10">
        <f>SUMIF(TransactionData!$A$2:$A$7396,TransactionAnalysis!O4156,TransactionData!$M$2:$M$7396)</f>
        <v>3.5</v>
      </c>
    </row>
    <row r="4157" spans="15:16" x14ac:dyDescent="0.35">
      <c r="O4157">
        <v>291417</v>
      </c>
      <c r="P4157" s="10">
        <f>SUMIF(TransactionData!$A$2:$A$7396,TransactionAnalysis!O4157,TransactionData!$M$2:$M$7396)</f>
        <v>5.5</v>
      </c>
    </row>
    <row r="4158" spans="15:16" x14ac:dyDescent="0.35">
      <c r="O4158">
        <v>291416</v>
      </c>
      <c r="P4158" s="10">
        <f>SUMIF(TransactionData!$A$2:$A$7396,TransactionAnalysis!O4158,TransactionData!$M$2:$M$7396)</f>
        <v>5.5</v>
      </c>
    </row>
    <row r="4159" spans="15:16" x14ac:dyDescent="0.35">
      <c r="O4159">
        <v>291413</v>
      </c>
      <c r="P4159" s="10">
        <f>SUMIF(TransactionData!$A$2:$A$7396,TransactionAnalysis!O4159,TransactionData!$M$2:$M$7396)</f>
        <v>6</v>
      </c>
    </row>
    <row r="4160" spans="15:16" x14ac:dyDescent="0.35">
      <c r="O4160">
        <v>291412</v>
      </c>
      <c r="P4160" s="10">
        <f>SUMIF(TransactionData!$A$2:$A$7396,TransactionAnalysis!O4160,TransactionData!$M$2:$M$7396)</f>
        <v>2.5</v>
      </c>
    </row>
    <row r="4161" spans="15:16" x14ac:dyDescent="0.35">
      <c r="O4161">
        <v>291410</v>
      </c>
      <c r="P4161" s="10">
        <f>SUMIF(TransactionData!$A$2:$A$7396,TransactionAnalysis!O4161,TransactionData!$M$2:$M$7396)</f>
        <v>4.75</v>
      </c>
    </row>
    <row r="4162" spans="15:16" x14ac:dyDescent="0.35">
      <c r="O4162">
        <v>291409</v>
      </c>
      <c r="P4162" s="10">
        <f>SUMIF(TransactionData!$A$2:$A$7396,TransactionAnalysis!O4162,TransactionData!$M$2:$M$7396)</f>
        <v>6.75</v>
      </c>
    </row>
    <row r="4163" spans="15:16" x14ac:dyDescent="0.35">
      <c r="O4163">
        <v>291408</v>
      </c>
      <c r="P4163" s="10">
        <f>SUMIF(TransactionData!$A$2:$A$7396,TransactionAnalysis!O4163,TransactionData!$M$2:$M$7396)</f>
        <v>5.5</v>
      </c>
    </row>
    <row r="4164" spans="15:16" x14ac:dyDescent="0.35">
      <c r="O4164">
        <v>291407</v>
      </c>
      <c r="P4164" s="10">
        <f>SUMIF(TransactionData!$A$2:$A$7396,TransactionAnalysis!O4164,TransactionData!$M$2:$M$7396)</f>
        <v>4.25</v>
      </c>
    </row>
    <row r="4165" spans="15:16" x14ac:dyDescent="0.35">
      <c r="O4165">
        <v>291404</v>
      </c>
      <c r="P4165" s="10">
        <f>SUMIF(TransactionData!$A$2:$A$7396,TransactionAnalysis!O4165,TransactionData!$M$2:$M$7396)</f>
        <v>5.5</v>
      </c>
    </row>
    <row r="4166" spans="15:16" x14ac:dyDescent="0.35">
      <c r="O4166">
        <v>291400</v>
      </c>
      <c r="P4166" s="10">
        <f>SUMIF(TransactionData!$A$2:$A$7396,TransactionAnalysis!O4166,TransactionData!$M$2:$M$7396)</f>
        <v>7</v>
      </c>
    </row>
    <row r="4167" spans="15:16" x14ac:dyDescent="0.35">
      <c r="O4167">
        <v>291399</v>
      </c>
      <c r="P4167" s="10">
        <f>SUMIF(TransactionData!$A$2:$A$7396,TransactionAnalysis!O4167,TransactionData!$M$2:$M$7396)</f>
        <v>4.75</v>
      </c>
    </row>
    <row r="4168" spans="15:16" x14ac:dyDescent="0.35">
      <c r="O4168">
        <v>291398</v>
      </c>
      <c r="P4168" s="10">
        <f>SUMIF(TransactionData!$A$2:$A$7396,TransactionAnalysis!O4168,TransactionData!$M$2:$M$7396)</f>
        <v>3.5</v>
      </c>
    </row>
    <row r="4169" spans="15:16" x14ac:dyDescent="0.35">
      <c r="O4169">
        <v>291395</v>
      </c>
      <c r="P4169" s="10">
        <f>SUMIF(TransactionData!$A$2:$A$7396,TransactionAnalysis!O4169,TransactionData!$M$2:$M$7396)</f>
        <v>3.75</v>
      </c>
    </row>
    <row r="4170" spans="15:16" x14ac:dyDescent="0.35">
      <c r="O4170">
        <v>291394</v>
      </c>
      <c r="P4170" s="10">
        <f>SUMIF(TransactionData!$A$2:$A$7396,TransactionAnalysis!O4170,TransactionData!$M$2:$M$7396)</f>
        <v>3.5</v>
      </c>
    </row>
    <row r="4171" spans="15:16" x14ac:dyDescent="0.35">
      <c r="O4171">
        <v>291393</v>
      </c>
      <c r="P4171" s="10">
        <f>SUMIF(TransactionData!$A$2:$A$7396,TransactionAnalysis!O4171,TransactionData!$M$2:$M$7396)</f>
        <v>3.75</v>
      </c>
    </row>
    <row r="4172" spans="15:16" x14ac:dyDescent="0.35">
      <c r="O4172">
        <v>291392</v>
      </c>
      <c r="P4172" s="10">
        <f>SUMIF(TransactionData!$A$2:$A$7396,TransactionAnalysis!O4172,TransactionData!$M$2:$M$7396)</f>
        <v>8.5</v>
      </c>
    </row>
    <row r="4173" spans="15:16" x14ac:dyDescent="0.35">
      <c r="O4173">
        <v>291391</v>
      </c>
      <c r="P4173" s="10">
        <f>SUMIF(TransactionData!$A$2:$A$7396,TransactionAnalysis!O4173,TransactionData!$M$2:$M$7396)</f>
        <v>5.5</v>
      </c>
    </row>
    <row r="4174" spans="15:16" x14ac:dyDescent="0.35">
      <c r="O4174">
        <v>291390</v>
      </c>
      <c r="P4174" s="10">
        <f>SUMIF(TransactionData!$A$2:$A$7396,TransactionAnalysis!O4174,TransactionData!$M$2:$M$7396)</f>
        <v>9.5</v>
      </c>
    </row>
    <row r="4175" spans="15:16" x14ac:dyDescent="0.35">
      <c r="O4175">
        <v>291389</v>
      </c>
      <c r="P4175" s="10">
        <f>SUMIF(TransactionData!$A$2:$A$7396,TransactionAnalysis!O4175,TransactionData!$M$2:$M$7396)</f>
        <v>5.75</v>
      </c>
    </row>
    <row r="4176" spans="15:16" x14ac:dyDescent="0.35">
      <c r="O4176">
        <v>291388</v>
      </c>
      <c r="P4176" s="10">
        <f>SUMIF(TransactionData!$A$2:$A$7396,TransactionAnalysis!O4176,TransactionData!$M$2:$M$7396)</f>
        <v>5.75</v>
      </c>
    </row>
    <row r="4177" spans="15:16" x14ac:dyDescent="0.35">
      <c r="O4177">
        <v>291386</v>
      </c>
      <c r="P4177" s="10">
        <f>SUMIF(TransactionData!$A$2:$A$7396,TransactionAnalysis!O4177,TransactionData!$M$2:$M$7396)</f>
        <v>5.5</v>
      </c>
    </row>
    <row r="4178" spans="15:16" x14ac:dyDescent="0.35">
      <c r="O4178">
        <v>291385</v>
      </c>
      <c r="P4178" s="10">
        <f>SUMIF(TransactionData!$A$2:$A$7396,TransactionAnalysis!O4178,TransactionData!$M$2:$M$7396)</f>
        <v>1</v>
      </c>
    </row>
    <row r="4179" spans="15:16" x14ac:dyDescent="0.35">
      <c r="O4179">
        <v>291384</v>
      </c>
      <c r="P4179" s="10">
        <f>SUMIF(TransactionData!$A$2:$A$7396,TransactionAnalysis!O4179,TransactionData!$M$2:$M$7396)</f>
        <v>8.75</v>
      </c>
    </row>
    <row r="4180" spans="15:16" x14ac:dyDescent="0.35">
      <c r="O4180">
        <v>291383</v>
      </c>
      <c r="P4180" s="10">
        <f>SUMIF(TransactionData!$A$2:$A$7396,TransactionAnalysis!O4180,TransactionData!$M$2:$M$7396)</f>
        <v>4.75</v>
      </c>
    </row>
    <row r="4181" spans="15:16" x14ac:dyDescent="0.35">
      <c r="O4181">
        <v>291382</v>
      </c>
      <c r="P4181" s="10">
        <f>SUMIF(TransactionData!$A$2:$A$7396,TransactionAnalysis!O4181,TransactionData!$M$2:$M$7396)</f>
        <v>3.5</v>
      </c>
    </row>
    <row r="4182" spans="15:16" x14ac:dyDescent="0.35">
      <c r="O4182">
        <v>291381</v>
      </c>
      <c r="P4182" s="10">
        <f>SUMIF(TransactionData!$A$2:$A$7396,TransactionAnalysis!O4182,TransactionData!$M$2:$M$7396)</f>
        <v>4.75</v>
      </c>
    </row>
    <row r="4183" spans="15:16" x14ac:dyDescent="0.35">
      <c r="O4183">
        <v>291380</v>
      </c>
      <c r="P4183" s="10">
        <f>SUMIF(TransactionData!$A$2:$A$7396,TransactionAnalysis!O4183,TransactionData!$M$2:$M$7396)</f>
        <v>4.75</v>
      </c>
    </row>
    <row r="4184" spans="15:16" x14ac:dyDescent="0.35">
      <c r="O4184">
        <v>291379</v>
      </c>
      <c r="P4184" s="10">
        <f>SUMIF(TransactionData!$A$2:$A$7396,TransactionAnalysis!O4184,TransactionData!$M$2:$M$7396)</f>
        <v>3.75</v>
      </c>
    </row>
    <row r="4185" spans="15:16" x14ac:dyDescent="0.35">
      <c r="O4185">
        <v>291378</v>
      </c>
      <c r="P4185" s="10">
        <f>SUMIF(TransactionData!$A$2:$A$7396,TransactionAnalysis!O4185,TransactionData!$M$2:$M$7396)</f>
        <v>1</v>
      </c>
    </row>
    <row r="4186" spans="15:16" x14ac:dyDescent="0.35">
      <c r="O4186">
        <v>291376</v>
      </c>
      <c r="P4186" s="10">
        <f>SUMIF(TransactionData!$A$2:$A$7396,TransactionAnalysis!O4186,TransactionData!$M$2:$M$7396)</f>
        <v>20</v>
      </c>
    </row>
    <row r="4187" spans="15:16" x14ac:dyDescent="0.35">
      <c r="O4187">
        <v>291375</v>
      </c>
      <c r="P4187" s="10">
        <f>SUMIF(TransactionData!$A$2:$A$7396,TransactionAnalysis!O4187,TransactionData!$M$2:$M$7396)</f>
        <v>10</v>
      </c>
    </row>
    <row r="4188" spans="15:16" x14ac:dyDescent="0.35">
      <c r="O4188">
        <v>291374</v>
      </c>
      <c r="P4188" s="10">
        <f>SUMIF(TransactionData!$A$2:$A$7396,TransactionAnalysis!O4188,TransactionData!$M$2:$M$7396)</f>
        <v>9.5</v>
      </c>
    </row>
    <row r="4189" spans="15:16" x14ac:dyDescent="0.35">
      <c r="O4189">
        <v>291372</v>
      </c>
      <c r="P4189" s="10">
        <f>SUMIF(TransactionData!$A$2:$A$7396,TransactionAnalysis!O4189,TransactionData!$M$2:$M$7396)</f>
        <v>3.5</v>
      </c>
    </row>
    <row r="4190" spans="15:16" x14ac:dyDescent="0.35">
      <c r="O4190">
        <v>291369</v>
      </c>
      <c r="P4190" s="10">
        <f>SUMIF(TransactionData!$A$2:$A$7396,TransactionAnalysis!O4190,TransactionData!$M$2:$M$7396)</f>
        <v>19.7</v>
      </c>
    </row>
    <row r="4191" spans="15:16" x14ac:dyDescent="0.35">
      <c r="O4191">
        <v>291368</v>
      </c>
      <c r="P4191" s="10">
        <f>SUMIF(TransactionData!$A$2:$A$7396,TransactionAnalysis!O4191,TransactionData!$M$2:$M$7396)</f>
        <v>3.5</v>
      </c>
    </row>
    <row r="4192" spans="15:16" x14ac:dyDescent="0.35">
      <c r="O4192">
        <v>291366</v>
      </c>
      <c r="P4192" s="10">
        <f>SUMIF(TransactionData!$A$2:$A$7396,TransactionAnalysis!O4192,TransactionData!$M$2:$M$7396)</f>
        <v>4.75</v>
      </c>
    </row>
    <row r="4193" spans="15:16" x14ac:dyDescent="0.35">
      <c r="O4193">
        <v>291364</v>
      </c>
      <c r="P4193" s="10">
        <f>SUMIF(TransactionData!$A$2:$A$7396,TransactionAnalysis!O4193,TransactionData!$M$2:$M$7396)</f>
        <v>3.5</v>
      </c>
    </row>
    <row r="4194" spans="15:16" x14ac:dyDescent="0.35">
      <c r="O4194">
        <v>291363</v>
      </c>
      <c r="P4194" s="10">
        <f>SUMIF(TransactionData!$A$2:$A$7396,TransactionAnalysis!O4194,TransactionData!$M$2:$M$7396)</f>
        <v>3.5</v>
      </c>
    </row>
    <row r="4195" spans="15:16" x14ac:dyDescent="0.35">
      <c r="O4195">
        <v>291362</v>
      </c>
      <c r="P4195" s="10">
        <f>SUMIF(TransactionData!$A$2:$A$7396,TransactionAnalysis!O4195,TransactionData!$M$2:$M$7396)</f>
        <v>12.95</v>
      </c>
    </row>
    <row r="4196" spans="15:16" x14ac:dyDescent="0.35">
      <c r="O4196">
        <v>291361</v>
      </c>
      <c r="P4196" s="10">
        <f>SUMIF(TransactionData!$A$2:$A$7396,TransactionAnalysis!O4196,TransactionData!$M$2:$M$7396)</f>
        <v>12.75</v>
      </c>
    </row>
    <row r="4197" spans="15:16" x14ac:dyDescent="0.35">
      <c r="O4197">
        <v>291360</v>
      </c>
      <c r="P4197" s="10">
        <f>SUMIF(TransactionData!$A$2:$A$7396,TransactionAnalysis!O4197,TransactionData!$M$2:$M$7396)</f>
        <v>3.5</v>
      </c>
    </row>
    <row r="4198" spans="15:16" x14ac:dyDescent="0.35">
      <c r="O4198">
        <v>291359</v>
      </c>
      <c r="P4198" s="10">
        <f>SUMIF(TransactionData!$A$2:$A$7396,TransactionAnalysis!O4198,TransactionData!$M$2:$M$7396)</f>
        <v>3.5</v>
      </c>
    </row>
    <row r="4199" spans="15:16" x14ac:dyDescent="0.35">
      <c r="O4199">
        <v>291358</v>
      </c>
      <c r="P4199" s="10">
        <f>SUMIF(TransactionData!$A$2:$A$7396,TransactionAnalysis!O4199,TransactionData!$M$2:$M$7396)</f>
        <v>31.4</v>
      </c>
    </row>
    <row r="4200" spans="15:16" x14ac:dyDescent="0.35">
      <c r="O4200">
        <v>291357</v>
      </c>
      <c r="P4200" s="10">
        <f>SUMIF(TransactionData!$A$2:$A$7396,TransactionAnalysis!O4200,TransactionData!$M$2:$M$7396)</f>
        <v>1</v>
      </c>
    </row>
    <row r="4201" spans="15:16" x14ac:dyDescent="0.35">
      <c r="O4201">
        <v>291356</v>
      </c>
      <c r="P4201" s="10">
        <f>SUMIF(TransactionData!$A$2:$A$7396,TransactionAnalysis!O4201,TransactionData!$M$2:$M$7396)</f>
        <v>4.25</v>
      </c>
    </row>
    <row r="4202" spans="15:16" x14ac:dyDescent="0.35">
      <c r="O4202">
        <v>291354</v>
      </c>
      <c r="P4202" s="10">
        <f>SUMIF(TransactionData!$A$2:$A$7396,TransactionAnalysis!O4202,TransactionData!$M$2:$M$7396)</f>
        <v>5.5</v>
      </c>
    </row>
    <row r="4203" spans="15:16" x14ac:dyDescent="0.35">
      <c r="O4203">
        <v>291353</v>
      </c>
      <c r="P4203" s="10">
        <f>SUMIF(TransactionData!$A$2:$A$7396,TransactionAnalysis!O4203,TransactionData!$M$2:$M$7396)</f>
        <v>3.5</v>
      </c>
    </row>
    <row r="4204" spans="15:16" x14ac:dyDescent="0.35">
      <c r="O4204">
        <v>291352</v>
      </c>
      <c r="P4204" s="10">
        <f>SUMIF(TransactionData!$A$2:$A$7396,TransactionAnalysis!O4204,TransactionData!$M$2:$M$7396)</f>
        <v>2.75</v>
      </c>
    </row>
    <row r="4205" spans="15:16" x14ac:dyDescent="0.35">
      <c r="O4205">
        <v>291351</v>
      </c>
      <c r="P4205" s="10">
        <f>SUMIF(TransactionData!$A$2:$A$7396,TransactionAnalysis!O4205,TransactionData!$M$2:$M$7396)</f>
        <v>3.75</v>
      </c>
    </row>
    <row r="4206" spans="15:16" x14ac:dyDescent="0.35">
      <c r="O4206">
        <v>291350</v>
      </c>
      <c r="P4206" s="10">
        <f>SUMIF(TransactionData!$A$2:$A$7396,TransactionAnalysis!O4206,TransactionData!$M$2:$M$7396)</f>
        <v>2.75</v>
      </c>
    </row>
    <row r="4207" spans="15:16" x14ac:dyDescent="0.35">
      <c r="O4207">
        <v>291349</v>
      </c>
      <c r="P4207" s="10">
        <f>SUMIF(TransactionData!$A$2:$A$7396,TransactionAnalysis!O4207,TransactionData!$M$2:$M$7396)</f>
        <v>2.75</v>
      </c>
    </row>
    <row r="4208" spans="15:16" x14ac:dyDescent="0.35">
      <c r="O4208">
        <v>291348</v>
      </c>
      <c r="P4208" s="10">
        <f>SUMIF(TransactionData!$A$2:$A$7396,TransactionAnalysis!O4208,TransactionData!$M$2:$M$7396)</f>
        <v>3.75</v>
      </c>
    </row>
    <row r="4209" spans="15:16" x14ac:dyDescent="0.35">
      <c r="O4209">
        <v>291347</v>
      </c>
      <c r="P4209" s="10">
        <f>SUMIF(TransactionData!$A$2:$A$7396,TransactionAnalysis!O4209,TransactionData!$M$2:$M$7396)</f>
        <v>2.75</v>
      </c>
    </row>
    <row r="4210" spans="15:16" x14ac:dyDescent="0.35">
      <c r="O4210">
        <v>291346</v>
      </c>
      <c r="P4210" s="10">
        <f>SUMIF(TransactionData!$A$2:$A$7396,TransactionAnalysis!O4210,TransactionData!$M$2:$M$7396)</f>
        <v>4</v>
      </c>
    </row>
    <row r="4211" spans="15:16" x14ac:dyDescent="0.35">
      <c r="O4211">
        <v>291345</v>
      </c>
      <c r="P4211" s="10">
        <f>SUMIF(TransactionData!$A$2:$A$7396,TransactionAnalysis!O4211,TransactionData!$M$2:$M$7396)</f>
        <v>3.75</v>
      </c>
    </row>
    <row r="4212" spans="15:16" x14ac:dyDescent="0.35">
      <c r="O4212">
        <v>291344</v>
      </c>
      <c r="P4212" s="10">
        <f>SUMIF(TransactionData!$A$2:$A$7396,TransactionAnalysis!O4212,TransactionData!$M$2:$M$7396)</f>
        <v>2.75</v>
      </c>
    </row>
    <row r="4213" spans="15:16" x14ac:dyDescent="0.35">
      <c r="O4213">
        <v>291343</v>
      </c>
      <c r="P4213" s="10">
        <f>SUMIF(TransactionData!$A$2:$A$7396,TransactionAnalysis!O4213,TransactionData!$M$2:$M$7396)</f>
        <v>3.75</v>
      </c>
    </row>
    <row r="4214" spans="15:16" x14ac:dyDescent="0.35">
      <c r="O4214">
        <v>291342</v>
      </c>
      <c r="P4214" s="10">
        <f>SUMIF(TransactionData!$A$2:$A$7396,TransactionAnalysis!O4214,TransactionData!$M$2:$M$7396)</f>
        <v>4.75</v>
      </c>
    </row>
    <row r="4215" spans="15:16" x14ac:dyDescent="0.35">
      <c r="O4215">
        <v>291341</v>
      </c>
      <c r="P4215" s="10">
        <f>SUMIF(TransactionData!$A$2:$A$7396,TransactionAnalysis!O4215,TransactionData!$M$2:$M$7396)</f>
        <v>2.75</v>
      </c>
    </row>
    <row r="4216" spans="15:16" x14ac:dyDescent="0.35">
      <c r="O4216">
        <v>291340</v>
      </c>
      <c r="P4216" s="10">
        <f>SUMIF(TransactionData!$A$2:$A$7396,TransactionAnalysis!O4216,TransactionData!$M$2:$M$7396)</f>
        <v>2.75</v>
      </c>
    </row>
    <row r="4217" spans="15:16" x14ac:dyDescent="0.35">
      <c r="O4217">
        <v>291339</v>
      </c>
      <c r="P4217" s="10">
        <f>SUMIF(TransactionData!$A$2:$A$7396,TransactionAnalysis!O4217,TransactionData!$M$2:$M$7396)</f>
        <v>3.75</v>
      </c>
    </row>
    <row r="4218" spans="15:16" x14ac:dyDescent="0.35">
      <c r="O4218">
        <v>291338</v>
      </c>
      <c r="P4218" s="10">
        <f>SUMIF(TransactionData!$A$2:$A$7396,TransactionAnalysis!O4218,TransactionData!$M$2:$M$7396)</f>
        <v>6.5</v>
      </c>
    </row>
    <row r="4219" spans="15:16" x14ac:dyDescent="0.35">
      <c r="O4219">
        <v>291337</v>
      </c>
      <c r="P4219" s="10">
        <f>SUMIF(TransactionData!$A$2:$A$7396,TransactionAnalysis!O4219,TransactionData!$M$2:$M$7396)</f>
        <v>5</v>
      </c>
    </row>
    <row r="4220" spans="15:16" x14ac:dyDescent="0.35">
      <c r="O4220">
        <v>291336</v>
      </c>
      <c r="P4220" s="10">
        <f>SUMIF(TransactionData!$A$2:$A$7396,TransactionAnalysis!O4220,TransactionData!$M$2:$M$7396)</f>
        <v>5</v>
      </c>
    </row>
    <row r="4221" spans="15:16" x14ac:dyDescent="0.35">
      <c r="O4221">
        <v>291335</v>
      </c>
      <c r="P4221" s="10">
        <f>SUMIF(TransactionData!$A$2:$A$7396,TransactionAnalysis!O4221,TransactionData!$M$2:$M$7396)</f>
        <v>2.75</v>
      </c>
    </row>
    <row r="4222" spans="15:16" x14ac:dyDescent="0.35">
      <c r="O4222">
        <v>291334</v>
      </c>
      <c r="P4222" s="10">
        <f>SUMIF(TransactionData!$A$2:$A$7396,TransactionAnalysis!O4222,TransactionData!$M$2:$M$7396)</f>
        <v>4.75</v>
      </c>
    </row>
    <row r="4223" spans="15:16" x14ac:dyDescent="0.35">
      <c r="O4223">
        <v>291333</v>
      </c>
      <c r="P4223" s="10">
        <f>SUMIF(TransactionData!$A$2:$A$7396,TransactionAnalysis!O4223,TransactionData!$M$2:$M$7396)</f>
        <v>3.75</v>
      </c>
    </row>
    <row r="4224" spans="15:16" x14ac:dyDescent="0.35">
      <c r="O4224">
        <v>291332</v>
      </c>
      <c r="P4224" s="10">
        <f>SUMIF(TransactionData!$A$2:$A$7396,TransactionAnalysis!O4224,TransactionData!$M$2:$M$7396)</f>
        <v>2.75</v>
      </c>
    </row>
    <row r="4225" spans="15:16" x14ac:dyDescent="0.35">
      <c r="O4225">
        <v>291331</v>
      </c>
      <c r="P4225" s="10">
        <f>SUMIF(TransactionData!$A$2:$A$7396,TransactionAnalysis!O4225,TransactionData!$M$2:$M$7396)</f>
        <v>4.75</v>
      </c>
    </row>
    <row r="4226" spans="15:16" x14ac:dyDescent="0.35">
      <c r="O4226">
        <v>291330</v>
      </c>
      <c r="P4226" s="10">
        <f>SUMIF(TransactionData!$A$2:$A$7396,TransactionAnalysis!O4226,TransactionData!$M$2:$M$7396)</f>
        <v>5.75</v>
      </c>
    </row>
    <row r="4227" spans="15:16" x14ac:dyDescent="0.35">
      <c r="O4227">
        <v>291329</v>
      </c>
      <c r="P4227" s="10">
        <f>SUMIF(TransactionData!$A$2:$A$7396,TransactionAnalysis!O4227,TransactionData!$M$2:$M$7396)</f>
        <v>5</v>
      </c>
    </row>
    <row r="4228" spans="15:16" x14ac:dyDescent="0.35">
      <c r="O4228">
        <v>291328</v>
      </c>
      <c r="P4228" s="10">
        <f>SUMIF(TransactionData!$A$2:$A$7396,TransactionAnalysis!O4228,TransactionData!$M$2:$M$7396)</f>
        <v>5.75</v>
      </c>
    </row>
    <row r="4229" spans="15:16" x14ac:dyDescent="0.35">
      <c r="O4229">
        <v>291327</v>
      </c>
      <c r="P4229" s="10">
        <f>SUMIF(TransactionData!$A$2:$A$7396,TransactionAnalysis!O4229,TransactionData!$M$2:$M$7396)</f>
        <v>8.5</v>
      </c>
    </row>
    <row r="4230" spans="15:16" x14ac:dyDescent="0.35">
      <c r="O4230">
        <v>291326</v>
      </c>
      <c r="P4230" s="10">
        <f>SUMIF(TransactionData!$A$2:$A$7396,TransactionAnalysis!O4230,TransactionData!$M$2:$M$7396)</f>
        <v>5</v>
      </c>
    </row>
    <row r="4231" spans="15:16" x14ac:dyDescent="0.35">
      <c r="O4231">
        <v>291325</v>
      </c>
      <c r="P4231" s="10">
        <f>SUMIF(TransactionData!$A$2:$A$7396,TransactionAnalysis!O4231,TransactionData!$M$2:$M$7396)</f>
        <v>3.75</v>
      </c>
    </row>
    <row r="4232" spans="15:16" x14ac:dyDescent="0.35">
      <c r="O4232">
        <v>291324</v>
      </c>
      <c r="P4232" s="10">
        <f>SUMIF(TransactionData!$A$2:$A$7396,TransactionAnalysis!O4232,TransactionData!$M$2:$M$7396)</f>
        <v>5.75</v>
      </c>
    </row>
    <row r="4233" spans="15:16" x14ac:dyDescent="0.35">
      <c r="O4233">
        <v>291323</v>
      </c>
      <c r="P4233" s="10">
        <f>SUMIF(TransactionData!$A$2:$A$7396,TransactionAnalysis!O4233,TransactionData!$M$2:$M$7396)</f>
        <v>3</v>
      </c>
    </row>
    <row r="4234" spans="15:16" x14ac:dyDescent="0.35">
      <c r="O4234">
        <v>291322</v>
      </c>
      <c r="P4234" s="10">
        <f>SUMIF(TransactionData!$A$2:$A$7396,TransactionAnalysis!O4234,TransactionData!$M$2:$M$7396)</f>
        <v>4</v>
      </c>
    </row>
    <row r="4235" spans="15:16" x14ac:dyDescent="0.35">
      <c r="O4235">
        <v>291321</v>
      </c>
      <c r="P4235" s="10">
        <f>SUMIF(TransactionData!$A$2:$A$7396,TransactionAnalysis!O4235,TransactionData!$M$2:$M$7396)</f>
        <v>3.75</v>
      </c>
    </row>
    <row r="4236" spans="15:16" x14ac:dyDescent="0.35">
      <c r="O4236">
        <v>291320</v>
      </c>
      <c r="P4236" s="10">
        <f>SUMIF(TransactionData!$A$2:$A$7396,TransactionAnalysis!O4236,TransactionData!$M$2:$M$7396)</f>
        <v>3.75</v>
      </c>
    </row>
    <row r="4237" spans="15:16" x14ac:dyDescent="0.35">
      <c r="O4237">
        <v>291319</v>
      </c>
      <c r="P4237" s="10">
        <f>SUMIF(TransactionData!$A$2:$A$7396,TransactionAnalysis!O4237,TransactionData!$M$2:$M$7396)</f>
        <v>3.75</v>
      </c>
    </row>
    <row r="4238" spans="15:16" x14ac:dyDescent="0.35">
      <c r="O4238">
        <v>291318</v>
      </c>
      <c r="P4238" s="10">
        <f>SUMIF(TransactionData!$A$2:$A$7396,TransactionAnalysis!O4238,TransactionData!$M$2:$M$7396)</f>
        <v>5.75</v>
      </c>
    </row>
    <row r="4239" spans="15:16" x14ac:dyDescent="0.35">
      <c r="O4239">
        <v>291317</v>
      </c>
      <c r="P4239" s="10">
        <f>SUMIF(TransactionData!$A$2:$A$7396,TransactionAnalysis!O4239,TransactionData!$M$2:$M$7396)</f>
        <v>2.75</v>
      </c>
    </row>
    <row r="4240" spans="15:16" x14ac:dyDescent="0.35">
      <c r="O4240">
        <v>291316</v>
      </c>
      <c r="P4240" s="10">
        <f>SUMIF(TransactionData!$A$2:$A$7396,TransactionAnalysis!O4240,TransactionData!$M$2:$M$7396)</f>
        <v>2.75</v>
      </c>
    </row>
    <row r="4241" spans="15:16" x14ac:dyDescent="0.35">
      <c r="O4241">
        <v>291315</v>
      </c>
      <c r="P4241" s="10">
        <f>SUMIF(TransactionData!$A$2:$A$7396,TransactionAnalysis!O4241,TransactionData!$M$2:$M$7396)</f>
        <v>5.75</v>
      </c>
    </row>
    <row r="4242" spans="15:16" x14ac:dyDescent="0.35">
      <c r="O4242">
        <v>291314</v>
      </c>
      <c r="P4242" s="10">
        <f>SUMIF(TransactionData!$A$2:$A$7396,TransactionAnalysis!O4242,TransactionData!$M$2:$M$7396)</f>
        <v>3.75</v>
      </c>
    </row>
    <row r="4243" spans="15:16" x14ac:dyDescent="0.35">
      <c r="O4243">
        <v>291313</v>
      </c>
      <c r="P4243" s="10">
        <f>SUMIF(TransactionData!$A$2:$A$7396,TransactionAnalysis!O4243,TransactionData!$M$2:$M$7396)</f>
        <v>4</v>
      </c>
    </row>
    <row r="4244" spans="15:16" x14ac:dyDescent="0.35">
      <c r="O4244">
        <v>291726</v>
      </c>
      <c r="P4244" s="10">
        <f>SUMIF(TransactionData!$A$2:$A$7396,TransactionAnalysis!O4244,TransactionData!$M$2:$M$7396)</f>
        <v>7</v>
      </c>
    </row>
    <row r="4245" spans="15:16" x14ac:dyDescent="0.35">
      <c r="O4245">
        <v>291725</v>
      </c>
      <c r="P4245" s="10">
        <f>SUMIF(TransactionData!$A$2:$A$7396,TransactionAnalysis!O4245,TransactionData!$M$2:$M$7396)</f>
        <v>4.25</v>
      </c>
    </row>
    <row r="4246" spans="15:16" x14ac:dyDescent="0.35">
      <c r="O4246">
        <v>291724</v>
      </c>
      <c r="P4246" s="10">
        <f>SUMIF(TransactionData!$A$2:$A$7396,TransactionAnalysis!O4246,TransactionData!$M$2:$M$7396)</f>
        <v>14.95</v>
      </c>
    </row>
    <row r="4247" spans="15:16" x14ac:dyDescent="0.35">
      <c r="O4247">
        <v>291723</v>
      </c>
      <c r="P4247" s="10">
        <f>SUMIF(TransactionData!$A$2:$A$7396,TransactionAnalysis!O4247,TransactionData!$M$2:$M$7396)</f>
        <v>9.5</v>
      </c>
    </row>
    <row r="4248" spans="15:16" x14ac:dyDescent="0.35">
      <c r="O4248">
        <v>291722</v>
      </c>
      <c r="P4248" s="10">
        <f>SUMIF(TransactionData!$A$2:$A$7396,TransactionAnalysis!O4248,TransactionData!$M$2:$M$7396)</f>
        <v>4.25</v>
      </c>
    </row>
    <row r="4249" spans="15:16" x14ac:dyDescent="0.35">
      <c r="O4249">
        <v>291721</v>
      </c>
      <c r="P4249" s="10">
        <f>SUMIF(TransactionData!$A$2:$A$7396,TransactionAnalysis!O4249,TransactionData!$M$2:$M$7396)</f>
        <v>14.95</v>
      </c>
    </row>
    <row r="4250" spans="15:16" x14ac:dyDescent="0.35">
      <c r="O4250">
        <v>291720</v>
      </c>
      <c r="P4250" s="10">
        <f>SUMIF(TransactionData!$A$2:$A$7396,TransactionAnalysis!O4250,TransactionData!$M$2:$M$7396)</f>
        <v>8.5</v>
      </c>
    </row>
    <row r="4251" spans="15:16" x14ac:dyDescent="0.35">
      <c r="O4251">
        <v>291719</v>
      </c>
      <c r="P4251" s="10">
        <f>SUMIF(TransactionData!$A$2:$A$7396,TransactionAnalysis!O4251,TransactionData!$M$2:$M$7396)</f>
        <v>3.5</v>
      </c>
    </row>
    <row r="4252" spans="15:16" x14ac:dyDescent="0.35">
      <c r="O4252">
        <v>291718</v>
      </c>
      <c r="P4252" s="10">
        <f>SUMIF(TransactionData!$A$2:$A$7396,TransactionAnalysis!O4252,TransactionData!$M$2:$M$7396)</f>
        <v>3.75</v>
      </c>
    </row>
    <row r="4253" spans="15:16" x14ac:dyDescent="0.35">
      <c r="O4253">
        <v>291717</v>
      </c>
      <c r="P4253" s="10">
        <f>SUMIF(TransactionData!$A$2:$A$7396,TransactionAnalysis!O4253,TransactionData!$M$2:$M$7396)</f>
        <v>4.25</v>
      </c>
    </row>
    <row r="4254" spans="15:16" x14ac:dyDescent="0.35">
      <c r="O4254">
        <v>291716</v>
      </c>
      <c r="P4254" s="10">
        <f>SUMIF(TransactionData!$A$2:$A$7396,TransactionAnalysis!O4254,TransactionData!$M$2:$M$7396)</f>
        <v>4.75</v>
      </c>
    </row>
    <row r="4255" spans="15:16" x14ac:dyDescent="0.35">
      <c r="O4255">
        <v>291715</v>
      </c>
      <c r="P4255" s="10">
        <f>SUMIF(TransactionData!$A$2:$A$7396,TransactionAnalysis!O4255,TransactionData!$M$2:$M$7396)</f>
        <v>4.25</v>
      </c>
    </row>
    <row r="4256" spans="15:16" x14ac:dyDescent="0.35">
      <c r="O4256">
        <v>291714</v>
      </c>
      <c r="P4256" s="10">
        <f>SUMIF(TransactionData!$A$2:$A$7396,TransactionAnalysis!O4256,TransactionData!$M$2:$M$7396)</f>
        <v>2.25</v>
      </c>
    </row>
    <row r="4257" spans="15:16" x14ac:dyDescent="0.35">
      <c r="O4257">
        <v>291712</v>
      </c>
      <c r="P4257" s="10">
        <f>SUMIF(TransactionData!$A$2:$A$7396,TransactionAnalysis!O4257,TransactionData!$M$2:$M$7396)</f>
        <v>4.75</v>
      </c>
    </row>
    <row r="4258" spans="15:16" x14ac:dyDescent="0.35">
      <c r="O4258">
        <v>291711</v>
      </c>
      <c r="P4258" s="10">
        <f>SUMIF(TransactionData!$A$2:$A$7396,TransactionAnalysis!O4258,TransactionData!$M$2:$M$7396)</f>
        <v>8.5</v>
      </c>
    </row>
    <row r="4259" spans="15:16" x14ac:dyDescent="0.35">
      <c r="O4259">
        <v>291710</v>
      </c>
      <c r="P4259" s="10">
        <f>SUMIF(TransactionData!$A$2:$A$7396,TransactionAnalysis!O4259,TransactionData!$M$2:$M$7396)</f>
        <v>1.25</v>
      </c>
    </row>
    <row r="4260" spans="15:16" x14ac:dyDescent="0.35">
      <c r="O4260">
        <v>291709</v>
      </c>
      <c r="P4260" s="10">
        <f>SUMIF(TransactionData!$A$2:$A$7396,TransactionAnalysis!O4260,TransactionData!$M$2:$M$7396)</f>
        <v>4.75</v>
      </c>
    </row>
    <row r="4261" spans="15:16" x14ac:dyDescent="0.35">
      <c r="O4261">
        <v>291708</v>
      </c>
      <c r="P4261" s="10">
        <f>SUMIF(TransactionData!$A$2:$A$7396,TransactionAnalysis!O4261,TransactionData!$M$2:$M$7396)</f>
        <v>5.5</v>
      </c>
    </row>
    <row r="4262" spans="15:16" x14ac:dyDescent="0.35">
      <c r="O4262">
        <v>291707</v>
      </c>
      <c r="P4262" s="10">
        <f>SUMIF(TransactionData!$A$2:$A$7396,TransactionAnalysis!O4262,TransactionData!$M$2:$M$7396)</f>
        <v>5.75</v>
      </c>
    </row>
    <row r="4263" spans="15:16" x14ac:dyDescent="0.35">
      <c r="O4263">
        <v>291706</v>
      </c>
      <c r="P4263" s="10">
        <f>SUMIF(TransactionData!$A$2:$A$7396,TransactionAnalysis!O4263,TransactionData!$M$2:$M$7396)</f>
        <v>4.75</v>
      </c>
    </row>
    <row r="4264" spans="15:16" x14ac:dyDescent="0.35">
      <c r="O4264">
        <v>291705</v>
      </c>
      <c r="P4264" s="10">
        <f>SUMIF(TransactionData!$A$2:$A$7396,TransactionAnalysis!O4264,TransactionData!$M$2:$M$7396)</f>
        <v>4.5</v>
      </c>
    </row>
    <row r="4265" spans="15:16" x14ac:dyDescent="0.35">
      <c r="O4265">
        <v>291704</v>
      </c>
      <c r="P4265" s="10">
        <f>SUMIF(TransactionData!$A$2:$A$7396,TransactionAnalysis!O4265,TransactionData!$M$2:$M$7396)</f>
        <v>5.5</v>
      </c>
    </row>
    <row r="4266" spans="15:16" x14ac:dyDescent="0.35">
      <c r="O4266">
        <v>291703</v>
      </c>
      <c r="P4266" s="10">
        <f>SUMIF(TransactionData!$A$2:$A$7396,TransactionAnalysis!O4266,TransactionData!$M$2:$M$7396)</f>
        <v>5.5</v>
      </c>
    </row>
    <row r="4267" spans="15:16" x14ac:dyDescent="0.35">
      <c r="O4267">
        <v>291702</v>
      </c>
      <c r="P4267" s="10">
        <f>SUMIF(TransactionData!$A$2:$A$7396,TransactionAnalysis!O4267,TransactionData!$M$2:$M$7396)</f>
        <v>3.5</v>
      </c>
    </row>
    <row r="4268" spans="15:16" x14ac:dyDescent="0.35">
      <c r="O4268">
        <v>291701</v>
      </c>
      <c r="P4268" s="10">
        <f>SUMIF(TransactionData!$A$2:$A$7396,TransactionAnalysis!O4268,TransactionData!$M$2:$M$7396)</f>
        <v>6.5</v>
      </c>
    </row>
    <row r="4269" spans="15:16" x14ac:dyDescent="0.35">
      <c r="O4269">
        <v>291700</v>
      </c>
      <c r="P4269" s="10">
        <f>SUMIF(TransactionData!$A$2:$A$7396,TransactionAnalysis!O4269,TransactionData!$M$2:$M$7396)</f>
        <v>4.75</v>
      </c>
    </row>
    <row r="4270" spans="15:16" x14ac:dyDescent="0.35">
      <c r="O4270">
        <v>291699</v>
      </c>
      <c r="P4270" s="10">
        <f>SUMIF(TransactionData!$A$2:$A$7396,TransactionAnalysis!O4270,TransactionData!$M$2:$M$7396)</f>
        <v>17</v>
      </c>
    </row>
    <row r="4271" spans="15:16" x14ac:dyDescent="0.35">
      <c r="O4271">
        <v>291698</v>
      </c>
      <c r="P4271" s="10">
        <f>SUMIF(TransactionData!$A$2:$A$7396,TransactionAnalysis!O4271,TransactionData!$M$2:$M$7396)</f>
        <v>7</v>
      </c>
    </row>
    <row r="4272" spans="15:16" x14ac:dyDescent="0.35">
      <c r="O4272">
        <v>291697</v>
      </c>
      <c r="P4272" s="10">
        <f>SUMIF(TransactionData!$A$2:$A$7396,TransactionAnalysis!O4272,TransactionData!$M$2:$M$7396)</f>
        <v>4.25</v>
      </c>
    </row>
    <row r="4273" spans="15:16" x14ac:dyDescent="0.35">
      <c r="O4273">
        <v>291696</v>
      </c>
      <c r="P4273" s="10">
        <f>SUMIF(TransactionData!$A$2:$A$7396,TransactionAnalysis!O4273,TransactionData!$M$2:$M$7396)</f>
        <v>5.5</v>
      </c>
    </row>
    <row r="4274" spans="15:16" x14ac:dyDescent="0.35">
      <c r="O4274">
        <v>291695</v>
      </c>
      <c r="P4274" s="10">
        <f>SUMIF(TransactionData!$A$2:$A$7396,TransactionAnalysis!O4274,TransactionData!$M$2:$M$7396)</f>
        <v>4.25</v>
      </c>
    </row>
    <row r="4275" spans="15:16" x14ac:dyDescent="0.35">
      <c r="O4275">
        <v>291694</v>
      </c>
      <c r="P4275" s="10">
        <f>SUMIF(TransactionData!$A$2:$A$7396,TransactionAnalysis!O4275,TransactionData!$M$2:$M$7396)</f>
        <v>4.25</v>
      </c>
    </row>
    <row r="4276" spans="15:16" x14ac:dyDescent="0.35">
      <c r="O4276">
        <v>291693</v>
      </c>
      <c r="P4276" s="10">
        <f>SUMIF(TransactionData!$A$2:$A$7396,TransactionAnalysis!O4276,TransactionData!$M$2:$M$7396)</f>
        <v>4.25</v>
      </c>
    </row>
    <row r="4277" spans="15:16" x14ac:dyDescent="0.35">
      <c r="O4277">
        <v>291692</v>
      </c>
      <c r="P4277" s="10">
        <f>SUMIF(TransactionData!$A$2:$A$7396,TransactionAnalysis!O4277,TransactionData!$M$2:$M$7396)</f>
        <v>3.5</v>
      </c>
    </row>
    <row r="4278" spans="15:16" x14ac:dyDescent="0.35">
      <c r="O4278">
        <v>291690</v>
      </c>
      <c r="P4278" s="10">
        <f>SUMIF(TransactionData!$A$2:$A$7396,TransactionAnalysis!O4278,TransactionData!$M$2:$M$7396)</f>
        <v>3</v>
      </c>
    </row>
    <row r="4279" spans="15:16" x14ac:dyDescent="0.35">
      <c r="O4279">
        <v>291689</v>
      </c>
      <c r="P4279" s="10">
        <f>SUMIF(TransactionData!$A$2:$A$7396,TransactionAnalysis!O4279,TransactionData!$M$2:$M$7396)</f>
        <v>2.5</v>
      </c>
    </row>
    <row r="4280" spans="15:16" x14ac:dyDescent="0.35">
      <c r="O4280">
        <v>291688</v>
      </c>
      <c r="P4280" s="10">
        <f>SUMIF(TransactionData!$A$2:$A$7396,TransactionAnalysis!O4280,TransactionData!$M$2:$M$7396)</f>
        <v>1.25</v>
      </c>
    </row>
    <row r="4281" spans="15:16" x14ac:dyDescent="0.35">
      <c r="O4281">
        <v>291687</v>
      </c>
      <c r="P4281" s="10">
        <f>SUMIF(TransactionData!$A$2:$A$7396,TransactionAnalysis!O4281,TransactionData!$M$2:$M$7396)</f>
        <v>5.75</v>
      </c>
    </row>
    <row r="4282" spans="15:16" x14ac:dyDescent="0.35">
      <c r="O4282">
        <v>291686</v>
      </c>
      <c r="P4282" s="10">
        <f>SUMIF(TransactionData!$A$2:$A$7396,TransactionAnalysis!O4282,TransactionData!$M$2:$M$7396)</f>
        <v>4.25</v>
      </c>
    </row>
    <row r="4283" spans="15:16" x14ac:dyDescent="0.35">
      <c r="O4283">
        <v>291685</v>
      </c>
      <c r="P4283" s="10">
        <f>SUMIF(TransactionData!$A$2:$A$7396,TransactionAnalysis!O4283,TransactionData!$M$2:$M$7396)</f>
        <v>3.75</v>
      </c>
    </row>
    <row r="4284" spans="15:16" x14ac:dyDescent="0.35">
      <c r="O4284">
        <v>291684</v>
      </c>
      <c r="P4284" s="10">
        <f>SUMIF(TransactionData!$A$2:$A$7396,TransactionAnalysis!O4284,TransactionData!$M$2:$M$7396)</f>
        <v>7</v>
      </c>
    </row>
    <row r="4285" spans="15:16" x14ac:dyDescent="0.35">
      <c r="O4285">
        <v>291683</v>
      </c>
      <c r="P4285" s="10">
        <f>SUMIF(TransactionData!$A$2:$A$7396,TransactionAnalysis!O4285,TransactionData!$M$2:$M$7396)</f>
        <v>4.75</v>
      </c>
    </row>
    <row r="4286" spans="15:16" x14ac:dyDescent="0.35">
      <c r="O4286">
        <v>291682</v>
      </c>
      <c r="P4286" s="10">
        <f>SUMIF(TransactionData!$A$2:$A$7396,TransactionAnalysis!O4286,TransactionData!$M$2:$M$7396)</f>
        <v>10.5</v>
      </c>
    </row>
    <row r="4287" spans="15:16" x14ac:dyDescent="0.35">
      <c r="O4287">
        <v>291680</v>
      </c>
      <c r="P4287" s="10">
        <f>SUMIF(TransactionData!$A$2:$A$7396,TransactionAnalysis!O4287,TransactionData!$M$2:$M$7396)</f>
        <v>7.75</v>
      </c>
    </row>
    <row r="4288" spans="15:16" x14ac:dyDescent="0.35">
      <c r="O4288">
        <v>291678</v>
      </c>
      <c r="P4288" s="10">
        <f>SUMIF(TransactionData!$A$2:$A$7396,TransactionAnalysis!O4288,TransactionData!$M$2:$M$7396)</f>
        <v>5.5</v>
      </c>
    </row>
    <row r="4289" spans="15:16" x14ac:dyDescent="0.35">
      <c r="O4289">
        <v>291676</v>
      </c>
      <c r="P4289" s="10">
        <f>SUMIF(TransactionData!$A$2:$A$7396,TransactionAnalysis!O4289,TransactionData!$M$2:$M$7396)</f>
        <v>3.5</v>
      </c>
    </row>
    <row r="4290" spans="15:16" x14ac:dyDescent="0.35">
      <c r="O4290">
        <v>291675</v>
      </c>
      <c r="P4290" s="10">
        <f>SUMIF(TransactionData!$A$2:$A$7396,TransactionAnalysis!O4290,TransactionData!$M$2:$M$7396)</f>
        <v>3</v>
      </c>
    </row>
    <row r="4291" spans="15:16" x14ac:dyDescent="0.35">
      <c r="O4291">
        <v>291674</v>
      </c>
      <c r="P4291" s="10">
        <f>SUMIF(TransactionData!$A$2:$A$7396,TransactionAnalysis!O4291,TransactionData!$M$2:$M$7396)</f>
        <v>4.75</v>
      </c>
    </row>
    <row r="4292" spans="15:16" x14ac:dyDescent="0.35">
      <c r="O4292">
        <v>291673</v>
      </c>
      <c r="P4292" s="10">
        <f>SUMIF(TransactionData!$A$2:$A$7396,TransactionAnalysis!O4292,TransactionData!$M$2:$M$7396)</f>
        <v>3.5</v>
      </c>
    </row>
    <row r="4293" spans="15:16" x14ac:dyDescent="0.35">
      <c r="O4293">
        <v>291672</v>
      </c>
      <c r="P4293" s="10">
        <f>SUMIF(TransactionData!$A$2:$A$7396,TransactionAnalysis!O4293,TransactionData!$M$2:$M$7396)</f>
        <v>2.5</v>
      </c>
    </row>
    <row r="4294" spans="15:16" x14ac:dyDescent="0.35">
      <c r="O4294">
        <v>291671</v>
      </c>
      <c r="P4294" s="10">
        <f>SUMIF(TransactionData!$A$2:$A$7396,TransactionAnalysis!O4294,TransactionData!$M$2:$M$7396)</f>
        <v>1</v>
      </c>
    </row>
    <row r="4295" spans="15:16" x14ac:dyDescent="0.35">
      <c r="O4295">
        <v>291670</v>
      </c>
      <c r="P4295" s="10">
        <f>SUMIF(TransactionData!$A$2:$A$7396,TransactionAnalysis!O4295,TransactionData!$M$2:$M$7396)</f>
        <v>12.95</v>
      </c>
    </row>
    <row r="4296" spans="15:16" x14ac:dyDescent="0.35">
      <c r="O4296">
        <v>291669</v>
      </c>
      <c r="P4296" s="10">
        <f>SUMIF(TransactionData!$A$2:$A$7396,TransactionAnalysis!O4296,TransactionData!$M$2:$M$7396)</f>
        <v>4.25</v>
      </c>
    </row>
    <row r="4297" spans="15:16" x14ac:dyDescent="0.35">
      <c r="O4297">
        <v>291668</v>
      </c>
      <c r="P4297" s="10">
        <f>SUMIF(TransactionData!$A$2:$A$7396,TransactionAnalysis!O4297,TransactionData!$M$2:$M$7396)</f>
        <v>4.25</v>
      </c>
    </row>
    <row r="4298" spans="15:16" x14ac:dyDescent="0.35">
      <c r="O4298">
        <v>291667</v>
      </c>
      <c r="P4298" s="10">
        <f>SUMIF(TransactionData!$A$2:$A$7396,TransactionAnalysis!O4298,TransactionData!$M$2:$M$7396)</f>
        <v>4.75</v>
      </c>
    </row>
    <row r="4299" spans="15:16" x14ac:dyDescent="0.35">
      <c r="O4299">
        <v>291666</v>
      </c>
      <c r="P4299" s="10">
        <f>SUMIF(TransactionData!$A$2:$A$7396,TransactionAnalysis!O4299,TransactionData!$M$2:$M$7396)</f>
        <v>9.75</v>
      </c>
    </row>
    <row r="4300" spans="15:16" x14ac:dyDescent="0.35">
      <c r="O4300">
        <v>291665</v>
      </c>
      <c r="P4300" s="10">
        <f>SUMIF(TransactionData!$A$2:$A$7396,TransactionAnalysis!O4300,TransactionData!$M$2:$M$7396)</f>
        <v>5.75</v>
      </c>
    </row>
    <row r="4301" spans="15:16" x14ac:dyDescent="0.35">
      <c r="O4301">
        <v>291664</v>
      </c>
      <c r="P4301" s="10">
        <f>SUMIF(TransactionData!$A$2:$A$7396,TransactionAnalysis!O4301,TransactionData!$M$2:$M$7396)</f>
        <v>10.25</v>
      </c>
    </row>
    <row r="4302" spans="15:16" x14ac:dyDescent="0.35">
      <c r="O4302">
        <v>291663</v>
      </c>
      <c r="P4302" s="10">
        <f>SUMIF(TransactionData!$A$2:$A$7396,TransactionAnalysis!O4302,TransactionData!$M$2:$M$7396)</f>
        <v>4.75</v>
      </c>
    </row>
    <row r="4303" spans="15:16" x14ac:dyDescent="0.35">
      <c r="O4303">
        <v>291662</v>
      </c>
      <c r="P4303" s="10">
        <f>SUMIF(TransactionData!$A$2:$A$7396,TransactionAnalysis!O4303,TransactionData!$M$2:$M$7396)</f>
        <v>9.5</v>
      </c>
    </row>
    <row r="4304" spans="15:16" x14ac:dyDescent="0.35">
      <c r="O4304">
        <v>291661</v>
      </c>
      <c r="P4304" s="10">
        <f>SUMIF(TransactionData!$A$2:$A$7396,TransactionAnalysis!O4304,TransactionData!$M$2:$M$7396)</f>
        <v>7.75</v>
      </c>
    </row>
    <row r="4305" spans="15:16" x14ac:dyDescent="0.35">
      <c r="O4305">
        <v>291660</v>
      </c>
      <c r="P4305" s="10">
        <f>SUMIF(TransactionData!$A$2:$A$7396,TransactionAnalysis!O4305,TransactionData!$M$2:$M$7396)</f>
        <v>4.25</v>
      </c>
    </row>
    <row r="4306" spans="15:16" x14ac:dyDescent="0.35">
      <c r="O4306">
        <v>291659</v>
      </c>
      <c r="P4306" s="10">
        <f>SUMIF(TransactionData!$A$2:$A$7396,TransactionAnalysis!O4306,TransactionData!$M$2:$M$7396)</f>
        <v>4.25</v>
      </c>
    </row>
    <row r="4307" spans="15:16" x14ac:dyDescent="0.35">
      <c r="O4307">
        <v>291658</v>
      </c>
      <c r="P4307" s="10">
        <f>SUMIF(TransactionData!$A$2:$A$7396,TransactionAnalysis!O4307,TransactionData!$M$2:$M$7396)</f>
        <v>37.4</v>
      </c>
    </row>
    <row r="4308" spans="15:16" x14ac:dyDescent="0.35">
      <c r="O4308">
        <v>291657</v>
      </c>
      <c r="P4308" s="10">
        <f>SUMIF(TransactionData!$A$2:$A$7396,TransactionAnalysis!O4308,TransactionData!$M$2:$M$7396)</f>
        <v>3.5</v>
      </c>
    </row>
    <row r="4309" spans="15:16" x14ac:dyDescent="0.35">
      <c r="O4309">
        <v>291656</v>
      </c>
      <c r="P4309" s="10">
        <f>SUMIF(TransactionData!$A$2:$A$7396,TransactionAnalysis!O4309,TransactionData!$M$2:$M$7396)</f>
        <v>2.25</v>
      </c>
    </row>
    <row r="4310" spans="15:16" x14ac:dyDescent="0.35">
      <c r="O4310">
        <v>291655</v>
      </c>
      <c r="P4310" s="10">
        <f>SUMIF(TransactionData!$A$2:$A$7396,TransactionAnalysis!O4310,TransactionData!$M$2:$M$7396)</f>
        <v>3.75</v>
      </c>
    </row>
    <row r="4311" spans="15:16" x14ac:dyDescent="0.35">
      <c r="O4311">
        <v>291654</v>
      </c>
      <c r="P4311" s="10">
        <f>SUMIF(TransactionData!$A$2:$A$7396,TransactionAnalysis!O4311,TransactionData!$M$2:$M$7396)</f>
        <v>3.75</v>
      </c>
    </row>
    <row r="4312" spans="15:16" x14ac:dyDescent="0.35">
      <c r="O4312">
        <v>291653</v>
      </c>
      <c r="P4312" s="10">
        <f>SUMIF(TransactionData!$A$2:$A$7396,TransactionAnalysis!O4312,TransactionData!$M$2:$M$7396)</f>
        <v>12.75</v>
      </c>
    </row>
    <row r="4313" spans="15:16" x14ac:dyDescent="0.35">
      <c r="O4313">
        <v>291652</v>
      </c>
      <c r="P4313" s="10">
        <f>SUMIF(TransactionData!$A$2:$A$7396,TransactionAnalysis!O4313,TransactionData!$M$2:$M$7396)</f>
        <v>4.75</v>
      </c>
    </row>
    <row r="4314" spans="15:16" x14ac:dyDescent="0.35">
      <c r="O4314">
        <v>291651</v>
      </c>
      <c r="P4314" s="10">
        <f>SUMIF(TransactionData!$A$2:$A$7396,TransactionAnalysis!O4314,TransactionData!$M$2:$M$7396)</f>
        <v>7</v>
      </c>
    </row>
    <row r="4315" spans="15:16" x14ac:dyDescent="0.35">
      <c r="O4315">
        <v>291650</v>
      </c>
      <c r="P4315" s="10">
        <f>SUMIF(TransactionData!$A$2:$A$7396,TransactionAnalysis!O4315,TransactionData!$M$2:$M$7396)</f>
        <v>3.5</v>
      </c>
    </row>
    <row r="4316" spans="15:16" x14ac:dyDescent="0.35">
      <c r="O4316">
        <v>291646</v>
      </c>
      <c r="P4316" s="10">
        <f>SUMIF(TransactionData!$A$2:$A$7396,TransactionAnalysis!O4316,TransactionData!$M$2:$M$7396)</f>
        <v>29.9</v>
      </c>
    </row>
    <row r="4317" spans="15:16" x14ac:dyDescent="0.35">
      <c r="O4317">
        <v>291645</v>
      </c>
      <c r="P4317" s="10">
        <f>SUMIF(TransactionData!$A$2:$A$7396,TransactionAnalysis!O4317,TransactionData!$M$2:$M$7396)</f>
        <v>4.75</v>
      </c>
    </row>
    <row r="4318" spans="15:16" x14ac:dyDescent="0.35">
      <c r="O4318">
        <v>291644</v>
      </c>
      <c r="P4318" s="10">
        <f>SUMIF(TransactionData!$A$2:$A$7396,TransactionAnalysis!O4318,TransactionData!$M$2:$M$7396)</f>
        <v>5.5</v>
      </c>
    </row>
    <row r="4319" spans="15:16" x14ac:dyDescent="0.35">
      <c r="O4319">
        <v>291643</v>
      </c>
      <c r="P4319" s="10">
        <f>SUMIF(TransactionData!$A$2:$A$7396,TransactionAnalysis!O4319,TransactionData!$M$2:$M$7396)</f>
        <v>5.5</v>
      </c>
    </row>
    <row r="4320" spans="15:16" x14ac:dyDescent="0.35">
      <c r="O4320">
        <v>291642</v>
      </c>
      <c r="P4320" s="10">
        <f>SUMIF(TransactionData!$A$2:$A$7396,TransactionAnalysis!O4320,TransactionData!$M$2:$M$7396)</f>
        <v>7.5</v>
      </c>
    </row>
    <row r="4321" spans="15:16" x14ac:dyDescent="0.35">
      <c r="O4321">
        <v>291641</v>
      </c>
      <c r="P4321" s="10">
        <f>SUMIF(TransactionData!$A$2:$A$7396,TransactionAnalysis!O4321,TransactionData!$M$2:$M$7396)</f>
        <v>4.25</v>
      </c>
    </row>
    <row r="4322" spans="15:16" x14ac:dyDescent="0.35">
      <c r="O4322">
        <v>291640</v>
      </c>
      <c r="P4322" s="10">
        <f>SUMIF(TransactionData!$A$2:$A$7396,TransactionAnalysis!O4322,TransactionData!$M$2:$M$7396)</f>
        <v>4.75</v>
      </c>
    </row>
    <row r="4323" spans="15:16" x14ac:dyDescent="0.35">
      <c r="O4323">
        <v>291639</v>
      </c>
      <c r="P4323" s="10">
        <f>SUMIF(TransactionData!$A$2:$A$7396,TransactionAnalysis!O4323,TransactionData!$M$2:$M$7396)</f>
        <v>4.25</v>
      </c>
    </row>
    <row r="4324" spans="15:16" x14ac:dyDescent="0.35">
      <c r="O4324">
        <v>291638</v>
      </c>
      <c r="P4324" s="10">
        <f>SUMIF(TransactionData!$A$2:$A$7396,TransactionAnalysis!O4324,TransactionData!$M$2:$M$7396)</f>
        <v>5.5</v>
      </c>
    </row>
    <row r="4325" spans="15:16" x14ac:dyDescent="0.35">
      <c r="O4325">
        <v>291637</v>
      </c>
      <c r="P4325" s="10">
        <f>SUMIF(TransactionData!$A$2:$A$7396,TransactionAnalysis!O4325,TransactionData!$M$2:$M$7396)</f>
        <v>14.95</v>
      </c>
    </row>
    <row r="4326" spans="15:16" x14ac:dyDescent="0.35">
      <c r="O4326">
        <v>291636</v>
      </c>
      <c r="P4326" s="10">
        <f>SUMIF(TransactionData!$A$2:$A$7396,TransactionAnalysis!O4326,TransactionData!$M$2:$M$7396)</f>
        <v>9</v>
      </c>
    </row>
    <row r="4327" spans="15:16" x14ac:dyDescent="0.35">
      <c r="O4327">
        <v>291635</v>
      </c>
      <c r="P4327" s="10">
        <f>SUMIF(TransactionData!$A$2:$A$7396,TransactionAnalysis!O4327,TransactionData!$M$2:$M$7396)</f>
        <v>4.75</v>
      </c>
    </row>
    <row r="4328" spans="15:16" x14ac:dyDescent="0.35">
      <c r="O4328">
        <v>291633</v>
      </c>
      <c r="P4328" s="10">
        <f>SUMIF(TransactionData!$A$2:$A$7396,TransactionAnalysis!O4328,TransactionData!$M$2:$M$7396)</f>
        <v>3.5</v>
      </c>
    </row>
    <row r="4329" spans="15:16" x14ac:dyDescent="0.35">
      <c r="O4329">
        <v>291632</v>
      </c>
      <c r="P4329" s="10">
        <f>SUMIF(TransactionData!$A$2:$A$7396,TransactionAnalysis!O4329,TransactionData!$M$2:$M$7396)</f>
        <v>4.75</v>
      </c>
    </row>
    <row r="4330" spans="15:16" x14ac:dyDescent="0.35">
      <c r="O4330">
        <v>291630</v>
      </c>
      <c r="P4330" s="10">
        <f>SUMIF(TransactionData!$A$2:$A$7396,TransactionAnalysis!O4330,TransactionData!$M$2:$M$7396)</f>
        <v>5.5</v>
      </c>
    </row>
    <row r="4331" spans="15:16" x14ac:dyDescent="0.35">
      <c r="O4331">
        <v>291629</v>
      </c>
      <c r="P4331" s="10">
        <f>SUMIF(TransactionData!$A$2:$A$7396,TransactionAnalysis!O4331,TransactionData!$M$2:$M$7396)</f>
        <v>3.75</v>
      </c>
    </row>
    <row r="4332" spans="15:16" x14ac:dyDescent="0.35">
      <c r="O4332">
        <v>291628</v>
      </c>
      <c r="P4332" s="10">
        <f>SUMIF(TransactionData!$A$2:$A$7396,TransactionAnalysis!O4332,TransactionData!$M$2:$M$7396)</f>
        <v>3.75</v>
      </c>
    </row>
    <row r="4333" spans="15:16" x14ac:dyDescent="0.35">
      <c r="O4333">
        <v>291627</v>
      </c>
      <c r="P4333" s="10">
        <f>SUMIF(TransactionData!$A$2:$A$7396,TransactionAnalysis!O4333,TransactionData!$M$2:$M$7396)</f>
        <v>6.25</v>
      </c>
    </row>
    <row r="4334" spans="15:16" x14ac:dyDescent="0.35">
      <c r="O4334">
        <v>291626</v>
      </c>
      <c r="P4334" s="10">
        <f>SUMIF(TransactionData!$A$2:$A$7396,TransactionAnalysis!O4334,TransactionData!$M$2:$M$7396)</f>
        <v>3.5</v>
      </c>
    </row>
    <row r="4335" spans="15:16" x14ac:dyDescent="0.35">
      <c r="O4335">
        <v>291624</v>
      </c>
      <c r="P4335" s="10">
        <f>SUMIF(TransactionData!$A$2:$A$7396,TransactionAnalysis!O4335,TransactionData!$M$2:$M$7396)</f>
        <v>3.5</v>
      </c>
    </row>
    <row r="4336" spans="15:16" x14ac:dyDescent="0.35">
      <c r="O4336">
        <v>291623</v>
      </c>
      <c r="P4336" s="10">
        <f>SUMIF(TransactionData!$A$2:$A$7396,TransactionAnalysis!O4336,TransactionData!$M$2:$M$7396)</f>
        <v>2.25</v>
      </c>
    </row>
    <row r="4337" spans="15:16" x14ac:dyDescent="0.35">
      <c r="O4337">
        <v>291622</v>
      </c>
      <c r="P4337" s="10">
        <f>SUMIF(TransactionData!$A$2:$A$7396,TransactionAnalysis!O4337,TransactionData!$M$2:$M$7396)</f>
        <v>4.25</v>
      </c>
    </row>
    <row r="4338" spans="15:16" x14ac:dyDescent="0.35">
      <c r="O4338">
        <v>291620</v>
      </c>
      <c r="P4338" s="10">
        <f>SUMIF(TransactionData!$A$2:$A$7396,TransactionAnalysis!O4338,TransactionData!$M$2:$M$7396)</f>
        <v>4.75</v>
      </c>
    </row>
    <row r="4339" spans="15:16" x14ac:dyDescent="0.35">
      <c r="O4339">
        <v>291617</v>
      </c>
      <c r="P4339" s="10">
        <f>SUMIF(TransactionData!$A$2:$A$7396,TransactionAnalysis!O4339,TransactionData!$M$2:$M$7396)</f>
        <v>3.5</v>
      </c>
    </row>
    <row r="4340" spans="15:16" x14ac:dyDescent="0.35">
      <c r="O4340">
        <v>291615</v>
      </c>
      <c r="P4340" s="10">
        <f>SUMIF(TransactionData!$A$2:$A$7396,TransactionAnalysis!O4340,TransactionData!$M$2:$M$7396)</f>
        <v>5.5</v>
      </c>
    </row>
    <row r="4341" spans="15:16" x14ac:dyDescent="0.35">
      <c r="O4341">
        <v>291614</v>
      </c>
      <c r="P4341" s="10">
        <f>SUMIF(TransactionData!$A$2:$A$7396,TransactionAnalysis!O4341,TransactionData!$M$2:$M$7396)</f>
        <v>3.5</v>
      </c>
    </row>
    <row r="4342" spans="15:16" x14ac:dyDescent="0.35">
      <c r="O4342">
        <v>291613</v>
      </c>
      <c r="P4342" s="10">
        <f>SUMIF(TransactionData!$A$2:$A$7396,TransactionAnalysis!O4342,TransactionData!$M$2:$M$7396)</f>
        <v>5.5</v>
      </c>
    </row>
    <row r="4343" spans="15:16" x14ac:dyDescent="0.35">
      <c r="O4343">
        <v>291612</v>
      </c>
      <c r="P4343" s="10">
        <f>SUMIF(TransactionData!$A$2:$A$7396,TransactionAnalysis!O4343,TransactionData!$M$2:$M$7396)</f>
        <v>6.25</v>
      </c>
    </row>
    <row r="4344" spans="15:16" x14ac:dyDescent="0.35">
      <c r="O4344">
        <v>291610</v>
      </c>
      <c r="P4344" s="10">
        <f>SUMIF(TransactionData!$A$2:$A$7396,TransactionAnalysis!O4344,TransactionData!$M$2:$M$7396)</f>
        <v>5.5</v>
      </c>
    </row>
    <row r="4345" spans="15:16" x14ac:dyDescent="0.35">
      <c r="O4345">
        <v>291609</v>
      </c>
      <c r="P4345" s="10">
        <f>SUMIF(TransactionData!$A$2:$A$7396,TransactionAnalysis!O4345,TransactionData!$M$2:$M$7396)</f>
        <v>3.5</v>
      </c>
    </row>
    <row r="4346" spans="15:16" x14ac:dyDescent="0.35">
      <c r="O4346">
        <v>291607</v>
      </c>
      <c r="P4346" s="10">
        <f>SUMIF(TransactionData!$A$2:$A$7396,TransactionAnalysis!O4346,TransactionData!$M$2:$M$7396)</f>
        <v>3.5</v>
      </c>
    </row>
    <row r="4347" spans="15:16" x14ac:dyDescent="0.35">
      <c r="O4347">
        <v>291606</v>
      </c>
      <c r="P4347" s="10">
        <f>SUMIF(TransactionData!$A$2:$A$7396,TransactionAnalysis!O4347,TransactionData!$M$2:$M$7396)</f>
        <v>6.75</v>
      </c>
    </row>
    <row r="4348" spans="15:16" x14ac:dyDescent="0.35">
      <c r="O4348">
        <v>291605</v>
      </c>
      <c r="P4348" s="10">
        <f>SUMIF(TransactionData!$A$2:$A$7396,TransactionAnalysis!O4348,TransactionData!$M$2:$M$7396)</f>
        <v>6.75</v>
      </c>
    </row>
    <row r="4349" spans="15:16" x14ac:dyDescent="0.35">
      <c r="O4349">
        <v>291603</v>
      </c>
      <c r="P4349" s="10">
        <f>SUMIF(TransactionData!$A$2:$A$7396,TransactionAnalysis!O4349,TransactionData!$M$2:$M$7396)</f>
        <v>3.5</v>
      </c>
    </row>
    <row r="4350" spans="15:16" x14ac:dyDescent="0.35">
      <c r="O4350">
        <v>291600</v>
      </c>
      <c r="P4350" s="10">
        <f>SUMIF(TransactionData!$A$2:$A$7396,TransactionAnalysis!O4350,TransactionData!$M$2:$M$7396)</f>
        <v>5.75</v>
      </c>
    </row>
    <row r="4351" spans="15:16" x14ac:dyDescent="0.35">
      <c r="O4351">
        <v>291599</v>
      </c>
      <c r="P4351" s="10">
        <f>SUMIF(TransactionData!$A$2:$A$7396,TransactionAnalysis!O4351,TransactionData!$M$2:$M$7396)</f>
        <v>3.5</v>
      </c>
    </row>
    <row r="4352" spans="15:16" x14ac:dyDescent="0.35">
      <c r="O4352">
        <v>291597</v>
      </c>
      <c r="P4352" s="10">
        <f>SUMIF(TransactionData!$A$2:$A$7396,TransactionAnalysis!O4352,TransactionData!$M$2:$M$7396)</f>
        <v>1.25</v>
      </c>
    </row>
    <row r="4353" spans="15:16" x14ac:dyDescent="0.35">
      <c r="O4353">
        <v>291595</v>
      </c>
      <c r="P4353" s="10">
        <f>SUMIF(TransactionData!$A$2:$A$7396,TransactionAnalysis!O4353,TransactionData!$M$2:$M$7396)</f>
        <v>5.5</v>
      </c>
    </row>
    <row r="4354" spans="15:16" x14ac:dyDescent="0.35">
      <c r="O4354">
        <v>291594</v>
      </c>
      <c r="P4354" s="10">
        <f>SUMIF(TransactionData!$A$2:$A$7396,TransactionAnalysis!O4354,TransactionData!$M$2:$M$7396)</f>
        <v>3.75</v>
      </c>
    </row>
    <row r="4355" spans="15:16" x14ac:dyDescent="0.35">
      <c r="O4355">
        <v>291593</v>
      </c>
      <c r="P4355" s="10">
        <f>SUMIF(TransactionData!$A$2:$A$7396,TransactionAnalysis!O4355,TransactionData!$M$2:$M$7396)</f>
        <v>3.25</v>
      </c>
    </row>
    <row r="4356" spans="15:16" x14ac:dyDescent="0.35">
      <c r="O4356">
        <v>291591</v>
      </c>
      <c r="P4356" s="10">
        <f>SUMIF(TransactionData!$A$2:$A$7396,TransactionAnalysis!O4356,TransactionData!$M$2:$M$7396)</f>
        <v>1.25</v>
      </c>
    </row>
    <row r="4357" spans="15:16" x14ac:dyDescent="0.35">
      <c r="O4357">
        <v>291590</v>
      </c>
      <c r="P4357" s="10">
        <f>SUMIF(TransactionData!$A$2:$A$7396,TransactionAnalysis!O4357,TransactionData!$M$2:$M$7396)</f>
        <v>14.95</v>
      </c>
    </row>
    <row r="4358" spans="15:16" x14ac:dyDescent="0.35">
      <c r="O4358">
        <v>291589</v>
      </c>
      <c r="P4358" s="10">
        <f>SUMIF(TransactionData!$A$2:$A$7396,TransactionAnalysis!O4358,TransactionData!$M$2:$M$7396)</f>
        <v>4.25</v>
      </c>
    </row>
    <row r="4359" spans="15:16" x14ac:dyDescent="0.35">
      <c r="O4359">
        <v>291587</v>
      </c>
      <c r="P4359" s="10">
        <f>SUMIF(TransactionData!$A$2:$A$7396,TransactionAnalysis!O4359,TransactionData!$M$2:$M$7396)</f>
        <v>3.5</v>
      </c>
    </row>
    <row r="4360" spans="15:16" x14ac:dyDescent="0.35">
      <c r="O4360">
        <v>291586</v>
      </c>
      <c r="P4360" s="10">
        <f>SUMIF(TransactionData!$A$2:$A$7396,TransactionAnalysis!O4360,TransactionData!$M$2:$M$7396)</f>
        <v>12.5</v>
      </c>
    </row>
    <row r="4361" spans="15:16" x14ac:dyDescent="0.35">
      <c r="O4361">
        <v>291585</v>
      </c>
      <c r="P4361" s="10">
        <f>SUMIF(TransactionData!$A$2:$A$7396,TransactionAnalysis!O4361,TransactionData!$M$2:$M$7396)</f>
        <v>3.5</v>
      </c>
    </row>
    <row r="4362" spans="15:16" x14ac:dyDescent="0.35">
      <c r="O4362">
        <v>291582</v>
      </c>
      <c r="P4362" s="10">
        <f>SUMIF(TransactionData!$A$2:$A$7396,TransactionAnalysis!O4362,TransactionData!$M$2:$M$7396)</f>
        <v>5.75</v>
      </c>
    </row>
    <row r="4363" spans="15:16" x14ac:dyDescent="0.35">
      <c r="O4363">
        <v>291579</v>
      </c>
      <c r="P4363" s="10">
        <f>SUMIF(TransactionData!$A$2:$A$7396,TransactionAnalysis!O4363,TransactionData!$M$2:$M$7396)</f>
        <v>1.25</v>
      </c>
    </row>
    <row r="4364" spans="15:16" x14ac:dyDescent="0.35">
      <c r="O4364">
        <v>291576</v>
      </c>
      <c r="P4364" s="10">
        <f>SUMIF(TransactionData!$A$2:$A$7396,TransactionAnalysis!O4364,TransactionData!$M$2:$M$7396)</f>
        <v>3.5</v>
      </c>
    </row>
    <row r="4365" spans="15:16" x14ac:dyDescent="0.35">
      <c r="O4365">
        <v>291574</v>
      </c>
      <c r="P4365" s="10">
        <f>SUMIF(TransactionData!$A$2:$A$7396,TransactionAnalysis!O4365,TransactionData!$M$2:$M$7396)</f>
        <v>3.5</v>
      </c>
    </row>
    <row r="4366" spans="15:16" x14ac:dyDescent="0.35">
      <c r="O4366">
        <v>291573</v>
      </c>
      <c r="P4366" s="10">
        <f>SUMIF(TransactionData!$A$2:$A$7396,TransactionAnalysis!O4366,TransactionData!$M$2:$M$7396)</f>
        <v>4.75</v>
      </c>
    </row>
    <row r="4367" spans="15:16" x14ac:dyDescent="0.35">
      <c r="O4367">
        <v>291572</v>
      </c>
      <c r="P4367" s="10">
        <f>SUMIF(TransactionData!$A$2:$A$7396,TransactionAnalysis!O4367,TransactionData!$M$2:$M$7396)</f>
        <v>7</v>
      </c>
    </row>
    <row r="4368" spans="15:16" x14ac:dyDescent="0.35">
      <c r="O4368">
        <v>291568</v>
      </c>
      <c r="P4368" s="10">
        <f>SUMIF(TransactionData!$A$2:$A$7396,TransactionAnalysis!O4368,TransactionData!$M$2:$M$7396)</f>
        <v>1</v>
      </c>
    </row>
    <row r="4369" spans="15:16" x14ac:dyDescent="0.35">
      <c r="O4369">
        <v>291566</v>
      </c>
      <c r="P4369" s="10">
        <f>SUMIF(TransactionData!$A$2:$A$7396,TransactionAnalysis!O4369,TransactionData!$M$2:$M$7396)</f>
        <v>4.75</v>
      </c>
    </row>
    <row r="4370" spans="15:16" x14ac:dyDescent="0.35">
      <c r="O4370">
        <v>291565</v>
      </c>
      <c r="P4370" s="10">
        <f>SUMIF(TransactionData!$A$2:$A$7396,TransactionAnalysis!O4370,TransactionData!$M$2:$M$7396)</f>
        <v>1.25</v>
      </c>
    </row>
    <row r="4371" spans="15:16" x14ac:dyDescent="0.35">
      <c r="O4371">
        <v>291564</v>
      </c>
      <c r="P4371" s="10">
        <f>SUMIF(TransactionData!$A$2:$A$7396,TransactionAnalysis!O4371,TransactionData!$M$2:$M$7396)</f>
        <v>4.75</v>
      </c>
    </row>
    <row r="4372" spans="15:16" x14ac:dyDescent="0.35">
      <c r="O4372">
        <v>291560</v>
      </c>
      <c r="P4372" s="10">
        <f>SUMIF(TransactionData!$A$2:$A$7396,TransactionAnalysis!O4372,TransactionData!$M$2:$M$7396)</f>
        <v>4.75</v>
      </c>
    </row>
    <row r="4373" spans="15:16" x14ac:dyDescent="0.35">
      <c r="O4373">
        <v>291559</v>
      </c>
      <c r="P4373" s="10">
        <f>SUMIF(TransactionData!$A$2:$A$7396,TransactionAnalysis!O4373,TransactionData!$M$2:$M$7396)</f>
        <v>3.5</v>
      </c>
    </row>
    <row r="4374" spans="15:16" x14ac:dyDescent="0.35">
      <c r="O4374">
        <v>291558</v>
      </c>
      <c r="P4374" s="10">
        <f>SUMIF(TransactionData!$A$2:$A$7396,TransactionAnalysis!O4374,TransactionData!$M$2:$M$7396)</f>
        <v>4.75</v>
      </c>
    </row>
    <row r="4375" spans="15:16" x14ac:dyDescent="0.35">
      <c r="O4375">
        <v>291557</v>
      </c>
      <c r="P4375" s="10">
        <f>SUMIF(TransactionData!$A$2:$A$7396,TransactionAnalysis!O4375,TransactionData!$M$2:$M$7396)</f>
        <v>3.5</v>
      </c>
    </row>
    <row r="4376" spans="15:16" x14ac:dyDescent="0.35">
      <c r="O4376">
        <v>291556</v>
      </c>
      <c r="P4376" s="10">
        <f>SUMIF(TransactionData!$A$2:$A$7396,TransactionAnalysis!O4376,TransactionData!$M$2:$M$7396)</f>
        <v>3.75</v>
      </c>
    </row>
    <row r="4377" spans="15:16" x14ac:dyDescent="0.35">
      <c r="O4377">
        <v>291555</v>
      </c>
      <c r="P4377" s="10">
        <f>SUMIF(TransactionData!$A$2:$A$7396,TransactionAnalysis!O4377,TransactionData!$M$2:$M$7396)</f>
        <v>2</v>
      </c>
    </row>
    <row r="4378" spans="15:16" x14ac:dyDescent="0.35">
      <c r="O4378">
        <v>291554</v>
      </c>
      <c r="P4378" s="10">
        <f>SUMIF(TransactionData!$A$2:$A$7396,TransactionAnalysis!O4378,TransactionData!$M$2:$M$7396)</f>
        <v>5.25</v>
      </c>
    </row>
    <row r="4379" spans="15:16" x14ac:dyDescent="0.35">
      <c r="O4379">
        <v>291553</v>
      </c>
      <c r="P4379" s="10">
        <f>SUMIF(TransactionData!$A$2:$A$7396,TransactionAnalysis!O4379,TransactionData!$M$2:$M$7396)</f>
        <v>4.75</v>
      </c>
    </row>
    <row r="4380" spans="15:16" x14ac:dyDescent="0.35">
      <c r="O4380">
        <v>291552</v>
      </c>
      <c r="P4380" s="10">
        <f>SUMIF(TransactionData!$A$2:$A$7396,TransactionAnalysis!O4380,TransactionData!$M$2:$M$7396)</f>
        <v>2.75</v>
      </c>
    </row>
    <row r="4381" spans="15:16" x14ac:dyDescent="0.35">
      <c r="O4381">
        <v>291551</v>
      </c>
      <c r="P4381" s="10">
        <f>SUMIF(TransactionData!$A$2:$A$7396,TransactionAnalysis!O4381,TransactionData!$M$2:$M$7396)</f>
        <v>2</v>
      </c>
    </row>
    <row r="4382" spans="15:16" x14ac:dyDescent="0.35">
      <c r="O4382">
        <v>291550</v>
      </c>
      <c r="P4382" s="10">
        <f>SUMIF(TransactionData!$A$2:$A$7396,TransactionAnalysis!O4382,TransactionData!$M$2:$M$7396)</f>
        <v>2.75</v>
      </c>
    </row>
    <row r="4383" spans="15:16" x14ac:dyDescent="0.35">
      <c r="O4383">
        <v>291549</v>
      </c>
      <c r="P4383" s="10">
        <f>SUMIF(TransactionData!$A$2:$A$7396,TransactionAnalysis!O4383,TransactionData!$M$2:$M$7396)</f>
        <v>5</v>
      </c>
    </row>
    <row r="4384" spans="15:16" x14ac:dyDescent="0.35">
      <c r="O4384">
        <v>291548</v>
      </c>
      <c r="P4384" s="10">
        <f>SUMIF(TransactionData!$A$2:$A$7396,TransactionAnalysis!O4384,TransactionData!$M$2:$M$7396)</f>
        <v>2.75</v>
      </c>
    </row>
    <row r="4385" spans="15:16" x14ac:dyDescent="0.35">
      <c r="O4385">
        <v>291547</v>
      </c>
      <c r="P4385" s="10">
        <f>SUMIF(TransactionData!$A$2:$A$7396,TransactionAnalysis!O4385,TransactionData!$M$2:$M$7396)</f>
        <v>2.75</v>
      </c>
    </row>
    <row r="4386" spans="15:16" x14ac:dyDescent="0.35">
      <c r="O4386">
        <v>291546</v>
      </c>
      <c r="P4386" s="10">
        <f>SUMIF(TransactionData!$A$2:$A$7396,TransactionAnalysis!O4386,TransactionData!$M$2:$M$7396)</f>
        <v>2.75</v>
      </c>
    </row>
    <row r="4387" spans="15:16" x14ac:dyDescent="0.35">
      <c r="O4387">
        <v>291545</v>
      </c>
      <c r="P4387" s="10">
        <f>SUMIF(TransactionData!$A$2:$A$7396,TransactionAnalysis!O4387,TransactionData!$M$2:$M$7396)</f>
        <v>2.75</v>
      </c>
    </row>
    <row r="4388" spans="15:16" x14ac:dyDescent="0.35">
      <c r="O4388">
        <v>291544</v>
      </c>
      <c r="P4388" s="10">
        <f>SUMIF(TransactionData!$A$2:$A$7396,TransactionAnalysis!O4388,TransactionData!$M$2:$M$7396)</f>
        <v>5</v>
      </c>
    </row>
    <row r="4389" spans="15:16" x14ac:dyDescent="0.35">
      <c r="O4389">
        <v>291543</v>
      </c>
      <c r="P4389" s="10">
        <f>SUMIF(TransactionData!$A$2:$A$7396,TransactionAnalysis!O4389,TransactionData!$M$2:$M$7396)</f>
        <v>5.75</v>
      </c>
    </row>
    <row r="4390" spans="15:16" x14ac:dyDescent="0.35">
      <c r="O4390">
        <v>291542</v>
      </c>
      <c r="P4390" s="10">
        <f>SUMIF(TransactionData!$A$2:$A$7396,TransactionAnalysis!O4390,TransactionData!$M$2:$M$7396)</f>
        <v>2.75</v>
      </c>
    </row>
    <row r="4391" spans="15:16" x14ac:dyDescent="0.35">
      <c r="O4391">
        <v>291541</v>
      </c>
      <c r="P4391" s="10">
        <f>SUMIF(TransactionData!$A$2:$A$7396,TransactionAnalysis!O4391,TransactionData!$M$2:$M$7396)</f>
        <v>5</v>
      </c>
    </row>
    <row r="4392" spans="15:16" x14ac:dyDescent="0.35">
      <c r="O4392">
        <v>291540</v>
      </c>
      <c r="P4392" s="10">
        <f>SUMIF(TransactionData!$A$2:$A$7396,TransactionAnalysis!O4392,TransactionData!$M$2:$M$7396)</f>
        <v>5</v>
      </c>
    </row>
    <row r="4393" spans="15:16" x14ac:dyDescent="0.35">
      <c r="O4393">
        <v>291539</v>
      </c>
      <c r="P4393" s="10">
        <f>SUMIF(TransactionData!$A$2:$A$7396,TransactionAnalysis!O4393,TransactionData!$M$2:$M$7396)</f>
        <v>3.75</v>
      </c>
    </row>
    <row r="4394" spans="15:16" x14ac:dyDescent="0.35">
      <c r="O4394">
        <v>291538</v>
      </c>
      <c r="P4394" s="10">
        <f>SUMIF(TransactionData!$A$2:$A$7396,TransactionAnalysis!O4394,TransactionData!$M$2:$M$7396)</f>
        <v>2.75</v>
      </c>
    </row>
    <row r="4395" spans="15:16" x14ac:dyDescent="0.35">
      <c r="O4395">
        <v>291537</v>
      </c>
      <c r="P4395" s="10">
        <f>SUMIF(TransactionData!$A$2:$A$7396,TransactionAnalysis!O4395,TransactionData!$M$2:$M$7396)</f>
        <v>2.75</v>
      </c>
    </row>
    <row r="4396" spans="15:16" x14ac:dyDescent="0.35">
      <c r="O4396">
        <v>291536</v>
      </c>
      <c r="P4396" s="10">
        <f>SUMIF(TransactionData!$A$2:$A$7396,TransactionAnalysis!O4396,TransactionData!$M$2:$M$7396)</f>
        <v>5.25</v>
      </c>
    </row>
    <row r="4397" spans="15:16" x14ac:dyDescent="0.35">
      <c r="O4397">
        <v>291535</v>
      </c>
      <c r="P4397" s="10">
        <f>SUMIF(TransactionData!$A$2:$A$7396,TransactionAnalysis!O4397,TransactionData!$M$2:$M$7396)</f>
        <v>6.75</v>
      </c>
    </row>
    <row r="4398" spans="15:16" x14ac:dyDescent="0.35">
      <c r="O4398">
        <v>291534</v>
      </c>
      <c r="P4398" s="10">
        <f>SUMIF(TransactionData!$A$2:$A$7396,TransactionAnalysis!O4398,TransactionData!$M$2:$M$7396)</f>
        <v>6.75</v>
      </c>
    </row>
    <row r="4399" spans="15:16" x14ac:dyDescent="0.35">
      <c r="O4399">
        <v>291533</v>
      </c>
      <c r="P4399" s="10">
        <f>SUMIF(TransactionData!$A$2:$A$7396,TransactionAnalysis!O4399,TransactionData!$M$2:$M$7396)</f>
        <v>5.75</v>
      </c>
    </row>
    <row r="4400" spans="15:16" x14ac:dyDescent="0.35">
      <c r="O4400">
        <v>291532</v>
      </c>
      <c r="P4400" s="10">
        <f>SUMIF(TransactionData!$A$2:$A$7396,TransactionAnalysis!O4400,TransactionData!$M$2:$M$7396)</f>
        <v>6.75</v>
      </c>
    </row>
    <row r="4401" spans="15:16" x14ac:dyDescent="0.35">
      <c r="O4401">
        <v>291531</v>
      </c>
      <c r="P4401" s="10">
        <f>SUMIF(TransactionData!$A$2:$A$7396,TransactionAnalysis!O4401,TransactionData!$M$2:$M$7396)</f>
        <v>5.75</v>
      </c>
    </row>
    <row r="4402" spans="15:16" x14ac:dyDescent="0.35">
      <c r="O4402">
        <v>291530</v>
      </c>
      <c r="P4402" s="10">
        <f>SUMIF(TransactionData!$A$2:$A$7396,TransactionAnalysis!O4402,TransactionData!$M$2:$M$7396)</f>
        <v>5.25</v>
      </c>
    </row>
    <row r="4403" spans="15:16" x14ac:dyDescent="0.35">
      <c r="O4403">
        <v>291529</v>
      </c>
      <c r="P4403" s="10">
        <f>SUMIF(TransactionData!$A$2:$A$7396,TransactionAnalysis!O4403,TransactionData!$M$2:$M$7396)</f>
        <v>5</v>
      </c>
    </row>
    <row r="4404" spans="15:16" x14ac:dyDescent="0.35">
      <c r="O4404">
        <v>291528</v>
      </c>
      <c r="P4404" s="10">
        <f>SUMIF(TransactionData!$A$2:$A$7396,TransactionAnalysis!O4404,TransactionData!$M$2:$M$7396)</f>
        <v>10.5</v>
      </c>
    </row>
    <row r="4405" spans="15:16" x14ac:dyDescent="0.35">
      <c r="O4405">
        <v>291527</v>
      </c>
      <c r="P4405" s="10">
        <f>SUMIF(TransactionData!$A$2:$A$7396,TransactionAnalysis!O4405,TransactionData!$M$2:$M$7396)</f>
        <v>5.75</v>
      </c>
    </row>
    <row r="4406" spans="15:16" x14ac:dyDescent="0.35">
      <c r="O4406">
        <v>291526</v>
      </c>
      <c r="P4406" s="10">
        <f>SUMIF(TransactionData!$A$2:$A$7396,TransactionAnalysis!O4406,TransactionData!$M$2:$M$7396)</f>
        <v>6.75</v>
      </c>
    </row>
    <row r="4407" spans="15:16" x14ac:dyDescent="0.35">
      <c r="O4407">
        <v>291525</v>
      </c>
      <c r="P4407" s="10">
        <f>SUMIF(TransactionData!$A$2:$A$7396,TransactionAnalysis!O4407,TransactionData!$M$2:$M$7396)</f>
        <v>5.75</v>
      </c>
    </row>
    <row r="4408" spans="15:16" x14ac:dyDescent="0.35">
      <c r="O4408">
        <v>291524</v>
      </c>
      <c r="P4408" s="10">
        <f>SUMIF(TransactionData!$A$2:$A$7396,TransactionAnalysis!O4408,TransactionData!$M$2:$M$7396)</f>
        <v>5.75</v>
      </c>
    </row>
    <row r="4409" spans="15:16" x14ac:dyDescent="0.35">
      <c r="O4409">
        <v>291523</v>
      </c>
      <c r="P4409" s="10">
        <f>SUMIF(TransactionData!$A$2:$A$7396,TransactionAnalysis!O4409,TransactionData!$M$2:$M$7396)</f>
        <v>5.75</v>
      </c>
    </row>
    <row r="4410" spans="15:16" x14ac:dyDescent="0.35">
      <c r="O4410">
        <v>291522</v>
      </c>
      <c r="P4410" s="10">
        <f>SUMIF(TransactionData!$A$2:$A$7396,TransactionAnalysis!O4410,TransactionData!$M$2:$M$7396)</f>
        <v>3.75</v>
      </c>
    </row>
    <row r="4411" spans="15:16" x14ac:dyDescent="0.35">
      <c r="O4411">
        <v>291521</v>
      </c>
      <c r="P4411" s="10">
        <f>SUMIF(TransactionData!$A$2:$A$7396,TransactionAnalysis!O4411,TransactionData!$M$2:$M$7396)</f>
        <v>2.75</v>
      </c>
    </row>
    <row r="4412" spans="15:16" x14ac:dyDescent="0.35">
      <c r="O4412">
        <v>291520</v>
      </c>
      <c r="P4412" s="10">
        <f>SUMIF(TransactionData!$A$2:$A$7396,TransactionAnalysis!O4412,TransactionData!$M$2:$M$7396)</f>
        <v>3</v>
      </c>
    </row>
    <row r="4413" spans="15:16" x14ac:dyDescent="0.35">
      <c r="O4413">
        <v>291519</v>
      </c>
      <c r="P4413" s="10">
        <f>SUMIF(TransactionData!$A$2:$A$7396,TransactionAnalysis!O4413,TransactionData!$M$2:$M$7396)</f>
        <v>2.75</v>
      </c>
    </row>
    <row r="4414" spans="15:16" x14ac:dyDescent="0.35">
      <c r="O4414">
        <v>291518</v>
      </c>
      <c r="P4414" s="10">
        <f>SUMIF(TransactionData!$A$2:$A$7396,TransactionAnalysis!O4414,TransactionData!$M$2:$M$7396)</f>
        <v>5.75</v>
      </c>
    </row>
    <row r="4415" spans="15:16" x14ac:dyDescent="0.35">
      <c r="O4415">
        <v>291517</v>
      </c>
      <c r="P4415" s="10">
        <f>SUMIF(TransactionData!$A$2:$A$7396,TransactionAnalysis!O4415,TransactionData!$M$2:$M$7396)</f>
        <v>3</v>
      </c>
    </row>
    <row r="4416" spans="15:16" x14ac:dyDescent="0.35">
      <c r="O4416">
        <v>291516</v>
      </c>
      <c r="P4416" s="10">
        <f>SUMIF(TransactionData!$A$2:$A$7396,TransactionAnalysis!O4416,TransactionData!$M$2:$M$7396)</f>
        <v>2</v>
      </c>
    </row>
    <row r="4417" spans="15:16" x14ac:dyDescent="0.35">
      <c r="O4417">
        <v>291964</v>
      </c>
      <c r="P4417" s="10">
        <f>SUMIF(TransactionData!$A$2:$A$7396,TransactionAnalysis!O4417,TransactionData!$M$2:$M$7396)</f>
        <v>7</v>
      </c>
    </row>
    <row r="4418" spans="15:16" x14ac:dyDescent="0.35">
      <c r="O4418">
        <v>291963</v>
      </c>
      <c r="P4418" s="10">
        <f>SUMIF(TransactionData!$A$2:$A$7396,TransactionAnalysis!O4418,TransactionData!$M$2:$M$7396)</f>
        <v>12.95</v>
      </c>
    </row>
    <row r="4419" spans="15:16" x14ac:dyDescent="0.35">
      <c r="O4419">
        <v>291962</v>
      </c>
      <c r="P4419" s="10">
        <f>SUMIF(TransactionData!$A$2:$A$7396,TransactionAnalysis!O4419,TransactionData!$M$2:$M$7396)</f>
        <v>2</v>
      </c>
    </row>
    <row r="4420" spans="15:16" x14ac:dyDescent="0.35">
      <c r="O4420">
        <v>291961</v>
      </c>
      <c r="P4420" s="10">
        <f>SUMIF(TransactionData!$A$2:$A$7396,TransactionAnalysis!O4420,TransactionData!$M$2:$M$7396)</f>
        <v>2.25</v>
      </c>
    </row>
    <row r="4421" spans="15:16" x14ac:dyDescent="0.35">
      <c r="O4421">
        <v>291960</v>
      </c>
      <c r="P4421" s="10">
        <f>SUMIF(TransactionData!$A$2:$A$7396,TransactionAnalysis!O4421,TransactionData!$M$2:$M$7396)</f>
        <v>3.75</v>
      </c>
    </row>
    <row r="4422" spans="15:16" x14ac:dyDescent="0.35">
      <c r="O4422">
        <v>291959</v>
      </c>
      <c r="P4422" s="10">
        <f>SUMIF(TransactionData!$A$2:$A$7396,TransactionAnalysis!O4422,TransactionData!$M$2:$M$7396)</f>
        <v>4.25</v>
      </c>
    </row>
    <row r="4423" spans="15:16" x14ac:dyDescent="0.35">
      <c r="O4423">
        <v>291958</v>
      </c>
      <c r="P4423" s="10">
        <f>SUMIF(TransactionData!$A$2:$A$7396,TransactionAnalysis!O4423,TransactionData!$M$2:$M$7396)</f>
        <v>4.75</v>
      </c>
    </row>
    <row r="4424" spans="15:16" x14ac:dyDescent="0.35">
      <c r="O4424">
        <v>291957</v>
      </c>
      <c r="P4424" s="10">
        <f>SUMIF(TransactionData!$A$2:$A$7396,TransactionAnalysis!O4424,TransactionData!$M$2:$M$7396)</f>
        <v>10</v>
      </c>
    </row>
    <row r="4425" spans="15:16" x14ac:dyDescent="0.35">
      <c r="O4425">
        <v>291956</v>
      </c>
      <c r="P4425" s="10">
        <f>SUMIF(TransactionData!$A$2:$A$7396,TransactionAnalysis!O4425,TransactionData!$M$2:$M$7396)</f>
        <v>4.25</v>
      </c>
    </row>
    <row r="4426" spans="15:16" x14ac:dyDescent="0.35">
      <c r="O4426">
        <v>291955</v>
      </c>
      <c r="P4426" s="10">
        <f>SUMIF(TransactionData!$A$2:$A$7396,TransactionAnalysis!O4426,TransactionData!$M$2:$M$7396)</f>
        <v>4.25</v>
      </c>
    </row>
    <row r="4427" spans="15:16" x14ac:dyDescent="0.35">
      <c r="O4427">
        <v>291954</v>
      </c>
      <c r="P4427" s="10">
        <f>SUMIF(TransactionData!$A$2:$A$7396,TransactionAnalysis!O4427,TransactionData!$M$2:$M$7396)</f>
        <v>3.25</v>
      </c>
    </row>
    <row r="4428" spans="15:16" x14ac:dyDescent="0.35">
      <c r="O4428">
        <v>291953</v>
      </c>
      <c r="P4428" s="10">
        <f>SUMIF(TransactionData!$A$2:$A$7396,TransactionAnalysis!O4428,TransactionData!$M$2:$M$7396)</f>
        <v>4.25</v>
      </c>
    </row>
    <row r="4429" spans="15:16" x14ac:dyDescent="0.35">
      <c r="O4429">
        <v>291952</v>
      </c>
      <c r="P4429" s="10">
        <f>SUMIF(TransactionData!$A$2:$A$7396,TransactionAnalysis!O4429,TransactionData!$M$2:$M$7396)</f>
        <v>4.25</v>
      </c>
    </row>
    <row r="4430" spans="15:16" x14ac:dyDescent="0.35">
      <c r="O4430">
        <v>291951</v>
      </c>
      <c r="P4430" s="10">
        <f>SUMIF(TransactionData!$A$2:$A$7396,TransactionAnalysis!O4430,TransactionData!$M$2:$M$7396)</f>
        <v>5.75</v>
      </c>
    </row>
    <row r="4431" spans="15:16" x14ac:dyDescent="0.35">
      <c r="O4431">
        <v>291950</v>
      </c>
      <c r="P4431" s="10">
        <f>SUMIF(TransactionData!$A$2:$A$7396,TransactionAnalysis!O4431,TransactionData!$M$2:$M$7396)</f>
        <v>11.75</v>
      </c>
    </row>
    <row r="4432" spans="15:16" x14ac:dyDescent="0.35">
      <c r="O4432">
        <v>291949</v>
      </c>
      <c r="P4432" s="10">
        <f>SUMIF(TransactionData!$A$2:$A$7396,TransactionAnalysis!O4432,TransactionData!$M$2:$M$7396)</f>
        <v>14.95</v>
      </c>
    </row>
    <row r="4433" spans="15:16" x14ac:dyDescent="0.35">
      <c r="O4433">
        <v>291948</v>
      </c>
      <c r="P4433" s="10">
        <f>SUMIF(TransactionData!$A$2:$A$7396,TransactionAnalysis!O4433,TransactionData!$M$2:$M$7396)</f>
        <v>3.5</v>
      </c>
    </row>
    <row r="4434" spans="15:16" x14ac:dyDescent="0.35">
      <c r="O4434">
        <v>291947</v>
      </c>
      <c r="P4434" s="10">
        <f>SUMIF(TransactionData!$A$2:$A$7396,TransactionAnalysis!O4434,TransactionData!$M$2:$M$7396)</f>
        <v>29.9</v>
      </c>
    </row>
    <row r="4435" spans="15:16" x14ac:dyDescent="0.35">
      <c r="O4435">
        <v>291946</v>
      </c>
      <c r="P4435" s="10">
        <f>SUMIF(TransactionData!$A$2:$A$7396,TransactionAnalysis!O4435,TransactionData!$M$2:$M$7396)</f>
        <v>4.25</v>
      </c>
    </row>
    <row r="4436" spans="15:16" x14ac:dyDescent="0.35">
      <c r="O4436">
        <v>291945</v>
      </c>
      <c r="P4436" s="10">
        <f>SUMIF(TransactionData!$A$2:$A$7396,TransactionAnalysis!O4436,TransactionData!$M$2:$M$7396)</f>
        <v>3.75</v>
      </c>
    </row>
    <row r="4437" spans="15:16" x14ac:dyDescent="0.35">
      <c r="O4437">
        <v>291944</v>
      </c>
      <c r="P4437" s="10">
        <f>SUMIF(TransactionData!$A$2:$A$7396,TransactionAnalysis!O4437,TransactionData!$M$2:$M$7396)</f>
        <v>4.75</v>
      </c>
    </row>
    <row r="4438" spans="15:16" x14ac:dyDescent="0.35">
      <c r="O4438">
        <v>291943</v>
      </c>
      <c r="P4438" s="10">
        <f>SUMIF(TransactionData!$A$2:$A$7396,TransactionAnalysis!O4438,TransactionData!$M$2:$M$7396)</f>
        <v>10.25</v>
      </c>
    </row>
    <row r="4439" spans="15:16" x14ac:dyDescent="0.35">
      <c r="O4439">
        <v>291942</v>
      </c>
      <c r="P4439" s="10">
        <f>SUMIF(TransactionData!$A$2:$A$7396,TransactionAnalysis!O4439,TransactionData!$M$2:$M$7396)</f>
        <v>4.75</v>
      </c>
    </row>
    <row r="4440" spans="15:16" x14ac:dyDescent="0.35">
      <c r="O4440">
        <v>291941</v>
      </c>
      <c r="P4440" s="10">
        <f>SUMIF(TransactionData!$A$2:$A$7396,TransactionAnalysis!O4440,TransactionData!$M$2:$M$7396)</f>
        <v>3.5</v>
      </c>
    </row>
    <row r="4441" spans="15:16" x14ac:dyDescent="0.35">
      <c r="O4441">
        <v>291940</v>
      </c>
      <c r="P4441" s="10">
        <f>SUMIF(TransactionData!$A$2:$A$7396,TransactionAnalysis!O4441,TransactionData!$M$2:$M$7396)</f>
        <v>5.5</v>
      </c>
    </row>
    <row r="4442" spans="15:16" x14ac:dyDescent="0.35">
      <c r="O4442">
        <v>291939</v>
      </c>
      <c r="P4442" s="10">
        <f>SUMIF(TransactionData!$A$2:$A$7396,TransactionAnalysis!O4442,TransactionData!$M$2:$M$7396)</f>
        <v>5.5</v>
      </c>
    </row>
    <row r="4443" spans="15:16" x14ac:dyDescent="0.35">
      <c r="O4443">
        <v>291938</v>
      </c>
      <c r="P4443" s="10">
        <f>SUMIF(TransactionData!$A$2:$A$7396,TransactionAnalysis!O4443,TransactionData!$M$2:$M$7396)</f>
        <v>4.75</v>
      </c>
    </row>
    <row r="4444" spans="15:16" x14ac:dyDescent="0.35">
      <c r="O4444">
        <v>291936</v>
      </c>
      <c r="P4444" s="10">
        <f>SUMIF(TransactionData!$A$2:$A$7396,TransactionAnalysis!O4444,TransactionData!$M$2:$M$7396)</f>
        <v>4.75</v>
      </c>
    </row>
    <row r="4445" spans="15:16" x14ac:dyDescent="0.35">
      <c r="O4445">
        <v>291935</v>
      </c>
      <c r="P4445" s="10">
        <f>SUMIF(TransactionData!$A$2:$A$7396,TransactionAnalysis!O4445,TransactionData!$M$2:$M$7396)</f>
        <v>5.75</v>
      </c>
    </row>
    <row r="4446" spans="15:16" x14ac:dyDescent="0.35">
      <c r="O4446">
        <v>291934</v>
      </c>
      <c r="P4446" s="10">
        <f>SUMIF(TransactionData!$A$2:$A$7396,TransactionAnalysis!O4446,TransactionData!$M$2:$M$7396)</f>
        <v>4.75</v>
      </c>
    </row>
    <row r="4447" spans="15:16" x14ac:dyDescent="0.35">
      <c r="O4447">
        <v>291933</v>
      </c>
      <c r="P4447" s="10">
        <f>SUMIF(TransactionData!$A$2:$A$7396,TransactionAnalysis!O4447,TransactionData!$M$2:$M$7396)</f>
        <v>7</v>
      </c>
    </row>
    <row r="4448" spans="15:16" x14ac:dyDescent="0.35">
      <c r="O4448">
        <v>291932</v>
      </c>
      <c r="P4448" s="10">
        <f>SUMIF(TransactionData!$A$2:$A$7396,TransactionAnalysis!O4448,TransactionData!$M$2:$M$7396)</f>
        <v>4.25</v>
      </c>
    </row>
    <row r="4449" spans="15:16" x14ac:dyDescent="0.35">
      <c r="O4449">
        <v>291931</v>
      </c>
      <c r="P4449" s="10">
        <f>SUMIF(TransactionData!$A$2:$A$7396,TransactionAnalysis!O4449,TransactionData!$M$2:$M$7396)</f>
        <v>12.95</v>
      </c>
    </row>
    <row r="4450" spans="15:16" x14ac:dyDescent="0.35">
      <c r="O4450">
        <v>291930</v>
      </c>
      <c r="P4450" s="10">
        <f>SUMIF(TransactionData!$A$2:$A$7396,TransactionAnalysis!O4450,TransactionData!$M$2:$M$7396)</f>
        <v>5.75</v>
      </c>
    </row>
    <row r="4451" spans="15:16" x14ac:dyDescent="0.35">
      <c r="O4451">
        <v>291929</v>
      </c>
      <c r="P4451" s="10">
        <f>SUMIF(TransactionData!$A$2:$A$7396,TransactionAnalysis!O4451,TransactionData!$M$2:$M$7396)</f>
        <v>4.25</v>
      </c>
    </row>
    <row r="4452" spans="15:16" x14ac:dyDescent="0.35">
      <c r="O4452">
        <v>291928</v>
      </c>
      <c r="P4452" s="10">
        <f>SUMIF(TransactionData!$A$2:$A$7396,TransactionAnalysis!O4452,TransactionData!$M$2:$M$7396)</f>
        <v>5.5</v>
      </c>
    </row>
    <row r="4453" spans="15:16" x14ac:dyDescent="0.35">
      <c r="O4453">
        <v>291927</v>
      </c>
      <c r="P4453" s="10">
        <f>SUMIF(TransactionData!$A$2:$A$7396,TransactionAnalysis!O4453,TransactionData!$M$2:$M$7396)</f>
        <v>4.25</v>
      </c>
    </row>
    <row r="4454" spans="15:16" x14ac:dyDescent="0.35">
      <c r="O4454">
        <v>291926</v>
      </c>
      <c r="P4454" s="10">
        <f>SUMIF(TransactionData!$A$2:$A$7396,TransactionAnalysis!O4454,TransactionData!$M$2:$M$7396)</f>
        <v>4.25</v>
      </c>
    </row>
    <row r="4455" spans="15:16" x14ac:dyDescent="0.35">
      <c r="O4455">
        <v>291925</v>
      </c>
      <c r="P4455" s="10">
        <f>SUMIF(TransactionData!$A$2:$A$7396,TransactionAnalysis!O4455,TransactionData!$M$2:$M$7396)</f>
        <v>11.75</v>
      </c>
    </row>
    <row r="4456" spans="15:16" x14ac:dyDescent="0.35">
      <c r="O4456">
        <v>291924</v>
      </c>
      <c r="P4456" s="10">
        <f>SUMIF(TransactionData!$A$2:$A$7396,TransactionAnalysis!O4456,TransactionData!$M$2:$M$7396)</f>
        <v>9</v>
      </c>
    </row>
    <row r="4457" spans="15:16" x14ac:dyDescent="0.35">
      <c r="O4457">
        <v>291923</v>
      </c>
      <c r="P4457" s="10">
        <f>SUMIF(TransactionData!$A$2:$A$7396,TransactionAnalysis!O4457,TransactionData!$M$2:$M$7396)</f>
        <v>6.5</v>
      </c>
    </row>
    <row r="4458" spans="15:16" x14ac:dyDescent="0.35">
      <c r="O4458">
        <v>291922</v>
      </c>
      <c r="P4458" s="10">
        <f>SUMIF(TransactionData!$A$2:$A$7396,TransactionAnalysis!O4458,TransactionData!$M$2:$M$7396)</f>
        <v>3.5</v>
      </c>
    </row>
    <row r="4459" spans="15:16" x14ac:dyDescent="0.35">
      <c r="O4459">
        <v>291921</v>
      </c>
      <c r="P4459" s="10">
        <f>SUMIF(TransactionData!$A$2:$A$7396,TransactionAnalysis!O4459,TransactionData!$M$2:$M$7396)</f>
        <v>10.5</v>
      </c>
    </row>
    <row r="4460" spans="15:16" x14ac:dyDescent="0.35">
      <c r="O4460">
        <v>291920</v>
      </c>
      <c r="P4460" s="10">
        <f>SUMIF(TransactionData!$A$2:$A$7396,TransactionAnalysis!O4460,TransactionData!$M$2:$M$7396)</f>
        <v>4.75</v>
      </c>
    </row>
    <row r="4461" spans="15:16" x14ac:dyDescent="0.35">
      <c r="O4461">
        <v>291919</v>
      </c>
      <c r="P4461" s="10">
        <f>SUMIF(TransactionData!$A$2:$A$7396,TransactionAnalysis!O4461,TransactionData!$M$2:$M$7396)</f>
        <v>3.5</v>
      </c>
    </row>
    <row r="4462" spans="15:16" x14ac:dyDescent="0.35">
      <c r="O4462">
        <v>291918</v>
      </c>
      <c r="P4462" s="10">
        <f>SUMIF(TransactionData!$A$2:$A$7396,TransactionAnalysis!O4462,TransactionData!$M$2:$M$7396)</f>
        <v>4.25</v>
      </c>
    </row>
    <row r="4463" spans="15:16" x14ac:dyDescent="0.35">
      <c r="O4463">
        <v>291917</v>
      </c>
      <c r="P4463" s="10">
        <f>SUMIF(TransactionData!$A$2:$A$7396,TransactionAnalysis!O4463,TransactionData!$M$2:$M$7396)</f>
        <v>3.5</v>
      </c>
    </row>
    <row r="4464" spans="15:16" x14ac:dyDescent="0.35">
      <c r="O4464">
        <v>291916</v>
      </c>
      <c r="P4464" s="10">
        <f>SUMIF(TransactionData!$A$2:$A$7396,TransactionAnalysis!O4464,TransactionData!$M$2:$M$7396)</f>
        <v>5.5</v>
      </c>
    </row>
    <row r="4465" spans="15:16" x14ac:dyDescent="0.35">
      <c r="O4465">
        <v>291914</v>
      </c>
      <c r="P4465" s="10">
        <f>SUMIF(TransactionData!$A$2:$A$7396,TransactionAnalysis!O4465,TransactionData!$M$2:$M$7396)</f>
        <v>3.5</v>
      </c>
    </row>
    <row r="4466" spans="15:16" x14ac:dyDescent="0.35">
      <c r="O4466">
        <v>291913</v>
      </c>
      <c r="P4466" s="10">
        <f>SUMIF(TransactionData!$A$2:$A$7396,TransactionAnalysis!O4466,TransactionData!$M$2:$M$7396)</f>
        <v>4.75</v>
      </c>
    </row>
    <row r="4467" spans="15:16" x14ac:dyDescent="0.35">
      <c r="O4467">
        <v>291911</v>
      </c>
      <c r="P4467" s="10">
        <f>SUMIF(TransactionData!$A$2:$A$7396,TransactionAnalysis!O4467,TransactionData!$M$2:$M$7396)</f>
        <v>4.75</v>
      </c>
    </row>
    <row r="4468" spans="15:16" x14ac:dyDescent="0.35">
      <c r="O4468">
        <v>291909</v>
      </c>
      <c r="P4468" s="10">
        <f>SUMIF(TransactionData!$A$2:$A$7396,TransactionAnalysis!O4468,TransactionData!$M$2:$M$7396)</f>
        <v>6.75</v>
      </c>
    </row>
    <row r="4469" spans="15:16" x14ac:dyDescent="0.35">
      <c r="O4469">
        <v>291908</v>
      </c>
      <c r="P4469" s="10">
        <f>SUMIF(TransactionData!$A$2:$A$7396,TransactionAnalysis!O4469,TransactionData!$M$2:$M$7396)</f>
        <v>5.75</v>
      </c>
    </row>
    <row r="4470" spans="15:16" x14ac:dyDescent="0.35">
      <c r="O4470">
        <v>291907</v>
      </c>
      <c r="P4470" s="10">
        <f>SUMIF(TransactionData!$A$2:$A$7396,TransactionAnalysis!O4470,TransactionData!$M$2:$M$7396)</f>
        <v>5.75</v>
      </c>
    </row>
    <row r="4471" spans="15:16" x14ac:dyDescent="0.35">
      <c r="O4471">
        <v>291906</v>
      </c>
      <c r="P4471" s="10">
        <f>SUMIF(TransactionData!$A$2:$A$7396,TransactionAnalysis!O4471,TransactionData!$M$2:$M$7396)</f>
        <v>4</v>
      </c>
    </row>
    <row r="4472" spans="15:16" x14ac:dyDescent="0.35">
      <c r="O4472">
        <v>291904</v>
      </c>
      <c r="P4472" s="10">
        <f>SUMIF(TransactionData!$A$2:$A$7396,TransactionAnalysis!O4472,TransactionData!$M$2:$M$7396)</f>
        <v>3.5</v>
      </c>
    </row>
    <row r="4473" spans="15:16" x14ac:dyDescent="0.35">
      <c r="O4473">
        <v>291903</v>
      </c>
      <c r="P4473" s="10">
        <f>SUMIF(TransactionData!$A$2:$A$7396,TransactionAnalysis!O4473,TransactionData!$M$2:$M$7396)</f>
        <v>4.25</v>
      </c>
    </row>
    <row r="4474" spans="15:16" x14ac:dyDescent="0.35">
      <c r="O4474">
        <v>291902</v>
      </c>
      <c r="P4474" s="10">
        <f>SUMIF(TransactionData!$A$2:$A$7396,TransactionAnalysis!O4474,TransactionData!$M$2:$M$7396)</f>
        <v>7</v>
      </c>
    </row>
    <row r="4475" spans="15:16" x14ac:dyDescent="0.35">
      <c r="O4475">
        <v>291901</v>
      </c>
      <c r="P4475" s="10">
        <f>SUMIF(TransactionData!$A$2:$A$7396,TransactionAnalysis!O4475,TransactionData!$M$2:$M$7396)</f>
        <v>3.5</v>
      </c>
    </row>
    <row r="4476" spans="15:16" x14ac:dyDescent="0.35">
      <c r="O4476">
        <v>291899</v>
      </c>
      <c r="P4476" s="10">
        <f>SUMIF(TransactionData!$A$2:$A$7396,TransactionAnalysis!O4476,TransactionData!$M$2:$M$7396)</f>
        <v>4.75</v>
      </c>
    </row>
    <row r="4477" spans="15:16" x14ac:dyDescent="0.35">
      <c r="O4477">
        <v>291898</v>
      </c>
      <c r="P4477" s="10">
        <f>SUMIF(TransactionData!$A$2:$A$7396,TransactionAnalysis!O4477,TransactionData!$M$2:$M$7396)</f>
        <v>3.5</v>
      </c>
    </row>
    <row r="4478" spans="15:16" x14ac:dyDescent="0.35">
      <c r="O4478">
        <v>291897</v>
      </c>
      <c r="P4478" s="10">
        <f>SUMIF(TransactionData!$A$2:$A$7396,TransactionAnalysis!O4478,TransactionData!$M$2:$M$7396)</f>
        <v>5.5</v>
      </c>
    </row>
    <row r="4479" spans="15:16" x14ac:dyDescent="0.35">
      <c r="O4479">
        <v>291896</v>
      </c>
      <c r="P4479" s="10">
        <f>SUMIF(TransactionData!$A$2:$A$7396,TransactionAnalysis!O4479,TransactionData!$M$2:$M$7396)</f>
        <v>4.25</v>
      </c>
    </row>
    <row r="4480" spans="15:16" x14ac:dyDescent="0.35">
      <c r="O4480">
        <v>291895</v>
      </c>
      <c r="P4480" s="10">
        <f>SUMIF(TransactionData!$A$2:$A$7396,TransactionAnalysis!O4480,TransactionData!$M$2:$M$7396)</f>
        <v>3.75</v>
      </c>
    </row>
    <row r="4481" spans="15:16" x14ac:dyDescent="0.35">
      <c r="O4481">
        <v>291893</v>
      </c>
      <c r="P4481" s="10">
        <f>SUMIF(TransactionData!$A$2:$A$7396,TransactionAnalysis!O4481,TransactionData!$M$2:$M$7396)</f>
        <v>18.45</v>
      </c>
    </row>
    <row r="4482" spans="15:16" x14ac:dyDescent="0.35">
      <c r="O4482">
        <v>291892</v>
      </c>
      <c r="P4482" s="10">
        <f>SUMIF(TransactionData!$A$2:$A$7396,TransactionAnalysis!O4482,TransactionData!$M$2:$M$7396)</f>
        <v>3.5</v>
      </c>
    </row>
    <row r="4483" spans="15:16" x14ac:dyDescent="0.35">
      <c r="O4483">
        <v>291891</v>
      </c>
      <c r="P4483" s="10">
        <f>SUMIF(TransactionData!$A$2:$A$7396,TransactionAnalysis!O4483,TransactionData!$M$2:$M$7396)</f>
        <v>5.5</v>
      </c>
    </row>
    <row r="4484" spans="15:16" x14ac:dyDescent="0.35">
      <c r="O4484">
        <v>291890</v>
      </c>
      <c r="P4484" s="10">
        <f>SUMIF(TransactionData!$A$2:$A$7396,TransactionAnalysis!O4484,TransactionData!$M$2:$M$7396)</f>
        <v>4.25</v>
      </c>
    </row>
    <row r="4485" spans="15:16" x14ac:dyDescent="0.35">
      <c r="O4485">
        <v>291889</v>
      </c>
      <c r="P4485" s="10">
        <f>SUMIF(TransactionData!$A$2:$A$7396,TransactionAnalysis!O4485,TransactionData!$M$2:$M$7396)</f>
        <v>4.25</v>
      </c>
    </row>
    <row r="4486" spans="15:16" x14ac:dyDescent="0.35">
      <c r="O4486">
        <v>291888</v>
      </c>
      <c r="P4486" s="10">
        <f>SUMIF(TransactionData!$A$2:$A$7396,TransactionAnalysis!O4486,TransactionData!$M$2:$M$7396)</f>
        <v>5.5</v>
      </c>
    </row>
    <row r="4487" spans="15:16" x14ac:dyDescent="0.35">
      <c r="O4487">
        <v>291887</v>
      </c>
      <c r="P4487" s="10">
        <f>SUMIF(TransactionData!$A$2:$A$7396,TransactionAnalysis!O4487,TransactionData!$M$2:$M$7396)</f>
        <v>4.25</v>
      </c>
    </row>
    <row r="4488" spans="15:16" x14ac:dyDescent="0.35">
      <c r="O4488">
        <v>291886</v>
      </c>
      <c r="P4488" s="10">
        <f>SUMIF(TransactionData!$A$2:$A$7396,TransactionAnalysis!O4488,TransactionData!$M$2:$M$7396)</f>
        <v>5.5</v>
      </c>
    </row>
    <row r="4489" spans="15:16" x14ac:dyDescent="0.35">
      <c r="O4489">
        <v>291885</v>
      </c>
      <c r="P4489" s="10">
        <f>SUMIF(TransactionData!$A$2:$A$7396,TransactionAnalysis!O4489,TransactionData!$M$2:$M$7396)</f>
        <v>4.75</v>
      </c>
    </row>
    <row r="4490" spans="15:16" x14ac:dyDescent="0.35">
      <c r="O4490">
        <v>291884</v>
      </c>
      <c r="P4490" s="10">
        <f>SUMIF(TransactionData!$A$2:$A$7396,TransactionAnalysis!O4490,TransactionData!$M$2:$M$7396)</f>
        <v>4.25</v>
      </c>
    </row>
    <row r="4491" spans="15:16" x14ac:dyDescent="0.35">
      <c r="O4491">
        <v>291883</v>
      </c>
      <c r="P4491" s="10">
        <f>SUMIF(TransactionData!$A$2:$A$7396,TransactionAnalysis!O4491,TransactionData!$M$2:$M$7396)</f>
        <v>19.2</v>
      </c>
    </row>
    <row r="4492" spans="15:16" x14ac:dyDescent="0.35">
      <c r="O4492">
        <v>291882</v>
      </c>
      <c r="P4492" s="10">
        <f>SUMIF(TransactionData!$A$2:$A$7396,TransactionAnalysis!O4492,TransactionData!$M$2:$M$7396)</f>
        <v>4.25</v>
      </c>
    </row>
    <row r="4493" spans="15:16" x14ac:dyDescent="0.35">
      <c r="O4493">
        <v>291881</v>
      </c>
      <c r="P4493" s="10">
        <f>SUMIF(TransactionData!$A$2:$A$7396,TransactionAnalysis!O4493,TransactionData!$M$2:$M$7396)</f>
        <v>4.25</v>
      </c>
    </row>
    <row r="4494" spans="15:16" x14ac:dyDescent="0.35">
      <c r="O4494">
        <v>291879</v>
      </c>
      <c r="P4494" s="10">
        <f>SUMIF(TransactionData!$A$2:$A$7396,TransactionAnalysis!O4494,TransactionData!$M$2:$M$7396)</f>
        <v>3.5</v>
      </c>
    </row>
    <row r="4495" spans="15:16" x14ac:dyDescent="0.35">
      <c r="O4495">
        <v>291878</v>
      </c>
      <c r="P4495" s="10">
        <f>SUMIF(TransactionData!$A$2:$A$7396,TransactionAnalysis!O4495,TransactionData!$M$2:$M$7396)</f>
        <v>4.75</v>
      </c>
    </row>
    <row r="4496" spans="15:16" x14ac:dyDescent="0.35">
      <c r="O4496">
        <v>291877</v>
      </c>
      <c r="P4496" s="10">
        <f>SUMIF(TransactionData!$A$2:$A$7396,TransactionAnalysis!O4496,TransactionData!$M$2:$M$7396)</f>
        <v>4.75</v>
      </c>
    </row>
    <row r="4497" spans="15:16" x14ac:dyDescent="0.35">
      <c r="O4497">
        <v>291875</v>
      </c>
      <c r="P4497" s="10">
        <f>SUMIF(TransactionData!$A$2:$A$7396,TransactionAnalysis!O4497,TransactionData!$M$2:$M$7396)</f>
        <v>6.5</v>
      </c>
    </row>
    <row r="4498" spans="15:16" x14ac:dyDescent="0.35">
      <c r="O4498">
        <v>291874</v>
      </c>
      <c r="P4498" s="10">
        <f>SUMIF(TransactionData!$A$2:$A$7396,TransactionAnalysis!O4498,TransactionData!$M$2:$M$7396)</f>
        <v>4.25</v>
      </c>
    </row>
    <row r="4499" spans="15:16" x14ac:dyDescent="0.35">
      <c r="O4499">
        <v>291873</v>
      </c>
      <c r="P4499" s="10">
        <f>SUMIF(TransactionData!$A$2:$A$7396,TransactionAnalysis!O4499,TransactionData!$M$2:$M$7396)</f>
        <v>4.25</v>
      </c>
    </row>
    <row r="4500" spans="15:16" x14ac:dyDescent="0.35">
      <c r="O4500">
        <v>291872</v>
      </c>
      <c r="P4500" s="10">
        <f>SUMIF(TransactionData!$A$2:$A$7396,TransactionAnalysis!O4500,TransactionData!$M$2:$M$7396)</f>
        <v>4.25</v>
      </c>
    </row>
    <row r="4501" spans="15:16" x14ac:dyDescent="0.35">
      <c r="O4501">
        <v>291871</v>
      </c>
      <c r="P4501" s="10">
        <f>SUMIF(TransactionData!$A$2:$A$7396,TransactionAnalysis!O4501,TransactionData!$M$2:$M$7396)</f>
        <v>4.75</v>
      </c>
    </row>
    <row r="4502" spans="15:16" x14ac:dyDescent="0.35">
      <c r="O4502">
        <v>291870</v>
      </c>
      <c r="P4502" s="10">
        <f>SUMIF(TransactionData!$A$2:$A$7396,TransactionAnalysis!O4502,TransactionData!$M$2:$M$7396)</f>
        <v>3.75</v>
      </c>
    </row>
    <row r="4503" spans="15:16" x14ac:dyDescent="0.35">
      <c r="O4503">
        <v>291868</v>
      </c>
      <c r="P4503" s="10">
        <f>SUMIF(TransactionData!$A$2:$A$7396,TransactionAnalysis!O4503,TransactionData!$M$2:$M$7396)</f>
        <v>5.75</v>
      </c>
    </row>
    <row r="4504" spans="15:16" x14ac:dyDescent="0.35">
      <c r="O4504">
        <v>291867</v>
      </c>
      <c r="P4504" s="10">
        <f>SUMIF(TransactionData!$A$2:$A$7396,TransactionAnalysis!O4504,TransactionData!$M$2:$M$7396)</f>
        <v>10.5</v>
      </c>
    </row>
    <row r="4505" spans="15:16" x14ac:dyDescent="0.35">
      <c r="O4505">
        <v>291865</v>
      </c>
      <c r="P4505" s="10">
        <f>SUMIF(TransactionData!$A$2:$A$7396,TransactionAnalysis!O4505,TransactionData!$M$2:$M$7396)</f>
        <v>7.75</v>
      </c>
    </row>
    <row r="4506" spans="15:16" x14ac:dyDescent="0.35">
      <c r="O4506">
        <v>291864</v>
      </c>
      <c r="P4506" s="10">
        <f>SUMIF(TransactionData!$A$2:$A$7396,TransactionAnalysis!O4506,TransactionData!$M$2:$M$7396)</f>
        <v>4.75</v>
      </c>
    </row>
    <row r="4507" spans="15:16" x14ac:dyDescent="0.35">
      <c r="O4507">
        <v>291861</v>
      </c>
      <c r="P4507" s="10">
        <f>SUMIF(TransactionData!$A$2:$A$7396,TransactionAnalysis!O4507,TransactionData!$M$2:$M$7396)</f>
        <v>4.75</v>
      </c>
    </row>
    <row r="4508" spans="15:16" x14ac:dyDescent="0.35">
      <c r="O4508">
        <v>291860</v>
      </c>
      <c r="P4508" s="10">
        <f>SUMIF(TransactionData!$A$2:$A$7396,TransactionAnalysis!O4508,TransactionData!$M$2:$M$7396)</f>
        <v>9</v>
      </c>
    </row>
    <row r="4509" spans="15:16" x14ac:dyDescent="0.35">
      <c r="O4509">
        <v>291859</v>
      </c>
      <c r="P4509" s="10">
        <f>SUMIF(TransactionData!$A$2:$A$7396,TransactionAnalysis!O4509,TransactionData!$M$2:$M$7396)</f>
        <v>4.25</v>
      </c>
    </row>
    <row r="4510" spans="15:16" x14ac:dyDescent="0.35">
      <c r="O4510">
        <v>291858</v>
      </c>
      <c r="P4510" s="10">
        <f>SUMIF(TransactionData!$A$2:$A$7396,TransactionAnalysis!O4510,TransactionData!$M$2:$M$7396)</f>
        <v>3.75</v>
      </c>
    </row>
    <row r="4511" spans="15:16" x14ac:dyDescent="0.35">
      <c r="O4511">
        <v>291857</v>
      </c>
      <c r="P4511" s="10">
        <f>SUMIF(TransactionData!$A$2:$A$7396,TransactionAnalysis!O4511,TransactionData!$M$2:$M$7396)</f>
        <v>4.25</v>
      </c>
    </row>
    <row r="4512" spans="15:16" x14ac:dyDescent="0.35">
      <c r="O4512">
        <v>291856</v>
      </c>
      <c r="P4512" s="10">
        <f>SUMIF(TransactionData!$A$2:$A$7396,TransactionAnalysis!O4512,TransactionData!$M$2:$M$7396)</f>
        <v>4.25</v>
      </c>
    </row>
    <row r="4513" spans="15:16" x14ac:dyDescent="0.35">
      <c r="O4513">
        <v>291855</v>
      </c>
      <c r="P4513" s="10">
        <f>SUMIF(TransactionData!$A$2:$A$7396,TransactionAnalysis!O4513,TransactionData!$M$2:$M$7396)</f>
        <v>5.75</v>
      </c>
    </row>
    <row r="4514" spans="15:16" x14ac:dyDescent="0.35">
      <c r="O4514">
        <v>291854</v>
      </c>
      <c r="P4514" s="10">
        <f>SUMIF(TransactionData!$A$2:$A$7396,TransactionAnalysis!O4514,TransactionData!$M$2:$M$7396)</f>
        <v>3.5</v>
      </c>
    </row>
    <row r="4515" spans="15:16" x14ac:dyDescent="0.35">
      <c r="O4515">
        <v>291852</v>
      </c>
      <c r="P4515" s="10">
        <f>SUMIF(TransactionData!$A$2:$A$7396,TransactionAnalysis!O4515,TransactionData!$M$2:$M$7396)</f>
        <v>1.25</v>
      </c>
    </row>
    <row r="4516" spans="15:16" x14ac:dyDescent="0.35">
      <c r="O4516">
        <v>291851</v>
      </c>
      <c r="P4516" s="10">
        <f>SUMIF(TransactionData!$A$2:$A$7396,TransactionAnalysis!O4516,TransactionData!$M$2:$M$7396)</f>
        <v>4.75</v>
      </c>
    </row>
    <row r="4517" spans="15:16" x14ac:dyDescent="0.35">
      <c r="O4517">
        <v>291848</v>
      </c>
      <c r="P4517" s="10">
        <f>SUMIF(TransactionData!$A$2:$A$7396,TransactionAnalysis!O4517,TransactionData!$M$2:$M$7396)</f>
        <v>3.5</v>
      </c>
    </row>
    <row r="4518" spans="15:16" x14ac:dyDescent="0.35">
      <c r="O4518">
        <v>291847</v>
      </c>
      <c r="P4518" s="10">
        <f>SUMIF(TransactionData!$A$2:$A$7396,TransactionAnalysis!O4518,TransactionData!$M$2:$M$7396)</f>
        <v>3.75</v>
      </c>
    </row>
    <row r="4519" spans="15:16" x14ac:dyDescent="0.35">
      <c r="O4519">
        <v>291846</v>
      </c>
      <c r="P4519" s="10">
        <f>SUMIF(TransactionData!$A$2:$A$7396,TransactionAnalysis!O4519,TransactionData!$M$2:$M$7396)</f>
        <v>7</v>
      </c>
    </row>
    <row r="4520" spans="15:16" x14ac:dyDescent="0.35">
      <c r="O4520">
        <v>291844</v>
      </c>
      <c r="P4520" s="10">
        <f>SUMIF(TransactionData!$A$2:$A$7396,TransactionAnalysis!O4520,TransactionData!$M$2:$M$7396)</f>
        <v>4.25</v>
      </c>
    </row>
    <row r="4521" spans="15:16" x14ac:dyDescent="0.35">
      <c r="O4521">
        <v>291843</v>
      </c>
      <c r="P4521" s="10">
        <f>SUMIF(TransactionData!$A$2:$A$7396,TransactionAnalysis!O4521,TransactionData!$M$2:$M$7396)</f>
        <v>5.5</v>
      </c>
    </row>
    <row r="4522" spans="15:16" x14ac:dyDescent="0.35">
      <c r="O4522">
        <v>291842</v>
      </c>
      <c r="P4522" s="10">
        <f>SUMIF(TransactionData!$A$2:$A$7396,TransactionAnalysis!O4522,TransactionData!$M$2:$M$7396)</f>
        <v>4.25</v>
      </c>
    </row>
    <row r="4523" spans="15:16" x14ac:dyDescent="0.35">
      <c r="O4523">
        <v>291841</v>
      </c>
      <c r="P4523" s="10">
        <f>SUMIF(TransactionData!$A$2:$A$7396,TransactionAnalysis!O4523,TransactionData!$M$2:$M$7396)</f>
        <v>3</v>
      </c>
    </row>
    <row r="4524" spans="15:16" x14ac:dyDescent="0.35">
      <c r="O4524">
        <v>291840</v>
      </c>
      <c r="P4524" s="10">
        <f>SUMIF(TransactionData!$A$2:$A$7396,TransactionAnalysis!O4524,TransactionData!$M$2:$M$7396)</f>
        <v>3.5</v>
      </c>
    </row>
    <row r="4525" spans="15:16" x14ac:dyDescent="0.35">
      <c r="O4525">
        <v>291839</v>
      </c>
      <c r="P4525" s="10">
        <f>SUMIF(TransactionData!$A$2:$A$7396,TransactionAnalysis!O4525,TransactionData!$M$2:$M$7396)</f>
        <v>17.5</v>
      </c>
    </row>
    <row r="4526" spans="15:16" x14ac:dyDescent="0.35">
      <c r="O4526">
        <v>291837</v>
      </c>
      <c r="P4526" s="10">
        <f>SUMIF(TransactionData!$A$2:$A$7396,TransactionAnalysis!O4526,TransactionData!$M$2:$M$7396)</f>
        <v>8.25</v>
      </c>
    </row>
    <row r="4527" spans="15:16" x14ac:dyDescent="0.35">
      <c r="O4527">
        <v>291836</v>
      </c>
      <c r="P4527" s="10">
        <f>SUMIF(TransactionData!$A$2:$A$7396,TransactionAnalysis!O4527,TransactionData!$M$2:$M$7396)</f>
        <v>4.25</v>
      </c>
    </row>
    <row r="4528" spans="15:16" x14ac:dyDescent="0.35">
      <c r="O4528">
        <v>291834</v>
      </c>
      <c r="P4528" s="10">
        <f>SUMIF(TransactionData!$A$2:$A$7396,TransactionAnalysis!O4528,TransactionData!$M$2:$M$7396)</f>
        <v>3.5</v>
      </c>
    </row>
    <row r="4529" spans="15:16" x14ac:dyDescent="0.35">
      <c r="O4529">
        <v>291833</v>
      </c>
      <c r="P4529" s="10">
        <f>SUMIF(TransactionData!$A$2:$A$7396,TransactionAnalysis!O4529,TransactionData!$M$2:$M$7396)</f>
        <v>17</v>
      </c>
    </row>
    <row r="4530" spans="15:16" x14ac:dyDescent="0.35">
      <c r="O4530">
        <v>291832</v>
      </c>
      <c r="P4530" s="10">
        <f>SUMIF(TransactionData!$A$2:$A$7396,TransactionAnalysis!O4530,TransactionData!$M$2:$M$7396)</f>
        <v>2.5</v>
      </c>
    </row>
    <row r="4531" spans="15:16" x14ac:dyDescent="0.35">
      <c r="O4531">
        <v>291831</v>
      </c>
      <c r="P4531" s="10">
        <f>SUMIF(TransactionData!$A$2:$A$7396,TransactionAnalysis!O4531,TransactionData!$M$2:$M$7396)</f>
        <v>2.25</v>
      </c>
    </row>
    <row r="4532" spans="15:16" x14ac:dyDescent="0.35">
      <c r="O4532">
        <v>291830</v>
      </c>
      <c r="P4532" s="10">
        <f>SUMIF(TransactionData!$A$2:$A$7396,TransactionAnalysis!O4532,TransactionData!$M$2:$M$7396)</f>
        <v>10.25</v>
      </c>
    </row>
    <row r="4533" spans="15:16" x14ac:dyDescent="0.35">
      <c r="O4533">
        <v>291829</v>
      </c>
      <c r="P4533" s="10">
        <f>SUMIF(TransactionData!$A$2:$A$7396,TransactionAnalysis!O4533,TransactionData!$M$2:$M$7396)</f>
        <v>3.5</v>
      </c>
    </row>
    <row r="4534" spans="15:16" x14ac:dyDescent="0.35">
      <c r="O4534">
        <v>291828</v>
      </c>
      <c r="P4534" s="10">
        <f>SUMIF(TransactionData!$A$2:$A$7396,TransactionAnalysis!O4534,TransactionData!$M$2:$M$7396)</f>
        <v>2.25</v>
      </c>
    </row>
    <row r="4535" spans="15:16" x14ac:dyDescent="0.35">
      <c r="O4535">
        <v>291824</v>
      </c>
      <c r="P4535" s="10">
        <f>SUMIF(TransactionData!$A$2:$A$7396,TransactionAnalysis!O4535,TransactionData!$M$2:$M$7396)</f>
        <v>3.5</v>
      </c>
    </row>
    <row r="4536" spans="15:16" x14ac:dyDescent="0.35">
      <c r="O4536">
        <v>291823</v>
      </c>
      <c r="P4536" s="10">
        <f>SUMIF(TransactionData!$A$2:$A$7396,TransactionAnalysis!O4536,TransactionData!$M$2:$M$7396)</f>
        <v>7</v>
      </c>
    </row>
    <row r="4537" spans="15:16" x14ac:dyDescent="0.35">
      <c r="O4537">
        <v>291821</v>
      </c>
      <c r="P4537" s="10">
        <f>SUMIF(TransactionData!$A$2:$A$7396,TransactionAnalysis!O4537,TransactionData!$M$2:$M$7396)</f>
        <v>3.5</v>
      </c>
    </row>
    <row r="4538" spans="15:16" x14ac:dyDescent="0.35">
      <c r="O4538">
        <v>291820</v>
      </c>
      <c r="P4538" s="10">
        <f>SUMIF(TransactionData!$A$2:$A$7396,TransactionAnalysis!O4538,TransactionData!$M$2:$M$7396)</f>
        <v>6.75</v>
      </c>
    </row>
    <row r="4539" spans="15:16" x14ac:dyDescent="0.35">
      <c r="O4539">
        <v>291819</v>
      </c>
      <c r="P4539" s="10">
        <f>SUMIF(TransactionData!$A$2:$A$7396,TransactionAnalysis!O4539,TransactionData!$M$2:$M$7396)</f>
        <v>5.5</v>
      </c>
    </row>
    <row r="4540" spans="15:16" x14ac:dyDescent="0.35">
      <c r="O4540">
        <v>291818</v>
      </c>
      <c r="P4540" s="10">
        <f>SUMIF(TransactionData!$A$2:$A$7396,TransactionAnalysis!O4540,TransactionData!$M$2:$M$7396)</f>
        <v>29.9</v>
      </c>
    </row>
    <row r="4541" spans="15:16" x14ac:dyDescent="0.35">
      <c r="O4541">
        <v>291817</v>
      </c>
      <c r="P4541" s="10">
        <f>SUMIF(TransactionData!$A$2:$A$7396,TransactionAnalysis!O4541,TransactionData!$M$2:$M$7396)</f>
        <v>4.25</v>
      </c>
    </row>
    <row r="4542" spans="15:16" x14ac:dyDescent="0.35">
      <c r="O4542">
        <v>291816</v>
      </c>
      <c r="P4542" s="10">
        <f>SUMIF(TransactionData!$A$2:$A$7396,TransactionAnalysis!O4542,TransactionData!$M$2:$M$7396)</f>
        <v>7.5</v>
      </c>
    </row>
    <row r="4543" spans="15:16" x14ac:dyDescent="0.35">
      <c r="O4543">
        <v>291815</v>
      </c>
      <c r="P4543" s="10">
        <f>SUMIF(TransactionData!$A$2:$A$7396,TransactionAnalysis!O4543,TransactionData!$M$2:$M$7396)</f>
        <v>4.75</v>
      </c>
    </row>
    <row r="4544" spans="15:16" x14ac:dyDescent="0.35">
      <c r="O4544">
        <v>291814</v>
      </c>
      <c r="P4544" s="10">
        <f>SUMIF(TransactionData!$A$2:$A$7396,TransactionAnalysis!O4544,TransactionData!$M$2:$M$7396)</f>
        <v>5.5</v>
      </c>
    </row>
    <row r="4545" spans="15:16" x14ac:dyDescent="0.35">
      <c r="O4545">
        <v>291813</v>
      </c>
      <c r="P4545" s="10">
        <f>SUMIF(TransactionData!$A$2:$A$7396,TransactionAnalysis!O4545,TransactionData!$M$2:$M$7396)</f>
        <v>12.95</v>
      </c>
    </row>
    <row r="4546" spans="15:16" x14ac:dyDescent="0.35">
      <c r="O4546">
        <v>291812</v>
      </c>
      <c r="P4546" s="10">
        <f>SUMIF(TransactionData!$A$2:$A$7396,TransactionAnalysis!O4546,TransactionData!$M$2:$M$7396)</f>
        <v>5.5</v>
      </c>
    </row>
    <row r="4547" spans="15:16" x14ac:dyDescent="0.35">
      <c r="O4547">
        <v>291811</v>
      </c>
      <c r="P4547" s="10">
        <f>SUMIF(TransactionData!$A$2:$A$7396,TransactionAnalysis!O4547,TransactionData!$M$2:$M$7396)</f>
        <v>3.5</v>
      </c>
    </row>
    <row r="4548" spans="15:16" x14ac:dyDescent="0.35">
      <c r="O4548">
        <v>291810</v>
      </c>
      <c r="P4548" s="10">
        <f>SUMIF(TransactionData!$A$2:$A$7396,TransactionAnalysis!O4548,TransactionData!$M$2:$M$7396)</f>
        <v>7</v>
      </c>
    </row>
    <row r="4549" spans="15:16" x14ac:dyDescent="0.35">
      <c r="O4549">
        <v>291809</v>
      </c>
      <c r="P4549" s="10">
        <f>SUMIF(TransactionData!$A$2:$A$7396,TransactionAnalysis!O4549,TransactionData!$M$2:$M$7396)</f>
        <v>2.25</v>
      </c>
    </row>
    <row r="4550" spans="15:16" x14ac:dyDescent="0.35">
      <c r="O4550">
        <v>291808</v>
      </c>
      <c r="P4550" s="10">
        <f>SUMIF(TransactionData!$A$2:$A$7396,TransactionAnalysis!O4550,TransactionData!$M$2:$M$7396)</f>
        <v>3.5</v>
      </c>
    </row>
    <row r="4551" spans="15:16" x14ac:dyDescent="0.35">
      <c r="O4551">
        <v>291805</v>
      </c>
      <c r="P4551" s="10">
        <f>SUMIF(TransactionData!$A$2:$A$7396,TransactionAnalysis!O4551,TransactionData!$M$2:$M$7396)</f>
        <v>3.5</v>
      </c>
    </row>
    <row r="4552" spans="15:16" x14ac:dyDescent="0.35">
      <c r="O4552">
        <v>291803</v>
      </c>
      <c r="P4552" s="10">
        <f>SUMIF(TransactionData!$A$2:$A$7396,TransactionAnalysis!O4552,TransactionData!$M$2:$M$7396)</f>
        <v>3</v>
      </c>
    </row>
    <row r="4553" spans="15:16" x14ac:dyDescent="0.35">
      <c r="O4553">
        <v>291802</v>
      </c>
      <c r="P4553" s="10">
        <f>SUMIF(TransactionData!$A$2:$A$7396,TransactionAnalysis!O4553,TransactionData!$M$2:$M$7396)</f>
        <v>4.75</v>
      </c>
    </row>
    <row r="4554" spans="15:16" x14ac:dyDescent="0.35">
      <c r="O4554">
        <v>291801</v>
      </c>
      <c r="P4554" s="10">
        <f>SUMIF(TransactionData!$A$2:$A$7396,TransactionAnalysis!O4554,TransactionData!$M$2:$M$7396)</f>
        <v>3.5</v>
      </c>
    </row>
    <row r="4555" spans="15:16" x14ac:dyDescent="0.35">
      <c r="O4555">
        <v>291800</v>
      </c>
      <c r="P4555" s="10">
        <f>SUMIF(TransactionData!$A$2:$A$7396,TransactionAnalysis!O4555,TransactionData!$M$2:$M$7396)</f>
        <v>4.25</v>
      </c>
    </row>
    <row r="4556" spans="15:16" x14ac:dyDescent="0.35">
      <c r="O4556">
        <v>291799</v>
      </c>
      <c r="P4556" s="10">
        <f>SUMIF(TransactionData!$A$2:$A$7396,TransactionAnalysis!O4556,TransactionData!$M$2:$M$7396)</f>
        <v>4.25</v>
      </c>
    </row>
    <row r="4557" spans="15:16" x14ac:dyDescent="0.35">
      <c r="O4557">
        <v>291797</v>
      </c>
      <c r="P4557" s="10">
        <f>SUMIF(TransactionData!$A$2:$A$7396,TransactionAnalysis!O4557,TransactionData!$M$2:$M$7396)</f>
        <v>5</v>
      </c>
    </row>
    <row r="4558" spans="15:16" x14ac:dyDescent="0.35">
      <c r="O4558">
        <v>291796</v>
      </c>
      <c r="P4558" s="10">
        <f>SUMIF(TransactionData!$A$2:$A$7396,TransactionAnalysis!O4558,TransactionData!$M$2:$M$7396)</f>
        <v>4.75</v>
      </c>
    </row>
    <row r="4559" spans="15:16" x14ac:dyDescent="0.35">
      <c r="O4559">
        <v>291795</v>
      </c>
      <c r="P4559" s="10">
        <f>SUMIF(TransactionData!$A$2:$A$7396,TransactionAnalysis!O4559,TransactionData!$M$2:$M$7396)</f>
        <v>1.25</v>
      </c>
    </row>
    <row r="4560" spans="15:16" x14ac:dyDescent="0.35">
      <c r="O4560">
        <v>291794</v>
      </c>
      <c r="P4560" s="10">
        <f>SUMIF(TransactionData!$A$2:$A$7396,TransactionAnalysis!O4560,TransactionData!$M$2:$M$7396)</f>
        <v>3.75</v>
      </c>
    </row>
    <row r="4561" spans="15:16" x14ac:dyDescent="0.35">
      <c r="O4561">
        <v>291793</v>
      </c>
      <c r="P4561" s="10">
        <f>SUMIF(TransactionData!$A$2:$A$7396,TransactionAnalysis!O4561,TransactionData!$M$2:$M$7396)</f>
        <v>7</v>
      </c>
    </row>
    <row r="4562" spans="15:16" x14ac:dyDescent="0.35">
      <c r="O4562">
        <v>291792</v>
      </c>
      <c r="P4562" s="10">
        <f>SUMIF(TransactionData!$A$2:$A$7396,TransactionAnalysis!O4562,TransactionData!$M$2:$M$7396)</f>
        <v>3.75</v>
      </c>
    </row>
    <row r="4563" spans="15:16" x14ac:dyDescent="0.35">
      <c r="O4563">
        <v>291791</v>
      </c>
      <c r="P4563" s="10">
        <f>SUMIF(TransactionData!$A$2:$A$7396,TransactionAnalysis!O4563,TransactionData!$M$2:$M$7396)</f>
        <v>1.25</v>
      </c>
    </row>
    <row r="4564" spans="15:16" x14ac:dyDescent="0.35">
      <c r="O4564">
        <v>291789</v>
      </c>
      <c r="P4564" s="10">
        <f>SUMIF(TransactionData!$A$2:$A$7396,TransactionAnalysis!O4564,TransactionData!$M$2:$M$7396)</f>
        <v>4.75</v>
      </c>
    </row>
    <row r="4565" spans="15:16" x14ac:dyDescent="0.35">
      <c r="O4565">
        <v>291788</v>
      </c>
      <c r="P4565" s="10">
        <f>SUMIF(TransactionData!$A$2:$A$7396,TransactionAnalysis!O4565,TransactionData!$M$2:$M$7396)</f>
        <v>5</v>
      </c>
    </row>
    <row r="4566" spans="15:16" x14ac:dyDescent="0.35">
      <c r="O4566">
        <v>291787</v>
      </c>
      <c r="P4566" s="10">
        <f>SUMIF(TransactionData!$A$2:$A$7396,TransactionAnalysis!O4566,TransactionData!$M$2:$M$7396)</f>
        <v>4.25</v>
      </c>
    </row>
    <row r="4567" spans="15:16" x14ac:dyDescent="0.35">
      <c r="O4567">
        <v>291784</v>
      </c>
      <c r="P4567" s="10">
        <f>SUMIF(TransactionData!$A$2:$A$7396,TransactionAnalysis!O4567,TransactionData!$M$2:$M$7396)</f>
        <v>4.75</v>
      </c>
    </row>
    <row r="4568" spans="15:16" x14ac:dyDescent="0.35">
      <c r="O4568">
        <v>291782</v>
      </c>
      <c r="P4568" s="10">
        <f>SUMIF(TransactionData!$A$2:$A$7396,TransactionAnalysis!O4568,TransactionData!$M$2:$M$7396)</f>
        <v>2.5</v>
      </c>
    </row>
    <row r="4569" spans="15:16" x14ac:dyDescent="0.35">
      <c r="O4569">
        <v>291781</v>
      </c>
      <c r="P4569" s="10">
        <f>SUMIF(TransactionData!$A$2:$A$7396,TransactionAnalysis!O4569,TransactionData!$M$2:$M$7396)</f>
        <v>9.75</v>
      </c>
    </row>
    <row r="4570" spans="15:16" x14ac:dyDescent="0.35">
      <c r="O4570">
        <v>291780</v>
      </c>
      <c r="P4570" s="10">
        <f>SUMIF(TransactionData!$A$2:$A$7396,TransactionAnalysis!O4570,TransactionData!$M$2:$M$7396)</f>
        <v>4.75</v>
      </c>
    </row>
    <row r="4571" spans="15:16" x14ac:dyDescent="0.35">
      <c r="O4571">
        <v>291777</v>
      </c>
      <c r="P4571" s="10">
        <f>SUMIF(TransactionData!$A$2:$A$7396,TransactionAnalysis!O4571,TransactionData!$M$2:$M$7396)</f>
        <v>4.75</v>
      </c>
    </row>
    <row r="4572" spans="15:16" x14ac:dyDescent="0.35">
      <c r="O4572">
        <v>291775</v>
      </c>
      <c r="P4572" s="10">
        <f>SUMIF(TransactionData!$A$2:$A$7396,TransactionAnalysis!O4572,TransactionData!$M$2:$M$7396)</f>
        <v>1.25</v>
      </c>
    </row>
    <row r="4573" spans="15:16" x14ac:dyDescent="0.35">
      <c r="O4573">
        <v>291774</v>
      </c>
      <c r="P4573" s="10">
        <f>SUMIF(TransactionData!$A$2:$A$7396,TransactionAnalysis!O4573,TransactionData!$M$2:$M$7396)</f>
        <v>4.75</v>
      </c>
    </row>
    <row r="4574" spans="15:16" x14ac:dyDescent="0.35">
      <c r="O4574">
        <v>291771</v>
      </c>
      <c r="P4574" s="10">
        <f>SUMIF(TransactionData!$A$2:$A$7396,TransactionAnalysis!O4574,TransactionData!$M$2:$M$7396)</f>
        <v>4.25</v>
      </c>
    </row>
    <row r="4575" spans="15:16" x14ac:dyDescent="0.35">
      <c r="O4575">
        <v>291770</v>
      </c>
      <c r="P4575" s="10">
        <f>SUMIF(TransactionData!$A$2:$A$7396,TransactionAnalysis!O4575,TransactionData!$M$2:$M$7396)</f>
        <v>5</v>
      </c>
    </row>
    <row r="4576" spans="15:16" x14ac:dyDescent="0.35">
      <c r="O4576">
        <v>291769</v>
      </c>
      <c r="P4576" s="10">
        <f>SUMIF(TransactionData!$A$2:$A$7396,TransactionAnalysis!O4576,TransactionData!$M$2:$M$7396)</f>
        <v>5</v>
      </c>
    </row>
    <row r="4577" spans="15:16" x14ac:dyDescent="0.35">
      <c r="O4577">
        <v>291768</v>
      </c>
      <c r="P4577" s="10">
        <f>SUMIF(TransactionData!$A$2:$A$7396,TransactionAnalysis!O4577,TransactionData!$M$2:$M$7396)</f>
        <v>2.75</v>
      </c>
    </row>
    <row r="4578" spans="15:16" x14ac:dyDescent="0.35">
      <c r="O4578">
        <v>291767</v>
      </c>
      <c r="P4578" s="10">
        <f>SUMIF(TransactionData!$A$2:$A$7396,TransactionAnalysis!O4578,TransactionData!$M$2:$M$7396)</f>
        <v>2.75</v>
      </c>
    </row>
    <row r="4579" spans="15:16" x14ac:dyDescent="0.35">
      <c r="O4579">
        <v>291766</v>
      </c>
      <c r="P4579" s="10">
        <f>SUMIF(TransactionData!$A$2:$A$7396,TransactionAnalysis!O4579,TransactionData!$M$2:$M$7396)</f>
        <v>5</v>
      </c>
    </row>
    <row r="4580" spans="15:16" x14ac:dyDescent="0.35">
      <c r="O4580">
        <v>291765</v>
      </c>
      <c r="P4580" s="10">
        <f>SUMIF(TransactionData!$A$2:$A$7396,TransactionAnalysis!O4580,TransactionData!$M$2:$M$7396)</f>
        <v>5</v>
      </c>
    </row>
    <row r="4581" spans="15:16" x14ac:dyDescent="0.35">
      <c r="O4581">
        <v>291764</v>
      </c>
      <c r="P4581" s="10">
        <f>SUMIF(TransactionData!$A$2:$A$7396,TransactionAnalysis!O4581,TransactionData!$M$2:$M$7396)</f>
        <v>2.75</v>
      </c>
    </row>
    <row r="4582" spans="15:16" x14ac:dyDescent="0.35">
      <c r="O4582">
        <v>291763</v>
      </c>
      <c r="P4582" s="10">
        <f>SUMIF(TransactionData!$A$2:$A$7396,TransactionAnalysis!O4582,TransactionData!$M$2:$M$7396)</f>
        <v>3</v>
      </c>
    </row>
    <row r="4583" spans="15:16" x14ac:dyDescent="0.35">
      <c r="O4583">
        <v>291762</v>
      </c>
      <c r="P4583" s="10">
        <f>SUMIF(TransactionData!$A$2:$A$7396,TransactionAnalysis!O4583,TransactionData!$M$2:$M$7396)</f>
        <v>3</v>
      </c>
    </row>
    <row r="4584" spans="15:16" x14ac:dyDescent="0.35">
      <c r="O4584">
        <v>291761</v>
      </c>
      <c r="P4584" s="10">
        <f>SUMIF(TransactionData!$A$2:$A$7396,TransactionAnalysis!O4584,TransactionData!$M$2:$M$7396)</f>
        <v>2.75</v>
      </c>
    </row>
    <row r="4585" spans="15:16" x14ac:dyDescent="0.35">
      <c r="O4585">
        <v>291760</v>
      </c>
      <c r="P4585" s="10">
        <f>SUMIF(TransactionData!$A$2:$A$7396,TransactionAnalysis!O4585,TransactionData!$M$2:$M$7396)</f>
        <v>2.75</v>
      </c>
    </row>
    <row r="4586" spans="15:16" x14ac:dyDescent="0.35">
      <c r="O4586">
        <v>291759</v>
      </c>
      <c r="P4586" s="10">
        <f>SUMIF(TransactionData!$A$2:$A$7396,TransactionAnalysis!O4586,TransactionData!$M$2:$M$7396)</f>
        <v>2.75</v>
      </c>
    </row>
    <row r="4587" spans="15:16" x14ac:dyDescent="0.35">
      <c r="O4587">
        <v>291758</v>
      </c>
      <c r="P4587" s="10">
        <f>SUMIF(TransactionData!$A$2:$A$7396,TransactionAnalysis!O4587,TransactionData!$M$2:$M$7396)</f>
        <v>5</v>
      </c>
    </row>
    <row r="4588" spans="15:16" x14ac:dyDescent="0.35">
      <c r="O4588">
        <v>291757</v>
      </c>
      <c r="P4588" s="10">
        <f>SUMIF(TransactionData!$A$2:$A$7396,TransactionAnalysis!O4588,TransactionData!$M$2:$M$7396)</f>
        <v>2.75</v>
      </c>
    </row>
    <row r="4589" spans="15:16" x14ac:dyDescent="0.35">
      <c r="O4589">
        <v>291756</v>
      </c>
      <c r="P4589" s="10">
        <f>SUMIF(TransactionData!$A$2:$A$7396,TransactionAnalysis!O4589,TransactionData!$M$2:$M$7396)</f>
        <v>3.75</v>
      </c>
    </row>
    <row r="4590" spans="15:16" x14ac:dyDescent="0.35">
      <c r="O4590">
        <v>291755</v>
      </c>
      <c r="P4590" s="10">
        <f>SUMIF(TransactionData!$A$2:$A$7396,TransactionAnalysis!O4590,TransactionData!$M$2:$M$7396)</f>
        <v>2.75</v>
      </c>
    </row>
    <row r="4591" spans="15:16" x14ac:dyDescent="0.35">
      <c r="O4591">
        <v>291754</v>
      </c>
      <c r="P4591" s="10">
        <f>SUMIF(TransactionData!$A$2:$A$7396,TransactionAnalysis!O4591,TransactionData!$M$2:$M$7396)</f>
        <v>2.75</v>
      </c>
    </row>
    <row r="4592" spans="15:16" x14ac:dyDescent="0.35">
      <c r="O4592">
        <v>291753</v>
      </c>
      <c r="P4592" s="10">
        <f>SUMIF(TransactionData!$A$2:$A$7396,TransactionAnalysis!O4592,TransactionData!$M$2:$M$7396)</f>
        <v>8.75</v>
      </c>
    </row>
    <row r="4593" spans="15:16" x14ac:dyDescent="0.35">
      <c r="O4593">
        <v>291752</v>
      </c>
      <c r="P4593" s="10">
        <f>SUMIF(TransactionData!$A$2:$A$7396,TransactionAnalysis!O4593,TransactionData!$M$2:$M$7396)</f>
        <v>3.5</v>
      </c>
    </row>
    <row r="4594" spans="15:16" x14ac:dyDescent="0.35">
      <c r="O4594">
        <v>291751</v>
      </c>
      <c r="P4594" s="10">
        <f>SUMIF(TransactionData!$A$2:$A$7396,TransactionAnalysis!O4594,TransactionData!$M$2:$M$7396)</f>
        <v>2.75</v>
      </c>
    </row>
    <row r="4595" spans="15:16" x14ac:dyDescent="0.35">
      <c r="O4595">
        <v>291750</v>
      </c>
      <c r="P4595" s="10">
        <f>SUMIF(TransactionData!$A$2:$A$7396,TransactionAnalysis!O4595,TransactionData!$M$2:$M$7396)</f>
        <v>3.75</v>
      </c>
    </row>
    <row r="4596" spans="15:16" x14ac:dyDescent="0.35">
      <c r="O4596">
        <v>291749</v>
      </c>
      <c r="P4596" s="10">
        <f>SUMIF(TransactionData!$A$2:$A$7396,TransactionAnalysis!O4596,TransactionData!$M$2:$M$7396)</f>
        <v>5.75</v>
      </c>
    </row>
    <row r="4597" spans="15:16" x14ac:dyDescent="0.35">
      <c r="O4597">
        <v>291748</v>
      </c>
      <c r="P4597" s="10">
        <f>SUMIF(TransactionData!$A$2:$A$7396,TransactionAnalysis!O4597,TransactionData!$M$2:$M$7396)</f>
        <v>3.75</v>
      </c>
    </row>
    <row r="4598" spans="15:16" x14ac:dyDescent="0.35">
      <c r="O4598">
        <v>291747</v>
      </c>
      <c r="P4598" s="10">
        <f>SUMIF(TransactionData!$A$2:$A$7396,TransactionAnalysis!O4598,TransactionData!$M$2:$M$7396)</f>
        <v>2.75</v>
      </c>
    </row>
    <row r="4599" spans="15:16" x14ac:dyDescent="0.35">
      <c r="O4599">
        <v>291746</v>
      </c>
      <c r="P4599" s="10">
        <f>SUMIF(TransactionData!$A$2:$A$7396,TransactionAnalysis!O4599,TransactionData!$M$2:$M$7396)</f>
        <v>3.75</v>
      </c>
    </row>
    <row r="4600" spans="15:16" x14ac:dyDescent="0.35">
      <c r="O4600">
        <v>291745</v>
      </c>
      <c r="P4600" s="10">
        <f>SUMIF(TransactionData!$A$2:$A$7396,TransactionAnalysis!O4600,TransactionData!$M$2:$M$7396)</f>
        <v>5.75</v>
      </c>
    </row>
    <row r="4601" spans="15:16" x14ac:dyDescent="0.35">
      <c r="O4601">
        <v>291744</v>
      </c>
      <c r="P4601" s="10">
        <f>SUMIF(TransactionData!$A$2:$A$7396,TransactionAnalysis!O4601,TransactionData!$M$2:$M$7396)</f>
        <v>3.75</v>
      </c>
    </row>
    <row r="4602" spans="15:16" x14ac:dyDescent="0.35">
      <c r="O4602">
        <v>291743</v>
      </c>
      <c r="P4602" s="10">
        <f>SUMIF(TransactionData!$A$2:$A$7396,TransactionAnalysis!O4602,TransactionData!$M$2:$M$7396)</f>
        <v>9.5</v>
      </c>
    </row>
    <row r="4603" spans="15:16" x14ac:dyDescent="0.35">
      <c r="O4603">
        <v>291742</v>
      </c>
      <c r="P4603" s="10">
        <f>SUMIF(TransactionData!$A$2:$A$7396,TransactionAnalysis!O4603,TransactionData!$M$2:$M$7396)</f>
        <v>23</v>
      </c>
    </row>
    <row r="4604" spans="15:16" x14ac:dyDescent="0.35">
      <c r="O4604">
        <v>291741</v>
      </c>
      <c r="P4604" s="10">
        <f>SUMIF(TransactionData!$A$2:$A$7396,TransactionAnalysis!O4604,TransactionData!$M$2:$M$7396)</f>
        <v>5.75</v>
      </c>
    </row>
    <row r="4605" spans="15:16" x14ac:dyDescent="0.35">
      <c r="O4605">
        <v>291740</v>
      </c>
      <c r="P4605" s="10">
        <f>SUMIF(TransactionData!$A$2:$A$7396,TransactionAnalysis!O4605,TransactionData!$M$2:$M$7396)</f>
        <v>3.75</v>
      </c>
    </row>
    <row r="4606" spans="15:16" x14ac:dyDescent="0.35">
      <c r="O4606">
        <v>291739</v>
      </c>
      <c r="P4606" s="10">
        <f>SUMIF(TransactionData!$A$2:$A$7396,TransactionAnalysis!O4606,TransactionData!$M$2:$M$7396)</f>
        <v>3.75</v>
      </c>
    </row>
    <row r="4607" spans="15:16" x14ac:dyDescent="0.35">
      <c r="O4607">
        <v>291738</v>
      </c>
      <c r="P4607" s="10">
        <f>SUMIF(TransactionData!$A$2:$A$7396,TransactionAnalysis!O4607,TransactionData!$M$2:$M$7396)</f>
        <v>5.75</v>
      </c>
    </row>
    <row r="4608" spans="15:16" x14ac:dyDescent="0.35">
      <c r="O4608">
        <v>291737</v>
      </c>
      <c r="P4608" s="10">
        <f>SUMIF(TransactionData!$A$2:$A$7396,TransactionAnalysis!O4608,TransactionData!$M$2:$M$7396)</f>
        <v>6</v>
      </c>
    </row>
    <row r="4609" spans="15:16" x14ac:dyDescent="0.35">
      <c r="O4609">
        <v>291736</v>
      </c>
      <c r="P4609" s="10">
        <f>SUMIF(TransactionData!$A$2:$A$7396,TransactionAnalysis!O4609,TransactionData!$M$2:$M$7396)</f>
        <v>2.75</v>
      </c>
    </row>
    <row r="4610" spans="15:16" x14ac:dyDescent="0.35">
      <c r="O4610">
        <v>291735</v>
      </c>
      <c r="P4610" s="10">
        <f>SUMIF(TransactionData!$A$2:$A$7396,TransactionAnalysis!O4610,TransactionData!$M$2:$M$7396)</f>
        <v>3.75</v>
      </c>
    </row>
    <row r="4611" spans="15:16" x14ac:dyDescent="0.35">
      <c r="O4611">
        <v>291734</v>
      </c>
      <c r="P4611" s="10">
        <f>SUMIF(TransactionData!$A$2:$A$7396,TransactionAnalysis!O4611,TransactionData!$M$2:$M$7396)</f>
        <v>3.75</v>
      </c>
    </row>
    <row r="4612" spans="15:16" x14ac:dyDescent="0.35">
      <c r="O4612">
        <v>291733</v>
      </c>
      <c r="P4612" s="10">
        <f>SUMIF(TransactionData!$A$2:$A$7396,TransactionAnalysis!O4612,TransactionData!$M$2:$M$7396)</f>
        <v>3.75</v>
      </c>
    </row>
    <row r="4613" spans="15:16" x14ac:dyDescent="0.35">
      <c r="O4613">
        <v>291732</v>
      </c>
      <c r="P4613" s="10">
        <f>SUMIF(TransactionData!$A$2:$A$7396,TransactionAnalysis!O4613,TransactionData!$M$2:$M$7396)</f>
        <v>5.75</v>
      </c>
    </row>
    <row r="4614" spans="15:16" x14ac:dyDescent="0.35">
      <c r="O4614">
        <v>291731</v>
      </c>
      <c r="P4614" s="10">
        <f>SUMIF(TransactionData!$A$2:$A$7396,TransactionAnalysis!O4614,TransactionData!$M$2:$M$7396)</f>
        <v>3</v>
      </c>
    </row>
    <row r="4615" spans="15:16" x14ac:dyDescent="0.35">
      <c r="O4615">
        <v>291730</v>
      </c>
      <c r="P4615" s="10">
        <f>SUMIF(TransactionData!$A$2:$A$7396,TransactionAnalysis!O4615,TransactionData!$M$2:$M$7396)</f>
        <v>2.75</v>
      </c>
    </row>
    <row r="4616" spans="15:16" x14ac:dyDescent="0.35">
      <c r="O4616">
        <v>291729</v>
      </c>
      <c r="P4616" s="10">
        <f>SUMIF(TransactionData!$A$2:$A$7396,TransactionAnalysis!O4616,TransactionData!$M$2:$M$7396)</f>
        <v>5.75</v>
      </c>
    </row>
    <row r="4617" spans="15:16" x14ac:dyDescent="0.35">
      <c r="O4617">
        <v>291728</v>
      </c>
      <c r="P4617" s="10">
        <f>SUMIF(TransactionData!$A$2:$A$7396,TransactionAnalysis!O4617,TransactionData!$M$2:$M$7396)</f>
        <v>5.75</v>
      </c>
    </row>
    <row r="4618" spans="15:16" x14ac:dyDescent="0.35">
      <c r="O4618">
        <v>291727</v>
      </c>
      <c r="P4618" s="10">
        <f>SUMIF(TransactionData!$A$2:$A$7396,TransactionAnalysis!O4618,TransactionData!$M$2:$M$7396)</f>
        <v>5.75</v>
      </c>
    </row>
    <row r="4619" spans="15:16" x14ac:dyDescent="0.35">
      <c r="O4619">
        <v>292210</v>
      </c>
      <c r="P4619" s="10">
        <f>SUMIF(TransactionData!$A$2:$A$7396,TransactionAnalysis!O4619,TransactionData!$M$2:$M$7396)</f>
        <v>4.25</v>
      </c>
    </row>
    <row r="4620" spans="15:16" x14ac:dyDescent="0.35">
      <c r="O4620">
        <v>292209</v>
      </c>
      <c r="P4620" s="10">
        <f>SUMIF(TransactionData!$A$2:$A$7396,TransactionAnalysis!O4620,TransactionData!$M$2:$M$7396)</f>
        <v>5</v>
      </c>
    </row>
    <row r="4621" spans="15:16" x14ac:dyDescent="0.35">
      <c r="O4621">
        <v>292208</v>
      </c>
      <c r="P4621" s="10">
        <f>SUMIF(TransactionData!$A$2:$A$7396,TransactionAnalysis!O4621,TransactionData!$M$2:$M$7396)</f>
        <v>4.25</v>
      </c>
    </row>
    <row r="4622" spans="15:16" x14ac:dyDescent="0.35">
      <c r="O4622">
        <v>292207</v>
      </c>
      <c r="P4622" s="10">
        <f>SUMIF(TransactionData!$A$2:$A$7396,TransactionAnalysis!O4622,TransactionData!$M$2:$M$7396)</f>
        <v>4.25</v>
      </c>
    </row>
    <row r="4623" spans="15:16" x14ac:dyDescent="0.35">
      <c r="O4623">
        <v>292206</v>
      </c>
      <c r="P4623" s="10">
        <f>SUMIF(TransactionData!$A$2:$A$7396,TransactionAnalysis!O4623,TransactionData!$M$2:$M$7396)</f>
        <v>4.25</v>
      </c>
    </row>
    <row r="4624" spans="15:16" x14ac:dyDescent="0.35">
      <c r="O4624">
        <v>292205</v>
      </c>
      <c r="P4624" s="10">
        <f>SUMIF(TransactionData!$A$2:$A$7396,TransactionAnalysis!O4624,TransactionData!$M$2:$M$7396)</f>
        <v>8.25</v>
      </c>
    </row>
    <row r="4625" spans="15:16" x14ac:dyDescent="0.35">
      <c r="O4625">
        <v>292203</v>
      </c>
      <c r="P4625" s="10">
        <f>SUMIF(TransactionData!$A$2:$A$7396,TransactionAnalysis!O4625,TransactionData!$M$2:$M$7396)</f>
        <v>4.75</v>
      </c>
    </row>
    <row r="4626" spans="15:16" x14ac:dyDescent="0.35">
      <c r="O4626">
        <v>292202</v>
      </c>
      <c r="P4626" s="10">
        <f>SUMIF(TransactionData!$A$2:$A$7396,TransactionAnalysis!O4626,TransactionData!$M$2:$M$7396)</f>
        <v>16.45</v>
      </c>
    </row>
    <row r="4627" spans="15:16" x14ac:dyDescent="0.35">
      <c r="O4627">
        <v>292201</v>
      </c>
      <c r="P4627" s="10">
        <f>SUMIF(TransactionData!$A$2:$A$7396,TransactionAnalysis!O4627,TransactionData!$M$2:$M$7396)</f>
        <v>4.25</v>
      </c>
    </row>
    <row r="4628" spans="15:16" x14ac:dyDescent="0.35">
      <c r="O4628">
        <v>292200</v>
      </c>
      <c r="P4628" s="10">
        <f>SUMIF(TransactionData!$A$2:$A$7396,TransactionAnalysis!O4628,TransactionData!$M$2:$M$7396)</f>
        <v>4.25</v>
      </c>
    </row>
    <row r="4629" spans="15:16" x14ac:dyDescent="0.35">
      <c r="O4629">
        <v>292199</v>
      </c>
      <c r="P4629" s="10">
        <f>SUMIF(TransactionData!$A$2:$A$7396,TransactionAnalysis!O4629,TransactionData!$M$2:$M$7396)</f>
        <v>3.5</v>
      </c>
    </row>
    <row r="4630" spans="15:16" x14ac:dyDescent="0.35">
      <c r="O4630">
        <v>292198</v>
      </c>
      <c r="P4630" s="10">
        <f>SUMIF(TransactionData!$A$2:$A$7396,TransactionAnalysis!O4630,TransactionData!$M$2:$M$7396)</f>
        <v>7.25</v>
      </c>
    </row>
    <row r="4631" spans="15:16" x14ac:dyDescent="0.35">
      <c r="O4631">
        <v>292197</v>
      </c>
      <c r="P4631" s="10">
        <f>SUMIF(TransactionData!$A$2:$A$7396,TransactionAnalysis!O4631,TransactionData!$M$2:$M$7396)</f>
        <v>4.75</v>
      </c>
    </row>
    <row r="4632" spans="15:16" x14ac:dyDescent="0.35">
      <c r="O4632">
        <v>292196</v>
      </c>
      <c r="P4632" s="10">
        <f>SUMIF(TransactionData!$A$2:$A$7396,TransactionAnalysis!O4632,TransactionData!$M$2:$M$7396)</f>
        <v>5.5</v>
      </c>
    </row>
    <row r="4633" spans="15:16" x14ac:dyDescent="0.35">
      <c r="O4633">
        <v>292195</v>
      </c>
      <c r="P4633" s="10">
        <f>SUMIF(TransactionData!$A$2:$A$7396,TransactionAnalysis!O4633,TransactionData!$M$2:$M$7396)</f>
        <v>4.25</v>
      </c>
    </row>
    <row r="4634" spans="15:16" x14ac:dyDescent="0.35">
      <c r="O4634">
        <v>292194</v>
      </c>
      <c r="P4634" s="10">
        <f>SUMIF(TransactionData!$A$2:$A$7396,TransactionAnalysis!O4634,TransactionData!$M$2:$M$7396)</f>
        <v>4.75</v>
      </c>
    </row>
    <row r="4635" spans="15:16" x14ac:dyDescent="0.35">
      <c r="O4635">
        <v>292193</v>
      </c>
      <c r="P4635" s="10">
        <f>SUMIF(TransactionData!$A$2:$A$7396,TransactionAnalysis!O4635,TransactionData!$M$2:$M$7396)</f>
        <v>12.95</v>
      </c>
    </row>
    <row r="4636" spans="15:16" x14ac:dyDescent="0.35">
      <c r="O4636">
        <v>292192</v>
      </c>
      <c r="P4636" s="10">
        <f>SUMIF(TransactionData!$A$2:$A$7396,TransactionAnalysis!O4636,TransactionData!$M$2:$M$7396)</f>
        <v>32.75</v>
      </c>
    </row>
    <row r="4637" spans="15:16" x14ac:dyDescent="0.35">
      <c r="O4637">
        <v>292191</v>
      </c>
      <c r="P4637" s="10">
        <f>SUMIF(TransactionData!$A$2:$A$7396,TransactionAnalysis!O4637,TransactionData!$M$2:$M$7396)</f>
        <v>5.5</v>
      </c>
    </row>
    <row r="4638" spans="15:16" x14ac:dyDescent="0.35">
      <c r="O4638">
        <v>292190</v>
      </c>
      <c r="P4638" s="10">
        <f>SUMIF(TransactionData!$A$2:$A$7396,TransactionAnalysis!O4638,TransactionData!$M$2:$M$7396)</f>
        <v>4.25</v>
      </c>
    </row>
    <row r="4639" spans="15:16" x14ac:dyDescent="0.35">
      <c r="O4639">
        <v>292189</v>
      </c>
      <c r="P4639" s="10">
        <f>SUMIF(TransactionData!$A$2:$A$7396,TransactionAnalysis!O4639,TransactionData!$M$2:$M$7396)</f>
        <v>14.95</v>
      </c>
    </row>
    <row r="4640" spans="15:16" x14ac:dyDescent="0.35">
      <c r="O4640">
        <v>292188</v>
      </c>
      <c r="P4640" s="10">
        <f>SUMIF(TransactionData!$A$2:$A$7396,TransactionAnalysis!O4640,TransactionData!$M$2:$M$7396)</f>
        <v>13.25</v>
      </c>
    </row>
    <row r="4641" spans="15:16" x14ac:dyDescent="0.35">
      <c r="O4641">
        <v>292187</v>
      </c>
      <c r="P4641" s="10">
        <f>SUMIF(TransactionData!$A$2:$A$7396,TransactionAnalysis!O4641,TransactionData!$M$2:$M$7396)</f>
        <v>3</v>
      </c>
    </row>
    <row r="4642" spans="15:16" x14ac:dyDescent="0.35">
      <c r="O4642">
        <v>292186</v>
      </c>
      <c r="P4642" s="10">
        <f>SUMIF(TransactionData!$A$2:$A$7396,TransactionAnalysis!O4642,TransactionData!$M$2:$M$7396)</f>
        <v>12.95</v>
      </c>
    </row>
    <row r="4643" spans="15:16" x14ac:dyDescent="0.35">
      <c r="O4643">
        <v>292185</v>
      </c>
      <c r="P4643" s="10">
        <f>SUMIF(TransactionData!$A$2:$A$7396,TransactionAnalysis!O4643,TransactionData!$M$2:$M$7396)</f>
        <v>4.25</v>
      </c>
    </row>
    <row r="4644" spans="15:16" x14ac:dyDescent="0.35">
      <c r="O4644">
        <v>292184</v>
      </c>
      <c r="P4644" s="10">
        <f>SUMIF(TransactionData!$A$2:$A$7396,TransactionAnalysis!O4644,TransactionData!$M$2:$M$7396)</f>
        <v>14.95</v>
      </c>
    </row>
    <row r="4645" spans="15:16" x14ac:dyDescent="0.35">
      <c r="O4645">
        <v>292182</v>
      </c>
      <c r="P4645" s="10">
        <f>SUMIF(TransactionData!$A$2:$A$7396,TransactionAnalysis!O4645,TransactionData!$M$2:$M$7396)</f>
        <v>2.5</v>
      </c>
    </row>
    <row r="4646" spans="15:16" x14ac:dyDescent="0.35">
      <c r="O4646">
        <v>292179</v>
      </c>
      <c r="P4646" s="10">
        <f>SUMIF(TransactionData!$A$2:$A$7396,TransactionAnalysis!O4646,TransactionData!$M$2:$M$7396)</f>
        <v>14.95</v>
      </c>
    </row>
    <row r="4647" spans="15:16" x14ac:dyDescent="0.35">
      <c r="O4647">
        <v>292178</v>
      </c>
      <c r="P4647" s="10">
        <f>SUMIF(TransactionData!$A$2:$A$7396,TransactionAnalysis!O4647,TransactionData!$M$2:$M$7396)</f>
        <v>3</v>
      </c>
    </row>
    <row r="4648" spans="15:16" x14ac:dyDescent="0.35">
      <c r="O4648">
        <v>292177</v>
      </c>
      <c r="P4648" s="10">
        <f>SUMIF(TransactionData!$A$2:$A$7396,TransactionAnalysis!O4648,TransactionData!$M$2:$M$7396)</f>
        <v>5.5</v>
      </c>
    </row>
    <row r="4649" spans="15:16" x14ac:dyDescent="0.35">
      <c r="O4649">
        <v>292176</v>
      </c>
      <c r="P4649" s="10">
        <f>SUMIF(TransactionData!$A$2:$A$7396,TransactionAnalysis!O4649,TransactionData!$M$2:$M$7396)</f>
        <v>4.75</v>
      </c>
    </row>
    <row r="4650" spans="15:16" x14ac:dyDescent="0.35">
      <c r="O4650">
        <v>292175</v>
      </c>
      <c r="P4650" s="10">
        <f>SUMIF(TransactionData!$A$2:$A$7396,TransactionAnalysis!O4650,TransactionData!$M$2:$M$7396)</f>
        <v>4.75</v>
      </c>
    </row>
    <row r="4651" spans="15:16" x14ac:dyDescent="0.35">
      <c r="O4651">
        <v>292174</v>
      </c>
      <c r="P4651" s="10">
        <f>SUMIF(TransactionData!$A$2:$A$7396,TransactionAnalysis!O4651,TransactionData!$M$2:$M$7396)</f>
        <v>5.5</v>
      </c>
    </row>
    <row r="4652" spans="15:16" x14ac:dyDescent="0.35">
      <c r="O4652">
        <v>292173</v>
      </c>
      <c r="P4652" s="10">
        <f>SUMIF(TransactionData!$A$2:$A$7396,TransactionAnalysis!O4652,TransactionData!$M$2:$M$7396)</f>
        <v>5.5</v>
      </c>
    </row>
    <row r="4653" spans="15:16" x14ac:dyDescent="0.35">
      <c r="O4653">
        <v>292171</v>
      </c>
      <c r="P4653" s="10">
        <f>SUMIF(TransactionData!$A$2:$A$7396,TransactionAnalysis!O4653,TransactionData!$M$2:$M$7396)</f>
        <v>3.25</v>
      </c>
    </row>
    <row r="4654" spans="15:16" x14ac:dyDescent="0.35">
      <c r="O4654">
        <v>292170</v>
      </c>
      <c r="P4654" s="10">
        <f>SUMIF(TransactionData!$A$2:$A$7396,TransactionAnalysis!O4654,TransactionData!$M$2:$M$7396)</f>
        <v>21.95</v>
      </c>
    </row>
    <row r="4655" spans="15:16" x14ac:dyDescent="0.35">
      <c r="O4655">
        <v>292169</v>
      </c>
      <c r="P4655" s="10">
        <f>SUMIF(TransactionData!$A$2:$A$7396,TransactionAnalysis!O4655,TransactionData!$M$2:$M$7396)</f>
        <v>3.5</v>
      </c>
    </row>
    <row r="4656" spans="15:16" x14ac:dyDescent="0.35">
      <c r="O4656">
        <v>292168</v>
      </c>
      <c r="P4656" s="10">
        <f>SUMIF(TransactionData!$A$2:$A$7396,TransactionAnalysis!O4656,TransactionData!$M$2:$M$7396)</f>
        <v>4.75</v>
      </c>
    </row>
    <row r="4657" spans="15:16" x14ac:dyDescent="0.35">
      <c r="O4657">
        <v>292167</v>
      </c>
      <c r="P4657" s="10">
        <f>SUMIF(TransactionData!$A$2:$A$7396,TransactionAnalysis!O4657,TransactionData!$M$2:$M$7396)</f>
        <v>1.25</v>
      </c>
    </row>
    <row r="4658" spans="15:16" x14ac:dyDescent="0.35">
      <c r="O4658">
        <v>292166</v>
      </c>
      <c r="P4658" s="10">
        <f>SUMIF(TransactionData!$A$2:$A$7396,TransactionAnalysis!O4658,TransactionData!$M$2:$M$7396)</f>
        <v>7</v>
      </c>
    </row>
    <row r="4659" spans="15:16" x14ac:dyDescent="0.35">
      <c r="O4659">
        <v>292164</v>
      </c>
      <c r="P4659" s="10">
        <f>SUMIF(TransactionData!$A$2:$A$7396,TransactionAnalysis!O4659,TransactionData!$M$2:$M$7396)</f>
        <v>3.5</v>
      </c>
    </row>
    <row r="4660" spans="15:16" x14ac:dyDescent="0.35">
      <c r="O4660">
        <v>292163</v>
      </c>
      <c r="P4660" s="10">
        <f>SUMIF(TransactionData!$A$2:$A$7396,TransactionAnalysis!O4660,TransactionData!$M$2:$M$7396)</f>
        <v>4.75</v>
      </c>
    </row>
    <row r="4661" spans="15:16" x14ac:dyDescent="0.35">
      <c r="O4661">
        <v>292162</v>
      </c>
      <c r="P4661" s="10">
        <f>SUMIF(TransactionData!$A$2:$A$7396,TransactionAnalysis!O4661,TransactionData!$M$2:$M$7396)</f>
        <v>4.25</v>
      </c>
    </row>
    <row r="4662" spans="15:16" x14ac:dyDescent="0.35">
      <c r="O4662">
        <v>292161</v>
      </c>
      <c r="P4662" s="10">
        <f>SUMIF(TransactionData!$A$2:$A$7396,TransactionAnalysis!O4662,TransactionData!$M$2:$M$7396)</f>
        <v>4.75</v>
      </c>
    </row>
    <row r="4663" spans="15:16" x14ac:dyDescent="0.35">
      <c r="O4663">
        <v>292160</v>
      </c>
      <c r="P4663" s="10">
        <f>SUMIF(TransactionData!$A$2:$A$7396,TransactionAnalysis!O4663,TransactionData!$M$2:$M$7396)</f>
        <v>3.5</v>
      </c>
    </row>
    <row r="4664" spans="15:16" x14ac:dyDescent="0.35">
      <c r="O4664">
        <v>292159</v>
      </c>
      <c r="P4664" s="10">
        <f>SUMIF(TransactionData!$A$2:$A$7396,TransactionAnalysis!O4664,TransactionData!$M$2:$M$7396)</f>
        <v>11</v>
      </c>
    </row>
    <row r="4665" spans="15:16" x14ac:dyDescent="0.35">
      <c r="O4665">
        <v>292158</v>
      </c>
      <c r="P4665" s="10">
        <f>SUMIF(TransactionData!$A$2:$A$7396,TransactionAnalysis!O4665,TransactionData!$M$2:$M$7396)</f>
        <v>8.25</v>
      </c>
    </row>
    <row r="4666" spans="15:16" x14ac:dyDescent="0.35">
      <c r="O4666">
        <v>292157</v>
      </c>
      <c r="P4666" s="10">
        <f>SUMIF(TransactionData!$A$2:$A$7396,TransactionAnalysis!O4666,TransactionData!$M$2:$M$7396)</f>
        <v>7.75</v>
      </c>
    </row>
    <row r="4667" spans="15:16" x14ac:dyDescent="0.35">
      <c r="O4667">
        <v>292156</v>
      </c>
      <c r="P4667" s="10">
        <f>SUMIF(TransactionData!$A$2:$A$7396,TransactionAnalysis!O4667,TransactionData!$M$2:$M$7396)</f>
        <v>4.25</v>
      </c>
    </row>
    <row r="4668" spans="15:16" x14ac:dyDescent="0.35">
      <c r="O4668">
        <v>292155</v>
      </c>
      <c r="P4668" s="10">
        <f>SUMIF(TransactionData!$A$2:$A$7396,TransactionAnalysis!O4668,TransactionData!$M$2:$M$7396)</f>
        <v>4.25</v>
      </c>
    </row>
    <row r="4669" spans="15:16" x14ac:dyDescent="0.35">
      <c r="O4669">
        <v>292154</v>
      </c>
      <c r="P4669" s="10">
        <f>SUMIF(TransactionData!$A$2:$A$7396,TransactionAnalysis!O4669,TransactionData!$M$2:$M$7396)</f>
        <v>8.5</v>
      </c>
    </row>
    <row r="4670" spans="15:16" x14ac:dyDescent="0.35">
      <c r="O4670">
        <v>292153</v>
      </c>
      <c r="P4670" s="10">
        <f>SUMIF(TransactionData!$A$2:$A$7396,TransactionAnalysis!O4670,TransactionData!$M$2:$M$7396)</f>
        <v>3.5</v>
      </c>
    </row>
    <row r="4671" spans="15:16" x14ac:dyDescent="0.35">
      <c r="O4671">
        <v>292152</v>
      </c>
      <c r="P4671" s="10">
        <f>SUMIF(TransactionData!$A$2:$A$7396,TransactionAnalysis!O4671,TransactionData!$M$2:$M$7396)</f>
        <v>4.25</v>
      </c>
    </row>
    <row r="4672" spans="15:16" x14ac:dyDescent="0.35">
      <c r="O4672">
        <v>292151</v>
      </c>
      <c r="P4672" s="10">
        <f>SUMIF(TransactionData!$A$2:$A$7396,TransactionAnalysis!O4672,TransactionData!$M$2:$M$7396)</f>
        <v>3.5</v>
      </c>
    </row>
    <row r="4673" spans="15:16" x14ac:dyDescent="0.35">
      <c r="O4673">
        <v>292150</v>
      </c>
      <c r="P4673" s="10">
        <f>SUMIF(TransactionData!$A$2:$A$7396,TransactionAnalysis!O4673,TransactionData!$M$2:$M$7396)</f>
        <v>4.25</v>
      </c>
    </row>
    <row r="4674" spans="15:16" x14ac:dyDescent="0.35">
      <c r="O4674">
        <v>292149</v>
      </c>
      <c r="P4674" s="10">
        <f>SUMIF(TransactionData!$A$2:$A$7396,TransactionAnalysis!O4674,TransactionData!$M$2:$M$7396)</f>
        <v>5.75</v>
      </c>
    </row>
    <row r="4675" spans="15:16" x14ac:dyDescent="0.35">
      <c r="O4675">
        <v>292148</v>
      </c>
      <c r="P4675" s="10">
        <f>SUMIF(TransactionData!$A$2:$A$7396,TransactionAnalysis!O4675,TransactionData!$M$2:$M$7396)</f>
        <v>12.95</v>
      </c>
    </row>
    <row r="4676" spans="15:16" x14ac:dyDescent="0.35">
      <c r="O4676">
        <v>292147</v>
      </c>
      <c r="P4676" s="10">
        <f>SUMIF(TransactionData!$A$2:$A$7396,TransactionAnalysis!O4676,TransactionData!$M$2:$M$7396)</f>
        <v>9.5</v>
      </c>
    </row>
    <row r="4677" spans="15:16" x14ac:dyDescent="0.35">
      <c r="O4677">
        <v>292146</v>
      </c>
      <c r="P4677" s="10">
        <f>SUMIF(TransactionData!$A$2:$A$7396,TransactionAnalysis!O4677,TransactionData!$M$2:$M$7396)</f>
        <v>1.25</v>
      </c>
    </row>
    <row r="4678" spans="15:16" x14ac:dyDescent="0.35">
      <c r="O4678">
        <v>292145</v>
      </c>
      <c r="P4678" s="10">
        <f>SUMIF(TransactionData!$A$2:$A$7396,TransactionAnalysis!O4678,TransactionData!$M$2:$M$7396)</f>
        <v>4.75</v>
      </c>
    </row>
    <row r="4679" spans="15:16" x14ac:dyDescent="0.35">
      <c r="O4679">
        <v>292143</v>
      </c>
      <c r="P4679" s="10">
        <f>SUMIF(TransactionData!$A$2:$A$7396,TransactionAnalysis!O4679,TransactionData!$M$2:$M$7396)</f>
        <v>14.95</v>
      </c>
    </row>
    <row r="4680" spans="15:16" x14ac:dyDescent="0.35">
      <c r="O4680">
        <v>292142</v>
      </c>
      <c r="P4680" s="10">
        <f>SUMIF(TransactionData!$A$2:$A$7396,TransactionAnalysis!O4680,TransactionData!$M$2:$M$7396)</f>
        <v>5.5</v>
      </c>
    </row>
    <row r="4681" spans="15:16" x14ac:dyDescent="0.35">
      <c r="O4681">
        <v>292141</v>
      </c>
      <c r="P4681" s="10">
        <f>SUMIF(TransactionData!$A$2:$A$7396,TransactionAnalysis!O4681,TransactionData!$M$2:$M$7396)</f>
        <v>5.75</v>
      </c>
    </row>
    <row r="4682" spans="15:16" x14ac:dyDescent="0.35">
      <c r="O4682">
        <v>292140</v>
      </c>
      <c r="P4682" s="10">
        <f>SUMIF(TransactionData!$A$2:$A$7396,TransactionAnalysis!O4682,TransactionData!$M$2:$M$7396)</f>
        <v>7.75</v>
      </c>
    </row>
    <row r="4683" spans="15:16" x14ac:dyDescent="0.35">
      <c r="O4683">
        <v>292139</v>
      </c>
      <c r="P4683" s="10">
        <f>SUMIF(TransactionData!$A$2:$A$7396,TransactionAnalysis!O4683,TransactionData!$M$2:$M$7396)</f>
        <v>5.75</v>
      </c>
    </row>
    <row r="4684" spans="15:16" x14ac:dyDescent="0.35">
      <c r="O4684">
        <v>292137</v>
      </c>
      <c r="P4684" s="10">
        <f>SUMIF(TransactionData!$A$2:$A$7396,TransactionAnalysis!O4684,TransactionData!$M$2:$M$7396)</f>
        <v>8.5</v>
      </c>
    </row>
    <row r="4685" spans="15:16" x14ac:dyDescent="0.35">
      <c r="O4685">
        <v>292136</v>
      </c>
      <c r="P4685" s="10">
        <f>SUMIF(TransactionData!$A$2:$A$7396,TransactionAnalysis!O4685,TransactionData!$M$2:$M$7396)</f>
        <v>3.5</v>
      </c>
    </row>
    <row r="4686" spans="15:16" x14ac:dyDescent="0.35">
      <c r="O4686">
        <v>292135</v>
      </c>
      <c r="P4686" s="10">
        <f>SUMIF(TransactionData!$A$2:$A$7396,TransactionAnalysis!O4686,TransactionData!$M$2:$M$7396)</f>
        <v>5.75</v>
      </c>
    </row>
    <row r="4687" spans="15:16" x14ac:dyDescent="0.35">
      <c r="O4687">
        <v>292134</v>
      </c>
      <c r="P4687" s="10">
        <f>SUMIF(TransactionData!$A$2:$A$7396,TransactionAnalysis!O4687,TransactionData!$M$2:$M$7396)</f>
        <v>2.5</v>
      </c>
    </row>
    <row r="4688" spans="15:16" x14ac:dyDescent="0.35">
      <c r="O4688">
        <v>292133</v>
      </c>
      <c r="P4688" s="10">
        <f>SUMIF(TransactionData!$A$2:$A$7396,TransactionAnalysis!O4688,TransactionData!$M$2:$M$7396)</f>
        <v>9.5</v>
      </c>
    </row>
    <row r="4689" spans="15:16" x14ac:dyDescent="0.35">
      <c r="O4689">
        <v>292132</v>
      </c>
      <c r="P4689" s="10">
        <f>SUMIF(TransactionData!$A$2:$A$7396,TransactionAnalysis!O4689,TransactionData!$M$2:$M$7396)</f>
        <v>32.950000000000003</v>
      </c>
    </row>
    <row r="4690" spans="15:16" x14ac:dyDescent="0.35">
      <c r="O4690">
        <v>292131</v>
      </c>
      <c r="P4690" s="10">
        <f>SUMIF(TransactionData!$A$2:$A$7396,TransactionAnalysis!O4690,TransactionData!$M$2:$M$7396)</f>
        <v>7.25</v>
      </c>
    </row>
    <row r="4691" spans="15:16" x14ac:dyDescent="0.35">
      <c r="O4691">
        <v>292130</v>
      </c>
      <c r="P4691" s="10">
        <f>SUMIF(TransactionData!$A$2:$A$7396,TransactionAnalysis!O4691,TransactionData!$M$2:$M$7396)</f>
        <v>5.5</v>
      </c>
    </row>
    <row r="4692" spans="15:16" x14ac:dyDescent="0.35">
      <c r="O4692">
        <v>292129</v>
      </c>
      <c r="P4692" s="10">
        <f>SUMIF(TransactionData!$A$2:$A$7396,TransactionAnalysis!O4692,TransactionData!$M$2:$M$7396)</f>
        <v>4.25</v>
      </c>
    </row>
    <row r="4693" spans="15:16" x14ac:dyDescent="0.35">
      <c r="O4693">
        <v>292128</v>
      </c>
      <c r="P4693" s="10">
        <f>SUMIF(TransactionData!$A$2:$A$7396,TransactionAnalysis!O4693,TransactionData!$M$2:$M$7396)</f>
        <v>2.5</v>
      </c>
    </row>
    <row r="4694" spans="15:16" x14ac:dyDescent="0.35">
      <c r="O4694">
        <v>292127</v>
      </c>
      <c r="P4694" s="10">
        <f>SUMIF(TransactionData!$A$2:$A$7396,TransactionAnalysis!O4694,TransactionData!$M$2:$M$7396)</f>
        <v>12.75</v>
      </c>
    </row>
    <row r="4695" spans="15:16" x14ac:dyDescent="0.35">
      <c r="O4695">
        <v>292126</v>
      </c>
      <c r="P4695" s="10">
        <f>SUMIF(TransactionData!$A$2:$A$7396,TransactionAnalysis!O4695,TransactionData!$M$2:$M$7396)</f>
        <v>17.7</v>
      </c>
    </row>
    <row r="4696" spans="15:16" x14ac:dyDescent="0.35">
      <c r="O4696">
        <v>292125</v>
      </c>
      <c r="P4696" s="10">
        <f>SUMIF(TransactionData!$A$2:$A$7396,TransactionAnalysis!O4696,TransactionData!$M$2:$M$7396)</f>
        <v>5</v>
      </c>
    </row>
    <row r="4697" spans="15:16" x14ac:dyDescent="0.35">
      <c r="O4697">
        <v>292124</v>
      </c>
      <c r="P4697" s="10">
        <f>SUMIF(TransactionData!$A$2:$A$7396,TransactionAnalysis!O4697,TransactionData!$M$2:$M$7396)</f>
        <v>5</v>
      </c>
    </row>
    <row r="4698" spans="15:16" x14ac:dyDescent="0.35">
      <c r="O4698">
        <v>292123</v>
      </c>
      <c r="P4698" s="10">
        <f>SUMIF(TransactionData!$A$2:$A$7396,TransactionAnalysis!O4698,TransactionData!$M$2:$M$7396)</f>
        <v>5.5</v>
      </c>
    </row>
    <row r="4699" spans="15:16" x14ac:dyDescent="0.35">
      <c r="O4699">
        <v>292122</v>
      </c>
      <c r="P4699" s="10">
        <f>SUMIF(TransactionData!$A$2:$A$7396,TransactionAnalysis!O4699,TransactionData!$M$2:$M$7396)</f>
        <v>4.75</v>
      </c>
    </row>
    <row r="4700" spans="15:16" x14ac:dyDescent="0.35">
      <c r="O4700">
        <v>292121</v>
      </c>
      <c r="P4700" s="10">
        <f>SUMIF(TransactionData!$A$2:$A$7396,TransactionAnalysis!O4700,TransactionData!$M$2:$M$7396)</f>
        <v>5.5</v>
      </c>
    </row>
    <row r="4701" spans="15:16" x14ac:dyDescent="0.35">
      <c r="O4701">
        <v>292120</v>
      </c>
      <c r="P4701" s="10">
        <f>SUMIF(TransactionData!$A$2:$A$7396,TransactionAnalysis!O4701,TransactionData!$M$2:$M$7396)</f>
        <v>5.5</v>
      </c>
    </row>
    <row r="4702" spans="15:16" x14ac:dyDescent="0.35">
      <c r="O4702">
        <v>292119</v>
      </c>
      <c r="P4702" s="10">
        <f>SUMIF(TransactionData!$A$2:$A$7396,TransactionAnalysis!O4702,TransactionData!$M$2:$M$7396)</f>
        <v>4.25</v>
      </c>
    </row>
    <row r="4703" spans="15:16" x14ac:dyDescent="0.35">
      <c r="O4703">
        <v>292118</v>
      </c>
      <c r="P4703" s="10">
        <f>SUMIF(TransactionData!$A$2:$A$7396,TransactionAnalysis!O4703,TransactionData!$M$2:$M$7396)</f>
        <v>9.5</v>
      </c>
    </row>
    <row r="4704" spans="15:16" x14ac:dyDescent="0.35">
      <c r="O4704">
        <v>292117</v>
      </c>
      <c r="P4704" s="10">
        <f>SUMIF(TransactionData!$A$2:$A$7396,TransactionAnalysis!O4704,TransactionData!$M$2:$M$7396)</f>
        <v>3.5</v>
      </c>
    </row>
    <row r="4705" spans="15:16" x14ac:dyDescent="0.35">
      <c r="O4705">
        <v>292116</v>
      </c>
      <c r="P4705" s="10">
        <f>SUMIF(TransactionData!$A$2:$A$7396,TransactionAnalysis!O4705,TransactionData!$M$2:$M$7396)</f>
        <v>3</v>
      </c>
    </row>
    <row r="4706" spans="15:16" x14ac:dyDescent="0.35">
      <c r="O4706">
        <v>292115</v>
      </c>
      <c r="P4706" s="10">
        <f>SUMIF(TransactionData!$A$2:$A$7396,TransactionAnalysis!O4706,TransactionData!$M$2:$M$7396)</f>
        <v>9.5</v>
      </c>
    </row>
    <row r="4707" spans="15:16" x14ac:dyDescent="0.35">
      <c r="O4707">
        <v>292114</v>
      </c>
      <c r="P4707" s="10">
        <f>SUMIF(TransactionData!$A$2:$A$7396,TransactionAnalysis!O4707,TransactionData!$M$2:$M$7396)</f>
        <v>4.75</v>
      </c>
    </row>
    <row r="4708" spans="15:16" x14ac:dyDescent="0.35">
      <c r="O4708">
        <v>292113</v>
      </c>
      <c r="P4708" s="10">
        <f>SUMIF(TransactionData!$A$2:$A$7396,TransactionAnalysis!O4708,TransactionData!$M$2:$M$7396)</f>
        <v>3</v>
      </c>
    </row>
    <row r="4709" spans="15:16" x14ac:dyDescent="0.35">
      <c r="O4709">
        <v>292112</v>
      </c>
      <c r="P4709" s="10">
        <f>SUMIF(TransactionData!$A$2:$A$7396,TransactionAnalysis!O4709,TransactionData!$M$2:$M$7396)</f>
        <v>3.5</v>
      </c>
    </row>
    <row r="4710" spans="15:16" x14ac:dyDescent="0.35">
      <c r="O4710">
        <v>292111</v>
      </c>
      <c r="P4710" s="10">
        <f>SUMIF(TransactionData!$A$2:$A$7396,TransactionAnalysis!O4710,TransactionData!$M$2:$M$7396)</f>
        <v>5.5</v>
      </c>
    </row>
    <row r="4711" spans="15:16" x14ac:dyDescent="0.35">
      <c r="O4711">
        <v>292110</v>
      </c>
      <c r="P4711" s="10">
        <f>SUMIF(TransactionData!$A$2:$A$7396,TransactionAnalysis!O4711,TransactionData!$M$2:$M$7396)</f>
        <v>5.5</v>
      </c>
    </row>
    <row r="4712" spans="15:16" x14ac:dyDescent="0.35">
      <c r="O4712">
        <v>292109</v>
      </c>
      <c r="P4712" s="10">
        <f>SUMIF(TransactionData!$A$2:$A$7396,TransactionAnalysis!O4712,TransactionData!$M$2:$M$7396)</f>
        <v>17.5</v>
      </c>
    </row>
    <row r="4713" spans="15:16" x14ac:dyDescent="0.35">
      <c r="O4713">
        <v>292108</v>
      </c>
      <c r="P4713" s="10">
        <f>SUMIF(TransactionData!$A$2:$A$7396,TransactionAnalysis!O4713,TransactionData!$M$2:$M$7396)</f>
        <v>6</v>
      </c>
    </row>
    <row r="4714" spans="15:16" x14ac:dyDescent="0.35">
      <c r="O4714">
        <v>292107</v>
      </c>
      <c r="P4714" s="10">
        <f>SUMIF(TransactionData!$A$2:$A$7396,TransactionAnalysis!O4714,TransactionData!$M$2:$M$7396)</f>
        <v>4.25</v>
      </c>
    </row>
    <row r="4715" spans="15:16" x14ac:dyDescent="0.35">
      <c r="O4715">
        <v>292106</v>
      </c>
      <c r="P4715" s="10">
        <f>SUMIF(TransactionData!$A$2:$A$7396,TransactionAnalysis!O4715,TransactionData!$M$2:$M$7396)</f>
        <v>4.75</v>
      </c>
    </row>
    <row r="4716" spans="15:16" x14ac:dyDescent="0.35">
      <c r="O4716">
        <v>292105</v>
      </c>
      <c r="P4716" s="10">
        <f>SUMIF(TransactionData!$A$2:$A$7396,TransactionAnalysis!O4716,TransactionData!$M$2:$M$7396)</f>
        <v>3.5</v>
      </c>
    </row>
    <row r="4717" spans="15:16" x14ac:dyDescent="0.35">
      <c r="O4717">
        <v>292104</v>
      </c>
      <c r="P4717" s="10">
        <f>SUMIF(TransactionData!$A$2:$A$7396,TransactionAnalysis!O4717,TransactionData!$M$2:$M$7396)</f>
        <v>9.5</v>
      </c>
    </row>
    <row r="4718" spans="15:16" x14ac:dyDescent="0.35">
      <c r="O4718">
        <v>292103</v>
      </c>
      <c r="P4718" s="10">
        <f>SUMIF(TransactionData!$A$2:$A$7396,TransactionAnalysis!O4718,TransactionData!$M$2:$M$7396)</f>
        <v>4.75</v>
      </c>
    </row>
    <row r="4719" spans="15:16" x14ac:dyDescent="0.35">
      <c r="O4719">
        <v>292102</v>
      </c>
      <c r="P4719" s="10">
        <f>SUMIF(TransactionData!$A$2:$A$7396,TransactionAnalysis!O4719,TransactionData!$M$2:$M$7396)</f>
        <v>9.5</v>
      </c>
    </row>
    <row r="4720" spans="15:16" x14ac:dyDescent="0.35">
      <c r="O4720">
        <v>292101</v>
      </c>
      <c r="P4720" s="10">
        <f>SUMIF(TransactionData!$A$2:$A$7396,TransactionAnalysis!O4720,TransactionData!$M$2:$M$7396)</f>
        <v>5.75</v>
      </c>
    </row>
    <row r="4721" spans="15:16" x14ac:dyDescent="0.35">
      <c r="O4721">
        <v>292100</v>
      </c>
      <c r="P4721" s="10">
        <f>SUMIF(TransactionData!$A$2:$A$7396,TransactionAnalysis!O4721,TransactionData!$M$2:$M$7396)</f>
        <v>9.5</v>
      </c>
    </row>
    <row r="4722" spans="15:16" x14ac:dyDescent="0.35">
      <c r="O4722">
        <v>292099</v>
      </c>
      <c r="P4722" s="10">
        <f>SUMIF(TransactionData!$A$2:$A$7396,TransactionAnalysis!O4722,TransactionData!$M$2:$M$7396)</f>
        <v>4.75</v>
      </c>
    </row>
    <row r="4723" spans="15:16" x14ac:dyDescent="0.35">
      <c r="O4723">
        <v>292098</v>
      </c>
      <c r="P4723" s="10">
        <f>SUMIF(TransactionData!$A$2:$A$7396,TransactionAnalysis!O4723,TransactionData!$M$2:$M$7396)</f>
        <v>5.75</v>
      </c>
    </row>
    <row r="4724" spans="15:16" x14ac:dyDescent="0.35">
      <c r="O4724">
        <v>292097</v>
      </c>
      <c r="P4724" s="10">
        <f>SUMIF(TransactionData!$A$2:$A$7396,TransactionAnalysis!O4724,TransactionData!$M$2:$M$7396)</f>
        <v>12.5</v>
      </c>
    </row>
    <row r="4725" spans="15:16" x14ac:dyDescent="0.35">
      <c r="O4725">
        <v>292096</v>
      </c>
      <c r="P4725" s="10">
        <f>SUMIF(TransactionData!$A$2:$A$7396,TransactionAnalysis!O4725,TransactionData!$M$2:$M$7396)</f>
        <v>4.25</v>
      </c>
    </row>
    <row r="4726" spans="15:16" x14ac:dyDescent="0.35">
      <c r="O4726">
        <v>292095</v>
      </c>
      <c r="P4726" s="10">
        <f>SUMIF(TransactionData!$A$2:$A$7396,TransactionAnalysis!O4726,TransactionData!$M$2:$M$7396)</f>
        <v>4.75</v>
      </c>
    </row>
    <row r="4727" spans="15:16" x14ac:dyDescent="0.35">
      <c r="O4727">
        <v>292094</v>
      </c>
      <c r="P4727" s="10">
        <f>SUMIF(TransactionData!$A$2:$A$7396,TransactionAnalysis!O4727,TransactionData!$M$2:$M$7396)</f>
        <v>7</v>
      </c>
    </row>
    <row r="4728" spans="15:16" x14ac:dyDescent="0.35">
      <c r="O4728">
        <v>292092</v>
      </c>
      <c r="P4728" s="10">
        <f>SUMIF(TransactionData!$A$2:$A$7396,TransactionAnalysis!O4728,TransactionData!$M$2:$M$7396)</f>
        <v>4.75</v>
      </c>
    </row>
    <row r="4729" spans="15:16" x14ac:dyDescent="0.35">
      <c r="O4729">
        <v>292090</v>
      </c>
      <c r="P4729" s="10">
        <f>SUMIF(TransactionData!$A$2:$A$7396,TransactionAnalysis!O4729,TransactionData!$M$2:$M$7396)</f>
        <v>4.75</v>
      </c>
    </row>
    <row r="4730" spans="15:16" x14ac:dyDescent="0.35">
      <c r="O4730">
        <v>292089</v>
      </c>
      <c r="P4730" s="10">
        <f>SUMIF(TransactionData!$A$2:$A$7396,TransactionAnalysis!O4730,TransactionData!$M$2:$M$7396)</f>
        <v>4.75</v>
      </c>
    </row>
    <row r="4731" spans="15:16" x14ac:dyDescent="0.35">
      <c r="O4731">
        <v>292088</v>
      </c>
      <c r="P4731" s="10">
        <f>SUMIF(TransactionData!$A$2:$A$7396,TransactionAnalysis!O4731,TransactionData!$M$2:$M$7396)</f>
        <v>5.5</v>
      </c>
    </row>
    <row r="4732" spans="15:16" x14ac:dyDescent="0.35">
      <c r="O4732">
        <v>292087</v>
      </c>
      <c r="P4732" s="10">
        <f>SUMIF(TransactionData!$A$2:$A$7396,TransactionAnalysis!O4732,TransactionData!$M$2:$M$7396)</f>
        <v>7.75</v>
      </c>
    </row>
    <row r="4733" spans="15:16" x14ac:dyDescent="0.35">
      <c r="O4733">
        <v>292086</v>
      </c>
      <c r="P4733" s="10">
        <f>SUMIF(TransactionData!$A$2:$A$7396,TransactionAnalysis!O4733,TransactionData!$M$2:$M$7396)</f>
        <v>2.25</v>
      </c>
    </row>
    <row r="4734" spans="15:16" x14ac:dyDescent="0.35">
      <c r="O4734">
        <v>292085</v>
      </c>
      <c r="P4734" s="10">
        <f>SUMIF(TransactionData!$A$2:$A$7396,TransactionAnalysis!O4734,TransactionData!$M$2:$M$7396)</f>
        <v>4.75</v>
      </c>
    </row>
    <row r="4735" spans="15:16" x14ac:dyDescent="0.35">
      <c r="O4735">
        <v>292084</v>
      </c>
      <c r="P4735" s="10">
        <f>SUMIF(TransactionData!$A$2:$A$7396,TransactionAnalysis!O4735,TransactionData!$M$2:$M$7396)</f>
        <v>3.5</v>
      </c>
    </row>
    <row r="4736" spans="15:16" x14ac:dyDescent="0.35">
      <c r="O4736">
        <v>292083</v>
      </c>
      <c r="P4736" s="10">
        <f>SUMIF(TransactionData!$A$2:$A$7396,TransactionAnalysis!O4736,TransactionData!$M$2:$M$7396)</f>
        <v>19.7</v>
      </c>
    </row>
    <row r="4737" spans="15:16" x14ac:dyDescent="0.35">
      <c r="O4737">
        <v>292082</v>
      </c>
      <c r="P4737" s="10">
        <f>SUMIF(TransactionData!$A$2:$A$7396,TransactionAnalysis!O4737,TransactionData!$M$2:$M$7396)</f>
        <v>5.75</v>
      </c>
    </row>
    <row r="4738" spans="15:16" x14ac:dyDescent="0.35">
      <c r="O4738">
        <v>292081</v>
      </c>
      <c r="P4738" s="10">
        <f>SUMIF(TransactionData!$A$2:$A$7396,TransactionAnalysis!O4738,TransactionData!$M$2:$M$7396)</f>
        <v>14.95</v>
      </c>
    </row>
    <row r="4739" spans="15:16" x14ac:dyDescent="0.35">
      <c r="O4739">
        <v>292080</v>
      </c>
      <c r="P4739" s="10">
        <f>SUMIF(TransactionData!$A$2:$A$7396,TransactionAnalysis!O4739,TransactionData!$M$2:$M$7396)</f>
        <v>13.25</v>
      </c>
    </row>
    <row r="4740" spans="15:16" x14ac:dyDescent="0.35">
      <c r="O4740">
        <v>292079</v>
      </c>
      <c r="P4740" s="10">
        <f>SUMIF(TransactionData!$A$2:$A$7396,TransactionAnalysis!O4740,TransactionData!$M$2:$M$7396)</f>
        <v>14.25</v>
      </c>
    </row>
    <row r="4741" spans="15:16" x14ac:dyDescent="0.35">
      <c r="O4741">
        <v>292078</v>
      </c>
      <c r="P4741" s="10">
        <f>SUMIF(TransactionData!$A$2:$A$7396,TransactionAnalysis!O4741,TransactionData!$M$2:$M$7396)</f>
        <v>1.25</v>
      </c>
    </row>
    <row r="4742" spans="15:16" x14ac:dyDescent="0.35">
      <c r="O4742">
        <v>292077</v>
      </c>
      <c r="P4742" s="10">
        <f>SUMIF(TransactionData!$A$2:$A$7396,TransactionAnalysis!O4742,TransactionData!$M$2:$M$7396)</f>
        <v>4.25</v>
      </c>
    </row>
    <row r="4743" spans="15:16" x14ac:dyDescent="0.35">
      <c r="O4743">
        <v>292075</v>
      </c>
      <c r="P4743" s="10">
        <f>SUMIF(TransactionData!$A$2:$A$7396,TransactionAnalysis!O4743,TransactionData!$M$2:$M$7396)</f>
        <v>9.5</v>
      </c>
    </row>
    <row r="4744" spans="15:16" x14ac:dyDescent="0.35">
      <c r="O4744">
        <v>292074</v>
      </c>
      <c r="P4744" s="10">
        <f>SUMIF(TransactionData!$A$2:$A$7396,TransactionAnalysis!O4744,TransactionData!$M$2:$M$7396)</f>
        <v>3</v>
      </c>
    </row>
    <row r="4745" spans="15:16" x14ac:dyDescent="0.35">
      <c r="O4745">
        <v>292072</v>
      </c>
      <c r="P4745" s="10">
        <f>SUMIF(TransactionData!$A$2:$A$7396,TransactionAnalysis!O4745,TransactionData!$M$2:$M$7396)</f>
        <v>3.5</v>
      </c>
    </row>
    <row r="4746" spans="15:16" x14ac:dyDescent="0.35">
      <c r="O4746">
        <v>292071</v>
      </c>
      <c r="P4746" s="10">
        <f>SUMIF(TransactionData!$A$2:$A$7396,TransactionAnalysis!O4746,TransactionData!$M$2:$M$7396)</f>
        <v>7</v>
      </c>
    </row>
    <row r="4747" spans="15:16" x14ac:dyDescent="0.35">
      <c r="O4747">
        <v>292070</v>
      </c>
      <c r="P4747" s="10">
        <f>SUMIF(TransactionData!$A$2:$A$7396,TransactionAnalysis!O4747,TransactionData!$M$2:$M$7396)</f>
        <v>4.25</v>
      </c>
    </row>
    <row r="4748" spans="15:16" x14ac:dyDescent="0.35">
      <c r="O4748">
        <v>292069</v>
      </c>
      <c r="P4748" s="10">
        <f>SUMIF(TransactionData!$A$2:$A$7396,TransactionAnalysis!O4748,TransactionData!$M$2:$M$7396)</f>
        <v>5.5</v>
      </c>
    </row>
    <row r="4749" spans="15:16" x14ac:dyDescent="0.35">
      <c r="O4749">
        <v>292066</v>
      </c>
      <c r="P4749" s="10">
        <f>SUMIF(TransactionData!$A$2:$A$7396,TransactionAnalysis!O4749,TransactionData!$M$2:$M$7396)</f>
        <v>2.5</v>
      </c>
    </row>
    <row r="4750" spans="15:16" x14ac:dyDescent="0.35">
      <c r="O4750">
        <v>292064</v>
      </c>
      <c r="P4750" s="10">
        <f>SUMIF(TransactionData!$A$2:$A$7396,TransactionAnalysis!O4750,TransactionData!$M$2:$M$7396)</f>
        <v>3.75</v>
      </c>
    </row>
    <row r="4751" spans="15:16" x14ac:dyDescent="0.35">
      <c r="O4751">
        <v>292063</v>
      </c>
      <c r="P4751" s="10">
        <f>SUMIF(TransactionData!$A$2:$A$7396,TransactionAnalysis!O4751,TransactionData!$M$2:$M$7396)</f>
        <v>1.25</v>
      </c>
    </row>
    <row r="4752" spans="15:16" x14ac:dyDescent="0.35">
      <c r="O4752">
        <v>292062</v>
      </c>
      <c r="P4752" s="10">
        <f>SUMIF(TransactionData!$A$2:$A$7396,TransactionAnalysis!O4752,TransactionData!$M$2:$M$7396)</f>
        <v>4.25</v>
      </c>
    </row>
    <row r="4753" spans="15:16" x14ac:dyDescent="0.35">
      <c r="O4753">
        <v>292060</v>
      </c>
      <c r="P4753" s="10">
        <f>SUMIF(TransactionData!$A$2:$A$7396,TransactionAnalysis!O4753,TransactionData!$M$2:$M$7396)</f>
        <v>4.75</v>
      </c>
    </row>
    <row r="4754" spans="15:16" x14ac:dyDescent="0.35">
      <c r="O4754">
        <v>292059</v>
      </c>
      <c r="P4754" s="10">
        <f>SUMIF(TransactionData!$A$2:$A$7396,TransactionAnalysis!O4754,TransactionData!$M$2:$M$7396)</f>
        <v>4.75</v>
      </c>
    </row>
    <row r="4755" spans="15:16" x14ac:dyDescent="0.35">
      <c r="O4755">
        <v>292058</v>
      </c>
      <c r="P4755" s="10">
        <f>SUMIF(TransactionData!$A$2:$A$7396,TransactionAnalysis!O4755,TransactionData!$M$2:$M$7396)</f>
        <v>3.5</v>
      </c>
    </row>
    <row r="4756" spans="15:16" x14ac:dyDescent="0.35">
      <c r="O4756">
        <v>292057</v>
      </c>
      <c r="P4756" s="10">
        <f>SUMIF(TransactionData!$A$2:$A$7396,TransactionAnalysis!O4756,TransactionData!$M$2:$M$7396)</f>
        <v>9.75</v>
      </c>
    </row>
    <row r="4757" spans="15:16" x14ac:dyDescent="0.35">
      <c r="O4757">
        <v>292056</v>
      </c>
      <c r="P4757" s="10">
        <f>SUMIF(TransactionData!$A$2:$A$7396,TransactionAnalysis!O4757,TransactionData!$M$2:$M$7396)</f>
        <v>3.75</v>
      </c>
    </row>
    <row r="4758" spans="15:16" x14ac:dyDescent="0.35">
      <c r="O4758">
        <v>292055</v>
      </c>
      <c r="P4758" s="10">
        <f>SUMIF(TransactionData!$A$2:$A$7396,TransactionAnalysis!O4758,TransactionData!$M$2:$M$7396)</f>
        <v>9.25</v>
      </c>
    </row>
    <row r="4759" spans="15:16" x14ac:dyDescent="0.35">
      <c r="O4759">
        <v>292054</v>
      </c>
      <c r="P4759" s="10">
        <f>SUMIF(TransactionData!$A$2:$A$7396,TransactionAnalysis!O4759,TransactionData!$M$2:$M$7396)</f>
        <v>11</v>
      </c>
    </row>
    <row r="4760" spans="15:16" x14ac:dyDescent="0.35">
      <c r="O4760">
        <v>292053</v>
      </c>
      <c r="P4760" s="10">
        <f>SUMIF(TransactionData!$A$2:$A$7396,TransactionAnalysis!O4760,TransactionData!$M$2:$M$7396)</f>
        <v>4.25</v>
      </c>
    </row>
    <row r="4761" spans="15:16" x14ac:dyDescent="0.35">
      <c r="O4761">
        <v>292052</v>
      </c>
      <c r="P4761" s="10">
        <f>SUMIF(TransactionData!$A$2:$A$7396,TransactionAnalysis!O4761,TransactionData!$M$2:$M$7396)</f>
        <v>3.5</v>
      </c>
    </row>
    <row r="4762" spans="15:16" x14ac:dyDescent="0.35">
      <c r="O4762">
        <v>292051</v>
      </c>
      <c r="P4762" s="10">
        <f>SUMIF(TransactionData!$A$2:$A$7396,TransactionAnalysis!O4762,TransactionData!$M$2:$M$7396)</f>
        <v>7.75</v>
      </c>
    </row>
    <row r="4763" spans="15:16" x14ac:dyDescent="0.35">
      <c r="O4763">
        <v>292050</v>
      </c>
      <c r="P4763" s="10">
        <f>SUMIF(TransactionData!$A$2:$A$7396,TransactionAnalysis!O4763,TransactionData!$M$2:$M$7396)</f>
        <v>7</v>
      </c>
    </row>
    <row r="4764" spans="15:16" x14ac:dyDescent="0.35">
      <c r="O4764">
        <v>292049</v>
      </c>
      <c r="P4764" s="10">
        <f>SUMIF(TransactionData!$A$2:$A$7396,TransactionAnalysis!O4764,TransactionData!$M$2:$M$7396)</f>
        <v>3.5</v>
      </c>
    </row>
    <row r="4765" spans="15:16" x14ac:dyDescent="0.35">
      <c r="O4765">
        <v>292048</v>
      </c>
      <c r="P4765" s="10">
        <f>SUMIF(TransactionData!$A$2:$A$7396,TransactionAnalysis!O4765,TransactionData!$M$2:$M$7396)</f>
        <v>4.75</v>
      </c>
    </row>
    <row r="4766" spans="15:16" x14ac:dyDescent="0.35">
      <c r="O4766">
        <v>292047</v>
      </c>
      <c r="P4766" s="10">
        <f>SUMIF(TransactionData!$A$2:$A$7396,TransactionAnalysis!O4766,TransactionData!$M$2:$M$7396)</f>
        <v>3.5</v>
      </c>
    </row>
    <row r="4767" spans="15:16" x14ac:dyDescent="0.35">
      <c r="O4767">
        <v>292045</v>
      </c>
      <c r="P4767" s="10">
        <f>SUMIF(TransactionData!$A$2:$A$7396,TransactionAnalysis!O4767,TransactionData!$M$2:$M$7396)</f>
        <v>3</v>
      </c>
    </row>
    <row r="4768" spans="15:16" x14ac:dyDescent="0.35">
      <c r="O4768">
        <v>292044</v>
      </c>
      <c r="P4768" s="10">
        <f>SUMIF(TransactionData!$A$2:$A$7396,TransactionAnalysis!O4768,TransactionData!$M$2:$M$7396)</f>
        <v>12.5</v>
      </c>
    </row>
    <row r="4769" spans="15:16" x14ac:dyDescent="0.35">
      <c r="O4769">
        <v>292043</v>
      </c>
      <c r="P4769" s="10">
        <f>SUMIF(TransactionData!$A$2:$A$7396,TransactionAnalysis!O4769,TransactionData!$M$2:$M$7396)</f>
        <v>3.5</v>
      </c>
    </row>
    <row r="4770" spans="15:16" x14ac:dyDescent="0.35">
      <c r="O4770">
        <v>292042</v>
      </c>
      <c r="P4770" s="10">
        <f>SUMIF(TransactionData!$A$2:$A$7396,TransactionAnalysis!O4770,TransactionData!$M$2:$M$7396)</f>
        <v>4.25</v>
      </c>
    </row>
    <row r="4771" spans="15:16" x14ac:dyDescent="0.35">
      <c r="O4771">
        <v>292041</v>
      </c>
      <c r="P4771" s="10">
        <f>SUMIF(TransactionData!$A$2:$A$7396,TransactionAnalysis!O4771,TransactionData!$M$2:$M$7396)</f>
        <v>4.25</v>
      </c>
    </row>
    <row r="4772" spans="15:16" x14ac:dyDescent="0.35">
      <c r="O4772">
        <v>292040</v>
      </c>
      <c r="P4772" s="10">
        <f>SUMIF(TransactionData!$A$2:$A$7396,TransactionAnalysis!O4772,TransactionData!$M$2:$M$7396)</f>
        <v>14.25</v>
      </c>
    </row>
    <row r="4773" spans="15:16" x14ac:dyDescent="0.35">
      <c r="O4773">
        <v>292039</v>
      </c>
      <c r="P4773" s="10">
        <f>SUMIF(TransactionData!$A$2:$A$7396,TransactionAnalysis!O4773,TransactionData!$M$2:$M$7396)</f>
        <v>8.5</v>
      </c>
    </row>
    <row r="4774" spans="15:16" x14ac:dyDescent="0.35">
      <c r="O4774">
        <v>292038</v>
      </c>
      <c r="P4774" s="10">
        <f>SUMIF(TransactionData!$A$2:$A$7396,TransactionAnalysis!O4774,TransactionData!$M$2:$M$7396)</f>
        <v>4.25</v>
      </c>
    </row>
    <row r="4775" spans="15:16" x14ac:dyDescent="0.35">
      <c r="O4775">
        <v>292037</v>
      </c>
      <c r="P4775" s="10">
        <f>SUMIF(TransactionData!$A$2:$A$7396,TransactionAnalysis!O4775,TransactionData!$M$2:$M$7396)</f>
        <v>4.25</v>
      </c>
    </row>
    <row r="4776" spans="15:16" x14ac:dyDescent="0.35">
      <c r="O4776">
        <v>292036</v>
      </c>
      <c r="P4776" s="10">
        <f>SUMIF(TransactionData!$A$2:$A$7396,TransactionAnalysis!O4776,TransactionData!$M$2:$M$7396)</f>
        <v>6</v>
      </c>
    </row>
    <row r="4777" spans="15:16" x14ac:dyDescent="0.35">
      <c r="O4777">
        <v>292035</v>
      </c>
      <c r="P4777" s="10">
        <f>SUMIF(TransactionData!$A$2:$A$7396,TransactionAnalysis!O4777,TransactionData!$M$2:$M$7396)</f>
        <v>5.5</v>
      </c>
    </row>
    <row r="4778" spans="15:16" x14ac:dyDescent="0.35">
      <c r="O4778">
        <v>292034</v>
      </c>
      <c r="P4778" s="10">
        <f>SUMIF(TransactionData!$A$2:$A$7396,TransactionAnalysis!O4778,TransactionData!$M$2:$M$7396)</f>
        <v>4.75</v>
      </c>
    </row>
    <row r="4779" spans="15:16" x14ac:dyDescent="0.35">
      <c r="O4779">
        <v>292031</v>
      </c>
      <c r="P4779" s="10">
        <f>SUMIF(TransactionData!$A$2:$A$7396,TransactionAnalysis!O4779,TransactionData!$M$2:$M$7396)</f>
        <v>3.5</v>
      </c>
    </row>
    <row r="4780" spans="15:16" x14ac:dyDescent="0.35">
      <c r="O4780">
        <v>292030</v>
      </c>
      <c r="P4780" s="10">
        <f>SUMIF(TransactionData!$A$2:$A$7396,TransactionAnalysis!O4780,TransactionData!$M$2:$M$7396)</f>
        <v>11.25</v>
      </c>
    </row>
    <row r="4781" spans="15:16" x14ac:dyDescent="0.35">
      <c r="O4781">
        <v>292029</v>
      </c>
      <c r="P4781" s="10">
        <f>SUMIF(TransactionData!$A$2:$A$7396,TransactionAnalysis!O4781,TransactionData!$M$2:$M$7396)</f>
        <v>3.5</v>
      </c>
    </row>
    <row r="4782" spans="15:16" x14ac:dyDescent="0.35">
      <c r="O4782">
        <v>292026</v>
      </c>
      <c r="P4782" s="10">
        <f>SUMIF(TransactionData!$A$2:$A$7396,TransactionAnalysis!O4782,TransactionData!$M$2:$M$7396)</f>
        <v>8.5</v>
      </c>
    </row>
    <row r="4783" spans="15:16" x14ac:dyDescent="0.35">
      <c r="O4783">
        <v>292024</v>
      </c>
      <c r="P4783" s="10">
        <f>SUMIF(TransactionData!$A$2:$A$7396,TransactionAnalysis!O4783,TransactionData!$M$2:$M$7396)</f>
        <v>5</v>
      </c>
    </row>
    <row r="4784" spans="15:16" x14ac:dyDescent="0.35">
      <c r="O4784">
        <v>292023</v>
      </c>
      <c r="P4784" s="10">
        <f>SUMIF(TransactionData!$A$2:$A$7396,TransactionAnalysis!O4784,TransactionData!$M$2:$M$7396)</f>
        <v>19.7</v>
      </c>
    </row>
    <row r="4785" spans="15:16" x14ac:dyDescent="0.35">
      <c r="O4785">
        <v>292022</v>
      </c>
      <c r="P4785" s="10">
        <f>SUMIF(TransactionData!$A$2:$A$7396,TransactionAnalysis!O4785,TransactionData!$M$2:$M$7396)</f>
        <v>4.75</v>
      </c>
    </row>
    <row r="4786" spans="15:16" x14ac:dyDescent="0.35">
      <c r="O4786">
        <v>292021</v>
      </c>
      <c r="P4786" s="10">
        <f>SUMIF(TransactionData!$A$2:$A$7396,TransactionAnalysis!O4786,TransactionData!$M$2:$M$7396)</f>
        <v>3.5</v>
      </c>
    </row>
    <row r="4787" spans="15:16" x14ac:dyDescent="0.35">
      <c r="O4787">
        <v>292018</v>
      </c>
      <c r="P4787" s="10">
        <f>SUMIF(TransactionData!$A$2:$A$7396,TransactionAnalysis!O4787,TransactionData!$M$2:$M$7396)</f>
        <v>5</v>
      </c>
    </row>
    <row r="4788" spans="15:16" x14ac:dyDescent="0.35">
      <c r="O4788">
        <v>292017</v>
      </c>
      <c r="P4788" s="10">
        <f>SUMIF(TransactionData!$A$2:$A$7396,TransactionAnalysis!O4788,TransactionData!$M$2:$M$7396)</f>
        <v>4.25</v>
      </c>
    </row>
    <row r="4789" spans="15:16" x14ac:dyDescent="0.35">
      <c r="O4789">
        <v>292016</v>
      </c>
      <c r="P4789" s="10">
        <f>SUMIF(TransactionData!$A$2:$A$7396,TransactionAnalysis!O4789,TransactionData!$M$2:$M$7396)</f>
        <v>1</v>
      </c>
    </row>
    <row r="4790" spans="15:16" x14ac:dyDescent="0.35">
      <c r="O4790">
        <v>292015</v>
      </c>
      <c r="P4790" s="10">
        <f>SUMIF(TransactionData!$A$2:$A$7396,TransactionAnalysis!O4790,TransactionData!$M$2:$M$7396)</f>
        <v>10</v>
      </c>
    </row>
    <row r="4791" spans="15:16" x14ac:dyDescent="0.35">
      <c r="O4791">
        <v>292013</v>
      </c>
      <c r="P4791" s="10">
        <f>SUMIF(TransactionData!$A$2:$A$7396,TransactionAnalysis!O4791,TransactionData!$M$2:$M$7396)</f>
        <v>2.25</v>
      </c>
    </row>
    <row r="4792" spans="15:16" x14ac:dyDescent="0.35">
      <c r="O4792">
        <v>292009</v>
      </c>
      <c r="P4792" s="10">
        <f>SUMIF(TransactionData!$A$2:$A$7396,TransactionAnalysis!O4792,TransactionData!$M$2:$M$7396)</f>
        <v>3.5</v>
      </c>
    </row>
    <row r="4793" spans="15:16" x14ac:dyDescent="0.35">
      <c r="O4793">
        <v>292008</v>
      </c>
      <c r="P4793" s="10">
        <f>SUMIF(TransactionData!$A$2:$A$7396,TransactionAnalysis!O4793,TransactionData!$M$2:$M$7396)</f>
        <v>3.5</v>
      </c>
    </row>
    <row r="4794" spans="15:16" x14ac:dyDescent="0.35">
      <c r="O4794">
        <v>292007</v>
      </c>
      <c r="P4794" s="10">
        <f>SUMIF(TransactionData!$A$2:$A$7396,TransactionAnalysis!O4794,TransactionData!$M$2:$M$7396)</f>
        <v>2</v>
      </c>
    </row>
    <row r="4795" spans="15:16" x14ac:dyDescent="0.35">
      <c r="O4795">
        <v>292006</v>
      </c>
      <c r="P4795" s="10">
        <f>SUMIF(TransactionData!$A$2:$A$7396,TransactionAnalysis!O4795,TransactionData!$M$2:$M$7396)</f>
        <v>2.75</v>
      </c>
    </row>
    <row r="4796" spans="15:16" x14ac:dyDescent="0.35">
      <c r="O4796">
        <v>292005</v>
      </c>
      <c r="P4796" s="10">
        <f>SUMIF(TransactionData!$A$2:$A$7396,TransactionAnalysis!O4796,TransactionData!$M$2:$M$7396)</f>
        <v>3</v>
      </c>
    </row>
    <row r="4797" spans="15:16" x14ac:dyDescent="0.35">
      <c r="O4797">
        <v>292004</v>
      </c>
      <c r="P4797" s="10">
        <f>SUMIF(TransactionData!$A$2:$A$7396,TransactionAnalysis!O4797,TransactionData!$M$2:$M$7396)</f>
        <v>3</v>
      </c>
    </row>
    <row r="4798" spans="15:16" x14ac:dyDescent="0.35">
      <c r="O4798">
        <v>292003</v>
      </c>
      <c r="P4798" s="10">
        <f>SUMIF(TransactionData!$A$2:$A$7396,TransactionAnalysis!O4798,TransactionData!$M$2:$M$7396)</f>
        <v>5.75</v>
      </c>
    </row>
    <row r="4799" spans="15:16" x14ac:dyDescent="0.35">
      <c r="O4799">
        <v>292002</v>
      </c>
      <c r="P4799" s="10">
        <f>SUMIF(TransactionData!$A$2:$A$7396,TransactionAnalysis!O4799,TransactionData!$M$2:$M$7396)</f>
        <v>10</v>
      </c>
    </row>
    <row r="4800" spans="15:16" x14ac:dyDescent="0.35">
      <c r="O4800">
        <v>292001</v>
      </c>
      <c r="P4800" s="10">
        <f>SUMIF(TransactionData!$A$2:$A$7396,TransactionAnalysis!O4800,TransactionData!$M$2:$M$7396)</f>
        <v>2.75</v>
      </c>
    </row>
    <row r="4801" spans="15:16" x14ac:dyDescent="0.35">
      <c r="O4801">
        <v>292000</v>
      </c>
      <c r="P4801" s="10">
        <f>SUMIF(TransactionData!$A$2:$A$7396,TransactionAnalysis!O4801,TransactionData!$M$2:$M$7396)</f>
        <v>2</v>
      </c>
    </row>
    <row r="4802" spans="15:16" x14ac:dyDescent="0.35">
      <c r="O4802">
        <v>291999</v>
      </c>
      <c r="P4802" s="10">
        <f>SUMIF(TransactionData!$A$2:$A$7396,TransactionAnalysis!O4802,TransactionData!$M$2:$M$7396)</f>
        <v>3</v>
      </c>
    </row>
    <row r="4803" spans="15:16" x14ac:dyDescent="0.35">
      <c r="O4803">
        <v>291998</v>
      </c>
      <c r="P4803" s="10">
        <f>SUMIF(TransactionData!$A$2:$A$7396,TransactionAnalysis!O4803,TransactionData!$M$2:$M$7396)</f>
        <v>5.25</v>
      </c>
    </row>
    <row r="4804" spans="15:16" x14ac:dyDescent="0.35">
      <c r="O4804">
        <v>291997</v>
      </c>
      <c r="P4804" s="10">
        <f>SUMIF(TransactionData!$A$2:$A$7396,TransactionAnalysis!O4804,TransactionData!$M$2:$M$7396)</f>
        <v>6.75</v>
      </c>
    </row>
    <row r="4805" spans="15:16" x14ac:dyDescent="0.35">
      <c r="O4805">
        <v>291996</v>
      </c>
      <c r="P4805" s="10">
        <f>SUMIF(TransactionData!$A$2:$A$7396,TransactionAnalysis!O4805,TransactionData!$M$2:$M$7396)</f>
        <v>2.75</v>
      </c>
    </row>
    <row r="4806" spans="15:16" x14ac:dyDescent="0.35">
      <c r="O4806">
        <v>291995</v>
      </c>
      <c r="P4806" s="10">
        <f>SUMIF(TransactionData!$A$2:$A$7396,TransactionAnalysis!O4806,TransactionData!$M$2:$M$7396)</f>
        <v>13.25</v>
      </c>
    </row>
    <row r="4807" spans="15:16" x14ac:dyDescent="0.35">
      <c r="O4807">
        <v>291994</v>
      </c>
      <c r="P4807" s="10">
        <f>SUMIF(TransactionData!$A$2:$A$7396,TransactionAnalysis!O4807,TransactionData!$M$2:$M$7396)</f>
        <v>5.25</v>
      </c>
    </row>
    <row r="4808" spans="15:16" x14ac:dyDescent="0.35">
      <c r="O4808">
        <v>291993</v>
      </c>
      <c r="P4808" s="10">
        <f>SUMIF(TransactionData!$A$2:$A$7396,TransactionAnalysis!O4808,TransactionData!$M$2:$M$7396)</f>
        <v>6.75</v>
      </c>
    </row>
    <row r="4809" spans="15:16" x14ac:dyDescent="0.35">
      <c r="O4809">
        <v>291992</v>
      </c>
      <c r="P4809" s="10">
        <f>SUMIF(TransactionData!$A$2:$A$7396,TransactionAnalysis!O4809,TransactionData!$M$2:$M$7396)</f>
        <v>12</v>
      </c>
    </row>
    <row r="4810" spans="15:16" x14ac:dyDescent="0.35">
      <c r="O4810">
        <v>291991</v>
      </c>
      <c r="P4810" s="10">
        <f>SUMIF(TransactionData!$A$2:$A$7396,TransactionAnalysis!O4810,TransactionData!$M$2:$M$7396)</f>
        <v>5.75</v>
      </c>
    </row>
    <row r="4811" spans="15:16" x14ac:dyDescent="0.35">
      <c r="O4811">
        <v>291990</v>
      </c>
      <c r="P4811" s="10">
        <f>SUMIF(TransactionData!$A$2:$A$7396,TransactionAnalysis!O4811,TransactionData!$M$2:$M$7396)</f>
        <v>5</v>
      </c>
    </row>
    <row r="4812" spans="15:16" x14ac:dyDescent="0.35">
      <c r="O4812">
        <v>291989</v>
      </c>
      <c r="P4812" s="10">
        <f>SUMIF(TransactionData!$A$2:$A$7396,TransactionAnalysis!O4812,TransactionData!$M$2:$M$7396)</f>
        <v>5</v>
      </c>
    </row>
    <row r="4813" spans="15:16" x14ac:dyDescent="0.35">
      <c r="O4813">
        <v>291988</v>
      </c>
      <c r="P4813" s="10">
        <f>SUMIF(TransactionData!$A$2:$A$7396,TransactionAnalysis!O4813,TransactionData!$M$2:$M$7396)</f>
        <v>2.75</v>
      </c>
    </row>
    <row r="4814" spans="15:16" x14ac:dyDescent="0.35">
      <c r="O4814">
        <v>291987</v>
      </c>
      <c r="P4814" s="10">
        <f>SUMIF(TransactionData!$A$2:$A$7396,TransactionAnalysis!O4814,TransactionData!$M$2:$M$7396)</f>
        <v>5.75</v>
      </c>
    </row>
    <row r="4815" spans="15:16" x14ac:dyDescent="0.35">
      <c r="O4815">
        <v>291986</v>
      </c>
      <c r="P4815" s="10">
        <f>SUMIF(TransactionData!$A$2:$A$7396,TransactionAnalysis!O4815,TransactionData!$M$2:$M$7396)</f>
        <v>5.75</v>
      </c>
    </row>
    <row r="4816" spans="15:16" x14ac:dyDescent="0.35">
      <c r="O4816">
        <v>291985</v>
      </c>
      <c r="P4816" s="10">
        <f>SUMIF(TransactionData!$A$2:$A$7396,TransactionAnalysis!O4816,TransactionData!$M$2:$M$7396)</f>
        <v>4.75</v>
      </c>
    </row>
    <row r="4817" spans="15:16" x14ac:dyDescent="0.35">
      <c r="O4817">
        <v>291984</v>
      </c>
      <c r="P4817" s="10">
        <f>SUMIF(TransactionData!$A$2:$A$7396,TransactionAnalysis!O4817,TransactionData!$M$2:$M$7396)</f>
        <v>5.75</v>
      </c>
    </row>
    <row r="4818" spans="15:16" x14ac:dyDescent="0.35">
      <c r="O4818">
        <v>291983</v>
      </c>
      <c r="P4818" s="10">
        <f>SUMIF(TransactionData!$A$2:$A$7396,TransactionAnalysis!O4818,TransactionData!$M$2:$M$7396)</f>
        <v>5.75</v>
      </c>
    </row>
    <row r="4819" spans="15:16" x14ac:dyDescent="0.35">
      <c r="O4819">
        <v>291982</v>
      </c>
      <c r="P4819" s="10">
        <f>SUMIF(TransactionData!$A$2:$A$7396,TransactionAnalysis!O4819,TransactionData!$M$2:$M$7396)</f>
        <v>5.75</v>
      </c>
    </row>
    <row r="4820" spans="15:16" x14ac:dyDescent="0.35">
      <c r="O4820">
        <v>291981</v>
      </c>
      <c r="P4820" s="10">
        <f>SUMIF(TransactionData!$A$2:$A$7396,TransactionAnalysis!O4820,TransactionData!$M$2:$M$7396)</f>
        <v>5.75</v>
      </c>
    </row>
    <row r="4821" spans="15:16" x14ac:dyDescent="0.35">
      <c r="O4821">
        <v>291980</v>
      </c>
      <c r="P4821" s="10">
        <f>SUMIF(TransactionData!$A$2:$A$7396,TransactionAnalysis!O4821,TransactionData!$M$2:$M$7396)</f>
        <v>5</v>
      </c>
    </row>
    <row r="4822" spans="15:16" x14ac:dyDescent="0.35">
      <c r="O4822">
        <v>291979</v>
      </c>
      <c r="P4822" s="10">
        <f>SUMIF(TransactionData!$A$2:$A$7396,TransactionAnalysis!O4822,TransactionData!$M$2:$M$7396)</f>
        <v>5.25</v>
      </c>
    </row>
    <row r="4823" spans="15:16" x14ac:dyDescent="0.35">
      <c r="O4823">
        <v>291978</v>
      </c>
      <c r="P4823" s="10">
        <f>SUMIF(TransactionData!$A$2:$A$7396,TransactionAnalysis!O4823,TransactionData!$M$2:$M$7396)</f>
        <v>4.75</v>
      </c>
    </row>
    <row r="4824" spans="15:16" x14ac:dyDescent="0.35">
      <c r="O4824">
        <v>291977</v>
      </c>
      <c r="P4824" s="10">
        <f>SUMIF(TransactionData!$A$2:$A$7396,TransactionAnalysis!O4824,TransactionData!$M$2:$M$7396)</f>
        <v>5.25</v>
      </c>
    </row>
    <row r="4825" spans="15:16" x14ac:dyDescent="0.35">
      <c r="O4825">
        <v>291976</v>
      </c>
      <c r="P4825" s="10">
        <f>SUMIF(TransactionData!$A$2:$A$7396,TransactionAnalysis!O4825,TransactionData!$M$2:$M$7396)</f>
        <v>3.5</v>
      </c>
    </row>
    <row r="4826" spans="15:16" x14ac:dyDescent="0.35">
      <c r="O4826">
        <v>291975</v>
      </c>
      <c r="P4826" s="10">
        <f>SUMIF(TransactionData!$A$2:$A$7396,TransactionAnalysis!O4826,TransactionData!$M$2:$M$7396)</f>
        <v>2.75</v>
      </c>
    </row>
    <row r="4827" spans="15:16" x14ac:dyDescent="0.35">
      <c r="O4827">
        <v>291974</v>
      </c>
      <c r="P4827" s="10">
        <f>SUMIF(TransactionData!$A$2:$A$7396,TransactionAnalysis!O4827,TransactionData!$M$2:$M$7396)</f>
        <v>5</v>
      </c>
    </row>
    <row r="4828" spans="15:16" x14ac:dyDescent="0.35">
      <c r="O4828">
        <v>291973</v>
      </c>
      <c r="P4828" s="10">
        <f>SUMIF(TransactionData!$A$2:$A$7396,TransactionAnalysis!O4828,TransactionData!$M$2:$M$7396)</f>
        <v>3.75</v>
      </c>
    </row>
    <row r="4829" spans="15:16" x14ac:dyDescent="0.35">
      <c r="O4829">
        <v>291972</v>
      </c>
      <c r="P4829" s="10">
        <f>SUMIF(TransactionData!$A$2:$A$7396,TransactionAnalysis!O4829,TransactionData!$M$2:$M$7396)</f>
        <v>10.5</v>
      </c>
    </row>
    <row r="4830" spans="15:16" x14ac:dyDescent="0.35">
      <c r="O4830">
        <v>291971</v>
      </c>
      <c r="P4830" s="10">
        <f>SUMIF(TransactionData!$A$2:$A$7396,TransactionAnalysis!O4830,TransactionData!$M$2:$M$7396)</f>
        <v>2.75</v>
      </c>
    </row>
    <row r="4831" spans="15:16" x14ac:dyDescent="0.35">
      <c r="O4831">
        <v>291970</v>
      </c>
      <c r="P4831" s="10">
        <f>SUMIF(TransactionData!$A$2:$A$7396,TransactionAnalysis!O4831,TransactionData!$M$2:$M$7396)</f>
        <v>2.75</v>
      </c>
    </row>
    <row r="4832" spans="15:16" x14ac:dyDescent="0.35">
      <c r="O4832">
        <v>291969</v>
      </c>
      <c r="P4832" s="10">
        <f>SUMIF(TransactionData!$A$2:$A$7396,TransactionAnalysis!O4832,TransactionData!$M$2:$M$7396)</f>
        <v>4.75</v>
      </c>
    </row>
    <row r="4833" spans="15:16" x14ac:dyDescent="0.35">
      <c r="O4833">
        <v>291968</v>
      </c>
      <c r="P4833" s="10">
        <f>SUMIF(TransactionData!$A$2:$A$7396,TransactionAnalysis!O4833,TransactionData!$M$2:$M$7396)</f>
        <v>10.5</v>
      </c>
    </row>
    <row r="4834" spans="15:16" x14ac:dyDescent="0.35">
      <c r="O4834">
        <v>291967</v>
      </c>
      <c r="P4834" s="10">
        <f>SUMIF(TransactionData!$A$2:$A$7396,TransactionAnalysis!O4834,TransactionData!$M$2:$M$7396)</f>
        <v>4.75</v>
      </c>
    </row>
    <row r="4835" spans="15:16" x14ac:dyDescent="0.35">
      <c r="O4835">
        <v>291966</v>
      </c>
      <c r="P4835" s="10">
        <f>SUMIF(TransactionData!$A$2:$A$7396,TransactionAnalysis!O4835,TransactionData!$M$2:$M$7396)</f>
        <v>6.75</v>
      </c>
    </row>
    <row r="4836" spans="15:16" x14ac:dyDescent="0.35">
      <c r="O4836">
        <v>292392</v>
      </c>
      <c r="P4836" s="10">
        <f>SUMIF(TransactionData!$A$2:$A$7396,TransactionAnalysis!O4836,TransactionData!$M$2:$M$7396)</f>
        <v>8.25</v>
      </c>
    </row>
    <row r="4837" spans="15:16" x14ac:dyDescent="0.35">
      <c r="O4837">
        <v>292391</v>
      </c>
      <c r="P4837" s="10">
        <f>SUMIF(TransactionData!$A$2:$A$7396,TransactionAnalysis!O4837,TransactionData!$M$2:$M$7396)</f>
        <v>1.25</v>
      </c>
    </row>
    <row r="4838" spans="15:16" x14ac:dyDescent="0.35">
      <c r="O4838">
        <v>292390</v>
      </c>
      <c r="P4838" s="10">
        <f>SUMIF(TransactionData!$A$2:$A$7396,TransactionAnalysis!O4838,TransactionData!$M$2:$M$7396)</f>
        <v>12</v>
      </c>
    </row>
    <row r="4839" spans="15:16" x14ac:dyDescent="0.35">
      <c r="O4839">
        <v>292389</v>
      </c>
      <c r="P4839" s="10">
        <f>SUMIF(TransactionData!$A$2:$A$7396,TransactionAnalysis!O4839,TransactionData!$M$2:$M$7396)</f>
        <v>12.95</v>
      </c>
    </row>
    <row r="4840" spans="15:16" x14ac:dyDescent="0.35">
      <c r="O4840">
        <v>292388</v>
      </c>
      <c r="P4840" s="10">
        <f>SUMIF(TransactionData!$A$2:$A$7396,TransactionAnalysis!O4840,TransactionData!$M$2:$M$7396)</f>
        <v>4.75</v>
      </c>
    </row>
    <row r="4841" spans="15:16" x14ac:dyDescent="0.35">
      <c r="O4841">
        <v>292387</v>
      </c>
      <c r="P4841" s="10">
        <f>SUMIF(TransactionData!$A$2:$A$7396,TransactionAnalysis!O4841,TransactionData!$M$2:$M$7396)</f>
        <v>5.5</v>
      </c>
    </row>
    <row r="4842" spans="15:16" x14ac:dyDescent="0.35">
      <c r="O4842">
        <v>292386</v>
      </c>
      <c r="P4842" s="10">
        <f>SUMIF(TransactionData!$A$2:$A$7396,TransactionAnalysis!O4842,TransactionData!$M$2:$M$7396)</f>
        <v>7.75</v>
      </c>
    </row>
    <row r="4843" spans="15:16" x14ac:dyDescent="0.35">
      <c r="O4843">
        <v>292385</v>
      </c>
      <c r="P4843" s="10">
        <f>SUMIF(TransactionData!$A$2:$A$7396,TransactionAnalysis!O4843,TransactionData!$M$2:$M$7396)</f>
        <v>19.7</v>
      </c>
    </row>
    <row r="4844" spans="15:16" x14ac:dyDescent="0.35">
      <c r="O4844">
        <v>292384</v>
      </c>
      <c r="P4844" s="10">
        <f>SUMIF(TransactionData!$A$2:$A$7396,TransactionAnalysis!O4844,TransactionData!$M$2:$M$7396)</f>
        <v>4.25</v>
      </c>
    </row>
    <row r="4845" spans="15:16" x14ac:dyDescent="0.35">
      <c r="O4845">
        <v>292383</v>
      </c>
      <c r="P4845" s="10">
        <f>SUMIF(TransactionData!$A$2:$A$7396,TransactionAnalysis!O4845,TransactionData!$M$2:$M$7396)</f>
        <v>22.95</v>
      </c>
    </row>
    <row r="4846" spans="15:16" x14ac:dyDescent="0.35">
      <c r="O4846">
        <v>292381</v>
      </c>
      <c r="P4846" s="10">
        <f>SUMIF(TransactionData!$A$2:$A$7396,TransactionAnalysis!O4846,TransactionData!$M$2:$M$7396)</f>
        <v>3.75</v>
      </c>
    </row>
    <row r="4847" spans="15:16" x14ac:dyDescent="0.35">
      <c r="O4847">
        <v>292380</v>
      </c>
      <c r="P4847" s="10">
        <f>SUMIF(TransactionData!$A$2:$A$7396,TransactionAnalysis!O4847,TransactionData!$M$2:$M$7396)</f>
        <v>9.5</v>
      </c>
    </row>
    <row r="4848" spans="15:16" x14ac:dyDescent="0.35">
      <c r="O4848">
        <v>292379</v>
      </c>
      <c r="P4848" s="10">
        <f>SUMIF(TransactionData!$A$2:$A$7396,TransactionAnalysis!O4848,TransactionData!$M$2:$M$7396)</f>
        <v>23.45</v>
      </c>
    </row>
    <row r="4849" spans="15:16" x14ac:dyDescent="0.35">
      <c r="O4849">
        <v>292378</v>
      </c>
      <c r="P4849" s="10">
        <f>SUMIF(TransactionData!$A$2:$A$7396,TransactionAnalysis!O4849,TransactionData!$M$2:$M$7396)</f>
        <v>0.75</v>
      </c>
    </row>
    <row r="4850" spans="15:16" x14ac:dyDescent="0.35">
      <c r="O4850">
        <v>292377</v>
      </c>
      <c r="P4850" s="10">
        <f>SUMIF(TransactionData!$A$2:$A$7396,TransactionAnalysis!O4850,TransactionData!$M$2:$M$7396)</f>
        <v>14.95</v>
      </c>
    </row>
    <row r="4851" spans="15:16" x14ac:dyDescent="0.35">
      <c r="O4851">
        <v>292376</v>
      </c>
      <c r="P4851" s="10">
        <f>SUMIF(TransactionData!$A$2:$A$7396,TransactionAnalysis!O4851,TransactionData!$M$2:$M$7396)</f>
        <v>9.25</v>
      </c>
    </row>
    <row r="4852" spans="15:16" x14ac:dyDescent="0.35">
      <c r="O4852">
        <v>292375</v>
      </c>
      <c r="P4852" s="10">
        <f>SUMIF(TransactionData!$A$2:$A$7396,TransactionAnalysis!O4852,TransactionData!$M$2:$M$7396)</f>
        <v>9.5</v>
      </c>
    </row>
    <row r="4853" spans="15:16" x14ac:dyDescent="0.35">
      <c r="O4853">
        <v>292374</v>
      </c>
      <c r="P4853" s="10">
        <f>SUMIF(TransactionData!$A$2:$A$7396,TransactionAnalysis!O4853,TransactionData!$M$2:$M$7396)</f>
        <v>4.25</v>
      </c>
    </row>
    <row r="4854" spans="15:16" x14ac:dyDescent="0.35">
      <c r="O4854">
        <v>292373</v>
      </c>
      <c r="P4854" s="10">
        <f>SUMIF(TransactionData!$A$2:$A$7396,TransactionAnalysis!O4854,TransactionData!$M$2:$M$7396)</f>
        <v>1</v>
      </c>
    </row>
    <row r="4855" spans="15:16" x14ac:dyDescent="0.35">
      <c r="O4855">
        <v>292372</v>
      </c>
      <c r="P4855" s="10">
        <f>SUMIF(TransactionData!$A$2:$A$7396,TransactionAnalysis!O4855,TransactionData!$M$2:$M$7396)</f>
        <v>3.5</v>
      </c>
    </row>
    <row r="4856" spans="15:16" x14ac:dyDescent="0.35">
      <c r="O4856">
        <v>292371</v>
      </c>
      <c r="P4856" s="10">
        <f>SUMIF(TransactionData!$A$2:$A$7396,TransactionAnalysis!O4856,TransactionData!$M$2:$M$7396)</f>
        <v>4.25</v>
      </c>
    </row>
    <row r="4857" spans="15:16" x14ac:dyDescent="0.35">
      <c r="O4857">
        <v>292370</v>
      </c>
      <c r="P4857" s="10">
        <f>SUMIF(TransactionData!$A$2:$A$7396,TransactionAnalysis!O4857,TransactionData!$M$2:$M$7396)</f>
        <v>14.95</v>
      </c>
    </row>
    <row r="4858" spans="15:16" x14ac:dyDescent="0.35">
      <c r="O4858">
        <v>292369</v>
      </c>
      <c r="P4858" s="10">
        <f>SUMIF(TransactionData!$A$2:$A$7396,TransactionAnalysis!O4858,TransactionData!$M$2:$M$7396)</f>
        <v>3.75</v>
      </c>
    </row>
    <row r="4859" spans="15:16" x14ac:dyDescent="0.35">
      <c r="O4859">
        <v>292367</v>
      </c>
      <c r="P4859" s="10">
        <f>SUMIF(TransactionData!$A$2:$A$7396,TransactionAnalysis!O4859,TransactionData!$M$2:$M$7396)</f>
        <v>7.25</v>
      </c>
    </row>
    <row r="4860" spans="15:16" x14ac:dyDescent="0.35">
      <c r="O4860">
        <v>292366</v>
      </c>
      <c r="P4860" s="10">
        <f>SUMIF(TransactionData!$A$2:$A$7396,TransactionAnalysis!O4860,TransactionData!$M$2:$M$7396)</f>
        <v>5.5</v>
      </c>
    </row>
    <row r="4861" spans="15:16" x14ac:dyDescent="0.35">
      <c r="O4861">
        <v>292365</v>
      </c>
      <c r="P4861" s="10">
        <f>SUMIF(TransactionData!$A$2:$A$7396,TransactionAnalysis!O4861,TransactionData!$M$2:$M$7396)</f>
        <v>8.5</v>
      </c>
    </row>
    <row r="4862" spans="15:16" x14ac:dyDescent="0.35">
      <c r="O4862">
        <v>292364</v>
      </c>
      <c r="P4862" s="10">
        <f>SUMIF(TransactionData!$A$2:$A$7396,TransactionAnalysis!O4862,TransactionData!$M$2:$M$7396)</f>
        <v>10.25</v>
      </c>
    </row>
    <row r="4863" spans="15:16" x14ac:dyDescent="0.35">
      <c r="O4863">
        <v>292363</v>
      </c>
      <c r="P4863" s="10">
        <f>SUMIF(TransactionData!$A$2:$A$7396,TransactionAnalysis!O4863,TransactionData!$M$2:$M$7396)</f>
        <v>4.75</v>
      </c>
    </row>
    <row r="4864" spans="15:16" x14ac:dyDescent="0.35">
      <c r="O4864">
        <v>292362</v>
      </c>
      <c r="P4864" s="10">
        <f>SUMIF(TransactionData!$A$2:$A$7396,TransactionAnalysis!O4864,TransactionData!$M$2:$M$7396)</f>
        <v>7.25</v>
      </c>
    </row>
    <row r="4865" spans="15:16" x14ac:dyDescent="0.35">
      <c r="O4865">
        <v>292361</v>
      </c>
      <c r="P4865" s="10">
        <f>SUMIF(TransactionData!$A$2:$A$7396,TransactionAnalysis!O4865,TransactionData!$M$2:$M$7396)</f>
        <v>8.5</v>
      </c>
    </row>
    <row r="4866" spans="15:16" x14ac:dyDescent="0.35">
      <c r="O4866">
        <v>292360</v>
      </c>
      <c r="P4866" s="10">
        <f>SUMIF(TransactionData!$A$2:$A$7396,TransactionAnalysis!O4866,TransactionData!$M$2:$M$7396)</f>
        <v>4.25</v>
      </c>
    </row>
    <row r="4867" spans="15:16" x14ac:dyDescent="0.35">
      <c r="O4867">
        <v>292359</v>
      </c>
      <c r="P4867" s="10">
        <f>SUMIF(TransactionData!$A$2:$A$7396,TransactionAnalysis!O4867,TransactionData!$M$2:$M$7396)</f>
        <v>4.75</v>
      </c>
    </row>
    <row r="4868" spans="15:16" x14ac:dyDescent="0.35">
      <c r="O4868">
        <v>292358</v>
      </c>
      <c r="P4868" s="10">
        <f>SUMIF(TransactionData!$A$2:$A$7396,TransactionAnalysis!O4868,TransactionData!$M$2:$M$7396)</f>
        <v>4.25</v>
      </c>
    </row>
    <row r="4869" spans="15:16" x14ac:dyDescent="0.35">
      <c r="O4869">
        <v>292357</v>
      </c>
      <c r="P4869" s="10">
        <f>SUMIF(TransactionData!$A$2:$A$7396,TransactionAnalysis!O4869,TransactionData!$M$2:$M$7396)</f>
        <v>2.25</v>
      </c>
    </row>
    <row r="4870" spans="15:16" x14ac:dyDescent="0.35">
      <c r="O4870">
        <v>292356</v>
      </c>
      <c r="P4870" s="10">
        <f>SUMIF(TransactionData!$A$2:$A$7396,TransactionAnalysis!O4870,TransactionData!$M$2:$M$7396)</f>
        <v>5.5</v>
      </c>
    </row>
    <row r="4871" spans="15:16" x14ac:dyDescent="0.35">
      <c r="O4871">
        <v>292355</v>
      </c>
      <c r="P4871" s="10">
        <f>SUMIF(TransactionData!$A$2:$A$7396,TransactionAnalysis!O4871,TransactionData!$M$2:$M$7396)</f>
        <v>29.9</v>
      </c>
    </row>
    <row r="4872" spans="15:16" x14ac:dyDescent="0.35">
      <c r="O4872">
        <v>292354</v>
      </c>
      <c r="P4872" s="10">
        <f>SUMIF(TransactionData!$A$2:$A$7396,TransactionAnalysis!O4872,TransactionData!$M$2:$M$7396)</f>
        <v>5.5</v>
      </c>
    </row>
    <row r="4873" spans="15:16" x14ac:dyDescent="0.35">
      <c r="O4873">
        <v>292353</v>
      </c>
      <c r="P4873" s="10">
        <f>SUMIF(TransactionData!$A$2:$A$7396,TransactionAnalysis!O4873,TransactionData!$M$2:$M$7396)</f>
        <v>2.25</v>
      </c>
    </row>
    <row r="4874" spans="15:16" x14ac:dyDescent="0.35">
      <c r="O4874">
        <v>292352</v>
      </c>
      <c r="P4874" s="10">
        <f>SUMIF(TransactionData!$A$2:$A$7396,TransactionAnalysis!O4874,TransactionData!$M$2:$M$7396)</f>
        <v>2.25</v>
      </c>
    </row>
    <row r="4875" spans="15:16" x14ac:dyDescent="0.35">
      <c r="O4875">
        <v>292351</v>
      </c>
      <c r="P4875" s="10">
        <f>SUMIF(TransactionData!$A$2:$A$7396,TransactionAnalysis!O4875,TransactionData!$M$2:$M$7396)</f>
        <v>4.75</v>
      </c>
    </row>
    <row r="4876" spans="15:16" x14ac:dyDescent="0.35">
      <c r="O4876">
        <v>292350</v>
      </c>
      <c r="P4876" s="10">
        <f>SUMIF(TransactionData!$A$2:$A$7396,TransactionAnalysis!O4876,TransactionData!$M$2:$M$7396)</f>
        <v>6.5</v>
      </c>
    </row>
    <row r="4877" spans="15:16" x14ac:dyDescent="0.35">
      <c r="O4877">
        <v>292349</v>
      </c>
      <c r="P4877" s="10">
        <f>SUMIF(TransactionData!$A$2:$A$7396,TransactionAnalysis!O4877,TransactionData!$M$2:$M$7396)</f>
        <v>4.25</v>
      </c>
    </row>
    <row r="4878" spans="15:16" x14ac:dyDescent="0.35">
      <c r="O4878">
        <v>292348</v>
      </c>
      <c r="P4878" s="10">
        <f>SUMIF(TransactionData!$A$2:$A$7396,TransactionAnalysis!O4878,TransactionData!$M$2:$M$7396)</f>
        <v>3.5</v>
      </c>
    </row>
    <row r="4879" spans="15:16" x14ac:dyDescent="0.35">
      <c r="O4879">
        <v>292347</v>
      </c>
      <c r="P4879" s="10">
        <f>SUMIF(TransactionData!$A$2:$A$7396,TransactionAnalysis!O4879,TransactionData!$M$2:$M$7396)</f>
        <v>10.25</v>
      </c>
    </row>
    <row r="4880" spans="15:16" x14ac:dyDescent="0.35">
      <c r="O4880">
        <v>292346</v>
      </c>
      <c r="P4880" s="10">
        <f>SUMIF(TransactionData!$A$2:$A$7396,TransactionAnalysis!O4880,TransactionData!$M$2:$M$7396)</f>
        <v>3.5</v>
      </c>
    </row>
    <row r="4881" spans="15:16" x14ac:dyDescent="0.35">
      <c r="O4881">
        <v>292345</v>
      </c>
      <c r="P4881" s="10">
        <f>SUMIF(TransactionData!$A$2:$A$7396,TransactionAnalysis!O4881,TransactionData!$M$2:$M$7396)</f>
        <v>7</v>
      </c>
    </row>
    <row r="4882" spans="15:16" x14ac:dyDescent="0.35">
      <c r="O4882">
        <v>292344</v>
      </c>
      <c r="P4882" s="10">
        <f>SUMIF(TransactionData!$A$2:$A$7396,TransactionAnalysis!O4882,TransactionData!$M$2:$M$7396)</f>
        <v>6</v>
      </c>
    </row>
    <row r="4883" spans="15:16" x14ac:dyDescent="0.35">
      <c r="O4883">
        <v>292343</v>
      </c>
      <c r="P4883" s="10">
        <f>SUMIF(TransactionData!$A$2:$A$7396,TransactionAnalysis!O4883,TransactionData!$M$2:$M$7396)</f>
        <v>3.5</v>
      </c>
    </row>
    <row r="4884" spans="15:16" x14ac:dyDescent="0.35">
      <c r="O4884">
        <v>292342</v>
      </c>
      <c r="P4884" s="10">
        <f>SUMIF(TransactionData!$A$2:$A$7396,TransactionAnalysis!O4884,TransactionData!$M$2:$M$7396)</f>
        <v>3.5</v>
      </c>
    </row>
    <row r="4885" spans="15:16" x14ac:dyDescent="0.35">
      <c r="O4885">
        <v>292341</v>
      </c>
      <c r="P4885" s="10">
        <f>SUMIF(TransactionData!$A$2:$A$7396,TransactionAnalysis!O4885,TransactionData!$M$2:$M$7396)</f>
        <v>4.75</v>
      </c>
    </row>
    <row r="4886" spans="15:16" x14ac:dyDescent="0.35">
      <c r="O4886">
        <v>292340</v>
      </c>
      <c r="P4886" s="10">
        <f>SUMIF(TransactionData!$A$2:$A$7396,TransactionAnalysis!O4886,TransactionData!$M$2:$M$7396)</f>
        <v>6</v>
      </c>
    </row>
    <row r="4887" spans="15:16" x14ac:dyDescent="0.35">
      <c r="O4887">
        <v>292339</v>
      </c>
      <c r="P4887" s="10">
        <f>SUMIF(TransactionData!$A$2:$A$7396,TransactionAnalysis!O4887,TransactionData!$M$2:$M$7396)</f>
        <v>8.25</v>
      </c>
    </row>
    <row r="4888" spans="15:16" x14ac:dyDescent="0.35">
      <c r="O4888">
        <v>292338</v>
      </c>
      <c r="P4888" s="10">
        <f>SUMIF(TransactionData!$A$2:$A$7396,TransactionAnalysis!O4888,TransactionData!$M$2:$M$7396)</f>
        <v>15.75</v>
      </c>
    </row>
    <row r="4889" spans="15:16" x14ac:dyDescent="0.35">
      <c r="O4889">
        <v>292337</v>
      </c>
      <c r="P4889" s="10">
        <f>SUMIF(TransactionData!$A$2:$A$7396,TransactionAnalysis!O4889,TransactionData!$M$2:$M$7396)</f>
        <v>4.25</v>
      </c>
    </row>
    <row r="4890" spans="15:16" x14ac:dyDescent="0.35">
      <c r="O4890">
        <v>292335</v>
      </c>
      <c r="P4890" s="10">
        <f>SUMIF(TransactionData!$A$2:$A$7396,TransactionAnalysis!O4890,TransactionData!$M$2:$M$7396)</f>
        <v>4.25</v>
      </c>
    </row>
    <row r="4891" spans="15:16" x14ac:dyDescent="0.35">
      <c r="O4891">
        <v>292334</v>
      </c>
      <c r="P4891" s="10">
        <f>SUMIF(TransactionData!$A$2:$A$7396,TransactionAnalysis!O4891,TransactionData!$M$2:$M$7396)</f>
        <v>3.5</v>
      </c>
    </row>
    <row r="4892" spans="15:16" x14ac:dyDescent="0.35">
      <c r="O4892">
        <v>292333</v>
      </c>
      <c r="P4892" s="10">
        <f>SUMIF(TransactionData!$A$2:$A$7396,TransactionAnalysis!O4892,TransactionData!$M$2:$M$7396)</f>
        <v>4.25</v>
      </c>
    </row>
    <row r="4893" spans="15:16" x14ac:dyDescent="0.35">
      <c r="O4893">
        <v>292332</v>
      </c>
      <c r="P4893" s="10">
        <f>SUMIF(TransactionData!$A$2:$A$7396,TransactionAnalysis!O4893,TransactionData!$M$2:$M$7396)</f>
        <v>4.75</v>
      </c>
    </row>
    <row r="4894" spans="15:16" x14ac:dyDescent="0.35">
      <c r="O4894">
        <v>292331</v>
      </c>
      <c r="P4894" s="10">
        <f>SUMIF(TransactionData!$A$2:$A$7396,TransactionAnalysis!O4894,TransactionData!$M$2:$M$7396)</f>
        <v>5.5</v>
      </c>
    </row>
    <row r="4895" spans="15:16" x14ac:dyDescent="0.35">
      <c r="O4895">
        <v>292330</v>
      </c>
      <c r="P4895" s="10">
        <f>SUMIF(TransactionData!$A$2:$A$7396,TransactionAnalysis!O4895,TransactionData!$M$2:$M$7396)</f>
        <v>3.5</v>
      </c>
    </row>
    <row r="4896" spans="15:16" x14ac:dyDescent="0.35">
      <c r="O4896">
        <v>292329</v>
      </c>
      <c r="P4896" s="10">
        <f>SUMIF(TransactionData!$A$2:$A$7396,TransactionAnalysis!O4896,TransactionData!$M$2:$M$7396)</f>
        <v>4.25</v>
      </c>
    </row>
    <row r="4897" spans="15:16" x14ac:dyDescent="0.35">
      <c r="O4897">
        <v>292328</v>
      </c>
      <c r="P4897" s="10">
        <f>SUMIF(TransactionData!$A$2:$A$7396,TransactionAnalysis!O4897,TransactionData!$M$2:$M$7396)</f>
        <v>5.5</v>
      </c>
    </row>
    <row r="4898" spans="15:16" x14ac:dyDescent="0.35">
      <c r="O4898">
        <v>292327</v>
      </c>
      <c r="P4898" s="10">
        <f>SUMIF(TransactionData!$A$2:$A$7396,TransactionAnalysis!O4898,TransactionData!$M$2:$M$7396)</f>
        <v>4.25</v>
      </c>
    </row>
    <row r="4899" spans="15:16" x14ac:dyDescent="0.35">
      <c r="O4899">
        <v>292326</v>
      </c>
      <c r="P4899" s="10">
        <f>SUMIF(TransactionData!$A$2:$A$7396,TransactionAnalysis!O4899,TransactionData!$M$2:$M$7396)</f>
        <v>9</v>
      </c>
    </row>
    <row r="4900" spans="15:16" x14ac:dyDescent="0.35">
      <c r="O4900">
        <v>292325</v>
      </c>
      <c r="P4900" s="10">
        <f>SUMIF(TransactionData!$A$2:$A$7396,TransactionAnalysis!O4900,TransactionData!$M$2:$M$7396)</f>
        <v>5.75</v>
      </c>
    </row>
    <row r="4901" spans="15:16" x14ac:dyDescent="0.35">
      <c r="O4901">
        <v>292324</v>
      </c>
      <c r="P4901" s="10">
        <f>SUMIF(TransactionData!$A$2:$A$7396,TransactionAnalysis!O4901,TransactionData!$M$2:$M$7396)</f>
        <v>4.75</v>
      </c>
    </row>
    <row r="4902" spans="15:16" x14ac:dyDescent="0.35">
      <c r="O4902">
        <v>292323</v>
      </c>
      <c r="P4902" s="10">
        <f>SUMIF(TransactionData!$A$2:$A$7396,TransactionAnalysis!O4902,TransactionData!$M$2:$M$7396)</f>
        <v>4.75</v>
      </c>
    </row>
    <row r="4903" spans="15:16" x14ac:dyDescent="0.35">
      <c r="O4903">
        <v>292322</v>
      </c>
      <c r="P4903" s="10">
        <f>SUMIF(TransactionData!$A$2:$A$7396,TransactionAnalysis!O4903,TransactionData!$M$2:$M$7396)</f>
        <v>8.25</v>
      </c>
    </row>
    <row r="4904" spans="15:16" x14ac:dyDescent="0.35">
      <c r="O4904">
        <v>292321</v>
      </c>
      <c r="P4904" s="10">
        <f>SUMIF(TransactionData!$A$2:$A$7396,TransactionAnalysis!O4904,TransactionData!$M$2:$M$7396)</f>
        <v>4.75</v>
      </c>
    </row>
    <row r="4905" spans="15:16" x14ac:dyDescent="0.35">
      <c r="O4905">
        <v>292320</v>
      </c>
      <c r="P4905" s="10">
        <f>SUMIF(TransactionData!$A$2:$A$7396,TransactionAnalysis!O4905,TransactionData!$M$2:$M$7396)</f>
        <v>6</v>
      </c>
    </row>
    <row r="4906" spans="15:16" x14ac:dyDescent="0.35">
      <c r="O4906">
        <v>292318</v>
      </c>
      <c r="P4906" s="10">
        <f>SUMIF(TransactionData!$A$2:$A$7396,TransactionAnalysis!O4906,TransactionData!$M$2:$M$7396)</f>
        <v>7.75</v>
      </c>
    </row>
    <row r="4907" spans="15:16" x14ac:dyDescent="0.35">
      <c r="O4907">
        <v>292317</v>
      </c>
      <c r="P4907" s="10">
        <f>SUMIF(TransactionData!$A$2:$A$7396,TransactionAnalysis!O4907,TransactionData!$M$2:$M$7396)</f>
        <v>2.5</v>
      </c>
    </row>
    <row r="4908" spans="15:16" x14ac:dyDescent="0.35">
      <c r="O4908">
        <v>292316</v>
      </c>
      <c r="P4908" s="10">
        <f>SUMIF(TransactionData!$A$2:$A$7396,TransactionAnalysis!O4908,TransactionData!$M$2:$M$7396)</f>
        <v>16.45</v>
      </c>
    </row>
    <row r="4909" spans="15:16" x14ac:dyDescent="0.35">
      <c r="O4909">
        <v>292314</v>
      </c>
      <c r="P4909" s="10">
        <f>SUMIF(TransactionData!$A$2:$A$7396,TransactionAnalysis!O4909,TransactionData!$M$2:$M$7396)</f>
        <v>4.75</v>
      </c>
    </row>
    <row r="4910" spans="15:16" x14ac:dyDescent="0.35">
      <c r="O4910">
        <v>292313</v>
      </c>
      <c r="P4910" s="10">
        <f>SUMIF(TransactionData!$A$2:$A$7396,TransactionAnalysis!O4910,TransactionData!$M$2:$M$7396)</f>
        <v>3</v>
      </c>
    </row>
    <row r="4911" spans="15:16" x14ac:dyDescent="0.35">
      <c r="O4911">
        <v>292312</v>
      </c>
      <c r="P4911" s="10">
        <f>SUMIF(TransactionData!$A$2:$A$7396,TransactionAnalysis!O4911,TransactionData!$M$2:$M$7396)</f>
        <v>41</v>
      </c>
    </row>
    <row r="4912" spans="15:16" x14ac:dyDescent="0.35">
      <c r="O4912">
        <v>292311</v>
      </c>
      <c r="P4912" s="10">
        <f>SUMIF(TransactionData!$A$2:$A$7396,TransactionAnalysis!O4912,TransactionData!$M$2:$M$7396)</f>
        <v>11</v>
      </c>
    </row>
    <row r="4913" spans="15:16" x14ac:dyDescent="0.35">
      <c r="O4913">
        <v>292310</v>
      </c>
      <c r="P4913" s="10">
        <f>SUMIF(TransactionData!$A$2:$A$7396,TransactionAnalysis!O4913,TransactionData!$M$2:$M$7396)</f>
        <v>4.25</v>
      </c>
    </row>
    <row r="4914" spans="15:16" x14ac:dyDescent="0.35">
      <c r="O4914">
        <v>292309</v>
      </c>
      <c r="P4914" s="10">
        <f>SUMIF(TransactionData!$A$2:$A$7396,TransactionAnalysis!O4914,TransactionData!$M$2:$M$7396)</f>
        <v>3.5</v>
      </c>
    </row>
    <row r="4915" spans="15:16" x14ac:dyDescent="0.35">
      <c r="O4915">
        <v>292308</v>
      </c>
      <c r="P4915" s="10">
        <f>SUMIF(TransactionData!$A$2:$A$7396,TransactionAnalysis!O4915,TransactionData!$M$2:$M$7396)</f>
        <v>7.25</v>
      </c>
    </row>
    <row r="4916" spans="15:16" x14ac:dyDescent="0.35">
      <c r="O4916">
        <v>292307</v>
      </c>
      <c r="P4916" s="10">
        <f>SUMIF(TransactionData!$A$2:$A$7396,TransactionAnalysis!O4916,TransactionData!$M$2:$M$7396)</f>
        <v>3.5</v>
      </c>
    </row>
    <row r="4917" spans="15:16" x14ac:dyDescent="0.35">
      <c r="O4917">
        <v>292306</v>
      </c>
      <c r="P4917" s="10">
        <f>SUMIF(TransactionData!$A$2:$A$7396,TransactionAnalysis!O4917,TransactionData!$M$2:$M$7396)</f>
        <v>3.75</v>
      </c>
    </row>
    <row r="4918" spans="15:16" x14ac:dyDescent="0.35">
      <c r="O4918">
        <v>292304</v>
      </c>
      <c r="P4918" s="10">
        <f>SUMIF(TransactionData!$A$2:$A$7396,TransactionAnalysis!O4918,TransactionData!$M$2:$M$7396)</f>
        <v>5.5</v>
      </c>
    </row>
    <row r="4919" spans="15:16" x14ac:dyDescent="0.35">
      <c r="O4919">
        <v>292303</v>
      </c>
      <c r="P4919" s="10">
        <f>SUMIF(TransactionData!$A$2:$A$7396,TransactionAnalysis!O4919,TransactionData!$M$2:$M$7396)</f>
        <v>7.75</v>
      </c>
    </row>
    <row r="4920" spans="15:16" x14ac:dyDescent="0.35">
      <c r="O4920">
        <v>292302</v>
      </c>
      <c r="P4920" s="10">
        <f>SUMIF(TransactionData!$A$2:$A$7396,TransactionAnalysis!O4920,TransactionData!$M$2:$M$7396)</f>
        <v>3.5</v>
      </c>
    </row>
    <row r="4921" spans="15:16" x14ac:dyDescent="0.35">
      <c r="O4921">
        <v>292301</v>
      </c>
      <c r="P4921" s="10">
        <f>SUMIF(TransactionData!$A$2:$A$7396,TransactionAnalysis!O4921,TransactionData!$M$2:$M$7396)</f>
        <v>4.75</v>
      </c>
    </row>
    <row r="4922" spans="15:16" x14ac:dyDescent="0.35">
      <c r="O4922">
        <v>292300</v>
      </c>
      <c r="P4922" s="10">
        <f>SUMIF(TransactionData!$A$2:$A$7396,TransactionAnalysis!O4922,TransactionData!$M$2:$M$7396)</f>
        <v>8.5</v>
      </c>
    </row>
    <row r="4923" spans="15:16" x14ac:dyDescent="0.35">
      <c r="O4923">
        <v>292299</v>
      </c>
      <c r="P4923" s="10">
        <f>SUMIF(TransactionData!$A$2:$A$7396,TransactionAnalysis!O4923,TransactionData!$M$2:$M$7396)</f>
        <v>4.25</v>
      </c>
    </row>
    <row r="4924" spans="15:16" x14ac:dyDescent="0.35">
      <c r="O4924">
        <v>292298</v>
      </c>
      <c r="P4924" s="10">
        <f>SUMIF(TransactionData!$A$2:$A$7396,TransactionAnalysis!O4924,TransactionData!$M$2:$M$7396)</f>
        <v>3.5</v>
      </c>
    </row>
    <row r="4925" spans="15:16" x14ac:dyDescent="0.35">
      <c r="O4925">
        <v>292297</v>
      </c>
      <c r="P4925" s="10">
        <f>SUMIF(TransactionData!$A$2:$A$7396,TransactionAnalysis!O4925,TransactionData!$M$2:$M$7396)</f>
        <v>4.75</v>
      </c>
    </row>
    <row r="4926" spans="15:16" x14ac:dyDescent="0.35">
      <c r="O4926">
        <v>292296</v>
      </c>
      <c r="P4926" s="10">
        <f>SUMIF(TransactionData!$A$2:$A$7396,TransactionAnalysis!O4926,TransactionData!$M$2:$M$7396)</f>
        <v>3.5</v>
      </c>
    </row>
    <row r="4927" spans="15:16" x14ac:dyDescent="0.35">
      <c r="O4927">
        <v>292294</v>
      </c>
      <c r="P4927" s="10">
        <f>SUMIF(TransactionData!$A$2:$A$7396,TransactionAnalysis!O4927,TransactionData!$M$2:$M$7396)</f>
        <v>3.75</v>
      </c>
    </row>
    <row r="4928" spans="15:16" x14ac:dyDescent="0.35">
      <c r="O4928">
        <v>292293</v>
      </c>
      <c r="P4928" s="10">
        <f>SUMIF(TransactionData!$A$2:$A$7396,TransactionAnalysis!O4928,TransactionData!$M$2:$M$7396)</f>
        <v>5.75</v>
      </c>
    </row>
    <row r="4929" spans="15:16" x14ac:dyDescent="0.35">
      <c r="O4929">
        <v>292292</v>
      </c>
      <c r="P4929" s="10">
        <f>SUMIF(TransactionData!$A$2:$A$7396,TransactionAnalysis!O4929,TransactionData!$M$2:$M$7396)</f>
        <v>7.75</v>
      </c>
    </row>
    <row r="4930" spans="15:16" x14ac:dyDescent="0.35">
      <c r="O4930">
        <v>292291</v>
      </c>
      <c r="P4930" s="10">
        <f>SUMIF(TransactionData!$A$2:$A$7396,TransactionAnalysis!O4930,TransactionData!$M$2:$M$7396)</f>
        <v>3</v>
      </c>
    </row>
    <row r="4931" spans="15:16" x14ac:dyDescent="0.35">
      <c r="O4931">
        <v>292290</v>
      </c>
      <c r="P4931" s="10">
        <f>SUMIF(TransactionData!$A$2:$A$7396,TransactionAnalysis!O4931,TransactionData!$M$2:$M$7396)</f>
        <v>5.5</v>
      </c>
    </row>
    <row r="4932" spans="15:16" x14ac:dyDescent="0.35">
      <c r="O4932">
        <v>292288</v>
      </c>
      <c r="P4932" s="10">
        <f>SUMIF(TransactionData!$A$2:$A$7396,TransactionAnalysis!O4932,TransactionData!$M$2:$M$7396)</f>
        <v>5.5</v>
      </c>
    </row>
    <row r="4933" spans="15:16" x14ac:dyDescent="0.35">
      <c r="O4933">
        <v>292286</v>
      </c>
      <c r="P4933" s="10">
        <f>SUMIF(TransactionData!$A$2:$A$7396,TransactionAnalysis!O4933,TransactionData!$M$2:$M$7396)</f>
        <v>7</v>
      </c>
    </row>
    <row r="4934" spans="15:16" x14ac:dyDescent="0.35">
      <c r="O4934">
        <v>292285</v>
      </c>
      <c r="P4934" s="10">
        <f>SUMIF(TransactionData!$A$2:$A$7396,TransactionAnalysis!O4934,TransactionData!$M$2:$M$7396)</f>
        <v>4.75</v>
      </c>
    </row>
    <row r="4935" spans="15:16" x14ac:dyDescent="0.35">
      <c r="O4935">
        <v>292284</v>
      </c>
      <c r="P4935" s="10">
        <f>SUMIF(TransactionData!$A$2:$A$7396,TransactionAnalysis!O4935,TransactionData!$M$2:$M$7396)</f>
        <v>6.5</v>
      </c>
    </row>
    <row r="4936" spans="15:16" x14ac:dyDescent="0.35">
      <c r="O4936">
        <v>292281</v>
      </c>
      <c r="P4936" s="10">
        <f>SUMIF(TransactionData!$A$2:$A$7396,TransactionAnalysis!O4936,TransactionData!$M$2:$M$7396)</f>
        <v>3.5</v>
      </c>
    </row>
    <row r="4937" spans="15:16" x14ac:dyDescent="0.35">
      <c r="O4937">
        <v>292280</v>
      </c>
      <c r="P4937" s="10">
        <f>SUMIF(TransactionData!$A$2:$A$7396,TransactionAnalysis!O4937,TransactionData!$M$2:$M$7396)</f>
        <v>4.25</v>
      </c>
    </row>
    <row r="4938" spans="15:16" x14ac:dyDescent="0.35">
      <c r="O4938">
        <v>292278</v>
      </c>
      <c r="P4938" s="10">
        <f>SUMIF(TransactionData!$A$2:$A$7396,TransactionAnalysis!O4938,TransactionData!$M$2:$M$7396)</f>
        <v>4.75</v>
      </c>
    </row>
    <row r="4939" spans="15:16" x14ac:dyDescent="0.35">
      <c r="O4939">
        <v>292277</v>
      </c>
      <c r="P4939" s="10">
        <f>SUMIF(TransactionData!$A$2:$A$7396,TransactionAnalysis!O4939,TransactionData!$M$2:$M$7396)</f>
        <v>11.25</v>
      </c>
    </row>
    <row r="4940" spans="15:16" x14ac:dyDescent="0.35">
      <c r="O4940">
        <v>292276</v>
      </c>
      <c r="P4940" s="10">
        <f>SUMIF(TransactionData!$A$2:$A$7396,TransactionAnalysis!O4940,TransactionData!$M$2:$M$7396)</f>
        <v>2.25</v>
      </c>
    </row>
    <row r="4941" spans="15:16" x14ac:dyDescent="0.35">
      <c r="O4941">
        <v>292275</v>
      </c>
      <c r="P4941" s="10">
        <f>SUMIF(TransactionData!$A$2:$A$7396,TransactionAnalysis!O4941,TransactionData!$M$2:$M$7396)</f>
        <v>4.75</v>
      </c>
    </row>
    <row r="4942" spans="15:16" x14ac:dyDescent="0.35">
      <c r="O4942">
        <v>292273</v>
      </c>
      <c r="P4942" s="10">
        <f>SUMIF(TransactionData!$A$2:$A$7396,TransactionAnalysis!O4942,TransactionData!$M$2:$M$7396)</f>
        <v>4.75</v>
      </c>
    </row>
    <row r="4943" spans="15:16" x14ac:dyDescent="0.35">
      <c r="O4943">
        <v>292272</v>
      </c>
      <c r="P4943" s="10">
        <f>SUMIF(TransactionData!$A$2:$A$7396,TransactionAnalysis!O4943,TransactionData!$M$2:$M$7396)</f>
        <v>4.25</v>
      </c>
    </row>
    <row r="4944" spans="15:16" x14ac:dyDescent="0.35">
      <c r="O4944">
        <v>292271</v>
      </c>
      <c r="P4944" s="10">
        <f>SUMIF(TransactionData!$A$2:$A$7396,TransactionAnalysis!O4944,TransactionData!$M$2:$M$7396)</f>
        <v>16.75</v>
      </c>
    </row>
    <row r="4945" spans="15:16" x14ac:dyDescent="0.35">
      <c r="O4945">
        <v>292270</v>
      </c>
      <c r="P4945" s="10">
        <f>SUMIF(TransactionData!$A$2:$A$7396,TransactionAnalysis!O4945,TransactionData!$M$2:$M$7396)</f>
        <v>3.5</v>
      </c>
    </row>
    <row r="4946" spans="15:16" x14ac:dyDescent="0.35">
      <c r="O4946">
        <v>292269</v>
      </c>
      <c r="P4946" s="10">
        <f>SUMIF(TransactionData!$A$2:$A$7396,TransactionAnalysis!O4946,TransactionData!$M$2:$M$7396)</f>
        <v>5.75</v>
      </c>
    </row>
    <row r="4947" spans="15:16" x14ac:dyDescent="0.35">
      <c r="O4947">
        <v>292268</v>
      </c>
      <c r="P4947" s="10">
        <f>SUMIF(TransactionData!$A$2:$A$7396,TransactionAnalysis!O4947,TransactionData!$M$2:$M$7396)</f>
        <v>2.25</v>
      </c>
    </row>
    <row r="4948" spans="15:16" x14ac:dyDescent="0.35">
      <c r="O4948">
        <v>292267</v>
      </c>
      <c r="P4948" s="10">
        <f>SUMIF(TransactionData!$A$2:$A$7396,TransactionAnalysis!O4948,TransactionData!$M$2:$M$7396)</f>
        <v>9</v>
      </c>
    </row>
    <row r="4949" spans="15:16" x14ac:dyDescent="0.35">
      <c r="O4949">
        <v>292266</v>
      </c>
      <c r="P4949" s="10">
        <f>SUMIF(TransactionData!$A$2:$A$7396,TransactionAnalysis!O4949,TransactionData!$M$2:$M$7396)</f>
        <v>4.75</v>
      </c>
    </row>
    <row r="4950" spans="15:16" x14ac:dyDescent="0.35">
      <c r="O4950">
        <v>292265</v>
      </c>
      <c r="P4950" s="10">
        <f>SUMIF(TransactionData!$A$2:$A$7396,TransactionAnalysis!O4950,TransactionData!$M$2:$M$7396)</f>
        <v>4.25</v>
      </c>
    </row>
    <row r="4951" spans="15:16" x14ac:dyDescent="0.35">
      <c r="O4951">
        <v>292264</v>
      </c>
      <c r="P4951" s="10">
        <f>SUMIF(TransactionData!$A$2:$A$7396,TransactionAnalysis!O4951,TransactionData!$M$2:$M$7396)</f>
        <v>8.5</v>
      </c>
    </row>
    <row r="4952" spans="15:16" x14ac:dyDescent="0.35">
      <c r="O4952">
        <v>292262</v>
      </c>
      <c r="P4952" s="10">
        <f>SUMIF(TransactionData!$A$2:$A$7396,TransactionAnalysis!O4952,TransactionData!$M$2:$M$7396)</f>
        <v>5.5</v>
      </c>
    </row>
    <row r="4953" spans="15:16" x14ac:dyDescent="0.35">
      <c r="O4953">
        <v>292261</v>
      </c>
      <c r="P4953" s="10">
        <f>SUMIF(TransactionData!$A$2:$A$7396,TransactionAnalysis!O4953,TransactionData!$M$2:$M$7396)</f>
        <v>3.75</v>
      </c>
    </row>
    <row r="4954" spans="15:16" x14ac:dyDescent="0.35">
      <c r="O4954">
        <v>292259</v>
      </c>
      <c r="P4954" s="10">
        <f>SUMIF(TransactionData!$A$2:$A$7396,TransactionAnalysis!O4954,TransactionData!$M$2:$M$7396)</f>
        <v>7.5</v>
      </c>
    </row>
    <row r="4955" spans="15:16" x14ac:dyDescent="0.35">
      <c r="O4955">
        <v>292258</v>
      </c>
      <c r="P4955" s="10">
        <f>SUMIF(TransactionData!$A$2:$A$7396,TransactionAnalysis!O4955,TransactionData!$M$2:$M$7396)</f>
        <v>3.5</v>
      </c>
    </row>
    <row r="4956" spans="15:16" x14ac:dyDescent="0.35">
      <c r="O4956">
        <v>292257</v>
      </c>
      <c r="P4956" s="10">
        <f>SUMIF(TransactionData!$A$2:$A$7396,TransactionAnalysis!O4956,TransactionData!$M$2:$M$7396)</f>
        <v>9.75</v>
      </c>
    </row>
    <row r="4957" spans="15:16" x14ac:dyDescent="0.35">
      <c r="O4957">
        <v>292256</v>
      </c>
      <c r="P4957" s="10">
        <f>SUMIF(TransactionData!$A$2:$A$7396,TransactionAnalysis!O4957,TransactionData!$M$2:$M$7396)</f>
        <v>2.25</v>
      </c>
    </row>
    <row r="4958" spans="15:16" x14ac:dyDescent="0.35">
      <c r="O4958">
        <v>292254</v>
      </c>
      <c r="P4958" s="10">
        <f>SUMIF(TransactionData!$A$2:$A$7396,TransactionAnalysis!O4958,TransactionData!$M$2:$M$7396)</f>
        <v>3.5</v>
      </c>
    </row>
    <row r="4959" spans="15:16" x14ac:dyDescent="0.35">
      <c r="O4959">
        <v>292253</v>
      </c>
      <c r="P4959" s="10">
        <f>SUMIF(TransactionData!$A$2:$A$7396,TransactionAnalysis!O4959,TransactionData!$M$2:$M$7396)</f>
        <v>7.75</v>
      </c>
    </row>
    <row r="4960" spans="15:16" x14ac:dyDescent="0.35">
      <c r="O4960">
        <v>292252</v>
      </c>
      <c r="P4960" s="10">
        <f>SUMIF(TransactionData!$A$2:$A$7396,TransactionAnalysis!O4960,TransactionData!$M$2:$M$7396)</f>
        <v>4.25</v>
      </c>
    </row>
    <row r="4961" spans="15:16" x14ac:dyDescent="0.35">
      <c r="O4961">
        <v>292251</v>
      </c>
      <c r="P4961" s="10">
        <f>SUMIF(TransactionData!$A$2:$A$7396,TransactionAnalysis!O4961,TransactionData!$M$2:$M$7396)</f>
        <v>9.5</v>
      </c>
    </row>
    <row r="4962" spans="15:16" x14ac:dyDescent="0.35">
      <c r="O4962">
        <v>292250</v>
      </c>
      <c r="P4962" s="10">
        <f>SUMIF(TransactionData!$A$2:$A$7396,TransactionAnalysis!O4962,TransactionData!$M$2:$M$7396)</f>
        <v>4.75</v>
      </c>
    </row>
    <row r="4963" spans="15:16" x14ac:dyDescent="0.35">
      <c r="O4963">
        <v>292249</v>
      </c>
      <c r="P4963" s="10">
        <f>SUMIF(TransactionData!$A$2:$A$7396,TransactionAnalysis!O4963,TransactionData!$M$2:$M$7396)</f>
        <v>6</v>
      </c>
    </row>
    <row r="4964" spans="15:16" x14ac:dyDescent="0.35">
      <c r="O4964">
        <v>292248</v>
      </c>
      <c r="P4964" s="10">
        <f>SUMIF(TransactionData!$A$2:$A$7396,TransactionAnalysis!O4964,TransactionData!$M$2:$M$7396)</f>
        <v>4.75</v>
      </c>
    </row>
    <row r="4965" spans="15:16" x14ac:dyDescent="0.35">
      <c r="O4965">
        <v>292247</v>
      </c>
      <c r="P4965" s="10">
        <f>SUMIF(TransactionData!$A$2:$A$7396,TransactionAnalysis!O4965,TransactionData!$M$2:$M$7396)</f>
        <v>8.75</v>
      </c>
    </row>
    <row r="4966" spans="15:16" x14ac:dyDescent="0.35">
      <c r="O4966">
        <v>292246</v>
      </c>
      <c r="P4966" s="10">
        <f>SUMIF(TransactionData!$A$2:$A$7396,TransactionAnalysis!O4966,TransactionData!$M$2:$M$7396)</f>
        <v>9</v>
      </c>
    </row>
    <row r="4967" spans="15:16" x14ac:dyDescent="0.35">
      <c r="O4967">
        <v>292245</v>
      </c>
      <c r="P4967" s="10">
        <f>SUMIF(TransactionData!$A$2:$A$7396,TransactionAnalysis!O4967,TransactionData!$M$2:$M$7396)</f>
        <v>8.25</v>
      </c>
    </row>
    <row r="4968" spans="15:16" x14ac:dyDescent="0.35">
      <c r="O4968">
        <v>292243</v>
      </c>
      <c r="P4968" s="10">
        <f>SUMIF(TransactionData!$A$2:$A$7396,TransactionAnalysis!O4968,TransactionData!$M$2:$M$7396)</f>
        <v>3.75</v>
      </c>
    </row>
    <row r="4969" spans="15:16" x14ac:dyDescent="0.35">
      <c r="O4969">
        <v>292242</v>
      </c>
      <c r="P4969" s="10">
        <f>SUMIF(TransactionData!$A$2:$A$7396,TransactionAnalysis!O4969,TransactionData!$M$2:$M$7396)</f>
        <v>3.75</v>
      </c>
    </row>
    <row r="4970" spans="15:16" x14ac:dyDescent="0.35">
      <c r="O4970">
        <v>292241</v>
      </c>
      <c r="P4970" s="10">
        <f>SUMIF(TransactionData!$A$2:$A$7396,TransactionAnalysis!O4970,TransactionData!$M$2:$M$7396)</f>
        <v>3.5</v>
      </c>
    </row>
    <row r="4971" spans="15:16" x14ac:dyDescent="0.35">
      <c r="O4971">
        <v>292240</v>
      </c>
      <c r="P4971" s="10">
        <f>SUMIF(TransactionData!$A$2:$A$7396,TransactionAnalysis!O4971,TransactionData!$M$2:$M$7396)</f>
        <v>3</v>
      </c>
    </row>
    <row r="4972" spans="15:16" x14ac:dyDescent="0.35">
      <c r="O4972">
        <v>292239</v>
      </c>
      <c r="P4972" s="10">
        <f>SUMIF(TransactionData!$A$2:$A$7396,TransactionAnalysis!O4972,TransactionData!$M$2:$M$7396)</f>
        <v>3</v>
      </c>
    </row>
    <row r="4973" spans="15:16" x14ac:dyDescent="0.35">
      <c r="O4973">
        <v>292238</v>
      </c>
      <c r="P4973" s="10">
        <f>SUMIF(TransactionData!$A$2:$A$7396,TransactionAnalysis!O4973,TransactionData!$M$2:$M$7396)</f>
        <v>3.75</v>
      </c>
    </row>
    <row r="4974" spans="15:16" x14ac:dyDescent="0.35">
      <c r="O4974">
        <v>292237</v>
      </c>
      <c r="P4974" s="10">
        <f>SUMIF(TransactionData!$A$2:$A$7396,TransactionAnalysis!O4974,TransactionData!$M$2:$M$7396)</f>
        <v>7</v>
      </c>
    </row>
    <row r="4975" spans="15:16" x14ac:dyDescent="0.35">
      <c r="O4975">
        <v>292236</v>
      </c>
      <c r="P4975" s="10">
        <f>SUMIF(TransactionData!$A$2:$A$7396,TransactionAnalysis!O4975,TransactionData!$M$2:$M$7396)</f>
        <v>3.5</v>
      </c>
    </row>
    <row r="4976" spans="15:16" x14ac:dyDescent="0.35">
      <c r="O4976">
        <v>292235</v>
      </c>
      <c r="P4976" s="10">
        <f>SUMIF(TransactionData!$A$2:$A$7396,TransactionAnalysis!O4976,TransactionData!$M$2:$M$7396)</f>
        <v>2</v>
      </c>
    </row>
    <row r="4977" spans="15:16" x14ac:dyDescent="0.35">
      <c r="O4977">
        <v>292234</v>
      </c>
      <c r="P4977" s="10">
        <f>SUMIF(TransactionData!$A$2:$A$7396,TransactionAnalysis!O4977,TransactionData!$M$2:$M$7396)</f>
        <v>2.75</v>
      </c>
    </row>
    <row r="4978" spans="15:16" x14ac:dyDescent="0.35">
      <c r="O4978">
        <v>292233</v>
      </c>
      <c r="P4978" s="10">
        <f>SUMIF(TransactionData!$A$2:$A$7396,TransactionAnalysis!O4978,TransactionData!$M$2:$M$7396)</f>
        <v>9.25</v>
      </c>
    </row>
    <row r="4979" spans="15:16" x14ac:dyDescent="0.35">
      <c r="O4979">
        <v>292232</v>
      </c>
      <c r="P4979" s="10">
        <f>SUMIF(TransactionData!$A$2:$A$7396,TransactionAnalysis!O4979,TransactionData!$M$2:$M$7396)</f>
        <v>2.75</v>
      </c>
    </row>
    <row r="4980" spans="15:16" x14ac:dyDescent="0.35">
      <c r="O4980">
        <v>292231</v>
      </c>
      <c r="P4980" s="10">
        <f>SUMIF(TransactionData!$A$2:$A$7396,TransactionAnalysis!O4980,TransactionData!$M$2:$M$7396)</f>
        <v>3.75</v>
      </c>
    </row>
    <row r="4981" spans="15:16" x14ac:dyDescent="0.35">
      <c r="O4981">
        <v>292230</v>
      </c>
      <c r="P4981" s="10">
        <f>SUMIF(TransactionData!$A$2:$A$7396,TransactionAnalysis!O4981,TransactionData!$M$2:$M$7396)</f>
        <v>2.75</v>
      </c>
    </row>
    <row r="4982" spans="15:16" x14ac:dyDescent="0.35">
      <c r="O4982">
        <v>292229</v>
      </c>
      <c r="P4982" s="10">
        <f>SUMIF(TransactionData!$A$2:$A$7396,TransactionAnalysis!O4982,TransactionData!$M$2:$M$7396)</f>
        <v>7.5</v>
      </c>
    </row>
    <row r="4983" spans="15:16" x14ac:dyDescent="0.35">
      <c r="O4983">
        <v>292228</v>
      </c>
      <c r="P4983" s="10">
        <f>SUMIF(TransactionData!$A$2:$A$7396,TransactionAnalysis!O4983,TransactionData!$M$2:$M$7396)</f>
        <v>5.75</v>
      </c>
    </row>
    <row r="4984" spans="15:16" x14ac:dyDescent="0.35">
      <c r="O4984">
        <v>292227</v>
      </c>
      <c r="P4984" s="10">
        <f>SUMIF(TransactionData!$A$2:$A$7396,TransactionAnalysis!O4984,TransactionData!$M$2:$M$7396)</f>
        <v>6.5</v>
      </c>
    </row>
    <row r="4985" spans="15:16" x14ac:dyDescent="0.35">
      <c r="O4985">
        <v>292226</v>
      </c>
      <c r="P4985" s="10">
        <f>SUMIF(TransactionData!$A$2:$A$7396,TransactionAnalysis!O4985,TransactionData!$M$2:$M$7396)</f>
        <v>2.75</v>
      </c>
    </row>
    <row r="4986" spans="15:16" x14ac:dyDescent="0.35">
      <c r="O4986">
        <v>292225</v>
      </c>
      <c r="P4986" s="10">
        <f>SUMIF(TransactionData!$A$2:$A$7396,TransactionAnalysis!O4986,TransactionData!$M$2:$M$7396)</f>
        <v>3.75</v>
      </c>
    </row>
    <row r="4987" spans="15:16" x14ac:dyDescent="0.35">
      <c r="O4987">
        <v>292224</v>
      </c>
      <c r="P4987" s="10">
        <f>SUMIF(TransactionData!$A$2:$A$7396,TransactionAnalysis!O4987,TransactionData!$M$2:$M$7396)</f>
        <v>11.25</v>
      </c>
    </row>
    <row r="4988" spans="15:16" x14ac:dyDescent="0.35">
      <c r="O4988">
        <v>292223</v>
      </c>
      <c r="P4988" s="10">
        <f>SUMIF(TransactionData!$A$2:$A$7396,TransactionAnalysis!O4988,TransactionData!$M$2:$M$7396)</f>
        <v>5.75</v>
      </c>
    </row>
    <row r="4989" spans="15:16" x14ac:dyDescent="0.35">
      <c r="O4989">
        <v>292222</v>
      </c>
      <c r="P4989" s="10">
        <f>SUMIF(TransactionData!$A$2:$A$7396,TransactionAnalysis!O4989,TransactionData!$M$2:$M$7396)</f>
        <v>5.75</v>
      </c>
    </row>
    <row r="4990" spans="15:16" x14ac:dyDescent="0.35">
      <c r="O4990">
        <v>292221</v>
      </c>
      <c r="P4990" s="10">
        <f>SUMIF(TransactionData!$A$2:$A$7396,TransactionAnalysis!O4990,TransactionData!$M$2:$M$7396)</f>
        <v>5.75</v>
      </c>
    </row>
    <row r="4991" spans="15:16" x14ac:dyDescent="0.35">
      <c r="O4991">
        <v>292220</v>
      </c>
      <c r="P4991" s="10">
        <f>SUMIF(TransactionData!$A$2:$A$7396,TransactionAnalysis!O4991,TransactionData!$M$2:$M$7396)</f>
        <v>7.5</v>
      </c>
    </row>
    <row r="4992" spans="15:16" x14ac:dyDescent="0.35">
      <c r="O4992">
        <v>292219</v>
      </c>
      <c r="P4992" s="10">
        <f>SUMIF(TransactionData!$A$2:$A$7396,TransactionAnalysis!O4992,TransactionData!$M$2:$M$7396)</f>
        <v>3</v>
      </c>
    </row>
    <row r="4993" spans="15:16" x14ac:dyDescent="0.35">
      <c r="O4993">
        <v>292218</v>
      </c>
      <c r="P4993" s="10">
        <f>SUMIF(TransactionData!$A$2:$A$7396,TransactionAnalysis!O4993,TransactionData!$M$2:$M$7396)</f>
        <v>3.75</v>
      </c>
    </row>
    <row r="4994" spans="15:16" x14ac:dyDescent="0.35">
      <c r="O4994">
        <v>292217</v>
      </c>
      <c r="P4994" s="10">
        <f>SUMIF(TransactionData!$A$2:$A$7396,TransactionAnalysis!O4994,TransactionData!$M$2:$M$7396)</f>
        <v>4.75</v>
      </c>
    </row>
    <row r="4995" spans="15:16" x14ac:dyDescent="0.35">
      <c r="O4995">
        <v>292216</v>
      </c>
      <c r="P4995" s="10">
        <f>SUMIF(TransactionData!$A$2:$A$7396,TransactionAnalysis!O4995,TransactionData!$M$2:$M$7396)</f>
        <v>5.5</v>
      </c>
    </row>
    <row r="4996" spans="15:16" x14ac:dyDescent="0.35">
      <c r="O4996">
        <v>292215</v>
      </c>
      <c r="P4996" s="10">
        <f>SUMIF(TransactionData!$A$2:$A$7396,TransactionAnalysis!O4996,TransactionData!$M$2:$M$7396)</f>
        <v>11.5</v>
      </c>
    </row>
    <row r="4997" spans="15:16" x14ac:dyDescent="0.35">
      <c r="O4997">
        <v>292214</v>
      </c>
      <c r="P4997" s="10">
        <f>SUMIF(TransactionData!$A$2:$A$7396,TransactionAnalysis!O4997,TransactionData!$M$2:$M$7396)</f>
        <v>3.75</v>
      </c>
    </row>
    <row r="4998" spans="15:16" x14ac:dyDescent="0.35">
      <c r="O4998">
        <v>292213</v>
      </c>
      <c r="P4998" s="10">
        <f>SUMIF(TransactionData!$A$2:$A$7396,TransactionAnalysis!O4998,TransactionData!$M$2:$M$7396)</f>
        <v>2.75</v>
      </c>
    </row>
    <row r="4999" spans="15:16" x14ac:dyDescent="0.35">
      <c r="O4999">
        <v>292212</v>
      </c>
      <c r="P4999" s="10">
        <f>SUMIF(TransactionData!$A$2:$A$7396,TransactionAnalysis!O4999,TransactionData!$M$2:$M$7396)</f>
        <v>3</v>
      </c>
    </row>
    <row r="5000" spans="15:16" x14ac:dyDescent="0.35">
      <c r="O5000">
        <v>292211</v>
      </c>
      <c r="P5000" s="10">
        <f>SUMIF(TransactionData!$A$2:$A$7396,TransactionAnalysis!O5000,TransactionData!$M$2:$M$7396)</f>
        <v>3</v>
      </c>
    </row>
    <row r="5001" spans="15:16" x14ac:dyDescent="0.35">
      <c r="O5001">
        <v>292607</v>
      </c>
      <c r="P5001" s="10">
        <f>SUMIF(TransactionData!$A$2:$A$7396,TransactionAnalysis!O5001,TransactionData!$M$2:$M$7396)</f>
        <v>8.25</v>
      </c>
    </row>
    <row r="5002" spans="15:16" x14ac:dyDescent="0.35">
      <c r="O5002">
        <v>292606</v>
      </c>
      <c r="P5002" s="10">
        <f>SUMIF(TransactionData!$A$2:$A$7396,TransactionAnalysis!O5002,TransactionData!$M$2:$M$7396)</f>
        <v>12.95</v>
      </c>
    </row>
    <row r="5003" spans="15:16" x14ac:dyDescent="0.35">
      <c r="O5003">
        <v>292605</v>
      </c>
      <c r="P5003" s="10">
        <f>SUMIF(TransactionData!$A$2:$A$7396,TransactionAnalysis!O5003,TransactionData!$M$2:$M$7396)</f>
        <v>20.75</v>
      </c>
    </row>
    <row r="5004" spans="15:16" x14ac:dyDescent="0.35">
      <c r="O5004">
        <v>292604</v>
      </c>
      <c r="P5004" s="10">
        <f>SUMIF(TransactionData!$A$2:$A$7396,TransactionAnalysis!O5004,TransactionData!$M$2:$M$7396)</f>
        <v>4.25</v>
      </c>
    </row>
    <row r="5005" spans="15:16" x14ac:dyDescent="0.35">
      <c r="O5005">
        <v>292603</v>
      </c>
      <c r="P5005" s="10">
        <f>SUMIF(TransactionData!$A$2:$A$7396,TransactionAnalysis!O5005,TransactionData!$M$2:$M$7396)</f>
        <v>4.25</v>
      </c>
    </row>
    <row r="5006" spans="15:16" x14ac:dyDescent="0.35">
      <c r="O5006">
        <v>292602</v>
      </c>
      <c r="P5006" s="10">
        <f>SUMIF(TransactionData!$A$2:$A$7396,TransactionAnalysis!O5006,TransactionData!$M$2:$M$7396)</f>
        <v>10.5</v>
      </c>
    </row>
    <row r="5007" spans="15:16" x14ac:dyDescent="0.35">
      <c r="O5007">
        <v>292601</v>
      </c>
      <c r="P5007" s="10">
        <f>SUMIF(TransactionData!$A$2:$A$7396,TransactionAnalysis!O5007,TransactionData!$M$2:$M$7396)</f>
        <v>3.75</v>
      </c>
    </row>
    <row r="5008" spans="15:16" x14ac:dyDescent="0.35">
      <c r="O5008">
        <v>292600</v>
      </c>
      <c r="P5008" s="10">
        <f>SUMIF(TransactionData!$A$2:$A$7396,TransactionAnalysis!O5008,TransactionData!$M$2:$M$7396)</f>
        <v>5.5</v>
      </c>
    </row>
    <row r="5009" spans="15:16" x14ac:dyDescent="0.35">
      <c r="O5009">
        <v>292599</v>
      </c>
      <c r="P5009" s="10">
        <f>SUMIF(TransactionData!$A$2:$A$7396,TransactionAnalysis!O5009,TransactionData!$M$2:$M$7396)</f>
        <v>4.25</v>
      </c>
    </row>
    <row r="5010" spans="15:16" x14ac:dyDescent="0.35">
      <c r="O5010">
        <v>292594</v>
      </c>
      <c r="P5010" s="10">
        <f>SUMIF(TransactionData!$A$2:$A$7396,TransactionAnalysis!O5010,TransactionData!$M$2:$M$7396)</f>
        <v>3.5</v>
      </c>
    </row>
    <row r="5011" spans="15:16" x14ac:dyDescent="0.35">
      <c r="O5011">
        <v>292593</v>
      </c>
      <c r="P5011" s="10">
        <f>SUMIF(TransactionData!$A$2:$A$7396,TransactionAnalysis!O5011,TransactionData!$M$2:$M$7396)</f>
        <v>6</v>
      </c>
    </row>
    <row r="5012" spans="15:16" x14ac:dyDescent="0.35">
      <c r="O5012">
        <v>292592</v>
      </c>
      <c r="P5012" s="10">
        <f>SUMIF(TransactionData!$A$2:$A$7396,TransactionAnalysis!O5012,TransactionData!$M$2:$M$7396)</f>
        <v>5.5</v>
      </c>
    </row>
    <row r="5013" spans="15:16" x14ac:dyDescent="0.35">
      <c r="O5013">
        <v>292591</v>
      </c>
      <c r="P5013" s="10">
        <f>SUMIF(TransactionData!$A$2:$A$7396,TransactionAnalysis!O5013,TransactionData!$M$2:$M$7396)</f>
        <v>4.25</v>
      </c>
    </row>
    <row r="5014" spans="15:16" x14ac:dyDescent="0.35">
      <c r="O5014">
        <v>292589</v>
      </c>
      <c r="P5014" s="10">
        <f>SUMIF(TransactionData!$A$2:$A$7396,TransactionAnalysis!O5014,TransactionData!$M$2:$M$7396)</f>
        <v>4</v>
      </c>
    </row>
    <row r="5015" spans="15:16" x14ac:dyDescent="0.35">
      <c r="O5015">
        <v>292588</v>
      </c>
      <c r="P5015" s="10">
        <f>SUMIF(TransactionData!$A$2:$A$7396,TransactionAnalysis!O5015,TransactionData!$M$2:$M$7396)</f>
        <v>6.5</v>
      </c>
    </row>
    <row r="5016" spans="15:16" x14ac:dyDescent="0.35">
      <c r="O5016">
        <v>292586</v>
      </c>
      <c r="P5016" s="10">
        <f>SUMIF(TransactionData!$A$2:$A$7396,TransactionAnalysis!O5016,TransactionData!$M$2:$M$7396)</f>
        <v>5.5</v>
      </c>
    </row>
    <row r="5017" spans="15:16" x14ac:dyDescent="0.35">
      <c r="O5017">
        <v>292585</v>
      </c>
      <c r="P5017" s="10">
        <f>SUMIF(TransactionData!$A$2:$A$7396,TransactionAnalysis!O5017,TransactionData!$M$2:$M$7396)</f>
        <v>1.25</v>
      </c>
    </row>
    <row r="5018" spans="15:16" x14ac:dyDescent="0.35">
      <c r="O5018">
        <v>292584</v>
      </c>
      <c r="P5018" s="10">
        <f>SUMIF(TransactionData!$A$2:$A$7396,TransactionAnalysis!O5018,TransactionData!$M$2:$M$7396)</f>
        <v>5.5</v>
      </c>
    </row>
    <row r="5019" spans="15:16" x14ac:dyDescent="0.35">
      <c r="O5019">
        <v>292583</v>
      </c>
      <c r="P5019" s="10">
        <f>SUMIF(TransactionData!$A$2:$A$7396,TransactionAnalysis!O5019,TransactionData!$M$2:$M$7396)</f>
        <v>3.5</v>
      </c>
    </row>
    <row r="5020" spans="15:16" x14ac:dyDescent="0.35">
      <c r="O5020">
        <v>292582</v>
      </c>
      <c r="P5020" s="10">
        <f>SUMIF(TransactionData!$A$2:$A$7396,TransactionAnalysis!O5020,TransactionData!$M$2:$M$7396)</f>
        <v>4.25</v>
      </c>
    </row>
    <row r="5021" spans="15:16" x14ac:dyDescent="0.35">
      <c r="O5021">
        <v>292581</v>
      </c>
      <c r="P5021" s="10">
        <f>SUMIF(TransactionData!$A$2:$A$7396,TransactionAnalysis!O5021,TransactionData!$M$2:$M$7396)</f>
        <v>4.75</v>
      </c>
    </row>
    <row r="5022" spans="15:16" x14ac:dyDescent="0.35">
      <c r="O5022">
        <v>292580</v>
      </c>
      <c r="P5022" s="10">
        <f>SUMIF(TransactionData!$A$2:$A$7396,TransactionAnalysis!O5022,TransactionData!$M$2:$M$7396)</f>
        <v>5.75</v>
      </c>
    </row>
    <row r="5023" spans="15:16" x14ac:dyDescent="0.35">
      <c r="O5023">
        <v>292579</v>
      </c>
      <c r="P5023" s="10">
        <f>SUMIF(TransactionData!$A$2:$A$7396,TransactionAnalysis!O5023,TransactionData!$M$2:$M$7396)</f>
        <v>8.5</v>
      </c>
    </row>
    <row r="5024" spans="15:16" x14ac:dyDescent="0.35">
      <c r="O5024">
        <v>292578</v>
      </c>
      <c r="P5024" s="10">
        <f>SUMIF(TransactionData!$A$2:$A$7396,TransactionAnalysis!O5024,TransactionData!$M$2:$M$7396)</f>
        <v>8.5</v>
      </c>
    </row>
    <row r="5025" spans="15:16" x14ac:dyDescent="0.35">
      <c r="O5025">
        <v>292577</v>
      </c>
      <c r="P5025" s="10">
        <f>SUMIF(TransactionData!$A$2:$A$7396,TransactionAnalysis!O5025,TransactionData!$M$2:$M$7396)</f>
        <v>4.75</v>
      </c>
    </row>
    <row r="5026" spans="15:16" x14ac:dyDescent="0.35">
      <c r="O5026">
        <v>292576</v>
      </c>
      <c r="P5026" s="10">
        <f>SUMIF(TransactionData!$A$2:$A$7396,TransactionAnalysis!O5026,TransactionData!$M$2:$M$7396)</f>
        <v>4.25</v>
      </c>
    </row>
    <row r="5027" spans="15:16" x14ac:dyDescent="0.35">
      <c r="O5027">
        <v>292575</v>
      </c>
      <c r="P5027" s="10">
        <f>SUMIF(TransactionData!$A$2:$A$7396,TransactionAnalysis!O5027,TransactionData!$M$2:$M$7396)</f>
        <v>5.5</v>
      </c>
    </row>
    <row r="5028" spans="15:16" x14ac:dyDescent="0.35">
      <c r="O5028">
        <v>292574</v>
      </c>
      <c r="P5028" s="10">
        <f>SUMIF(TransactionData!$A$2:$A$7396,TransactionAnalysis!O5028,TransactionData!$M$2:$M$7396)</f>
        <v>5.5</v>
      </c>
    </row>
    <row r="5029" spans="15:16" x14ac:dyDescent="0.35">
      <c r="O5029">
        <v>292573</v>
      </c>
      <c r="P5029" s="10">
        <f>SUMIF(TransactionData!$A$2:$A$7396,TransactionAnalysis!O5029,TransactionData!$M$2:$M$7396)</f>
        <v>4.25</v>
      </c>
    </row>
    <row r="5030" spans="15:16" x14ac:dyDescent="0.35">
      <c r="O5030">
        <v>292572</v>
      </c>
      <c r="P5030" s="10">
        <f>SUMIF(TransactionData!$A$2:$A$7396,TransactionAnalysis!O5030,TransactionData!$M$2:$M$7396)</f>
        <v>4.75</v>
      </c>
    </row>
    <row r="5031" spans="15:16" x14ac:dyDescent="0.35">
      <c r="O5031">
        <v>292571</v>
      </c>
      <c r="P5031" s="10">
        <f>SUMIF(TransactionData!$A$2:$A$7396,TransactionAnalysis!O5031,TransactionData!$M$2:$M$7396)</f>
        <v>3.5</v>
      </c>
    </row>
    <row r="5032" spans="15:16" x14ac:dyDescent="0.35">
      <c r="O5032">
        <v>292570</v>
      </c>
      <c r="P5032" s="10">
        <f>SUMIF(TransactionData!$A$2:$A$7396,TransactionAnalysis!O5032,TransactionData!$M$2:$M$7396)</f>
        <v>4.25</v>
      </c>
    </row>
    <row r="5033" spans="15:16" x14ac:dyDescent="0.35">
      <c r="O5033">
        <v>292569</v>
      </c>
      <c r="P5033" s="10">
        <f>SUMIF(TransactionData!$A$2:$A$7396,TransactionAnalysis!O5033,TransactionData!$M$2:$M$7396)</f>
        <v>1.25</v>
      </c>
    </row>
    <row r="5034" spans="15:16" x14ac:dyDescent="0.35">
      <c r="O5034">
        <v>292568</v>
      </c>
      <c r="P5034" s="10">
        <f>SUMIF(TransactionData!$A$2:$A$7396,TransactionAnalysis!O5034,TransactionData!$M$2:$M$7396)</f>
        <v>3.75</v>
      </c>
    </row>
    <row r="5035" spans="15:16" x14ac:dyDescent="0.35">
      <c r="O5035">
        <v>292567</v>
      </c>
      <c r="P5035" s="10">
        <f>SUMIF(TransactionData!$A$2:$A$7396,TransactionAnalysis!O5035,TransactionData!$M$2:$M$7396)</f>
        <v>4.75</v>
      </c>
    </row>
    <row r="5036" spans="15:16" x14ac:dyDescent="0.35">
      <c r="O5036">
        <v>292566</v>
      </c>
      <c r="P5036" s="10">
        <f>SUMIF(TransactionData!$A$2:$A$7396,TransactionAnalysis!O5036,TransactionData!$M$2:$M$7396)</f>
        <v>4.5</v>
      </c>
    </row>
    <row r="5037" spans="15:16" x14ac:dyDescent="0.35">
      <c r="O5037">
        <v>292564</v>
      </c>
      <c r="P5037" s="10">
        <f>SUMIF(TransactionData!$A$2:$A$7396,TransactionAnalysis!O5037,TransactionData!$M$2:$M$7396)</f>
        <v>4.25</v>
      </c>
    </row>
    <row r="5038" spans="15:16" x14ac:dyDescent="0.35">
      <c r="O5038">
        <v>292563</v>
      </c>
      <c r="P5038" s="10">
        <f>SUMIF(TransactionData!$A$2:$A$7396,TransactionAnalysis!O5038,TransactionData!$M$2:$M$7396)</f>
        <v>10</v>
      </c>
    </row>
    <row r="5039" spans="15:16" x14ac:dyDescent="0.35">
      <c r="O5039">
        <v>292562</v>
      </c>
      <c r="P5039" s="10">
        <f>SUMIF(TransactionData!$A$2:$A$7396,TransactionAnalysis!O5039,TransactionData!$M$2:$M$7396)</f>
        <v>2</v>
      </c>
    </row>
    <row r="5040" spans="15:16" x14ac:dyDescent="0.35">
      <c r="O5040">
        <v>292560</v>
      </c>
      <c r="P5040" s="10">
        <f>SUMIF(TransactionData!$A$2:$A$7396,TransactionAnalysis!O5040,TransactionData!$M$2:$M$7396)</f>
        <v>10</v>
      </c>
    </row>
    <row r="5041" spans="15:16" x14ac:dyDescent="0.35">
      <c r="O5041">
        <v>292559</v>
      </c>
      <c r="P5041" s="10">
        <f>SUMIF(TransactionData!$A$2:$A$7396,TransactionAnalysis!O5041,TransactionData!$M$2:$M$7396)</f>
        <v>6</v>
      </c>
    </row>
    <row r="5042" spans="15:16" x14ac:dyDescent="0.35">
      <c r="O5042">
        <v>292558</v>
      </c>
      <c r="P5042" s="10">
        <f>SUMIF(TransactionData!$A$2:$A$7396,TransactionAnalysis!O5042,TransactionData!$M$2:$M$7396)</f>
        <v>4.25</v>
      </c>
    </row>
    <row r="5043" spans="15:16" x14ac:dyDescent="0.35">
      <c r="O5043">
        <v>292557</v>
      </c>
      <c r="P5043" s="10">
        <f>SUMIF(TransactionData!$A$2:$A$7396,TransactionAnalysis!O5043,TransactionData!$M$2:$M$7396)</f>
        <v>4.75</v>
      </c>
    </row>
    <row r="5044" spans="15:16" x14ac:dyDescent="0.35">
      <c r="O5044">
        <v>292556</v>
      </c>
      <c r="P5044" s="10">
        <f>SUMIF(TransactionData!$A$2:$A$7396,TransactionAnalysis!O5044,TransactionData!$M$2:$M$7396)</f>
        <v>4.75</v>
      </c>
    </row>
    <row r="5045" spans="15:16" x14ac:dyDescent="0.35">
      <c r="O5045">
        <v>292555</v>
      </c>
      <c r="P5045" s="10">
        <f>SUMIF(TransactionData!$A$2:$A$7396,TransactionAnalysis!O5045,TransactionData!$M$2:$M$7396)</f>
        <v>4.75</v>
      </c>
    </row>
    <row r="5046" spans="15:16" x14ac:dyDescent="0.35">
      <c r="O5046">
        <v>292553</v>
      </c>
      <c r="P5046" s="10">
        <f>SUMIF(TransactionData!$A$2:$A$7396,TransactionAnalysis!O5046,TransactionData!$M$2:$M$7396)</f>
        <v>3</v>
      </c>
    </row>
    <row r="5047" spans="15:16" x14ac:dyDescent="0.35">
      <c r="O5047">
        <v>292552</v>
      </c>
      <c r="P5047" s="10">
        <f>SUMIF(TransactionData!$A$2:$A$7396,TransactionAnalysis!O5047,TransactionData!$M$2:$M$7396)</f>
        <v>3</v>
      </c>
    </row>
    <row r="5048" spans="15:16" x14ac:dyDescent="0.35">
      <c r="O5048">
        <v>292551</v>
      </c>
      <c r="P5048" s="10">
        <f>SUMIF(TransactionData!$A$2:$A$7396,TransactionAnalysis!O5048,TransactionData!$M$2:$M$7396)</f>
        <v>7</v>
      </c>
    </row>
    <row r="5049" spans="15:16" x14ac:dyDescent="0.35">
      <c r="O5049">
        <v>292550</v>
      </c>
      <c r="P5049" s="10">
        <f>SUMIF(TransactionData!$A$2:$A$7396,TransactionAnalysis!O5049,TransactionData!$M$2:$M$7396)</f>
        <v>8.5</v>
      </c>
    </row>
    <row r="5050" spans="15:16" x14ac:dyDescent="0.35">
      <c r="O5050">
        <v>292549</v>
      </c>
      <c r="P5050" s="10">
        <f>SUMIF(TransactionData!$A$2:$A$7396,TransactionAnalysis!O5050,TransactionData!$M$2:$M$7396)</f>
        <v>1.25</v>
      </c>
    </row>
    <row r="5051" spans="15:16" x14ac:dyDescent="0.35">
      <c r="O5051">
        <v>292548</v>
      </c>
      <c r="P5051" s="10">
        <f>SUMIF(TransactionData!$A$2:$A$7396,TransactionAnalysis!O5051,TransactionData!$M$2:$M$7396)</f>
        <v>3</v>
      </c>
    </row>
    <row r="5052" spans="15:16" x14ac:dyDescent="0.35">
      <c r="O5052">
        <v>292547</v>
      </c>
      <c r="P5052" s="10">
        <f>SUMIF(TransactionData!$A$2:$A$7396,TransactionAnalysis!O5052,TransactionData!$M$2:$M$7396)</f>
        <v>14.95</v>
      </c>
    </row>
    <row r="5053" spans="15:16" x14ac:dyDescent="0.35">
      <c r="O5053">
        <v>292546</v>
      </c>
      <c r="P5053" s="10">
        <f>SUMIF(TransactionData!$A$2:$A$7396,TransactionAnalysis!O5053,TransactionData!$M$2:$M$7396)</f>
        <v>3.75</v>
      </c>
    </row>
    <row r="5054" spans="15:16" x14ac:dyDescent="0.35">
      <c r="O5054">
        <v>292545</v>
      </c>
      <c r="P5054" s="10">
        <f>SUMIF(TransactionData!$A$2:$A$7396,TransactionAnalysis!O5054,TransactionData!$M$2:$M$7396)</f>
        <v>4.25</v>
      </c>
    </row>
    <row r="5055" spans="15:16" x14ac:dyDescent="0.35">
      <c r="O5055">
        <v>292544</v>
      </c>
      <c r="P5055" s="10">
        <f>SUMIF(TransactionData!$A$2:$A$7396,TransactionAnalysis!O5055,TransactionData!$M$2:$M$7396)</f>
        <v>5.75</v>
      </c>
    </row>
    <row r="5056" spans="15:16" x14ac:dyDescent="0.35">
      <c r="O5056">
        <v>292543</v>
      </c>
      <c r="P5056" s="10">
        <f>SUMIF(TransactionData!$A$2:$A$7396,TransactionAnalysis!O5056,TransactionData!$M$2:$M$7396)</f>
        <v>4.25</v>
      </c>
    </row>
    <row r="5057" spans="15:16" x14ac:dyDescent="0.35">
      <c r="O5057">
        <v>292541</v>
      </c>
      <c r="P5057" s="10">
        <f>SUMIF(TransactionData!$A$2:$A$7396,TransactionAnalysis!O5057,TransactionData!$M$2:$M$7396)</f>
        <v>8</v>
      </c>
    </row>
    <row r="5058" spans="15:16" x14ac:dyDescent="0.35">
      <c r="O5058">
        <v>292540</v>
      </c>
      <c r="P5058" s="10">
        <f>SUMIF(TransactionData!$A$2:$A$7396,TransactionAnalysis!O5058,TransactionData!$M$2:$M$7396)</f>
        <v>4.25</v>
      </c>
    </row>
    <row r="5059" spans="15:16" x14ac:dyDescent="0.35">
      <c r="O5059">
        <v>292539</v>
      </c>
      <c r="P5059" s="10">
        <f>SUMIF(TransactionData!$A$2:$A$7396,TransactionAnalysis!O5059,TransactionData!$M$2:$M$7396)</f>
        <v>5.75</v>
      </c>
    </row>
    <row r="5060" spans="15:16" x14ac:dyDescent="0.35">
      <c r="O5060">
        <v>292538</v>
      </c>
      <c r="P5060" s="10">
        <f>SUMIF(TransactionData!$A$2:$A$7396,TransactionAnalysis!O5060,TransactionData!$M$2:$M$7396)</f>
        <v>3.75</v>
      </c>
    </row>
    <row r="5061" spans="15:16" x14ac:dyDescent="0.35">
      <c r="O5061">
        <v>292537</v>
      </c>
      <c r="P5061" s="10">
        <f>SUMIF(TransactionData!$A$2:$A$7396,TransactionAnalysis!O5061,TransactionData!$M$2:$M$7396)</f>
        <v>2.25</v>
      </c>
    </row>
    <row r="5062" spans="15:16" x14ac:dyDescent="0.35">
      <c r="O5062">
        <v>292536</v>
      </c>
      <c r="P5062" s="10">
        <f>SUMIF(TransactionData!$A$2:$A$7396,TransactionAnalysis!O5062,TransactionData!$M$2:$M$7396)</f>
        <v>4.75</v>
      </c>
    </row>
    <row r="5063" spans="15:16" x14ac:dyDescent="0.35">
      <c r="O5063">
        <v>292535</v>
      </c>
      <c r="P5063" s="10">
        <f>SUMIF(TransactionData!$A$2:$A$7396,TransactionAnalysis!O5063,TransactionData!$M$2:$M$7396)</f>
        <v>9</v>
      </c>
    </row>
    <row r="5064" spans="15:16" x14ac:dyDescent="0.35">
      <c r="O5064">
        <v>292534</v>
      </c>
      <c r="P5064" s="10">
        <f>SUMIF(TransactionData!$A$2:$A$7396,TransactionAnalysis!O5064,TransactionData!$M$2:$M$7396)</f>
        <v>3.75</v>
      </c>
    </row>
    <row r="5065" spans="15:16" x14ac:dyDescent="0.35">
      <c r="O5065">
        <v>292533</v>
      </c>
      <c r="P5065" s="10">
        <f>SUMIF(TransactionData!$A$2:$A$7396,TransactionAnalysis!O5065,TransactionData!$M$2:$M$7396)</f>
        <v>14.95</v>
      </c>
    </row>
    <row r="5066" spans="15:16" x14ac:dyDescent="0.35">
      <c r="O5066">
        <v>292532</v>
      </c>
      <c r="P5066" s="10">
        <f>SUMIF(TransactionData!$A$2:$A$7396,TransactionAnalysis!O5066,TransactionData!$M$2:$M$7396)</f>
        <v>4.25</v>
      </c>
    </row>
    <row r="5067" spans="15:16" x14ac:dyDescent="0.35">
      <c r="O5067">
        <v>292531</v>
      </c>
      <c r="P5067" s="10">
        <f>SUMIF(TransactionData!$A$2:$A$7396,TransactionAnalysis!O5067,TransactionData!$M$2:$M$7396)</f>
        <v>4.75</v>
      </c>
    </row>
    <row r="5068" spans="15:16" x14ac:dyDescent="0.35">
      <c r="O5068">
        <v>292530</v>
      </c>
      <c r="P5068" s="10">
        <f>SUMIF(TransactionData!$A$2:$A$7396,TransactionAnalysis!O5068,TransactionData!$M$2:$M$7396)</f>
        <v>4.75</v>
      </c>
    </row>
    <row r="5069" spans="15:16" x14ac:dyDescent="0.35">
      <c r="O5069">
        <v>292529</v>
      </c>
      <c r="P5069" s="10">
        <f>SUMIF(TransactionData!$A$2:$A$7396,TransactionAnalysis!O5069,TransactionData!$M$2:$M$7396)</f>
        <v>4.75</v>
      </c>
    </row>
    <row r="5070" spans="15:16" x14ac:dyDescent="0.35">
      <c r="O5070">
        <v>292528</v>
      </c>
      <c r="P5070" s="10">
        <f>SUMIF(TransactionData!$A$2:$A$7396,TransactionAnalysis!O5070,TransactionData!$M$2:$M$7396)</f>
        <v>9</v>
      </c>
    </row>
    <row r="5071" spans="15:16" x14ac:dyDescent="0.35">
      <c r="O5071">
        <v>292527</v>
      </c>
      <c r="P5071" s="10">
        <f>SUMIF(TransactionData!$A$2:$A$7396,TransactionAnalysis!O5071,TransactionData!$M$2:$M$7396)</f>
        <v>4.25</v>
      </c>
    </row>
    <row r="5072" spans="15:16" x14ac:dyDescent="0.35">
      <c r="O5072">
        <v>292526</v>
      </c>
      <c r="P5072" s="10">
        <f>SUMIF(TransactionData!$A$2:$A$7396,TransactionAnalysis!O5072,TransactionData!$M$2:$M$7396)</f>
        <v>4.75</v>
      </c>
    </row>
    <row r="5073" spans="15:16" x14ac:dyDescent="0.35">
      <c r="O5073">
        <v>292525</v>
      </c>
      <c r="P5073" s="10">
        <f>SUMIF(TransactionData!$A$2:$A$7396,TransactionAnalysis!O5073,TransactionData!$M$2:$M$7396)</f>
        <v>4.25</v>
      </c>
    </row>
    <row r="5074" spans="15:16" x14ac:dyDescent="0.35">
      <c r="O5074">
        <v>292524</v>
      </c>
      <c r="P5074" s="10">
        <f>SUMIF(TransactionData!$A$2:$A$7396,TransactionAnalysis!O5074,TransactionData!$M$2:$M$7396)</f>
        <v>9</v>
      </c>
    </row>
    <row r="5075" spans="15:16" x14ac:dyDescent="0.35">
      <c r="O5075">
        <v>292523</v>
      </c>
      <c r="P5075" s="10">
        <f>SUMIF(TransactionData!$A$2:$A$7396,TransactionAnalysis!O5075,TransactionData!$M$2:$M$7396)</f>
        <v>9.5</v>
      </c>
    </row>
    <row r="5076" spans="15:16" x14ac:dyDescent="0.35">
      <c r="O5076">
        <v>292522</v>
      </c>
      <c r="P5076" s="10">
        <f>SUMIF(TransactionData!$A$2:$A$7396,TransactionAnalysis!O5076,TransactionData!$M$2:$M$7396)</f>
        <v>6.25</v>
      </c>
    </row>
    <row r="5077" spans="15:16" x14ac:dyDescent="0.35">
      <c r="O5077">
        <v>292521</v>
      </c>
      <c r="P5077" s="10">
        <f>SUMIF(TransactionData!$A$2:$A$7396,TransactionAnalysis!O5077,TransactionData!$M$2:$M$7396)</f>
        <v>4.25</v>
      </c>
    </row>
    <row r="5078" spans="15:16" x14ac:dyDescent="0.35">
      <c r="O5078">
        <v>292520</v>
      </c>
      <c r="P5078" s="10">
        <f>SUMIF(TransactionData!$A$2:$A$7396,TransactionAnalysis!O5078,TransactionData!$M$2:$M$7396)</f>
        <v>3.75</v>
      </c>
    </row>
    <row r="5079" spans="15:16" x14ac:dyDescent="0.35">
      <c r="O5079">
        <v>292519</v>
      </c>
      <c r="P5079" s="10">
        <f>SUMIF(TransactionData!$A$2:$A$7396,TransactionAnalysis!O5079,TransactionData!$M$2:$M$7396)</f>
        <v>6</v>
      </c>
    </row>
    <row r="5080" spans="15:16" x14ac:dyDescent="0.35">
      <c r="O5080">
        <v>292518</v>
      </c>
      <c r="P5080" s="10">
        <f>SUMIF(TransactionData!$A$2:$A$7396,TransactionAnalysis!O5080,TransactionData!$M$2:$M$7396)</f>
        <v>5.5</v>
      </c>
    </row>
    <row r="5081" spans="15:16" x14ac:dyDescent="0.35">
      <c r="O5081">
        <v>292517</v>
      </c>
      <c r="P5081" s="10">
        <f>SUMIF(TransactionData!$A$2:$A$7396,TransactionAnalysis!O5081,TransactionData!$M$2:$M$7396)</f>
        <v>4.75</v>
      </c>
    </row>
    <row r="5082" spans="15:16" x14ac:dyDescent="0.35">
      <c r="O5082">
        <v>292516</v>
      </c>
      <c r="P5082" s="10">
        <f>SUMIF(TransactionData!$A$2:$A$7396,TransactionAnalysis!O5082,TransactionData!$M$2:$M$7396)</f>
        <v>8.5</v>
      </c>
    </row>
    <row r="5083" spans="15:16" x14ac:dyDescent="0.35">
      <c r="O5083">
        <v>292515</v>
      </c>
      <c r="P5083" s="10">
        <f>SUMIF(TransactionData!$A$2:$A$7396,TransactionAnalysis!O5083,TransactionData!$M$2:$M$7396)</f>
        <v>4.25</v>
      </c>
    </row>
    <row r="5084" spans="15:16" x14ac:dyDescent="0.35">
      <c r="O5084">
        <v>292514</v>
      </c>
      <c r="P5084" s="10">
        <f>SUMIF(TransactionData!$A$2:$A$7396,TransactionAnalysis!O5084,TransactionData!$M$2:$M$7396)</f>
        <v>4.75</v>
      </c>
    </row>
    <row r="5085" spans="15:16" x14ac:dyDescent="0.35">
      <c r="O5085">
        <v>292513</v>
      </c>
      <c r="P5085" s="10">
        <f>SUMIF(TransactionData!$A$2:$A$7396,TransactionAnalysis!O5085,TransactionData!$M$2:$M$7396)</f>
        <v>0.75</v>
      </c>
    </row>
    <row r="5086" spans="15:16" x14ac:dyDescent="0.35">
      <c r="O5086">
        <v>292512</v>
      </c>
      <c r="P5086" s="10">
        <f>SUMIF(TransactionData!$A$2:$A$7396,TransactionAnalysis!O5086,TransactionData!$M$2:$M$7396)</f>
        <v>5.5</v>
      </c>
    </row>
    <row r="5087" spans="15:16" x14ac:dyDescent="0.35">
      <c r="O5087">
        <v>292511</v>
      </c>
      <c r="P5087" s="10">
        <f>SUMIF(TransactionData!$A$2:$A$7396,TransactionAnalysis!O5087,TransactionData!$M$2:$M$7396)</f>
        <v>5.5</v>
      </c>
    </row>
    <row r="5088" spans="15:16" x14ac:dyDescent="0.35">
      <c r="O5088">
        <v>292510</v>
      </c>
      <c r="P5088" s="10">
        <f>SUMIF(TransactionData!$A$2:$A$7396,TransactionAnalysis!O5088,TransactionData!$M$2:$M$7396)</f>
        <v>8.25</v>
      </c>
    </row>
    <row r="5089" spans="15:16" x14ac:dyDescent="0.35">
      <c r="O5089">
        <v>292509</v>
      </c>
      <c r="P5089" s="10">
        <f>SUMIF(TransactionData!$A$2:$A$7396,TransactionAnalysis!O5089,TransactionData!$M$2:$M$7396)</f>
        <v>1.25</v>
      </c>
    </row>
    <row r="5090" spans="15:16" x14ac:dyDescent="0.35">
      <c r="O5090">
        <v>292508</v>
      </c>
      <c r="P5090" s="10">
        <f>SUMIF(TransactionData!$A$2:$A$7396,TransactionAnalysis!O5090,TransactionData!$M$2:$M$7396)</f>
        <v>3.5</v>
      </c>
    </row>
    <row r="5091" spans="15:16" x14ac:dyDescent="0.35">
      <c r="O5091">
        <v>292507</v>
      </c>
      <c r="P5091" s="10">
        <f>SUMIF(TransactionData!$A$2:$A$7396,TransactionAnalysis!O5091,TransactionData!$M$2:$M$7396)</f>
        <v>5.5</v>
      </c>
    </row>
    <row r="5092" spans="15:16" x14ac:dyDescent="0.35">
      <c r="O5092">
        <v>292506</v>
      </c>
      <c r="P5092" s="10">
        <f>SUMIF(TransactionData!$A$2:$A$7396,TransactionAnalysis!O5092,TransactionData!$M$2:$M$7396)</f>
        <v>3.75</v>
      </c>
    </row>
    <row r="5093" spans="15:16" x14ac:dyDescent="0.35">
      <c r="O5093">
        <v>292505</v>
      </c>
      <c r="P5093" s="10">
        <f>SUMIF(TransactionData!$A$2:$A$7396,TransactionAnalysis!O5093,TransactionData!$M$2:$M$7396)</f>
        <v>3.5</v>
      </c>
    </row>
    <row r="5094" spans="15:16" x14ac:dyDescent="0.35">
      <c r="O5094">
        <v>292504</v>
      </c>
      <c r="P5094" s="10">
        <f>SUMIF(TransactionData!$A$2:$A$7396,TransactionAnalysis!O5094,TransactionData!$M$2:$M$7396)</f>
        <v>3.5</v>
      </c>
    </row>
    <row r="5095" spans="15:16" x14ac:dyDescent="0.35">
      <c r="O5095">
        <v>292501</v>
      </c>
      <c r="P5095" s="10">
        <f>SUMIF(TransactionData!$A$2:$A$7396,TransactionAnalysis!O5095,TransactionData!$M$2:$M$7396)</f>
        <v>9</v>
      </c>
    </row>
    <row r="5096" spans="15:16" x14ac:dyDescent="0.35">
      <c r="O5096">
        <v>292500</v>
      </c>
      <c r="P5096" s="10">
        <f>SUMIF(TransactionData!$A$2:$A$7396,TransactionAnalysis!O5096,TransactionData!$M$2:$M$7396)</f>
        <v>6</v>
      </c>
    </row>
    <row r="5097" spans="15:16" x14ac:dyDescent="0.35">
      <c r="O5097">
        <v>292499</v>
      </c>
      <c r="P5097" s="10">
        <f>SUMIF(TransactionData!$A$2:$A$7396,TransactionAnalysis!O5097,TransactionData!$M$2:$M$7396)</f>
        <v>4.75</v>
      </c>
    </row>
    <row r="5098" spans="15:16" x14ac:dyDescent="0.35">
      <c r="O5098">
        <v>292498</v>
      </c>
      <c r="P5098" s="10">
        <f>SUMIF(TransactionData!$A$2:$A$7396,TransactionAnalysis!O5098,TransactionData!$M$2:$M$7396)</f>
        <v>4.75</v>
      </c>
    </row>
    <row r="5099" spans="15:16" x14ac:dyDescent="0.35">
      <c r="O5099">
        <v>292497</v>
      </c>
      <c r="P5099" s="10">
        <f>SUMIF(TransactionData!$A$2:$A$7396,TransactionAnalysis!O5099,TransactionData!$M$2:$M$7396)</f>
        <v>5.75</v>
      </c>
    </row>
    <row r="5100" spans="15:16" x14ac:dyDescent="0.35">
      <c r="O5100">
        <v>292496</v>
      </c>
      <c r="P5100" s="10">
        <f>SUMIF(TransactionData!$A$2:$A$7396,TransactionAnalysis!O5100,TransactionData!$M$2:$M$7396)</f>
        <v>7</v>
      </c>
    </row>
    <row r="5101" spans="15:16" x14ac:dyDescent="0.35">
      <c r="O5101">
        <v>292495</v>
      </c>
      <c r="P5101" s="10">
        <f>SUMIF(TransactionData!$A$2:$A$7396,TransactionAnalysis!O5101,TransactionData!$M$2:$M$7396)</f>
        <v>4.25</v>
      </c>
    </row>
    <row r="5102" spans="15:16" x14ac:dyDescent="0.35">
      <c r="O5102">
        <v>292493</v>
      </c>
      <c r="P5102" s="10">
        <f>SUMIF(TransactionData!$A$2:$A$7396,TransactionAnalysis!O5102,TransactionData!$M$2:$M$7396)</f>
        <v>3.5</v>
      </c>
    </row>
    <row r="5103" spans="15:16" x14ac:dyDescent="0.35">
      <c r="O5103">
        <v>292492</v>
      </c>
      <c r="P5103" s="10">
        <f>SUMIF(TransactionData!$A$2:$A$7396,TransactionAnalysis!O5103,TransactionData!$M$2:$M$7396)</f>
        <v>3.5</v>
      </c>
    </row>
    <row r="5104" spans="15:16" x14ac:dyDescent="0.35">
      <c r="O5104">
        <v>292491</v>
      </c>
      <c r="P5104" s="10">
        <f>SUMIF(TransactionData!$A$2:$A$7396,TransactionAnalysis!O5104,TransactionData!$M$2:$M$7396)</f>
        <v>4.75</v>
      </c>
    </row>
    <row r="5105" spans="15:16" x14ac:dyDescent="0.35">
      <c r="O5105">
        <v>292490</v>
      </c>
      <c r="P5105" s="10">
        <f>SUMIF(TransactionData!$A$2:$A$7396,TransactionAnalysis!O5105,TransactionData!$M$2:$M$7396)</f>
        <v>4.75</v>
      </c>
    </row>
    <row r="5106" spans="15:16" x14ac:dyDescent="0.35">
      <c r="O5106">
        <v>292489</v>
      </c>
      <c r="P5106" s="10">
        <f>SUMIF(TransactionData!$A$2:$A$7396,TransactionAnalysis!O5106,TransactionData!$M$2:$M$7396)</f>
        <v>8.5</v>
      </c>
    </row>
    <row r="5107" spans="15:16" x14ac:dyDescent="0.35">
      <c r="O5107">
        <v>292488</v>
      </c>
      <c r="P5107" s="10">
        <f>SUMIF(TransactionData!$A$2:$A$7396,TransactionAnalysis!O5107,TransactionData!$M$2:$M$7396)</f>
        <v>3.75</v>
      </c>
    </row>
    <row r="5108" spans="15:16" x14ac:dyDescent="0.35">
      <c r="O5108">
        <v>292487</v>
      </c>
      <c r="P5108" s="10">
        <f>SUMIF(TransactionData!$A$2:$A$7396,TransactionAnalysis!O5108,TransactionData!$M$2:$M$7396)</f>
        <v>21.95</v>
      </c>
    </row>
    <row r="5109" spans="15:16" x14ac:dyDescent="0.35">
      <c r="O5109">
        <v>292486</v>
      </c>
      <c r="P5109" s="10">
        <f>SUMIF(TransactionData!$A$2:$A$7396,TransactionAnalysis!O5109,TransactionData!$M$2:$M$7396)</f>
        <v>7.75</v>
      </c>
    </row>
    <row r="5110" spans="15:16" x14ac:dyDescent="0.35">
      <c r="O5110">
        <v>292485</v>
      </c>
      <c r="P5110" s="10">
        <f>SUMIF(TransactionData!$A$2:$A$7396,TransactionAnalysis!O5110,TransactionData!$M$2:$M$7396)</f>
        <v>3.5</v>
      </c>
    </row>
    <row r="5111" spans="15:16" x14ac:dyDescent="0.35">
      <c r="O5111">
        <v>292484</v>
      </c>
      <c r="P5111" s="10">
        <f>SUMIF(TransactionData!$A$2:$A$7396,TransactionAnalysis!O5111,TransactionData!$M$2:$M$7396)</f>
        <v>3.75</v>
      </c>
    </row>
    <row r="5112" spans="15:16" x14ac:dyDescent="0.35">
      <c r="O5112">
        <v>292482</v>
      </c>
      <c r="P5112" s="10">
        <f>SUMIF(TransactionData!$A$2:$A$7396,TransactionAnalysis!O5112,TransactionData!$M$2:$M$7396)</f>
        <v>10</v>
      </c>
    </row>
    <row r="5113" spans="15:16" x14ac:dyDescent="0.35">
      <c r="O5113">
        <v>292481</v>
      </c>
      <c r="P5113" s="10">
        <f>SUMIF(TransactionData!$A$2:$A$7396,TransactionAnalysis!O5113,TransactionData!$M$2:$M$7396)</f>
        <v>4.75</v>
      </c>
    </row>
    <row r="5114" spans="15:16" x14ac:dyDescent="0.35">
      <c r="O5114">
        <v>292480</v>
      </c>
      <c r="P5114" s="10">
        <f>SUMIF(TransactionData!$A$2:$A$7396,TransactionAnalysis!O5114,TransactionData!$M$2:$M$7396)</f>
        <v>4.5</v>
      </c>
    </row>
    <row r="5115" spans="15:16" x14ac:dyDescent="0.35">
      <c r="O5115">
        <v>292479</v>
      </c>
      <c r="P5115" s="10">
        <f>SUMIF(TransactionData!$A$2:$A$7396,TransactionAnalysis!O5115,TransactionData!$M$2:$M$7396)</f>
        <v>4.25</v>
      </c>
    </row>
    <row r="5116" spans="15:16" x14ac:dyDescent="0.35">
      <c r="O5116">
        <v>292478</v>
      </c>
      <c r="P5116" s="10">
        <f>SUMIF(TransactionData!$A$2:$A$7396,TransactionAnalysis!O5116,TransactionData!$M$2:$M$7396)</f>
        <v>9</v>
      </c>
    </row>
    <row r="5117" spans="15:16" x14ac:dyDescent="0.35">
      <c r="O5117">
        <v>292477</v>
      </c>
      <c r="P5117" s="10">
        <f>SUMIF(TransactionData!$A$2:$A$7396,TransactionAnalysis!O5117,TransactionData!$M$2:$M$7396)</f>
        <v>12.95</v>
      </c>
    </row>
    <row r="5118" spans="15:16" x14ac:dyDescent="0.35">
      <c r="O5118">
        <v>292476</v>
      </c>
      <c r="P5118" s="10">
        <f>SUMIF(TransactionData!$A$2:$A$7396,TransactionAnalysis!O5118,TransactionData!$M$2:$M$7396)</f>
        <v>4.25</v>
      </c>
    </row>
    <row r="5119" spans="15:16" x14ac:dyDescent="0.35">
      <c r="O5119">
        <v>292475</v>
      </c>
      <c r="P5119" s="10">
        <f>SUMIF(TransactionData!$A$2:$A$7396,TransactionAnalysis!O5119,TransactionData!$M$2:$M$7396)</f>
        <v>3.75</v>
      </c>
    </row>
    <row r="5120" spans="15:16" x14ac:dyDescent="0.35">
      <c r="O5120">
        <v>292474</v>
      </c>
      <c r="P5120" s="10">
        <f>SUMIF(TransactionData!$A$2:$A$7396,TransactionAnalysis!O5120,TransactionData!$M$2:$M$7396)</f>
        <v>1.25</v>
      </c>
    </row>
    <row r="5121" spans="15:16" x14ac:dyDescent="0.35">
      <c r="O5121">
        <v>292473</v>
      </c>
      <c r="P5121" s="10">
        <f>SUMIF(TransactionData!$A$2:$A$7396,TransactionAnalysis!O5121,TransactionData!$M$2:$M$7396)</f>
        <v>6.5</v>
      </c>
    </row>
    <row r="5122" spans="15:16" x14ac:dyDescent="0.35">
      <c r="O5122">
        <v>292472</v>
      </c>
      <c r="P5122" s="10">
        <f>SUMIF(TransactionData!$A$2:$A$7396,TransactionAnalysis!O5122,TransactionData!$M$2:$M$7396)</f>
        <v>4.75</v>
      </c>
    </row>
    <row r="5123" spans="15:16" x14ac:dyDescent="0.35">
      <c r="O5123">
        <v>292471</v>
      </c>
      <c r="P5123" s="10">
        <f>SUMIF(TransactionData!$A$2:$A$7396,TransactionAnalysis!O5123,TransactionData!$M$2:$M$7396)</f>
        <v>1.25</v>
      </c>
    </row>
    <row r="5124" spans="15:16" x14ac:dyDescent="0.35">
      <c r="O5124">
        <v>292470</v>
      </c>
      <c r="P5124" s="10">
        <f>SUMIF(TransactionData!$A$2:$A$7396,TransactionAnalysis!O5124,TransactionData!$M$2:$M$7396)</f>
        <v>4.25</v>
      </c>
    </row>
    <row r="5125" spans="15:16" x14ac:dyDescent="0.35">
      <c r="O5125">
        <v>292469</v>
      </c>
      <c r="P5125" s="10">
        <f>SUMIF(TransactionData!$A$2:$A$7396,TransactionAnalysis!O5125,TransactionData!$M$2:$M$7396)</f>
        <v>7.25</v>
      </c>
    </row>
    <row r="5126" spans="15:16" x14ac:dyDescent="0.35">
      <c r="O5126">
        <v>292468</v>
      </c>
      <c r="P5126" s="10">
        <f>SUMIF(TransactionData!$A$2:$A$7396,TransactionAnalysis!O5126,TransactionData!$M$2:$M$7396)</f>
        <v>3.5</v>
      </c>
    </row>
    <row r="5127" spans="15:16" x14ac:dyDescent="0.35">
      <c r="O5127">
        <v>292467</v>
      </c>
      <c r="P5127" s="10">
        <f>SUMIF(TransactionData!$A$2:$A$7396,TransactionAnalysis!O5127,TransactionData!$M$2:$M$7396)</f>
        <v>1.25</v>
      </c>
    </row>
    <row r="5128" spans="15:16" x14ac:dyDescent="0.35">
      <c r="O5128">
        <v>292466</v>
      </c>
      <c r="P5128" s="10">
        <f>SUMIF(TransactionData!$A$2:$A$7396,TransactionAnalysis!O5128,TransactionData!$M$2:$M$7396)</f>
        <v>4.75</v>
      </c>
    </row>
    <row r="5129" spans="15:16" x14ac:dyDescent="0.35">
      <c r="O5129">
        <v>292465</v>
      </c>
      <c r="P5129" s="10">
        <f>SUMIF(TransactionData!$A$2:$A$7396,TransactionAnalysis!O5129,TransactionData!$M$2:$M$7396)</f>
        <v>3.5</v>
      </c>
    </row>
    <row r="5130" spans="15:16" x14ac:dyDescent="0.35">
      <c r="O5130">
        <v>292464</v>
      </c>
      <c r="P5130" s="10">
        <f>SUMIF(TransactionData!$A$2:$A$7396,TransactionAnalysis!O5130,TransactionData!$M$2:$M$7396)</f>
        <v>4.25</v>
      </c>
    </row>
    <row r="5131" spans="15:16" x14ac:dyDescent="0.35">
      <c r="O5131">
        <v>292463</v>
      </c>
      <c r="P5131" s="10">
        <f>SUMIF(TransactionData!$A$2:$A$7396,TransactionAnalysis!O5131,TransactionData!$M$2:$M$7396)</f>
        <v>5.75</v>
      </c>
    </row>
    <row r="5132" spans="15:16" x14ac:dyDescent="0.35">
      <c r="O5132">
        <v>292460</v>
      </c>
      <c r="P5132" s="10">
        <f>SUMIF(TransactionData!$A$2:$A$7396,TransactionAnalysis!O5132,TransactionData!$M$2:$M$7396)</f>
        <v>4.25</v>
      </c>
    </row>
    <row r="5133" spans="15:16" x14ac:dyDescent="0.35">
      <c r="O5133">
        <v>292459</v>
      </c>
      <c r="P5133" s="10">
        <f>SUMIF(TransactionData!$A$2:$A$7396,TransactionAnalysis!O5133,TransactionData!$M$2:$M$7396)</f>
        <v>7.25</v>
      </c>
    </row>
    <row r="5134" spans="15:16" x14ac:dyDescent="0.35">
      <c r="O5134">
        <v>292458</v>
      </c>
      <c r="P5134" s="10">
        <f>SUMIF(TransactionData!$A$2:$A$7396,TransactionAnalysis!O5134,TransactionData!$M$2:$M$7396)</f>
        <v>2.5</v>
      </c>
    </row>
    <row r="5135" spans="15:16" x14ac:dyDescent="0.35">
      <c r="O5135">
        <v>292457</v>
      </c>
      <c r="P5135" s="10">
        <f>SUMIF(TransactionData!$A$2:$A$7396,TransactionAnalysis!O5135,TransactionData!$M$2:$M$7396)</f>
        <v>3.5</v>
      </c>
    </row>
    <row r="5136" spans="15:16" x14ac:dyDescent="0.35">
      <c r="O5136">
        <v>292456</v>
      </c>
      <c r="P5136" s="10">
        <f>SUMIF(TransactionData!$A$2:$A$7396,TransactionAnalysis!O5136,TransactionData!$M$2:$M$7396)</f>
        <v>7</v>
      </c>
    </row>
    <row r="5137" spans="15:16" x14ac:dyDescent="0.35">
      <c r="O5137">
        <v>292454</v>
      </c>
      <c r="P5137" s="10">
        <f>SUMIF(TransactionData!$A$2:$A$7396,TransactionAnalysis!O5137,TransactionData!$M$2:$M$7396)</f>
        <v>4.75</v>
      </c>
    </row>
    <row r="5138" spans="15:16" x14ac:dyDescent="0.35">
      <c r="O5138">
        <v>292452</v>
      </c>
      <c r="P5138" s="10">
        <f>SUMIF(TransactionData!$A$2:$A$7396,TransactionAnalysis!O5138,TransactionData!$M$2:$M$7396)</f>
        <v>4.75</v>
      </c>
    </row>
    <row r="5139" spans="15:16" x14ac:dyDescent="0.35">
      <c r="O5139">
        <v>292451</v>
      </c>
      <c r="P5139" s="10">
        <f>SUMIF(TransactionData!$A$2:$A$7396,TransactionAnalysis!O5139,TransactionData!$M$2:$M$7396)</f>
        <v>1.25</v>
      </c>
    </row>
    <row r="5140" spans="15:16" x14ac:dyDescent="0.35">
      <c r="O5140">
        <v>292450</v>
      </c>
      <c r="P5140" s="10">
        <f>SUMIF(TransactionData!$A$2:$A$7396,TransactionAnalysis!O5140,TransactionData!$M$2:$M$7396)</f>
        <v>9.75</v>
      </c>
    </row>
    <row r="5141" spans="15:16" x14ac:dyDescent="0.35">
      <c r="O5141">
        <v>292449</v>
      </c>
      <c r="P5141" s="10">
        <f>SUMIF(TransactionData!$A$2:$A$7396,TransactionAnalysis!O5141,TransactionData!$M$2:$M$7396)</f>
        <v>12.5</v>
      </c>
    </row>
    <row r="5142" spans="15:16" x14ac:dyDescent="0.35">
      <c r="O5142">
        <v>292448</v>
      </c>
      <c r="P5142" s="10">
        <f>SUMIF(TransactionData!$A$2:$A$7396,TransactionAnalysis!O5142,TransactionData!$M$2:$M$7396)</f>
        <v>3.5</v>
      </c>
    </row>
    <row r="5143" spans="15:16" x14ac:dyDescent="0.35">
      <c r="O5143">
        <v>292447</v>
      </c>
      <c r="P5143" s="10">
        <f>SUMIF(TransactionData!$A$2:$A$7396,TransactionAnalysis!O5143,TransactionData!$M$2:$M$7396)</f>
        <v>10.25</v>
      </c>
    </row>
    <row r="5144" spans="15:16" x14ac:dyDescent="0.35">
      <c r="O5144">
        <v>292446</v>
      </c>
      <c r="P5144" s="10">
        <f>SUMIF(TransactionData!$A$2:$A$7396,TransactionAnalysis!O5144,TransactionData!$M$2:$M$7396)</f>
        <v>3.5</v>
      </c>
    </row>
    <row r="5145" spans="15:16" x14ac:dyDescent="0.35">
      <c r="O5145">
        <v>292444</v>
      </c>
      <c r="P5145" s="10">
        <f>SUMIF(TransactionData!$A$2:$A$7396,TransactionAnalysis!O5145,TransactionData!$M$2:$M$7396)</f>
        <v>4.25</v>
      </c>
    </row>
    <row r="5146" spans="15:16" x14ac:dyDescent="0.35">
      <c r="O5146">
        <v>292442</v>
      </c>
      <c r="P5146" s="10">
        <f>SUMIF(TransactionData!$A$2:$A$7396,TransactionAnalysis!O5146,TransactionData!$M$2:$M$7396)</f>
        <v>11.75</v>
      </c>
    </row>
    <row r="5147" spans="15:16" x14ac:dyDescent="0.35">
      <c r="O5147">
        <v>292441</v>
      </c>
      <c r="P5147" s="10">
        <f>SUMIF(TransactionData!$A$2:$A$7396,TransactionAnalysis!O5147,TransactionData!$M$2:$M$7396)</f>
        <v>4.75</v>
      </c>
    </row>
    <row r="5148" spans="15:16" x14ac:dyDescent="0.35">
      <c r="O5148">
        <v>292440</v>
      </c>
      <c r="P5148" s="10">
        <f>SUMIF(TransactionData!$A$2:$A$7396,TransactionAnalysis!O5148,TransactionData!$M$2:$M$7396)</f>
        <v>5.5</v>
      </c>
    </row>
    <row r="5149" spans="15:16" x14ac:dyDescent="0.35">
      <c r="O5149">
        <v>292439</v>
      </c>
      <c r="P5149" s="10">
        <f>SUMIF(TransactionData!$A$2:$A$7396,TransactionAnalysis!O5149,TransactionData!$M$2:$M$7396)</f>
        <v>3.5</v>
      </c>
    </row>
    <row r="5150" spans="15:16" x14ac:dyDescent="0.35">
      <c r="O5150">
        <v>292438</v>
      </c>
      <c r="P5150" s="10">
        <f>SUMIF(TransactionData!$A$2:$A$7396,TransactionAnalysis!O5150,TransactionData!$M$2:$M$7396)</f>
        <v>5.5</v>
      </c>
    </row>
    <row r="5151" spans="15:16" x14ac:dyDescent="0.35">
      <c r="O5151">
        <v>292437</v>
      </c>
      <c r="P5151" s="10">
        <f>SUMIF(TransactionData!$A$2:$A$7396,TransactionAnalysis!O5151,TransactionData!$M$2:$M$7396)</f>
        <v>5.75</v>
      </c>
    </row>
    <row r="5152" spans="15:16" x14ac:dyDescent="0.35">
      <c r="O5152">
        <v>292436</v>
      </c>
      <c r="P5152" s="10">
        <f>SUMIF(TransactionData!$A$2:$A$7396,TransactionAnalysis!O5152,TransactionData!$M$2:$M$7396)</f>
        <v>4.75</v>
      </c>
    </row>
    <row r="5153" spans="15:16" x14ac:dyDescent="0.35">
      <c r="O5153">
        <v>292435</v>
      </c>
      <c r="P5153" s="10">
        <f>SUMIF(TransactionData!$A$2:$A$7396,TransactionAnalysis!O5153,TransactionData!$M$2:$M$7396)</f>
        <v>3.75</v>
      </c>
    </row>
    <row r="5154" spans="15:16" x14ac:dyDescent="0.35">
      <c r="O5154">
        <v>292434</v>
      </c>
      <c r="P5154" s="10">
        <f>SUMIF(TransactionData!$A$2:$A$7396,TransactionAnalysis!O5154,TransactionData!$M$2:$M$7396)</f>
        <v>4.75</v>
      </c>
    </row>
    <row r="5155" spans="15:16" x14ac:dyDescent="0.35">
      <c r="O5155">
        <v>292432</v>
      </c>
      <c r="P5155" s="10">
        <f>SUMIF(TransactionData!$A$2:$A$7396,TransactionAnalysis!O5155,TransactionData!$M$2:$M$7396)</f>
        <v>4.25</v>
      </c>
    </row>
    <row r="5156" spans="15:16" x14ac:dyDescent="0.35">
      <c r="O5156">
        <v>292430</v>
      </c>
      <c r="P5156" s="10">
        <f>SUMIF(TransactionData!$A$2:$A$7396,TransactionAnalysis!O5156,TransactionData!$M$2:$M$7396)</f>
        <v>3.5</v>
      </c>
    </row>
    <row r="5157" spans="15:16" x14ac:dyDescent="0.35">
      <c r="O5157">
        <v>292429</v>
      </c>
      <c r="P5157" s="10">
        <f>SUMIF(TransactionData!$A$2:$A$7396,TransactionAnalysis!O5157,TransactionData!$M$2:$M$7396)</f>
        <v>3</v>
      </c>
    </row>
    <row r="5158" spans="15:16" x14ac:dyDescent="0.35">
      <c r="O5158">
        <v>292428</v>
      </c>
      <c r="P5158" s="10">
        <f>SUMIF(TransactionData!$A$2:$A$7396,TransactionAnalysis!O5158,TransactionData!$M$2:$M$7396)</f>
        <v>3.5</v>
      </c>
    </row>
    <row r="5159" spans="15:16" x14ac:dyDescent="0.35">
      <c r="O5159">
        <v>292427</v>
      </c>
      <c r="P5159" s="10">
        <f>SUMIF(TransactionData!$A$2:$A$7396,TransactionAnalysis!O5159,TransactionData!$M$2:$M$7396)</f>
        <v>2.75</v>
      </c>
    </row>
    <row r="5160" spans="15:16" x14ac:dyDescent="0.35">
      <c r="O5160">
        <v>292426</v>
      </c>
      <c r="P5160" s="10">
        <f>SUMIF(TransactionData!$A$2:$A$7396,TransactionAnalysis!O5160,TransactionData!$M$2:$M$7396)</f>
        <v>3.5</v>
      </c>
    </row>
    <row r="5161" spans="15:16" x14ac:dyDescent="0.35">
      <c r="O5161">
        <v>292425</v>
      </c>
      <c r="P5161" s="10">
        <f>SUMIF(TransactionData!$A$2:$A$7396,TransactionAnalysis!O5161,TransactionData!$M$2:$M$7396)</f>
        <v>3</v>
      </c>
    </row>
    <row r="5162" spans="15:16" x14ac:dyDescent="0.35">
      <c r="O5162">
        <v>292424</v>
      </c>
      <c r="P5162" s="10">
        <f>SUMIF(TransactionData!$A$2:$A$7396,TransactionAnalysis!O5162,TransactionData!$M$2:$M$7396)</f>
        <v>6</v>
      </c>
    </row>
    <row r="5163" spans="15:16" x14ac:dyDescent="0.35">
      <c r="O5163">
        <v>292423</v>
      </c>
      <c r="P5163" s="10">
        <f>SUMIF(TransactionData!$A$2:$A$7396,TransactionAnalysis!O5163,TransactionData!$M$2:$M$7396)</f>
        <v>2.75</v>
      </c>
    </row>
    <row r="5164" spans="15:16" x14ac:dyDescent="0.35">
      <c r="O5164">
        <v>292422</v>
      </c>
      <c r="P5164" s="10">
        <f>SUMIF(TransactionData!$A$2:$A$7396,TransactionAnalysis!O5164,TransactionData!$M$2:$M$7396)</f>
        <v>3.75</v>
      </c>
    </row>
    <row r="5165" spans="15:16" x14ac:dyDescent="0.35">
      <c r="O5165">
        <v>292421</v>
      </c>
      <c r="P5165" s="10">
        <f>SUMIF(TransactionData!$A$2:$A$7396,TransactionAnalysis!O5165,TransactionData!$M$2:$M$7396)</f>
        <v>3</v>
      </c>
    </row>
    <row r="5166" spans="15:16" x14ac:dyDescent="0.35">
      <c r="O5166">
        <v>292420</v>
      </c>
      <c r="P5166" s="10">
        <f>SUMIF(TransactionData!$A$2:$A$7396,TransactionAnalysis!O5166,TransactionData!$M$2:$M$7396)</f>
        <v>6.25</v>
      </c>
    </row>
    <row r="5167" spans="15:16" x14ac:dyDescent="0.35">
      <c r="O5167">
        <v>292419</v>
      </c>
      <c r="P5167" s="10">
        <f>SUMIF(TransactionData!$A$2:$A$7396,TransactionAnalysis!O5167,TransactionData!$M$2:$M$7396)</f>
        <v>2.75</v>
      </c>
    </row>
    <row r="5168" spans="15:16" x14ac:dyDescent="0.35">
      <c r="O5168">
        <v>292418</v>
      </c>
      <c r="P5168" s="10">
        <f>SUMIF(TransactionData!$A$2:$A$7396,TransactionAnalysis!O5168,TransactionData!$M$2:$M$7396)</f>
        <v>5</v>
      </c>
    </row>
    <row r="5169" spans="15:16" x14ac:dyDescent="0.35">
      <c r="O5169">
        <v>292417</v>
      </c>
      <c r="P5169" s="10">
        <f>SUMIF(TransactionData!$A$2:$A$7396,TransactionAnalysis!O5169,TransactionData!$M$2:$M$7396)</f>
        <v>6.5</v>
      </c>
    </row>
    <row r="5170" spans="15:16" x14ac:dyDescent="0.35">
      <c r="O5170">
        <v>292416</v>
      </c>
      <c r="P5170" s="10">
        <f>SUMIF(TransactionData!$A$2:$A$7396,TransactionAnalysis!O5170,TransactionData!$M$2:$M$7396)</f>
        <v>3.5</v>
      </c>
    </row>
    <row r="5171" spans="15:16" x14ac:dyDescent="0.35">
      <c r="O5171">
        <v>292415</v>
      </c>
      <c r="P5171" s="10">
        <f>SUMIF(TransactionData!$A$2:$A$7396,TransactionAnalysis!O5171,TransactionData!$M$2:$M$7396)</f>
        <v>3.75</v>
      </c>
    </row>
    <row r="5172" spans="15:16" x14ac:dyDescent="0.35">
      <c r="O5172">
        <v>292414</v>
      </c>
      <c r="P5172" s="10">
        <f>SUMIF(TransactionData!$A$2:$A$7396,TransactionAnalysis!O5172,TransactionData!$M$2:$M$7396)</f>
        <v>2.75</v>
      </c>
    </row>
    <row r="5173" spans="15:16" x14ac:dyDescent="0.35">
      <c r="O5173">
        <v>292413</v>
      </c>
      <c r="P5173" s="10">
        <f>SUMIF(TransactionData!$A$2:$A$7396,TransactionAnalysis!O5173,TransactionData!$M$2:$M$7396)</f>
        <v>3.75</v>
      </c>
    </row>
    <row r="5174" spans="15:16" x14ac:dyDescent="0.35">
      <c r="O5174">
        <v>292412</v>
      </c>
      <c r="P5174" s="10">
        <f>SUMIF(TransactionData!$A$2:$A$7396,TransactionAnalysis!O5174,TransactionData!$M$2:$M$7396)</f>
        <v>7.5</v>
      </c>
    </row>
    <row r="5175" spans="15:16" x14ac:dyDescent="0.35">
      <c r="O5175">
        <v>292411</v>
      </c>
      <c r="P5175" s="10">
        <f>SUMIF(TransactionData!$A$2:$A$7396,TransactionAnalysis!O5175,TransactionData!$M$2:$M$7396)</f>
        <v>3.75</v>
      </c>
    </row>
    <row r="5176" spans="15:16" x14ac:dyDescent="0.35">
      <c r="O5176">
        <v>292410</v>
      </c>
      <c r="P5176" s="10">
        <f>SUMIF(TransactionData!$A$2:$A$7396,TransactionAnalysis!O5176,TransactionData!$M$2:$M$7396)</f>
        <v>3</v>
      </c>
    </row>
    <row r="5177" spans="15:16" x14ac:dyDescent="0.35">
      <c r="O5177">
        <v>292409</v>
      </c>
      <c r="P5177" s="10">
        <f>SUMIF(TransactionData!$A$2:$A$7396,TransactionAnalysis!O5177,TransactionData!$M$2:$M$7396)</f>
        <v>2.75</v>
      </c>
    </row>
    <row r="5178" spans="15:16" x14ac:dyDescent="0.35">
      <c r="O5178">
        <v>292408</v>
      </c>
      <c r="P5178" s="10">
        <f>SUMIF(TransactionData!$A$2:$A$7396,TransactionAnalysis!O5178,TransactionData!$M$2:$M$7396)</f>
        <v>3</v>
      </c>
    </row>
    <row r="5179" spans="15:16" x14ac:dyDescent="0.35">
      <c r="O5179">
        <v>292407</v>
      </c>
      <c r="P5179" s="10">
        <f>SUMIF(TransactionData!$A$2:$A$7396,TransactionAnalysis!O5179,TransactionData!$M$2:$M$7396)</f>
        <v>3.5</v>
      </c>
    </row>
    <row r="5180" spans="15:16" x14ac:dyDescent="0.35">
      <c r="O5180">
        <v>292406</v>
      </c>
      <c r="P5180" s="10">
        <f>SUMIF(TransactionData!$A$2:$A$7396,TransactionAnalysis!O5180,TransactionData!$M$2:$M$7396)</f>
        <v>3.75</v>
      </c>
    </row>
    <row r="5181" spans="15:16" x14ac:dyDescent="0.35">
      <c r="O5181">
        <v>292405</v>
      </c>
      <c r="P5181" s="10">
        <f>SUMIF(TransactionData!$A$2:$A$7396,TransactionAnalysis!O5181,TransactionData!$M$2:$M$7396)</f>
        <v>3.75</v>
      </c>
    </row>
    <row r="5182" spans="15:16" x14ac:dyDescent="0.35">
      <c r="O5182">
        <v>292404</v>
      </c>
      <c r="P5182" s="10">
        <f>SUMIF(TransactionData!$A$2:$A$7396,TransactionAnalysis!O5182,TransactionData!$M$2:$M$7396)</f>
        <v>2.75</v>
      </c>
    </row>
    <row r="5183" spans="15:16" x14ac:dyDescent="0.35">
      <c r="O5183">
        <v>292403</v>
      </c>
      <c r="P5183" s="10">
        <f>SUMIF(TransactionData!$A$2:$A$7396,TransactionAnalysis!O5183,TransactionData!$M$2:$M$7396)</f>
        <v>6.5</v>
      </c>
    </row>
    <row r="5184" spans="15:16" x14ac:dyDescent="0.35">
      <c r="O5184">
        <v>292402</v>
      </c>
      <c r="P5184" s="10">
        <f>SUMIF(TransactionData!$A$2:$A$7396,TransactionAnalysis!O5184,TransactionData!$M$2:$M$7396)</f>
        <v>3.75</v>
      </c>
    </row>
    <row r="5185" spans="15:16" x14ac:dyDescent="0.35">
      <c r="O5185">
        <v>292401</v>
      </c>
      <c r="P5185" s="10">
        <f>SUMIF(TransactionData!$A$2:$A$7396,TransactionAnalysis!O5185,TransactionData!$M$2:$M$7396)</f>
        <v>5.75</v>
      </c>
    </row>
    <row r="5186" spans="15:16" x14ac:dyDescent="0.35">
      <c r="O5186">
        <v>292400</v>
      </c>
      <c r="P5186" s="10">
        <f>SUMIF(TransactionData!$A$2:$A$7396,TransactionAnalysis!O5186,TransactionData!$M$2:$M$7396)</f>
        <v>5.75</v>
      </c>
    </row>
    <row r="5187" spans="15:16" x14ac:dyDescent="0.35">
      <c r="O5187">
        <v>292399</v>
      </c>
      <c r="P5187" s="10">
        <f>SUMIF(TransactionData!$A$2:$A$7396,TransactionAnalysis!O5187,TransactionData!$M$2:$M$7396)</f>
        <v>5.75</v>
      </c>
    </row>
    <row r="5188" spans="15:16" x14ac:dyDescent="0.35">
      <c r="O5188">
        <v>292398</v>
      </c>
      <c r="P5188" s="10">
        <f>SUMIF(TransactionData!$A$2:$A$7396,TransactionAnalysis!O5188,TransactionData!$M$2:$M$7396)</f>
        <v>5.75</v>
      </c>
    </row>
    <row r="5189" spans="15:16" x14ac:dyDescent="0.35">
      <c r="O5189">
        <v>292397</v>
      </c>
      <c r="P5189" s="10">
        <f>SUMIF(TransactionData!$A$2:$A$7396,TransactionAnalysis!O5189,TransactionData!$M$2:$M$7396)</f>
        <v>11.5</v>
      </c>
    </row>
    <row r="5190" spans="15:16" x14ac:dyDescent="0.35">
      <c r="O5190">
        <v>292396</v>
      </c>
      <c r="P5190" s="10">
        <f>SUMIF(TransactionData!$A$2:$A$7396,TransactionAnalysis!O5190,TransactionData!$M$2:$M$7396)</f>
        <v>5.75</v>
      </c>
    </row>
    <row r="5191" spans="15:16" x14ac:dyDescent="0.35">
      <c r="O5191">
        <v>292395</v>
      </c>
      <c r="P5191" s="10">
        <f>SUMIF(TransactionData!$A$2:$A$7396,TransactionAnalysis!O5191,TransactionData!$M$2:$M$7396)</f>
        <v>6.75</v>
      </c>
    </row>
    <row r="5192" spans="15:16" x14ac:dyDescent="0.35">
      <c r="O5192">
        <v>292394</v>
      </c>
      <c r="P5192" s="10">
        <f>SUMIF(TransactionData!$A$2:$A$7396,TransactionAnalysis!O5192,TransactionData!$M$2:$M$7396)</f>
        <v>5.75</v>
      </c>
    </row>
    <row r="5193" spans="15:16" x14ac:dyDescent="0.35">
      <c r="O5193">
        <v>292393</v>
      </c>
      <c r="P5193" s="10">
        <f>SUMIF(TransactionData!$A$2:$A$7396,TransactionAnalysis!O5193,TransactionData!$M$2:$M$7396)</f>
        <v>5.75</v>
      </c>
    </row>
    <row r="5194" spans="15:16" x14ac:dyDescent="0.35">
      <c r="O5194">
        <v>292801</v>
      </c>
      <c r="P5194" s="10">
        <f>SUMIF(TransactionData!$A$2:$A$7396,TransactionAnalysis!O5194,TransactionData!$M$2:$M$7396)</f>
        <v>4.25</v>
      </c>
    </row>
    <row r="5195" spans="15:16" x14ac:dyDescent="0.35">
      <c r="O5195">
        <v>292800</v>
      </c>
      <c r="P5195" s="10">
        <f>SUMIF(TransactionData!$A$2:$A$7396,TransactionAnalysis!O5195,TransactionData!$M$2:$M$7396)</f>
        <v>4.25</v>
      </c>
    </row>
    <row r="5196" spans="15:16" x14ac:dyDescent="0.35">
      <c r="O5196">
        <v>292799</v>
      </c>
      <c r="P5196" s="10">
        <f>SUMIF(TransactionData!$A$2:$A$7396,TransactionAnalysis!O5196,TransactionData!$M$2:$M$7396)</f>
        <v>4.25</v>
      </c>
    </row>
    <row r="5197" spans="15:16" x14ac:dyDescent="0.35">
      <c r="O5197">
        <v>292798</v>
      </c>
      <c r="P5197" s="10">
        <f>SUMIF(TransactionData!$A$2:$A$7396,TransactionAnalysis!O5197,TransactionData!$M$2:$M$7396)</f>
        <v>8.5</v>
      </c>
    </row>
    <row r="5198" spans="15:16" x14ac:dyDescent="0.35">
      <c r="O5198">
        <v>292797</v>
      </c>
      <c r="P5198" s="10">
        <f>SUMIF(TransactionData!$A$2:$A$7396,TransactionAnalysis!O5198,TransactionData!$M$2:$M$7396)</f>
        <v>4.25</v>
      </c>
    </row>
    <row r="5199" spans="15:16" x14ac:dyDescent="0.35">
      <c r="O5199">
        <v>292795</v>
      </c>
      <c r="P5199" s="10">
        <f>SUMIF(TransactionData!$A$2:$A$7396,TransactionAnalysis!O5199,TransactionData!$M$2:$M$7396)</f>
        <v>5.5</v>
      </c>
    </row>
    <row r="5200" spans="15:16" x14ac:dyDescent="0.35">
      <c r="O5200">
        <v>292794</v>
      </c>
      <c r="P5200" s="10">
        <f>SUMIF(TransactionData!$A$2:$A$7396,TransactionAnalysis!O5200,TransactionData!$M$2:$M$7396)</f>
        <v>1</v>
      </c>
    </row>
    <row r="5201" spans="15:16" x14ac:dyDescent="0.35">
      <c r="O5201">
        <v>292793</v>
      </c>
      <c r="P5201" s="10">
        <f>SUMIF(TransactionData!$A$2:$A$7396,TransactionAnalysis!O5201,TransactionData!$M$2:$M$7396)</f>
        <v>5.5</v>
      </c>
    </row>
    <row r="5202" spans="15:16" x14ac:dyDescent="0.35">
      <c r="O5202">
        <v>292792</v>
      </c>
      <c r="P5202" s="10">
        <f>SUMIF(TransactionData!$A$2:$A$7396,TransactionAnalysis!O5202,TransactionData!$M$2:$M$7396)</f>
        <v>3.75</v>
      </c>
    </row>
    <row r="5203" spans="15:16" x14ac:dyDescent="0.35">
      <c r="O5203">
        <v>292791</v>
      </c>
      <c r="P5203" s="10">
        <f>SUMIF(TransactionData!$A$2:$A$7396,TransactionAnalysis!O5203,TransactionData!$M$2:$M$7396)</f>
        <v>4.25</v>
      </c>
    </row>
    <row r="5204" spans="15:16" x14ac:dyDescent="0.35">
      <c r="O5204">
        <v>292790</v>
      </c>
      <c r="P5204" s="10">
        <f>SUMIF(TransactionData!$A$2:$A$7396,TransactionAnalysis!O5204,TransactionData!$M$2:$M$7396)</f>
        <v>4.75</v>
      </c>
    </row>
    <row r="5205" spans="15:16" x14ac:dyDescent="0.35">
      <c r="O5205">
        <v>292788</v>
      </c>
      <c r="P5205" s="10">
        <f>SUMIF(TransactionData!$A$2:$A$7396,TransactionAnalysis!O5205,TransactionData!$M$2:$M$7396)</f>
        <v>4.75</v>
      </c>
    </row>
    <row r="5206" spans="15:16" x14ac:dyDescent="0.35">
      <c r="O5206">
        <v>292787</v>
      </c>
      <c r="P5206" s="10">
        <f>SUMIF(TransactionData!$A$2:$A$7396,TransactionAnalysis!O5206,TransactionData!$M$2:$M$7396)</f>
        <v>3</v>
      </c>
    </row>
    <row r="5207" spans="15:16" x14ac:dyDescent="0.35">
      <c r="O5207">
        <v>292786</v>
      </c>
      <c r="P5207" s="10">
        <f>SUMIF(TransactionData!$A$2:$A$7396,TransactionAnalysis!O5207,TransactionData!$M$2:$M$7396)</f>
        <v>12.95</v>
      </c>
    </row>
    <row r="5208" spans="15:16" x14ac:dyDescent="0.35">
      <c r="O5208">
        <v>292785</v>
      </c>
      <c r="P5208" s="10">
        <f>SUMIF(TransactionData!$A$2:$A$7396,TransactionAnalysis!O5208,TransactionData!$M$2:$M$7396)</f>
        <v>4.25</v>
      </c>
    </row>
    <row r="5209" spans="15:16" x14ac:dyDescent="0.35">
      <c r="O5209">
        <v>292784</v>
      </c>
      <c r="P5209" s="10">
        <f>SUMIF(TransactionData!$A$2:$A$7396,TransactionAnalysis!O5209,TransactionData!$M$2:$M$7396)</f>
        <v>3.5</v>
      </c>
    </row>
    <row r="5210" spans="15:16" x14ac:dyDescent="0.35">
      <c r="O5210">
        <v>292783</v>
      </c>
      <c r="P5210" s="10">
        <f>SUMIF(TransactionData!$A$2:$A$7396,TransactionAnalysis!O5210,TransactionData!$M$2:$M$7396)</f>
        <v>3.5</v>
      </c>
    </row>
    <row r="5211" spans="15:16" x14ac:dyDescent="0.35">
      <c r="O5211">
        <v>292782</v>
      </c>
      <c r="P5211" s="10">
        <f>SUMIF(TransactionData!$A$2:$A$7396,TransactionAnalysis!O5211,TransactionData!$M$2:$M$7396)</f>
        <v>3.5</v>
      </c>
    </row>
    <row r="5212" spans="15:16" x14ac:dyDescent="0.35">
      <c r="O5212">
        <v>292781</v>
      </c>
      <c r="P5212" s="10">
        <f>SUMIF(TransactionData!$A$2:$A$7396,TransactionAnalysis!O5212,TransactionData!$M$2:$M$7396)</f>
        <v>6</v>
      </c>
    </row>
    <row r="5213" spans="15:16" x14ac:dyDescent="0.35">
      <c r="O5213">
        <v>292780</v>
      </c>
      <c r="P5213" s="10">
        <f>SUMIF(TransactionData!$A$2:$A$7396,TransactionAnalysis!O5213,TransactionData!$M$2:$M$7396)</f>
        <v>5.75</v>
      </c>
    </row>
    <row r="5214" spans="15:16" x14ac:dyDescent="0.35">
      <c r="O5214">
        <v>292779</v>
      </c>
      <c r="P5214" s="10">
        <f>SUMIF(TransactionData!$A$2:$A$7396,TransactionAnalysis!O5214,TransactionData!$M$2:$M$7396)</f>
        <v>12.95</v>
      </c>
    </row>
    <row r="5215" spans="15:16" x14ac:dyDescent="0.35">
      <c r="O5215">
        <v>292778</v>
      </c>
      <c r="P5215" s="10">
        <f>SUMIF(TransactionData!$A$2:$A$7396,TransactionAnalysis!O5215,TransactionData!$M$2:$M$7396)</f>
        <v>4.75</v>
      </c>
    </row>
    <row r="5216" spans="15:16" x14ac:dyDescent="0.35">
      <c r="O5216">
        <v>292777</v>
      </c>
      <c r="P5216" s="10">
        <f>SUMIF(TransactionData!$A$2:$A$7396,TransactionAnalysis!O5216,TransactionData!$M$2:$M$7396)</f>
        <v>5.75</v>
      </c>
    </row>
    <row r="5217" spans="15:16" x14ac:dyDescent="0.35">
      <c r="O5217">
        <v>292776</v>
      </c>
      <c r="P5217" s="10">
        <f>SUMIF(TransactionData!$A$2:$A$7396,TransactionAnalysis!O5217,TransactionData!$M$2:$M$7396)</f>
        <v>4.25</v>
      </c>
    </row>
    <row r="5218" spans="15:16" x14ac:dyDescent="0.35">
      <c r="O5218">
        <v>292775</v>
      </c>
      <c r="P5218" s="10">
        <f>SUMIF(TransactionData!$A$2:$A$7396,TransactionAnalysis!O5218,TransactionData!$M$2:$M$7396)</f>
        <v>4.75</v>
      </c>
    </row>
    <row r="5219" spans="15:16" x14ac:dyDescent="0.35">
      <c r="O5219">
        <v>292774</v>
      </c>
      <c r="P5219" s="10">
        <f>SUMIF(TransactionData!$A$2:$A$7396,TransactionAnalysis!O5219,TransactionData!$M$2:$M$7396)</f>
        <v>4.75</v>
      </c>
    </row>
    <row r="5220" spans="15:16" x14ac:dyDescent="0.35">
      <c r="O5220">
        <v>292773</v>
      </c>
      <c r="P5220" s="10">
        <f>SUMIF(TransactionData!$A$2:$A$7396,TransactionAnalysis!O5220,TransactionData!$M$2:$M$7396)</f>
        <v>5.75</v>
      </c>
    </row>
    <row r="5221" spans="15:16" x14ac:dyDescent="0.35">
      <c r="O5221">
        <v>292772</v>
      </c>
      <c r="P5221" s="10">
        <f>SUMIF(TransactionData!$A$2:$A$7396,TransactionAnalysis!O5221,TransactionData!$M$2:$M$7396)</f>
        <v>6</v>
      </c>
    </row>
    <row r="5222" spans="15:16" x14ac:dyDescent="0.35">
      <c r="O5222">
        <v>292771</v>
      </c>
      <c r="P5222" s="10">
        <f>SUMIF(TransactionData!$A$2:$A$7396,TransactionAnalysis!O5222,TransactionData!$M$2:$M$7396)</f>
        <v>3.5</v>
      </c>
    </row>
    <row r="5223" spans="15:16" x14ac:dyDescent="0.35">
      <c r="O5223">
        <v>292770</v>
      </c>
      <c r="P5223" s="10">
        <f>SUMIF(TransactionData!$A$2:$A$7396,TransactionAnalysis!O5223,TransactionData!$M$2:$M$7396)</f>
        <v>4.75</v>
      </c>
    </row>
    <row r="5224" spans="15:16" x14ac:dyDescent="0.35">
      <c r="O5224">
        <v>292769</v>
      </c>
      <c r="P5224" s="10">
        <f>SUMIF(TransactionData!$A$2:$A$7396,TransactionAnalysis!O5224,TransactionData!$M$2:$M$7396)</f>
        <v>4.75</v>
      </c>
    </row>
    <row r="5225" spans="15:16" x14ac:dyDescent="0.35">
      <c r="O5225">
        <v>292768</v>
      </c>
      <c r="P5225" s="10">
        <f>SUMIF(TransactionData!$A$2:$A$7396,TransactionAnalysis!O5225,TransactionData!$M$2:$M$7396)</f>
        <v>5.5</v>
      </c>
    </row>
    <row r="5226" spans="15:16" x14ac:dyDescent="0.35">
      <c r="O5226">
        <v>292767</v>
      </c>
      <c r="P5226" s="10">
        <f>SUMIF(TransactionData!$A$2:$A$7396,TransactionAnalysis!O5226,TransactionData!$M$2:$M$7396)</f>
        <v>6.5</v>
      </c>
    </row>
    <row r="5227" spans="15:16" x14ac:dyDescent="0.35">
      <c r="O5227">
        <v>292766</v>
      </c>
      <c r="P5227" s="10">
        <f>SUMIF(TransactionData!$A$2:$A$7396,TransactionAnalysis!O5227,TransactionData!$M$2:$M$7396)</f>
        <v>6.75</v>
      </c>
    </row>
    <row r="5228" spans="15:16" x14ac:dyDescent="0.35">
      <c r="O5228">
        <v>292765</v>
      </c>
      <c r="P5228" s="10">
        <f>SUMIF(TransactionData!$A$2:$A$7396,TransactionAnalysis!O5228,TransactionData!$M$2:$M$7396)</f>
        <v>1.25</v>
      </c>
    </row>
    <row r="5229" spans="15:16" x14ac:dyDescent="0.35">
      <c r="O5229">
        <v>292764</v>
      </c>
      <c r="P5229" s="10">
        <f>SUMIF(TransactionData!$A$2:$A$7396,TransactionAnalysis!O5229,TransactionData!$M$2:$M$7396)</f>
        <v>4.25</v>
      </c>
    </row>
    <row r="5230" spans="15:16" x14ac:dyDescent="0.35">
      <c r="O5230">
        <v>292763</v>
      </c>
      <c r="P5230" s="10">
        <f>SUMIF(TransactionData!$A$2:$A$7396,TransactionAnalysis!O5230,TransactionData!$M$2:$M$7396)</f>
        <v>4.25</v>
      </c>
    </row>
    <row r="5231" spans="15:16" x14ac:dyDescent="0.35">
      <c r="O5231">
        <v>292762</v>
      </c>
      <c r="P5231" s="10">
        <f>SUMIF(TransactionData!$A$2:$A$7396,TransactionAnalysis!O5231,TransactionData!$M$2:$M$7396)</f>
        <v>4.75</v>
      </c>
    </row>
    <row r="5232" spans="15:16" x14ac:dyDescent="0.35">
      <c r="O5232">
        <v>292761</v>
      </c>
      <c r="P5232" s="10">
        <f>SUMIF(TransactionData!$A$2:$A$7396,TransactionAnalysis!O5232,TransactionData!$M$2:$M$7396)</f>
        <v>18.5</v>
      </c>
    </row>
    <row r="5233" spans="15:16" x14ac:dyDescent="0.35">
      <c r="O5233">
        <v>292760</v>
      </c>
      <c r="P5233" s="10">
        <f>SUMIF(TransactionData!$A$2:$A$7396,TransactionAnalysis!O5233,TransactionData!$M$2:$M$7396)</f>
        <v>9</v>
      </c>
    </row>
    <row r="5234" spans="15:16" x14ac:dyDescent="0.35">
      <c r="O5234">
        <v>292759</v>
      </c>
      <c r="P5234" s="10">
        <f>SUMIF(TransactionData!$A$2:$A$7396,TransactionAnalysis!O5234,TransactionData!$M$2:$M$7396)</f>
        <v>3.5</v>
      </c>
    </row>
    <row r="5235" spans="15:16" x14ac:dyDescent="0.35">
      <c r="O5235">
        <v>292758</v>
      </c>
      <c r="P5235" s="10">
        <f>SUMIF(TransactionData!$A$2:$A$7396,TransactionAnalysis!O5235,TransactionData!$M$2:$M$7396)</f>
        <v>5.5</v>
      </c>
    </row>
    <row r="5236" spans="15:16" x14ac:dyDescent="0.35">
      <c r="O5236">
        <v>292757</v>
      </c>
      <c r="P5236" s="10">
        <f>SUMIF(TransactionData!$A$2:$A$7396,TransactionAnalysis!O5236,TransactionData!$M$2:$M$7396)</f>
        <v>4.25</v>
      </c>
    </row>
    <row r="5237" spans="15:16" x14ac:dyDescent="0.35">
      <c r="O5237">
        <v>292756</v>
      </c>
      <c r="P5237" s="10">
        <f>SUMIF(TransactionData!$A$2:$A$7396,TransactionAnalysis!O5237,TransactionData!$M$2:$M$7396)</f>
        <v>5.5</v>
      </c>
    </row>
    <row r="5238" spans="15:16" x14ac:dyDescent="0.35">
      <c r="O5238">
        <v>292755</v>
      </c>
      <c r="P5238" s="10">
        <f>SUMIF(TransactionData!$A$2:$A$7396,TransactionAnalysis!O5238,TransactionData!$M$2:$M$7396)</f>
        <v>3</v>
      </c>
    </row>
    <row r="5239" spans="15:16" x14ac:dyDescent="0.35">
      <c r="O5239">
        <v>292754</v>
      </c>
      <c r="P5239" s="10">
        <f>SUMIF(TransactionData!$A$2:$A$7396,TransactionAnalysis!O5239,TransactionData!$M$2:$M$7396)</f>
        <v>5.5</v>
      </c>
    </row>
    <row r="5240" spans="15:16" x14ac:dyDescent="0.35">
      <c r="O5240">
        <v>292752</v>
      </c>
      <c r="P5240" s="10">
        <f>SUMIF(TransactionData!$A$2:$A$7396,TransactionAnalysis!O5240,TransactionData!$M$2:$M$7396)</f>
        <v>4.75</v>
      </c>
    </row>
    <row r="5241" spans="15:16" x14ac:dyDescent="0.35">
      <c r="O5241">
        <v>292751</v>
      </c>
      <c r="P5241" s="10">
        <f>SUMIF(TransactionData!$A$2:$A$7396,TransactionAnalysis!O5241,TransactionData!$M$2:$M$7396)</f>
        <v>2.5</v>
      </c>
    </row>
    <row r="5242" spans="15:16" x14ac:dyDescent="0.35">
      <c r="O5242">
        <v>292750</v>
      </c>
      <c r="P5242" s="10">
        <f>SUMIF(TransactionData!$A$2:$A$7396,TransactionAnalysis!O5242,TransactionData!$M$2:$M$7396)</f>
        <v>3.75</v>
      </c>
    </row>
    <row r="5243" spans="15:16" x14ac:dyDescent="0.35">
      <c r="O5243">
        <v>292749</v>
      </c>
      <c r="P5243" s="10">
        <f>SUMIF(TransactionData!$A$2:$A$7396,TransactionAnalysis!O5243,TransactionData!$M$2:$M$7396)</f>
        <v>5.5</v>
      </c>
    </row>
    <row r="5244" spans="15:16" x14ac:dyDescent="0.35">
      <c r="O5244">
        <v>292748</v>
      </c>
      <c r="P5244" s="10">
        <f>SUMIF(TransactionData!$A$2:$A$7396,TransactionAnalysis!O5244,TransactionData!$M$2:$M$7396)</f>
        <v>4.75</v>
      </c>
    </row>
    <row r="5245" spans="15:16" x14ac:dyDescent="0.35">
      <c r="O5245">
        <v>292747</v>
      </c>
      <c r="P5245" s="10">
        <f>SUMIF(TransactionData!$A$2:$A$7396,TransactionAnalysis!O5245,TransactionData!$M$2:$M$7396)</f>
        <v>3.5</v>
      </c>
    </row>
    <row r="5246" spans="15:16" x14ac:dyDescent="0.35">
      <c r="O5246">
        <v>292746</v>
      </c>
      <c r="P5246" s="10">
        <f>SUMIF(TransactionData!$A$2:$A$7396,TransactionAnalysis!O5246,TransactionData!$M$2:$M$7396)</f>
        <v>5</v>
      </c>
    </row>
    <row r="5247" spans="15:16" x14ac:dyDescent="0.35">
      <c r="O5247">
        <v>292745</v>
      </c>
      <c r="P5247" s="10">
        <f>SUMIF(TransactionData!$A$2:$A$7396,TransactionAnalysis!O5247,TransactionData!$M$2:$M$7396)</f>
        <v>4.25</v>
      </c>
    </row>
    <row r="5248" spans="15:16" x14ac:dyDescent="0.35">
      <c r="O5248">
        <v>292744</v>
      </c>
      <c r="P5248" s="10">
        <f>SUMIF(TransactionData!$A$2:$A$7396,TransactionAnalysis!O5248,TransactionData!$M$2:$M$7396)</f>
        <v>4.75</v>
      </c>
    </row>
    <row r="5249" spans="15:16" x14ac:dyDescent="0.35">
      <c r="O5249">
        <v>292743</v>
      </c>
      <c r="P5249" s="10">
        <f>SUMIF(TransactionData!$A$2:$A$7396,TransactionAnalysis!O5249,TransactionData!$M$2:$M$7396)</f>
        <v>4.25</v>
      </c>
    </row>
    <row r="5250" spans="15:16" x14ac:dyDescent="0.35">
      <c r="O5250">
        <v>292742</v>
      </c>
      <c r="P5250" s="10">
        <f>SUMIF(TransactionData!$A$2:$A$7396,TransactionAnalysis!O5250,TransactionData!$M$2:$M$7396)</f>
        <v>4.25</v>
      </c>
    </row>
    <row r="5251" spans="15:16" x14ac:dyDescent="0.35">
      <c r="O5251">
        <v>292741</v>
      </c>
      <c r="P5251" s="10">
        <f>SUMIF(TransactionData!$A$2:$A$7396,TransactionAnalysis!O5251,TransactionData!$M$2:$M$7396)</f>
        <v>4.75</v>
      </c>
    </row>
    <row r="5252" spans="15:16" x14ac:dyDescent="0.35">
      <c r="O5252">
        <v>292740</v>
      </c>
      <c r="P5252" s="10">
        <f>SUMIF(TransactionData!$A$2:$A$7396,TransactionAnalysis!O5252,TransactionData!$M$2:$M$7396)</f>
        <v>4.75</v>
      </c>
    </row>
    <row r="5253" spans="15:16" x14ac:dyDescent="0.35">
      <c r="O5253">
        <v>292739</v>
      </c>
      <c r="P5253" s="10">
        <f>SUMIF(TransactionData!$A$2:$A$7396,TransactionAnalysis!O5253,TransactionData!$M$2:$M$7396)</f>
        <v>4.75</v>
      </c>
    </row>
    <row r="5254" spans="15:16" x14ac:dyDescent="0.35">
      <c r="O5254">
        <v>292738</v>
      </c>
      <c r="P5254" s="10">
        <f>SUMIF(TransactionData!$A$2:$A$7396,TransactionAnalysis!O5254,TransactionData!$M$2:$M$7396)</f>
        <v>4.25</v>
      </c>
    </row>
    <row r="5255" spans="15:16" x14ac:dyDescent="0.35">
      <c r="O5255">
        <v>292737</v>
      </c>
      <c r="P5255" s="10">
        <f>SUMIF(TransactionData!$A$2:$A$7396,TransactionAnalysis!O5255,TransactionData!$M$2:$M$7396)</f>
        <v>5.5</v>
      </c>
    </row>
    <row r="5256" spans="15:16" x14ac:dyDescent="0.35">
      <c r="O5256">
        <v>292736</v>
      </c>
      <c r="P5256" s="10">
        <f>SUMIF(TransactionData!$A$2:$A$7396,TransactionAnalysis!O5256,TransactionData!$M$2:$M$7396)</f>
        <v>4.25</v>
      </c>
    </row>
    <row r="5257" spans="15:16" x14ac:dyDescent="0.35">
      <c r="O5257">
        <v>292735</v>
      </c>
      <c r="P5257" s="10">
        <f>SUMIF(TransactionData!$A$2:$A$7396,TransactionAnalysis!O5257,TransactionData!$M$2:$M$7396)</f>
        <v>4.25</v>
      </c>
    </row>
    <row r="5258" spans="15:16" x14ac:dyDescent="0.35">
      <c r="O5258">
        <v>292734</v>
      </c>
      <c r="P5258" s="10">
        <f>SUMIF(TransactionData!$A$2:$A$7396,TransactionAnalysis!O5258,TransactionData!$M$2:$M$7396)</f>
        <v>3.5</v>
      </c>
    </row>
    <row r="5259" spans="15:16" x14ac:dyDescent="0.35">
      <c r="O5259">
        <v>292733</v>
      </c>
      <c r="P5259" s="10">
        <f>SUMIF(TransactionData!$A$2:$A$7396,TransactionAnalysis!O5259,TransactionData!$M$2:$M$7396)</f>
        <v>3.5</v>
      </c>
    </row>
    <row r="5260" spans="15:16" x14ac:dyDescent="0.35">
      <c r="O5260">
        <v>292732</v>
      </c>
      <c r="P5260" s="10">
        <f>SUMIF(TransactionData!$A$2:$A$7396,TransactionAnalysis!O5260,TransactionData!$M$2:$M$7396)</f>
        <v>4.75</v>
      </c>
    </row>
    <row r="5261" spans="15:16" x14ac:dyDescent="0.35">
      <c r="O5261">
        <v>292731</v>
      </c>
      <c r="P5261" s="10">
        <f>SUMIF(TransactionData!$A$2:$A$7396,TransactionAnalysis!O5261,TransactionData!$M$2:$M$7396)</f>
        <v>11.75</v>
      </c>
    </row>
    <row r="5262" spans="15:16" x14ac:dyDescent="0.35">
      <c r="O5262">
        <v>292729</v>
      </c>
      <c r="P5262" s="10">
        <f>SUMIF(TransactionData!$A$2:$A$7396,TransactionAnalysis!O5262,TransactionData!$M$2:$M$7396)</f>
        <v>5.75</v>
      </c>
    </row>
    <row r="5263" spans="15:16" x14ac:dyDescent="0.35">
      <c r="O5263">
        <v>292727</v>
      </c>
      <c r="P5263" s="10">
        <f>SUMIF(TransactionData!$A$2:$A$7396,TransactionAnalysis!O5263,TransactionData!$M$2:$M$7396)</f>
        <v>3.5</v>
      </c>
    </row>
    <row r="5264" spans="15:16" x14ac:dyDescent="0.35">
      <c r="O5264">
        <v>292724</v>
      </c>
      <c r="P5264" s="10">
        <f>SUMIF(TransactionData!$A$2:$A$7396,TransactionAnalysis!O5264,TransactionData!$M$2:$M$7396)</f>
        <v>8.5</v>
      </c>
    </row>
    <row r="5265" spans="15:16" x14ac:dyDescent="0.35">
      <c r="O5265">
        <v>292723</v>
      </c>
      <c r="P5265" s="10">
        <f>SUMIF(TransactionData!$A$2:$A$7396,TransactionAnalysis!O5265,TransactionData!$M$2:$M$7396)</f>
        <v>3.5</v>
      </c>
    </row>
    <row r="5266" spans="15:16" x14ac:dyDescent="0.35">
      <c r="O5266">
        <v>292722</v>
      </c>
      <c r="P5266" s="10">
        <f>SUMIF(TransactionData!$A$2:$A$7396,TransactionAnalysis!O5266,TransactionData!$M$2:$M$7396)</f>
        <v>7.75</v>
      </c>
    </row>
    <row r="5267" spans="15:16" x14ac:dyDescent="0.35">
      <c r="O5267">
        <v>292721</v>
      </c>
      <c r="P5267" s="10">
        <f>SUMIF(TransactionData!$A$2:$A$7396,TransactionAnalysis!O5267,TransactionData!$M$2:$M$7396)</f>
        <v>5.5</v>
      </c>
    </row>
    <row r="5268" spans="15:16" x14ac:dyDescent="0.35">
      <c r="O5268">
        <v>292720</v>
      </c>
      <c r="P5268" s="10">
        <f>SUMIF(TransactionData!$A$2:$A$7396,TransactionAnalysis!O5268,TransactionData!$M$2:$M$7396)</f>
        <v>5.75</v>
      </c>
    </row>
    <row r="5269" spans="15:16" x14ac:dyDescent="0.35">
      <c r="O5269">
        <v>292719</v>
      </c>
      <c r="P5269" s="10">
        <f>SUMIF(TransactionData!$A$2:$A$7396,TransactionAnalysis!O5269,TransactionData!$M$2:$M$7396)</f>
        <v>9.25</v>
      </c>
    </row>
    <row r="5270" spans="15:16" x14ac:dyDescent="0.35">
      <c r="O5270">
        <v>292718</v>
      </c>
      <c r="P5270" s="10">
        <f>SUMIF(TransactionData!$A$2:$A$7396,TransactionAnalysis!O5270,TransactionData!$M$2:$M$7396)</f>
        <v>3.25</v>
      </c>
    </row>
    <row r="5271" spans="15:16" x14ac:dyDescent="0.35">
      <c r="O5271">
        <v>292716</v>
      </c>
      <c r="P5271" s="10">
        <f>SUMIF(TransactionData!$A$2:$A$7396,TransactionAnalysis!O5271,TransactionData!$M$2:$M$7396)</f>
        <v>17.7</v>
      </c>
    </row>
    <row r="5272" spans="15:16" x14ac:dyDescent="0.35">
      <c r="O5272">
        <v>292715</v>
      </c>
      <c r="P5272" s="10">
        <f>SUMIF(TransactionData!$A$2:$A$7396,TransactionAnalysis!O5272,TransactionData!$M$2:$M$7396)</f>
        <v>4.75</v>
      </c>
    </row>
    <row r="5273" spans="15:16" x14ac:dyDescent="0.35">
      <c r="O5273">
        <v>292714</v>
      </c>
      <c r="P5273" s="10">
        <f>SUMIF(TransactionData!$A$2:$A$7396,TransactionAnalysis!O5273,TransactionData!$M$2:$M$7396)</f>
        <v>4.25</v>
      </c>
    </row>
    <row r="5274" spans="15:16" x14ac:dyDescent="0.35">
      <c r="O5274">
        <v>292713</v>
      </c>
      <c r="P5274" s="10">
        <f>SUMIF(TransactionData!$A$2:$A$7396,TransactionAnalysis!O5274,TransactionData!$M$2:$M$7396)</f>
        <v>4.75</v>
      </c>
    </row>
    <row r="5275" spans="15:16" x14ac:dyDescent="0.35">
      <c r="O5275">
        <v>292712</v>
      </c>
      <c r="P5275" s="10">
        <f>SUMIF(TransactionData!$A$2:$A$7396,TransactionAnalysis!O5275,TransactionData!$M$2:$M$7396)</f>
        <v>4.25</v>
      </c>
    </row>
    <row r="5276" spans="15:16" x14ac:dyDescent="0.35">
      <c r="O5276">
        <v>292710</v>
      </c>
      <c r="P5276" s="10">
        <f>SUMIF(TransactionData!$A$2:$A$7396,TransactionAnalysis!O5276,TransactionData!$M$2:$M$7396)</f>
        <v>12.95</v>
      </c>
    </row>
    <row r="5277" spans="15:16" x14ac:dyDescent="0.35">
      <c r="O5277">
        <v>292709</v>
      </c>
      <c r="P5277" s="10">
        <f>SUMIF(TransactionData!$A$2:$A$7396,TransactionAnalysis!O5277,TransactionData!$M$2:$M$7396)</f>
        <v>9</v>
      </c>
    </row>
    <row r="5278" spans="15:16" x14ac:dyDescent="0.35">
      <c r="O5278">
        <v>292708</v>
      </c>
      <c r="P5278" s="10">
        <f>SUMIF(TransactionData!$A$2:$A$7396,TransactionAnalysis!O5278,TransactionData!$M$2:$M$7396)</f>
        <v>5.5</v>
      </c>
    </row>
    <row r="5279" spans="15:16" x14ac:dyDescent="0.35">
      <c r="O5279">
        <v>292706</v>
      </c>
      <c r="P5279" s="10">
        <f>SUMIF(TransactionData!$A$2:$A$7396,TransactionAnalysis!O5279,TransactionData!$M$2:$M$7396)</f>
        <v>3.5</v>
      </c>
    </row>
    <row r="5280" spans="15:16" x14ac:dyDescent="0.35">
      <c r="O5280">
        <v>292705</v>
      </c>
      <c r="P5280" s="10">
        <f>SUMIF(TransactionData!$A$2:$A$7396,TransactionAnalysis!O5280,TransactionData!$M$2:$M$7396)</f>
        <v>4.5</v>
      </c>
    </row>
    <row r="5281" spans="15:16" x14ac:dyDescent="0.35">
      <c r="O5281">
        <v>292704</v>
      </c>
      <c r="P5281" s="10">
        <f>SUMIF(TransactionData!$A$2:$A$7396,TransactionAnalysis!O5281,TransactionData!$M$2:$M$7396)</f>
        <v>3.75</v>
      </c>
    </row>
    <row r="5282" spans="15:16" x14ac:dyDescent="0.35">
      <c r="O5282">
        <v>292702</v>
      </c>
      <c r="P5282" s="10">
        <f>SUMIF(TransactionData!$A$2:$A$7396,TransactionAnalysis!O5282,TransactionData!$M$2:$M$7396)</f>
        <v>3.5</v>
      </c>
    </row>
    <row r="5283" spans="15:16" x14ac:dyDescent="0.35">
      <c r="O5283">
        <v>292701</v>
      </c>
      <c r="P5283" s="10">
        <f>SUMIF(TransactionData!$A$2:$A$7396,TransactionAnalysis!O5283,TransactionData!$M$2:$M$7396)</f>
        <v>3</v>
      </c>
    </row>
    <row r="5284" spans="15:16" x14ac:dyDescent="0.35">
      <c r="O5284">
        <v>292699</v>
      </c>
      <c r="P5284" s="10">
        <f>SUMIF(TransactionData!$A$2:$A$7396,TransactionAnalysis!O5284,TransactionData!$M$2:$M$7396)</f>
        <v>4.75</v>
      </c>
    </row>
    <row r="5285" spans="15:16" x14ac:dyDescent="0.35">
      <c r="O5285">
        <v>292698</v>
      </c>
      <c r="P5285" s="10">
        <f>SUMIF(TransactionData!$A$2:$A$7396,TransactionAnalysis!O5285,TransactionData!$M$2:$M$7396)</f>
        <v>5.5</v>
      </c>
    </row>
    <row r="5286" spans="15:16" x14ac:dyDescent="0.35">
      <c r="O5286">
        <v>292696</v>
      </c>
      <c r="P5286" s="10">
        <f>SUMIF(TransactionData!$A$2:$A$7396,TransactionAnalysis!O5286,TransactionData!$M$2:$M$7396)</f>
        <v>7</v>
      </c>
    </row>
    <row r="5287" spans="15:16" x14ac:dyDescent="0.35">
      <c r="O5287">
        <v>292694</v>
      </c>
      <c r="P5287" s="10">
        <f>SUMIF(TransactionData!$A$2:$A$7396,TransactionAnalysis!O5287,TransactionData!$M$2:$M$7396)</f>
        <v>9</v>
      </c>
    </row>
    <row r="5288" spans="15:16" x14ac:dyDescent="0.35">
      <c r="O5288">
        <v>292692</v>
      </c>
      <c r="P5288" s="10">
        <f>SUMIF(TransactionData!$A$2:$A$7396,TransactionAnalysis!O5288,TransactionData!$M$2:$M$7396)</f>
        <v>4.75</v>
      </c>
    </row>
    <row r="5289" spans="15:16" x14ac:dyDescent="0.35">
      <c r="O5289">
        <v>292690</v>
      </c>
      <c r="P5289" s="10">
        <f>SUMIF(TransactionData!$A$2:$A$7396,TransactionAnalysis!O5289,TransactionData!$M$2:$M$7396)</f>
        <v>3.5</v>
      </c>
    </row>
    <row r="5290" spans="15:16" x14ac:dyDescent="0.35">
      <c r="O5290">
        <v>292689</v>
      </c>
      <c r="P5290" s="10">
        <f>SUMIF(TransactionData!$A$2:$A$7396,TransactionAnalysis!O5290,TransactionData!$M$2:$M$7396)</f>
        <v>7</v>
      </c>
    </row>
    <row r="5291" spans="15:16" x14ac:dyDescent="0.35">
      <c r="O5291">
        <v>292688</v>
      </c>
      <c r="P5291" s="10">
        <f>SUMIF(TransactionData!$A$2:$A$7396,TransactionAnalysis!O5291,TransactionData!$M$2:$M$7396)</f>
        <v>5.5</v>
      </c>
    </row>
    <row r="5292" spans="15:16" x14ac:dyDescent="0.35">
      <c r="O5292">
        <v>292687</v>
      </c>
      <c r="P5292" s="10">
        <f>SUMIF(TransactionData!$A$2:$A$7396,TransactionAnalysis!O5292,TransactionData!$M$2:$M$7396)</f>
        <v>4.25</v>
      </c>
    </row>
    <row r="5293" spans="15:16" x14ac:dyDescent="0.35">
      <c r="O5293">
        <v>292686</v>
      </c>
      <c r="P5293" s="10">
        <f>SUMIF(TransactionData!$A$2:$A$7396,TransactionAnalysis!O5293,TransactionData!$M$2:$M$7396)</f>
        <v>6</v>
      </c>
    </row>
    <row r="5294" spans="15:16" x14ac:dyDescent="0.35">
      <c r="O5294">
        <v>292685</v>
      </c>
      <c r="P5294" s="10">
        <f>SUMIF(TransactionData!$A$2:$A$7396,TransactionAnalysis!O5294,TransactionData!$M$2:$M$7396)</f>
        <v>5.75</v>
      </c>
    </row>
    <row r="5295" spans="15:16" x14ac:dyDescent="0.35">
      <c r="O5295">
        <v>292684</v>
      </c>
      <c r="P5295" s="10">
        <f>SUMIF(TransactionData!$A$2:$A$7396,TransactionAnalysis!O5295,TransactionData!$M$2:$M$7396)</f>
        <v>3.75</v>
      </c>
    </row>
    <row r="5296" spans="15:16" x14ac:dyDescent="0.35">
      <c r="O5296">
        <v>292683</v>
      </c>
      <c r="P5296" s="10">
        <f>SUMIF(TransactionData!$A$2:$A$7396,TransactionAnalysis!O5296,TransactionData!$M$2:$M$7396)</f>
        <v>25.95</v>
      </c>
    </row>
    <row r="5297" spans="15:16" x14ac:dyDescent="0.35">
      <c r="O5297">
        <v>292682</v>
      </c>
      <c r="P5297" s="10">
        <f>SUMIF(TransactionData!$A$2:$A$7396,TransactionAnalysis!O5297,TransactionData!$M$2:$M$7396)</f>
        <v>5.5</v>
      </c>
    </row>
    <row r="5298" spans="15:16" x14ac:dyDescent="0.35">
      <c r="O5298">
        <v>292681</v>
      </c>
      <c r="P5298" s="10">
        <f>SUMIF(TransactionData!$A$2:$A$7396,TransactionAnalysis!O5298,TransactionData!$M$2:$M$7396)</f>
        <v>3.5</v>
      </c>
    </row>
    <row r="5299" spans="15:16" x14ac:dyDescent="0.35">
      <c r="O5299">
        <v>292680</v>
      </c>
      <c r="P5299" s="10">
        <f>SUMIF(TransactionData!$A$2:$A$7396,TransactionAnalysis!O5299,TransactionData!$M$2:$M$7396)</f>
        <v>4.75</v>
      </c>
    </row>
    <row r="5300" spans="15:16" x14ac:dyDescent="0.35">
      <c r="O5300">
        <v>292679</v>
      </c>
      <c r="P5300" s="10">
        <f>SUMIF(TransactionData!$A$2:$A$7396,TransactionAnalysis!O5300,TransactionData!$M$2:$M$7396)</f>
        <v>2.25</v>
      </c>
    </row>
    <row r="5301" spans="15:16" x14ac:dyDescent="0.35">
      <c r="O5301">
        <v>292678</v>
      </c>
      <c r="P5301" s="10">
        <f>SUMIF(TransactionData!$A$2:$A$7396,TransactionAnalysis!O5301,TransactionData!$M$2:$M$7396)</f>
        <v>5.5</v>
      </c>
    </row>
    <row r="5302" spans="15:16" x14ac:dyDescent="0.35">
      <c r="O5302">
        <v>292677</v>
      </c>
      <c r="P5302" s="10">
        <f>SUMIF(TransactionData!$A$2:$A$7396,TransactionAnalysis!O5302,TransactionData!$M$2:$M$7396)</f>
        <v>44.849999999999994</v>
      </c>
    </row>
    <row r="5303" spans="15:16" x14ac:dyDescent="0.35">
      <c r="O5303">
        <v>292676</v>
      </c>
      <c r="P5303" s="10">
        <f>SUMIF(TransactionData!$A$2:$A$7396,TransactionAnalysis!O5303,TransactionData!$M$2:$M$7396)</f>
        <v>4.75</v>
      </c>
    </row>
    <row r="5304" spans="15:16" x14ac:dyDescent="0.35">
      <c r="O5304">
        <v>292673</v>
      </c>
      <c r="P5304" s="10">
        <f>SUMIF(TransactionData!$A$2:$A$7396,TransactionAnalysis!O5304,TransactionData!$M$2:$M$7396)</f>
        <v>4.75</v>
      </c>
    </row>
    <row r="5305" spans="15:16" x14ac:dyDescent="0.35">
      <c r="O5305">
        <v>292672</v>
      </c>
      <c r="P5305" s="10">
        <f>SUMIF(TransactionData!$A$2:$A$7396,TransactionAnalysis!O5305,TransactionData!$M$2:$M$7396)</f>
        <v>3.5</v>
      </c>
    </row>
    <row r="5306" spans="15:16" x14ac:dyDescent="0.35">
      <c r="O5306">
        <v>292671</v>
      </c>
      <c r="P5306" s="10">
        <f>SUMIF(TransactionData!$A$2:$A$7396,TransactionAnalysis!O5306,TransactionData!$M$2:$M$7396)</f>
        <v>1.25</v>
      </c>
    </row>
    <row r="5307" spans="15:16" x14ac:dyDescent="0.35">
      <c r="O5307">
        <v>292670</v>
      </c>
      <c r="P5307" s="10">
        <f>SUMIF(TransactionData!$A$2:$A$7396,TransactionAnalysis!O5307,TransactionData!$M$2:$M$7396)</f>
        <v>4.75</v>
      </c>
    </row>
    <row r="5308" spans="15:16" x14ac:dyDescent="0.35">
      <c r="O5308">
        <v>292668</v>
      </c>
      <c r="P5308" s="10">
        <f>SUMIF(TransactionData!$A$2:$A$7396,TransactionAnalysis!O5308,TransactionData!$M$2:$M$7396)</f>
        <v>4.25</v>
      </c>
    </row>
    <row r="5309" spans="15:16" x14ac:dyDescent="0.35">
      <c r="O5309">
        <v>292666</v>
      </c>
      <c r="P5309" s="10">
        <f>SUMIF(TransactionData!$A$2:$A$7396,TransactionAnalysis!O5309,TransactionData!$M$2:$M$7396)</f>
        <v>4.75</v>
      </c>
    </row>
    <row r="5310" spans="15:16" x14ac:dyDescent="0.35">
      <c r="O5310">
        <v>292664</v>
      </c>
      <c r="P5310" s="10">
        <f>SUMIF(TransactionData!$A$2:$A$7396,TransactionAnalysis!O5310,TransactionData!$M$2:$M$7396)</f>
        <v>4.75</v>
      </c>
    </row>
    <row r="5311" spans="15:16" x14ac:dyDescent="0.35">
      <c r="O5311">
        <v>292663</v>
      </c>
      <c r="P5311" s="10">
        <f>SUMIF(TransactionData!$A$2:$A$7396,TransactionAnalysis!O5311,TransactionData!$M$2:$M$7396)</f>
        <v>1.25</v>
      </c>
    </row>
    <row r="5312" spans="15:16" x14ac:dyDescent="0.35">
      <c r="O5312">
        <v>292660</v>
      </c>
      <c r="P5312" s="10">
        <f>SUMIF(TransactionData!$A$2:$A$7396,TransactionAnalysis!O5312,TransactionData!$M$2:$M$7396)</f>
        <v>2.5</v>
      </c>
    </row>
    <row r="5313" spans="15:16" x14ac:dyDescent="0.35">
      <c r="O5313">
        <v>292659</v>
      </c>
      <c r="P5313" s="10">
        <f>SUMIF(TransactionData!$A$2:$A$7396,TransactionAnalysis!O5313,TransactionData!$M$2:$M$7396)</f>
        <v>5.5</v>
      </c>
    </row>
    <row r="5314" spans="15:16" x14ac:dyDescent="0.35">
      <c r="O5314">
        <v>292658</v>
      </c>
      <c r="P5314" s="10">
        <f>SUMIF(TransactionData!$A$2:$A$7396,TransactionAnalysis!O5314,TransactionData!$M$2:$M$7396)</f>
        <v>5.5</v>
      </c>
    </row>
    <row r="5315" spans="15:16" x14ac:dyDescent="0.35">
      <c r="O5315">
        <v>292657</v>
      </c>
      <c r="P5315" s="10">
        <f>SUMIF(TransactionData!$A$2:$A$7396,TransactionAnalysis!O5315,TransactionData!$M$2:$M$7396)</f>
        <v>5.5</v>
      </c>
    </row>
    <row r="5316" spans="15:16" x14ac:dyDescent="0.35">
      <c r="O5316">
        <v>292656</v>
      </c>
      <c r="P5316" s="10">
        <f>SUMIF(TransactionData!$A$2:$A$7396,TransactionAnalysis!O5316,TransactionData!$M$2:$M$7396)</f>
        <v>4.75</v>
      </c>
    </row>
    <row r="5317" spans="15:16" x14ac:dyDescent="0.35">
      <c r="O5317">
        <v>292654</v>
      </c>
      <c r="P5317" s="10">
        <f>SUMIF(TransactionData!$A$2:$A$7396,TransactionAnalysis!O5317,TransactionData!$M$2:$M$7396)</f>
        <v>3.5</v>
      </c>
    </row>
    <row r="5318" spans="15:16" x14ac:dyDescent="0.35">
      <c r="O5318">
        <v>292653</v>
      </c>
      <c r="P5318" s="10">
        <f>SUMIF(TransactionData!$A$2:$A$7396,TransactionAnalysis!O5318,TransactionData!$M$2:$M$7396)</f>
        <v>7</v>
      </c>
    </row>
    <row r="5319" spans="15:16" x14ac:dyDescent="0.35">
      <c r="O5319">
        <v>292652</v>
      </c>
      <c r="P5319" s="10">
        <f>SUMIF(TransactionData!$A$2:$A$7396,TransactionAnalysis!O5319,TransactionData!$M$2:$M$7396)</f>
        <v>4.75</v>
      </c>
    </row>
    <row r="5320" spans="15:16" x14ac:dyDescent="0.35">
      <c r="O5320">
        <v>292651</v>
      </c>
      <c r="P5320" s="10">
        <f>SUMIF(TransactionData!$A$2:$A$7396,TransactionAnalysis!O5320,TransactionData!$M$2:$M$7396)</f>
        <v>5.5</v>
      </c>
    </row>
    <row r="5321" spans="15:16" x14ac:dyDescent="0.35">
      <c r="O5321">
        <v>292649</v>
      </c>
      <c r="P5321" s="10">
        <f>SUMIF(TransactionData!$A$2:$A$7396,TransactionAnalysis!O5321,TransactionData!$M$2:$M$7396)</f>
        <v>31.5</v>
      </c>
    </row>
    <row r="5322" spans="15:16" x14ac:dyDescent="0.35">
      <c r="O5322">
        <v>292647</v>
      </c>
      <c r="P5322" s="10">
        <f>SUMIF(TransactionData!$A$2:$A$7396,TransactionAnalysis!O5322,TransactionData!$M$2:$M$7396)</f>
        <v>4.25</v>
      </c>
    </row>
    <row r="5323" spans="15:16" x14ac:dyDescent="0.35">
      <c r="O5323">
        <v>292646</v>
      </c>
      <c r="P5323" s="10">
        <f>SUMIF(TransactionData!$A$2:$A$7396,TransactionAnalysis!O5323,TransactionData!$M$2:$M$7396)</f>
        <v>3.5</v>
      </c>
    </row>
    <row r="5324" spans="15:16" x14ac:dyDescent="0.35">
      <c r="O5324">
        <v>292645</v>
      </c>
      <c r="P5324" s="10">
        <f>SUMIF(TransactionData!$A$2:$A$7396,TransactionAnalysis!O5324,TransactionData!$M$2:$M$7396)</f>
        <v>3.5</v>
      </c>
    </row>
    <row r="5325" spans="15:16" x14ac:dyDescent="0.35">
      <c r="O5325">
        <v>292644</v>
      </c>
      <c r="P5325" s="10">
        <f>SUMIF(TransactionData!$A$2:$A$7396,TransactionAnalysis!O5325,TransactionData!$M$2:$M$7396)</f>
        <v>3.75</v>
      </c>
    </row>
    <row r="5326" spans="15:16" x14ac:dyDescent="0.35">
      <c r="O5326">
        <v>292643</v>
      </c>
      <c r="P5326" s="10">
        <f>SUMIF(TransactionData!$A$2:$A$7396,TransactionAnalysis!O5326,TransactionData!$M$2:$M$7396)</f>
        <v>5</v>
      </c>
    </row>
    <row r="5327" spans="15:16" x14ac:dyDescent="0.35">
      <c r="O5327">
        <v>292642</v>
      </c>
      <c r="P5327" s="10">
        <f>SUMIF(TransactionData!$A$2:$A$7396,TransactionAnalysis!O5327,TransactionData!$M$2:$M$7396)</f>
        <v>3.75</v>
      </c>
    </row>
    <row r="5328" spans="15:16" x14ac:dyDescent="0.35">
      <c r="O5328">
        <v>292641</v>
      </c>
      <c r="P5328" s="10">
        <f>SUMIF(TransactionData!$A$2:$A$7396,TransactionAnalysis!O5328,TransactionData!$M$2:$M$7396)</f>
        <v>11.75</v>
      </c>
    </row>
    <row r="5329" spans="15:16" x14ac:dyDescent="0.35">
      <c r="O5329">
        <v>292640</v>
      </c>
      <c r="P5329" s="10">
        <f>SUMIF(TransactionData!$A$2:$A$7396,TransactionAnalysis!O5329,TransactionData!$M$2:$M$7396)</f>
        <v>5.25</v>
      </c>
    </row>
    <row r="5330" spans="15:16" x14ac:dyDescent="0.35">
      <c r="O5330">
        <v>292639</v>
      </c>
      <c r="P5330" s="10">
        <f>SUMIF(TransactionData!$A$2:$A$7396,TransactionAnalysis!O5330,TransactionData!$M$2:$M$7396)</f>
        <v>2</v>
      </c>
    </row>
    <row r="5331" spans="15:16" x14ac:dyDescent="0.35">
      <c r="O5331">
        <v>292638</v>
      </c>
      <c r="P5331" s="10">
        <f>SUMIF(TransactionData!$A$2:$A$7396,TransactionAnalysis!O5331,TransactionData!$M$2:$M$7396)</f>
        <v>2.75</v>
      </c>
    </row>
    <row r="5332" spans="15:16" x14ac:dyDescent="0.35">
      <c r="O5332">
        <v>292637</v>
      </c>
      <c r="P5332" s="10">
        <f>SUMIF(TransactionData!$A$2:$A$7396,TransactionAnalysis!O5332,TransactionData!$M$2:$M$7396)</f>
        <v>2.75</v>
      </c>
    </row>
    <row r="5333" spans="15:16" x14ac:dyDescent="0.35">
      <c r="O5333">
        <v>292636</v>
      </c>
      <c r="P5333" s="10">
        <f>SUMIF(TransactionData!$A$2:$A$7396,TransactionAnalysis!O5333,TransactionData!$M$2:$M$7396)</f>
        <v>5.5</v>
      </c>
    </row>
    <row r="5334" spans="15:16" x14ac:dyDescent="0.35">
      <c r="O5334">
        <v>292635</v>
      </c>
      <c r="P5334" s="10">
        <f>SUMIF(TransactionData!$A$2:$A$7396,TransactionAnalysis!O5334,TransactionData!$M$2:$M$7396)</f>
        <v>2</v>
      </c>
    </row>
    <row r="5335" spans="15:16" x14ac:dyDescent="0.35">
      <c r="O5335">
        <v>292634</v>
      </c>
      <c r="P5335" s="10">
        <f>SUMIF(TransactionData!$A$2:$A$7396,TransactionAnalysis!O5335,TransactionData!$M$2:$M$7396)</f>
        <v>3.75</v>
      </c>
    </row>
    <row r="5336" spans="15:16" x14ac:dyDescent="0.35">
      <c r="O5336">
        <v>292633</v>
      </c>
      <c r="P5336" s="10">
        <f>SUMIF(TransactionData!$A$2:$A$7396,TransactionAnalysis!O5336,TransactionData!$M$2:$M$7396)</f>
        <v>2.75</v>
      </c>
    </row>
    <row r="5337" spans="15:16" x14ac:dyDescent="0.35">
      <c r="O5337">
        <v>292632</v>
      </c>
      <c r="P5337" s="10">
        <f>SUMIF(TransactionData!$A$2:$A$7396,TransactionAnalysis!O5337,TransactionData!$M$2:$M$7396)</f>
        <v>2.75</v>
      </c>
    </row>
    <row r="5338" spans="15:16" x14ac:dyDescent="0.35">
      <c r="O5338">
        <v>292631</v>
      </c>
      <c r="P5338" s="10">
        <f>SUMIF(TransactionData!$A$2:$A$7396,TransactionAnalysis!O5338,TransactionData!$M$2:$M$7396)</f>
        <v>6.75</v>
      </c>
    </row>
    <row r="5339" spans="15:16" x14ac:dyDescent="0.35">
      <c r="O5339">
        <v>292630</v>
      </c>
      <c r="P5339" s="10">
        <f>SUMIF(TransactionData!$A$2:$A$7396,TransactionAnalysis!O5339,TransactionData!$M$2:$M$7396)</f>
        <v>2</v>
      </c>
    </row>
    <row r="5340" spans="15:16" x14ac:dyDescent="0.35">
      <c r="O5340">
        <v>292629</v>
      </c>
      <c r="P5340" s="10">
        <f>SUMIF(TransactionData!$A$2:$A$7396,TransactionAnalysis!O5340,TransactionData!$M$2:$M$7396)</f>
        <v>5.25</v>
      </c>
    </row>
    <row r="5341" spans="15:16" x14ac:dyDescent="0.35">
      <c r="O5341">
        <v>292628</v>
      </c>
      <c r="P5341" s="10">
        <f>SUMIF(TransactionData!$A$2:$A$7396,TransactionAnalysis!O5341,TransactionData!$M$2:$M$7396)</f>
        <v>6.75</v>
      </c>
    </row>
    <row r="5342" spans="15:16" x14ac:dyDescent="0.35">
      <c r="O5342">
        <v>292627</v>
      </c>
      <c r="P5342" s="10">
        <f>SUMIF(TransactionData!$A$2:$A$7396,TransactionAnalysis!O5342,TransactionData!$M$2:$M$7396)</f>
        <v>3.75</v>
      </c>
    </row>
    <row r="5343" spans="15:16" x14ac:dyDescent="0.35">
      <c r="O5343">
        <v>292626</v>
      </c>
      <c r="P5343" s="10">
        <f>SUMIF(TransactionData!$A$2:$A$7396,TransactionAnalysis!O5343,TransactionData!$M$2:$M$7396)</f>
        <v>5.25</v>
      </c>
    </row>
    <row r="5344" spans="15:16" x14ac:dyDescent="0.35">
      <c r="O5344">
        <v>292625</v>
      </c>
      <c r="P5344" s="10">
        <f>SUMIF(TransactionData!$A$2:$A$7396,TransactionAnalysis!O5344,TransactionData!$M$2:$M$7396)</f>
        <v>5.25</v>
      </c>
    </row>
    <row r="5345" spans="15:16" x14ac:dyDescent="0.35">
      <c r="O5345">
        <v>292624</v>
      </c>
      <c r="P5345" s="10">
        <f>SUMIF(TransactionData!$A$2:$A$7396,TransactionAnalysis!O5345,TransactionData!$M$2:$M$7396)</f>
        <v>2</v>
      </c>
    </row>
    <row r="5346" spans="15:16" x14ac:dyDescent="0.35">
      <c r="O5346">
        <v>292623</v>
      </c>
      <c r="P5346" s="10">
        <f>SUMIF(TransactionData!$A$2:$A$7396,TransactionAnalysis!O5346,TransactionData!$M$2:$M$7396)</f>
        <v>5.75</v>
      </c>
    </row>
    <row r="5347" spans="15:16" x14ac:dyDescent="0.35">
      <c r="O5347">
        <v>292622</v>
      </c>
      <c r="P5347" s="10">
        <f>SUMIF(TransactionData!$A$2:$A$7396,TransactionAnalysis!O5347,TransactionData!$M$2:$M$7396)</f>
        <v>2</v>
      </c>
    </row>
    <row r="5348" spans="15:16" x14ac:dyDescent="0.35">
      <c r="O5348">
        <v>292621</v>
      </c>
      <c r="P5348" s="10">
        <f>SUMIF(TransactionData!$A$2:$A$7396,TransactionAnalysis!O5348,TransactionData!$M$2:$M$7396)</f>
        <v>11.5</v>
      </c>
    </row>
    <row r="5349" spans="15:16" x14ac:dyDescent="0.35">
      <c r="O5349">
        <v>292620</v>
      </c>
      <c r="P5349" s="10">
        <f>SUMIF(TransactionData!$A$2:$A$7396,TransactionAnalysis!O5349,TransactionData!$M$2:$M$7396)</f>
        <v>2.75</v>
      </c>
    </row>
    <row r="5350" spans="15:16" x14ac:dyDescent="0.35">
      <c r="O5350">
        <v>292619</v>
      </c>
      <c r="P5350" s="10">
        <f>SUMIF(TransactionData!$A$2:$A$7396,TransactionAnalysis!O5350,TransactionData!$M$2:$M$7396)</f>
        <v>2.75</v>
      </c>
    </row>
    <row r="5351" spans="15:16" x14ac:dyDescent="0.35">
      <c r="O5351">
        <v>292618</v>
      </c>
      <c r="P5351" s="10">
        <f>SUMIF(TransactionData!$A$2:$A$7396,TransactionAnalysis!O5351,TransactionData!$M$2:$M$7396)</f>
        <v>5.75</v>
      </c>
    </row>
    <row r="5352" spans="15:16" x14ac:dyDescent="0.35">
      <c r="O5352">
        <v>292617</v>
      </c>
      <c r="P5352" s="10">
        <f>SUMIF(TransactionData!$A$2:$A$7396,TransactionAnalysis!O5352,TransactionData!$M$2:$M$7396)</f>
        <v>2.75</v>
      </c>
    </row>
    <row r="5353" spans="15:16" x14ac:dyDescent="0.35">
      <c r="O5353">
        <v>292616</v>
      </c>
      <c r="P5353" s="10">
        <f>SUMIF(TransactionData!$A$2:$A$7396,TransactionAnalysis!O5353,TransactionData!$M$2:$M$7396)</f>
        <v>5.75</v>
      </c>
    </row>
    <row r="5354" spans="15:16" x14ac:dyDescent="0.35">
      <c r="O5354">
        <v>292615</v>
      </c>
      <c r="P5354" s="10">
        <f>SUMIF(TransactionData!$A$2:$A$7396,TransactionAnalysis!O5354,TransactionData!$M$2:$M$7396)</f>
        <v>5.75</v>
      </c>
    </row>
    <row r="5355" spans="15:16" x14ac:dyDescent="0.35">
      <c r="O5355">
        <v>292614</v>
      </c>
      <c r="P5355" s="10">
        <f>SUMIF(TransactionData!$A$2:$A$7396,TransactionAnalysis!O5355,TransactionData!$M$2:$M$7396)</f>
        <v>5.75</v>
      </c>
    </row>
    <row r="5356" spans="15:16" x14ac:dyDescent="0.35">
      <c r="O5356">
        <v>292613</v>
      </c>
      <c r="P5356" s="10">
        <f>SUMIF(TransactionData!$A$2:$A$7396,TransactionAnalysis!O5356,TransactionData!$M$2:$M$7396)</f>
        <v>5.75</v>
      </c>
    </row>
    <row r="5357" spans="15:16" x14ac:dyDescent="0.35">
      <c r="O5357">
        <v>292612</v>
      </c>
      <c r="P5357" s="10">
        <f>SUMIF(TransactionData!$A$2:$A$7396,TransactionAnalysis!O5357,TransactionData!$M$2:$M$7396)</f>
        <v>5.75</v>
      </c>
    </row>
    <row r="5358" spans="15:16" x14ac:dyDescent="0.35">
      <c r="O5358">
        <v>292611</v>
      </c>
      <c r="P5358" s="10">
        <f>SUMIF(TransactionData!$A$2:$A$7396,TransactionAnalysis!O5358,TransactionData!$M$2:$M$7396)</f>
        <v>5.75</v>
      </c>
    </row>
    <row r="5359" spans="15:16" x14ac:dyDescent="0.35">
      <c r="O5359">
        <v>292610</v>
      </c>
      <c r="P5359" s="10">
        <f>SUMIF(TransactionData!$A$2:$A$7396,TransactionAnalysis!O5359,TransactionData!$M$2:$M$7396)</f>
        <v>3.5</v>
      </c>
    </row>
    <row r="5360" spans="15:16" x14ac:dyDescent="0.35">
      <c r="O5360">
        <v>292609</v>
      </c>
      <c r="P5360" s="10">
        <f>SUMIF(TransactionData!$A$2:$A$7396,TransactionAnalysis!O5360,TransactionData!$M$2:$M$7396)</f>
        <v>5.75</v>
      </c>
    </row>
    <row r="5361" spans="15:16" x14ac:dyDescent="0.35">
      <c r="O5361">
        <v>292608</v>
      </c>
      <c r="P5361" s="10">
        <f>SUMIF(TransactionData!$A$2:$A$7396,TransactionAnalysis!O5361,TransactionData!$M$2:$M$7396)</f>
        <v>5.75</v>
      </c>
    </row>
    <row r="5362" spans="15:16" x14ac:dyDescent="0.35">
      <c r="O5362">
        <v>293012</v>
      </c>
      <c r="P5362" s="10">
        <f>SUMIF(TransactionData!$A$2:$A$7396,TransactionAnalysis!O5362,TransactionData!$M$2:$M$7396)</f>
        <v>14.95</v>
      </c>
    </row>
    <row r="5363" spans="15:16" x14ac:dyDescent="0.35">
      <c r="O5363">
        <v>293010</v>
      </c>
      <c r="P5363" s="10">
        <f>SUMIF(TransactionData!$A$2:$A$7396,TransactionAnalysis!O5363,TransactionData!$M$2:$M$7396)</f>
        <v>11.5</v>
      </c>
    </row>
    <row r="5364" spans="15:16" x14ac:dyDescent="0.35">
      <c r="O5364">
        <v>293008</v>
      </c>
      <c r="P5364" s="10">
        <f>SUMIF(TransactionData!$A$2:$A$7396,TransactionAnalysis!O5364,TransactionData!$M$2:$M$7396)</f>
        <v>4.75</v>
      </c>
    </row>
    <row r="5365" spans="15:16" x14ac:dyDescent="0.35">
      <c r="O5365">
        <v>293007</v>
      </c>
      <c r="P5365" s="10">
        <f>SUMIF(TransactionData!$A$2:$A$7396,TransactionAnalysis!O5365,TransactionData!$M$2:$M$7396)</f>
        <v>3.5</v>
      </c>
    </row>
    <row r="5366" spans="15:16" x14ac:dyDescent="0.35">
      <c r="O5366">
        <v>293005</v>
      </c>
      <c r="P5366" s="10">
        <f>SUMIF(TransactionData!$A$2:$A$7396,TransactionAnalysis!O5366,TransactionData!$M$2:$M$7396)</f>
        <v>4.25</v>
      </c>
    </row>
    <row r="5367" spans="15:16" x14ac:dyDescent="0.35">
      <c r="O5367">
        <v>293004</v>
      </c>
      <c r="P5367" s="10">
        <f>SUMIF(TransactionData!$A$2:$A$7396,TransactionAnalysis!O5367,TransactionData!$M$2:$M$7396)</f>
        <v>8.5</v>
      </c>
    </row>
    <row r="5368" spans="15:16" x14ac:dyDescent="0.35">
      <c r="O5368">
        <v>293003</v>
      </c>
      <c r="P5368" s="10">
        <f>SUMIF(TransactionData!$A$2:$A$7396,TransactionAnalysis!O5368,TransactionData!$M$2:$M$7396)</f>
        <v>3.75</v>
      </c>
    </row>
    <row r="5369" spans="15:16" x14ac:dyDescent="0.35">
      <c r="O5369">
        <v>293002</v>
      </c>
      <c r="P5369" s="10">
        <f>SUMIF(TransactionData!$A$2:$A$7396,TransactionAnalysis!O5369,TransactionData!$M$2:$M$7396)</f>
        <v>4.5</v>
      </c>
    </row>
    <row r="5370" spans="15:16" x14ac:dyDescent="0.35">
      <c r="O5370">
        <v>293001</v>
      </c>
      <c r="P5370" s="10">
        <f>SUMIF(TransactionData!$A$2:$A$7396,TransactionAnalysis!O5370,TransactionData!$M$2:$M$7396)</f>
        <v>3.5</v>
      </c>
    </row>
    <row r="5371" spans="15:16" x14ac:dyDescent="0.35">
      <c r="O5371">
        <v>293000</v>
      </c>
      <c r="P5371" s="10">
        <f>SUMIF(TransactionData!$A$2:$A$7396,TransactionAnalysis!O5371,TransactionData!$M$2:$M$7396)</f>
        <v>4.25</v>
      </c>
    </row>
    <row r="5372" spans="15:16" x14ac:dyDescent="0.35">
      <c r="O5372">
        <v>292998</v>
      </c>
      <c r="P5372" s="10">
        <f>SUMIF(TransactionData!$A$2:$A$7396,TransactionAnalysis!O5372,TransactionData!$M$2:$M$7396)</f>
        <v>6</v>
      </c>
    </row>
    <row r="5373" spans="15:16" x14ac:dyDescent="0.35">
      <c r="O5373">
        <v>292997</v>
      </c>
      <c r="P5373" s="10">
        <f>SUMIF(TransactionData!$A$2:$A$7396,TransactionAnalysis!O5373,TransactionData!$M$2:$M$7396)</f>
        <v>3.5</v>
      </c>
    </row>
    <row r="5374" spans="15:16" x14ac:dyDescent="0.35">
      <c r="O5374">
        <v>292996</v>
      </c>
      <c r="P5374" s="10">
        <f>SUMIF(TransactionData!$A$2:$A$7396,TransactionAnalysis!O5374,TransactionData!$M$2:$M$7396)</f>
        <v>4.25</v>
      </c>
    </row>
    <row r="5375" spans="15:16" x14ac:dyDescent="0.35">
      <c r="O5375">
        <v>292995</v>
      </c>
      <c r="P5375" s="10">
        <f>SUMIF(TransactionData!$A$2:$A$7396,TransactionAnalysis!O5375,TransactionData!$M$2:$M$7396)</f>
        <v>4.25</v>
      </c>
    </row>
    <row r="5376" spans="15:16" x14ac:dyDescent="0.35">
      <c r="O5376">
        <v>292994</v>
      </c>
      <c r="P5376" s="10">
        <f>SUMIF(TransactionData!$A$2:$A$7396,TransactionAnalysis!O5376,TransactionData!$M$2:$M$7396)</f>
        <v>3.5</v>
      </c>
    </row>
    <row r="5377" spans="15:16" x14ac:dyDescent="0.35">
      <c r="O5377">
        <v>292993</v>
      </c>
      <c r="P5377" s="10">
        <f>SUMIF(TransactionData!$A$2:$A$7396,TransactionAnalysis!O5377,TransactionData!$M$2:$M$7396)</f>
        <v>9</v>
      </c>
    </row>
    <row r="5378" spans="15:16" x14ac:dyDescent="0.35">
      <c r="O5378">
        <v>292992</v>
      </c>
      <c r="P5378" s="10">
        <f>SUMIF(TransactionData!$A$2:$A$7396,TransactionAnalysis!O5378,TransactionData!$M$2:$M$7396)</f>
        <v>14.95</v>
      </c>
    </row>
    <row r="5379" spans="15:16" x14ac:dyDescent="0.35">
      <c r="O5379">
        <v>292991</v>
      </c>
      <c r="P5379" s="10">
        <f>SUMIF(TransactionData!$A$2:$A$7396,TransactionAnalysis!O5379,TransactionData!$M$2:$M$7396)</f>
        <v>4.25</v>
      </c>
    </row>
    <row r="5380" spans="15:16" x14ac:dyDescent="0.35">
      <c r="O5380">
        <v>292990</v>
      </c>
      <c r="P5380" s="10">
        <f>SUMIF(TransactionData!$A$2:$A$7396,TransactionAnalysis!O5380,TransactionData!$M$2:$M$7396)</f>
        <v>3.5</v>
      </c>
    </row>
    <row r="5381" spans="15:16" x14ac:dyDescent="0.35">
      <c r="O5381">
        <v>292989</v>
      </c>
      <c r="P5381" s="10">
        <f>SUMIF(TransactionData!$A$2:$A$7396,TransactionAnalysis!O5381,TransactionData!$M$2:$M$7396)</f>
        <v>7</v>
      </c>
    </row>
    <row r="5382" spans="15:16" x14ac:dyDescent="0.35">
      <c r="O5382">
        <v>292988</v>
      </c>
      <c r="P5382" s="10">
        <f>SUMIF(TransactionData!$A$2:$A$7396,TransactionAnalysis!O5382,TransactionData!$M$2:$M$7396)</f>
        <v>3.75</v>
      </c>
    </row>
    <row r="5383" spans="15:16" x14ac:dyDescent="0.35">
      <c r="O5383">
        <v>292986</v>
      </c>
      <c r="P5383" s="10">
        <f>SUMIF(TransactionData!$A$2:$A$7396,TransactionAnalysis!O5383,TransactionData!$M$2:$M$7396)</f>
        <v>3.5</v>
      </c>
    </row>
    <row r="5384" spans="15:16" x14ac:dyDescent="0.35">
      <c r="O5384">
        <v>292985</v>
      </c>
      <c r="P5384" s="10">
        <f>SUMIF(TransactionData!$A$2:$A$7396,TransactionAnalysis!O5384,TransactionData!$M$2:$M$7396)</f>
        <v>24.7</v>
      </c>
    </row>
    <row r="5385" spans="15:16" x14ac:dyDescent="0.35">
      <c r="O5385">
        <v>292984</v>
      </c>
      <c r="P5385" s="10">
        <f>SUMIF(TransactionData!$A$2:$A$7396,TransactionAnalysis!O5385,TransactionData!$M$2:$M$7396)</f>
        <v>2.25</v>
      </c>
    </row>
    <row r="5386" spans="15:16" x14ac:dyDescent="0.35">
      <c r="O5386">
        <v>292983</v>
      </c>
      <c r="P5386" s="10">
        <f>SUMIF(TransactionData!$A$2:$A$7396,TransactionAnalysis!O5386,TransactionData!$M$2:$M$7396)</f>
        <v>11</v>
      </c>
    </row>
    <row r="5387" spans="15:16" x14ac:dyDescent="0.35">
      <c r="O5387">
        <v>292982</v>
      </c>
      <c r="P5387" s="10">
        <f>SUMIF(TransactionData!$A$2:$A$7396,TransactionAnalysis!O5387,TransactionData!$M$2:$M$7396)</f>
        <v>3</v>
      </c>
    </row>
    <row r="5388" spans="15:16" x14ac:dyDescent="0.35">
      <c r="O5388">
        <v>292981</v>
      </c>
      <c r="P5388" s="10">
        <f>SUMIF(TransactionData!$A$2:$A$7396,TransactionAnalysis!O5388,TransactionData!$M$2:$M$7396)</f>
        <v>5.5</v>
      </c>
    </row>
    <row r="5389" spans="15:16" x14ac:dyDescent="0.35">
      <c r="O5389">
        <v>292980</v>
      </c>
      <c r="P5389" s="10">
        <f>SUMIF(TransactionData!$A$2:$A$7396,TransactionAnalysis!O5389,TransactionData!$M$2:$M$7396)</f>
        <v>11.75</v>
      </c>
    </row>
    <row r="5390" spans="15:16" x14ac:dyDescent="0.35">
      <c r="O5390">
        <v>292979</v>
      </c>
      <c r="P5390" s="10">
        <f>SUMIF(TransactionData!$A$2:$A$7396,TransactionAnalysis!O5390,TransactionData!$M$2:$M$7396)</f>
        <v>5.75</v>
      </c>
    </row>
    <row r="5391" spans="15:16" x14ac:dyDescent="0.35">
      <c r="O5391">
        <v>292978</v>
      </c>
      <c r="P5391" s="10">
        <f>SUMIF(TransactionData!$A$2:$A$7396,TransactionAnalysis!O5391,TransactionData!$M$2:$M$7396)</f>
        <v>3</v>
      </c>
    </row>
    <row r="5392" spans="15:16" x14ac:dyDescent="0.35">
      <c r="O5392">
        <v>292977</v>
      </c>
      <c r="P5392" s="10">
        <f>SUMIF(TransactionData!$A$2:$A$7396,TransactionAnalysis!O5392,TransactionData!$M$2:$M$7396)</f>
        <v>2.25</v>
      </c>
    </row>
    <row r="5393" spans="15:16" x14ac:dyDescent="0.35">
      <c r="O5393">
        <v>292976</v>
      </c>
      <c r="P5393" s="10">
        <f>SUMIF(TransactionData!$A$2:$A$7396,TransactionAnalysis!O5393,TransactionData!$M$2:$M$7396)</f>
        <v>4.25</v>
      </c>
    </row>
    <row r="5394" spans="15:16" x14ac:dyDescent="0.35">
      <c r="O5394">
        <v>292975</v>
      </c>
      <c r="P5394" s="10">
        <f>SUMIF(TransactionData!$A$2:$A$7396,TransactionAnalysis!O5394,TransactionData!$M$2:$M$7396)</f>
        <v>4.75</v>
      </c>
    </row>
    <row r="5395" spans="15:16" x14ac:dyDescent="0.35">
      <c r="O5395">
        <v>292974</v>
      </c>
      <c r="P5395" s="10">
        <f>SUMIF(TransactionData!$A$2:$A$7396,TransactionAnalysis!O5395,TransactionData!$M$2:$M$7396)</f>
        <v>3.5</v>
      </c>
    </row>
    <row r="5396" spans="15:16" x14ac:dyDescent="0.35">
      <c r="O5396">
        <v>292973</v>
      </c>
      <c r="P5396" s="10">
        <f>SUMIF(TransactionData!$A$2:$A$7396,TransactionAnalysis!O5396,TransactionData!$M$2:$M$7396)</f>
        <v>1.25</v>
      </c>
    </row>
    <row r="5397" spans="15:16" x14ac:dyDescent="0.35">
      <c r="O5397">
        <v>292972</v>
      </c>
      <c r="P5397" s="10">
        <f>SUMIF(TransactionData!$A$2:$A$7396,TransactionAnalysis!O5397,TransactionData!$M$2:$M$7396)</f>
        <v>14.95</v>
      </c>
    </row>
    <row r="5398" spans="15:16" x14ac:dyDescent="0.35">
      <c r="O5398">
        <v>292971</v>
      </c>
      <c r="P5398" s="10">
        <f>SUMIF(TransactionData!$A$2:$A$7396,TransactionAnalysis!O5398,TransactionData!$M$2:$M$7396)</f>
        <v>5.5</v>
      </c>
    </row>
    <row r="5399" spans="15:16" x14ac:dyDescent="0.35">
      <c r="O5399">
        <v>292970</v>
      </c>
      <c r="P5399" s="10">
        <f>SUMIF(TransactionData!$A$2:$A$7396,TransactionAnalysis!O5399,TransactionData!$M$2:$M$7396)</f>
        <v>3.75</v>
      </c>
    </row>
    <row r="5400" spans="15:16" x14ac:dyDescent="0.35">
      <c r="O5400">
        <v>292969</v>
      </c>
      <c r="P5400" s="10">
        <f>SUMIF(TransactionData!$A$2:$A$7396,TransactionAnalysis!O5400,TransactionData!$M$2:$M$7396)</f>
        <v>4.25</v>
      </c>
    </row>
    <row r="5401" spans="15:16" x14ac:dyDescent="0.35">
      <c r="O5401">
        <v>292968</v>
      </c>
      <c r="P5401" s="10">
        <f>SUMIF(TransactionData!$A$2:$A$7396,TransactionAnalysis!O5401,TransactionData!$M$2:$M$7396)</f>
        <v>3.5</v>
      </c>
    </row>
    <row r="5402" spans="15:16" x14ac:dyDescent="0.35">
      <c r="O5402">
        <v>292967</v>
      </c>
      <c r="P5402" s="10">
        <f>SUMIF(TransactionData!$A$2:$A$7396,TransactionAnalysis!O5402,TransactionData!$M$2:$M$7396)</f>
        <v>4.25</v>
      </c>
    </row>
    <row r="5403" spans="15:16" x14ac:dyDescent="0.35">
      <c r="O5403">
        <v>292966</v>
      </c>
      <c r="P5403" s="10">
        <f>SUMIF(TransactionData!$A$2:$A$7396,TransactionAnalysis!O5403,TransactionData!$M$2:$M$7396)</f>
        <v>3.5</v>
      </c>
    </row>
    <row r="5404" spans="15:16" x14ac:dyDescent="0.35">
      <c r="O5404">
        <v>292965</v>
      </c>
      <c r="P5404" s="10">
        <f>SUMIF(TransactionData!$A$2:$A$7396,TransactionAnalysis!O5404,TransactionData!$M$2:$M$7396)</f>
        <v>4.25</v>
      </c>
    </row>
    <row r="5405" spans="15:16" x14ac:dyDescent="0.35">
      <c r="O5405">
        <v>292964</v>
      </c>
      <c r="P5405" s="10">
        <f>SUMIF(TransactionData!$A$2:$A$7396,TransactionAnalysis!O5405,TransactionData!$M$2:$M$7396)</f>
        <v>4.25</v>
      </c>
    </row>
    <row r="5406" spans="15:16" x14ac:dyDescent="0.35">
      <c r="O5406">
        <v>292963</v>
      </c>
      <c r="P5406" s="10">
        <f>SUMIF(TransactionData!$A$2:$A$7396,TransactionAnalysis!O5406,TransactionData!$M$2:$M$7396)</f>
        <v>4.75</v>
      </c>
    </row>
    <row r="5407" spans="15:16" x14ac:dyDescent="0.35">
      <c r="O5407">
        <v>292962</v>
      </c>
      <c r="P5407" s="10">
        <f>SUMIF(TransactionData!$A$2:$A$7396,TransactionAnalysis!O5407,TransactionData!$M$2:$M$7396)</f>
        <v>5.75</v>
      </c>
    </row>
    <row r="5408" spans="15:16" x14ac:dyDescent="0.35">
      <c r="O5408">
        <v>292961</v>
      </c>
      <c r="P5408" s="10">
        <f>SUMIF(TransactionData!$A$2:$A$7396,TransactionAnalysis!O5408,TransactionData!$M$2:$M$7396)</f>
        <v>5.5</v>
      </c>
    </row>
    <row r="5409" spans="15:16" x14ac:dyDescent="0.35">
      <c r="O5409">
        <v>292960</v>
      </c>
      <c r="P5409" s="10">
        <f>SUMIF(TransactionData!$A$2:$A$7396,TransactionAnalysis!O5409,TransactionData!$M$2:$M$7396)</f>
        <v>5.5</v>
      </c>
    </row>
    <row r="5410" spans="15:16" x14ac:dyDescent="0.35">
      <c r="O5410">
        <v>292959</v>
      </c>
      <c r="P5410" s="10">
        <f>SUMIF(TransactionData!$A$2:$A$7396,TransactionAnalysis!O5410,TransactionData!$M$2:$M$7396)</f>
        <v>4.75</v>
      </c>
    </row>
    <row r="5411" spans="15:16" x14ac:dyDescent="0.35">
      <c r="O5411">
        <v>292958</v>
      </c>
      <c r="P5411" s="10">
        <f>SUMIF(TransactionData!$A$2:$A$7396,TransactionAnalysis!O5411,TransactionData!$M$2:$M$7396)</f>
        <v>3.75</v>
      </c>
    </row>
    <row r="5412" spans="15:16" x14ac:dyDescent="0.35">
      <c r="O5412">
        <v>292957</v>
      </c>
      <c r="P5412" s="10">
        <f>SUMIF(TransactionData!$A$2:$A$7396,TransactionAnalysis!O5412,TransactionData!$M$2:$M$7396)</f>
        <v>12.95</v>
      </c>
    </row>
    <row r="5413" spans="15:16" x14ac:dyDescent="0.35">
      <c r="O5413">
        <v>292956</v>
      </c>
      <c r="P5413" s="10">
        <f>SUMIF(TransactionData!$A$2:$A$7396,TransactionAnalysis!O5413,TransactionData!$M$2:$M$7396)</f>
        <v>4.75</v>
      </c>
    </row>
    <row r="5414" spans="15:16" x14ac:dyDescent="0.35">
      <c r="O5414">
        <v>292955</v>
      </c>
      <c r="P5414" s="10">
        <f>SUMIF(TransactionData!$A$2:$A$7396,TransactionAnalysis!O5414,TransactionData!$M$2:$M$7396)</f>
        <v>4.25</v>
      </c>
    </row>
    <row r="5415" spans="15:16" x14ac:dyDescent="0.35">
      <c r="O5415">
        <v>292954</v>
      </c>
      <c r="P5415" s="10">
        <f>SUMIF(TransactionData!$A$2:$A$7396,TransactionAnalysis!O5415,TransactionData!$M$2:$M$7396)</f>
        <v>9.75</v>
      </c>
    </row>
    <row r="5416" spans="15:16" x14ac:dyDescent="0.35">
      <c r="O5416">
        <v>292953</v>
      </c>
      <c r="P5416" s="10">
        <f>SUMIF(TransactionData!$A$2:$A$7396,TransactionAnalysis!O5416,TransactionData!$M$2:$M$7396)</f>
        <v>5.5</v>
      </c>
    </row>
    <row r="5417" spans="15:16" x14ac:dyDescent="0.35">
      <c r="O5417">
        <v>292952</v>
      </c>
      <c r="P5417" s="10">
        <f>SUMIF(TransactionData!$A$2:$A$7396,TransactionAnalysis!O5417,TransactionData!$M$2:$M$7396)</f>
        <v>7</v>
      </c>
    </row>
    <row r="5418" spans="15:16" x14ac:dyDescent="0.35">
      <c r="O5418">
        <v>292951</v>
      </c>
      <c r="P5418" s="10">
        <f>SUMIF(TransactionData!$A$2:$A$7396,TransactionAnalysis!O5418,TransactionData!$M$2:$M$7396)</f>
        <v>4.75</v>
      </c>
    </row>
    <row r="5419" spans="15:16" x14ac:dyDescent="0.35">
      <c r="O5419">
        <v>292950</v>
      </c>
      <c r="P5419" s="10">
        <f>SUMIF(TransactionData!$A$2:$A$7396,TransactionAnalysis!O5419,TransactionData!$M$2:$M$7396)</f>
        <v>3.5</v>
      </c>
    </row>
    <row r="5420" spans="15:16" x14ac:dyDescent="0.35">
      <c r="O5420">
        <v>292949</v>
      </c>
      <c r="P5420" s="10">
        <f>SUMIF(TransactionData!$A$2:$A$7396,TransactionAnalysis!O5420,TransactionData!$M$2:$M$7396)</f>
        <v>4.75</v>
      </c>
    </row>
    <row r="5421" spans="15:16" x14ac:dyDescent="0.35">
      <c r="O5421">
        <v>292948</v>
      </c>
      <c r="P5421" s="10">
        <f>SUMIF(TransactionData!$A$2:$A$7396,TransactionAnalysis!O5421,TransactionData!$M$2:$M$7396)</f>
        <v>12.95</v>
      </c>
    </row>
    <row r="5422" spans="15:16" x14ac:dyDescent="0.35">
      <c r="O5422">
        <v>292947</v>
      </c>
      <c r="P5422" s="10">
        <f>SUMIF(TransactionData!$A$2:$A$7396,TransactionAnalysis!O5422,TransactionData!$M$2:$M$7396)</f>
        <v>4.75</v>
      </c>
    </row>
    <row r="5423" spans="15:16" x14ac:dyDescent="0.35">
      <c r="O5423">
        <v>292946</v>
      </c>
      <c r="P5423" s="10">
        <f>SUMIF(TransactionData!$A$2:$A$7396,TransactionAnalysis!O5423,TransactionData!$M$2:$M$7396)</f>
        <v>6</v>
      </c>
    </row>
    <row r="5424" spans="15:16" x14ac:dyDescent="0.35">
      <c r="O5424">
        <v>292945</v>
      </c>
      <c r="P5424" s="10">
        <f>SUMIF(TransactionData!$A$2:$A$7396,TransactionAnalysis!O5424,TransactionData!$M$2:$M$7396)</f>
        <v>33.4</v>
      </c>
    </row>
    <row r="5425" spans="15:16" x14ac:dyDescent="0.35">
      <c r="O5425">
        <v>292942</v>
      </c>
      <c r="P5425" s="10">
        <f>SUMIF(TransactionData!$A$2:$A$7396,TransactionAnalysis!O5425,TransactionData!$M$2:$M$7396)</f>
        <v>4.25</v>
      </c>
    </row>
    <row r="5426" spans="15:16" x14ac:dyDescent="0.35">
      <c r="O5426">
        <v>292941</v>
      </c>
      <c r="P5426" s="10">
        <f>SUMIF(TransactionData!$A$2:$A$7396,TransactionAnalysis!O5426,TransactionData!$M$2:$M$7396)</f>
        <v>25.7</v>
      </c>
    </row>
    <row r="5427" spans="15:16" x14ac:dyDescent="0.35">
      <c r="O5427">
        <v>292939</v>
      </c>
      <c r="P5427" s="10">
        <f>SUMIF(TransactionData!$A$2:$A$7396,TransactionAnalysis!O5427,TransactionData!$M$2:$M$7396)</f>
        <v>3.5</v>
      </c>
    </row>
    <row r="5428" spans="15:16" x14ac:dyDescent="0.35">
      <c r="O5428">
        <v>292938</v>
      </c>
      <c r="P5428" s="10">
        <f>SUMIF(TransactionData!$A$2:$A$7396,TransactionAnalysis!O5428,TransactionData!$M$2:$M$7396)</f>
        <v>4.25</v>
      </c>
    </row>
    <row r="5429" spans="15:16" x14ac:dyDescent="0.35">
      <c r="O5429">
        <v>292937</v>
      </c>
      <c r="P5429" s="10">
        <f>SUMIF(TransactionData!$A$2:$A$7396,TransactionAnalysis!O5429,TransactionData!$M$2:$M$7396)</f>
        <v>5.75</v>
      </c>
    </row>
    <row r="5430" spans="15:16" x14ac:dyDescent="0.35">
      <c r="O5430">
        <v>292936</v>
      </c>
      <c r="P5430" s="10">
        <f>SUMIF(TransactionData!$A$2:$A$7396,TransactionAnalysis!O5430,TransactionData!$M$2:$M$7396)</f>
        <v>2.25</v>
      </c>
    </row>
    <row r="5431" spans="15:16" x14ac:dyDescent="0.35">
      <c r="O5431">
        <v>292935</v>
      </c>
      <c r="P5431" s="10">
        <f>SUMIF(TransactionData!$A$2:$A$7396,TransactionAnalysis!O5431,TransactionData!$M$2:$M$7396)</f>
        <v>4.75</v>
      </c>
    </row>
    <row r="5432" spans="15:16" x14ac:dyDescent="0.35">
      <c r="O5432">
        <v>292934</v>
      </c>
      <c r="P5432" s="10">
        <f>SUMIF(TransactionData!$A$2:$A$7396,TransactionAnalysis!O5432,TransactionData!$M$2:$M$7396)</f>
        <v>5.5</v>
      </c>
    </row>
    <row r="5433" spans="15:16" x14ac:dyDescent="0.35">
      <c r="O5433">
        <v>292933</v>
      </c>
      <c r="P5433" s="10">
        <f>SUMIF(TransactionData!$A$2:$A$7396,TransactionAnalysis!O5433,TransactionData!$M$2:$M$7396)</f>
        <v>1.25</v>
      </c>
    </row>
    <row r="5434" spans="15:16" x14ac:dyDescent="0.35">
      <c r="O5434">
        <v>292931</v>
      </c>
      <c r="P5434" s="10">
        <f>SUMIF(TransactionData!$A$2:$A$7396,TransactionAnalysis!O5434,TransactionData!$M$2:$M$7396)</f>
        <v>1.25</v>
      </c>
    </row>
    <row r="5435" spans="15:16" x14ac:dyDescent="0.35">
      <c r="O5435">
        <v>292930</v>
      </c>
      <c r="P5435" s="10">
        <f>SUMIF(TransactionData!$A$2:$A$7396,TransactionAnalysis!O5435,TransactionData!$M$2:$M$7396)</f>
        <v>3.5</v>
      </c>
    </row>
    <row r="5436" spans="15:16" x14ac:dyDescent="0.35">
      <c r="O5436">
        <v>292929</v>
      </c>
      <c r="P5436" s="10">
        <f>SUMIF(TransactionData!$A$2:$A$7396,TransactionAnalysis!O5436,TransactionData!$M$2:$M$7396)</f>
        <v>14.95</v>
      </c>
    </row>
    <row r="5437" spans="15:16" x14ac:dyDescent="0.35">
      <c r="O5437">
        <v>292928</v>
      </c>
      <c r="P5437" s="10">
        <f>SUMIF(TransactionData!$A$2:$A$7396,TransactionAnalysis!O5437,TransactionData!$M$2:$M$7396)</f>
        <v>4.25</v>
      </c>
    </row>
    <row r="5438" spans="15:16" x14ac:dyDescent="0.35">
      <c r="O5438">
        <v>292927</v>
      </c>
      <c r="P5438" s="10">
        <f>SUMIF(TransactionData!$A$2:$A$7396,TransactionAnalysis!O5438,TransactionData!$M$2:$M$7396)</f>
        <v>3</v>
      </c>
    </row>
    <row r="5439" spans="15:16" x14ac:dyDescent="0.35">
      <c r="O5439">
        <v>292926</v>
      </c>
      <c r="P5439" s="10">
        <f>SUMIF(TransactionData!$A$2:$A$7396,TransactionAnalysis!O5439,TransactionData!$M$2:$M$7396)</f>
        <v>3</v>
      </c>
    </row>
    <row r="5440" spans="15:16" x14ac:dyDescent="0.35">
      <c r="O5440">
        <v>292925</v>
      </c>
      <c r="P5440" s="10">
        <f>SUMIF(TransactionData!$A$2:$A$7396,TransactionAnalysis!O5440,TransactionData!$M$2:$M$7396)</f>
        <v>14.95</v>
      </c>
    </row>
    <row r="5441" spans="15:16" x14ac:dyDescent="0.35">
      <c r="O5441">
        <v>292924</v>
      </c>
      <c r="P5441" s="10">
        <f>SUMIF(TransactionData!$A$2:$A$7396,TransactionAnalysis!O5441,TransactionData!$M$2:$M$7396)</f>
        <v>3.5</v>
      </c>
    </row>
    <row r="5442" spans="15:16" x14ac:dyDescent="0.35">
      <c r="O5442">
        <v>292922</v>
      </c>
      <c r="P5442" s="10">
        <f>SUMIF(TransactionData!$A$2:$A$7396,TransactionAnalysis!O5442,TransactionData!$M$2:$M$7396)</f>
        <v>4.75</v>
      </c>
    </row>
    <row r="5443" spans="15:16" x14ac:dyDescent="0.35">
      <c r="O5443">
        <v>292921</v>
      </c>
      <c r="P5443" s="10">
        <f>SUMIF(TransactionData!$A$2:$A$7396,TransactionAnalysis!O5443,TransactionData!$M$2:$M$7396)</f>
        <v>7</v>
      </c>
    </row>
    <row r="5444" spans="15:16" x14ac:dyDescent="0.35">
      <c r="O5444">
        <v>292920</v>
      </c>
      <c r="P5444" s="10">
        <f>SUMIF(TransactionData!$A$2:$A$7396,TransactionAnalysis!O5444,TransactionData!$M$2:$M$7396)</f>
        <v>5.5</v>
      </c>
    </row>
    <row r="5445" spans="15:16" x14ac:dyDescent="0.35">
      <c r="O5445">
        <v>292919</v>
      </c>
      <c r="P5445" s="10">
        <f>SUMIF(TransactionData!$A$2:$A$7396,TransactionAnalysis!O5445,TransactionData!$M$2:$M$7396)</f>
        <v>3.5</v>
      </c>
    </row>
    <row r="5446" spans="15:16" x14ac:dyDescent="0.35">
      <c r="O5446">
        <v>292918</v>
      </c>
      <c r="P5446" s="10">
        <f>SUMIF(TransactionData!$A$2:$A$7396,TransactionAnalysis!O5446,TransactionData!$M$2:$M$7396)</f>
        <v>4.25</v>
      </c>
    </row>
    <row r="5447" spans="15:16" x14ac:dyDescent="0.35">
      <c r="O5447">
        <v>292916</v>
      </c>
      <c r="P5447" s="10">
        <f>SUMIF(TransactionData!$A$2:$A$7396,TransactionAnalysis!O5447,TransactionData!$M$2:$M$7396)</f>
        <v>4.25</v>
      </c>
    </row>
    <row r="5448" spans="15:16" x14ac:dyDescent="0.35">
      <c r="O5448">
        <v>292915</v>
      </c>
      <c r="P5448" s="10">
        <f>SUMIF(TransactionData!$A$2:$A$7396,TransactionAnalysis!O5448,TransactionData!$M$2:$M$7396)</f>
        <v>5.5</v>
      </c>
    </row>
    <row r="5449" spans="15:16" x14ac:dyDescent="0.35">
      <c r="O5449">
        <v>292914</v>
      </c>
      <c r="P5449" s="10">
        <f>SUMIF(TransactionData!$A$2:$A$7396,TransactionAnalysis!O5449,TransactionData!$M$2:$M$7396)</f>
        <v>5.5</v>
      </c>
    </row>
    <row r="5450" spans="15:16" x14ac:dyDescent="0.35">
      <c r="O5450">
        <v>292912</v>
      </c>
      <c r="P5450" s="10">
        <f>SUMIF(TransactionData!$A$2:$A$7396,TransactionAnalysis!O5450,TransactionData!$M$2:$M$7396)</f>
        <v>3.75</v>
      </c>
    </row>
    <row r="5451" spans="15:16" x14ac:dyDescent="0.35">
      <c r="O5451">
        <v>292911</v>
      </c>
      <c r="P5451" s="10">
        <f>SUMIF(TransactionData!$A$2:$A$7396,TransactionAnalysis!O5451,TransactionData!$M$2:$M$7396)</f>
        <v>3.5</v>
      </c>
    </row>
    <row r="5452" spans="15:16" x14ac:dyDescent="0.35">
      <c r="O5452">
        <v>292910</v>
      </c>
      <c r="P5452" s="10">
        <f>SUMIF(TransactionData!$A$2:$A$7396,TransactionAnalysis!O5452,TransactionData!$M$2:$M$7396)</f>
        <v>5.75</v>
      </c>
    </row>
    <row r="5453" spans="15:16" x14ac:dyDescent="0.35">
      <c r="O5453">
        <v>292909</v>
      </c>
      <c r="P5453" s="10">
        <f>SUMIF(TransactionData!$A$2:$A$7396,TransactionAnalysis!O5453,TransactionData!$M$2:$M$7396)</f>
        <v>5.5</v>
      </c>
    </row>
    <row r="5454" spans="15:16" x14ac:dyDescent="0.35">
      <c r="O5454">
        <v>292906</v>
      </c>
      <c r="P5454" s="10">
        <f>SUMIF(TransactionData!$A$2:$A$7396,TransactionAnalysis!O5454,TransactionData!$M$2:$M$7396)</f>
        <v>5.5</v>
      </c>
    </row>
    <row r="5455" spans="15:16" x14ac:dyDescent="0.35">
      <c r="O5455">
        <v>292905</v>
      </c>
      <c r="P5455" s="10">
        <f>SUMIF(TransactionData!$A$2:$A$7396,TransactionAnalysis!O5455,TransactionData!$M$2:$M$7396)</f>
        <v>6.75</v>
      </c>
    </row>
    <row r="5456" spans="15:16" x14ac:dyDescent="0.35">
      <c r="O5456">
        <v>292904</v>
      </c>
      <c r="P5456" s="10">
        <f>SUMIF(TransactionData!$A$2:$A$7396,TransactionAnalysis!O5456,TransactionData!$M$2:$M$7396)</f>
        <v>4.25</v>
      </c>
    </row>
    <row r="5457" spans="15:16" x14ac:dyDescent="0.35">
      <c r="O5457">
        <v>292901</v>
      </c>
      <c r="P5457" s="10">
        <f>SUMIF(TransactionData!$A$2:$A$7396,TransactionAnalysis!O5457,TransactionData!$M$2:$M$7396)</f>
        <v>5.5</v>
      </c>
    </row>
    <row r="5458" spans="15:16" x14ac:dyDescent="0.35">
      <c r="O5458">
        <v>292900</v>
      </c>
      <c r="P5458" s="10">
        <f>SUMIF(TransactionData!$A$2:$A$7396,TransactionAnalysis!O5458,TransactionData!$M$2:$M$7396)</f>
        <v>5.5</v>
      </c>
    </row>
    <row r="5459" spans="15:16" x14ac:dyDescent="0.35">
      <c r="O5459">
        <v>292899</v>
      </c>
      <c r="P5459" s="10">
        <f>SUMIF(TransactionData!$A$2:$A$7396,TransactionAnalysis!O5459,TransactionData!$M$2:$M$7396)</f>
        <v>4.25</v>
      </c>
    </row>
    <row r="5460" spans="15:16" x14ac:dyDescent="0.35">
      <c r="O5460">
        <v>292898</v>
      </c>
      <c r="P5460" s="10">
        <f>SUMIF(TransactionData!$A$2:$A$7396,TransactionAnalysis!O5460,TransactionData!$M$2:$M$7396)</f>
        <v>10.25</v>
      </c>
    </row>
    <row r="5461" spans="15:16" x14ac:dyDescent="0.35">
      <c r="O5461">
        <v>292897</v>
      </c>
      <c r="P5461" s="10">
        <f>SUMIF(TransactionData!$A$2:$A$7396,TransactionAnalysis!O5461,TransactionData!$M$2:$M$7396)</f>
        <v>4.25</v>
      </c>
    </row>
    <row r="5462" spans="15:16" x14ac:dyDescent="0.35">
      <c r="O5462">
        <v>292896</v>
      </c>
      <c r="P5462" s="10">
        <f>SUMIF(TransactionData!$A$2:$A$7396,TransactionAnalysis!O5462,TransactionData!$M$2:$M$7396)</f>
        <v>3.75</v>
      </c>
    </row>
    <row r="5463" spans="15:16" x14ac:dyDescent="0.35">
      <c r="O5463">
        <v>292894</v>
      </c>
      <c r="P5463" s="10">
        <f>SUMIF(TransactionData!$A$2:$A$7396,TransactionAnalysis!O5463,TransactionData!$M$2:$M$7396)</f>
        <v>3.5</v>
      </c>
    </row>
    <row r="5464" spans="15:16" x14ac:dyDescent="0.35">
      <c r="O5464">
        <v>292892</v>
      </c>
      <c r="P5464" s="10">
        <f>SUMIF(TransactionData!$A$2:$A$7396,TransactionAnalysis!O5464,TransactionData!$M$2:$M$7396)</f>
        <v>3.75</v>
      </c>
    </row>
    <row r="5465" spans="15:16" x14ac:dyDescent="0.35">
      <c r="O5465">
        <v>292891</v>
      </c>
      <c r="P5465" s="10">
        <f>SUMIF(TransactionData!$A$2:$A$7396,TransactionAnalysis!O5465,TransactionData!$M$2:$M$7396)</f>
        <v>5.5</v>
      </c>
    </row>
    <row r="5466" spans="15:16" x14ac:dyDescent="0.35">
      <c r="O5466">
        <v>292890</v>
      </c>
      <c r="P5466" s="10">
        <f>SUMIF(TransactionData!$A$2:$A$7396,TransactionAnalysis!O5466,TransactionData!$M$2:$M$7396)</f>
        <v>9.5</v>
      </c>
    </row>
    <row r="5467" spans="15:16" x14ac:dyDescent="0.35">
      <c r="O5467">
        <v>292889</v>
      </c>
      <c r="P5467" s="10">
        <f>SUMIF(TransactionData!$A$2:$A$7396,TransactionAnalysis!O5467,TransactionData!$M$2:$M$7396)</f>
        <v>4.25</v>
      </c>
    </row>
    <row r="5468" spans="15:16" x14ac:dyDescent="0.35">
      <c r="O5468">
        <v>292888</v>
      </c>
      <c r="P5468" s="10">
        <f>SUMIF(TransactionData!$A$2:$A$7396,TransactionAnalysis!O5468,TransactionData!$M$2:$M$7396)</f>
        <v>11</v>
      </c>
    </row>
    <row r="5469" spans="15:16" x14ac:dyDescent="0.35">
      <c r="O5469">
        <v>292887</v>
      </c>
      <c r="P5469" s="10">
        <f>SUMIF(TransactionData!$A$2:$A$7396,TransactionAnalysis!O5469,TransactionData!$M$2:$M$7396)</f>
        <v>4.25</v>
      </c>
    </row>
    <row r="5470" spans="15:16" x14ac:dyDescent="0.35">
      <c r="O5470">
        <v>292884</v>
      </c>
      <c r="P5470" s="10">
        <f>SUMIF(TransactionData!$A$2:$A$7396,TransactionAnalysis!O5470,TransactionData!$M$2:$M$7396)</f>
        <v>5.5</v>
      </c>
    </row>
    <row r="5471" spans="15:16" x14ac:dyDescent="0.35">
      <c r="O5471">
        <v>292883</v>
      </c>
      <c r="P5471" s="10">
        <f>SUMIF(TransactionData!$A$2:$A$7396,TransactionAnalysis!O5471,TransactionData!$M$2:$M$7396)</f>
        <v>5.5</v>
      </c>
    </row>
    <row r="5472" spans="15:16" x14ac:dyDescent="0.35">
      <c r="O5472">
        <v>292882</v>
      </c>
      <c r="P5472" s="10">
        <f>SUMIF(TransactionData!$A$2:$A$7396,TransactionAnalysis!O5472,TransactionData!$M$2:$M$7396)</f>
        <v>4.75</v>
      </c>
    </row>
    <row r="5473" spans="15:16" x14ac:dyDescent="0.35">
      <c r="O5473">
        <v>292881</v>
      </c>
      <c r="P5473" s="10">
        <f>SUMIF(TransactionData!$A$2:$A$7396,TransactionAnalysis!O5473,TransactionData!$M$2:$M$7396)</f>
        <v>10.25</v>
      </c>
    </row>
    <row r="5474" spans="15:16" x14ac:dyDescent="0.35">
      <c r="O5474">
        <v>292879</v>
      </c>
      <c r="P5474" s="10">
        <f>SUMIF(TransactionData!$A$2:$A$7396,TransactionAnalysis!O5474,TransactionData!$M$2:$M$7396)</f>
        <v>5.5</v>
      </c>
    </row>
    <row r="5475" spans="15:16" x14ac:dyDescent="0.35">
      <c r="O5475">
        <v>292878</v>
      </c>
      <c r="P5475" s="10">
        <f>SUMIF(TransactionData!$A$2:$A$7396,TransactionAnalysis!O5475,TransactionData!$M$2:$M$7396)</f>
        <v>4.5</v>
      </c>
    </row>
    <row r="5476" spans="15:16" x14ac:dyDescent="0.35">
      <c r="O5476">
        <v>292877</v>
      </c>
      <c r="P5476" s="10">
        <f>SUMIF(TransactionData!$A$2:$A$7396,TransactionAnalysis!O5476,TransactionData!$M$2:$M$7396)</f>
        <v>5.5</v>
      </c>
    </row>
    <row r="5477" spans="15:16" x14ac:dyDescent="0.35">
      <c r="O5477">
        <v>292876</v>
      </c>
      <c r="P5477" s="10">
        <f>SUMIF(TransactionData!$A$2:$A$7396,TransactionAnalysis!O5477,TransactionData!$M$2:$M$7396)</f>
        <v>4.75</v>
      </c>
    </row>
    <row r="5478" spans="15:16" x14ac:dyDescent="0.35">
      <c r="O5478">
        <v>292875</v>
      </c>
      <c r="P5478" s="10">
        <f>SUMIF(TransactionData!$A$2:$A$7396,TransactionAnalysis!O5478,TransactionData!$M$2:$M$7396)</f>
        <v>5.5</v>
      </c>
    </row>
    <row r="5479" spans="15:16" x14ac:dyDescent="0.35">
      <c r="O5479">
        <v>292874</v>
      </c>
      <c r="P5479" s="10">
        <f>SUMIF(TransactionData!$A$2:$A$7396,TransactionAnalysis!O5479,TransactionData!$M$2:$M$7396)</f>
        <v>5.5</v>
      </c>
    </row>
    <row r="5480" spans="15:16" x14ac:dyDescent="0.35">
      <c r="O5480">
        <v>292873</v>
      </c>
      <c r="P5480" s="10">
        <f>SUMIF(TransactionData!$A$2:$A$7396,TransactionAnalysis!O5480,TransactionData!$M$2:$M$7396)</f>
        <v>4.75</v>
      </c>
    </row>
    <row r="5481" spans="15:16" x14ac:dyDescent="0.35">
      <c r="O5481">
        <v>292872</v>
      </c>
      <c r="P5481" s="10">
        <f>SUMIF(TransactionData!$A$2:$A$7396,TransactionAnalysis!O5481,TransactionData!$M$2:$M$7396)</f>
        <v>3.5</v>
      </c>
    </row>
    <row r="5482" spans="15:16" x14ac:dyDescent="0.35">
      <c r="O5482">
        <v>292869</v>
      </c>
      <c r="P5482" s="10">
        <f>SUMIF(TransactionData!$A$2:$A$7396,TransactionAnalysis!O5482,TransactionData!$M$2:$M$7396)</f>
        <v>4.25</v>
      </c>
    </row>
    <row r="5483" spans="15:16" x14ac:dyDescent="0.35">
      <c r="O5483">
        <v>292868</v>
      </c>
      <c r="P5483" s="10">
        <f>SUMIF(TransactionData!$A$2:$A$7396,TransactionAnalysis!O5483,TransactionData!$M$2:$M$7396)</f>
        <v>4.75</v>
      </c>
    </row>
    <row r="5484" spans="15:16" x14ac:dyDescent="0.35">
      <c r="O5484">
        <v>292867</v>
      </c>
      <c r="P5484" s="10">
        <f>SUMIF(TransactionData!$A$2:$A$7396,TransactionAnalysis!O5484,TransactionData!$M$2:$M$7396)</f>
        <v>1.25</v>
      </c>
    </row>
    <row r="5485" spans="15:16" x14ac:dyDescent="0.35">
      <c r="O5485">
        <v>292866</v>
      </c>
      <c r="P5485" s="10">
        <f>SUMIF(TransactionData!$A$2:$A$7396,TransactionAnalysis!O5485,TransactionData!$M$2:$M$7396)</f>
        <v>4.75</v>
      </c>
    </row>
    <row r="5486" spans="15:16" x14ac:dyDescent="0.35">
      <c r="O5486">
        <v>292865</v>
      </c>
      <c r="P5486" s="10">
        <f>SUMIF(TransactionData!$A$2:$A$7396,TransactionAnalysis!O5486,TransactionData!$M$2:$M$7396)</f>
        <v>9.5</v>
      </c>
    </row>
    <row r="5487" spans="15:16" x14ac:dyDescent="0.35">
      <c r="O5487">
        <v>292861</v>
      </c>
      <c r="P5487" s="10">
        <f>SUMIF(TransactionData!$A$2:$A$7396,TransactionAnalysis!O5487,TransactionData!$M$2:$M$7396)</f>
        <v>2</v>
      </c>
    </row>
    <row r="5488" spans="15:16" x14ac:dyDescent="0.35">
      <c r="O5488">
        <v>292860</v>
      </c>
      <c r="P5488" s="10">
        <f>SUMIF(TransactionData!$A$2:$A$7396,TransactionAnalysis!O5488,TransactionData!$M$2:$M$7396)</f>
        <v>2.5</v>
      </c>
    </row>
    <row r="5489" spans="15:16" x14ac:dyDescent="0.35">
      <c r="O5489">
        <v>292859</v>
      </c>
      <c r="P5489" s="10">
        <f>SUMIF(TransactionData!$A$2:$A$7396,TransactionAnalysis!O5489,TransactionData!$M$2:$M$7396)</f>
        <v>1.25</v>
      </c>
    </row>
    <row r="5490" spans="15:16" x14ac:dyDescent="0.35">
      <c r="O5490">
        <v>292857</v>
      </c>
      <c r="P5490" s="10">
        <f>SUMIF(TransactionData!$A$2:$A$7396,TransactionAnalysis!O5490,TransactionData!$M$2:$M$7396)</f>
        <v>4.75</v>
      </c>
    </row>
    <row r="5491" spans="15:16" x14ac:dyDescent="0.35">
      <c r="O5491">
        <v>292856</v>
      </c>
      <c r="P5491" s="10">
        <f>SUMIF(TransactionData!$A$2:$A$7396,TransactionAnalysis!O5491,TransactionData!$M$2:$M$7396)</f>
        <v>4.25</v>
      </c>
    </row>
    <row r="5492" spans="15:16" x14ac:dyDescent="0.35">
      <c r="O5492">
        <v>292855</v>
      </c>
      <c r="P5492" s="10">
        <f>SUMIF(TransactionData!$A$2:$A$7396,TransactionAnalysis!O5492,TransactionData!$M$2:$M$7396)</f>
        <v>8.5</v>
      </c>
    </row>
    <row r="5493" spans="15:16" x14ac:dyDescent="0.35">
      <c r="O5493">
        <v>292852</v>
      </c>
      <c r="P5493" s="10">
        <f>SUMIF(TransactionData!$A$2:$A$7396,TransactionAnalysis!O5493,TransactionData!$M$2:$M$7396)</f>
        <v>4.75</v>
      </c>
    </row>
    <row r="5494" spans="15:16" x14ac:dyDescent="0.35">
      <c r="O5494">
        <v>292851</v>
      </c>
      <c r="P5494" s="10">
        <f>SUMIF(TransactionData!$A$2:$A$7396,TransactionAnalysis!O5494,TransactionData!$M$2:$M$7396)</f>
        <v>4.75</v>
      </c>
    </row>
    <row r="5495" spans="15:16" x14ac:dyDescent="0.35">
      <c r="O5495">
        <v>292850</v>
      </c>
      <c r="P5495" s="10">
        <f>SUMIF(TransactionData!$A$2:$A$7396,TransactionAnalysis!O5495,TransactionData!$M$2:$M$7396)</f>
        <v>4.75</v>
      </c>
    </row>
    <row r="5496" spans="15:16" x14ac:dyDescent="0.35">
      <c r="O5496">
        <v>292849</v>
      </c>
      <c r="P5496" s="10">
        <f>SUMIF(TransactionData!$A$2:$A$7396,TransactionAnalysis!O5496,TransactionData!$M$2:$M$7396)</f>
        <v>8</v>
      </c>
    </row>
    <row r="5497" spans="15:16" x14ac:dyDescent="0.35">
      <c r="O5497">
        <v>292848</v>
      </c>
      <c r="P5497" s="10">
        <f>SUMIF(TransactionData!$A$2:$A$7396,TransactionAnalysis!O5497,TransactionData!$M$2:$M$7396)</f>
        <v>1</v>
      </c>
    </row>
    <row r="5498" spans="15:16" x14ac:dyDescent="0.35">
      <c r="O5498">
        <v>292847</v>
      </c>
      <c r="P5498" s="10">
        <f>SUMIF(TransactionData!$A$2:$A$7396,TransactionAnalysis!O5498,TransactionData!$M$2:$M$7396)</f>
        <v>9.75</v>
      </c>
    </row>
    <row r="5499" spans="15:16" x14ac:dyDescent="0.35">
      <c r="O5499">
        <v>292846</v>
      </c>
      <c r="P5499" s="10">
        <f>SUMIF(TransactionData!$A$2:$A$7396,TransactionAnalysis!O5499,TransactionData!$M$2:$M$7396)</f>
        <v>4.75</v>
      </c>
    </row>
    <row r="5500" spans="15:16" x14ac:dyDescent="0.35">
      <c r="O5500">
        <v>292844</v>
      </c>
      <c r="P5500" s="10">
        <f>SUMIF(TransactionData!$A$2:$A$7396,TransactionAnalysis!O5500,TransactionData!$M$2:$M$7396)</f>
        <v>4.25</v>
      </c>
    </row>
    <row r="5501" spans="15:16" x14ac:dyDescent="0.35">
      <c r="O5501">
        <v>292840</v>
      </c>
      <c r="P5501" s="10">
        <f>SUMIF(TransactionData!$A$2:$A$7396,TransactionAnalysis!O5501,TransactionData!$M$2:$M$7396)</f>
        <v>1</v>
      </c>
    </row>
    <row r="5502" spans="15:16" x14ac:dyDescent="0.35">
      <c r="O5502">
        <v>292839</v>
      </c>
      <c r="P5502" s="10">
        <f>SUMIF(TransactionData!$A$2:$A$7396,TransactionAnalysis!O5502,TransactionData!$M$2:$M$7396)</f>
        <v>3.75</v>
      </c>
    </row>
    <row r="5503" spans="15:16" x14ac:dyDescent="0.35">
      <c r="O5503">
        <v>292838</v>
      </c>
      <c r="P5503" s="10">
        <f>SUMIF(TransactionData!$A$2:$A$7396,TransactionAnalysis!O5503,TransactionData!$M$2:$M$7396)</f>
        <v>4.75</v>
      </c>
    </row>
    <row r="5504" spans="15:16" x14ac:dyDescent="0.35">
      <c r="O5504">
        <v>292837</v>
      </c>
      <c r="P5504" s="10">
        <f>SUMIF(TransactionData!$A$2:$A$7396,TransactionAnalysis!O5504,TransactionData!$M$2:$M$7396)</f>
        <v>14.95</v>
      </c>
    </row>
    <row r="5505" spans="15:16" x14ac:dyDescent="0.35">
      <c r="O5505">
        <v>292836</v>
      </c>
      <c r="P5505" s="10">
        <f>SUMIF(TransactionData!$A$2:$A$7396,TransactionAnalysis!O5505,TransactionData!$M$2:$M$7396)</f>
        <v>4</v>
      </c>
    </row>
    <row r="5506" spans="15:16" x14ac:dyDescent="0.35">
      <c r="O5506">
        <v>292835</v>
      </c>
      <c r="P5506" s="10">
        <f>SUMIF(TransactionData!$A$2:$A$7396,TransactionAnalysis!O5506,TransactionData!$M$2:$M$7396)</f>
        <v>3.5</v>
      </c>
    </row>
    <row r="5507" spans="15:16" x14ac:dyDescent="0.35">
      <c r="O5507">
        <v>292834</v>
      </c>
      <c r="P5507" s="10">
        <f>SUMIF(TransactionData!$A$2:$A$7396,TransactionAnalysis!O5507,TransactionData!$M$2:$M$7396)</f>
        <v>3.5</v>
      </c>
    </row>
    <row r="5508" spans="15:16" x14ac:dyDescent="0.35">
      <c r="O5508">
        <v>292833</v>
      </c>
      <c r="P5508" s="10">
        <f>SUMIF(TransactionData!$A$2:$A$7396,TransactionAnalysis!O5508,TransactionData!$M$2:$M$7396)</f>
        <v>5</v>
      </c>
    </row>
    <row r="5509" spans="15:16" x14ac:dyDescent="0.35">
      <c r="O5509">
        <v>292832</v>
      </c>
      <c r="P5509" s="10">
        <f>SUMIF(TransactionData!$A$2:$A$7396,TransactionAnalysis!O5509,TransactionData!$M$2:$M$7396)</f>
        <v>5.75</v>
      </c>
    </row>
    <row r="5510" spans="15:16" x14ac:dyDescent="0.35">
      <c r="O5510">
        <v>292831</v>
      </c>
      <c r="P5510" s="10">
        <f>SUMIF(TransactionData!$A$2:$A$7396,TransactionAnalysis!O5510,TransactionData!$M$2:$M$7396)</f>
        <v>3</v>
      </c>
    </row>
    <row r="5511" spans="15:16" x14ac:dyDescent="0.35">
      <c r="O5511">
        <v>292830</v>
      </c>
      <c r="P5511" s="10">
        <f>SUMIF(TransactionData!$A$2:$A$7396,TransactionAnalysis!O5511,TransactionData!$M$2:$M$7396)</f>
        <v>5</v>
      </c>
    </row>
    <row r="5512" spans="15:16" x14ac:dyDescent="0.35">
      <c r="O5512">
        <v>292829</v>
      </c>
      <c r="P5512" s="10">
        <f>SUMIF(TransactionData!$A$2:$A$7396,TransactionAnalysis!O5512,TransactionData!$M$2:$M$7396)</f>
        <v>2.75</v>
      </c>
    </row>
    <row r="5513" spans="15:16" x14ac:dyDescent="0.35">
      <c r="O5513">
        <v>292828</v>
      </c>
      <c r="P5513" s="10">
        <f>SUMIF(TransactionData!$A$2:$A$7396,TransactionAnalysis!O5513,TransactionData!$M$2:$M$7396)</f>
        <v>3.75</v>
      </c>
    </row>
    <row r="5514" spans="15:16" x14ac:dyDescent="0.35">
      <c r="O5514">
        <v>292827</v>
      </c>
      <c r="P5514" s="10">
        <f>SUMIF(TransactionData!$A$2:$A$7396,TransactionAnalysis!O5514,TransactionData!$M$2:$M$7396)</f>
        <v>2.75</v>
      </c>
    </row>
    <row r="5515" spans="15:16" x14ac:dyDescent="0.35">
      <c r="O5515">
        <v>292826</v>
      </c>
      <c r="P5515" s="10">
        <f>SUMIF(TransactionData!$A$2:$A$7396,TransactionAnalysis!O5515,TransactionData!$M$2:$M$7396)</f>
        <v>2.75</v>
      </c>
    </row>
    <row r="5516" spans="15:16" x14ac:dyDescent="0.35">
      <c r="O5516">
        <v>292825</v>
      </c>
      <c r="P5516" s="10">
        <f>SUMIF(TransactionData!$A$2:$A$7396,TransactionAnalysis!O5516,TransactionData!$M$2:$M$7396)</f>
        <v>3.75</v>
      </c>
    </row>
    <row r="5517" spans="15:16" x14ac:dyDescent="0.35">
      <c r="O5517">
        <v>292824</v>
      </c>
      <c r="P5517" s="10">
        <f>SUMIF(TransactionData!$A$2:$A$7396,TransactionAnalysis!O5517,TransactionData!$M$2:$M$7396)</f>
        <v>3.75</v>
      </c>
    </row>
    <row r="5518" spans="15:16" x14ac:dyDescent="0.35">
      <c r="O5518">
        <v>292823</v>
      </c>
      <c r="P5518" s="10">
        <f>SUMIF(TransactionData!$A$2:$A$7396,TransactionAnalysis!O5518,TransactionData!$M$2:$M$7396)</f>
        <v>5</v>
      </c>
    </row>
    <row r="5519" spans="15:16" x14ac:dyDescent="0.35">
      <c r="O5519">
        <v>292822</v>
      </c>
      <c r="P5519" s="10">
        <f>SUMIF(TransactionData!$A$2:$A$7396,TransactionAnalysis!O5519,TransactionData!$M$2:$M$7396)</f>
        <v>3.5</v>
      </c>
    </row>
    <row r="5520" spans="15:16" x14ac:dyDescent="0.35">
      <c r="O5520">
        <v>292821</v>
      </c>
      <c r="P5520" s="10">
        <f>SUMIF(TransactionData!$A$2:$A$7396,TransactionAnalysis!O5520,TransactionData!$M$2:$M$7396)</f>
        <v>2.75</v>
      </c>
    </row>
    <row r="5521" spans="15:16" x14ac:dyDescent="0.35">
      <c r="O5521">
        <v>292820</v>
      </c>
      <c r="P5521" s="10">
        <f>SUMIF(TransactionData!$A$2:$A$7396,TransactionAnalysis!O5521,TransactionData!$M$2:$M$7396)</f>
        <v>2.75</v>
      </c>
    </row>
    <row r="5522" spans="15:16" x14ac:dyDescent="0.35">
      <c r="O5522">
        <v>292819</v>
      </c>
      <c r="P5522" s="10">
        <f>SUMIF(TransactionData!$A$2:$A$7396,TransactionAnalysis!O5522,TransactionData!$M$2:$M$7396)</f>
        <v>2.75</v>
      </c>
    </row>
    <row r="5523" spans="15:16" x14ac:dyDescent="0.35">
      <c r="O5523">
        <v>292818</v>
      </c>
      <c r="P5523" s="10">
        <f>SUMIF(TransactionData!$A$2:$A$7396,TransactionAnalysis!O5523,TransactionData!$M$2:$M$7396)</f>
        <v>3.75</v>
      </c>
    </row>
    <row r="5524" spans="15:16" x14ac:dyDescent="0.35">
      <c r="O5524">
        <v>292817</v>
      </c>
      <c r="P5524" s="10">
        <f>SUMIF(TransactionData!$A$2:$A$7396,TransactionAnalysis!O5524,TransactionData!$M$2:$M$7396)</f>
        <v>3.75</v>
      </c>
    </row>
    <row r="5525" spans="15:16" x14ac:dyDescent="0.35">
      <c r="O5525">
        <v>292816</v>
      </c>
      <c r="P5525" s="10">
        <f>SUMIF(TransactionData!$A$2:$A$7396,TransactionAnalysis!O5525,TransactionData!$M$2:$M$7396)</f>
        <v>3.75</v>
      </c>
    </row>
    <row r="5526" spans="15:16" x14ac:dyDescent="0.35">
      <c r="O5526">
        <v>292815</v>
      </c>
      <c r="P5526" s="10">
        <f>SUMIF(TransactionData!$A$2:$A$7396,TransactionAnalysis!O5526,TransactionData!$M$2:$M$7396)</f>
        <v>2.75</v>
      </c>
    </row>
    <row r="5527" spans="15:16" x14ac:dyDescent="0.35">
      <c r="O5527">
        <v>292814</v>
      </c>
      <c r="P5527" s="10">
        <f>SUMIF(TransactionData!$A$2:$A$7396,TransactionAnalysis!O5527,TransactionData!$M$2:$M$7396)</f>
        <v>3.75</v>
      </c>
    </row>
    <row r="5528" spans="15:16" x14ac:dyDescent="0.35">
      <c r="O5528">
        <v>292813</v>
      </c>
      <c r="P5528" s="10">
        <f>SUMIF(TransactionData!$A$2:$A$7396,TransactionAnalysis!O5528,TransactionData!$M$2:$M$7396)</f>
        <v>3.75</v>
      </c>
    </row>
    <row r="5529" spans="15:16" x14ac:dyDescent="0.35">
      <c r="O5529">
        <v>292812</v>
      </c>
      <c r="P5529" s="10">
        <f>SUMIF(TransactionData!$A$2:$A$7396,TransactionAnalysis!O5529,TransactionData!$M$2:$M$7396)</f>
        <v>5.75</v>
      </c>
    </row>
    <row r="5530" spans="15:16" x14ac:dyDescent="0.35">
      <c r="O5530">
        <v>292811</v>
      </c>
      <c r="P5530" s="10">
        <f>SUMIF(TransactionData!$A$2:$A$7396,TransactionAnalysis!O5530,TransactionData!$M$2:$M$7396)</f>
        <v>2.75</v>
      </c>
    </row>
    <row r="5531" spans="15:16" x14ac:dyDescent="0.35">
      <c r="O5531">
        <v>292810</v>
      </c>
      <c r="P5531" s="10">
        <f>SUMIF(TransactionData!$A$2:$A$7396,TransactionAnalysis!O5531,TransactionData!$M$2:$M$7396)</f>
        <v>5.75</v>
      </c>
    </row>
    <row r="5532" spans="15:16" x14ac:dyDescent="0.35">
      <c r="O5532">
        <v>292809</v>
      </c>
      <c r="P5532" s="10">
        <f>SUMIF(TransactionData!$A$2:$A$7396,TransactionAnalysis!O5532,TransactionData!$M$2:$M$7396)</f>
        <v>3.75</v>
      </c>
    </row>
    <row r="5533" spans="15:16" x14ac:dyDescent="0.35">
      <c r="O5533">
        <v>292808</v>
      </c>
      <c r="P5533" s="10">
        <f>SUMIF(TransactionData!$A$2:$A$7396,TransactionAnalysis!O5533,TransactionData!$M$2:$M$7396)</f>
        <v>3.75</v>
      </c>
    </row>
    <row r="5534" spans="15:16" x14ac:dyDescent="0.35">
      <c r="O5534">
        <v>292807</v>
      </c>
      <c r="P5534" s="10">
        <f>SUMIF(TransactionData!$A$2:$A$7396,TransactionAnalysis!O5534,TransactionData!$M$2:$M$7396)</f>
        <v>5.75</v>
      </c>
    </row>
    <row r="5535" spans="15:16" x14ac:dyDescent="0.35">
      <c r="O5535">
        <v>292806</v>
      </c>
      <c r="P5535" s="10">
        <f>SUMIF(TransactionData!$A$2:$A$7396,TransactionAnalysis!O5535,TransactionData!$M$2:$M$7396)</f>
        <v>5.75</v>
      </c>
    </row>
    <row r="5536" spans="15:16" x14ac:dyDescent="0.35">
      <c r="O5536">
        <v>292805</v>
      </c>
      <c r="P5536" s="10">
        <f>SUMIF(TransactionData!$A$2:$A$7396,TransactionAnalysis!O5536,TransactionData!$M$2:$M$7396)</f>
        <v>5.75</v>
      </c>
    </row>
    <row r="5537" spans="15:16" x14ac:dyDescent="0.35">
      <c r="O5537">
        <v>292804</v>
      </c>
      <c r="P5537" s="10">
        <f>SUMIF(TransactionData!$A$2:$A$7396,TransactionAnalysis!O5537,TransactionData!$M$2:$M$7396)</f>
        <v>3</v>
      </c>
    </row>
    <row r="5538" spans="15:16" x14ac:dyDescent="0.35">
      <c r="O5538">
        <v>292803</v>
      </c>
      <c r="P5538" s="10">
        <f>SUMIF(TransactionData!$A$2:$A$7396,TransactionAnalysis!O5538,TransactionData!$M$2:$M$7396)</f>
        <v>5.75</v>
      </c>
    </row>
    <row r="5539" spans="15:16" x14ac:dyDescent="0.35">
      <c r="O5539">
        <v>292802</v>
      </c>
      <c r="P5539" s="10">
        <f>SUMIF(TransactionData!$A$2:$A$7396,TransactionAnalysis!O5539,TransactionData!$M$2:$M$7396)</f>
        <v>3</v>
      </c>
    </row>
    <row r="5540" spans="15:16" x14ac:dyDescent="0.35">
      <c r="O5540">
        <v>293213</v>
      </c>
      <c r="P5540" s="10">
        <f>SUMIF(TransactionData!$A$2:$A$7396,TransactionAnalysis!O5540,TransactionData!$M$2:$M$7396)</f>
        <v>4.75</v>
      </c>
    </row>
    <row r="5541" spans="15:16" x14ac:dyDescent="0.35">
      <c r="O5541">
        <v>293212</v>
      </c>
      <c r="P5541" s="10">
        <f>SUMIF(TransactionData!$A$2:$A$7396,TransactionAnalysis!O5541,TransactionData!$M$2:$M$7396)</f>
        <v>3.5</v>
      </c>
    </row>
    <row r="5542" spans="15:16" x14ac:dyDescent="0.35">
      <c r="O5542">
        <v>293211</v>
      </c>
      <c r="P5542" s="10">
        <f>SUMIF(TransactionData!$A$2:$A$7396,TransactionAnalysis!O5542,TransactionData!$M$2:$M$7396)</f>
        <v>4.25</v>
      </c>
    </row>
    <row r="5543" spans="15:16" x14ac:dyDescent="0.35">
      <c r="O5543">
        <v>293210</v>
      </c>
      <c r="P5543" s="10">
        <f>SUMIF(TransactionData!$A$2:$A$7396,TransactionAnalysis!O5543,TransactionData!$M$2:$M$7396)</f>
        <v>3.5</v>
      </c>
    </row>
    <row r="5544" spans="15:16" x14ac:dyDescent="0.35">
      <c r="O5544">
        <v>293209</v>
      </c>
      <c r="P5544" s="10">
        <f>SUMIF(TransactionData!$A$2:$A$7396,TransactionAnalysis!O5544,TransactionData!$M$2:$M$7396)</f>
        <v>4.25</v>
      </c>
    </row>
    <row r="5545" spans="15:16" x14ac:dyDescent="0.35">
      <c r="O5545">
        <v>293208</v>
      </c>
      <c r="P5545" s="10">
        <f>SUMIF(TransactionData!$A$2:$A$7396,TransactionAnalysis!O5545,TransactionData!$M$2:$M$7396)</f>
        <v>9.5</v>
      </c>
    </row>
    <row r="5546" spans="15:16" x14ac:dyDescent="0.35">
      <c r="O5546">
        <v>293207</v>
      </c>
      <c r="P5546" s="10">
        <f>SUMIF(TransactionData!$A$2:$A$7396,TransactionAnalysis!O5546,TransactionData!$M$2:$M$7396)</f>
        <v>3.75</v>
      </c>
    </row>
    <row r="5547" spans="15:16" x14ac:dyDescent="0.35">
      <c r="O5547">
        <v>293206</v>
      </c>
      <c r="P5547" s="10">
        <f>SUMIF(TransactionData!$A$2:$A$7396,TransactionAnalysis!O5547,TransactionData!$M$2:$M$7396)</f>
        <v>4.25</v>
      </c>
    </row>
    <row r="5548" spans="15:16" x14ac:dyDescent="0.35">
      <c r="O5548">
        <v>293205</v>
      </c>
      <c r="P5548" s="10">
        <f>SUMIF(TransactionData!$A$2:$A$7396,TransactionAnalysis!O5548,TransactionData!$M$2:$M$7396)</f>
        <v>7</v>
      </c>
    </row>
    <row r="5549" spans="15:16" x14ac:dyDescent="0.35">
      <c r="O5549">
        <v>293204</v>
      </c>
      <c r="P5549" s="10">
        <f>SUMIF(TransactionData!$A$2:$A$7396,TransactionAnalysis!O5549,TransactionData!$M$2:$M$7396)</f>
        <v>11.5</v>
      </c>
    </row>
    <row r="5550" spans="15:16" x14ac:dyDescent="0.35">
      <c r="O5550">
        <v>293203</v>
      </c>
      <c r="P5550" s="10">
        <f>SUMIF(TransactionData!$A$2:$A$7396,TransactionAnalysis!O5550,TransactionData!$M$2:$M$7396)</f>
        <v>4.25</v>
      </c>
    </row>
    <row r="5551" spans="15:16" x14ac:dyDescent="0.35">
      <c r="O5551">
        <v>293202</v>
      </c>
      <c r="P5551" s="10">
        <f>SUMIF(TransactionData!$A$2:$A$7396,TransactionAnalysis!O5551,TransactionData!$M$2:$M$7396)</f>
        <v>14.95</v>
      </c>
    </row>
    <row r="5552" spans="15:16" x14ac:dyDescent="0.35">
      <c r="O5552">
        <v>293201</v>
      </c>
      <c r="P5552" s="10">
        <f>SUMIF(TransactionData!$A$2:$A$7396,TransactionAnalysis!O5552,TransactionData!$M$2:$M$7396)</f>
        <v>17.5</v>
      </c>
    </row>
    <row r="5553" spans="15:16" x14ac:dyDescent="0.35">
      <c r="O5553">
        <v>293200</v>
      </c>
      <c r="P5553" s="10">
        <f>SUMIF(TransactionData!$A$2:$A$7396,TransactionAnalysis!O5553,TransactionData!$M$2:$M$7396)</f>
        <v>4.25</v>
      </c>
    </row>
    <row r="5554" spans="15:16" x14ac:dyDescent="0.35">
      <c r="O5554">
        <v>293199</v>
      </c>
      <c r="P5554" s="10">
        <f>SUMIF(TransactionData!$A$2:$A$7396,TransactionAnalysis!O5554,TransactionData!$M$2:$M$7396)</f>
        <v>4.75</v>
      </c>
    </row>
    <row r="5555" spans="15:16" x14ac:dyDescent="0.35">
      <c r="O5555">
        <v>293198</v>
      </c>
      <c r="P5555" s="10">
        <f>SUMIF(TransactionData!$A$2:$A$7396,TransactionAnalysis!O5555,TransactionData!$M$2:$M$7396)</f>
        <v>14.95</v>
      </c>
    </row>
    <row r="5556" spans="15:16" x14ac:dyDescent="0.35">
      <c r="O5556">
        <v>293197</v>
      </c>
      <c r="P5556" s="10">
        <f>SUMIF(TransactionData!$A$2:$A$7396,TransactionAnalysis!O5556,TransactionData!$M$2:$M$7396)</f>
        <v>2.25</v>
      </c>
    </row>
    <row r="5557" spans="15:16" x14ac:dyDescent="0.35">
      <c r="O5557">
        <v>293196</v>
      </c>
      <c r="P5557" s="10">
        <f>SUMIF(TransactionData!$A$2:$A$7396,TransactionAnalysis!O5557,TransactionData!$M$2:$M$7396)</f>
        <v>14.95</v>
      </c>
    </row>
    <row r="5558" spans="15:16" x14ac:dyDescent="0.35">
      <c r="O5558">
        <v>293195</v>
      </c>
      <c r="P5558" s="10">
        <f>SUMIF(TransactionData!$A$2:$A$7396,TransactionAnalysis!O5558,TransactionData!$M$2:$M$7396)</f>
        <v>4.25</v>
      </c>
    </row>
    <row r="5559" spans="15:16" x14ac:dyDescent="0.35">
      <c r="O5559">
        <v>293193</v>
      </c>
      <c r="P5559" s="10">
        <f>SUMIF(TransactionData!$A$2:$A$7396,TransactionAnalysis!O5559,TransactionData!$M$2:$M$7396)</f>
        <v>3</v>
      </c>
    </row>
    <row r="5560" spans="15:16" x14ac:dyDescent="0.35">
      <c r="O5560">
        <v>293191</v>
      </c>
      <c r="P5560" s="10">
        <f>SUMIF(TransactionData!$A$2:$A$7396,TransactionAnalysis!O5560,TransactionData!$M$2:$M$7396)</f>
        <v>14.95</v>
      </c>
    </row>
    <row r="5561" spans="15:16" x14ac:dyDescent="0.35">
      <c r="O5561">
        <v>293190</v>
      </c>
      <c r="P5561" s="10">
        <f>SUMIF(TransactionData!$A$2:$A$7396,TransactionAnalysis!O5561,TransactionData!$M$2:$M$7396)</f>
        <v>2.5</v>
      </c>
    </row>
    <row r="5562" spans="15:16" x14ac:dyDescent="0.35">
      <c r="O5562">
        <v>293189</v>
      </c>
      <c r="P5562" s="10">
        <f>SUMIF(TransactionData!$A$2:$A$7396,TransactionAnalysis!O5562,TransactionData!$M$2:$M$7396)</f>
        <v>4.25</v>
      </c>
    </row>
    <row r="5563" spans="15:16" x14ac:dyDescent="0.35">
      <c r="O5563">
        <v>293188</v>
      </c>
      <c r="P5563" s="10">
        <f>SUMIF(TransactionData!$A$2:$A$7396,TransactionAnalysis!O5563,TransactionData!$M$2:$M$7396)</f>
        <v>2.5</v>
      </c>
    </row>
    <row r="5564" spans="15:16" x14ac:dyDescent="0.35">
      <c r="O5564">
        <v>293187</v>
      </c>
      <c r="P5564" s="10">
        <f>SUMIF(TransactionData!$A$2:$A$7396,TransactionAnalysis!O5564,TransactionData!$M$2:$M$7396)</f>
        <v>19.2</v>
      </c>
    </row>
    <row r="5565" spans="15:16" x14ac:dyDescent="0.35">
      <c r="O5565">
        <v>293186</v>
      </c>
      <c r="P5565" s="10">
        <f>SUMIF(TransactionData!$A$2:$A$7396,TransactionAnalysis!O5565,TransactionData!$M$2:$M$7396)</f>
        <v>4.25</v>
      </c>
    </row>
    <row r="5566" spans="15:16" x14ac:dyDescent="0.35">
      <c r="O5566">
        <v>293185</v>
      </c>
      <c r="P5566" s="10">
        <f>SUMIF(TransactionData!$A$2:$A$7396,TransactionAnalysis!O5566,TransactionData!$M$2:$M$7396)</f>
        <v>4.75</v>
      </c>
    </row>
    <row r="5567" spans="15:16" x14ac:dyDescent="0.35">
      <c r="O5567">
        <v>293184</v>
      </c>
      <c r="P5567" s="10">
        <f>SUMIF(TransactionData!$A$2:$A$7396,TransactionAnalysis!O5567,TransactionData!$M$2:$M$7396)</f>
        <v>7</v>
      </c>
    </row>
    <row r="5568" spans="15:16" x14ac:dyDescent="0.35">
      <c r="O5568">
        <v>293182</v>
      </c>
      <c r="P5568" s="10">
        <f>SUMIF(TransactionData!$A$2:$A$7396,TransactionAnalysis!O5568,TransactionData!$M$2:$M$7396)</f>
        <v>3.5</v>
      </c>
    </row>
    <row r="5569" spans="15:16" x14ac:dyDescent="0.35">
      <c r="O5569">
        <v>293181</v>
      </c>
      <c r="P5569" s="10">
        <f>SUMIF(TransactionData!$A$2:$A$7396,TransactionAnalysis!O5569,TransactionData!$M$2:$M$7396)</f>
        <v>9.5</v>
      </c>
    </row>
    <row r="5570" spans="15:16" x14ac:dyDescent="0.35">
      <c r="O5570">
        <v>293180</v>
      </c>
      <c r="P5570" s="10">
        <f>SUMIF(TransactionData!$A$2:$A$7396,TransactionAnalysis!O5570,TransactionData!$M$2:$M$7396)</f>
        <v>3.5</v>
      </c>
    </row>
    <row r="5571" spans="15:16" x14ac:dyDescent="0.35">
      <c r="O5571">
        <v>293179</v>
      </c>
      <c r="P5571" s="10">
        <f>SUMIF(TransactionData!$A$2:$A$7396,TransactionAnalysis!O5571,TransactionData!$M$2:$M$7396)</f>
        <v>13.25</v>
      </c>
    </row>
    <row r="5572" spans="15:16" x14ac:dyDescent="0.35">
      <c r="O5572">
        <v>293178</v>
      </c>
      <c r="P5572" s="10">
        <f>SUMIF(TransactionData!$A$2:$A$7396,TransactionAnalysis!O5572,TransactionData!$M$2:$M$7396)</f>
        <v>4.25</v>
      </c>
    </row>
    <row r="5573" spans="15:16" x14ac:dyDescent="0.35">
      <c r="O5573">
        <v>293177</v>
      </c>
      <c r="P5573" s="10">
        <f>SUMIF(TransactionData!$A$2:$A$7396,TransactionAnalysis!O5573,TransactionData!$M$2:$M$7396)</f>
        <v>12.95</v>
      </c>
    </row>
    <row r="5574" spans="15:16" x14ac:dyDescent="0.35">
      <c r="O5574">
        <v>293176</v>
      </c>
      <c r="P5574" s="10">
        <f>SUMIF(TransactionData!$A$2:$A$7396,TransactionAnalysis!O5574,TransactionData!$M$2:$M$7396)</f>
        <v>4.25</v>
      </c>
    </row>
    <row r="5575" spans="15:16" x14ac:dyDescent="0.35">
      <c r="O5575">
        <v>293175</v>
      </c>
      <c r="P5575" s="10">
        <f>SUMIF(TransactionData!$A$2:$A$7396,TransactionAnalysis!O5575,TransactionData!$M$2:$M$7396)</f>
        <v>4.25</v>
      </c>
    </row>
    <row r="5576" spans="15:16" x14ac:dyDescent="0.35">
      <c r="O5576">
        <v>293173</v>
      </c>
      <c r="P5576" s="10">
        <f>SUMIF(TransactionData!$A$2:$A$7396,TransactionAnalysis!O5576,TransactionData!$M$2:$M$7396)</f>
        <v>4.25</v>
      </c>
    </row>
    <row r="5577" spans="15:16" x14ac:dyDescent="0.35">
      <c r="O5577">
        <v>293172</v>
      </c>
      <c r="P5577" s="10">
        <f>SUMIF(TransactionData!$A$2:$A$7396,TransactionAnalysis!O5577,TransactionData!$M$2:$M$7396)</f>
        <v>4.25</v>
      </c>
    </row>
    <row r="5578" spans="15:16" x14ac:dyDescent="0.35">
      <c r="O5578">
        <v>293171</v>
      </c>
      <c r="P5578" s="10">
        <f>SUMIF(TransactionData!$A$2:$A$7396,TransactionAnalysis!O5578,TransactionData!$M$2:$M$7396)</f>
        <v>2.5</v>
      </c>
    </row>
    <row r="5579" spans="15:16" x14ac:dyDescent="0.35">
      <c r="O5579">
        <v>293170</v>
      </c>
      <c r="P5579" s="10">
        <f>SUMIF(TransactionData!$A$2:$A$7396,TransactionAnalysis!O5579,TransactionData!$M$2:$M$7396)</f>
        <v>4.25</v>
      </c>
    </row>
    <row r="5580" spans="15:16" x14ac:dyDescent="0.35">
      <c r="O5580">
        <v>293169</v>
      </c>
      <c r="P5580" s="10">
        <f>SUMIF(TransactionData!$A$2:$A$7396,TransactionAnalysis!O5580,TransactionData!$M$2:$M$7396)</f>
        <v>3.25</v>
      </c>
    </row>
    <row r="5581" spans="15:16" x14ac:dyDescent="0.35">
      <c r="O5581">
        <v>293168</v>
      </c>
      <c r="P5581" s="10">
        <f>SUMIF(TransactionData!$A$2:$A$7396,TransactionAnalysis!O5581,TransactionData!$M$2:$M$7396)</f>
        <v>10</v>
      </c>
    </row>
    <row r="5582" spans="15:16" x14ac:dyDescent="0.35">
      <c r="O5582">
        <v>293167</v>
      </c>
      <c r="P5582" s="10">
        <f>SUMIF(TransactionData!$A$2:$A$7396,TransactionAnalysis!O5582,TransactionData!$M$2:$M$7396)</f>
        <v>3.5</v>
      </c>
    </row>
    <row r="5583" spans="15:16" x14ac:dyDescent="0.35">
      <c r="O5583">
        <v>293166</v>
      </c>
      <c r="P5583" s="10">
        <f>SUMIF(TransactionData!$A$2:$A$7396,TransactionAnalysis!O5583,TransactionData!$M$2:$M$7396)</f>
        <v>5.5</v>
      </c>
    </row>
    <row r="5584" spans="15:16" x14ac:dyDescent="0.35">
      <c r="O5584">
        <v>293165</v>
      </c>
      <c r="P5584" s="10">
        <f>SUMIF(TransactionData!$A$2:$A$7396,TransactionAnalysis!O5584,TransactionData!$M$2:$M$7396)</f>
        <v>4.25</v>
      </c>
    </row>
    <row r="5585" spans="15:16" x14ac:dyDescent="0.35">
      <c r="O5585">
        <v>293164</v>
      </c>
      <c r="P5585" s="10">
        <f>SUMIF(TransactionData!$A$2:$A$7396,TransactionAnalysis!O5585,TransactionData!$M$2:$M$7396)</f>
        <v>4.75</v>
      </c>
    </row>
    <row r="5586" spans="15:16" x14ac:dyDescent="0.35">
      <c r="O5586">
        <v>293163</v>
      </c>
      <c r="P5586" s="10">
        <f>SUMIF(TransactionData!$A$2:$A$7396,TransactionAnalysis!O5586,TransactionData!$M$2:$M$7396)</f>
        <v>4.25</v>
      </c>
    </row>
    <row r="5587" spans="15:16" x14ac:dyDescent="0.35">
      <c r="O5587">
        <v>293162</v>
      </c>
      <c r="P5587" s="10">
        <f>SUMIF(TransactionData!$A$2:$A$7396,TransactionAnalysis!O5587,TransactionData!$M$2:$M$7396)</f>
        <v>10.5</v>
      </c>
    </row>
    <row r="5588" spans="15:16" x14ac:dyDescent="0.35">
      <c r="O5588">
        <v>293161</v>
      </c>
      <c r="P5588" s="10">
        <f>SUMIF(TransactionData!$A$2:$A$7396,TransactionAnalysis!O5588,TransactionData!$M$2:$M$7396)</f>
        <v>9.5</v>
      </c>
    </row>
    <row r="5589" spans="15:16" x14ac:dyDescent="0.35">
      <c r="O5589">
        <v>293160</v>
      </c>
      <c r="P5589" s="10">
        <f>SUMIF(TransactionData!$A$2:$A$7396,TransactionAnalysis!O5589,TransactionData!$M$2:$M$7396)</f>
        <v>3.5</v>
      </c>
    </row>
    <row r="5590" spans="15:16" x14ac:dyDescent="0.35">
      <c r="O5590">
        <v>293159</v>
      </c>
      <c r="P5590" s="10">
        <f>SUMIF(TransactionData!$A$2:$A$7396,TransactionAnalysis!O5590,TransactionData!$M$2:$M$7396)</f>
        <v>4.75</v>
      </c>
    </row>
    <row r="5591" spans="15:16" x14ac:dyDescent="0.35">
      <c r="O5591">
        <v>293158</v>
      </c>
      <c r="P5591" s="10">
        <f>SUMIF(TransactionData!$A$2:$A$7396,TransactionAnalysis!O5591,TransactionData!$M$2:$M$7396)</f>
        <v>30.7</v>
      </c>
    </row>
    <row r="5592" spans="15:16" x14ac:dyDescent="0.35">
      <c r="O5592">
        <v>293157</v>
      </c>
      <c r="P5592" s="10">
        <f>SUMIF(TransactionData!$A$2:$A$7396,TransactionAnalysis!O5592,TransactionData!$M$2:$M$7396)</f>
        <v>4.25</v>
      </c>
    </row>
    <row r="5593" spans="15:16" x14ac:dyDescent="0.35">
      <c r="O5593">
        <v>293155</v>
      </c>
      <c r="P5593" s="10">
        <f>SUMIF(TransactionData!$A$2:$A$7396,TransactionAnalysis!O5593,TransactionData!$M$2:$M$7396)</f>
        <v>10.75</v>
      </c>
    </row>
    <row r="5594" spans="15:16" x14ac:dyDescent="0.35">
      <c r="O5594">
        <v>293152</v>
      </c>
      <c r="P5594" s="10">
        <f>SUMIF(TransactionData!$A$2:$A$7396,TransactionAnalysis!O5594,TransactionData!$M$2:$M$7396)</f>
        <v>4.25</v>
      </c>
    </row>
    <row r="5595" spans="15:16" x14ac:dyDescent="0.35">
      <c r="O5595">
        <v>293151</v>
      </c>
      <c r="P5595" s="10">
        <f>SUMIF(TransactionData!$A$2:$A$7396,TransactionAnalysis!O5595,TransactionData!$M$2:$M$7396)</f>
        <v>3.5</v>
      </c>
    </row>
    <row r="5596" spans="15:16" x14ac:dyDescent="0.35">
      <c r="O5596">
        <v>293149</v>
      </c>
      <c r="P5596" s="10">
        <f>SUMIF(TransactionData!$A$2:$A$7396,TransactionAnalysis!O5596,TransactionData!$M$2:$M$7396)</f>
        <v>23.45</v>
      </c>
    </row>
    <row r="5597" spans="15:16" x14ac:dyDescent="0.35">
      <c r="O5597">
        <v>293147</v>
      </c>
      <c r="P5597" s="10">
        <f>SUMIF(TransactionData!$A$2:$A$7396,TransactionAnalysis!O5597,TransactionData!$M$2:$M$7396)</f>
        <v>3.5</v>
      </c>
    </row>
    <row r="5598" spans="15:16" x14ac:dyDescent="0.35">
      <c r="O5598">
        <v>293146</v>
      </c>
      <c r="P5598" s="10">
        <f>SUMIF(TransactionData!$A$2:$A$7396,TransactionAnalysis!O5598,TransactionData!$M$2:$M$7396)</f>
        <v>8</v>
      </c>
    </row>
    <row r="5599" spans="15:16" x14ac:dyDescent="0.35">
      <c r="O5599">
        <v>293145</v>
      </c>
      <c r="P5599" s="10">
        <f>SUMIF(TransactionData!$A$2:$A$7396,TransactionAnalysis!O5599,TransactionData!$M$2:$M$7396)</f>
        <v>3.5</v>
      </c>
    </row>
    <row r="5600" spans="15:16" x14ac:dyDescent="0.35">
      <c r="O5600">
        <v>293144</v>
      </c>
      <c r="P5600" s="10">
        <f>SUMIF(TransactionData!$A$2:$A$7396,TransactionAnalysis!O5600,TransactionData!$M$2:$M$7396)</f>
        <v>1.25</v>
      </c>
    </row>
    <row r="5601" spans="15:16" x14ac:dyDescent="0.35">
      <c r="O5601">
        <v>293143</v>
      </c>
      <c r="P5601" s="10">
        <f>SUMIF(TransactionData!$A$2:$A$7396,TransactionAnalysis!O5601,TransactionData!$M$2:$M$7396)</f>
        <v>7</v>
      </c>
    </row>
    <row r="5602" spans="15:16" x14ac:dyDescent="0.35">
      <c r="O5602">
        <v>293142</v>
      </c>
      <c r="P5602" s="10">
        <f>SUMIF(TransactionData!$A$2:$A$7396,TransactionAnalysis!O5602,TransactionData!$M$2:$M$7396)</f>
        <v>3.5</v>
      </c>
    </row>
    <row r="5603" spans="15:16" x14ac:dyDescent="0.35">
      <c r="O5603">
        <v>293141</v>
      </c>
      <c r="P5603" s="10">
        <f>SUMIF(TransactionData!$A$2:$A$7396,TransactionAnalysis!O5603,TransactionData!$M$2:$M$7396)</f>
        <v>6</v>
      </c>
    </row>
    <row r="5604" spans="15:16" x14ac:dyDescent="0.35">
      <c r="O5604">
        <v>293140</v>
      </c>
      <c r="P5604" s="10">
        <f>SUMIF(TransactionData!$A$2:$A$7396,TransactionAnalysis!O5604,TransactionData!$M$2:$M$7396)</f>
        <v>3.75</v>
      </c>
    </row>
    <row r="5605" spans="15:16" x14ac:dyDescent="0.35">
      <c r="O5605">
        <v>293138</v>
      </c>
      <c r="P5605" s="10">
        <f>SUMIF(TransactionData!$A$2:$A$7396,TransactionAnalysis!O5605,TransactionData!$M$2:$M$7396)</f>
        <v>7.75</v>
      </c>
    </row>
    <row r="5606" spans="15:16" x14ac:dyDescent="0.35">
      <c r="O5606">
        <v>293137</v>
      </c>
      <c r="P5606" s="10">
        <f>SUMIF(TransactionData!$A$2:$A$7396,TransactionAnalysis!O5606,TransactionData!$M$2:$M$7396)</f>
        <v>5.5</v>
      </c>
    </row>
    <row r="5607" spans="15:16" x14ac:dyDescent="0.35">
      <c r="O5607">
        <v>293136</v>
      </c>
      <c r="P5607" s="10">
        <f>SUMIF(TransactionData!$A$2:$A$7396,TransactionAnalysis!O5607,TransactionData!$M$2:$M$7396)</f>
        <v>20.2</v>
      </c>
    </row>
    <row r="5608" spans="15:16" x14ac:dyDescent="0.35">
      <c r="O5608">
        <v>293135</v>
      </c>
      <c r="P5608" s="10">
        <f>SUMIF(TransactionData!$A$2:$A$7396,TransactionAnalysis!O5608,TransactionData!$M$2:$M$7396)</f>
        <v>10.25</v>
      </c>
    </row>
    <row r="5609" spans="15:16" x14ac:dyDescent="0.35">
      <c r="O5609">
        <v>293134</v>
      </c>
      <c r="P5609" s="10">
        <f>SUMIF(TransactionData!$A$2:$A$7396,TransactionAnalysis!O5609,TransactionData!$M$2:$M$7396)</f>
        <v>6.5</v>
      </c>
    </row>
    <row r="5610" spans="15:16" x14ac:dyDescent="0.35">
      <c r="O5610">
        <v>293133</v>
      </c>
      <c r="P5610" s="10">
        <f>SUMIF(TransactionData!$A$2:$A$7396,TransactionAnalysis!O5610,TransactionData!$M$2:$M$7396)</f>
        <v>4.75</v>
      </c>
    </row>
    <row r="5611" spans="15:16" x14ac:dyDescent="0.35">
      <c r="O5611">
        <v>293132</v>
      </c>
      <c r="P5611" s="10">
        <f>SUMIF(TransactionData!$A$2:$A$7396,TransactionAnalysis!O5611,TransactionData!$M$2:$M$7396)</f>
        <v>3.75</v>
      </c>
    </row>
    <row r="5612" spans="15:16" x14ac:dyDescent="0.35">
      <c r="O5612">
        <v>293131</v>
      </c>
      <c r="P5612" s="10">
        <f>SUMIF(TransactionData!$A$2:$A$7396,TransactionAnalysis!O5612,TransactionData!$M$2:$M$7396)</f>
        <v>4.75</v>
      </c>
    </row>
    <row r="5613" spans="15:16" x14ac:dyDescent="0.35">
      <c r="O5613">
        <v>293129</v>
      </c>
      <c r="P5613" s="10">
        <f>SUMIF(TransactionData!$A$2:$A$7396,TransactionAnalysis!O5613,TransactionData!$M$2:$M$7396)</f>
        <v>2.25</v>
      </c>
    </row>
    <row r="5614" spans="15:16" x14ac:dyDescent="0.35">
      <c r="O5614">
        <v>293128</v>
      </c>
      <c r="P5614" s="10">
        <f>SUMIF(TransactionData!$A$2:$A$7396,TransactionAnalysis!O5614,TransactionData!$M$2:$M$7396)</f>
        <v>6</v>
      </c>
    </row>
    <row r="5615" spans="15:16" x14ac:dyDescent="0.35">
      <c r="O5615">
        <v>293124</v>
      </c>
      <c r="P5615" s="10">
        <f>SUMIF(TransactionData!$A$2:$A$7396,TransactionAnalysis!O5615,TransactionData!$M$2:$M$7396)</f>
        <v>1.25</v>
      </c>
    </row>
    <row r="5616" spans="15:16" x14ac:dyDescent="0.35">
      <c r="O5616">
        <v>293123</v>
      </c>
      <c r="P5616" s="10">
        <f>SUMIF(TransactionData!$A$2:$A$7396,TransactionAnalysis!O5616,TransactionData!$M$2:$M$7396)</f>
        <v>3.5</v>
      </c>
    </row>
    <row r="5617" spans="15:16" x14ac:dyDescent="0.35">
      <c r="O5617">
        <v>293122</v>
      </c>
      <c r="P5617" s="10">
        <f>SUMIF(TransactionData!$A$2:$A$7396,TransactionAnalysis!O5617,TransactionData!$M$2:$M$7396)</f>
        <v>19.7</v>
      </c>
    </row>
    <row r="5618" spans="15:16" x14ac:dyDescent="0.35">
      <c r="O5618">
        <v>293120</v>
      </c>
      <c r="P5618" s="10">
        <f>SUMIF(TransactionData!$A$2:$A$7396,TransactionAnalysis!O5618,TransactionData!$M$2:$M$7396)</f>
        <v>9</v>
      </c>
    </row>
    <row r="5619" spans="15:16" x14ac:dyDescent="0.35">
      <c r="O5619">
        <v>293119</v>
      </c>
      <c r="P5619" s="10">
        <f>SUMIF(TransactionData!$A$2:$A$7396,TransactionAnalysis!O5619,TransactionData!$M$2:$M$7396)</f>
        <v>4.25</v>
      </c>
    </row>
    <row r="5620" spans="15:16" x14ac:dyDescent="0.35">
      <c r="O5620">
        <v>293118</v>
      </c>
      <c r="P5620" s="10">
        <f>SUMIF(TransactionData!$A$2:$A$7396,TransactionAnalysis!O5620,TransactionData!$M$2:$M$7396)</f>
        <v>2.25</v>
      </c>
    </row>
    <row r="5621" spans="15:16" x14ac:dyDescent="0.35">
      <c r="O5621">
        <v>293117</v>
      </c>
      <c r="P5621" s="10">
        <f>SUMIF(TransactionData!$A$2:$A$7396,TransactionAnalysis!O5621,TransactionData!$M$2:$M$7396)</f>
        <v>4.25</v>
      </c>
    </row>
    <row r="5622" spans="15:16" x14ac:dyDescent="0.35">
      <c r="O5622">
        <v>293116</v>
      </c>
      <c r="P5622" s="10">
        <f>SUMIF(TransactionData!$A$2:$A$7396,TransactionAnalysis!O5622,TransactionData!$M$2:$M$7396)</f>
        <v>4.75</v>
      </c>
    </row>
    <row r="5623" spans="15:16" x14ac:dyDescent="0.35">
      <c r="O5623">
        <v>293115</v>
      </c>
      <c r="P5623" s="10">
        <f>SUMIF(TransactionData!$A$2:$A$7396,TransactionAnalysis!O5623,TransactionData!$M$2:$M$7396)</f>
        <v>4.25</v>
      </c>
    </row>
    <row r="5624" spans="15:16" x14ac:dyDescent="0.35">
      <c r="O5624">
        <v>293114</v>
      </c>
      <c r="P5624" s="10">
        <f>SUMIF(TransactionData!$A$2:$A$7396,TransactionAnalysis!O5624,TransactionData!$M$2:$M$7396)</f>
        <v>3.5</v>
      </c>
    </row>
    <row r="5625" spans="15:16" x14ac:dyDescent="0.35">
      <c r="O5625">
        <v>293113</v>
      </c>
      <c r="P5625" s="10">
        <f>SUMIF(TransactionData!$A$2:$A$7396,TransactionAnalysis!O5625,TransactionData!$M$2:$M$7396)</f>
        <v>5.75</v>
      </c>
    </row>
    <row r="5626" spans="15:16" x14ac:dyDescent="0.35">
      <c r="O5626">
        <v>293112</v>
      </c>
      <c r="P5626" s="10">
        <f>SUMIF(TransactionData!$A$2:$A$7396,TransactionAnalysis!O5626,TransactionData!$M$2:$M$7396)</f>
        <v>3.5</v>
      </c>
    </row>
    <row r="5627" spans="15:16" x14ac:dyDescent="0.35">
      <c r="O5627">
        <v>293111</v>
      </c>
      <c r="P5627" s="10">
        <f>SUMIF(TransactionData!$A$2:$A$7396,TransactionAnalysis!O5627,TransactionData!$M$2:$M$7396)</f>
        <v>3.5</v>
      </c>
    </row>
    <row r="5628" spans="15:16" x14ac:dyDescent="0.35">
      <c r="O5628">
        <v>293110</v>
      </c>
      <c r="P5628" s="10">
        <f>SUMIF(TransactionData!$A$2:$A$7396,TransactionAnalysis!O5628,TransactionData!$M$2:$M$7396)</f>
        <v>4.75</v>
      </c>
    </row>
    <row r="5629" spans="15:16" x14ac:dyDescent="0.35">
      <c r="O5629">
        <v>293109</v>
      </c>
      <c r="P5629" s="10">
        <f>SUMIF(TransactionData!$A$2:$A$7396,TransactionAnalysis!O5629,TransactionData!$M$2:$M$7396)</f>
        <v>5.75</v>
      </c>
    </row>
    <row r="5630" spans="15:16" x14ac:dyDescent="0.35">
      <c r="O5630">
        <v>293108</v>
      </c>
      <c r="P5630" s="10">
        <f>SUMIF(TransactionData!$A$2:$A$7396,TransactionAnalysis!O5630,TransactionData!$M$2:$M$7396)</f>
        <v>2.25</v>
      </c>
    </row>
    <row r="5631" spans="15:16" x14ac:dyDescent="0.35">
      <c r="O5631">
        <v>293107</v>
      </c>
      <c r="P5631" s="10">
        <f>SUMIF(TransactionData!$A$2:$A$7396,TransactionAnalysis!O5631,TransactionData!$M$2:$M$7396)</f>
        <v>9.75</v>
      </c>
    </row>
    <row r="5632" spans="15:16" x14ac:dyDescent="0.35">
      <c r="O5632">
        <v>293106</v>
      </c>
      <c r="P5632" s="10">
        <f>SUMIF(TransactionData!$A$2:$A$7396,TransactionAnalysis!O5632,TransactionData!$M$2:$M$7396)</f>
        <v>4.75</v>
      </c>
    </row>
    <row r="5633" spans="15:16" x14ac:dyDescent="0.35">
      <c r="O5633">
        <v>293104</v>
      </c>
      <c r="P5633" s="10">
        <f>SUMIF(TransactionData!$A$2:$A$7396,TransactionAnalysis!O5633,TransactionData!$M$2:$M$7396)</f>
        <v>3.75</v>
      </c>
    </row>
    <row r="5634" spans="15:16" x14ac:dyDescent="0.35">
      <c r="O5634">
        <v>293102</v>
      </c>
      <c r="P5634" s="10">
        <f>SUMIF(TransactionData!$A$2:$A$7396,TransactionAnalysis!O5634,TransactionData!$M$2:$M$7396)</f>
        <v>2.25</v>
      </c>
    </row>
    <row r="5635" spans="15:16" x14ac:dyDescent="0.35">
      <c r="O5635">
        <v>293101</v>
      </c>
      <c r="P5635" s="10">
        <f>SUMIF(TransactionData!$A$2:$A$7396,TransactionAnalysis!O5635,TransactionData!$M$2:$M$7396)</f>
        <v>12.95</v>
      </c>
    </row>
    <row r="5636" spans="15:16" x14ac:dyDescent="0.35">
      <c r="O5636">
        <v>293100</v>
      </c>
      <c r="P5636" s="10">
        <f>SUMIF(TransactionData!$A$2:$A$7396,TransactionAnalysis!O5636,TransactionData!$M$2:$M$7396)</f>
        <v>9.25</v>
      </c>
    </row>
    <row r="5637" spans="15:16" x14ac:dyDescent="0.35">
      <c r="O5637">
        <v>293099</v>
      </c>
      <c r="P5637" s="10">
        <f>SUMIF(TransactionData!$A$2:$A$7396,TransactionAnalysis!O5637,TransactionData!$M$2:$M$7396)</f>
        <v>2.5</v>
      </c>
    </row>
    <row r="5638" spans="15:16" x14ac:dyDescent="0.35">
      <c r="O5638">
        <v>293098</v>
      </c>
      <c r="P5638" s="10">
        <f>SUMIF(TransactionData!$A$2:$A$7396,TransactionAnalysis!O5638,TransactionData!$M$2:$M$7396)</f>
        <v>3.5</v>
      </c>
    </row>
    <row r="5639" spans="15:16" x14ac:dyDescent="0.35">
      <c r="O5639">
        <v>293096</v>
      </c>
      <c r="P5639" s="10">
        <f>SUMIF(TransactionData!$A$2:$A$7396,TransactionAnalysis!O5639,TransactionData!$M$2:$M$7396)</f>
        <v>2.25</v>
      </c>
    </row>
    <row r="5640" spans="15:16" x14ac:dyDescent="0.35">
      <c r="O5640">
        <v>293095</v>
      </c>
      <c r="P5640" s="10">
        <f>SUMIF(TransactionData!$A$2:$A$7396,TransactionAnalysis!O5640,TransactionData!$M$2:$M$7396)</f>
        <v>3.5</v>
      </c>
    </row>
    <row r="5641" spans="15:16" x14ac:dyDescent="0.35">
      <c r="O5641">
        <v>293092</v>
      </c>
      <c r="P5641" s="10">
        <f>SUMIF(TransactionData!$A$2:$A$7396,TransactionAnalysis!O5641,TransactionData!$M$2:$M$7396)</f>
        <v>4.75</v>
      </c>
    </row>
    <row r="5642" spans="15:16" x14ac:dyDescent="0.35">
      <c r="O5642">
        <v>293091</v>
      </c>
      <c r="P5642" s="10">
        <f>SUMIF(TransactionData!$A$2:$A$7396,TransactionAnalysis!O5642,TransactionData!$M$2:$M$7396)</f>
        <v>3.75</v>
      </c>
    </row>
    <row r="5643" spans="15:16" x14ac:dyDescent="0.35">
      <c r="O5643">
        <v>293089</v>
      </c>
      <c r="P5643" s="10">
        <f>SUMIF(TransactionData!$A$2:$A$7396,TransactionAnalysis!O5643,TransactionData!$M$2:$M$7396)</f>
        <v>3.75</v>
      </c>
    </row>
    <row r="5644" spans="15:16" x14ac:dyDescent="0.35">
      <c r="O5644">
        <v>293086</v>
      </c>
      <c r="P5644" s="10">
        <f>SUMIF(TransactionData!$A$2:$A$7396,TransactionAnalysis!O5644,TransactionData!$M$2:$M$7396)</f>
        <v>4.75</v>
      </c>
    </row>
    <row r="5645" spans="15:16" x14ac:dyDescent="0.35">
      <c r="O5645">
        <v>293085</v>
      </c>
      <c r="P5645" s="10">
        <f>SUMIF(TransactionData!$A$2:$A$7396,TransactionAnalysis!O5645,TransactionData!$M$2:$M$7396)</f>
        <v>4.75</v>
      </c>
    </row>
    <row r="5646" spans="15:16" x14ac:dyDescent="0.35">
      <c r="O5646">
        <v>293084</v>
      </c>
      <c r="P5646" s="10">
        <f>SUMIF(TransactionData!$A$2:$A$7396,TransactionAnalysis!O5646,TransactionData!$M$2:$M$7396)</f>
        <v>12.5</v>
      </c>
    </row>
    <row r="5647" spans="15:16" x14ac:dyDescent="0.35">
      <c r="O5647">
        <v>293083</v>
      </c>
      <c r="P5647" s="10">
        <f>SUMIF(TransactionData!$A$2:$A$7396,TransactionAnalysis!O5647,TransactionData!$M$2:$M$7396)</f>
        <v>1.25</v>
      </c>
    </row>
    <row r="5648" spans="15:16" x14ac:dyDescent="0.35">
      <c r="O5648">
        <v>293082</v>
      </c>
      <c r="P5648" s="10">
        <f>SUMIF(TransactionData!$A$2:$A$7396,TransactionAnalysis!O5648,TransactionData!$M$2:$M$7396)</f>
        <v>3.5</v>
      </c>
    </row>
    <row r="5649" spans="15:16" x14ac:dyDescent="0.35">
      <c r="O5649">
        <v>293079</v>
      </c>
      <c r="P5649" s="10">
        <f>SUMIF(TransactionData!$A$2:$A$7396,TransactionAnalysis!O5649,TransactionData!$M$2:$M$7396)</f>
        <v>3.75</v>
      </c>
    </row>
    <row r="5650" spans="15:16" x14ac:dyDescent="0.35">
      <c r="O5650">
        <v>293078</v>
      </c>
      <c r="P5650" s="10">
        <f>SUMIF(TransactionData!$A$2:$A$7396,TransactionAnalysis!O5650,TransactionData!$M$2:$M$7396)</f>
        <v>9</v>
      </c>
    </row>
    <row r="5651" spans="15:16" x14ac:dyDescent="0.35">
      <c r="O5651">
        <v>293075</v>
      </c>
      <c r="P5651" s="10">
        <f>SUMIF(TransactionData!$A$2:$A$7396,TransactionAnalysis!O5651,TransactionData!$M$2:$M$7396)</f>
        <v>3.5</v>
      </c>
    </row>
    <row r="5652" spans="15:16" x14ac:dyDescent="0.35">
      <c r="O5652">
        <v>293073</v>
      </c>
      <c r="P5652" s="10">
        <f>SUMIF(TransactionData!$A$2:$A$7396,TransactionAnalysis!O5652,TransactionData!$M$2:$M$7396)</f>
        <v>1.25</v>
      </c>
    </row>
    <row r="5653" spans="15:16" x14ac:dyDescent="0.35">
      <c r="O5653">
        <v>293072</v>
      </c>
      <c r="P5653" s="10">
        <f>SUMIF(TransactionData!$A$2:$A$7396,TransactionAnalysis!O5653,TransactionData!$M$2:$M$7396)</f>
        <v>8</v>
      </c>
    </row>
    <row r="5654" spans="15:16" x14ac:dyDescent="0.35">
      <c r="O5654">
        <v>293070</v>
      </c>
      <c r="P5654" s="10">
        <f>SUMIF(TransactionData!$A$2:$A$7396,TransactionAnalysis!O5654,TransactionData!$M$2:$M$7396)</f>
        <v>6</v>
      </c>
    </row>
    <row r="5655" spans="15:16" x14ac:dyDescent="0.35">
      <c r="O5655">
        <v>293069</v>
      </c>
      <c r="P5655" s="10">
        <f>SUMIF(TransactionData!$A$2:$A$7396,TransactionAnalysis!O5655,TransactionData!$M$2:$M$7396)</f>
        <v>4.25</v>
      </c>
    </row>
    <row r="5656" spans="15:16" x14ac:dyDescent="0.35">
      <c r="O5656">
        <v>293068</v>
      </c>
      <c r="P5656" s="10">
        <f>SUMIF(TransactionData!$A$2:$A$7396,TransactionAnalysis!O5656,TransactionData!$M$2:$M$7396)</f>
        <v>14.95</v>
      </c>
    </row>
    <row r="5657" spans="15:16" x14ac:dyDescent="0.35">
      <c r="O5657">
        <v>293067</v>
      </c>
      <c r="P5657" s="10">
        <f>SUMIF(TransactionData!$A$2:$A$7396,TransactionAnalysis!O5657,TransactionData!$M$2:$M$7396)</f>
        <v>4.75</v>
      </c>
    </row>
    <row r="5658" spans="15:16" x14ac:dyDescent="0.35">
      <c r="O5658">
        <v>293066</v>
      </c>
      <c r="P5658" s="10">
        <f>SUMIF(TransactionData!$A$2:$A$7396,TransactionAnalysis!O5658,TransactionData!$M$2:$M$7396)</f>
        <v>5.75</v>
      </c>
    </row>
    <row r="5659" spans="15:16" x14ac:dyDescent="0.35">
      <c r="O5659">
        <v>293065</v>
      </c>
      <c r="P5659" s="10">
        <f>SUMIF(TransactionData!$A$2:$A$7396,TransactionAnalysis!O5659,TransactionData!$M$2:$M$7396)</f>
        <v>4.25</v>
      </c>
    </row>
    <row r="5660" spans="15:16" x14ac:dyDescent="0.35">
      <c r="O5660">
        <v>293062</v>
      </c>
      <c r="P5660" s="10">
        <f>SUMIF(TransactionData!$A$2:$A$7396,TransactionAnalysis!O5660,TransactionData!$M$2:$M$7396)</f>
        <v>7</v>
      </c>
    </row>
    <row r="5661" spans="15:16" x14ac:dyDescent="0.35">
      <c r="O5661">
        <v>293061</v>
      </c>
      <c r="P5661" s="10">
        <f>SUMIF(TransactionData!$A$2:$A$7396,TransactionAnalysis!O5661,TransactionData!$M$2:$M$7396)</f>
        <v>5.5</v>
      </c>
    </row>
    <row r="5662" spans="15:16" x14ac:dyDescent="0.35">
      <c r="O5662">
        <v>293056</v>
      </c>
      <c r="P5662" s="10">
        <f>SUMIF(TransactionData!$A$2:$A$7396,TransactionAnalysis!O5662,TransactionData!$M$2:$M$7396)</f>
        <v>4.75</v>
      </c>
    </row>
    <row r="5663" spans="15:16" x14ac:dyDescent="0.35">
      <c r="O5663">
        <v>293055</v>
      </c>
      <c r="P5663" s="10">
        <f>SUMIF(TransactionData!$A$2:$A$7396,TransactionAnalysis!O5663,TransactionData!$M$2:$M$7396)</f>
        <v>4.75</v>
      </c>
    </row>
    <row r="5664" spans="15:16" x14ac:dyDescent="0.35">
      <c r="O5664">
        <v>293054</v>
      </c>
      <c r="P5664" s="10">
        <f>SUMIF(TransactionData!$A$2:$A$7396,TransactionAnalysis!O5664,TransactionData!$M$2:$M$7396)</f>
        <v>3.75</v>
      </c>
    </row>
    <row r="5665" spans="15:16" x14ac:dyDescent="0.35">
      <c r="O5665">
        <v>293052</v>
      </c>
      <c r="P5665" s="10">
        <f>SUMIF(TransactionData!$A$2:$A$7396,TransactionAnalysis!O5665,TransactionData!$M$2:$M$7396)</f>
        <v>2.5</v>
      </c>
    </row>
    <row r="5666" spans="15:16" x14ac:dyDescent="0.35">
      <c r="O5666">
        <v>293051</v>
      </c>
      <c r="P5666" s="10">
        <f>SUMIF(TransactionData!$A$2:$A$7396,TransactionAnalysis!O5666,TransactionData!$M$2:$M$7396)</f>
        <v>2.75</v>
      </c>
    </row>
    <row r="5667" spans="15:16" x14ac:dyDescent="0.35">
      <c r="O5667">
        <v>293050</v>
      </c>
      <c r="P5667" s="10">
        <f>SUMIF(TransactionData!$A$2:$A$7396,TransactionAnalysis!O5667,TransactionData!$M$2:$M$7396)</f>
        <v>5.75</v>
      </c>
    </row>
    <row r="5668" spans="15:16" x14ac:dyDescent="0.35">
      <c r="O5668">
        <v>293049</v>
      </c>
      <c r="P5668" s="10">
        <f>SUMIF(TransactionData!$A$2:$A$7396,TransactionAnalysis!O5668,TransactionData!$M$2:$M$7396)</f>
        <v>3</v>
      </c>
    </row>
    <row r="5669" spans="15:16" x14ac:dyDescent="0.35">
      <c r="O5669">
        <v>293048</v>
      </c>
      <c r="P5669" s="10">
        <f>SUMIF(TransactionData!$A$2:$A$7396,TransactionAnalysis!O5669,TransactionData!$M$2:$M$7396)</f>
        <v>4.75</v>
      </c>
    </row>
    <row r="5670" spans="15:16" x14ac:dyDescent="0.35">
      <c r="O5670">
        <v>293047</v>
      </c>
      <c r="P5670" s="10">
        <f>SUMIF(TransactionData!$A$2:$A$7396,TransactionAnalysis!O5670,TransactionData!$M$2:$M$7396)</f>
        <v>2.75</v>
      </c>
    </row>
    <row r="5671" spans="15:16" x14ac:dyDescent="0.35">
      <c r="O5671">
        <v>293046</v>
      </c>
      <c r="P5671" s="10">
        <f>SUMIF(TransactionData!$A$2:$A$7396,TransactionAnalysis!O5671,TransactionData!$M$2:$M$7396)</f>
        <v>5</v>
      </c>
    </row>
    <row r="5672" spans="15:16" x14ac:dyDescent="0.35">
      <c r="O5672">
        <v>293045</v>
      </c>
      <c r="P5672" s="10">
        <f>SUMIF(TransactionData!$A$2:$A$7396,TransactionAnalysis!O5672,TransactionData!$M$2:$M$7396)</f>
        <v>5.75</v>
      </c>
    </row>
    <row r="5673" spans="15:16" x14ac:dyDescent="0.35">
      <c r="O5673">
        <v>293044</v>
      </c>
      <c r="P5673" s="10">
        <f>SUMIF(TransactionData!$A$2:$A$7396,TransactionAnalysis!O5673,TransactionData!$M$2:$M$7396)</f>
        <v>2.75</v>
      </c>
    </row>
    <row r="5674" spans="15:16" x14ac:dyDescent="0.35">
      <c r="O5674">
        <v>293043</v>
      </c>
      <c r="P5674" s="10">
        <f>SUMIF(TransactionData!$A$2:$A$7396,TransactionAnalysis!O5674,TransactionData!$M$2:$M$7396)</f>
        <v>3</v>
      </c>
    </row>
    <row r="5675" spans="15:16" x14ac:dyDescent="0.35">
      <c r="O5675">
        <v>293042</v>
      </c>
      <c r="P5675" s="10">
        <f>SUMIF(TransactionData!$A$2:$A$7396,TransactionAnalysis!O5675,TransactionData!$M$2:$M$7396)</f>
        <v>2.75</v>
      </c>
    </row>
    <row r="5676" spans="15:16" x14ac:dyDescent="0.35">
      <c r="O5676">
        <v>293041</v>
      </c>
      <c r="P5676" s="10">
        <f>SUMIF(TransactionData!$A$2:$A$7396,TransactionAnalysis!O5676,TransactionData!$M$2:$M$7396)</f>
        <v>3</v>
      </c>
    </row>
    <row r="5677" spans="15:16" x14ac:dyDescent="0.35">
      <c r="O5677">
        <v>293040</v>
      </c>
      <c r="P5677" s="10">
        <f>SUMIF(TransactionData!$A$2:$A$7396,TransactionAnalysis!O5677,TransactionData!$M$2:$M$7396)</f>
        <v>5</v>
      </c>
    </row>
    <row r="5678" spans="15:16" x14ac:dyDescent="0.35">
      <c r="O5678">
        <v>293039</v>
      </c>
      <c r="P5678" s="10">
        <f>SUMIF(TransactionData!$A$2:$A$7396,TransactionAnalysis!O5678,TransactionData!$M$2:$M$7396)</f>
        <v>2.75</v>
      </c>
    </row>
    <row r="5679" spans="15:16" x14ac:dyDescent="0.35">
      <c r="O5679">
        <v>293038</v>
      </c>
      <c r="P5679" s="10">
        <f>SUMIF(TransactionData!$A$2:$A$7396,TransactionAnalysis!O5679,TransactionData!$M$2:$M$7396)</f>
        <v>3.75</v>
      </c>
    </row>
    <row r="5680" spans="15:16" x14ac:dyDescent="0.35">
      <c r="O5680">
        <v>293037</v>
      </c>
      <c r="P5680" s="10">
        <f>SUMIF(TransactionData!$A$2:$A$7396,TransactionAnalysis!O5680,TransactionData!$M$2:$M$7396)</f>
        <v>3.75</v>
      </c>
    </row>
    <row r="5681" spans="15:16" x14ac:dyDescent="0.35">
      <c r="O5681">
        <v>293036</v>
      </c>
      <c r="P5681" s="10">
        <f>SUMIF(TransactionData!$A$2:$A$7396,TransactionAnalysis!O5681,TransactionData!$M$2:$M$7396)</f>
        <v>6.5</v>
      </c>
    </row>
    <row r="5682" spans="15:16" x14ac:dyDescent="0.35">
      <c r="O5682">
        <v>293035</v>
      </c>
      <c r="P5682" s="10">
        <f>SUMIF(TransactionData!$A$2:$A$7396,TransactionAnalysis!O5682,TransactionData!$M$2:$M$7396)</f>
        <v>3.75</v>
      </c>
    </row>
    <row r="5683" spans="15:16" x14ac:dyDescent="0.35">
      <c r="O5683">
        <v>293034</v>
      </c>
      <c r="P5683" s="10">
        <f>SUMIF(TransactionData!$A$2:$A$7396,TransactionAnalysis!O5683,TransactionData!$M$2:$M$7396)</f>
        <v>5</v>
      </c>
    </row>
    <row r="5684" spans="15:16" x14ac:dyDescent="0.35">
      <c r="O5684">
        <v>293033</v>
      </c>
      <c r="P5684" s="10">
        <f>SUMIF(TransactionData!$A$2:$A$7396,TransactionAnalysis!O5684,TransactionData!$M$2:$M$7396)</f>
        <v>5</v>
      </c>
    </row>
    <row r="5685" spans="15:16" x14ac:dyDescent="0.35">
      <c r="O5685">
        <v>293032</v>
      </c>
      <c r="P5685" s="10">
        <f>SUMIF(TransactionData!$A$2:$A$7396,TransactionAnalysis!O5685,TransactionData!$M$2:$M$7396)</f>
        <v>3.75</v>
      </c>
    </row>
    <row r="5686" spans="15:16" x14ac:dyDescent="0.35">
      <c r="O5686">
        <v>293031</v>
      </c>
      <c r="P5686" s="10">
        <f>SUMIF(TransactionData!$A$2:$A$7396,TransactionAnalysis!O5686,TransactionData!$M$2:$M$7396)</f>
        <v>3.75</v>
      </c>
    </row>
    <row r="5687" spans="15:16" x14ac:dyDescent="0.35">
      <c r="O5687">
        <v>293030</v>
      </c>
      <c r="P5687" s="10">
        <f>SUMIF(TransactionData!$A$2:$A$7396,TransactionAnalysis!O5687,TransactionData!$M$2:$M$7396)</f>
        <v>3.75</v>
      </c>
    </row>
    <row r="5688" spans="15:16" x14ac:dyDescent="0.35">
      <c r="O5688">
        <v>293029</v>
      </c>
      <c r="P5688" s="10">
        <f>SUMIF(TransactionData!$A$2:$A$7396,TransactionAnalysis!O5688,TransactionData!$M$2:$M$7396)</f>
        <v>10.5</v>
      </c>
    </row>
    <row r="5689" spans="15:16" x14ac:dyDescent="0.35">
      <c r="O5689">
        <v>293028</v>
      </c>
      <c r="P5689" s="10">
        <f>SUMIF(TransactionData!$A$2:$A$7396,TransactionAnalysis!O5689,TransactionData!$M$2:$M$7396)</f>
        <v>6.75</v>
      </c>
    </row>
    <row r="5690" spans="15:16" x14ac:dyDescent="0.35">
      <c r="O5690">
        <v>293027</v>
      </c>
      <c r="P5690" s="10">
        <f>SUMIF(TransactionData!$A$2:$A$7396,TransactionAnalysis!O5690,TransactionData!$M$2:$M$7396)</f>
        <v>2.75</v>
      </c>
    </row>
    <row r="5691" spans="15:16" x14ac:dyDescent="0.35">
      <c r="O5691">
        <v>293026</v>
      </c>
      <c r="P5691" s="10">
        <f>SUMIF(TransactionData!$A$2:$A$7396,TransactionAnalysis!O5691,TransactionData!$M$2:$M$7396)</f>
        <v>2.75</v>
      </c>
    </row>
    <row r="5692" spans="15:16" x14ac:dyDescent="0.35">
      <c r="O5692">
        <v>293025</v>
      </c>
      <c r="P5692" s="10">
        <f>SUMIF(TransactionData!$A$2:$A$7396,TransactionAnalysis!O5692,TransactionData!$M$2:$M$7396)</f>
        <v>15.75</v>
      </c>
    </row>
    <row r="5693" spans="15:16" x14ac:dyDescent="0.35">
      <c r="O5693">
        <v>293024</v>
      </c>
      <c r="P5693" s="10">
        <f>SUMIF(TransactionData!$A$2:$A$7396,TransactionAnalysis!O5693,TransactionData!$M$2:$M$7396)</f>
        <v>5.75</v>
      </c>
    </row>
    <row r="5694" spans="15:16" x14ac:dyDescent="0.35">
      <c r="O5694">
        <v>293023</v>
      </c>
      <c r="P5694" s="10">
        <f>SUMIF(TransactionData!$A$2:$A$7396,TransactionAnalysis!O5694,TransactionData!$M$2:$M$7396)</f>
        <v>5.75</v>
      </c>
    </row>
    <row r="5695" spans="15:16" x14ac:dyDescent="0.35">
      <c r="O5695">
        <v>293022</v>
      </c>
      <c r="P5695" s="10">
        <f>SUMIF(TransactionData!$A$2:$A$7396,TransactionAnalysis!O5695,TransactionData!$M$2:$M$7396)</f>
        <v>3.75</v>
      </c>
    </row>
    <row r="5696" spans="15:16" x14ac:dyDescent="0.35">
      <c r="O5696">
        <v>293021</v>
      </c>
      <c r="P5696" s="10">
        <f>SUMIF(TransactionData!$A$2:$A$7396,TransactionAnalysis!O5696,TransactionData!$M$2:$M$7396)</f>
        <v>5.75</v>
      </c>
    </row>
    <row r="5697" spans="15:16" x14ac:dyDescent="0.35">
      <c r="O5697">
        <v>293020</v>
      </c>
      <c r="P5697" s="10">
        <f>SUMIF(TransactionData!$A$2:$A$7396,TransactionAnalysis!O5697,TransactionData!$M$2:$M$7396)</f>
        <v>2.75</v>
      </c>
    </row>
    <row r="5698" spans="15:16" x14ac:dyDescent="0.35">
      <c r="O5698">
        <v>293019</v>
      </c>
      <c r="P5698" s="10">
        <f>SUMIF(TransactionData!$A$2:$A$7396,TransactionAnalysis!O5698,TransactionData!$M$2:$M$7396)</f>
        <v>2.75</v>
      </c>
    </row>
    <row r="5699" spans="15:16" x14ac:dyDescent="0.35">
      <c r="O5699">
        <v>293018</v>
      </c>
      <c r="P5699" s="10">
        <f>SUMIF(TransactionData!$A$2:$A$7396,TransactionAnalysis!O5699,TransactionData!$M$2:$M$7396)</f>
        <v>14.25</v>
      </c>
    </row>
    <row r="5700" spans="15:16" x14ac:dyDescent="0.35">
      <c r="O5700">
        <v>293017</v>
      </c>
      <c r="P5700" s="10">
        <f>SUMIF(TransactionData!$A$2:$A$7396,TransactionAnalysis!O5700,TransactionData!$M$2:$M$7396)</f>
        <v>3.75</v>
      </c>
    </row>
    <row r="5701" spans="15:16" x14ac:dyDescent="0.35">
      <c r="O5701">
        <v>293016</v>
      </c>
      <c r="P5701" s="10">
        <f>SUMIF(TransactionData!$A$2:$A$7396,TransactionAnalysis!O5701,TransactionData!$M$2:$M$7396)</f>
        <v>2.75</v>
      </c>
    </row>
    <row r="5702" spans="15:16" x14ac:dyDescent="0.35">
      <c r="O5702">
        <v>293015</v>
      </c>
      <c r="P5702" s="10">
        <f>SUMIF(TransactionData!$A$2:$A$7396,TransactionAnalysis!O5702,TransactionData!$M$2:$M$7396)</f>
        <v>5.75</v>
      </c>
    </row>
    <row r="5703" spans="15:16" x14ac:dyDescent="0.35">
      <c r="O5703">
        <v>293014</v>
      </c>
      <c r="P5703" s="10">
        <f>SUMIF(TransactionData!$A$2:$A$7396,TransactionAnalysis!O5703,TransactionData!$M$2:$M$7396)</f>
        <v>5.75</v>
      </c>
    </row>
    <row r="5704" spans="15:16" x14ac:dyDescent="0.35">
      <c r="O5704">
        <v>293013</v>
      </c>
      <c r="P5704" s="10">
        <f>SUMIF(TransactionData!$A$2:$A$7396,TransactionAnalysis!O5704,TransactionData!$M$2:$M$7396)</f>
        <v>5</v>
      </c>
    </row>
    <row r="5705" spans="15:16" x14ac:dyDescent="0.35">
      <c r="O5705">
        <v>293451</v>
      </c>
      <c r="P5705" s="10">
        <f>SUMIF(TransactionData!$A$2:$A$7396,TransactionAnalysis!O5705,TransactionData!$M$2:$M$7396)</f>
        <v>3.5</v>
      </c>
    </row>
    <row r="5706" spans="15:16" x14ac:dyDescent="0.35">
      <c r="O5706">
        <v>293449</v>
      </c>
      <c r="P5706" s="10">
        <f>SUMIF(TransactionData!$A$2:$A$7396,TransactionAnalysis!O5706,TransactionData!$M$2:$M$7396)</f>
        <v>1.25</v>
      </c>
    </row>
    <row r="5707" spans="15:16" x14ac:dyDescent="0.35">
      <c r="O5707">
        <v>293448</v>
      </c>
      <c r="P5707" s="10">
        <f>SUMIF(TransactionData!$A$2:$A$7396,TransactionAnalysis!O5707,TransactionData!$M$2:$M$7396)</f>
        <v>4</v>
      </c>
    </row>
    <row r="5708" spans="15:16" x14ac:dyDescent="0.35">
      <c r="O5708">
        <v>293447</v>
      </c>
      <c r="P5708" s="10">
        <f>SUMIF(TransactionData!$A$2:$A$7396,TransactionAnalysis!O5708,TransactionData!$M$2:$M$7396)</f>
        <v>3.5</v>
      </c>
    </row>
    <row r="5709" spans="15:16" x14ac:dyDescent="0.35">
      <c r="O5709">
        <v>293446</v>
      </c>
      <c r="P5709" s="10">
        <f>SUMIF(TransactionData!$A$2:$A$7396,TransactionAnalysis!O5709,TransactionData!$M$2:$M$7396)</f>
        <v>4.25</v>
      </c>
    </row>
    <row r="5710" spans="15:16" x14ac:dyDescent="0.35">
      <c r="O5710">
        <v>293445</v>
      </c>
      <c r="P5710" s="10">
        <f>SUMIF(TransactionData!$A$2:$A$7396,TransactionAnalysis!O5710,TransactionData!$M$2:$M$7396)</f>
        <v>4.75</v>
      </c>
    </row>
    <row r="5711" spans="15:16" x14ac:dyDescent="0.35">
      <c r="O5711">
        <v>293444</v>
      </c>
      <c r="P5711" s="10">
        <f>SUMIF(TransactionData!$A$2:$A$7396,TransactionAnalysis!O5711,TransactionData!$M$2:$M$7396)</f>
        <v>4.25</v>
      </c>
    </row>
    <row r="5712" spans="15:16" x14ac:dyDescent="0.35">
      <c r="O5712">
        <v>293443</v>
      </c>
      <c r="P5712" s="10">
        <f>SUMIF(TransactionData!$A$2:$A$7396,TransactionAnalysis!O5712,TransactionData!$M$2:$M$7396)</f>
        <v>5.75</v>
      </c>
    </row>
    <row r="5713" spans="15:16" x14ac:dyDescent="0.35">
      <c r="O5713">
        <v>293442</v>
      </c>
      <c r="P5713" s="10">
        <f>SUMIF(TransactionData!$A$2:$A$7396,TransactionAnalysis!O5713,TransactionData!$M$2:$M$7396)</f>
        <v>3.75</v>
      </c>
    </row>
    <row r="5714" spans="15:16" x14ac:dyDescent="0.35">
      <c r="O5714">
        <v>293441</v>
      </c>
      <c r="P5714" s="10">
        <f>SUMIF(TransactionData!$A$2:$A$7396,TransactionAnalysis!O5714,TransactionData!$M$2:$M$7396)</f>
        <v>12.75</v>
      </c>
    </row>
    <row r="5715" spans="15:16" x14ac:dyDescent="0.35">
      <c r="O5715">
        <v>293440</v>
      </c>
      <c r="P5715" s="10">
        <f>SUMIF(TransactionData!$A$2:$A$7396,TransactionAnalysis!O5715,TransactionData!$M$2:$M$7396)</f>
        <v>3.5</v>
      </c>
    </row>
    <row r="5716" spans="15:16" x14ac:dyDescent="0.35">
      <c r="O5716">
        <v>293439</v>
      </c>
      <c r="P5716" s="10">
        <f>SUMIF(TransactionData!$A$2:$A$7396,TransactionAnalysis!O5716,TransactionData!$M$2:$M$7396)</f>
        <v>4.25</v>
      </c>
    </row>
    <row r="5717" spans="15:16" x14ac:dyDescent="0.35">
      <c r="O5717">
        <v>293438</v>
      </c>
      <c r="P5717" s="10">
        <f>SUMIF(TransactionData!$A$2:$A$7396,TransactionAnalysis!O5717,TransactionData!$M$2:$M$7396)</f>
        <v>7</v>
      </c>
    </row>
    <row r="5718" spans="15:16" x14ac:dyDescent="0.35">
      <c r="O5718">
        <v>293437</v>
      </c>
      <c r="P5718" s="10">
        <f>SUMIF(TransactionData!$A$2:$A$7396,TransactionAnalysis!O5718,TransactionData!$M$2:$M$7396)</f>
        <v>4.75</v>
      </c>
    </row>
    <row r="5719" spans="15:16" x14ac:dyDescent="0.35">
      <c r="O5719">
        <v>293436</v>
      </c>
      <c r="P5719" s="10">
        <f>SUMIF(TransactionData!$A$2:$A$7396,TransactionAnalysis!O5719,TransactionData!$M$2:$M$7396)</f>
        <v>4.25</v>
      </c>
    </row>
    <row r="5720" spans="15:16" x14ac:dyDescent="0.35">
      <c r="O5720">
        <v>293434</v>
      </c>
      <c r="P5720" s="10">
        <f>SUMIF(TransactionData!$A$2:$A$7396,TransactionAnalysis!O5720,TransactionData!$M$2:$M$7396)</f>
        <v>4.75</v>
      </c>
    </row>
    <row r="5721" spans="15:16" x14ac:dyDescent="0.35">
      <c r="O5721">
        <v>293433</v>
      </c>
      <c r="P5721" s="10">
        <f>SUMIF(TransactionData!$A$2:$A$7396,TransactionAnalysis!O5721,TransactionData!$M$2:$M$7396)</f>
        <v>4.25</v>
      </c>
    </row>
    <row r="5722" spans="15:16" x14ac:dyDescent="0.35">
      <c r="O5722">
        <v>293432</v>
      </c>
      <c r="P5722" s="10">
        <f>SUMIF(TransactionData!$A$2:$A$7396,TransactionAnalysis!O5722,TransactionData!$M$2:$M$7396)</f>
        <v>10.75</v>
      </c>
    </row>
    <row r="5723" spans="15:16" x14ac:dyDescent="0.35">
      <c r="O5723">
        <v>293430</v>
      </c>
      <c r="P5723" s="10">
        <f>SUMIF(TransactionData!$A$2:$A$7396,TransactionAnalysis!O5723,TransactionData!$M$2:$M$7396)</f>
        <v>18.45</v>
      </c>
    </row>
    <row r="5724" spans="15:16" x14ac:dyDescent="0.35">
      <c r="O5724">
        <v>293429</v>
      </c>
      <c r="P5724" s="10">
        <f>SUMIF(TransactionData!$A$2:$A$7396,TransactionAnalysis!O5724,TransactionData!$M$2:$M$7396)</f>
        <v>5.5</v>
      </c>
    </row>
    <row r="5725" spans="15:16" x14ac:dyDescent="0.35">
      <c r="O5725">
        <v>293428</v>
      </c>
      <c r="P5725" s="10">
        <f>SUMIF(TransactionData!$A$2:$A$7396,TransactionAnalysis!O5725,TransactionData!$M$2:$M$7396)</f>
        <v>7</v>
      </c>
    </row>
    <row r="5726" spans="15:16" x14ac:dyDescent="0.35">
      <c r="O5726">
        <v>293427</v>
      </c>
      <c r="P5726" s="10">
        <f>SUMIF(TransactionData!$A$2:$A$7396,TransactionAnalysis!O5726,TransactionData!$M$2:$M$7396)</f>
        <v>9.75</v>
      </c>
    </row>
    <row r="5727" spans="15:16" x14ac:dyDescent="0.35">
      <c r="O5727">
        <v>293426</v>
      </c>
      <c r="P5727" s="10">
        <f>SUMIF(TransactionData!$A$2:$A$7396,TransactionAnalysis!O5727,TransactionData!$M$2:$M$7396)</f>
        <v>12.95</v>
      </c>
    </row>
    <row r="5728" spans="15:16" x14ac:dyDescent="0.35">
      <c r="O5728">
        <v>293424</v>
      </c>
      <c r="P5728" s="10">
        <f>SUMIF(TransactionData!$A$2:$A$7396,TransactionAnalysis!O5728,TransactionData!$M$2:$M$7396)</f>
        <v>3.5</v>
      </c>
    </row>
    <row r="5729" spans="15:16" x14ac:dyDescent="0.35">
      <c r="O5729">
        <v>293423</v>
      </c>
      <c r="P5729" s="10">
        <f>SUMIF(TransactionData!$A$2:$A$7396,TransactionAnalysis!O5729,TransactionData!$M$2:$M$7396)</f>
        <v>10</v>
      </c>
    </row>
    <row r="5730" spans="15:16" x14ac:dyDescent="0.35">
      <c r="O5730">
        <v>293422</v>
      </c>
      <c r="P5730" s="10">
        <f>SUMIF(TransactionData!$A$2:$A$7396,TransactionAnalysis!O5730,TransactionData!$M$2:$M$7396)</f>
        <v>5.5</v>
      </c>
    </row>
    <row r="5731" spans="15:16" x14ac:dyDescent="0.35">
      <c r="O5731">
        <v>293421</v>
      </c>
      <c r="P5731" s="10">
        <f>SUMIF(TransactionData!$A$2:$A$7396,TransactionAnalysis!O5731,TransactionData!$M$2:$M$7396)</f>
        <v>5.5</v>
      </c>
    </row>
    <row r="5732" spans="15:16" x14ac:dyDescent="0.35">
      <c r="O5732">
        <v>293420</v>
      </c>
      <c r="P5732" s="10">
        <f>SUMIF(TransactionData!$A$2:$A$7396,TransactionAnalysis!O5732,TransactionData!$M$2:$M$7396)</f>
        <v>5.5</v>
      </c>
    </row>
    <row r="5733" spans="15:16" x14ac:dyDescent="0.35">
      <c r="O5733">
        <v>293419</v>
      </c>
      <c r="P5733" s="10">
        <f>SUMIF(TransactionData!$A$2:$A$7396,TransactionAnalysis!O5733,TransactionData!$M$2:$M$7396)</f>
        <v>12.95</v>
      </c>
    </row>
    <row r="5734" spans="15:16" x14ac:dyDescent="0.35">
      <c r="O5734">
        <v>293418</v>
      </c>
      <c r="P5734" s="10">
        <f>SUMIF(TransactionData!$A$2:$A$7396,TransactionAnalysis!O5734,TransactionData!$M$2:$M$7396)</f>
        <v>3</v>
      </c>
    </row>
    <row r="5735" spans="15:16" x14ac:dyDescent="0.35">
      <c r="O5735">
        <v>293416</v>
      </c>
      <c r="P5735" s="10">
        <f>SUMIF(TransactionData!$A$2:$A$7396,TransactionAnalysis!O5735,TransactionData!$M$2:$M$7396)</f>
        <v>23.95</v>
      </c>
    </row>
    <row r="5736" spans="15:16" x14ac:dyDescent="0.35">
      <c r="O5736">
        <v>293415</v>
      </c>
      <c r="P5736" s="10">
        <f>SUMIF(TransactionData!$A$2:$A$7396,TransactionAnalysis!O5736,TransactionData!$M$2:$M$7396)</f>
        <v>4.25</v>
      </c>
    </row>
    <row r="5737" spans="15:16" x14ac:dyDescent="0.35">
      <c r="O5737">
        <v>293414</v>
      </c>
      <c r="P5737" s="10">
        <f>SUMIF(TransactionData!$A$2:$A$7396,TransactionAnalysis!O5737,TransactionData!$M$2:$M$7396)</f>
        <v>4.25</v>
      </c>
    </row>
    <row r="5738" spans="15:16" x14ac:dyDescent="0.35">
      <c r="O5738">
        <v>293413</v>
      </c>
      <c r="P5738" s="10">
        <f>SUMIF(TransactionData!$A$2:$A$7396,TransactionAnalysis!O5738,TransactionData!$M$2:$M$7396)</f>
        <v>5.75</v>
      </c>
    </row>
    <row r="5739" spans="15:16" x14ac:dyDescent="0.35">
      <c r="O5739">
        <v>293412</v>
      </c>
      <c r="P5739" s="10">
        <f>SUMIF(TransactionData!$A$2:$A$7396,TransactionAnalysis!O5739,TransactionData!$M$2:$M$7396)</f>
        <v>3.5</v>
      </c>
    </row>
    <row r="5740" spans="15:16" x14ac:dyDescent="0.35">
      <c r="O5740">
        <v>293410</v>
      </c>
      <c r="P5740" s="10">
        <f>SUMIF(TransactionData!$A$2:$A$7396,TransactionAnalysis!O5740,TransactionData!$M$2:$M$7396)</f>
        <v>3.5</v>
      </c>
    </row>
    <row r="5741" spans="15:16" x14ac:dyDescent="0.35">
      <c r="O5741">
        <v>293409</v>
      </c>
      <c r="P5741" s="10">
        <f>SUMIF(TransactionData!$A$2:$A$7396,TransactionAnalysis!O5741,TransactionData!$M$2:$M$7396)</f>
        <v>4.25</v>
      </c>
    </row>
    <row r="5742" spans="15:16" x14ac:dyDescent="0.35">
      <c r="O5742">
        <v>293408</v>
      </c>
      <c r="P5742" s="10">
        <f>SUMIF(TransactionData!$A$2:$A$7396,TransactionAnalysis!O5742,TransactionData!$M$2:$M$7396)</f>
        <v>3.75</v>
      </c>
    </row>
    <row r="5743" spans="15:16" x14ac:dyDescent="0.35">
      <c r="O5743">
        <v>293407</v>
      </c>
      <c r="P5743" s="10">
        <f>SUMIF(TransactionData!$A$2:$A$7396,TransactionAnalysis!O5743,TransactionData!$M$2:$M$7396)</f>
        <v>1.25</v>
      </c>
    </row>
    <row r="5744" spans="15:16" x14ac:dyDescent="0.35">
      <c r="O5744">
        <v>293406</v>
      </c>
      <c r="P5744" s="10">
        <f>SUMIF(TransactionData!$A$2:$A$7396,TransactionAnalysis!O5744,TransactionData!$M$2:$M$7396)</f>
        <v>4.75</v>
      </c>
    </row>
    <row r="5745" spans="15:16" x14ac:dyDescent="0.35">
      <c r="O5745">
        <v>293405</v>
      </c>
      <c r="P5745" s="10">
        <f>SUMIF(TransactionData!$A$2:$A$7396,TransactionAnalysis!O5745,TransactionData!$M$2:$M$7396)</f>
        <v>7.75</v>
      </c>
    </row>
    <row r="5746" spans="15:16" x14ac:dyDescent="0.35">
      <c r="O5746">
        <v>293404</v>
      </c>
      <c r="P5746" s="10">
        <f>SUMIF(TransactionData!$A$2:$A$7396,TransactionAnalysis!O5746,TransactionData!$M$2:$M$7396)</f>
        <v>2.5</v>
      </c>
    </row>
    <row r="5747" spans="15:16" x14ac:dyDescent="0.35">
      <c r="O5747">
        <v>293403</v>
      </c>
      <c r="P5747" s="10">
        <f>SUMIF(TransactionData!$A$2:$A$7396,TransactionAnalysis!O5747,TransactionData!$M$2:$M$7396)</f>
        <v>4.75</v>
      </c>
    </row>
    <row r="5748" spans="15:16" x14ac:dyDescent="0.35">
      <c r="O5748">
        <v>293402</v>
      </c>
      <c r="P5748" s="10">
        <f>SUMIF(TransactionData!$A$2:$A$7396,TransactionAnalysis!O5748,TransactionData!$M$2:$M$7396)</f>
        <v>2.25</v>
      </c>
    </row>
    <row r="5749" spans="15:16" x14ac:dyDescent="0.35">
      <c r="O5749">
        <v>293401</v>
      </c>
      <c r="P5749" s="10">
        <f>SUMIF(TransactionData!$A$2:$A$7396,TransactionAnalysis!O5749,TransactionData!$M$2:$M$7396)</f>
        <v>25.5</v>
      </c>
    </row>
    <row r="5750" spans="15:16" x14ac:dyDescent="0.35">
      <c r="O5750">
        <v>293400</v>
      </c>
      <c r="P5750" s="10">
        <f>SUMIF(TransactionData!$A$2:$A$7396,TransactionAnalysis!O5750,TransactionData!$M$2:$M$7396)</f>
        <v>18.25</v>
      </c>
    </row>
    <row r="5751" spans="15:16" x14ac:dyDescent="0.35">
      <c r="O5751">
        <v>293399</v>
      </c>
      <c r="P5751" s="10">
        <f>SUMIF(TransactionData!$A$2:$A$7396,TransactionAnalysis!O5751,TransactionData!$M$2:$M$7396)</f>
        <v>4.75</v>
      </c>
    </row>
    <row r="5752" spans="15:16" x14ac:dyDescent="0.35">
      <c r="O5752">
        <v>293398</v>
      </c>
      <c r="P5752" s="10">
        <f>SUMIF(TransactionData!$A$2:$A$7396,TransactionAnalysis!O5752,TransactionData!$M$2:$M$7396)</f>
        <v>4.25</v>
      </c>
    </row>
    <row r="5753" spans="15:16" x14ac:dyDescent="0.35">
      <c r="O5753">
        <v>293397</v>
      </c>
      <c r="P5753" s="10">
        <f>SUMIF(TransactionData!$A$2:$A$7396,TransactionAnalysis!O5753,TransactionData!$M$2:$M$7396)</f>
        <v>5.75</v>
      </c>
    </row>
    <row r="5754" spans="15:16" x14ac:dyDescent="0.35">
      <c r="O5754">
        <v>293396</v>
      </c>
      <c r="P5754" s="10">
        <f>SUMIF(TransactionData!$A$2:$A$7396,TransactionAnalysis!O5754,TransactionData!$M$2:$M$7396)</f>
        <v>4.25</v>
      </c>
    </row>
    <row r="5755" spans="15:16" x14ac:dyDescent="0.35">
      <c r="O5755">
        <v>293394</v>
      </c>
      <c r="P5755" s="10">
        <f>SUMIF(TransactionData!$A$2:$A$7396,TransactionAnalysis!O5755,TransactionData!$M$2:$M$7396)</f>
        <v>5.5</v>
      </c>
    </row>
    <row r="5756" spans="15:16" x14ac:dyDescent="0.35">
      <c r="O5756">
        <v>293392</v>
      </c>
      <c r="P5756" s="10">
        <f>SUMIF(TransactionData!$A$2:$A$7396,TransactionAnalysis!O5756,TransactionData!$M$2:$M$7396)</f>
        <v>3.75</v>
      </c>
    </row>
    <row r="5757" spans="15:16" x14ac:dyDescent="0.35">
      <c r="O5757">
        <v>293391</v>
      </c>
      <c r="P5757" s="10">
        <f>SUMIF(TransactionData!$A$2:$A$7396,TransactionAnalysis!O5757,TransactionData!$M$2:$M$7396)</f>
        <v>3.5</v>
      </c>
    </row>
    <row r="5758" spans="15:16" x14ac:dyDescent="0.35">
      <c r="O5758">
        <v>293389</v>
      </c>
      <c r="P5758" s="10">
        <f>SUMIF(TransactionData!$A$2:$A$7396,TransactionAnalysis!O5758,TransactionData!$M$2:$M$7396)</f>
        <v>24.45</v>
      </c>
    </row>
    <row r="5759" spans="15:16" x14ac:dyDescent="0.35">
      <c r="O5759">
        <v>293388</v>
      </c>
      <c r="P5759" s="10">
        <f>SUMIF(TransactionData!$A$2:$A$7396,TransactionAnalysis!O5759,TransactionData!$M$2:$M$7396)</f>
        <v>2.25</v>
      </c>
    </row>
    <row r="5760" spans="15:16" x14ac:dyDescent="0.35">
      <c r="O5760">
        <v>293387</v>
      </c>
      <c r="P5760" s="10">
        <f>SUMIF(TransactionData!$A$2:$A$7396,TransactionAnalysis!O5760,TransactionData!$M$2:$M$7396)</f>
        <v>4.75</v>
      </c>
    </row>
    <row r="5761" spans="15:16" x14ac:dyDescent="0.35">
      <c r="O5761">
        <v>293386</v>
      </c>
      <c r="P5761" s="10">
        <f>SUMIF(TransactionData!$A$2:$A$7396,TransactionAnalysis!O5761,TransactionData!$M$2:$M$7396)</f>
        <v>4.75</v>
      </c>
    </row>
    <row r="5762" spans="15:16" x14ac:dyDescent="0.35">
      <c r="O5762">
        <v>293385</v>
      </c>
      <c r="P5762" s="10">
        <f>SUMIF(TransactionData!$A$2:$A$7396,TransactionAnalysis!O5762,TransactionData!$M$2:$M$7396)</f>
        <v>4.25</v>
      </c>
    </row>
    <row r="5763" spans="15:16" x14ac:dyDescent="0.35">
      <c r="O5763">
        <v>293384</v>
      </c>
      <c r="P5763" s="10">
        <f>SUMIF(TransactionData!$A$2:$A$7396,TransactionAnalysis!O5763,TransactionData!$M$2:$M$7396)</f>
        <v>9.5</v>
      </c>
    </row>
    <row r="5764" spans="15:16" x14ac:dyDescent="0.35">
      <c r="O5764">
        <v>293383</v>
      </c>
      <c r="P5764" s="10">
        <f>SUMIF(TransactionData!$A$2:$A$7396,TransactionAnalysis!O5764,TransactionData!$M$2:$M$7396)</f>
        <v>4.25</v>
      </c>
    </row>
    <row r="5765" spans="15:16" x14ac:dyDescent="0.35">
      <c r="O5765">
        <v>293382</v>
      </c>
      <c r="P5765" s="10">
        <f>SUMIF(TransactionData!$A$2:$A$7396,TransactionAnalysis!O5765,TransactionData!$M$2:$M$7396)</f>
        <v>4.75</v>
      </c>
    </row>
    <row r="5766" spans="15:16" x14ac:dyDescent="0.35">
      <c r="O5766">
        <v>293381</v>
      </c>
      <c r="P5766" s="10">
        <f>SUMIF(TransactionData!$A$2:$A$7396,TransactionAnalysis!O5766,TransactionData!$M$2:$M$7396)</f>
        <v>5.75</v>
      </c>
    </row>
    <row r="5767" spans="15:16" x14ac:dyDescent="0.35">
      <c r="O5767">
        <v>293380</v>
      </c>
      <c r="P5767" s="10">
        <f>SUMIF(TransactionData!$A$2:$A$7396,TransactionAnalysis!O5767,TransactionData!$M$2:$M$7396)</f>
        <v>2.25</v>
      </c>
    </row>
    <row r="5768" spans="15:16" x14ac:dyDescent="0.35">
      <c r="O5768">
        <v>293379</v>
      </c>
      <c r="P5768" s="10">
        <f>SUMIF(TransactionData!$A$2:$A$7396,TransactionAnalysis!O5768,TransactionData!$M$2:$M$7396)</f>
        <v>4.5</v>
      </c>
    </row>
    <row r="5769" spans="15:16" x14ac:dyDescent="0.35">
      <c r="O5769">
        <v>293378</v>
      </c>
      <c r="P5769" s="10">
        <f>SUMIF(TransactionData!$A$2:$A$7396,TransactionAnalysis!O5769,TransactionData!$M$2:$M$7396)</f>
        <v>4.75</v>
      </c>
    </row>
    <row r="5770" spans="15:16" x14ac:dyDescent="0.35">
      <c r="O5770">
        <v>293377</v>
      </c>
      <c r="P5770" s="10">
        <f>SUMIF(TransactionData!$A$2:$A$7396,TransactionAnalysis!O5770,TransactionData!$M$2:$M$7396)</f>
        <v>4.75</v>
      </c>
    </row>
    <row r="5771" spans="15:16" x14ac:dyDescent="0.35">
      <c r="O5771">
        <v>293376</v>
      </c>
      <c r="P5771" s="10">
        <f>SUMIF(TransactionData!$A$2:$A$7396,TransactionAnalysis!O5771,TransactionData!$M$2:$M$7396)</f>
        <v>38.849999999999994</v>
      </c>
    </row>
    <row r="5772" spans="15:16" x14ac:dyDescent="0.35">
      <c r="O5772">
        <v>293375</v>
      </c>
      <c r="P5772" s="10">
        <f>SUMIF(TransactionData!$A$2:$A$7396,TransactionAnalysis!O5772,TransactionData!$M$2:$M$7396)</f>
        <v>4.25</v>
      </c>
    </row>
    <row r="5773" spans="15:16" x14ac:dyDescent="0.35">
      <c r="O5773">
        <v>293374</v>
      </c>
      <c r="P5773" s="10">
        <f>SUMIF(TransactionData!$A$2:$A$7396,TransactionAnalysis!O5773,TransactionData!$M$2:$M$7396)</f>
        <v>3.5</v>
      </c>
    </row>
    <row r="5774" spans="15:16" x14ac:dyDescent="0.35">
      <c r="O5774">
        <v>293373</v>
      </c>
      <c r="P5774" s="10">
        <f>SUMIF(TransactionData!$A$2:$A$7396,TransactionAnalysis!O5774,TransactionData!$M$2:$M$7396)</f>
        <v>6</v>
      </c>
    </row>
    <row r="5775" spans="15:16" x14ac:dyDescent="0.35">
      <c r="O5775">
        <v>293372</v>
      </c>
      <c r="P5775" s="10">
        <f>SUMIF(TransactionData!$A$2:$A$7396,TransactionAnalysis!O5775,TransactionData!$M$2:$M$7396)</f>
        <v>5.75</v>
      </c>
    </row>
    <row r="5776" spans="15:16" x14ac:dyDescent="0.35">
      <c r="O5776">
        <v>293371</v>
      </c>
      <c r="P5776" s="10">
        <f>SUMIF(TransactionData!$A$2:$A$7396,TransactionAnalysis!O5776,TransactionData!$M$2:$M$7396)</f>
        <v>4.75</v>
      </c>
    </row>
    <row r="5777" spans="15:16" x14ac:dyDescent="0.35">
      <c r="O5777">
        <v>293370</v>
      </c>
      <c r="P5777" s="10">
        <f>SUMIF(TransactionData!$A$2:$A$7396,TransactionAnalysis!O5777,TransactionData!$M$2:$M$7396)</f>
        <v>3.5</v>
      </c>
    </row>
    <row r="5778" spans="15:16" x14ac:dyDescent="0.35">
      <c r="O5778">
        <v>293369</v>
      </c>
      <c r="P5778" s="10">
        <f>SUMIF(TransactionData!$A$2:$A$7396,TransactionAnalysis!O5778,TransactionData!$M$2:$M$7396)</f>
        <v>7</v>
      </c>
    </row>
    <row r="5779" spans="15:16" x14ac:dyDescent="0.35">
      <c r="O5779">
        <v>293368</v>
      </c>
      <c r="P5779" s="10">
        <f>SUMIF(TransactionData!$A$2:$A$7396,TransactionAnalysis!O5779,TransactionData!$M$2:$M$7396)</f>
        <v>34.65</v>
      </c>
    </row>
    <row r="5780" spans="15:16" x14ac:dyDescent="0.35">
      <c r="O5780">
        <v>293367</v>
      </c>
      <c r="P5780" s="10">
        <f>SUMIF(TransactionData!$A$2:$A$7396,TransactionAnalysis!O5780,TransactionData!$M$2:$M$7396)</f>
        <v>5.5</v>
      </c>
    </row>
    <row r="5781" spans="15:16" x14ac:dyDescent="0.35">
      <c r="O5781">
        <v>293366</v>
      </c>
      <c r="P5781" s="10">
        <f>SUMIF(TransactionData!$A$2:$A$7396,TransactionAnalysis!O5781,TransactionData!$M$2:$M$7396)</f>
        <v>43</v>
      </c>
    </row>
    <row r="5782" spans="15:16" x14ac:dyDescent="0.35">
      <c r="O5782">
        <v>293365</v>
      </c>
      <c r="P5782" s="10">
        <f>SUMIF(TransactionData!$A$2:$A$7396,TransactionAnalysis!O5782,TransactionData!$M$2:$M$7396)</f>
        <v>3.5</v>
      </c>
    </row>
    <row r="5783" spans="15:16" x14ac:dyDescent="0.35">
      <c r="O5783">
        <v>293364</v>
      </c>
      <c r="P5783" s="10">
        <f>SUMIF(TransactionData!$A$2:$A$7396,TransactionAnalysis!O5783,TransactionData!$M$2:$M$7396)</f>
        <v>3.5</v>
      </c>
    </row>
    <row r="5784" spans="15:16" x14ac:dyDescent="0.35">
      <c r="O5784">
        <v>293362</v>
      </c>
      <c r="P5784" s="10">
        <f>SUMIF(TransactionData!$A$2:$A$7396,TransactionAnalysis!O5784,TransactionData!$M$2:$M$7396)</f>
        <v>4.25</v>
      </c>
    </row>
    <row r="5785" spans="15:16" x14ac:dyDescent="0.35">
      <c r="O5785">
        <v>293361</v>
      </c>
      <c r="P5785" s="10">
        <f>SUMIF(TransactionData!$A$2:$A$7396,TransactionAnalysis!O5785,TransactionData!$M$2:$M$7396)</f>
        <v>6.25</v>
      </c>
    </row>
    <row r="5786" spans="15:16" x14ac:dyDescent="0.35">
      <c r="O5786">
        <v>293360</v>
      </c>
      <c r="P5786" s="10">
        <f>SUMIF(TransactionData!$A$2:$A$7396,TransactionAnalysis!O5786,TransactionData!$M$2:$M$7396)</f>
        <v>3.5</v>
      </c>
    </row>
    <row r="5787" spans="15:16" x14ac:dyDescent="0.35">
      <c r="O5787">
        <v>293359</v>
      </c>
      <c r="P5787" s="10">
        <f>SUMIF(TransactionData!$A$2:$A$7396,TransactionAnalysis!O5787,TransactionData!$M$2:$M$7396)</f>
        <v>5.5</v>
      </c>
    </row>
    <row r="5788" spans="15:16" x14ac:dyDescent="0.35">
      <c r="O5788">
        <v>293358</v>
      </c>
      <c r="P5788" s="10">
        <f>SUMIF(TransactionData!$A$2:$A$7396,TransactionAnalysis!O5788,TransactionData!$M$2:$M$7396)</f>
        <v>7</v>
      </c>
    </row>
    <row r="5789" spans="15:16" x14ac:dyDescent="0.35">
      <c r="O5789">
        <v>293357</v>
      </c>
      <c r="P5789" s="10">
        <f>SUMIF(TransactionData!$A$2:$A$7396,TransactionAnalysis!O5789,TransactionData!$M$2:$M$7396)</f>
        <v>4.75</v>
      </c>
    </row>
    <row r="5790" spans="15:16" x14ac:dyDescent="0.35">
      <c r="O5790">
        <v>293355</v>
      </c>
      <c r="P5790" s="10">
        <f>SUMIF(TransactionData!$A$2:$A$7396,TransactionAnalysis!O5790,TransactionData!$M$2:$M$7396)</f>
        <v>7</v>
      </c>
    </row>
    <row r="5791" spans="15:16" x14ac:dyDescent="0.35">
      <c r="O5791">
        <v>293354</v>
      </c>
      <c r="P5791" s="10">
        <f>SUMIF(TransactionData!$A$2:$A$7396,TransactionAnalysis!O5791,TransactionData!$M$2:$M$7396)</f>
        <v>8.5</v>
      </c>
    </row>
    <row r="5792" spans="15:16" x14ac:dyDescent="0.35">
      <c r="O5792">
        <v>293353</v>
      </c>
      <c r="P5792" s="10">
        <f>SUMIF(TransactionData!$A$2:$A$7396,TransactionAnalysis!O5792,TransactionData!$M$2:$M$7396)</f>
        <v>9.25</v>
      </c>
    </row>
    <row r="5793" spans="15:16" x14ac:dyDescent="0.35">
      <c r="O5793">
        <v>293352</v>
      </c>
      <c r="P5793" s="10">
        <f>SUMIF(TransactionData!$A$2:$A$7396,TransactionAnalysis!O5793,TransactionData!$M$2:$M$7396)</f>
        <v>4.75</v>
      </c>
    </row>
    <row r="5794" spans="15:16" x14ac:dyDescent="0.35">
      <c r="O5794">
        <v>293351</v>
      </c>
      <c r="P5794" s="10">
        <f>SUMIF(TransactionData!$A$2:$A$7396,TransactionAnalysis!O5794,TransactionData!$M$2:$M$7396)</f>
        <v>4.25</v>
      </c>
    </row>
    <row r="5795" spans="15:16" x14ac:dyDescent="0.35">
      <c r="O5795">
        <v>293350</v>
      </c>
      <c r="P5795" s="10">
        <f>SUMIF(TransactionData!$A$2:$A$7396,TransactionAnalysis!O5795,TransactionData!$M$2:$M$7396)</f>
        <v>22.25</v>
      </c>
    </row>
    <row r="5796" spans="15:16" x14ac:dyDescent="0.35">
      <c r="O5796">
        <v>293349</v>
      </c>
      <c r="P5796" s="10">
        <f>SUMIF(TransactionData!$A$2:$A$7396,TransactionAnalysis!O5796,TransactionData!$M$2:$M$7396)</f>
        <v>3.5</v>
      </c>
    </row>
    <row r="5797" spans="15:16" x14ac:dyDescent="0.35">
      <c r="O5797">
        <v>293348</v>
      </c>
      <c r="P5797" s="10">
        <f>SUMIF(TransactionData!$A$2:$A$7396,TransactionAnalysis!O5797,TransactionData!$M$2:$M$7396)</f>
        <v>2.25</v>
      </c>
    </row>
    <row r="5798" spans="15:16" x14ac:dyDescent="0.35">
      <c r="O5798">
        <v>293346</v>
      </c>
      <c r="P5798" s="10">
        <f>SUMIF(TransactionData!$A$2:$A$7396,TransactionAnalysis!O5798,TransactionData!$M$2:$M$7396)</f>
        <v>5.5</v>
      </c>
    </row>
    <row r="5799" spans="15:16" x14ac:dyDescent="0.35">
      <c r="O5799">
        <v>293345</v>
      </c>
      <c r="P5799" s="10">
        <f>SUMIF(TransactionData!$A$2:$A$7396,TransactionAnalysis!O5799,TransactionData!$M$2:$M$7396)</f>
        <v>4.25</v>
      </c>
    </row>
    <row r="5800" spans="15:16" x14ac:dyDescent="0.35">
      <c r="O5800">
        <v>293343</v>
      </c>
      <c r="P5800" s="10">
        <f>SUMIF(TransactionData!$A$2:$A$7396,TransactionAnalysis!O5800,TransactionData!$M$2:$M$7396)</f>
        <v>7.75</v>
      </c>
    </row>
    <row r="5801" spans="15:16" x14ac:dyDescent="0.35">
      <c r="O5801">
        <v>293342</v>
      </c>
      <c r="P5801" s="10">
        <f>SUMIF(TransactionData!$A$2:$A$7396,TransactionAnalysis!O5801,TransactionData!$M$2:$M$7396)</f>
        <v>5.5</v>
      </c>
    </row>
    <row r="5802" spans="15:16" x14ac:dyDescent="0.35">
      <c r="O5802">
        <v>293340</v>
      </c>
      <c r="P5802" s="10">
        <f>SUMIF(TransactionData!$A$2:$A$7396,TransactionAnalysis!O5802,TransactionData!$M$2:$M$7396)</f>
        <v>3.75</v>
      </c>
    </row>
    <row r="5803" spans="15:16" x14ac:dyDescent="0.35">
      <c r="O5803">
        <v>293339</v>
      </c>
      <c r="P5803" s="10">
        <f>SUMIF(TransactionData!$A$2:$A$7396,TransactionAnalysis!O5803,TransactionData!$M$2:$M$7396)</f>
        <v>4.25</v>
      </c>
    </row>
    <row r="5804" spans="15:16" x14ac:dyDescent="0.35">
      <c r="O5804">
        <v>293338</v>
      </c>
      <c r="P5804" s="10">
        <f>SUMIF(TransactionData!$A$2:$A$7396,TransactionAnalysis!O5804,TransactionData!$M$2:$M$7396)</f>
        <v>4.75</v>
      </c>
    </row>
    <row r="5805" spans="15:16" x14ac:dyDescent="0.35">
      <c r="O5805">
        <v>293337</v>
      </c>
      <c r="P5805" s="10">
        <f>SUMIF(TransactionData!$A$2:$A$7396,TransactionAnalysis!O5805,TransactionData!$M$2:$M$7396)</f>
        <v>7.25</v>
      </c>
    </row>
    <row r="5806" spans="15:16" x14ac:dyDescent="0.35">
      <c r="O5806">
        <v>293336</v>
      </c>
      <c r="P5806" s="10">
        <f>SUMIF(TransactionData!$A$2:$A$7396,TransactionAnalysis!O5806,TransactionData!$M$2:$M$7396)</f>
        <v>7</v>
      </c>
    </row>
    <row r="5807" spans="15:16" x14ac:dyDescent="0.35">
      <c r="O5807">
        <v>293335</v>
      </c>
      <c r="P5807" s="10">
        <f>SUMIF(TransactionData!$A$2:$A$7396,TransactionAnalysis!O5807,TransactionData!$M$2:$M$7396)</f>
        <v>5.5</v>
      </c>
    </row>
    <row r="5808" spans="15:16" x14ac:dyDescent="0.35">
      <c r="O5808">
        <v>293334</v>
      </c>
      <c r="P5808" s="10">
        <f>SUMIF(TransactionData!$A$2:$A$7396,TransactionAnalysis!O5808,TransactionData!$M$2:$M$7396)</f>
        <v>7</v>
      </c>
    </row>
    <row r="5809" spans="15:16" x14ac:dyDescent="0.35">
      <c r="O5809">
        <v>293333</v>
      </c>
      <c r="P5809" s="10">
        <f>SUMIF(TransactionData!$A$2:$A$7396,TransactionAnalysis!O5809,TransactionData!$M$2:$M$7396)</f>
        <v>9</v>
      </c>
    </row>
    <row r="5810" spans="15:16" x14ac:dyDescent="0.35">
      <c r="O5810">
        <v>293332</v>
      </c>
      <c r="P5810" s="10">
        <f>SUMIF(TransactionData!$A$2:$A$7396,TransactionAnalysis!O5810,TransactionData!$M$2:$M$7396)</f>
        <v>12.75</v>
      </c>
    </row>
    <row r="5811" spans="15:16" x14ac:dyDescent="0.35">
      <c r="O5811">
        <v>293331</v>
      </c>
      <c r="P5811" s="10">
        <f>SUMIF(TransactionData!$A$2:$A$7396,TransactionAnalysis!O5811,TransactionData!$M$2:$M$7396)</f>
        <v>3.5</v>
      </c>
    </row>
    <row r="5812" spans="15:16" x14ac:dyDescent="0.35">
      <c r="O5812">
        <v>293330</v>
      </c>
      <c r="P5812" s="10">
        <f>SUMIF(TransactionData!$A$2:$A$7396,TransactionAnalysis!O5812,TransactionData!$M$2:$M$7396)</f>
        <v>4.75</v>
      </c>
    </row>
    <row r="5813" spans="15:16" x14ac:dyDescent="0.35">
      <c r="O5813">
        <v>293329</v>
      </c>
      <c r="P5813" s="10">
        <f>SUMIF(TransactionData!$A$2:$A$7396,TransactionAnalysis!O5813,TransactionData!$M$2:$M$7396)</f>
        <v>7</v>
      </c>
    </row>
    <row r="5814" spans="15:16" x14ac:dyDescent="0.35">
      <c r="O5814">
        <v>293327</v>
      </c>
      <c r="P5814" s="10">
        <f>SUMIF(TransactionData!$A$2:$A$7396,TransactionAnalysis!O5814,TransactionData!$M$2:$M$7396)</f>
        <v>15.75</v>
      </c>
    </row>
    <row r="5815" spans="15:16" x14ac:dyDescent="0.35">
      <c r="O5815">
        <v>293326</v>
      </c>
      <c r="P5815" s="10">
        <f>SUMIF(TransactionData!$A$2:$A$7396,TransactionAnalysis!O5815,TransactionData!$M$2:$M$7396)</f>
        <v>4.75</v>
      </c>
    </row>
    <row r="5816" spans="15:16" x14ac:dyDescent="0.35">
      <c r="O5816">
        <v>293325</v>
      </c>
      <c r="P5816" s="10">
        <f>SUMIF(TransactionData!$A$2:$A$7396,TransactionAnalysis!O5816,TransactionData!$M$2:$M$7396)</f>
        <v>3.5</v>
      </c>
    </row>
    <row r="5817" spans="15:16" x14ac:dyDescent="0.35">
      <c r="O5817">
        <v>293324</v>
      </c>
      <c r="P5817" s="10">
        <f>SUMIF(TransactionData!$A$2:$A$7396,TransactionAnalysis!O5817,TransactionData!$M$2:$M$7396)</f>
        <v>11.75</v>
      </c>
    </row>
    <row r="5818" spans="15:16" x14ac:dyDescent="0.35">
      <c r="O5818">
        <v>293323</v>
      </c>
      <c r="P5818" s="10">
        <f>SUMIF(TransactionData!$A$2:$A$7396,TransactionAnalysis!O5818,TransactionData!$M$2:$M$7396)</f>
        <v>3.5</v>
      </c>
    </row>
    <row r="5819" spans="15:16" x14ac:dyDescent="0.35">
      <c r="O5819">
        <v>293322</v>
      </c>
      <c r="P5819" s="10">
        <f>SUMIF(TransactionData!$A$2:$A$7396,TransactionAnalysis!O5819,TransactionData!$M$2:$M$7396)</f>
        <v>4.75</v>
      </c>
    </row>
    <row r="5820" spans="15:16" x14ac:dyDescent="0.35">
      <c r="O5820">
        <v>293320</v>
      </c>
      <c r="P5820" s="10">
        <f>SUMIF(TransactionData!$A$2:$A$7396,TransactionAnalysis!O5820,TransactionData!$M$2:$M$7396)</f>
        <v>3.5</v>
      </c>
    </row>
    <row r="5821" spans="15:16" x14ac:dyDescent="0.35">
      <c r="O5821">
        <v>293319</v>
      </c>
      <c r="P5821" s="10">
        <f>SUMIF(TransactionData!$A$2:$A$7396,TransactionAnalysis!O5821,TransactionData!$M$2:$M$7396)</f>
        <v>4.75</v>
      </c>
    </row>
    <row r="5822" spans="15:16" x14ac:dyDescent="0.35">
      <c r="O5822">
        <v>293315</v>
      </c>
      <c r="P5822" s="10">
        <f>SUMIF(TransactionData!$A$2:$A$7396,TransactionAnalysis!O5822,TransactionData!$M$2:$M$7396)</f>
        <v>9</v>
      </c>
    </row>
    <row r="5823" spans="15:16" x14ac:dyDescent="0.35">
      <c r="O5823">
        <v>293312</v>
      </c>
      <c r="P5823" s="10">
        <f>SUMIF(TransactionData!$A$2:$A$7396,TransactionAnalysis!O5823,TransactionData!$M$2:$M$7396)</f>
        <v>5.5</v>
      </c>
    </row>
    <row r="5824" spans="15:16" x14ac:dyDescent="0.35">
      <c r="O5824">
        <v>293311</v>
      </c>
      <c r="P5824" s="10">
        <f>SUMIF(TransactionData!$A$2:$A$7396,TransactionAnalysis!O5824,TransactionData!$M$2:$M$7396)</f>
        <v>2.5</v>
      </c>
    </row>
    <row r="5825" spans="15:16" x14ac:dyDescent="0.35">
      <c r="O5825">
        <v>293310</v>
      </c>
      <c r="P5825" s="10">
        <f>SUMIF(TransactionData!$A$2:$A$7396,TransactionAnalysis!O5825,TransactionData!$M$2:$M$7396)</f>
        <v>4.75</v>
      </c>
    </row>
    <row r="5826" spans="15:16" x14ac:dyDescent="0.35">
      <c r="O5826">
        <v>293309</v>
      </c>
      <c r="P5826" s="10">
        <f>SUMIF(TransactionData!$A$2:$A$7396,TransactionAnalysis!O5826,TransactionData!$M$2:$M$7396)</f>
        <v>3.5</v>
      </c>
    </row>
    <row r="5827" spans="15:16" x14ac:dyDescent="0.35">
      <c r="O5827">
        <v>293308</v>
      </c>
      <c r="P5827" s="10">
        <f>SUMIF(TransactionData!$A$2:$A$7396,TransactionAnalysis!O5827,TransactionData!$M$2:$M$7396)</f>
        <v>3.5</v>
      </c>
    </row>
    <row r="5828" spans="15:16" x14ac:dyDescent="0.35">
      <c r="O5828">
        <v>293307</v>
      </c>
      <c r="P5828" s="10">
        <f>SUMIF(TransactionData!$A$2:$A$7396,TransactionAnalysis!O5828,TransactionData!$M$2:$M$7396)</f>
        <v>3.5</v>
      </c>
    </row>
    <row r="5829" spans="15:16" x14ac:dyDescent="0.35">
      <c r="O5829">
        <v>293305</v>
      </c>
      <c r="P5829" s="10">
        <f>SUMIF(TransactionData!$A$2:$A$7396,TransactionAnalysis!O5829,TransactionData!$M$2:$M$7396)</f>
        <v>5.5</v>
      </c>
    </row>
    <row r="5830" spans="15:16" x14ac:dyDescent="0.35">
      <c r="O5830">
        <v>293304</v>
      </c>
      <c r="P5830" s="10">
        <f>SUMIF(TransactionData!$A$2:$A$7396,TransactionAnalysis!O5830,TransactionData!$M$2:$M$7396)</f>
        <v>4.75</v>
      </c>
    </row>
    <row r="5831" spans="15:16" x14ac:dyDescent="0.35">
      <c r="O5831">
        <v>293303</v>
      </c>
      <c r="P5831" s="10">
        <f>SUMIF(TransactionData!$A$2:$A$7396,TransactionAnalysis!O5831,TransactionData!$M$2:$M$7396)</f>
        <v>4.75</v>
      </c>
    </row>
    <row r="5832" spans="15:16" x14ac:dyDescent="0.35">
      <c r="O5832">
        <v>293301</v>
      </c>
      <c r="P5832" s="10">
        <f>SUMIF(TransactionData!$A$2:$A$7396,TransactionAnalysis!O5832,TransactionData!$M$2:$M$7396)</f>
        <v>2.25</v>
      </c>
    </row>
    <row r="5833" spans="15:16" x14ac:dyDescent="0.35">
      <c r="O5833">
        <v>293300</v>
      </c>
      <c r="P5833" s="10">
        <f>SUMIF(TransactionData!$A$2:$A$7396,TransactionAnalysis!O5833,TransactionData!$M$2:$M$7396)</f>
        <v>9</v>
      </c>
    </row>
    <row r="5834" spans="15:16" x14ac:dyDescent="0.35">
      <c r="O5834">
        <v>293299</v>
      </c>
      <c r="P5834" s="10">
        <f>SUMIF(TransactionData!$A$2:$A$7396,TransactionAnalysis!O5834,TransactionData!$M$2:$M$7396)</f>
        <v>3.5</v>
      </c>
    </row>
    <row r="5835" spans="15:16" x14ac:dyDescent="0.35">
      <c r="O5835">
        <v>293298</v>
      </c>
      <c r="P5835" s="10">
        <f>SUMIF(TransactionData!$A$2:$A$7396,TransactionAnalysis!O5835,TransactionData!$M$2:$M$7396)</f>
        <v>20</v>
      </c>
    </row>
    <row r="5836" spans="15:16" x14ac:dyDescent="0.35">
      <c r="O5836">
        <v>293296</v>
      </c>
      <c r="P5836" s="10">
        <f>SUMIF(TransactionData!$A$2:$A$7396,TransactionAnalysis!O5836,TransactionData!$M$2:$M$7396)</f>
        <v>3.5</v>
      </c>
    </row>
    <row r="5837" spans="15:16" x14ac:dyDescent="0.35">
      <c r="O5837">
        <v>293294</v>
      </c>
      <c r="P5837" s="10">
        <f>SUMIF(TransactionData!$A$2:$A$7396,TransactionAnalysis!O5837,TransactionData!$M$2:$M$7396)</f>
        <v>9</v>
      </c>
    </row>
    <row r="5838" spans="15:16" x14ac:dyDescent="0.35">
      <c r="O5838">
        <v>293293</v>
      </c>
      <c r="P5838" s="10">
        <f>SUMIF(TransactionData!$A$2:$A$7396,TransactionAnalysis!O5838,TransactionData!$M$2:$M$7396)</f>
        <v>2.25</v>
      </c>
    </row>
    <row r="5839" spans="15:16" x14ac:dyDescent="0.35">
      <c r="O5839">
        <v>293291</v>
      </c>
      <c r="P5839" s="10">
        <f>SUMIF(TransactionData!$A$2:$A$7396,TransactionAnalysis!O5839,TransactionData!$M$2:$M$7396)</f>
        <v>3.5</v>
      </c>
    </row>
    <row r="5840" spans="15:16" x14ac:dyDescent="0.35">
      <c r="O5840">
        <v>293290</v>
      </c>
      <c r="P5840" s="10">
        <f>SUMIF(TransactionData!$A$2:$A$7396,TransactionAnalysis!O5840,TransactionData!$M$2:$M$7396)</f>
        <v>1.25</v>
      </c>
    </row>
    <row r="5841" spans="15:16" x14ac:dyDescent="0.35">
      <c r="O5841">
        <v>293289</v>
      </c>
      <c r="P5841" s="10">
        <f>SUMIF(TransactionData!$A$2:$A$7396,TransactionAnalysis!O5841,TransactionData!$M$2:$M$7396)</f>
        <v>7.25</v>
      </c>
    </row>
    <row r="5842" spans="15:16" x14ac:dyDescent="0.35">
      <c r="O5842">
        <v>293287</v>
      </c>
      <c r="P5842" s="10">
        <f>SUMIF(TransactionData!$A$2:$A$7396,TransactionAnalysis!O5842,TransactionData!$M$2:$M$7396)</f>
        <v>3.75</v>
      </c>
    </row>
    <row r="5843" spans="15:16" x14ac:dyDescent="0.35">
      <c r="O5843">
        <v>293286</v>
      </c>
      <c r="P5843" s="10">
        <f>SUMIF(TransactionData!$A$2:$A$7396,TransactionAnalysis!O5843,TransactionData!$M$2:$M$7396)</f>
        <v>3.5</v>
      </c>
    </row>
    <row r="5844" spans="15:16" x14ac:dyDescent="0.35">
      <c r="O5844">
        <v>293283</v>
      </c>
      <c r="P5844" s="10">
        <f>SUMIF(TransactionData!$A$2:$A$7396,TransactionAnalysis!O5844,TransactionData!$M$2:$M$7396)</f>
        <v>5.5</v>
      </c>
    </row>
    <row r="5845" spans="15:16" x14ac:dyDescent="0.35">
      <c r="O5845">
        <v>293282</v>
      </c>
      <c r="P5845" s="10">
        <f>SUMIF(TransactionData!$A$2:$A$7396,TransactionAnalysis!O5845,TransactionData!$M$2:$M$7396)</f>
        <v>3.5</v>
      </c>
    </row>
    <row r="5846" spans="15:16" x14ac:dyDescent="0.35">
      <c r="O5846">
        <v>293280</v>
      </c>
      <c r="P5846" s="10">
        <f>SUMIF(TransactionData!$A$2:$A$7396,TransactionAnalysis!O5846,TransactionData!$M$2:$M$7396)</f>
        <v>4.75</v>
      </c>
    </row>
    <row r="5847" spans="15:16" x14ac:dyDescent="0.35">
      <c r="O5847">
        <v>293279</v>
      </c>
      <c r="P5847" s="10">
        <f>SUMIF(TransactionData!$A$2:$A$7396,TransactionAnalysis!O5847,TransactionData!$M$2:$M$7396)</f>
        <v>5.5</v>
      </c>
    </row>
    <row r="5848" spans="15:16" x14ac:dyDescent="0.35">
      <c r="O5848">
        <v>293278</v>
      </c>
      <c r="P5848" s="10">
        <f>SUMIF(TransactionData!$A$2:$A$7396,TransactionAnalysis!O5848,TransactionData!$M$2:$M$7396)</f>
        <v>12.75</v>
      </c>
    </row>
    <row r="5849" spans="15:16" x14ac:dyDescent="0.35">
      <c r="O5849">
        <v>293277</v>
      </c>
      <c r="P5849" s="10">
        <f>SUMIF(TransactionData!$A$2:$A$7396,TransactionAnalysis!O5849,TransactionData!$M$2:$M$7396)</f>
        <v>5.5</v>
      </c>
    </row>
    <row r="5850" spans="15:16" x14ac:dyDescent="0.35">
      <c r="O5850">
        <v>293276</v>
      </c>
      <c r="P5850" s="10">
        <f>SUMIF(TransactionData!$A$2:$A$7396,TransactionAnalysis!O5850,TransactionData!$M$2:$M$7396)</f>
        <v>4.75</v>
      </c>
    </row>
    <row r="5851" spans="15:16" x14ac:dyDescent="0.35">
      <c r="O5851">
        <v>293275</v>
      </c>
      <c r="P5851" s="10">
        <f>SUMIF(TransactionData!$A$2:$A$7396,TransactionAnalysis!O5851,TransactionData!$M$2:$M$7396)</f>
        <v>3.5</v>
      </c>
    </row>
    <row r="5852" spans="15:16" x14ac:dyDescent="0.35">
      <c r="O5852">
        <v>293273</v>
      </c>
      <c r="P5852" s="10">
        <f>SUMIF(TransactionData!$A$2:$A$7396,TransactionAnalysis!O5852,TransactionData!$M$2:$M$7396)</f>
        <v>4.75</v>
      </c>
    </row>
    <row r="5853" spans="15:16" x14ac:dyDescent="0.35">
      <c r="O5853">
        <v>293271</v>
      </c>
      <c r="P5853" s="10">
        <f>SUMIF(TransactionData!$A$2:$A$7396,TransactionAnalysis!O5853,TransactionData!$M$2:$M$7396)</f>
        <v>5.5</v>
      </c>
    </row>
    <row r="5854" spans="15:16" x14ac:dyDescent="0.35">
      <c r="O5854">
        <v>293270</v>
      </c>
      <c r="P5854" s="10">
        <f>SUMIF(TransactionData!$A$2:$A$7396,TransactionAnalysis!O5854,TransactionData!$M$2:$M$7396)</f>
        <v>4.75</v>
      </c>
    </row>
    <row r="5855" spans="15:16" x14ac:dyDescent="0.35">
      <c r="O5855">
        <v>293269</v>
      </c>
      <c r="P5855" s="10">
        <f>SUMIF(TransactionData!$A$2:$A$7396,TransactionAnalysis!O5855,TransactionData!$M$2:$M$7396)</f>
        <v>4.25</v>
      </c>
    </row>
    <row r="5856" spans="15:16" x14ac:dyDescent="0.35">
      <c r="O5856">
        <v>293267</v>
      </c>
      <c r="P5856" s="10">
        <f>SUMIF(TransactionData!$A$2:$A$7396,TransactionAnalysis!O5856,TransactionData!$M$2:$M$7396)</f>
        <v>4.25</v>
      </c>
    </row>
    <row r="5857" spans="15:16" x14ac:dyDescent="0.35">
      <c r="O5857">
        <v>293264</v>
      </c>
      <c r="P5857" s="10">
        <f>SUMIF(TransactionData!$A$2:$A$7396,TransactionAnalysis!O5857,TransactionData!$M$2:$M$7396)</f>
        <v>3.5</v>
      </c>
    </row>
    <row r="5858" spans="15:16" x14ac:dyDescent="0.35">
      <c r="O5858">
        <v>293263</v>
      </c>
      <c r="P5858" s="10">
        <f>SUMIF(TransactionData!$A$2:$A$7396,TransactionAnalysis!O5858,TransactionData!$M$2:$M$7396)</f>
        <v>5.5</v>
      </c>
    </row>
    <row r="5859" spans="15:16" x14ac:dyDescent="0.35">
      <c r="O5859">
        <v>293262</v>
      </c>
      <c r="P5859" s="10">
        <f>SUMIF(TransactionData!$A$2:$A$7396,TransactionAnalysis!O5859,TransactionData!$M$2:$M$7396)</f>
        <v>4.75</v>
      </c>
    </row>
    <row r="5860" spans="15:16" x14ac:dyDescent="0.35">
      <c r="O5860">
        <v>293260</v>
      </c>
      <c r="P5860" s="10">
        <f>SUMIF(TransactionData!$A$2:$A$7396,TransactionAnalysis!O5860,TransactionData!$M$2:$M$7396)</f>
        <v>3</v>
      </c>
    </row>
    <row r="5861" spans="15:16" x14ac:dyDescent="0.35">
      <c r="O5861">
        <v>293259</v>
      </c>
      <c r="P5861" s="10">
        <f>SUMIF(TransactionData!$A$2:$A$7396,TransactionAnalysis!O5861,TransactionData!$M$2:$M$7396)</f>
        <v>3.75</v>
      </c>
    </row>
    <row r="5862" spans="15:16" x14ac:dyDescent="0.35">
      <c r="O5862">
        <v>293255</v>
      </c>
      <c r="P5862" s="10">
        <f>SUMIF(TransactionData!$A$2:$A$7396,TransactionAnalysis!O5862,TransactionData!$M$2:$M$7396)</f>
        <v>9</v>
      </c>
    </row>
    <row r="5863" spans="15:16" x14ac:dyDescent="0.35">
      <c r="O5863">
        <v>293254</v>
      </c>
      <c r="P5863" s="10">
        <f>SUMIF(TransactionData!$A$2:$A$7396,TransactionAnalysis!O5863,TransactionData!$M$2:$M$7396)</f>
        <v>5</v>
      </c>
    </row>
    <row r="5864" spans="15:16" x14ac:dyDescent="0.35">
      <c r="O5864">
        <v>293253</v>
      </c>
      <c r="P5864" s="10">
        <f>SUMIF(TransactionData!$A$2:$A$7396,TransactionAnalysis!O5864,TransactionData!$M$2:$M$7396)</f>
        <v>5</v>
      </c>
    </row>
    <row r="5865" spans="15:16" x14ac:dyDescent="0.35">
      <c r="O5865">
        <v>293252</v>
      </c>
      <c r="P5865" s="10">
        <f>SUMIF(TransactionData!$A$2:$A$7396,TransactionAnalysis!O5865,TransactionData!$M$2:$M$7396)</f>
        <v>5</v>
      </c>
    </row>
    <row r="5866" spans="15:16" x14ac:dyDescent="0.35">
      <c r="O5866">
        <v>293251</v>
      </c>
      <c r="P5866" s="10">
        <f>SUMIF(TransactionData!$A$2:$A$7396,TransactionAnalysis!O5866,TransactionData!$M$2:$M$7396)</f>
        <v>5</v>
      </c>
    </row>
    <row r="5867" spans="15:16" x14ac:dyDescent="0.35">
      <c r="O5867">
        <v>293250</v>
      </c>
      <c r="P5867" s="10">
        <f>SUMIF(TransactionData!$A$2:$A$7396,TransactionAnalysis!O5867,TransactionData!$M$2:$M$7396)</f>
        <v>5.75</v>
      </c>
    </row>
    <row r="5868" spans="15:16" x14ac:dyDescent="0.35">
      <c r="O5868">
        <v>293249</v>
      </c>
      <c r="P5868" s="10">
        <f>SUMIF(TransactionData!$A$2:$A$7396,TransactionAnalysis!O5868,TransactionData!$M$2:$M$7396)</f>
        <v>5</v>
      </c>
    </row>
    <row r="5869" spans="15:16" x14ac:dyDescent="0.35">
      <c r="O5869">
        <v>293248</v>
      </c>
      <c r="P5869" s="10">
        <f>SUMIF(TransactionData!$A$2:$A$7396,TransactionAnalysis!O5869,TransactionData!$M$2:$M$7396)</f>
        <v>2.75</v>
      </c>
    </row>
    <row r="5870" spans="15:16" x14ac:dyDescent="0.35">
      <c r="O5870">
        <v>293247</v>
      </c>
      <c r="P5870" s="10">
        <f>SUMIF(TransactionData!$A$2:$A$7396,TransactionAnalysis!O5870,TransactionData!$M$2:$M$7396)</f>
        <v>6.5</v>
      </c>
    </row>
    <row r="5871" spans="15:16" x14ac:dyDescent="0.35">
      <c r="O5871">
        <v>293246</v>
      </c>
      <c r="P5871" s="10">
        <f>SUMIF(TransactionData!$A$2:$A$7396,TransactionAnalysis!O5871,TransactionData!$M$2:$M$7396)</f>
        <v>3.25</v>
      </c>
    </row>
    <row r="5872" spans="15:16" x14ac:dyDescent="0.35">
      <c r="O5872">
        <v>293245</v>
      </c>
      <c r="P5872" s="10">
        <f>SUMIF(TransactionData!$A$2:$A$7396,TransactionAnalysis!O5872,TransactionData!$M$2:$M$7396)</f>
        <v>5.5</v>
      </c>
    </row>
    <row r="5873" spans="15:16" x14ac:dyDescent="0.35">
      <c r="O5873">
        <v>293244</v>
      </c>
      <c r="P5873" s="10">
        <f>SUMIF(TransactionData!$A$2:$A$7396,TransactionAnalysis!O5873,TransactionData!$M$2:$M$7396)</f>
        <v>6</v>
      </c>
    </row>
    <row r="5874" spans="15:16" x14ac:dyDescent="0.35">
      <c r="O5874">
        <v>293243</v>
      </c>
      <c r="P5874" s="10">
        <f>SUMIF(TransactionData!$A$2:$A$7396,TransactionAnalysis!O5874,TransactionData!$M$2:$M$7396)</f>
        <v>3.75</v>
      </c>
    </row>
    <row r="5875" spans="15:16" x14ac:dyDescent="0.35">
      <c r="O5875">
        <v>293242</v>
      </c>
      <c r="P5875" s="10">
        <f>SUMIF(TransactionData!$A$2:$A$7396,TransactionAnalysis!O5875,TransactionData!$M$2:$M$7396)</f>
        <v>2.75</v>
      </c>
    </row>
    <row r="5876" spans="15:16" x14ac:dyDescent="0.35">
      <c r="O5876">
        <v>293241</v>
      </c>
      <c r="P5876" s="10">
        <f>SUMIF(TransactionData!$A$2:$A$7396,TransactionAnalysis!O5876,TransactionData!$M$2:$M$7396)</f>
        <v>3.5</v>
      </c>
    </row>
    <row r="5877" spans="15:16" x14ac:dyDescent="0.35">
      <c r="O5877">
        <v>293240</v>
      </c>
      <c r="P5877" s="10">
        <f>SUMIF(TransactionData!$A$2:$A$7396,TransactionAnalysis!O5877,TransactionData!$M$2:$M$7396)</f>
        <v>2.75</v>
      </c>
    </row>
    <row r="5878" spans="15:16" x14ac:dyDescent="0.35">
      <c r="O5878">
        <v>293239</v>
      </c>
      <c r="P5878" s="10">
        <f>SUMIF(TransactionData!$A$2:$A$7396,TransactionAnalysis!O5878,TransactionData!$M$2:$M$7396)</f>
        <v>2.75</v>
      </c>
    </row>
    <row r="5879" spans="15:16" x14ac:dyDescent="0.35">
      <c r="O5879">
        <v>293238</v>
      </c>
      <c r="P5879" s="10">
        <f>SUMIF(TransactionData!$A$2:$A$7396,TransactionAnalysis!O5879,TransactionData!$M$2:$M$7396)</f>
        <v>3</v>
      </c>
    </row>
    <row r="5880" spans="15:16" x14ac:dyDescent="0.35">
      <c r="O5880">
        <v>293237</v>
      </c>
      <c r="P5880" s="10">
        <f>SUMIF(TransactionData!$A$2:$A$7396,TransactionAnalysis!O5880,TransactionData!$M$2:$M$7396)</f>
        <v>5.75</v>
      </c>
    </row>
    <row r="5881" spans="15:16" x14ac:dyDescent="0.35">
      <c r="O5881">
        <v>293236</v>
      </c>
      <c r="P5881" s="10">
        <f>SUMIF(TransactionData!$A$2:$A$7396,TransactionAnalysis!O5881,TransactionData!$M$2:$M$7396)</f>
        <v>8.5</v>
      </c>
    </row>
    <row r="5882" spans="15:16" x14ac:dyDescent="0.35">
      <c r="O5882">
        <v>293235</v>
      </c>
      <c r="P5882" s="10">
        <f>SUMIF(TransactionData!$A$2:$A$7396,TransactionAnalysis!O5882,TransactionData!$M$2:$M$7396)</f>
        <v>2.75</v>
      </c>
    </row>
    <row r="5883" spans="15:16" x14ac:dyDescent="0.35">
      <c r="O5883">
        <v>293234</v>
      </c>
      <c r="P5883" s="10">
        <f>SUMIF(TransactionData!$A$2:$A$7396,TransactionAnalysis!O5883,TransactionData!$M$2:$M$7396)</f>
        <v>2.75</v>
      </c>
    </row>
    <row r="5884" spans="15:16" x14ac:dyDescent="0.35">
      <c r="O5884">
        <v>293233</v>
      </c>
      <c r="P5884" s="10">
        <f>SUMIF(TransactionData!$A$2:$A$7396,TransactionAnalysis!O5884,TransactionData!$M$2:$M$7396)</f>
        <v>5.75</v>
      </c>
    </row>
    <row r="5885" spans="15:16" x14ac:dyDescent="0.35">
      <c r="O5885">
        <v>293232</v>
      </c>
      <c r="P5885" s="10">
        <f>SUMIF(TransactionData!$A$2:$A$7396,TransactionAnalysis!O5885,TransactionData!$M$2:$M$7396)</f>
        <v>5.75</v>
      </c>
    </row>
    <row r="5886" spans="15:16" x14ac:dyDescent="0.35">
      <c r="O5886">
        <v>293231</v>
      </c>
      <c r="P5886" s="10">
        <f>SUMIF(TransactionData!$A$2:$A$7396,TransactionAnalysis!O5886,TransactionData!$M$2:$M$7396)</f>
        <v>2.75</v>
      </c>
    </row>
    <row r="5887" spans="15:16" x14ac:dyDescent="0.35">
      <c r="O5887">
        <v>293230</v>
      </c>
      <c r="P5887" s="10">
        <f>SUMIF(TransactionData!$A$2:$A$7396,TransactionAnalysis!O5887,TransactionData!$M$2:$M$7396)</f>
        <v>3.75</v>
      </c>
    </row>
    <row r="5888" spans="15:16" x14ac:dyDescent="0.35">
      <c r="O5888">
        <v>293229</v>
      </c>
      <c r="P5888" s="10">
        <f>SUMIF(TransactionData!$A$2:$A$7396,TransactionAnalysis!O5888,TransactionData!$M$2:$M$7396)</f>
        <v>9.5</v>
      </c>
    </row>
    <row r="5889" spans="15:16" x14ac:dyDescent="0.35">
      <c r="O5889">
        <v>293228</v>
      </c>
      <c r="P5889" s="10">
        <f>SUMIF(TransactionData!$A$2:$A$7396,TransactionAnalysis!O5889,TransactionData!$M$2:$M$7396)</f>
        <v>3.75</v>
      </c>
    </row>
    <row r="5890" spans="15:16" x14ac:dyDescent="0.35">
      <c r="O5890">
        <v>293227</v>
      </c>
      <c r="P5890" s="10">
        <f>SUMIF(TransactionData!$A$2:$A$7396,TransactionAnalysis!O5890,TransactionData!$M$2:$M$7396)</f>
        <v>3.75</v>
      </c>
    </row>
    <row r="5891" spans="15:16" x14ac:dyDescent="0.35">
      <c r="O5891">
        <v>293226</v>
      </c>
      <c r="P5891" s="10">
        <f>SUMIF(TransactionData!$A$2:$A$7396,TransactionAnalysis!O5891,TransactionData!$M$2:$M$7396)</f>
        <v>2.75</v>
      </c>
    </row>
    <row r="5892" spans="15:16" x14ac:dyDescent="0.35">
      <c r="O5892">
        <v>293225</v>
      </c>
      <c r="P5892" s="10">
        <f>SUMIF(TransactionData!$A$2:$A$7396,TransactionAnalysis!O5892,TransactionData!$M$2:$M$7396)</f>
        <v>11.5</v>
      </c>
    </row>
    <row r="5893" spans="15:16" x14ac:dyDescent="0.35">
      <c r="O5893">
        <v>293224</v>
      </c>
      <c r="P5893" s="10">
        <f>SUMIF(TransactionData!$A$2:$A$7396,TransactionAnalysis!O5893,TransactionData!$M$2:$M$7396)</f>
        <v>3.75</v>
      </c>
    </row>
    <row r="5894" spans="15:16" x14ac:dyDescent="0.35">
      <c r="O5894">
        <v>293223</v>
      </c>
      <c r="P5894" s="10">
        <f>SUMIF(TransactionData!$A$2:$A$7396,TransactionAnalysis!O5894,TransactionData!$M$2:$M$7396)</f>
        <v>5.75</v>
      </c>
    </row>
    <row r="5895" spans="15:16" x14ac:dyDescent="0.35">
      <c r="O5895">
        <v>293222</v>
      </c>
      <c r="P5895" s="10">
        <f>SUMIF(TransactionData!$A$2:$A$7396,TransactionAnalysis!O5895,TransactionData!$M$2:$M$7396)</f>
        <v>3.75</v>
      </c>
    </row>
    <row r="5896" spans="15:16" x14ac:dyDescent="0.35">
      <c r="O5896">
        <v>293221</v>
      </c>
      <c r="P5896" s="10">
        <f>SUMIF(TransactionData!$A$2:$A$7396,TransactionAnalysis!O5896,TransactionData!$M$2:$M$7396)</f>
        <v>5.75</v>
      </c>
    </row>
    <row r="5897" spans="15:16" x14ac:dyDescent="0.35">
      <c r="O5897">
        <v>293220</v>
      </c>
      <c r="P5897" s="10">
        <f>SUMIF(TransactionData!$A$2:$A$7396,TransactionAnalysis!O5897,TransactionData!$M$2:$M$7396)</f>
        <v>14.5</v>
      </c>
    </row>
    <row r="5898" spans="15:16" x14ac:dyDescent="0.35">
      <c r="O5898">
        <v>293219</v>
      </c>
      <c r="P5898" s="10">
        <f>SUMIF(TransactionData!$A$2:$A$7396,TransactionAnalysis!O5898,TransactionData!$M$2:$M$7396)</f>
        <v>2.75</v>
      </c>
    </row>
    <row r="5899" spans="15:16" x14ac:dyDescent="0.35">
      <c r="O5899">
        <v>293218</v>
      </c>
      <c r="P5899" s="10">
        <f>SUMIF(TransactionData!$A$2:$A$7396,TransactionAnalysis!O5899,TransactionData!$M$2:$M$7396)</f>
        <v>5.75</v>
      </c>
    </row>
    <row r="5900" spans="15:16" x14ac:dyDescent="0.35">
      <c r="O5900">
        <v>293217</v>
      </c>
      <c r="P5900" s="10">
        <f>SUMIF(TransactionData!$A$2:$A$7396,TransactionAnalysis!O5900,TransactionData!$M$2:$M$7396)</f>
        <v>5.75</v>
      </c>
    </row>
    <row r="5901" spans="15:16" x14ac:dyDescent="0.35">
      <c r="O5901">
        <v>293216</v>
      </c>
      <c r="P5901" s="10">
        <f>SUMIF(TransactionData!$A$2:$A$7396,TransactionAnalysis!O5901,TransactionData!$M$2:$M$7396)</f>
        <v>5.75</v>
      </c>
    </row>
    <row r="5902" spans="15:16" x14ac:dyDescent="0.35">
      <c r="O5902">
        <v>293215</v>
      </c>
      <c r="P5902" s="10">
        <f>SUMIF(TransactionData!$A$2:$A$7396,TransactionAnalysis!O5902,TransactionData!$M$2:$M$7396)</f>
        <v>10.5</v>
      </c>
    </row>
    <row r="5903" spans="15:16" x14ac:dyDescent="0.35">
      <c r="O5903">
        <v>293214</v>
      </c>
      <c r="P5903" s="10">
        <f>SUMIF(TransactionData!$A$2:$A$7396,TransactionAnalysis!O5903,TransactionData!$M$2:$M$7396)</f>
        <v>5.75</v>
      </c>
    </row>
    <row r="5904" spans="15:16" x14ac:dyDescent="0.35">
      <c r="P5904" s="10"/>
    </row>
    <row r="5905" spans="16:16" x14ac:dyDescent="0.35">
      <c r="P5905" s="10"/>
    </row>
    <row r="5906" spans="16:16" x14ac:dyDescent="0.35">
      <c r="P5906" s="10"/>
    </row>
    <row r="5907" spans="16:16" x14ac:dyDescent="0.35">
      <c r="P5907" s="10"/>
    </row>
    <row r="5908" spans="16:16" x14ac:dyDescent="0.35">
      <c r="P5908" s="10"/>
    </row>
    <row r="5909" spans="16:16" x14ac:dyDescent="0.35">
      <c r="P5909" s="10"/>
    </row>
    <row r="5910" spans="16:16" x14ac:dyDescent="0.35">
      <c r="P5910" s="10"/>
    </row>
    <row r="5911" spans="16:16" x14ac:dyDescent="0.35">
      <c r="P5911" s="10"/>
    </row>
    <row r="5912" spans="16:16" x14ac:dyDescent="0.35">
      <c r="P5912" s="10"/>
    </row>
    <row r="5913" spans="16:16" x14ac:dyDescent="0.35">
      <c r="P5913" s="10"/>
    </row>
    <row r="5914" spans="16:16" x14ac:dyDescent="0.35">
      <c r="P5914" s="10"/>
    </row>
    <row r="5915" spans="16:16" x14ac:dyDescent="0.35">
      <c r="P5915" s="10"/>
    </row>
    <row r="5916" spans="16:16" x14ac:dyDescent="0.35">
      <c r="P5916" s="10"/>
    </row>
    <row r="5917" spans="16:16" x14ac:dyDescent="0.35">
      <c r="P5917" s="10"/>
    </row>
    <row r="5918" spans="16:16" x14ac:dyDescent="0.35">
      <c r="P5918" s="10"/>
    </row>
    <row r="5919" spans="16:16" x14ac:dyDescent="0.35">
      <c r="P5919" s="10"/>
    </row>
    <row r="5920" spans="16:16" x14ac:dyDescent="0.35">
      <c r="P5920" s="10"/>
    </row>
    <row r="5921" spans="16:16" x14ac:dyDescent="0.35">
      <c r="P5921" s="10"/>
    </row>
    <row r="5922" spans="16:16" x14ac:dyDescent="0.35">
      <c r="P5922" s="10"/>
    </row>
    <row r="5923" spans="16:16" x14ac:dyDescent="0.35">
      <c r="P5923" s="10"/>
    </row>
    <row r="5924" spans="16:16" x14ac:dyDescent="0.35">
      <c r="P5924" s="10"/>
    </row>
    <row r="5925" spans="16:16" x14ac:dyDescent="0.35">
      <c r="P5925" s="10"/>
    </row>
    <row r="5926" spans="16:16" x14ac:dyDescent="0.35">
      <c r="P5926" s="10"/>
    </row>
    <row r="5927" spans="16:16" x14ac:dyDescent="0.35">
      <c r="P5927" s="10"/>
    </row>
    <row r="5928" spans="16:16" x14ac:dyDescent="0.35">
      <c r="P5928" s="10"/>
    </row>
    <row r="5929" spans="16:16" x14ac:dyDescent="0.35">
      <c r="P5929" s="10"/>
    </row>
    <row r="5930" spans="16:16" x14ac:dyDescent="0.35">
      <c r="P5930" s="10"/>
    </row>
    <row r="5931" spans="16:16" x14ac:dyDescent="0.35">
      <c r="P5931" s="10"/>
    </row>
    <row r="5932" spans="16:16" x14ac:dyDescent="0.35">
      <c r="P5932" s="10"/>
    </row>
    <row r="5933" spans="16:16" x14ac:dyDescent="0.35">
      <c r="P5933" s="10"/>
    </row>
    <row r="5934" spans="16:16" x14ac:dyDescent="0.35">
      <c r="P5934" s="10"/>
    </row>
    <row r="5935" spans="16:16" x14ac:dyDescent="0.35">
      <c r="P5935" s="10"/>
    </row>
    <row r="5936" spans="16:16" x14ac:dyDescent="0.35">
      <c r="P5936" s="10"/>
    </row>
    <row r="5937" spans="16:16" x14ac:dyDescent="0.35">
      <c r="P5937" s="10"/>
    </row>
    <row r="5938" spans="16:16" x14ac:dyDescent="0.35">
      <c r="P5938" s="10"/>
    </row>
    <row r="5939" spans="16:16" x14ac:dyDescent="0.35">
      <c r="P5939" s="10"/>
    </row>
    <row r="5940" spans="16:16" x14ac:dyDescent="0.35">
      <c r="P5940" s="10"/>
    </row>
    <row r="5941" spans="16:16" x14ac:dyDescent="0.35">
      <c r="P5941" s="10"/>
    </row>
    <row r="5942" spans="16:16" x14ac:dyDescent="0.35">
      <c r="P5942" s="10"/>
    </row>
    <row r="5943" spans="16:16" x14ac:dyDescent="0.35">
      <c r="P5943" s="10"/>
    </row>
    <row r="5944" spans="16:16" x14ac:dyDescent="0.35">
      <c r="P5944" s="10"/>
    </row>
    <row r="5945" spans="16:16" x14ac:dyDescent="0.35">
      <c r="P5945" s="10"/>
    </row>
    <row r="5946" spans="16:16" x14ac:dyDescent="0.35">
      <c r="P5946" s="10"/>
    </row>
    <row r="5947" spans="16:16" x14ac:dyDescent="0.35">
      <c r="P5947" s="10"/>
    </row>
    <row r="5948" spans="16:16" x14ac:dyDescent="0.35">
      <c r="P5948" s="10"/>
    </row>
    <row r="5949" spans="16:16" x14ac:dyDescent="0.35">
      <c r="P5949" s="10"/>
    </row>
    <row r="5950" spans="16:16" x14ac:dyDescent="0.35">
      <c r="P5950" s="10"/>
    </row>
    <row r="5951" spans="16:16" x14ac:dyDescent="0.35">
      <c r="P5951" s="10"/>
    </row>
    <row r="5952" spans="16:16" x14ac:dyDescent="0.35">
      <c r="P5952" s="10"/>
    </row>
    <row r="5953" spans="16:16" x14ac:dyDescent="0.35">
      <c r="P5953" s="10"/>
    </row>
    <row r="5954" spans="16:16" x14ac:dyDescent="0.35">
      <c r="P5954" s="10"/>
    </row>
    <row r="5955" spans="16:16" x14ac:dyDescent="0.35">
      <c r="P5955" s="10"/>
    </row>
    <row r="5956" spans="16:16" x14ac:dyDescent="0.35">
      <c r="P5956" s="10"/>
    </row>
    <row r="5957" spans="16:16" x14ac:dyDescent="0.35">
      <c r="P5957" s="10"/>
    </row>
    <row r="5958" spans="16:16" x14ac:dyDescent="0.35">
      <c r="P5958" s="10"/>
    </row>
    <row r="5959" spans="16:16" x14ac:dyDescent="0.35">
      <c r="P5959" s="10"/>
    </row>
    <row r="5960" spans="16:16" x14ac:dyDescent="0.35">
      <c r="P5960" s="10"/>
    </row>
    <row r="5961" spans="16:16" x14ac:dyDescent="0.35">
      <c r="P5961" s="10"/>
    </row>
    <row r="5962" spans="16:16" x14ac:dyDescent="0.35">
      <c r="P5962" s="10"/>
    </row>
    <row r="5963" spans="16:16" x14ac:dyDescent="0.35">
      <c r="P5963" s="10"/>
    </row>
    <row r="5964" spans="16:16" x14ac:dyDescent="0.35">
      <c r="P5964" s="10"/>
    </row>
    <row r="5965" spans="16:16" x14ac:dyDescent="0.35">
      <c r="P5965" s="10"/>
    </row>
    <row r="5966" spans="16:16" x14ac:dyDescent="0.35">
      <c r="P5966" s="10"/>
    </row>
    <row r="5967" spans="16:16" x14ac:dyDescent="0.35">
      <c r="P5967" s="10"/>
    </row>
    <row r="5968" spans="16:16" x14ac:dyDescent="0.35">
      <c r="P5968" s="10"/>
    </row>
    <row r="5969" spans="16:16" x14ac:dyDescent="0.35">
      <c r="P5969" s="10"/>
    </row>
    <row r="5970" spans="16:16" x14ac:dyDescent="0.35">
      <c r="P5970" s="10"/>
    </row>
    <row r="5971" spans="16:16" x14ac:dyDescent="0.35">
      <c r="P5971" s="10"/>
    </row>
    <row r="5972" spans="16:16" x14ac:dyDescent="0.35">
      <c r="P5972" s="10"/>
    </row>
    <row r="5973" spans="16:16" x14ac:dyDescent="0.35">
      <c r="P5973" s="10"/>
    </row>
    <row r="5974" spans="16:16" x14ac:dyDescent="0.35">
      <c r="P5974" s="10"/>
    </row>
    <row r="5975" spans="16:16" x14ac:dyDescent="0.35">
      <c r="P5975" s="10"/>
    </row>
    <row r="5976" spans="16:16" x14ac:dyDescent="0.35">
      <c r="P5976" s="10"/>
    </row>
    <row r="5977" spans="16:16" x14ac:dyDescent="0.35">
      <c r="P5977" s="10"/>
    </row>
    <row r="5978" spans="16:16" x14ac:dyDescent="0.35">
      <c r="P5978" s="10"/>
    </row>
    <row r="5979" spans="16:16" x14ac:dyDescent="0.35">
      <c r="P5979" s="10"/>
    </row>
    <row r="5980" spans="16:16" x14ac:dyDescent="0.35">
      <c r="P5980" s="10"/>
    </row>
    <row r="5981" spans="16:16" x14ac:dyDescent="0.35">
      <c r="P5981" s="10"/>
    </row>
    <row r="5982" spans="16:16" x14ac:dyDescent="0.35">
      <c r="P5982" s="10"/>
    </row>
    <row r="5983" spans="16:16" x14ac:dyDescent="0.35">
      <c r="P5983" s="10"/>
    </row>
    <row r="5984" spans="16:16" x14ac:dyDescent="0.35">
      <c r="P5984" s="10"/>
    </row>
    <row r="5985" spans="16:16" x14ac:dyDescent="0.35">
      <c r="P5985" s="10"/>
    </row>
    <row r="5986" spans="16:16" x14ac:dyDescent="0.35">
      <c r="P5986" s="10"/>
    </row>
    <row r="5987" spans="16:16" x14ac:dyDescent="0.35">
      <c r="P5987" s="10"/>
    </row>
    <row r="5988" spans="16:16" x14ac:dyDescent="0.35">
      <c r="P5988" s="10"/>
    </row>
    <row r="5989" spans="16:16" x14ac:dyDescent="0.35">
      <c r="P5989" s="10"/>
    </row>
    <row r="5990" spans="16:16" x14ac:dyDescent="0.35">
      <c r="P5990" s="10"/>
    </row>
    <row r="5991" spans="16:16" x14ac:dyDescent="0.35">
      <c r="P5991" s="10"/>
    </row>
    <row r="5992" spans="16:16" x14ac:dyDescent="0.35">
      <c r="P5992" s="10"/>
    </row>
    <row r="5993" spans="16:16" x14ac:dyDescent="0.35">
      <c r="P5993" s="10"/>
    </row>
    <row r="5994" spans="16:16" x14ac:dyDescent="0.35">
      <c r="P5994" s="10"/>
    </row>
    <row r="5995" spans="16:16" x14ac:dyDescent="0.35">
      <c r="P5995" s="10"/>
    </row>
    <row r="5996" spans="16:16" x14ac:dyDescent="0.35">
      <c r="P5996" s="10"/>
    </row>
    <row r="5997" spans="16:16" x14ac:dyDescent="0.35">
      <c r="P5997" s="10"/>
    </row>
    <row r="5998" spans="16:16" x14ac:dyDescent="0.35">
      <c r="P5998" s="10"/>
    </row>
    <row r="5999" spans="16:16" x14ac:dyDescent="0.35">
      <c r="P5999" s="10"/>
    </row>
    <row r="6000" spans="16:16" x14ac:dyDescent="0.35">
      <c r="P6000" s="10"/>
    </row>
    <row r="6001" spans="16:16" x14ac:dyDescent="0.35">
      <c r="P6001" s="10"/>
    </row>
    <row r="6002" spans="16:16" x14ac:dyDescent="0.35">
      <c r="P6002" s="10"/>
    </row>
    <row r="6003" spans="16:16" x14ac:dyDescent="0.35">
      <c r="P6003" s="10"/>
    </row>
    <row r="6004" spans="16:16" x14ac:dyDescent="0.35">
      <c r="P6004" s="10"/>
    </row>
    <row r="6005" spans="16:16" x14ac:dyDescent="0.35">
      <c r="P6005" s="10"/>
    </row>
    <row r="6006" spans="16:16" x14ac:dyDescent="0.35">
      <c r="P6006" s="10"/>
    </row>
    <row r="6007" spans="16:16" x14ac:dyDescent="0.35">
      <c r="P6007" s="10"/>
    </row>
    <row r="6008" spans="16:16" x14ac:dyDescent="0.35">
      <c r="P6008" s="10"/>
    </row>
    <row r="6009" spans="16:16" x14ac:dyDescent="0.35">
      <c r="P6009" s="10"/>
    </row>
    <row r="6010" spans="16:16" x14ac:dyDescent="0.35">
      <c r="P6010" s="10"/>
    </row>
    <row r="6011" spans="16:16" x14ac:dyDescent="0.35">
      <c r="P6011" s="10"/>
    </row>
    <row r="6012" spans="16:16" x14ac:dyDescent="0.35">
      <c r="P6012" s="10"/>
    </row>
    <row r="6013" spans="16:16" x14ac:dyDescent="0.35">
      <c r="P6013" s="10"/>
    </row>
    <row r="6014" spans="16:16" x14ac:dyDescent="0.35">
      <c r="P6014" s="10"/>
    </row>
    <row r="6015" spans="16:16" x14ac:dyDescent="0.35">
      <c r="P6015" s="10"/>
    </row>
    <row r="6016" spans="16:16" x14ac:dyDescent="0.35">
      <c r="P6016" s="10"/>
    </row>
    <row r="6017" spans="16:16" x14ac:dyDescent="0.35">
      <c r="P6017" s="10"/>
    </row>
    <row r="6018" spans="16:16" x14ac:dyDescent="0.35">
      <c r="P6018" s="10"/>
    </row>
    <row r="6019" spans="16:16" x14ac:dyDescent="0.35">
      <c r="P6019" s="10"/>
    </row>
    <row r="6020" spans="16:16" x14ac:dyDescent="0.35">
      <c r="P6020" s="10"/>
    </row>
    <row r="6021" spans="16:16" x14ac:dyDescent="0.35">
      <c r="P6021" s="10"/>
    </row>
    <row r="6022" spans="16:16" x14ac:dyDescent="0.35">
      <c r="P6022" s="10"/>
    </row>
    <row r="6023" spans="16:16" x14ac:dyDescent="0.35">
      <c r="P6023" s="10"/>
    </row>
    <row r="6024" spans="16:16" x14ac:dyDescent="0.35">
      <c r="P6024" s="10"/>
    </row>
    <row r="6025" spans="16:16" x14ac:dyDescent="0.35">
      <c r="P6025" s="10"/>
    </row>
    <row r="6026" spans="16:16" x14ac:dyDescent="0.35">
      <c r="P6026" s="10"/>
    </row>
    <row r="6027" spans="16:16" x14ac:dyDescent="0.35">
      <c r="P6027" s="10"/>
    </row>
    <row r="6028" spans="16:16" x14ac:dyDescent="0.35">
      <c r="P6028" s="10"/>
    </row>
    <row r="6029" spans="16:16" x14ac:dyDescent="0.35">
      <c r="P6029" s="10"/>
    </row>
    <row r="6030" spans="16:16" x14ac:dyDescent="0.35">
      <c r="P6030" s="10"/>
    </row>
    <row r="6031" spans="16:16" x14ac:dyDescent="0.35">
      <c r="P6031" s="10"/>
    </row>
    <row r="6032" spans="16:16" x14ac:dyDescent="0.35">
      <c r="P6032" s="10"/>
    </row>
    <row r="6033" spans="16:16" x14ac:dyDescent="0.35">
      <c r="P6033" s="10"/>
    </row>
    <row r="6034" spans="16:16" x14ac:dyDescent="0.35">
      <c r="P6034" s="10"/>
    </row>
    <row r="6035" spans="16:16" x14ac:dyDescent="0.35">
      <c r="P6035" s="10"/>
    </row>
    <row r="6036" spans="16:16" x14ac:dyDescent="0.35">
      <c r="P6036" s="10"/>
    </row>
    <row r="6037" spans="16:16" x14ac:dyDescent="0.35">
      <c r="P6037" s="10"/>
    </row>
    <row r="6038" spans="16:16" x14ac:dyDescent="0.35">
      <c r="P6038" s="10"/>
    </row>
    <row r="6039" spans="16:16" x14ac:dyDescent="0.35">
      <c r="P6039" s="10"/>
    </row>
    <row r="6040" spans="16:16" x14ac:dyDescent="0.35">
      <c r="P6040" s="10"/>
    </row>
    <row r="6041" spans="16:16" x14ac:dyDescent="0.35">
      <c r="P6041" s="10"/>
    </row>
    <row r="6042" spans="16:16" x14ac:dyDescent="0.35">
      <c r="P6042" s="10"/>
    </row>
    <row r="6043" spans="16:16" x14ac:dyDescent="0.35">
      <c r="P6043" s="10"/>
    </row>
    <row r="6044" spans="16:16" x14ac:dyDescent="0.35">
      <c r="P6044" s="10"/>
    </row>
    <row r="6045" spans="16:16" x14ac:dyDescent="0.35">
      <c r="P6045" s="10"/>
    </row>
    <row r="6046" spans="16:16" x14ac:dyDescent="0.35">
      <c r="P6046" s="10"/>
    </row>
    <row r="6047" spans="16:16" x14ac:dyDescent="0.35">
      <c r="P6047" s="10"/>
    </row>
    <row r="6048" spans="16:16" x14ac:dyDescent="0.35">
      <c r="P6048" s="10"/>
    </row>
    <row r="6049" spans="16:16" x14ac:dyDescent="0.35">
      <c r="P6049" s="10"/>
    </row>
    <row r="6050" spans="16:16" x14ac:dyDescent="0.35">
      <c r="P6050" s="10"/>
    </row>
    <row r="6051" spans="16:16" x14ac:dyDescent="0.35">
      <c r="P6051" s="10"/>
    </row>
    <row r="6052" spans="16:16" x14ac:dyDescent="0.35">
      <c r="P6052" s="10"/>
    </row>
    <row r="6053" spans="16:16" x14ac:dyDescent="0.35">
      <c r="P6053" s="10"/>
    </row>
    <row r="6054" spans="16:16" x14ac:dyDescent="0.35">
      <c r="P6054" s="10"/>
    </row>
    <row r="6055" spans="16:16" x14ac:dyDescent="0.35">
      <c r="P6055" s="10"/>
    </row>
    <row r="6056" spans="16:16" x14ac:dyDescent="0.35">
      <c r="P6056" s="10"/>
    </row>
    <row r="6057" spans="16:16" x14ac:dyDescent="0.35">
      <c r="P6057" s="10"/>
    </row>
    <row r="6058" spans="16:16" x14ac:dyDescent="0.35">
      <c r="P6058" s="10"/>
    </row>
    <row r="6059" spans="16:16" x14ac:dyDescent="0.35">
      <c r="P6059" s="10"/>
    </row>
    <row r="6060" spans="16:16" x14ac:dyDescent="0.35">
      <c r="P6060" s="10"/>
    </row>
    <row r="6061" spans="16:16" x14ac:dyDescent="0.35">
      <c r="P6061" s="10"/>
    </row>
    <row r="6062" spans="16:16" x14ac:dyDescent="0.35">
      <c r="P6062" s="10"/>
    </row>
    <row r="6063" spans="16:16" x14ac:dyDescent="0.35">
      <c r="P6063" s="10"/>
    </row>
    <row r="6064" spans="16:16" x14ac:dyDescent="0.35">
      <c r="P6064" s="10"/>
    </row>
    <row r="6065" spans="16:16" x14ac:dyDescent="0.35">
      <c r="P6065" s="10"/>
    </row>
    <row r="6066" spans="16:16" x14ac:dyDescent="0.35">
      <c r="P6066" s="10"/>
    </row>
    <row r="6067" spans="16:16" x14ac:dyDescent="0.35">
      <c r="P6067" s="10"/>
    </row>
    <row r="6068" spans="16:16" x14ac:dyDescent="0.35">
      <c r="P6068" s="10"/>
    </row>
    <row r="6069" spans="16:16" x14ac:dyDescent="0.35">
      <c r="P6069" s="10"/>
    </row>
    <row r="6070" spans="16:16" x14ac:dyDescent="0.35">
      <c r="P6070" s="10"/>
    </row>
    <row r="6071" spans="16:16" x14ac:dyDescent="0.35">
      <c r="P6071" s="10"/>
    </row>
    <row r="6072" spans="16:16" x14ac:dyDescent="0.35">
      <c r="P6072" s="10"/>
    </row>
    <row r="6073" spans="16:16" x14ac:dyDescent="0.35">
      <c r="P6073" s="10"/>
    </row>
    <row r="6074" spans="16:16" x14ac:dyDescent="0.35">
      <c r="P6074" s="10"/>
    </row>
    <row r="6075" spans="16:16" x14ac:dyDescent="0.35">
      <c r="P6075" s="10"/>
    </row>
    <row r="6076" spans="16:16" x14ac:dyDescent="0.35">
      <c r="P6076" s="10"/>
    </row>
    <row r="6077" spans="16:16" x14ac:dyDescent="0.35">
      <c r="P6077" s="10"/>
    </row>
    <row r="6078" spans="16:16" x14ac:dyDescent="0.35">
      <c r="P6078" s="10"/>
    </row>
    <row r="6079" spans="16:16" x14ac:dyDescent="0.35">
      <c r="P6079" s="10"/>
    </row>
    <row r="6080" spans="16:16" x14ac:dyDescent="0.35">
      <c r="P6080" s="10"/>
    </row>
    <row r="6081" spans="16:16" x14ac:dyDescent="0.35">
      <c r="P6081" s="10"/>
    </row>
    <row r="6082" spans="16:16" x14ac:dyDescent="0.35">
      <c r="P6082" s="10"/>
    </row>
    <row r="6083" spans="16:16" x14ac:dyDescent="0.35">
      <c r="P6083" s="10"/>
    </row>
    <row r="6084" spans="16:16" x14ac:dyDescent="0.35">
      <c r="P6084" s="10"/>
    </row>
    <row r="6085" spans="16:16" x14ac:dyDescent="0.35">
      <c r="P6085" s="10"/>
    </row>
    <row r="6086" spans="16:16" x14ac:dyDescent="0.35">
      <c r="P6086" s="10"/>
    </row>
    <row r="6087" spans="16:16" x14ac:dyDescent="0.35">
      <c r="P6087" s="10"/>
    </row>
    <row r="6088" spans="16:16" x14ac:dyDescent="0.35">
      <c r="P6088" s="10"/>
    </row>
    <row r="6089" spans="16:16" x14ac:dyDescent="0.35">
      <c r="P6089" s="10"/>
    </row>
    <row r="6090" spans="16:16" x14ac:dyDescent="0.35">
      <c r="P6090" s="10"/>
    </row>
    <row r="6091" spans="16:16" x14ac:dyDescent="0.35">
      <c r="P6091" s="10"/>
    </row>
    <row r="6092" spans="16:16" x14ac:dyDescent="0.35">
      <c r="P6092" s="10"/>
    </row>
    <row r="6093" spans="16:16" x14ac:dyDescent="0.35">
      <c r="P6093" s="10"/>
    </row>
    <row r="6094" spans="16:16" x14ac:dyDescent="0.35">
      <c r="P6094" s="10"/>
    </row>
    <row r="6095" spans="16:16" x14ac:dyDescent="0.35">
      <c r="P6095" s="10"/>
    </row>
    <row r="6096" spans="16:16" x14ac:dyDescent="0.35">
      <c r="P6096" s="10"/>
    </row>
    <row r="6097" spans="16:16" x14ac:dyDescent="0.35">
      <c r="P6097" s="10"/>
    </row>
    <row r="6098" spans="16:16" x14ac:dyDescent="0.35">
      <c r="P6098" s="10"/>
    </row>
    <row r="6099" spans="16:16" x14ac:dyDescent="0.35">
      <c r="P6099" s="10"/>
    </row>
    <row r="6100" spans="16:16" x14ac:dyDescent="0.35">
      <c r="P6100" s="10"/>
    </row>
    <row r="6101" spans="16:16" x14ac:dyDescent="0.35">
      <c r="P6101" s="10"/>
    </row>
    <row r="6102" spans="16:16" x14ac:dyDescent="0.35">
      <c r="P6102" s="10"/>
    </row>
    <row r="6103" spans="16:16" x14ac:dyDescent="0.35">
      <c r="P6103" s="10"/>
    </row>
    <row r="6104" spans="16:16" x14ac:dyDescent="0.35">
      <c r="P6104" s="10"/>
    </row>
    <row r="6105" spans="16:16" x14ac:dyDescent="0.35">
      <c r="P6105" s="10"/>
    </row>
    <row r="6106" spans="16:16" x14ac:dyDescent="0.35">
      <c r="P6106" s="10"/>
    </row>
    <row r="6107" spans="16:16" x14ac:dyDescent="0.35">
      <c r="P6107" s="10"/>
    </row>
    <row r="6108" spans="16:16" x14ac:dyDescent="0.35">
      <c r="P6108" s="10"/>
    </row>
    <row r="6109" spans="16:16" x14ac:dyDescent="0.35">
      <c r="P6109" s="10"/>
    </row>
    <row r="6110" spans="16:16" x14ac:dyDescent="0.35">
      <c r="P6110" s="10"/>
    </row>
    <row r="6111" spans="16:16" x14ac:dyDescent="0.35">
      <c r="P6111" s="10"/>
    </row>
    <row r="6112" spans="16:16" x14ac:dyDescent="0.35">
      <c r="P6112" s="10"/>
    </row>
    <row r="6113" spans="16:16" x14ac:dyDescent="0.35">
      <c r="P6113" s="10"/>
    </row>
    <row r="6114" spans="16:16" x14ac:dyDescent="0.35">
      <c r="P6114" s="10"/>
    </row>
    <row r="6115" spans="16:16" x14ac:dyDescent="0.35">
      <c r="P6115" s="10"/>
    </row>
    <row r="6116" spans="16:16" x14ac:dyDescent="0.35">
      <c r="P6116" s="10"/>
    </row>
    <row r="6117" spans="16:16" x14ac:dyDescent="0.35">
      <c r="P6117" s="10"/>
    </row>
    <row r="6118" spans="16:16" x14ac:dyDescent="0.35">
      <c r="P6118" s="10"/>
    </row>
    <row r="6119" spans="16:16" x14ac:dyDescent="0.35">
      <c r="P6119" s="10"/>
    </row>
    <row r="6120" spans="16:16" x14ac:dyDescent="0.35">
      <c r="P6120" s="10"/>
    </row>
    <row r="6121" spans="16:16" x14ac:dyDescent="0.35">
      <c r="P6121" s="10"/>
    </row>
    <row r="6122" spans="16:16" x14ac:dyDescent="0.35">
      <c r="P6122" s="10"/>
    </row>
    <row r="6123" spans="16:16" x14ac:dyDescent="0.35">
      <c r="P6123" s="10"/>
    </row>
    <row r="6124" spans="16:16" x14ac:dyDescent="0.35">
      <c r="P6124" s="10"/>
    </row>
    <row r="6125" spans="16:16" x14ac:dyDescent="0.35">
      <c r="P6125" s="10"/>
    </row>
    <row r="6126" spans="16:16" x14ac:dyDescent="0.35">
      <c r="P6126" s="10"/>
    </row>
    <row r="6127" spans="16:16" x14ac:dyDescent="0.35">
      <c r="P6127" s="10"/>
    </row>
    <row r="6128" spans="16:16" x14ac:dyDescent="0.35">
      <c r="P6128" s="10"/>
    </row>
    <row r="6129" spans="16:16" x14ac:dyDescent="0.35">
      <c r="P6129" s="10"/>
    </row>
    <row r="6130" spans="16:16" x14ac:dyDescent="0.35">
      <c r="P6130" s="10"/>
    </row>
    <row r="6131" spans="16:16" x14ac:dyDescent="0.35">
      <c r="P6131" s="10"/>
    </row>
    <row r="6132" spans="16:16" x14ac:dyDescent="0.35">
      <c r="P6132" s="10"/>
    </row>
    <row r="6133" spans="16:16" x14ac:dyDescent="0.35">
      <c r="P6133" s="10"/>
    </row>
    <row r="6134" spans="16:16" x14ac:dyDescent="0.35">
      <c r="P6134" s="10"/>
    </row>
    <row r="6135" spans="16:16" x14ac:dyDescent="0.35">
      <c r="P6135" s="10"/>
    </row>
    <row r="6136" spans="16:16" x14ac:dyDescent="0.35">
      <c r="P6136" s="10"/>
    </row>
    <row r="6137" spans="16:16" x14ac:dyDescent="0.35">
      <c r="P6137" s="10"/>
    </row>
    <row r="6138" spans="16:16" x14ac:dyDescent="0.35">
      <c r="P6138" s="10"/>
    </row>
    <row r="6139" spans="16:16" x14ac:dyDescent="0.35">
      <c r="P6139" s="10"/>
    </row>
    <row r="6140" spans="16:16" x14ac:dyDescent="0.35">
      <c r="P6140" s="10"/>
    </row>
    <row r="6141" spans="16:16" x14ac:dyDescent="0.35">
      <c r="P6141" s="10"/>
    </row>
    <row r="6142" spans="16:16" x14ac:dyDescent="0.35">
      <c r="P6142" s="10"/>
    </row>
    <row r="6143" spans="16:16" x14ac:dyDescent="0.35">
      <c r="P6143" s="10"/>
    </row>
    <row r="6144" spans="16:16" x14ac:dyDescent="0.35">
      <c r="P6144" s="10"/>
    </row>
    <row r="6145" spans="16:16" x14ac:dyDescent="0.35">
      <c r="P6145" s="10"/>
    </row>
    <row r="6146" spans="16:16" x14ac:dyDescent="0.35">
      <c r="P6146" s="10"/>
    </row>
    <row r="6147" spans="16:16" x14ac:dyDescent="0.35">
      <c r="P6147" s="10"/>
    </row>
    <row r="6148" spans="16:16" x14ac:dyDescent="0.35">
      <c r="P6148" s="10"/>
    </row>
    <row r="6149" spans="16:16" x14ac:dyDescent="0.35">
      <c r="P6149" s="10"/>
    </row>
    <row r="6150" spans="16:16" x14ac:dyDescent="0.35">
      <c r="P6150" s="10"/>
    </row>
    <row r="6151" spans="16:16" x14ac:dyDescent="0.35">
      <c r="P6151" s="10"/>
    </row>
    <row r="6152" spans="16:16" x14ac:dyDescent="0.35">
      <c r="P6152" s="10"/>
    </row>
    <row r="6153" spans="16:16" x14ac:dyDescent="0.35">
      <c r="P6153" s="10"/>
    </row>
    <row r="6154" spans="16:16" x14ac:dyDescent="0.35">
      <c r="P6154" s="10"/>
    </row>
    <row r="6155" spans="16:16" x14ac:dyDescent="0.35">
      <c r="P6155" s="10"/>
    </row>
    <row r="6156" spans="16:16" x14ac:dyDescent="0.35">
      <c r="P6156" s="10"/>
    </row>
    <row r="6157" spans="16:16" x14ac:dyDescent="0.35">
      <c r="P6157" s="10"/>
    </row>
    <row r="6158" spans="16:16" x14ac:dyDescent="0.35">
      <c r="P6158" s="10"/>
    </row>
    <row r="6159" spans="16:16" x14ac:dyDescent="0.35">
      <c r="P6159" s="10"/>
    </row>
    <row r="6160" spans="16:16" x14ac:dyDescent="0.35">
      <c r="P6160" s="10"/>
    </row>
    <row r="6161" spans="16:16" x14ac:dyDescent="0.35">
      <c r="P6161" s="10"/>
    </row>
    <row r="6162" spans="16:16" x14ac:dyDescent="0.35">
      <c r="P6162" s="10"/>
    </row>
    <row r="6163" spans="16:16" x14ac:dyDescent="0.35">
      <c r="P6163" s="10"/>
    </row>
    <row r="6164" spans="16:16" x14ac:dyDescent="0.35">
      <c r="P6164" s="10"/>
    </row>
    <row r="6165" spans="16:16" x14ac:dyDescent="0.35">
      <c r="P6165" s="10"/>
    </row>
    <row r="6166" spans="16:16" x14ac:dyDescent="0.35">
      <c r="P6166" s="10"/>
    </row>
    <row r="6167" spans="16:16" x14ac:dyDescent="0.35">
      <c r="P6167" s="10"/>
    </row>
    <row r="6168" spans="16:16" x14ac:dyDescent="0.35">
      <c r="P6168" s="10"/>
    </row>
    <row r="6169" spans="16:16" x14ac:dyDescent="0.35">
      <c r="P6169" s="10"/>
    </row>
    <row r="6170" spans="16:16" x14ac:dyDescent="0.35">
      <c r="P6170" s="10"/>
    </row>
    <row r="6171" spans="16:16" x14ac:dyDescent="0.35">
      <c r="P6171" s="10"/>
    </row>
    <row r="6172" spans="16:16" x14ac:dyDescent="0.35">
      <c r="P6172" s="10"/>
    </row>
    <row r="6173" spans="16:16" x14ac:dyDescent="0.35">
      <c r="P6173" s="10"/>
    </row>
    <row r="6174" spans="16:16" x14ac:dyDescent="0.35">
      <c r="P6174" s="10"/>
    </row>
    <row r="6175" spans="16:16" x14ac:dyDescent="0.35">
      <c r="P6175" s="10"/>
    </row>
    <row r="6176" spans="16:16" x14ac:dyDescent="0.35">
      <c r="P6176" s="10"/>
    </row>
    <row r="6177" spans="16:16" x14ac:dyDescent="0.35">
      <c r="P6177" s="10"/>
    </row>
    <row r="6178" spans="16:16" x14ac:dyDescent="0.35">
      <c r="P6178" s="10"/>
    </row>
    <row r="6179" spans="16:16" x14ac:dyDescent="0.35">
      <c r="P6179" s="10"/>
    </row>
    <row r="6180" spans="16:16" x14ac:dyDescent="0.35">
      <c r="P6180" s="10"/>
    </row>
    <row r="6181" spans="16:16" x14ac:dyDescent="0.35">
      <c r="P6181" s="10"/>
    </row>
    <row r="6182" spans="16:16" x14ac:dyDescent="0.35">
      <c r="P6182" s="10"/>
    </row>
    <row r="6183" spans="16:16" x14ac:dyDescent="0.35">
      <c r="P6183" s="10"/>
    </row>
    <row r="6184" spans="16:16" x14ac:dyDescent="0.35">
      <c r="P6184" s="10"/>
    </row>
    <row r="6185" spans="16:16" x14ac:dyDescent="0.35">
      <c r="P6185" s="10"/>
    </row>
    <row r="6186" spans="16:16" x14ac:dyDescent="0.35">
      <c r="P6186" s="10"/>
    </row>
    <row r="6187" spans="16:16" x14ac:dyDescent="0.35">
      <c r="P6187" s="10"/>
    </row>
    <row r="6188" spans="16:16" x14ac:dyDescent="0.35">
      <c r="P6188" s="10"/>
    </row>
    <row r="6189" spans="16:16" x14ac:dyDescent="0.35">
      <c r="P6189" s="10"/>
    </row>
    <row r="6190" spans="16:16" x14ac:dyDescent="0.35">
      <c r="P6190" s="10"/>
    </row>
    <row r="6191" spans="16:16" x14ac:dyDescent="0.35">
      <c r="P6191" s="10"/>
    </row>
    <row r="6192" spans="16:16" x14ac:dyDescent="0.35">
      <c r="P6192" s="10"/>
    </row>
    <row r="6193" spans="16:16" x14ac:dyDescent="0.35">
      <c r="P6193" s="10"/>
    </row>
    <row r="6194" spans="16:16" x14ac:dyDescent="0.35">
      <c r="P6194" s="10"/>
    </row>
    <row r="6195" spans="16:16" x14ac:dyDescent="0.35">
      <c r="P6195" s="10"/>
    </row>
    <row r="6196" spans="16:16" x14ac:dyDescent="0.35">
      <c r="P6196" s="10"/>
    </row>
    <row r="6197" spans="16:16" x14ac:dyDescent="0.35">
      <c r="P6197" s="10"/>
    </row>
    <row r="6198" spans="16:16" x14ac:dyDescent="0.35">
      <c r="P6198" s="10"/>
    </row>
    <row r="6199" spans="16:16" x14ac:dyDescent="0.35">
      <c r="P6199" s="10"/>
    </row>
    <row r="6200" spans="16:16" x14ac:dyDescent="0.35">
      <c r="P6200" s="10"/>
    </row>
    <row r="6201" spans="16:16" x14ac:dyDescent="0.35">
      <c r="P6201" s="10"/>
    </row>
    <row r="6202" spans="16:16" x14ac:dyDescent="0.35">
      <c r="P6202" s="10"/>
    </row>
    <row r="6203" spans="16:16" x14ac:dyDescent="0.35">
      <c r="P6203" s="10"/>
    </row>
    <row r="6204" spans="16:16" x14ac:dyDescent="0.35">
      <c r="P6204" s="10"/>
    </row>
    <row r="6205" spans="16:16" x14ac:dyDescent="0.35">
      <c r="P6205" s="10"/>
    </row>
    <row r="6206" spans="16:16" x14ac:dyDescent="0.35">
      <c r="P6206" s="10"/>
    </row>
    <row r="6207" spans="16:16" x14ac:dyDescent="0.35">
      <c r="P6207" s="10"/>
    </row>
    <row r="6208" spans="16:16" x14ac:dyDescent="0.35">
      <c r="P6208" s="10"/>
    </row>
    <row r="6209" spans="16:16" x14ac:dyDescent="0.35">
      <c r="P6209" s="10"/>
    </row>
    <row r="6210" spans="16:16" x14ac:dyDescent="0.35">
      <c r="P6210" s="10"/>
    </row>
    <row r="6211" spans="16:16" x14ac:dyDescent="0.35">
      <c r="P6211" s="10"/>
    </row>
    <row r="6212" spans="16:16" x14ac:dyDescent="0.35">
      <c r="P6212" s="10"/>
    </row>
    <row r="6213" spans="16:16" x14ac:dyDescent="0.35">
      <c r="P6213" s="10"/>
    </row>
    <row r="6214" spans="16:16" x14ac:dyDescent="0.35">
      <c r="P6214" s="10"/>
    </row>
    <row r="6215" spans="16:16" x14ac:dyDescent="0.35">
      <c r="P6215" s="10"/>
    </row>
    <row r="6216" spans="16:16" x14ac:dyDescent="0.35">
      <c r="P6216" s="10"/>
    </row>
    <row r="6217" spans="16:16" x14ac:dyDescent="0.35">
      <c r="P6217" s="10"/>
    </row>
    <row r="6218" spans="16:16" x14ac:dyDescent="0.35">
      <c r="P6218" s="10"/>
    </row>
    <row r="6219" spans="16:16" x14ac:dyDescent="0.35">
      <c r="P6219" s="10"/>
    </row>
    <row r="6220" spans="16:16" x14ac:dyDescent="0.35">
      <c r="P6220" s="10"/>
    </row>
    <row r="6221" spans="16:16" x14ac:dyDescent="0.35">
      <c r="P6221" s="10"/>
    </row>
    <row r="6222" spans="16:16" x14ac:dyDescent="0.35">
      <c r="P6222" s="10"/>
    </row>
    <row r="6223" spans="16:16" x14ac:dyDescent="0.35">
      <c r="P6223" s="10"/>
    </row>
    <row r="6224" spans="16:16" x14ac:dyDescent="0.35">
      <c r="P6224" s="10"/>
    </row>
    <row r="6225" spans="16:16" x14ac:dyDescent="0.35">
      <c r="P6225" s="10"/>
    </row>
    <row r="6226" spans="16:16" x14ac:dyDescent="0.35">
      <c r="P6226" s="10"/>
    </row>
    <row r="6227" spans="16:16" x14ac:dyDescent="0.35">
      <c r="P6227" s="10"/>
    </row>
    <row r="6228" spans="16:16" x14ac:dyDescent="0.35">
      <c r="P6228" s="10"/>
    </row>
    <row r="6229" spans="16:16" x14ac:dyDescent="0.35">
      <c r="P6229" s="10"/>
    </row>
    <row r="6230" spans="16:16" x14ac:dyDescent="0.35">
      <c r="P6230" s="10"/>
    </row>
    <row r="6231" spans="16:16" x14ac:dyDescent="0.35">
      <c r="P6231" s="10"/>
    </row>
    <row r="6232" spans="16:16" x14ac:dyDescent="0.35">
      <c r="P6232" s="10"/>
    </row>
    <row r="6233" spans="16:16" x14ac:dyDescent="0.35">
      <c r="P6233" s="10"/>
    </row>
    <row r="6234" spans="16:16" x14ac:dyDescent="0.35">
      <c r="P6234" s="10"/>
    </row>
    <row r="6235" spans="16:16" x14ac:dyDescent="0.35">
      <c r="P6235" s="10"/>
    </row>
    <row r="6236" spans="16:16" x14ac:dyDescent="0.35">
      <c r="P6236" s="10"/>
    </row>
    <row r="6237" spans="16:16" x14ac:dyDescent="0.35">
      <c r="P6237" s="10"/>
    </row>
    <row r="6238" spans="16:16" x14ac:dyDescent="0.35">
      <c r="P6238" s="10"/>
    </row>
    <row r="6239" spans="16:16" x14ac:dyDescent="0.35">
      <c r="P6239" s="10"/>
    </row>
    <row r="6240" spans="16:16" x14ac:dyDescent="0.35">
      <c r="P6240" s="10"/>
    </row>
    <row r="6241" spans="16:16" x14ac:dyDescent="0.35">
      <c r="P6241" s="10"/>
    </row>
    <row r="6242" spans="16:16" x14ac:dyDescent="0.35">
      <c r="P6242" s="10"/>
    </row>
    <row r="6243" spans="16:16" x14ac:dyDescent="0.35">
      <c r="P6243" s="10"/>
    </row>
    <row r="6244" spans="16:16" x14ac:dyDescent="0.35">
      <c r="P6244" s="10"/>
    </row>
    <row r="6245" spans="16:16" x14ac:dyDescent="0.35">
      <c r="P6245" s="10"/>
    </row>
    <row r="6246" spans="16:16" x14ac:dyDescent="0.35">
      <c r="P6246" s="10"/>
    </row>
    <row r="6247" spans="16:16" x14ac:dyDescent="0.35">
      <c r="P6247" s="10"/>
    </row>
    <row r="6248" spans="16:16" x14ac:dyDescent="0.35">
      <c r="P6248" s="10"/>
    </row>
    <row r="6249" spans="16:16" x14ac:dyDescent="0.35">
      <c r="P6249" s="10"/>
    </row>
    <row r="6250" spans="16:16" x14ac:dyDescent="0.35">
      <c r="P6250" s="10"/>
    </row>
    <row r="6251" spans="16:16" x14ac:dyDescent="0.35">
      <c r="P6251" s="10"/>
    </row>
    <row r="6252" spans="16:16" x14ac:dyDescent="0.35">
      <c r="P6252" s="10"/>
    </row>
    <row r="6253" spans="16:16" x14ac:dyDescent="0.35">
      <c r="P6253" s="10"/>
    </row>
    <row r="6254" spans="16:16" x14ac:dyDescent="0.35">
      <c r="P6254" s="10"/>
    </row>
    <row r="6255" spans="16:16" x14ac:dyDescent="0.35">
      <c r="P6255" s="10"/>
    </row>
    <row r="6256" spans="16:16" x14ac:dyDescent="0.35">
      <c r="P6256" s="10"/>
    </row>
    <row r="6257" spans="16:16" x14ac:dyDescent="0.35">
      <c r="P6257" s="10"/>
    </row>
    <row r="6258" spans="16:16" x14ac:dyDescent="0.35">
      <c r="P6258" s="10"/>
    </row>
    <row r="6259" spans="16:16" x14ac:dyDescent="0.35">
      <c r="P6259" s="10"/>
    </row>
    <row r="6260" spans="16:16" x14ac:dyDescent="0.35">
      <c r="P6260" s="10"/>
    </row>
    <row r="6261" spans="16:16" x14ac:dyDescent="0.35">
      <c r="P6261" s="10"/>
    </row>
    <row r="6262" spans="16:16" x14ac:dyDescent="0.35">
      <c r="P6262" s="10"/>
    </row>
    <row r="6263" spans="16:16" x14ac:dyDescent="0.35">
      <c r="P6263" s="10"/>
    </row>
    <row r="6264" spans="16:16" x14ac:dyDescent="0.35">
      <c r="P6264" s="10"/>
    </row>
    <row r="6265" spans="16:16" x14ac:dyDescent="0.35">
      <c r="P6265" s="10"/>
    </row>
    <row r="6266" spans="16:16" x14ac:dyDescent="0.35">
      <c r="P6266" s="10"/>
    </row>
    <row r="6267" spans="16:16" x14ac:dyDescent="0.35">
      <c r="P6267" s="10"/>
    </row>
    <row r="6268" spans="16:16" x14ac:dyDescent="0.35">
      <c r="P6268" s="10"/>
    </row>
    <row r="6269" spans="16:16" x14ac:dyDescent="0.35">
      <c r="P6269" s="10"/>
    </row>
    <row r="6270" spans="16:16" x14ac:dyDescent="0.35">
      <c r="P6270" s="10"/>
    </row>
    <row r="6271" spans="16:16" x14ac:dyDescent="0.35">
      <c r="P6271" s="10"/>
    </row>
    <row r="6272" spans="16:16" x14ac:dyDescent="0.35">
      <c r="P6272" s="10"/>
    </row>
    <row r="6273" spans="16:16" x14ac:dyDescent="0.35">
      <c r="P6273" s="10"/>
    </row>
    <row r="6274" spans="16:16" x14ac:dyDescent="0.35">
      <c r="P6274" s="10"/>
    </row>
    <row r="6275" spans="16:16" x14ac:dyDescent="0.35">
      <c r="P6275" s="10"/>
    </row>
    <row r="6276" spans="16:16" x14ac:dyDescent="0.35">
      <c r="P6276" s="10"/>
    </row>
    <row r="6277" spans="16:16" x14ac:dyDescent="0.35">
      <c r="P6277" s="10"/>
    </row>
    <row r="6278" spans="16:16" x14ac:dyDescent="0.35">
      <c r="P6278" s="10"/>
    </row>
    <row r="6279" spans="16:16" x14ac:dyDescent="0.35">
      <c r="P6279" s="10"/>
    </row>
    <row r="6280" spans="16:16" x14ac:dyDescent="0.35">
      <c r="P6280" s="10"/>
    </row>
    <row r="6281" spans="16:16" x14ac:dyDescent="0.35">
      <c r="P6281" s="10"/>
    </row>
    <row r="6282" spans="16:16" x14ac:dyDescent="0.35">
      <c r="P6282" s="10"/>
    </row>
    <row r="6283" spans="16:16" x14ac:dyDescent="0.35">
      <c r="P6283" s="10"/>
    </row>
    <row r="6284" spans="16:16" x14ac:dyDescent="0.35">
      <c r="P6284" s="10"/>
    </row>
    <row r="6285" spans="16:16" x14ac:dyDescent="0.35">
      <c r="P6285" s="10"/>
    </row>
    <row r="6286" spans="16:16" x14ac:dyDescent="0.35">
      <c r="P6286" s="10"/>
    </row>
    <row r="6287" spans="16:16" x14ac:dyDescent="0.35">
      <c r="P6287" s="10"/>
    </row>
    <row r="6288" spans="16:16" x14ac:dyDescent="0.35">
      <c r="P6288" s="10"/>
    </row>
    <row r="6289" spans="16:16" x14ac:dyDescent="0.35">
      <c r="P6289" s="10"/>
    </row>
    <row r="6290" spans="16:16" x14ac:dyDescent="0.35">
      <c r="P6290" s="10"/>
    </row>
    <row r="6291" spans="16:16" x14ac:dyDescent="0.35">
      <c r="P6291" s="10"/>
    </row>
    <row r="6292" spans="16:16" x14ac:dyDescent="0.35">
      <c r="P6292" s="10"/>
    </row>
    <row r="6293" spans="16:16" x14ac:dyDescent="0.35">
      <c r="P6293" s="10"/>
    </row>
    <row r="6294" spans="16:16" x14ac:dyDescent="0.35">
      <c r="P6294" s="10"/>
    </row>
    <row r="6295" spans="16:16" x14ac:dyDescent="0.35">
      <c r="P6295" s="10"/>
    </row>
    <row r="6296" spans="16:16" x14ac:dyDescent="0.35">
      <c r="P6296" s="10"/>
    </row>
    <row r="6297" spans="16:16" x14ac:dyDescent="0.35">
      <c r="P6297" s="10"/>
    </row>
    <row r="6298" spans="16:16" x14ac:dyDescent="0.35">
      <c r="P6298" s="10"/>
    </row>
    <row r="6299" spans="16:16" x14ac:dyDescent="0.35">
      <c r="P6299" s="10"/>
    </row>
    <row r="6300" spans="16:16" x14ac:dyDescent="0.35">
      <c r="P6300" s="10"/>
    </row>
    <row r="6301" spans="16:16" x14ac:dyDescent="0.35">
      <c r="P6301" s="10"/>
    </row>
    <row r="6302" spans="16:16" x14ac:dyDescent="0.35">
      <c r="P6302" s="10"/>
    </row>
    <row r="6303" spans="16:16" x14ac:dyDescent="0.35">
      <c r="P6303" s="10"/>
    </row>
    <row r="6304" spans="16:16" x14ac:dyDescent="0.35">
      <c r="P6304" s="10"/>
    </row>
    <row r="6305" spans="16:16" x14ac:dyDescent="0.35">
      <c r="P6305" s="10"/>
    </row>
    <row r="6306" spans="16:16" x14ac:dyDescent="0.35">
      <c r="P6306" s="10"/>
    </row>
    <row r="6307" spans="16:16" x14ac:dyDescent="0.35">
      <c r="P6307" s="10"/>
    </row>
    <row r="6308" spans="16:16" x14ac:dyDescent="0.35">
      <c r="P6308" s="10"/>
    </row>
    <row r="6309" spans="16:16" x14ac:dyDescent="0.35">
      <c r="P6309" s="10"/>
    </row>
    <row r="6310" spans="16:16" x14ac:dyDescent="0.35">
      <c r="P6310" s="10"/>
    </row>
    <row r="6311" spans="16:16" x14ac:dyDescent="0.35">
      <c r="P6311" s="10"/>
    </row>
    <row r="6312" spans="16:16" x14ac:dyDescent="0.35">
      <c r="P6312" s="10"/>
    </row>
    <row r="6313" spans="16:16" x14ac:dyDescent="0.35">
      <c r="P6313" s="10"/>
    </row>
    <row r="6314" spans="16:16" x14ac:dyDescent="0.35">
      <c r="P6314" s="10"/>
    </row>
    <row r="6315" spans="16:16" x14ac:dyDescent="0.35">
      <c r="P6315" s="10"/>
    </row>
    <row r="6316" spans="16:16" x14ac:dyDescent="0.35">
      <c r="P6316" s="10"/>
    </row>
    <row r="6317" spans="16:16" x14ac:dyDescent="0.35">
      <c r="P6317" s="10"/>
    </row>
    <row r="6318" spans="16:16" x14ac:dyDescent="0.35">
      <c r="P6318" s="10"/>
    </row>
    <row r="6319" spans="16:16" x14ac:dyDescent="0.35">
      <c r="P6319" s="10"/>
    </row>
    <row r="6320" spans="16:16" x14ac:dyDescent="0.35">
      <c r="P6320" s="10"/>
    </row>
    <row r="6321" spans="16:16" x14ac:dyDescent="0.35">
      <c r="P6321" s="10"/>
    </row>
    <row r="6322" spans="16:16" x14ac:dyDescent="0.35">
      <c r="P6322" s="10"/>
    </row>
    <row r="6323" spans="16:16" x14ac:dyDescent="0.35">
      <c r="P6323" s="10"/>
    </row>
    <row r="6324" spans="16:16" x14ac:dyDescent="0.35">
      <c r="P6324" s="10"/>
    </row>
    <row r="6325" spans="16:16" x14ac:dyDescent="0.35">
      <c r="P6325" s="10"/>
    </row>
    <row r="6326" spans="16:16" x14ac:dyDescent="0.35">
      <c r="P6326" s="10"/>
    </row>
    <row r="6327" spans="16:16" x14ac:dyDescent="0.35">
      <c r="P6327" s="10"/>
    </row>
    <row r="6328" spans="16:16" x14ac:dyDescent="0.35">
      <c r="P6328" s="10"/>
    </row>
    <row r="6329" spans="16:16" x14ac:dyDescent="0.35">
      <c r="P6329" s="10"/>
    </row>
    <row r="6330" spans="16:16" x14ac:dyDescent="0.35">
      <c r="P6330" s="10"/>
    </row>
    <row r="6331" spans="16:16" x14ac:dyDescent="0.35">
      <c r="P6331" s="10"/>
    </row>
    <row r="6332" spans="16:16" x14ac:dyDescent="0.35">
      <c r="P6332" s="10"/>
    </row>
    <row r="6333" spans="16:16" x14ac:dyDescent="0.35">
      <c r="P6333" s="10"/>
    </row>
    <row r="6334" spans="16:16" x14ac:dyDescent="0.35">
      <c r="P6334" s="10"/>
    </row>
    <row r="6335" spans="16:16" x14ac:dyDescent="0.35">
      <c r="P6335" s="10"/>
    </row>
    <row r="6336" spans="16:16" x14ac:dyDescent="0.35">
      <c r="P6336" s="10"/>
    </row>
    <row r="6337" spans="16:16" x14ac:dyDescent="0.35">
      <c r="P6337" s="10"/>
    </row>
    <row r="6338" spans="16:16" x14ac:dyDescent="0.35">
      <c r="P6338" s="10"/>
    </row>
    <row r="6339" spans="16:16" x14ac:dyDescent="0.35">
      <c r="P6339" s="10"/>
    </row>
    <row r="6340" spans="16:16" x14ac:dyDescent="0.35">
      <c r="P6340" s="10"/>
    </row>
    <row r="6341" spans="16:16" x14ac:dyDescent="0.35">
      <c r="P6341" s="10"/>
    </row>
    <row r="6342" spans="16:16" x14ac:dyDescent="0.35">
      <c r="P6342" s="10"/>
    </row>
    <row r="6343" spans="16:16" x14ac:dyDescent="0.35">
      <c r="P6343" s="10"/>
    </row>
    <row r="6344" spans="16:16" x14ac:dyDescent="0.35">
      <c r="P6344" s="10"/>
    </row>
    <row r="6345" spans="16:16" x14ac:dyDescent="0.35">
      <c r="P6345" s="10"/>
    </row>
    <row r="6346" spans="16:16" x14ac:dyDescent="0.35">
      <c r="P6346" s="10"/>
    </row>
    <row r="6347" spans="16:16" x14ac:dyDescent="0.35">
      <c r="P6347" s="10"/>
    </row>
    <row r="6348" spans="16:16" x14ac:dyDescent="0.35">
      <c r="P6348" s="10"/>
    </row>
    <row r="6349" spans="16:16" x14ac:dyDescent="0.35">
      <c r="P6349" s="10"/>
    </row>
    <row r="6350" spans="16:16" x14ac:dyDescent="0.35">
      <c r="P6350" s="10"/>
    </row>
    <row r="6351" spans="16:16" x14ac:dyDescent="0.35">
      <c r="P6351" s="10"/>
    </row>
    <row r="6352" spans="16:16" x14ac:dyDescent="0.35">
      <c r="P6352" s="10"/>
    </row>
    <row r="6353" spans="16:16" x14ac:dyDescent="0.35">
      <c r="P6353" s="10"/>
    </row>
    <row r="6354" spans="16:16" x14ac:dyDescent="0.35">
      <c r="P6354" s="10"/>
    </row>
    <row r="6355" spans="16:16" x14ac:dyDescent="0.35">
      <c r="P6355" s="10"/>
    </row>
    <row r="6356" spans="16:16" x14ac:dyDescent="0.35">
      <c r="P6356" s="10"/>
    </row>
    <row r="6357" spans="16:16" x14ac:dyDescent="0.35">
      <c r="P6357" s="10"/>
    </row>
    <row r="6358" spans="16:16" x14ac:dyDescent="0.35">
      <c r="P6358" s="10"/>
    </row>
    <row r="6359" spans="16:16" x14ac:dyDescent="0.35">
      <c r="P6359" s="10"/>
    </row>
    <row r="6360" spans="16:16" x14ac:dyDescent="0.35">
      <c r="P6360" s="10"/>
    </row>
    <row r="6361" spans="16:16" x14ac:dyDescent="0.35">
      <c r="P6361" s="10"/>
    </row>
    <row r="6362" spans="16:16" x14ac:dyDescent="0.35">
      <c r="P6362" s="10"/>
    </row>
    <row r="6363" spans="16:16" x14ac:dyDescent="0.35">
      <c r="P6363" s="10"/>
    </row>
    <row r="6364" spans="16:16" x14ac:dyDescent="0.35">
      <c r="P6364" s="10"/>
    </row>
    <row r="6365" spans="16:16" x14ac:dyDescent="0.35">
      <c r="P6365" s="10"/>
    </row>
    <row r="6366" spans="16:16" x14ac:dyDescent="0.35">
      <c r="P6366" s="10"/>
    </row>
    <row r="6367" spans="16:16" x14ac:dyDescent="0.35">
      <c r="P6367" s="10"/>
    </row>
    <row r="6368" spans="16:16" x14ac:dyDescent="0.35">
      <c r="P6368" s="10"/>
    </row>
    <row r="6369" spans="16:16" x14ac:dyDescent="0.35">
      <c r="P6369" s="10"/>
    </row>
    <row r="6370" spans="16:16" x14ac:dyDescent="0.35">
      <c r="P6370" s="10"/>
    </row>
    <row r="6371" spans="16:16" x14ac:dyDescent="0.35">
      <c r="P6371" s="10"/>
    </row>
    <row r="6372" spans="16:16" x14ac:dyDescent="0.35">
      <c r="P6372" s="10"/>
    </row>
    <row r="6373" spans="16:16" x14ac:dyDescent="0.35">
      <c r="P6373" s="10"/>
    </row>
    <row r="6374" spans="16:16" x14ac:dyDescent="0.35">
      <c r="P6374" s="10"/>
    </row>
    <row r="6375" spans="16:16" x14ac:dyDescent="0.35">
      <c r="P6375" s="10"/>
    </row>
    <row r="6376" spans="16:16" x14ac:dyDescent="0.35">
      <c r="P6376" s="10"/>
    </row>
    <row r="6377" spans="16:16" x14ac:dyDescent="0.35">
      <c r="P6377" s="10"/>
    </row>
    <row r="6378" spans="16:16" x14ac:dyDescent="0.35">
      <c r="P6378" s="10"/>
    </row>
    <row r="6379" spans="16:16" x14ac:dyDescent="0.35">
      <c r="P6379" s="10"/>
    </row>
    <row r="6380" spans="16:16" x14ac:dyDescent="0.35">
      <c r="P6380" s="10"/>
    </row>
    <row r="6381" spans="16:16" x14ac:dyDescent="0.35">
      <c r="P6381" s="10"/>
    </row>
    <row r="6382" spans="16:16" x14ac:dyDescent="0.35">
      <c r="P6382" s="10"/>
    </row>
    <row r="6383" spans="16:16" x14ac:dyDescent="0.35">
      <c r="P6383" s="10"/>
    </row>
    <row r="6384" spans="16:16" x14ac:dyDescent="0.35">
      <c r="P6384" s="10"/>
    </row>
    <row r="6385" spans="16:16" x14ac:dyDescent="0.35">
      <c r="P6385" s="10"/>
    </row>
    <row r="6386" spans="16:16" x14ac:dyDescent="0.35">
      <c r="P6386" s="10"/>
    </row>
    <row r="6387" spans="16:16" x14ac:dyDescent="0.35">
      <c r="P6387" s="10"/>
    </row>
    <row r="6388" spans="16:16" x14ac:dyDescent="0.35">
      <c r="P6388" s="10"/>
    </row>
    <row r="6389" spans="16:16" x14ac:dyDescent="0.35">
      <c r="P6389" s="10"/>
    </row>
    <row r="6390" spans="16:16" x14ac:dyDescent="0.35">
      <c r="P6390" s="10"/>
    </row>
    <row r="6391" spans="16:16" x14ac:dyDescent="0.35">
      <c r="P6391" s="10"/>
    </row>
    <row r="6392" spans="16:16" x14ac:dyDescent="0.35">
      <c r="P6392" s="10"/>
    </row>
    <row r="6393" spans="16:16" x14ac:dyDescent="0.35">
      <c r="P6393" s="10"/>
    </row>
    <row r="6394" spans="16:16" x14ac:dyDescent="0.35">
      <c r="P6394" s="10"/>
    </row>
    <row r="6395" spans="16:16" x14ac:dyDescent="0.35">
      <c r="P6395" s="10"/>
    </row>
    <row r="6396" spans="16:16" x14ac:dyDescent="0.35">
      <c r="P6396" s="10"/>
    </row>
    <row r="6397" spans="16:16" x14ac:dyDescent="0.35">
      <c r="P6397" s="10"/>
    </row>
    <row r="6398" spans="16:16" x14ac:dyDescent="0.35">
      <c r="P6398" s="10"/>
    </row>
    <row r="6399" spans="16:16" x14ac:dyDescent="0.35">
      <c r="P6399" s="10"/>
    </row>
    <row r="6400" spans="16:16" x14ac:dyDescent="0.35">
      <c r="P6400" s="10"/>
    </row>
    <row r="6401" spans="16:16" x14ac:dyDescent="0.35">
      <c r="P6401" s="10"/>
    </row>
    <row r="6402" spans="16:16" x14ac:dyDescent="0.35">
      <c r="P6402" s="10"/>
    </row>
    <row r="6403" spans="16:16" x14ac:dyDescent="0.35">
      <c r="P6403" s="10"/>
    </row>
    <row r="6404" spans="16:16" x14ac:dyDescent="0.35">
      <c r="P6404" s="10"/>
    </row>
    <row r="6405" spans="16:16" x14ac:dyDescent="0.35">
      <c r="P6405" s="10"/>
    </row>
    <row r="6406" spans="16:16" x14ac:dyDescent="0.35">
      <c r="P6406" s="10"/>
    </row>
    <row r="6407" spans="16:16" x14ac:dyDescent="0.35">
      <c r="P6407" s="10"/>
    </row>
    <row r="6408" spans="16:16" x14ac:dyDescent="0.35">
      <c r="P6408" s="10"/>
    </row>
    <row r="6409" spans="16:16" x14ac:dyDescent="0.35">
      <c r="P6409" s="10"/>
    </row>
    <row r="6410" spans="16:16" x14ac:dyDescent="0.35">
      <c r="P6410" s="10"/>
    </row>
    <row r="6411" spans="16:16" x14ac:dyDescent="0.35">
      <c r="P6411" s="10"/>
    </row>
    <row r="6412" spans="16:16" x14ac:dyDescent="0.35">
      <c r="P6412" s="10"/>
    </row>
    <row r="6413" spans="16:16" x14ac:dyDescent="0.35">
      <c r="P6413" s="10"/>
    </row>
    <row r="6414" spans="16:16" x14ac:dyDescent="0.35">
      <c r="P6414" s="10"/>
    </row>
    <row r="6415" spans="16:16" x14ac:dyDescent="0.35">
      <c r="P6415" s="10"/>
    </row>
    <row r="6416" spans="16:16" x14ac:dyDescent="0.35">
      <c r="P6416" s="10"/>
    </row>
    <row r="6417" spans="16:16" x14ac:dyDescent="0.35">
      <c r="P6417" s="10"/>
    </row>
    <row r="6418" spans="16:16" x14ac:dyDescent="0.35">
      <c r="P6418" s="10"/>
    </row>
    <row r="6419" spans="16:16" x14ac:dyDescent="0.35">
      <c r="P6419" s="10"/>
    </row>
    <row r="6420" spans="16:16" x14ac:dyDescent="0.35">
      <c r="P6420" s="10"/>
    </row>
    <row r="6421" spans="16:16" x14ac:dyDescent="0.35">
      <c r="P6421" s="10"/>
    </row>
    <row r="6422" spans="16:16" x14ac:dyDescent="0.35">
      <c r="P6422" s="10"/>
    </row>
    <row r="6423" spans="16:16" x14ac:dyDescent="0.35">
      <c r="P6423" s="10"/>
    </row>
    <row r="6424" spans="16:16" x14ac:dyDescent="0.35">
      <c r="P6424" s="10"/>
    </row>
    <row r="6425" spans="16:16" x14ac:dyDescent="0.35">
      <c r="P6425" s="10"/>
    </row>
    <row r="6426" spans="16:16" x14ac:dyDescent="0.35">
      <c r="P6426" s="10"/>
    </row>
    <row r="6427" spans="16:16" x14ac:dyDescent="0.35">
      <c r="P6427" s="10"/>
    </row>
    <row r="6428" spans="16:16" x14ac:dyDescent="0.35">
      <c r="P6428" s="10"/>
    </row>
    <row r="6429" spans="16:16" x14ac:dyDescent="0.35">
      <c r="P6429" s="10"/>
    </row>
    <row r="6430" spans="16:16" x14ac:dyDescent="0.35">
      <c r="P6430" s="10"/>
    </row>
    <row r="6431" spans="16:16" x14ac:dyDescent="0.35">
      <c r="P6431" s="10"/>
    </row>
    <row r="6432" spans="16:16" x14ac:dyDescent="0.35">
      <c r="P6432" s="10"/>
    </row>
    <row r="6433" spans="16:16" x14ac:dyDescent="0.35">
      <c r="P6433" s="10"/>
    </row>
    <row r="6434" spans="16:16" x14ac:dyDescent="0.35">
      <c r="P6434" s="10"/>
    </row>
    <row r="6435" spans="16:16" x14ac:dyDescent="0.35">
      <c r="P6435" s="10"/>
    </row>
    <row r="6436" spans="16:16" x14ac:dyDescent="0.35">
      <c r="P6436" s="10"/>
    </row>
    <row r="6437" spans="16:16" x14ac:dyDescent="0.35">
      <c r="P6437" s="10"/>
    </row>
    <row r="6438" spans="16:16" x14ac:dyDescent="0.35">
      <c r="P6438" s="10"/>
    </row>
    <row r="6439" spans="16:16" x14ac:dyDescent="0.35">
      <c r="P6439" s="10"/>
    </row>
    <row r="6440" spans="16:16" x14ac:dyDescent="0.35">
      <c r="P6440" s="10"/>
    </row>
    <row r="6441" spans="16:16" x14ac:dyDescent="0.35">
      <c r="P6441" s="10"/>
    </row>
    <row r="6442" spans="16:16" x14ac:dyDescent="0.35">
      <c r="P6442" s="10"/>
    </row>
    <row r="6443" spans="16:16" x14ac:dyDescent="0.35">
      <c r="P6443" s="10"/>
    </row>
    <row r="6444" spans="16:16" x14ac:dyDescent="0.35">
      <c r="P6444" s="10"/>
    </row>
    <row r="6445" spans="16:16" x14ac:dyDescent="0.35">
      <c r="P6445" s="10"/>
    </row>
    <row r="6446" spans="16:16" x14ac:dyDescent="0.35">
      <c r="P6446" s="10"/>
    </row>
    <row r="6447" spans="16:16" x14ac:dyDescent="0.35">
      <c r="P6447" s="10"/>
    </row>
    <row r="6448" spans="16:16" x14ac:dyDescent="0.35">
      <c r="P6448" s="10"/>
    </row>
    <row r="6449" spans="16:16" x14ac:dyDescent="0.35">
      <c r="P6449" s="10"/>
    </row>
    <row r="6450" spans="16:16" x14ac:dyDescent="0.35">
      <c r="P6450" s="10"/>
    </row>
    <row r="6451" spans="16:16" x14ac:dyDescent="0.35">
      <c r="P6451" s="10"/>
    </row>
    <row r="6452" spans="16:16" x14ac:dyDescent="0.35">
      <c r="P6452" s="10"/>
    </row>
    <row r="6453" spans="16:16" x14ac:dyDescent="0.35">
      <c r="P6453" s="10"/>
    </row>
    <row r="6454" spans="16:16" x14ac:dyDescent="0.35">
      <c r="P6454" s="10"/>
    </row>
    <row r="6455" spans="16:16" x14ac:dyDescent="0.35">
      <c r="P6455" s="10"/>
    </row>
    <row r="6456" spans="16:16" x14ac:dyDescent="0.35">
      <c r="P6456" s="10"/>
    </row>
    <row r="6457" spans="16:16" x14ac:dyDescent="0.35">
      <c r="P6457" s="10"/>
    </row>
    <row r="6458" spans="16:16" x14ac:dyDescent="0.35">
      <c r="P6458" s="10"/>
    </row>
    <row r="6459" spans="16:16" x14ac:dyDescent="0.35">
      <c r="P6459" s="10"/>
    </row>
    <row r="6460" spans="16:16" x14ac:dyDescent="0.35">
      <c r="P6460" s="10"/>
    </row>
    <row r="6461" spans="16:16" x14ac:dyDescent="0.35">
      <c r="P6461" s="10"/>
    </row>
    <row r="6462" spans="16:16" x14ac:dyDescent="0.35">
      <c r="P6462" s="10"/>
    </row>
    <row r="6463" spans="16:16" x14ac:dyDescent="0.35">
      <c r="P6463" s="10"/>
    </row>
    <row r="6464" spans="16:16" x14ac:dyDescent="0.35">
      <c r="P6464" s="10"/>
    </row>
    <row r="6465" spans="16:16" x14ac:dyDescent="0.35">
      <c r="P6465" s="10"/>
    </row>
    <row r="6466" spans="16:16" x14ac:dyDescent="0.35">
      <c r="P6466" s="10"/>
    </row>
    <row r="6467" spans="16:16" x14ac:dyDescent="0.35">
      <c r="P6467" s="10"/>
    </row>
    <row r="6468" spans="16:16" x14ac:dyDescent="0.35">
      <c r="P6468" s="10"/>
    </row>
    <row r="6469" spans="16:16" x14ac:dyDescent="0.35">
      <c r="P6469" s="10"/>
    </row>
    <row r="6470" spans="16:16" x14ac:dyDescent="0.35">
      <c r="P6470" s="10"/>
    </row>
    <row r="6471" spans="16:16" x14ac:dyDescent="0.35">
      <c r="P6471" s="10"/>
    </row>
    <row r="6472" spans="16:16" x14ac:dyDescent="0.35">
      <c r="P6472" s="10"/>
    </row>
    <row r="6473" spans="16:16" x14ac:dyDescent="0.35">
      <c r="P6473" s="10"/>
    </row>
    <row r="6474" spans="16:16" x14ac:dyDescent="0.35">
      <c r="P6474" s="10"/>
    </row>
    <row r="6475" spans="16:16" x14ac:dyDescent="0.35">
      <c r="P6475" s="10"/>
    </row>
    <row r="6476" spans="16:16" x14ac:dyDescent="0.35">
      <c r="P6476" s="10"/>
    </row>
    <row r="6477" spans="16:16" x14ac:dyDescent="0.35">
      <c r="P6477" s="10"/>
    </row>
    <row r="6478" spans="16:16" x14ac:dyDescent="0.35">
      <c r="P6478" s="10"/>
    </row>
    <row r="6479" spans="16:16" x14ac:dyDescent="0.35">
      <c r="P6479" s="10"/>
    </row>
    <row r="6480" spans="16:16" x14ac:dyDescent="0.35">
      <c r="P6480" s="10"/>
    </row>
    <row r="6481" spans="16:16" x14ac:dyDescent="0.35">
      <c r="P6481" s="10"/>
    </row>
    <row r="6482" spans="16:16" x14ac:dyDescent="0.35">
      <c r="P6482" s="10"/>
    </row>
    <row r="6483" spans="16:16" x14ac:dyDescent="0.35">
      <c r="P6483" s="10"/>
    </row>
    <row r="6484" spans="16:16" x14ac:dyDescent="0.35">
      <c r="P6484" s="10"/>
    </row>
    <row r="6485" spans="16:16" x14ac:dyDescent="0.35">
      <c r="P6485" s="10"/>
    </row>
    <row r="6486" spans="16:16" x14ac:dyDescent="0.35">
      <c r="P6486" s="10"/>
    </row>
    <row r="6487" spans="16:16" x14ac:dyDescent="0.35">
      <c r="P6487" s="10"/>
    </row>
    <row r="6488" spans="16:16" x14ac:dyDescent="0.35">
      <c r="P6488" s="10"/>
    </row>
    <row r="6489" spans="16:16" x14ac:dyDescent="0.35">
      <c r="P6489" s="10"/>
    </row>
    <row r="6490" spans="16:16" x14ac:dyDescent="0.35">
      <c r="P6490" s="10"/>
    </row>
    <row r="6491" spans="16:16" x14ac:dyDescent="0.35">
      <c r="P6491" s="10"/>
    </row>
    <row r="6492" spans="16:16" x14ac:dyDescent="0.35">
      <c r="P6492" s="10"/>
    </row>
    <row r="6493" spans="16:16" x14ac:dyDescent="0.35">
      <c r="P6493" s="10"/>
    </row>
    <row r="6494" spans="16:16" x14ac:dyDescent="0.35">
      <c r="P6494" s="10"/>
    </row>
    <row r="6495" spans="16:16" x14ac:dyDescent="0.35">
      <c r="P6495" s="10"/>
    </row>
    <row r="6496" spans="16:16" x14ac:dyDescent="0.35">
      <c r="P6496" s="10"/>
    </row>
    <row r="6497" spans="16:16" x14ac:dyDescent="0.35">
      <c r="P6497" s="10"/>
    </row>
    <row r="6498" spans="16:16" x14ac:dyDescent="0.35">
      <c r="P6498" s="10"/>
    </row>
    <row r="6499" spans="16:16" x14ac:dyDescent="0.35">
      <c r="P6499" s="10"/>
    </row>
    <row r="6500" spans="16:16" x14ac:dyDescent="0.35">
      <c r="P6500" s="10"/>
    </row>
    <row r="6501" spans="16:16" x14ac:dyDescent="0.35">
      <c r="P6501" s="10"/>
    </row>
    <row r="6502" spans="16:16" x14ac:dyDescent="0.35">
      <c r="P6502" s="10"/>
    </row>
    <row r="6503" spans="16:16" x14ac:dyDescent="0.35">
      <c r="P6503" s="10"/>
    </row>
    <row r="6504" spans="16:16" x14ac:dyDescent="0.35">
      <c r="P6504" s="10"/>
    </row>
    <row r="6505" spans="16:16" x14ac:dyDescent="0.35">
      <c r="P6505" s="10"/>
    </row>
    <row r="6506" spans="16:16" x14ac:dyDescent="0.35">
      <c r="P6506" s="10"/>
    </row>
    <row r="6507" spans="16:16" x14ac:dyDescent="0.35">
      <c r="P6507" s="10"/>
    </row>
    <row r="6508" spans="16:16" x14ac:dyDescent="0.35">
      <c r="P6508" s="10"/>
    </row>
    <row r="6509" spans="16:16" x14ac:dyDescent="0.35">
      <c r="P6509" s="10"/>
    </row>
    <row r="6510" spans="16:16" x14ac:dyDescent="0.35">
      <c r="P6510" s="10"/>
    </row>
    <row r="6511" spans="16:16" x14ac:dyDescent="0.35">
      <c r="P6511" s="10"/>
    </row>
    <row r="6512" spans="16:16" x14ac:dyDescent="0.35">
      <c r="P6512" s="10"/>
    </row>
    <row r="6513" spans="16:16" x14ac:dyDescent="0.35">
      <c r="P6513" s="10"/>
    </row>
    <row r="6514" spans="16:16" x14ac:dyDescent="0.35">
      <c r="P6514" s="10"/>
    </row>
    <row r="6515" spans="16:16" x14ac:dyDescent="0.35">
      <c r="P6515" s="10"/>
    </row>
    <row r="6516" spans="16:16" x14ac:dyDescent="0.35">
      <c r="P6516" s="10"/>
    </row>
    <row r="6517" spans="16:16" x14ac:dyDescent="0.35">
      <c r="P6517" s="10"/>
    </row>
    <row r="6518" spans="16:16" x14ac:dyDescent="0.35">
      <c r="P6518" s="10"/>
    </row>
    <row r="6519" spans="16:16" x14ac:dyDescent="0.35">
      <c r="P6519" s="10"/>
    </row>
    <row r="6520" spans="16:16" x14ac:dyDescent="0.35">
      <c r="P6520" s="10"/>
    </row>
    <row r="6521" spans="16:16" x14ac:dyDescent="0.35">
      <c r="P6521" s="10"/>
    </row>
    <row r="6522" spans="16:16" x14ac:dyDescent="0.35">
      <c r="P6522" s="10"/>
    </row>
    <row r="6523" spans="16:16" x14ac:dyDescent="0.35">
      <c r="P6523" s="10"/>
    </row>
    <row r="6524" spans="16:16" x14ac:dyDescent="0.35">
      <c r="P6524" s="10"/>
    </row>
    <row r="6525" spans="16:16" x14ac:dyDescent="0.35">
      <c r="P6525" s="10"/>
    </row>
    <row r="6526" spans="16:16" x14ac:dyDescent="0.35">
      <c r="P6526" s="10"/>
    </row>
    <row r="6527" spans="16:16" x14ac:dyDescent="0.35">
      <c r="P6527" s="10"/>
    </row>
    <row r="6528" spans="16:16" x14ac:dyDescent="0.35">
      <c r="P6528" s="10"/>
    </row>
    <row r="6529" spans="16:16" x14ac:dyDescent="0.35">
      <c r="P6529" s="10"/>
    </row>
    <row r="6530" spans="16:16" x14ac:dyDescent="0.35">
      <c r="P6530" s="10"/>
    </row>
    <row r="6531" spans="16:16" x14ac:dyDescent="0.35">
      <c r="P6531" s="10"/>
    </row>
    <row r="6532" spans="16:16" x14ac:dyDescent="0.35">
      <c r="P6532" s="10"/>
    </row>
    <row r="6533" spans="16:16" x14ac:dyDescent="0.35">
      <c r="P6533" s="10"/>
    </row>
    <row r="6534" spans="16:16" x14ac:dyDescent="0.35">
      <c r="P6534" s="10"/>
    </row>
    <row r="6535" spans="16:16" x14ac:dyDescent="0.35">
      <c r="P6535" s="10"/>
    </row>
    <row r="6536" spans="16:16" x14ac:dyDescent="0.35">
      <c r="P6536" s="10"/>
    </row>
    <row r="6537" spans="16:16" x14ac:dyDescent="0.35">
      <c r="P6537" s="10"/>
    </row>
    <row r="6538" spans="16:16" x14ac:dyDescent="0.35">
      <c r="P6538" s="10"/>
    </row>
    <row r="6539" spans="16:16" x14ac:dyDescent="0.35">
      <c r="P6539" s="10"/>
    </row>
    <row r="6540" spans="16:16" x14ac:dyDescent="0.35">
      <c r="P6540" s="10"/>
    </row>
    <row r="6541" spans="16:16" x14ac:dyDescent="0.35">
      <c r="P6541" s="10"/>
    </row>
    <row r="6542" spans="16:16" x14ac:dyDescent="0.35">
      <c r="P6542" s="10"/>
    </row>
    <row r="6543" spans="16:16" x14ac:dyDescent="0.35">
      <c r="P6543" s="10"/>
    </row>
    <row r="6544" spans="16:16" x14ac:dyDescent="0.35">
      <c r="P6544" s="10"/>
    </row>
    <row r="6545" spans="16:16" x14ac:dyDescent="0.35">
      <c r="P6545" s="10"/>
    </row>
    <row r="6546" spans="16:16" x14ac:dyDescent="0.35">
      <c r="P6546" s="10"/>
    </row>
    <row r="6547" spans="16:16" x14ac:dyDescent="0.35">
      <c r="P6547" s="10"/>
    </row>
    <row r="6548" spans="16:16" x14ac:dyDescent="0.35">
      <c r="P6548" s="10"/>
    </row>
    <row r="6549" spans="16:16" x14ac:dyDescent="0.35">
      <c r="P6549" s="10"/>
    </row>
  </sheetData>
  <mergeCells count="9">
    <mergeCell ref="A24:C24"/>
    <mergeCell ref="A25:C25"/>
    <mergeCell ref="A27:C27"/>
    <mergeCell ref="A1:B1"/>
    <mergeCell ref="A10:B10"/>
    <mergeCell ref="A18:C18"/>
    <mergeCell ref="A19:C19"/>
    <mergeCell ref="A21:C21"/>
    <mergeCell ref="A22:C22"/>
  </mergeCells>
  <dataValidations count="1">
    <dataValidation type="list" allowBlank="1" showInputMessage="1" showErrorMessage="1" sqref="A19:C19" xr:uid="{FD3DD907-1BE5-4403-929B-439E55F39542}">
      <formula1>"1,2,3,4,5,6,7,8,9,10,11,12"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39BC-9827-4A0B-8A0F-C8131A3A307B}">
  <sheetPr codeName="Sheet6"/>
  <dimension ref="A1:H20"/>
  <sheetViews>
    <sheetView showGridLines="0" tabSelected="1" zoomScaleNormal="100" workbookViewId="0">
      <selection activeCell="D8" sqref="D8"/>
    </sheetView>
  </sheetViews>
  <sheetFormatPr defaultColWidth="9.453125" defaultRowHeight="14.5" x14ac:dyDescent="0.35"/>
  <cols>
    <col min="1" max="1" width="78.453125" bestFit="1" customWidth="1"/>
    <col min="2" max="2" width="16.453125" customWidth="1"/>
    <col min="3" max="3" width="9.453125" customWidth="1"/>
    <col min="4" max="4" width="11.08984375" customWidth="1"/>
    <col min="5" max="9" width="9.453125" customWidth="1"/>
  </cols>
  <sheetData>
    <row r="1" spans="1:8" x14ac:dyDescent="0.35">
      <c r="D1" s="60"/>
      <c r="E1" s="60"/>
    </row>
    <row r="2" spans="1:8" x14ac:dyDescent="0.35">
      <c r="A2" s="34" t="s">
        <v>524</v>
      </c>
      <c r="B2" s="35" t="str">
        <f>_xlfn.XLOOKUP(MAX([1]ProductScratch!C2:C49),[1]ProductScratch!C2:C49,[1]ProductScratch!B2:B49)</f>
        <v>Pourover</v>
      </c>
      <c r="D2" s="36"/>
      <c r="E2" s="36"/>
      <c r="F2" s="36"/>
      <c r="G2" s="36"/>
      <c r="H2" s="36"/>
    </row>
    <row r="3" spans="1:8" x14ac:dyDescent="0.35">
      <c r="A3" s="34"/>
      <c r="D3" s="36"/>
      <c r="E3" s="36"/>
      <c r="F3" s="36"/>
      <c r="G3" s="36"/>
      <c r="H3" s="36"/>
    </row>
    <row r="4" spans="1:8" ht="29" x14ac:dyDescent="0.35">
      <c r="A4" s="37" t="s">
        <v>525</v>
      </c>
      <c r="B4" s="35">
        <f>MAX(TransactionData!E2:E7396)</f>
        <v>4</v>
      </c>
      <c r="D4" s="36"/>
      <c r="E4" s="36"/>
      <c r="F4" s="36"/>
      <c r="G4" s="36"/>
      <c r="H4" s="36"/>
    </row>
    <row r="5" spans="1:8" x14ac:dyDescent="0.35">
      <c r="A5" s="34"/>
      <c r="D5" s="36"/>
      <c r="E5" s="36"/>
      <c r="F5" s="36"/>
      <c r="G5" s="36"/>
      <c r="H5" s="36"/>
    </row>
    <row r="6" spans="1:8" x14ac:dyDescent="0.35">
      <c r="A6" s="34" t="s">
        <v>526</v>
      </c>
      <c r="B6" s="35" t="str">
        <f>_xlfn.XLOOKUP(MAX([1]ProductScratch!G2:G49),[1]ProductScratch!G2:G49,[1]ProductScratch!F2:F49)</f>
        <v>Pourover</v>
      </c>
      <c r="D6" s="36"/>
      <c r="E6" s="36"/>
      <c r="F6" s="36"/>
      <c r="G6" s="36"/>
      <c r="H6" s="36"/>
    </row>
    <row r="7" spans="1:8" x14ac:dyDescent="0.35">
      <c r="A7" s="34"/>
      <c r="D7" s="36"/>
      <c r="E7" s="36"/>
      <c r="F7" s="36"/>
      <c r="G7" s="36"/>
      <c r="H7" s="36"/>
    </row>
    <row r="8" spans="1:8" x14ac:dyDescent="0.35">
      <c r="A8" s="34" t="s">
        <v>527</v>
      </c>
      <c r="B8" s="38">
        <f>SUMIF(TransactionData!$D$2:$D$7396,ProductAnalysis!B6,TransactionData!$M$2:$M$7396)</f>
        <v>4144</v>
      </c>
      <c r="E8" s="36"/>
      <c r="F8" s="36"/>
      <c r="G8" s="36"/>
      <c r="H8" s="36"/>
    </row>
    <row r="9" spans="1:8" x14ac:dyDescent="0.35">
      <c r="A9" s="34"/>
      <c r="D9" s="36"/>
      <c r="E9" s="36"/>
      <c r="F9" s="36"/>
      <c r="G9" s="36"/>
      <c r="H9" s="36"/>
    </row>
    <row r="10" spans="1:8" x14ac:dyDescent="0.35">
      <c r="A10" s="34" t="s">
        <v>528</v>
      </c>
      <c r="B10" s="35" t="str">
        <f>_xlfn.XLOOKUP(MAX([1]ProductScratch!O4:O21),[1]ProductScratch!O4:O21,[1]ProductScratch!N4:N21)</f>
        <v>Sticky bun</v>
      </c>
      <c r="D10" s="36"/>
      <c r="E10" s="36"/>
      <c r="F10" s="36"/>
      <c r="G10" s="36"/>
      <c r="H10" s="36"/>
    </row>
    <row r="11" spans="1:8" x14ac:dyDescent="0.35">
      <c r="A11" s="34"/>
      <c r="D11" s="36"/>
      <c r="E11" s="36"/>
      <c r="F11" s="36"/>
      <c r="G11" s="36"/>
      <c r="H11" s="36"/>
    </row>
    <row r="12" spans="1:8" x14ac:dyDescent="0.35">
      <c r="A12" s="34" t="s">
        <v>529</v>
      </c>
      <c r="B12" s="39" t="str">
        <f>_xlfn.XLOOKUP(MAX([1]ProductScratch!K4:K5),[1]ProductScratch!K4:K5,[1]ProductScratch!J4:J5)</f>
        <v>Single-origin</v>
      </c>
      <c r="D12" s="36"/>
      <c r="E12" s="36"/>
      <c r="F12" s="36"/>
      <c r="G12" s="36"/>
      <c r="H12" s="36"/>
    </row>
    <row r="13" spans="1:8" x14ac:dyDescent="0.35">
      <c r="D13" s="36"/>
      <c r="E13" s="36"/>
      <c r="F13" s="36"/>
      <c r="G13" s="36"/>
      <c r="H13" s="36"/>
    </row>
    <row r="14" spans="1:8" x14ac:dyDescent="0.35">
      <c r="A14" s="34" t="s">
        <v>530</v>
      </c>
      <c r="B14" s="40">
        <f>GETPIVOTDATA("Revenue",[1]ProductScratch!$J$21,"Type","Whole beans")/GETPIVOTDATA("Revenue",[1]ProductScratch!$J$21)</f>
        <v>0.13808201022983047</v>
      </c>
      <c r="D14" s="36"/>
      <c r="E14" s="36"/>
      <c r="F14" s="36"/>
      <c r="G14" s="36"/>
      <c r="H14" s="36"/>
    </row>
    <row r="15" spans="1:8" x14ac:dyDescent="0.35">
      <c r="D15" s="36"/>
      <c r="E15" s="36"/>
      <c r="F15" s="36"/>
      <c r="G15" s="36"/>
      <c r="H15" s="36"/>
    </row>
    <row r="16" spans="1:8" x14ac:dyDescent="0.35">
      <c r="A16" s="34" t="s">
        <v>531</v>
      </c>
      <c r="B16" s="39">
        <f>GETPIVOTDATA("Revenue",[1]ProductScratch!$J$11,"Type","Whole beans")/GETPIVOTDATA("Revenue",[1]ProductScratch!$J$11)</f>
        <v>0.85894628365322634</v>
      </c>
      <c r="D16" s="36"/>
      <c r="E16" s="36"/>
      <c r="F16" s="36"/>
      <c r="G16" s="36"/>
      <c r="H16" s="36"/>
    </row>
    <row r="17" spans="4:8" x14ac:dyDescent="0.35">
      <c r="D17" s="36"/>
      <c r="E17" s="36"/>
      <c r="F17" s="36"/>
      <c r="G17" s="36"/>
      <c r="H17" s="36"/>
    </row>
    <row r="18" spans="4:8" x14ac:dyDescent="0.35">
      <c r="D18" s="36"/>
      <c r="E18" s="36"/>
      <c r="F18" s="36"/>
      <c r="G18" s="36"/>
      <c r="H18" s="36"/>
    </row>
    <row r="19" spans="4:8" x14ac:dyDescent="0.35">
      <c r="D19" s="36"/>
      <c r="E19" s="36"/>
      <c r="F19" s="36"/>
      <c r="G19" s="36"/>
      <c r="H19" s="36"/>
    </row>
    <row r="20" spans="4:8" x14ac:dyDescent="0.35">
      <c r="D20" s="36"/>
      <c r="E20" s="36"/>
      <c r="F20" s="36"/>
      <c r="G20" s="36"/>
      <c r="H20" s="36"/>
    </row>
  </sheetData>
  <mergeCells count="1">
    <mergeCell ref="D1:E1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BBCF6-6503-4487-86DD-C06927AB2C12}">
  <sheetPr codeName="Sheet7"/>
  <dimension ref="A1:T6549"/>
  <sheetViews>
    <sheetView zoomScale="88" zoomScaleNormal="100" workbookViewId="0">
      <selection activeCell="K18" sqref="K18"/>
    </sheetView>
  </sheetViews>
  <sheetFormatPr defaultRowHeight="14.5" x14ac:dyDescent="0.35"/>
  <cols>
    <col min="1" max="1" width="9" customWidth="1"/>
    <col min="2" max="2" width="37.1796875" customWidth="1"/>
    <col min="3" max="3" width="20.81640625" customWidth="1"/>
    <col min="4" max="5" width="9" customWidth="1"/>
    <col min="6" max="6" width="37.1796875" customWidth="1"/>
    <col min="7" max="7" width="10.81640625" customWidth="1"/>
    <col min="8" max="9" width="9" customWidth="1"/>
    <col min="10" max="10" width="17" customWidth="1"/>
    <col min="11" max="11" width="15.54296875" customWidth="1"/>
    <col min="12" max="13" width="9" customWidth="1"/>
    <col min="14" max="14" width="37.1796875" customWidth="1"/>
    <col min="15" max="15" width="10.81640625" customWidth="1"/>
    <col min="16" max="16" width="10.1796875" customWidth="1"/>
    <col min="17" max="22" width="9" customWidth="1"/>
  </cols>
  <sheetData>
    <row r="1" spans="1:20" x14ac:dyDescent="0.35">
      <c r="A1" s="1" t="s">
        <v>532</v>
      </c>
      <c r="B1" t="s">
        <v>533</v>
      </c>
      <c r="C1" t="s">
        <v>534</v>
      </c>
      <c r="E1" s="1" t="s">
        <v>535</v>
      </c>
      <c r="F1" t="s">
        <v>533</v>
      </c>
      <c r="G1" t="s">
        <v>536</v>
      </c>
      <c r="I1" s="1" t="s">
        <v>537</v>
      </c>
      <c r="J1" t="s">
        <v>393</v>
      </c>
      <c r="K1" t="s">
        <v>418</v>
      </c>
      <c r="L1" s="1"/>
      <c r="M1" s="1" t="s">
        <v>538</v>
      </c>
      <c r="N1" t="s">
        <v>392</v>
      </c>
      <c r="O1" t="s">
        <v>433</v>
      </c>
      <c r="P1" s="1"/>
      <c r="S1" s="1"/>
      <c r="T1" s="1"/>
    </row>
    <row r="2" spans="1:20" x14ac:dyDescent="0.35">
      <c r="B2" s="41" t="s">
        <v>153</v>
      </c>
      <c r="C2">
        <v>62</v>
      </c>
      <c r="F2" s="41" t="s">
        <v>153</v>
      </c>
      <c r="G2">
        <v>63</v>
      </c>
      <c r="M2" s="3"/>
      <c r="P2" s="4"/>
    </row>
    <row r="3" spans="1:20" x14ac:dyDescent="0.35">
      <c r="B3" s="41" t="s">
        <v>436</v>
      </c>
      <c r="C3">
        <v>67</v>
      </c>
      <c r="F3" s="41" t="s">
        <v>436</v>
      </c>
      <c r="G3">
        <v>70</v>
      </c>
      <c r="J3" t="s">
        <v>533</v>
      </c>
      <c r="K3" t="s">
        <v>536</v>
      </c>
      <c r="M3" s="3"/>
      <c r="N3" t="s">
        <v>533</v>
      </c>
      <c r="O3" t="s">
        <v>536</v>
      </c>
    </row>
    <row r="4" spans="1:20" x14ac:dyDescent="0.35">
      <c r="B4" s="41" t="s">
        <v>410</v>
      </c>
      <c r="C4">
        <v>164</v>
      </c>
      <c r="F4" s="41" t="s">
        <v>410</v>
      </c>
      <c r="G4">
        <v>176</v>
      </c>
      <c r="J4" s="41" t="s">
        <v>427</v>
      </c>
      <c r="K4">
        <v>118</v>
      </c>
      <c r="M4" s="3"/>
      <c r="N4" s="41" t="s">
        <v>436</v>
      </c>
      <c r="O4">
        <v>70</v>
      </c>
    </row>
    <row r="5" spans="1:20" x14ac:dyDescent="0.35">
      <c r="B5" s="41" t="s">
        <v>404</v>
      </c>
      <c r="C5">
        <v>508</v>
      </c>
      <c r="F5" s="41" t="s">
        <v>404</v>
      </c>
      <c r="G5">
        <v>532</v>
      </c>
      <c r="J5" s="41" t="s">
        <v>74</v>
      </c>
      <c r="K5">
        <v>210</v>
      </c>
      <c r="M5" s="3"/>
      <c r="N5" s="41" t="s">
        <v>432</v>
      </c>
      <c r="O5">
        <v>26</v>
      </c>
    </row>
    <row r="6" spans="1:20" x14ac:dyDescent="0.35">
      <c r="B6" s="41" t="s">
        <v>432</v>
      </c>
      <c r="C6">
        <v>25</v>
      </c>
      <c r="F6" s="41" t="s">
        <v>432</v>
      </c>
      <c r="G6">
        <v>26</v>
      </c>
      <c r="J6" s="41" t="s">
        <v>539</v>
      </c>
      <c r="K6">
        <v>328</v>
      </c>
      <c r="M6" s="3"/>
      <c r="N6" s="41" t="s">
        <v>449</v>
      </c>
      <c r="O6">
        <v>48</v>
      </c>
    </row>
    <row r="7" spans="1:20" x14ac:dyDescent="0.35">
      <c r="B7" s="41" t="s">
        <v>65</v>
      </c>
      <c r="C7">
        <v>454</v>
      </c>
      <c r="F7" s="41" t="s">
        <v>65</v>
      </c>
      <c r="G7">
        <v>487</v>
      </c>
      <c r="M7" s="3"/>
      <c r="N7" s="41" t="s">
        <v>438</v>
      </c>
      <c r="O7">
        <v>219</v>
      </c>
    </row>
    <row r="8" spans="1:20" x14ac:dyDescent="0.35">
      <c r="B8" s="41" t="s">
        <v>449</v>
      </c>
      <c r="C8">
        <v>44</v>
      </c>
      <c r="F8" s="41" t="s">
        <v>449</v>
      </c>
      <c r="G8">
        <v>48</v>
      </c>
      <c r="M8" s="3"/>
      <c r="N8" s="41" t="s">
        <v>456</v>
      </c>
      <c r="O8">
        <v>15</v>
      </c>
    </row>
    <row r="9" spans="1:20" x14ac:dyDescent="0.35">
      <c r="B9" s="41" t="s">
        <v>438</v>
      </c>
      <c r="C9">
        <v>211</v>
      </c>
      <c r="F9" s="41" t="s">
        <v>438</v>
      </c>
      <c r="G9">
        <v>219</v>
      </c>
      <c r="I9" s="1" t="s">
        <v>540</v>
      </c>
      <c r="J9" t="s">
        <v>392</v>
      </c>
      <c r="K9" t="s">
        <v>541</v>
      </c>
      <c r="N9" s="41" t="s">
        <v>63</v>
      </c>
      <c r="O9">
        <v>119</v>
      </c>
      <c r="P9" s="4"/>
    </row>
    <row r="10" spans="1:20" x14ac:dyDescent="0.35">
      <c r="B10" s="41" t="s">
        <v>456</v>
      </c>
      <c r="C10">
        <v>14</v>
      </c>
      <c r="F10" s="41" t="s">
        <v>456</v>
      </c>
      <c r="G10">
        <v>15</v>
      </c>
      <c r="N10" s="41" t="s">
        <v>93</v>
      </c>
      <c r="O10">
        <v>30</v>
      </c>
      <c r="P10" s="4"/>
    </row>
    <row r="11" spans="1:20" x14ac:dyDescent="0.35">
      <c r="B11" s="41" t="s">
        <v>424</v>
      </c>
      <c r="C11">
        <v>93</v>
      </c>
      <c r="F11" s="41" t="s">
        <v>424</v>
      </c>
      <c r="G11">
        <v>97</v>
      </c>
      <c r="J11" t="s">
        <v>533</v>
      </c>
      <c r="K11" t="s">
        <v>542</v>
      </c>
      <c r="N11" s="41" t="s">
        <v>439</v>
      </c>
      <c r="O11">
        <v>12</v>
      </c>
      <c r="P11" s="4"/>
    </row>
    <row r="12" spans="1:20" x14ac:dyDescent="0.35">
      <c r="B12" s="41" t="s">
        <v>400</v>
      </c>
      <c r="C12">
        <v>9</v>
      </c>
      <c r="F12" s="41" t="s">
        <v>400</v>
      </c>
      <c r="G12">
        <v>9</v>
      </c>
      <c r="J12" s="41" t="s">
        <v>402</v>
      </c>
      <c r="K12" s="42">
        <v>180</v>
      </c>
      <c r="N12" s="41" t="s">
        <v>362</v>
      </c>
      <c r="O12">
        <v>27</v>
      </c>
      <c r="P12" s="4"/>
    </row>
    <row r="13" spans="1:20" x14ac:dyDescent="0.35">
      <c r="B13" s="41" t="s">
        <v>63</v>
      </c>
      <c r="C13">
        <v>110</v>
      </c>
      <c r="F13" s="41" t="s">
        <v>63</v>
      </c>
      <c r="G13">
        <v>119</v>
      </c>
      <c r="J13" s="41" t="s">
        <v>453</v>
      </c>
      <c r="K13" s="42">
        <v>586.5</v>
      </c>
      <c r="N13" s="41" t="s">
        <v>458</v>
      </c>
      <c r="O13">
        <v>8</v>
      </c>
      <c r="P13" s="4"/>
    </row>
    <row r="14" spans="1:20" x14ac:dyDescent="0.35">
      <c r="B14" s="41" t="s">
        <v>446</v>
      </c>
      <c r="C14">
        <v>11</v>
      </c>
      <c r="F14" s="41" t="s">
        <v>446</v>
      </c>
      <c r="G14">
        <v>11</v>
      </c>
      <c r="J14" s="41" t="s">
        <v>418</v>
      </c>
      <c r="K14" s="42">
        <v>4667.5999999999785</v>
      </c>
      <c r="N14" s="41" t="s">
        <v>437</v>
      </c>
      <c r="O14">
        <v>104</v>
      </c>
      <c r="P14" s="4"/>
    </row>
    <row r="15" spans="1:20" x14ac:dyDescent="0.35">
      <c r="B15" s="41" t="s">
        <v>93</v>
      </c>
      <c r="C15">
        <v>29</v>
      </c>
      <c r="F15" s="41" t="s">
        <v>93</v>
      </c>
      <c r="G15">
        <v>30</v>
      </c>
      <c r="J15" s="41" t="s">
        <v>539</v>
      </c>
      <c r="K15" s="42">
        <v>5434.0999999999785</v>
      </c>
      <c r="N15" s="41" t="s">
        <v>174</v>
      </c>
      <c r="O15">
        <v>24</v>
      </c>
      <c r="P15" s="4"/>
    </row>
    <row r="16" spans="1:20" x14ac:dyDescent="0.35">
      <c r="B16" s="41" t="s">
        <v>439</v>
      </c>
      <c r="C16">
        <v>12</v>
      </c>
      <c r="F16" s="41" t="s">
        <v>439</v>
      </c>
      <c r="G16">
        <v>12</v>
      </c>
      <c r="M16" s="3"/>
      <c r="N16" s="41" t="s">
        <v>443</v>
      </c>
      <c r="O16">
        <v>245</v>
      </c>
      <c r="P16" s="4"/>
    </row>
    <row r="17" spans="2:16" x14ac:dyDescent="0.35">
      <c r="B17" s="41" t="s">
        <v>362</v>
      </c>
      <c r="C17">
        <v>26</v>
      </c>
      <c r="F17" s="41" t="s">
        <v>362</v>
      </c>
      <c r="G17">
        <v>27</v>
      </c>
      <c r="M17" s="3"/>
      <c r="N17" s="41" t="s">
        <v>457</v>
      </c>
      <c r="O17">
        <v>12</v>
      </c>
      <c r="P17" s="4"/>
    </row>
    <row r="18" spans="2:16" x14ac:dyDescent="0.35">
      <c r="B18" s="41" t="s">
        <v>409</v>
      </c>
      <c r="C18">
        <v>201</v>
      </c>
      <c r="F18" s="41" t="s">
        <v>409</v>
      </c>
      <c r="G18">
        <v>206</v>
      </c>
      <c r="M18" s="3"/>
      <c r="N18" s="41" t="s">
        <v>450</v>
      </c>
      <c r="O18">
        <v>19</v>
      </c>
      <c r="P18" s="4"/>
    </row>
    <row r="19" spans="2:16" x14ac:dyDescent="0.35">
      <c r="B19" s="41" t="s">
        <v>407</v>
      </c>
      <c r="C19">
        <v>177</v>
      </c>
      <c r="F19" s="41" t="s">
        <v>407</v>
      </c>
      <c r="G19">
        <v>184</v>
      </c>
      <c r="I19" s="1" t="s">
        <v>543</v>
      </c>
      <c r="M19" s="3"/>
      <c r="N19" s="41" t="s">
        <v>441</v>
      </c>
      <c r="O19">
        <v>322</v>
      </c>
      <c r="P19" s="4"/>
    </row>
    <row r="20" spans="2:16" x14ac:dyDescent="0.35">
      <c r="B20" s="41" t="s">
        <v>40</v>
      </c>
      <c r="C20">
        <v>117</v>
      </c>
      <c r="F20" s="41" t="s">
        <v>40</v>
      </c>
      <c r="G20">
        <v>128</v>
      </c>
      <c r="M20" s="3"/>
      <c r="N20" s="41" t="s">
        <v>444</v>
      </c>
      <c r="O20">
        <v>27</v>
      </c>
      <c r="P20" s="4"/>
    </row>
    <row r="21" spans="2:16" x14ac:dyDescent="0.35">
      <c r="B21" s="41" t="s">
        <v>419</v>
      </c>
      <c r="C21">
        <v>145</v>
      </c>
      <c r="F21" s="41" t="s">
        <v>419</v>
      </c>
      <c r="G21">
        <v>145</v>
      </c>
      <c r="J21" t="s">
        <v>533</v>
      </c>
      <c r="K21" t="s">
        <v>542</v>
      </c>
      <c r="M21" s="3"/>
      <c r="N21" s="41" t="s">
        <v>189</v>
      </c>
      <c r="O21">
        <v>38</v>
      </c>
      <c r="P21" s="4"/>
    </row>
    <row r="22" spans="2:16" x14ac:dyDescent="0.35">
      <c r="B22" s="41" t="s">
        <v>429</v>
      </c>
      <c r="C22">
        <v>7</v>
      </c>
      <c r="F22" s="41" t="s">
        <v>429</v>
      </c>
      <c r="G22">
        <v>8</v>
      </c>
      <c r="J22" s="41" t="s">
        <v>435</v>
      </c>
      <c r="K22" s="42">
        <v>4887.25</v>
      </c>
      <c r="M22" s="3"/>
      <c r="N22" s="41" t="s">
        <v>539</v>
      </c>
      <c r="O22">
        <v>1365</v>
      </c>
      <c r="P22" s="4"/>
    </row>
    <row r="23" spans="2:16" x14ac:dyDescent="0.35">
      <c r="B23" s="41" t="s">
        <v>52</v>
      </c>
      <c r="C23">
        <v>816</v>
      </c>
      <c r="F23" s="41" t="s">
        <v>52</v>
      </c>
      <c r="G23">
        <v>870</v>
      </c>
      <c r="J23" s="41" t="s">
        <v>402</v>
      </c>
      <c r="K23" s="42">
        <v>180</v>
      </c>
      <c r="M23" s="3"/>
      <c r="O23" s="4"/>
      <c r="P23" s="4"/>
    </row>
    <row r="24" spans="2:16" x14ac:dyDescent="0.35">
      <c r="B24" s="41" t="s">
        <v>451</v>
      </c>
      <c r="C24">
        <v>14</v>
      </c>
      <c r="F24" s="41" t="s">
        <v>451</v>
      </c>
      <c r="G24">
        <v>17</v>
      </c>
      <c r="J24" s="41" t="s">
        <v>455</v>
      </c>
      <c r="K24" s="42">
        <v>315</v>
      </c>
      <c r="M24" s="3"/>
      <c r="O24" s="4"/>
      <c r="P24" s="4"/>
    </row>
    <row r="25" spans="2:16" x14ac:dyDescent="0.35">
      <c r="B25" s="41" t="s">
        <v>421</v>
      </c>
      <c r="C25">
        <v>46</v>
      </c>
      <c r="F25" s="41" t="s">
        <v>421</v>
      </c>
      <c r="G25">
        <v>48</v>
      </c>
      <c r="J25" s="41" t="s">
        <v>414</v>
      </c>
      <c r="K25" s="42">
        <v>7282.25</v>
      </c>
      <c r="M25" s="3"/>
      <c r="O25" s="4"/>
      <c r="P25" s="4"/>
    </row>
    <row r="26" spans="2:16" x14ac:dyDescent="0.35">
      <c r="B26" s="41" t="s">
        <v>427</v>
      </c>
      <c r="C26">
        <v>102</v>
      </c>
      <c r="F26" s="41" t="s">
        <v>427</v>
      </c>
      <c r="G26">
        <v>118</v>
      </c>
      <c r="J26" s="41" t="s">
        <v>440</v>
      </c>
      <c r="K26" s="42">
        <v>204</v>
      </c>
      <c r="M26" s="3"/>
      <c r="O26" s="4"/>
      <c r="P26" s="4"/>
    </row>
    <row r="27" spans="2:16" x14ac:dyDescent="0.35">
      <c r="B27" s="41" t="s">
        <v>430</v>
      </c>
      <c r="C27">
        <v>38</v>
      </c>
      <c r="F27" s="41" t="s">
        <v>430</v>
      </c>
      <c r="G27">
        <v>41</v>
      </c>
      <c r="I27" s="1"/>
      <c r="J27" s="41" t="s">
        <v>416</v>
      </c>
      <c r="K27" s="42">
        <v>556</v>
      </c>
      <c r="M27" s="3"/>
      <c r="O27" s="4"/>
      <c r="P27" s="4"/>
    </row>
    <row r="28" spans="2:16" x14ac:dyDescent="0.35">
      <c r="B28" s="41" t="s">
        <v>425</v>
      </c>
      <c r="C28">
        <v>238</v>
      </c>
      <c r="F28" s="41" t="s">
        <v>425</v>
      </c>
      <c r="G28">
        <v>253</v>
      </c>
      <c r="I28" s="43"/>
      <c r="J28" s="41" t="s">
        <v>406</v>
      </c>
      <c r="K28" s="42">
        <v>14566.5</v>
      </c>
      <c r="M28" s="3"/>
      <c r="O28" s="4"/>
      <c r="P28" s="4"/>
    </row>
    <row r="29" spans="2:16" x14ac:dyDescent="0.35">
      <c r="B29" s="41" t="s">
        <v>458</v>
      </c>
      <c r="C29">
        <v>7</v>
      </c>
      <c r="F29" s="41" t="s">
        <v>458</v>
      </c>
      <c r="G29">
        <v>8</v>
      </c>
      <c r="I29" s="43"/>
      <c r="J29" s="41" t="s">
        <v>453</v>
      </c>
      <c r="K29" s="42">
        <v>586.5</v>
      </c>
      <c r="M29" s="3"/>
      <c r="O29" s="4"/>
      <c r="P29" s="4"/>
    </row>
    <row r="30" spans="2:16" x14ac:dyDescent="0.35">
      <c r="B30" s="41" t="s">
        <v>412</v>
      </c>
      <c r="C30">
        <v>199</v>
      </c>
      <c r="F30" s="41" t="s">
        <v>412</v>
      </c>
      <c r="G30">
        <v>205</v>
      </c>
      <c r="I30" s="43"/>
      <c r="J30" s="41" t="s">
        <v>434</v>
      </c>
      <c r="K30" s="42">
        <v>71.5</v>
      </c>
      <c r="M30" s="3"/>
      <c r="O30" s="4"/>
      <c r="P30" s="4"/>
    </row>
    <row r="31" spans="2:16" x14ac:dyDescent="0.35">
      <c r="B31" s="41" t="s">
        <v>445</v>
      </c>
      <c r="C31">
        <v>67</v>
      </c>
      <c r="F31" s="41" t="s">
        <v>445</v>
      </c>
      <c r="G31">
        <v>70</v>
      </c>
      <c r="I31" s="43"/>
      <c r="J31" s="41" t="s">
        <v>448</v>
      </c>
      <c r="K31" s="42">
        <v>256.5</v>
      </c>
      <c r="M31" s="3"/>
      <c r="O31" s="4"/>
      <c r="P31" s="4"/>
    </row>
    <row r="32" spans="2:16" x14ac:dyDescent="0.35">
      <c r="B32" s="41" t="s">
        <v>431</v>
      </c>
      <c r="C32">
        <v>23</v>
      </c>
      <c r="F32" s="41" t="s">
        <v>431</v>
      </c>
      <c r="G32">
        <v>23</v>
      </c>
      <c r="I32" s="43"/>
      <c r="J32" s="41" t="s">
        <v>408</v>
      </c>
      <c r="K32" s="42">
        <v>230</v>
      </c>
      <c r="M32" s="3"/>
      <c r="O32" s="4"/>
      <c r="P32" s="4"/>
    </row>
    <row r="33" spans="2:16" x14ac:dyDescent="0.35">
      <c r="B33" s="41" t="s">
        <v>420</v>
      </c>
      <c r="C33">
        <v>145</v>
      </c>
      <c r="F33" s="41" t="s">
        <v>420</v>
      </c>
      <c r="G33">
        <v>147</v>
      </c>
      <c r="I33" s="43"/>
      <c r="J33" s="41" t="s">
        <v>418</v>
      </c>
      <c r="K33" s="42">
        <v>4667.5999999999785</v>
      </c>
      <c r="M33" s="3"/>
      <c r="O33" s="4"/>
      <c r="P33" s="4"/>
    </row>
    <row r="34" spans="2:16" x14ac:dyDescent="0.35">
      <c r="B34" s="41" t="s">
        <v>437</v>
      </c>
      <c r="C34">
        <v>103</v>
      </c>
      <c r="F34" s="41" t="s">
        <v>437</v>
      </c>
      <c r="G34">
        <v>104</v>
      </c>
      <c r="I34" s="43"/>
      <c r="J34" s="41" t="s">
        <v>539</v>
      </c>
      <c r="K34" s="42">
        <v>33803.099999999977</v>
      </c>
      <c r="M34" s="3"/>
      <c r="O34" s="4"/>
      <c r="P34" s="4"/>
    </row>
    <row r="35" spans="2:16" x14ac:dyDescent="0.35">
      <c r="B35" s="41" t="s">
        <v>21</v>
      </c>
      <c r="C35">
        <v>1126</v>
      </c>
      <c r="F35" s="41" t="s">
        <v>21</v>
      </c>
      <c r="G35">
        <v>1184</v>
      </c>
      <c r="I35" s="43"/>
      <c r="M35" s="3"/>
      <c r="O35" s="4"/>
      <c r="P35" s="4"/>
    </row>
    <row r="36" spans="2:16" x14ac:dyDescent="0.35">
      <c r="B36" s="41" t="s">
        <v>452</v>
      </c>
      <c r="C36">
        <v>42</v>
      </c>
      <c r="F36" s="41" t="s">
        <v>452</v>
      </c>
      <c r="G36">
        <v>46</v>
      </c>
      <c r="I36" s="43"/>
      <c r="M36" s="3"/>
      <c r="O36" s="4"/>
      <c r="P36" s="4"/>
    </row>
    <row r="37" spans="2:16" x14ac:dyDescent="0.35">
      <c r="B37" s="41" t="s">
        <v>428</v>
      </c>
      <c r="C37">
        <v>171</v>
      </c>
      <c r="F37" s="41" t="s">
        <v>428</v>
      </c>
      <c r="G37">
        <v>178</v>
      </c>
      <c r="I37" s="43"/>
      <c r="M37" s="3"/>
      <c r="O37" s="4"/>
      <c r="P37" s="4"/>
    </row>
    <row r="38" spans="2:16" x14ac:dyDescent="0.35">
      <c r="B38" s="41" t="s">
        <v>174</v>
      </c>
      <c r="C38">
        <v>23</v>
      </c>
      <c r="F38" s="41" t="s">
        <v>174</v>
      </c>
      <c r="G38">
        <v>24</v>
      </c>
      <c r="I38" s="43"/>
      <c r="M38" s="3"/>
      <c r="O38" s="4"/>
      <c r="P38" s="4"/>
    </row>
    <row r="39" spans="2:16" x14ac:dyDescent="0.35">
      <c r="B39" s="41" t="s">
        <v>443</v>
      </c>
      <c r="C39">
        <v>231</v>
      </c>
      <c r="F39" s="41" t="s">
        <v>443</v>
      </c>
      <c r="G39">
        <v>245</v>
      </c>
      <c r="I39" s="43"/>
      <c r="M39" s="3"/>
      <c r="O39" s="4"/>
      <c r="P39" s="4"/>
    </row>
    <row r="40" spans="2:16" x14ac:dyDescent="0.35">
      <c r="B40" s="41" t="s">
        <v>457</v>
      </c>
      <c r="C40">
        <v>12</v>
      </c>
      <c r="F40" s="41" t="s">
        <v>457</v>
      </c>
      <c r="G40">
        <v>12</v>
      </c>
      <c r="I40" s="43"/>
      <c r="M40" s="3"/>
      <c r="O40" s="4"/>
      <c r="P40" s="4"/>
    </row>
    <row r="41" spans="2:16" x14ac:dyDescent="0.35">
      <c r="B41" s="41" t="s">
        <v>74</v>
      </c>
      <c r="C41">
        <v>187</v>
      </c>
      <c r="F41" s="41" t="s">
        <v>74</v>
      </c>
      <c r="G41">
        <v>210</v>
      </c>
      <c r="I41" s="43"/>
      <c r="M41" s="3"/>
      <c r="O41" s="4"/>
      <c r="P41" s="4"/>
    </row>
    <row r="42" spans="2:16" x14ac:dyDescent="0.35">
      <c r="B42" s="41" t="s">
        <v>450</v>
      </c>
      <c r="C42">
        <v>15</v>
      </c>
      <c r="F42" s="41" t="s">
        <v>450</v>
      </c>
      <c r="G42">
        <v>19</v>
      </c>
      <c r="I42" s="43"/>
      <c r="M42" s="3"/>
      <c r="O42" s="4"/>
      <c r="P42" s="4"/>
    </row>
    <row r="43" spans="2:16" x14ac:dyDescent="0.35">
      <c r="B43" s="41" t="s">
        <v>426</v>
      </c>
      <c r="C43">
        <v>49</v>
      </c>
      <c r="F43" s="41" t="s">
        <v>426</v>
      </c>
      <c r="G43">
        <v>56</v>
      </c>
      <c r="I43" s="43"/>
      <c r="M43" s="3"/>
      <c r="O43" s="4"/>
      <c r="P43" s="4"/>
    </row>
    <row r="44" spans="2:16" x14ac:dyDescent="0.35">
      <c r="B44" s="41" t="s">
        <v>441</v>
      </c>
      <c r="C44">
        <v>297</v>
      </c>
      <c r="F44" s="41" t="s">
        <v>441</v>
      </c>
      <c r="G44">
        <v>322</v>
      </c>
      <c r="I44" s="43"/>
      <c r="M44" s="3"/>
      <c r="O44" s="4"/>
      <c r="P44" s="4"/>
    </row>
    <row r="45" spans="2:16" x14ac:dyDescent="0.35">
      <c r="B45" s="41" t="s">
        <v>444</v>
      </c>
      <c r="C45">
        <v>25</v>
      </c>
      <c r="F45" s="41" t="s">
        <v>444</v>
      </c>
      <c r="G45">
        <v>27</v>
      </c>
      <c r="I45" s="43"/>
      <c r="M45" s="3"/>
      <c r="O45" s="4"/>
      <c r="P45" s="4"/>
    </row>
    <row r="46" spans="2:16" x14ac:dyDescent="0.35">
      <c r="B46" s="41" t="s">
        <v>54</v>
      </c>
      <c r="C46">
        <v>524</v>
      </c>
      <c r="F46" s="41" t="s">
        <v>54</v>
      </c>
      <c r="G46">
        <v>548</v>
      </c>
      <c r="I46" s="43"/>
      <c r="M46" s="3"/>
      <c r="O46" s="4"/>
      <c r="P46" s="4"/>
    </row>
    <row r="47" spans="2:16" x14ac:dyDescent="0.35">
      <c r="B47" s="41" t="s">
        <v>189</v>
      </c>
      <c r="C47">
        <v>37</v>
      </c>
      <c r="F47" s="41" t="s">
        <v>189</v>
      </c>
      <c r="G47">
        <v>38</v>
      </c>
      <c r="I47" s="43"/>
      <c r="M47" s="3"/>
      <c r="O47" s="4"/>
      <c r="P47" s="4"/>
    </row>
    <row r="48" spans="2:16" x14ac:dyDescent="0.35">
      <c r="B48" s="41" t="s">
        <v>454</v>
      </c>
      <c r="C48">
        <v>19</v>
      </c>
      <c r="F48" s="41" t="s">
        <v>454</v>
      </c>
      <c r="G48">
        <v>20</v>
      </c>
      <c r="I48" s="43"/>
      <c r="M48" s="3"/>
      <c r="O48" s="4"/>
      <c r="P48" s="4"/>
    </row>
    <row r="49" spans="2:16" x14ac:dyDescent="0.35">
      <c r="B49" s="41" t="s">
        <v>411</v>
      </c>
      <c r="C49">
        <v>353</v>
      </c>
      <c r="F49" s="41" t="s">
        <v>411</v>
      </c>
      <c r="G49">
        <v>367</v>
      </c>
      <c r="I49" s="43"/>
      <c r="M49" s="3"/>
      <c r="O49" s="4"/>
      <c r="P49" s="4"/>
    </row>
    <row r="50" spans="2:16" x14ac:dyDescent="0.35">
      <c r="B50" s="41" t="s">
        <v>539</v>
      </c>
      <c r="C50">
        <v>7395</v>
      </c>
      <c r="F50" s="41" t="s">
        <v>539</v>
      </c>
      <c r="G50">
        <v>7812</v>
      </c>
      <c r="I50" s="43"/>
      <c r="M50" s="3"/>
      <c r="O50" s="4"/>
      <c r="P50" s="4"/>
    </row>
    <row r="51" spans="2:16" x14ac:dyDescent="0.35">
      <c r="I51" s="43"/>
      <c r="M51" s="3"/>
      <c r="O51" s="4"/>
      <c r="P51" s="4"/>
    </row>
    <row r="52" spans="2:16" x14ac:dyDescent="0.35">
      <c r="M52" s="3"/>
      <c r="O52" s="4"/>
      <c r="P52" s="4"/>
    </row>
    <row r="53" spans="2:16" x14ac:dyDescent="0.35">
      <c r="M53" s="3"/>
      <c r="O53" s="4"/>
      <c r="P53" s="4"/>
    </row>
    <row r="54" spans="2:16" x14ac:dyDescent="0.35">
      <c r="M54" s="3"/>
      <c r="O54" s="4"/>
      <c r="P54" s="4"/>
    </row>
    <row r="55" spans="2:16" x14ac:dyDescent="0.35">
      <c r="M55" s="3"/>
      <c r="O55" s="4"/>
      <c r="P55" s="4"/>
    </row>
    <row r="56" spans="2:16" x14ac:dyDescent="0.35">
      <c r="M56" s="3"/>
      <c r="O56" s="4"/>
      <c r="P56" s="4"/>
    </row>
    <row r="57" spans="2:16" x14ac:dyDescent="0.35">
      <c r="M57" s="3"/>
      <c r="O57" s="4"/>
      <c r="P57" s="4"/>
    </row>
    <row r="58" spans="2:16" x14ac:dyDescent="0.35">
      <c r="M58" s="3"/>
      <c r="O58" s="4"/>
      <c r="P58" s="4"/>
    </row>
    <row r="59" spans="2:16" x14ac:dyDescent="0.35">
      <c r="M59" s="3"/>
      <c r="O59" s="4"/>
      <c r="P59" s="4"/>
    </row>
    <row r="60" spans="2:16" x14ac:dyDescent="0.35">
      <c r="M60" s="3"/>
      <c r="O60" s="4"/>
      <c r="P60" s="4"/>
    </row>
    <row r="61" spans="2:16" x14ac:dyDescent="0.35">
      <c r="M61" s="3"/>
      <c r="O61" s="4"/>
      <c r="P61" s="4"/>
    </row>
    <row r="62" spans="2:16" x14ac:dyDescent="0.35">
      <c r="M62" s="3"/>
      <c r="O62" s="4"/>
      <c r="P62" s="4"/>
    </row>
    <row r="63" spans="2:16" x14ac:dyDescent="0.35">
      <c r="M63" s="3"/>
      <c r="O63" s="4"/>
      <c r="P63" s="4"/>
    </row>
    <row r="64" spans="2:16" x14ac:dyDescent="0.35">
      <c r="M64" s="3"/>
      <c r="O64" s="4"/>
      <c r="P64" s="4"/>
    </row>
    <row r="65" spans="13:16" x14ac:dyDescent="0.35">
      <c r="M65" s="3"/>
      <c r="O65" s="4"/>
      <c r="P65" s="4"/>
    </row>
    <row r="66" spans="13:16" x14ac:dyDescent="0.35">
      <c r="M66" s="3"/>
      <c r="O66" s="4"/>
      <c r="P66" s="4"/>
    </row>
    <row r="67" spans="13:16" x14ac:dyDescent="0.35">
      <c r="M67" s="3"/>
      <c r="O67" s="4"/>
      <c r="P67" s="4"/>
    </row>
    <row r="68" spans="13:16" x14ac:dyDescent="0.35">
      <c r="M68" s="3"/>
      <c r="O68" s="4"/>
      <c r="P68" s="4"/>
    </row>
    <row r="69" spans="13:16" x14ac:dyDescent="0.35">
      <c r="M69" s="3"/>
      <c r="O69" s="4"/>
      <c r="P69" s="4"/>
    </row>
    <row r="70" spans="13:16" x14ac:dyDescent="0.35">
      <c r="M70" s="3"/>
      <c r="O70" s="4"/>
      <c r="P70" s="4"/>
    </row>
    <row r="71" spans="13:16" x14ac:dyDescent="0.35">
      <c r="M71" s="3"/>
      <c r="O71" s="4"/>
      <c r="P71" s="4"/>
    </row>
    <row r="72" spans="13:16" x14ac:dyDescent="0.35">
      <c r="M72" s="3"/>
      <c r="O72" s="4"/>
      <c r="P72" s="4"/>
    </row>
    <row r="73" spans="13:16" x14ac:dyDescent="0.35">
      <c r="M73" s="3"/>
      <c r="O73" s="4"/>
      <c r="P73" s="4"/>
    </row>
    <row r="74" spans="13:16" x14ac:dyDescent="0.35">
      <c r="M74" s="3"/>
      <c r="O74" s="4"/>
      <c r="P74" s="4"/>
    </row>
    <row r="75" spans="13:16" x14ac:dyDescent="0.35">
      <c r="M75" s="3"/>
      <c r="O75" s="4"/>
      <c r="P75" s="4"/>
    </row>
    <row r="76" spans="13:16" x14ac:dyDescent="0.35">
      <c r="M76" s="3"/>
      <c r="O76" s="4"/>
      <c r="P76" s="4"/>
    </row>
    <row r="77" spans="13:16" x14ac:dyDescent="0.35">
      <c r="M77" s="3"/>
      <c r="O77" s="4"/>
      <c r="P77" s="4"/>
    </row>
    <row r="78" spans="13:16" x14ac:dyDescent="0.35">
      <c r="M78" s="3"/>
      <c r="O78" s="4"/>
      <c r="P78" s="4"/>
    </row>
    <row r="79" spans="13:16" x14ac:dyDescent="0.35">
      <c r="M79" s="3"/>
      <c r="O79" s="4"/>
      <c r="P79" s="4"/>
    </row>
    <row r="80" spans="13:16" x14ac:dyDescent="0.35">
      <c r="M80" s="3"/>
      <c r="O80" s="4"/>
      <c r="P80" s="4"/>
    </row>
    <row r="81" spans="13:16" x14ac:dyDescent="0.35">
      <c r="M81" s="3"/>
      <c r="O81" s="4"/>
      <c r="P81" s="4"/>
    </row>
    <row r="82" spans="13:16" x14ac:dyDescent="0.35">
      <c r="M82" s="3"/>
      <c r="O82" s="4"/>
      <c r="P82" s="4"/>
    </row>
    <row r="83" spans="13:16" x14ac:dyDescent="0.35">
      <c r="M83" s="3"/>
      <c r="O83" s="4"/>
      <c r="P83" s="4"/>
    </row>
    <row r="84" spans="13:16" x14ac:dyDescent="0.35">
      <c r="M84" s="3"/>
      <c r="O84" s="4"/>
      <c r="P84" s="4"/>
    </row>
    <row r="85" spans="13:16" x14ac:dyDescent="0.35">
      <c r="M85" s="3"/>
      <c r="O85" s="4"/>
      <c r="P85" s="4"/>
    </row>
    <row r="86" spans="13:16" x14ac:dyDescent="0.35">
      <c r="M86" s="3"/>
      <c r="O86" s="4"/>
      <c r="P86" s="4"/>
    </row>
    <row r="87" spans="13:16" x14ac:dyDescent="0.35">
      <c r="M87" s="3"/>
      <c r="O87" s="4"/>
      <c r="P87" s="4"/>
    </row>
    <row r="88" spans="13:16" x14ac:dyDescent="0.35">
      <c r="M88" s="3"/>
      <c r="O88" s="4"/>
      <c r="P88" s="4"/>
    </row>
    <row r="89" spans="13:16" x14ac:dyDescent="0.35">
      <c r="M89" s="3"/>
      <c r="O89" s="4"/>
      <c r="P89" s="4"/>
    </row>
    <row r="90" spans="13:16" x14ac:dyDescent="0.35">
      <c r="M90" s="3"/>
      <c r="O90" s="4"/>
      <c r="P90" s="4"/>
    </row>
    <row r="91" spans="13:16" x14ac:dyDescent="0.35">
      <c r="M91" s="3"/>
      <c r="O91" s="4"/>
      <c r="P91" s="4"/>
    </row>
    <row r="92" spans="13:16" x14ac:dyDescent="0.35">
      <c r="M92" s="3"/>
      <c r="O92" s="4"/>
      <c r="P92" s="4"/>
    </row>
    <row r="93" spans="13:16" x14ac:dyDescent="0.35">
      <c r="M93" s="3"/>
      <c r="O93" s="4"/>
      <c r="P93" s="4"/>
    </row>
    <row r="94" spans="13:16" x14ac:dyDescent="0.35">
      <c r="M94" s="3"/>
      <c r="O94" s="4"/>
      <c r="P94" s="4"/>
    </row>
    <row r="95" spans="13:16" x14ac:dyDescent="0.35">
      <c r="M95" s="3"/>
      <c r="O95" s="4"/>
      <c r="P95" s="4"/>
    </row>
    <row r="96" spans="13:16" x14ac:dyDescent="0.35">
      <c r="M96" s="3"/>
      <c r="O96" s="4"/>
      <c r="P96" s="4"/>
    </row>
    <row r="97" spans="13:16" x14ac:dyDescent="0.35">
      <c r="M97" s="3"/>
      <c r="O97" s="4"/>
      <c r="P97" s="4"/>
    </row>
    <row r="98" spans="13:16" x14ac:dyDescent="0.35">
      <c r="M98" s="3"/>
      <c r="O98" s="4"/>
      <c r="P98" s="4"/>
    </row>
    <row r="99" spans="13:16" x14ac:dyDescent="0.35">
      <c r="M99" s="3"/>
      <c r="O99" s="4"/>
      <c r="P99" s="4"/>
    </row>
    <row r="100" spans="13:16" x14ac:dyDescent="0.35">
      <c r="M100" s="3"/>
      <c r="O100" s="4"/>
      <c r="P100" s="4"/>
    </row>
    <row r="101" spans="13:16" x14ac:dyDescent="0.35">
      <c r="M101" s="3"/>
      <c r="O101" s="4"/>
      <c r="P101" s="4"/>
    </row>
    <row r="102" spans="13:16" x14ac:dyDescent="0.35">
      <c r="M102" s="3"/>
      <c r="O102" s="4"/>
      <c r="P102" s="4"/>
    </row>
    <row r="103" spans="13:16" x14ac:dyDescent="0.35">
      <c r="M103" s="3"/>
      <c r="O103" s="4"/>
      <c r="P103" s="4"/>
    </row>
    <row r="104" spans="13:16" x14ac:dyDescent="0.35">
      <c r="M104" s="3"/>
      <c r="O104" s="4"/>
      <c r="P104" s="4"/>
    </row>
    <row r="105" spans="13:16" x14ac:dyDescent="0.35">
      <c r="M105" s="3"/>
      <c r="O105" s="4"/>
      <c r="P105" s="4"/>
    </row>
    <row r="106" spans="13:16" x14ac:dyDescent="0.35">
      <c r="M106" s="3"/>
      <c r="O106" s="4"/>
      <c r="P106" s="4"/>
    </row>
    <row r="107" spans="13:16" x14ac:dyDescent="0.35">
      <c r="M107" s="3"/>
      <c r="O107" s="4"/>
      <c r="P107" s="4"/>
    </row>
    <row r="108" spans="13:16" x14ac:dyDescent="0.35">
      <c r="M108" s="3"/>
      <c r="O108" s="4"/>
      <c r="P108" s="4"/>
    </row>
    <row r="109" spans="13:16" x14ac:dyDescent="0.35">
      <c r="M109" s="3"/>
      <c r="O109" s="4"/>
      <c r="P109" s="4"/>
    </row>
    <row r="110" spans="13:16" x14ac:dyDescent="0.35">
      <c r="M110" s="3"/>
      <c r="O110" s="4"/>
      <c r="P110" s="4"/>
    </row>
    <row r="111" spans="13:16" x14ac:dyDescent="0.35">
      <c r="M111" s="3"/>
      <c r="O111" s="4"/>
      <c r="P111" s="4"/>
    </row>
    <row r="112" spans="13:16" x14ac:dyDescent="0.35">
      <c r="M112" s="3"/>
      <c r="O112" s="4"/>
      <c r="P112" s="4"/>
    </row>
    <row r="113" spans="13:16" x14ac:dyDescent="0.35">
      <c r="M113" s="3"/>
      <c r="O113" s="4"/>
      <c r="P113" s="4"/>
    </row>
    <row r="114" spans="13:16" x14ac:dyDescent="0.35">
      <c r="M114" s="3"/>
      <c r="O114" s="4"/>
      <c r="P114" s="4"/>
    </row>
    <row r="115" spans="13:16" x14ac:dyDescent="0.35">
      <c r="M115" s="3"/>
      <c r="O115" s="4"/>
      <c r="P115" s="4"/>
    </row>
    <row r="116" spans="13:16" x14ac:dyDescent="0.35">
      <c r="M116" s="3"/>
      <c r="O116" s="4"/>
      <c r="P116" s="4"/>
    </row>
    <row r="117" spans="13:16" x14ac:dyDescent="0.35">
      <c r="M117" s="3"/>
      <c r="O117" s="4"/>
      <c r="P117" s="4"/>
    </row>
    <row r="118" spans="13:16" x14ac:dyDescent="0.35">
      <c r="M118" s="3"/>
      <c r="O118" s="4"/>
      <c r="P118" s="4"/>
    </row>
    <row r="119" spans="13:16" x14ac:dyDescent="0.35">
      <c r="M119" s="3"/>
      <c r="O119" s="4"/>
      <c r="P119" s="4"/>
    </row>
    <row r="120" spans="13:16" x14ac:dyDescent="0.35">
      <c r="M120" s="3"/>
      <c r="O120" s="4"/>
      <c r="P120" s="4"/>
    </row>
    <row r="121" spans="13:16" x14ac:dyDescent="0.35">
      <c r="M121" s="3"/>
      <c r="O121" s="4"/>
      <c r="P121" s="4"/>
    </row>
    <row r="122" spans="13:16" x14ac:dyDescent="0.35">
      <c r="M122" s="3"/>
      <c r="O122" s="4"/>
      <c r="P122" s="4"/>
    </row>
    <row r="123" spans="13:16" x14ac:dyDescent="0.35">
      <c r="M123" s="3"/>
      <c r="O123" s="4"/>
      <c r="P123" s="4"/>
    </row>
    <row r="124" spans="13:16" x14ac:dyDescent="0.35">
      <c r="M124" s="3"/>
      <c r="O124" s="4"/>
      <c r="P124" s="4"/>
    </row>
    <row r="125" spans="13:16" x14ac:dyDescent="0.35">
      <c r="M125" s="3"/>
      <c r="O125" s="4"/>
      <c r="P125" s="4"/>
    </row>
    <row r="126" spans="13:16" x14ac:dyDescent="0.35">
      <c r="M126" s="3"/>
      <c r="O126" s="4"/>
      <c r="P126" s="4"/>
    </row>
    <row r="127" spans="13:16" x14ac:dyDescent="0.35">
      <c r="M127" s="3"/>
      <c r="O127" s="4"/>
      <c r="P127" s="4"/>
    </row>
    <row r="128" spans="13:16" x14ac:dyDescent="0.35">
      <c r="M128" s="3"/>
      <c r="O128" s="4"/>
      <c r="P128" s="4"/>
    </row>
    <row r="129" spans="13:16" x14ac:dyDescent="0.35">
      <c r="M129" s="3"/>
      <c r="O129" s="4"/>
      <c r="P129" s="4"/>
    </row>
    <row r="130" spans="13:16" x14ac:dyDescent="0.35">
      <c r="M130" s="3"/>
      <c r="O130" s="4"/>
      <c r="P130" s="4"/>
    </row>
    <row r="131" spans="13:16" x14ac:dyDescent="0.35">
      <c r="M131" s="3"/>
      <c r="O131" s="4"/>
      <c r="P131" s="4"/>
    </row>
    <row r="132" spans="13:16" x14ac:dyDescent="0.35">
      <c r="M132" s="3"/>
      <c r="O132" s="4"/>
      <c r="P132" s="4"/>
    </row>
    <row r="133" spans="13:16" x14ac:dyDescent="0.35">
      <c r="M133" s="3"/>
      <c r="O133" s="4"/>
      <c r="P133" s="4"/>
    </row>
    <row r="134" spans="13:16" x14ac:dyDescent="0.35">
      <c r="M134" s="3"/>
      <c r="O134" s="4"/>
      <c r="P134" s="4"/>
    </row>
    <row r="135" spans="13:16" x14ac:dyDescent="0.35">
      <c r="M135" s="3"/>
      <c r="O135" s="4"/>
      <c r="P135" s="4"/>
    </row>
    <row r="136" spans="13:16" x14ac:dyDescent="0.35">
      <c r="M136" s="3"/>
      <c r="O136" s="4"/>
      <c r="P136" s="4"/>
    </row>
    <row r="137" spans="13:16" x14ac:dyDescent="0.35">
      <c r="M137" s="3"/>
      <c r="O137" s="4"/>
      <c r="P137" s="4"/>
    </row>
    <row r="138" spans="13:16" x14ac:dyDescent="0.35">
      <c r="M138" s="3"/>
      <c r="O138" s="4"/>
      <c r="P138" s="4"/>
    </row>
    <row r="139" spans="13:16" x14ac:dyDescent="0.35">
      <c r="M139" s="3"/>
      <c r="O139" s="4"/>
      <c r="P139" s="4"/>
    </row>
    <row r="140" spans="13:16" x14ac:dyDescent="0.35">
      <c r="M140" s="3"/>
      <c r="O140" s="4"/>
      <c r="P140" s="4"/>
    </row>
    <row r="141" spans="13:16" x14ac:dyDescent="0.35">
      <c r="M141" s="3"/>
      <c r="O141" s="4"/>
      <c r="P141" s="4"/>
    </row>
    <row r="142" spans="13:16" x14ac:dyDescent="0.35">
      <c r="M142" s="3"/>
      <c r="O142" s="4"/>
      <c r="P142" s="4"/>
    </row>
    <row r="143" spans="13:16" x14ac:dyDescent="0.35">
      <c r="M143" s="3"/>
      <c r="O143" s="4"/>
      <c r="P143" s="4"/>
    </row>
    <row r="144" spans="13:16" x14ac:dyDescent="0.35">
      <c r="M144" s="3"/>
      <c r="O144" s="4"/>
      <c r="P144" s="4"/>
    </row>
    <row r="145" spans="13:16" x14ac:dyDescent="0.35">
      <c r="M145" s="3"/>
      <c r="O145" s="4"/>
      <c r="P145" s="4"/>
    </row>
    <row r="146" spans="13:16" x14ac:dyDescent="0.35">
      <c r="M146" s="3"/>
      <c r="O146" s="4"/>
      <c r="P146" s="4"/>
    </row>
    <row r="147" spans="13:16" x14ac:dyDescent="0.35">
      <c r="M147" s="3"/>
      <c r="O147" s="4"/>
      <c r="P147" s="4"/>
    </row>
    <row r="148" spans="13:16" x14ac:dyDescent="0.35">
      <c r="M148" s="3"/>
      <c r="O148" s="4"/>
      <c r="P148" s="4"/>
    </row>
    <row r="149" spans="13:16" x14ac:dyDescent="0.35">
      <c r="M149" s="3"/>
      <c r="O149" s="4"/>
      <c r="P149" s="4"/>
    </row>
    <row r="150" spans="13:16" x14ac:dyDescent="0.35">
      <c r="M150" s="3"/>
      <c r="O150" s="4"/>
      <c r="P150" s="4"/>
    </row>
    <row r="151" spans="13:16" x14ac:dyDescent="0.35">
      <c r="M151" s="3"/>
      <c r="O151" s="4"/>
      <c r="P151" s="4"/>
    </row>
    <row r="152" spans="13:16" x14ac:dyDescent="0.35">
      <c r="M152" s="3"/>
      <c r="O152" s="4"/>
      <c r="P152" s="4"/>
    </row>
    <row r="153" spans="13:16" x14ac:dyDescent="0.35">
      <c r="M153" s="3"/>
      <c r="O153" s="4"/>
      <c r="P153" s="4"/>
    </row>
    <row r="154" spans="13:16" x14ac:dyDescent="0.35">
      <c r="M154" s="3"/>
      <c r="O154" s="4"/>
      <c r="P154" s="4"/>
    </row>
    <row r="155" spans="13:16" x14ac:dyDescent="0.35">
      <c r="M155" s="3"/>
      <c r="O155" s="4"/>
      <c r="P155" s="4"/>
    </row>
    <row r="156" spans="13:16" x14ac:dyDescent="0.35">
      <c r="M156" s="3"/>
      <c r="O156" s="4"/>
      <c r="P156" s="4"/>
    </row>
    <row r="157" spans="13:16" x14ac:dyDescent="0.35">
      <c r="M157" s="3"/>
      <c r="O157" s="4"/>
      <c r="P157" s="4"/>
    </row>
    <row r="158" spans="13:16" x14ac:dyDescent="0.35">
      <c r="M158" s="3"/>
      <c r="O158" s="4"/>
      <c r="P158" s="4"/>
    </row>
    <row r="159" spans="13:16" x14ac:dyDescent="0.35">
      <c r="M159" s="3"/>
      <c r="O159" s="4"/>
      <c r="P159" s="4"/>
    </row>
    <row r="160" spans="13:16" x14ac:dyDescent="0.35">
      <c r="M160" s="3"/>
      <c r="O160" s="4"/>
      <c r="P160" s="4"/>
    </row>
    <row r="161" spans="13:16" x14ac:dyDescent="0.35">
      <c r="M161" s="3"/>
      <c r="O161" s="4"/>
      <c r="P161" s="4"/>
    </row>
    <row r="162" spans="13:16" x14ac:dyDescent="0.35">
      <c r="M162" s="3"/>
      <c r="O162" s="4"/>
      <c r="P162" s="4"/>
    </row>
    <row r="163" spans="13:16" x14ac:dyDescent="0.35">
      <c r="M163" s="3"/>
      <c r="O163" s="4"/>
      <c r="P163" s="4"/>
    </row>
    <row r="164" spans="13:16" x14ac:dyDescent="0.35">
      <c r="M164" s="3"/>
      <c r="O164" s="4"/>
      <c r="P164" s="4"/>
    </row>
    <row r="165" spans="13:16" x14ac:dyDescent="0.35">
      <c r="M165" s="3"/>
      <c r="O165" s="4"/>
      <c r="P165" s="4"/>
    </row>
    <row r="166" spans="13:16" x14ac:dyDescent="0.35">
      <c r="M166" s="3"/>
      <c r="O166" s="4"/>
      <c r="P166" s="4"/>
    </row>
    <row r="167" spans="13:16" x14ac:dyDescent="0.35">
      <c r="M167" s="3"/>
      <c r="O167" s="4"/>
      <c r="P167" s="4"/>
    </row>
    <row r="168" spans="13:16" x14ac:dyDescent="0.35">
      <c r="M168" s="3"/>
      <c r="O168" s="4"/>
      <c r="P168" s="4"/>
    </row>
    <row r="169" spans="13:16" x14ac:dyDescent="0.35">
      <c r="M169" s="3"/>
      <c r="O169" s="4"/>
      <c r="P169" s="4"/>
    </row>
    <row r="170" spans="13:16" x14ac:dyDescent="0.35">
      <c r="M170" s="3"/>
      <c r="O170" s="4"/>
      <c r="P170" s="4"/>
    </row>
    <row r="171" spans="13:16" x14ac:dyDescent="0.35">
      <c r="M171" s="3"/>
      <c r="O171" s="4"/>
      <c r="P171" s="4"/>
    </row>
    <row r="172" spans="13:16" x14ac:dyDescent="0.35">
      <c r="M172" s="3"/>
      <c r="O172" s="4"/>
      <c r="P172" s="4"/>
    </row>
    <row r="173" spans="13:16" x14ac:dyDescent="0.35">
      <c r="M173" s="3"/>
      <c r="O173" s="4"/>
      <c r="P173" s="4"/>
    </row>
    <row r="174" spans="13:16" x14ac:dyDescent="0.35">
      <c r="M174" s="3"/>
      <c r="O174" s="4"/>
      <c r="P174" s="4"/>
    </row>
    <row r="175" spans="13:16" x14ac:dyDescent="0.35">
      <c r="M175" s="3"/>
      <c r="O175" s="4"/>
      <c r="P175" s="4"/>
    </row>
    <row r="176" spans="13:16" x14ac:dyDescent="0.35">
      <c r="M176" s="3"/>
      <c r="O176" s="4"/>
      <c r="P176" s="4"/>
    </row>
    <row r="177" spans="13:16" x14ac:dyDescent="0.35">
      <c r="M177" s="3"/>
      <c r="O177" s="4"/>
      <c r="P177" s="4"/>
    </row>
    <row r="178" spans="13:16" x14ac:dyDescent="0.35">
      <c r="M178" s="3"/>
      <c r="O178" s="4"/>
      <c r="P178" s="4"/>
    </row>
    <row r="179" spans="13:16" x14ac:dyDescent="0.35">
      <c r="M179" s="3"/>
      <c r="O179" s="4"/>
      <c r="P179" s="4"/>
    </row>
    <row r="180" spans="13:16" x14ac:dyDescent="0.35">
      <c r="M180" s="3"/>
      <c r="O180" s="4"/>
      <c r="P180" s="4"/>
    </row>
    <row r="181" spans="13:16" x14ac:dyDescent="0.35">
      <c r="M181" s="3"/>
      <c r="O181" s="4"/>
      <c r="P181" s="4"/>
    </row>
    <row r="182" spans="13:16" x14ac:dyDescent="0.35">
      <c r="M182" s="3"/>
      <c r="O182" s="4"/>
      <c r="P182" s="4"/>
    </row>
    <row r="183" spans="13:16" x14ac:dyDescent="0.35">
      <c r="M183" s="3"/>
      <c r="O183" s="4"/>
      <c r="P183" s="4"/>
    </row>
    <row r="184" spans="13:16" x14ac:dyDescent="0.35">
      <c r="M184" s="3"/>
      <c r="O184" s="4"/>
      <c r="P184" s="4"/>
    </row>
    <row r="185" spans="13:16" x14ac:dyDescent="0.35">
      <c r="M185" s="3"/>
      <c r="O185" s="4"/>
      <c r="P185" s="4"/>
    </row>
    <row r="186" spans="13:16" x14ac:dyDescent="0.35">
      <c r="M186" s="3"/>
      <c r="O186" s="4"/>
      <c r="P186" s="4"/>
    </row>
    <row r="187" spans="13:16" x14ac:dyDescent="0.35">
      <c r="M187" s="3"/>
      <c r="O187" s="4"/>
      <c r="P187" s="4"/>
    </row>
    <row r="188" spans="13:16" x14ac:dyDescent="0.35">
      <c r="M188" s="3"/>
      <c r="O188" s="4"/>
      <c r="P188" s="4"/>
    </row>
    <row r="189" spans="13:16" x14ac:dyDescent="0.35">
      <c r="M189" s="3"/>
      <c r="O189" s="4"/>
      <c r="P189" s="4"/>
    </row>
    <row r="190" spans="13:16" x14ac:dyDescent="0.35">
      <c r="M190" s="3"/>
      <c r="O190" s="4"/>
      <c r="P190" s="4"/>
    </row>
    <row r="191" spans="13:16" x14ac:dyDescent="0.35">
      <c r="M191" s="3"/>
      <c r="O191" s="4"/>
      <c r="P191" s="4"/>
    </row>
    <row r="192" spans="13:16" x14ac:dyDescent="0.35">
      <c r="M192" s="3"/>
      <c r="O192" s="4"/>
      <c r="P192" s="4"/>
    </row>
    <row r="193" spans="13:16" x14ac:dyDescent="0.35">
      <c r="M193" s="3"/>
      <c r="O193" s="4"/>
      <c r="P193" s="4"/>
    </row>
    <row r="194" spans="13:16" x14ac:dyDescent="0.35">
      <c r="M194" s="3"/>
      <c r="O194" s="4"/>
      <c r="P194" s="4"/>
    </row>
    <row r="195" spans="13:16" x14ac:dyDescent="0.35">
      <c r="M195" s="3"/>
      <c r="O195" s="4"/>
      <c r="P195" s="4"/>
    </row>
    <row r="196" spans="13:16" x14ac:dyDescent="0.35">
      <c r="M196" s="3"/>
      <c r="O196" s="4"/>
      <c r="P196" s="4"/>
    </row>
    <row r="197" spans="13:16" x14ac:dyDescent="0.35">
      <c r="M197" s="3"/>
      <c r="O197" s="4"/>
      <c r="P197" s="4"/>
    </row>
    <row r="198" spans="13:16" x14ac:dyDescent="0.35">
      <c r="M198" s="3"/>
      <c r="O198" s="4"/>
      <c r="P198" s="4"/>
    </row>
    <row r="199" spans="13:16" x14ac:dyDescent="0.35">
      <c r="M199" s="3"/>
      <c r="O199" s="4"/>
      <c r="P199" s="4"/>
    </row>
    <row r="200" spans="13:16" x14ac:dyDescent="0.35">
      <c r="M200" s="3"/>
      <c r="O200" s="4"/>
      <c r="P200" s="4"/>
    </row>
    <row r="201" spans="13:16" x14ac:dyDescent="0.35">
      <c r="M201" s="3"/>
      <c r="O201" s="4"/>
      <c r="P201" s="4"/>
    </row>
    <row r="202" spans="13:16" x14ac:dyDescent="0.35">
      <c r="M202" s="3"/>
      <c r="O202" s="4"/>
      <c r="P202" s="4"/>
    </row>
    <row r="203" spans="13:16" x14ac:dyDescent="0.35">
      <c r="M203" s="3"/>
      <c r="O203" s="4"/>
      <c r="P203" s="4"/>
    </row>
    <row r="204" spans="13:16" x14ac:dyDescent="0.35">
      <c r="M204" s="3"/>
      <c r="O204" s="4"/>
      <c r="P204" s="4"/>
    </row>
    <row r="205" spans="13:16" x14ac:dyDescent="0.35">
      <c r="M205" s="3"/>
      <c r="O205" s="4"/>
      <c r="P205" s="4"/>
    </row>
    <row r="206" spans="13:16" x14ac:dyDescent="0.35">
      <c r="M206" s="3"/>
      <c r="O206" s="4"/>
      <c r="P206" s="4"/>
    </row>
    <row r="207" spans="13:16" x14ac:dyDescent="0.35">
      <c r="M207" s="3"/>
      <c r="O207" s="4"/>
      <c r="P207" s="4"/>
    </row>
    <row r="208" spans="13:16" x14ac:dyDescent="0.35">
      <c r="M208" s="3"/>
      <c r="O208" s="4"/>
      <c r="P208" s="4"/>
    </row>
    <row r="209" spans="13:16" x14ac:dyDescent="0.35">
      <c r="M209" s="3"/>
      <c r="O209" s="4"/>
      <c r="P209" s="4"/>
    </row>
    <row r="210" spans="13:16" x14ac:dyDescent="0.35">
      <c r="M210" s="3"/>
      <c r="O210" s="4"/>
      <c r="P210" s="4"/>
    </row>
    <row r="211" spans="13:16" x14ac:dyDescent="0.35">
      <c r="M211" s="3"/>
      <c r="O211" s="4"/>
      <c r="P211" s="4"/>
    </row>
    <row r="212" spans="13:16" x14ac:dyDescent="0.35">
      <c r="M212" s="3"/>
      <c r="O212" s="4"/>
      <c r="P212" s="4"/>
    </row>
    <row r="213" spans="13:16" x14ac:dyDescent="0.35">
      <c r="M213" s="3"/>
      <c r="O213" s="4"/>
      <c r="P213" s="4"/>
    </row>
    <row r="214" spans="13:16" x14ac:dyDescent="0.35">
      <c r="M214" s="3"/>
      <c r="O214" s="4"/>
      <c r="P214" s="4"/>
    </row>
    <row r="215" spans="13:16" x14ac:dyDescent="0.35">
      <c r="M215" s="3"/>
      <c r="O215" s="4"/>
      <c r="P215" s="4"/>
    </row>
    <row r="216" spans="13:16" x14ac:dyDescent="0.35">
      <c r="M216" s="3"/>
      <c r="O216" s="4"/>
      <c r="P216" s="4"/>
    </row>
    <row r="217" spans="13:16" x14ac:dyDescent="0.35">
      <c r="M217" s="3"/>
      <c r="O217" s="4"/>
      <c r="P217" s="4"/>
    </row>
    <row r="218" spans="13:16" x14ac:dyDescent="0.35">
      <c r="M218" s="3"/>
      <c r="O218" s="4"/>
      <c r="P218" s="4"/>
    </row>
    <row r="219" spans="13:16" x14ac:dyDescent="0.35">
      <c r="M219" s="3"/>
      <c r="O219" s="4"/>
      <c r="P219" s="4"/>
    </row>
    <row r="220" spans="13:16" x14ac:dyDescent="0.35">
      <c r="M220" s="3"/>
      <c r="O220" s="4"/>
      <c r="P220" s="4"/>
    </row>
    <row r="221" spans="13:16" x14ac:dyDescent="0.35">
      <c r="M221" s="3"/>
      <c r="O221" s="4"/>
      <c r="P221" s="4"/>
    </row>
    <row r="222" spans="13:16" x14ac:dyDescent="0.35">
      <c r="M222" s="3"/>
      <c r="O222" s="4"/>
      <c r="P222" s="4"/>
    </row>
    <row r="223" spans="13:16" x14ac:dyDescent="0.35">
      <c r="M223" s="3"/>
      <c r="O223" s="4"/>
      <c r="P223" s="4"/>
    </row>
    <row r="224" spans="13:16" x14ac:dyDescent="0.35">
      <c r="M224" s="3"/>
      <c r="O224" s="4"/>
      <c r="P224" s="4"/>
    </row>
    <row r="225" spans="13:16" x14ac:dyDescent="0.35">
      <c r="M225" s="3"/>
      <c r="O225" s="4"/>
      <c r="P225" s="4"/>
    </row>
    <row r="226" spans="13:16" x14ac:dyDescent="0.35">
      <c r="M226" s="3"/>
      <c r="O226" s="4"/>
      <c r="P226" s="4"/>
    </row>
    <row r="227" spans="13:16" x14ac:dyDescent="0.35">
      <c r="M227" s="3"/>
      <c r="O227" s="4"/>
      <c r="P227" s="4"/>
    </row>
    <row r="228" spans="13:16" x14ac:dyDescent="0.35">
      <c r="M228" s="3"/>
      <c r="O228" s="4"/>
      <c r="P228" s="4"/>
    </row>
    <row r="229" spans="13:16" x14ac:dyDescent="0.35">
      <c r="M229" s="3"/>
      <c r="O229" s="4"/>
      <c r="P229" s="4"/>
    </row>
    <row r="230" spans="13:16" x14ac:dyDescent="0.35">
      <c r="M230" s="3"/>
      <c r="O230" s="4"/>
      <c r="P230" s="4"/>
    </row>
    <row r="231" spans="13:16" x14ac:dyDescent="0.35">
      <c r="M231" s="3"/>
      <c r="O231" s="4"/>
      <c r="P231" s="4"/>
    </row>
    <row r="232" spans="13:16" x14ac:dyDescent="0.35">
      <c r="M232" s="3"/>
      <c r="O232" s="4"/>
      <c r="P232" s="4"/>
    </row>
    <row r="233" spans="13:16" x14ac:dyDescent="0.35">
      <c r="M233" s="3"/>
      <c r="O233" s="4"/>
      <c r="P233" s="4"/>
    </row>
    <row r="234" spans="13:16" x14ac:dyDescent="0.35">
      <c r="M234" s="3"/>
      <c r="O234" s="4"/>
      <c r="P234" s="4"/>
    </row>
    <row r="235" spans="13:16" x14ac:dyDescent="0.35">
      <c r="M235" s="3"/>
      <c r="O235" s="4"/>
      <c r="P235" s="4"/>
    </row>
    <row r="236" spans="13:16" x14ac:dyDescent="0.35">
      <c r="M236" s="3"/>
      <c r="O236" s="4"/>
      <c r="P236" s="4"/>
    </row>
    <row r="237" spans="13:16" x14ac:dyDescent="0.35">
      <c r="M237" s="3"/>
      <c r="O237" s="4"/>
      <c r="P237" s="4"/>
    </row>
    <row r="238" spans="13:16" x14ac:dyDescent="0.35">
      <c r="M238" s="3"/>
      <c r="O238" s="4"/>
      <c r="P238" s="4"/>
    </row>
    <row r="239" spans="13:16" x14ac:dyDescent="0.35">
      <c r="M239" s="3"/>
      <c r="O239" s="4"/>
      <c r="P239" s="4"/>
    </row>
    <row r="240" spans="13:16" x14ac:dyDescent="0.35">
      <c r="M240" s="3"/>
      <c r="O240" s="4"/>
      <c r="P240" s="4"/>
    </row>
    <row r="241" spans="13:16" x14ac:dyDescent="0.35">
      <c r="M241" s="3"/>
      <c r="O241" s="4"/>
      <c r="P241" s="4"/>
    </row>
    <row r="242" spans="13:16" x14ac:dyDescent="0.35">
      <c r="M242" s="3"/>
      <c r="O242" s="4"/>
      <c r="P242" s="4"/>
    </row>
    <row r="243" spans="13:16" x14ac:dyDescent="0.35">
      <c r="M243" s="3"/>
      <c r="O243" s="4"/>
      <c r="P243" s="4"/>
    </row>
    <row r="244" spans="13:16" x14ac:dyDescent="0.35">
      <c r="M244" s="3"/>
      <c r="O244" s="4"/>
      <c r="P244" s="4"/>
    </row>
    <row r="245" spans="13:16" x14ac:dyDescent="0.35">
      <c r="M245" s="3"/>
      <c r="O245" s="4"/>
      <c r="P245" s="4"/>
    </row>
    <row r="246" spans="13:16" x14ac:dyDescent="0.35">
      <c r="M246" s="3"/>
      <c r="O246" s="4"/>
      <c r="P246" s="4"/>
    </row>
    <row r="247" spans="13:16" x14ac:dyDescent="0.35">
      <c r="M247" s="3"/>
      <c r="O247" s="4"/>
      <c r="P247" s="4"/>
    </row>
    <row r="248" spans="13:16" x14ac:dyDescent="0.35">
      <c r="M248" s="3"/>
      <c r="O248" s="4"/>
      <c r="P248" s="4"/>
    </row>
    <row r="249" spans="13:16" x14ac:dyDescent="0.35">
      <c r="M249" s="3"/>
      <c r="O249" s="4"/>
      <c r="P249" s="4"/>
    </row>
    <row r="250" spans="13:16" x14ac:dyDescent="0.35">
      <c r="M250" s="3"/>
      <c r="O250" s="4"/>
      <c r="P250" s="4"/>
    </row>
    <row r="251" spans="13:16" x14ac:dyDescent="0.35">
      <c r="M251" s="3"/>
      <c r="O251" s="4"/>
      <c r="P251" s="4"/>
    </row>
    <row r="252" spans="13:16" x14ac:dyDescent="0.35">
      <c r="M252" s="3"/>
      <c r="O252" s="4"/>
      <c r="P252" s="4"/>
    </row>
    <row r="253" spans="13:16" x14ac:dyDescent="0.35">
      <c r="M253" s="3"/>
      <c r="O253" s="4"/>
      <c r="P253" s="4"/>
    </row>
    <row r="254" spans="13:16" x14ac:dyDescent="0.35">
      <c r="M254" s="3"/>
      <c r="O254" s="4"/>
      <c r="P254" s="4"/>
    </row>
    <row r="255" spans="13:16" x14ac:dyDescent="0.35">
      <c r="M255" s="3"/>
      <c r="O255" s="4"/>
      <c r="P255" s="4"/>
    </row>
    <row r="256" spans="13:16" x14ac:dyDescent="0.35">
      <c r="M256" s="3"/>
      <c r="O256" s="4"/>
      <c r="P256" s="4"/>
    </row>
    <row r="257" spans="13:16" x14ac:dyDescent="0.35">
      <c r="M257" s="3"/>
      <c r="O257" s="4"/>
      <c r="P257" s="4"/>
    </row>
    <row r="258" spans="13:16" x14ac:dyDescent="0.35">
      <c r="M258" s="3"/>
      <c r="O258" s="4"/>
      <c r="P258" s="4"/>
    </row>
    <row r="259" spans="13:16" x14ac:dyDescent="0.35">
      <c r="M259" s="3"/>
      <c r="O259" s="4"/>
      <c r="P259" s="4"/>
    </row>
    <row r="260" spans="13:16" x14ac:dyDescent="0.35">
      <c r="M260" s="3"/>
      <c r="O260" s="4"/>
      <c r="P260" s="4"/>
    </row>
    <row r="261" spans="13:16" x14ac:dyDescent="0.35">
      <c r="M261" s="3"/>
      <c r="O261" s="4"/>
      <c r="P261" s="4"/>
    </row>
    <row r="262" spans="13:16" x14ac:dyDescent="0.35">
      <c r="M262" s="3"/>
      <c r="O262" s="4"/>
      <c r="P262" s="4"/>
    </row>
    <row r="263" spans="13:16" x14ac:dyDescent="0.35">
      <c r="M263" s="3"/>
      <c r="O263" s="4"/>
      <c r="P263" s="4"/>
    </row>
    <row r="264" spans="13:16" x14ac:dyDescent="0.35">
      <c r="M264" s="3"/>
      <c r="O264" s="4"/>
      <c r="P264" s="4"/>
    </row>
    <row r="265" spans="13:16" x14ac:dyDescent="0.35">
      <c r="M265" s="3"/>
      <c r="O265" s="4"/>
      <c r="P265" s="4"/>
    </row>
    <row r="266" spans="13:16" x14ac:dyDescent="0.35">
      <c r="M266" s="3"/>
      <c r="O266" s="4"/>
      <c r="P266" s="4"/>
    </row>
    <row r="267" spans="13:16" x14ac:dyDescent="0.35">
      <c r="M267" s="3"/>
      <c r="O267" s="4"/>
      <c r="P267" s="4"/>
    </row>
    <row r="268" spans="13:16" x14ac:dyDescent="0.35">
      <c r="M268" s="3"/>
      <c r="O268" s="4"/>
      <c r="P268" s="4"/>
    </row>
    <row r="269" spans="13:16" x14ac:dyDescent="0.35">
      <c r="M269" s="3"/>
      <c r="O269" s="4"/>
      <c r="P269" s="4"/>
    </row>
    <row r="270" spans="13:16" x14ac:dyDescent="0.35">
      <c r="M270" s="3"/>
      <c r="O270" s="4"/>
      <c r="P270" s="4"/>
    </row>
    <row r="271" spans="13:16" x14ac:dyDescent="0.35">
      <c r="M271" s="3"/>
      <c r="O271" s="4"/>
      <c r="P271" s="4"/>
    </row>
    <row r="272" spans="13:16" x14ac:dyDescent="0.35">
      <c r="M272" s="3"/>
      <c r="O272" s="4"/>
      <c r="P272" s="4"/>
    </row>
    <row r="273" spans="13:16" x14ac:dyDescent="0.35">
      <c r="M273" s="3"/>
      <c r="O273" s="4"/>
      <c r="P273" s="4"/>
    </row>
    <row r="274" spans="13:16" x14ac:dyDescent="0.35">
      <c r="M274" s="3"/>
      <c r="O274" s="4"/>
      <c r="P274" s="4"/>
    </row>
    <row r="275" spans="13:16" x14ac:dyDescent="0.35">
      <c r="M275" s="3"/>
      <c r="O275" s="4"/>
      <c r="P275" s="4"/>
    </row>
    <row r="276" spans="13:16" x14ac:dyDescent="0.35">
      <c r="M276" s="3"/>
      <c r="O276" s="4"/>
      <c r="P276" s="4"/>
    </row>
    <row r="277" spans="13:16" x14ac:dyDescent="0.35">
      <c r="M277" s="3"/>
      <c r="O277" s="4"/>
      <c r="P277" s="4"/>
    </row>
    <row r="278" spans="13:16" x14ac:dyDescent="0.35">
      <c r="M278" s="3"/>
      <c r="O278" s="4"/>
      <c r="P278" s="4"/>
    </row>
    <row r="279" spans="13:16" x14ac:dyDescent="0.35">
      <c r="M279" s="3"/>
      <c r="O279" s="4"/>
      <c r="P279" s="4"/>
    </row>
    <row r="280" spans="13:16" x14ac:dyDescent="0.35">
      <c r="M280" s="3"/>
      <c r="O280" s="4"/>
      <c r="P280" s="4"/>
    </row>
    <row r="281" spans="13:16" x14ac:dyDescent="0.35">
      <c r="M281" s="3"/>
      <c r="O281" s="4"/>
      <c r="P281" s="4"/>
    </row>
    <row r="282" spans="13:16" x14ac:dyDescent="0.35">
      <c r="M282" s="3"/>
      <c r="O282" s="4"/>
      <c r="P282" s="4"/>
    </row>
    <row r="283" spans="13:16" x14ac:dyDescent="0.35">
      <c r="M283" s="3"/>
      <c r="O283" s="4"/>
      <c r="P283" s="4"/>
    </row>
    <row r="284" spans="13:16" x14ac:dyDescent="0.35">
      <c r="M284" s="3"/>
      <c r="O284" s="4"/>
      <c r="P284" s="4"/>
    </row>
    <row r="285" spans="13:16" x14ac:dyDescent="0.35">
      <c r="M285" s="3"/>
      <c r="O285" s="4"/>
      <c r="P285" s="4"/>
    </row>
    <row r="286" spans="13:16" x14ac:dyDescent="0.35">
      <c r="M286" s="3"/>
      <c r="O286" s="4"/>
      <c r="P286" s="4"/>
    </row>
    <row r="287" spans="13:16" x14ac:dyDescent="0.35">
      <c r="M287" s="3"/>
      <c r="O287" s="4"/>
      <c r="P287" s="4"/>
    </row>
    <row r="288" spans="13:16" x14ac:dyDescent="0.35">
      <c r="M288" s="3"/>
      <c r="O288" s="4"/>
      <c r="P288" s="4"/>
    </row>
    <row r="289" spans="13:16" x14ac:dyDescent="0.35">
      <c r="M289" s="3"/>
      <c r="O289" s="4"/>
      <c r="P289" s="4"/>
    </row>
    <row r="290" spans="13:16" x14ac:dyDescent="0.35">
      <c r="M290" s="3"/>
      <c r="O290" s="4"/>
      <c r="P290" s="4"/>
    </row>
    <row r="291" spans="13:16" x14ac:dyDescent="0.35">
      <c r="M291" s="3"/>
      <c r="O291" s="4"/>
      <c r="P291" s="4"/>
    </row>
    <row r="292" spans="13:16" x14ac:dyDescent="0.35">
      <c r="M292" s="3"/>
      <c r="O292" s="4"/>
      <c r="P292" s="4"/>
    </row>
    <row r="293" spans="13:16" x14ac:dyDescent="0.35">
      <c r="M293" s="3"/>
      <c r="O293" s="4"/>
      <c r="P293" s="4"/>
    </row>
    <row r="294" spans="13:16" x14ac:dyDescent="0.35">
      <c r="M294" s="3"/>
      <c r="O294" s="4"/>
      <c r="P294" s="4"/>
    </row>
    <row r="295" spans="13:16" x14ac:dyDescent="0.35">
      <c r="M295" s="3"/>
      <c r="O295" s="4"/>
      <c r="P295" s="4"/>
    </row>
    <row r="296" spans="13:16" x14ac:dyDescent="0.35">
      <c r="M296" s="3"/>
      <c r="O296" s="4"/>
      <c r="P296" s="4"/>
    </row>
    <row r="297" spans="13:16" x14ac:dyDescent="0.35">
      <c r="M297" s="3"/>
      <c r="O297" s="4"/>
      <c r="P297" s="4"/>
    </row>
    <row r="298" spans="13:16" x14ac:dyDescent="0.35">
      <c r="M298" s="3"/>
      <c r="O298" s="4"/>
      <c r="P298" s="4"/>
    </row>
    <row r="299" spans="13:16" x14ac:dyDescent="0.35">
      <c r="M299" s="3"/>
      <c r="O299" s="4"/>
      <c r="P299" s="4"/>
    </row>
    <row r="300" spans="13:16" x14ac:dyDescent="0.35">
      <c r="M300" s="3"/>
      <c r="O300" s="4"/>
      <c r="P300" s="4"/>
    </row>
    <row r="301" spans="13:16" x14ac:dyDescent="0.35">
      <c r="M301" s="3"/>
      <c r="O301" s="4"/>
      <c r="P301" s="4"/>
    </row>
    <row r="302" spans="13:16" x14ac:dyDescent="0.35">
      <c r="M302" s="3"/>
      <c r="O302" s="4"/>
      <c r="P302" s="4"/>
    </row>
    <row r="303" spans="13:16" x14ac:dyDescent="0.35">
      <c r="M303" s="3"/>
      <c r="O303" s="4"/>
      <c r="P303" s="4"/>
    </row>
    <row r="304" spans="13:16" x14ac:dyDescent="0.35">
      <c r="M304" s="3"/>
      <c r="O304" s="4"/>
      <c r="P304" s="4"/>
    </row>
    <row r="305" spans="13:16" x14ac:dyDescent="0.35">
      <c r="M305" s="3"/>
      <c r="O305" s="4"/>
      <c r="P305" s="4"/>
    </row>
    <row r="306" spans="13:16" x14ac:dyDescent="0.35">
      <c r="M306" s="3"/>
      <c r="O306" s="4"/>
      <c r="P306" s="4"/>
    </row>
    <row r="307" spans="13:16" x14ac:dyDescent="0.35">
      <c r="M307" s="3"/>
      <c r="O307" s="4"/>
      <c r="P307" s="4"/>
    </row>
    <row r="308" spans="13:16" x14ac:dyDescent="0.35">
      <c r="M308" s="3"/>
      <c r="O308" s="4"/>
      <c r="P308" s="4"/>
    </row>
    <row r="309" spans="13:16" x14ac:dyDescent="0.35">
      <c r="M309" s="3"/>
      <c r="O309" s="4"/>
      <c r="P309" s="4"/>
    </row>
    <row r="310" spans="13:16" x14ac:dyDescent="0.35">
      <c r="M310" s="3"/>
      <c r="O310" s="4"/>
      <c r="P310" s="4"/>
    </row>
    <row r="311" spans="13:16" x14ac:dyDescent="0.35">
      <c r="M311" s="3"/>
      <c r="O311" s="4"/>
      <c r="P311" s="4"/>
    </row>
    <row r="312" spans="13:16" x14ac:dyDescent="0.35">
      <c r="M312" s="3"/>
      <c r="O312" s="4"/>
      <c r="P312" s="4"/>
    </row>
    <row r="313" spans="13:16" x14ac:dyDescent="0.35">
      <c r="M313" s="3"/>
      <c r="O313" s="4"/>
      <c r="P313" s="4"/>
    </row>
    <row r="314" spans="13:16" x14ac:dyDescent="0.35">
      <c r="M314" s="3"/>
      <c r="O314" s="4"/>
      <c r="P314" s="4"/>
    </row>
    <row r="315" spans="13:16" x14ac:dyDescent="0.35">
      <c r="M315" s="3"/>
      <c r="O315" s="4"/>
      <c r="P315" s="4"/>
    </row>
    <row r="316" spans="13:16" x14ac:dyDescent="0.35">
      <c r="M316" s="3"/>
      <c r="O316" s="4"/>
      <c r="P316" s="4"/>
    </row>
    <row r="317" spans="13:16" x14ac:dyDescent="0.35">
      <c r="M317" s="3"/>
      <c r="O317" s="4"/>
      <c r="P317" s="4"/>
    </row>
    <row r="318" spans="13:16" x14ac:dyDescent="0.35">
      <c r="M318" s="3"/>
      <c r="O318" s="4"/>
      <c r="P318" s="4"/>
    </row>
    <row r="319" spans="13:16" x14ac:dyDescent="0.35">
      <c r="M319" s="3"/>
      <c r="O319" s="4"/>
      <c r="P319" s="4"/>
    </row>
    <row r="320" spans="13:16" x14ac:dyDescent="0.35">
      <c r="M320" s="3"/>
      <c r="O320" s="4"/>
      <c r="P320" s="4"/>
    </row>
    <row r="321" spans="13:16" x14ac:dyDescent="0.35">
      <c r="M321" s="3"/>
      <c r="O321" s="4"/>
      <c r="P321" s="4"/>
    </row>
    <row r="322" spans="13:16" x14ac:dyDescent="0.35">
      <c r="M322" s="3"/>
      <c r="O322" s="4"/>
      <c r="P322" s="4"/>
    </row>
    <row r="323" spans="13:16" x14ac:dyDescent="0.35">
      <c r="M323" s="3"/>
      <c r="O323" s="4"/>
      <c r="P323" s="4"/>
    </row>
    <row r="324" spans="13:16" x14ac:dyDescent="0.35">
      <c r="M324" s="3"/>
      <c r="O324" s="4"/>
      <c r="P324" s="4"/>
    </row>
    <row r="325" spans="13:16" x14ac:dyDescent="0.35">
      <c r="M325" s="3"/>
      <c r="O325" s="4"/>
      <c r="P325" s="4"/>
    </row>
    <row r="326" spans="13:16" x14ac:dyDescent="0.35">
      <c r="M326" s="3"/>
      <c r="O326" s="4"/>
      <c r="P326" s="4"/>
    </row>
    <row r="327" spans="13:16" x14ac:dyDescent="0.35">
      <c r="M327" s="3"/>
      <c r="O327" s="4"/>
      <c r="P327" s="4"/>
    </row>
    <row r="328" spans="13:16" x14ac:dyDescent="0.35">
      <c r="M328" s="3"/>
      <c r="O328" s="4"/>
      <c r="P328" s="4"/>
    </row>
    <row r="329" spans="13:16" x14ac:dyDescent="0.35">
      <c r="M329" s="3"/>
      <c r="O329" s="4"/>
      <c r="P329" s="4"/>
    </row>
    <row r="330" spans="13:16" x14ac:dyDescent="0.35">
      <c r="M330" s="3"/>
      <c r="O330" s="4"/>
      <c r="P330" s="4"/>
    </row>
    <row r="331" spans="13:16" x14ac:dyDescent="0.35">
      <c r="M331" s="3"/>
      <c r="O331" s="4"/>
      <c r="P331" s="4"/>
    </row>
    <row r="332" spans="13:16" x14ac:dyDescent="0.35">
      <c r="M332" s="3"/>
      <c r="O332" s="4"/>
      <c r="P332" s="4"/>
    </row>
    <row r="333" spans="13:16" x14ac:dyDescent="0.35">
      <c r="M333" s="3"/>
      <c r="O333" s="4"/>
      <c r="P333" s="4"/>
    </row>
    <row r="334" spans="13:16" x14ac:dyDescent="0.35">
      <c r="M334" s="3"/>
      <c r="O334" s="4"/>
      <c r="P334" s="4"/>
    </row>
    <row r="335" spans="13:16" x14ac:dyDescent="0.35">
      <c r="M335" s="3"/>
      <c r="O335" s="4"/>
      <c r="P335" s="4"/>
    </row>
    <row r="336" spans="13:16" x14ac:dyDescent="0.35">
      <c r="M336" s="3"/>
      <c r="O336" s="4"/>
      <c r="P336" s="4"/>
    </row>
    <row r="337" spans="13:16" x14ac:dyDescent="0.35">
      <c r="M337" s="3"/>
      <c r="O337" s="4"/>
      <c r="P337" s="4"/>
    </row>
    <row r="338" spans="13:16" x14ac:dyDescent="0.35">
      <c r="M338" s="3"/>
      <c r="O338" s="4"/>
      <c r="P338" s="4"/>
    </row>
    <row r="339" spans="13:16" x14ac:dyDescent="0.35">
      <c r="M339" s="3"/>
      <c r="O339" s="4"/>
      <c r="P339" s="4"/>
    </row>
    <row r="340" spans="13:16" x14ac:dyDescent="0.35">
      <c r="M340" s="3"/>
      <c r="O340" s="4"/>
      <c r="P340" s="4"/>
    </row>
    <row r="341" spans="13:16" x14ac:dyDescent="0.35">
      <c r="M341" s="3"/>
      <c r="O341" s="4"/>
      <c r="P341" s="4"/>
    </row>
    <row r="342" spans="13:16" x14ac:dyDescent="0.35">
      <c r="M342" s="3"/>
      <c r="O342" s="4"/>
      <c r="P342" s="4"/>
    </row>
    <row r="343" spans="13:16" x14ac:dyDescent="0.35">
      <c r="M343" s="3"/>
      <c r="O343" s="4"/>
      <c r="P343" s="4"/>
    </row>
    <row r="344" spans="13:16" x14ac:dyDescent="0.35">
      <c r="M344" s="3"/>
      <c r="O344" s="4"/>
      <c r="P344" s="4"/>
    </row>
    <row r="345" spans="13:16" x14ac:dyDescent="0.35">
      <c r="M345" s="3"/>
      <c r="O345" s="4"/>
      <c r="P345" s="4"/>
    </row>
    <row r="346" spans="13:16" x14ac:dyDescent="0.35">
      <c r="M346" s="3"/>
      <c r="O346" s="4"/>
      <c r="P346" s="4"/>
    </row>
    <row r="347" spans="13:16" x14ac:dyDescent="0.35">
      <c r="M347" s="3"/>
      <c r="O347" s="4"/>
      <c r="P347" s="4"/>
    </row>
    <row r="348" spans="13:16" x14ac:dyDescent="0.35">
      <c r="M348" s="3"/>
      <c r="O348" s="4"/>
      <c r="P348" s="4"/>
    </row>
    <row r="349" spans="13:16" x14ac:dyDescent="0.35">
      <c r="M349" s="3"/>
      <c r="O349" s="4"/>
      <c r="P349" s="4"/>
    </row>
    <row r="350" spans="13:16" x14ac:dyDescent="0.35">
      <c r="M350" s="3"/>
      <c r="O350" s="4"/>
      <c r="P350" s="4"/>
    </row>
    <row r="351" spans="13:16" x14ac:dyDescent="0.35">
      <c r="M351" s="3"/>
      <c r="O351" s="4"/>
      <c r="P351" s="4"/>
    </row>
    <row r="352" spans="13:16" x14ac:dyDescent="0.35">
      <c r="M352" s="3"/>
      <c r="O352" s="4"/>
      <c r="P352" s="4"/>
    </row>
    <row r="353" spans="13:16" x14ac:dyDescent="0.35">
      <c r="M353" s="3"/>
      <c r="O353" s="4"/>
      <c r="P353" s="4"/>
    </row>
    <row r="354" spans="13:16" x14ac:dyDescent="0.35">
      <c r="M354" s="3"/>
      <c r="O354" s="4"/>
      <c r="P354" s="4"/>
    </row>
    <row r="355" spans="13:16" x14ac:dyDescent="0.35">
      <c r="M355" s="3"/>
      <c r="O355" s="4"/>
      <c r="P355" s="4"/>
    </row>
    <row r="356" spans="13:16" x14ac:dyDescent="0.35">
      <c r="M356" s="3"/>
      <c r="O356" s="4"/>
      <c r="P356" s="4"/>
    </row>
    <row r="357" spans="13:16" x14ac:dyDescent="0.35">
      <c r="M357" s="3"/>
      <c r="O357" s="4"/>
      <c r="P357" s="4"/>
    </row>
    <row r="358" spans="13:16" x14ac:dyDescent="0.35">
      <c r="M358" s="3"/>
      <c r="O358" s="4"/>
      <c r="P358" s="4"/>
    </row>
    <row r="359" spans="13:16" x14ac:dyDescent="0.35">
      <c r="M359" s="3"/>
      <c r="O359" s="4"/>
      <c r="P359" s="4"/>
    </row>
    <row r="360" spans="13:16" x14ac:dyDescent="0.35">
      <c r="M360" s="3"/>
      <c r="O360" s="4"/>
      <c r="P360" s="4"/>
    </row>
    <row r="361" spans="13:16" x14ac:dyDescent="0.35">
      <c r="M361" s="3"/>
      <c r="O361" s="4"/>
      <c r="P361" s="4"/>
    </row>
    <row r="362" spans="13:16" x14ac:dyDescent="0.35">
      <c r="M362" s="3"/>
      <c r="O362" s="4"/>
      <c r="P362" s="4"/>
    </row>
    <row r="363" spans="13:16" x14ac:dyDescent="0.35">
      <c r="M363" s="3"/>
      <c r="O363" s="4"/>
      <c r="P363" s="4"/>
    </row>
    <row r="364" spans="13:16" x14ac:dyDescent="0.35">
      <c r="M364" s="3"/>
      <c r="O364" s="4"/>
      <c r="P364" s="4"/>
    </row>
    <row r="365" spans="13:16" x14ac:dyDescent="0.35">
      <c r="M365" s="3"/>
      <c r="O365" s="4"/>
      <c r="P365" s="4"/>
    </row>
    <row r="366" spans="13:16" x14ac:dyDescent="0.35">
      <c r="M366" s="3"/>
      <c r="O366" s="4"/>
      <c r="P366" s="4"/>
    </row>
    <row r="367" spans="13:16" x14ac:dyDescent="0.35">
      <c r="M367" s="3"/>
      <c r="O367" s="4"/>
      <c r="P367" s="4"/>
    </row>
    <row r="368" spans="13:16" x14ac:dyDescent="0.35">
      <c r="M368" s="3"/>
      <c r="O368" s="4"/>
      <c r="P368" s="4"/>
    </row>
    <row r="369" spans="13:16" x14ac:dyDescent="0.35">
      <c r="M369" s="3"/>
      <c r="O369" s="4"/>
      <c r="P369" s="4"/>
    </row>
    <row r="370" spans="13:16" x14ac:dyDescent="0.35">
      <c r="M370" s="3"/>
      <c r="O370" s="4"/>
      <c r="P370" s="4"/>
    </row>
    <row r="371" spans="13:16" x14ac:dyDescent="0.35">
      <c r="M371" s="3"/>
      <c r="O371" s="4"/>
      <c r="P371" s="4"/>
    </row>
    <row r="372" spans="13:16" x14ac:dyDescent="0.35">
      <c r="M372" s="3"/>
      <c r="O372" s="4"/>
      <c r="P372" s="4"/>
    </row>
    <row r="373" spans="13:16" x14ac:dyDescent="0.35">
      <c r="M373" s="3"/>
      <c r="O373" s="4"/>
      <c r="P373" s="4"/>
    </row>
    <row r="374" spans="13:16" x14ac:dyDescent="0.35">
      <c r="M374" s="3"/>
      <c r="O374" s="4"/>
      <c r="P374" s="4"/>
    </row>
    <row r="375" spans="13:16" x14ac:dyDescent="0.35">
      <c r="M375" s="3"/>
      <c r="O375" s="4"/>
      <c r="P375" s="4"/>
    </row>
    <row r="376" spans="13:16" x14ac:dyDescent="0.35">
      <c r="M376" s="3"/>
      <c r="O376" s="4"/>
      <c r="P376" s="4"/>
    </row>
    <row r="377" spans="13:16" x14ac:dyDescent="0.35">
      <c r="M377" s="3"/>
      <c r="O377" s="4"/>
      <c r="P377" s="4"/>
    </row>
    <row r="378" spans="13:16" x14ac:dyDescent="0.35">
      <c r="M378" s="3"/>
      <c r="O378" s="4"/>
      <c r="P378" s="4"/>
    </row>
    <row r="379" spans="13:16" x14ac:dyDescent="0.35">
      <c r="M379" s="3"/>
      <c r="O379" s="4"/>
      <c r="P379" s="4"/>
    </row>
    <row r="380" spans="13:16" x14ac:dyDescent="0.35">
      <c r="M380" s="3"/>
      <c r="O380" s="4"/>
      <c r="P380" s="4"/>
    </row>
    <row r="381" spans="13:16" x14ac:dyDescent="0.35">
      <c r="M381" s="3"/>
      <c r="O381" s="4"/>
      <c r="P381" s="4"/>
    </row>
    <row r="382" spans="13:16" x14ac:dyDescent="0.35">
      <c r="M382" s="3"/>
      <c r="O382" s="4"/>
      <c r="P382" s="4"/>
    </row>
    <row r="383" spans="13:16" x14ac:dyDescent="0.35">
      <c r="M383" s="3"/>
      <c r="O383" s="4"/>
      <c r="P383" s="4"/>
    </row>
    <row r="384" spans="13:16" x14ac:dyDescent="0.35">
      <c r="M384" s="3"/>
      <c r="O384" s="4"/>
      <c r="P384" s="4"/>
    </row>
    <row r="385" spans="13:16" x14ac:dyDescent="0.35">
      <c r="M385" s="3"/>
      <c r="O385" s="4"/>
      <c r="P385" s="4"/>
    </row>
    <row r="386" spans="13:16" x14ac:dyDescent="0.35">
      <c r="M386" s="3"/>
      <c r="O386" s="4"/>
      <c r="P386" s="4"/>
    </row>
    <row r="387" spans="13:16" x14ac:dyDescent="0.35">
      <c r="M387" s="3"/>
      <c r="O387" s="4"/>
      <c r="P387" s="4"/>
    </row>
    <row r="388" spans="13:16" x14ac:dyDescent="0.35">
      <c r="M388" s="3"/>
      <c r="O388" s="4"/>
      <c r="P388" s="4"/>
    </row>
    <row r="389" spans="13:16" x14ac:dyDescent="0.35">
      <c r="M389" s="3"/>
      <c r="O389" s="4"/>
      <c r="P389" s="4"/>
    </row>
    <row r="390" spans="13:16" x14ac:dyDescent="0.35">
      <c r="M390" s="3"/>
      <c r="O390" s="4"/>
      <c r="P390" s="4"/>
    </row>
    <row r="391" spans="13:16" x14ac:dyDescent="0.35">
      <c r="M391" s="3"/>
      <c r="O391" s="4"/>
      <c r="P391" s="4"/>
    </row>
    <row r="392" spans="13:16" x14ac:dyDescent="0.35">
      <c r="M392" s="3"/>
      <c r="O392" s="4"/>
      <c r="P392" s="4"/>
    </row>
    <row r="393" spans="13:16" x14ac:dyDescent="0.35">
      <c r="M393" s="3"/>
      <c r="O393" s="4"/>
      <c r="P393" s="4"/>
    </row>
    <row r="394" spans="13:16" x14ac:dyDescent="0.35">
      <c r="M394" s="3"/>
      <c r="O394" s="4"/>
      <c r="P394" s="4"/>
    </row>
    <row r="395" spans="13:16" x14ac:dyDescent="0.35">
      <c r="M395" s="3"/>
      <c r="O395" s="4"/>
      <c r="P395" s="4"/>
    </row>
    <row r="396" spans="13:16" x14ac:dyDescent="0.35">
      <c r="M396" s="3"/>
      <c r="O396" s="4"/>
      <c r="P396" s="4"/>
    </row>
    <row r="397" spans="13:16" x14ac:dyDescent="0.35">
      <c r="M397" s="3"/>
      <c r="O397" s="4"/>
      <c r="P397" s="4"/>
    </row>
    <row r="398" spans="13:16" x14ac:dyDescent="0.35">
      <c r="M398" s="3"/>
      <c r="O398" s="4"/>
      <c r="P398" s="4"/>
    </row>
    <row r="399" spans="13:16" x14ac:dyDescent="0.35">
      <c r="M399" s="3"/>
      <c r="O399" s="4"/>
      <c r="P399" s="4"/>
    </row>
    <row r="400" spans="13:16" x14ac:dyDescent="0.35">
      <c r="M400" s="3"/>
      <c r="O400" s="4"/>
      <c r="P400" s="4"/>
    </row>
    <row r="401" spans="13:16" x14ac:dyDescent="0.35">
      <c r="M401" s="3"/>
      <c r="O401" s="4"/>
      <c r="P401" s="4"/>
    </row>
    <row r="402" spans="13:16" x14ac:dyDescent="0.35">
      <c r="M402" s="3"/>
      <c r="O402" s="4"/>
      <c r="P402" s="4"/>
    </row>
    <row r="403" spans="13:16" x14ac:dyDescent="0.35">
      <c r="M403" s="3"/>
      <c r="O403" s="4"/>
      <c r="P403" s="4"/>
    </row>
    <row r="404" spans="13:16" x14ac:dyDescent="0.35">
      <c r="M404" s="3"/>
      <c r="O404" s="4"/>
      <c r="P404" s="4"/>
    </row>
    <row r="405" spans="13:16" x14ac:dyDescent="0.35">
      <c r="M405" s="3"/>
      <c r="O405" s="4"/>
      <c r="P405" s="4"/>
    </row>
    <row r="406" spans="13:16" x14ac:dyDescent="0.35">
      <c r="M406" s="3"/>
      <c r="O406" s="4"/>
      <c r="P406" s="4"/>
    </row>
    <row r="407" spans="13:16" x14ac:dyDescent="0.35">
      <c r="M407" s="3"/>
      <c r="O407" s="4"/>
      <c r="P407" s="4"/>
    </row>
    <row r="408" spans="13:16" x14ac:dyDescent="0.35">
      <c r="M408" s="3"/>
      <c r="O408" s="4"/>
      <c r="P408" s="4"/>
    </row>
    <row r="409" spans="13:16" x14ac:dyDescent="0.35">
      <c r="M409" s="3"/>
      <c r="O409" s="4"/>
      <c r="P409" s="4"/>
    </row>
    <row r="410" spans="13:16" x14ac:dyDescent="0.35">
      <c r="M410" s="3"/>
      <c r="O410" s="4"/>
      <c r="P410" s="4"/>
    </row>
    <row r="411" spans="13:16" x14ac:dyDescent="0.35">
      <c r="M411" s="3"/>
      <c r="O411" s="4"/>
      <c r="P411" s="4"/>
    </row>
    <row r="412" spans="13:16" x14ac:dyDescent="0.35">
      <c r="M412" s="3"/>
      <c r="O412" s="4"/>
      <c r="P412" s="4"/>
    </row>
    <row r="413" spans="13:16" x14ac:dyDescent="0.35">
      <c r="M413" s="3"/>
      <c r="O413" s="4"/>
      <c r="P413" s="4"/>
    </row>
    <row r="414" spans="13:16" x14ac:dyDescent="0.35">
      <c r="M414" s="3"/>
      <c r="O414" s="4"/>
      <c r="P414" s="4"/>
    </row>
    <row r="415" spans="13:16" x14ac:dyDescent="0.35">
      <c r="M415" s="3"/>
      <c r="O415" s="4"/>
      <c r="P415" s="4"/>
    </row>
    <row r="416" spans="13:16" x14ac:dyDescent="0.35">
      <c r="M416" s="3"/>
      <c r="O416" s="4"/>
      <c r="P416" s="4"/>
    </row>
    <row r="417" spans="13:16" x14ac:dyDescent="0.35">
      <c r="M417" s="3"/>
      <c r="O417" s="4"/>
      <c r="P417" s="4"/>
    </row>
    <row r="418" spans="13:16" x14ac:dyDescent="0.35">
      <c r="M418" s="3"/>
      <c r="O418" s="4"/>
      <c r="P418" s="4"/>
    </row>
    <row r="419" spans="13:16" x14ac:dyDescent="0.35">
      <c r="M419" s="3"/>
      <c r="O419" s="4"/>
      <c r="P419" s="4"/>
    </row>
    <row r="420" spans="13:16" x14ac:dyDescent="0.35">
      <c r="M420" s="3"/>
      <c r="O420" s="4"/>
      <c r="P420" s="4"/>
    </row>
    <row r="421" spans="13:16" x14ac:dyDescent="0.35">
      <c r="M421" s="3"/>
      <c r="O421" s="4"/>
      <c r="P421" s="4"/>
    </row>
    <row r="422" spans="13:16" x14ac:dyDescent="0.35">
      <c r="M422" s="3"/>
      <c r="O422" s="4"/>
      <c r="P422" s="4"/>
    </row>
    <row r="423" spans="13:16" x14ac:dyDescent="0.35">
      <c r="M423" s="3"/>
      <c r="O423" s="4"/>
      <c r="P423" s="4"/>
    </row>
    <row r="424" spans="13:16" x14ac:dyDescent="0.35">
      <c r="M424" s="3"/>
      <c r="O424" s="4"/>
      <c r="P424" s="4"/>
    </row>
    <row r="425" spans="13:16" x14ac:dyDescent="0.35">
      <c r="M425" s="3"/>
      <c r="O425" s="4"/>
      <c r="P425" s="4"/>
    </row>
    <row r="426" spans="13:16" x14ac:dyDescent="0.35">
      <c r="M426" s="3"/>
      <c r="O426" s="4"/>
      <c r="P426" s="4"/>
    </row>
    <row r="427" spans="13:16" x14ac:dyDescent="0.35">
      <c r="M427" s="3"/>
      <c r="O427" s="4"/>
      <c r="P427" s="4"/>
    </row>
    <row r="428" spans="13:16" x14ac:dyDescent="0.35">
      <c r="M428" s="3"/>
      <c r="O428" s="4"/>
      <c r="P428" s="4"/>
    </row>
    <row r="429" spans="13:16" x14ac:dyDescent="0.35">
      <c r="M429" s="3"/>
      <c r="O429" s="4"/>
      <c r="P429" s="4"/>
    </row>
    <row r="430" spans="13:16" x14ac:dyDescent="0.35">
      <c r="M430" s="3"/>
      <c r="O430" s="4"/>
      <c r="P430" s="4"/>
    </row>
    <row r="431" spans="13:16" x14ac:dyDescent="0.35">
      <c r="M431" s="3"/>
      <c r="O431" s="4"/>
      <c r="P431" s="4"/>
    </row>
    <row r="432" spans="13:16" x14ac:dyDescent="0.35">
      <c r="M432" s="3"/>
      <c r="O432" s="4"/>
      <c r="P432" s="4"/>
    </row>
    <row r="433" spans="13:16" x14ac:dyDescent="0.35">
      <c r="M433" s="3"/>
      <c r="O433" s="4"/>
      <c r="P433" s="4"/>
    </row>
    <row r="434" spans="13:16" x14ac:dyDescent="0.35">
      <c r="M434" s="3"/>
      <c r="O434" s="4"/>
      <c r="P434" s="4"/>
    </row>
    <row r="435" spans="13:16" x14ac:dyDescent="0.35">
      <c r="M435" s="3"/>
      <c r="O435" s="4"/>
      <c r="P435" s="4"/>
    </row>
    <row r="436" spans="13:16" x14ac:dyDescent="0.35">
      <c r="M436" s="3"/>
      <c r="O436" s="4"/>
      <c r="P436" s="4"/>
    </row>
    <row r="437" spans="13:16" x14ac:dyDescent="0.35">
      <c r="M437" s="3"/>
      <c r="O437" s="4"/>
      <c r="P437" s="4"/>
    </row>
    <row r="438" spans="13:16" x14ac:dyDescent="0.35">
      <c r="M438" s="3"/>
      <c r="O438" s="4"/>
      <c r="P438" s="4"/>
    </row>
    <row r="439" spans="13:16" x14ac:dyDescent="0.35">
      <c r="M439" s="3"/>
      <c r="O439" s="4"/>
      <c r="P439" s="4"/>
    </row>
    <row r="440" spans="13:16" x14ac:dyDescent="0.35">
      <c r="M440" s="3"/>
      <c r="O440" s="4"/>
      <c r="P440" s="4"/>
    </row>
    <row r="441" spans="13:16" x14ac:dyDescent="0.35">
      <c r="M441" s="3"/>
      <c r="O441" s="4"/>
      <c r="P441" s="4"/>
    </row>
    <row r="442" spans="13:16" x14ac:dyDescent="0.35">
      <c r="M442" s="3"/>
      <c r="O442" s="4"/>
      <c r="P442" s="4"/>
    </row>
    <row r="443" spans="13:16" x14ac:dyDescent="0.35">
      <c r="M443" s="3"/>
      <c r="O443" s="4"/>
      <c r="P443" s="4"/>
    </row>
    <row r="444" spans="13:16" x14ac:dyDescent="0.35">
      <c r="M444" s="3"/>
      <c r="O444" s="4"/>
      <c r="P444" s="4"/>
    </row>
    <row r="445" spans="13:16" x14ac:dyDescent="0.35">
      <c r="M445" s="3"/>
      <c r="O445" s="4"/>
      <c r="P445" s="4"/>
    </row>
    <row r="446" spans="13:16" x14ac:dyDescent="0.35">
      <c r="M446" s="3"/>
      <c r="O446" s="4"/>
      <c r="P446" s="4"/>
    </row>
    <row r="447" spans="13:16" x14ac:dyDescent="0.35">
      <c r="M447" s="3"/>
      <c r="O447" s="4"/>
      <c r="P447" s="4"/>
    </row>
    <row r="448" spans="13:16" x14ac:dyDescent="0.35">
      <c r="M448" s="3"/>
      <c r="O448" s="4"/>
      <c r="P448" s="4"/>
    </row>
    <row r="449" spans="13:16" x14ac:dyDescent="0.35">
      <c r="M449" s="3"/>
      <c r="O449" s="4"/>
      <c r="P449" s="4"/>
    </row>
    <row r="450" spans="13:16" x14ac:dyDescent="0.35">
      <c r="M450" s="3"/>
      <c r="O450" s="4"/>
      <c r="P450" s="4"/>
    </row>
    <row r="451" spans="13:16" x14ac:dyDescent="0.35">
      <c r="M451" s="3"/>
      <c r="O451" s="4"/>
      <c r="P451" s="4"/>
    </row>
    <row r="452" spans="13:16" x14ac:dyDescent="0.35">
      <c r="M452" s="3"/>
      <c r="O452" s="4"/>
      <c r="P452" s="4"/>
    </row>
    <row r="453" spans="13:16" x14ac:dyDescent="0.35">
      <c r="M453" s="3"/>
      <c r="O453" s="4"/>
      <c r="P453" s="4"/>
    </row>
    <row r="454" spans="13:16" x14ac:dyDescent="0.35">
      <c r="M454" s="3"/>
      <c r="O454" s="4"/>
      <c r="P454" s="4"/>
    </row>
    <row r="455" spans="13:16" x14ac:dyDescent="0.35">
      <c r="M455" s="3"/>
      <c r="O455" s="4"/>
      <c r="P455" s="4"/>
    </row>
    <row r="456" spans="13:16" x14ac:dyDescent="0.35">
      <c r="M456" s="3"/>
      <c r="O456" s="4"/>
      <c r="P456" s="4"/>
    </row>
    <row r="457" spans="13:16" x14ac:dyDescent="0.35">
      <c r="M457" s="3"/>
      <c r="O457" s="4"/>
      <c r="P457" s="4"/>
    </row>
    <row r="458" spans="13:16" x14ac:dyDescent="0.35">
      <c r="M458" s="3"/>
      <c r="O458" s="4"/>
      <c r="P458" s="4"/>
    </row>
    <row r="459" spans="13:16" x14ac:dyDescent="0.35">
      <c r="M459" s="3"/>
      <c r="O459" s="4"/>
      <c r="P459" s="4"/>
    </row>
    <row r="460" spans="13:16" x14ac:dyDescent="0.35">
      <c r="M460" s="3"/>
      <c r="O460" s="4"/>
      <c r="P460" s="4"/>
    </row>
    <row r="461" spans="13:16" x14ac:dyDescent="0.35">
      <c r="M461" s="3"/>
      <c r="O461" s="4"/>
      <c r="P461" s="4"/>
    </row>
    <row r="462" spans="13:16" x14ac:dyDescent="0.35">
      <c r="M462" s="3"/>
      <c r="O462" s="4"/>
      <c r="P462" s="4"/>
    </row>
    <row r="463" spans="13:16" x14ac:dyDescent="0.35">
      <c r="M463" s="3"/>
      <c r="O463" s="4"/>
      <c r="P463" s="4"/>
    </row>
    <row r="464" spans="13:16" x14ac:dyDescent="0.35">
      <c r="M464" s="3"/>
      <c r="O464" s="4"/>
      <c r="P464" s="4"/>
    </row>
    <row r="465" spans="13:16" x14ac:dyDescent="0.35">
      <c r="M465" s="3"/>
      <c r="O465" s="4"/>
      <c r="P465" s="4"/>
    </row>
    <row r="466" spans="13:16" x14ac:dyDescent="0.35">
      <c r="M466" s="3"/>
      <c r="O466" s="4"/>
      <c r="P466" s="4"/>
    </row>
    <row r="467" spans="13:16" x14ac:dyDescent="0.35">
      <c r="M467" s="3"/>
      <c r="O467" s="4"/>
      <c r="P467" s="4"/>
    </row>
    <row r="468" spans="13:16" x14ac:dyDescent="0.35">
      <c r="M468" s="3"/>
      <c r="O468" s="4"/>
      <c r="P468" s="4"/>
    </row>
    <row r="469" spans="13:16" x14ac:dyDescent="0.35">
      <c r="M469" s="3"/>
      <c r="O469" s="4"/>
      <c r="P469" s="4"/>
    </row>
    <row r="470" spans="13:16" x14ac:dyDescent="0.35">
      <c r="M470" s="3"/>
      <c r="O470" s="4"/>
      <c r="P470" s="4"/>
    </row>
    <row r="471" spans="13:16" x14ac:dyDescent="0.35">
      <c r="M471" s="3"/>
      <c r="O471" s="4"/>
      <c r="P471" s="4"/>
    </row>
    <row r="472" spans="13:16" x14ac:dyDescent="0.35">
      <c r="M472" s="3"/>
      <c r="O472" s="4"/>
      <c r="P472" s="4"/>
    </row>
    <row r="473" spans="13:16" x14ac:dyDescent="0.35">
      <c r="M473" s="3"/>
      <c r="O473" s="4"/>
      <c r="P473" s="4"/>
    </row>
    <row r="474" spans="13:16" x14ac:dyDescent="0.35">
      <c r="M474" s="3"/>
      <c r="O474" s="4"/>
      <c r="P474" s="4"/>
    </row>
    <row r="475" spans="13:16" x14ac:dyDescent="0.35">
      <c r="M475" s="3"/>
      <c r="O475" s="4"/>
      <c r="P475" s="4"/>
    </row>
    <row r="476" spans="13:16" x14ac:dyDescent="0.35">
      <c r="M476" s="3"/>
      <c r="O476" s="4"/>
      <c r="P476" s="4"/>
    </row>
    <row r="477" spans="13:16" x14ac:dyDescent="0.35">
      <c r="M477" s="3"/>
      <c r="O477" s="4"/>
      <c r="P477" s="4"/>
    </row>
    <row r="478" spans="13:16" x14ac:dyDescent="0.35">
      <c r="M478" s="3"/>
      <c r="O478" s="4"/>
      <c r="P478" s="4"/>
    </row>
    <row r="479" spans="13:16" x14ac:dyDescent="0.35">
      <c r="M479" s="3"/>
      <c r="O479" s="4"/>
      <c r="P479" s="4"/>
    </row>
    <row r="480" spans="13:16" x14ac:dyDescent="0.35">
      <c r="M480" s="3"/>
      <c r="O480" s="4"/>
      <c r="P480" s="4"/>
    </row>
    <row r="481" spans="13:16" x14ac:dyDescent="0.35">
      <c r="M481" s="3"/>
      <c r="O481" s="4"/>
      <c r="P481" s="4"/>
    </row>
    <row r="482" spans="13:16" x14ac:dyDescent="0.35">
      <c r="M482" s="3"/>
      <c r="O482" s="4"/>
      <c r="P482" s="4"/>
    </row>
    <row r="483" spans="13:16" x14ac:dyDescent="0.35">
      <c r="M483" s="3"/>
      <c r="O483" s="4"/>
      <c r="P483" s="4"/>
    </row>
    <row r="484" spans="13:16" x14ac:dyDescent="0.35">
      <c r="M484" s="3"/>
      <c r="O484" s="4"/>
      <c r="P484" s="4"/>
    </row>
    <row r="485" spans="13:16" x14ac:dyDescent="0.35">
      <c r="M485" s="3"/>
      <c r="O485" s="4"/>
      <c r="P485" s="4"/>
    </row>
    <row r="486" spans="13:16" x14ac:dyDescent="0.35">
      <c r="M486" s="3"/>
      <c r="O486" s="4"/>
      <c r="P486" s="4"/>
    </row>
    <row r="487" spans="13:16" x14ac:dyDescent="0.35">
      <c r="M487" s="3"/>
      <c r="O487" s="4"/>
      <c r="P487" s="4"/>
    </row>
    <row r="488" spans="13:16" x14ac:dyDescent="0.35">
      <c r="M488" s="3"/>
      <c r="O488" s="4"/>
      <c r="P488" s="4"/>
    </row>
    <row r="489" spans="13:16" x14ac:dyDescent="0.35">
      <c r="M489" s="3"/>
      <c r="O489" s="4"/>
      <c r="P489" s="4"/>
    </row>
    <row r="490" spans="13:16" x14ac:dyDescent="0.35">
      <c r="M490" s="3"/>
      <c r="O490" s="4"/>
      <c r="P490" s="4"/>
    </row>
    <row r="491" spans="13:16" x14ac:dyDescent="0.35">
      <c r="M491" s="3"/>
      <c r="O491" s="4"/>
      <c r="P491" s="4"/>
    </row>
    <row r="492" spans="13:16" x14ac:dyDescent="0.35">
      <c r="M492" s="3"/>
      <c r="O492" s="4"/>
      <c r="P492" s="4"/>
    </row>
    <row r="493" spans="13:16" x14ac:dyDescent="0.35">
      <c r="M493" s="3"/>
      <c r="O493" s="4"/>
      <c r="P493" s="4"/>
    </row>
    <row r="494" spans="13:16" x14ac:dyDescent="0.35">
      <c r="M494" s="3"/>
      <c r="O494" s="4"/>
      <c r="P494" s="4"/>
    </row>
    <row r="495" spans="13:16" x14ac:dyDescent="0.35">
      <c r="M495" s="3"/>
      <c r="O495" s="4"/>
      <c r="P495" s="4"/>
    </row>
    <row r="496" spans="13:16" x14ac:dyDescent="0.35">
      <c r="M496" s="3"/>
      <c r="O496" s="4"/>
      <c r="P496" s="4"/>
    </row>
    <row r="497" spans="13:16" x14ac:dyDescent="0.35">
      <c r="M497" s="3"/>
      <c r="O497" s="4"/>
      <c r="P497" s="4"/>
    </row>
    <row r="498" spans="13:16" x14ac:dyDescent="0.35">
      <c r="M498" s="3"/>
      <c r="O498" s="4"/>
      <c r="P498" s="4"/>
    </row>
    <row r="499" spans="13:16" x14ac:dyDescent="0.35">
      <c r="M499" s="3"/>
      <c r="O499" s="4"/>
      <c r="P499" s="4"/>
    </row>
    <row r="500" spans="13:16" x14ac:dyDescent="0.35">
      <c r="M500" s="3"/>
      <c r="O500" s="4"/>
      <c r="P500" s="4"/>
    </row>
    <row r="501" spans="13:16" x14ac:dyDescent="0.35">
      <c r="M501" s="3"/>
      <c r="O501" s="4"/>
      <c r="P501" s="4"/>
    </row>
    <row r="502" spans="13:16" x14ac:dyDescent="0.35">
      <c r="M502" s="3"/>
      <c r="O502" s="4"/>
      <c r="P502" s="4"/>
    </row>
    <row r="503" spans="13:16" x14ac:dyDescent="0.35">
      <c r="M503" s="3"/>
      <c r="O503" s="4"/>
      <c r="P503" s="4"/>
    </row>
    <row r="504" spans="13:16" x14ac:dyDescent="0.35">
      <c r="M504" s="3"/>
      <c r="O504" s="4"/>
      <c r="P504" s="4"/>
    </row>
    <row r="505" spans="13:16" x14ac:dyDescent="0.35">
      <c r="M505" s="3"/>
      <c r="O505" s="4"/>
      <c r="P505" s="4"/>
    </row>
    <row r="506" spans="13:16" x14ac:dyDescent="0.35">
      <c r="M506" s="3"/>
      <c r="O506" s="4"/>
      <c r="P506" s="4"/>
    </row>
    <row r="507" spans="13:16" x14ac:dyDescent="0.35">
      <c r="M507" s="3"/>
      <c r="O507" s="4"/>
      <c r="P507" s="4"/>
    </row>
    <row r="508" spans="13:16" x14ac:dyDescent="0.35">
      <c r="M508" s="3"/>
      <c r="O508" s="4"/>
      <c r="P508" s="4"/>
    </row>
    <row r="509" spans="13:16" x14ac:dyDescent="0.35">
      <c r="M509" s="3"/>
      <c r="O509" s="4"/>
      <c r="P509" s="4"/>
    </row>
    <row r="510" spans="13:16" x14ac:dyDescent="0.35">
      <c r="M510" s="3"/>
      <c r="O510" s="4"/>
      <c r="P510" s="4"/>
    </row>
    <row r="511" spans="13:16" x14ac:dyDescent="0.35">
      <c r="M511" s="3"/>
      <c r="O511" s="4"/>
      <c r="P511" s="4"/>
    </row>
    <row r="512" spans="13:16" x14ac:dyDescent="0.35">
      <c r="M512" s="3"/>
      <c r="O512" s="4"/>
      <c r="P512" s="4"/>
    </row>
    <row r="513" spans="13:16" x14ac:dyDescent="0.35">
      <c r="M513" s="3"/>
      <c r="O513" s="4"/>
      <c r="P513" s="4"/>
    </row>
    <row r="514" spans="13:16" x14ac:dyDescent="0.35">
      <c r="M514" s="3"/>
      <c r="O514" s="4"/>
      <c r="P514" s="4"/>
    </row>
    <row r="515" spans="13:16" x14ac:dyDescent="0.35">
      <c r="M515" s="3"/>
      <c r="O515" s="4"/>
      <c r="P515" s="4"/>
    </row>
    <row r="516" spans="13:16" x14ac:dyDescent="0.35">
      <c r="M516" s="3"/>
      <c r="O516" s="4"/>
      <c r="P516" s="4"/>
    </row>
    <row r="517" spans="13:16" x14ac:dyDescent="0.35">
      <c r="M517" s="3"/>
      <c r="O517" s="4"/>
      <c r="P517" s="4"/>
    </row>
    <row r="518" spans="13:16" x14ac:dyDescent="0.35">
      <c r="M518" s="3"/>
      <c r="O518" s="4"/>
      <c r="P518" s="4"/>
    </row>
    <row r="519" spans="13:16" x14ac:dyDescent="0.35">
      <c r="M519" s="3"/>
      <c r="O519" s="4"/>
      <c r="P519" s="4"/>
    </row>
    <row r="520" spans="13:16" x14ac:dyDescent="0.35">
      <c r="M520" s="3"/>
      <c r="O520" s="4"/>
      <c r="P520" s="4"/>
    </row>
    <row r="521" spans="13:16" x14ac:dyDescent="0.35">
      <c r="M521" s="3"/>
      <c r="O521" s="4"/>
      <c r="P521" s="4"/>
    </row>
    <row r="522" spans="13:16" x14ac:dyDescent="0.35">
      <c r="M522" s="3"/>
      <c r="O522" s="4"/>
      <c r="P522" s="4"/>
    </row>
    <row r="523" spans="13:16" x14ac:dyDescent="0.35">
      <c r="M523" s="3"/>
      <c r="O523" s="4"/>
      <c r="P523" s="4"/>
    </row>
    <row r="524" spans="13:16" x14ac:dyDescent="0.35">
      <c r="M524" s="3"/>
      <c r="O524" s="4"/>
      <c r="P524" s="4"/>
    </row>
    <row r="525" spans="13:16" x14ac:dyDescent="0.35">
      <c r="M525" s="3"/>
      <c r="O525" s="4"/>
      <c r="P525" s="4"/>
    </row>
    <row r="526" spans="13:16" x14ac:dyDescent="0.35">
      <c r="M526" s="3"/>
      <c r="O526" s="4"/>
      <c r="P526" s="4"/>
    </row>
    <row r="527" spans="13:16" x14ac:dyDescent="0.35">
      <c r="M527" s="3"/>
      <c r="O527" s="4"/>
      <c r="P527" s="4"/>
    </row>
    <row r="528" spans="13:16" x14ac:dyDescent="0.35">
      <c r="M528" s="3"/>
      <c r="O528" s="4"/>
      <c r="P528" s="4"/>
    </row>
    <row r="529" spans="13:16" x14ac:dyDescent="0.35">
      <c r="M529" s="3"/>
      <c r="O529" s="4"/>
      <c r="P529" s="4"/>
    </row>
    <row r="530" spans="13:16" x14ac:dyDescent="0.35">
      <c r="M530" s="3"/>
      <c r="O530" s="4"/>
      <c r="P530" s="4"/>
    </row>
    <row r="531" spans="13:16" x14ac:dyDescent="0.35">
      <c r="M531" s="3"/>
      <c r="O531" s="4"/>
      <c r="P531" s="4"/>
    </row>
    <row r="532" spans="13:16" x14ac:dyDescent="0.35">
      <c r="M532" s="3"/>
      <c r="O532" s="4"/>
      <c r="P532" s="4"/>
    </row>
    <row r="533" spans="13:16" x14ac:dyDescent="0.35">
      <c r="M533" s="3"/>
      <c r="O533" s="4"/>
      <c r="P533" s="4"/>
    </row>
    <row r="534" spans="13:16" x14ac:dyDescent="0.35">
      <c r="M534" s="3"/>
      <c r="O534" s="4"/>
      <c r="P534" s="4"/>
    </row>
    <row r="535" spans="13:16" x14ac:dyDescent="0.35">
      <c r="M535" s="3"/>
      <c r="O535" s="4"/>
      <c r="P535" s="4"/>
    </row>
    <row r="536" spans="13:16" x14ac:dyDescent="0.35">
      <c r="M536" s="3"/>
      <c r="O536" s="4"/>
      <c r="P536" s="4"/>
    </row>
    <row r="537" spans="13:16" x14ac:dyDescent="0.35">
      <c r="M537" s="3"/>
      <c r="O537" s="4"/>
      <c r="P537" s="4"/>
    </row>
    <row r="538" spans="13:16" x14ac:dyDescent="0.35">
      <c r="M538" s="3"/>
      <c r="O538" s="4"/>
      <c r="P538" s="4"/>
    </row>
    <row r="539" spans="13:16" x14ac:dyDescent="0.35">
      <c r="M539" s="3"/>
      <c r="O539" s="4"/>
      <c r="P539" s="4"/>
    </row>
    <row r="540" spans="13:16" x14ac:dyDescent="0.35">
      <c r="M540" s="3"/>
      <c r="O540" s="4"/>
      <c r="P540" s="4"/>
    </row>
    <row r="541" spans="13:16" x14ac:dyDescent="0.35">
      <c r="M541" s="3"/>
      <c r="O541" s="4"/>
      <c r="P541" s="4"/>
    </row>
    <row r="542" spans="13:16" x14ac:dyDescent="0.35">
      <c r="M542" s="3"/>
      <c r="O542" s="4"/>
      <c r="P542" s="4"/>
    </row>
    <row r="543" spans="13:16" x14ac:dyDescent="0.35">
      <c r="M543" s="3"/>
      <c r="O543" s="4"/>
      <c r="P543" s="4"/>
    </row>
    <row r="544" spans="13:16" x14ac:dyDescent="0.35">
      <c r="M544" s="3"/>
      <c r="O544" s="4"/>
      <c r="P544" s="4"/>
    </row>
    <row r="545" spans="13:16" x14ac:dyDescent="0.35">
      <c r="M545" s="3"/>
      <c r="O545" s="4"/>
      <c r="P545" s="4"/>
    </row>
    <row r="546" spans="13:16" x14ac:dyDescent="0.35">
      <c r="M546" s="3"/>
      <c r="O546" s="4"/>
      <c r="P546" s="4"/>
    </row>
    <row r="547" spans="13:16" x14ac:dyDescent="0.35">
      <c r="M547" s="3"/>
      <c r="O547" s="4"/>
      <c r="P547" s="4"/>
    </row>
    <row r="548" spans="13:16" x14ac:dyDescent="0.35">
      <c r="M548" s="3"/>
      <c r="O548" s="4"/>
      <c r="P548" s="4"/>
    </row>
    <row r="549" spans="13:16" x14ac:dyDescent="0.35">
      <c r="M549" s="3"/>
      <c r="O549" s="4"/>
      <c r="P549" s="4"/>
    </row>
    <row r="550" spans="13:16" x14ac:dyDescent="0.35">
      <c r="M550" s="3"/>
      <c r="O550" s="4"/>
      <c r="P550" s="4"/>
    </row>
    <row r="551" spans="13:16" x14ac:dyDescent="0.35">
      <c r="M551" s="3"/>
      <c r="O551" s="4"/>
      <c r="P551" s="4"/>
    </row>
    <row r="552" spans="13:16" x14ac:dyDescent="0.35">
      <c r="M552" s="3"/>
      <c r="O552" s="4"/>
      <c r="P552" s="4"/>
    </row>
    <row r="553" spans="13:16" x14ac:dyDescent="0.35">
      <c r="M553" s="3"/>
      <c r="O553" s="4"/>
      <c r="P553" s="4"/>
    </row>
    <row r="554" spans="13:16" x14ac:dyDescent="0.35">
      <c r="M554" s="3"/>
      <c r="O554" s="4"/>
      <c r="P554" s="4"/>
    </row>
    <row r="555" spans="13:16" x14ac:dyDescent="0.35">
      <c r="M555" s="3"/>
      <c r="O555" s="4"/>
      <c r="P555" s="4"/>
    </row>
    <row r="556" spans="13:16" x14ac:dyDescent="0.35">
      <c r="M556" s="3"/>
      <c r="O556" s="4"/>
      <c r="P556" s="4"/>
    </row>
    <row r="557" spans="13:16" x14ac:dyDescent="0.35">
      <c r="M557" s="3"/>
      <c r="O557" s="4"/>
      <c r="P557" s="4"/>
    </row>
    <row r="558" spans="13:16" x14ac:dyDescent="0.35">
      <c r="M558" s="3"/>
      <c r="O558" s="4"/>
      <c r="P558" s="4"/>
    </row>
    <row r="559" spans="13:16" x14ac:dyDescent="0.35">
      <c r="M559" s="3"/>
      <c r="O559" s="4"/>
      <c r="P559" s="4"/>
    </row>
    <row r="560" spans="13:16" x14ac:dyDescent="0.35">
      <c r="M560" s="3"/>
      <c r="O560" s="4"/>
      <c r="P560" s="4"/>
    </row>
    <row r="561" spans="13:16" x14ac:dyDescent="0.35">
      <c r="M561" s="3"/>
      <c r="O561" s="4"/>
      <c r="P561" s="4"/>
    </row>
    <row r="562" spans="13:16" x14ac:dyDescent="0.35">
      <c r="M562" s="3"/>
      <c r="O562" s="4"/>
      <c r="P562" s="4"/>
    </row>
    <row r="563" spans="13:16" x14ac:dyDescent="0.35">
      <c r="M563" s="3"/>
      <c r="O563" s="4"/>
      <c r="P563" s="4"/>
    </row>
    <row r="564" spans="13:16" x14ac:dyDescent="0.35">
      <c r="M564" s="3"/>
      <c r="O564" s="4"/>
      <c r="P564" s="4"/>
    </row>
    <row r="565" spans="13:16" x14ac:dyDescent="0.35">
      <c r="M565" s="3"/>
      <c r="O565" s="4"/>
      <c r="P565" s="4"/>
    </row>
    <row r="566" spans="13:16" x14ac:dyDescent="0.35">
      <c r="M566" s="3"/>
      <c r="O566" s="4"/>
      <c r="P566" s="4"/>
    </row>
    <row r="567" spans="13:16" x14ac:dyDescent="0.35">
      <c r="M567" s="3"/>
      <c r="O567" s="4"/>
      <c r="P567" s="4"/>
    </row>
    <row r="568" spans="13:16" x14ac:dyDescent="0.35">
      <c r="M568" s="3"/>
      <c r="O568" s="4"/>
      <c r="P568" s="4"/>
    </row>
    <row r="569" spans="13:16" x14ac:dyDescent="0.35">
      <c r="M569" s="3"/>
      <c r="O569" s="4"/>
      <c r="P569" s="4"/>
    </row>
    <row r="570" spans="13:16" x14ac:dyDescent="0.35">
      <c r="M570" s="3"/>
      <c r="O570" s="4"/>
      <c r="P570" s="4"/>
    </row>
    <row r="571" spans="13:16" x14ac:dyDescent="0.35">
      <c r="M571" s="3"/>
      <c r="O571" s="4"/>
      <c r="P571" s="4"/>
    </row>
    <row r="572" spans="13:16" x14ac:dyDescent="0.35">
      <c r="M572" s="3"/>
      <c r="O572" s="4"/>
      <c r="P572" s="4"/>
    </row>
    <row r="573" spans="13:16" x14ac:dyDescent="0.35">
      <c r="M573" s="3"/>
      <c r="O573" s="4"/>
      <c r="P573" s="4"/>
    </row>
    <row r="574" spans="13:16" x14ac:dyDescent="0.35">
      <c r="M574" s="3"/>
      <c r="O574" s="4"/>
      <c r="P574" s="4"/>
    </row>
    <row r="575" spans="13:16" x14ac:dyDescent="0.35">
      <c r="M575" s="3"/>
      <c r="O575" s="4"/>
      <c r="P575" s="4"/>
    </row>
    <row r="576" spans="13:16" x14ac:dyDescent="0.35">
      <c r="M576" s="3"/>
      <c r="O576" s="4"/>
      <c r="P576" s="4"/>
    </row>
    <row r="577" spans="13:16" x14ac:dyDescent="0.35">
      <c r="M577" s="3"/>
      <c r="O577" s="4"/>
      <c r="P577" s="4"/>
    </row>
    <row r="578" spans="13:16" x14ac:dyDescent="0.35">
      <c r="M578" s="3"/>
      <c r="O578" s="4"/>
      <c r="P578" s="4"/>
    </row>
    <row r="579" spans="13:16" x14ac:dyDescent="0.35">
      <c r="M579" s="3"/>
      <c r="O579" s="4"/>
      <c r="P579" s="4"/>
    </row>
    <row r="580" spans="13:16" x14ac:dyDescent="0.35">
      <c r="M580" s="3"/>
      <c r="O580" s="4"/>
      <c r="P580" s="4"/>
    </row>
    <row r="581" spans="13:16" x14ac:dyDescent="0.35">
      <c r="M581" s="3"/>
      <c r="O581" s="4"/>
      <c r="P581" s="4"/>
    </row>
    <row r="582" spans="13:16" x14ac:dyDescent="0.35">
      <c r="M582" s="3"/>
      <c r="O582" s="4"/>
      <c r="P582" s="4"/>
    </row>
    <row r="583" spans="13:16" x14ac:dyDescent="0.35">
      <c r="M583" s="3"/>
      <c r="O583" s="4"/>
      <c r="P583" s="4"/>
    </row>
    <row r="584" spans="13:16" x14ac:dyDescent="0.35">
      <c r="M584" s="3"/>
      <c r="O584" s="4"/>
      <c r="P584" s="4"/>
    </row>
    <row r="585" spans="13:16" x14ac:dyDescent="0.35">
      <c r="M585" s="3"/>
      <c r="O585" s="4"/>
      <c r="P585" s="4"/>
    </row>
    <row r="586" spans="13:16" x14ac:dyDescent="0.35">
      <c r="M586" s="3"/>
      <c r="O586" s="4"/>
      <c r="P586" s="4"/>
    </row>
    <row r="587" spans="13:16" x14ac:dyDescent="0.35">
      <c r="M587" s="3"/>
      <c r="O587" s="4"/>
      <c r="P587" s="4"/>
    </row>
    <row r="588" spans="13:16" x14ac:dyDescent="0.35">
      <c r="M588" s="3"/>
      <c r="O588" s="4"/>
      <c r="P588" s="4"/>
    </row>
    <row r="589" spans="13:16" x14ac:dyDescent="0.35">
      <c r="M589" s="3"/>
      <c r="O589" s="4"/>
      <c r="P589" s="4"/>
    </row>
    <row r="590" spans="13:16" x14ac:dyDescent="0.35">
      <c r="M590" s="3"/>
      <c r="O590" s="4"/>
      <c r="P590" s="4"/>
    </row>
    <row r="591" spans="13:16" x14ac:dyDescent="0.35">
      <c r="M591" s="3"/>
      <c r="O591" s="4"/>
      <c r="P591" s="4"/>
    </row>
    <row r="592" spans="13:16" x14ac:dyDescent="0.35">
      <c r="M592" s="3"/>
      <c r="O592" s="4"/>
      <c r="P592" s="4"/>
    </row>
    <row r="593" spans="13:16" x14ac:dyDescent="0.35">
      <c r="M593" s="3"/>
      <c r="O593" s="4"/>
      <c r="P593" s="4"/>
    </row>
    <row r="594" spans="13:16" x14ac:dyDescent="0.35">
      <c r="M594" s="3"/>
      <c r="O594" s="4"/>
      <c r="P594" s="4"/>
    </row>
    <row r="595" spans="13:16" x14ac:dyDescent="0.35">
      <c r="M595" s="3"/>
      <c r="O595" s="4"/>
      <c r="P595" s="4"/>
    </row>
    <row r="596" spans="13:16" x14ac:dyDescent="0.35">
      <c r="M596" s="3"/>
      <c r="O596" s="4"/>
      <c r="P596" s="4"/>
    </row>
    <row r="597" spans="13:16" x14ac:dyDescent="0.35">
      <c r="M597" s="3"/>
      <c r="O597" s="4"/>
      <c r="P597" s="4"/>
    </row>
    <row r="598" spans="13:16" x14ac:dyDescent="0.35">
      <c r="M598" s="3"/>
      <c r="O598" s="4"/>
      <c r="P598" s="4"/>
    </row>
    <row r="599" spans="13:16" x14ac:dyDescent="0.35">
      <c r="M599" s="3"/>
      <c r="O599" s="4"/>
      <c r="P599" s="4"/>
    </row>
    <row r="600" spans="13:16" x14ac:dyDescent="0.35">
      <c r="M600" s="3"/>
      <c r="O600" s="4"/>
      <c r="P600" s="4"/>
    </row>
    <row r="601" spans="13:16" x14ac:dyDescent="0.35">
      <c r="M601" s="3"/>
      <c r="O601" s="4"/>
      <c r="P601" s="4"/>
    </row>
    <row r="602" spans="13:16" x14ac:dyDescent="0.35">
      <c r="M602" s="3"/>
      <c r="O602" s="4"/>
      <c r="P602" s="4"/>
    </row>
    <row r="603" spans="13:16" x14ac:dyDescent="0.35">
      <c r="M603" s="3"/>
      <c r="O603" s="4"/>
      <c r="P603" s="4"/>
    </row>
    <row r="604" spans="13:16" x14ac:dyDescent="0.35">
      <c r="M604" s="3"/>
      <c r="O604" s="4"/>
      <c r="P604" s="4"/>
    </row>
    <row r="605" spans="13:16" x14ac:dyDescent="0.35">
      <c r="M605" s="3"/>
      <c r="O605" s="4"/>
      <c r="P605" s="4"/>
    </row>
    <row r="606" spans="13:16" x14ac:dyDescent="0.35">
      <c r="M606" s="3"/>
      <c r="O606" s="4"/>
      <c r="P606" s="4"/>
    </row>
    <row r="607" spans="13:16" x14ac:dyDescent="0.35">
      <c r="M607" s="3"/>
      <c r="O607" s="4"/>
      <c r="P607" s="4"/>
    </row>
    <row r="608" spans="13:16" x14ac:dyDescent="0.35">
      <c r="M608" s="3"/>
      <c r="O608" s="4"/>
      <c r="P608" s="4"/>
    </row>
    <row r="609" spans="13:16" x14ac:dyDescent="0.35">
      <c r="M609" s="3"/>
      <c r="O609" s="4"/>
      <c r="P609" s="4"/>
    </row>
    <row r="610" spans="13:16" x14ac:dyDescent="0.35">
      <c r="M610" s="3"/>
      <c r="O610" s="4"/>
      <c r="P610" s="4"/>
    </row>
    <row r="611" spans="13:16" x14ac:dyDescent="0.35">
      <c r="M611" s="3"/>
      <c r="O611" s="4"/>
      <c r="P611" s="4"/>
    </row>
    <row r="612" spans="13:16" x14ac:dyDescent="0.35">
      <c r="M612" s="3"/>
      <c r="O612" s="4"/>
      <c r="P612" s="4"/>
    </row>
    <row r="613" spans="13:16" x14ac:dyDescent="0.35">
      <c r="M613" s="3"/>
      <c r="O613" s="4"/>
      <c r="P613" s="4"/>
    </row>
    <row r="614" spans="13:16" x14ac:dyDescent="0.35">
      <c r="M614" s="3"/>
      <c r="O614" s="4"/>
      <c r="P614" s="4"/>
    </row>
    <row r="615" spans="13:16" x14ac:dyDescent="0.35">
      <c r="M615" s="3"/>
      <c r="O615" s="4"/>
      <c r="P615" s="4"/>
    </row>
    <row r="616" spans="13:16" x14ac:dyDescent="0.35">
      <c r="M616" s="3"/>
      <c r="O616" s="4"/>
      <c r="P616" s="4"/>
    </row>
    <row r="617" spans="13:16" x14ac:dyDescent="0.35">
      <c r="M617" s="3"/>
      <c r="O617" s="4"/>
      <c r="P617" s="4"/>
    </row>
    <row r="618" spans="13:16" x14ac:dyDescent="0.35">
      <c r="M618" s="3"/>
      <c r="O618" s="4"/>
      <c r="P618" s="4"/>
    </row>
    <row r="619" spans="13:16" x14ac:dyDescent="0.35">
      <c r="M619" s="3"/>
      <c r="O619" s="4"/>
      <c r="P619" s="4"/>
    </row>
    <row r="620" spans="13:16" x14ac:dyDescent="0.35">
      <c r="M620" s="3"/>
      <c r="O620" s="4"/>
      <c r="P620" s="4"/>
    </row>
    <row r="621" spans="13:16" x14ac:dyDescent="0.35">
      <c r="M621" s="3"/>
      <c r="O621" s="4"/>
      <c r="P621" s="4"/>
    </row>
    <row r="622" spans="13:16" x14ac:dyDescent="0.35">
      <c r="M622" s="3"/>
      <c r="O622" s="4"/>
      <c r="P622" s="4"/>
    </row>
    <row r="623" spans="13:16" x14ac:dyDescent="0.35">
      <c r="M623" s="3"/>
      <c r="O623" s="4"/>
      <c r="P623" s="4"/>
    </row>
    <row r="624" spans="13:16" x14ac:dyDescent="0.35">
      <c r="M624" s="3"/>
      <c r="O624" s="4"/>
      <c r="P624" s="4"/>
    </row>
    <row r="625" spans="13:16" x14ac:dyDescent="0.35">
      <c r="M625" s="3"/>
      <c r="O625" s="4"/>
      <c r="P625" s="4"/>
    </row>
    <row r="626" spans="13:16" x14ac:dyDescent="0.35">
      <c r="M626" s="3"/>
      <c r="O626" s="4"/>
      <c r="P626" s="4"/>
    </row>
    <row r="627" spans="13:16" x14ac:dyDescent="0.35">
      <c r="M627" s="3"/>
      <c r="O627" s="4"/>
      <c r="P627" s="4"/>
    </row>
    <row r="628" spans="13:16" x14ac:dyDescent="0.35">
      <c r="M628" s="3"/>
      <c r="O628" s="4"/>
      <c r="P628" s="4"/>
    </row>
    <row r="629" spans="13:16" x14ac:dyDescent="0.35">
      <c r="M629" s="3"/>
      <c r="O629" s="4"/>
      <c r="P629" s="4"/>
    </row>
    <row r="630" spans="13:16" x14ac:dyDescent="0.35">
      <c r="M630" s="3"/>
      <c r="O630" s="4"/>
      <c r="P630" s="4"/>
    </row>
    <row r="631" spans="13:16" x14ac:dyDescent="0.35">
      <c r="M631" s="3"/>
      <c r="O631" s="4"/>
      <c r="P631" s="4"/>
    </row>
    <row r="632" spans="13:16" x14ac:dyDescent="0.35">
      <c r="M632" s="3"/>
      <c r="O632" s="4"/>
      <c r="P632" s="4"/>
    </row>
    <row r="633" spans="13:16" x14ac:dyDescent="0.35">
      <c r="M633" s="3"/>
      <c r="O633" s="4"/>
      <c r="P633" s="4"/>
    </row>
    <row r="634" spans="13:16" x14ac:dyDescent="0.35">
      <c r="M634" s="3"/>
      <c r="O634" s="4"/>
      <c r="P634" s="4"/>
    </row>
    <row r="635" spans="13:16" x14ac:dyDescent="0.35">
      <c r="M635" s="3"/>
      <c r="O635" s="4"/>
      <c r="P635" s="4"/>
    </row>
    <row r="636" spans="13:16" x14ac:dyDescent="0.35">
      <c r="M636" s="3"/>
      <c r="O636" s="4"/>
      <c r="P636" s="4"/>
    </row>
    <row r="637" spans="13:16" x14ac:dyDescent="0.35">
      <c r="M637" s="3"/>
      <c r="O637" s="4"/>
      <c r="P637" s="4"/>
    </row>
    <row r="638" spans="13:16" x14ac:dyDescent="0.35">
      <c r="M638" s="3"/>
      <c r="O638" s="4"/>
      <c r="P638" s="4"/>
    </row>
    <row r="639" spans="13:16" x14ac:dyDescent="0.35">
      <c r="M639" s="3"/>
      <c r="O639" s="4"/>
      <c r="P639" s="4"/>
    </row>
    <row r="640" spans="13:16" x14ac:dyDescent="0.35">
      <c r="M640" s="3"/>
      <c r="O640" s="4"/>
      <c r="P640" s="4"/>
    </row>
    <row r="641" spans="13:16" x14ac:dyDescent="0.35">
      <c r="M641" s="3"/>
      <c r="O641" s="4"/>
      <c r="P641" s="4"/>
    </row>
    <row r="642" spans="13:16" x14ac:dyDescent="0.35">
      <c r="M642" s="3"/>
      <c r="O642" s="4"/>
      <c r="P642" s="4"/>
    </row>
    <row r="643" spans="13:16" x14ac:dyDescent="0.35">
      <c r="M643" s="3"/>
      <c r="O643" s="4"/>
      <c r="P643" s="4"/>
    </row>
    <row r="644" spans="13:16" x14ac:dyDescent="0.35">
      <c r="M644" s="3"/>
      <c r="O644" s="4"/>
      <c r="P644" s="4"/>
    </row>
    <row r="645" spans="13:16" x14ac:dyDescent="0.35">
      <c r="M645" s="3"/>
      <c r="O645" s="4"/>
      <c r="P645" s="4"/>
    </row>
    <row r="646" spans="13:16" x14ac:dyDescent="0.35">
      <c r="M646" s="3"/>
      <c r="O646" s="4"/>
      <c r="P646" s="4"/>
    </row>
    <row r="647" spans="13:16" x14ac:dyDescent="0.35">
      <c r="M647" s="3"/>
      <c r="O647" s="4"/>
      <c r="P647" s="4"/>
    </row>
    <row r="648" spans="13:16" x14ac:dyDescent="0.35">
      <c r="M648" s="3"/>
      <c r="O648" s="4"/>
      <c r="P648" s="4"/>
    </row>
    <row r="649" spans="13:16" x14ac:dyDescent="0.35">
      <c r="M649" s="3"/>
      <c r="O649" s="4"/>
      <c r="P649" s="4"/>
    </row>
    <row r="650" spans="13:16" x14ac:dyDescent="0.35">
      <c r="M650" s="3"/>
      <c r="O650" s="4"/>
      <c r="P650" s="4"/>
    </row>
    <row r="651" spans="13:16" x14ac:dyDescent="0.35">
      <c r="M651" s="3"/>
      <c r="O651" s="4"/>
      <c r="P651" s="4"/>
    </row>
    <row r="652" spans="13:16" x14ac:dyDescent="0.35">
      <c r="M652" s="3"/>
      <c r="O652" s="4"/>
      <c r="P652" s="4"/>
    </row>
    <row r="653" spans="13:16" x14ac:dyDescent="0.35">
      <c r="M653" s="3"/>
      <c r="O653" s="4"/>
      <c r="P653" s="4"/>
    </row>
    <row r="654" spans="13:16" x14ac:dyDescent="0.35">
      <c r="M654" s="3"/>
      <c r="O654" s="4"/>
      <c r="P654" s="4"/>
    </row>
    <row r="655" spans="13:16" x14ac:dyDescent="0.35">
      <c r="M655" s="3"/>
      <c r="O655" s="4"/>
      <c r="P655" s="4"/>
    </row>
    <row r="656" spans="13:16" x14ac:dyDescent="0.35">
      <c r="M656" s="3"/>
      <c r="O656" s="4"/>
      <c r="P656" s="4"/>
    </row>
    <row r="657" spans="13:16" x14ac:dyDescent="0.35">
      <c r="M657" s="3"/>
      <c r="O657" s="4"/>
      <c r="P657" s="4"/>
    </row>
    <row r="658" spans="13:16" x14ac:dyDescent="0.35">
      <c r="M658" s="3"/>
      <c r="O658" s="4"/>
      <c r="P658" s="4"/>
    </row>
    <row r="659" spans="13:16" x14ac:dyDescent="0.35">
      <c r="M659" s="3"/>
      <c r="O659" s="4"/>
      <c r="P659" s="4"/>
    </row>
    <row r="660" spans="13:16" x14ac:dyDescent="0.35">
      <c r="M660" s="3"/>
      <c r="O660" s="4"/>
      <c r="P660" s="4"/>
    </row>
    <row r="661" spans="13:16" x14ac:dyDescent="0.35">
      <c r="M661" s="3"/>
      <c r="O661" s="4"/>
      <c r="P661" s="4"/>
    </row>
    <row r="662" spans="13:16" x14ac:dyDescent="0.35">
      <c r="M662" s="3"/>
      <c r="O662" s="4"/>
      <c r="P662" s="4"/>
    </row>
    <row r="663" spans="13:16" x14ac:dyDescent="0.35">
      <c r="M663" s="3"/>
      <c r="O663" s="4"/>
      <c r="P663" s="4"/>
    </row>
    <row r="664" spans="13:16" x14ac:dyDescent="0.35">
      <c r="M664" s="3"/>
      <c r="O664" s="4"/>
      <c r="P664" s="4"/>
    </row>
    <row r="665" spans="13:16" x14ac:dyDescent="0.35">
      <c r="M665" s="3"/>
      <c r="O665" s="4"/>
      <c r="P665" s="4"/>
    </row>
    <row r="666" spans="13:16" x14ac:dyDescent="0.35">
      <c r="M666" s="3"/>
      <c r="O666" s="4"/>
      <c r="P666" s="4"/>
    </row>
    <row r="667" spans="13:16" x14ac:dyDescent="0.35">
      <c r="M667" s="3"/>
      <c r="O667" s="4"/>
      <c r="P667" s="4"/>
    </row>
    <row r="668" spans="13:16" x14ac:dyDescent="0.35">
      <c r="M668" s="3"/>
      <c r="O668" s="4"/>
      <c r="P668" s="4"/>
    </row>
    <row r="669" spans="13:16" x14ac:dyDescent="0.35">
      <c r="M669" s="3"/>
      <c r="O669" s="4"/>
      <c r="P669" s="4"/>
    </row>
    <row r="670" spans="13:16" x14ac:dyDescent="0.35">
      <c r="M670" s="3"/>
      <c r="O670" s="4"/>
      <c r="P670" s="4"/>
    </row>
    <row r="671" spans="13:16" x14ac:dyDescent="0.35">
      <c r="M671" s="3"/>
      <c r="O671" s="4"/>
      <c r="P671" s="4"/>
    </row>
    <row r="672" spans="13:16" x14ac:dyDescent="0.35">
      <c r="M672" s="3"/>
      <c r="O672" s="4"/>
      <c r="P672" s="4"/>
    </row>
    <row r="673" spans="13:16" x14ac:dyDescent="0.35">
      <c r="M673" s="3"/>
      <c r="O673" s="4"/>
      <c r="P673" s="4"/>
    </row>
    <row r="674" spans="13:16" x14ac:dyDescent="0.35">
      <c r="M674" s="3"/>
      <c r="O674" s="4"/>
      <c r="P674" s="4"/>
    </row>
    <row r="675" spans="13:16" x14ac:dyDescent="0.35">
      <c r="M675" s="3"/>
      <c r="O675" s="4"/>
      <c r="P675" s="4"/>
    </row>
    <row r="676" spans="13:16" x14ac:dyDescent="0.35">
      <c r="M676" s="3"/>
      <c r="O676" s="4"/>
      <c r="P676" s="4"/>
    </row>
    <row r="677" spans="13:16" x14ac:dyDescent="0.35">
      <c r="M677" s="3"/>
      <c r="O677" s="4"/>
      <c r="P677" s="4"/>
    </row>
    <row r="678" spans="13:16" x14ac:dyDescent="0.35">
      <c r="M678" s="3"/>
      <c r="O678" s="4"/>
      <c r="P678" s="4"/>
    </row>
    <row r="679" spans="13:16" x14ac:dyDescent="0.35">
      <c r="M679" s="3"/>
      <c r="O679" s="4"/>
      <c r="P679" s="4"/>
    </row>
    <row r="680" spans="13:16" x14ac:dyDescent="0.35">
      <c r="M680" s="3"/>
      <c r="O680" s="4"/>
      <c r="P680" s="4"/>
    </row>
    <row r="681" spans="13:16" x14ac:dyDescent="0.35">
      <c r="M681" s="3"/>
      <c r="O681" s="4"/>
      <c r="P681" s="4"/>
    </row>
    <row r="682" spans="13:16" x14ac:dyDescent="0.35">
      <c r="M682" s="3"/>
      <c r="O682" s="4"/>
      <c r="P682" s="4"/>
    </row>
    <row r="683" spans="13:16" x14ac:dyDescent="0.35">
      <c r="M683" s="3"/>
      <c r="O683" s="4"/>
      <c r="P683" s="4"/>
    </row>
    <row r="684" spans="13:16" x14ac:dyDescent="0.35">
      <c r="M684" s="3"/>
      <c r="O684" s="4"/>
      <c r="P684" s="4"/>
    </row>
    <row r="685" spans="13:16" x14ac:dyDescent="0.35">
      <c r="M685" s="3"/>
      <c r="O685" s="4"/>
      <c r="P685" s="4"/>
    </row>
    <row r="686" spans="13:16" x14ac:dyDescent="0.35">
      <c r="M686" s="3"/>
      <c r="O686" s="4"/>
      <c r="P686" s="4"/>
    </row>
    <row r="687" spans="13:16" x14ac:dyDescent="0.35">
      <c r="M687" s="3"/>
      <c r="O687" s="4"/>
      <c r="P687" s="4"/>
    </row>
    <row r="688" spans="13:16" x14ac:dyDescent="0.35">
      <c r="M688" s="3"/>
      <c r="O688" s="4"/>
      <c r="P688" s="4"/>
    </row>
    <row r="689" spans="13:16" x14ac:dyDescent="0.35">
      <c r="M689" s="3"/>
      <c r="O689" s="4"/>
      <c r="P689" s="4"/>
    </row>
    <row r="690" spans="13:16" x14ac:dyDescent="0.35">
      <c r="M690" s="3"/>
      <c r="O690" s="4"/>
      <c r="P690" s="4"/>
    </row>
    <row r="691" spans="13:16" x14ac:dyDescent="0.35">
      <c r="M691" s="3"/>
      <c r="O691" s="4"/>
      <c r="P691" s="4"/>
    </row>
    <row r="692" spans="13:16" x14ac:dyDescent="0.35">
      <c r="M692" s="3"/>
      <c r="O692" s="4"/>
      <c r="P692" s="4"/>
    </row>
    <row r="693" spans="13:16" x14ac:dyDescent="0.35">
      <c r="M693" s="3"/>
      <c r="O693" s="4"/>
      <c r="P693" s="4"/>
    </row>
    <row r="694" spans="13:16" x14ac:dyDescent="0.35">
      <c r="M694" s="3"/>
      <c r="O694" s="4"/>
      <c r="P694" s="4"/>
    </row>
    <row r="695" spans="13:16" x14ac:dyDescent="0.35">
      <c r="M695" s="3"/>
      <c r="O695" s="4"/>
      <c r="P695" s="4"/>
    </row>
    <row r="696" spans="13:16" x14ac:dyDescent="0.35">
      <c r="M696" s="3"/>
      <c r="O696" s="4"/>
      <c r="P696" s="4"/>
    </row>
    <row r="697" spans="13:16" x14ac:dyDescent="0.35">
      <c r="M697" s="3"/>
      <c r="O697" s="4"/>
      <c r="P697" s="4"/>
    </row>
    <row r="698" spans="13:16" x14ac:dyDescent="0.35">
      <c r="M698" s="3"/>
      <c r="O698" s="4"/>
      <c r="P698" s="4"/>
    </row>
    <row r="699" spans="13:16" x14ac:dyDescent="0.35">
      <c r="M699" s="3"/>
      <c r="O699" s="4"/>
      <c r="P699" s="4"/>
    </row>
    <row r="700" spans="13:16" x14ac:dyDescent="0.35">
      <c r="M700" s="3"/>
      <c r="O700" s="4"/>
      <c r="P700" s="4"/>
    </row>
    <row r="701" spans="13:16" x14ac:dyDescent="0.35">
      <c r="M701" s="3"/>
      <c r="O701" s="4"/>
      <c r="P701" s="4"/>
    </row>
    <row r="702" spans="13:16" x14ac:dyDescent="0.35">
      <c r="M702" s="3"/>
      <c r="O702" s="4"/>
      <c r="P702" s="4"/>
    </row>
    <row r="703" spans="13:16" x14ac:dyDescent="0.35">
      <c r="M703" s="3"/>
      <c r="O703" s="4"/>
      <c r="P703" s="4"/>
    </row>
    <row r="704" spans="13:16" x14ac:dyDescent="0.35">
      <c r="M704" s="3"/>
      <c r="O704" s="4"/>
      <c r="P704" s="4"/>
    </row>
    <row r="705" spans="13:16" x14ac:dyDescent="0.35">
      <c r="M705" s="3"/>
      <c r="O705" s="4"/>
      <c r="P705" s="4"/>
    </row>
    <row r="706" spans="13:16" x14ac:dyDescent="0.35">
      <c r="M706" s="3"/>
      <c r="O706" s="4"/>
      <c r="P706" s="4"/>
    </row>
    <row r="707" spans="13:16" x14ac:dyDescent="0.35">
      <c r="M707" s="3"/>
      <c r="O707" s="4"/>
      <c r="P707" s="4"/>
    </row>
    <row r="708" spans="13:16" x14ac:dyDescent="0.35">
      <c r="M708" s="3"/>
      <c r="O708" s="4"/>
      <c r="P708" s="4"/>
    </row>
    <row r="709" spans="13:16" x14ac:dyDescent="0.35">
      <c r="M709" s="3"/>
      <c r="O709" s="4"/>
      <c r="P709" s="4"/>
    </row>
    <row r="710" spans="13:16" x14ac:dyDescent="0.35">
      <c r="M710" s="3"/>
      <c r="O710" s="4"/>
      <c r="P710" s="4"/>
    </row>
    <row r="711" spans="13:16" x14ac:dyDescent="0.35">
      <c r="M711" s="3"/>
      <c r="O711" s="4"/>
      <c r="P711" s="4"/>
    </row>
    <row r="712" spans="13:16" x14ac:dyDescent="0.35">
      <c r="M712" s="3"/>
      <c r="O712" s="4"/>
      <c r="P712" s="4"/>
    </row>
    <row r="713" spans="13:16" x14ac:dyDescent="0.35">
      <c r="M713" s="3"/>
      <c r="O713" s="4"/>
      <c r="P713" s="4"/>
    </row>
    <row r="714" spans="13:16" x14ac:dyDescent="0.35">
      <c r="M714" s="3"/>
      <c r="O714" s="4"/>
      <c r="P714" s="4"/>
    </row>
    <row r="715" spans="13:16" x14ac:dyDescent="0.35">
      <c r="M715" s="3"/>
      <c r="O715" s="4"/>
      <c r="P715" s="4"/>
    </row>
    <row r="716" spans="13:16" x14ac:dyDescent="0.35">
      <c r="M716" s="3"/>
      <c r="O716" s="4"/>
      <c r="P716" s="4"/>
    </row>
    <row r="717" spans="13:16" x14ac:dyDescent="0.35">
      <c r="M717" s="3"/>
      <c r="O717" s="4"/>
      <c r="P717" s="4"/>
    </row>
    <row r="718" spans="13:16" x14ac:dyDescent="0.35">
      <c r="M718" s="3"/>
      <c r="O718" s="4"/>
      <c r="P718" s="4"/>
    </row>
    <row r="719" spans="13:16" x14ac:dyDescent="0.35">
      <c r="M719" s="3"/>
      <c r="O719" s="4"/>
      <c r="P719" s="4"/>
    </row>
    <row r="720" spans="13:16" x14ac:dyDescent="0.35">
      <c r="M720" s="3"/>
      <c r="O720" s="4"/>
      <c r="P720" s="4"/>
    </row>
    <row r="721" spans="13:16" x14ac:dyDescent="0.35">
      <c r="M721" s="3"/>
      <c r="O721" s="4"/>
      <c r="P721" s="4"/>
    </row>
    <row r="722" spans="13:16" x14ac:dyDescent="0.35">
      <c r="M722" s="3"/>
      <c r="O722" s="4"/>
      <c r="P722" s="4"/>
    </row>
    <row r="723" spans="13:16" x14ac:dyDescent="0.35">
      <c r="M723" s="3"/>
      <c r="O723" s="4"/>
      <c r="P723" s="4"/>
    </row>
    <row r="724" spans="13:16" x14ac:dyDescent="0.35">
      <c r="M724" s="3"/>
      <c r="O724" s="4"/>
      <c r="P724" s="4"/>
    </row>
    <row r="725" spans="13:16" x14ac:dyDescent="0.35">
      <c r="M725" s="3"/>
      <c r="O725" s="4"/>
      <c r="P725" s="4"/>
    </row>
    <row r="726" spans="13:16" x14ac:dyDescent="0.35">
      <c r="M726" s="3"/>
      <c r="O726" s="4"/>
      <c r="P726" s="4"/>
    </row>
    <row r="727" spans="13:16" x14ac:dyDescent="0.35">
      <c r="M727" s="3"/>
      <c r="O727" s="4"/>
      <c r="P727" s="4"/>
    </row>
    <row r="728" spans="13:16" x14ac:dyDescent="0.35">
      <c r="M728" s="3"/>
      <c r="O728" s="4"/>
      <c r="P728" s="4"/>
    </row>
    <row r="729" spans="13:16" x14ac:dyDescent="0.35">
      <c r="M729" s="3"/>
      <c r="O729" s="4"/>
      <c r="P729" s="4"/>
    </row>
    <row r="730" spans="13:16" x14ac:dyDescent="0.35">
      <c r="M730" s="3"/>
      <c r="O730" s="4"/>
      <c r="P730" s="4"/>
    </row>
    <row r="731" spans="13:16" x14ac:dyDescent="0.35">
      <c r="M731" s="3"/>
      <c r="O731" s="4"/>
      <c r="P731" s="4"/>
    </row>
    <row r="732" spans="13:16" x14ac:dyDescent="0.35">
      <c r="M732" s="3"/>
      <c r="O732" s="4"/>
      <c r="P732" s="4"/>
    </row>
    <row r="733" spans="13:16" x14ac:dyDescent="0.35">
      <c r="M733" s="3"/>
      <c r="O733" s="4"/>
      <c r="P733" s="4"/>
    </row>
    <row r="734" spans="13:16" x14ac:dyDescent="0.35">
      <c r="M734" s="3"/>
      <c r="O734" s="4"/>
      <c r="P734" s="4"/>
    </row>
    <row r="735" spans="13:16" x14ac:dyDescent="0.35">
      <c r="M735" s="3"/>
      <c r="O735" s="4"/>
      <c r="P735" s="4"/>
    </row>
    <row r="736" spans="13:16" x14ac:dyDescent="0.35">
      <c r="M736" s="3"/>
      <c r="O736" s="4"/>
      <c r="P736" s="4"/>
    </row>
    <row r="737" spans="13:16" x14ac:dyDescent="0.35">
      <c r="M737" s="3"/>
      <c r="O737" s="4"/>
      <c r="P737" s="4"/>
    </row>
    <row r="738" spans="13:16" x14ac:dyDescent="0.35">
      <c r="M738" s="3"/>
      <c r="O738" s="4"/>
      <c r="P738" s="4"/>
    </row>
    <row r="739" spans="13:16" x14ac:dyDescent="0.35">
      <c r="M739" s="3"/>
      <c r="O739" s="4"/>
      <c r="P739" s="4"/>
    </row>
    <row r="740" spans="13:16" x14ac:dyDescent="0.35">
      <c r="M740" s="3"/>
      <c r="O740" s="4"/>
      <c r="P740" s="4"/>
    </row>
    <row r="741" spans="13:16" x14ac:dyDescent="0.35">
      <c r="M741" s="3"/>
      <c r="O741" s="4"/>
      <c r="P741" s="4"/>
    </row>
    <row r="742" spans="13:16" x14ac:dyDescent="0.35">
      <c r="M742" s="3"/>
      <c r="O742" s="4"/>
      <c r="P742" s="4"/>
    </row>
    <row r="743" spans="13:16" x14ac:dyDescent="0.35">
      <c r="M743" s="3"/>
      <c r="O743" s="4"/>
      <c r="P743" s="4"/>
    </row>
    <row r="744" spans="13:16" x14ac:dyDescent="0.35">
      <c r="M744" s="3"/>
      <c r="O744" s="4"/>
      <c r="P744" s="4"/>
    </row>
    <row r="745" spans="13:16" x14ac:dyDescent="0.35">
      <c r="M745" s="3"/>
      <c r="O745" s="4"/>
      <c r="P745" s="4"/>
    </row>
    <row r="746" spans="13:16" x14ac:dyDescent="0.35">
      <c r="M746" s="3"/>
      <c r="O746" s="4"/>
      <c r="P746" s="4"/>
    </row>
    <row r="747" spans="13:16" x14ac:dyDescent="0.35">
      <c r="M747" s="3"/>
      <c r="O747" s="4"/>
      <c r="P747" s="4"/>
    </row>
    <row r="748" spans="13:16" x14ac:dyDescent="0.35">
      <c r="M748" s="3"/>
      <c r="O748" s="4"/>
      <c r="P748" s="4"/>
    </row>
    <row r="749" spans="13:16" x14ac:dyDescent="0.35">
      <c r="M749" s="3"/>
      <c r="O749" s="4"/>
      <c r="P749" s="4"/>
    </row>
    <row r="750" spans="13:16" x14ac:dyDescent="0.35">
      <c r="M750" s="3"/>
      <c r="O750" s="4"/>
      <c r="P750" s="4"/>
    </row>
    <row r="751" spans="13:16" x14ac:dyDescent="0.35">
      <c r="M751" s="3"/>
      <c r="O751" s="4"/>
      <c r="P751" s="4"/>
    </row>
    <row r="752" spans="13:16" x14ac:dyDescent="0.35">
      <c r="M752" s="3"/>
      <c r="O752" s="4"/>
      <c r="P752" s="4"/>
    </row>
    <row r="753" spans="13:16" x14ac:dyDescent="0.35">
      <c r="M753" s="3"/>
      <c r="O753" s="4"/>
      <c r="P753" s="4"/>
    </row>
    <row r="754" spans="13:16" x14ac:dyDescent="0.35">
      <c r="M754" s="3"/>
      <c r="O754" s="4"/>
      <c r="P754" s="4"/>
    </row>
    <row r="755" spans="13:16" x14ac:dyDescent="0.35">
      <c r="M755" s="3"/>
      <c r="O755" s="4"/>
      <c r="P755" s="4"/>
    </row>
    <row r="756" spans="13:16" x14ac:dyDescent="0.35">
      <c r="M756" s="3"/>
      <c r="O756" s="4"/>
      <c r="P756" s="4"/>
    </row>
    <row r="757" spans="13:16" x14ac:dyDescent="0.35">
      <c r="M757" s="3"/>
      <c r="O757" s="4"/>
      <c r="P757" s="4"/>
    </row>
    <row r="758" spans="13:16" x14ac:dyDescent="0.35">
      <c r="M758" s="3"/>
      <c r="O758" s="4"/>
      <c r="P758" s="4"/>
    </row>
    <row r="759" spans="13:16" x14ac:dyDescent="0.35">
      <c r="M759" s="3"/>
      <c r="O759" s="4"/>
      <c r="P759" s="4"/>
    </row>
    <row r="760" spans="13:16" x14ac:dyDescent="0.35">
      <c r="M760" s="3"/>
      <c r="O760" s="4"/>
      <c r="P760" s="4"/>
    </row>
    <row r="761" spans="13:16" x14ac:dyDescent="0.35">
      <c r="M761" s="3"/>
      <c r="O761" s="4"/>
      <c r="P761" s="4"/>
    </row>
    <row r="762" spans="13:16" x14ac:dyDescent="0.35">
      <c r="M762" s="3"/>
      <c r="O762" s="4"/>
      <c r="P762" s="4"/>
    </row>
    <row r="763" spans="13:16" x14ac:dyDescent="0.35">
      <c r="M763" s="3"/>
      <c r="O763" s="4"/>
      <c r="P763" s="4"/>
    </row>
    <row r="764" spans="13:16" x14ac:dyDescent="0.35">
      <c r="M764" s="3"/>
      <c r="O764" s="4"/>
      <c r="P764" s="4"/>
    </row>
    <row r="765" spans="13:16" x14ac:dyDescent="0.35">
      <c r="M765" s="3"/>
      <c r="O765" s="4"/>
      <c r="P765" s="4"/>
    </row>
    <row r="766" spans="13:16" x14ac:dyDescent="0.35">
      <c r="M766" s="3"/>
      <c r="O766" s="4"/>
      <c r="P766" s="4"/>
    </row>
    <row r="767" spans="13:16" x14ac:dyDescent="0.35">
      <c r="M767" s="3"/>
      <c r="O767" s="4"/>
      <c r="P767" s="4"/>
    </row>
    <row r="768" spans="13:16" x14ac:dyDescent="0.35">
      <c r="M768" s="3"/>
      <c r="O768" s="4"/>
      <c r="P768" s="4"/>
    </row>
    <row r="769" spans="13:16" x14ac:dyDescent="0.35">
      <c r="M769" s="3"/>
      <c r="O769" s="4"/>
      <c r="P769" s="4"/>
    </row>
    <row r="770" spans="13:16" x14ac:dyDescent="0.35">
      <c r="M770" s="3"/>
      <c r="O770" s="4"/>
      <c r="P770" s="4"/>
    </row>
    <row r="771" spans="13:16" x14ac:dyDescent="0.35">
      <c r="M771" s="3"/>
      <c r="O771" s="4"/>
      <c r="P771" s="4"/>
    </row>
    <row r="772" spans="13:16" x14ac:dyDescent="0.35">
      <c r="M772" s="3"/>
      <c r="O772" s="4"/>
      <c r="P772" s="4"/>
    </row>
    <row r="773" spans="13:16" x14ac:dyDescent="0.35">
      <c r="M773" s="3"/>
      <c r="O773" s="4"/>
      <c r="P773" s="4"/>
    </row>
    <row r="774" spans="13:16" x14ac:dyDescent="0.35">
      <c r="M774" s="3"/>
      <c r="O774" s="4"/>
      <c r="P774" s="4"/>
    </row>
    <row r="775" spans="13:16" x14ac:dyDescent="0.35">
      <c r="M775" s="3"/>
      <c r="O775" s="4"/>
      <c r="P775" s="4"/>
    </row>
    <row r="776" spans="13:16" x14ac:dyDescent="0.35">
      <c r="M776" s="3"/>
      <c r="O776" s="4"/>
      <c r="P776" s="4"/>
    </row>
    <row r="777" spans="13:16" x14ac:dyDescent="0.35">
      <c r="M777" s="3"/>
      <c r="O777" s="4"/>
      <c r="P777" s="4"/>
    </row>
    <row r="778" spans="13:16" x14ac:dyDescent="0.35">
      <c r="M778" s="3"/>
      <c r="O778" s="4"/>
      <c r="P778" s="4"/>
    </row>
    <row r="779" spans="13:16" x14ac:dyDescent="0.35">
      <c r="M779" s="3"/>
      <c r="O779" s="4"/>
      <c r="P779" s="4"/>
    </row>
    <row r="780" spans="13:16" x14ac:dyDescent="0.35">
      <c r="M780" s="3"/>
      <c r="O780" s="4"/>
      <c r="P780" s="4"/>
    </row>
    <row r="781" spans="13:16" x14ac:dyDescent="0.35">
      <c r="M781" s="3"/>
      <c r="O781" s="4"/>
      <c r="P781" s="4"/>
    </row>
    <row r="782" spans="13:16" x14ac:dyDescent="0.35">
      <c r="M782" s="3"/>
      <c r="O782" s="4"/>
      <c r="P782" s="4"/>
    </row>
    <row r="783" spans="13:16" x14ac:dyDescent="0.35">
      <c r="M783" s="3"/>
      <c r="O783" s="4"/>
      <c r="P783" s="4"/>
    </row>
    <row r="784" spans="13:16" x14ac:dyDescent="0.35">
      <c r="M784" s="3"/>
      <c r="O784" s="4"/>
      <c r="P784" s="4"/>
    </row>
    <row r="785" spans="13:16" x14ac:dyDescent="0.35">
      <c r="M785" s="3"/>
      <c r="O785" s="4"/>
      <c r="P785" s="4"/>
    </row>
    <row r="786" spans="13:16" x14ac:dyDescent="0.35">
      <c r="M786" s="3"/>
      <c r="O786" s="4"/>
      <c r="P786" s="4"/>
    </row>
    <row r="787" spans="13:16" x14ac:dyDescent="0.35">
      <c r="M787" s="3"/>
      <c r="O787" s="4"/>
      <c r="P787" s="4"/>
    </row>
    <row r="788" spans="13:16" x14ac:dyDescent="0.35">
      <c r="M788" s="3"/>
      <c r="O788" s="4"/>
      <c r="P788" s="4"/>
    </row>
    <row r="789" spans="13:16" x14ac:dyDescent="0.35">
      <c r="M789" s="3"/>
      <c r="O789" s="4"/>
      <c r="P789" s="4"/>
    </row>
    <row r="790" spans="13:16" x14ac:dyDescent="0.35">
      <c r="M790" s="3"/>
      <c r="O790" s="4"/>
      <c r="P790" s="4"/>
    </row>
    <row r="791" spans="13:16" x14ac:dyDescent="0.35">
      <c r="M791" s="3"/>
      <c r="O791" s="4"/>
      <c r="P791" s="4"/>
    </row>
    <row r="792" spans="13:16" x14ac:dyDescent="0.35">
      <c r="M792" s="3"/>
      <c r="O792" s="4"/>
      <c r="P792" s="4"/>
    </row>
    <row r="793" spans="13:16" x14ac:dyDescent="0.35">
      <c r="M793" s="3"/>
      <c r="O793" s="4"/>
      <c r="P793" s="4"/>
    </row>
    <row r="794" spans="13:16" x14ac:dyDescent="0.35">
      <c r="M794" s="3"/>
      <c r="O794" s="4"/>
      <c r="P794" s="4"/>
    </row>
    <row r="795" spans="13:16" x14ac:dyDescent="0.35">
      <c r="M795" s="3"/>
      <c r="O795" s="4"/>
      <c r="P795" s="4"/>
    </row>
    <row r="796" spans="13:16" x14ac:dyDescent="0.35">
      <c r="M796" s="3"/>
      <c r="O796" s="4"/>
      <c r="P796" s="4"/>
    </row>
    <row r="797" spans="13:16" x14ac:dyDescent="0.35">
      <c r="M797" s="3"/>
      <c r="O797" s="4"/>
      <c r="P797" s="4"/>
    </row>
    <row r="798" spans="13:16" x14ac:dyDescent="0.35">
      <c r="M798" s="3"/>
      <c r="O798" s="4"/>
      <c r="P798" s="4"/>
    </row>
    <row r="799" spans="13:16" x14ac:dyDescent="0.35">
      <c r="M799" s="3"/>
      <c r="O799" s="4"/>
      <c r="P799" s="4"/>
    </row>
    <row r="800" spans="13:16" x14ac:dyDescent="0.35">
      <c r="M800" s="3"/>
      <c r="O800" s="4"/>
      <c r="P800" s="4"/>
    </row>
    <row r="801" spans="13:16" x14ac:dyDescent="0.35">
      <c r="M801" s="3"/>
      <c r="O801" s="4"/>
      <c r="P801" s="4"/>
    </row>
    <row r="802" spans="13:16" x14ac:dyDescent="0.35">
      <c r="M802" s="3"/>
      <c r="O802" s="4"/>
      <c r="P802" s="4"/>
    </row>
    <row r="803" spans="13:16" x14ac:dyDescent="0.35">
      <c r="M803" s="3"/>
      <c r="O803" s="4"/>
      <c r="P803" s="4"/>
    </row>
    <row r="804" spans="13:16" x14ac:dyDescent="0.35">
      <c r="M804" s="3"/>
      <c r="O804" s="4"/>
      <c r="P804" s="4"/>
    </row>
    <row r="805" spans="13:16" x14ac:dyDescent="0.35">
      <c r="M805" s="3"/>
      <c r="O805" s="4"/>
      <c r="P805" s="4"/>
    </row>
    <row r="806" spans="13:16" x14ac:dyDescent="0.35">
      <c r="M806" s="3"/>
      <c r="O806" s="4"/>
      <c r="P806" s="4"/>
    </row>
    <row r="807" spans="13:16" x14ac:dyDescent="0.35">
      <c r="M807" s="3"/>
      <c r="O807" s="4"/>
      <c r="P807" s="4"/>
    </row>
    <row r="808" spans="13:16" x14ac:dyDescent="0.35">
      <c r="M808" s="3"/>
      <c r="O808" s="4"/>
      <c r="P808" s="4"/>
    </row>
    <row r="809" spans="13:16" x14ac:dyDescent="0.35">
      <c r="M809" s="3"/>
      <c r="O809" s="4"/>
      <c r="P809" s="4"/>
    </row>
    <row r="810" spans="13:16" x14ac:dyDescent="0.35">
      <c r="M810" s="3"/>
      <c r="O810" s="4"/>
      <c r="P810" s="4"/>
    </row>
    <row r="811" spans="13:16" x14ac:dyDescent="0.35">
      <c r="M811" s="3"/>
      <c r="O811" s="4"/>
      <c r="P811" s="4"/>
    </row>
    <row r="812" spans="13:16" x14ac:dyDescent="0.35">
      <c r="M812" s="3"/>
      <c r="O812" s="4"/>
      <c r="P812" s="4"/>
    </row>
    <row r="813" spans="13:16" x14ac:dyDescent="0.35">
      <c r="M813" s="3"/>
      <c r="O813" s="4"/>
      <c r="P813" s="4"/>
    </row>
    <row r="814" spans="13:16" x14ac:dyDescent="0.35">
      <c r="M814" s="3"/>
      <c r="O814" s="4"/>
      <c r="P814" s="4"/>
    </row>
    <row r="815" spans="13:16" x14ac:dyDescent="0.35">
      <c r="M815" s="3"/>
      <c r="O815" s="4"/>
      <c r="P815" s="4"/>
    </row>
    <row r="816" spans="13:16" x14ac:dyDescent="0.35">
      <c r="M816" s="3"/>
      <c r="O816" s="4"/>
      <c r="P816" s="4"/>
    </row>
    <row r="817" spans="13:16" x14ac:dyDescent="0.35">
      <c r="M817" s="3"/>
      <c r="O817" s="4"/>
      <c r="P817" s="4"/>
    </row>
    <row r="818" spans="13:16" x14ac:dyDescent="0.35">
      <c r="M818" s="3"/>
      <c r="O818" s="4"/>
      <c r="P818" s="4"/>
    </row>
    <row r="819" spans="13:16" x14ac:dyDescent="0.35">
      <c r="M819" s="3"/>
      <c r="O819" s="4"/>
      <c r="P819" s="4"/>
    </row>
    <row r="820" spans="13:16" x14ac:dyDescent="0.35">
      <c r="M820" s="3"/>
      <c r="O820" s="4"/>
      <c r="P820" s="4"/>
    </row>
    <row r="821" spans="13:16" x14ac:dyDescent="0.35">
      <c r="M821" s="3"/>
      <c r="O821" s="4"/>
      <c r="P821" s="4"/>
    </row>
    <row r="822" spans="13:16" x14ac:dyDescent="0.35">
      <c r="M822" s="3"/>
      <c r="O822" s="4"/>
      <c r="P822" s="4"/>
    </row>
    <row r="823" spans="13:16" x14ac:dyDescent="0.35">
      <c r="M823" s="3"/>
      <c r="O823" s="4"/>
      <c r="P823" s="4"/>
    </row>
    <row r="824" spans="13:16" x14ac:dyDescent="0.35">
      <c r="M824" s="3"/>
      <c r="O824" s="4"/>
      <c r="P824" s="4"/>
    </row>
    <row r="825" spans="13:16" x14ac:dyDescent="0.35">
      <c r="M825" s="3"/>
      <c r="O825" s="4"/>
      <c r="P825" s="4"/>
    </row>
    <row r="826" spans="13:16" x14ac:dyDescent="0.35">
      <c r="M826" s="3"/>
      <c r="O826" s="4"/>
      <c r="P826" s="4"/>
    </row>
    <row r="827" spans="13:16" x14ac:dyDescent="0.35">
      <c r="M827" s="3"/>
      <c r="O827" s="4"/>
      <c r="P827" s="4"/>
    </row>
    <row r="828" spans="13:16" x14ac:dyDescent="0.35">
      <c r="M828" s="3"/>
      <c r="O828" s="4"/>
      <c r="P828" s="4"/>
    </row>
    <row r="829" spans="13:16" x14ac:dyDescent="0.35">
      <c r="M829" s="3"/>
      <c r="O829" s="4"/>
      <c r="P829" s="4"/>
    </row>
    <row r="830" spans="13:16" x14ac:dyDescent="0.35">
      <c r="M830" s="3"/>
      <c r="O830" s="4"/>
      <c r="P830" s="4"/>
    </row>
    <row r="831" spans="13:16" x14ac:dyDescent="0.35">
      <c r="M831" s="3"/>
      <c r="O831" s="4"/>
      <c r="P831" s="4"/>
    </row>
    <row r="832" spans="13:16" x14ac:dyDescent="0.35">
      <c r="M832" s="3"/>
      <c r="O832" s="4"/>
      <c r="P832" s="4"/>
    </row>
    <row r="833" spans="13:16" x14ac:dyDescent="0.35">
      <c r="M833" s="3"/>
      <c r="O833" s="4"/>
      <c r="P833" s="4"/>
    </row>
    <row r="834" spans="13:16" x14ac:dyDescent="0.35">
      <c r="M834" s="3"/>
      <c r="O834" s="4"/>
      <c r="P834" s="4"/>
    </row>
    <row r="835" spans="13:16" x14ac:dyDescent="0.35">
      <c r="M835" s="3"/>
      <c r="O835" s="4"/>
      <c r="P835" s="4"/>
    </row>
    <row r="836" spans="13:16" x14ac:dyDescent="0.35">
      <c r="M836" s="3"/>
      <c r="O836" s="4"/>
      <c r="P836" s="4"/>
    </row>
    <row r="837" spans="13:16" x14ac:dyDescent="0.35">
      <c r="M837" s="3"/>
      <c r="O837" s="4"/>
      <c r="P837" s="4"/>
    </row>
    <row r="838" spans="13:16" x14ac:dyDescent="0.35">
      <c r="M838" s="3"/>
      <c r="O838" s="4"/>
      <c r="P838" s="4"/>
    </row>
    <row r="839" spans="13:16" x14ac:dyDescent="0.35">
      <c r="M839" s="3"/>
      <c r="O839" s="4"/>
      <c r="P839" s="4"/>
    </row>
    <row r="840" spans="13:16" x14ac:dyDescent="0.35">
      <c r="M840" s="3"/>
      <c r="O840" s="4"/>
      <c r="P840" s="4"/>
    </row>
    <row r="841" spans="13:16" x14ac:dyDescent="0.35">
      <c r="M841" s="3"/>
      <c r="O841" s="4"/>
      <c r="P841" s="4"/>
    </row>
    <row r="842" spans="13:16" x14ac:dyDescent="0.35">
      <c r="M842" s="3"/>
      <c r="O842" s="4"/>
      <c r="P842" s="4"/>
    </row>
    <row r="843" spans="13:16" x14ac:dyDescent="0.35">
      <c r="M843" s="3"/>
      <c r="O843" s="4"/>
      <c r="P843" s="4"/>
    </row>
    <row r="844" spans="13:16" x14ac:dyDescent="0.35">
      <c r="M844" s="3"/>
      <c r="O844" s="4"/>
      <c r="P844" s="4"/>
    </row>
    <row r="845" spans="13:16" x14ac:dyDescent="0.35">
      <c r="M845" s="3"/>
      <c r="O845" s="4"/>
      <c r="P845" s="4"/>
    </row>
    <row r="846" spans="13:16" x14ac:dyDescent="0.35">
      <c r="M846" s="3"/>
      <c r="O846" s="4"/>
      <c r="P846" s="4"/>
    </row>
    <row r="847" spans="13:16" x14ac:dyDescent="0.35">
      <c r="M847" s="3"/>
      <c r="O847" s="4"/>
      <c r="P847" s="4"/>
    </row>
    <row r="848" spans="13:16" x14ac:dyDescent="0.35">
      <c r="M848" s="3"/>
      <c r="O848" s="4"/>
      <c r="P848" s="4"/>
    </row>
    <row r="849" spans="13:16" x14ac:dyDescent="0.35">
      <c r="M849" s="3"/>
      <c r="O849" s="4"/>
      <c r="P849" s="4"/>
    </row>
    <row r="850" spans="13:16" x14ac:dyDescent="0.35">
      <c r="M850" s="3"/>
      <c r="O850" s="4"/>
      <c r="P850" s="4"/>
    </row>
    <row r="851" spans="13:16" x14ac:dyDescent="0.35">
      <c r="M851" s="3"/>
      <c r="O851" s="4"/>
      <c r="P851" s="4"/>
    </row>
    <row r="852" spans="13:16" x14ac:dyDescent="0.35">
      <c r="M852" s="3"/>
      <c r="O852" s="4"/>
      <c r="P852" s="4"/>
    </row>
    <row r="853" spans="13:16" x14ac:dyDescent="0.35">
      <c r="M853" s="3"/>
      <c r="O853" s="4"/>
      <c r="P853" s="4"/>
    </row>
    <row r="854" spans="13:16" x14ac:dyDescent="0.35">
      <c r="M854" s="3"/>
      <c r="O854" s="4"/>
      <c r="P854" s="4"/>
    </row>
    <row r="855" spans="13:16" x14ac:dyDescent="0.35">
      <c r="M855" s="3"/>
      <c r="O855" s="4"/>
      <c r="P855" s="4"/>
    </row>
    <row r="856" spans="13:16" x14ac:dyDescent="0.35">
      <c r="M856" s="3"/>
      <c r="O856" s="4"/>
      <c r="P856" s="4"/>
    </row>
    <row r="857" spans="13:16" x14ac:dyDescent="0.35">
      <c r="M857" s="3"/>
      <c r="O857" s="4"/>
      <c r="P857" s="4"/>
    </row>
    <row r="858" spans="13:16" x14ac:dyDescent="0.35">
      <c r="M858" s="3"/>
      <c r="O858" s="4"/>
      <c r="P858" s="4"/>
    </row>
    <row r="859" spans="13:16" x14ac:dyDescent="0.35">
      <c r="M859" s="3"/>
      <c r="O859" s="4"/>
      <c r="P859" s="4"/>
    </row>
    <row r="860" spans="13:16" x14ac:dyDescent="0.35">
      <c r="M860" s="3"/>
      <c r="O860" s="4"/>
      <c r="P860" s="4"/>
    </row>
    <row r="861" spans="13:16" x14ac:dyDescent="0.35">
      <c r="M861" s="3"/>
      <c r="O861" s="4"/>
      <c r="P861" s="4"/>
    </row>
    <row r="862" spans="13:16" x14ac:dyDescent="0.35">
      <c r="M862" s="3"/>
      <c r="O862" s="4"/>
      <c r="P862" s="4"/>
    </row>
    <row r="863" spans="13:16" x14ac:dyDescent="0.35">
      <c r="M863" s="3"/>
      <c r="O863" s="4"/>
      <c r="P863" s="4"/>
    </row>
    <row r="864" spans="13:16" x14ac:dyDescent="0.35">
      <c r="M864" s="3"/>
      <c r="O864" s="4"/>
      <c r="P864" s="4"/>
    </row>
    <row r="865" spans="13:16" x14ac:dyDescent="0.35">
      <c r="M865" s="3"/>
      <c r="O865" s="4"/>
      <c r="P865" s="4"/>
    </row>
    <row r="866" spans="13:16" x14ac:dyDescent="0.35">
      <c r="M866" s="3"/>
      <c r="O866" s="4"/>
      <c r="P866" s="4"/>
    </row>
    <row r="867" spans="13:16" x14ac:dyDescent="0.35">
      <c r="M867" s="3"/>
      <c r="O867" s="4"/>
      <c r="P867" s="4"/>
    </row>
    <row r="868" spans="13:16" x14ac:dyDescent="0.35">
      <c r="M868" s="3"/>
      <c r="O868" s="4"/>
      <c r="P868" s="4"/>
    </row>
    <row r="869" spans="13:16" x14ac:dyDescent="0.35">
      <c r="M869" s="3"/>
      <c r="O869" s="4"/>
      <c r="P869" s="4"/>
    </row>
    <row r="870" spans="13:16" x14ac:dyDescent="0.35">
      <c r="M870" s="3"/>
      <c r="O870" s="4"/>
      <c r="P870" s="4"/>
    </row>
    <row r="871" spans="13:16" x14ac:dyDescent="0.35">
      <c r="M871" s="3"/>
      <c r="O871" s="4"/>
      <c r="P871" s="4"/>
    </row>
    <row r="872" spans="13:16" x14ac:dyDescent="0.35">
      <c r="M872" s="3"/>
      <c r="O872" s="4"/>
      <c r="P872" s="4"/>
    </row>
    <row r="873" spans="13:16" x14ac:dyDescent="0.35">
      <c r="M873" s="3"/>
      <c r="O873" s="4"/>
      <c r="P873" s="4"/>
    </row>
    <row r="874" spans="13:16" x14ac:dyDescent="0.35">
      <c r="M874" s="3"/>
      <c r="O874" s="4"/>
      <c r="P874" s="4"/>
    </row>
    <row r="875" spans="13:16" x14ac:dyDescent="0.35">
      <c r="M875" s="3"/>
      <c r="O875" s="4"/>
      <c r="P875" s="4"/>
    </row>
    <row r="876" spans="13:16" x14ac:dyDescent="0.35">
      <c r="M876" s="3"/>
      <c r="O876" s="4"/>
      <c r="P876" s="4"/>
    </row>
    <row r="877" spans="13:16" x14ac:dyDescent="0.35">
      <c r="M877" s="3"/>
      <c r="O877" s="4"/>
      <c r="P877" s="4"/>
    </row>
    <row r="878" spans="13:16" x14ac:dyDescent="0.35">
      <c r="M878" s="3"/>
      <c r="O878" s="4"/>
      <c r="P878" s="4"/>
    </row>
    <row r="879" spans="13:16" x14ac:dyDescent="0.35">
      <c r="M879" s="3"/>
      <c r="O879" s="4"/>
      <c r="P879" s="4"/>
    </row>
    <row r="880" spans="13:16" x14ac:dyDescent="0.35">
      <c r="M880" s="3"/>
      <c r="O880" s="4"/>
      <c r="P880" s="4"/>
    </row>
    <row r="881" spans="13:16" x14ac:dyDescent="0.35">
      <c r="M881" s="3"/>
      <c r="O881" s="4"/>
      <c r="P881" s="4"/>
    </row>
    <row r="882" spans="13:16" x14ac:dyDescent="0.35">
      <c r="M882" s="3"/>
      <c r="O882" s="4"/>
      <c r="P882" s="4"/>
    </row>
    <row r="883" spans="13:16" x14ac:dyDescent="0.35">
      <c r="M883" s="3"/>
      <c r="O883" s="4"/>
      <c r="P883" s="4"/>
    </row>
    <row r="884" spans="13:16" x14ac:dyDescent="0.35">
      <c r="M884" s="3"/>
      <c r="O884" s="4"/>
      <c r="P884" s="4"/>
    </row>
    <row r="885" spans="13:16" x14ac:dyDescent="0.35">
      <c r="M885" s="3"/>
      <c r="O885" s="4"/>
      <c r="P885" s="4"/>
    </row>
    <row r="886" spans="13:16" x14ac:dyDescent="0.35">
      <c r="M886" s="3"/>
      <c r="O886" s="4"/>
      <c r="P886" s="4"/>
    </row>
    <row r="887" spans="13:16" x14ac:dyDescent="0.35">
      <c r="M887" s="3"/>
      <c r="O887" s="4"/>
      <c r="P887" s="4"/>
    </row>
    <row r="888" spans="13:16" x14ac:dyDescent="0.35">
      <c r="M888" s="3"/>
      <c r="O888" s="4"/>
      <c r="P888" s="4"/>
    </row>
    <row r="889" spans="13:16" x14ac:dyDescent="0.35">
      <c r="M889" s="3"/>
      <c r="O889" s="4"/>
      <c r="P889" s="4"/>
    </row>
    <row r="890" spans="13:16" x14ac:dyDescent="0.35">
      <c r="M890" s="3"/>
      <c r="O890" s="4"/>
      <c r="P890" s="4"/>
    </row>
    <row r="891" spans="13:16" x14ac:dyDescent="0.35">
      <c r="M891" s="3"/>
      <c r="O891" s="4"/>
      <c r="P891" s="4"/>
    </row>
    <row r="892" spans="13:16" x14ac:dyDescent="0.35">
      <c r="M892" s="3"/>
      <c r="O892" s="4"/>
      <c r="P892" s="4"/>
    </row>
    <row r="893" spans="13:16" x14ac:dyDescent="0.35">
      <c r="M893" s="3"/>
      <c r="O893" s="4"/>
      <c r="P893" s="4"/>
    </row>
    <row r="894" spans="13:16" x14ac:dyDescent="0.35">
      <c r="M894" s="3"/>
      <c r="O894" s="4"/>
      <c r="P894" s="4"/>
    </row>
    <row r="895" spans="13:16" x14ac:dyDescent="0.35">
      <c r="M895" s="3"/>
      <c r="O895" s="4"/>
      <c r="P895" s="4"/>
    </row>
    <row r="896" spans="13:16" x14ac:dyDescent="0.35">
      <c r="M896" s="3"/>
      <c r="O896" s="4"/>
      <c r="P896" s="4"/>
    </row>
    <row r="897" spans="13:16" x14ac:dyDescent="0.35">
      <c r="M897" s="3"/>
      <c r="O897" s="4"/>
      <c r="P897" s="4"/>
    </row>
    <row r="898" spans="13:16" x14ac:dyDescent="0.35">
      <c r="M898" s="3"/>
      <c r="O898" s="4"/>
      <c r="P898" s="4"/>
    </row>
    <row r="899" spans="13:16" x14ac:dyDescent="0.35">
      <c r="M899" s="3"/>
      <c r="O899" s="4"/>
      <c r="P899" s="4"/>
    </row>
    <row r="900" spans="13:16" x14ac:dyDescent="0.35">
      <c r="M900" s="3"/>
      <c r="O900" s="4"/>
      <c r="P900" s="4"/>
    </row>
    <row r="901" spans="13:16" x14ac:dyDescent="0.35">
      <c r="M901" s="3"/>
      <c r="O901" s="4"/>
      <c r="P901" s="4"/>
    </row>
    <row r="902" spans="13:16" x14ac:dyDescent="0.35">
      <c r="M902" s="3"/>
      <c r="O902" s="4"/>
      <c r="P902" s="4"/>
    </row>
    <row r="903" spans="13:16" x14ac:dyDescent="0.35">
      <c r="M903" s="3"/>
      <c r="O903" s="4"/>
      <c r="P903" s="4"/>
    </row>
    <row r="904" spans="13:16" x14ac:dyDescent="0.35">
      <c r="M904" s="3"/>
      <c r="O904" s="4"/>
      <c r="P904" s="4"/>
    </row>
    <row r="905" spans="13:16" x14ac:dyDescent="0.35">
      <c r="M905" s="3"/>
      <c r="O905" s="4"/>
      <c r="P905" s="4"/>
    </row>
    <row r="906" spans="13:16" x14ac:dyDescent="0.35">
      <c r="M906" s="3"/>
      <c r="O906" s="4"/>
      <c r="P906" s="4"/>
    </row>
    <row r="907" spans="13:16" x14ac:dyDescent="0.35">
      <c r="M907" s="3"/>
      <c r="O907" s="4"/>
      <c r="P907" s="4"/>
    </row>
    <row r="908" spans="13:16" x14ac:dyDescent="0.35">
      <c r="M908" s="3"/>
      <c r="O908" s="4"/>
      <c r="P908" s="4"/>
    </row>
    <row r="909" spans="13:16" x14ac:dyDescent="0.35">
      <c r="M909" s="3"/>
      <c r="O909" s="4"/>
      <c r="P909" s="4"/>
    </row>
    <row r="910" spans="13:16" x14ac:dyDescent="0.35">
      <c r="M910" s="3"/>
      <c r="O910" s="4"/>
      <c r="P910" s="4"/>
    </row>
    <row r="911" spans="13:16" x14ac:dyDescent="0.35">
      <c r="M911" s="3"/>
      <c r="O911" s="4"/>
      <c r="P911" s="4"/>
    </row>
    <row r="912" spans="13:16" x14ac:dyDescent="0.35">
      <c r="M912" s="3"/>
      <c r="O912" s="4"/>
      <c r="P912" s="4"/>
    </row>
    <row r="913" spans="13:16" x14ac:dyDescent="0.35">
      <c r="M913" s="3"/>
      <c r="O913" s="4"/>
      <c r="P913" s="4"/>
    </row>
    <row r="914" spans="13:16" x14ac:dyDescent="0.35">
      <c r="M914" s="3"/>
      <c r="O914" s="4"/>
      <c r="P914" s="4"/>
    </row>
    <row r="915" spans="13:16" x14ac:dyDescent="0.35">
      <c r="M915" s="3"/>
      <c r="O915" s="4"/>
      <c r="P915" s="4"/>
    </row>
    <row r="916" spans="13:16" x14ac:dyDescent="0.35">
      <c r="M916" s="3"/>
      <c r="O916" s="4"/>
      <c r="P916" s="4"/>
    </row>
    <row r="917" spans="13:16" x14ac:dyDescent="0.35">
      <c r="M917" s="3"/>
      <c r="O917" s="4"/>
      <c r="P917" s="4"/>
    </row>
    <row r="918" spans="13:16" x14ac:dyDescent="0.35">
      <c r="M918" s="3"/>
      <c r="O918" s="4"/>
      <c r="P918" s="4"/>
    </row>
    <row r="919" spans="13:16" x14ac:dyDescent="0.35">
      <c r="M919" s="3"/>
      <c r="O919" s="4"/>
      <c r="P919" s="4"/>
    </row>
    <row r="920" spans="13:16" x14ac:dyDescent="0.35">
      <c r="M920" s="3"/>
      <c r="O920" s="4"/>
      <c r="P920" s="4"/>
    </row>
    <row r="921" spans="13:16" x14ac:dyDescent="0.35">
      <c r="M921" s="3"/>
      <c r="O921" s="4"/>
      <c r="P921" s="4"/>
    </row>
    <row r="922" spans="13:16" x14ac:dyDescent="0.35">
      <c r="M922" s="3"/>
      <c r="O922" s="4"/>
      <c r="P922" s="4"/>
    </row>
    <row r="923" spans="13:16" x14ac:dyDescent="0.35">
      <c r="M923" s="3"/>
      <c r="O923" s="4"/>
      <c r="P923" s="4"/>
    </row>
    <row r="924" spans="13:16" x14ac:dyDescent="0.35">
      <c r="M924" s="3"/>
      <c r="O924" s="4"/>
      <c r="P924" s="4"/>
    </row>
    <row r="925" spans="13:16" x14ac:dyDescent="0.35">
      <c r="M925" s="3"/>
      <c r="O925" s="4"/>
      <c r="P925" s="4"/>
    </row>
    <row r="926" spans="13:16" x14ac:dyDescent="0.35">
      <c r="M926" s="3"/>
      <c r="O926" s="4"/>
      <c r="P926" s="4"/>
    </row>
    <row r="927" spans="13:16" x14ac:dyDescent="0.35">
      <c r="M927" s="3"/>
      <c r="O927" s="4"/>
      <c r="P927" s="4"/>
    </row>
    <row r="928" spans="13:16" x14ac:dyDescent="0.35">
      <c r="M928" s="3"/>
      <c r="O928" s="4"/>
      <c r="P928" s="4"/>
    </row>
    <row r="929" spans="13:16" x14ac:dyDescent="0.35">
      <c r="M929" s="3"/>
      <c r="O929" s="4"/>
      <c r="P929" s="4"/>
    </row>
    <row r="930" spans="13:16" x14ac:dyDescent="0.35">
      <c r="M930" s="3"/>
      <c r="O930" s="4"/>
      <c r="P930" s="4"/>
    </row>
    <row r="931" spans="13:16" x14ac:dyDescent="0.35">
      <c r="M931" s="3"/>
      <c r="O931" s="4"/>
      <c r="P931" s="4"/>
    </row>
    <row r="932" spans="13:16" x14ac:dyDescent="0.35">
      <c r="M932" s="3"/>
      <c r="O932" s="4"/>
      <c r="P932" s="4"/>
    </row>
    <row r="933" spans="13:16" x14ac:dyDescent="0.35">
      <c r="M933" s="3"/>
      <c r="O933" s="4"/>
      <c r="P933" s="4"/>
    </row>
    <row r="934" spans="13:16" x14ac:dyDescent="0.35">
      <c r="M934" s="3"/>
      <c r="O934" s="4"/>
      <c r="P934" s="4"/>
    </row>
    <row r="935" spans="13:16" x14ac:dyDescent="0.35">
      <c r="M935" s="3"/>
      <c r="O935" s="4"/>
      <c r="P935" s="4"/>
    </row>
    <row r="936" spans="13:16" x14ac:dyDescent="0.35">
      <c r="M936" s="3"/>
      <c r="O936" s="4"/>
      <c r="P936" s="4"/>
    </row>
    <row r="937" spans="13:16" x14ac:dyDescent="0.35">
      <c r="M937" s="3"/>
      <c r="O937" s="4"/>
      <c r="P937" s="4"/>
    </row>
    <row r="938" spans="13:16" x14ac:dyDescent="0.35">
      <c r="M938" s="3"/>
      <c r="O938" s="4"/>
      <c r="P938" s="4"/>
    </row>
    <row r="939" spans="13:16" x14ac:dyDescent="0.35">
      <c r="M939" s="3"/>
      <c r="O939" s="4"/>
      <c r="P939" s="4"/>
    </row>
    <row r="940" spans="13:16" x14ac:dyDescent="0.35">
      <c r="M940" s="3"/>
      <c r="O940" s="4"/>
      <c r="P940" s="4"/>
    </row>
    <row r="941" spans="13:16" x14ac:dyDescent="0.35">
      <c r="M941" s="3"/>
      <c r="O941" s="4"/>
      <c r="P941" s="4"/>
    </row>
    <row r="942" spans="13:16" x14ac:dyDescent="0.35">
      <c r="M942" s="3"/>
      <c r="O942" s="4"/>
      <c r="P942" s="4"/>
    </row>
    <row r="943" spans="13:16" x14ac:dyDescent="0.35">
      <c r="M943" s="3"/>
      <c r="O943" s="4"/>
      <c r="P943" s="4"/>
    </row>
    <row r="944" spans="13:16" x14ac:dyDescent="0.35">
      <c r="M944" s="3"/>
      <c r="O944" s="4"/>
      <c r="P944" s="4"/>
    </row>
    <row r="945" spans="13:16" x14ac:dyDescent="0.35">
      <c r="M945" s="3"/>
      <c r="O945" s="4"/>
      <c r="P945" s="4"/>
    </row>
    <row r="946" spans="13:16" x14ac:dyDescent="0.35">
      <c r="M946" s="3"/>
      <c r="O946" s="4"/>
      <c r="P946" s="4"/>
    </row>
    <row r="947" spans="13:16" x14ac:dyDescent="0.35">
      <c r="M947" s="3"/>
      <c r="O947" s="4"/>
      <c r="P947" s="4"/>
    </row>
    <row r="948" spans="13:16" x14ac:dyDescent="0.35">
      <c r="M948" s="3"/>
      <c r="O948" s="4"/>
      <c r="P948" s="4"/>
    </row>
    <row r="949" spans="13:16" x14ac:dyDescent="0.35">
      <c r="M949" s="3"/>
      <c r="O949" s="4"/>
      <c r="P949" s="4"/>
    </row>
    <row r="950" spans="13:16" x14ac:dyDescent="0.35">
      <c r="M950" s="3"/>
      <c r="O950" s="4"/>
      <c r="P950" s="4"/>
    </row>
    <row r="951" spans="13:16" x14ac:dyDescent="0.35">
      <c r="M951" s="3"/>
      <c r="O951" s="4"/>
      <c r="P951" s="4"/>
    </row>
    <row r="952" spans="13:16" x14ac:dyDescent="0.35">
      <c r="M952" s="3"/>
      <c r="O952" s="4"/>
      <c r="P952" s="4"/>
    </row>
    <row r="953" spans="13:16" x14ac:dyDescent="0.35">
      <c r="M953" s="3"/>
      <c r="O953" s="4"/>
      <c r="P953" s="4"/>
    </row>
    <row r="954" spans="13:16" x14ac:dyDescent="0.35">
      <c r="M954" s="3"/>
      <c r="O954" s="4"/>
      <c r="P954" s="4"/>
    </row>
    <row r="955" spans="13:16" x14ac:dyDescent="0.35">
      <c r="M955" s="3"/>
      <c r="O955" s="4"/>
      <c r="P955" s="4"/>
    </row>
    <row r="956" spans="13:16" x14ac:dyDescent="0.35">
      <c r="M956" s="3"/>
      <c r="O956" s="4"/>
      <c r="P956" s="4"/>
    </row>
    <row r="957" spans="13:16" x14ac:dyDescent="0.35">
      <c r="M957" s="3"/>
      <c r="O957" s="4"/>
      <c r="P957" s="4"/>
    </row>
    <row r="958" spans="13:16" x14ac:dyDescent="0.35">
      <c r="M958" s="3"/>
      <c r="O958" s="4"/>
      <c r="P958" s="4"/>
    </row>
    <row r="959" spans="13:16" x14ac:dyDescent="0.35">
      <c r="M959" s="3"/>
      <c r="O959" s="4"/>
      <c r="P959" s="4"/>
    </row>
    <row r="960" spans="13:16" x14ac:dyDescent="0.35">
      <c r="M960" s="3"/>
      <c r="O960" s="4"/>
      <c r="P960" s="4"/>
    </row>
    <row r="961" spans="13:16" x14ac:dyDescent="0.35">
      <c r="M961" s="3"/>
      <c r="O961" s="4"/>
      <c r="P961" s="4"/>
    </row>
    <row r="962" spans="13:16" x14ac:dyDescent="0.35">
      <c r="M962" s="3"/>
      <c r="O962" s="4"/>
      <c r="P962" s="4"/>
    </row>
    <row r="963" spans="13:16" x14ac:dyDescent="0.35">
      <c r="M963" s="3"/>
      <c r="O963" s="4"/>
      <c r="P963" s="4"/>
    </row>
    <row r="964" spans="13:16" x14ac:dyDescent="0.35">
      <c r="M964" s="3"/>
      <c r="O964" s="4"/>
      <c r="P964" s="4"/>
    </row>
    <row r="965" spans="13:16" x14ac:dyDescent="0.35">
      <c r="M965" s="3"/>
      <c r="O965" s="4"/>
      <c r="P965" s="4"/>
    </row>
    <row r="966" spans="13:16" x14ac:dyDescent="0.35">
      <c r="M966" s="3"/>
      <c r="O966" s="4"/>
      <c r="P966" s="4"/>
    </row>
    <row r="967" spans="13:16" x14ac:dyDescent="0.35">
      <c r="M967" s="3"/>
      <c r="O967" s="4"/>
      <c r="P967" s="4"/>
    </row>
    <row r="968" spans="13:16" x14ac:dyDescent="0.35">
      <c r="M968" s="3"/>
      <c r="O968" s="4"/>
      <c r="P968" s="4"/>
    </row>
    <row r="969" spans="13:16" x14ac:dyDescent="0.35">
      <c r="M969" s="3"/>
      <c r="O969" s="4"/>
      <c r="P969" s="4"/>
    </row>
    <row r="970" spans="13:16" x14ac:dyDescent="0.35">
      <c r="M970" s="3"/>
      <c r="O970" s="4"/>
      <c r="P970" s="4"/>
    </row>
    <row r="971" spans="13:16" x14ac:dyDescent="0.35">
      <c r="M971" s="3"/>
      <c r="O971" s="4"/>
      <c r="P971" s="4"/>
    </row>
    <row r="972" spans="13:16" x14ac:dyDescent="0.35">
      <c r="M972" s="3"/>
      <c r="O972" s="4"/>
      <c r="P972" s="4"/>
    </row>
    <row r="973" spans="13:16" x14ac:dyDescent="0.35">
      <c r="M973" s="3"/>
      <c r="O973" s="4"/>
      <c r="P973" s="4"/>
    </row>
    <row r="974" spans="13:16" x14ac:dyDescent="0.35">
      <c r="M974" s="3"/>
      <c r="O974" s="4"/>
      <c r="P974" s="4"/>
    </row>
    <row r="975" spans="13:16" x14ac:dyDescent="0.35">
      <c r="M975" s="3"/>
      <c r="O975" s="4"/>
      <c r="P975" s="4"/>
    </row>
    <row r="976" spans="13:16" x14ac:dyDescent="0.35">
      <c r="M976" s="3"/>
      <c r="O976" s="4"/>
      <c r="P976" s="4"/>
    </row>
    <row r="977" spans="13:16" x14ac:dyDescent="0.35">
      <c r="M977" s="3"/>
      <c r="O977" s="4"/>
      <c r="P977" s="4"/>
    </row>
    <row r="978" spans="13:16" x14ac:dyDescent="0.35">
      <c r="M978" s="3"/>
      <c r="O978" s="4"/>
      <c r="P978" s="4"/>
    </row>
    <row r="979" spans="13:16" x14ac:dyDescent="0.35">
      <c r="M979" s="3"/>
      <c r="O979" s="4"/>
      <c r="P979" s="4"/>
    </row>
    <row r="980" spans="13:16" x14ac:dyDescent="0.35">
      <c r="M980" s="3"/>
      <c r="O980" s="4"/>
      <c r="P980" s="4"/>
    </row>
    <row r="981" spans="13:16" x14ac:dyDescent="0.35">
      <c r="M981" s="3"/>
      <c r="O981" s="4"/>
      <c r="P981" s="4"/>
    </row>
    <row r="982" spans="13:16" x14ac:dyDescent="0.35">
      <c r="M982" s="3"/>
      <c r="O982" s="4"/>
      <c r="P982" s="4"/>
    </row>
    <row r="983" spans="13:16" x14ac:dyDescent="0.35">
      <c r="M983" s="3"/>
      <c r="O983" s="4"/>
      <c r="P983" s="4"/>
    </row>
    <row r="984" spans="13:16" x14ac:dyDescent="0.35">
      <c r="M984" s="3"/>
      <c r="O984" s="4"/>
      <c r="P984" s="4"/>
    </row>
    <row r="985" spans="13:16" x14ac:dyDescent="0.35">
      <c r="M985" s="3"/>
      <c r="O985" s="4"/>
      <c r="P985" s="4"/>
    </row>
    <row r="986" spans="13:16" x14ac:dyDescent="0.35">
      <c r="M986" s="3"/>
      <c r="O986" s="4"/>
      <c r="P986" s="4"/>
    </row>
    <row r="987" spans="13:16" x14ac:dyDescent="0.35">
      <c r="M987" s="3"/>
      <c r="O987" s="4"/>
      <c r="P987" s="4"/>
    </row>
    <row r="988" spans="13:16" x14ac:dyDescent="0.35">
      <c r="M988" s="3"/>
      <c r="O988" s="4"/>
      <c r="P988" s="4"/>
    </row>
    <row r="989" spans="13:16" x14ac:dyDescent="0.35">
      <c r="M989" s="3"/>
      <c r="O989" s="4"/>
      <c r="P989" s="4"/>
    </row>
    <row r="990" spans="13:16" x14ac:dyDescent="0.35">
      <c r="M990" s="3"/>
      <c r="O990" s="4"/>
      <c r="P990" s="4"/>
    </row>
    <row r="991" spans="13:16" x14ac:dyDescent="0.35">
      <c r="M991" s="3"/>
      <c r="O991" s="4"/>
      <c r="P991" s="4"/>
    </row>
    <row r="992" spans="13:16" x14ac:dyDescent="0.35">
      <c r="M992" s="3"/>
      <c r="O992" s="4"/>
      <c r="P992" s="4"/>
    </row>
    <row r="993" spans="13:16" x14ac:dyDescent="0.35">
      <c r="M993" s="3"/>
      <c r="O993" s="4"/>
      <c r="P993" s="4"/>
    </row>
    <row r="994" spans="13:16" x14ac:dyDescent="0.35">
      <c r="M994" s="3"/>
      <c r="O994" s="4"/>
      <c r="P994" s="4"/>
    </row>
    <row r="995" spans="13:16" x14ac:dyDescent="0.35">
      <c r="M995" s="3"/>
      <c r="O995" s="4"/>
      <c r="P995" s="4"/>
    </row>
    <row r="996" spans="13:16" x14ac:dyDescent="0.35">
      <c r="M996" s="3"/>
      <c r="O996" s="4"/>
      <c r="P996" s="4"/>
    </row>
    <row r="997" spans="13:16" x14ac:dyDescent="0.35">
      <c r="M997" s="3"/>
      <c r="O997" s="4"/>
      <c r="P997" s="4"/>
    </row>
    <row r="998" spans="13:16" x14ac:dyDescent="0.35">
      <c r="M998" s="3"/>
      <c r="O998" s="4"/>
      <c r="P998" s="4"/>
    </row>
    <row r="999" spans="13:16" x14ac:dyDescent="0.35">
      <c r="M999" s="3"/>
      <c r="O999" s="4"/>
      <c r="P999" s="4"/>
    </row>
    <row r="1000" spans="13:16" x14ac:dyDescent="0.35">
      <c r="M1000" s="3"/>
      <c r="O1000" s="4"/>
      <c r="P1000" s="4"/>
    </row>
    <row r="1001" spans="13:16" x14ac:dyDescent="0.35">
      <c r="M1001" s="3"/>
      <c r="O1001" s="4"/>
      <c r="P1001" s="4"/>
    </row>
    <row r="1002" spans="13:16" x14ac:dyDescent="0.35">
      <c r="M1002" s="3"/>
      <c r="O1002" s="4"/>
      <c r="P1002" s="4"/>
    </row>
    <row r="1003" spans="13:16" x14ac:dyDescent="0.35">
      <c r="M1003" s="3"/>
      <c r="O1003" s="4"/>
      <c r="P1003" s="4"/>
    </row>
    <row r="1004" spans="13:16" x14ac:dyDescent="0.35">
      <c r="M1004" s="3"/>
      <c r="O1004" s="4"/>
      <c r="P1004" s="4"/>
    </row>
    <row r="1005" spans="13:16" x14ac:dyDescent="0.35">
      <c r="M1005" s="3"/>
      <c r="O1005" s="4"/>
      <c r="P1005" s="4"/>
    </row>
    <row r="1006" spans="13:16" x14ac:dyDescent="0.35">
      <c r="M1006" s="3"/>
      <c r="O1006" s="4"/>
      <c r="P1006" s="4"/>
    </row>
    <row r="1007" spans="13:16" x14ac:dyDescent="0.35">
      <c r="M1007" s="3"/>
      <c r="O1007" s="4"/>
      <c r="P1007" s="4"/>
    </row>
    <row r="1008" spans="13:16" x14ac:dyDescent="0.35">
      <c r="M1008" s="3"/>
      <c r="O1008" s="4"/>
      <c r="P1008" s="4"/>
    </row>
    <row r="1009" spans="13:16" x14ac:dyDescent="0.35">
      <c r="M1009" s="3"/>
      <c r="O1009" s="4"/>
      <c r="P1009" s="4"/>
    </row>
    <row r="1010" spans="13:16" x14ac:dyDescent="0.35">
      <c r="M1010" s="3"/>
      <c r="O1010" s="4"/>
      <c r="P1010" s="4"/>
    </row>
    <row r="1011" spans="13:16" x14ac:dyDescent="0.35">
      <c r="M1011" s="3"/>
      <c r="O1011" s="4"/>
      <c r="P1011" s="4"/>
    </row>
    <row r="1012" spans="13:16" x14ac:dyDescent="0.35">
      <c r="M1012" s="3"/>
      <c r="O1012" s="4"/>
      <c r="P1012" s="4"/>
    </row>
    <row r="1013" spans="13:16" x14ac:dyDescent="0.35">
      <c r="M1013" s="3"/>
      <c r="O1013" s="4"/>
      <c r="P1013" s="4"/>
    </row>
    <row r="1014" spans="13:16" x14ac:dyDescent="0.35">
      <c r="M1014" s="3"/>
      <c r="O1014" s="4"/>
      <c r="P1014" s="4"/>
    </row>
    <row r="1015" spans="13:16" x14ac:dyDescent="0.35">
      <c r="M1015" s="3"/>
      <c r="O1015" s="4"/>
      <c r="P1015" s="4"/>
    </row>
    <row r="1016" spans="13:16" x14ac:dyDescent="0.35">
      <c r="M1016" s="3"/>
      <c r="O1016" s="4"/>
      <c r="P1016" s="4"/>
    </row>
    <row r="1017" spans="13:16" x14ac:dyDescent="0.35">
      <c r="M1017" s="3"/>
      <c r="O1017" s="4"/>
      <c r="P1017" s="4"/>
    </row>
    <row r="1018" spans="13:16" x14ac:dyDescent="0.35">
      <c r="M1018" s="3"/>
      <c r="O1018" s="4"/>
      <c r="P1018" s="4"/>
    </row>
    <row r="1019" spans="13:16" x14ac:dyDescent="0.35">
      <c r="M1019" s="3"/>
      <c r="O1019" s="4"/>
      <c r="P1019" s="4"/>
    </row>
    <row r="1020" spans="13:16" x14ac:dyDescent="0.35">
      <c r="M1020" s="3"/>
      <c r="O1020" s="4"/>
      <c r="P1020" s="4"/>
    </row>
    <row r="1021" spans="13:16" x14ac:dyDescent="0.35">
      <c r="M1021" s="3"/>
      <c r="O1021" s="4"/>
      <c r="P1021" s="4"/>
    </row>
    <row r="1022" spans="13:16" x14ac:dyDescent="0.35">
      <c r="M1022" s="3"/>
      <c r="O1022" s="4"/>
      <c r="P1022" s="4"/>
    </row>
    <row r="1023" spans="13:16" x14ac:dyDescent="0.35">
      <c r="M1023" s="3"/>
      <c r="O1023" s="4"/>
      <c r="P1023" s="4"/>
    </row>
    <row r="1024" spans="13:16" x14ac:dyDescent="0.35">
      <c r="M1024" s="3"/>
      <c r="O1024" s="4"/>
      <c r="P1024" s="4"/>
    </row>
    <row r="1025" spans="13:16" x14ac:dyDescent="0.35">
      <c r="M1025" s="3"/>
      <c r="O1025" s="4"/>
      <c r="P1025" s="4"/>
    </row>
    <row r="1026" spans="13:16" x14ac:dyDescent="0.35">
      <c r="M1026" s="3"/>
      <c r="O1026" s="4"/>
      <c r="P1026" s="4"/>
    </row>
    <row r="1027" spans="13:16" x14ac:dyDescent="0.35">
      <c r="M1027" s="3"/>
      <c r="O1027" s="4"/>
      <c r="P1027" s="4"/>
    </row>
    <row r="1028" spans="13:16" x14ac:dyDescent="0.35">
      <c r="M1028" s="3"/>
      <c r="O1028" s="4"/>
      <c r="P1028" s="4"/>
    </row>
    <row r="1029" spans="13:16" x14ac:dyDescent="0.35">
      <c r="M1029" s="3"/>
      <c r="O1029" s="4"/>
      <c r="P1029" s="4"/>
    </row>
    <row r="1030" spans="13:16" x14ac:dyDescent="0.35">
      <c r="M1030" s="3"/>
      <c r="O1030" s="4"/>
      <c r="P1030" s="4"/>
    </row>
    <row r="1031" spans="13:16" x14ac:dyDescent="0.35">
      <c r="M1031" s="3"/>
      <c r="O1031" s="4"/>
      <c r="P1031" s="4"/>
    </row>
    <row r="1032" spans="13:16" x14ac:dyDescent="0.35">
      <c r="M1032" s="3"/>
      <c r="O1032" s="4"/>
      <c r="P1032" s="4"/>
    </row>
    <row r="1033" spans="13:16" x14ac:dyDescent="0.35">
      <c r="M1033" s="3"/>
      <c r="O1033" s="4"/>
      <c r="P1033" s="4"/>
    </row>
    <row r="1034" spans="13:16" x14ac:dyDescent="0.35">
      <c r="M1034" s="3"/>
      <c r="O1034" s="4"/>
      <c r="P1034" s="4"/>
    </row>
    <row r="1035" spans="13:16" x14ac:dyDescent="0.35">
      <c r="M1035" s="3"/>
      <c r="O1035" s="4"/>
      <c r="P1035" s="4"/>
    </row>
    <row r="1036" spans="13:16" x14ac:dyDescent="0.35">
      <c r="M1036" s="3"/>
      <c r="O1036" s="4"/>
      <c r="P1036" s="4"/>
    </row>
    <row r="1037" spans="13:16" x14ac:dyDescent="0.35">
      <c r="M1037" s="3"/>
      <c r="O1037" s="4"/>
      <c r="P1037" s="4"/>
    </row>
    <row r="1038" spans="13:16" x14ac:dyDescent="0.35">
      <c r="M1038" s="3"/>
      <c r="O1038" s="4"/>
      <c r="P1038" s="4"/>
    </row>
    <row r="1039" spans="13:16" x14ac:dyDescent="0.35">
      <c r="M1039" s="3"/>
      <c r="O1039" s="4"/>
      <c r="P1039" s="4"/>
    </row>
    <row r="1040" spans="13:16" x14ac:dyDescent="0.35">
      <c r="M1040" s="3"/>
      <c r="O1040" s="4"/>
      <c r="P1040" s="4"/>
    </row>
    <row r="1041" spans="13:16" x14ac:dyDescent="0.35">
      <c r="M1041" s="3"/>
      <c r="O1041" s="4"/>
      <c r="P1041" s="4"/>
    </row>
    <row r="1042" spans="13:16" x14ac:dyDescent="0.35">
      <c r="M1042" s="3"/>
      <c r="O1042" s="4"/>
      <c r="P1042" s="4"/>
    </row>
    <row r="1043" spans="13:16" x14ac:dyDescent="0.35">
      <c r="M1043" s="3"/>
      <c r="O1043" s="4"/>
      <c r="P1043" s="4"/>
    </row>
    <row r="1044" spans="13:16" x14ac:dyDescent="0.35">
      <c r="M1044" s="3"/>
      <c r="O1044" s="4"/>
      <c r="P1044" s="4"/>
    </row>
    <row r="1045" spans="13:16" x14ac:dyDescent="0.35">
      <c r="M1045" s="3"/>
      <c r="O1045" s="4"/>
      <c r="P1045" s="4"/>
    </row>
    <row r="1046" spans="13:16" x14ac:dyDescent="0.35">
      <c r="M1046" s="3"/>
      <c r="O1046" s="4"/>
      <c r="P1046" s="4"/>
    </row>
    <row r="1047" spans="13:16" x14ac:dyDescent="0.35">
      <c r="M1047" s="3"/>
      <c r="O1047" s="4"/>
      <c r="P1047" s="4"/>
    </row>
    <row r="1048" spans="13:16" x14ac:dyDescent="0.35">
      <c r="M1048" s="3"/>
      <c r="O1048" s="4"/>
      <c r="P1048" s="4"/>
    </row>
    <row r="1049" spans="13:16" x14ac:dyDescent="0.35">
      <c r="M1049" s="3"/>
      <c r="O1049" s="4"/>
      <c r="P1049" s="4"/>
    </row>
    <row r="1050" spans="13:16" x14ac:dyDescent="0.35">
      <c r="M1050" s="3"/>
      <c r="O1050" s="4"/>
      <c r="P1050" s="4"/>
    </row>
    <row r="1051" spans="13:16" x14ac:dyDescent="0.35">
      <c r="M1051" s="3"/>
      <c r="O1051" s="4"/>
      <c r="P1051" s="4"/>
    </row>
    <row r="1052" spans="13:16" x14ac:dyDescent="0.35">
      <c r="M1052" s="3"/>
      <c r="O1052" s="4"/>
      <c r="P1052" s="4"/>
    </row>
    <row r="1053" spans="13:16" x14ac:dyDescent="0.35">
      <c r="M1053" s="3"/>
      <c r="O1053" s="4"/>
      <c r="P1053" s="4"/>
    </row>
    <row r="1054" spans="13:16" x14ac:dyDescent="0.35">
      <c r="M1054" s="3"/>
      <c r="O1054" s="4"/>
      <c r="P1054" s="4"/>
    </row>
    <row r="1055" spans="13:16" x14ac:dyDescent="0.35">
      <c r="M1055" s="3"/>
      <c r="O1055" s="4"/>
      <c r="P1055" s="4"/>
    </row>
    <row r="1056" spans="13:16" x14ac:dyDescent="0.35">
      <c r="M1056" s="3"/>
      <c r="O1056" s="4"/>
      <c r="P1056" s="4"/>
    </row>
    <row r="1057" spans="13:16" x14ac:dyDescent="0.35">
      <c r="M1057" s="3"/>
      <c r="O1057" s="4"/>
      <c r="P1057" s="4"/>
    </row>
    <row r="1058" spans="13:16" x14ac:dyDescent="0.35">
      <c r="M1058" s="3"/>
      <c r="O1058" s="4"/>
      <c r="P1058" s="4"/>
    </row>
    <row r="1059" spans="13:16" x14ac:dyDescent="0.35">
      <c r="M1059" s="3"/>
      <c r="O1059" s="4"/>
      <c r="P1059" s="4"/>
    </row>
    <row r="1060" spans="13:16" x14ac:dyDescent="0.35">
      <c r="M1060" s="3"/>
      <c r="O1060" s="4"/>
      <c r="P1060" s="4"/>
    </row>
    <row r="1061" spans="13:16" x14ac:dyDescent="0.35">
      <c r="M1061" s="3"/>
      <c r="O1061" s="4"/>
      <c r="P1061" s="4"/>
    </row>
    <row r="1062" spans="13:16" x14ac:dyDescent="0.35">
      <c r="M1062" s="3"/>
      <c r="O1062" s="4"/>
      <c r="P1062" s="4"/>
    </row>
    <row r="1063" spans="13:16" x14ac:dyDescent="0.35">
      <c r="M1063" s="3"/>
      <c r="O1063" s="4"/>
      <c r="P1063" s="4"/>
    </row>
    <row r="1064" spans="13:16" x14ac:dyDescent="0.35">
      <c r="M1064" s="3"/>
      <c r="O1064" s="4"/>
      <c r="P1064" s="4"/>
    </row>
    <row r="1065" spans="13:16" x14ac:dyDescent="0.35">
      <c r="M1065" s="3"/>
      <c r="O1065" s="4"/>
      <c r="P1065" s="4"/>
    </row>
    <row r="1066" spans="13:16" x14ac:dyDescent="0.35">
      <c r="M1066" s="3"/>
      <c r="O1066" s="4"/>
      <c r="P1066" s="4"/>
    </row>
    <row r="1067" spans="13:16" x14ac:dyDescent="0.35">
      <c r="M1067" s="3"/>
      <c r="O1067" s="4"/>
      <c r="P1067" s="4"/>
    </row>
    <row r="1068" spans="13:16" x14ac:dyDescent="0.35">
      <c r="M1068" s="3"/>
      <c r="O1068" s="4"/>
      <c r="P1068" s="4"/>
    </row>
    <row r="1069" spans="13:16" x14ac:dyDescent="0.35">
      <c r="M1069" s="3"/>
      <c r="O1069" s="4"/>
      <c r="P1069" s="4"/>
    </row>
    <row r="1070" spans="13:16" x14ac:dyDescent="0.35">
      <c r="M1070" s="3"/>
      <c r="O1070" s="4"/>
      <c r="P1070" s="4"/>
    </row>
    <row r="1071" spans="13:16" x14ac:dyDescent="0.35">
      <c r="M1071" s="3"/>
      <c r="O1071" s="4"/>
      <c r="P1071" s="4"/>
    </row>
    <row r="1072" spans="13:16" x14ac:dyDescent="0.35">
      <c r="M1072" s="3"/>
      <c r="O1072" s="4"/>
      <c r="P1072" s="4"/>
    </row>
    <row r="1073" spans="13:16" x14ac:dyDescent="0.35">
      <c r="M1073" s="3"/>
      <c r="O1073" s="4"/>
      <c r="P1073" s="4"/>
    </row>
    <row r="1074" spans="13:16" x14ac:dyDescent="0.35">
      <c r="M1074" s="3"/>
      <c r="O1074" s="4"/>
      <c r="P1074" s="4"/>
    </row>
    <row r="1075" spans="13:16" x14ac:dyDescent="0.35">
      <c r="M1075" s="3"/>
      <c r="O1075" s="4"/>
      <c r="P1075" s="4"/>
    </row>
    <row r="1076" spans="13:16" x14ac:dyDescent="0.35">
      <c r="M1076" s="3"/>
      <c r="O1076" s="4"/>
      <c r="P1076" s="4"/>
    </row>
    <row r="1077" spans="13:16" x14ac:dyDescent="0.35">
      <c r="M1077" s="3"/>
      <c r="O1077" s="4"/>
      <c r="P1077" s="4"/>
    </row>
    <row r="1078" spans="13:16" x14ac:dyDescent="0.35">
      <c r="M1078" s="3"/>
      <c r="O1078" s="4"/>
      <c r="P1078" s="4"/>
    </row>
    <row r="1079" spans="13:16" x14ac:dyDescent="0.35">
      <c r="M1079" s="3"/>
      <c r="O1079" s="4"/>
      <c r="P1079" s="4"/>
    </row>
    <row r="1080" spans="13:16" x14ac:dyDescent="0.35">
      <c r="M1080" s="3"/>
      <c r="O1080" s="4"/>
      <c r="P1080" s="4"/>
    </row>
    <row r="1081" spans="13:16" x14ac:dyDescent="0.35">
      <c r="M1081" s="3"/>
      <c r="O1081" s="4"/>
      <c r="P1081" s="4"/>
    </row>
    <row r="1082" spans="13:16" x14ac:dyDescent="0.35">
      <c r="M1082" s="3"/>
      <c r="O1082" s="4"/>
      <c r="P1082" s="4"/>
    </row>
    <row r="1083" spans="13:16" x14ac:dyDescent="0.35">
      <c r="M1083" s="3"/>
      <c r="O1083" s="4"/>
      <c r="P1083" s="4"/>
    </row>
    <row r="1084" spans="13:16" x14ac:dyDescent="0.35">
      <c r="M1084" s="3"/>
      <c r="O1084" s="4"/>
      <c r="P1084" s="4"/>
    </row>
    <row r="1085" spans="13:16" x14ac:dyDescent="0.35">
      <c r="M1085" s="3"/>
      <c r="O1085" s="4"/>
      <c r="P1085" s="4"/>
    </row>
    <row r="1086" spans="13:16" x14ac:dyDescent="0.35">
      <c r="M1086" s="3"/>
      <c r="O1086" s="4"/>
      <c r="P1086" s="4"/>
    </row>
    <row r="1087" spans="13:16" x14ac:dyDescent="0.35">
      <c r="M1087" s="3"/>
      <c r="O1087" s="4"/>
      <c r="P1087" s="4"/>
    </row>
    <row r="1088" spans="13:16" x14ac:dyDescent="0.35">
      <c r="M1088" s="3"/>
      <c r="O1088" s="4"/>
      <c r="P1088" s="4"/>
    </row>
    <row r="1089" spans="13:16" x14ac:dyDescent="0.35">
      <c r="M1089" s="3"/>
      <c r="O1089" s="4"/>
      <c r="P1089" s="4"/>
    </row>
    <row r="1090" spans="13:16" x14ac:dyDescent="0.35">
      <c r="M1090" s="3"/>
      <c r="O1090" s="4"/>
      <c r="P1090" s="4"/>
    </row>
    <row r="1091" spans="13:16" x14ac:dyDescent="0.35">
      <c r="M1091" s="3"/>
      <c r="O1091" s="4"/>
      <c r="P1091" s="4"/>
    </row>
    <row r="1092" spans="13:16" x14ac:dyDescent="0.35">
      <c r="M1092" s="3"/>
      <c r="O1092" s="4"/>
      <c r="P1092" s="4"/>
    </row>
    <row r="1093" spans="13:16" x14ac:dyDescent="0.35">
      <c r="M1093" s="3"/>
      <c r="O1093" s="4"/>
      <c r="P1093" s="4"/>
    </row>
    <row r="1094" spans="13:16" x14ac:dyDescent="0.35">
      <c r="M1094" s="3"/>
      <c r="O1094" s="4"/>
      <c r="P1094" s="4"/>
    </row>
    <row r="1095" spans="13:16" x14ac:dyDescent="0.35">
      <c r="M1095" s="3"/>
      <c r="O1095" s="4"/>
      <c r="P1095" s="4"/>
    </row>
    <row r="1096" spans="13:16" x14ac:dyDescent="0.35">
      <c r="M1096" s="3"/>
      <c r="O1096" s="4"/>
      <c r="P1096" s="4"/>
    </row>
    <row r="1097" spans="13:16" x14ac:dyDescent="0.35">
      <c r="M1097" s="3"/>
      <c r="O1097" s="4"/>
      <c r="P1097" s="4"/>
    </row>
    <row r="1098" spans="13:16" x14ac:dyDescent="0.35">
      <c r="M1098" s="3"/>
      <c r="O1098" s="4"/>
      <c r="P1098" s="4"/>
    </row>
    <row r="1099" spans="13:16" x14ac:dyDescent="0.35">
      <c r="M1099" s="3"/>
      <c r="O1099" s="4"/>
      <c r="P1099" s="4"/>
    </row>
    <row r="1100" spans="13:16" x14ac:dyDescent="0.35">
      <c r="M1100" s="3"/>
      <c r="O1100" s="4"/>
      <c r="P1100" s="4"/>
    </row>
    <row r="1101" spans="13:16" x14ac:dyDescent="0.35">
      <c r="M1101" s="3"/>
      <c r="O1101" s="4"/>
      <c r="P1101" s="4"/>
    </row>
    <row r="1102" spans="13:16" x14ac:dyDescent="0.35">
      <c r="M1102" s="3"/>
      <c r="O1102" s="4"/>
      <c r="P1102" s="4"/>
    </row>
    <row r="1103" spans="13:16" x14ac:dyDescent="0.35">
      <c r="M1103" s="3"/>
      <c r="O1103" s="4"/>
      <c r="P1103" s="4"/>
    </row>
    <row r="1104" spans="13:16" x14ac:dyDescent="0.35">
      <c r="M1104" s="3"/>
      <c r="O1104" s="4"/>
      <c r="P1104" s="4"/>
    </row>
    <row r="1105" spans="13:16" x14ac:dyDescent="0.35">
      <c r="M1105" s="3"/>
      <c r="O1105" s="4"/>
      <c r="P1105" s="4"/>
    </row>
    <row r="1106" spans="13:16" x14ac:dyDescent="0.35">
      <c r="M1106" s="3"/>
      <c r="O1106" s="4"/>
      <c r="P1106" s="4"/>
    </row>
    <row r="1107" spans="13:16" x14ac:dyDescent="0.35">
      <c r="M1107" s="3"/>
      <c r="O1107" s="4"/>
      <c r="P1107" s="4"/>
    </row>
    <row r="1108" spans="13:16" x14ac:dyDescent="0.35">
      <c r="M1108" s="3"/>
      <c r="O1108" s="4"/>
      <c r="P1108" s="4"/>
    </row>
    <row r="1109" spans="13:16" x14ac:dyDescent="0.35">
      <c r="M1109" s="3"/>
      <c r="O1109" s="4"/>
      <c r="P1109" s="4"/>
    </row>
    <row r="1110" spans="13:16" x14ac:dyDescent="0.35">
      <c r="M1110" s="3"/>
      <c r="O1110" s="4"/>
      <c r="P1110" s="4"/>
    </row>
    <row r="1111" spans="13:16" x14ac:dyDescent="0.35">
      <c r="M1111" s="3"/>
      <c r="O1111" s="4"/>
      <c r="P1111" s="4"/>
    </row>
    <row r="1112" spans="13:16" x14ac:dyDescent="0.35">
      <c r="M1112" s="3"/>
      <c r="O1112" s="4"/>
      <c r="P1112" s="4"/>
    </row>
    <row r="1113" spans="13:16" x14ac:dyDescent="0.35">
      <c r="M1113" s="3"/>
      <c r="O1113" s="4"/>
      <c r="P1113" s="4"/>
    </row>
    <row r="1114" spans="13:16" x14ac:dyDescent="0.35">
      <c r="M1114" s="3"/>
      <c r="O1114" s="4"/>
      <c r="P1114" s="4"/>
    </row>
    <row r="1115" spans="13:16" x14ac:dyDescent="0.35">
      <c r="M1115" s="3"/>
      <c r="O1115" s="4"/>
      <c r="P1115" s="4"/>
    </row>
    <row r="1116" spans="13:16" x14ac:dyDescent="0.35">
      <c r="M1116" s="3"/>
      <c r="O1116" s="4"/>
      <c r="P1116" s="4"/>
    </row>
    <row r="1117" spans="13:16" x14ac:dyDescent="0.35">
      <c r="M1117" s="3"/>
      <c r="O1117" s="4"/>
      <c r="P1117" s="4"/>
    </row>
    <row r="1118" spans="13:16" x14ac:dyDescent="0.35">
      <c r="M1118" s="3"/>
      <c r="O1118" s="4"/>
      <c r="P1118" s="4"/>
    </row>
    <row r="1119" spans="13:16" x14ac:dyDescent="0.35">
      <c r="M1119" s="3"/>
      <c r="O1119" s="4"/>
      <c r="P1119" s="4"/>
    </row>
    <row r="1120" spans="13:16" x14ac:dyDescent="0.35">
      <c r="M1120" s="3"/>
      <c r="O1120" s="4"/>
      <c r="P1120" s="4"/>
    </row>
    <row r="1121" spans="13:16" x14ac:dyDescent="0.35">
      <c r="M1121" s="3"/>
      <c r="O1121" s="4"/>
      <c r="P1121" s="4"/>
    </row>
    <row r="1122" spans="13:16" x14ac:dyDescent="0.35">
      <c r="M1122" s="3"/>
      <c r="O1122" s="4"/>
      <c r="P1122" s="4"/>
    </row>
    <row r="1123" spans="13:16" x14ac:dyDescent="0.35">
      <c r="M1123" s="3"/>
      <c r="O1123" s="4"/>
      <c r="P1123" s="4"/>
    </row>
    <row r="1124" spans="13:16" x14ac:dyDescent="0.35">
      <c r="M1124" s="3"/>
      <c r="O1124" s="4"/>
      <c r="P1124" s="4"/>
    </row>
    <row r="1125" spans="13:16" x14ac:dyDescent="0.35">
      <c r="M1125" s="3"/>
      <c r="O1125" s="4"/>
      <c r="P1125" s="4"/>
    </row>
    <row r="1126" spans="13:16" x14ac:dyDescent="0.35">
      <c r="M1126" s="3"/>
      <c r="O1126" s="4"/>
      <c r="P1126" s="4"/>
    </row>
    <row r="1127" spans="13:16" x14ac:dyDescent="0.35">
      <c r="M1127" s="3"/>
      <c r="O1127" s="4"/>
      <c r="P1127" s="4"/>
    </row>
    <row r="1128" spans="13:16" x14ac:dyDescent="0.35">
      <c r="M1128" s="3"/>
      <c r="O1128" s="4"/>
      <c r="P1128" s="4"/>
    </row>
    <row r="1129" spans="13:16" x14ac:dyDescent="0.35">
      <c r="M1129" s="3"/>
      <c r="O1129" s="4"/>
      <c r="P1129" s="4"/>
    </row>
    <row r="1130" spans="13:16" x14ac:dyDescent="0.35">
      <c r="M1130" s="3"/>
      <c r="O1130" s="4"/>
      <c r="P1130" s="4"/>
    </row>
    <row r="1131" spans="13:16" x14ac:dyDescent="0.35">
      <c r="M1131" s="3"/>
      <c r="O1131" s="4"/>
      <c r="P1131" s="4"/>
    </row>
    <row r="1132" spans="13:16" x14ac:dyDescent="0.35">
      <c r="M1132" s="3"/>
      <c r="O1132" s="4"/>
      <c r="P1132" s="4"/>
    </row>
    <row r="1133" spans="13:16" x14ac:dyDescent="0.35">
      <c r="M1133" s="3"/>
      <c r="O1133" s="4"/>
      <c r="P1133" s="4"/>
    </row>
    <row r="1134" spans="13:16" x14ac:dyDescent="0.35">
      <c r="M1134" s="3"/>
      <c r="O1134" s="4"/>
      <c r="P1134" s="4"/>
    </row>
    <row r="1135" spans="13:16" x14ac:dyDescent="0.35">
      <c r="M1135" s="3"/>
      <c r="O1135" s="4"/>
      <c r="P1135" s="4"/>
    </row>
    <row r="1136" spans="13:16" x14ac:dyDescent="0.35">
      <c r="M1136" s="3"/>
      <c r="O1136" s="4"/>
      <c r="P1136" s="4"/>
    </row>
    <row r="1137" spans="13:16" x14ac:dyDescent="0.35">
      <c r="M1137" s="3"/>
      <c r="O1137" s="4"/>
      <c r="P1137" s="4"/>
    </row>
    <row r="1138" spans="13:16" x14ac:dyDescent="0.35">
      <c r="M1138" s="3"/>
      <c r="O1138" s="4"/>
      <c r="P1138" s="4"/>
    </row>
    <row r="1139" spans="13:16" x14ac:dyDescent="0.35">
      <c r="M1139" s="3"/>
      <c r="O1139" s="4"/>
      <c r="P1139" s="4"/>
    </row>
    <row r="1140" spans="13:16" x14ac:dyDescent="0.35">
      <c r="M1140" s="3"/>
      <c r="O1140" s="4"/>
      <c r="P1140" s="4"/>
    </row>
    <row r="1141" spans="13:16" x14ac:dyDescent="0.35">
      <c r="M1141" s="3"/>
      <c r="O1141" s="4"/>
      <c r="P1141" s="4"/>
    </row>
    <row r="1142" spans="13:16" x14ac:dyDescent="0.35">
      <c r="M1142" s="3"/>
      <c r="O1142" s="4"/>
      <c r="P1142" s="4"/>
    </row>
    <row r="1143" spans="13:16" x14ac:dyDescent="0.35">
      <c r="M1143" s="3"/>
      <c r="O1143" s="4"/>
      <c r="P1143" s="4"/>
    </row>
    <row r="1144" spans="13:16" x14ac:dyDescent="0.35">
      <c r="M1144" s="3"/>
      <c r="O1144" s="4"/>
      <c r="P1144" s="4"/>
    </row>
    <row r="1145" spans="13:16" x14ac:dyDescent="0.35">
      <c r="M1145" s="3"/>
      <c r="O1145" s="4"/>
      <c r="P1145" s="4"/>
    </row>
    <row r="1146" spans="13:16" x14ac:dyDescent="0.35">
      <c r="M1146" s="3"/>
      <c r="O1146" s="4"/>
      <c r="P1146" s="4"/>
    </row>
    <row r="1147" spans="13:16" x14ac:dyDescent="0.35">
      <c r="M1147" s="3"/>
      <c r="O1147" s="4"/>
      <c r="P1147" s="4"/>
    </row>
    <row r="1148" spans="13:16" x14ac:dyDescent="0.35">
      <c r="M1148" s="3"/>
      <c r="O1148" s="4"/>
      <c r="P1148" s="4"/>
    </row>
    <row r="1149" spans="13:16" x14ac:dyDescent="0.35">
      <c r="M1149" s="3"/>
      <c r="O1149" s="4"/>
      <c r="P1149" s="4"/>
    </row>
    <row r="1150" spans="13:16" x14ac:dyDescent="0.35">
      <c r="M1150" s="3"/>
      <c r="O1150" s="4"/>
      <c r="P1150" s="4"/>
    </row>
    <row r="1151" spans="13:16" x14ac:dyDescent="0.35">
      <c r="M1151" s="3"/>
      <c r="O1151" s="4"/>
      <c r="P1151" s="4"/>
    </row>
    <row r="1152" spans="13:16" x14ac:dyDescent="0.35">
      <c r="M1152" s="3"/>
      <c r="O1152" s="4"/>
      <c r="P1152" s="4"/>
    </row>
    <row r="1153" spans="13:16" x14ac:dyDescent="0.35">
      <c r="M1153" s="3"/>
      <c r="O1153" s="4"/>
      <c r="P1153" s="4"/>
    </row>
    <row r="1154" spans="13:16" x14ac:dyDescent="0.35">
      <c r="M1154" s="3"/>
      <c r="O1154" s="4"/>
      <c r="P1154" s="4"/>
    </row>
    <row r="1155" spans="13:16" x14ac:dyDescent="0.35">
      <c r="M1155" s="3"/>
      <c r="O1155" s="4"/>
      <c r="P1155" s="4"/>
    </row>
    <row r="1156" spans="13:16" x14ac:dyDescent="0.35">
      <c r="M1156" s="3"/>
      <c r="O1156" s="4"/>
      <c r="P1156" s="4"/>
    </row>
    <row r="1157" spans="13:16" x14ac:dyDescent="0.35">
      <c r="M1157" s="3"/>
      <c r="O1157" s="4"/>
      <c r="P1157" s="4"/>
    </row>
    <row r="1158" spans="13:16" x14ac:dyDescent="0.35">
      <c r="M1158" s="3"/>
      <c r="O1158" s="4"/>
      <c r="P1158" s="4"/>
    </row>
    <row r="1159" spans="13:16" x14ac:dyDescent="0.35">
      <c r="M1159" s="3"/>
      <c r="O1159" s="4"/>
      <c r="P1159" s="4"/>
    </row>
    <row r="1160" spans="13:16" x14ac:dyDescent="0.35">
      <c r="M1160" s="3"/>
      <c r="O1160" s="4"/>
      <c r="P1160" s="4"/>
    </row>
    <row r="1161" spans="13:16" x14ac:dyDescent="0.35">
      <c r="M1161" s="3"/>
      <c r="O1161" s="4"/>
      <c r="P1161" s="4"/>
    </row>
    <row r="1162" spans="13:16" x14ac:dyDescent="0.35">
      <c r="M1162" s="3"/>
      <c r="O1162" s="4"/>
      <c r="P1162" s="4"/>
    </row>
    <row r="1163" spans="13:16" x14ac:dyDescent="0.35">
      <c r="M1163" s="3"/>
      <c r="O1163" s="4"/>
      <c r="P1163" s="4"/>
    </row>
    <row r="1164" spans="13:16" x14ac:dyDescent="0.35">
      <c r="M1164" s="3"/>
      <c r="O1164" s="4"/>
      <c r="P1164" s="4"/>
    </row>
    <row r="1165" spans="13:16" x14ac:dyDescent="0.35">
      <c r="M1165" s="3"/>
      <c r="O1165" s="4"/>
      <c r="P1165" s="4"/>
    </row>
    <row r="1166" spans="13:16" x14ac:dyDescent="0.35">
      <c r="M1166" s="3"/>
      <c r="O1166" s="4"/>
      <c r="P1166" s="4"/>
    </row>
    <row r="1167" spans="13:16" x14ac:dyDescent="0.35">
      <c r="M1167" s="3"/>
      <c r="O1167" s="4"/>
      <c r="P1167" s="4"/>
    </row>
    <row r="1168" spans="13:16" x14ac:dyDescent="0.35">
      <c r="M1168" s="3"/>
      <c r="O1168" s="4"/>
      <c r="P1168" s="4"/>
    </row>
    <row r="1169" spans="13:16" x14ac:dyDescent="0.35">
      <c r="M1169" s="3"/>
      <c r="O1169" s="4"/>
      <c r="P1169" s="4"/>
    </row>
    <row r="1170" spans="13:16" x14ac:dyDescent="0.35">
      <c r="M1170" s="3"/>
      <c r="O1170" s="4"/>
      <c r="P1170" s="4"/>
    </row>
    <row r="1171" spans="13:16" x14ac:dyDescent="0.35">
      <c r="M1171" s="3"/>
      <c r="O1171" s="4"/>
      <c r="P1171" s="4"/>
    </row>
    <row r="1172" spans="13:16" x14ac:dyDescent="0.35">
      <c r="M1172" s="3"/>
      <c r="O1172" s="4"/>
      <c r="P1172" s="4"/>
    </row>
    <row r="1173" spans="13:16" x14ac:dyDescent="0.35">
      <c r="M1173" s="3"/>
      <c r="O1173" s="4"/>
      <c r="P1173" s="4"/>
    </row>
    <row r="1174" spans="13:16" x14ac:dyDescent="0.35">
      <c r="M1174" s="3"/>
      <c r="O1174" s="4"/>
      <c r="P1174" s="4"/>
    </row>
    <row r="1175" spans="13:16" x14ac:dyDescent="0.35">
      <c r="M1175" s="3"/>
      <c r="O1175" s="4"/>
      <c r="P1175" s="4"/>
    </row>
    <row r="1176" spans="13:16" x14ac:dyDescent="0.35">
      <c r="M1176" s="3"/>
      <c r="O1176" s="4"/>
      <c r="P1176" s="4"/>
    </row>
    <row r="1177" spans="13:16" x14ac:dyDescent="0.35">
      <c r="M1177" s="3"/>
      <c r="O1177" s="4"/>
      <c r="P1177" s="4"/>
    </row>
    <row r="1178" spans="13:16" x14ac:dyDescent="0.35">
      <c r="M1178" s="3"/>
      <c r="O1178" s="4"/>
      <c r="P1178" s="4"/>
    </row>
    <row r="1179" spans="13:16" x14ac:dyDescent="0.35">
      <c r="M1179" s="3"/>
      <c r="O1179" s="4"/>
      <c r="P1179" s="4"/>
    </row>
    <row r="1180" spans="13:16" x14ac:dyDescent="0.35">
      <c r="M1180" s="3"/>
      <c r="O1180" s="4"/>
      <c r="P1180" s="4"/>
    </row>
    <row r="1181" spans="13:16" x14ac:dyDescent="0.35">
      <c r="M1181" s="3"/>
      <c r="O1181" s="4"/>
      <c r="P1181" s="4"/>
    </row>
    <row r="1182" spans="13:16" x14ac:dyDescent="0.35">
      <c r="M1182" s="3"/>
      <c r="O1182" s="4"/>
      <c r="P1182" s="4"/>
    </row>
    <row r="1183" spans="13:16" x14ac:dyDescent="0.35">
      <c r="M1183" s="3"/>
      <c r="O1183" s="4"/>
      <c r="P1183" s="4"/>
    </row>
    <row r="1184" spans="13:16" x14ac:dyDescent="0.35">
      <c r="M1184" s="3"/>
      <c r="O1184" s="4"/>
      <c r="P1184" s="4"/>
    </row>
    <row r="1185" spans="13:16" x14ac:dyDescent="0.35">
      <c r="M1185" s="3"/>
      <c r="O1185" s="4"/>
      <c r="P1185" s="4"/>
    </row>
    <row r="1186" spans="13:16" x14ac:dyDescent="0.35">
      <c r="M1186" s="3"/>
      <c r="O1186" s="4"/>
      <c r="P1186" s="4"/>
    </row>
    <row r="1187" spans="13:16" x14ac:dyDescent="0.35">
      <c r="M1187" s="3"/>
      <c r="O1187" s="4"/>
      <c r="P1187" s="4"/>
    </row>
    <row r="1188" spans="13:16" x14ac:dyDescent="0.35">
      <c r="M1188" s="3"/>
      <c r="O1188" s="4"/>
      <c r="P1188" s="4"/>
    </row>
    <row r="1189" spans="13:16" x14ac:dyDescent="0.35">
      <c r="M1189" s="3"/>
      <c r="O1189" s="4"/>
      <c r="P1189" s="4"/>
    </row>
    <row r="1190" spans="13:16" x14ac:dyDescent="0.35">
      <c r="M1190" s="3"/>
      <c r="O1190" s="4"/>
      <c r="P1190" s="4"/>
    </row>
    <row r="1191" spans="13:16" x14ac:dyDescent="0.35">
      <c r="M1191" s="3"/>
      <c r="O1191" s="4"/>
      <c r="P1191" s="4"/>
    </row>
    <row r="1192" spans="13:16" x14ac:dyDescent="0.35">
      <c r="M1192" s="3"/>
      <c r="O1192" s="4"/>
      <c r="P1192" s="4"/>
    </row>
    <row r="1193" spans="13:16" x14ac:dyDescent="0.35">
      <c r="M1193" s="3"/>
      <c r="O1193" s="4"/>
      <c r="P1193" s="4"/>
    </row>
    <row r="1194" spans="13:16" x14ac:dyDescent="0.35">
      <c r="M1194" s="3"/>
      <c r="O1194" s="4"/>
      <c r="P1194" s="4"/>
    </row>
    <row r="1195" spans="13:16" x14ac:dyDescent="0.35">
      <c r="M1195" s="3"/>
      <c r="O1195" s="4"/>
      <c r="P1195" s="4"/>
    </row>
    <row r="1196" spans="13:16" x14ac:dyDescent="0.35">
      <c r="M1196" s="3"/>
      <c r="O1196" s="4"/>
      <c r="P1196" s="4"/>
    </row>
    <row r="1197" spans="13:16" x14ac:dyDescent="0.35">
      <c r="M1197" s="3"/>
      <c r="O1197" s="4"/>
      <c r="P1197" s="4"/>
    </row>
    <row r="1198" spans="13:16" x14ac:dyDescent="0.35">
      <c r="M1198" s="3"/>
      <c r="O1198" s="4"/>
      <c r="P1198" s="4"/>
    </row>
    <row r="1199" spans="13:16" x14ac:dyDescent="0.35">
      <c r="M1199" s="3"/>
      <c r="O1199" s="4"/>
      <c r="P1199" s="4"/>
    </row>
    <row r="1200" spans="13:16" x14ac:dyDescent="0.35">
      <c r="M1200" s="3"/>
      <c r="O1200" s="4"/>
      <c r="P1200" s="4"/>
    </row>
    <row r="1201" spans="13:16" x14ac:dyDescent="0.35">
      <c r="M1201" s="3"/>
      <c r="O1201" s="4"/>
      <c r="P1201" s="4"/>
    </row>
    <row r="1202" spans="13:16" x14ac:dyDescent="0.35">
      <c r="M1202" s="3"/>
      <c r="O1202" s="4"/>
      <c r="P1202" s="4"/>
    </row>
    <row r="1203" spans="13:16" x14ac:dyDescent="0.35">
      <c r="M1203" s="3"/>
      <c r="O1203" s="4"/>
      <c r="P1203" s="4"/>
    </row>
    <row r="1204" spans="13:16" x14ac:dyDescent="0.35">
      <c r="M1204" s="3"/>
      <c r="O1204" s="4"/>
      <c r="P1204" s="4"/>
    </row>
    <row r="1205" spans="13:16" x14ac:dyDescent="0.35">
      <c r="M1205" s="3"/>
      <c r="O1205" s="4"/>
      <c r="P1205" s="4"/>
    </row>
    <row r="1206" spans="13:16" x14ac:dyDescent="0.35">
      <c r="M1206" s="3"/>
      <c r="O1206" s="4"/>
      <c r="P1206" s="4"/>
    </row>
    <row r="1207" spans="13:16" x14ac:dyDescent="0.35">
      <c r="M1207" s="3"/>
      <c r="O1207" s="4"/>
      <c r="P1207" s="4"/>
    </row>
    <row r="1208" spans="13:16" x14ac:dyDescent="0.35">
      <c r="M1208" s="3"/>
      <c r="O1208" s="4"/>
      <c r="P1208" s="4"/>
    </row>
    <row r="1209" spans="13:16" x14ac:dyDescent="0.35">
      <c r="M1209" s="3"/>
      <c r="O1209" s="4"/>
      <c r="P1209" s="4"/>
    </row>
    <row r="1210" spans="13:16" x14ac:dyDescent="0.35">
      <c r="M1210" s="3"/>
      <c r="O1210" s="4"/>
      <c r="P1210" s="4"/>
    </row>
    <row r="1211" spans="13:16" x14ac:dyDescent="0.35">
      <c r="M1211" s="3"/>
      <c r="O1211" s="4"/>
      <c r="P1211" s="4"/>
    </row>
    <row r="1212" spans="13:16" x14ac:dyDescent="0.35">
      <c r="M1212" s="3"/>
      <c r="O1212" s="4"/>
      <c r="P1212" s="4"/>
    </row>
    <row r="1213" spans="13:16" x14ac:dyDescent="0.35">
      <c r="M1213" s="3"/>
      <c r="O1213" s="4"/>
      <c r="P1213" s="4"/>
    </row>
    <row r="1214" spans="13:16" x14ac:dyDescent="0.35">
      <c r="M1214" s="3"/>
      <c r="O1214" s="4"/>
      <c r="P1214" s="4"/>
    </row>
    <row r="1215" spans="13:16" x14ac:dyDescent="0.35">
      <c r="M1215" s="3"/>
      <c r="O1215" s="4"/>
      <c r="P1215" s="4"/>
    </row>
    <row r="1216" spans="13:16" x14ac:dyDescent="0.35">
      <c r="M1216" s="3"/>
      <c r="O1216" s="4"/>
      <c r="P1216" s="4"/>
    </row>
    <row r="1217" spans="13:16" x14ac:dyDescent="0.35">
      <c r="M1217" s="3"/>
      <c r="O1217" s="4"/>
      <c r="P1217" s="4"/>
    </row>
    <row r="1218" spans="13:16" x14ac:dyDescent="0.35">
      <c r="M1218" s="3"/>
      <c r="O1218" s="4"/>
      <c r="P1218" s="4"/>
    </row>
    <row r="1219" spans="13:16" x14ac:dyDescent="0.35">
      <c r="M1219" s="3"/>
      <c r="O1219" s="4"/>
      <c r="P1219" s="4"/>
    </row>
    <row r="1220" spans="13:16" x14ac:dyDescent="0.35">
      <c r="M1220" s="3"/>
      <c r="O1220" s="4"/>
      <c r="P1220" s="4"/>
    </row>
    <row r="1221" spans="13:16" x14ac:dyDescent="0.35">
      <c r="M1221" s="3"/>
      <c r="O1221" s="4"/>
      <c r="P1221" s="4"/>
    </row>
    <row r="1222" spans="13:16" x14ac:dyDescent="0.35">
      <c r="M1222" s="3"/>
      <c r="O1222" s="4"/>
      <c r="P1222" s="4"/>
    </row>
    <row r="1223" spans="13:16" x14ac:dyDescent="0.35">
      <c r="M1223" s="3"/>
      <c r="O1223" s="4"/>
      <c r="P1223" s="4"/>
    </row>
    <row r="1224" spans="13:16" x14ac:dyDescent="0.35">
      <c r="M1224" s="3"/>
      <c r="O1224" s="4"/>
      <c r="P1224" s="4"/>
    </row>
    <row r="1225" spans="13:16" x14ac:dyDescent="0.35">
      <c r="M1225" s="3"/>
      <c r="O1225" s="4"/>
      <c r="P1225" s="4"/>
    </row>
    <row r="1226" spans="13:16" x14ac:dyDescent="0.35">
      <c r="M1226" s="3"/>
      <c r="O1226" s="4"/>
      <c r="P1226" s="4"/>
    </row>
    <row r="1227" spans="13:16" x14ac:dyDescent="0.35">
      <c r="M1227" s="3"/>
      <c r="O1227" s="4"/>
      <c r="P1227" s="4"/>
    </row>
    <row r="1228" spans="13:16" x14ac:dyDescent="0.35">
      <c r="M1228" s="3"/>
      <c r="O1228" s="4"/>
      <c r="P1228" s="4"/>
    </row>
    <row r="1229" spans="13:16" x14ac:dyDescent="0.35">
      <c r="M1229" s="3"/>
      <c r="O1229" s="4"/>
      <c r="P1229" s="4"/>
    </row>
    <row r="1230" spans="13:16" x14ac:dyDescent="0.35">
      <c r="M1230" s="3"/>
      <c r="O1230" s="4"/>
      <c r="P1230" s="4"/>
    </row>
    <row r="1231" spans="13:16" x14ac:dyDescent="0.35">
      <c r="M1231" s="3"/>
      <c r="O1231" s="4"/>
      <c r="P1231" s="4"/>
    </row>
    <row r="1232" spans="13:16" x14ac:dyDescent="0.35">
      <c r="M1232" s="3"/>
      <c r="O1232" s="4"/>
      <c r="P1232" s="4"/>
    </row>
    <row r="1233" spans="13:16" x14ac:dyDescent="0.35">
      <c r="M1233" s="3"/>
      <c r="O1233" s="4"/>
      <c r="P1233" s="4"/>
    </row>
    <row r="1234" spans="13:16" x14ac:dyDescent="0.35">
      <c r="M1234" s="3"/>
      <c r="O1234" s="4"/>
      <c r="P1234" s="4"/>
    </row>
    <row r="1235" spans="13:16" x14ac:dyDescent="0.35">
      <c r="M1235" s="3"/>
      <c r="O1235" s="4"/>
      <c r="P1235" s="4"/>
    </row>
    <row r="1236" spans="13:16" x14ac:dyDescent="0.35">
      <c r="M1236" s="3"/>
      <c r="O1236" s="4"/>
      <c r="P1236" s="4"/>
    </row>
    <row r="1237" spans="13:16" x14ac:dyDescent="0.35">
      <c r="M1237" s="3"/>
      <c r="O1237" s="4"/>
      <c r="P1237" s="4"/>
    </row>
    <row r="1238" spans="13:16" x14ac:dyDescent="0.35">
      <c r="M1238" s="3"/>
      <c r="O1238" s="4"/>
      <c r="P1238" s="4"/>
    </row>
    <row r="1239" spans="13:16" x14ac:dyDescent="0.35">
      <c r="M1239" s="3"/>
      <c r="O1239" s="4"/>
      <c r="P1239" s="4"/>
    </row>
    <row r="1240" spans="13:16" x14ac:dyDescent="0.35">
      <c r="M1240" s="3"/>
      <c r="O1240" s="4"/>
      <c r="P1240" s="4"/>
    </row>
    <row r="1241" spans="13:16" x14ac:dyDescent="0.35">
      <c r="M1241" s="3"/>
      <c r="O1241" s="4"/>
      <c r="P1241" s="4"/>
    </row>
    <row r="1242" spans="13:16" x14ac:dyDescent="0.35">
      <c r="M1242" s="3"/>
      <c r="O1242" s="4"/>
      <c r="P1242" s="4"/>
    </row>
    <row r="1243" spans="13:16" x14ac:dyDescent="0.35">
      <c r="M1243" s="3"/>
      <c r="O1243" s="4"/>
      <c r="P1243" s="4"/>
    </row>
    <row r="1244" spans="13:16" x14ac:dyDescent="0.35">
      <c r="M1244" s="3"/>
      <c r="O1244" s="4"/>
      <c r="P1244" s="4"/>
    </row>
    <row r="1245" spans="13:16" x14ac:dyDescent="0.35">
      <c r="M1245" s="3"/>
      <c r="O1245" s="4"/>
      <c r="P1245" s="4"/>
    </row>
    <row r="1246" spans="13:16" x14ac:dyDescent="0.35">
      <c r="M1246" s="3"/>
      <c r="O1246" s="4"/>
      <c r="P1246" s="4"/>
    </row>
    <row r="1247" spans="13:16" x14ac:dyDescent="0.35">
      <c r="M1247" s="3"/>
      <c r="O1247" s="4"/>
      <c r="P1247" s="4"/>
    </row>
    <row r="1248" spans="13:16" x14ac:dyDescent="0.35">
      <c r="M1248" s="3"/>
      <c r="O1248" s="4"/>
      <c r="P1248" s="4"/>
    </row>
    <row r="1249" spans="13:16" x14ac:dyDescent="0.35">
      <c r="M1249" s="3"/>
      <c r="O1249" s="4"/>
      <c r="P1249" s="4"/>
    </row>
    <row r="1250" spans="13:16" x14ac:dyDescent="0.35">
      <c r="M1250" s="3"/>
      <c r="O1250" s="4"/>
      <c r="P1250" s="4"/>
    </row>
    <row r="1251" spans="13:16" x14ac:dyDescent="0.35">
      <c r="M1251" s="3"/>
      <c r="O1251" s="4"/>
      <c r="P1251" s="4"/>
    </row>
    <row r="1252" spans="13:16" x14ac:dyDescent="0.35">
      <c r="M1252" s="3"/>
      <c r="O1252" s="4"/>
      <c r="P1252" s="4"/>
    </row>
    <row r="1253" spans="13:16" x14ac:dyDescent="0.35">
      <c r="M1253" s="3"/>
      <c r="O1253" s="4"/>
      <c r="P1253" s="4"/>
    </row>
    <row r="1254" spans="13:16" x14ac:dyDescent="0.35">
      <c r="M1254" s="3"/>
      <c r="O1254" s="4"/>
      <c r="P1254" s="4"/>
    </row>
    <row r="1255" spans="13:16" x14ac:dyDescent="0.35">
      <c r="M1255" s="3"/>
      <c r="O1255" s="4"/>
      <c r="P1255" s="4"/>
    </row>
    <row r="1256" spans="13:16" x14ac:dyDescent="0.35">
      <c r="M1256" s="3"/>
      <c r="O1256" s="4"/>
      <c r="P1256" s="4"/>
    </row>
    <row r="1257" spans="13:16" x14ac:dyDescent="0.35">
      <c r="M1257" s="3"/>
      <c r="O1257" s="4"/>
      <c r="P1257" s="4"/>
    </row>
    <row r="1258" spans="13:16" x14ac:dyDescent="0.35">
      <c r="M1258" s="3"/>
      <c r="O1258" s="4"/>
      <c r="P1258" s="4"/>
    </row>
    <row r="1259" spans="13:16" x14ac:dyDescent="0.35">
      <c r="M1259" s="3"/>
      <c r="O1259" s="4"/>
      <c r="P1259" s="4"/>
    </row>
    <row r="1260" spans="13:16" x14ac:dyDescent="0.35">
      <c r="M1260" s="3"/>
      <c r="O1260" s="4"/>
      <c r="P1260" s="4"/>
    </row>
    <row r="1261" spans="13:16" x14ac:dyDescent="0.35">
      <c r="M1261" s="3"/>
      <c r="O1261" s="4"/>
      <c r="P1261" s="4"/>
    </row>
    <row r="1262" spans="13:16" x14ac:dyDescent="0.35">
      <c r="M1262" s="3"/>
      <c r="O1262" s="4"/>
      <c r="P1262" s="4"/>
    </row>
    <row r="1263" spans="13:16" x14ac:dyDescent="0.35">
      <c r="M1263" s="3"/>
      <c r="O1263" s="4"/>
      <c r="P1263" s="4"/>
    </row>
    <row r="1264" spans="13:16" x14ac:dyDescent="0.35">
      <c r="M1264" s="3"/>
      <c r="O1264" s="4"/>
      <c r="P1264" s="4"/>
    </row>
    <row r="1265" spans="13:16" x14ac:dyDescent="0.35">
      <c r="M1265" s="3"/>
      <c r="O1265" s="4"/>
      <c r="P1265" s="4"/>
    </row>
    <row r="1266" spans="13:16" x14ac:dyDescent="0.35">
      <c r="M1266" s="3"/>
      <c r="O1266" s="4"/>
      <c r="P1266" s="4"/>
    </row>
    <row r="1267" spans="13:16" x14ac:dyDescent="0.35">
      <c r="M1267" s="3"/>
      <c r="O1267" s="4"/>
      <c r="P1267" s="4"/>
    </row>
    <row r="1268" spans="13:16" x14ac:dyDescent="0.35">
      <c r="M1268" s="3"/>
      <c r="O1268" s="4"/>
      <c r="P1268" s="4"/>
    </row>
    <row r="1269" spans="13:16" x14ac:dyDescent="0.35">
      <c r="M1269" s="3"/>
      <c r="O1269" s="4"/>
      <c r="P1269" s="4"/>
    </row>
    <row r="1270" spans="13:16" x14ac:dyDescent="0.35">
      <c r="M1270" s="3"/>
      <c r="O1270" s="4"/>
      <c r="P1270" s="4"/>
    </row>
    <row r="1271" spans="13:16" x14ac:dyDescent="0.35">
      <c r="M1271" s="3"/>
      <c r="O1271" s="4"/>
      <c r="P1271" s="4"/>
    </row>
    <row r="1272" spans="13:16" x14ac:dyDescent="0.35">
      <c r="M1272" s="3"/>
      <c r="O1272" s="4"/>
      <c r="P1272" s="4"/>
    </row>
    <row r="1273" spans="13:16" x14ac:dyDescent="0.35">
      <c r="M1273" s="3"/>
      <c r="O1273" s="4"/>
      <c r="P1273" s="4"/>
    </row>
    <row r="1274" spans="13:16" x14ac:dyDescent="0.35">
      <c r="M1274" s="3"/>
      <c r="O1274" s="4"/>
      <c r="P1274" s="4"/>
    </row>
    <row r="1275" spans="13:16" x14ac:dyDescent="0.35">
      <c r="M1275" s="3"/>
      <c r="O1275" s="4"/>
      <c r="P1275" s="4"/>
    </row>
    <row r="1276" spans="13:16" x14ac:dyDescent="0.35">
      <c r="M1276" s="3"/>
      <c r="O1276" s="4"/>
      <c r="P1276" s="4"/>
    </row>
    <row r="1277" spans="13:16" x14ac:dyDescent="0.35">
      <c r="M1277" s="3"/>
      <c r="O1277" s="4"/>
      <c r="P1277" s="4"/>
    </row>
    <row r="1278" spans="13:16" x14ac:dyDescent="0.35">
      <c r="M1278" s="3"/>
      <c r="O1278" s="4"/>
      <c r="P1278" s="4"/>
    </row>
    <row r="1279" spans="13:16" x14ac:dyDescent="0.35">
      <c r="M1279" s="3"/>
      <c r="O1279" s="4"/>
      <c r="P1279" s="4"/>
    </row>
    <row r="1280" spans="13:16" x14ac:dyDescent="0.35">
      <c r="M1280" s="3"/>
      <c r="O1280" s="4"/>
      <c r="P1280" s="4"/>
    </row>
    <row r="1281" spans="13:16" x14ac:dyDescent="0.35">
      <c r="M1281" s="3"/>
      <c r="O1281" s="4"/>
      <c r="P1281" s="4"/>
    </row>
    <row r="1282" spans="13:16" x14ac:dyDescent="0.35">
      <c r="M1282" s="3"/>
      <c r="O1282" s="4"/>
      <c r="P1282" s="4"/>
    </row>
    <row r="1283" spans="13:16" x14ac:dyDescent="0.35">
      <c r="M1283" s="3"/>
      <c r="O1283" s="4"/>
      <c r="P1283" s="4"/>
    </row>
    <row r="1284" spans="13:16" x14ac:dyDescent="0.35">
      <c r="M1284" s="3"/>
      <c r="O1284" s="4"/>
      <c r="P1284" s="4"/>
    </row>
    <row r="1285" spans="13:16" x14ac:dyDescent="0.35">
      <c r="M1285" s="3"/>
      <c r="O1285" s="4"/>
      <c r="P1285" s="4"/>
    </row>
    <row r="1286" spans="13:16" x14ac:dyDescent="0.35">
      <c r="M1286" s="3"/>
      <c r="O1286" s="4"/>
      <c r="P1286" s="4"/>
    </row>
    <row r="1287" spans="13:16" x14ac:dyDescent="0.35">
      <c r="M1287" s="3"/>
      <c r="O1287" s="4"/>
      <c r="P1287" s="4"/>
    </row>
    <row r="1288" spans="13:16" x14ac:dyDescent="0.35">
      <c r="M1288" s="3"/>
      <c r="O1288" s="4"/>
      <c r="P1288" s="4"/>
    </row>
    <row r="1289" spans="13:16" x14ac:dyDescent="0.35">
      <c r="M1289" s="3"/>
      <c r="O1289" s="4"/>
      <c r="P1289" s="4"/>
    </row>
    <row r="1290" spans="13:16" x14ac:dyDescent="0.35">
      <c r="M1290" s="3"/>
      <c r="O1290" s="4"/>
      <c r="P1290" s="4"/>
    </row>
    <row r="1291" spans="13:16" x14ac:dyDescent="0.35">
      <c r="M1291" s="3"/>
      <c r="O1291" s="4"/>
      <c r="P1291" s="4"/>
    </row>
    <row r="1292" spans="13:16" x14ac:dyDescent="0.35">
      <c r="M1292" s="3"/>
      <c r="O1292" s="4"/>
      <c r="P1292" s="4"/>
    </row>
    <row r="1293" spans="13:16" x14ac:dyDescent="0.35">
      <c r="M1293" s="3"/>
      <c r="O1293" s="4"/>
      <c r="P1293" s="4"/>
    </row>
    <row r="1294" spans="13:16" x14ac:dyDescent="0.35">
      <c r="M1294" s="3"/>
      <c r="O1294" s="4"/>
      <c r="P1294" s="4"/>
    </row>
    <row r="1295" spans="13:16" x14ac:dyDescent="0.35">
      <c r="M1295" s="3"/>
      <c r="O1295" s="4"/>
      <c r="P1295" s="4"/>
    </row>
    <row r="1296" spans="13:16" x14ac:dyDescent="0.35">
      <c r="M1296" s="3"/>
      <c r="O1296" s="4"/>
      <c r="P1296" s="4"/>
    </row>
    <row r="1297" spans="13:16" x14ac:dyDescent="0.35">
      <c r="M1297" s="3"/>
      <c r="O1297" s="4"/>
      <c r="P1297" s="4"/>
    </row>
    <row r="1298" spans="13:16" x14ac:dyDescent="0.35">
      <c r="M1298" s="3"/>
      <c r="O1298" s="4"/>
      <c r="P1298" s="4"/>
    </row>
    <row r="1299" spans="13:16" x14ac:dyDescent="0.35">
      <c r="M1299" s="3"/>
      <c r="O1299" s="4"/>
      <c r="P1299" s="4"/>
    </row>
    <row r="1300" spans="13:16" x14ac:dyDescent="0.35">
      <c r="M1300" s="3"/>
      <c r="O1300" s="4"/>
      <c r="P1300" s="4"/>
    </row>
    <row r="1301" spans="13:16" x14ac:dyDescent="0.35">
      <c r="M1301" s="3"/>
      <c r="O1301" s="4"/>
      <c r="P1301" s="4"/>
    </row>
    <row r="1302" spans="13:16" x14ac:dyDescent="0.35">
      <c r="M1302" s="3"/>
      <c r="O1302" s="4"/>
      <c r="P1302" s="4"/>
    </row>
    <row r="1303" spans="13:16" x14ac:dyDescent="0.35">
      <c r="M1303" s="3"/>
      <c r="O1303" s="4"/>
      <c r="P1303" s="4"/>
    </row>
    <row r="1304" spans="13:16" x14ac:dyDescent="0.35">
      <c r="M1304" s="3"/>
      <c r="O1304" s="4"/>
      <c r="P1304" s="4"/>
    </row>
    <row r="1305" spans="13:16" x14ac:dyDescent="0.35">
      <c r="M1305" s="3"/>
      <c r="O1305" s="4"/>
      <c r="P1305" s="4"/>
    </row>
    <row r="1306" spans="13:16" x14ac:dyDescent="0.35">
      <c r="M1306" s="3"/>
      <c r="O1306" s="4"/>
      <c r="P1306" s="4"/>
    </row>
    <row r="1307" spans="13:16" x14ac:dyDescent="0.35">
      <c r="M1307" s="3"/>
      <c r="O1307" s="4"/>
      <c r="P1307" s="4"/>
    </row>
    <row r="1308" spans="13:16" x14ac:dyDescent="0.35">
      <c r="M1308" s="3"/>
      <c r="O1308" s="4"/>
      <c r="P1308" s="4"/>
    </row>
    <row r="1309" spans="13:16" x14ac:dyDescent="0.35">
      <c r="M1309" s="3"/>
      <c r="O1309" s="4"/>
      <c r="P1309" s="4"/>
    </row>
    <row r="1310" spans="13:16" x14ac:dyDescent="0.35">
      <c r="M1310" s="3"/>
      <c r="O1310" s="4"/>
      <c r="P1310" s="4"/>
    </row>
    <row r="1311" spans="13:16" x14ac:dyDescent="0.35">
      <c r="M1311" s="3"/>
      <c r="O1311" s="4"/>
      <c r="P1311" s="4"/>
    </row>
    <row r="1312" spans="13:16" x14ac:dyDescent="0.35">
      <c r="M1312" s="3"/>
      <c r="O1312" s="4"/>
      <c r="P1312" s="4"/>
    </row>
    <row r="1313" spans="13:16" x14ac:dyDescent="0.35">
      <c r="M1313" s="3"/>
      <c r="O1313" s="4"/>
      <c r="P1313" s="4"/>
    </row>
    <row r="1314" spans="13:16" x14ac:dyDescent="0.35">
      <c r="M1314" s="3"/>
      <c r="O1314" s="4"/>
      <c r="P1314" s="4"/>
    </row>
    <row r="1315" spans="13:16" x14ac:dyDescent="0.35">
      <c r="M1315" s="3"/>
      <c r="O1315" s="4"/>
      <c r="P1315" s="4"/>
    </row>
    <row r="1316" spans="13:16" x14ac:dyDescent="0.35">
      <c r="M1316" s="3"/>
      <c r="O1316" s="4"/>
      <c r="P1316" s="4"/>
    </row>
    <row r="1317" spans="13:16" x14ac:dyDescent="0.35">
      <c r="M1317" s="3"/>
      <c r="O1317" s="4"/>
      <c r="P1317" s="4"/>
    </row>
    <row r="1318" spans="13:16" x14ac:dyDescent="0.35">
      <c r="M1318" s="3"/>
      <c r="O1318" s="4"/>
      <c r="P1318" s="4"/>
    </row>
    <row r="1319" spans="13:16" x14ac:dyDescent="0.35">
      <c r="M1319" s="3"/>
      <c r="O1319" s="4"/>
      <c r="P1319" s="4"/>
    </row>
    <row r="1320" spans="13:16" x14ac:dyDescent="0.35">
      <c r="M1320" s="3"/>
      <c r="O1320" s="4"/>
      <c r="P1320" s="4"/>
    </row>
    <row r="1321" spans="13:16" x14ac:dyDescent="0.35">
      <c r="M1321" s="3"/>
      <c r="O1321" s="4"/>
      <c r="P1321" s="4"/>
    </row>
    <row r="1322" spans="13:16" x14ac:dyDescent="0.35">
      <c r="M1322" s="3"/>
      <c r="O1322" s="4"/>
      <c r="P1322" s="4"/>
    </row>
    <row r="1323" spans="13:16" x14ac:dyDescent="0.35">
      <c r="M1323" s="3"/>
      <c r="O1323" s="4"/>
      <c r="P1323" s="4"/>
    </row>
    <row r="1324" spans="13:16" x14ac:dyDescent="0.35">
      <c r="M1324" s="3"/>
      <c r="O1324" s="4"/>
      <c r="P1324" s="4"/>
    </row>
    <row r="1325" spans="13:16" x14ac:dyDescent="0.35">
      <c r="M1325" s="3"/>
      <c r="O1325" s="4"/>
      <c r="P1325" s="4"/>
    </row>
    <row r="1326" spans="13:16" x14ac:dyDescent="0.35">
      <c r="M1326" s="3"/>
      <c r="O1326" s="4"/>
      <c r="P1326" s="4"/>
    </row>
    <row r="1327" spans="13:16" x14ac:dyDescent="0.35">
      <c r="M1327" s="3"/>
      <c r="O1327" s="4"/>
      <c r="P1327" s="4"/>
    </row>
    <row r="1328" spans="13:16" x14ac:dyDescent="0.35">
      <c r="M1328" s="3"/>
      <c r="O1328" s="4"/>
      <c r="P1328" s="4"/>
    </row>
    <row r="1329" spans="13:16" x14ac:dyDescent="0.35">
      <c r="M1329" s="3"/>
      <c r="O1329" s="4"/>
      <c r="P1329" s="4"/>
    </row>
    <row r="1330" spans="13:16" x14ac:dyDescent="0.35">
      <c r="M1330" s="3"/>
      <c r="O1330" s="4"/>
      <c r="P1330" s="4"/>
    </row>
    <row r="1331" spans="13:16" x14ac:dyDescent="0.35">
      <c r="M1331" s="3"/>
      <c r="O1331" s="4"/>
      <c r="P1331" s="4"/>
    </row>
    <row r="1332" spans="13:16" x14ac:dyDescent="0.35">
      <c r="M1332" s="3"/>
      <c r="O1332" s="4"/>
      <c r="P1332" s="4"/>
    </row>
    <row r="1333" spans="13:16" x14ac:dyDescent="0.35">
      <c r="M1333" s="3"/>
      <c r="O1333" s="4"/>
      <c r="P1333" s="4"/>
    </row>
    <row r="1334" spans="13:16" x14ac:dyDescent="0.35">
      <c r="M1334" s="3"/>
      <c r="O1334" s="4"/>
      <c r="P1334" s="4"/>
    </row>
    <row r="1335" spans="13:16" x14ac:dyDescent="0.35">
      <c r="M1335" s="3"/>
      <c r="O1335" s="4"/>
      <c r="P1335" s="4"/>
    </row>
    <row r="1336" spans="13:16" x14ac:dyDescent="0.35">
      <c r="M1336" s="3"/>
      <c r="O1336" s="4"/>
      <c r="P1336" s="4"/>
    </row>
    <row r="1337" spans="13:16" x14ac:dyDescent="0.35">
      <c r="M1337" s="3"/>
      <c r="O1337" s="4"/>
      <c r="P1337" s="4"/>
    </row>
    <row r="1338" spans="13:16" x14ac:dyDescent="0.35">
      <c r="M1338" s="3"/>
      <c r="O1338" s="4"/>
      <c r="P1338" s="4"/>
    </row>
    <row r="1339" spans="13:16" x14ac:dyDescent="0.35">
      <c r="M1339" s="3"/>
      <c r="O1339" s="4"/>
      <c r="P1339" s="4"/>
    </row>
    <row r="1340" spans="13:16" x14ac:dyDescent="0.35">
      <c r="M1340" s="3"/>
      <c r="O1340" s="4"/>
      <c r="P1340" s="4"/>
    </row>
    <row r="1341" spans="13:16" x14ac:dyDescent="0.35">
      <c r="M1341" s="3"/>
      <c r="O1341" s="4"/>
      <c r="P1341" s="4"/>
    </row>
    <row r="1342" spans="13:16" x14ac:dyDescent="0.35">
      <c r="M1342" s="3"/>
      <c r="O1342" s="4"/>
      <c r="P1342" s="4"/>
    </row>
    <row r="1343" spans="13:16" x14ac:dyDescent="0.35">
      <c r="M1343" s="3"/>
      <c r="O1343" s="4"/>
      <c r="P1343" s="4"/>
    </row>
    <row r="1344" spans="13:16" x14ac:dyDescent="0.35">
      <c r="M1344" s="3"/>
      <c r="O1344" s="4"/>
      <c r="P1344" s="4"/>
    </row>
    <row r="1345" spans="13:16" x14ac:dyDescent="0.35">
      <c r="M1345" s="3"/>
      <c r="O1345" s="4"/>
      <c r="P1345" s="4"/>
    </row>
    <row r="1346" spans="13:16" x14ac:dyDescent="0.35">
      <c r="M1346" s="3"/>
      <c r="O1346" s="4"/>
      <c r="P1346" s="4"/>
    </row>
    <row r="1347" spans="13:16" x14ac:dyDescent="0.35">
      <c r="M1347" s="3"/>
      <c r="O1347" s="4"/>
      <c r="P1347" s="4"/>
    </row>
    <row r="1348" spans="13:16" x14ac:dyDescent="0.35">
      <c r="M1348" s="3"/>
      <c r="O1348" s="4"/>
      <c r="P1348" s="4"/>
    </row>
    <row r="1349" spans="13:16" x14ac:dyDescent="0.35">
      <c r="M1349" s="3"/>
      <c r="O1349" s="4"/>
      <c r="P1349" s="4"/>
    </row>
    <row r="1350" spans="13:16" x14ac:dyDescent="0.35">
      <c r="M1350" s="3"/>
      <c r="O1350" s="4"/>
      <c r="P1350" s="4"/>
    </row>
    <row r="1351" spans="13:16" x14ac:dyDescent="0.35">
      <c r="M1351" s="3"/>
      <c r="O1351" s="4"/>
      <c r="P1351" s="4"/>
    </row>
    <row r="1352" spans="13:16" x14ac:dyDescent="0.35">
      <c r="M1352" s="3"/>
      <c r="O1352" s="4"/>
      <c r="P1352" s="4"/>
    </row>
    <row r="1353" spans="13:16" x14ac:dyDescent="0.35">
      <c r="M1353" s="3"/>
      <c r="O1353" s="4"/>
      <c r="P1353" s="4"/>
    </row>
    <row r="1354" spans="13:16" x14ac:dyDescent="0.35">
      <c r="M1354" s="3"/>
      <c r="O1354" s="4"/>
      <c r="P1354" s="4"/>
    </row>
    <row r="1355" spans="13:16" x14ac:dyDescent="0.35">
      <c r="M1355" s="3"/>
      <c r="O1355" s="4"/>
      <c r="P1355" s="4"/>
    </row>
    <row r="1356" spans="13:16" x14ac:dyDescent="0.35">
      <c r="M1356" s="3"/>
      <c r="O1356" s="4"/>
      <c r="P1356" s="4"/>
    </row>
    <row r="1357" spans="13:16" x14ac:dyDescent="0.35">
      <c r="M1357" s="3"/>
      <c r="O1357" s="4"/>
      <c r="P1357" s="4"/>
    </row>
    <row r="1358" spans="13:16" x14ac:dyDescent="0.35">
      <c r="M1358" s="3"/>
      <c r="O1358" s="4"/>
      <c r="P1358" s="4"/>
    </row>
    <row r="1359" spans="13:16" x14ac:dyDescent="0.35">
      <c r="M1359" s="3"/>
      <c r="O1359" s="4"/>
      <c r="P1359" s="4"/>
    </row>
    <row r="1360" spans="13:16" x14ac:dyDescent="0.35">
      <c r="M1360" s="3"/>
      <c r="O1360" s="4"/>
      <c r="P1360" s="4"/>
    </row>
    <row r="1361" spans="13:16" x14ac:dyDescent="0.35">
      <c r="M1361" s="3"/>
      <c r="O1361" s="4"/>
      <c r="P1361" s="4"/>
    </row>
    <row r="1362" spans="13:16" x14ac:dyDescent="0.35">
      <c r="M1362" s="3"/>
      <c r="O1362" s="4"/>
      <c r="P1362" s="4"/>
    </row>
    <row r="1363" spans="13:16" x14ac:dyDescent="0.35">
      <c r="M1363" s="3"/>
      <c r="O1363" s="4"/>
      <c r="P1363" s="4"/>
    </row>
    <row r="1364" spans="13:16" x14ac:dyDescent="0.35">
      <c r="M1364" s="3"/>
      <c r="O1364" s="4"/>
      <c r="P1364" s="4"/>
    </row>
    <row r="1365" spans="13:16" x14ac:dyDescent="0.35">
      <c r="M1365" s="3"/>
      <c r="O1365" s="4"/>
      <c r="P1365" s="4"/>
    </row>
    <row r="1366" spans="13:16" x14ac:dyDescent="0.35">
      <c r="M1366" s="3"/>
      <c r="O1366" s="4"/>
      <c r="P1366" s="4"/>
    </row>
    <row r="1367" spans="13:16" x14ac:dyDescent="0.35">
      <c r="M1367" s="3"/>
      <c r="O1367" s="4"/>
      <c r="P1367" s="4"/>
    </row>
    <row r="1368" spans="13:16" x14ac:dyDescent="0.35">
      <c r="M1368" s="3"/>
      <c r="O1368" s="4"/>
      <c r="P1368" s="4"/>
    </row>
    <row r="1369" spans="13:16" x14ac:dyDescent="0.35">
      <c r="M1369" s="3"/>
      <c r="O1369" s="4"/>
      <c r="P1369" s="4"/>
    </row>
    <row r="1370" spans="13:16" x14ac:dyDescent="0.35">
      <c r="M1370" s="3"/>
      <c r="O1370" s="4"/>
      <c r="P1370" s="4"/>
    </row>
    <row r="1371" spans="13:16" x14ac:dyDescent="0.35">
      <c r="M1371" s="3"/>
      <c r="O1371" s="4"/>
      <c r="P1371" s="4"/>
    </row>
    <row r="1372" spans="13:16" x14ac:dyDescent="0.35">
      <c r="M1372" s="3"/>
      <c r="O1372" s="4"/>
      <c r="P1372" s="4"/>
    </row>
    <row r="1373" spans="13:16" x14ac:dyDescent="0.35">
      <c r="M1373" s="3"/>
      <c r="O1373" s="4"/>
      <c r="P1373" s="4"/>
    </row>
    <row r="1374" spans="13:16" x14ac:dyDescent="0.35">
      <c r="M1374" s="3"/>
      <c r="O1374" s="4"/>
      <c r="P1374" s="4"/>
    </row>
    <row r="1375" spans="13:16" x14ac:dyDescent="0.35">
      <c r="M1375" s="3"/>
      <c r="O1375" s="4"/>
      <c r="P1375" s="4"/>
    </row>
    <row r="1376" spans="13:16" x14ac:dyDescent="0.35">
      <c r="M1376" s="3"/>
      <c r="O1376" s="4"/>
      <c r="P1376" s="4"/>
    </row>
    <row r="1377" spans="13:16" x14ac:dyDescent="0.35">
      <c r="M1377" s="3"/>
      <c r="O1377" s="4"/>
      <c r="P1377" s="4"/>
    </row>
    <row r="1378" spans="13:16" x14ac:dyDescent="0.35">
      <c r="M1378" s="3"/>
      <c r="O1378" s="4"/>
      <c r="P1378" s="4"/>
    </row>
    <row r="1379" spans="13:16" x14ac:dyDescent="0.35">
      <c r="M1379" s="3"/>
      <c r="O1379" s="4"/>
      <c r="P1379" s="4"/>
    </row>
    <row r="1380" spans="13:16" x14ac:dyDescent="0.35">
      <c r="M1380" s="3"/>
      <c r="O1380" s="4"/>
      <c r="P1380" s="4"/>
    </row>
    <row r="1381" spans="13:16" x14ac:dyDescent="0.35">
      <c r="M1381" s="3"/>
      <c r="O1381" s="4"/>
      <c r="P1381" s="4"/>
    </row>
    <row r="1382" spans="13:16" x14ac:dyDescent="0.35">
      <c r="M1382" s="3"/>
      <c r="O1382" s="4"/>
      <c r="P1382" s="4"/>
    </row>
    <row r="1383" spans="13:16" x14ac:dyDescent="0.35">
      <c r="M1383" s="3"/>
      <c r="O1383" s="4"/>
      <c r="P1383" s="4"/>
    </row>
    <row r="1384" spans="13:16" x14ac:dyDescent="0.35">
      <c r="M1384" s="3"/>
      <c r="O1384" s="4"/>
      <c r="P1384" s="4"/>
    </row>
    <row r="1385" spans="13:16" x14ac:dyDescent="0.35">
      <c r="M1385" s="3"/>
      <c r="O1385" s="4"/>
      <c r="P1385" s="4"/>
    </row>
    <row r="1386" spans="13:16" x14ac:dyDescent="0.35">
      <c r="M1386" s="3"/>
      <c r="O1386" s="4"/>
      <c r="P1386" s="4"/>
    </row>
    <row r="1387" spans="13:16" x14ac:dyDescent="0.35">
      <c r="M1387" s="3"/>
      <c r="O1387" s="4"/>
      <c r="P1387" s="4"/>
    </row>
    <row r="1388" spans="13:16" x14ac:dyDescent="0.35">
      <c r="M1388" s="3"/>
      <c r="O1388" s="4"/>
      <c r="P1388" s="4"/>
    </row>
    <row r="1389" spans="13:16" x14ac:dyDescent="0.35">
      <c r="M1389" s="3"/>
      <c r="O1389" s="4"/>
      <c r="P1389" s="4"/>
    </row>
    <row r="1390" spans="13:16" x14ac:dyDescent="0.35">
      <c r="M1390" s="3"/>
      <c r="O1390" s="4"/>
      <c r="P1390" s="4"/>
    </row>
    <row r="1391" spans="13:16" x14ac:dyDescent="0.35">
      <c r="M1391" s="3"/>
      <c r="O1391" s="4"/>
      <c r="P1391" s="4"/>
    </row>
    <row r="1392" spans="13:16" x14ac:dyDescent="0.35">
      <c r="M1392" s="3"/>
      <c r="O1392" s="4"/>
      <c r="P1392" s="4"/>
    </row>
    <row r="1393" spans="13:16" x14ac:dyDescent="0.35">
      <c r="M1393" s="3"/>
      <c r="O1393" s="4"/>
      <c r="P1393" s="4"/>
    </row>
    <row r="1394" spans="13:16" x14ac:dyDescent="0.35">
      <c r="M1394" s="3"/>
      <c r="O1394" s="4"/>
      <c r="P1394" s="4"/>
    </row>
    <row r="1395" spans="13:16" x14ac:dyDescent="0.35">
      <c r="M1395" s="3"/>
      <c r="O1395" s="4"/>
      <c r="P1395" s="4"/>
    </row>
    <row r="1396" spans="13:16" x14ac:dyDescent="0.35">
      <c r="M1396" s="3"/>
      <c r="O1396" s="4"/>
      <c r="P1396" s="4"/>
    </row>
    <row r="1397" spans="13:16" x14ac:dyDescent="0.35">
      <c r="M1397" s="3"/>
      <c r="O1397" s="4"/>
      <c r="P1397" s="4"/>
    </row>
    <row r="1398" spans="13:16" x14ac:dyDescent="0.35">
      <c r="M1398" s="3"/>
      <c r="O1398" s="4"/>
      <c r="P1398" s="4"/>
    </row>
    <row r="1399" spans="13:16" x14ac:dyDescent="0.35">
      <c r="M1399" s="3"/>
      <c r="O1399" s="4"/>
      <c r="P1399" s="4"/>
    </row>
    <row r="1400" spans="13:16" x14ac:dyDescent="0.35">
      <c r="M1400" s="3"/>
      <c r="O1400" s="4"/>
      <c r="P1400" s="4"/>
    </row>
    <row r="1401" spans="13:16" x14ac:dyDescent="0.35">
      <c r="M1401" s="3"/>
      <c r="O1401" s="4"/>
      <c r="P1401" s="4"/>
    </row>
    <row r="1402" spans="13:16" x14ac:dyDescent="0.35">
      <c r="M1402" s="3"/>
      <c r="O1402" s="4"/>
      <c r="P1402" s="4"/>
    </row>
    <row r="1403" spans="13:16" x14ac:dyDescent="0.35">
      <c r="M1403" s="3"/>
      <c r="O1403" s="4"/>
      <c r="P1403" s="4"/>
    </row>
    <row r="1404" spans="13:16" x14ac:dyDescent="0.35">
      <c r="M1404" s="3"/>
      <c r="O1404" s="4"/>
      <c r="P1404" s="4"/>
    </row>
    <row r="1405" spans="13:16" x14ac:dyDescent="0.35">
      <c r="M1405" s="3"/>
      <c r="O1405" s="4"/>
      <c r="P1405" s="4"/>
    </row>
    <row r="1406" spans="13:16" x14ac:dyDescent="0.35">
      <c r="M1406" s="3"/>
      <c r="O1406" s="4"/>
      <c r="P1406" s="4"/>
    </row>
    <row r="1407" spans="13:16" x14ac:dyDescent="0.35">
      <c r="M1407" s="3"/>
      <c r="O1407" s="4"/>
      <c r="P1407" s="4"/>
    </row>
    <row r="1408" spans="13:16" x14ac:dyDescent="0.35">
      <c r="M1408" s="3"/>
      <c r="O1408" s="4"/>
      <c r="P1408" s="4"/>
    </row>
    <row r="1409" spans="13:16" x14ac:dyDescent="0.35">
      <c r="M1409" s="3"/>
      <c r="O1409" s="4"/>
      <c r="P1409" s="4"/>
    </row>
    <row r="1410" spans="13:16" x14ac:dyDescent="0.35">
      <c r="M1410" s="3"/>
      <c r="O1410" s="4"/>
      <c r="P1410" s="4"/>
    </row>
    <row r="1411" spans="13:16" x14ac:dyDescent="0.35">
      <c r="M1411" s="3"/>
      <c r="O1411" s="4"/>
      <c r="P1411" s="4"/>
    </row>
    <row r="1412" spans="13:16" x14ac:dyDescent="0.35">
      <c r="M1412" s="3"/>
      <c r="O1412" s="4"/>
      <c r="P1412" s="4"/>
    </row>
    <row r="1413" spans="13:16" x14ac:dyDescent="0.35">
      <c r="M1413" s="3"/>
      <c r="O1413" s="4"/>
      <c r="P1413" s="4"/>
    </row>
    <row r="1414" spans="13:16" x14ac:dyDescent="0.35">
      <c r="M1414" s="3"/>
      <c r="O1414" s="4"/>
      <c r="P1414" s="4"/>
    </row>
    <row r="1415" spans="13:16" x14ac:dyDescent="0.35">
      <c r="M1415" s="3"/>
      <c r="O1415" s="4"/>
      <c r="P1415" s="4"/>
    </row>
    <row r="1416" spans="13:16" x14ac:dyDescent="0.35">
      <c r="M1416" s="3"/>
      <c r="O1416" s="4"/>
      <c r="P1416" s="4"/>
    </row>
    <row r="1417" spans="13:16" x14ac:dyDescent="0.35">
      <c r="M1417" s="3"/>
      <c r="O1417" s="4"/>
      <c r="P1417" s="4"/>
    </row>
    <row r="1418" spans="13:16" x14ac:dyDescent="0.35">
      <c r="M1418" s="3"/>
      <c r="O1418" s="4"/>
      <c r="P1418" s="4"/>
    </row>
    <row r="1419" spans="13:16" x14ac:dyDescent="0.35">
      <c r="M1419" s="3"/>
      <c r="O1419" s="4"/>
      <c r="P1419" s="4"/>
    </row>
    <row r="1420" spans="13:16" x14ac:dyDescent="0.35">
      <c r="M1420" s="3"/>
      <c r="O1420" s="4"/>
      <c r="P1420" s="4"/>
    </row>
    <row r="1421" spans="13:16" x14ac:dyDescent="0.35">
      <c r="M1421" s="3"/>
      <c r="O1421" s="4"/>
      <c r="P1421" s="4"/>
    </row>
    <row r="1422" spans="13:16" x14ac:dyDescent="0.35">
      <c r="M1422" s="3"/>
      <c r="O1422" s="4"/>
      <c r="P1422" s="4"/>
    </row>
    <row r="1423" spans="13:16" x14ac:dyDescent="0.35">
      <c r="M1423" s="3"/>
      <c r="O1423" s="4"/>
      <c r="P1423" s="4"/>
    </row>
    <row r="1424" spans="13:16" x14ac:dyDescent="0.35">
      <c r="M1424" s="3"/>
      <c r="O1424" s="4"/>
      <c r="P1424" s="4"/>
    </row>
    <row r="1425" spans="13:16" x14ac:dyDescent="0.35">
      <c r="M1425" s="3"/>
      <c r="O1425" s="4"/>
      <c r="P1425" s="4"/>
    </row>
    <row r="1426" spans="13:16" x14ac:dyDescent="0.35">
      <c r="M1426" s="3"/>
      <c r="O1426" s="4"/>
      <c r="P1426" s="4"/>
    </row>
    <row r="1427" spans="13:16" x14ac:dyDescent="0.35">
      <c r="M1427" s="3"/>
      <c r="O1427" s="4"/>
      <c r="P1427" s="4"/>
    </row>
    <row r="1428" spans="13:16" x14ac:dyDescent="0.35">
      <c r="M1428" s="3"/>
      <c r="O1428" s="4"/>
      <c r="P1428" s="4"/>
    </row>
    <row r="1429" spans="13:16" x14ac:dyDescent="0.35">
      <c r="M1429" s="3"/>
      <c r="O1429" s="4"/>
      <c r="P1429" s="4"/>
    </row>
    <row r="1430" spans="13:16" x14ac:dyDescent="0.35">
      <c r="M1430" s="3"/>
      <c r="O1430" s="4"/>
      <c r="P1430" s="4"/>
    </row>
    <row r="1431" spans="13:16" x14ac:dyDescent="0.35">
      <c r="M1431" s="3"/>
      <c r="O1431" s="4"/>
      <c r="P1431" s="4"/>
    </row>
    <row r="1432" spans="13:16" x14ac:dyDescent="0.35">
      <c r="M1432" s="3"/>
      <c r="O1432" s="4"/>
      <c r="P1432" s="4"/>
    </row>
    <row r="1433" spans="13:16" x14ac:dyDescent="0.35">
      <c r="M1433" s="3"/>
      <c r="O1433" s="4"/>
      <c r="P1433" s="4"/>
    </row>
    <row r="1434" spans="13:16" x14ac:dyDescent="0.35">
      <c r="M1434" s="3"/>
      <c r="O1434" s="4"/>
      <c r="P1434" s="4"/>
    </row>
    <row r="1435" spans="13:16" x14ac:dyDescent="0.35">
      <c r="M1435" s="3"/>
      <c r="O1435" s="4"/>
      <c r="P1435" s="4"/>
    </row>
    <row r="1436" spans="13:16" x14ac:dyDescent="0.35">
      <c r="M1436" s="3"/>
      <c r="O1436" s="4"/>
      <c r="P1436" s="4"/>
    </row>
    <row r="1437" spans="13:16" x14ac:dyDescent="0.35">
      <c r="M1437" s="3"/>
      <c r="O1437" s="4"/>
      <c r="P1437" s="4"/>
    </row>
    <row r="1438" spans="13:16" x14ac:dyDescent="0.35">
      <c r="M1438" s="3"/>
      <c r="O1438" s="4"/>
      <c r="P1438" s="4"/>
    </row>
    <row r="1439" spans="13:16" x14ac:dyDescent="0.35">
      <c r="M1439" s="3"/>
      <c r="O1439" s="4"/>
      <c r="P1439" s="4"/>
    </row>
    <row r="1440" spans="13:16" x14ac:dyDescent="0.35">
      <c r="M1440" s="3"/>
      <c r="O1440" s="4"/>
      <c r="P1440" s="4"/>
    </row>
    <row r="1441" spans="13:16" x14ac:dyDescent="0.35">
      <c r="M1441" s="3"/>
      <c r="O1441" s="4"/>
      <c r="P1441" s="4"/>
    </row>
    <row r="1442" spans="13:16" x14ac:dyDescent="0.35">
      <c r="M1442" s="3"/>
      <c r="O1442" s="4"/>
      <c r="P1442" s="4"/>
    </row>
    <row r="1443" spans="13:16" x14ac:dyDescent="0.35">
      <c r="M1443" s="3"/>
      <c r="O1443" s="4"/>
      <c r="P1443" s="4"/>
    </row>
    <row r="1444" spans="13:16" x14ac:dyDescent="0.35">
      <c r="M1444" s="3"/>
      <c r="O1444" s="4"/>
      <c r="P1444" s="4"/>
    </row>
    <row r="1445" spans="13:16" x14ac:dyDescent="0.35">
      <c r="M1445" s="3"/>
      <c r="O1445" s="4"/>
      <c r="P1445" s="4"/>
    </row>
    <row r="1446" spans="13:16" x14ac:dyDescent="0.35">
      <c r="M1446" s="3"/>
      <c r="O1446" s="4"/>
      <c r="P1446" s="4"/>
    </row>
    <row r="1447" spans="13:16" x14ac:dyDescent="0.35">
      <c r="M1447" s="3"/>
      <c r="O1447" s="4"/>
      <c r="P1447" s="4"/>
    </row>
    <row r="1448" spans="13:16" x14ac:dyDescent="0.35">
      <c r="M1448" s="3"/>
      <c r="O1448" s="4"/>
      <c r="P1448" s="4"/>
    </row>
    <row r="1449" spans="13:16" x14ac:dyDescent="0.35">
      <c r="M1449" s="3"/>
      <c r="O1449" s="4"/>
      <c r="P1449" s="4"/>
    </row>
    <row r="1450" spans="13:16" x14ac:dyDescent="0.35">
      <c r="M1450" s="3"/>
      <c r="O1450" s="4"/>
      <c r="P1450" s="4"/>
    </row>
    <row r="1451" spans="13:16" x14ac:dyDescent="0.35">
      <c r="M1451" s="3"/>
      <c r="O1451" s="4"/>
      <c r="P1451" s="4"/>
    </row>
    <row r="1452" spans="13:16" x14ac:dyDescent="0.35">
      <c r="M1452" s="3"/>
      <c r="O1452" s="4"/>
      <c r="P1452" s="4"/>
    </row>
    <row r="1453" spans="13:16" x14ac:dyDescent="0.35">
      <c r="M1453" s="3"/>
      <c r="O1453" s="4"/>
      <c r="P1453" s="4"/>
    </row>
    <row r="1454" spans="13:16" x14ac:dyDescent="0.35">
      <c r="M1454" s="3"/>
      <c r="O1454" s="4"/>
      <c r="P1454" s="4"/>
    </row>
    <row r="1455" spans="13:16" x14ac:dyDescent="0.35">
      <c r="M1455" s="3"/>
      <c r="O1455" s="4"/>
      <c r="P1455" s="4"/>
    </row>
    <row r="1456" spans="13:16" x14ac:dyDescent="0.35">
      <c r="M1456" s="3"/>
      <c r="O1456" s="4"/>
      <c r="P1456" s="4"/>
    </row>
    <row r="1457" spans="13:16" x14ac:dyDescent="0.35">
      <c r="M1457" s="3"/>
      <c r="O1457" s="4"/>
      <c r="P1457" s="4"/>
    </row>
    <row r="1458" spans="13:16" x14ac:dyDescent="0.35">
      <c r="M1458" s="3"/>
      <c r="O1458" s="4"/>
      <c r="P1458" s="4"/>
    </row>
    <row r="1459" spans="13:16" x14ac:dyDescent="0.35">
      <c r="M1459" s="3"/>
      <c r="O1459" s="4"/>
      <c r="P1459" s="4"/>
    </row>
    <row r="1460" spans="13:16" x14ac:dyDescent="0.35">
      <c r="M1460" s="3"/>
      <c r="O1460" s="4"/>
      <c r="P1460" s="4"/>
    </row>
    <row r="1461" spans="13:16" x14ac:dyDescent="0.35">
      <c r="M1461" s="3"/>
      <c r="O1461" s="4"/>
      <c r="P1461" s="4"/>
    </row>
    <row r="1462" spans="13:16" x14ac:dyDescent="0.35">
      <c r="M1462" s="3"/>
      <c r="O1462" s="4"/>
      <c r="P1462" s="4"/>
    </row>
    <row r="1463" spans="13:16" x14ac:dyDescent="0.35">
      <c r="M1463" s="3"/>
      <c r="O1463" s="4"/>
      <c r="P1463" s="4"/>
    </row>
    <row r="1464" spans="13:16" x14ac:dyDescent="0.35">
      <c r="M1464" s="3"/>
      <c r="O1464" s="4"/>
      <c r="P1464" s="4"/>
    </row>
    <row r="1465" spans="13:16" x14ac:dyDescent="0.35">
      <c r="M1465" s="3"/>
      <c r="O1465" s="4"/>
      <c r="P1465" s="4"/>
    </row>
    <row r="1466" spans="13:16" x14ac:dyDescent="0.35">
      <c r="M1466" s="3"/>
      <c r="O1466" s="4"/>
      <c r="P1466" s="4"/>
    </row>
    <row r="1467" spans="13:16" x14ac:dyDescent="0.35">
      <c r="M1467" s="3"/>
      <c r="O1467" s="4"/>
      <c r="P1467" s="4"/>
    </row>
    <row r="1468" spans="13:16" x14ac:dyDescent="0.35">
      <c r="M1468" s="3"/>
      <c r="O1468" s="4"/>
      <c r="P1468" s="4"/>
    </row>
    <row r="1469" spans="13:16" x14ac:dyDescent="0.35">
      <c r="M1469" s="3"/>
      <c r="O1469" s="4"/>
      <c r="P1469" s="4"/>
    </row>
    <row r="1470" spans="13:16" x14ac:dyDescent="0.35">
      <c r="M1470" s="3"/>
      <c r="O1470" s="4"/>
      <c r="P1470" s="4"/>
    </row>
    <row r="1471" spans="13:16" x14ac:dyDescent="0.35">
      <c r="M1471" s="3"/>
      <c r="O1471" s="4"/>
      <c r="P1471" s="4"/>
    </row>
    <row r="1472" spans="13:16" x14ac:dyDescent="0.35">
      <c r="M1472" s="3"/>
      <c r="O1472" s="4"/>
      <c r="P1472" s="4"/>
    </row>
    <row r="1473" spans="13:16" x14ac:dyDescent="0.35">
      <c r="M1473" s="3"/>
      <c r="O1473" s="4"/>
      <c r="P1473" s="4"/>
    </row>
    <row r="1474" spans="13:16" x14ac:dyDescent="0.35">
      <c r="M1474" s="3"/>
      <c r="O1474" s="4"/>
      <c r="P1474" s="4"/>
    </row>
    <row r="1475" spans="13:16" x14ac:dyDescent="0.35">
      <c r="M1475" s="3"/>
      <c r="O1475" s="4"/>
      <c r="P1475" s="4"/>
    </row>
    <row r="1476" spans="13:16" x14ac:dyDescent="0.35">
      <c r="M1476" s="3"/>
      <c r="O1476" s="4"/>
      <c r="P1476" s="4"/>
    </row>
    <row r="1477" spans="13:16" x14ac:dyDescent="0.35">
      <c r="M1477" s="3"/>
      <c r="O1477" s="4"/>
      <c r="P1477" s="4"/>
    </row>
    <row r="1478" spans="13:16" x14ac:dyDescent="0.35">
      <c r="M1478" s="3"/>
      <c r="O1478" s="4"/>
      <c r="P1478" s="4"/>
    </row>
    <row r="1479" spans="13:16" x14ac:dyDescent="0.35">
      <c r="M1479" s="3"/>
      <c r="O1479" s="4"/>
      <c r="P1479" s="4"/>
    </row>
    <row r="1480" spans="13:16" x14ac:dyDescent="0.35">
      <c r="M1480" s="3"/>
      <c r="O1480" s="4"/>
      <c r="P1480" s="4"/>
    </row>
    <row r="1481" spans="13:16" x14ac:dyDescent="0.35">
      <c r="M1481" s="3"/>
      <c r="O1481" s="4"/>
      <c r="P1481" s="4"/>
    </row>
    <row r="1482" spans="13:16" x14ac:dyDescent="0.35">
      <c r="M1482" s="3"/>
      <c r="O1482" s="4"/>
      <c r="P1482" s="4"/>
    </row>
    <row r="1483" spans="13:16" x14ac:dyDescent="0.35">
      <c r="M1483" s="3"/>
      <c r="O1483" s="4"/>
      <c r="P1483" s="4"/>
    </row>
    <row r="1484" spans="13:16" x14ac:dyDescent="0.35">
      <c r="M1484" s="3"/>
      <c r="O1484" s="4"/>
      <c r="P1484" s="4"/>
    </row>
    <row r="1485" spans="13:16" x14ac:dyDescent="0.35">
      <c r="M1485" s="3"/>
      <c r="O1485" s="4"/>
      <c r="P1485" s="4"/>
    </row>
    <row r="1486" spans="13:16" x14ac:dyDescent="0.35">
      <c r="M1486" s="3"/>
      <c r="O1486" s="4"/>
      <c r="P1486" s="4"/>
    </row>
    <row r="1487" spans="13:16" x14ac:dyDescent="0.35">
      <c r="M1487" s="3"/>
      <c r="O1487" s="4"/>
      <c r="P1487" s="4"/>
    </row>
    <row r="1488" spans="13:16" x14ac:dyDescent="0.35">
      <c r="M1488" s="3"/>
      <c r="O1488" s="4"/>
      <c r="P1488" s="4"/>
    </row>
    <row r="1489" spans="13:16" x14ac:dyDescent="0.35">
      <c r="M1489" s="3"/>
      <c r="O1489" s="4"/>
      <c r="P1489" s="4"/>
    </row>
    <row r="1490" spans="13:16" x14ac:dyDescent="0.35">
      <c r="M1490" s="3"/>
      <c r="O1490" s="4"/>
      <c r="P1490" s="4"/>
    </row>
    <row r="1491" spans="13:16" x14ac:dyDescent="0.35">
      <c r="M1491" s="3"/>
      <c r="O1491" s="4"/>
      <c r="P1491" s="4"/>
    </row>
    <row r="1492" spans="13:16" x14ac:dyDescent="0.35">
      <c r="M1492" s="3"/>
      <c r="O1492" s="4"/>
      <c r="P1492" s="4"/>
    </row>
    <row r="1493" spans="13:16" x14ac:dyDescent="0.35">
      <c r="M1493" s="3"/>
      <c r="O1493" s="4"/>
      <c r="P1493" s="4"/>
    </row>
    <row r="1494" spans="13:16" x14ac:dyDescent="0.35">
      <c r="M1494" s="3"/>
      <c r="O1494" s="4"/>
      <c r="P1494" s="4"/>
    </row>
    <row r="1495" spans="13:16" x14ac:dyDescent="0.35">
      <c r="M1495" s="3"/>
      <c r="O1495" s="4"/>
      <c r="P1495" s="4"/>
    </row>
    <row r="1496" spans="13:16" x14ac:dyDescent="0.35">
      <c r="M1496" s="3"/>
      <c r="O1496" s="4"/>
      <c r="P1496" s="4"/>
    </row>
    <row r="1497" spans="13:16" x14ac:dyDescent="0.35">
      <c r="M1497" s="3"/>
      <c r="O1497" s="4"/>
      <c r="P1497" s="4"/>
    </row>
    <row r="1498" spans="13:16" x14ac:dyDescent="0.35">
      <c r="M1498" s="3"/>
      <c r="O1498" s="4"/>
      <c r="P1498" s="4"/>
    </row>
    <row r="1499" spans="13:16" x14ac:dyDescent="0.35">
      <c r="M1499" s="3"/>
      <c r="O1499" s="4"/>
      <c r="P1499" s="4"/>
    </row>
    <row r="1500" spans="13:16" x14ac:dyDescent="0.35">
      <c r="M1500" s="3"/>
      <c r="O1500" s="4"/>
      <c r="P1500" s="4"/>
    </row>
    <row r="1501" spans="13:16" x14ac:dyDescent="0.35">
      <c r="M1501" s="3"/>
      <c r="O1501" s="4"/>
      <c r="P1501" s="4"/>
    </row>
    <row r="1502" spans="13:16" x14ac:dyDescent="0.35">
      <c r="M1502" s="3"/>
      <c r="O1502" s="4"/>
      <c r="P1502" s="4"/>
    </row>
    <row r="1503" spans="13:16" x14ac:dyDescent="0.35">
      <c r="M1503" s="3"/>
      <c r="O1503" s="4"/>
      <c r="P1503" s="4"/>
    </row>
    <row r="1504" spans="13:16" x14ac:dyDescent="0.35">
      <c r="M1504" s="3"/>
      <c r="O1504" s="4"/>
      <c r="P1504" s="4"/>
    </row>
    <row r="1505" spans="13:16" x14ac:dyDescent="0.35">
      <c r="M1505" s="3"/>
      <c r="O1505" s="4"/>
      <c r="P1505" s="4"/>
    </row>
    <row r="1506" spans="13:16" x14ac:dyDescent="0.35">
      <c r="M1506" s="3"/>
      <c r="O1506" s="4"/>
      <c r="P1506" s="4"/>
    </row>
    <row r="1507" spans="13:16" x14ac:dyDescent="0.35">
      <c r="M1507" s="3"/>
      <c r="O1507" s="4"/>
      <c r="P1507" s="4"/>
    </row>
    <row r="1508" spans="13:16" x14ac:dyDescent="0.35">
      <c r="M1508" s="3"/>
      <c r="O1508" s="4"/>
      <c r="P1508" s="4"/>
    </row>
    <row r="1509" spans="13:16" x14ac:dyDescent="0.35">
      <c r="M1509" s="3"/>
      <c r="O1509" s="4"/>
      <c r="P1509" s="4"/>
    </row>
    <row r="1510" spans="13:16" x14ac:dyDescent="0.35">
      <c r="M1510" s="3"/>
      <c r="O1510" s="4"/>
      <c r="P1510" s="4"/>
    </row>
    <row r="1511" spans="13:16" x14ac:dyDescent="0.35">
      <c r="M1511" s="3"/>
      <c r="O1511" s="4"/>
      <c r="P1511" s="4"/>
    </row>
    <row r="1512" spans="13:16" x14ac:dyDescent="0.35">
      <c r="M1512" s="3"/>
      <c r="O1512" s="4"/>
      <c r="P1512" s="4"/>
    </row>
    <row r="1513" spans="13:16" x14ac:dyDescent="0.35">
      <c r="M1513" s="3"/>
      <c r="O1513" s="4"/>
      <c r="P1513" s="4"/>
    </row>
    <row r="1514" spans="13:16" x14ac:dyDescent="0.35">
      <c r="M1514" s="3"/>
      <c r="O1514" s="4"/>
      <c r="P1514" s="4"/>
    </row>
    <row r="1515" spans="13:16" x14ac:dyDescent="0.35">
      <c r="M1515" s="3"/>
      <c r="O1515" s="4"/>
      <c r="P1515" s="4"/>
    </row>
    <row r="1516" spans="13:16" x14ac:dyDescent="0.35">
      <c r="M1516" s="3"/>
      <c r="O1516" s="4"/>
      <c r="P1516" s="4"/>
    </row>
    <row r="1517" spans="13:16" x14ac:dyDescent="0.35">
      <c r="M1517" s="3"/>
      <c r="O1517" s="4"/>
      <c r="P1517" s="4"/>
    </row>
    <row r="1518" spans="13:16" x14ac:dyDescent="0.35">
      <c r="M1518" s="3"/>
      <c r="O1518" s="4"/>
      <c r="P1518" s="4"/>
    </row>
    <row r="1519" spans="13:16" x14ac:dyDescent="0.35">
      <c r="M1519" s="3"/>
      <c r="O1519" s="4"/>
      <c r="P1519" s="4"/>
    </row>
    <row r="1520" spans="13:16" x14ac:dyDescent="0.35">
      <c r="M1520" s="3"/>
      <c r="O1520" s="4"/>
      <c r="P1520" s="4"/>
    </row>
    <row r="1521" spans="13:16" x14ac:dyDescent="0.35">
      <c r="M1521" s="3"/>
      <c r="O1521" s="4"/>
      <c r="P1521" s="4"/>
    </row>
    <row r="1522" spans="13:16" x14ac:dyDescent="0.35">
      <c r="M1522" s="3"/>
      <c r="O1522" s="4"/>
      <c r="P1522" s="4"/>
    </row>
    <row r="1523" spans="13:16" x14ac:dyDescent="0.35">
      <c r="M1523" s="3"/>
      <c r="O1523" s="4"/>
      <c r="P1523" s="4"/>
    </row>
    <row r="1524" spans="13:16" x14ac:dyDescent="0.35">
      <c r="M1524" s="3"/>
      <c r="O1524" s="4"/>
      <c r="P1524" s="4"/>
    </row>
    <row r="1525" spans="13:16" x14ac:dyDescent="0.35">
      <c r="M1525" s="3"/>
      <c r="O1525" s="4"/>
      <c r="P1525" s="4"/>
    </row>
    <row r="1526" spans="13:16" x14ac:dyDescent="0.35">
      <c r="M1526" s="3"/>
      <c r="O1526" s="4"/>
      <c r="P1526" s="4"/>
    </row>
    <row r="1527" spans="13:16" x14ac:dyDescent="0.35">
      <c r="M1527" s="3"/>
      <c r="O1527" s="4"/>
      <c r="P1527" s="4"/>
    </row>
    <row r="1528" spans="13:16" x14ac:dyDescent="0.35">
      <c r="M1528" s="3"/>
      <c r="O1528" s="4"/>
      <c r="P1528" s="4"/>
    </row>
    <row r="1529" spans="13:16" x14ac:dyDescent="0.35">
      <c r="M1529" s="3"/>
      <c r="O1529" s="4"/>
      <c r="P1529" s="4"/>
    </row>
    <row r="1530" spans="13:16" x14ac:dyDescent="0.35">
      <c r="M1530" s="3"/>
      <c r="O1530" s="4"/>
      <c r="P1530" s="4"/>
    </row>
    <row r="1531" spans="13:16" x14ac:dyDescent="0.35">
      <c r="M1531" s="3"/>
      <c r="O1531" s="4"/>
      <c r="P1531" s="4"/>
    </row>
    <row r="1532" spans="13:16" x14ac:dyDescent="0.35">
      <c r="M1532" s="3"/>
      <c r="O1532" s="4"/>
      <c r="P1532" s="4"/>
    </row>
    <row r="1533" spans="13:16" x14ac:dyDescent="0.35">
      <c r="M1533" s="3"/>
      <c r="O1533" s="4"/>
      <c r="P1533" s="4"/>
    </row>
    <row r="1534" spans="13:16" x14ac:dyDescent="0.35">
      <c r="M1534" s="3"/>
      <c r="O1534" s="4"/>
      <c r="P1534" s="4"/>
    </row>
    <row r="1535" spans="13:16" x14ac:dyDescent="0.35">
      <c r="M1535" s="3"/>
      <c r="O1535" s="4"/>
      <c r="P1535" s="4"/>
    </row>
    <row r="1536" spans="13:16" x14ac:dyDescent="0.35">
      <c r="M1536" s="3"/>
      <c r="O1536" s="4"/>
      <c r="P1536" s="4"/>
    </row>
    <row r="1537" spans="13:16" x14ac:dyDescent="0.35">
      <c r="M1537" s="3"/>
      <c r="O1537" s="4"/>
      <c r="P1537" s="4"/>
    </row>
    <row r="1538" spans="13:16" x14ac:dyDescent="0.35">
      <c r="M1538" s="3"/>
      <c r="O1538" s="4"/>
      <c r="P1538" s="4"/>
    </row>
    <row r="1539" spans="13:16" x14ac:dyDescent="0.35">
      <c r="M1539" s="3"/>
      <c r="O1539" s="4"/>
      <c r="P1539" s="4"/>
    </row>
    <row r="1540" spans="13:16" x14ac:dyDescent="0.35">
      <c r="M1540" s="3"/>
      <c r="O1540" s="4"/>
      <c r="P1540" s="4"/>
    </row>
    <row r="1541" spans="13:16" x14ac:dyDescent="0.35">
      <c r="M1541" s="3"/>
      <c r="O1541" s="4"/>
      <c r="P1541" s="4"/>
    </row>
    <row r="1542" spans="13:16" x14ac:dyDescent="0.35">
      <c r="M1542" s="3"/>
      <c r="O1542" s="4"/>
      <c r="P1542" s="4"/>
    </row>
    <row r="1543" spans="13:16" x14ac:dyDescent="0.35">
      <c r="M1543" s="3"/>
      <c r="O1543" s="4"/>
      <c r="P1543" s="4"/>
    </row>
    <row r="1544" spans="13:16" x14ac:dyDescent="0.35">
      <c r="M1544" s="3"/>
      <c r="O1544" s="4"/>
      <c r="P1544" s="4"/>
    </row>
    <row r="1545" spans="13:16" x14ac:dyDescent="0.35">
      <c r="M1545" s="3"/>
      <c r="O1545" s="4"/>
      <c r="P1545" s="4"/>
    </row>
    <row r="1546" spans="13:16" x14ac:dyDescent="0.35">
      <c r="M1546" s="3"/>
      <c r="O1546" s="4"/>
      <c r="P1546" s="4"/>
    </row>
    <row r="1547" spans="13:16" x14ac:dyDescent="0.35">
      <c r="M1547" s="3"/>
      <c r="O1547" s="4"/>
      <c r="P1547" s="4"/>
    </row>
    <row r="1548" spans="13:16" x14ac:dyDescent="0.35">
      <c r="M1548" s="3"/>
      <c r="O1548" s="4"/>
      <c r="P1548" s="4"/>
    </row>
    <row r="1549" spans="13:16" x14ac:dyDescent="0.35">
      <c r="M1549" s="3"/>
      <c r="O1549" s="4"/>
      <c r="P1549" s="4"/>
    </row>
    <row r="1550" spans="13:16" x14ac:dyDescent="0.35">
      <c r="M1550" s="3"/>
      <c r="O1550" s="4"/>
      <c r="P1550" s="4"/>
    </row>
    <row r="1551" spans="13:16" x14ac:dyDescent="0.35">
      <c r="M1551" s="3"/>
      <c r="O1551" s="4"/>
      <c r="P1551" s="4"/>
    </row>
    <row r="1552" spans="13:16" x14ac:dyDescent="0.35">
      <c r="M1552" s="3"/>
      <c r="O1552" s="4"/>
      <c r="P1552" s="4"/>
    </row>
    <row r="1553" spans="13:16" x14ac:dyDescent="0.35">
      <c r="M1553" s="3"/>
      <c r="O1553" s="4"/>
      <c r="P1553" s="4"/>
    </row>
    <row r="1554" spans="13:16" x14ac:dyDescent="0.35">
      <c r="M1554" s="3"/>
      <c r="O1554" s="4"/>
      <c r="P1554" s="4"/>
    </row>
    <row r="1555" spans="13:16" x14ac:dyDescent="0.35">
      <c r="M1555" s="3"/>
      <c r="O1555" s="4"/>
      <c r="P1555" s="4"/>
    </row>
    <row r="1556" spans="13:16" x14ac:dyDescent="0.35">
      <c r="M1556" s="3"/>
      <c r="O1556" s="4"/>
      <c r="P1556" s="4"/>
    </row>
    <row r="1557" spans="13:16" x14ac:dyDescent="0.35">
      <c r="M1557" s="3"/>
      <c r="O1557" s="4"/>
      <c r="P1557" s="4"/>
    </row>
    <row r="1558" spans="13:16" x14ac:dyDescent="0.35">
      <c r="M1558" s="3"/>
      <c r="O1558" s="4"/>
      <c r="P1558" s="4"/>
    </row>
    <row r="1559" spans="13:16" x14ac:dyDescent="0.35">
      <c r="M1559" s="3"/>
      <c r="O1559" s="4"/>
      <c r="P1559" s="4"/>
    </row>
    <row r="1560" spans="13:16" x14ac:dyDescent="0.35">
      <c r="M1560" s="3"/>
      <c r="O1560" s="4"/>
      <c r="P1560" s="4"/>
    </row>
    <row r="1561" spans="13:16" x14ac:dyDescent="0.35">
      <c r="M1561" s="3"/>
      <c r="O1561" s="4"/>
      <c r="P1561" s="4"/>
    </row>
    <row r="1562" spans="13:16" x14ac:dyDescent="0.35">
      <c r="M1562" s="3"/>
      <c r="O1562" s="4"/>
      <c r="P1562" s="4"/>
    </row>
    <row r="1563" spans="13:16" x14ac:dyDescent="0.35">
      <c r="M1563" s="3"/>
      <c r="O1563" s="4"/>
      <c r="P1563" s="4"/>
    </row>
    <row r="1564" spans="13:16" x14ac:dyDescent="0.35">
      <c r="M1564" s="3"/>
      <c r="O1564" s="4"/>
      <c r="P1564" s="4"/>
    </row>
    <row r="1565" spans="13:16" x14ac:dyDescent="0.35">
      <c r="M1565" s="3"/>
      <c r="O1565" s="4"/>
      <c r="P1565" s="4"/>
    </row>
    <row r="1566" spans="13:16" x14ac:dyDescent="0.35">
      <c r="M1566" s="3"/>
      <c r="O1566" s="4"/>
      <c r="P1566" s="4"/>
    </row>
    <row r="1567" spans="13:16" x14ac:dyDescent="0.35">
      <c r="M1567" s="3"/>
      <c r="O1567" s="4"/>
      <c r="P1567" s="4"/>
    </row>
    <row r="1568" spans="13:16" x14ac:dyDescent="0.35">
      <c r="M1568" s="3"/>
      <c r="O1568" s="4"/>
      <c r="P1568" s="4"/>
    </row>
    <row r="1569" spans="13:16" x14ac:dyDescent="0.35">
      <c r="M1569" s="3"/>
      <c r="O1569" s="4"/>
      <c r="P1569" s="4"/>
    </row>
    <row r="1570" spans="13:16" x14ac:dyDescent="0.35">
      <c r="M1570" s="3"/>
      <c r="O1570" s="4"/>
      <c r="P1570" s="4"/>
    </row>
    <row r="1571" spans="13:16" x14ac:dyDescent="0.35">
      <c r="M1571" s="3"/>
      <c r="O1571" s="4"/>
      <c r="P1571" s="4"/>
    </row>
    <row r="1572" spans="13:16" x14ac:dyDescent="0.35">
      <c r="M1572" s="3"/>
      <c r="O1572" s="4"/>
      <c r="P1572" s="4"/>
    </row>
    <row r="1573" spans="13:16" x14ac:dyDescent="0.35">
      <c r="M1573" s="3"/>
      <c r="O1573" s="4"/>
      <c r="P1573" s="4"/>
    </row>
    <row r="1574" spans="13:16" x14ac:dyDescent="0.35">
      <c r="M1574" s="3"/>
      <c r="O1574" s="4"/>
      <c r="P1574" s="4"/>
    </row>
    <row r="1575" spans="13:16" x14ac:dyDescent="0.35">
      <c r="M1575" s="3"/>
      <c r="O1575" s="4"/>
      <c r="P1575" s="4"/>
    </row>
    <row r="1576" spans="13:16" x14ac:dyDescent="0.35">
      <c r="M1576" s="3"/>
      <c r="O1576" s="4"/>
      <c r="P1576" s="4"/>
    </row>
    <row r="1577" spans="13:16" x14ac:dyDescent="0.35">
      <c r="M1577" s="3"/>
      <c r="O1577" s="4"/>
      <c r="P1577" s="4"/>
    </row>
    <row r="1578" spans="13:16" x14ac:dyDescent="0.35">
      <c r="M1578" s="3"/>
      <c r="O1578" s="4"/>
      <c r="P1578" s="4"/>
    </row>
    <row r="1579" spans="13:16" x14ac:dyDescent="0.35">
      <c r="M1579" s="3"/>
      <c r="O1579" s="4"/>
      <c r="P1579" s="4"/>
    </row>
    <row r="1580" spans="13:16" x14ac:dyDescent="0.35">
      <c r="M1580" s="3"/>
      <c r="O1580" s="4"/>
      <c r="P1580" s="4"/>
    </row>
    <row r="1581" spans="13:16" x14ac:dyDescent="0.35">
      <c r="M1581" s="3"/>
      <c r="O1581" s="4"/>
      <c r="P1581" s="4"/>
    </row>
    <row r="1582" spans="13:16" x14ac:dyDescent="0.35">
      <c r="M1582" s="3"/>
      <c r="O1582" s="4"/>
      <c r="P1582" s="4"/>
    </row>
    <row r="1583" spans="13:16" x14ac:dyDescent="0.35">
      <c r="M1583" s="3"/>
      <c r="O1583" s="4"/>
      <c r="P1583" s="4"/>
    </row>
    <row r="1584" spans="13:16" x14ac:dyDescent="0.35">
      <c r="M1584" s="3"/>
      <c r="O1584" s="4"/>
      <c r="P1584" s="4"/>
    </row>
    <row r="1585" spans="13:16" x14ac:dyDescent="0.35">
      <c r="M1585" s="3"/>
      <c r="O1585" s="4"/>
      <c r="P1585" s="4"/>
    </row>
    <row r="1586" spans="13:16" x14ac:dyDescent="0.35">
      <c r="M1586" s="3"/>
      <c r="O1586" s="4"/>
      <c r="P1586" s="4"/>
    </row>
    <row r="1587" spans="13:16" x14ac:dyDescent="0.35">
      <c r="M1587" s="3"/>
      <c r="O1587" s="4"/>
      <c r="P1587" s="4"/>
    </row>
    <row r="1588" spans="13:16" x14ac:dyDescent="0.35">
      <c r="M1588" s="3"/>
      <c r="O1588" s="4"/>
      <c r="P1588" s="4"/>
    </row>
    <row r="1589" spans="13:16" x14ac:dyDescent="0.35">
      <c r="M1589" s="3"/>
      <c r="O1589" s="4"/>
      <c r="P1589" s="4"/>
    </row>
    <row r="1590" spans="13:16" x14ac:dyDescent="0.35">
      <c r="M1590" s="3"/>
      <c r="O1590" s="4"/>
      <c r="P1590" s="4"/>
    </row>
    <row r="1591" spans="13:16" x14ac:dyDescent="0.35">
      <c r="M1591" s="3"/>
      <c r="O1591" s="4"/>
      <c r="P1591" s="4"/>
    </row>
    <row r="1592" spans="13:16" x14ac:dyDescent="0.35">
      <c r="M1592" s="3"/>
      <c r="O1592" s="4"/>
      <c r="P1592" s="4"/>
    </row>
    <row r="1593" spans="13:16" x14ac:dyDescent="0.35">
      <c r="M1593" s="3"/>
      <c r="O1593" s="4"/>
      <c r="P1593" s="4"/>
    </row>
    <row r="1594" spans="13:16" x14ac:dyDescent="0.35">
      <c r="M1594" s="3"/>
      <c r="O1594" s="4"/>
      <c r="P1594" s="4"/>
    </row>
    <row r="1595" spans="13:16" x14ac:dyDescent="0.35">
      <c r="M1595" s="3"/>
      <c r="O1595" s="4"/>
      <c r="P1595" s="4"/>
    </row>
    <row r="1596" spans="13:16" x14ac:dyDescent="0.35">
      <c r="M1596" s="3"/>
      <c r="O1596" s="4"/>
      <c r="P1596" s="4"/>
    </row>
    <row r="1597" spans="13:16" x14ac:dyDescent="0.35">
      <c r="M1597" s="3"/>
      <c r="O1597" s="4"/>
      <c r="P1597" s="4"/>
    </row>
    <row r="1598" spans="13:16" x14ac:dyDescent="0.35">
      <c r="M1598" s="3"/>
      <c r="O1598" s="4"/>
      <c r="P1598" s="4"/>
    </row>
    <row r="1599" spans="13:16" x14ac:dyDescent="0.35">
      <c r="M1599" s="3"/>
      <c r="O1599" s="4"/>
      <c r="P1599" s="4"/>
    </row>
    <row r="1600" spans="13:16" x14ac:dyDescent="0.35">
      <c r="M1600" s="3"/>
      <c r="O1600" s="4"/>
      <c r="P1600" s="4"/>
    </row>
    <row r="1601" spans="13:16" x14ac:dyDescent="0.35">
      <c r="M1601" s="3"/>
      <c r="O1601" s="4"/>
      <c r="P1601" s="4"/>
    </row>
    <row r="1602" spans="13:16" x14ac:dyDescent="0.35">
      <c r="M1602" s="3"/>
      <c r="O1602" s="4"/>
      <c r="P1602" s="4"/>
    </row>
    <row r="1603" spans="13:16" x14ac:dyDescent="0.35">
      <c r="M1603" s="3"/>
      <c r="O1603" s="4"/>
      <c r="P1603" s="4"/>
    </row>
    <row r="1604" spans="13:16" x14ac:dyDescent="0.35">
      <c r="M1604" s="3"/>
      <c r="O1604" s="4"/>
      <c r="P1604" s="4"/>
    </row>
    <row r="1605" spans="13:16" x14ac:dyDescent="0.35">
      <c r="M1605" s="3"/>
      <c r="O1605" s="4"/>
      <c r="P1605" s="4"/>
    </row>
    <row r="1606" spans="13:16" x14ac:dyDescent="0.35">
      <c r="M1606" s="3"/>
      <c r="O1606" s="4"/>
      <c r="P1606" s="4"/>
    </row>
    <row r="1607" spans="13:16" x14ac:dyDescent="0.35">
      <c r="M1607" s="3"/>
      <c r="O1607" s="4"/>
      <c r="P1607" s="4"/>
    </row>
    <row r="1608" spans="13:16" x14ac:dyDescent="0.35">
      <c r="M1608" s="3"/>
      <c r="O1608" s="4"/>
      <c r="P1608" s="4"/>
    </row>
    <row r="1609" spans="13:16" x14ac:dyDescent="0.35">
      <c r="M1609" s="3"/>
      <c r="O1609" s="4"/>
      <c r="P1609" s="4"/>
    </row>
    <row r="1610" spans="13:16" x14ac:dyDescent="0.35">
      <c r="M1610" s="3"/>
      <c r="O1610" s="4"/>
      <c r="P1610" s="4"/>
    </row>
    <row r="1611" spans="13:16" x14ac:dyDescent="0.35">
      <c r="M1611" s="3"/>
      <c r="O1611" s="4"/>
      <c r="P1611" s="4"/>
    </row>
    <row r="1612" spans="13:16" x14ac:dyDescent="0.35">
      <c r="M1612" s="3"/>
      <c r="O1612" s="4"/>
      <c r="P1612" s="4"/>
    </row>
    <row r="1613" spans="13:16" x14ac:dyDescent="0.35">
      <c r="M1613" s="3"/>
      <c r="O1613" s="4"/>
      <c r="P1613" s="4"/>
    </row>
    <row r="1614" spans="13:16" x14ac:dyDescent="0.35">
      <c r="M1614" s="3"/>
      <c r="O1614" s="4"/>
      <c r="P1614" s="4"/>
    </row>
    <row r="1615" spans="13:16" x14ac:dyDescent="0.35">
      <c r="M1615" s="3"/>
      <c r="O1615" s="4"/>
      <c r="P1615" s="4"/>
    </row>
    <row r="1616" spans="13:16" x14ac:dyDescent="0.35">
      <c r="M1616" s="3"/>
      <c r="O1616" s="4"/>
      <c r="P1616" s="4"/>
    </row>
    <row r="1617" spans="13:16" x14ac:dyDescent="0.35">
      <c r="M1617" s="3"/>
      <c r="O1617" s="4"/>
      <c r="P1617" s="4"/>
    </row>
    <row r="1618" spans="13:16" x14ac:dyDescent="0.35">
      <c r="M1618" s="3"/>
      <c r="O1618" s="4"/>
      <c r="P1618" s="4"/>
    </row>
    <row r="1619" spans="13:16" x14ac:dyDescent="0.35">
      <c r="M1619" s="3"/>
      <c r="O1619" s="4"/>
      <c r="P1619" s="4"/>
    </row>
    <row r="1620" spans="13:16" x14ac:dyDescent="0.35">
      <c r="M1620" s="3"/>
      <c r="O1620" s="4"/>
      <c r="P1620" s="4"/>
    </row>
    <row r="1621" spans="13:16" x14ac:dyDescent="0.35">
      <c r="M1621" s="3"/>
      <c r="O1621" s="4"/>
      <c r="P1621" s="4"/>
    </row>
    <row r="1622" spans="13:16" x14ac:dyDescent="0.35">
      <c r="M1622" s="3"/>
      <c r="O1622" s="4"/>
      <c r="P1622" s="4"/>
    </row>
    <row r="1623" spans="13:16" x14ac:dyDescent="0.35">
      <c r="M1623" s="3"/>
      <c r="O1623" s="4"/>
      <c r="P1623" s="4"/>
    </row>
    <row r="1624" spans="13:16" x14ac:dyDescent="0.35">
      <c r="M1624" s="3"/>
      <c r="O1624" s="4"/>
      <c r="P1624" s="4"/>
    </row>
    <row r="1625" spans="13:16" x14ac:dyDescent="0.35">
      <c r="M1625" s="3"/>
      <c r="O1625" s="4"/>
      <c r="P1625" s="4"/>
    </row>
    <row r="1626" spans="13:16" x14ac:dyDescent="0.35">
      <c r="M1626" s="3"/>
      <c r="O1626" s="4"/>
      <c r="P1626" s="4"/>
    </row>
    <row r="1627" spans="13:16" x14ac:dyDescent="0.35">
      <c r="M1627" s="3"/>
      <c r="O1627" s="4"/>
      <c r="P1627" s="4"/>
    </row>
    <row r="1628" spans="13:16" x14ac:dyDescent="0.35">
      <c r="M1628" s="3"/>
      <c r="O1628" s="4"/>
      <c r="P1628" s="4"/>
    </row>
    <row r="1629" spans="13:16" x14ac:dyDescent="0.35">
      <c r="M1629" s="3"/>
      <c r="O1629" s="4"/>
      <c r="P1629" s="4"/>
    </row>
    <row r="1630" spans="13:16" x14ac:dyDescent="0.35">
      <c r="M1630" s="3"/>
      <c r="O1630" s="4"/>
      <c r="P1630" s="4"/>
    </row>
    <row r="1631" spans="13:16" x14ac:dyDescent="0.35">
      <c r="M1631" s="3"/>
      <c r="O1631" s="4"/>
      <c r="P1631" s="4"/>
    </row>
    <row r="1632" spans="13:16" x14ac:dyDescent="0.35">
      <c r="M1632" s="3"/>
      <c r="O1632" s="4"/>
      <c r="P1632" s="4"/>
    </row>
    <row r="1633" spans="13:16" x14ac:dyDescent="0.35">
      <c r="M1633" s="3"/>
      <c r="O1633" s="4"/>
      <c r="P1633" s="4"/>
    </row>
    <row r="1634" spans="13:16" x14ac:dyDescent="0.35">
      <c r="M1634" s="3"/>
      <c r="O1634" s="4"/>
      <c r="P1634" s="4"/>
    </row>
    <row r="1635" spans="13:16" x14ac:dyDescent="0.35">
      <c r="M1635" s="3"/>
      <c r="O1635" s="4"/>
      <c r="P1635" s="4"/>
    </row>
    <row r="1636" spans="13:16" x14ac:dyDescent="0.35">
      <c r="M1636" s="3"/>
      <c r="O1636" s="4"/>
      <c r="P1636" s="4"/>
    </row>
    <row r="1637" spans="13:16" x14ac:dyDescent="0.35">
      <c r="M1637" s="3"/>
      <c r="O1637" s="4"/>
      <c r="P1637" s="4"/>
    </row>
    <row r="1638" spans="13:16" x14ac:dyDescent="0.35">
      <c r="M1638" s="3"/>
      <c r="O1638" s="4"/>
      <c r="P1638" s="4"/>
    </row>
    <row r="1639" spans="13:16" x14ac:dyDescent="0.35">
      <c r="M1639" s="3"/>
      <c r="O1639" s="4"/>
      <c r="P1639" s="4"/>
    </row>
    <row r="1640" spans="13:16" x14ac:dyDescent="0.35">
      <c r="M1640" s="3"/>
      <c r="O1640" s="4"/>
      <c r="P1640" s="4"/>
    </row>
    <row r="1641" spans="13:16" x14ac:dyDescent="0.35">
      <c r="M1641" s="3"/>
      <c r="O1641" s="4"/>
      <c r="P1641" s="4"/>
    </row>
    <row r="1642" spans="13:16" x14ac:dyDescent="0.35">
      <c r="M1642" s="3"/>
      <c r="O1642" s="4"/>
      <c r="P1642" s="4"/>
    </row>
    <row r="1643" spans="13:16" x14ac:dyDescent="0.35">
      <c r="M1643" s="3"/>
      <c r="O1643" s="4"/>
      <c r="P1643" s="4"/>
    </row>
    <row r="1644" spans="13:16" x14ac:dyDescent="0.35">
      <c r="M1644" s="3"/>
      <c r="O1644" s="4"/>
      <c r="P1644" s="4"/>
    </row>
    <row r="1645" spans="13:16" x14ac:dyDescent="0.35">
      <c r="M1645" s="3"/>
      <c r="O1645" s="4"/>
      <c r="P1645" s="4"/>
    </row>
    <row r="1646" spans="13:16" x14ac:dyDescent="0.35">
      <c r="M1646" s="3"/>
      <c r="O1646" s="4"/>
      <c r="P1646" s="4"/>
    </row>
    <row r="1647" spans="13:16" x14ac:dyDescent="0.35">
      <c r="M1647" s="3"/>
      <c r="O1647" s="4"/>
      <c r="P1647" s="4"/>
    </row>
    <row r="1648" spans="13:16" x14ac:dyDescent="0.35">
      <c r="M1648" s="3"/>
      <c r="O1648" s="4"/>
      <c r="P1648" s="4"/>
    </row>
    <row r="1649" spans="13:16" x14ac:dyDescent="0.35">
      <c r="M1649" s="3"/>
      <c r="O1649" s="4"/>
      <c r="P1649" s="4"/>
    </row>
    <row r="1650" spans="13:16" x14ac:dyDescent="0.35">
      <c r="M1650" s="3"/>
      <c r="O1650" s="4"/>
      <c r="P1650" s="4"/>
    </row>
    <row r="1651" spans="13:16" x14ac:dyDescent="0.35">
      <c r="M1651" s="3"/>
      <c r="O1651" s="4"/>
      <c r="P1651" s="4"/>
    </row>
    <row r="1652" spans="13:16" x14ac:dyDescent="0.35">
      <c r="M1652" s="3"/>
      <c r="O1652" s="4"/>
      <c r="P1652" s="4"/>
    </row>
    <row r="1653" spans="13:16" x14ac:dyDescent="0.35">
      <c r="M1653" s="3"/>
      <c r="O1653" s="4"/>
      <c r="P1653" s="4"/>
    </row>
    <row r="1654" spans="13:16" x14ac:dyDescent="0.35">
      <c r="M1654" s="3"/>
      <c r="O1654" s="4"/>
      <c r="P1654" s="4"/>
    </row>
    <row r="1655" spans="13:16" x14ac:dyDescent="0.35">
      <c r="M1655" s="3"/>
      <c r="O1655" s="4"/>
      <c r="P1655" s="4"/>
    </row>
    <row r="1656" spans="13:16" x14ac:dyDescent="0.35">
      <c r="M1656" s="3"/>
      <c r="O1656" s="4"/>
      <c r="P1656" s="4"/>
    </row>
    <row r="1657" spans="13:16" x14ac:dyDescent="0.35">
      <c r="M1657" s="3"/>
      <c r="O1657" s="4"/>
      <c r="P1657" s="4"/>
    </row>
    <row r="1658" spans="13:16" x14ac:dyDescent="0.35">
      <c r="M1658" s="3"/>
      <c r="O1658" s="4"/>
      <c r="P1658" s="4"/>
    </row>
    <row r="1659" spans="13:16" x14ac:dyDescent="0.35">
      <c r="M1659" s="3"/>
      <c r="O1659" s="4"/>
      <c r="P1659" s="4"/>
    </row>
    <row r="1660" spans="13:16" x14ac:dyDescent="0.35">
      <c r="M1660" s="3"/>
      <c r="O1660" s="4"/>
      <c r="P1660" s="4"/>
    </row>
    <row r="1661" spans="13:16" x14ac:dyDescent="0.35">
      <c r="M1661" s="3"/>
      <c r="O1661" s="4"/>
      <c r="P1661" s="4"/>
    </row>
    <row r="1662" spans="13:16" x14ac:dyDescent="0.35">
      <c r="M1662" s="3"/>
      <c r="O1662" s="4"/>
      <c r="P1662" s="4"/>
    </row>
    <row r="1663" spans="13:16" x14ac:dyDescent="0.35">
      <c r="M1663" s="3"/>
      <c r="O1663" s="4"/>
      <c r="P1663" s="4"/>
    </row>
    <row r="1664" spans="13:16" x14ac:dyDescent="0.35">
      <c r="M1664" s="3"/>
      <c r="O1664" s="4"/>
      <c r="P1664" s="4"/>
    </row>
    <row r="1665" spans="13:16" x14ac:dyDescent="0.35">
      <c r="M1665" s="3"/>
      <c r="O1665" s="4"/>
      <c r="P1665" s="4"/>
    </row>
    <row r="1666" spans="13:16" x14ac:dyDescent="0.35">
      <c r="M1666" s="3"/>
      <c r="O1666" s="4"/>
      <c r="P1666" s="4"/>
    </row>
    <row r="1667" spans="13:16" x14ac:dyDescent="0.35">
      <c r="M1667" s="3"/>
      <c r="O1667" s="4"/>
      <c r="P1667" s="4"/>
    </row>
    <row r="1668" spans="13:16" x14ac:dyDescent="0.35">
      <c r="M1668" s="3"/>
      <c r="O1668" s="4"/>
      <c r="P1668" s="4"/>
    </row>
    <row r="1669" spans="13:16" x14ac:dyDescent="0.35">
      <c r="M1669" s="3"/>
      <c r="O1669" s="4"/>
      <c r="P1669" s="4"/>
    </row>
    <row r="1670" spans="13:16" x14ac:dyDescent="0.35">
      <c r="M1670" s="3"/>
      <c r="O1670" s="4"/>
      <c r="P1670" s="4"/>
    </row>
    <row r="1671" spans="13:16" x14ac:dyDescent="0.35">
      <c r="M1671" s="3"/>
      <c r="O1671" s="4"/>
      <c r="P1671" s="4"/>
    </row>
    <row r="1672" spans="13:16" x14ac:dyDescent="0.35">
      <c r="M1672" s="3"/>
      <c r="O1672" s="4"/>
      <c r="P1672" s="4"/>
    </row>
    <row r="1673" spans="13:16" x14ac:dyDescent="0.35">
      <c r="M1673" s="3"/>
      <c r="O1673" s="4"/>
      <c r="P1673" s="4"/>
    </row>
    <row r="1674" spans="13:16" x14ac:dyDescent="0.35">
      <c r="M1674" s="3"/>
      <c r="O1674" s="4"/>
      <c r="P1674" s="4"/>
    </row>
    <row r="1675" spans="13:16" x14ac:dyDescent="0.35">
      <c r="M1675" s="3"/>
      <c r="O1675" s="4"/>
      <c r="P1675" s="4"/>
    </row>
    <row r="1676" spans="13:16" x14ac:dyDescent="0.35">
      <c r="M1676" s="3"/>
      <c r="O1676" s="4"/>
      <c r="P1676" s="4"/>
    </row>
    <row r="1677" spans="13:16" x14ac:dyDescent="0.35">
      <c r="M1677" s="3"/>
      <c r="O1677" s="4"/>
      <c r="P1677" s="4"/>
    </row>
    <row r="1678" spans="13:16" x14ac:dyDescent="0.35">
      <c r="M1678" s="3"/>
      <c r="O1678" s="4"/>
      <c r="P1678" s="4"/>
    </row>
    <row r="1679" spans="13:16" x14ac:dyDescent="0.35">
      <c r="M1679" s="3"/>
      <c r="O1679" s="4"/>
      <c r="P1679" s="4"/>
    </row>
    <row r="1680" spans="13:16" x14ac:dyDescent="0.35">
      <c r="M1680" s="3"/>
      <c r="O1680" s="4"/>
      <c r="P1680" s="4"/>
    </row>
    <row r="1681" spans="13:16" x14ac:dyDescent="0.35">
      <c r="M1681" s="3"/>
      <c r="O1681" s="4"/>
      <c r="P1681" s="4"/>
    </row>
    <row r="1682" spans="13:16" x14ac:dyDescent="0.35">
      <c r="M1682" s="3"/>
      <c r="O1682" s="4"/>
      <c r="P1682" s="4"/>
    </row>
    <row r="1683" spans="13:16" x14ac:dyDescent="0.35">
      <c r="M1683" s="3"/>
      <c r="O1683" s="4"/>
      <c r="P1683" s="4"/>
    </row>
    <row r="1684" spans="13:16" x14ac:dyDescent="0.35">
      <c r="M1684" s="3"/>
      <c r="O1684" s="4"/>
      <c r="P1684" s="4"/>
    </row>
    <row r="1685" spans="13:16" x14ac:dyDescent="0.35">
      <c r="M1685" s="3"/>
      <c r="O1685" s="4"/>
      <c r="P1685" s="4"/>
    </row>
    <row r="1686" spans="13:16" x14ac:dyDescent="0.35">
      <c r="M1686" s="3"/>
      <c r="O1686" s="4"/>
      <c r="P1686" s="4"/>
    </row>
    <row r="1687" spans="13:16" x14ac:dyDescent="0.35">
      <c r="M1687" s="3"/>
      <c r="O1687" s="4"/>
      <c r="P1687" s="4"/>
    </row>
    <row r="1688" spans="13:16" x14ac:dyDescent="0.35">
      <c r="M1688" s="3"/>
      <c r="O1688" s="4"/>
      <c r="P1688" s="4"/>
    </row>
    <row r="1689" spans="13:16" x14ac:dyDescent="0.35">
      <c r="M1689" s="3"/>
      <c r="O1689" s="4"/>
      <c r="P1689" s="4"/>
    </row>
    <row r="1690" spans="13:16" x14ac:dyDescent="0.35">
      <c r="M1690" s="3"/>
      <c r="O1690" s="4"/>
      <c r="P1690" s="4"/>
    </row>
    <row r="1691" spans="13:16" x14ac:dyDescent="0.35">
      <c r="M1691" s="3"/>
      <c r="O1691" s="4"/>
      <c r="P1691" s="4"/>
    </row>
    <row r="1692" spans="13:16" x14ac:dyDescent="0.35">
      <c r="M1692" s="3"/>
      <c r="O1692" s="4"/>
      <c r="P1692" s="4"/>
    </row>
    <row r="1693" spans="13:16" x14ac:dyDescent="0.35">
      <c r="M1693" s="3"/>
      <c r="O1693" s="4"/>
      <c r="P1693" s="4"/>
    </row>
    <row r="1694" spans="13:16" x14ac:dyDescent="0.35">
      <c r="M1694" s="3"/>
      <c r="O1694" s="4"/>
      <c r="P1694" s="4"/>
    </row>
    <row r="1695" spans="13:16" x14ac:dyDescent="0.35">
      <c r="M1695" s="3"/>
      <c r="O1695" s="4"/>
      <c r="P1695" s="4"/>
    </row>
    <row r="1696" spans="13:16" x14ac:dyDescent="0.35">
      <c r="M1696" s="3"/>
      <c r="O1696" s="4"/>
      <c r="P1696" s="4"/>
    </row>
    <row r="1697" spans="13:16" x14ac:dyDescent="0.35">
      <c r="M1697" s="3"/>
      <c r="O1697" s="4"/>
      <c r="P1697" s="4"/>
    </row>
    <row r="1698" spans="13:16" x14ac:dyDescent="0.35">
      <c r="M1698" s="3"/>
      <c r="O1698" s="4"/>
      <c r="P1698" s="4"/>
    </row>
    <row r="1699" spans="13:16" x14ac:dyDescent="0.35">
      <c r="M1699" s="3"/>
      <c r="O1699" s="4"/>
      <c r="P1699" s="4"/>
    </row>
    <row r="1700" spans="13:16" x14ac:dyDescent="0.35">
      <c r="M1700" s="3"/>
      <c r="O1700" s="4"/>
      <c r="P1700" s="4"/>
    </row>
    <row r="1701" spans="13:16" x14ac:dyDescent="0.35">
      <c r="M1701" s="3"/>
      <c r="O1701" s="4"/>
      <c r="P1701" s="4"/>
    </row>
    <row r="1702" spans="13:16" x14ac:dyDescent="0.35">
      <c r="M1702" s="3"/>
      <c r="O1702" s="4"/>
      <c r="P1702" s="4"/>
    </row>
    <row r="1703" spans="13:16" x14ac:dyDescent="0.35">
      <c r="M1703" s="3"/>
      <c r="O1703" s="4"/>
      <c r="P1703" s="4"/>
    </row>
    <row r="1704" spans="13:16" x14ac:dyDescent="0.35">
      <c r="M1704" s="3"/>
      <c r="O1704" s="4"/>
      <c r="P1704" s="4"/>
    </row>
    <row r="1705" spans="13:16" x14ac:dyDescent="0.35">
      <c r="M1705" s="3"/>
      <c r="O1705" s="4"/>
      <c r="P1705" s="4"/>
    </row>
    <row r="1706" spans="13:16" x14ac:dyDescent="0.35">
      <c r="M1706" s="3"/>
      <c r="O1706" s="4"/>
      <c r="P1706" s="4"/>
    </row>
    <row r="1707" spans="13:16" x14ac:dyDescent="0.35">
      <c r="M1707" s="3"/>
      <c r="O1707" s="4"/>
      <c r="P1707" s="4"/>
    </row>
    <row r="1708" spans="13:16" x14ac:dyDescent="0.35">
      <c r="M1708" s="3"/>
      <c r="O1708" s="4"/>
      <c r="P1708" s="4"/>
    </row>
    <row r="1709" spans="13:16" x14ac:dyDescent="0.35">
      <c r="M1709" s="3"/>
      <c r="O1709" s="4"/>
      <c r="P1709" s="4"/>
    </row>
    <row r="1710" spans="13:16" x14ac:dyDescent="0.35">
      <c r="M1710" s="3"/>
      <c r="O1710" s="4"/>
      <c r="P1710" s="4"/>
    </row>
    <row r="1711" spans="13:16" x14ac:dyDescent="0.35">
      <c r="M1711" s="3"/>
      <c r="O1711" s="4"/>
      <c r="P1711" s="4"/>
    </row>
    <row r="1712" spans="13:16" x14ac:dyDescent="0.35">
      <c r="M1712" s="3"/>
      <c r="O1712" s="4"/>
      <c r="P1712" s="4"/>
    </row>
    <row r="1713" spans="13:16" x14ac:dyDescent="0.35">
      <c r="M1713" s="3"/>
      <c r="O1713" s="4"/>
      <c r="P1713" s="4"/>
    </row>
    <row r="1714" spans="13:16" x14ac:dyDescent="0.35">
      <c r="M1714" s="3"/>
      <c r="O1714" s="4"/>
      <c r="P1714" s="4"/>
    </row>
    <row r="1715" spans="13:16" x14ac:dyDescent="0.35">
      <c r="M1715" s="3"/>
      <c r="O1715" s="4"/>
      <c r="P1715" s="4"/>
    </row>
    <row r="1716" spans="13:16" x14ac:dyDescent="0.35">
      <c r="M1716" s="3"/>
      <c r="O1716" s="4"/>
      <c r="P1716" s="4"/>
    </row>
    <row r="1717" spans="13:16" x14ac:dyDescent="0.35">
      <c r="M1717" s="3"/>
      <c r="O1717" s="4"/>
      <c r="P1717" s="4"/>
    </row>
    <row r="1718" spans="13:16" x14ac:dyDescent="0.35">
      <c r="M1718" s="3"/>
      <c r="O1718" s="4"/>
      <c r="P1718" s="4"/>
    </row>
    <row r="1719" spans="13:16" x14ac:dyDescent="0.35">
      <c r="M1719" s="3"/>
      <c r="O1719" s="4"/>
      <c r="P1719" s="4"/>
    </row>
    <row r="1720" spans="13:16" x14ac:dyDescent="0.35">
      <c r="M1720" s="3"/>
      <c r="O1720" s="4"/>
      <c r="P1720" s="4"/>
    </row>
    <row r="1721" spans="13:16" x14ac:dyDescent="0.35">
      <c r="M1721" s="3"/>
      <c r="O1721" s="4"/>
      <c r="P1721" s="4"/>
    </row>
    <row r="1722" spans="13:16" x14ac:dyDescent="0.35">
      <c r="M1722" s="3"/>
      <c r="O1722" s="4"/>
      <c r="P1722" s="4"/>
    </row>
    <row r="1723" spans="13:16" x14ac:dyDescent="0.35">
      <c r="M1723" s="3"/>
      <c r="O1723" s="4"/>
      <c r="P1723" s="4"/>
    </row>
    <row r="1724" spans="13:16" x14ac:dyDescent="0.35">
      <c r="M1724" s="3"/>
      <c r="O1724" s="4"/>
      <c r="P1724" s="4"/>
    </row>
    <row r="1725" spans="13:16" x14ac:dyDescent="0.35">
      <c r="M1725" s="3"/>
      <c r="O1725" s="4"/>
      <c r="P1725" s="4"/>
    </row>
    <row r="1726" spans="13:16" x14ac:dyDescent="0.35">
      <c r="M1726" s="3"/>
      <c r="O1726" s="4"/>
      <c r="P1726" s="4"/>
    </row>
    <row r="1727" spans="13:16" x14ac:dyDescent="0.35">
      <c r="M1727" s="3"/>
      <c r="O1727" s="4"/>
      <c r="P1727" s="4"/>
    </row>
    <row r="1728" spans="13:16" x14ac:dyDescent="0.35">
      <c r="M1728" s="3"/>
      <c r="O1728" s="4"/>
      <c r="P1728" s="4"/>
    </row>
    <row r="1729" spans="13:16" x14ac:dyDescent="0.35">
      <c r="M1729" s="3"/>
      <c r="O1729" s="4"/>
      <c r="P1729" s="4"/>
    </row>
    <row r="1730" spans="13:16" x14ac:dyDescent="0.35">
      <c r="M1730" s="3"/>
      <c r="O1730" s="4"/>
      <c r="P1730" s="4"/>
    </row>
    <row r="1731" spans="13:16" x14ac:dyDescent="0.35">
      <c r="M1731" s="3"/>
      <c r="O1731" s="4"/>
      <c r="P1731" s="4"/>
    </row>
    <row r="1732" spans="13:16" x14ac:dyDescent="0.35">
      <c r="M1732" s="3"/>
      <c r="O1732" s="4"/>
      <c r="P1732" s="4"/>
    </row>
    <row r="1733" spans="13:16" x14ac:dyDescent="0.35">
      <c r="M1733" s="3"/>
      <c r="O1733" s="4"/>
      <c r="P1733" s="4"/>
    </row>
    <row r="1734" spans="13:16" x14ac:dyDescent="0.35">
      <c r="M1734" s="3"/>
      <c r="O1734" s="4"/>
      <c r="P1734" s="4"/>
    </row>
    <row r="1735" spans="13:16" x14ac:dyDescent="0.35">
      <c r="M1735" s="3"/>
      <c r="O1735" s="4"/>
      <c r="P1735" s="4"/>
    </row>
    <row r="1736" spans="13:16" x14ac:dyDescent="0.35">
      <c r="M1736" s="3"/>
      <c r="O1736" s="4"/>
      <c r="P1736" s="4"/>
    </row>
    <row r="1737" spans="13:16" x14ac:dyDescent="0.35">
      <c r="M1737" s="3"/>
      <c r="O1737" s="4"/>
      <c r="P1737" s="4"/>
    </row>
    <row r="1738" spans="13:16" x14ac:dyDescent="0.35">
      <c r="M1738" s="3"/>
      <c r="O1738" s="4"/>
      <c r="P1738" s="4"/>
    </row>
    <row r="1739" spans="13:16" x14ac:dyDescent="0.35">
      <c r="M1739" s="3"/>
      <c r="O1739" s="4"/>
      <c r="P1739" s="4"/>
    </row>
    <row r="1740" spans="13:16" x14ac:dyDescent="0.35">
      <c r="M1740" s="3"/>
      <c r="O1740" s="4"/>
      <c r="P1740" s="4"/>
    </row>
    <row r="1741" spans="13:16" x14ac:dyDescent="0.35">
      <c r="M1741" s="3"/>
      <c r="O1741" s="4"/>
      <c r="P1741" s="4"/>
    </row>
    <row r="1742" spans="13:16" x14ac:dyDescent="0.35">
      <c r="M1742" s="3"/>
      <c r="O1742" s="4"/>
      <c r="P1742" s="4"/>
    </row>
    <row r="1743" spans="13:16" x14ac:dyDescent="0.35">
      <c r="M1743" s="3"/>
      <c r="O1743" s="4"/>
      <c r="P1743" s="4"/>
    </row>
    <row r="1744" spans="13:16" x14ac:dyDescent="0.35">
      <c r="M1744" s="3"/>
      <c r="O1744" s="4"/>
      <c r="P1744" s="4"/>
    </row>
    <row r="1745" spans="13:16" x14ac:dyDescent="0.35">
      <c r="M1745" s="3"/>
      <c r="O1745" s="4"/>
      <c r="P1745" s="4"/>
    </row>
    <row r="1746" spans="13:16" x14ac:dyDescent="0.35">
      <c r="M1746" s="3"/>
      <c r="O1746" s="4"/>
      <c r="P1746" s="4"/>
    </row>
    <row r="1747" spans="13:16" x14ac:dyDescent="0.35">
      <c r="M1747" s="3"/>
      <c r="O1747" s="4"/>
      <c r="P1747" s="4"/>
    </row>
    <row r="1748" spans="13:16" x14ac:dyDescent="0.35">
      <c r="M1748" s="3"/>
      <c r="O1748" s="4"/>
      <c r="P1748" s="4"/>
    </row>
    <row r="1749" spans="13:16" x14ac:dyDescent="0.35">
      <c r="M1749" s="3"/>
      <c r="O1749" s="4"/>
      <c r="P1749" s="4"/>
    </row>
    <row r="1750" spans="13:16" x14ac:dyDescent="0.35">
      <c r="M1750" s="3"/>
      <c r="O1750" s="4"/>
      <c r="P1750" s="4"/>
    </row>
    <row r="1751" spans="13:16" x14ac:dyDescent="0.35">
      <c r="M1751" s="3"/>
      <c r="O1751" s="4"/>
      <c r="P1751" s="4"/>
    </row>
    <row r="1752" spans="13:16" x14ac:dyDescent="0.35">
      <c r="M1752" s="3"/>
      <c r="O1752" s="4"/>
      <c r="P1752" s="4"/>
    </row>
    <row r="1753" spans="13:16" x14ac:dyDescent="0.35">
      <c r="M1753" s="3"/>
      <c r="O1753" s="4"/>
      <c r="P1753" s="4"/>
    </row>
    <row r="1754" spans="13:16" x14ac:dyDescent="0.35">
      <c r="M1754" s="3"/>
      <c r="O1754" s="4"/>
      <c r="P1754" s="4"/>
    </row>
    <row r="1755" spans="13:16" x14ac:dyDescent="0.35">
      <c r="M1755" s="3"/>
      <c r="O1755" s="4"/>
      <c r="P1755" s="4"/>
    </row>
    <row r="1756" spans="13:16" x14ac:dyDescent="0.35">
      <c r="M1756" s="3"/>
      <c r="O1756" s="4"/>
      <c r="P1756" s="4"/>
    </row>
    <row r="1757" spans="13:16" x14ac:dyDescent="0.35">
      <c r="M1757" s="3"/>
      <c r="O1757" s="4"/>
      <c r="P1757" s="4"/>
    </row>
    <row r="1758" spans="13:16" x14ac:dyDescent="0.35">
      <c r="M1758" s="3"/>
      <c r="O1758" s="4"/>
      <c r="P1758" s="4"/>
    </row>
    <row r="1759" spans="13:16" x14ac:dyDescent="0.35">
      <c r="M1759" s="3"/>
      <c r="O1759" s="4"/>
      <c r="P1759" s="4"/>
    </row>
    <row r="1760" spans="13:16" x14ac:dyDescent="0.35">
      <c r="M1760" s="3"/>
      <c r="O1760" s="4"/>
      <c r="P1760" s="4"/>
    </row>
    <row r="1761" spans="13:16" x14ac:dyDescent="0.35">
      <c r="M1761" s="3"/>
      <c r="O1761" s="4"/>
      <c r="P1761" s="4"/>
    </row>
    <row r="1762" spans="13:16" x14ac:dyDescent="0.35">
      <c r="M1762" s="3"/>
      <c r="O1762" s="4"/>
      <c r="P1762" s="4"/>
    </row>
    <row r="1763" spans="13:16" x14ac:dyDescent="0.35">
      <c r="M1763" s="3"/>
      <c r="O1763" s="4"/>
      <c r="P1763" s="4"/>
    </row>
    <row r="1764" spans="13:16" x14ac:dyDescent="0.35">
      <c r="M1764" s="3"/>
      <c r="O1764" s="4"/>
      <c r="P1764" s="4"/>
    </row>
    <row r="1765" spans="13:16" x14ac:dyDescent="0.35">
      <c r="M1765" s="3"/>
      <c r="O1765" s="4"/>
      <c r="P1765" s="4"/>
    </row>
    <row r="1766" spans="13:16" x14ac:dyDescent="0.35">
      <c r="M1766" s="3"/>
      <c r="O1766" s="4"/>
      <c r="P1766" s="4"/>
    </row>
    <row r="1767" spans="13:16" x14ac:dyDescent="0.35">
      <c r="M1767" s="3"/>
      <c r="O1767" s="4"/>
      <c r="P1767" s="4"/>
    </row>
    <row r="1768" spans="13:16" x14ac:dyDescent="0.35">
      <c r="M1768" s="3"/>
      <c r="O1768" s="4"/>
      <c r="P1768" s="4"/>
    </row>
    <row r="1769" spans="13:16" x14ac:dyDescent="0.35">
      <c r="M1769" s="3"/>
      <c r="O1769" s="4"/>
      <c r="P1769" s="4"/>
    </row>
    <row r="1770" spans="13:16" x14ac:dyDescent="0.35">
      <c r="M1770" s="3"/>
      <c r="O1770" s="4"/>
      <c r="P1770" s="4"/>
    </row>
    <row r="1771" spans="13:16" x14ac:dyDescent="0.35">
      <c r="M1771" s="3"/>
      <c r="O1771" s="4"/>
      <c r="P1771" s="4"/>
    </row>
    <row r="1772" spans="13:16" x14ac:dyDescent="0.35">
      <c r="M1772" s="3"/>
      <c r="O1772" s="4"/>
      <c r="P1772" s="4"/>
    </row>
    <row r="1773" spans="13:16" x14ac:dyDescent="0.35">
      <c r="M1773" s="3"/>
      <c r="O1773" s="4"/>
      <c r="P1773" s="4"/>
    </row>
    <row r="1774" spans="13:16" x14ac:dyDescent="0.35">
      <c r="M1774" s="3"/>
      <c r="O1774" s="4"/>
      <c r="P1774" s="4"/>
    </row>
    <row r="1775" spans="13:16" x14ac:dyDescent="0.35">
      <c r="M1775" s="3"/>
      <c r="O1775" s="4"/>
      <c r="P1775" s="4"/>
    </row>
    <row r="1776" spans="13:16" x14ac:dyDescent="0.35">
      <c r="M1776" s="3"/>
      <c r="O1776" s="4"/>
      <c r="P1776" s="4"/>
    </row>
    <row r="1777" spans="13:16" x14ac:dyDescent="0.35">
      <c r="M1777" s="3"/>
      <c r="O1777" s="4"/>
      <c r="P1777" s="4"/>
    </row>
    <row r="1778" spans="13:16" x14ac:dyDescent="0.35">
      <c r="M1778" s="3"/>
      <c r="O1778" s="4"/>
      <c r="P1778" s="4"/>
    </row>
    <row r="1779" spans="13:16" x14ac:dyDescent="0.35">
      <c r="M1779" s="3"/>
      <c r="O1779" s="4"/>
      <c r="P1779" s="4"/>
    </row>
    <row r="1780" spans="13:16" x14ac:dyDescent="0.35">
      <c r="M1780" s="3"/>
      <c r="O1780" s="4"/>
      <c r="P1780" s="4"/>
    </row>
    <row r="1781" spans="13:16" x14ac:dyDescent="0.35">
      <c r="M1781" s="3"/>
      <c r="O1781" s="4"/>
      <c r="P1781" s="4"/>
    </row>
    <row r="1782" spans="13:16" x14ac:dyDescent="0.35">
      <c r="M1782" s="3"/>
      <c r="O1782" s="4"/>
      <c r="P1782" s="4"/>
    </row>
    <row r="1783" spans="13:16" x14ac:dyDescent="0.35">
      <c r="M1783" s="3"/>
      <c r="O1783" s="4"/>
      <c r="P1783" s="4"/>
    </row>
    <row r="1784" spans="13:16" x14ac:dyDescent="0.35">
      <c r="M1784" s="3"/>
      <c r="O1784" s="4"/>
      <c r="P1784" s="4"/>
    </row>
    <row r="1785" spans="13:16" x14ac:dyDescent="0.35">
      <c r="M1785" s="3"/>
      <c r="O1785" s="4"/>
      <c r="P1785" s="4"/>
    </row>
    <row r="1786" spans="13:16" x14ac:dyDescent="0.35">
      <c r="M1786" s="3"/>
      <c r="O1786" s="4"/>
      <c r="P1786" s="4"/>
    </row>
    <row r="1787" spans="13:16" x14ac:dyDescent="0.35">
      <c r="M1787" s="3"/>
      <c r="O1787" s="4"/>
      <c r="P1787" s="4"/>
    </row>
    <row r="1788" spans="13:16" x14ac:dyDescent="0.35">
      <c r="M1788" s="3"/>
      <c r="O1788" s="4"/>
      <c r="P1788" s="4"/>
    </row>
    <row r="1789" spans="13:16" x14ac:dyDescent="0.35">
      <c r="M1789" s="3"/>
      <c r="O1789" s="4"/>
      <c r="P1789" s="4"/>
    </row>
    <row r="1790" spans="13:16" x14ac:dyDescent="0.35">
      <c r="M1790" s="3"/>
      <c r="O1790" s="4"/>
      <c r="P1790" s="4"/>
    </row>
    <row r="1791" spans="13:16" x14ac:dyDescent="0.35">
      <c r="M1791" s="3"/>
      <c r="O1791" s="4"/>
      <c r="P1791" s="4"/>
    </row>
    <row r="1792" spans="13:16" x14ac:dyDescent="0.35">
      <c r="M1792" s="3"/>
      <c r="O1792" s="4"/>
      <c r="P1792" s="4"/>
    </row>
    <row r="1793" spans="13:16" x14ac:dyDescent="0.35">
      <c r="M1793" s="3"/>
      <c r="O1793" s="4"/>
      <c r="P1793" s="4"/>
    </row>
    <row r="1794" spans="13:16" x14ac:dyDescent="0.35">
      <c r="M1794" s="3"/>
      <c r="O1794" s="4"/>
      <c r="P1794" s="4"/>
    </row>
    <row r="1795" spans="13:16" x14ac:dyDescent="0.35">
      <c r="M1795" s="3"/>
      <c r="O1795" s="4"/>
      <c r="P1795" s="4"/>
    </row>
    <row r="1796" spans="13:16" x14ac:dyDescent="0.35">
      <c r="M1796" s="3"/>
      <c r="O1796" s="4"/>
      <c r="P1796" s="4"/>
    </row>
    <row r="1797" spans="13:16" x14ac:dyDescent="0.35">
      <c r="M1797" s="3"/>
      <c r="O1797" s="4"/>
      <c r="P1797" s="4"/>
    </row>
    <row r="1798" spans="13:16" x14ac:dyDescent="0.35">
      <c r="M1798" s="3"/>
      <c r="O1798" s="4"/>
      <c r="P1798" s="4"/>
    </row>
    <row r="1799" spans="13:16" x14ac:dyDescent="0.35">
      <c r="M1799" s="3"/>
      <c r="O1799" s="4"/>
      <c r="P1799" s="4"/>
    </row>
    <row r="1800" spans="13:16" x14ac:dyDescent="0.35">
      <c r="M1800" s="3"/>
      <c r="O1800" s="4"/>
      <c r="P1800" s="4"/>
    </row>
    <row r="1801" spans="13:16" x14ac:dyDescent="0.35">
      <c r="M1801" s="3"/>
      <c r="O1801" s="4"/>
      <c r="P1801" s="4"/>
    </row>
    <row r="1802" spans="13:16" x14ac:dyDescent="0.35">
      <c r="M1802" s="3"/>
      <c r="O1802" s="4"/>
      <c r="P1802" s="4"/>
    </row>
    <row r="1803" spans="13:16" x14ac:dyDescent="0.35">
      <c r="M1803" s="3"/>
      <c r="O1803" s="4"/>
      <c r="P1803" s="4"/>
    </row>
    <row r="1804" spans="13:16" x14ac:dyDescent="0.35">
      <c r="M1804" s="3"/>
      <c r="O1804" s="4"/>
      <c r="P1804" s="4"/>
    </row>
    <row r="1805" spans="13:16" x14ac:dyDescent="0.35">
      <c r="M1805" s="3"/>
      <c r="O1805" s="4"/>
      <c r="P1805" s="4"/>
    </row>
    <row r="1806" spans="13:16" x14ac:dyDescent="0.35">
      <c r="M1806" s="3"/>
      <c r="O1806" s="4"/>
      <c r="P1806" s="4"/>
    </row>
    <row r="1807" spans="13:16" x14ac:dyDescent="0.35">
      <c r="M1807" s="3"/>
      <c r="O1807" s="4"/>
      <c r="P1807" s="4"/>
    </row>
    <row r="1808" spans="13:16" x14ac:dyDescent="0.35">
      <c r="M1808" s="3"/>
      <c r="O1808" s="4"/>
      <c r="P1808" s="4"/>
    </row>
    <row r="1809" spans="13:16" x14ac:dyDescent="0.35">
      <c r="M1809" s="3"/>
      <c r="O1809" s="4"/>
      <c r="P1809" s="4"/>
    </row>
    <row r="1810" spans="13:16" x14ac:dyDescent="0.35">
      <c r="M1810" s="3"/>
      <c r="O1810" s="4"/>
      <c r="P1810" s="4"/>
    </row>
    <row r="1811" spans="13:16" x14ac:dyDescent="0.35">
      <c r="M1811" s="3"/>
      <c r="O1811" s="4"/>
      <c r="P1811" s="4"/>
    </row>
    <row r="1812" spans="13:16" x14ac:dyDescent="0.35">
      <c r="M1812" s="3"/>
      <c r="O1812" s="4"/>
      <c r="P1812" s="4"/>
    </row>
    <row r="1813" spans="13:16" x14ac:dyDescent="0.35">
      <c r="M1813" s="3"/>
      <c r="O1813" s="4"/>
      <c r="P1813" s="4"/>
    </row>
    <row r="1814" spans="13:16" x14ac:dyDescent="0.35">
      <c r="M1814" s="3"/>
      <c r="O1814" s="4"/>
      <c r="P1814" s="4"/>
    </row>
    <row r="1815" spans="13:16" x14ac:dyDescent="0.35">
      <c r="M1815" s="3"/>
      <c r="O1815" s="4"/>
      <c r="P1815" s="4"/>
    </row>
    <row r="1816" spans="13:16" x14ac:dyDescent="0.35">
      <c r="M1816" s="3"/>
      <c r="O1816" s="4"/>
      <c r="P1816" s="4"/>
    </row>
    <row r="1817" spans="13:16" x14ac:dyDescent="0.35">
      <c r="M1817" s="3"/>
      <c r="O1817" s="4"/>
      <c r="P1817" s="4"/>
    </row>
    <row r="1818" spans="13:16" x14ac:dyDescent="0.35">
      <c r="M1818" s="3"/>
      <c r="O1818" s="4"/>
      <c r="P1818" s="4"/>
    </row>
    <row r="1819" spans="13:16" x14ac:dyDescent="0.35">
      <c r="M1819" s="3"/>
      <c r="O1819" s="4"/>
      <c r="P1819" s="4"/>
    </row>
    <row r="1820" spans="13:16" x14ac:dyDescent="0.35">
      <c r="M1820" s="3"/>
      <c r="O1820" s="4"/>
      <c r="P1820" s="4"/>
    </row>
    <row r="1821" spans="13:16" x14ac:dyDescent="0.35">
      <c r="M1821" s="3"/>
      <c r="O1821" s="4"/>
      <c r="P1821" s="4"/>
    </row>
    <row r="1822" spans="13:16" x14ac:dyDescent="0.35">
      <c r="M1822" s="3"/>
      <c r="O1822" s="4"/>
      <c r="P1822" s="4"/>
    </row>
    <row r="1823" spans="13:16" x14ac:dyDescent="0.35">
      <c r="M1823" s="3"/>
      <c r="O1823" s="4"/>
      <c r="P1823" s="4"/>
    </row>
    <row r="1824" spans="13:16" x14ac:dyDescent="0.35">
      <c r="M1824" s="3"/>
      <c r="O1824" s="4"/>
      <c r="P1824" s="4"/>
    </row>
    <row r="1825" spans="13:16" x14ac:dyDescent="0.35">
      <c r="M1825" s="3"/>
      <c r="O1825" s="4"/>
      <c r="P1825" s="4"/>
    </row>
    <row r="1826" spans="13:16" x14ac:dyDescent="0.35">
      <c r="M1826" s="3"/>
      <c r="O1826" s="4"/>
      <c r="P1826" s="4"/>
    </row>
    <row r="1827" spans="13:16" x14ac:dyDescent="0.35">
      <c r="M1827" s="3"/>
      <c r="O1827" s="4"/>
      <c r="P1827" s="4"/>
    </row>
    <row r="1828" spans="13:16" x14ac:dyDescent="0.35">
      <c r="M1828" s="3"/>
      <c r="O1828" s="4"/>
      <c r="P1828" s="4"/>
    </row>
    <row r="1829" spans="13:16" x14ac:dyDescent="0.35">
      <c r="M1829" s="3"/>
      <c r="O1829" s="4"/>
      <c r="P1829" s="4"/>
    </row>
    <row r="1830" spans="13:16" x14ac:dyDescent="0.35">
      <c r="M1830" s="3"/>
      <c r="O1830" s="4"/>
      <c r="P1830" s="4"/>
    </row>
    <row r="1831" spans="13:16" x14ac:dyDescent="0.35">
      <c r="M1831" s="3"/>
      <c r="O1831" s="4"/>
      <c r="P1831" s="4"/>
    </row>
    <row r="1832" spans="13:16" x14ac:dyDescent="0.35">
      <c r="M1832" s="3"/>
      <c r="O1832" s="4"/>
      <c r="P1832" s="4"/>
    </row>
    <row r="1833" spans="13:16" x14ac:dyDescent="0.35">
      <c r="M1833" s="3"/>
      <c r="O1833" s="4"/>
      <c r="P1833" s="4"/>
    </row>
    <row r="1834" spans="13:16" x14ac:dyDescent="0.35">
      <c r="M1834" s="3"/>
      <c r="O1834" s="4"/>
      <c r="P1834" s="4"/>
    </row>
    <row r="1835" spans="13:16" x14ac:dyDescent="0.35">
      <c r="M1835" s="3"/>
      <c r="O1835" s="4"/>
      <c r="P1835" s="4"/>
    </row>
    <row r="1836" spans="13:16" x14ac:dyDescent="0.35">
      <c r="M1836" s="3"/>
      <c r="O1836" s="4"/>
      <c r="P1836" s="4"/>
    </row>
    <row r="1837" spans="13:16" x14ac:dyDescent="0.35">
      <c r="M1837" s="3"/>
      <c r="O1837" s="4"/>
      <c r="P1837" s="4"/>
    </row>
    <row r="1838" spans="13:16" x14ac:dyDescent="0.35">
      <c r="M1838" s="3"/>
      <c r="O1838" s="4"/>
      <c r="P1838" s="4"/>
    </row>
    <row r="1839" spans="13:16" x14ac:dyDescent="0.35">
      <c r="M1839" s="3"/>
      <c r="O1839" s="4"/>
      <c r="P1839" s="4"/>
    </row>
    <row r="1840" spans="13:16" x14ac:dyDescent="0.35">
      <c r="M1840" s="3"/>
      <c r="O1840" s="4"/>
      <c r="P1840" s="4"/>
    </row>
    <row r="1841" spans="13:16" x14ac:dyDescent="0.35">
      <c r="M1841" s="3"/>
      <c r="O1841" s="4"/>
      <c r="P1841" s="4"/>
    </row>
    <row r="1842" spans="13:16" x14ac:dyDescent="0.35">
      <c r="M1842" s="3"/>
      <c r="O1842" s="4"/>
      <c r="P1842" s="4"/>
    </row>
    <row r="1843" spans="13:16" x14ac:dyDescent="0.35">
      <c r="M1843" s="3"/>
      <c r="O1843" s="4"/>
      <c r="P1843" s="4"/>
    </row>
    <row r="1844" spans="13:16" x14ac:dyDescent="0.35">
      <c r="M1844" s="3"/>
      <c r="O1844" s="4"/>
      <c r="P1844" s="4"/>
    </row>
    <row r="1845" spans="13:16" x14ac:dyDescent="0.35">
      <c r="M1845" s="3"/>
      <c r="O1845" s="4"/>
      <c r="P1845" s="4"/>
    </row>
    <row r="1846" spans="13:16" x14ac:dyDescent="0.35">
      <c r="M1846" s="3"/>
      <c r="O1846" s="4"/>
      <c r="P1846" s="4"/>
    </row>
    <row r="1847" spans="13:16" x14ac:dyDescent="0.35">
      <c r="M1847" s="3"/>
      <c r="O1847" s="4"/>
      <c r="P1847" s="4"/>
    </row>
    <row r="1848" spans="13:16" x14ac:dyDescent="0.35">
      <c r="M1848" s="3"/>
      <c r="O1848" s="4"/>
      <c r="P1848" s="4"/>
    </row>
    <row r="1849" spans="13:16" x14ac:dyDescent="0.35">
      <c r="M1849" s="3"/>
      <c r="O1849" s="4"/>
      <c r="P1849" s="4"/>
    </row>
    <row r="1850" spans="13:16" x14ac:dyDescent="0.35">
      <c r="M1850" s="3"/>
      <c r="O1850" s="4"/>
      <c r="P1850" s="4"/>
    </row>
    <row r="1851" spans="13:16" x14ac:dyDescent="0.35">
      <c r="M1851" s="3"/>
      <c r="O1851" s="4"/>
      <c r="P1851" s="4"/>
    </row>
    <row r="1852" spans="13:16" x14ac:dyDescent="0.35">
      <c r="M1852" s="3"/>
      <c r="O1852" s="4"/>
      <c r="P1852" s="4"/>
    </row>
    <row r="1853" spans="13:16" x14ac:dyDescent="0.35">
      <c r="M1853" s="3"/>
      <c r="O1853" s="4"/>
      <c r="P1853" s="4"/>
    </row>
    <row r="1854" spans="13:16" x14ac:dyDescent="0.35">
      <c r="M1854" s="3"/>
      <c r="O1854" s="4"/>
      <c r="P1854" s="4"/>
    </row>
    <row r="1855" spans="13:16" x14ac:dyDescent="0.35">
      <c r="M1855" s="3"/>
      <c r="O1855" s="4"/>
      <c r="P1855" s="4"/>
    </row>
    <row r="1856" spans="13:16" x14ac:dyDescent="0.35">
      <c r="M1856" s="3"/>
      <c r="O1856" s="4"/>
      <c r="P1856" s="4"/>
    </row>
    <row r="1857" spans="13:16" x14ac:dyDescent="0.35">
      <c r="M1857" s="3"/>
      <c r="O1857" s="4"/>
      <c r="P1857" s="4"/>
    </row>
    <row r="1858" spans="13:16" x14ac:dyDescent="0.35">
      <c r="M1858" s="3"/>
      <c r="O1858" s="4"/>
      <c r="P1858" s="4"/>
    </row>
    <row r="1859" spans="13:16" x14ac:dyDescent="0.35">
      <c r="M1859" s="3"/>
      <c r="O1859" s="4"/>
      <c r="P1859" s="4"/>
    </row>
    <row r="1860" spans="13:16" x14ac:dyDescent="0.35">
      <c r="M1860" s="3"/>
      <c r="O1860" s="4"/>
      <c r="P1860" s="4"/>
    </row>
    <row r="1861" spans="13:16" x14ac:dyDescent="0.35">
      <c r="M1861" s="3"/>
      <c r="O1861" s="4"/>
      <c r="P1861" s="4"/>
    </row>
    <row r="1862" spans="13:16" x14ac:dyDescent="0.35">
      <c r="M1862" s="3"/>
      <c r="O1862" s="4"/>
      <c r="P1862" s="4"/>
    </row>
    <row r="1863" spans="13:16" x14ac:dyDescent="0.35">
      <c r="M1863" s="3"/>
      <c r="O1863" s="4"/>
      <c r="P1863" s="4"/>
    </row>
    <row r="1864" spans="13:16" x14ac:dyDescent="0.35">
      <c r="M1864" s="3"/>
      <c r="O1864" s="4"/>
      <c r="P1864" s="4"/>
    </row>
    <row r="1865" spans="13:16" x14ac:dyDescent="0.35">
      <c r="M1865" s="3"/>
      <c r="O1865" s="4"/>
      <c r="P1865" s="4"/>
    </row>
    <row r="1866" spans="13:16" x14ac:dyDescent="0.35">
      <c r="M1866" s="3"/>
      <c r="O1866" s="4"/>
      <c r="P1866" s="4"/>
    </row>
    <row r="1867" spans="13:16" x14ac:dyDescent="0.35">
      <c r="M1867" s="3"/>
      <c r="O1867" s="4"/>
      <c r="P1867" s="4"/>
    </row>
    <row r="1868" spans="13:16" x14ac:dyDescent="0.35">
      <c r="M1868" s="3"/>
      <c r="O1868" s="4"/>
      <c r="P1868" s="4"/>
    </row>
    <row r="1869" spans="13:16" x14ac:dyDescent="0.35">
      <c r="M1869" s="3"/>
      <c r="O1869" s="4"/>
      <c r="P1869" s="4"/>
    </row>
    <row r="1870" spans="13:16" x14ac:dyDescent="0.35">
      <c r="M1870" s="3"/>
      <c r="O1870" s="4"/>
      <c r="P1870" s="4"/>
    </row>
    <row r="1871" spans="13:16" x14ac:dyDescent="0.35">
      <c r="M1871" s="3"/>
      <c r="O1871" s="4"/>
      <c r="P1871" s="4"/>
    </row>
    <row r="1872" spans="13:16" x14ac:dyDescent="0.35">
      <c r="M1872" s="3"/>
      <c r="O1872" s="4"/>
      <c r="P1872" s="4"/>
    </row>
    <row r="1873" spans="13:16" x14ac:dyDescent="0.35">
      <c r="M1873" s="3"/>
      <c r="O1873" s="4"/>
      <c r="P1873" s="4"/>
    </row>
    <row r="1874" spans="13:16" x14ac:dyDescent="0.35">
      <c r="M1874" s="3"/>
      <c r="O1874" s="4"/>
      <c r="P1874" s="4"/>
    </row>
    <row r="1875" spans="13:16" x14ac:dyDescent="0.35">
      <c r="M1875" s="3"/>
      <c r="O1875" s="4"/>
      <c r="P1875" s="4"/>
    </row>
    <row r="1876" spans="13:16" x14ac:dyDescent="0.35">
      <c r="M1876" s="3"/>
      <c r="O1876" s="4"/>
      <c r="P1876" s="4"/>
    </row>
    <row r="1877" spans="13:16" x14ac:dyDescent="0.35">
      <c r="M1877" s="3"/>
      <c r="O1877" s="4"/>
      <c r="P1877" s="4"/>
    </row>
    <row r="1878" spans="13:16" x14ac:dyDescent="0.35">
      <c r="M1878" s="3"/>
      <c r="O1878" s="4"/>
      <c r="P1878" s="4"/>
    </row>
    <row r="1879" spans="13:16" x14ac:dyDescent="0.35">
      <c r="M1879" s="3"/>
      <c r="O1879" s="4"/>
      <c r="P1879" s="4"/>
    </row>
    <row r="1880" spans="13:16" x14ac:dyDescent="0.35">
      <c r="M1880" s="3"/>
      <c r="O1880" s="4"/>
      <c r="P1880" s="4"/>
    </row>
    <row r="1881" spans="13:16" x14ac:dyDescent="0.35">
      <c r="M1881" s="3"/>
      <c r="O1881" s="4"/>
      <c r="P1881" s="4"/>
    </row>
    <row r="1882" spans="13:16" x14ac:dyDescent="0.35">
      <c r="M1882" s="3"/>
      <c r="O1882" s="4"/>
      <c r="P1882" s="4"/>
    </row>
    <row r="1883" spans="13:16" x14ac:dyDescent="0.35">
      <c r="M1883" s="3"/>
      <c r="O1883" s="4"/>
      <c r="P1883" s="4"/>
    </row>
    <row r="1884" spans="13:16" x14ac:dyDescent="0.35">
      <c r="M1884" s="3"/>
      <c r="O1884" s="4"/>
      <c r="P1884" s="4"/>
    </row>
    <row r="1885" spans="13:16" x14ac:dyDescent="0.35">
      <c r="M1885" s="3"/>
      <c r="O1885" s="4"/>
      <c r="P1885" s="4"/>
    </row>
    <row r="1886" spans="13:16" x14ac:dyDescent="0.35">
      <c r="M1886" s="3"/>
      <c r="O1886" s="4"/>
      <c r="P1886" s="4"/>
    </row>
    <row r="1887" spans="13:16" x14ac:dyDescent="0.35">
      <c r="M1887" s="3"/>
      <c r="O1887" s="4"/>
      <c r="P1887" s="4"/>
    </row>
    <row r="1888" spans="13:16" x14ac:dyDescent="0.35">
      <c r="M1888" s="3"/>
      <c r="O1888" s="4"/>
      <c r="P1888" s="4"/>
    </row>
    <row r="1889" spans="13:16" x14ac:dyDescent="0.35">
      <c r="M1889" s="3"/>
      <c r="O1889" s="4"/>
      <c r="P1889" s="4"/>
    </row>
    <row r="1890" spans="13:16" x14ac:dyDescent="0.35">
      <c r="M1890" s="3"/>
      <c r="O1890" s="4"/>
      <c r="P1890" s="4"/>
    </row>
    <row r="1891" spans="13:16" x14ac:dyDescent="0.35">
      <c r="M1891" s="3"/>
      <c r="O1891" s="4"/>
      <c r="P1891" s="4"/>
    </row>
    <row r="1892" spans="13:16" x14ac:dyDescent="0.35">
      <c r="M1892" s="3"/>
      <c r="O1892" s="4"/>
      <c r="P1892" s="4"/>
    </row>
    <row r="1893" spans="13:16" x14ac:dyDescent="0.35">
      <c r="M1893" s="3"/>
      <c r="O1893" s="4"/>
      <c r="P1893" s="4"/>
    </row>
    <row r="1894" spans="13:16" x14ac:dyDescent="0.35">
      <c r="M1894" s="3"/>
      <c r="O1894" s="4"/>
      <c r="P1894" s="4"/>
    </row>
    <row r="1895" spans="13:16" x14ac:dyDescent="0.35">
      <c r="M1895" s="3"/>
      <c r="O1895" s="4"/>
      <c r="P1895" s="4"/>
    </row>
    <row r="1896" spans="13:16" x14ac:dyDescent="0.35">
      <c r="M1896" s="3"/>
      <c r="O1896" s="4"/>
      <c r="P1896" s="4"/>
    </row>
    <row r="1897" spans="13:16" x14ac:dyDescent="0.35">
      <c r="M1897" s="3"/>
      <c r="O1897" s="4"/>
      <c r="P1897" s="4"/>
    </row>
    <row r="1898" spans="13:16" x14ac:dyDescent="0.35">
      <c r="M1898" s="3"/>
      <c r="O1898" s="4"/>
      <c r="P1898" s="4"/>
    </row>
    <row r="1899" spans="13:16" x14ac:dyDescent="0.35">
      <c r="M1899" s="3"/>
      <c r="O1899" s="4"/>
      <c r="P1899" s="4"/>
    </row>
    <row r="1900" spans="13:16" x14ac:dyDescent="0.35">
      <c r="M1900" s="3"/>
      <c r="O1900" s="4"/>
      <c r="P1900" s="4"/>
    </row>
    <row r="1901" spans="13:16" x14ac:dyDescent="0.35">
      <c r="M1901" s="3"/>
      <c r="O1901" s="4"/>
      <c r="P1901" s="4"/>
    </row>
    <row r="1902" spans="13:16" x14ac:dyDescent="0.35">
      <c r="M1902" s="3"/>
      <c r="O1902" s="4"/>
      <c r="P1902" s="4"/>
    </row>
    <row r="1903" spans="13:16" x14ac:dyDescent="0.35">
      <c r="M1903" s="3"/>
      <c r="O1903" s="4"/>
      <c r="P1903" s="4"/>
    </row>
    <row r="1904" spans="13:16" x14ac:dyDescent="0.35">
      <c r="M1904" s="3"/>
      <c r="O1904" s="4"/>
      <c r="P1904" s="4"/>
    </row>
    <row r="1905" spans="13:16" x14ac:dyDescent="0.35">
      <c r="M1905" s="3"/>
      <c r="O1905" s="4"/>
      <c r="P1905" s="4"/>
    </row>
    <row r="1906" spans="13:16" x14ac:dyDescent="0.35">
      <c r="M1906" s="3"/>
      <c r="O1906" s="4"/>
      <c r="P1906" s="4"/>
    </row>
    <row r="1907" spans="13:16" x14ac:dyDescent="0.35">
      <c r="M1907" s="3"/>
      <c r="O1907" s="4"/>
      <c r="P1907" s="4"/>
    </row>
    <row r="1908" spans="13:16" x14ac:dyDescent="0.35">
      <c r="M1908" s="3"/>
      <c r="O1908" s="4"/>
      <c r="P1908" s="4"/>
    </row>
    <row r="1909" spans="13:16" x14ac:dyDescent="0.35">
      <c r="M1909" s="3"/>
      <c r="O1909" s="4"/>
      <c r="P1909" s="4"/>
    </row>
    <row r="1910" spans="13:16" x14ac:dyDescent="0.35">
      <c r="M1910" s="3"/>
      <c r="O1910" s="4"/>
      <c r="P1910" s="4"/>
    </row>
    <row r="1911" spans="13:16" x14ac:dyDescent="0.35">
      <c r="M1911" s="3"/>
      <c r="O1911" s="4"/>
      <c r="P1911" s="4"/>
    </row>
    <row r="1912" spans="13:16" x14ac:dyDescent="0.35">
      <c r="M1912" s="3"/>
      <c r="O1912" s="4"/>
      <c r="P1912" s="4"/>
    </row>
    <row r="1913" spans="13:16" x14ac:dyDescent="0.35">
      <c r="M1913" s="3"/>
      <c r="O1913" s="4"/>
      <c r="P1913" s="4"/>
    </row>
    <row r="1914" spans="13:16" x14ac:dyDescent="0.35">
      <c r="M1914" s="3"/>
      <c r="O1914" s="4"/>
      <c r="P1914" s="4"/>
    </row>
    <row r="1915" spans="13:16" x14ac:dyDescent="0.35">
      <c r="M1915" s="3"/>
      <c r="O1915" s="4"/>
      <c r="P1915" s="4"/>
    </row>
    <row r="1916" spans="13:16" x14ac:dyDescent="0.35">
      <c r="M1916" s="3"/>
      <c r="O1916" s="4"/>
      <c r="P1916" s="4"/>
    </row>
    <row r="1917" spans="13:16" x14ac:dyDescent="0.35">
      <c r="M1917" s="3"/>
      <c r="O1917" s="4"/>
      <c r="P1917" s="4"/>
    </row>
    <row r="1918" spans="13:16" x14ac:dyDescent="0.35">
      <c r="M1918" s="3"/>
      <c r="O1918" s="4"/>
      <c r="P1918" s="4"/>
    </row>
    <row r="1919" spans="13:16" x14ac:dyDescent="0.35">
      <c r="M1919" s="3"/>
      <c r="O1919" s="4"/>
      <c r="P1919" s="4"/>
    </row>
    <row r="1920" spans="13:16" x14ac:dyDescent="0.35">
      <c r="M1920" s="3"/>
      <c r="O1920" s="4"/>
      <c r="P1920" s="4"/>
    </row>
    <row r="1921" spans="13:16" x14ac:dyDescent="0.35">
      <c r="M1921" s="3"/>
      <c r="O1921" s="4"/>
      <c r="P1921" s="4"/>
    </row>
    <row r="1922" spans="13:16" x14ac:dyDescent="0.35">
      <c r="M1922" s="3"/>
      <c r="O1922" s="4"/>
      <c r="P1922" s="4"/>
    </row>
    <row r="1923" spans="13:16" x14ac:dyDescent="0.35">
      <c r="M1923" s="3"/>
      <c r="O1923" s="4"/>
      <c r="P1923" s="4"/>
    </row>
    <row r="1924" spans="13:16" x14ac:dyDescent="0.35">
      <c r="M1924" s="3"/>
      <c r="O1924" s="4"/>
      <c r="P1924" s="4"/>
    </row>
    <row r="1925" spans="13:16" x14ac:dyDescent="0.35">
      <c r="M1925" s="3"/>
      <c r="O1925" s="4"/>
      <c r="P1925" s="4"/>
    </row>
    <row r="1926" spans="13:16" x14ac:dyDescent="0.35">
      <c r="M1926" s="3"/>
      <c r="O1926" s="4"/>
      <c r="P1926" s="4"/>
    </row>
    <row r="1927" spans="13:16" x14ac:dyDescent="0.35">
      <c r="M1927" s="3"/>
      <c r="O1927" s="4"/>
      <c r="P1927" s="4"/>
    </row>
    <row r="1928" spans="13:16" x14ac:dyDescent="0.35">
      <c r="M1928" s="3"/>
      <c r="O1928" s="4"/>
      <c r="P1928" s="4"/>
    </row>
    <row r="1929" spans="13:16" x14ac:dyDescent="0.35">
      <c r="M1929" s="3"/>
      <c r="O1929" s="4"/>
      <c r="P1929" s="4"/>
    </row>
    <row r="1930" spans="13:16" x14ac:dyDescent="0.35">
      <c r="M1930" s="3"/>
      <c r="O1930" s="4"/>
      <c r="P1930" s="4"/>
    </row>
    <row r="1931" spans="13:16" x14ac:dyDescent="0.35">
      <c r="M1931" s="3"/>
      <c r="O1931" s="4"/>
      <c r="P1931" s="4"/>
    </row>
    <row r="1932" spans="13:16" x14ac:dyDescent="0.35">
      <c r="M1932" s="3"/>
      <c r="O1932" s="4"/>
      <c r="P1932" s="4"/>
    </row>
    <row r="1933" spans="13:16" x14ac:dyDescent="0.35">
      <c r="M1933" s="3"/>
      <c r="O1933" s="4"/>
      <c r="P1933" s="4"/>
    </row>
    <row r="1934" spans="13:16" x14ac:dyDescent="0.35">
      <c r="M1934" s="3"/>
      <c r="O1934" s="4"/>
      <c r="P1934" s="4"/>
    </row>
    <row r="1935" spans="13:16" x14ac:dyDescent="0.35">
      <c r="M1935" s="3"/>
      <c r="O1935" s="4"/>
      <c r="P1935" s="4"/>
    </row>
    <row r="1936" spans="13:16" x14ac:dyDescent="0.35">
      <c r="M1936" s="3"/>
      <c r="O1936" s="4"/>
      <c r="P1936" s="4"/>
    </row>
    <row r="1937" spans="13:16" x14ac:dyDescent="0.35">
      <c r="M1937" s="3"/>
      <c r="O1937" s="4"/>
      <c r="P1937" s="4"/>
    </row>
    <row r="1938" spans="13:16" x14ac:dyDescent="0.35">
      <c r="M1938" s="3"/>
      <c r="O1938" s="4"/>
      <c r="P1938" s="4"/>
    </row>
    <row r="1939" spans="13:16" x14ac:dyDescent="0.35">
      <c r="M1939" s="3"/>
      <c r="O1939" s="4"/>
      <c r="P1939" s="4"/>
    </row>
    <row r="1940" spans="13:16" x14ac:dyDescent="0.35">
      <c r="M1940" s="3"/>
      <c r="O1940" s="4"/>
      <c r="P1940" s="4"/>
    </row>
    <row r="1941" spans="13:16" x14ac:dyDescent="0.35">
      <c r="M1941" s="3"/>
      <c r="O1941" s="4"/>
      <c r="P1941" s="4"/>
    </row>
    <row r="1942" spans="13:16" x14ac:dyDescent="0.35">
      <c r="M1942" s="3"/>
      <c r="O1942" s="4"/>
      <c r="P1942" s="4"/>
    </row>
    <row r="1943" spans="13:16" x14ac:dyDescent="0.35">
      <c r="M1943" s="3"/>
      <c r="O1943" s="4"/>
      <c r="P1943" s="4"/>
    </row>
    <row r="1944" spans="13:16" x14ac:dyDescent="0.35">
      <c r="M1944" s="3"/>
      <c r="O1944" s="4"/>
      <c r="P1944" s="4"/>
    </row>
    <row r="1945" spans="13:16" x14ac:dyDescent="0.35">
      <c r="M1945" s="3"/>
      <c r="O1945" s="4"/>
      <c r="P1945" s="4"/>
    </row>
    <row r="1946" spans="13:16" x14ac:dyDescent="0.35">
      <c r="M1946" s="3"/>
      <c r="O1946" s="4"/>
      <c r="P1946" s="4"/>
    </row>
    <row r="1947" spans="13:16" x14ac:dyDescent="0.35">
      <c r="M1947" s="3"/>
      <c r="O1947" s="4"/>
      <c r="P1947" s="4"/>
    </row>
    <row r="1948" spans="13:16" x14ac:dyDescent="0.35">
      <c r="M1948" s="3"/>
      <c r="O1948" s="4"/>
      <c r="P1948" s="4"/>
    </row>
    <row r="1949" spans="13:16" x14ac:dyDescent="0.35">
      <c r="M1949" s="3"/>
      <c r="O1949" s="4"/>
      <c r="P1949" s="4"/>
    </row>
    <row r="1950" spans="13:16" x14ac:dyDescent="0.35">
      <c r="M1950" s="3"/>
      <c r="O1950" s="4"/>
      <c r="P1950" s="4"/>
    </row>
    <row r="1951" spans="13:16" x14ac:dyDescent="0.35">
      <c r="M1951" s="3"/>
      <c r="O1951" s="4"/>
      <c r="P1951" s="4"/>
    </row>
    <row r="1952" spans="13:16" x14ac:dyDescent="0.35">
      <c r="M1952" s="3"/>
      <c r="O1952" s="4"/>
      <c r="P1952" s="4"/>
    </row>
    <row r="1953" spans="13:16" x14ac:dyDescent="0.35">
      <c r="M1953" s="3"/>
      <c r="O1953" s="4"/>
      <c r="P1953" s="4"/>
    </row>
    <row r="1954" spans="13:16" x14ac:dyDescent="0.35">
      <c r="M1954" s="3"/>
      <c r="O1954" s="4"/>
      <c r="P1954" s="4"/>
    </row>
    <row r="1955" spans="13:16" x14ac:dyDescent="0.35">
      <c r="M1955" s="3"/>
      <c r="O1955" s="4"/>
      <c r="P1955" s="4"/>
    </row>
    <row r="1956" spans="13:16" x14ac:dyDescent="0.35">
      <c r="M1956" s="3"/>
      <c r="O1956" s="4"/>
      <c r="P1956" s="4"/>
    </row>
    <row r="1957" spans="13:16" x14ac:dyDescent="0.35">
      <c r="M1957" s="3"/>
      <c r="O1957" s="4"/>
      <c r="P1957" s="4"/>
    </row>
    <row r="1958" spans="13:16" x14ac:dyDescent="0.35">
      <c r="M1958" s="3"/>
      <c r="O1958" s="4"/>
      <c r="P1958" s="4"/>
    </row>
    <row r="1959" spans="13:16" x14ac:dyDescent="0.35">
      <c r="M1959" s="3"/>
      <c r="O1959" s="4"/>
      <c r="P1959" s="4"/>
    </row>
    <row r="1960" spans="13:16" x14ac:dyDescent="0.35">
      <c r="M1960" s="3"/>
      <c r="O1960" s="4"/>
      <c r="P1960" s="4"/>
    </row>
    <row r="1961" spans="13:16" x14ac:dyDescent="0.35">
      <c r="M1961" s="3"/>
      <c r="O1961" s="4"/>
      <c r="P1961" s="4"/>
    </row>
    <row r="1962" spans="13:16" x14ac:dyDescent="0.35">
      <c r="M1962" s="3"/>
      <c r="O1962" s="4"/>
      <c r="P1962" s="4"/>
    </row>
    <row r="1963" spans="13:16" x14ac:dyDescent="0.35">
      <c r="M1963" s="3"/>
      <c r="O1963" s="4"/>
      <c r="P1963" s="4"/>
    </row>
    <row r="1964" spans="13:16" x14ac:dyDescent="0.35">
      <c r="M1964" s="3"/>
      <c r="O1964" s="4"/>
      <c r="P1964" s="4"/>
    </row>
    <row r="1965" spans="13:16" x14ac:dyDescent="0.35">
      <c r="M1965" s="3"/>
      <c r="O1965" s="4"/>
      <c r="P1965" s="4"/>
    </row>
    <row r="1966" spans="13:16" x14ac:dyDescent="0.35">
      <c r="M1966" s="3"/>
      <c r="O1966" s="4"/>
      <c r="P1966" s="4"/>
    </row>
    <row r="1967" spans="13:16" x14ac:dyDescent="0.35">
      <c r="M1967" s="3"/>
      <c r="O1967" s="4"/>
      <c r="P1967" s="4"/>
    </row>
    <row r="1968" spans="13:16" x14ac:dyDescent="0.35">
      <c r="M1968" s="3"/>
      <c r="O1968" s="4"/>
      <c r="P1968" s="4"/>
    </row>
    <row r="1969" spans="13:16" x14ac:dyDescent="0.35">
      <c r="M1969" s="3"/>
      <c r="O1969" s="4"/>
      <c r="P1969" s="4"/>
    </row>
    <row r="1970" spans="13:16" x14ac:dyDescent="0.35">
      <c r="M1970" s="3"/>
      <c r="O1970" s="4"/>
      <c r="P1970" s="4"/>
    </row>
    <row r="1971" spans="13:16" x14ac:dyDescent="0.35">
      <c r="M1971" s="3"/>
      <c r="O1971" s="4"/>
      <c r="P1971" s="4"/>
    </row>
    <row r="1972" spans="13:16" x14ac:dyDescent="0.35">
      <c r="M1972" s="3"/>
      <c r="O1972" s="4"/>
      <c r="P1972" s="4"/>
    </row>
    <row r="1973" spans="13:16" x14ac:dyDescent="0.35">
      <c r="M1973" s="3"/>
      <c r="O1973" s="4"/>
      <c r="P1973" s="4"/>
    </row>
    <row r="1974" spans="13:16" x14ac:dyDescent="0.35">
      <c r="M1974" s="3"/>
      <c r="O1974" s="4"/>
      <c r="P1974" s="4"/>
    </row>
    <row r="1975" spans="13:16" x14ac:dyDescent="0.35">
      <c r="M1975" s="3"/>
      <c r="O1975" s="4"/>
      <c r="P1975" s="4"/>
    </row>
    <row r="1976" spans="13:16" x14ac:dyDescent="0.35">
      <c r="M1976" s="3"/>
      <c r="O1976" s="4"/>
      <c r="P1976" s="4"/>
    </row>
    <row r="1977" spans="13:16" x14ac:dyDescent="0.35">
      <c r="M1977" s="3"/>
      <c r="O1977" s="4"/>
      <c r="P1977" s="4"/>
    </row>
    <row r="1978" spans="13:16" x14ac:dyDescent="0.35">
      <c r="M1978" s="3"/>
      <c r="O1978" s="4"/>
      <c r="P1978" s="4"/>
    </row>
    <row r="1979" spans="13:16" x14ac:dyDescent="0.35">
      <c r="M1979" s="3"/>
      <c r="O1979" s="4"/>
      <c r="P1979" s="4"/>
    </row>
    <row r="1980" spans="13:16" x14ac:dyDescent="0.35">
      <c r="M1980" s="3"/>
      <c r="O1980" s="4"/>
      <c r="P1980" s="4"/>
    </row>
    <row r="1981" spans="13:16" x14ac:dyDescent="0.35">
      <c r="M1981" s="3"/>
      <c r="O1981" s="4"/>
      <c r="P1981" s="4"/>
    </row>
    <row r="1982" spans="13:16" x14ac:dyDescent="0.35">
      <c r="M1982" s="3"/>
      <c r="O1982" s="4"/>
      <c r="P1982" s="4"/>
    </row>
    <row r="1983" spans="13:16" x14ac:dyDescent="0.35">
      <c r="M1983" s="3"/>
      <c r="O1983" s="4"/>
      <c r="P1983" s="4"/>
    </row>
    <row r="1984" spans="13:16" x14ac:dyDescent="0.35">
      <c r="M1984" s="3"/>
      <c r="O1984" s="4"/>
      <c r="P1984" s="4"/>
    </row>
    <row r="1985" spans="13:16" x14ac:dyDescent="0.35">
      <c r="M1985" s="3"/>
      <c r="O1985" s="4"/>
      <c r="P1985" s="4"/>
    </row>
    <row r="1986" spans="13:16" x14ac:dyDescent="0.35">
      <c r="M1986" s="3"/>
      <c r="O1986" s="4"/>
      <c r="P1986" s="4"/>
    </row>
    <row r="1987" spans="13:16" x14ac:dyDescent="0.35">
      <c r="M1987" s="3"/>
      <c r="O1987" s="4"/>
      <c r="P1987" s="4"/>
    </row>
    <row r="1988" spans="13:16" x14ac:dyDescent="0.35">
      <c r="M1988" s="3"/>
      <c r="O1988" s="4"/>
      <c r="P1988" s="4"/>
    </row>
    <row r="1989" spans="13:16" x14ac:dyDescent="0.35">
      <c r="M1989" s="3"/>
      <c r="O1989" s="4"/>
      <c r="P1989" s="4"/>
    </row>
    <row r="1990" spans="13:16" x14ac:dyDescent="0.35">
      <c r="M1990" s="3"/>
      <c r="O1990" s="4"/>
      <c r="P1990" s="4"/>
    </row>
    <row r="1991" spans="13:16" x14ac:dyDescent="0.35">
      <c r="M1991" s="3"/>
      <c r="O1991" s="4"/>
      <c r="P1991" s="4"/>
    </row>
    <row r="1992" spans="13:16" x14ac:dyDescent="0.35">
      <c r="M1992" s="3"/>
      <c r="O1992" s="4"/>
      <c r="P1992" s="4"/>
    </row>
    <row r="1993" spans="13:16" x14ac:dyDescent="0.35">
      <c r="M1993" s="3"/>
      <c r="O1993" s="4"/>
      <c r="P1993" s="4"/>
    </row>
    <row r="1994" spans="13:16" x14ac:dyDescent="0.35">
      <c r="M1994" s="3"/>
      <c r="O1994" s="4"/>
      <c r="P1994" s="4"/>
    </row>
    <row r="1995" spans="13:16" x14ac:dyDescent="0.35">
      <c r="M1995" s="3"/>
      <c r="O1995" s="4"/>
      <c r="P1995" s="4"/>
    </row>
    <row r="1996" spans="13:16" x14ac:dyDescent="0.35">
      <c r="M1996" s="3"/>
      <c r="O1996" s="4"/>
      <c r="P1996" s="4"/>
    </row>
    <row r="1997" spans="13:16" x14ac:dyDescent="0.35">
      <c r="M1997" s="3"/>
      <c r="O1997" s="4"/>
      <c r="P1997" s="4"/>
    </row>
    <row r="1998" spans="13:16" x14ac:dyDescent="0.35">
      <c r="M1998" s="3"/>
      <c r="O1998" s="4"/>
      <c r="P1998" s="4"/>
    </row>
    <row r="1999" spans="13:16" x14ac:dyDescent="0.35">
      <c r="M1999" s="3"/>
      <c r="O1999" s="4"/>
      <c r="P1999" s="4"/>
    </row>
    <row r="2000" spans="13:16" x14ac:dyDescent="0.35">
      <c r="M2000" s="3"/>
      <c r="O2000" s="4"/>
      <c r="P2000" s="4"/>
    </row>
    <row r="2001" spans="13:16" x14ac:dyDescent="0.35">
      <c r="M2001" s="3"/>
      <c r="O2001" s="4"/>
      <c r="P2001" s="4"/>
    </row>
    <row r="2002" spans="13:16" x14ac:dyDescent="0.35">
      <c r="M2002" s="3"/>
      <c r="O2002" s="4"/>
      <c r="P2002" s="4"/>
    </row>
    <row r="2003" spans="13:16" x14ac:dyDescent="0.35">
      <c r="M2003" s="3"/>
      <c r="O2003" s="4"/>
      <c r="P2003" s="4"/>
    </row>
    <row r="2004" spans="13:16" x14ac:dyDescent="0.35">
      <c r="M2004" s="3"/>
      <c r="O2004" s="4"/>
      <c r="P2004" s="4"/>
    </row>
    <row r="2005" spans="13:16" x14ac:dyDescent="0.35">
      <c r="M2005" s="3"/>
      <c r="O2005" s="4"/>
      <c r="P2005" s="4"/>
    </row>
    <row r="2006" spans="13:16" x14ac:dyDescent="0.35">
      <c r="M2006" s="3"/>
      <c r="O2006" s="4"/>
      <c r="P2006" s="4"/>
    </row>
    <row r="2007" spans="13:16" x14ac:dyDescent="0.35">
      <c r="M2007" s="3"/>
      <c r="O2007" s="4"/>
      <c r="P2007" s="4"/>
    </row>
    <row r="2008" spans="13:16" x14ac:dyDescent="0.35">
      <c r="M2008" s="3"/>
      <c r="O2008" s="4"/>
      <c r="P2008" s="4"/>
    </row>
    <row r="2009" spans="13:16" x14ac:dyDescent="0.35">
      <c r="M2009" s="3"/>
      <c r="O2009" s="4"/>
      <c r="P2009" s="4"/>
    </row>
    <row r="2010" spans="13:16" x14ac:dyDescent="0.35">
      <c r="M2010" s="3"/>
      <c r="O2010" s="4"/>
      <c r="P2010" s="4"/>
    </row>
    <row r="2011" spans="13:16" x14ac:dyDescent="0.35">
      <c r="M2011" s="3"/>
      <c r="O2011" s="4"/>
      <c r="P2011" s="4"/>
    </row>
    <row r="2012" spans="13:16" x14ac:dyDescent="0.35">
      <c r="M2012" s="3"/>
      <c r="O2012" s="4"/>
      <c r="P2012" s="4"/>
    </row>
    <row r="2013" spans="13:16" x14ac:dyDescent="0.35">
      <c r="M2013" s="3"/>
      <c r="O2013" s="4"/>
      <c r="P2013" s="4"/>
    </row>
    <row r="2014" spans="13:16" x14ac:dyDescent="0.35">
      <c r="M2014" s="3"/>
      <c r="O2014" s="4"/>
      <c r="P2014" s="4"/>
    </row>
    <row r="2015" spans="13:16" x14ac:dyDescent="0.35">
      <c r="M2015" s="3"/>
      <c r="O2015" s="4"/>
      <c r="P2015" s="4"/>
    </row>
    <row r="2016" spans="13:16" x14ac:dyDescent="0.35">
      <c r="M2016" s="3"/>
      <c r="O2016" s="4"/>
      <c r="P2016" s="4"/>
    </row>
    <row r="2017" spans="13:16" x14ac:dyDescent="0.35">
      <c r="M2017" s="3"/>
      <c r="O2017" s="4"/>
      <c r="P2017" s="4"/>
    </row>
    <row r="2018" spans="13:16" x14ac:dyDescent="0.35">
      <c r="M2018" s="3"/>
      <c r="O2018" s="4"/>
      <c r="P2018" s="4"/>
    </row>
    <row r="2019" spans="13:16" x14ac:dyDescent="0.35">
      <c r="M2019" s="3"/>
      <c r="O2019" s="4"/>
      <c r="P2019" s="4"/>
    </row>
    <row r="2020" spans="13:16" x14ac:dyDescent="0.35">
      <c r="M2020" s="3"/>
      <c r="O2020" s="4"/>
      <c r="P2020" s="4"/>
    </row>
    <row r="2021" spans="13:16" x14ac:dyDescent="0.35">
      <c r="M2021" s="3"/>
      <c r="O2021" s="4"/>
      <c r="P2021" s="4"/>
    </row>
    <row r="2022" spans="13:16" x14ac:dyDescent="0.35">
      <c r="M2022" s="3"/>
      <c r="O2022" s="4"/>
      <c r="P2022" s="4"/>
    </row>
    <row r="2023" spans="13:16" x14ac:dyDescent="0.35">
      <c r="M2023" s="3"/>
      <c r="O2023" s="4"/>
      <c r="P2023" s="4"/>
    </row>
    <row r="2024" spans="13:16" x14ac:dyDescent="0.35">
      <c r="M2024" s="3"/>
      <c r="O2024" s="4"/>
      <c r="P2024" s="4"/>
    </row>
    <row r="2025" spans="13:16" x14ac:dyDescent="0.35">
      <c r="M2025" s="3"/>
      <c r="O2025" s="4"/>
      <c r="P2025" s="4"/>
    </row>
    <row r="2026" spans="13:16" x14ac:dyDescent="0.35">
      <c r="M2026" s="3"/>
      <c r="O2026" s="4"/>
      <c r="P2026" s="4"/>
    </row>
    <row r="2027" spans="13:16" x14ac:dyDescent="0.35">
      <c r="M2027" s="3"/>
      <c r="O2027" s="4"/>
      <c r="P2027" s="4"/>
    </row>
    <row r="2028" spans="13:16" x14ac:dyDescent="0.35">
      <c r="M2028" s="3"/>
      <c r="O2028" s="4"/>
      <c r="P2028" s="4"/>
    </row>
    <row r="2029" spans="13:16" x14ac:dyDescent="0.35">
      <c r="M2029" s="3"/>
      <c r="O2029" s="4"/>
      <c r="P2029" s="4"/>
    </row>
    <row r="2030" spans="13:16" x14ac:dyDescent="0.35">
      <c r="M2030" s="3"/>
      <c r="O2030" s="4"/>
      <c r="P2030" s="4"/>
    </row>
    <row r="2031" spans="13:16" x14ac:dyDescent="0.35">
      <c r="M2031" s="3"/>
      <c r="O2031" s="4"/>
      <c r="P2031" s="4"/>
    </row>
    <row r="2032" spans="13:16" x14ac:dyDescent="0.35">
      <c r="M2032" s="3"/>
      <c r="O2032" s="4"/>
      <c r="P2032" s="4"/>
    </row>
    <row r="2033" spans="13:16" x14ac:dyDescent="0.35">
      <c r="M2033" s="3"/>
      <c r="O2033" s="4"/>
      <c r="P2033" s="4"/>
    </row>
    <row r="2034" spans="13:16" x14ac:dyDescent="0.35">
      <c r="M2034" s="3"/>
      <c r="O2034" s="4"/>
      <c r="P2034" s="4"/>
    </row>
    <row r="2035" spans="13:16" x14ac:dyDescent="0.35">
      <c r="M2035" s="3"/>
      <c r="O2035" s="4"/>
      <c r="P2035" s="4"/>
    </row>
    <row r="2036" spans="13:16" x14ac:dyDescent="0.35">
      <c r="M2036" s="3"/>
      <c r="O2036" s="4"/>
      <c r="P2036" s="4"/>
    </row>
    <row r="2037" spans="13:16" x14ac:dyDescent="0.35">
      <c r="M2037" s="3"/>
      <c r="O2037" s="4"/>
      <c r="P2037" s="4"/>
    </row>
    <row r="2038" spans="13:16" x14ac:dyDescent="0.35">
      <c r="M2038" s="3"/>
      <c r="O2038" s="4"/>
      <c r="P2038" s="4"/>
    </row>
    <row r="2039" spans="13:16" x14ac:dyDescent="0.35">
      <c r="M2039" s="3"/>
      <c r="O2039" s="4"/>
      <c r="P2039" s="4"/>
    </row>
    <row r="2040" spans="13:16" x14ac:dyDescent="0.35">
      <c r="M2040" s="3"/>
      <c r="O2040" s="4"/>
      <c r="P2040" s="4"/>
    </row>
    <row r="2041" spans="13:16" x14ac:dyDescent="0.35">
      <c r="M2041" s="3"/>
      <c r="O2041" s="4"/>
      <c r="P2041" s="4"/>
    </row>
    <row r="2042" spans="13:16" x14ac:dyDescent="0.35">
      <c r="M2042" s="3"/>
      <c r="O2042" s="4"/>
      <c r="P2042" s="4"/>
    </row>
    <row r="2043" spans="13:16" x14ac:dyDescent="0.35">
      <c r="M2043" s="3"/>
      <c r="O2043" s="4"/>
      <c r="P2043" s="4"/>
    </row>
    <row r="2044" spans="13:16" x14ac:dyDescent="0.35">
      <c r="M2044" s="3"/>
      <c r="O2044" s="4"/>
      <c r="P2044" s="4"/>
    </row>
    <row r="2045" spans="13:16" x14ac:dyDescent="0.35">
      <c r="M2045" s="3"/>
      <c r="O2045" s="4"/>
      <c r="P2045" s="4"/>
    </row>
    <row r="2046" spans="13:16" x14ac:dyDescent="0.35">
      <c r="M2046" s="3"/>
      <c r="O2046" s="4"/>
      <c r="P2046" s="4"/>
    </row>
    <row r="2047" spans="13:16" x14ac:dyDescent="0.35">
      <c r="M2047" s="3"/>
      <c r="O2047" s="4"/>
      <c r="P2047" s="4"/>
    </row>
    <row r="2048" spans="13:16" x14ac:dyDescent="0.35">
      <c r="M2048" s="3"/>
      <c r="O2048" s="4"/>
      <c r="P2048" s="4"/>
    </row>
    <row r="2049" spans="13:16" x14ac:dyDescent="0.35">
      <c r="M2049" s="3"/>
      <c r="O2049" s="4"/>
      <c r="P2049" s="4"/>
    </row>
    <row r="2050" spans="13:16" x14ac:dyDescent="0.35">
      <c r="M2050" s="3"/>
      <c r="O2050" s="4"/>
      <c r="P2050" s="4"/>
    </row>
    <row r="2051" spans="13:16" x14ac:dyDescent="0.35">
      <c r="M2051" s="3"/>
      <c r="O2051" s="4"/>
      <c r="P2051" s="4"/>
    </row>
    <row r="2052" spans="13:16" x14ac:dyDescent="0.35">
      <c r="M2052" s="3"/>
      <c r="O2052" s="4"/>
      <c r="P2052" s="4"/>
    </row>
    <row r="2053" spans="13:16" x14ac:dyDescent="0.35">
      <c r="M2053" s="3"/>
      <c r="O2053" s="4"/>
      <c r="P2053" s="4"/>
    </row>
    <row r="2054" spans="13:16" x14ac:dyDescent="0.35">
      <c r="M2054" s="3"/>
      <c r="O2054" s="4"/>
      <c r="P2054" s="4"/>
    </row>
    <row r="2055" spans="13:16" x14ac:dyDescent="0.35">
      <c r="M2055" s="3"/>
      <c r="O2055" s="4"/>
      <c r="P2055" s="4"/>
    </row>
    <row r="2056" spans="13:16" x14ac:dyDescent="0.35">
      <c r="M2056" s="3"/>
      <c r="O2056" s="4"/>
      <c r="P2056" s="4"/>
    </row>
    <row r="2057" spans="13:16" x14ac:dyDescent="0.35">
      <c r="M2057" s="3"/>
      <c r="O2057" s="4"/>
      <c r="P2057" s="4"/>
    </row>
    <row r="2058" spans="13:16" x14ac:dyDescent="0.35">
      <c r="M2058" s="3"/>
      <c r="O2058" s="4"/>
      <c r="P2058" s="4"/>
    </row>
    <row r="2059" spans="13:16" x14ac:dyDescent="0.35">
      <c r="M2059" s="3"/>
      <c r="O2059" s="4"/>
      <c r="P2059" s="4"/>
    </row>
    <row r="2060" spans="13:16" x14ac:dyDescent="0.35">
      <c r="M2060" s="3"/>
      <c r="O2060" s="4"/>
      <c r="P2060" s="4"/>
    </row>
    <row r="2061" spans="13:16" x14ac:dyDescent="0.35">
      <c r="M2061" s="3"/>
      <c r="O2061" s="4"/>
      <c r="P2061" s="4"/>
    </row>
    <row r="2062" spans="13:16" x14ac:dyDescent="0.35">
      <c r="M2062" s="3"/>
      <c r="O2062" s="4"/>
      <c r="P2062" s="4"/>
    </row>
    <row r="2063" spans="13:16" x14ac:dyDescent="0.35">
      <c r="M2063" s="3"/>
      <c r="O2063" s="4"/>
      <c r="P2063" s="4"/>
    </row>
    <row r="2064" spans="13:16" x14ac:dyDescent="0.35">
      <c r="M2064" s="3"/>
      <c r="O2064" s="4"/>
      <c r="P2064" s="4"/>
    </row>
    <row r="2065" spans="13:16" x14ac:dyDescent="0.35">
      <c r="M2065" s="3"/>
      <c r="O2065" s="4"/>
      <c r="P2065" s="4"/>
    </row>
    <row r="2066" spans="13:16" x14ac:dyDescent="0.35">
      <c r="M2066" s="3"/>
      <c r="O2066" s="4"/>
      <c r="P2066" s="4"/>
    </row>
    <row r="2067" spans="13:16" x14ac:dyDescent="0.35">
      <c r="M2067" s="3"/>
      <c r="O2067" s="4"/>
      <c r="P2067" s="4"/>
    </row>
    <row r="2068" spans="13:16" x14ac:dyDescent="0.35">
      <c r="M2068" s="3"/>
      <c r="O2068" s="4"/>
      <c r="P2068" s="4"/>
    </row>
    <row r="2069" spans="13:16" x14ac:dyDescent="0.35">
      <c r="M2069" s="3"/>
      <c r="O2069" s="4"/>
      <c r="P2069" s="4"/>
    </row>
    <row r="2070" spans="13:16" x14ac:dyDescent="0.35">
      <c r="M2070" s="3"/>
      <c r="O2070" s="4"/>
      <c r="P2070" s="4"/>
    </row>
    <row r="2071" spans="13:16" x14ac:dyDescent="0.35">
      <c r="M2071" s="3"/>
      <c r="O2071" s="4"/>
      <c r="P2071" s="4"/>
    </row>
    <row r="2072" spans="13:16" x14ac:dyDescent="0.35">
      <c r="M2072" s="3"/>
      <c r="O2072" s="4"/>
      <c r="P2072" s="4"/>
    </row>
    <row r="2073" spans="13:16" x14ac:dyDescent="0.35">
      <c r="M2073" s="3"/>
      <c r="O2073" s="4"/>
      <c r="P2073" s="4"/>
    </row>
    <row r="2074" spans="13:16" x14ac:dyDescent="0.35">
      <c r="M2074" s="3"/>
      <c r="O2074" s="4"/>
      <c r="P2074" s="4"/>
    </row>
    <row r="2075" spans="13:16" x14ac:dyDescent="0.35">
      <c r="M2075" s="3"/>
      <c r="O2075" s="4"/>
      <c r="P2075" s="4"/>
    </row>
    <row r="2076" spans="13:16" x14ac:dyDescent="0.35">
      <c r="M2076" s="3"/>
      <c r="O2076" s="4"/>
      <c r="P2076" s="4"/>
    </row>
    <row r="2077" spans="13:16" x14ac:dyDescent="0.35">
      <c r="M2077" s="3"/>
      <c r="O2077" s="4"/>
      <c r="P2077" s="4"/>
    </row>
    <row r="2078" spans="13:16" x14ac:dyDescent="0.35">
      <c r="M2078" s="3"/>
      <c r="O2078" s="4"/>
      <c r="P2078" s="4"/>
    </row>
    <row r="2079" spans="13:16" x14ac:dyDescent="0.35">
      <c r="M2079" s="3"/>
      <c r="O2079" s="4"/>
      <c r="P2079" s="4"/>
    </row>
    <row r="2080" spans="13:16" x14ac:dyDescent="0.35">
      <c r="M2080" s="3"/>
      <c r="O2080" s="4"/>
      <c r="P2080" s="4"/>
    </row>
    <row r="2081" spans="13:16" x14ac:dyDescent="0.35">
      <c r="M2081" s="3"/>
      <c r="O2081" s="4"/>
      <c r="P2081" s="4"/>
    </row>
    <row r="2082" spans="13:16" x14ac:dyDescent="0.35">
      <c r="M2082" s="3"/>
      <c r="O2082" s="4"/>
      <c r="P2082" s="4"/>
    </row>
    <row r="2083" spans="13:16" x14ac:dyDescent="0.35">
      <c r="M2083" s="3"/>
      <c r="O2083" s="4"/>
      <c r="P2083" s="4"/>
    </row>
    <row r="2084" spans="13:16" x14ac:dyDescent="0.35">
      <c r="M2084" s="3"/>
      <c r="O2084" s="4"/>
      <c r="P2084" s="4"/>
    </row>
    <row r="2085" spans="13:16" x14ac:dyDescent="0.35">
      <c r="M2085" s="3"/>
      <c r="O2085" s="4"/>
      <c r="P2085" s="4"/>
    </row>
    <row r="2086" spans="13:16" x14ac:dyDescent="0.35">
      <c r="M2086" s="3"/>
      <c r="O2086" s="4"/>
      <c r="P2086" s="4"/>
    </row>
    <row r="2087" spans="13:16" x14ac:dyDescent="0.35">
      <c r="M2087" s="3"/>
      <c r="O2087" s="4"/>
      <c r="P2087" s="4"/>
    </row>
    <row r="2088" spans="13:16" x14ac:dyDescent="0.35">
      <c r="M2088" s="3"/>
      <c r="O2088" s="4"/>
      <c r="P2088" s="4"/>
    </row>
    <row r="2089" spans="13:16" x14ac:dyDescent="0.35">
      <c r="M2089" s="3"/>
      <c r="O2089" s="4"/>
      <c r="P2089" s="4"/>
    </row>
    <row r="2090" spans="13:16" x14ac:dyDescent="0.35">
      <c r="M2090" s="3"/>
      <c r="O2090" s="4"/>
      <c r="P2090" s="4"/>
    </row>
    <row r="2091" spans="13:16" x14ac:dyDescent="0.35">
      <c r="M2091" s="3"/>
      <c r="O2091" s="4"/>
      <c r="P2091" s="4"/>
    </row>
    <row r="2092" spans="13:16" x14ac:dyDescent="0.35">
      <c r="M2092" s="3"/>
      <c r="O2092" s="4"/>
      <c r="P2092" s="4"/>
    </row>
    <row r="2093" spans="13:16" x14ac:dyDescent="0.35">
      <c r="M2093" s="3"/>
      <c r="O2093" s="4"/>
      <c r="P2093" s="4"/>
    </row>
    <row r="2094" spans="13:16" x14ac:dyDescent="0.35">
      <c r="M2094" s="3"/>
      <c r="O2094" s="4"/>
      <c r="P2094" s="4"/>
    </row>
    <row r="2095" spans="13:16" x14ac:dyDescent="0.35">
      <c r="M2095" s="3"/>
      <c r="O2095" s="4"/>
      <c r="P2095" s="4"/>
    </row>
    <row r="2096" spans="13:16" x14ac:dyDescent="0.35">
      <c r="M2096" s="3"/>
      <c r="O2096" s="4"/>
      <c r="P2096" s="4"/>
    </row>
    <row r="2097" spans="13:16" x14ac:dyDescent="0.35">
      <c r="M2097" s="3"/>
      <c r="O2097" s="4"/>
      <c r="P2097" s="4"/>
    </row>
    <row r="2098" spans="13:16" x14ac:dyDescent="0.35">
      <c r="M2098" s="3"/>
      <c r="O2098" s="4"/>
      <c r="P2098" s="4"/>
    </row>
    <row r="2099" spans="13:16" x14ac:dyDescent="0.35">
      <c r="M2099" s="3"/>
      <c r="O2099" s="4"/>
      <c r="P2099" s="4"/>
    </row>
    <row r="2100" spans="13:16" x14ac:dyDescent="0.35">
      <c r="M2100" s="3"/>
      <c r="O2100" s="4"/>
      <c r="P2100" s="4"/>
    </row>
    <row r="2101" spans="13:16" x14ac:dyDescent="0.35">
      <c r="M2101" s="3"/>
      <c r="O2101" s="4"/>
      <c r="P2101" s="4"/>
    </row>
    <row r="2102" spans="13:16" x14ac:dyDescent="0.35">
      <c r="M2102" s="3"/>
      <c r="O2102" s="4"/>
      <c r="P2102" s="4"/>
    </row>
    <row r="2103" spans="13:16" x14ac:dyDescent="0.35">
      <c r="M2103" s="3"/>
      <c r="O2103" s="4"/>
      <c r="P2103" s="4"/>
    </row>
    <row r="2104" spans="13:16" x14ac:dyDescent="0.35">
      <c r="M2104" s="3"/>
      <c r="O2104" s="4"/>
      <c r="P2104" s="4"/>
    </row>
    <row r="2105" spans="13:16" x14ac:dyDescent="0.35">
      <c r="M2105" s="3"/>
      <c r="O2105" s="4"/>
      <c r="P2105" s="4"/>
    </row>
    <row r="2106" spans="13:16" x14ac:dyDescent="0.35">
      <c r="M2106" s="3"/>
      <c r="O2106" s="4"/>
      <c r="P2106" s="4"/>
    </row>
    <row r="2107" spans="13:16" x14ac:dyDescent="0.35">
      <c r="M2107" s="3"/>
      <c r="O2107" s="4"/>
      <c r="P2107" s="4"/>
    </row>
    <row r="2108" spans="13:16" x14ac:dyDescent="0.35">
      <c r="M2108" s="3"/>
      <c r="O2108" s="4"/>
      <c r="P2108" s="4"/>
    </row>
    <row r="2109" spans="13:16" x14ac:dyDescent="0.35">
      <c r="M2109" s="3"/>
      <c r="O2109" s="4"/>
      <c r="P2109" s="4"/>
    </row>
    <row r="2110" spans="13:16" x14ac:dyDescent="0.35">
      <c r="M2110" s="3"/>
      <c r="O2110" s="4"/>
      <c r="P2110" s="4"/>
    </row>
    <row r="2111" spans="13:16" x14ac:dyDescent="0.35">
      <c r="M2111" s="3"/>
      <c r="O2111" s="4"/>
      <c r="P2111" s="4"/>
    </row>
    <row r="2112" spans="13:16" x14ac:dyDescent="0.35">
      <c r="M2112" s="3"/>
      <c r="O2112" s="4"/>
      <c r="P2112" s="4"/>
    </row>
    <row r="2113" spans="13:16" x14ac:dyDescent="0.35">
      <c r="M2113" s="3"/>
      <c r="O2113" s="4"/>
      <c r="P2113" s="4"/>
    </row>
    <row r="2114" spans="13:16" x14ac:dyDescent="0.35">
      <c r="M2114" s="3"/>
      <c r="O2114" s="4"/>
      <c r="P2114" s="4"/>
    </row>
    <row r="2115" spans="13:16" x14ac:dyDescent="0.35">
      <c r="M2115" s="3"/>
      <c r="O2115" s="4"/>
      <c r="P2115" s="4"/>
    </row>
    <row r="2116" spans="13:16" x14ac:dyDescent="0.35">
      <c r="M2116" s="3"/>
      <c r="O2116" s="4"/>
      <c r="P2116" s="4"/>
    </row>
    <row r="2117" spans="13:16" x14ac:dyDescent="0.35">
      <c r="M2117" s="3"/>
      <c r="O2117" s="4"/>
      <c r="P2117" s="4"/>
    </row>
    <row r="2118" spans="13:16" x14ac:dyDescent="0.35">
      <c r="M2118" s="3"/>
      <c r="O2118" s="4"/>
      <c r="P2118" s="4"/>
    </row>
    <row r="2119" spans="13:16" x14ac:dyDescent="0.35">
      <c r="M2119" s="3"/>
      <c r="O2119" s="4"/>
      <c r="P2119" s="4"/>
    </row>
    <row r="2120" spans="13:16" x14ac:dyDescent="0.35">
      <c r="M2120" s="3"/>
      <c r="O2120" s="4"/>
      <c r="P2120" s="4"/>
    </row>
    <row r="2121" spans="13:16" x14ac:dyDescent="0.35">
      <c r="M2121" s="3"/>
      <c r="O2121" s="4"/>
      <c r="P2121" s="4"/>
    </row>
    <row r="2122" spans="13:16" x14ac:dyDescent="0.35">
      <c r="M2122" s="3"/>
      <c r="O2122" s="4"/>
      <c r="P2122" s="4"/>
    </row>
    <row r="2123" spans="13:16" x14ac:dyDescent="0.35">
      <c r="M2123" s="3"/>
      <c r="O2123" s="4"/>
      <c r="P2123" s="4"/>
    </row>
    <row r="2124" spans="13:16" x14ac:dyDescent="0.35">
      <c r="M2124" s="3"/>
      <c r="O2124" s="4"/>
      <c r="P2124" s="4"/>
    </row>
    <row r="2125" spans="13:16" x14ac:dyDescent="0.35">
      <c r="M2125" s="3"/>
      <c r="O2125" s="4"/>
      <c r="P2125" s="4"/>
    </row>
    <row r="2126" spans="13:16" x14ac:dyDescent="0.35">
      <c r="M2126" s="3"/>
      <c r="O2126" s="4"/>
      <c r="P2126" s="4"/>
    </row>
    <row r="2127" spans="13:16" x14ac:dyDescent="0.35">
      <c r="M2127" s="3"/>
      <c r="O2127" s="4"/>
      <c r="P2127" s="4"/>
    </row>
    <row r="2128" spans="13:16" x14ac:dyDescent="0.35">
      <c r="M2128" s="3"/>
      <c r="O2128" s="4"/>
      <c r="P2128" s="4"/>
    </row>
    <row r="2129" spans="13:16" x14ac:dyDescent="0.35">
      <c r="M2129" s="3"/>
      <c r="O2129" s="4"/>
      <c r="P2129" s="4"/>
    </row>
    <row r="2130" spans="13:16" x14ac:dyDescent="0.35">
      <c r="M2130" s="3"/>
      <c r="O2130" s="4"/>
      <c r="P2130" s="4"/>
    </row>
    <row r="2131" spans="13:16" x14ac:dyDescent="0.35">
      <c r="M2131" s="3"/>
      <c r="O2131" s="4"/>
      <c r="P2131" s="4"/>
    </row>
    <row r="2132" spans="13:16" x14ac:dyDescent="0.35">
      <c r="M2132" s="3"/>
      <c r="O2132" s="4"/>
      <c r="P2132" s="4"/>
    </row>
    <row r="2133" spans="13:16" x14ac:dyDescent="0.35">
      <c r="M2133" s="3"/>
      <c r="O2133" s="4"/>
      <c r="P2133" s="4"/>
    </row>
    <row r="2134" spans="13:16" x14ac:dyDescent="0.35">
      <c r="M2134" s="3"/>
      <c r="O2134" s="4"/>
      <c r="P2134" s="4"/>
    </row>
    <row r="2135" spans="13:16" x14ac:dyDescent="0.35">
      <c r="M2135" s="3"/>
      <c r="O2135" s="4"/>
      <c r="P2135" s="4"/>
    </row>
    <row r="2136" spans="13:16" x14ac:dyDescent="0.35">
      <c r="M2136" s="3"/>
      <c r="O2136" s="4"/>
      <c r="P2136" s="4"/>
    </row>
    <row r="2137" spans="13:16" x14ac:dyDescent="0.35">
      <c r="M2137" s="3"/>
      <c r="O2137" s="4"/>
      <c r="P2137" s="4"/>
    </row>
    <row r="2138" spans="13:16" x14ac:dyDescent="0.35">
      <c r="M2138" s="3"/>
      <c r="O2138" s="4"/>
      <c r="P2138" s="4"/>
    </row>
    <row r="2139" spans="13:16" x14ac:dyDescent="0.35">
      <c r="M2139" s="3"/>
      <c r="O2139" s="4"/>
      <c r="P2139" s="4"/>
    </row>
    <row r="2140" spans="13:16" x14ac:dyDescent="0.35">
      <c r="M2140" s="3"/>
      <c r="O2140" s="4"/>
      <c r="P2140" s="4"/>
    </row>
    <row r="2141" spans="13:16" x14ac:dyDescent="0.35">
      <c r="M2141" s="3"/>
      <c r="O2141" s="4"/>
      <c r="P2141" s="4"/>
    </row>
    <row r="2142" spans="13:16" x14ac:dyDescent="0.35">
      <c r="M2142" s="3"/>
      <c r="O2142" s="4"/>
      <c r="P2142" s="4"/>
    </row>
    <row r="2143" spans="13:16" x14ac:dyDescent="0.35">
      <c r="M2143" s="3"/>
      <c r="O2143" s="4"/>
      <c r="P2143" s="4"/>
    </row>
    <row r="2144" spans="13:16" x14ac:dyDescent="0.35">
      <c r="M2144" s="3"/>
      <c r="O2144" s="4"/>
      <c r="P2144" s="4"/>
    </row>
    <row r="2145" spans="13:16" x14ac:dyDescent="0.35">
      <c r="M2145" s="3"/>
      <c r="O2145" s="4"/>
      <c r="P2145" s="4"/>
    </row>
    <row r="2146" spans="13:16" x14ac:dyDescent="0.35">
      <c r="M2146" s="3"/>
      <c r="O2146" s="4"/>
      <c r="P2146" s="4"/>
    </row>
    <row r="2147" spans="13:16" x14ac:dyDescent="0.35">
      <c r="M2147" s="3"/>
      <c r="O2147" s="4"/>
      <c r="P2147" s="4"/>
    </row>
    <row r="2148" spans="13:16" x14ac:dyDescent="0.35">
      <c r="M2148" s="3"/>
      <c r="O2148" s="4"/>
      <c r="P2148" s="4"/>
    </row>
    <row r="2149" spans="13:16" x14ac:dyDescent="0.35">
      <c r="M2149" s="3"/>
      <c r="O2149" s="4"/>
      <c r="P2149" s="4"/>
    </row>
    <row r="2150" spans="13:16" x14ac:dyDescent="0.35">
      <c r="M2150" s="3"/>
      <c r="O2150" s="4"/>
      <c r="P2150" s="4"/>
    </row>
    <row r="2151" spans="13:16" x14ac:dyDescent="0.35">
      <c r="M2151" s="3"/>
      <c r="O2151" s="4"/>
      <c r="P2151" s="4"/>
    </row>
    <row r="2152" spans="13:16" x14ac:dyDescent="0.35">
      <c r="M2152" s="3"/>
      <c r="O2152" s="4"/>
      <c r="P2152" s="4"/>
    </row>
    <row r="2153" spans="13:16" x14ac:dyDescent="0.35">
      <c r="M2153" s="3"/>
      <c r="O2153" s="4"/>
      <c r="P2153" s="4"/>
    </row>
    <row r="2154" spans="13:16" x14ac:dyDescent="0.35">
      <c r="M2154" s="3"/>
      <c r="O2154" s="4"/>
      <c r="P2154" s="4"/>
    </row>
    <row r="2155" spans="13:16" x14ac:dyDescent="0.35">
      <c r="M2155" s="3"/>
      <c r="O2155" s="4"/>
      <c r="P2155" s="4"/>
    </row>
    <row r="2156" spans="13:16" x14ac:dyDescent="0.35">
      <c r="M2156" s="3"/>
      <c r="O2156" s="4"/>
      <c r="P2156" s="4"/>
    </row>
    <row r="2157" spans="13:16" x14ac:dyDescent="0.35">
      <c r="M2157" s="3"/>
      <c r="O2157" s="4"/>
      <c r="P2157" s="4"/>
    </row>
    <row r="2158" spans="13:16" x14ac:dyDescent="0.35">
      <c r="M2158" s="3"/>
      <c r="O2158" s="4"/>
      <c r="P2158" s="4"/>
    </row>
    <row r="2159" spans="13:16" x14ac:dyDescent="0.35">
      <c r="M2159" s="3"/>
      <c r="O2159" s="4"/>
      <c r="P2159" s="4"/>
    </row>
    <row r="2160" spans="13:16" x14ac:dyDescent="0.35">
      <c r="M2160" s="3"/>
      <c r="O2160" s="4"/>
      <c r="P2160" s="4"/>
    </row>
    <row r="2161" spans="13:16" x14ac:dyDescent="0.35">
      <c r="M2161" s="3"/>
      <c r="O2161" s="4"/>
      <c r="P2161" s="4"/>
    </row>
    <row r="2162" spans="13:16" x14ac:dyDescent="0.35">
      <c r="M2162" s="3"/>
      <c r="O2162" s="4"/>
      <c r="P2162" s="4"/>
    </row>
    <row r="2163" spans="13:16" x14ac:dyDescent="0.35">
      <c r="M2163" s="3"/>
      <c r="O2163" s="4"/>
      <c r="P2163" s="4"/>
    </row>
    <row r="2164" spans="13:16" x14ac:dyDescent="0.35">
      <c r="M2164" s="3"/>
      <c r="O2164" s="4"/>
      <c r="P2164" s="4"/>
    </row>
    <row r="2165" spans="13:16" x14ac:dyDescent="0.35">
      <c r="M2165" s="3"/>
      <c r="O2165" s="4"/>
      <c r="P2165" s="4"/>
    </row>
    <row r="2166" spans="13:16" x14ac:dyDescent="0.35">
      <c r="M2166" s="3"/>
      <c r="O2166" s="4"/>
      <c r="P2166" s="4"/>
    </row>
    <row r="2167" spans="13:16" x14ac:dyDescent="0.35">
      <c r="M2167" s="3"/>
      <c r="O2167" s="4"/>
      <c r="P2167" s="4"/>
    </row>
    <row r="2168" spans="13:16" x14ac:dyDescent="0.35">
      <c r="M2168" s="3"/>
      <c r="O2168" s="4"/>
      <c r="P2168" s="4"/>
    </row>
    <row r="2169" spans="13:16" x14ac:dyDescent="0.35">
      <c r="M2169" s="3"/>
      <c r="O2169" s="4"/>
      <c r="P2169" s="4"/>
    </row>
    <row r="2170" spans="13:16" x14ac:dyDescent="0.35">
      <c r="M2170" s="3"/>
      <c r="O2170" s="4"/>
      <c r="P2170" s="4"/>
    </row>
    <row r="2171" spans="13:16" x14ac:dyDescent="0.35">
      <c r="M2171" s="3"/>
      <c r="O2171" s="4"/>
      <c r="P2171" s="4"/>
    </row>
    <row r="2172" spans="13:16" x14ac:dyDescent="0.35">
      <c r="M2172" s="3"/>
      <c r="O2172" s="4"/>
      <c r="P2172" s="4"/>
    </row>
    <row r="2173" spans="13:16" x14ac:dyDescent="0.35">
      <c r="M2173" s="3"/>
      <c r="O2173" s="4"/>
      <c r="P2173" s="4"/>
    </row>
    <row r="2174" spans="13:16" x14ac:dyDescent="0.35">
      <c r="M2174" s="3"/>
      <c r="O2174" s="4"/>
      <c r="P2174" s="4"/>
    </row>
    <row r="2175" spans="13:16" x14ac:dyDescent="0.35">
      <c r="M2175" s="3"/>
      <c r="O2175" s="4"/>
      <c r="P2175" s="4"/>
    </row>
    <row r="2176" spans="13:16" x14ac:dyDescent="0.35">
      <c r="M2176" s="3"/>
      <c r="O2176" s="4"/>
      <c r="P2176" s="4"/>
    </row>
    <row r="2177" spans="13:16" x14ac:dyDescent="0.35">
      <c r="M2177" s="3"/>
      <c r="O2177" s="4"/>
      <c r="P2177" s="4"/>
    </row>
    <row r="2178" spans="13:16" x14ac:dyDescent="0.35">
      <c r="M2178" s="3"/>
      <c r="O2178" s="4"/>
      <c r="P2178" s="4"/>
    </row>
    <row r="2179" spans="13:16" x14ac:dyDescent="0.35">
      <c r="M2179" s="3"/>
      <c r="O2179" s="4"/>
      <c r="P2179" s="4"/>
    </row>
    <row r="2180" spans="13:16" x14ac:dyDescent="0.35">
      <c r="M2180" s="3"/>
      <c r="O2180" s="4"/>
      <c r="P2180" s="4"/>
    </row>
    <row r="2181" spans="13:16" x14ac:dyDescent="0.35">
      <c r="M2181" s="3"/>
      <c r="O2181" s="4"/>
      <c r="P2181" s="4"/>
    </row>
    <row r="2182" spans="13:16" x14ac:dyDescent="0.35">
      <c r="M2182" s="3"/>
      <c r="O2182" s="4"/>
      <c r="P2182" s="4"/>
    </row>
    <row r="2183" spans="13:16" x14ac:dyDescent="0.35">
      <c r="M2183" s="3"/>
      <c r="O2183" s="4"/>
      <c r="P2183" s="4"/>
    </row>
    <row r="2184" spans="13:16" x14ac:dyDescent="0.35">
      <c r="M2184" s="3"/>
      <c r="O2184" s="4"/>
      <c r="P2184" s="4"/>
    </row>
    <row r="2185" spans="13:16" x14ac:dyDescent="0.35">
      <c r="M2185" s="3"/>
      <c r="O2185" s="4"/>
      <c r="P2185" s="4"/>
    </row>
    <row r="2186" spans="13:16" x14ac:dyDescent="0.35">
      <c r="M2186" s="3"/>
      <c r="O2186" s="4"/>
      <c r="P2186" s="4"/>
    </row>
    <row r="2187" spans="13:16" x14ac:dyDescent="0.35">
      <c r="M2187" s="3"/>
      <c r="O2187" s="4"/>
      <c r="P2187" s="4"/>
    </row>
    <row r="2188" spans="13:16" x14ac:dyDescent="0.35">
      <c r="M2188" s="3"/>
      <c r="O2188" s="4"/>
      <c r="P2188" s="4"/>
    </row>
    <row r="2189" spans="13:16" x14ac:dyDescent="0.35">
      <c r="M2189" s="3"/>
      <c r="O2189" s="4"/>
      <c r="P2189" s="4"/>
    </row>
    <row r="2190" spans="13:16" x14ac:dyDescent="0.35">
      <c r="M2190" s="3"/>
      <c r="O2190" s="4"/>
      <c r="P2190" s="4"/>
    </row>
    <row r="2191" spans="13:16" x14ac:dyDescent="0.35">
      <c r="M2191" s="3"/>
      <c r="O2191" s="4"/>
      <c r="P2191" s="4"/>
    </row>
    <row r="2192" spans="13:16" x14ac:dyDescent="0.35">
      <c r="M2192" s="3"/>
      <c r="O2192" s="4"/>
      <c r="P2192" s="4"/>
    </row>
    <row r="2193" spans="13:16" x14ac:dyDescent="0.35">
      <c r="M2193" s="3"/>
      <c r="O2193" s="4"/>
      <c r="P2193" s="4"/>
    </row>
    <row r="2194" spans="13:16" x14ac:dyDescent="0.35">
      <c r="M2194" s="3"/>
      <c r="O2194" s="4"/>
      <c r="P2194" s="4"/>
    </row>
    <row r="2195" spans="13:16" x14ac:dyDescent="0.35">
      <c r="M2195" s="3"/>
      <c r="O2195" s="4"/>
      <c r="P2195" s="4"/>
    </row>
    <row r="2196" spans="13:16" x14ac:dyDescent="0.35">
      <c r="M2196" s="3"/>
      <c r="O2196" s="4"/>
      <c r="P2196" s="4"/>
    </row>
    <row r="2197" spans="13:16" x14ac:dyDescent="0.35">
      <c r="M2197" s="3"/>
      <c r="O2197" s="4"/>
      <c r="P2197" s="4"/>
    </row>
    <row r="2198" spans="13:16" x14ac:dyDescent="0.35">
      <c r="M2198" s="3"/>
      <c r="O2198" s="4"/>
      <c r="P2198" s="4"/>
    </row>
    <row r="2199" spans="13:16" x14ac:dyDescent="0.35">
      <c r="M2199" s="3"/>
      <c r="O2199" s="4"/>
      <c r="P2199" s="4"/>
    </row>
    <row r="2200" spans="13:16" x14ac:dyDescent="0.35">
      <c r="M2200" s="3"/>
      <c r="O2200" s="4"/>
      <c r="P2200" s="4"/>
    </row>
    <row r="2201" spans="13:16" x14ac:dyDescent="0.35">
      <c r="M2201" s="3"/>
      <c r="O2201" s="4"/>
      <c r="P2201" s="4"/>
    </row>
    <row r="2202" spans="13:16" x14ac:dyDescent="0.35">
      <c r="M2202" s="3"/>
      <c r="O2202" s="4"/>
      <c r="P2202" s="4"/>
    </row>
    <row r="2203" spans="13:16" x14ac:dyDescent="0.35">
      <c r="M2203" s="3"/>
      <c r="O2203" s="4"/>
      <c r="P2203" s="4"/>
    </row>
    <row r="2204" spans="13:16" x14ac:dyDescent="0.35">
      <c r="M2204" s="3"/>
      <c r="O2204" s="4"/>
      <c r="P2204" s="4"/>
    </row>
    <row r="2205" spans="13:16" x14ac:dyDescent="0.35">
      <c r="M2205" s="3"/>
      <c r="O2205" s="4"/>
      <c r="P2205" s="4"/>
    </row>
    <row r="2206" spans="13:16" x14ac:dyDescent="0.35">
      <c r="M2206" s="3"/>
      <c r="O2206" s="4"/>
      <c r="P2206" s="4"/>
    </row>
    <row r="2207" spans="13:16" x14ac:dyDescent="0.35">
      <c r="M2207" s="3"/>
      <c r="O2207" s="4"/>
      <c r="P2207" s="4"/>
    </row>
    <row r="2208" spans="13:16" x14ac:dyDescent="0.35">
      <c r="M2208" s="3"/>
      <c r="O2208" s="4"/>
      <c r="P2208" s="4"/>
    </row>
    <row r="2209" spans="13:16" x14ac:dyDescent="0.35">
      <c r="M2209" s="3"/>
      <c r="O2209" s="4"/>
      <c r="P2209" s="4"/>
    </row>
    <row r="2210" spans="13:16" x14ac:dyDescent="0.35">
      <c r="M2210" s="3"/>
      <c r="O2210" s="4"/>
      <c r="P2210" s="4"/>
    </row>
    <row r="2211" spans="13:16" x14ac:dyDescent="0.35">
      <c r="M2211" s="3"/>
      <c r="O2211" s="4"/>
      <c r="P2211" s="4"/>
    </row>
    <row r="2212" spans="13:16" x14ac:dyDescent="0.35">
      <c r="M2212" s="3"/>
      <c r="O2212" s="4"/>
      <c r="P2212" s="4"/>
    </row>
    <row r="2213" spans="13:16" x14ac:dyDescent="0.35">
      <c r="M2213" s="3"/>
      <c r="O2213" s="4"/>
      <c r="P2213" s="4"/>
    </row>
    <row r="2214" spans="13:16" x14ac:dyDescent="0.35">
      <c r="M2214" s="3"/>
      <c r="O2214" s="4"/>
      <c r="P2214" s="4"/>
    </row>
    <row r="2215" spans="13:16" x14ac:dyDescent="0.35">
      <c r="M2215" s="3"/>
      <c r="O2215" s="4"/>
      <c r="P2215" s="4"/>
    </row>
    <row r="2216" spans="13:16" x14ac:dyDescent="0.35">
      <c r="M2216" s="3"/>
      <c r="O2216" s="4"/>
      <c r="P2216" s="4"/>
    </row>
    <row r="2217" spans="13:16" x14ac:dyDescent="0.35">
      <c r="M2217" s="3"/>
      <c r="O2217" s="4"/>
      <c r="P2217" s="4"/>
    </row>
    <row r="2218" spans="13:16" x14ac:dyDescent="0.35">
      <c r="M2218" s="3"/>
      <c r="O2218" s="4"/>
      <c r="P2218" s="4"/>
    </row>
    <row r="2219" spans="13:16" x14ac:dyDescent="0.35">
      <c r="M2219" s="3"/>
      <c r="O2219" s="4"/>
      <c r="P2219" s="4"/>
    </row>
    <row r="2220" spans="13:16" x14ac:dyDescent="0.35">
      <c r="M2220" s="3"/>
      <c r="O2220" s="4"/>
      <c r="P2220" s="4"/>
    </row>
    <row r="2221" spans="13:16" x14ac:dyDescent="0.35">
      <c r="M2221" s="3"/>
      <c r="O2221" s="4"/>
      <c r="P2221" s="4"/>
    </row>
    <row r="2222" spans="13:16" x14ac:dyDescent="0.35">
      <c r="M2222" s="3"/>
      <c r="O2222" s="4"/>
      <c r="P2222" s="4"/>
    </row>
    <row r="2223" spans="13:16" x14ac:dyDescent="0.35">
      <c r="M2223" s="3"/>
      <c r="O2223" s="4"/>
      <c r="P2223" s="4"/>
    </row>
    <row r="2224" spans="13:16" x14ac:dyDescent="0.35">
      <c r="M2224" s="3"/>
      <c r="O2224" s="4"/>
      <c r="P2224" s="4"/>
    </row>
    <row r="2225" spans="13:16" x14ac:dyDescent="0.35">
      <c r="M2225" s="3"/>
      <c r="O2225" s="4"/>
      <c r="P2225" s="4"/>
    </row>
    <row r="2226" spans="13:16" x14ac:dyDescent="0.35">
      <c r="M2226" s="3"/>
      <c r="O2226" s="4"/>
      <c r="P2226" s="4"/>
    </row>
    <row r="2227" spans="13:16" x14ac:dyDescent="0.35">
      <c r="M2227" s="3"/>
      <c r="O2227" s="4"/>
      <c r="P2227" s="4"/>
    </row>
    <row r="2228" spans="13:16" x14ac:dyDescent="0.35">
      <c r="M2228" s="3"/>
      <c r="O2228" s="4"/>
      <c r="P2228" s="4"/>
    </row>
    <row r="2229" spans="13:16" x14ac:dyDescent="0.35">
      <c r="M2229" s="3"/>
      <c r="O2229" s="4"/>
      <c r="P2229" s="4"/>
    </row>
    <row r="2230" spans="13:16" x14ac:dyDescent="0.35">
      <c r="M2230" s="3"/>
      <c r="O2230" s="4"/>
      <c r="P2230" s="4"/>
    </row>
    <row r="2231" spans="13:16" x14ac:dyDescent="0.35">
      <c r="M2231" s="3"/>
      <c r="O2231" s="4"/>
      <c r="P2231" s="4"/>
    </row>
    <row r="2232" spans="13:16" x14ac:dyDescent="0.35">
      <c r="M2232" s="3"/>
      <c r="O2232" s="4"/>
      <c r="P2232" s="4"/>
    </row>
    <row r="2233" spans="13:16" x14ac:dyDescent="0.35">
      <c r="M2233" s="3"/>
      <c r="O2233" s="4"/>
      <c r="P2233" s="4"/>
    </row>
    <row r="2234" spans="13:16" x14ac:dyDescent="0.35">
      <c r="M2234" s="3"/>
      <c r="O2234" s="4"/>
      <c r="P2234" s="4"/>
    </row>
    <row r="2235" spans="13:16" x14ac:dyDescent="0.35">
      <c r="M2235" s="3"/>
      <c r="O2235" s="4"/>
      <c r="P2235" s="4"/>
    </row>
    <row r="2236" spans="13:16" x14ac:dyDescent="0.35">
      <c r="M2236" s="3"/>
      <c r="O2236" s="4"/>
      <c r="P2236" s="4"/>
    </row>
    <row r="2237" spans="13:16" x14ac:dyDescent="0.35">
      <c r="M2237" s="3"/>
      <c r="O2237" s="4"/>
      <c r="P2237" s="4"/>
    </row>
    <row r="2238" spans="13:16" x14ac:dyDescent="0.35">
      <c r="M2238" s="3"/>
      <c r="O2238" s="4"/>
      <c r="P2238" s="4"/>
    </row>
    <row r="2239" spans="13:16" x14ac:dyDescent="0.35">
      <c r="M2239" s="3"/>
      <c r="O2239" s="4"/>
      <c r="P2239" s="4"/>
    </row>
    <row r="2240" spans="13:16" x14ac:dyDescent="0.35">
      <c r="M2240" s="3"/>
      <c r="O2240" s="4"/>
      <c r="P2240" s="4"/>
    </row>
    <row r="2241" spans="13:16" x14ac:dyDescent="0.35">
      <c r="M2241" s="3"/>
      <c r="O2241" s="4"/>
      <c r="P2241" s="4"/>
    </row>
    <row r="2242" spans="13:16" x14ac:dyDescent="0.35">
      <c r="M2242" s="3"/>
      <c r="O2242" s="4"/>
      <c r="P2242" s="4"/>
    </row>
    <row r="2243" spans="13:16" x14ac:dyDescent="0.35">
      <c r="M2243" s="3"/>
      <c r="O2243" s="4"/>
      <c r="P2243" s="4"/>
    </row>
    <row r="2244" spans="13:16" x14ac:dyDescent="0.35">
      <c r="M2244" s="3"/>
      <c r="O2244" s="4"/>
      <c r="P2244" s="4"/>
    </row>
    <row r="2245" spans="13:16" x14ac:dyDescent="0.35">
      <c r="M2245" s="3"/>
      <c r="O2245" s="4"/>
      <c r="P2245" s="4"/>
    </row>
    <row r="2246" spans="13:16" x14ac:dyDescent="0.35">
      <c r="M2246" s="3"/>
      <c r="O2246" s="4"/>
      <c r="P2246" s="4"/>
    </row>
    <row r="2247" spans="13:16" x14ac:dyDescent="0.35">
      <c r="M2247" s="3"/>
      <c r="O2247" s="4"/>
      <c r="P2247" s="4"/>
    </row>
    <row r="2248" spans="13:16" x14ac:dyDescent="0.35">
      <c r="M2248" s="3"/>
      <c r="O2248" s="4"/>
      <c r="P2248" s="4"/>
    </row>
    <row r="2249" spans="13:16" x14ac:dyDescent="0.35">
      <c r="M2249" s="3"/>
      <c r="O2249" s="4"/>
      <c r="P2249" s="4"/>
    </row>
    <row r="2250" spans="13:16" x14ac:dyDescent="0.35">
      <c r="M2250" s="3"/>
      <c r="O2250" s="4"/>
      <c r="P2250" s="4"/>
    </row>
    <row r="2251" spans="13:16" x14ac:dyDescent="0.35">
      <c r="M2251" s="3"/>
      <c r="O2251" s="4"/>
      <c r="P2251" s="4"/>
    </row>
    <row r="2252" spans="13:16" x14ac:dyDescent="0.35">
      <c r="M2252" s="3"/>
      <c r="O2252" s="4"/>
      <c r="P2252" s="4"/>
    </row>
    <row r="2253" spans="13:16" x14ac:dyDescent="0.35">
      <c r="M2253" s="3"/>
      <c r="O2253" s="4"/>
      <c r="P2253" s="4"/>
    </row>
    <row r="2254" spans="13:16" x14ac:dyDescent="0.35">
      <c r="M2254" s="3"/>
      <c r="O2254" s="4"/>
      <c r="P2254" s="4"/>
    </row>
    <row r="2255" spans="13:16" x14ac:dyDescent="0.35">
      <c r="M2255" s="3"/>
      <c r="O2255" s="4"/>
      <c r="P2255" s="4"/>
    </row>
    <row r="2256" spans="13:16" x14ac:dyDescent="0.35">
      <c r="M2256" s="3"/>
      <c r="O2256" s="4"/>
      <c r="P2256" s="4"/>
    </row>
    <row r="2257" spans="13:16" x14ac:dyDescent="0.35">
      <c r="M2257" s="3"/>
      <c r="O2257" s="4"/>
      <c r="P2257" s="4"/>
    </row>
    <row r="2258" spans="13:16" x14ac:dyDescent="0.35">
      <c r="M2258" s="3"/>
      <c r="O2258" s="4"/>
      <c r="P2258" s="4"/>
    </row>
    <row r="2259" spans="13:16" x14ac:dyDescent="0.35">
      <c r="M2259" s="3"/>
      <c r="O2259" s="4"/>
      <c r="P2259" s="4"/>
    </row>
    <row r="2260" spans="13:16" x14ac:dyDescent="0.35">
      <c r="M2260" s="3"/>
      <c r="O2260" s="4"/>
      <c r="P2260" s="4"/>
    </row>
    <row r="2261" spans="13:16" x14ac:dyDescent="0.35">
      <c r="M2261" s="3"/>
      <c r="O2261" s="4"/>
      <c r="P2261" s="4"/>
    </row>
    <row r="2262" spans="13:16" x14ac:dyDescent="0.35">
      <c r="M2262" s="3"/>
      <c r="O2262" s="4"/>
      <c r="P2262" s="4"/>
    </row>
    <row r="2263" spans="13:16" x14ac:dyDescent="0.35">
      <c r="M2263" s="3"/>
      <c r="O2263" s="4"/>
      <c r="P2263" s="4"/>
    </row>
    <row r="2264" spans="13:16" x14ac:dyDescent="0.35">
      <c r="M2264" s="3"/>
      <c r="O2264" s="4"/>
      <c r="P2264" s="4"/>
    </row>
    <row r="2265" spans="13:16" x14ac:dyDescent="0.35">
      <c r="M2265" s="3"/>
      <c r="O2265" s="4"/>
      <c r="P2265" s="4"/>
    </row>
    <row r="2266" spans="13:16" x14ac:dyDescent="0.35">
      <c r="M2266" s="3"/>
      <c r="O2266" s="4"/>
      <c r="P2266" s="4"/>
    </row>
    <row r="2267" spans="13:16" x14ac:dyDescent="0.35">
      <c r="M2267" s="3"/>
      <c r="O2267" s="4"/>
      <c r="P2267" s="4"/>
    </row>
    <row r="2268" spans="13:16" x14ac:dyDescent="0.35">
      <c r="M2268" s="3"/>
      <c r="O2268" s="4"/>
      <c r="P2268" s="4"/>
    </row>
    <row r="2269" spans="13:16" x14ac:dyDescent="0.35">
      <c r="M2269" s="3"/>
      <c r="O2269" s="4"/>
      <c r="P2269" s="4"/>
    </row>
    <row r="2270" spans="13:16" x14ac:dyDescent="0.35">
      <c r="M2270" s="3"/>
      <c r="O2270" s="4"/>
      <c r="P2270" s="4"/>
    </row>
    <row r="2271" spans="13:16" x14ac:dyDescent="0.35">
      <c r="M2271" s="3"/>
      <c r="O2271" s="4"/>
      <c r="P2271" s="4"/>
    </row>
    <row r="2272" spans="13:16" x14ac:dyDescent="0.35">
      <c r="M2272" s="3"/>
      <c r="O2272" s="4"/>
      <c r="P2272" s="4"/>
    </row>
    <row r="2273" spans="13:16" x14ac:dyDescent="0.35">
      <c r="M2273" s="3"/>
      <c r="O2273" s="4"/>
      <c r="P2273" s="4"/>
    </row>
    <row r="2274" spans="13:16" x14ac:dyDescent="0.35">
      <c r="M2274" s="3"/>
      <c r="O2274" s="4"/>
      <c r="P2274" s="4"/>
    </row>
    <row r="2275" spans="13:16" x14ac:dyDescent="0.35">
      <c r="M2275" s="3"/>
      <c r="O2275" s="4"/>
      <c r="P2275" s="4"/>
    </row>
    <row r="2276" spans="13:16" x14ac:dyDescent="0.35">
      <c r="M2276" s="3"/>
      <c r="O2276" s="4"/>
      <c r="P2276" s="4"/>
    </row>
    <row r="2277" spans="13:16" x14ac:dyDescent="0.35">
      <c r="M2277" s="3"/>
      <c r="O2277" s="4"/>
      <c r="P2277" s="4"/>
    </row>
    <row r="2278" spans="13:16" x14ac:dyDescent="0.35">
      <c r="M2278" s="3"/>
      <c r="O2278" s="4"/>
      <c r="P2278" s="4"/>
    </row>
    <row r="2279" spans="13:16" x14ac:dyDescent="0.35">
      <c r="M2279" s="3"/>
      <c r="O2279" s="4"/>
      <c r="P2279" s="4"/>
    </row>
    <row r="2280" spans="13:16" x14ac:dyDescent="0.35">
      <c r="M2280" s="3"/>
      <c r="O2280" s="4"/>
      <c r="P2280" s="4"/>
    </row>
    <row r="2281" spans="13:16" x14ac:dyDescent="0.35">
      <c r="M2281" s="3"/>
      <c r="O2281" s="4"/>
      <c r="P2281" s="4"/>
    </row>
    <row r="2282" spans="13:16" x14ac:dyDescent="0.35">
      <c r="M2282" s="3"/>
      <c r="O2282" s="4"/>
      <c r="P2282" s="4"/>
    </row>
    <row r="2283" spans="13:16" x14ac:dyDescent="0.35">
      <c r="M2283" s="3"/>
      <c r="O2283" s="4"/>
      <c r="P2283" s="4"/>
    </row>
    <row r="2284" spans="13:16" x14ac:dyDescent="0.35">
      <c r="M2284" s="3"/>
      <c r="O2284" s="4"/>
      <c r="P2284" s="4"/>
    </row>
    <row r="2285" spans="13:16" x14ac:dyDescent="0.35">
      <c r="M2285" s="3"/>
      <c r="O2285" s="4"/>
      <c r="P2285" s="4"/>
    </row>
    <row r="2286" spans="13:16" x14ac:dyDescent="0.35">
      <c r="M2286" s="3"/>
      <c r="O2286" s="4"/>
      <c r="P2286" s="4"/>
    </row>
    <row r="2287" spans="13:16" x14ac:dyDescent="0.35">
      <c r="M2287" s="3"/>
      <c r="O2287" s="4"/>
      <c r="P2287" s="4"/>
    </row>
    <row r="2288" spans="13:16" x14ac:dyDescent="0.35">
      <c r="M2288" s="3"/>
      <c r="O2288" s="4"/>
      <c r="P2288" s="4"/>
    </row>
    <row r="2289" spans="13:16" x14ac:dyDescent="0.35">
      <c r="M2289" s="3"/>
      <c r="O2289" s="4"/>
      <c r="P2289" s="4"/>
    </row>
    <row r="2290" spans="13:16" x14ac:dyDescent="0.35">
      <c r="M2290" s="3"/>
      <c r="O2290" s="4"/>
      <c r="P2290" s="4"/>
    </row>
    <row r="2291" spans="13:16" x14ac:dyDescent="0.35">
      <c r="M2291" s="3"/>
      <c r="O2291" s="4"/>
      <c r="P2291" s="4"/>
    </row>
    <row r="2292" spans="13:16" x14ac:dyDescent="0.35">
      <c r="M2292" s="3"/>
      <c r="O2292" s="4"/>
      <c r="P2292" s="4"/>
    </row>
    <row r="2293" spans="13:16" x14ac:dyDescent="0.35">
      <c r="M2293" s="3"/>
      <c r="O2293" s="4"/>
      <c r="P2293" s="4"/>
    </row>
    <row r="2294" spans="13:16" x14ac:dyDescent="0.35">
      <c r="M2294" s="3"/>
      <c r="O2294" s="4"/>
      <c r="P2294" s="4"/>
    </row>
    <row r="2295" spans="13:16" x14ac:dyDescent="0.35">
      <c r="M2295" s="3"/>
      <c r="O2295" s="4"/>
      <c r="P2295" s="4"/>
    </row>
    <row r="2296" spans="13:16" x14ac:dyDescent="0.35">
      <c r="M2296" s="3"/>
      <c r="O2296" s="4"/>
      <c r="P2296" s="4"/>
    </row>
    <row r="2297" spans="13:16" x14ac:dyDescent="0.35">
      <c r="M2297" s="3"/>
      <c r="O2297" s="4"/>
      <c r="P2297" s="4"/>
    </row>
    <row r="2298" spans="13:16" x14ac:dyDescent="0.35">
      <c r="M2298" s="3"/>
      <c r="O2298" s="4"/>
      <c r="P2298" s="4"/>
    </row>
    <row r="2299" spans="13:16" x14ac:dyDescent="0.35">
      <c r="M2299" s="3"/>
      <c r="O2299" s="4"/>
      <c r="P2299" s="4"/>
    </row>
    <row r="2300" spans="13:16" x14ac:dyDescent="0.35">
      <c r="M2300" s="3"/>
      <c r="O2300" s="4"/>
      <c r="P2300" s="4"/>
    </row>
    <row r="2301" spans="13:16" x14ac:dyDescent="0.35">
      <c r="M2301" s="3"/>
      <c r="O2301" s="4"/>
      <c r="P2301" s="4"/>
    </row>
    <row r="2302" spans="13:16" x14ac:dyDescent="0.35">
      <c r="M2302" s="3"/>
      <c r="O2302" s="4"/>
      <c r="P2302" s="4"/>
    </row>
    <row r="2303" spans="13:16" x14ac:dyDescent="0.35">
      <c r="M2303" s="3"/>
      <c r="O2303" s="4"/>
      <c r="P2303" s="4"/>
    </row>
    <row r="2304" spans="13:16" x14ac:dyDescent="0.35">
      <c r="M2304" s="3"/>
      <c r="O2304" s="4"/>
      <c r="P2304" s="4"/>
    </row>
    <row r="2305" spans="13:16" x14ac:dyDescent="0.35">
      <c r="M2305" s="3"/>
      <c r="O2305" s="4"/>
      <c r="P2305" s="4"/>
    </row>
    <row r="2306" spans="13:16" x14ac:dyDescent="0.35">
      <c r="M2306" s="3"/>
      <c r="O2306" s="4"/>
      <c r="P2306" s="4"/>
    </row>
    <row r="2307" spans="13:16" x14ac:dyDescent="0.35">
      <c r="M2307" s="3"/>
      <c r="O2307" s="4"/>
      <c r="P2307" s="4"/>
    </row>
    <row r="2308" spans="13:16" x14ac:dyDescent="0.35">
      <c r="M2308" s="3"/>
      <c r="O2308" s="4"/>
      <c r="P2308" s="4"/>
    </row>
    <row r="2309" spans="13:16" x14ac:dyDescent="0.35">
      <c r="M2309" s="3"/>
      <c r="O2309" s="4"/>
      <c r="P2309" s="4"/>
    </row>
    <row r="2310" spans="13:16" x14ac:dyDescent="0.35">
      <c r="M2310" s="3"/>
      <c r="O2310" s="4"/>
      <c r="P2310" s="4"/>
    </row>
    <row r="2311" spans="13:16" x14ac:dyDescent="0.35">
      <c r="M2311" s="3"/>
      <c r="O2311" s="4"/>
      <c r="P2311" s="4"/>
    </row>
    <row r="2312" spans="13:16" x14ac:dyDescent="0.35">
      <c r="M2312" s="3"/>
      <c r="O2312" s="4"/>
      <c r="P2312" s="4"/>
    </row>
    <row r="2313" spans="13:16" x14ac:dyDescent="0.35">
      <c r="M2313" s="3"/>
      <c r="O2313" s="4"/>
      <c r="P2313" s="4"/>
    </row>
    <row r="2314" spans="13:16" x14ac:dyDescent="0.35">
      <c r="M2314" s="3"/>
      <c r="O2314" s="4"/>
      <c r="P2314" s="4"/>
    </row>
    <row r="2315" spans="13:16" x14ac:dyDescent="0.35">
      <c r="M2315" s="3"/>
      <c r="O2315" s="4"/>
      <c r="P2315" s="4"/>
    </row>
    <row r="2316" spans="13:16" x14ac:dyDescent="0.35">
      <c r="M2316" s="3"/>
      <c r="O2316" s="4"/>
      <c r="P2316" s="4"/>
    </row>
    <row r="2317" spans="13:16" x14ac:dyDescent="0.35">
      <c r="M2317" s="3"/>
      <c r="O2317" s="4"/>
      <c r="P2317" s="4"/>
    </row>
    <row r="2318" spans="13:16" x14ac:dyDescent="0.35">
      <c r="M2318" s="3"/>
      <c r="O2318" s="4"/>
      <c r="P2318" s="4"/>
    </row>
    <row r="2319" spans="13:16" x14ac:dyDescent="0.35">
      <c r="M2319" s="3"/>
      <c r="O2319" s="4"/>
      <c r="P2319" s="4"/>
    </row>
    <row r="2320" spans="13:16" x14ac:dyDescent="0.35">
      <c r="M2320" s="3"/>
      <c r="O2320" s="4"/>
      <c r="P2320" s="4"/>
    </row>
    <row r="2321" spans="13:16" x14ac:dyDescent="0.35">
      <c r="M2321" s="3"/>
      <c r="O2321" s="4"/>
      <c r="P2321" s="4"/>
    </row>
    <row r="2322" spans="13:16" x14ac:dyDescent="0.35">
      <c r="M2322" s="3"/>
      <c r="O2322" s="4"/>
      <c r="P2322" s="4"/>
    </row>
    <row r="2323" spans="13:16" x14ac:dyDescent="0.35">
      <c r="M2323" s="3"/>
      <c r="O2323" s="4"/>
      <c r="P2323" s="4"/>
    </row>
    <row r="2324" spans="13:16" x14ac:dyDescent="0.35">
      <c r="M2324" s="3"/>
      <c r="O2324" s="4"/>
      <c r="P2324" s="4"/>
    </row>
    <row r="2325" spans="13:16" x14ac:dyDescent="0.35">
      <c r="M2325" s="3"/>
      <c r="O2325" s="4"/>
      <c r="P2325" s="4"/>
    </row>
    <row r="2326" spans="13:16" x14ac:dyDescent="0.35">
      <c r="M2326" s="3"/>
      <c r="O2326" s="4"/>
      <c r="P2326" s="4"/>
    </row>
    <row r="2327" spans="13:16" x14ac:dyDescent="0.35">
      <c r="M2327" s="3"/>
      <c r="O2327" s="4"/>
      <c r="P2327" s="4"/>
    </row>
    <row r="2328" spans="13:16" x14ac:dyDescent="0.35">
      <c r="M2328" s="3"/>
      <c r="O2328" s="4"/>
      <c r="P2328" s="4"/>
    </row>
    <row r="2329" spans="13:16" x14ac:dyDescent="0.35">
      <c r="M2329" s="3"/>
      <c r="O2329" s="4"/>
      <c r="P2329" s="4"/>
    </row>
    <row r="2330" spans="13:16" x14ac:dyDescent="0.35">
      <c r="M2330" s="3"/>
      <c r="O2330" s="4"/>
      <c r="P2330" s="4"/>
    </row>
    <row r="2331" spans="13:16" x14ac:dyDescent="0.35">
      <c r="M2331" s="3"/>
      <c r="O2331" s="4"/>
      <c r="P2331" s="4"/>
    </row>
    <row r="2332" spans="13:16" x14ac:dyDescent="0.35">
      <c r="M2332" s="3"/>
      <c r="O2332" s="4"/>
      <c r="P2332" s="4"/>
    </row>
    <row r="2333" spans="13:16" x14ac:dyDescent="0.35">
      <c r="M2333" s="3"/>
      <c r="O2333" s="4"/>
      <c r="P2333" s="4"/>
    </row>
    <row r="2334" spans="13:16" x14ac:dyDescent="0.35">
      <c r="M2334" s="3"/>
      <c r="O2334" s="4"/>
      <c r="P2334" s="4"/>
    </row>
    <row r="2335" spans="13:16" x14ac:dyDescent="0.35">
      <c r="M2335" s="3"/>
      <c r="O2335" s="4"/>
      <c r="P2335" s="4"/>
    </row>
    <row r="2336" spans="13:16" x14ac:dyDescent="0.35">
      <c r="M2336" s="3"/>
      <c r="O2336" s="4"/>
      <c r="P2336" s="4"/>
    </row>
    <row r="2337" spans="13:16" x14ac:dyDescent="0.35">
      <c r="M2337" s="3"/>
      <c r="O2337" s="4"/>
      <c r="P2337" s="4"/>
    </row>
    <row r="2338" spans="13:16" x14ac:dyDescent="0.35">
      <c r="M2338" s="3"/>
      <c r="O2338" s="4"/>
      <c r="P2338" s="4"/>
    </row>
    <row r="2339" spans="13:16" x14ac:dyDescent="0.35">
      <c r="M2339" s="3"/>
      <c r="O2339" s="4"/>
      <c r="P2339" s="4"/>
    </row>
    <row r="2340" spans="13:16" x14ac:dyDescent="0.35">
      <c r="M2340" s="3"/>
      <c r="O2340" s="4"/>
      <c r="P2340" s="4"/>
    </row>
    <row r="2341" spans="13:16" x14ac:dyDescent="0.35">
      <c r="M2341" s="3"/>
      <c r="O2341" s="4"/>
      <c r="P2341" s="4"/>
    </row>
    <row r="2342" spans="13:16" x14ac:dyDescent="0.35">
      <c r="M2342" s="3"/>
      <c r="O2342" s="4"/>
      <c r="P2342" s="4"/>
    </row>
    <row r="2343" spans="13:16" x14ac:dyDescent="0.35">
      <c r="M2343" s="3"/>
      <c r="O2343" s="4"/>
      <c r="P2343" s="4"/>
    </row>
    <row r="2344" spans="13:16" x14ac:dyDescent="0.35">
      <c r="M2344" s="3"/>
      <c r="O2344" s="4"/>
      <c r="P2344" s="4"/>
    </row>
    <row r="2345" spans="13:16" x14ac:dyDescent="0.35">
      <c r="M2345" s="3"/>
      <c r="O2345" s="4"/>
      <c r="P2345" s="4"/>
    </row>
    <row r="2346" spans="13:16" x14ac:dyDescent="0.35">
      <c r="M2346" s="3"/>
      <c r="O2346" s="4"/>
      <c r="P2346" s="4"/>
    </row>
    <row r="2347" spans="13:16" x14ac:dyDescent="0.35">
      <c r="M2347" s="3"/>
      <c r="O2347" s="4"/>
      <c r="P2347" s="4"/>
    </row>
    <row r="2348" spans="13:16" x14ac:dyDescent="0.35">
      <c r="M2348" s="3"/>
      <c r="O2348" s="4"/>
      <c r="P2348" s="4"/>
    </row>
    <row r="2349" spans="13:16" x14ac:dyDescent="0.35">
      <c r="M2349" s="3"/>
      <c r="O2349" s="4"/>
      <c r="P2349" s="4"/>
    </row>
    <row r="2350" spans="13:16" x14ac:dyDescent="0.35">
      <c r="M2350" s="3"/>
      <c r="O2350" s="4"/>
      <c r="P2350" s="4"/>
    </row>
    <row r="2351" spans="13:16" x14ac:dyDescent="0.35">
      <c r="M2351" s="3"/>
      <c r="O2351" s="4"/>
      <c r="P2351" s="4"/>
    </row>
    <row r="2352" spans="13:16" x14ac:dyDescent="0.35">
      <c r="M2352" s="3"/>
      <c r="O2352" s="4"/>
      <c r="P2352" s="4"/>
    </row>
    <row r="2353" spans="13:16" x14ac:dyDescent="0.35">
      <c r="M2353" s="3"/>
      <c r="O2353" s="4"/>
      <c r="P2353" s="4"/>
    </row>
    <row r="2354" spans="13:16" x14ac:dyDescent="0.35">
      <c r="M2354" s="3"/>
      <c r="O2354" s="4"/>
      <c r="P2354" s="4"/>
    </row>
    <row r="2355" spans="13:16" x14ac:dyDescent="0.35">
      <c r="M2355" s="3"/>
      <c r="O2355" s="4"/>
      <c r="P2355" s="4"/>
    </row>
    <row r="2356" spans="13:16" x14ac:dyDescent="0.35">
      <c r="M2356" s="3"/>
      <c r="O2356" s="4"/>
      <c r="P2356" s="4"/>
    </row>
    <row r="2357" spans="13:16" x14ac:dyDescent="0.35">
      <c r="M2357" s="3"/>
      <c r="O2357" s="4"/>
      <c r="P2357" s="4"/>
    </row>
    <row r="2358" spans="13:16" x14ac:dyDescent="0.35">
      <c r="M2358" s="3"/>
      <c r="O2358" s="4"/>
      <c r="P2358" s="4"/>
    </row>
    <row r="2359" spans="13:16" x14ac:dyDescent="0.35">
      <c r="M2359" s="3"/>
      <c r="O2359" s="4"/>
      <c r="P2359" s="4"/>
    </row>
    <row r="2360" spans="13:16" x14ac:dyDescent="0.35">
      <c r="M2360" s="3"/>
      <c r="O2360" s="4"/>
      <c r="P2360" s="4"/>
    </row>
    <row r="2361" spans="13:16" x14ac:dyDescent="0.35">
      <c r="M2361" s="3"/>
      <c r="O2361" s="4"/>
      <c r="P2361" s="4"/>
    </row>
    <row r="2362" spans="13:16" x14ac:dyDescent="0.35">
      <c r="M2362" s="3"/>
      <c r="O2362" s="4"/>
      <c r="P2362" s="4"/>
    </row>
    <row r="2363" spans="13:16" x14ac:dyDescent="0.35">
      <c r="M2363" s="3"/>
      <c r="O2363" s="4"/>
      <c r="P2363" s="4"/>
    </row>
    <row r="2364" spans="13:16" x14ac:dyDescent="0.35">
      <c r="M2364" s="3"/>
      <c r="O2364" s="4"/>
      <c r="P2364" s="4"/>
    </row>
    <row r="2365" spans="13:16" x14ac:dyDescent="0.35">
      <c r="M2365" s="3"/>
      <c r="O2365" s="4"/>
      <c r="P2365" s="4"/>
    </row>
    <row r="2366" spans="13:16" x14ac:dyDescent="0.35">
      <c r="M2366" s="3"/>
      <c r="O2366" s="4"/>
      <c r="P2366" s="4"/>
    </row>
    <row r="2367" spans="13:16" x14ac:dyDescent="0.35">
      <c r="M2367" s="3"/>
      <c r="O2367" s="4"/>
      <c r="P2367" s="4"/>
    </row>
    <row r="2368" spans="13:16" x14ac:dyDescent="0.35">
      <c r="M2368" s="3"/>
      <c r="O2368" s="4"/>
      <c r="P2368" s="4"/>
    </row>
    <row r="2369" spans="13:16" x14ac:dyDescent="0.35">
      <c r="M2369" s="3"/>
      <c r="O2369" s="4"/>
      <c r="P2369" s="4"/>
    </row>
    <row r="2370" spans="13:16" x14ac:dyDescent="0.35">
      <c r="M2370" s="3"/>
      <c r="O2370" s="4"/>
      <c r="P2370" s="4"/>
    </row>
    <row r="2371" spans="13:16" x14ac:dyDescent="0.35">
      <c r="M2371" s="3"/>
      <c r="O2371" s="4"/>
      <c r="P2371" s="4"/>
    </row>
    <row r="2372" spans="13:16" x14ac:dyDescent="0.35">
      <c r="M2372" s="3"/>
      <c r="O2372" s="4"/>
      <c r="P2372" s="4"/>
    </row>
    <row r="2373" spans="13:16" x14ac:dyDescent="0.35">
      <c r="M2373" s="3"/>
      <c r="O2373" s="4"/>
      <c r="P2373" s="4"/>
    </row>
    <row r="2374" spans="13:16" x14ac:dyDescent="0.35">
      <c r="M2374" s="3"/>
      <c r="O2374" s="4"/>
      <c r="P2374" s="4"/>
    </row>
    <row r="2375" spans="13:16" x14ac:dyDescent="0.35">
      <c r="M2375" s="3"/>
      <c r="O2375" s="4"/>
      <c r="P2375" s="4"/>
    </row>
    <row r="2376" spans="13:16" x14ac:dyDescent="0.35">
      <c r="M2376" s="3"/>
      <c r="O2376" s="4"/>
      <c r="P2376" s="4"/>
    </row>
    <row r="2377" spans="13:16" x14ac:dyDescent="0.35">
      <c r="M2377" s="3"/>
      <c r="O2377" s="4"/>
      <c r="P2377" s="4"/>
    </row>
    <row r="2378" spans="13:16" x14ac:dyDescent="0.35">
      <c r="M2378" s="3"/>
      <c r="O2378" s="4"/>
      <c r="P2378" s="4"/>
    </row>
    <row r="2379" spans="13:16" x14ac:dyDescent="0.35">
      <c r="M2379" s="3"/>
      <c r="O2379" s="4"/>
      <c r="P2379" s="4"/>
    </row>
    <row r="2380" spans="13:16" x14ac:dyDescent="0.35">
      <c r="M2380" s="3"/>
      <c r="O2380" s="4"/>
      <c r="P2380" s="4"/>
    </row>
    <row r="2381" spans="13:16" x14ac:dyDescent="0.35">
      <c r="M2381" s="3"/>
      <c r="O2381" s="4"/>
      <c r="P2381" s="4"/>
    </row>
    <row r="2382" spans="13:16" x14ac:dyDescent="0.35">
      <c r="M2382" s="3"/>
      <c r="O2382" s="4"/>
      <c r="P2382" s="4"/>
    </row>
    <row r="2383" spans="13:16" x14ac:dyDescent="0.35">
      <c r="M2383" s="3"/>
      <c r="O2383" s="4"/>
      <c r="P2383" s="4"/>
    </row>
    <row r="2384" spans="13:16" x14ac:dyDescent="0.35">
      <c r="M2384" s="3"/>
      <c r="O2384" s="4"/>
      <c r="P2384" s="4"/>
    </row>
    <row r="2385" spans="13:16" x14ac:dyDescent="0.35">
      <c r="M2385" s="3"/>
      <c r="O2385" s="4"/>
      <c r="P2385" s="4"/>
    </row>
    <row r="2386" spans="13:16" x14ac:dyDescent="0.35">
      <c r="M2386" s="3"/>
      <c r="O2386" s="4"/>
      <c r="P2386" s="4"/>
    </row>
    <row r="2387" spans="13:16" x14ac:dyDescent="0.35">
      <c r="M2387" s="3"/>
      <c r="O2387" s="4"/>
      <c r="P2387" s="4"/>
    </row>
    <row r="2388" spans="13:16" x14ac:dyDescent="0.35">
      <c r="M2388" s="3"/>
      <c r="O2388" s="4"/>
      <c r="P2388" s="4"/>
    </row>
    <row r="2389" spans="13:16" x14ac:dyDescent="0.35">
      <c r="M2389" s="3"/>
      <c r="O2389" s="4"/>
      <c r="P2389" s="4"/>
    </row>
    <row r="2390" spans="13:16" x14ac:dyDescent="0.35">
      <c r="M2390" s="3"/>
      <c r="O2390" s="4"/>
      <c r="P2390" s="4"/>
    </row>
    <row r="2391" spans="13:16" x14ac:dyDescent="0.35">
      <c r="M2391" s="3"/>
      <c r="O2391" s="4"/>
      <c r="P2391" s="4"/>
    </row>
    <row r="2392" spans="13:16" x14ac:dyDescent="0.35">
      <c r="M2392" s="3"/>
      <c r="O2392" s="4"/>
      <c r="P2392" s="4"/>
    </row>
    <row r="2393" spans="13:16" x14ac:dyDescent="0.35">
      <c r="M2393" s="3"/>
      <c r="O2393" s="4"/>
      <c r="P2393" s="4"/>
    </row>
    <row r="2394" spans="13:16" x14ac:dyDescent="0.35">
      <c r="M2394" s="3"/>
      <c r="O2394" s="4"/>
      <c r="P2394" s="4"/>
    </row>
    <row r="2395" spans="13:16" x14ac:dyDescent="0.35">
      <c r="M2395" s="3"/>
      <c r="O2395" s="4"/>
      <c r="P2395" s="4"/>
    </row>
    <row r="2396" spans="13:16" x14ac:dyDescent="0.35">
      <c r="M2396" s="3"/>
      <c r="O2396" s="4"/>
      <c r="P2396" s="4"/>
    </row>
    <row r="2397" spans="13:16" x14ac:dyDescent="0.35">
      <c r="M2397" s="3"/>
      <c r="O2397" s="4"/>
      <c r="P2397" s="4"/>
    </row>
    <row r="2398" spans="13:16" x14ac:dyDescent="0.35">
      <c r="M2398" s="3"/>
      <c r="O2398" s="4"/>
      <c r="P2398" s="4"/>
    </row>
    <row r="2399" spans="13:16" x14ac:dyDescent="0.35">
      <c r="M2399" s="3"/>
      <c r="O2399" s="4"/>
      <c r="P2399" s="4"/>
    </row>
    <row r="2400" spans="13:16" x14ac:dyDescent="0.35">
      <c r="M2400" s="3"/>
      <c r="O2400" s="4"/>
      <c r="P2400" s="4"/>
    </row>
    <row r="2401" spans="13:16" x14ac:dyDescent="0.35">
      <c r="M2401" s="3"/>
      <c r="O2401" s="4"/>
      <c r="P2401" s="4"/>
    </row>
    <row r="2402" spans="13:16" x14ac:dyDescent="0.35">
      <c r="M2402" s="3"/>
      <c r="O2402" s="4"/>
      <c r="P2402" s="4"/>
    </row>
    <row r="2403" spans="13:16" x14ac:dyDescent="0.35">
      <c r="M2403" s="3"/>
      <c r="O2403" s="4"/>
      <c r="P2403" s="4"/>
    </row>
    <row r="2404" spans="13:16" x14ac:dyDescent="0.35">
      <c r="M2404" s="3"/>
      <c r="O2404" s="4"/>
      <c r="P2404" s="4"/>
    </row>
    <row r="2405" spans="13:16" x14ac:dyDescent="0.35">
      <c r="M2405" s="3"/>
      <c r="O2405" s="4"/>
      <c r="P2405" s="4"/>
    </row>
    <row r="2406" spans="13:16" x14ac:dyDescent="0.35">
      <c r="M2406" s="3"/>
      <c r="O2406" s="4"/>
      <c r="P2406" s="4"/>
    </row>
    <row r="2407" spans="13:16" x14ac:dyDescent="0.35">
      <c r="M2407" s="3"/>
      <c r="O2407" s="4"/>
      <c r="P2407" s="4"/>
    </row>
    <row r="2408" spans="13:16" x14ac:dyDescent="0.35">
      <c r="M2408" s="3"/>
      <c r="O2408" s="4"/>
      <c r="P2408" s="4"/>
    </row>
    <row r="2409" spans="13:16" x14ac:dyDescent="0.35">
      <c r="M2409" s="3"/>
      <c r="O2409" s="4"/>
      <c r="P2409" s="4"/>
    </row>
    <row r="2410" spans="13:16" x14ac:dyDescent="0.35">
      <c r="M2410" s="3"/>
      <c r="O2410" s="4"/>
      <c r="P2410" s="4"/>
    </row>
    <row r="2411" spans="13:16" x14ac:dyDescent="0.35">
      <c r="M2411" s="3"/>
      <c r="O2411" s="4"/>
      <c r="P2411" s="4"/>
    </row>
    <row r="2412" spans="13:16" x14ac:dyDescent="0.35">
      <c r="M2412" s="3"/>
      <c r="O2412" s="4"/>
      <c r="P2412" s="4"/>
    </row>
    <row r="2413" spans="13:16" x14ac:dyDescent="0.35">
      <c r="M2413" s="3"/>
      <c r="O2413" s="4"/>
      <c r="P2413" s="4"/>
    </row>
    <row r="2414" spans="13:16" x14ac:dyDescent="0.35">
      <c r="M2414" s="3"/>
      <c r="O2414" s="4"/>
      <c r="P2414" s="4"/>
    </row>
    <row r="2415" spans="13:16" x14ac:dyDescent="0.35">
      <c r="M2415" s="3"/>
      <c r="O2415" s="4"/>
      <c r="P2415" s="4"/>
    </row>
    <row r="2416" spans="13:16" x14ac:dyDescent="0.35">
      <c r="M2416" s="3"/>
      <c r="O2416" s="4"/>
      <c r="P2416" s="4"/>
    </row>
    <row r="2417" spans="13:16" x14ac:dyDescent="0.35">
      <c r="M2417" s="3"/>
      <c r="O2417" s="4"/>
      <c r="P2417" s="4"/>
    </row>
    <row r="2418" spans="13:16" x14ac:dyDescent="0.35">
      <c r="M2418" s="3"/>
      <c r="O2418" s="4"/>
      <c r="P2418" s="4"/>
    </row>
    <row r="2419" spans="13:16" x14ac:dyDescent="0.35">
      <c r="M2419" s="3"/>
      <c r="O2419" s="4"/>
      <c r="P2419" s="4"/>
    </row>
    <row r="2420" spans="13:16" x14ac:dyDescent="0.35">
      <c r="M2420" s="3"/>
      <c r="O2420" s="4"/>
      <c r="P2420" s="4"/>
    </row>
    <row r="2421" spans="13:16" x14ac:dyDescent="0.35">
      <c r="M2421" s="3"/>
      <c r="O2421" s="4"/>
      <c r="P2421" s="4"/>
    </row>
    <row r="2422" spans="13:16" x14ac:dyDescent="0.35">
      <c r="M2422" s="3"/>
      <c r="O2422" s="4"/>
      <c r="P2422" s="4"/>
    </row>
    <row r="2423" spans="13:16" x14ac:dyDescent="0.35">
      <c r="M2423" s="3"/>
      <c r="O2423" s="4"/>
      <c r="P2423" s="4"/>
    </row>
    <row r="2424" spans="13:16" x14ac:dyDescent="0.35">
      <c r="M2424" s="3"/>
      <c r="O2424" s="4"/>
      <c r="P2424" s="4"/>
    </row>
    <row r="2425" spans="13:16" x14ac:dyDescent="0.35">
      <c r="M2425" s="3"/>
      <c r="O2425" s="4"/>
      <c r="P2425" s="4"/>
    </row>
    <row r="2426" spans="13:16" x14ac:dyDescent="0.35">
      <c r="M2426" s="3"/>
      <c r="O2426" s="4"/>
      <c r="P2426" s="4"/>
    </row>
    <row r="2427" spans="13:16" x14ac:dyDescent="0.35">
      <c r="M2427" s="3"/>
      <c r="O2427" s="4"/>
      <c r="P2427" s="4"/>
    </row>
    <row r="2428" spans="13:16" x14ac:dyDescent="0.35">
      <c r="M2428" s="3"/>
      <c r="O2428" s="4"/>
      <c r="P2428" s="4"/>
    </row>
    <row r="2429" spans="13:16" x14ac:dyDescent="0.35">
      <c r="M2429" s="3"/>
      <c r="O2429" s="4"/>
      <c r="P2429" s="4"/>
    </row>
    <row r="2430" spans="13:16" x14ac:dyDescent="0.35">
      <c r="M2430" s="3"/>
      <c r="O2430" s="4"/>
      <c r="P2430" s="4"/>
    </row>
    <row r="2431" spans="13:16" x14ac:dyDescent="0.35">
      <c r="M2431" s="3"/>
      <c r="O2431" s="4"/>
      <c r="P2431" s="4"/>
    </row>
    <row r="2432" spans="13:16" x14ac:dyDescent="0.35">
      <c r="M2432" s="3"/>
      <c r="O2432" s="4"/>
      <c r="P2432" s="4"/>
    </row>
    <row r="2433" spans="13:16" x14ac:dyDescent="0.35">
      <c r="M2433" s="3"/>
      <c r="O2433" s="4"/>
      <c r="P2433" s="4"/>
    </row>
    <row r="2434" spans="13:16" x14ac:dyDescent="0.35">
      <c r="M2434" s="3"/>
      <c r="O2434" s="4"/>
      <c r="P2434" s="4"/>
    </row>
    <row r="2435" spans="13:16" x14ac:dyDescent="0.35">
      <c r="M2435" s="3"/>
      <c r="O2435" s="4"/>
      <c r="P2435" s="4"/>
    </row>
    <row r="2436" spans="13:16" x14ac:dyDescent="0.35">
      <c r="M2436" s="3"/>
      <c r="O2436" s="4"/>
      <c r="P2436" s="4"/>
    </row>
    <row r="2437" spans="13:16" x14ac:dyDescent="0.35">
      <c r="M2437" s="3"/>
      <c r="O2437" s="4"/>
      <c r="P2437" s="4"/>
    </row>
    <row r="2438" spans="13:16" x14ac:dyDescent="0.35">
      <c r="M2438" s="3"/>
      <c r="O2438" s="4"/>
      <c r="P2438" s="4"/>
    </row>
    <row r="2439" spans="13:16" x14ac:dyDescent="0.35">
      <c r="M2439" s="3"/>
      <c r="O2439" s="4"/>
      <c r="P2439" s="4"/>
    </row>
    <row r="2440" spans="13:16" x14ac:dyDescent="0.35">
      <c r="M2440" s="3"/>
      <c r="O2440" s="4"/>
      <c r="P2440" s="4"/>
    </row>
    <row r="2441" spans="13:16" x14ac:dyDescent="0.35">
      <c r="M2441" s="3"/>
      <c r="O2441" s="4"/>
      <c r="P2441" s="4"/>
    </row>
    <row r="2442" spans="13:16" x14ac:dyDescent="0.35">
      <c r="M2442" s="3"/>
      <c r="O2442" s="4"/>
      <c r="P2442" s="4"/>
    </row>
    <row r="2443" spans="13:16" x14ac:dyDescent="0.35">
      <c r="M2443" s="3"/>
      <c r="O2443" s="4"/>
      <c r="P2443" s="4"/>
    </row>
    <row r="2444" spans="13:16" x14ac:dyDescent="0.35">
      <c r="M2444" s="3"/>
      <c r="O2444" s="4"/>
      <c r="P2444" s="4"/>
    </row>
    <row r="2445" spans="13:16" x14ac:dyDescent="0.35">
      <c r="M2445" s="3"/>
      <c r="O2445" s="4"/>
      <c r="P2445" s="4"/>
    </row>
    <row r="2446" spans="13:16" x14ac:dyDescent="0.35">
      <c r="M2446" s="3"/>
      <c r="O2446" s="4"/>
      <c r="P2446" s="4"/>
    </row>
    <row r="2447" spans="13:16" x14ac:dyDescent="0.35">
      <c r="M2447" s="3"/>
      <c r="O2447" s="4"/>
      <c r="P2447" s="4"/>
    </row>
    <row r="2448" spans="13:16" x14ac:dyDescent="0.35">
      <c r="M2448" s="3"/>
      <c r="O2448" s="4"/>
      <c r="P2448" s="4"/>
    </row>
    <row r="2449" spans="13:16" x14ac:dyDescent="0.35">
      <c r="M2449" s="3"/>
      <c r="O2449" s="4"/>
      <c r="P2449" s="4"/>
    </row>
    <row r="2450" spans="13:16" x14ac:dyDescent="0.35">
      <c r="M2450" s="3"/>
      <c r="O2450" s="4"/>
      <c r="P2450" s="4"/>
    </row>
    <row r="2451" spans="13:16" x14ac:dyDescent="0.35">
      <c r="M2451" s="3"/>
      <c r="O2451" s="4"/>
      <c r="P2451" s="4"/>
    </row>
    <row r="2452" spans="13:16" x14ac:dyDescent="0.35">
      <c r="M2452" s="3"/>
      <c r="O2452" s="4"/>
      <c r="P2452" s="4"/>
    </row>
    <row r="2453" spans="13:16" x14ac:dyDescent="0.35">
      <c r="M2453" s="3"/>
      <c r="O2453" s="4"/>
      <c r="P2453" s="4"/>
    </row>
    <row r="2454" spans="13:16" x14ac:dyDescent="0.35">
      <c r="M2454" s="3"/>
      <c r="O2454" s="4"/>
      <c r="P2454" s="4"/>
    </row>
    <row r="2455" spans="13:16" x14ac:dyDescent="0.35">
      <c r="M2455" s="3"/>
      <c r="O2455" s="4"/>
      <c r="P2455" s="4"/>
    </row>
    <row r="2456" spans="13:16" x14ac:dyDescent="0.35">
      <c r="M2456" s="3"/>
      <c r="O2456" s="4"/>
      <c r="P2456" s="4"/>
    </row>
    <row r="2457" spans="13:16" x14ac:dyDescent="0.35">
      <c r="M2457" s="3"/>
      <c r="O2457" s="4"/>
      <c r="P2457" s="4"/>
    </row>
    <row r="2458" spans="13:16" x14ac:dyDescent="0.35">
      <c r="M2458" s="3"/>
      <c r="O2458" s="4"/>
      <c r="P2458" s="4"/>
    </row>
    <row r="2459" spans="13:16" x14ac:dyDescent="0.35">
      <c r="M2459" s="3"/>
      <c r="O2459" s="4"/>
      <c r="P2459" s="4"/>
    </row>
    <row r="2460" spans="13:16" x14ac:dyDescent="0.35">
      <c r="M2460" s="3"/>
      <c r="O2460" s="4"/>
      <c r="P2460" s="4"/>
    </row>
    <row r="2461" spans="13:16" x14ac:dyDescent="0.35">
      <c r="M2461" s="3"/>
      <c r="O2461" s="4"/>
      <c r="P2461" s="4"/>
    </row>
    <row r="2462" spans="13:16" x14ac:dyDescent="0.35">
      <c r="M2462" s="3"/>
      <c r="O2462" s="4"/>
      <c r="P2462" s="4"/>
    </row>
    <row r="2463" spans="13:16" x14ac:dyDescent="0.35">
      <c r="M2463" s="3"/>
      <c r="O2463" s="4"/>
      <c r="P2463" s="4"/>
    </row>
    <row r="2464" spans="13:16" x14ac:dyDescent="0.35">
      <c r="M2464" s="3"/>
      <c r="O2464" s="4"/>
      <c r="P2464" s="4"/>
    </row>
    <row r="2465" spans="13:16" x14ac:dyDescent="0.35">
      <c r="M2465" s="3"/>
      <c r="O2465" s="4"/>
      <c r="P2465" s="4"/>
    </row>
    <row r="2466" spans="13:16" x14ac:dyDescent="0.35">
      <c r="M2466" s="3"/>
      <c r="O2466" s="4"/>
      <c r="P2466" s="4"/>
    </row>
    <row r="2467" spans="13:16" x14ac:dyDescent="0.35">
      <c r="M2467" s="3"/>
      <c r="O2467" s="4"/>
      <c r="P2467" s="4"/>
    </row>
    <row r="2468" spans="13:16" x14ac:dyDescent="0.35">
      <c r="M2468" s="3"/>
      <c r="O2468" s="4"/>
      <c r="P2468" s="4"/>
    </row>
    <row r="2469" spans="13:16" x14ac:dyDescent="0.35">
      <c r="M2469" s="3"/>
      <c r="O2469" s="4"/>
      <c r="P2469" s="4"/>
    </row>
    <row r="2470" spans="13:16" x14ac:dyDescent="0.35">
      <c r="M2470" s="3"/>
      <c r="O2470" s="4"/>
      <c r="P2470" s="4"/>
    </row>
    <row r="2471" spans="13:16" x14ac:dyDescent="0.35">
      <c r="M2471" s="3"/>
      <c r="O2471" s="4"/>
      <c r="P2471" s="4"/>
    </row>
    <row r="2472" spans="13:16" x14ac:dyDescent="0.35">
      <c r="M2472" s="3"/>
      <c r="O2472" s="4"/>
      <c r="P2472" s="4"/>
    </row>
    <row r="2473" spans="13:16" x14ac:dyDescent="0.35">
      <c r="M2473" s="3"/>
      <c r="O2473" s="4"/>
      <c r="P2473" s="4"/>
    </row>
    <row r="2474" spans="13:16" x14ac:dyDescent="0.35">
      <c r="M2474" s="3"/>
      <c r="O2474" s="4"/>
      <c r="P2474" s="4"/>
    </row>
    <row r="2475" spans="13:16" x14ac:dyDescent="0.35">
      <c r="M2475" s="3"/>
      <c r="O2475" s="4"/>
      <c r="P2475" s="4"/>
    </row>
    <row r="2476" spans="13:16" x14ac:dyDescent="0.35">
      <c r="M2476" s="3"/>
      <c r="O2476" s="4"/>
      <c r="P2476" s="4"/>
    </row>
    <row r="2477" spans="13:16" x14ac:dyDescent="0.35">
      <c r="M2477" s="3"/>
      <c r="O2477" s="4"/>
      <c r="P2477" s="4"/>
    </row>
    <row r="2478" spans="13:16" x14ac:dyDescent="0.35">
      <c r="M2478" s="3"/>
      <c r="O2478" s="4"/>
      <c r="P2478" s="4"/>
    </row>
    <row r="2479" spans="13:16" x14ac:dyDescent="0.35">
      <c r="M2479" s="3"/>
      <c r="O2479" s="4"/>
      <c r="P2479" s="4"/>
    </row>
    <row r="2480" spans="13:16" x14ac:dyDescent="0.35">
      <c r="M2480" s="3"/>
      <c r="O2480" s="4"/>
      <c r="P2480" s="4"/>
    </row>
    <row r="2481" spans="13:16" x14ac:dyDescent="0.35">
      <c r="M2481" s="3"/>
      <c r="O2481" s="4"/>
      <c r="P2481" s="4"/>
    </row>
    <row r="2482" spans="13:16" x14ac:dyDescent="0.35">
      <c r="M2482" s="3"/>
      <c r="O2482" s="4"/>
      <c r="P2482" s="4"/>
    </row>
    <row r="2483" spans="13:16" x14ac:dyDescent="0.35">
      <c r="M2483" s="3"/>
      <c r="O2483" s="4"/>
      <c r="P2483" s="4"/>
    </row>
    <row r="2484" spans="13:16" x14ac:dyDescent="0.35">
      <c r="M2484" s="3"/>
      <c r="O2484" s="4"/>
      <c r="P2484" s="4"/>
    </row>
    <row r="2485" spans="13:16" x14ac:dyDescent="0.35">
      <c r="M2485" s="3"/>
      <c r="O2485" s="4"/>
      <c r="P2485" s="4"/>
    </row>
    <row r="2486" spans="13:16" x14ac:dyDescent="0.35">
      <c r="M2486" s="3"/>
      <c r="O2486" s="4"/>
      <c r="P2486" s="4"/>
    </row>
    <row r="2487" spans="13:16" x14ac:dyDescent="0.35">
      <c r="M2487" s="3"/>
      <c r="O2487" s="4"/>
      <c r="P2487" s="4"/>
    </row>
    <row r="2488" spans="13:16" x14ac:dyDescent="0.35">
      <c r="M2488" s="3"/>
      <c r="O2488" s="4"/>
      <c r="P2488" s="4"/>
    </row>
    <row r="2489" spans="13:16" x14ac:dyDescent="0.35">
      <c r="M2489" s="3"/>
      <c r="O2489" s="4"/>
      <c r="P2489" s="4"/>
    </row>
    <row r="2490" spans="13:16" x14ac:dyDescent="0.35">
      <c r="M2490" s="3"/>
      <c r="O2490" s="4"/>
      <c r="P2490" s="4"/>
    </row>
    <row r="2491" spans="13:16" x14ac:dyDescent="0.35">
      <c r="M2491" s="3"/>
      <c r="O2491" s="4"/>
      <c r="P2491" s="4"/>
    </row>
    <row r="2492" spans="13:16" x14ac:dyDescent="0.35">
      <c r="M2492" s="3"/>
      <c r="O2492" s="4"/>
      <c r="P2492" s="4"/>
    </row>
    <row r="2493" spans="13:16" x14ac:dyDescent="0.35">
      <c r="M2493" s="3"/>
      <c r="O2493" s="4"/>
      <c r="P2493" s="4"/>
    </row>
    <row r="2494" spans="13:16" x14ac:dyDescent="0.35">
      <c r="M2494" s="3"/>
      <c r="O2494" s="4"/>
      <c r="P2494" s="4"/>
    </row>
    <row r="2495" spans="13:16" x14ac:dyDescent="0.35">
      <c r="M2495" s="3"/>
      <c r="O2495" s="4"/>
      <c r="P2495" s="4"/>
    </row>
    <row r="2496" spans="13:16" x14ac:dyDescent="0.35">
      <c r="M2496" s="3"/>
      <c r="O2496" s="4"/>
      <c r="P2496" s="4"/>
    </row>
    <row r="2497" spans="13:16" x14ac:dyDescent="0.35">
      <c r="M2497" s="3"/>
      <c r="O2497" s="4"/>
      <c r="P2497" s="4"/>
    </row>
    <row r="2498" spans="13:16" x14ac:dyDescent="0.35">
      <c r="M2498" s="3"/>
      <c r="O2498" s="4"/>
      <c r="P2498" s="4"/>
    </row>
    <row r="2499" spans="13:16" x14ac:dyDescent="0.35">
      <c r="M2499" s="3"/>
      <c r="O2499" s="4"/>
      <c r="P2499" s="4"/>
    </row>
    <row r="2500" spans="13:16" x14ac:dyDescent="0.35">
      <c r="M2500" s="3"/>
      <c r="O2500" s="4"/>
      <c r="P2500" s="4"/>
    </row>
    <row r="2501" spans="13:16" x14ac:dyDescent="0.35">
      <c r="M2501" s="3"/>
      <c r="O2501" s="4"/>
      <c r="P2501" s="4"/>
    </row>
    <row r="2502" spans="13:16" x14ac:dyDescent="0.35">
      <c r="M2502" s="3"/>
      <c r="O2502" s="4"/>
      <c r="P2502" s="4"/>
    </row>
    <row r="2503" spans="13:16" x14ac:dyDescent="0.35">
      <c r="M2503" s="3"/>
      <c r="O2503" s="4"/>
      <c r="P2503" s="4"/>
    </row>
    <row r="2504" spans="13:16" x14ac:dyDescent="0.35">
      <c r="M2504" s="3"/>
      <c r="O2504" s="4"/>
      <c r="P2504" s="4"/>
    </row>
    <row r="2505" spans="13:16" x14ac:dyDescent="0.35">
      <c r="M2505" s="3"/>
      <c r="O2505" s="4"/>
      <c r="P2505" s="4"/>
    </row>
    <row r="2506" spans="13:16" x14ac:dyDescent="0.35">
      <c r="M2506" s="3"/>
      <c r="O2506" s="4"/>
      <c r="P2506" s="4"/>
    </row>
    <row r="2507" spans="13:16" x14ac:dyDescent="0.35">
      <c r="M2507" s="3"/>
      <c r="O2507" s="4"/>
      <c r="P2507" s="4"/>
    </row>
    <row r="2508" spans="13:16" x14ac:dyDescent="0.35">
      <c r="M2508" s="3"/>
      <c r="O2508" s="4"/>
      <c r="P2508" s="4"/>
    </row>
    <row r="2509" spans="13:16" x14ac:dyDescent="0.35">
      <c r="M2509" s="3"/>
      <c r="O2509" s="4"/>
      <c r="P2509" s="4"/>
    </row>
    <row r="2510" spans="13:16" x14ac:dyDescent="0.35">
      <c r="M2510" s="3"/>
      <c r="O2510" s="4"/>
      <c r="P2510" s="4"/>
    </row>
    <row r="2511" spans="13:16" x14ac:dyDescent="0.35">
      <c r="M2511" s="3"/>
      <c r="O2511" s="4"/>
      <c r="P2511" s="4"/>
    </row>
    <row r="2512" spans="13:16" x14ac:dyDescent="0.35">
      <c r="M2512" s="3"/>
      <c r="O2512" s="4"/>
      <c r="P2512" s="4"/>
    </row>
    <row r="2513" spans="13:16" x14ac:dyDescent="0.35">
      <c r="M2513" s="3"/>
      <c r="O2513" s="4"/>
      <c r="P2513" s="4"/>
    </row>
    <row r="2514" spans="13:16" x14ac:dyDescent="0.35">
      <c r="M2514" s="3"/>
      <c r="O2514" s="4"/>
      <c r="P2514" s="4"/>
    </row>
    <row r="2515" spans="13:16" x14ac:dyDescent="0.35">
      <c r="M2515" s="3"/>
      <c r="O2515" s="4"/>
      <c r="P2515" s="4"/>
    </row>
    <row r="2516" spans="13:16" x14ac:dyDescent="0.35">
      <c r="M2516" s="3"/>
      <c r="O2516" s="4"/>
      <c r="P2516" s="4"/>
    </row>
    <row r="2517" spans="13:16" x14ac:dyDescent="0.35">
      <c r="M2517" s="3"/>
      <c r="O2517" s="4"/>
      <c r="P2517" s="4"/>
    </row>
    <row r="2518" spans="13:16" x14ac:dyDescent="0.35">
      <c r="M2518" s="3"/>
      <c r="O2518" s="4"/>
      <c r="P2518" s="4"/>
    </row>
    <row r="2519" spans="13:16" x14ac:dyDescent="0.35">
      <c r="M2519" s="3"/>
      <c r="O2519" s="4"/>
      <c r="P2519" s="4"/>
    </row>
    <row r="2520" spans="13:16" x14ac:dyDescent="0.35">
      <c r="M2520" s="3"/>
      <c r="O2520" s="4"/>
      <c r="P2520" s="4"/>
    </row>
    <row r="2521" spans="13:16" x14ac:dyDescent="0.35">
      <c r="M2521" s="3"/>
      <c r="O2521" s="4"/>
      <c r="P2521" s="4"/>
    </row>
    <row r="2522" spans="13:16" x14ac:dyDescent="0.35">
      <c r="M2522" s="3"/>
      <c r="O2522" s="4"/>
      <c r="P2522" s="4"/>
    </row>
    <row r="2523" spans="13:16" x14ac:dyDescent="0.35">
      <c r="M2523" s="3"/>
      <c r="O2523" s="4"/>
      <c r="P2523" s="4"/>
    </row>
    <row r="2524" spans="13:16" x14ac:dyDescent="0.35">
      <c r="M2524" s="3"/>
      <c r="O2524" s="4"/>
      <c r="P2524" s="4"/>
    </row>
    <row r="2525" spans="13:16" x14ac:dyDescent="0.35">
      <c r="M2525" s="3"/>
      <c r="O2525" s="4"/>
      <c r="P2525" s="4"/>
    </row>
    <row r="2526" spans="13:16" x14ac:dyDescent="0.35">
      <c r="M2526" s="3"/>
      <c r="O2526" s="4"/>
      <c r="P2526" s="4"/>
    </row>
    <row r="2527" spans="13:16" x14ac:dyDescent="0.35">
      <c r="M2527" s="3"/>
      <c r="O2527" s="4"/>
      <c r="P2527" s="4"/>
    </row>
    <row r="2528" spans="13:16" x14ac:dyDescent="0.35">
      <c r="M2528" s="3"/>
      <c r="O2528" s="4"/>
      <c r="P2528" s="4"/>
    </row>
    <row r="2529" spans="13:16" x14ac:dyDescent="0.35">
      <c r="M2529" s="3"/>
      <c r="O2529" s="4"/>
      <c r="P2529" s="4"/>
    </row>
    <row r="2530" spans="13:16" x14ac:dyDescent="0.35">
      <c r="M2530" s="3"/>
      <c r="O2530" s="4"/>
      <c r="P2530" s="4"/>
    </row>
    <row r="2531" spans="13:16" x14ac:dyDescent="0.35">
      <c r="M2531" s="3"/>
      <c r="O2531" s="4"/>
      <c r="P2531" s="4"/>
    </row>
    <row r="2532" spans="13:16" x14ac:dyDescent="0.35">
      <c r="M2532" s="3"/>
      <c r="O2532" s="4"/>
      <c r="P2532" s="4"/>
    </row>
    <row r="2533" spans="13:16" x14ac:dyDescent="0.35">
      <c r="M2533" s="3"/>
      <c r="O2533" s="4"/>
      <c r="P2533" s="4"/>
    </row>
    <row r="2534" spans="13:16" x14ac:dyDescent="0.35">
      <c r="M2534" s="3"/>
      <c r="O2534" s="4"/>
      <c r="P2534" s="4"/>
    </row>
    <row r="2535" spans="13:16" x14ac:dyDescent="0.35">
      <c r="M2535" s="3"/>
      <c r="O2535" s="4"/>
      <c r="P2535" s="4"/>
    </row>
    <row r="2536" spans="13:16" x14ac:dyDescent="0.35">
      <c r="M2536" s="3"/>
      <c r="O2536" s="4"/>
      <c r="P2536" s="4"/>
    </row>
    <row r="2537" spans="13:16" x14ac:dyDescent="0.35">
      <c r="M2537" s="3"/>
      <c r="O2537" s="4"/>
      <c r="P2537" s="4"/>
    </row>
    <row r="2538" spans="13:16" x14ac:dyDescent="0.35">
      <c r="M2538" s="3"/>
      <c r="O2538" s="4"/>
      <c r="P2538" s="4"/>
    </row>
    <row r="2539" spans="13:16" x14ac:dyDescent="0.35">
      <c r="M2539" s="3"/>
      <c r="O2539" s="4"/>
      <c r="P2539" s="4"/>
    </row>
    <row r="2540" spans="13:16" x14ac:dyDescent="0.35">
      <c r="M2540" s="3"/>
      <c r="O2540" s="4"/>
      <c r="P2540" s="4"/>
    </row>
    <row r="2541" spans="13:16" x14ac:dyDescent="0.35">
      <c r="M2541" s="3"/>
      <c r="O2541" s="4"/>
      <c r="P2541" s="4"/>
    </row>
    <row r="2542" spans="13:16" x14ac:dyDescent="0.35">
      <c r="M2542" s="3"/>
      <c r="O2542" s="4"/>
      <c r="P2542" s="4"/>
    </row>
    <row r="2543" spans="13:16" x14ac:dyDescent="0.35">
      <c r="M2543" s="3"/>
      <c r="O2543" s="4"/>
      <c r="P2543" s="4"/>
    </row>
    <row r="2544" spans="13:16" x14ac:dyDescent="0.35">
      <c r="M2544" s="3"/>
      <c r="O2544" s="4"/>
      <c r="P2544" s="4"/>
    </row>
    <row r="2545" spans="13:16" x14ac:dyDescent="0.35">
      <c r="M2545" s="3"/>
      <c r="O2545" s="4"/>
      <c r="P2545" s="4"/>
    </row>
    <row r="2546" spans="13:16" x14ac:dyDescent="0.35">
      <c r="M2546" s="3"/>
      <c r="O2546" s="4"/>
      <c r="P2546" s="4"/>
    </row>
    <row r="2547" spans="13:16" x14ac:dyDescent="0.35">
      <c r="M2547" s="3"/>
      <c r="O2547" s="4"/>
      <c r="P2547" s="4"/>
    </row>
    <row r="2548" spans="13:16" x14ac:dyDescent="0.35">
      <c r="M2548" s="3"/>
      <c r="O2548" s="4"/>
      <c r="P2548" s="4"/>
    </row>
    <row r="2549" spans="13:16" x14ac:dyDescent="0.35">
      <c r="M2549" s="3"/>
      <c r="O2549" s="4"/>
      <c r="P2549" s="4"/>
    </row>
    <row r="2550" spans="13:16" x14ac:dyDescent="0.35">
      <c r="M2550" s="3"/>
      <c r="O2550" s="4"/>
      <c r="P2550" s="4"/>
    </row>
    <row r="2551" spans="13:16" x14ac:dyDescent="0.35">
      <c r="M2551" s="3"/>
      <c r="O2551" s="4"/>
      <c r="P2551" s="4"/>
    </row>
    <row r="2552" spans="13:16" x14ac:dyDescent="0.35">
      <c r="M2552" s="3"/>
      <c r="O2552" s="4"/>
      <c r="P2552" s="4"/>
    </row>
    <row r="2553" spans="13:16" x14ac:dyDescent="0.35">
      <c r="M2553" s="3"/>
      <c r="O2553" s="4"/>
      <c r="P2553" s="4"/>
    </row>
    <row r="2554" spans="13:16" x14ac:dyDescent="0.35">
      <c r="M2554" s="3"/>
      <c r="O2554" s="4"/>
      <c r="P2554" s="4"/>
    </row>
    <row r="2555" spans="13:16" x14ac:dyDescent="0.35">
      <c r="M2555" s="3"/>
      <c r="O2555" s="4"/>
      <c r="P2555" s="4"/>
    </row>
    <row r="2556" spans="13:16" x14ac:dyDescent="0.35">
      <c r="M2556" s="3"/>
      <c r="O2556" s="4"/>
      <c r="P2556" s="4"/>
    </row>
    <row r="2557" spans="13:16" x14ac:dyDescent="0.35">
      <c r="M2557" s="3"/>
      <c r="O2557" s="4"/>
      <c r="P2557" s="4"/>
    </row>
    <row r="2558" spans="13:16" x14ac:dyDescent="0.35">
      <c r="M2558" s="3"/>
      <c r="O2558" s="4"/>
      <c r="P2558" s="4"/>
    </row>
    <row r="2559" spans="13:16" x14ac:dyDescent="0.35">
      <c r="M2559" s="3"/>
      <c r="O2559" s="4"/>
      <c r="P2559" s="4"/>
    </row>
    <row r="2560" spans="13:16" x14ac:dyDescent="0.35">
      <c r="M2560" s="3"/>
      <c r="O2560" s="4"/>
      <c r="P2560" s="4"/>
    </row>
    <row r="2561" spans="13:16" x14ac:dyDescent="0.35">
      <c r="M2561" s="3"/>
      <c r="O2561" s="4"/>
      <c r="P2561" s="4"/>
    </row>
    <row r="2562" spans="13:16" x14ac:dyDescent="0.35">
      <c r="M2562" s="3"/>
      <c r="O2562" s="4"/>
      <c r="P2562" s="4"/>
    </row>
    <row r="2563" spans="13:16" x14ac:dyDescent="0.35">
      <c r="M2563" s="3"/>
      <c r="O2563" s="4"/>
      <c r="P2563" s="4"/>
    </row>
    <row r="2564" spans="13:16" x14ac:dyDescent="0.35">
      <c r="M2564" s="3"/>
      <c r="O2564" s="4"/>
      <c r="P2564" s="4"/>
    </row>
    <row r="2565" spans="13:16" x14ac:dyDescent="0.35">
      <c r="M2565" s="3"/>
      <c r="O2565" s="4"/>
      <c r="P2565" s="4"/>
    </row>
    <row r="2566" spans="13:16" x14ac:dyDescent="0.35">
      <c r="M2566" s="3"/>
      <c r="O2566" s="4"/>
      <c r="P2566" s="4"/>
    </row>
    <row r="2567" spans="13:16" x14ac:dyDescent="0.35">
      <c r="M2567" s="3"/>
      <c r="O2567" s="4"/>
      <c r="P2567" s="4"/>
    </row>
    <row r="2568" spans="13:16" x14ac:dyDescent="0.35">
      <c r="M2568" s="3"/>
      <c r="O2568" s="4"/>
      <c r="P2568" s="4"/>
    </row>
    <row r="2569" spans="13:16" x14ac:dyDescent="0.35">
      <c r="M2569" s="3"/>
      <c r="O2569" s="4"/>
      <c r="P2569" s="4"/>
    </row>
    <row r="2570" spans="13:16" x14ac:dyDescent="0.35">
      <c r="M2570" s="3"/>
      <c r="O2570" s="4"/>
      <c r="P2570" s="4"/>
    </row>
    <row r="2571" spans="13:16" x14ac:dyDescent="0.35">
      <c r="M2571" s="3"/>
      <c r="O2571" s="4"/>
      <c r="P2571" s="4"/>
    </row>
    <row r="2572" spans="13:16" x14ac:dyDescent="0.35">
      <c r="M2572" s="3"/>
      <c r="O2572" s="4"/>
      <c r="P2572" s="4"/>
    </row>
    <row r="2573" spans="13:16" x14ac:dyDescent="0.35">
      <c r="M2573" s="3"/>
      <c r="O2573" s="4"/>
      <c r="P2573" s="4"/>
    </row>
    <row r="2574" spans="13:16" x14ac:dyDescent="0.35">
      <c r="M2574" s="3"/>
      <c r="O2574" s="4"/>
      <c r="P2574" s="4"/>
    </row>
    <row r="2575" spans="13:16" x14ac:dyDescent="0.35">
      <c r="M2575" s="3"/>
      <c r="O2575" s="4"/>
      <c r="P2575" s="4"/>
    </row>
    <row r="2576" spans="13:16" x14ac:dyDescent="0.35">
      <c r="M2576" s="3"/>
      <c r="O2576" s="4"/>
      <c r="P2576" s="4"/>
    </row>
    <row r="2577" spans="13:16" x14ac:dyDescent="0.35">
      <c r="M2577" s="3"/>
      <c r="O2577" s="4"/>
      <c r="P2577" s="4"/>
    </row>
    <row r="2578" spans="13:16" x14ac:dyDescent="0.35">
      <c r="M2578" s="3"/>
      <c r="O2578" s="4"/>
      <c r="P2578" s="4"/>
    </row>
    <row r="2579" spans="13:16" x14ac:dyDescent="0.35">
      <c r="M2579" s="3"/>
      <c r="O2579" s="4"/>
      <c r="P2579" s="4"/>
    </row>
    <row r="2580" spans="13:16" x14ac:dyDescent="0.35">
      <c r="M2580" s="3"/>
      <c r="O2580" s="4"/>
      <c r="P2580" s="4"/>
    </row>
    <row r="2581" spans="13:16" x14ac:dyDescent="0.35">
      <c r="M2581" s="3"/>
      <c r="O2581" s="4"/>
      <c r="P2581" s="4"/>
    </row>
    <row r="2582" spans="13:16" x14ac:dyDescent="0.35">
      <c r="M2582" s="3"/>
      <c r="O2582" s="4"/>
      <c r="P2582" s="4"/>
    </row>
    <row r="2583" spans="13:16" x14ac:dyDescent="0.35">
      <c r="M2583" s="3"/>
      <c r="O2583" s="4"/>
      <c r="P2583" s="4"/>
    </row>
    <row r="2584" spans="13:16" x14ac:dyDescent="0.35">
      <c r="M2584" s="3"/>
      <c r="O2584" s="4"/>
      <c r="P2584" s="4"/>
    </row>
    <row r="2585" spans="13:16" x14ac:dyDescent="0.35">
      <c r="M2585" s="3"/>
      <c r="O2585" s="4"/>
      <c r="P2585" s="4"/>
    </row>
    <row r="2586" spans="13:16" x14ac:dyDescent="0.35">
      <c r="M2586" s="3"/>
      <c r="O2586" s="4"/>
      <c r="P2586" s="4"/>
    </row>
    <row r="2587" spans="13:16" x14ac:dyDescent="0.35">
      <c r="M2587" s="3"/>
      <c r="O2587" s="4"/>
      <c r="P2587" s="4"/>
    </row>
    <row r="2588" spans="13:16" x14ac:dyDescent="0.35">
      <c r="M2588" s="3"/>
      <c r="O2588" s="4"/>
      <c r="P2588" s="4"/>
    </row>
    <row r="2589" spans="13:16" x14ac:dyDescent="0.35">
      <c r="M2589" s="3"/>
      <c r="O2589" s="4"/>
      <c r="P2589" s="4"/>
    </row>
    <row r="2590" spans="13:16" x14ac:dyDescent="0.35">
      <c r="M2590" s="3"/>
      <c r="O2590" s="4"/>
      <c r="P2590" s="4"/>
    </row>
    <row r="2591" spans="13:16" x14ac:dyDescent="0.35">
      <c r="M2591" s="3"/>
      <c r="O2591" s="4"/>
      <c r="P2591" s="4"/>
    </row>
    <row r="2592" spans="13:16" x14ac:dyDescent="0.35">
      <c r="M2592" s="3"/>
      <c r="O2592" s="4"/>
      <c r="P2592" s="4"/>
    </row>
    <row r="2593" spans="13:16" x14ac:dyDescent="0.35">
      <c r="M2593" s="3"/>
      <c r="O2593" s="4"/>
      <c r="P2593" s="4"/>
    </row>
    <row r="2594" spans="13:16" x14ac:dyDescent="0.35">
      <c r="M2594" s="3"/>
      <c r="O2594" s="4"/>
      <c r="P2594" s="4"/>
    </row>
    <row r="2595" spans="13:16" x14ac:dyDescent="0.35">
      <c r="M2595" s="3"/>
      <c r="O2595" s="4"/>
      <c r="P2595" s="4"/>
    </row>
    <row r="2596" spans="13:16" x14ac:dyDescent="0.35">
      <c r="M2596" s="3"/>
      <c r="O2596" s="4"/>
      <c r="P2596" s="4"/>
    </row>
    <row r="2597" spans="13:16" x14ac:dyDescent="0.35">
      <c r="M2597" s="3"/>
      <c r="O2597" s="4"/>
      <c r="P2597" s="4"/>
    </row>
    <row r="2598" spans="13:16" x14ac:dyDescent="0.35">
      <c r="M2598" s="3"/>
      <c r="O2598" s="4"/>
      <c r="P2598" s="4"/>
    </row>
    <row r="2599" spans="13:16" x14ac:dyDescent="0.35">
      <c r="M2599" s="3"/>
      <c r="O2599" s="4"/>
      <c r="P2599" s="4"/>
    </row>
    <row r="2600" spans="13:16" x14ac:dyDescent="0.35">
      <c r="M2600" s="3"/>
      <c r="O2600" s="4"/>
      <c r="P2600" s="4"/>
    </row>
    <row r="2601" spans="13:16" x14ac:dyDescent="0.35">
      <c r="M2601" s="3"/>
      <c r="O2601" s="4"/>
      <c r="P2601" s="4"/>
    </row>
    <row r="2602" spans="13:16" x14ac:dyDescent="0.35">
      <c r="M2602" s="3"/>
      <c r="O2602" s="4"/>
      <c r="P2602" s="4"/>
    </row>
    <row r="2603" spans="13:16" x14ac:dyDescent="0.35">
      <c r="M2603" s="3"/>
      <c r="O2603" s="4"/>
      <c r="P2603" s="4"/>
    </row>
    <row r="2604" spans="13:16" x14ac:dyDescent="0.35">
      <c r="M2604" s="3"/>
      <c r="O2604" s="4"/>
      <c r="P2604" s="4"/>
    </row>
    <row r="2605" spans="13:16" x14ac:dyDescent="0.35">
      <c r="M2605" s="3"/>
      <c r="O2605" s="4"/>
      <c r="P2605" s="4"/>
    </row>
    <row r="2606" spans="13:16" x14ac:dyDescent="0.35">
      <c r="M2606" s="3"/>
      <c r="O2606" s="4"/>
      <c r="P2606" s="4"/>
    </row>
    <row r="2607" spans="13:16" x14ac:dyDescent="0.35">
      <c r="M2607" s="3"/>
      <c r="O2607" s="4"/>
      <c r="P2607" s="4"/>
    </row>
    <row r="2608" spans="13:16" x14ac:dyDescent="0.35">
      <c r="M2608" s="3"/>
      <c r="O2608" s="4"/>
      <c r="P2608" s="4"/>
    </row>
    <row r="2609" spans="13:16" x14ac:dyDescent="0.35">
      <c r="M2609" s="3"/>
      <c r="O2609" s="4"/>
      <c r="P2609" s="4"/>
    </row>
    <row r="2610" spans="13:16" x14ac:dyDescent="0.35">
      <c r="M2610" s="3"/>
      <c r="O2610" s="4"/>
      <c r="P2610" s="4"/>
    </row>
    <row r="2611" spans="13:16" x14ac:dyDescent="0.35">
      <c r="M2611" s="3"/>
      <c r="O2611" s="4"/>
      <c r="P2611" s="4"/>
    </row>
    <row r="2612" spans="13:16" x14ac:dyDescent="0.35">
      <c r="M2612" s="3"/>
      <c r="O2612" s="4"/>
      <c r="P2612" s="4"/>
    </row>
    <row r="2613" spans="13:16" x14ac:dyDescent="0.35">
      <c r="M2613" s="3"/>
      <c r="O2613" s="4"/>
      <c r="P2613" s="4"/>
    </row>
    <row r="2614" spans="13:16" x14ac:dyDescent="0.35">
      <c r="M2614" s="3"/>
      <c r="O2614" s="4"/>
      <c r="P2614" s="4"/>
    </row>
    <row r="2615" spans="13:16" x14ac:dyDescent="0.35">
      <c r="M2615" s="3"/>
      <c r="O2615" s="4"/>
      <c r="P2615" s="4"/>
    </row>
    <row r="2616" spans="13:16" x14ac:dyDescent="0.35">
      <c r="M2616" s="3"/>
      <c r="O2616" s="4"/>
      <c r="P2616" s="4"/>
    </row>
    <row r="2617" spans="13:16" x14ac:dyDescent="0.35">
      <c r="M2617" s="3"/>
      <c r="O2617" s="4"/>
      <c r="P2617" s="4"/>
    </row>
    <row r="2618" spans="13:16" x14ac:dyDescent="0.35">
      <c r="M2618" s="3"/>
      <c r="O2618" s="4"/>
      <c r="P2618" s="4"/>
    </row>
    <row r="2619" spans="13:16" x14ac:dyDescent="0.35">
      <c r="M2619" s="3"/>
      <c r="O2619" s="4"/>
      <c r="P2619" s="4"/>
    </row>
    <row r="2620" spans="13:16" x14ac:dyDescent="0.35">
      <c r="M2620" s="3"/>
      <c r="O2620" s="4"/>
      <c r="P2620" s="4"/>
    </row>
    <row r="2621" spans="13:16" x14ac:dyDescent="0.35">
      <c r="M2621" s="3"/>
      <c r="O2621" s="4"/>
      <c r="P2621" s="4"/>
    </row>
    <row r="2622" spans="13:16" x14ac:dyDescent="0.35">
      <c r="M2622" s="3"/>
      <c r="O2622" s="4"/>
      <c r="P2622" s="4"/>
    </row>
    <row r="2623" spans="13:16" x14ac:dyDescent="0.35">
      <c r="M2623" s="3"/>
      <c r="O2623" s="4"/>
      <c r="P2623" s="4"/>
    </row>
    <row r="2624" spans="13:16" x14ac:dyDescent="0.35">
      <c r="M2624" s="3"/>
      <c r="O2624" s="4"/>
      <c r="P2624" s="4"/>
    </row>
    <row r="2625" spans="13:16" x14ac:dyDescent="0.35">
      <c r="M2625" s="3"/>
      <c r="O2625" s="4"/>
      <c r="P2625" s="4"/>
    </row>
    <row r="2626" spans="13:16" x14ac:dyDescent="0.35">
      <c r="M2626" s="3"/>
      <c r="O2626" s="4"/>
      <c r="P2626" s="4"/>
    </row>
    <row r="2627" spans="13:16" x14ac:dyDescent="0.35">
      <c r="M2627" s="3"/>
      <c r="O2627" s="4"/>
      <c r="P2627" s="4"/>
    </row>
    <row r="2628" spans="13:16" x14ac:dyDescent="0.35">
      <c r="M2628" s="3"/>
      <c r="O2628" s="4"/>
      <c r="P2628" s="4"/>
    </row>
    <row r="2629" spans="13:16" x14ac:dyDescent="0.35">
      <c r="M2629" s="3"/>
      <c r="O2629" s="4"/>
      <c r="P2629" s="4"/>
    </row>
    <row r="2630" spans="13:16" x14ac:dyDescent="0.35">
      <c r="M2630" s="3"/>
      <c r="O2630" s="4"/>
      <c r="P2630" s="4"/>
    </row>
    <row r="2631" spans="13:16" x14ac:dyDescent="0.35">
      <c r="M2631" s="3"/>
      <c r="O2631" s="4"/>
      <c r="P2631" s="4"/>
    </row>
    <row r="2632" spans="13:16" x14ac:dyDescent="0.35">
      <c r="M2632" s="3"/>
      <c r="O2632" s="4"/>
      <c r="P2632" s="4"/>
    </row>
    <row r="2633" spans="13:16" x14ac:dyDescent="0.35">
      <c r="M2633" s="3"/>
      <c r="O2633" s="4"/>
      <c r="P2633" s="4"/>
    </row>
    <row r="2634" spans="13:16" x14ac:dyDescent="0.35">
      <c r="M2634" s="3"/>
      <c r="O2634" s="4"/>
      <c r="P2634" s="4"/>
    </row>
    <row r="2635" spans="13:16" x14ac:dyDescent="0.35">
      <c r="M2635" s="3"/>
      <c r="O2635" s="4"/>
      <c r="P2635" s="4"/>
    </row>
    <row r="2636" spans="13:16" x14ac:dyDescent="0.35">
      <c r="M2636" s="3"/>
      <c r="O2636" s="4"/>
      <c r="P2636" s="4"/>
    </row>
    <row r="2637" spans="13:16" x14ac:dyDescent="0.35">
      <c r="M2637" s="3"/>
      <c r="O2637" s="4"/>
      <c r="P2637" s="4"/>
    </row>
    <row r="2638" spans="13:16" x14ac:dyDescent="0.35">
      <c r="M2638" s="3"/>
      <c r="O2638" s="4"/>
      <c r="P2638" s="4"/>
    </row>
    <row r="2639" spans="13:16" x14ac:dyDescent="0.35">
      <c r="M2639" s="3"/>
      <c r="O2639" s="4"/>
      <c r="P2639" s="4"/>
    </row>
    <row r="2640" spans="13:16" x14ac:dyDescent="0.35">
      <c r="M2640" s="3"/>
      <c r="O2640" s="4"/>
      <c r="P2640" s="4"/>
    </row>
    <row r="2641" spans="13:16" x14ac:dyDescent="0.35">
      <c r="M2641" s="3"/>
      <c r="O2641" s="4"/>
      <c r="P2641" s="4"/>
    </row>
    <row r="2642" spans="13:16" x14ac:dyDescent="0.35">
      <c r="M2642" s="3"/>
      <c r="O2642" s="4"/>
      <c r="P2642" s="4"/>
    </row>
    <row r="2643" spans="13:16" x14ac:dyDescent="0.35">
      <c r="M2643" s="3"/>
      <c r="O2643" s="4"/>
      <c r="P2643" s="4"/>
    </row>
    <row r="2644" spans="13:16" x14ac:dyDescent="0.35">
      <c r="M2644" s="3"/>
      <c r="O2644" s="4"/>
      <c r="P2644" s="4"/>
    </row>
    <row r="2645" spans="13:16" x14ac:dyDescent="0.35">
      <c r="M2645" s="3"/>
      <c r="O2645" s="4"/>
      <c r="P2645" s="4"/>
    </row>
    <row r="2646" spans="13:16" x14ac:dyDescent="0.35">
      <c r="M2646" s="3"/>
      <c r="O2646" s="4"/>
      <c r="P2646" s="4"/>
    </row>
    <row r="2647" spans="13:16" x14ac:dyDescent="0.35">
      <c r="M2647" s="3"/>
      <c r="O2647" s="4"/>
      <c r="P2647" s="4"/>
    </row>
    <row r="2648" spans="13:16" x14ac:dyDescent="0.35">
      <c r="M2648" s="3"/>
      <c r="O2648" s="4"/>
      <c r="P2648" s="4"/>
    </row>
    <row r="2649" spans="13:16" x14ac:dyDescent="0.35">
      <c r="M2649" s="3"/>
      <c r="O2649" s="4"/>
      <c r="P2649" s="4"/>
    </row>
    <row r="2650" spans="13:16" x14ac:dyDescent="0.35">
      <c r="M2650" s="3"/>
      <c r="O2650" s="4"/>
      <c r="P2650" s="4"/>
    </row>
    <row r="2651" spans="13:16" x14ac:dyDescent="0.35">
      <c r="M2651" s="3"/>
      <c r="O2651" s="4"/>
      <c r="P2651" s="4"/>
    </row>
    <row r="2652" spans="13:16" x14ac:dyDescent="0.35">
      <c r="M2652" s="3"/>
      <c r="O2652" s="4"/>
      <c r="P2652" s="4"/>
    </row>
    <row r="2653" spans="13:16" x14ac:dyDescent="0.35">
      <c r="M2653" s="3"/>
      <c r="O2653" s="4"/>
      <c r="P2653" s="4"/>
    </row>
    <row r="2654" spans="13:16" x14ac:dyDescent="0.35">
      <c r="M2654" s="3"/>
      <c r="O2654" s="4"/>
      <c r="P2654" s="4"/>
    </row>
    <row r="2655" spans="13:16" x14ac:dyDescent="0.35">
      <c r="M2655" s="3"/>
      <c r="O2655" s="4"/>
      <c r="P2655" s="4"/>
    </row>
    <row r="2656" spans="13:16" x14ac:dyDescent="0.35">
      <c r="M2656" s="3"/>
      <c r="O2656" s="4"/>
      <c r="P2656" s="4"/>
    </row>
    <row r="2657" spans="13:16" x14ac:dyDescent="0.35">
      <c r="M2657" s="3"/>
      <c r="O2657" s="4"/>
      <c r="P2657" s="4"/>
    </row>
    <row r="2658" spans="13:16" x14ac:dyDescent="0.35">
      <c r="M2658" s="3"/>
      <c r="O2658" s="4"/>
      <c r="P2658" s="4"/>
    </row>
    <row r="2659" spans="13:16" x14ac:dyDescent="0.35">
      <c r="M2659" s="3"/>
      <c r="O2659" s="4"/>
      <c r="P2659" s="4"/>
    </row>
    <row r="2660" spans="13:16" x14ac:dyDescent="0.35">
      <c r="M2660" s="3"/>
      <c r="O2660" s="4"/>
      <c r="P2660" s="4"/>
    </row>
    <row r="2661" spans="13:16" x14ac:dyDescent="0.35">
      <c r="M2661" s="3"/>
      <c r="O2661" s="4"/>
      <c r="P2661" s="4"/>
    </row>
    <row r="2662" spans="13:16" x14ac:dyDescent="0.35">
      <c r="M2662" s="3"/>
      <c r="O2662" s="4"/>
      <c r="P2662" s="4"/>
    </row>
    <row r="2663" spans="13:16" x14ac:dyDescent="0.35">
      <c r="M2663" s="3"/>
      <c r="O2663" s="4"/>
      <c r="P2663" s="4"/>
    </row>
    <row r="2664" spans="13:16" x14ac:dyDescent="0.35">
      <c r="M2664" s="3"/>
      <c r="O2664" s="4"/>
      <c r="P2664" s="4"/>
    </row>
    <row r="2665" spans="13:16" x14ac:dyDescent="0.35">
      <c r="M2665" s="3"/>
      <c r="O2665" s="4"/>
      <c r="P2665" s="4"/>
    </row>
    <row r="2666" spans="13:16" x14ac:dyDescent="0.35">
      <c r="M2666" s="3"/>
      <c r="O2666" s="4"/>
      <c r="P2666" s="4"/>
    </row>
    <row r="2667" spans="13:16" x14ac:dyDescent="0.35">
      <c r="M2667" s="3"/>
      <c r="O2667" s="4"/>
      <c r="P2667" s="4"/>
    </row>
    <row r="2668" spans="13:16" x14ac:dyDescent="0.35">
      <c r="M2668" s="3"/>
      <c r="O2668" s="4"/>
      <c r="P2668" s="4"/>
    </row>
    <row r="2669" spans="13:16" x14ac:dyDescent="0.35">
      <c r="M2669" s="3"/>
      <c r="O2669" s="4"/>
      <c r="P2669" s="4"/>
    </row>
    <row r="2670" spans="13:16" x14ac:dyDescent="0.35">
      <c r="M2670" s="3"/>
      <c r="O2670" s="4"/>
      <c r="P2670" s="4"/>
    </row>
    <row r="2671" spans="13:16" x14ac:dyDescent="0.35">
      <c r="M2671" s="3"/>
      <c r="O2671" s="4"/>
      <c r="P2671" s="4"/>
    </row>
    <row r="2672" spans="13:16" x14ac:dyDescent="0.35">
      <c r="M2672" s="3"/>
      <c r="O2672" s="4"/>
      <c r="P2672" s="4"/>
    </row>
    <row r="2673" spans="13:16" x14ac:dyDescent="0.35">
      <c r="M2673" s="3"/>
      <c r="O2673" s="4"/>
      <c r="P2673" s="4"/>
    </row>
    <row r="2674" spans="13:16" x14ac:dyDescent="0.35">
      <c r="M2674" s="3"/>
      <c r="O2674" s="4"/>
      <c r="P2674" s="4"/>
    </row>
    <row r="2675" spans="13:16" x14ac:dyDescent="0.35">
      <c r="M2675" s="3"/>
      <c r="O2675" s="4"/>
      <c r="P2675" s="4"/>
    </row>
    <row r="2676" spans="13:16" x14ac:dyDescent="0.35">
      <c r="M2676" s="3"/>
      <c r="O2676" s="4"/>
      <c r="P2676" s="4"/>
    </row>
    <row r="2677" spans="13:16" x14ac:dyDescent="0.35">
      <c r="M2677" s="3"/>
      <c r="O2677" s="4"/>
      <c r="P2677" s="4"/>
    </row>
    <row r="2678" spans="13:16" x14ac:dyDescent="0.35">
      <c r="M2678" s="3"/>
      <c r="O2678" s="4"/>
      <c r="P2678" s="4"/>
    </row>
    <row r="2679" spans="13:16" x14ac:dyDescent="0.35">
      <c r="M2679" s="3"/>
      <c r="O2679" s="4"/>
      <c r="P2679" s="4"/>
    </row>
    <row r="2680" spans="13:16" x14ac:dyDescent="0.35">
      <c r="M2680" s="3"/>
      <c r="O2680" s="4"/>
      <c r="P2680" s="4"/>
    </row>
    <row r="2681" spans="13:16" x14ac:dyDescent="0.35">
      <c r="M2681" s="3"/>
      <c r="O2681" s="4"/>
      <c r="P2681" s="4"/>
    </row>
    <row r="2682" spans="13:16" x14ac:dyDescent="0.35">
      <c r="M2682" s="3"/>
      <c r="O2682" s="4"/>
      <c r="P2682" s="4"/>
    </row>
    <row r="2683" spans="13:16" x14ac:dyDescent="0.35">
      <c r="M2683" s="3"/>
      <c r="O2683" s="4"/>
      <c r="P2683" s="4"/>
    </row>
    <row r="2684" spans="13:16" x14ac:dyDescent="0.35">
      <c r="M2684" s="3"/>
      <c r="O2684" s="4"/>
      <c r="P2684" s="4"/>
    </row>
    <row r="2685" spans="13:16" x14ac:dyDescent="0.35">
      <c r="M2685" s="3"/>
      <c r="O2685" s="4"/>
      <c r="P2685" s="4"/>
    </row>
    <row r="2686" spans="13:16" x14ac:dyDescent="0.35">
      <c r="M2686" s="3"/>
      <c r="O2686" s="4"/>
      <c r="P2686" s="4"/>
    </row>
    <row r="2687" spans="13:16" x14ac:dyDescent="0.35">
      <c r="M2687" s="3"/>
      <c r="O2687" s="4"/>
      <c r="P2687" s="4"/>
    </row>
    <row r="2688" spans="13:16" x14ac:dyDescent="0.35">
      <c r="M2688" s="3"/>
      <c r="O2688" s="4"/>
      <c r="P2688" s="4"/>
    </row>
    <row r="2689" spans="13:16" x14ac:dyDescent="0.35">
      <c r="M2689" s="3"/>
      <c r="O2689" s="4"/>
      <c r="P2689" s="4"/>
    </row>
    <row r="2690" spans="13:16" x14ac:dyDescent="0.35">
      <c r="M2690" s="3"/>
      <c r="O2690" s="4"/>
      <c r="P2690" s="4"/>
    </row>
    <row r="2691" spans="13:16" x14ac:dyDescent="0.35">
      <c r="M2691" s="3"/>
      <c r="O2691" s="4"/>
      <c r="P2691" s="4"/>
    </row>
    <row r="2692" spans="13:16" x14ac:dyDescent="0.35">
      <c r="M2692" s="3"/>
      <c r="O2692" s="4"/>
      <c r="P2692" s="4"/>
    </row>
    <row r="2693" spans="13:16" x14ac:dyDescent="0.35">
      <c r="M2693" s="3"/>
      <c r="O2693" s="4"/>
      <c r="P2693" s="4"/>
    </row>
    <row r="2694" spans="13:16" x14ac:dyDescent="0.35">
      <c r="M2694" s="3"/>
      <c r="O2694" s="4"/>
      <c r="P2694" s="4"/>
    </row>
    <row r="2695" spans="13:16" x14ac:dyDescent="0.35">
      <c r="M2695" s="3"/>
      <c r="O2695" s="4"/>
      <c r="P2695" s="4"/>
    </row>
    <row r="2696" spans="13:16" x14ac:dyDescent="0.35">
      <c r="M2696" s="3"/>
      <c r="O2696" s="4"/>
      <c r="P2696" s="4"/>
    </row>
    <row r="2697" spans="13:16" x14ac:dyDescent="0.35">
      <c r="M2697" s="3"/>
      <c r="O2697" s="4"/>
      <c r="P2697" s="4"/>
    </row>
    <row r="2698" spans="13:16" x14ac:dyDescent="0.35">
      <c r="M2698" s="3"/>
      <c r="O2698" s="4"/>
      <c r="P2698" s="4"/>
    </row>
    <row r="2699" spans="13:16" x14ac:dyDescent="0.35">
      <c r="M2699" s="3"/>
      <c r="O2699" s="4"/>
      <c r="P2699" s="4"/>
    </row>
    <row r="2700" spans="13:16" x14ac:dyDescent="0.35">
      <c r="M2700" s="3"/>
      <c r="O2700" s="4"/>
      <c r="P2700" s="4"/>
    </row>
    <row r="2701" spans="13:16" x14ac:dyDescent="0.35">
      <c r="M2701" s="3"/>
      <c r="O2701" s="4"/>
      <c r="P2701" s="4"/>
    </row>
    <row r="2702" spans="13:16" x14ac:dyDescent="0.35">
      <c r="M2702" s="3"/>
      <c r="O2702" s="4"/>
      <c r="P2702" s="4"/>
    </row>
    <row r="2703" spans="13:16" x14ac:dyDescent="0.35">
      <c r="M2703" s="3"/>
      <c r="O2703" s="4"/>
      <c r="P2703" s="4"/>
    </row>
    <row r="2704" spans="13:16" x14ac:dyDescent="0.35">
      <c r="M2704" s="3"/>
      <c r="O2704" s="4"/>
      <c r="P2704" s="4"/>
    </row>
    <row r="2705" spans="13:16" x14ac:dyDescent="0.35">
      <c r="M2705" s="3"/>
      <c r="O2705" s="4"/>
      <c r="P2705" s="4"/>
    </row>
    <row r="2706" spans="13:16" x14ac:dyDescent="0.35">
      <c r="M2706" s="3"/>
      <c r="O2706" s="4"/>
      <c r="P2706" s="4"/>
    </row>
    <row r="2707" spans="13:16" x14ac:dyDescent="0.35">
      <c r="M2707" s="3"/>
      <c r="O2707" s="4"/>
      <c r="P2707" s="4"/>
    </row>
    <row r="2708" spans="13:16" x14ac:dyDescent="0.35">
      <c r="M2708" s="3"/>
      <c r="O2708" s="4"/>
      <c r="P2708" s="4"/>
    </row>
    <row r="2709" spans="13:16" x14ac:dyDescent="0.35">
      <c r="M2709" s="3"/>
      <c r="O2709" s="4"/>
      <c r="P2709" s="4"/>
    </row>
    <row r="2710" spans="13:16" x14ac:dyDescent="0.35">
      <c r="M2710" s="3"/>
      <c r="O2710" s="4"/>
      <c r="P2710" s="4"/>
    </row>
    <row r="2711" spans="13:16" x14ac:dyDescent="0.35">
      <c r="M2711" s="3"/>
      <c r="O2711" s="4"/>
      <c r="P2711" s="4"/>
    </row>
    <row r="2712" spans="13:16" x14ac:dyDescent="0.35">
      <c r="M2712" s="3"/>
      <c r="O2712" s="4"/>
      <c r="P2712" s="4"/>
    </row>
    <row r="2713" spans="13:16" x14ac:dyDescent="0.35">
      <c r="M2713" s="3"/>
      <c r="O2713" s="4"/>
      <c r="P2713" s="4"/>
    </row>
    <row r="2714" spans="13:16" x14ac:dyDescent="0.35">
      <c r="M2714" s="3"/>
      <c r="O2714" s="4"/>
      <c r="P2714" s="4"/>
    </row>
    <row r="2715" spans="13:16" x14ac:dyDescent="0.35">
      <c r="M2715" s="3"/>
      <c r="O2715" s="4"/>
      <c r="P2715" s="4"/>
    </row>
    <row r="2716" spans="13:16" x14ac:dyDescent="0.35">
      <c r="M2716" s="3"/>
      <c r="O2716" s="4"/>
      <c r="P2716" s="4"/>
    </row>
    <row r="2717" spans="13:16" x14ac:dyDescent="0.35">
      <c r="M2717" s="3"/>
      <c r="O2717" s="4"/>
      <c r="P2717" s="4"/>
    </row>
    <row r="2718" spans="13:16" x14ac:dyDescent="0.35">
      <c r="M2718" s="3"/>
      <c r="O2718" s="4"/>
      <c r="P2718" s="4"/>
    </row>
    <row r="2719" spans="13:16" x14ac:dyDescent="0.35">
      <c r="M2719" s="3"/>
      <c r="O2719" s="4"/>
      <c r="P2719" s="4"/>
    </row>
    <row r="2720" spans="13:16" x14ac:dyDescent="0.35">
      <c r="M2720" s="3"/>
      <c r="O2720" s="4"/>
      <c r="P2720" s="4"/>
    </row>
    <row r="2721" spans="13:16" x14ac:dyDescent="0.35">
      <c r="M2721" s="3"/>
      <c r="O2721" s="4"/>
      <c r="P2721" s="4"/>
    </row>
    <row r="2722" spans="13:16" x14ac:dyDescent="0.35">
      <c r="M2722" s="3"/>
      <c r="O2722" s="4"/>
      <c r="P2722" s="4"/>
    </row>
    <row r="2723" spans="13:16" x14ac:dyDescent="0.35">
      <c r="M2723" s="3"/>
      <c r="O2723" s="4"/>
      <c r="P2723" s="4"/>
    </row>
    <row r="2724" spans="13:16" x14ac:dyDescent="0.35">
      <c r="M2724" s="3"/>
      <c r="O2724" s="4"/>
      <c r="P2724" s="4"/>
    </row>
    <row r="2725" spans="13:16" x14ac:dyDescent="0.35">
      <c r="M2725" s="3"/>
      <c r="O2725" s="4"/>
      <c r="P2725" s="4"/>
    </row>
    <row r="2726" spans="13:16" x14ac:dyDescent="0.35">
      <c r="M2726" s="3"/>
      <c r="O2726" s="4"/>
      <c r="P2726" s="4"/>
    </row>
    <row r="2727" spans="13:16" x14ac:dyDescent="0.35">
      <c r="M2727" s="3"/>
      <c r="O2727" s="4"/>
      <c r="P2727" s="4"/>
    </row>
    <row r="2728" spans="13:16" x14ac:dyDescent="0.35">
      <c r="M2728" s="3"/>
      <c r="O2728" s="4"/>
      <c r="P2728" s="4"/>
    </row>
    <row r="2729" spans="13:16" x14ac:dyDescent="0.35">
      <c r="M2729" s="3"/>
      <c r="O2729" s="4"/>
      <c r="P2729" s="4"/>
    </row>
    <row r="2730" spans="13:16" x14ac:dyDescent="0.35">
      <c r="M2730" s="3"/>
      <c r="O2730" s="4"/>
      <c r="P2730" s="4"/>
    </row>
    <row r="2731" spans="13:16" x14ac:dyDescent="0.35">
      <c r="M2731" s="3"/>
      <c r="O2731" s="4"/>
      <c r="P2731" s="4"/>
    </row>
    <row r="2732" spans="13:16" x14ac:dyDescent="0.35">
      <c r="M2732" s="3"/>
      <c r="O2732" s="4"/>
      <c r="P2732" s="4"/>
    </row>
    <row r="2733" spans="13:16" x14ac:dyDescent="0.35">
      <c r="M2733" s="3"/>
      <c r="O2733" s="4"/>
      <c r="P2733" s="4"/>
    </row>
    <row r="2734" spans="13:16" x14ac:dyDescent="0.35">
      <c r="M2734" s="3"/>
      <c r="O2734" s="4"/>
      <c r="P2734" s="4"/>
    </row>
    <row r="2735" spans="13:16" x14ac:dyDescent="0.35">
      <c r="M2735" s="3"/>
      <c r="O2735" s="4"/>
      <c r="P2735" s="4"/>
    </row>
    <row r="2736" spans="13:16" x14ac:dyDescent="0.35">
      <c r="M2736" s="3"/>
      <c r="O2736" s="4"/>
      <c r="P2736" s="4"/>
    </row>
    <row r="2737" spans="13:16" x14ac:dyDescent="0.35">
      <c r="M2737" s="3"/>
      <c r="O2737" s="4"/>
      <c r="P2737" s="4"/>
    </row>
    <row r="2738" spans="13:16" x14ac:dyDescent="0.35">
      <c r="M2738" s="3"/>
      <c r="O2738" s="4"/>
      <c r="P2738" s="4"/>
    </row>
    <row r="2739" spans="13:16" x14ac:dyDescent="0.35">
      <c r="M2739" s="3"/>
      <c r="O2739" s="4"/>
      <c r="P2739" s="4"/>
    </row>
    <row r="2740" spans="13:16" x14ac:dyDescent="0.35">
      <c r="M2740" s="3"/>
      <c r="O2740" s="4"/>
      <c r="P2740" s="4"/>
    </row>
    <row r="2741" spans="13:16" x14ac:dyDescent="0.35">
      <c r="M2741" s="3"/>
      <c r="O2741" s="4"/>
      <c r="P2741" s="4"/>
    </row>
    <row r="2742" spans="13:16" x14ac:dyDescent="0.35">
      <c r="M2742" s="3"/>
      <c r="O2742" s="4"/>
      <c r="P2742" s="4"/>
    </row>
    <row r="2743" spans="13:16" x14ac:dyDescent="0.35">
      <c r="M2743" s="3"/>
      <c r="O2743" s="4"/>
      <c r="P2743" s="4"/>
    </row>
    <row r="2744" spans="13:16" x14ac:dyDescent="0.35">
      <c r="M2744" s="3"/>
      <c r="O2744" s="4"/>
      <c r="P2744" s="4"/>
    </row>
    <row r="2745" spans="13:16" x14ac:dyDescent="0.35">
      <c r="M2745" s="3"/>
      <c r="O2745" s="4"/>
      <c r="P2745" s="4"/>
    </row>
    <row r="2746" spans="13:16" x14ac:dyDescent="0.35">
      <c r="M2746" s="3"/>
      <c r="O2746" s="4"/>
      <c r="P2746" s="4"/>
    </row>
    <row r="2747" spans="13:16" x14ac:dyDescent="0.35">
      <c r="M2747" s="3"/>
      <c r="O2747" s="4"/>
      <c r="P2747" s="4"/>
    </row>
    <row r="2748" spans="13:16" x14ac:dyDescent="0.35">
      <c r="M2748" s="3"/>
      <c r="O2748" s="4"/>
      <c r="P2748" s="4"/>
    </row>
    <row r="2749" spans="13:16" x14ac:dyDescent="0.35">
      <c r="M2749" s="3"/>
      <c r="O2749" s="4"/>
      <c r="P2749" s="4"/>
    </row>
    <row r="2750" spans="13:16" x14ac:dyDescent="0.35">
      <c r="M2750" s="3"/>
      <c r="O2750" s="4"/>
      <c r="P2750" s="4"/>
    </row>
    <row r="2751" spans="13:16" x14ac:dyDescent="0.35">
      <c r="M2751" s="3"/>
      <c r="O2751" s="4"/>
      <c r="P2751" s="4"/>
    </row>
    <row r="2752" spans="13:16" x14ac:dyDescent="0.35">
      <c r="M2752" s="3"/>
      <c r="O2752" s="4"/>
      <c r="P2752" s="4"/>
    </row>
    <row r="2753" spans="13:16" x14ac:dyDescent="0.35">
      <c r="M2753" s="3"/>
      <c r="O2753" s="4"/>
      <c r="P2753" s="4"/>
    </row>
    <row r="2754" spans="13:16" x14ac:dyDescent="0.35">
      <c r="M2754" s="3"/>
      <c r="O2754" s="4"/>
      <c r="P2754" s="4"/>
    </row>
    <row r="2755" spans="13:16" x14ac:dyDescent="0.35">
      <c r="M2755" s="3"/>
      <c r="O2755" s="4"/>
      <c r="P2755" s="4"/>
    </row>
    <row r="2756" spans="13:16" x14ac:dyDescent="0.35">
      <c r="M2756" s="3"/>
      <c r="O2756" s="4"/>
      <c r="P2756" s="4"/>
    </row>
    <row r="2757" spans="13:16" x14ac:dyDescent="0.35">
      <c r="M2757" s="3"/>
      <c r="O2757" s="4"/>
      <c r="P2757" s="4"/>
    </row>
    <row r="2758" spans="13:16" x14ac:dyDescent="0.35">
      <c r="M2758" s="3"/>
      <c r="O2758" s="4"/>
      <c r="P2758" s="4"/>
    </row>
    <row r="2759" spans="13:16" x14ac:dyDescent="0.35">
      <c r="M2759" s="3"/>
      <c r="O2759" s="4"/>
      <c r="P2759" s="4"/>
    </row>
    <row r="2760" spans="13:16" x14ac:dyDescent="0.35">
      <c r="M2760" s="3"/>
      <c r="O2760" s="4"/>
      <c r="P2760" s="4"/>
    </row>
    <row r="2761" spans="13:16" x14ac:dyDescent="0.35">
      <c r="M2761" s="3"/>
      <c r="O2761" s="4"/>
      <c r="P2761" s="4"/>
    </row>
    <row r="2762" spans="13:16" x14ac:dyDescent="0.35">
      <c r="M2762" s="3"/>
      <c r="O2762" s="4"/>
      <c r="P2762" s="4"/>
    </row>
    <row r="2763" spans="13:16" x14ac:dyDescent="0.35">
      <c r="M2763" s="3"/>
      <c r="O2763" s="4"/>
      <c r="P2763" s="4"/>
    </row>
    <row r="2764" spans="13:16" x14ac:dyDescent="0.35">
      <c r="M2764" s="3"/>
      <c r="O2764" s="4"/>
      <c r="P2764" s="4"/>
    </row>
    <row r="2765" spans="13:16" x14ac:dyDescent="0.35">
      <c r="M2765" s="3"/>
      <c r="O2765" s="4"/>
      <c r="P2765" s="4"/>
    </row>
    <row r="2766" spans="13:16" x14ac:dyDescent="0.35">
      <c r="M2766" s="3"/>
      <c r="O2766" s="4"/>
      <c r="P2766" s="4"/>
    </row>
    <row r="2767" spans="13:16" x14ac:dyDescent="0.35">
      <c r="M2767" s="3"/>
      <c r="O2767" s="4"/>
      <c r="P2767" s="4"/>
    </row>
    <row r="2768" spans="13:16" x14ac:dyDescent="0.35">
      <c r="M2768" s="3"/>
      <c r="O2768" s="4"/>
      <c r="P2768" s="4"/>
    </row>
    <row r="2769" spans="13:16" x14ac:dyDescent="0.35">
      <c r="M2769" s="3"/>
      <c r="O2769" s="4"/>
      <c r="P2769" s="4"/>
    </row>
    <row r="2770" spans="13:16" x14ac:dyDescent="0.35">
      <c r="M2770" s="3"/>
      <c r="O2770" s="4"/>
      <c r="P2770" s="4"/>
    </row>
    <row r="2771" spans="13:16" x14ac:dyDescent="0.35">
      <c r="M2771" s="3"/>
      <c r="O2771" s="4"/>
      <c r="P2771" s="4"/>
    </row>
    <row r="2772" spans="13:16" x14ac:dyDescent="0.35">
      <c r="M2772" s="3"/>
      <c r="O2772" s="4"/>
      <c r="P2772" s="4"/>
    </row>
    <row r="2773" spans="13:16" x14ac:dyDescent="0.35">
      <c r="M2773" s="3"/>
      <c r="O2773" s="4"/>
      <c r="P2773" s="4"/>
    </row>
    <row r="2774" spans="13:16" x14ac:dyDescent="0.35">
      <c r="M2774" s="3"/>
      <c r="O2774" s="4"/>
      <c r="P2774" s="4"/>
    </row>
    <row r="2775" spans="13:16" x14ac:dyDescent="0.35">
      <c r="M2775" s="3"/>
      <c r="O2775" s="4"/>
      <c r="P2775" s="4"/>
    </row>
    <row r="2776" spans="13:16" x14ac:dyDescent="0.35">
      <c r="M2776" s="3"/>
      <c r="O2776" s="4"/>
      <c r="P2776" s="4"/>
    </row>
    <row r="2777" spans="13:16" x14ac:dyDescent="0.35">
      <c r="M2777" s="3"/>
      <c r="O2777" s="4"/>
      <c r="P2777" s="4"/>
    </row>
    <row r="2778" spans="13:16" x14ac:dyDescent="0.35">
      <c r="M2778" s="3"/>
      <c r="O2778" s="4"/>
      <c r="P2778" s="4"/>
    </row>
    <row r="2779" spans="13:16" x14ac:dyDescent="0.35">
      <c r="M2779" s="3"/>
      <c r="O2779" s="4"/>
      <c r="P2779" s="4"/>
    </row>
    <row r="2780" spans="13:16" x14ac:dyDescent="0.35">
      <c r="M2780" s="3"/>
      <c r="O2780" s="4"/>
      <c r="P2780" s="4"/>
    </row>
    <row r="2781" spans="13:16" x14ac:dyDescent="0.35">
      <c r="M2781" s="3"/>
      <c r="O2781" s="4"/>
      <c r="P2781" s="4"/>
    </row>
    <row r="2782" spans="13:16" x14ac:dyDescent="0.35">
      <c r="M2782" s="3"/>
      <c r="O2782" s="4"/>
      <c r="P2782" s="4"/>
    </row>
    <row r="2783" spans="13:16" x14ac:dyDescent="0.35">
      <c r="M2783" s="3"/>
      <c r="O2783" s="4"/>
      <c r="P2783" s="4"/>
    </row>
    <row r="2784" spans="13:16" x14ac:dyDescent="0.35">
      <c r="M2784" s="3"/>
      <c r="O2784" s="4"/>
      <c r="P2784" s="4"/>
    </row>
    <row r="2785" spans="13:16" x14ac:dyDescent="0.35">
      <c r="M2785" s="3"/>
      <c r="O2785" s="4"/>
      <c r="P2785" s="4"/>
    </row>
    <row r="2786" spans="13:16" x14ac:dyDescent="0.35">
      <c r="M2786" s="3"/>
      <c r="O2786" s="4"/>
      <c r="P2786" s="4"/>
    </row>
    <row r="2787" spans="13:16" x14ac:dyDescent="0.35">
      <c r="M2787" s="3"/>
      <c r="O2787" s="4"/>
      <c r="P2787" s="4"/>
    </row>
    <row r="2788" spans="13:16" x14ac:dyDescent="0.35">
      <c r="M2788" s="3"/>
      <c r="O2788" s="4"/>
      <c r="P2788" s="4"/>
    </row>
    <row r="2789" spans="13:16" x14ac:dyDescent="0.35">
      <c r="M2789" s="3"/>
      <c r="O2789" s="4"/>
      <c r="P2789" s="4"/>
    </row>
    <row r="2790" spans="13:16" x14ac:dyDescent="0.35">
      <c r="M2790" s="3"/>
      <c r="O2790" s="4"/>
      <c r="P2790" s="4"/>
    </row>
    <row r="2791" spans="13:16" x14ac:dyDescent="0.35">
      <c r="M2791" s="3"/>
      <c r="O2791" s="4"/>
      <c r="P2791" s="4"/>
    </row>
    <row r="2792" spans="13:16" x14ac:dyDescent="0.35">
      <c r="M2792" s="3"/>
      <c r="O2792" s="4"/>
      <c r="P2792" s="4"/>
    </row>
    <row r="2793" spans="13:16" x14ac:dyDescent="0.35">
      <c r="M2793" s="3"/>
      <c r="O2793" s="4"/>
      <c r="P2793" s="4"/>
    </row>
    <row r="2794" spans="13:16" x14ac:dyDescent="0.35">
      <c r="M2794" s="3"/>
      <c r="O2794" s="4"/>
      <c r="P2794" s="4"/>
    </row>
    <row r="2795" spans="13:16" x14ac:dyDescent="0.35">
      <c r="M2795" s="3"/>
      <c r="O2795" s="4"/>
      <c r="P2795" s="4"/>
    </row>
    <row r="2796" spans="13:16" x14ac:dyDescent="0.35">
      <c r="M2796" s="3"/>
      <c r="O2796" s="4"/>
      <c r="P2796" s="4"/>
    </row>
    <row r="2797" spans="13:16" x14ac:dyDescent="0.35">
      <c r="M2797" s="3"/>
      <c r="O2797" s="4"/>
      <c r="P2797" s="4"/>
    </row>
    <row r="2798" spans="13:16" x14ac:dyDescent="0.35">
      <c r="M2798" s="3"/>
      <c r="O2798" s="4"/>
      <c r="P2798" s="4"/>
    </row>
    <row r="2799" spans="13:16" x14ac:dyDescent="0.35">
      <c r="M2799" s="3"/>
      <c r="O2799" s="4"/>
      <c r="P2799" s="4"/>
    </row>
    <row r="2800" spans="13:16" x14ac:dyDescent="0.35">
      <c r="M2800" s="3"/>
      <c r="O2800" s="4"/>
      <c r="P2800" s="4"/>
    </row>
    <row r="2801" spans="13:16" x14ac:dyDescent="0.35">
      <c r="M2801" s="3"/>
      <c r="O2801" s="4"/>
      <c r="P2801" s="4"/>
    </row>
    <row r="2802" spans="13:16" x14ac:dyDescent="0.35">
      <c r="M2802" s="3"/>
      <c r="O2802" s="4"/>
      <c r="P2802" s="4"/>
    </row>
    <row r="2803" spans="13:16" x14ac:dyDescent="0.35">
      <c r="M2803" s="3"/>
      <c r="O2803" s="4"/>
      <c r="P2803" s="4"/>
    </row>
    <row r="2804" spans="13:16" x14ac:dyDescent="0.35">
      <c r="M2804" s="3"/>
      <c r="O2804" s="4"/>
      <c r="P2804" s="4"/>
    </row>
    <row r="2805" spans="13:16" x14ac:dyDescent="0.35">
      <c r="M2805" s="3"/>
      <c r="O2805" s="4"/>
      <c r="P2805" s="4"/>
    </row>
    <row r="2806" spans="13:16" x14ac:dyDescent="0.35">
      <c r="M2806" s="3"/>
      <c r="O2806" s="4"/>
      <c r="P2806" s="4"/>
    </row>
    <row r="2807" spans="13:16" x14ac:dyDescent="0.35">
      <c r="M2807" s="3"/>
      <c r="O2807" s="4"/>
      <c r="P2807" s="4"/>
    </row>
    <row r="2808" spans="13:16" x14ac:dyDescent="0.35">
      <c r="M2808" s="3"/>
      <c r="O2808" s="4"/>
      <c r="P2808" s="4"/>
    </row>
    <row r="2809" spans="13:16" x14ac:dyDescent="0.35">
      <c r="M2809" s="3"/>
      <c r="O2809" s="4"/>
      <c r="P2809" s="4"/>
    </row>
    <row r="2810" spans="13:16" x14ac:dyDescent="0.35">
      <c r="M2810" s="3"/>
      <c r="O2810" s="4"/>
      <c r="P2810" s="4"/>
    </row>
    <row r="2811" spans="13:16" x14ac:dyDescent="0.35">
      <c r="M2811" s="3"/>
      <c r="O2811" s="4"/>
      <c r="P2811" s="4"/>
    </row>
    <row r="2812" spans="13:16" x14ac:dyDescent="0.35">
      <c r="M2812" s="3"/>
      <c r="O2812" s="4"/>
      <c r="P2812" s="4"/>
    </row>
    <row r="2813" spans="13:16" x14ac:dyDescent="0.35">
      <c r="M2813" s="3"/>
      <c r="O2813" s="4"/>
      <c r="P2813" s="4"/>
    </row>
    <row r="2814" spans="13:16" x14ac:dyDescent="0.35">
      <c r="M2814" s="3"/>
      <c r="O2814" s="4"/>
      <c r="P2814" s="4"/>
    </row>
    <row r="2815" spans="13:16" x14ac:dyDescent="0.35">
      <c r="M2815" s="3"/>
      <c r="O2815" s="4"/>
      <c r="P2815" s="4"/>
    </row>
    <row r="2816" spans="13:16" x14ac:dyDescent="0.35">
      <c r="M2816" s="3"/>
      <c r="O2816" s="4"/>
      <c r="P2816" s="4"/>
    </row>
    <row r="2817" spans="13:16" x14ac:dyDescent="0.35">
      <c r="M2817" s="3"/>
      <c r="O2817" s="4"/>
      <c r="P2817" s="4"/>
    </row>
    <row r="2818" spans="13:16" x14ac:dyDescent="0.35">
      <c r="M2818" s="3"/>
      <c r="O2818" s="4"/>
      <c r="P2818" s="4"/>
    </row>
    <row r="2819" spans="13:16" x14ac:dyDescent="0.35">
      <c r="M2819" s="3"/>
      <c r="O2819" s="4"/>
      <c r="P2819" s="4"/>
    </row>
    <row r="2820" spans="13:16" x14ac:dyDescent="0.35">
      <c r="M2820" s="3"/>
      <c r="O2820" s="4"/>
      <c r="P2820" s="4"/>
    </row>
    <row r="2821" spans="13:16" x14ac:dyDescent="0.35">
      <c r="M2821" s="3"/>
      <c r="O2821" s="4"/>
      <c r="P2821" s="4"/>
    </row>
    <row r="2822" spans="13:16" x14ac:dyDescent="0.35">
      <c r="M2822" s="3"/>
      <c r="O2822" s="4"/>
      <c r="P2822" s="4"/>
    </row>
    <row r="2823" spans="13:16" x14ac:dyDescent="0.35">
      <c r="M2823" s="3"/>
      <c r="O2823" s="4"/>
      <c r="P2823" s="4"/>
    </row>
    <row r="2824" spans="13:16" x14ac:dyDescent="0.35">
      <c r="M2824" s="3"/>
      <c r="O2824" s="4"/>
      <c r="P2824" s="4"/>
    </row>
    <row r="2825" spans="13:16" x14ac:dyDescent="0.35">
      <c r="M2825" s="3"/>
      <c r="O2825" s="4"/>
      <c r="P2825" s="4"/>
    </row>
    <row r="2826" spans="13:16" x14ac:dyDescent="0.35">
      <c r="M2826" s="3"/>
      <c r="O2826" s="4"/>
      <c r="P2826" s="4"/>
    </row>
    <row r="2827" spans="13:16" x14ac:dyDescent="0.35">
      <c r="M2827" s="3"/>
      <c r="O2827" s="4"/>
      <c r="P2827" s="4"/>
    </row>
    <row r="2828" spans="13:16" x14ac:dyDescent="0.35">
      <c r="M2828" s="3"/>
      <c r="O2828" s="4"/>
      <c r="P2828" s="4"/>
    </row>
    <row r="2829" spans="13:16" x14ac:dyDescent="0.35">
      <c r="M2829" s="3"/>
      <c r="O2829" s="4"/>
      <c r="P2829" s="4"/>
    </row>
    <row r="2830" spans="13:16" x14ac:dyDescent="0.35">
      <c r="M2830" s="3"/>
      <c r="O2830" s="4"/>
      <c r="P2830" s="4"/>
    </row>
    <row r="2831" spans="13:16" x14ac:dyDescent="0.35">
      <c r="M2831" s="3"/>
      <c r="O2831" s="4"/>
      <c r="P2831" s="4"/>
    </row>
    <row r="2832" spans="13:16" x14ac:dyDescent="0.35">
      <c r="M2832" s="3"/>
      <c r="O2832" s="4"/>
      <c r="P2832" s="4"/>
    </row>
    <row r="2833" spans="13:16" x14ac:dyDescent="0.35">
      <c r="M2833" s="3"/>
      <c r="O2833" s="4"/>
      <c r="P2833" s="4"/>
    </row>
    <row r="2834" spans="13:16" x14ac:dyDescent="0.35">
      <c r="M2834" s="3"/>
      <c r="O2834" s="4"/>
      <c r="P2834" s="4"/>
    </row>
    <row r="2835" spans="13:16" x14ac:dyDescent="0.35">
      <c r="M2835" s="3"/>
      <c r="O2835" s="4"/>
      <c r="P2835" s="4"/>
    </row>
    <row r="2836" spans="13:16" x14ac:dyDescent="0.35">
      <c r="M2836" s="3"/>
      <c r="O2836" s="4"/>
      <c r="P2836" s="4"/>
    </row>
    <row r="2837" spans="13:16" x14ac:dyDescent="0.35">
      <c r="M2837" s="3"/>
      <c r="O2837" s="4"/>
      <c r="P2837" s="4"/>
    </row>
    <row r="2838" spans="13:16" x14ac:dyDescent="0.35">
      <c r="M2838" s="3"/>
      <c r="O2838" s="4"/>
      <c r="P2838" s="4"/>
    </row>
    <row r="2839" spans="13:16" x14ac:dyDescent="0.35">
      <c r="M2839" s="3"/>
      <c r="O2839" s="4"/>
      <c r="P2839" s="4"/>
    </row>
    <row r="2840" spans="13:16" x14ac:dyDescent="0.35">
      <c r="M2840" s="3"/>
      <c r="O2840" s="4"/>
      <c r="P2840" s="4"/>
    </row>
    <row r="2841" spans="13:16" x14ac:dyDescent="0.35">
      <c r="M2841" s="3"/>
      <c r="O2841" s="4"/>
      <c r="P2841" s="4"/>
    </row>
    <row r="2842" spans="13:16" x14ac:dyDescent="0.35">
      <c r="M2842" s="3"/>
      <c r="O2842" s="4"/>
      <c r="P2842" s="4"/>
    </row>
    <row r="2843" spans="13:16" x14ac:dyDescent="0.35">
      <c r="M2843" s="3"/>
      <c r="O2843" s="4"/>
      <c r="P2843" s="4"/>
    </row>
    <row r="2844" spans="13:16" x14ac:dyDescent="0.35">
      <c r="M2844" s="3"/>
      <c r="O2844" s="4"/>
      <c r="P2844" s="4"/>
    </row>
    <row r="2845" spans="13:16" x14ac:dyDescent="0.35">
      <c r="M2845" s="3"/>
      <c r="O2845" s="4"/>
      <c r="P2845" s="4"/>
    </row>
    <row r="2846" spans="13:16" x14ac:dyDescent="0.35">
      <c r="M2846" s="3"/>
      <c r="O2846" s="4"/>
      <c r="P2846" s="4"/>
    </row>
    <row r="2847" spans="13:16" x14ac:dyDescent="0.35">
      <c r="M2847" s="3"/>
      <c r="O2847" s="4"/>
      <c r="P2847" s="4"/>
    </row>
    <row r="2848" spans="13:16" x14ac:dyDescent="0.35">
      <c r="M2848" s="3"/>
      <c r="O2848" s="4"/>
      <c r="P2848" s="4"/>
    </row>
    <row r="2849" spans="13:16" x14ac:dyDescent="0.35">
      <c r="M2849" s="3"/>
      <c r="O2849" s="4"/>
      <c r="P2849" s="4"/>
    </row>
    <row r="2850" spans="13:16" x14ac:dyDescent="0.35">
      <c r="M2850" s="3"/>
      <c r="O2850" s="4"/>
      <c r="P2850" s="4"/>
    </row>
    <row r="2851" spans="13:16" x14ac:dyDescent="0.35">
      <c r="M2851" s="3"/>
      <c r="O2851" s="4"/>
      <c r="P2851" s="4"/>
    </row>
    <row r="2852" spans="13:16" x14ac:dyDescent="0.35">
      <c r="M2852" s="3"/>
      <c r="O2852" s="4"/>
      <c r="P2852" s="4"/>
    </row>
    <row r="2853" spans="13:16" x14ac:dyDescent="0.35">
      <c r="M2853" s="3"/>
      <c r="O2853" s="4"/>
      <c r="P2853" s="4"/>
    </row>
    <row r="2854" spans="13:16" x14ac:dyDescent="0.35">
      <c r="M2854" s="3"/>
      <c r="O2854" s="4"/>
      <c r="P2854" s="4"/>
    </row>
    <row r="2855" spans="13:16" x14ac:dyDescent="0.35">
      <c r="M2855" s="3"/>
      <c r="O2855" s="4"/>
      <c r="P2855" s="4"/>
    </row>
    <row r="2856" spans="13:16" x14ac:dyDescent="0.35">
      <c r="M2856" s="3"/>
      <c r="O2856" s="4"/>
      <c r="P2856" s="4"/>
    </row>
    <row r="2857" spans="13:16" x14ac:dyDescent="0.35">
      <c r="M2857" s="3"/>
      <c r="O2857" s="4"/>
      <c r="P2857" s="4"/>
    </row>
    <row r="2858" spans="13:16" x14ac:dyDescent="0.35">
      <c r="M2858" s="3"/>
      <c r="O2858" s="4"/>
      <c r="P2858" s="4"/>
    </row>
    <row r="2859" spans="13:16" x14ac:dyDescent="0.35">
      <c r="M2859" s="3"/>
      <c r="O2859" s="4"/>
      <c r="P2859" s="4"/>
    </row>
    <row r="2860" spans="13:16" x14ac:dyDescent="0.35">
      <c r="M2860" s="3"/>
      <c r="O2860" s="4"/>
      <c r="P2860" s="4"/>
    </row>
    <row r="2861" spans="13:16" x14ac:dyDescent="0.35">
      <c r="M2861" s="3"/>
      <c r="O2861" s="4"/>
      <c r="P2861" s="4"/>
    </row>
    <row r="2862" spans="13:16" x14ac:dyDescent="0.35">
      <c r="M2862" s="3"/>
      <c r="O2862" s="4"/>
      <c r="P2862" s="4"/>
    </row>
    <row r="2863" spans="13:16" x14ac:dyDescent="0.35">
      <c r="M2863" s="3"/>
      <c r="O2863" s="4"/>
      <c r="P2863" s="4"/>
    </row>
    <row r="2864" spans="13:16" x14ac:dyDescent="0.35">
      <c r="M2864" s="3"/>
      <c r="O2864" s="4"/>
      <c r="P2864" s="4"/>
    </row>
    <row r="2865" spans="13:16" x14ac:dyDescent="0.35">
      <c r="M2865" s="3"/>
      <c r="O2865" s="4"/>
      <c r="P2865" s="4"/>
    </row>
    <row r="2866" spans="13:16" x14ac:dyDescent="0.35">
      <c r="M2866" s="3"/>
      <c r="O2866" s="4"/>
      <c r="P2866" s="4"/>
    </row>
    <row r="2867" spans="13:16" x14ac:dyDescent="0.35">
      <c r="M2867" s="3"/>
      <c r="O2867" s="4"/>
      <c r="P2867" s="4"/>
    </row>
    <row r="2868" spans="13:16" x14ac:dyDescent="0.35">
      <c r="M2868" s="3"/>
      <c r="O2868" s="4"/>
      <c r="P2868" s="4"/>
    </row>
    <row r="2869" spans="13:16" x14ac:dyDescent="0.35">
      <c r="M2869" s="3"/>
      <c r="O2869" s="4"/>
      <c r="P2869" s="4"/>
    </row>
    <row r="2870" spans="13:16" x14ac:dyDescent="0.35">
      <c r="M2870" s="3"/>
      <c r="O2870" s="4"/>
      <c r="P2870" s="4"/>
    </row>
    <row r="2871" spans="13:16" x14ac:dyDescent="0.35">
      <c r="M2871" s="3"/>
      <c r="O2871" s="4"/>
      <c r="P2871" s="4"/>
    </row>
    <row r="2872" spans="13:16" x14ac:dyDescent="0.35">
      <c r="M2872" s="3"/>
      <c r="O2872" s="4"/>
      <c r="P2872" s="4"/>
    </row>
    <row r="2873" spans="13:16" x14ac:dyDescent="0.35">
      <c r="M2873" s="3"/>
      <c r="O2873" s="4"/>
      <c r="P2873" s="4"/>
    </row>
    <row r="2874" spans="13:16" x14ac:dyDescent="0.35">
      <c r="M2874" s="3"/>
      <c r="O2874" s="4"/>
      <c r="P2874" s="4"/>
    </row>
    <row r="2875" spans="13:16" x14ac:dyDescent="0.35">
      <c r="M2875" s="3"/>
      <c r="O2875" s="4"/>
      <c r="P2875" s="4"/>
    </row>
    <row r="2876" spans="13:16" x14ac:dyDescent="0.35">
      <c r="M2876" s="3"/>
      <c r="O2876" s="4"/>
      <c r="P2876" s="4"/>
    </row>
    <row r="2877" spans="13:16" x14ac:dyDescent="0.35">
      <c r="M2877" s="3"/>
      <c r="O2877" s="4"/>
      <c r="P2877" s="4"/>
    </row>
    <row r="2878" spans="13:16" x14ac:dyDescent="0.35">
      <c r="M2878" s="3"/>
      <c r="O2878" s="4"/>
      <c r="P2878" s="4"/>
    </row>
    <row r="2879" spans="13:16" x14ac:dyDescent="0.35">
      <c r="M2879" s="3"/>
      <c r="O2879" s="4"/>
      <c r="P2879" s="4"/>
    </row>
    <row r="2880" spans="13:16" x14ac:dyDescent="0.35">
      <c r="M2880" s="3"/>
      <c r="O2880" s="4"/>
      <c r="P2880" s="4"/>
    </row>
    <row r="2881" spans="13:16" x14ac:dyDescent="0.35">
      <c r="M2881" s="3"/>
      <c r="O2881" s="4"/>
      <c r="P2881" s="4"/>
    </row>
    <row r="2882" spans="13:16" x14ac:dyDescent="0.35">
      <c r="M2882" s="3"/>
      <c r="O2882" s="4"/>
      <c r="P2882" s="4"/>
    </row>
    <row r="2883" spans="13:16" x14ac:dyDescent="0.35">
      <c r="M2883" s="3"/>
      <c r="O2883" s="4"/>
      <c r="P2883" s="4"/>
    </row>
    <row r="2884" spans="13:16" x14ac:dyDescent="0.35">
      <c r="M2884" s="3"/>
      <c r="O2884" s="4"/>
      <c r="P2884" s="4"/>
    </row>
    <row r="2885" spans="13:16" x14ac:dyDescent="0.35">
      <c r="M2885" s="3"/>
      <c r="O2885" s="4"/>
      <c r="P2885" s="4"/>
    </row>
    <row r="2886" spans="13:16" x14ac:dyDescent="0.35">
      <c r="M2886" s="3"/>
      <c r="O2886" s="4"/>
      <c r="P2886" s="4"/>
    </row>
    <row r="2887" spans="13:16" x14ac:dyDescent="0.35">
      <c r="M2887" s="3"/>
      <c r="O2887" s="4"/>
      <c r="P2887" s="4"/>
    </row>
    <row r="2888" spans="13:16" x14ac:dyDescent="0.35">
      <c r="M2888" s="3"/>
      <c r="O2888" s="4"/>
      <c r="P2888" s="4"/>
    </row>
    <row r="2889" spans="13:16" x14ac:dyDescent="0.35">
      <c r="M2889" s="3"/>
      <c r="O2889" s="4"/>
      <c r="P2889" s="4"/>
    </row>
    <row r="2890" spans="13:16" x14ac:dyDescent="0.35">
      <c r="M2890" s="3"/>
      <c r="O2890" s="4"/>
      <c r="P2890" s="4"/>
    </row>
    <row r="2891" spans="13:16" x14ac:dyDescent="0.35">
      <c r="M2891" s="3"/>
      <c r="O2891" s="4"/>
      <c r="P2891" s="4"/>
    </row>
    <row r="2892" spans="13:16" x14ac:dyDescent="0.35">
      <c r="M2892" s="3"/>
      <c r="O2892" s="4"/>
      <c r="P2892" s="4"/>
    </row>
    <row r="2893" spans="13:16" x14ac:dyDescent="0.35">
      <c r="M2893" s="3"/>
      <c r="O2893" s="4"/>
      <c r="P2893" s="4"/>
    </row>
    <row r="2894" spans="13:16" x14ac:dyDescent="0.35">
      <c r="M2894" s="3"/>
      <c r="O2894" s="4"/>
      <c r="P2894" s="4"/>
    </row>
    <row r="2895" spans="13:16" x14ac:dyDescent="0.35">
      <c r="M2895" s="3"/>
      <c r="O2895" s="4"/>
      <c r="P2895" s="4"/>
    </row>
    <row r="2896" spans="13:16" x14ac:dyDescent="0.35">
      <c r="M2896" s="3"/>
      <c r="O2896" s="4"/>
      <c r="P2896" s="4"/>
    </row>
    <row r="2897" spans="13:16" x14ac:dyDescent="0.35">
      <c r="M2897" s="3"/>
      <c r="O2897" s="4"/>
      <c r="P2897" s="4"/>
    </row>
    <row r="2898" spans="13:16" x14ac:dyDescent="0.35">
      <c r="M2898" s="3"/>
      <c r="O2898" s="4"/>
      <c r="P2898" s="4"/>
    </row>
    <row r="2899" spans="13:16" x14ac:dyDescent="0.35">
      <c r="M2899" s="3"/>
      <c r="O2899" s="4"/>
      <c r="P2899" s="4"/>
    </row>
    <row r="2900" spans="13:16" x14ac:dyDescent="0.35">
      <c r="M2900" s="3"/>
      <c r="O2900" s="4"/>
      <c r="P2900" s="4"/>
    </row>
    <row r="2901" spans="13:16" x14ac:dyDescent="0.35">
      <c r="M2901" s="3"/>
      <c r="O2901" s="4"/>
      <c r="P2901" s="4"/>
    </row>
    <row r="2902" spans="13:16" x14ac:dyDescent="0.35">
      <c r="M2902" s="3"/>
      <c r="O2902" s="4"/>
      <c r="P2902" s="4"/>
    </row>
    <row r="2903" spans="13:16" x14ac:dyDescent="0.35">
      <c r="M2903" s="3"/>
      <c r="O2903" s="4"/>
      <c r="P2903" s="4"/>
    </row>
    <row r="2904" spans="13:16" x14ac:dyDescent="0.35">
      <c r="M2904" s="3"/>
      <c r="O2904" s="4"/>
      <c r="P2904" s="4"/>
    </row>
    <row r="2905" spans="13:16" x14ac:dyDescent="0.35">
      <c r="M2905" s="3"/>
      <c r="O2905" s="4"/>
      <c r="P2905" s="4"/>
    </row>
    <row r="2906" spans="13:16" x14ac:dyDescent="0.35">
      <c r="M2906" s="3"/>
      <c r="O2906" s="4"/>
      <c r="P2906" s="4"/>
    </row>
    <row r="2907" spans="13:16" x14ac:dyDescent="0.35">
      <c r="M2907" s="3"/>
      <c r="O2907" s="4"/>
      <c r="P2907" s="4"/>
    </row>
    <row r="2908" spans="13:16" x14ac:dyDescent="0.35">
      <c r="M2908" s="3"/>
      <c r="O2908" s="4"/>
      <c r="P2908" s="4"/>
    </row>
    <row r="2909" spans="13:16" x14ac:dyDescent="0.35">
      <c r="M2909" s="3"/>
      <c r="O2909" s="4"/>
      <c r="P2909" s="4"/>
    </row>
    <row r="2910" spans="13:16" x14ac:dyDescent="0.35">
      <c r="M2910" s="3"/>
      <c r="O2910" s="4"/>
      <c r="P2910" s="4"/>
    </row>
    <row r="2911" spans="13:16" x14ac:dyDescent="0.35">
      <c r="M2911" s="3"/>
      <c r="O2911" s="4"/>
      <c r="P2911" s="4"/>
    </row>
    <row r="2912" spans="13:16" x14ac:dyDescent="0.35">
      <c r="M2912" s="3"/>
      <c r="O2912" s="4"/>
      <c r="P2912" s="4"/>
    </row>
    <row r="2913" spans="13:16" x14ac:dyDescent="0.35">
      <c r="M2913" s="3"/>
      <c r="O2913" s="4"/>
      <c r="P2913" s="4"/>
    </row>
    <row r="2914" spans="13:16" x14ac:dyDescent="0.35">
      <c r="M2914" s="3"/>
      <c r="O2914" s="4"/>
      <c r="P2914" s="4"/>
    </row>
    <row r="2915" spans="13:16" x14ac:dyDescent="0.35">
      <c r="M2915" s="3"/>
      <c r="O2915" s="4"/>
      <c r="P2915" s="4"/>
    </row>
    <row r="2916" spans="13:16" x14ac:dyDescent="0.35">
      <c r="M2916" s="3"/>
      <c r="O2916" s="4"/>
      <c r="P2916" s="4"/>
    </row>
    <row r="2917" spans="13:16" x14ac:dyDescent="0.35">
      <c r="M2917" s="3"/>
      <c r="O2917" s="4"/>
      <c r="P2917" s="4"/>
    </row>
    <row r="2918" spans="13:16" x14ac:dyDescent="0.35">
      <c r="M2918" s="3"/>
      <c r="O2918" s="4"/>
      <c r="P2918" s="4"/>
    </row>
    <row r="2919" spans="13:16" x14ac:dyDescent="0.35">
      <c r="M2919" s="3"/>
      <c r="O2919" s="4"/>
      <c r="P2919" s="4"/>
    </row>
    <row r="2920" spans="13:16" x14ac:dyDescent="0.35">
      <c r="M2920" s="3"/>
      <c r="O2920" s="4"/>
      <c r="P2920" s="4"/>
    </row>
    <row r="2921" spans="13:16" x14ac:dyDescent="0.35">
      <c r="M2921" s="3"/>
      <c r="O2921" s="4"/>
      <c r="P2921" s="4"/>
    </row>
    <row r="2922" spans="13:16" x14ac:dyDescent="0.35">
      <c r="M2922" s="3"/>
      <c r="O2922" s="4"/>
      <c r="P2922" s="4"/>
    </row>
    <row r="2923" spans="13:16" x14ac:dyDescent="0.35">
      <c r="M2923" s="3"/>
      <c r="O2923" s="4"/>
      <c r="P2923" s="4"/>
    </row>
    <row r="2924" spans="13:16" x14ac:dyDescent="0.35">
      <c r="M2924" s="3"/>
      <c r="O2924" s="4"/>
      <c r="P2924" s="4"/>
    </row>
    <row r="2925" spans="13:16" x14ac:dyDescent="0.35">
      <c r="M2925" s="3"/>
      <c r="O2925" s="4"/>
      <c r="P2925" s="4"/>
    </row>
    <row r="2926" spans="13:16" x14ac:dyDescent="0.35">
      <c r="M2926" s="3"/>
      <c r="O2926" s="4"/>
      <c r="P2926" s="4"/>
    </row>
    <row r="2927" spans="13:16" x14ac:dyDescent="0.35">
      <c r="M2927" s="3"/>
      <c r="O2927" s="4"/>
      <c r="P2927" s="4"/>
    </row>
    <row r="2928" spans="13:16" x14ac:dyDescent="0.35">
      <c r="M2928" s="3"/>
      <c r="O2928" s="4"/>
      <c r="P2928" s="4"/>
    </row>
    <row r="2929" spans="13:16" x14ac:dyDescent="0.35">
      <c r="M2929" s="3"/>
      <c r="O2929" s="4"/>
      <c r="P2929" s="4"/>
    </row>
    <row r="2930" spans="13:16" x14ac:dyDescent="0.35">
      <c r="M2930" s="3"/>
      <c r="O2930" s="4"/>
      <c r="P2930" s="4"/>
    </row>
    <row r="2931" spans="13:16" x14ac:dyDescent="0.35">
      <c r="M2931" s="3"/>
      <c r="O2931" s="4"/>
      <c r="P2931" s="4"/>
    </row>
    <row r="2932" spans="13:16" x14ac:dyDescent="0.35">
      <c r="M2932" s="3"/>
      <c r="O2932" s="4"/>
      <c r="P2932" s="4"/>
    </row>
    <row r="2933" spans="13:16" x14ac:dyDescent="0.35">
      <c r="M2933" s="3"/>
      <c r="O2933" s="4"/>
      <c r="P2933" s="4"/>
    </row>
    <row r="2934" spans="13:16" x14ac:dyDescent="0.35">
      <c r="M2934" s="3"/>
      <c r="O2934" s="4"/>
      <c r="P2934" s="4"/>
    </row>
    <row r="2935" spans="13:16" x14ac:dyDescent="0.35">
      <c r="M2935" s="3"/>
      <c r="O2935" s="4"/>
      <c r="P2935" s="4"/>
    </row>
    <row r="2936" spans="13:16" x14ac:dyDescent="0.35">
      <c r="M2936" s="3"/>
      <c r="O2936" s="4"/>
      <c r="P2936" s="4"/>
    </row>
    <row r="2937" spans="13:16" x14ac:dyDescent="0.35">
      <c r="M2937" s="3"/>
      <c r="O2937" s="4"/>
      <c r="P2937" s="4"/>
    </row>
    <row r="2938" spans="13:16" x14ac:dyDescent="0.35">
      <c r="M2938" s="3"/>
      <c r="O2938" s="4"/>
      <c r="P2938" s="4"/>
    </row>
    <row r="2939" spans="13:16" x14ac:dyDescent="0.35">
      <c r="M2939" s="3"/>
      <c r="O2939" s="4"/>
      <c r="P2939" s="4"/>
    </row>
    <row r="2940" spans="13:16" x14ac:dyDescent="0.35">
      <c r="M2940" s="3"/>
      <c r="O2940" s="4"/>
      <c r="P2940" s="4"/>
    </row>
    <row r="2941" spans="13:16" x14ac:dyDescent="0.35">
      <c r="M2941" s="3"/>
      <c r="O2941" s="4"/>
      <c r="P2941" s="4"/>
    </row>
    <row r="2942" spans="13:16" x14ac:dyDescent="0.35">
      <c r="M2942" s="3"/>
      <c r="O2942" s="4"/>
      <c r="P2942" s="4"/>
    </row>
    <row r="2943" spans="13:16" x14ac:dyDescent="0.35">
      <c r="M2943" s="3"/>
      <c r="O2943" s="4"/>
      <c r="P2943" s="4"/>
    </row>
    <row r="2944" spans="13:16" x14ac:dyDescent="0.35">
      <c r="M2944" s="3"/>
      <c r="O2944" s="4"/>
      <c r="P2944" s="4"/>
    </row>
    <row r="2945" spans="13:16" x14ac:dyDescent="0.35">
      <c r="M2945" s="3"/>
      <c r="O2945" s="4"/>
      <c r="P2945" s="4"/>
    </row>
    <row r="2946" spans="13:16" x14ac:dyDescent="0.35">
      <c r="M2946" s="3"/>
      <c r="O2946" s="4"/>
      <c r="P2946" s="4"/>
    </row>
    <row r="2947" spans="13:16" x14ac:dyDescent="0.35">
      <c r="M2947" s="3"/>
      <c r="O2947" s="4"/>
      <c r="P2947" s="4"/>
    </row>
    <row r="2948" spans="13:16" x14ac:dyDescent="0.35">
      <c r="M2948" s="3"/>
      <c r="O2948" s="4"/>
      <c r="P2948" s="4"/>
    </row>
    <row r="2949" spans="13:16" x14ac:dyDescent="0.35">
      <c r="M2949" s="3"/>
      <c r="O2949" s="4"/>
      <c r="P2949" s="4"/>
    </row>
    <row r="2950" spans="13:16" x14ac:dyDescent="0.35">
      <c r="M2950" s="3"/>
      <c r="O2950" s="4"/>
      <c r="P2950" s="4"/>
    </row>
    <row r="2951" spans="13:16" x14ac:dyDescent="0.35">
      <c r="M2951" s="3"/>
      <c r="O2951" s="4"/>
      <c r="P2951" s="4"/>
    </row>
    <row r="2952" spans="13:16" x14ac:dyDescent="0.35">
      <c r="M2952" s="3"/>
      <c r="O2952" s="4"/>
      <c r="P2952" s="4"/>
    </row>
    <row r="2953" spans="13:16" x14ac:dyDescent="0.35">
      <c r="M2953" s="3"/>
      <c r="O2953" s="4"/>
      <c r="P2953" s="4"/>
    </row>
    <row r="2954" spans="13:16" x14ac:dyDescent="0.35">
      <c r="M2954" s="3"/>
      <c r="O2954" s="4"/>
      <c r="P2954" s="4"/>
    </row>
    <row r="2955" spans="13:16" x14ac:dyDescent="0.35">
      <c r="M2955" s="3"/>
      <c r="O2955" s="4"/>
      <c r="P2955" s="4"/>
    </row>
    <row r="2956" spans="13:16" x14ac:dyDescent="0.35">
      <c r="M2956" s="3"/>
      <c r="O2956" s="4"/>
      <c r="P2956" s="4"/>
    </row>
    <row r="2957" spans="13:16" x14ac:dyDescent="0.35">
      <c r="M2957" s="3"/>
      <c r="O2957" s="4"/>
      <c r="P2957" s="4"/>
    </row>
    <row r="2958" spans="13:16" x14ac:dyDescent="0.35">
      <c r="M2958" s="3"/>
      <c r="O2958" s="4"/>
      <c r="P2958" s="4"/>
    </row>
    <row r="2959" spans="13:16" x14ac:dyDescent="0.35">
      <c r="M2959" s="3"/>
      <c r="O2959" s="4"/>
      <c r="P2959" s="4"/>
    </row>
    <row r="2960" spans="13:16" x14ac:dyDescent="0.35">
      <c r="M2960" s="3"/>
      <c r="O2960" s="4"/>
      <c r="P2960" s="4"/>
    </row>
    <row r="2961" spans="13:16" x14ac:dyDescent="0.35">
      <c r="M2961" s="3"/>
      <c r="O2961" s="4"/>
      <c r="P2961" s="4"/>
    </row>
    <row r="2962" spans="13:16" x14ac:dyDescent="0.35">
      <c r="M2962" s="3"/>
      <c r="O2962" s="4"/>
      <c r="P2962" s="4"/>
    </row>
    <row r="2963" spans="13:16" x14ac:dyDescent="0.35">
      <c r="M2963" s="3"/>
      <c r="O2963" s="4"/>
      <c r="P2963" s="4"/>
    </row>
    <row r="2964" spans="13:16" x14ac:dyDescent="0.35">
      <c r="M2964" s="3"/>
      <c r="O2964" s="4"/>
      <c r="P2964" s="4"/>
    </row>
    <row r="2965" spans="13:16" x14ac:dyDescent="0.35">
      <c r="M2965" s="3"/>
      <c r="O2965" s="4"/>
      <c r="P2965" s="4"/>
    </row>
    <row r="2966" spans="13:16" x14ac:dyDescent="0.35">
      <c r="M2966" s="3"/>
      <c r="O2966" s="4"/>
      <c r="P2966" s="4"/>
    </row>
    <row r="2967" spans="13:16" x14ac:dyDescent="0.35">
      <c r="M2967" s="3"/>
      <c r="O2967" s="4"/>
      <c r="P2967" s="4"/>
    </row>
    <row r="2968" spans="13:16" x14ac:dyDescent="0.35">
      <c r="M2968" s="3"/>
      <c r="O2968" s="4"/>
      <c r="P2968" s="4"/>
    </row>
    <row r="2969" spans="13:16" x14ac:dyDescent="0.35">
      <c r="M2969" s="3"/>
      <c r="O2969" s="4"/>
      <c r="P2969" s="4"/>
    </row>
    <row r="2970" spans="13:16" x14ac:dyDescent="0.35">
      <c r="M2970" s="3"/>
      <c r="O2970" s="4"/>
      <c r="P2970" s="4"/>
    </row>
    <row r="2971" spans="13:16" x14ac:dyDescent="0.35">
      <c r="M2971" s="3"/>
      <c r="O2971" s="4"/>
      <c r="P2971" s="4"/>
    </row>
    <row r="2972" spans="13:16" x14ac:dyDescent="0.35">
      <c r="M2972" s="3"/>
      <c r="O2972" s="4"/>
      <c r="P2972" s="4"/>
    </row>
    <row r="2973" spans="13:16" x14ac:dyDescent="0.35">
      <c r="M2973" s="3"/>
      <c r="O2973" s="4"/>
      <c r="P2973" s="4"/>
    </row>
    <row r="2974" spans="13:16" x14ac:dyDescent="0.35">
      <c r="M2974" s="3"/>
      <c r="O2974" s="4"/>
      <c r="P2974" s="4"/>
    </row>
    <row r="2975" spans="13:16" x14ac:dyDescent="0.35">
      <c r="M2975" s="3"/>
      <c r="O2975" s="4"/>
      <c r="P2975" s="4"/>
    </row>
    <row r="2976" spans="13:16" x14ac:dyDescent="0.35">
      <c r="M2976" s="3"/>
      <c r="O2976" s="4"/>
      <c r="P2976" s="4"/>
    </row>
    <row r="2977" spans="13:16" x14ac:dyDescent="0.35">
      <c r="M2977" s="3"/>
      <c r="O2977" s="4"/>
      <c r="P2977" s="4"/>
    </row>
    <row r="2978" spans="13:16" x14ac:dyDescent="0.35">
      <c r="M2978" s="3"/>
      <c r="O2978" s="4"/>
      <c r="P2978" s="4"/>
    </row>
    <row r="2979" spans="13:16" x14ac:dyDescent="0.35">
      <c r="M2979" s="3"/>
      <c r="O2979" s="4"/>
      <c r="P2979" s="4"/>
    </row>
    <row r="2980" spans="13:16" x14ac:dyDescent="0.35">
      <c r="M2980" s="3"/>
      <c r="O2980" s="4"/>
      <c r="P2980" s="4"/>
    </row>
    <row r="2981" spans="13:16" x14ac:dyDescent="0.35">
      <c r="M2981" s="3"/>
      <c r="O2981" s="4"/>
      <c r="P2981" s="4"/>
    </row>
    <row r="2982" spans="13:16" x14ac:dyDescent="0.35">
      <c r="M2982" s="3"/>
      <c r="O2982" s="4"/>
      <c r="P2982" s="4"/>
    </row>
    <row r="2983" spans="13:16" x14ac:dyDescent="0.35">
      <c r="M2983" s="3"/>
      <c r="O2983" s="4"/>
      <c r="P2983" s="4"/>
    </row>
    <row r="2984" spans="13:16" x14ac:dyDescent="0.35">
      <c r="M2984" s="3"/>
      <c r="O2984" s="4"/>
      <c r="P2984" s="4"/>
    </row>
    <row r="2985" spans="13:16" x14ac:dyDescent="0.35">
      <c r="M2985" s="3"/>
      <c r="O2985" s="4"/>
      <c r="P2985" s="4"/>
    </row>
    <row r="2986" spans="13:16" x14ac:dyDescent="0.35">
      <c r="M2986" s="3"/>
      <c r="O2986" s="4"/>
      <c r="P2986" s="4"/>
    </row>
    <row r="2987" spans="13:16" x14ac:dyDescent="0.35">
      <c r="M2987" s="3"/>
      <c r="O2987" s="4"/>
      <c r="P2987" s="4"/>
    </row>
    <row r="2988" spans="13:16" x14ac:dyDescent="0.35">
      <c r="M2988" s="3"/>
      <c r="O2988" s="4"/>
      <c r="P2988" s="4"/>
    </row>
    <row r="2989" spans="13:16" x14ac:dyDescent="0.35">
      <c r="M2989" s="3"/>
      <c r="O2989" s="4"/>
      <c r="P2989" s="4"/>
    </row>
    <row r="2990" spans="13:16" x14ac:dyDescent="0.35">
      <c r="M2990" s="3"/>
      <c r="O2990" s="4"/>
      <c r="P2990" s="4"/>
    </row>
    <row r="2991" spans="13:16" x14ac:dyDescent="0.35">
      <c r="M2991" s="3"/>
      <c r="O2991" s="4"/>
      <c r="P2991" s="4"/>
    </row>
    <row r="2992" spans="13:16" x14ac:dyDescent="0.35">
      <c r="M2992" s="3"/>
      <c r="O2992" s="4"/>
      <c r="P2992" s="4"/>
    </row>
    <row r="2993" spans="13:16" x14ac:dyDescent="0.35">
      <c r="M2993" s="3"/>
      <c r="O2993" s="4"/>
      <c r="P2993" s="4"/>
    </row>
    <row r="2994" spans="13:16" x14ac:dyDescent="0.35">
      <c r="M2994" s="3"/>
      <c r="O2994" s="4"/>
      <c r="P2994" s="4"/>
    </row>
    <row r="2995" spans="13:16" x14ac:dyDescent="0.35">
      <c r="M2995" s="3"/>
      <c r="O2995" s="4"/>
      <c r="P2995" s="4"/>
    </row>
    <row r="2996" spans="13:16" x14ac:dyDescent="0.35">
      <c r="M2996" s="3"/>
      <c r="O2996" s="4"/>
      <c r="P2996" s="4"/>
    </row>
    <row r="2997" spans="13:16" x14ac:dyDescent="0.35">
      <c r="M2997" s="3"/>
      <c r="O2997" s="4"/>
      <c r="P2997" s="4"/>
    </row>
    <row r="2998" spans="13:16" x14ac:dyDescent="0.35">
      <c r="M2998" s="3"/>
      <c r="O2998" s="4"/>
      <c r="P2998" s="4"/>
    </row>
    <row r="2999" spans="13:16" x14ac:dyDescent="0.35">
      <c r="M2999" s="3"/>
      <c r="O2999" s="4"/>
      <c r="P2999" s="4"/>
    </row>
    <row r="3000" spans="13:16" x14ac:dyDescent="0.35">
      <c r="M3000" s="3"/>
      <c r="O3000" s="4"/>
      <c r="P3000" s="4"/>
    </row>
    <row r="3001" spans="13:16" x14ac:dyDescent="0.35">
      <c r="M3001" s="3"/>
      <c r="O3001" s="4"/>
      <c r="P3001" s="4"/>
    </row>
    <row r="3002" spans="13:16" x14ac:dyDescent="0.35">
      <c r="M3002" s="3"/>
      <c r="O3002" s="4"/>
      <c r="P3002" s="4"/>
    </row>
    <row r="3003" spans="13:16" x14ac:dyDescent="0.35">
      <c r="M3003" s="3"/>
      <c r="O3003" s="4"/>
      <c r="P3003" s="4"/>
    </row>
    <row r="3004" spans="13:16" x14ac:dyDescent="0.35">
      <c r="M3004" s="3"/>
      <c r="O3004" s="4"/>
      <c r="P3004" s="4"/>
    </row>
    <row r="3005" spans="13:16" x14ac:dyDescent="0.35">
      <c r="M3005" s="3"/>
      <c r="O3005" s="4"/>
      <c r="P3005" s="4"/>
    </row>
    <row r="3006" spans="13:16" x14ac:dyDescent="0.35">
      <c r="M3006" s="3"/>
      <c r="O3006" s="4"/>
      <c r="P3006" s="4"/>
    </row>
    <row r="3007" spans="13:16" x14ac:dyDescent="0.35">
      <c r="M3007" s="3"/>
      <c r="O3007" s="4"/>
      <c r="P3007" s="4"/>
    </row>
    <row r="3008" spans="13:16" x14ac:dyDescent="0.35">
      <c r="M3008" s="3"/>
      <c r="O3008" s="4"/>
      <c r="P3008" s="4"/>
    </row>
    <row r="3009" spans="13:16" x14ac:dyDescent="0.35">
      <c r="M3009" s="3"/>
      <c r="O3009" s="4"/>
      <c r="P3009" s="4"/>
    </row>
    <row r="3010" spans="13:16" x14ac:dyDescent="0.35">
      <c r="M3010" s="3"/>
      <c r="O3010" s="4"/>
      <c r="P3010" s="4"/>
    </row>
    <row r="3011" spans="13:16" x14ac:dyDescent="0.35">
      <c r="M3011" s="3"/>
      <c r="O3011" s="4"/>
      <c r="P3011" s="4"/>
    </row>
    <row r="3012" spans="13:16" x14ac:dyDescent="0.35">
      <c r="M3012" s="3"/>
      <c r="O3012" s="4"/>
      <c r="P3012" s="4"/>
    </row>
    <row r="3013" spans="13:16" x14ac:dyDescent="0.35">
      <c r="M3013" s="3"/>
      <c r="O3013" s="4"/>
      <c r="P3013" s="4"/>
    </row>
    <row r="3014" spans="13:16" x14ac:dyDescent="0.35">
      <c r="M3014" s="3"/>
      <c r="O3014" s="4"/>
      <c r="P3014" s="4"/>
    </row>
    <row r="3015" spans="13:16" x14ac:dyDescent="0.35">
      <c r="M3015" s="3"/>
      <c r="O3015" s="4"/>
      <c r="P3015" s="4"/>
    </row>
    <row r="3016" spans="13:16" x14ac:dyDescent="0.35">
      <c r="M3016" s="3"/>
      <c r="O3016" s="4"/>
      <c r="P3016" s="4"/>
    </row>
    <row r="3017" spans="13:16" x14ac:dyDescent="0.35">
      <c r="M3017" s="3"/>
      <c r="O3017" s="4"/>
      <c r="P3017" s="4"/>
    </row>
    <row r="3018" spans="13:16" x14ac:dyDescent="0.35">
      <c r="M3018" s="3"/>
      <c r="O3018" s="4"/>
      <c r="P3018" s="4"/>
    </row>
    <row r="3019" spans="13:16" x14ac:dyDescent="0.35">
      <c r="M3019" s="3"/>
      <c r="O3019" s="4"/>
      <c r="P3019" s="4"/>
    </row>
    <row r="3020" spans="13:16" x14ac:dyDescent="0.35">
      <c r="M3020" s="3"/>
      <c r="O3020" s="4"/>
      <c r="P3020" s="4"/>
    </row>
    <row r="3021" spans="13:16" x14ac:dyDescent="0.35">
      <c r="M3021" s="3"/>
      <c r="O3021" s="4"/>
      <c r="P3021" s="4"/>
    </row>
    <row r="3022" spans="13:16" x14ac:dyDescent="0.35">
      <c r="M3022" s="3"/>
      <c r="O3022" s="4"/>
      <c r="P3022" s="4"/>
    </row>
    <row r="3023" spans="13:16" x14ac:dyDescent="0.35">
      <c r="M3023" s="3"/>
      <c r="O3023" s="4"/>
      <c r="P3023" s="4"/>
    </row>
    <row r="3024" spans="13:16" x14ac:dyDescent="0.35">
      <c r="M3024" s="3"/>
      <c r="O3024" s="4"/>
      <c r="P3024" s="4"/>
    </row>
    <row r="3025" spans="13:16" x14ac:dyDescent="0.35">
      <c r="M3025" s="3"/>
      <c r="O3025" s="4"/>
      <c r="P3025" s="4"/>
    </row>
    <row r="3026" spans="13:16" x14ac:dyDescent="0.35">
      <c r="M3026" s="3"/>
      <c r="O3026" s="4"/>
      <c r="P3026" s="4"/>
    </row>
    <row r="3027" spans="13:16" x14ac:dyDescent="0.35">
      <c r="M3027" s="3"/>
      <c r="O3027" s="4"/>
      <c r="P3027" s="4"/>
    </row>
    <row r="3028" spans="13:16" x14ac:dyDescent="0.35">
      <c r="M3028" s="3"/>
      <c r="O3028" s="4"/>
      <c r="P3028" s="4"/>
    </row>
    <row r="3029" spans="13:16" x14ac:dyDescent="0.35">
      <c r="M3029" s="3"/>
      <c r="O3029" s="4"/>
      <c r="P3029" s="4"/>
    </row>
    <row r="3030" spans="13:16" x14ac:dyDescent="0.35">
      <c r="M3030" s="3"/>
      <c r="O3030" s="4"/>
      <c r="P3030" s="4"/>
    </row>
    <row r="3031" spans="13:16" x14ac:dyDescent="0.35">
      <c r="M3031" s="3"/>
      <c r="O3031" s="4"/>
      <c r="P3031" s="4"/>
    </row>
    <row r="3032" spans="13:16" x14ac:dyDescent="0.35">
      <c r="M3032" s="3"/>
      <c r="O3032" s="4"/>
      <c r="P3032" s="4"/>
    </row>
    <row r="3033" spans="13:16" x14ac:dyDescent="0.35">
      <c r="M3033" s="3"/>
      <c r="O3033" s="4"/>
      <c r="P3033" s="4"/>
    </row>
    <row r="3034" spans="13:16" x14ac:dyDescent="0.35">
      <c r="M3034" s="3"/>
      <c r="O3034" s="4"/>
      <c r="P3034" s="4"/>
    </row>
    <row r="3035" spans="13:16" x14ac:dyDescent="0.35">
      <c r="M3035" s="3"/>
      <c r="O3035" s="4"/>
      <c r="P3035" s="4"/>
    </row>
    <row r="3036" spans="13:16" x14ac:dyDescent="0.35">
      <c r="M3036" s="3"/>
      <c r="O3036" s="4"/>
      <c r="P3036" s="4"/>
    </row>
    <row r="3037" spans="13:16" x14ac:dyDescent="0.35">
      <c r="M3037" s="3"/>
      <c r="O3037" s="4"/>
      <c r="P3037" s="4"/>
    </row>
    <row r="3038" spans="13:16" x14ac:dyDescent="0.35">
      <c r="M3038" s="3"/>
      <c r="O3038" s="4"/>
      <c r="P3038" s="4"/>
    </row>
    <row r="3039" spans="13:16" x14ac:dyDescent="0.35">
      <c r="M3039" s="3"/>
      <c r="O3039" s="4"/>
      <c r="P3039" s="4"/>
    </row>
    <row r="3040" spans="13:16" x14ac:dyDescent="0.35">
      <c r="M3040" s="3"/>
      <c r="O3040" s="4"/>
      <c r="P3040" s="4"/>
    </row>
    <row r="3041" spans="13:16" x14ac:dyDescent="0.35">
      <c r="M3041" s="3"/>
      <c r="O3041" s="4"/>
      <c r="P3041" s="4"/>
    </row>
    <row r="3042" spans="13:16" x14ac:dyDescent="0.35">
      <c r="M3042" s="3"/>
      <c r="O3042" s="4"/>
      <c r="P3042" s="4"/>
    </row>
    <row r="3043" spans="13:16" x14ac:dyDescent="0.35">
      <c r="M3043" s="3"/>
      <c r="O3043" s="4"/>
      <c r="P3043" s="4"/>
    </row>
    <row r="3044" spans="13:16" x14ac:dyDescent="0.35">
      <c r="M3044" s="3"/>
      <c r="O3044" s="4"/>
      <c r="P3044" s="4"/>
    </row>
    <row r="3045" spans="13:16" x14ac:dyDescent="0.35">
      <c r="M3045" s="3"/>
      <c r="O3045" s="4"/>
      <c r="P3045" s="4"/>
    </row>
    <row r="3046" spans="13:16" x14ac:dyDescent="0.35">
      <c r="M3046" s="3"/>
      <c r="O3046" s="4"/>
      <c r="P3046" s="4"/>
    </row>
    <row r="3047" spans="13:16" x14ac:dyDescent="0.35">
      <c r="M3047" s="3"/>
      <c r="O3047" s="4"/>
      <c r="P3047" s="4"/>
    </row>
    <row r="3048" spans="13:16" x14ac:dyDescent="0.35">
      <c r="M3048" s="3"/>
      <c r="O3048" s="4"/>
      <c r="P3048" s="4"/>
    </row>
    <row r="3049" spans="13:16" x14ac:dyDescent="0.35">
      <c r="M3049" s="3"/>
      <c r="O3049" s="4"/>
      <c r="P3049" s="4"/>
    </row>
    <row r="3050" spans="13:16" x14ac:dyDescent="0.35">
      <c r="M3050" s="3"/>
      <c r="O3050" s="4"/>
      <c r="P3050" s="4"/>
    </row>
    <row r="3051" spans="13:16" x14ac:dyDescent="0.35">
      <c r="M3051" s="3"/>
      <c r="O3051" s="4"/>
      <c r="P3051" s="4"/>
    </row>
    <row r="3052" spans="13:16" x14ac:dyDescent="0.35">
      <c r="M3052" s="3"/>
      <c r="O3052" s="4"/>
      <c r="P3052" s="4"/>
    </row>
    <row r="3053" spans="13:16" x14ac:dyDescent="0.35">
      <c r="M3053" s="3"/>
      <c r="O3053" s="4"/>
      <c r="P3053" s="4"/>
    </row>
    <row r="3054" spans="13:16" x14ac:dyDescent="0.35">
      <c r="M3054" s="3"/>
      <c r="O3054" s="4"/>
      <c r="P3054" s="4"/>
    </row>
    <row r="3055" spans="13:16" x14ac:dyDescent="0.35">
      <c r="M3055" s="3"/>
      <c r="O3055" s="4"/>
      <c r="P3055" s="4"/>
    </row>
    <row r="3056" spans="13:16" x14ac:dyDescent="0.35">
      <c r="M3056" s="3"/>
      <c r="O3056" s="4"/>
      <c r="P3056" s="4"/>
    </row>
    <row r="3057" spans="13:16" x14ac:dyDescent="0.35">
      <c r="M3057" s="3"/>
      <c r="O3057" s="4"/>
      <c r="P3057" s="4"/>
    </row>
    <row r="3058" spans="13:16" x14ac:dyDescent="0.35">
      <c r="M3058" s="3"/>
      <c r="O3058" s="4"/>
      <c r="P3058" s="4"/>
    </row>
    <row r="3059" spans="13:16" x14ac:dyDescent="0.35">
      <c r="M3059" s="3"/>
      <c r="O3059" s="4"/>
      <c r="P3059" s="4"/>
    </row>
    <row r="3060" spans="13:16" x14ac:dyDescent="0.35">
      <c r="M3060" s="3"/>
      <c r="O3060" s="4"/>
      <c r="P3060" s="4"/>
    </row>
    <row r="3061" spans="13:16" x14ac:dyDescent="0.35">
      <c r="M3061" s="3"/>
      <c r="O3061" s="4"/>
      <c r="P3061" s="4"/>
    </row>
    <row r="3062" spans="13:16" x14ac:dyDescent="0.35">
      <c r="M3062" s="3"/>
      <c r="O3062" s="4"/>
      <c r="P3062" s="4"/>
    </row>
    <row r="3063" spans="13:16" x14ac:dyDescent="0.35">
      <c r="M3063" s="3"/>
      <c r="O3063" s="4"/>
      <c r="P3063" s="4"/>
    </row>
    <row r="3064" spans="13:16" x14ac:dyDescent="0.35">
      <c r="M3064" s="3"/>
      <c r="O3064" s="4"/>
      <c r="P3064" s="4"/>
    </row>
    <row r="3065" spans="13:16" x14ac:dyDescent="0.35">
      <c r="M3065" s="3"/>
      <c r="O3065" s="4"/>
      <c r="P3065" s="4"/>
    </row>
    <row r="3066" spans="13:16" x14ac:dyDescent="0.35">
      <c r="M3066" s="3"/>
      <c r="O3066" s="4"/>
      <c r="P3066" s="4"/>
    </row>
    <row r="3067" spans="13:16" x14ac:dyDescent="0.35">
      <c r="M3067" s="3"/>
      <c r="O3067" s="4"/>
      <c r="P3067" s="4"/>
    </row>
    <row r="3068" spans="13:16" x14ac:dyDescent="0.35">
      <c r="M3068" s="3"/>
      <c r="O3068" s="4"/>
      <c r="P3068" s="4"/>
    </row>
    <row r="3069" spans="13:16" x14ac:dyDescent="0.35">
      <c r="M3069" s="3"/>
      <c r="O3069" s="4"/>
      <c r="P3069" s="4"/>
    </row>
    <row r="3070" spans="13:16" x14ac:dyDescent="0.35">
      <c r="M3070" s="3"/>
      <c r="O3070" s="4"/>
      <c r="P3070" s="4"/>
    </row>
    <row r="3071" spans="13:16" x14ac:dyDescent="0.35">
      <c r="M3071" s="3"/>
      <c r="O3071" s="4"/>
      <c r="P3071" s="4"/>
    </row>
    <row r="3072" spans="13:16" x14ac:dyDescent="0.35">
      <c r="M3072" s="3"/>
      <c r="O3072" s="4"/>
      <c r="P3072" s="4"/>
    </row>
    <row r="3073" spans="13:16" x14ac:dyDescent="0.35">
      <c r="M3073" s="3"/>
      <c r="O3073" s="4"/>
      <c r="P3073" s="4"/>
    </row>
    <row r="3074" spans="13:16" x14ac:dyDescent="0.35">
      <c r="M3074" s="3"/>
      <c r="O3074" s="4"/>
      <c r="P3074" s="4"/>
    </row>
    <row r="3075" spans="13:16" x14ac:dyDescent="0.35">
      <c r="M3075" s="3"/>
      <c r="O3075" s="4"/>
      <c r="P3075" s="4"/>
    </row>
    <row r="3076" spans="13:16" x14ac:dyDescent="0.35">
      <c r="M3076" s="3"/>
      <c r="O3076" s="4"/>
      <c r="P3076" s="4"/>
    </row>
    <row r="3077" spans="13:16" x14ac:dyDescent="0.35">
      <c r="M3077" s="3"/>
      <c r="O3077" s="4"/>
      <c r="P3077" s="4"/>
    </row>
    <row r="3078" spans="13:16" x14ac:dyDescent="0.35">
      <c r="M3078" s="3"/>
      <c r="O3078" s="4"/>
      <c r="P3078" s="4"/>
    </row>
    <row r="3079" spans="13:16" x14ac:dyDescent="0.35">
      <c r="M3079" s="3"/>
      <c r="O3079" s="4"/>
      <c r="P3079" s="4"/>
    </row>
    <row r="3080" spans="13:16" x14ac:dyDescent="0.35">
      <c r="M3080" s="3"/>
      <c r="O3080" s="4"/>
      <c r="P3080" s="4"/>
    </row>
    <row r="3081" spans="13:16" x14ac:dyDescent="0.35">
      <c r="M3081" s="3"/>
      <c r="O3081" s="4"/>
      <c r="P3081" s="4"/>
    </row>
    <row r="3082" spans="13:16" x14ac:dyDescent="0.35">
      <c r="M3082" s="3"/>
      <c r="O3082" s="4"/>
      <c r="P3082" s="4"/>
    </row>
    <row r="3083" spans="13:16" x14ac:dyDescent="0.35">
      <c r="M3083" s="3"/>
      <c r="O3083" s="4"/>
      <c r="P3083" s="4"/>
    </row>
    <row r="3084" spans="13:16" x14ac:dyDescent="0.35">
      <c r="M3084" s="3"/>
      <c r="O3084" s="4"/>
      <c r="P3084" s="4"/>
    </row>
    <row r="3085" spans="13:16" x14ac:dyDescent="0.35">
      <c r="M3085" s="3"/>
      <c r="O3085" s="4"/>
      <c r="P3085" s="4"/>
    </row>
    <row r="3086" spans="13:16" x14ac:dyDescent="0.35">
      <c r="M3086" s="3"/>
      <c r="O3086" s="4"/>
      <c r="P3086" s="4"/>
    </row>
    <row r="3087" spans="13:16" x14ac:dyDescent="0.35">
      <c r="M3087" s="3"/>
      <c r="O3087" s="4"/>
      <c r="P3087" s="4"/>
    </row>
    <row r="3088" spans="13:16" x14ac:dyDescent="0.35">
      <c r="M3088" s="3"/>
      <c r="O3088" s="4"/>
      <c r="P3088" s="4"/>
    </row>
    <row r="3089" spans="13:16" x14ac:dyDescent="0.35">
      <c r="M3089" s="3"/>
      <c r="O3089" s="4"/>
      <c r="P3089" s="4"/>
    </row>
    <row r="3090" spans="13:16" x14ac:dyDescent="0.35">
      <c r="M3090" s="3"/>
      <c r="O3090" s="4"/>
      <c r="P3090" s="4"/>
    </row>
    <row r="3091" spans="13:16" x14ac:dyDescent="0.35">
      <c r="M3091" s="3"/>
      <c r="O3091" s="4"/>
      <c r="P3091" s="4"/>
    </row>
    <row r="3092" spans="13:16" x14ac:dyDescent="0.35">
      <c r="M3092" s="3"/>
      <c r="O3092" s="4"/>
      <c r="P3092" s="4"/>
    </row>
    <row r="3093" spans="13:16" x14ac:dyDescent="0.35">
      <c r="M3093" s="3"/>
      <c r="O3093" s="4"/>
      <c r="P3093" s="4"/>
    </row>
    <row r="3094" spans="13:16" x14ac:dyDescent="0.35">
      <c r="M3094" s="3"/>
      <c r="O3094" s="4"/>
      <c r="P3094" s="4"/>
    </row>
    <row r="3095" spans="13:16" x14ac:dyDescent="0.35">
      <c r="M3095" s="3"/>
      <c r="O3095" s="4"/>
      <c r="P3095" s="4"/>
    </row>
    <row r="3096" spans="13:16" x14ac:dyDescent="0.35">
      <c r="M3096" s="3"/>
      <c r="O3096" s="4"/>
      <c r="P3096" s="4"/>
    </row>
    <row r="3097" spans="13:16" x14ac:dyDescent="0.35">
      <c r="M3097" s="3"/>
      <c r="O3097" s="4"/>
      <c r="P3097" s="4"/>
    </row>
    <row r="3098" spans="13:16" x14ac:dyDescent="0.35">
      <c r="M3098" s="3"/>
      <c r="O3098" s="4"/>
      <c r="P3098" s="4"/>
    </row>
    <row r="3099" spans="13:16" x14ac:dyDescent="0.35">
      <c r="M3099" s="3"/>
      <c r="O3099" s="4"/>
      <c r="P3099" s="4"/>
    </row>
    <row r="3100" spans="13:16" x14ac:dyDescent="0.35">
      <c r="M3100" s="3"/>
      <c r="O3100" s="4"/>
      <c r="P3100" s="4"/>
    </row>
    <row r="3101" spans="13:16" x14ac:dyDescent="0.35">
      <c r="M3101" s="3"/>
      <c r="O3101" s="4"/>
      <c r="P3101" s="4"/>
    </row>
    <row r="3102" spans="13:16" x14ac:dyDescent="0.35">
      <c r="M3102" s="3"/>
      <c r="O3102" s="4"/>
      <c r="P3102" s="4"/>
    </row>
    <row r="3103" spans="13:16" x14ac:dyDescent="0.35">
      <c r="M3103" s="3"/>
      <c r="O3103" s="4"/>
      <c r="P3103" s="4"/>
    </row>
    <row r="3104" spans="13:16" x14ac:dyDescent="0.35">
      <c r="M3104" s="3"/>
      <c r="O3104" s="4"/>
      <c r="P3104" s="4"/>
    </row>
    <row r="3105" spans="13:16" x14ac:dyDescent="0.35">
      <c r="M3105" s="3"/>
      <c r="O3105" s="4"/>
      <c r="P3105" s="4"/>
    </row>
    <row r="3106" spans="13:16" x14ac:dyDescent="0.35">
      <c r="M3106" s="3"/>
      <c r="O3106" s="4"/>
      <c r="P3106" s="4"/>
    </row>
    <row r="3107" spans="13:16" x14ac:dyDescent="0.35">
      <c r="M3107" s="3"/>
      <c r="O3107" s="4"/>
      <c r="P3107" s="4"/>
    </row>
    <row r="3108" spans="13:16" x14ac:dyDescent="0.35">
      <c r="M3108" s="3"/>
      <c r="O3108" s="4"/>
      <c r="P3108" s="4"/>
    </row>
    <row r="3109" spans="13:16" x14ac:dyDescent="0.35">
      <c r="M3109" s="3"/>
      <c r="O3109" s="4"/>
      <c r="P3109" s="4"/>
    </row>
    <row r="3110" spans="13:16" x14ac:dyDescent="0.35">
      <c r="M3110" s="3"/>
      <c r="O3110" s="4"/>
      <c r="P3110" s="4"/>
    </row>
    <row r="3111" spans="13:16" x14ac:dyDescent="0.35">
      <c r="M3111" s="3"/>
      <c r="O3111" s="4"/>
      <c r="P3111" s="4"/>
    </row>
    <row r="3112" spans="13:16" x14ac:dyDescent="0.35">
      <c r="M3112" s="3"/>
      <c r="O3112" s="4"/>
      <c r="P3112" s="4"/>
    </row>
    <row r="3113" spans="13:16" x14ac:dyDescent="0.35">
      <c r="M3113" s="3"/>
      <c r="O3113" s="4"/>
      <c r="P3113" s="4"/>
    </row>
    <row r="3114" spans="13:16" x14ac:dyDescent="0.35">
      <c r="M3114" s="3"/>
      <c r="O3114" s="4"/>
      <c r="P3114" s="4"/>
    </row>
    <row r="3115" spans="13:16" x14ac:dyDescent="0.35">
      <c r="M3115" s="3"/>
      <c r="O3115" s="4"/>
      <c r="P3115" s="4"/>
    </row>
    <row r="3116" spans="13:16" x14ac:dyDescent="0.35">
      <c r="M3116" s="3"/>
      <c r="O3116" s="4"/>
      <c r="P3116" s="4"/>
    </row>
    <row r="3117" spans="13:16" x14ac:dyDescent="0.35">
      <c r="M3117" s="3"/>
      <c r="O3117" s="4"/>
      <c r="P3117" s="4"/>
    </row>
    <row r="3118" spans="13:16" x14ac:dyDescent="0.35">
      <c r="M3118" s="3"/>
      <c r="O3118" s="4"/>
      <c r="P3118" s="4"/>
    </row>
    <row r="3119" spans="13:16" x14ac:dyDescent="0.35">
      <c r="M3119" s="3"/>
      <c r="O3119" s="4"/>
      <c r="P3119" s="4"/>
    </row>
    <row r="3120" spans="13:16" x14ac:dyDescent="0.35">
      <c r="M3120" s="3"/>
      <c r="O3120" s="4"/>
      <c r="P3120" s="4"/>
    </row>
    <row r="3121" spans="13:16" x14ac:dyDescent="0.35">
      <c r="M3121" s="3"/>
      <c r="O3121" s="4"/>
      <c r="P3121" s="4"/>
    </row>
    <row r="3122" spans="13:16" x14ac:dyDescent="0.35">
      <c r="M3122" s="3"/>
      <c r="O3122" s="4"/>
      <c r="P3122" s="4"/>
    </row>
    <row r="3123" spans="13:16" x14ac:dyDescent="0.35">
      <c r="M3123" s="3"/>
      <c r="O3123" s="4"/>
      <c r="P3123" s="4"/>
    </row>
    <row r="3124" spans="13:16" x14ac:dyDescent="0.35">
      <c r="M3124" s="3"/>
      <c r="O3124" s="4"/>
      <c r="P3124" s="4"/>
    </row>
    <row r="3125" spans="13:16" x14ac:dyDescent="0.35">
      <c r="M3125" s="3"/>
      <c r="O3125" s="4"/>
      <c r="P3125" s="4"/>
    </row>
    <row r="3126" spans="13:16" x14ac:dyDescent="0.35">
      <c r="M3126" s="3"/>
      <c r="O3126" s="4"/>
      <c r="P3126" s="4"/>
    </row>
    <row r="3127" spans="13:16" x14ac:dyDescent="0.35">
      <c r="M3127" s="3"/>
      <c r="O3127" s="4"/>
      <c r="P3127" s="4"/>
    </row>
    <row r="3128" spans="13:16" x14ac:dyDescent="0.35">
      <c r="M3128" s="3"/>
      <c r="O3128" s="4"/>
      <c r="P3128" s="4"/>
    </row>
    <row r="3129" spans="13:16" x14ac:dyDescent="0.35">
      <c r="M3129" s="3"/>
      <c r="O3129" s="4"/>
      <c r="P3129" s="4"/>
    </row>
    <row r="3130" spans="13:16" x14ac:dyDescent="0.35">
      <c r="M3130" s="3"/>
      <c r="O3130" s="4"/>
      <c r="P3130" s="4"/>
    </row>
    <row r="3131" spans="13:16" x14ac:dyDescent="0.35">
      <c r="M3131" s="3"/>
      <c r="O3131" s="4"/>
      <c r="P3131" s="4"/>
    </row>
    <row r="3132" spans="13:16" x14ac:dyDescent="0.35">
      <c r="M3132" s="3"/>
      <c r="O3132" s="4"/>
      <c r="P3132" s="4"/>
    </row>
    <row r="3133" spans="13:16" x14ac:dyDescent="0.35">
      <c r="M3133" s="3"/>
      <c r="O3133" s="4"/>
      <c r="P3133" s="4"/>
    </row>
    <row r="3134" spans="13:16" x14ac:dyDescent="0.35">
      <c r="M3134" s="3"/>
      <c r="O3134" s="4"/>
      <c r="P3134" s="4"/>
    </row>
    <row r="3135" spans="13:16" x14ac:dyDescent="0.35">
      <c r="M3135" s="3"/>
      <c r="O3135" s="4"/>
      <c r="P3135" s="4"/>
    </row>
    <row r="3136" spans="13:16" x14ac:dyDescent="0.35">
      <c r="M3136" s="3"/>
      <c r="O3136" s="4"/>
      <c r="P3136" s="4"/>
    </row>
    <row r="3137" spans="13:16" x14ac:dyDescent="0.35">
      <c r="M3137" s="3"/>
      <c r="O3137" s="4"/>
      <c r="P3137" s="4"/>
    </row>
    <row r="3138" spans="13:16" x14ac:dyDescent="0.35">
      <c r="M3138" s="3"/>
      <c r="O3138" s="4"/>
      <c r="P3138" s="4"/>
    </row>
    <row r="3139" spans="13:16" x14ac:dyDescent="0.35">
      <c r="M3139" s="3"/>
      <c r="O3139" s="4"/>
      <c r="P3139" s="4"/>
    </row>
    <row r="3140" spans="13:16" x14ac:dyDescent="0.35">
      <c r="M3140" s="3"/>
      <c r="O3140" s="4"/>
      <c r="P3140" s="4"/>
    </row>
    <row r="3141" spans="13:16" x14ac:dyDescent="0.35">
      <c r="M3141" s="3"/>
      <c r="O3141" s="4"/>
      <c r="P3141" s="4"/>
    </row>
    <row r="3142" spans="13:16" x14ac:dyDescent="0.35">
      <c r="M3142" s="3"/>
      <c r="O3142" s="4"/>
      <c r="P3142" s="4"/>
    </row>
    <row r="3143" spans="13:16" x14ac:dyDescent="0.35">
      <c r="M3143" s="3"/>
      <c r="O3143" s="4"/>
      <c r="P3143" s="4"/>
    </row>
    <row r="3144" spans="13:16" x14ac:dyDescent="0.35">
      <c r="M3144" s="3"/>
      <c r="O3144" s="4"/>
      <c r="P3144" s="4"/>
    </row>
    <row r="3145" spans="13:16" x14ac:dyDescent="0.35">
      <c r="M3145" s="3"/>
      <c r="O3145" s="4"/>
      <c r="P3145" s="4"/>
    </row>
    <row r="3146" spans="13:16" x14ac:dyDescent="0.35">
      <c r="M3146" s="3"/>
      <c r="O3146" s="4"/>
      <c r="P3146" s="4"/>
    </row>
    <row r="3147" spans="13:16" x14ac:dyDescent="0.35">
      <c r="M3147" s="3"/>
      <c r="O3147" s="4"/>
      <c r="P3147" s="4"/>
    </row>
    <row r="3148" spans="13:16" x14ac:dyDescent="0.35">
      <c r="M3148" s="3"/>
      <c r="O3148" s="4"/>
      <c r="P3148" s="4"/>
    </row>
    <row r="3149" spans="13:16" x14ac:dyDescent="0.35">
      <c r="M3149" s="3"/>
      <c r="O3149" s="4"/>
      <c r="P3149" s="4"/>
    </row>
    <row r="3150" spans="13:16" x14ac:dyDescent="0.35">
      <c r="M3150" s="3"/>
      <c r="O3150" s="4"/>
      <c r="P3150" s="4"/>
    </row>
    <row r="3151" spans="13:16" x14ac:dyDescent="0.35">
      <c r="M3151" s="3"/>
      <c r="O3151" s="4"/>
      <c r="P3151" s="4"/>
    </row>
    <row r="3152" spans="13:16" x14ac:dyDescent="0.35">
      <c r="M3152" s="3"/>
      <c r="O3152" s="4"/>
      <c r="P3152" s="4"/>
    </row>
    <row r="3153" spans="13:16" x14ac:dyDescent="0.35">
      <c r="M3153" s="3"/>
      <c r="O3153" s="4"/>
      <c r="P3153" s="4"/>
    </row>
    <row r="3154" spans="13:16" x14ac:dyDescent="0.35">
      <c r="M3154" s="3"/>
      <c r="O3154" s="4"/>
      <c r="P3154" s="4"/>
    </row>
    <row r="3155" spans="13:16" x14ac:dyDescent="0.35">
      <c r="M3155" s="3"/>
      <c r="O3155" s="4"/>
      <c r="P3155" s="4"/>
    </row>
    <row r="3156" spans="13:16" x14ac:dyDescent="0.35">
      <c r="M3156" s="3"/>
      <c r="O3156" s="4"/>
      <c r="P3156" s="4"/>
    </row>
    <row r="3157" spans="13:16" x14ac:dyDescent="0.35">
      <c r="M3157" s="3"/>
      <c r="O3157" s="4"/>
      <c r="P3157" s="4"/>
    </row>
    <row r="3158" spans="13:16" x14ac:dyDescent="0.35">
      <c r="M3158" s="3"/>
      <c r="O3158" s="4"/>
      <c r="P3158" s="4"/>
    </row>
    <row r="3159" spans="13:16" x14ac:dyDescent="0.35">
      <c r="M3159" s="3"/>
      <c r="O3159" s="4"/>
      <c r="P3159" s="4"/>
    </row>
    <row r="3160" spans="13:16" x14ac:dyDescent="0.35">
      <c r="M3160" s="3"/>
      <c r="O3160" s="4"/>
      <c r="P3160" s="4"/>
    </row>
    <row r="3161" spans="13:16" x14ac:dyDescent="0.35">
      <c r="M3161" s="3"/>
      <c r="O3161" s="4"/>
      <c r="P3161" s="4"/>
    </row>
    <row r="3162" spans="13:16" x14ac:dyDescent="0.35">
      <c r="M3162" s="3"/>
      <c r="O3162" s="4"/>
      <c r="P3162" s="4"/>
    </row>
    <row r="3163" spans="13:16" x14ac:dyDescent="0.35">
      <c r="M3163" s="3"/>
      <c r="O3163" s="4"/>
      <c r="P3163" s="4"/>
    </row>
    <row r="3164" spans="13:16" x14ac:dyDescent="0.35">
      <c r="M3164" s="3"/>
      <c r="O3164" s="4"/>
      <c r="P3164" s="4"/>
    </row>
    <row r="3165" spans="13:16" x14ac:dyDescent="0.35">
      <c r="M3165" s="3"/>
      <c r="O3165" s="4"/>
      <c r="P3165" s="4"/>
    </row>
    <row r="3166" spans="13:16" x14ac:dyDescent="0.35">
      <c r="M3166" s="3"/>
      <c r="O3166" s="4"/>
      <c r="P3166" s="4"/>
    </row>
    <row r="3167" spans="13:16" x14ac:dyDescent="0.35">
      <c r="M3167" s="3"/>
      <c r="O3167" s="4"/>
      <c r="P3167" s="4"/>
    </row>
    <row r="3168" spans="13:16" x14ac:dyDescent="0.35">
      <c r="M3168" s="3"/>
      <c r="O3168" s="4"/>
      <c r="P3168" s="4"/>
    </row>
    <row r="3169" spans="13:16" x14ac:dyDescent="0.35">
      <c r="M3169" s="3"/>
      <c r="O3169" s="4"/>
      <c r="P3169" s="4"/>
    </row>
    <row r="3170" spans="13:16" x14ac:dyDescent="0.35">
      <c r="M3170" s="3"/>
      <c r="O3170" s="4"/>
      <c r="P3170" s="4"/>
    </row>
    <row r="3171" spans="13:16" x14ac:dyDescent="0.35">
      <c r="M3171" s="3"/>
      <c r="O3171" s="4"/>
      <c r="P3171" s="4"/>
    </row>
    <row r="3172" spans="13:16" x14ac:dyDescent="0.35">
      <c r="M3172" s="3"/>
      <c r="O3172" s="4"/>
      <c r="P3172" s="4"/>
    </row>
    <row r="3173" spans="13:16" x14ac:dyDescent="0.35">
      <c r="M3173" s="3"/>
      <c r="O3173" s="4"/>
      <c r="P3173" s="4"/>
    </row>
    <row r="3174" spans="13:16" x14ac:dyDescent="0.35">
      <c r="M3174" s="3"/>
      <c r="O3174" s="4"/>
      <c r="P3174" s="4"/>
    </row>
    <row r="3175" spans="13:16" x14ac:dyDescent="0.35">
      <c r="M3175" s="3"/>
      <c r="O3175" s="4"/>
      <c r="P3175" s="4"/>
    </row>
    <row r="3176" spans="13:16" x14ac:dyDescent="0.35">
      <c r="M3176" s="3"/>
      <c r="O3176" s="4"/>
      <c r="P3176" s="4"/>
    </row>
    <row r="3177" spans="13:16" x14ac:dyDescent="0.35">
      <c r="M3177" s="3"/>
      <c r="O3177" s="4"/>
      <c r="P3177" s="4"/>
    </row>
    <row r="3178" spans="13:16" x14ac:dyDescent="0.35">
      <c r="M3178" s="3"/>
      <c r="O3178" s="4"/>
      <c r="P3178" s="4"/>
    </row>
    <row r="3179" spans="13:16" x14ac:dyDescent="0.35">
      <c r="M3179" s="3"/>
      <c r="O3179" s="4"/>
      <c r="P3179" s="4"/>
    </row>
    <row r="3180" spans="13:16" x14ac:dyDescent="0.35">
      <c r="M3180" s="3"/>
      <c r="O3180" s="4"/>
      <c r="P3180" s="4"/>
    </row>
    <row r="3181" spans="13:16" x14ac:dyDescent="0.35">
      <c r="M3181" s="3"/>
      <c r="O3181" s="4"/>
      <c r="P3181" s="4"/>
    </row>
    <row r="3182" spans="13:16" x14ac:dyDescent="0.35">
      <c r="M3182" s="3"/>
      <c r="O3182" s="4"/>
      <c r="P3182" s="4"/>
    </row>
    <row r="3183" spans="13:16" x14ac:dyDescent="0.35">
      <c r="M3183" s="3"/>
      <c r="O3183" s="4"/>
      <c r="P3183" s="4"/>
    </row>
    <row r="3184" spans="13:16" x14ac:dyDescent="0.35">
      <c r="M3184" s="3"/>
      <c r="O3184" s="4"/>
      <c r="P3184" s="4"/>
    </row>
    <row r="3185" spans="13:16" x14ac:dyDescent="0.35">
      <c r="M3185" s="3"/>
      <c r="O3185" s="4"/>
      <c r="P3185" s="4"/>
    </row>
    <row r="3186" spans="13:16" x14ac:dyDescent="0.35">
      <c r="M3186" s="3"/>
      <c r="O3186" s="4"/>
      <c r="P3186" s="4"/>
    </row>
    <row r="3187" spans="13:16" x14ac:dyDescent="0.35">
      <c r="M3187" s="3"/>
      <c r="O3187" s="4"/>
      <c r="P3187" s="4"/>
    </row>
    <row r="3188" spans="13:16" x14ac:dyDescent="0.35">
      <c r="M3188" s="3"/>
      <c r="O3188" s="4"/>
      <c r="P3188" s="4"/>
    </row>
    <row r="3189" spans="13:16" x14ac:dyDescent="0.35">
      <c r="M3189" s="3"/>
      <c r="O3189" s="4"/>
      <c r="P3189" s="4"/>
    </row>
    <row r="3190" spans="13:16" x14ac:dyDescent="0.35">
      <c r="M3190" s="3"/>
      <c r="O3190" s="4"/>
      <c r="P3190" s="4"/>
    </row>
    <row r="3191" spans="13:16" x14ac:dyDescent="0.35">
      <c r="M3191" s="3"/>
      <c r="O3191" s="4"/>
      <c r="P3191" s="4"/>
    </row>
    <row r="3192" spans="13:16" x14ac:dyDescent="0.35">
      <c r="M3192" s="3"/>
      <c r="O3192" s="4"/>
      <c r="P3192" s="4"/>
    </row>
    <row r="3193" spans="13:16" x14ac:dyDescent="0.35">
      <c r="M3193" s="3"/>
      <c r="O3193" s="4"/>
      <c r="P3193" s="4"/>
    </row>
    <row r="3194" spans="13:16" x14ac:dyDescent="0.35">
      <c r="M3194" s="3"/>
      <c r="O3194" s="4"/>
      <c r="P3194" s="4"/>
    </row>
    <row r="3195" spans="13:16" x14ac:dyDescent="0.35">
      <c r="M3195" s="3"/>
      <c r="O3195" s="4"/>
      <c r="P3195" s="4"/>
    </row>
    <row r="3196" spans="13:16" x14ac:dyDescent="0.35">
      <c r="M3196" s="3"/>
      <c r="O3196" s="4"/>
      <c r="P3196" s="4"/>
    </row>
    <row r="3197" spans="13:16" x14ac:dyDescent="0.35">
      <c r="M3197" s="3"/>
      <c r="O3197" s="4"/>
      <c r="P3197" s="4"/>
    </row>
    <row r="3198" spans="13:16" x14ac:dyDescent="0.35">
      <c r="M3198" s="3"/>
      <c r="O3198" s="4"/>
      <c r="P3198" s="4"/>
    </row>
    <row r="3199" spans="13:16" x14ac:dyDescent="0.35">
      <c r="M3199" s="3"/>
      <c r="O3199" s="4"/>
      <c r="P3199" s="4"/>
    </row>
    <row r="3200" spans="13:16" x14ac:dyDescent="0.35">
      <c r="M3200" s="3"/>
      <c r="O3200" s="4"/>
      <c r="P3200" s="4"/>
    </row>
    <row r="3201" spans="13:16" x14ac:dyDescent="0.35">
      <c r="M3201" s="3"/>
      <c r="O3201" s="4"/>
      <c r="P3201" s="4"/>
    </row>
    <row r="3202" spans="13:16" x14ac:dyDescent="0.35">
      <c r="M3202" s="3"/>
      <c r="O3202" s="4"/>
      <c r="P3202" s="4"/>
    </row>
    <row r="3203" spans="13:16" x14ac:dyDescent="0.35">
      <c r="M3203" s="3"/>
      <c r="O3203" s="4"/>
      <c r="P3203" s="4"/>
    </row>
    <row r="3204" spans="13:16" x14ac:dyDescent="0.35">
      <c r="M3204" s="3"/>
      <c r="O3204" s="4"/>
      <c r="P3204" s="4"/>
    </row>
    <row r="3205" spans="13:16" x14ac:dyDescent="0.35">
      <c r="M3205" s="3"/>
      <c r="O3205" s="4"/>
      <c r="P3205" s="4"/>
    </row>
    <row r="3206" spans="13:16" x14ac:dyDescent="0.35">
      <c r="M3206" s="3"/>
      <c r="O3206" s="4"/>
      <c r="P3206" s="4"/>
    </row>
    <row r="3207" spans="13:16" x14ac:dyDescent="0.35">
      <c r="M3207" s="3"/>
      <c r="O3207" s="4"/>
      <c r="P3207" s="4"/>
    </row>
    <row r="3208" spans="13:16" x14ac:dyDescent="0.35">
      <c r="M3208" s="3"/>
      <c r="O3208" s="4"/>
      <c r="P3208" s="4"/>
    </row>
    <row r="3209" spans="13:16" x14ac:dyDescent="0.35">
      <c r="M3209" s="3"/>
      <c r="O3209" s="4"/>
      <c r="P3209" s="4"/>
    </row>
    <row r="3210" spans="13:16" x14ac:dyDescent="0.35">
      <c r="M3210" s="3"/>
      <c r="O3210" s="4"/>
      <c r="P3210" s="4"/>
    </row>
    <row r="3211" spans="13:16" x14ac:dyDescent="0.35">
      <c r="M3211" s="3"/>
      <c r="O3211" s="4"/>
      <c r="P3211" s="4"/>
    </row>
    <row r="3212" spans="13:16" x14ac:dyDescent="0.35">
      <c r="M3212" s="3"/>
      <c r="O3212" s="4"/>
      <c r="P3212" s="4"/>
    </row>
    <row r="3213" spans="13:16" x14ac:dyDescent="0.35">
      <c r="M3213" s="3"/>
      <c r="O3213" s="4"/>
      <c r="P3213" s="4"/>
    </row>
    <row r="3214" spans="13:16" x14ac:dyDescent="0.35">
      <c r="M3214" s="3"/>
      <c r="O3214" s="4"/>
      <c r="P3214" s="4"/>
    </row>
    <row r="3215" spans="13:16" x14ac:dyDescent="0.35">
      <c r="M3215" s="3"/>
      <c r="O3215" s="4"/>
      <c r="P3215" s="4"/>
    </row>
    <row r="3216" spans="13:16" x14ac:dyDescent="0.35">
      <c r="M3216" s="3"/>
      <c r="O3216" s="4"/>
      <c r="P3216" s="4"/>
    </row>
    <row r="3217" spans="13:16" x14ac:dyDescent="0.35">
      <c r="M3217" s="3"/>
      <c r="O3217" s="4"/>
      <c r="P3217" s="4"/>
    </row>
    <row r="3218" spans="13:16" x14ac:dyDescent="0.35">
      <c r="M3218" s="3"/>
      <c r="O3218" s="4"/>
      <c r="P3218" s="4"/>
    </row>
    <row r="3219" spans="13:16" x14ac:dyDescent="0.35">
      <c r="M3219" s="3"/>
      <c r="O3219" s="4"/>
      <c r="P3219" s="4"/>
    </row>
    <row r="3220" spans="13:16" x14ac:dyDescent="0.35">
      <c r="M3220" s="3"/>
      <c r="O3220" s="4"/>
      <c r="P3220" s="4"/>
    </row>
    <row r="3221" spans="13:16" x14ac:dyDescent="0.35">
      <c r="M3221" s="3"/>
      <c r="O3221" s="4"/>
      <c r="P3221" s="4"/>
    </row>
    <row r="3222" spans="13:16" x14ac:dyDescent="0.35">
      <c r="M3222" s="3"/>
      <c r="O3222" s="4"/>
      <c r="P3222" s="4"/>
    </row>
    <row r="3223" spans="13:16" x14ac:dyDescent="0.35">
      <c r="M3223" s="3"/>
      <c r="O3223" s="4"/>
      <c r="P3223" s="4"/>
    </row>
    <row r="3224" spans="13:16" x14ac:dyDescent="0.35">
      <c r="M3224" s="3"/>
      <c r="O3224" s="4"/>
      <c r="P3224" s="4"/>
    </row>
    <row r="3225" spans="13:16" x14ac:dyDescent="0.35">
      <c r="M3225" s="3"/>
      <c r="O3225" s="4"/>
      <c r="P3225" s="4"/>
    </row>
    <row r="3226" spans="13:16" x14ac:dyDescent="0.35">
      <c r="M3226" s="3"/>
      <c r="O3226" s="4"/>
      <c r="P3226" s="4"/>
    </row>
    <row r="3227" spans="13:16" x14ac:dyDescent="0.35">
      <c r="M3227" s="3"/>
      <c r="O3227" s="4"/>
      <c r="P3227" s="4"/>
    </row>
    <row r="3228" spans="13:16" x14ac:dyDescent="0.35">
      <c r="M3228" s="3"/>
      <c r="O3228" s="4"/>
      <c r="P3228" s="4"/>
    </row>
    <row r="3229" spans="13:16" x14ac:dyDescent="0.35">
      <c r="M3229" s="3"/>
      <c r="O3229" s="4"/>
      <c r="P3229" s="4"/>
    </row>
    <row r="3230" spans="13:16" x14ac:dyDescent="0.35">
      <c r="M3230" s="3"/>
      <c r="O3230" s="4"/>
      <c r="P3230" s="4"/>
    </row>
    <row r="3231" spans="13:16" x14ac:dyDescent="0.35">
      <c r="M3231" s="3"/>
      <c r="O3231" s="4"/>
      <c r="P3231" s="4"/>
    </row>
    <row r="3232" spans="13:16" x14ac:dyDescent="0.35">
      <c r="M3232" s="3"/>
      <c r="O3232" s="4"/>
      <c r="P3232" s="4"/>
    </row>
    <row r="3233" spans="13:16" x14ac:dyDescent="0.35">
      <c r="M3233" s="3"/>
      <c r="O3233" s="4"/>
      <c r="P3233" s="4"/>
    </row>
    <row r="3234" spans="13:16" x14ac:dyDescent="0.35">
      <c r="M3234" s="3"/>
      <c r="O3234" s="4"/>
      <c r="P3234" s="4"/>
    </row>
    <row r="3235" spans="13:16" x14ac:dyDescent="0.35">
      <c r="M3235" s="3"/>
      <c r="O3235" s="4"/>
      <c r="P3235" s="4"/>
    </row>
    <row r="3236" spans="13:16" x14ac:dyDescent="0.35">
      <c r="M3236" s="3"/>
      <c r="O3236" s="4"/>
      <c r="P3236" s="4"/>
    </row>
    <row r="3237" spans="13:16" x14ac:dyDescent="0.35">
      <c r="M3237" s="3"/>
      <c r="O3237" s="4"/>
      <c r="P3237" s="4"/>
    </row>
    <row r="3238" spans="13:16" x14ac:dyDescent="0.35">
      <c r="M3238" s="3"/>
      <c r="O3238" s="4"/>
      <c r="P3238" s="4"/>
    </row>
    <row r="3239" spans="13:16" x14ac:dyDescent="0.35">
      <c r="M3239" s="3"/>
      <c r="O3239" s="4"/>
      <c r="P3239" s="4"/>
    </row>
    <row r="3240" spans="13:16" x14ac:dyDescent="0.35">
      <c r="M3240" s="3"/>
      <c r="O3240" s="4"/>
      <c r="P3240" s="4"/>
    </row>
    <row r="3241" spans="13:16" x14ac:dyDescent="0.35">
      <c r="M3241" s="3"/>
      <c r="O3241" s="4"/>
      <c r="P3241" s="4"/>
    </row>
    <row r="3242" spans="13:16" x14ac:dyDescent="0.35">
      <c r="M3242" s="3"/>
      <c r="O3242" s="4"/>
      <c r="P3242" s="4"/>
    </row>
    <row r="3243" spans="13:16" x14ac:dyDescent="0.35">
      <c r="M3243" s="3"/>
      <c r="O3243" s="4"/>
      <c r="P3243" s="4"/>
    </row>
    <row r="3244" spans="13:16" x14ac:dyDescent="0.35">
      <c r="M3244" s="3"/>
      <c r="O3244" s="4"/>
      <c r="P3244" s="4"/>
    </row>
    <row r="3245" spans="13:16" x14ac:dyDescent="0.35">
      <c r="M3245" s="3"/>
      <c r="O3245" s="4"/>
      <c r="P3245" s="4"/>
    </row>
    <row r="3246" spans="13:16" x14ac:dyDescent="0.35">
      <c r="M3246" s="3"/>
      <c r="O3246" s="4"/>
      <c r="P3246" s="4"/>
    </row>
    <row r="3247" spans="13:16" x14ac:dyDescent="0.35">
      <c r="M3247" s="3"/>
      <c r="O3247" s="4"/>
      <c r="P3247" s="4"/>
    </row>
    <row r="3248" spans="13:16" x14ac:dyDescent="0.35">
      <c r="M3248" s="3"/>
      <c r="O3248" s="4"/>
      <c r="P3248" s="4"/>
    </row>
    <row r="3249" spans="13:16" x14ac:dyDescent="0.35">
      <c r="M3249" s="3"/>
      <c r="O3249" s="4"/>
      <c r="P3249" s="4"/>
    </row>
    <row r="3250" spans="13:16" x14ac:dyDescent="0.35">
      <c r="M3250" s="3"/>
      <c r="O3250" s="4"/>
      <c r="P3250" s="4"/>
    </row>
    <row r="3251" spans="13:16" x14ac:dyDescent="0.35">
      <c r="M3251" s="3"/>
      <c r="O3251" s="4"/>
      <c r="P3251" s="4"/>
    </row>
    <row r="3252" spans="13:16" x14ac:dyDescent="0.35">
      <c r="M3252" s="3"/>
      <c r="O3252" s="4"/>
      <c r="P3252" s="4"/>
    </row>
    <row r="3253" spans="13:16" x14ac:dyDescent="0.35">
      <c r="M3253" s="3"/>
      <c r="O3253" s="4"/>
      <c r="P3253" s="4"/>
    </row>
    <row r="3254" spans="13:16" x14ac:dyDescent="0.35">
      <c r="M3254" s="3"/>
      <c r="O3254" s="4"/>
      <c r="P3254" s="4"/>
    </row>
    <row r="3255" spans="13:16" x14ac:dyDescent="0.35">
      <c r="M3255" s="3"/>
      <c r="O3255" s="4"/>
      <c r="P3255" s="4"/>
    </row>
    <row r="3256" spans="13:16" x14ac:dyDescent="0.35">
      <c r="M3256" s="3"/>
      <c r="O3256" s="4"/>
      <c r="P3256" s="4"/>
    </row>
    <row r="3257" spans="13:16" x14ac:dyDescent="0.35">
      <c r="M3257" s="3"/>
      <c r="O3257" s="4"/>
      <c r="P3257" s="4"/>
    </row>
    <row r="3258" spans="13:16" x14ac:dyDescent="0.35">
      <c r="M3258" s="3"/>
      <c r="O3258" s="4"/>
      <c r="P3258" s="4"/>
    </row>
    <row r="3259" spans="13:16" x14ac:dyDescent="0.35">
      <c r="M3259" s="3"/>
      <c r="O3259" s="4"/>
      <c r="P3259" s="4"/>
    </row>
    <row r="3260" spans="13:16" x14ac:dyDescent="0.35">
      <c r="M3260" s="3"/>
      <c r="O3260" s="4"/>
      <c r="P3260" s="4"/>
    </row>
    <row r="3261" spans="13:16" x14ac:dyDescent="0.35">
      <c r="M3261" s="3"/>
      <c r="O3261" s="4"/>
      <c r="P3261" s="4"/>
    </row>
    <row r="3262" spans="13:16" x14ac:dyDescent="0.35">
      <c r="M3262" s="3"/>
      <c r="O3262" s="4"/>
      <c r="P3262" s="4"/>
    </row>
    <row r="3263" spans="13:16" x14ac:dyDescent="0.35">
      <c r="M3263" s="3"/>
      <c r="O3263" s="4"/>
      <c r="P3263" s="4"/>
    </row>
    <row r="3264" spans="13:16" x14ac:dyDescent="0.35">
      <c r="M3264" s="3"/>
      <c r="O3264" s="4"/>
      <c r="P3264" s="4"/>
    </row>
    <row r="3265" spans="13:16" x14ac:dyDescent="0.35">
      <c r="M3265" s="3"/>
      <c r="O3265" s="4"/>
      <c r="P3265" s="4"/>
    </row>
    <row r="3266" spans="13:16" x14ac:dyDescent="0.35">
      <c r="M3266" s="3"/>
      <c r="O3266" s="4"/>
      <c r="P3266" s="4"/>
    </row>
    <row r="3267" spans="13:16" x14ac:dyDescent="0.35">
      <c r="M3267" s="3"/>
      <c r="O3267" s="4"/>
      <c r="P3267" s="4"/>
    </row>
    <row r="3268" spans="13:16" x14ac:dyDescent="0.35">
      <c r="M3268" s="3"/>
      <c r="O3268" s="4"/>
      <c r="P3268" s="4"/>
    </row>
    <row r="3269" spans="13:16" x14ac:dyDescent="0.35">
      <c r="M3269" s="3"/>
      <c r="O3269" s="4"/>
      <c r="P3269" s="4"/>
    </row>
    <row r="3270" spans="13:16" x14ac:dyDescent="0.35">
      <c r="M3270" s="3"/>
      <c r="O3270" s="4"/>
      <c r="P3270" s="4"/>
    </row>
    <row r="3271" spans="13:16" x14ac:dyDescent="0.35">
      <c r="M3271" s="3"/>
      <c r="O3271" s="4"/>
      <c r="P3271" s="4"/>
    </row>
    <row r="3272" spans="13:16" x14ac:dyDescent="0.35">
      <c r="M3272" s="3"/>
      <c r="O3272" s="4"/>
      <c r="P3272" s="4"/>
    </row>
    <row r="3273" spans="13:16" x14ac:dyDescent="0.35">
      <c r="M3273" s="3"/>
      <c r="O3273" s="4"/>
      <c r="P3273" s="4"/>
    </row>
    <row r="3274" spans="13:16" x14ac:dyDescent="0.35">
      <c r="M3274" s="3"/>
      <c r="O3274" s="4"/>
      <c r="P3274" s="4"/>
    </row>
    <row r="3275" spans="13:16" x14ac:dyDescent="0.35">
      <c r="M3275" s="3"/>
      <c r="O3275" s="4"/>
      <c r="P3275" s="4"/>
    </row>
    <row r="3276" spans="13:16" x14ac:dyDescent="0.35">
      <c r="M3276" s="3"/>
      <c r="O3276" s="4"/>
      <c r="P3276" s="4"/>
    </row>
    <row r="3277" spans="13:16" x14ac:dyDescent="0.35">
      <c r="M3277" s="3"/>
      <c r="O3277" s="4"/>
      <c r="P3277" s="4"/>
    </row>
    <row r="3278" spans="13:16" x14ac:dyDescent="0.35">
      <c r="M3278" s="3"/>
      <c r="O3278" s="4"/>
      <c r="P3278" s="4"/>
    </row>
    <row r="3279" spans="13:16" x14ac:dyDescent="0.35">
      <c r="M3279" s="3"/>
      <c r="O3279" s="4"/>
      <c r="P3279" s="4"/>
    </row>
    <row r="3280" spans="13:16" x14ac:dyDescent="0.35">
      <c r="M3280" s="3"/>
      <c r="O3280" s="4"/>
      <c r="P3280" s="4"/>
    </row>
    <row r="3281" spans="13:16" x14ac:dyDescent="0.35">
      <c r="M3281" s="3"/>
      <c r="O3281" s="4"/>
      <c r="P3281" s="4"/>
    </row>
    <row r="3282" spans="13:16" x14ac:dyDescent="0.35">
      <c r="M3282" s="3"/>
      <c r="O3282" s="4"/>
      <c r="P3282" s="4"/>
    </row>
    <row r="3283" spans="13:16" x14ac:dyDescent="0.35">
      <c r="M3283" s="3"/>
      <c r="O3283" s="4"/>
      <c r="P3283" s="4"/>
    </row>
    <row r="3284" spans="13:16" x14ac:dyDescent="0.35">
      <c r="M3284" s="3"/>
      <c r="O3284" s="4"/>
      <c r="P3284" s="4"/>
    </row>
    <row r="3285" spans="13:16" x14ac:dyDescent="0.35">
      <c r="M3285" s="3"/>
      <c r="O3285" s="4"/>
      <c r="P3285" s="4"/>
    </row>
    <row r="3286" spans="13:16" x14ac:dyDescent="0.35">
      <c r="M3286" s="3"/>
      <c r="O3286" s="4"/>
      <c r="P3286" s="4"/>
    </row>
    <row r="3287" spans="13:16" x14ac:dyDescent="0.35">
      <c r="M3287" s="3"/>
      <c r="O3287" s="4"/>
      <c r="P3287" s="4"/>
    </row>
    <row r="3288" spans="13:16" x14ac:dyDescent="0.35">
      <c r="M3288" s="3"/>
      <c r="O3288" s="4"/>
      <c r="P3288" s="4"/>
    </row>
    <row r="3289" spans="13:16" x14ac:dyDescent="0.35">
      <c r="M3289" s="3"/>
      <c r="O3289" s="4"/>
      <c r="P3289" s="4"/>
    </row>
    <row r="3290" spans="13:16" x14ac:dyDescent="0.35">
      <c r="M3290" s="3"/>
      <c r="O3290" s="4"/>
      <c r="P3290" s="4"/>
    </row>
    <row r="3291" spans="13:16" x14ac:dyDescent="0.35">
      <c r="M3291" s="3"/>
      <c r="O3291" s="4"/>
      <c r="P3291" s="4"/>
    </row>
    <row r="3292" spans="13:16" x14ac:dyDescent="0.35">
      <c r="M3292" s="3"/>
      <c r="O3292" s="4"/>
      <c r="P3292" s="4"/>
    </row>
    <row r="3293" spans="13:16" x14ac:dyDescent="0.35">
      <c r="M3293" s="3"/>
      <c r="O3293" s="4"/>
      <c r="P3293" s="4"/>
    </row>
    <row r="3294" spans="13:16" x14ac:dyDescent="0.35">
      <c r="M3294" s="3"/>
      <c r="O3294" s="4"/>
      <c r="P3294" s="4"/>
    </row>
    <row r="3295" spans="13:16" x14ac:dyDescent="0.35">
      <c r="M3295" s="3"/>
      <c r="O3295" s="4"/>
      <c r="P3295" s="4"/>
    </row>
    <row r="3296" spans="13:16" x14ac:dyDescent="0.35">
      <c r="M3296" s="3"/>
      <c r="O3296" s="4"/>
      <c r="P3296" s="4"/>
    </row>
    <row r="3297" spans="13:16" x14ac:dyDescent="0.35">
      <c r="M3297" s="3"/>
      <c r="O3297" s="4"/>
      <c r="P3297" s="4"/>
    </row>
    <row r="3298" spans="13:16" x14ac:dyDescent="0.35">
      <c r="M3298" s="3"/>
      <c r="O3298" s="4"/>
      <c r="P3298" s="4"/>
    </row>
    <row r="3299" spans="13:16" x14ac:dyDescent="0.35">
      <c r="M3299" s="3"/>
      <c r="O3299" s="4"/>
      <c r="P3299" s="4"/>
    </row>
    <row r="3300" spans="13:16" x14ac:dyDescent="0.35">
      <c r="M3300" s="3"/>
      <c r="O3300" s="4"/>
      <c r="P3300" s="4"/>
    </row>
    <row r="3301" spans="13:16" x14ac:dyDescent="0.35">
      <c r="M3301" s="3"/>
      <c r="O3301" s="4"/>
      <c r="P3301" s="4"/>
    </row>
    <row r="3302" spans="13:16" x14ac:dyDescent="0.35">
      <c r="M3302" s="3"/>
      <c r="O3302" s="4"/>
      <c r="P3302" s="4"/>
    </row>
    <row r="3303" spans="13:16" x14ac:dyDescent="0.35">
      <c r="M3303" s="3"/>
      <c r="O3303" s="4"/>
      <c r="P3303" s="4"/>
    </row>
    <row r="3304" spans="13:16" x14ac:dyDescent="0.35">
      <c r="M3304" s="3"/>
      <c r="O3304" s="4"/>
      <c r="P3304" s="4"/>
    </row>
    <row r="3305" spans="13:16" x14ac:dyDescent="0.35">
      <c r="M3305" s="3"/>
      <c r="O3305" s="4"/>
      <c r="P3305" s="4"/>
    </row>
    <row r="3306" spans="13:16" x14ac:dyDescent="0.35">
      <c r="M3306" s="3"/>
      <c r="O3306" s="4"/>
      <c r="P3306" s="4"/>
    </row>
    <row r="3307" spans="13:16" x14ac:dyDescent="0.35">
      <c r="M3307" s="3"/>
      <c r="O3307" s="4"/>
      <c r="P3307" s="4"/>
    </row>
    <row r="3308" spans="13:16" x14ac:dyDescent="0.35">
      <c r="M3308" s="3"/>
      <c r="O3308" s="4"/>
      <c r="P3308" s="4"/>
    </row>
    <row r="3309" spans="13:16" x14ac:dyDescent="0.35">
      <c r="M3309" s="3"/>
      <c r="O3309" s="4"/>
      <c r="P3309" s="4"/>
    </row>
    <row r="3310" spans="13:16" x14ac:dyDescent="0.35">
      <c r="M3310" s="3"/>
      <c r="O3310" s="4"/>
      <c r="P3310" s="4"/>
    </row>
    <row r="3311" spans="13:16" x14ac:dyDescent="0.35">
      <c r="M3311" s="3"/>
      <c r="O3311" s="4"/>
      <c r="P3311" s="4"/>
    </row>
    <row r="3312" spans="13:16" x14ac:dyDescent="0.35">
      <c r="M3312" s="3"/>
      <c r="O3312" s="4"/>
      <c r="P3312" s="4"/>
    </row>
    <row r="3313" spans="13:16" x14ac:dyDescent="0.35">
      <c r="M3313" s="3"/>
      <c r="O3313" s="4"/>
      <c r="P3313" s="4"/>
    </row>
    <row r="3314" spans="13:16" x14ac:dyDescent="0.35">
      <c r="M3314" s="3"/>
      <c r="O3314" s="4"/>
      <c r="P3314" s="4"/>
    </row>
    <row r="3315" spans="13:16" x14ac:dyDescent="0.35">
      <c r="M3315" s="3"/>
      <c r="O3315" s="4"/>
      <c r="P3315" s="4"/>
    </row>
    <row r="3316" spans="13:16" x14ac:dyDescent="0.35">
      <c r="M3316" s="3"/>
      <c r="O3316" s="4"/>
      <c r="P3316" s="4"/>
    </row>
    <row r="3317" spans="13:16" x14ac:dyDescent="0.35">
      <c r="M3317" s="3"/>
      <c r="O3317" s="4"/>
      <c r="P3317" s="4"/>
    </row>
    <row r="3318" spans="13:16" x14ac:dyDescent="0.35">
      <c r="M3318" s="3"/>
      <c r="O3318" s="4"/>
      <c r="P3318" s="4"/>
    </row>
    <row r="3319" spans="13:16" x14ac:dyDescent="0.35">
      <c r="M3319" s="3"/>
      <c r="O3319" s="4"/>
      <c r="P3319" s="4"/>
    </row>
    <row r="3320" spans="13:16" x14ac:dyDescent="0.35">
      <c r="M3320" s="3"/>
      <c r="O3320" s="4"/>
      <c r="P3320" s="4"/>
    </row>
    <row r="3321" spans="13:16" x14ac:dyDescent="0.35">
      <c r="M3321" s="3"/>
      <c r="O3321" s="4"/>
      <c r="P3321" s="4"/>
    </row>
    <row r="3322" spans="13:16" x14ac:dyDescent="0.35">
      <c r="M3322" s="3"/>
      <c r="O3322" s="4"/>
      <c r="P3322" s="4"/>
    </row>
    <row r="3323" spans="13:16" x14ac:dyDescent="0.35">
      <c r="M3323" s="3"/>
      <c r="O3323" s="4"/>
      <c r="P3323" s="4"/>
    </row>
    <row r="3324" spans="13:16" x14ac:dyDescent="0.35">
      <c r="M3324" s="3"/>
      <c r="O3324" s="4"/>
      <c r="P3324" s="4"/>
    </row>
    <row r="3325" spans="13:16" x14ac:dyDescent="0.35">
      <c r="M3325" s="3"/>
      <c r="O3325" s="4"/>
      <c r="P3325" s="4"/>
    </row>
    <row r="3326" spans="13:16" x14ac:dyDescent="0.35">
      <c r="M3326" s="3"/>
      <c r="O3326" s="4"/>
      <c r="P3326" s="4"/>
    </row>
    <row r="3327" spans="13:16" x14ac:dyDescent="0.35">
      <c r="M3327" s="3"/>
      <c r="O3327" s="4"/>
      <c r="P3327" s="4"/>
    </row>
    <row r="3328" spans="13:16" x14ac:dyDescent="0.35">
      <c r="M3328" s="3"/>
      <c r="O3328" s="4"/>
      <c r="P3328" s="4"/>
    </row>
    <row r="3329" spans="13:16" x14ac:dyDescent="0.35">
      <c r="M3329" s="3"/>
      <c r="O3329" s="4"/>
      <c r="P3329" s="4"/>
    </row>
    <row r="3330" spans="13:16" x14ac:dyDescent="0.35">
      <c r="M3330" s="3"/>
      <c r="O3330" s="4"/>
      <c r="P3330" s="4"/>
    </row>
    <row r="3331" spans="13:16" x14ac:dyDescent="0.35">
      <c r="M3331" s="3"/>
      <c r="O3331" s="4"/>
      <c r="P3331" s="4"/>
    </row>
    <row r="3332" spans="13:16" x14ac:dyDescent="0.35">
      <c r="M3332" s="3"/>
      <c r="O3332" s="4"/>
      <c r="P3332" s="4"/>
    </row>
    <row r="3333" spans="13:16" x14ac:dyDescent="0.35">
      <c r="M3333" s="3"/>
      <c r="O3333" s="4"/>
      <c r="P3333" s="4"/>
    </row>
    <row r="3334" spans="13:16" x14ac:dyDescent="0.35">
      <c r="M3334" s="3"/>
      <c r="O3334" s="4"/>
      <c r="P3334" s="4"/>
    </row>
    <row r="3335" spans="13:16" x14ac:dyDescent="0.35">
      <c r="M3335" s="3"/>
      <c r="O3335" s="4"/>
      <c r="P3335" s="4"/>
    </row>
    <row r="3336" spans="13:16" x14ac:dyDescent="0.35">
      <c r="M3336" s="3"/>
      <c r="O3336" s="4"/>
      <c r="P3336" s="4"/>
    </row>
    <row r="3337" spans="13:16" x14ac:dyDescent="0.35">
      <c r="M3337" s="3"/>
      <c r="O3337" s="4"/>
      <c r="P3337" s="4"/>
    </row>
    <row r="3338" spans="13:16" x14ac:dyDescent="0.35">
      <c r="M3338" s="3"/>
      <c r="O3338" s="4"/>
      <c r="P3338" s="4"/>
    </row>
    <row r="3339" spans="13:16" x14ac:dyDescent="0.35">
      <c r="M3339" s="3"/>
      <c r="O3339" s="4"/>
      <c r="P3339" s="4"/>
    </row>
    <row r="3340" spans="13:16" x14ac:dyDescent="0.35">
      <c r="M3340" s="3"/>
      <c r="O3340" s="4"/>
      <c r="P3340" s="4"/>
    </row>
    <row r="3341" spans="13:16" x14ac:dyDescent="0.35">
      <c r="M3341" s="3"/>
      <c r="O3341" s="4"/>
      <c r="P3341" s="4"/>
    </row>
    <row r="3342" spans="13:16" x14ac:dyDescent="0.35">
      <c r="M3342" s="3"/>
      <c r="O3342" s="4"/>
      <c r="P3342" s="4"/>
    </row>
    <row r="3343" spans="13:16" x14ac:dyDescent="0.35">
      <c r="M3343" s="3"/>
      <c r="O3343" s="4"/>
      <c r="P3343" s="4"/>
    </row>
    <row r="3344" spans="13:16" x14ac:dyDescent="0.35">
      <c r="M3344" s="3"/>
      <c r="O3344" s="4"/>
      <c r="P3344" s="4"/>
    </row>
    <row r="3345" spans="13:16" x14ac:dyDescent="0.35">
      <c r="M3345" s="3"/>
      <c r="O3345" s="4"/>
      <c r="P3345" s="4"/>
    </row>
    <row r="3346" spans="13:16" x14ac:dyDescent="0.35">
      <c r="M3346" s="3"/>
      <c r="O3346" s="4"/>
      <c r="P3346" s="4"/>
    </row>
    <row r="3347" spans="13:16" x14ac:dyDescent="0.35">
      <c r="M3347" s="3"/>
      <c r="O3347" s="4"/>
      <c r="P3347" s="4"/>
    </row>
    <row r="3348" spans="13:16" x14ac:dyDescent="0.35">
      <c r="M3348" s="3"/>
      <c r="O3348" s="4"/>
      <c r="P3348" s="4"/>
    </row>
    <row r="3349" spans="13:16" x14ac:dyDescent="0.35">
      <c r="M3349" s="3"/>
      <c r="O3349" s="4"/>
      <c r="P3349" s="4"/>
    </row>
    <row r="3350" spans="13:16" x14ac:dyDescent="0.35">
      <c r="M3350" s="3"/>
      <c r="O3350" s="4"/>
      <c r="P3350" s="4"/>
    </row>
    <row r="3351" spans="13:16" x14ac:dyDescent="0.35">
      <c r="M3351" s="3"/>
      <c r="O3351" s="4"/>
      <c r="P3351" s="4"/>
    </row>
    <row r="3352" spans="13:16" x14ac:dyDescent="0.35">
      <c r="M3352" s="3"/>
      <c r="O3352" s="4"/>
      <c r="P3352" s="4"/>
    </row>
    <row r="3353" spans="13:16" x14ac:dyDescent="0.35">
      <c r="M3353" s="3"/>
      <c r="O3353" s="4"/>
      <c r="P3353" s="4"/>
    </row>
    <row r="3354" spans="13:16" x14ac:dyDescent="0.35">
      <c r="M3354" s="3"/>
      <c r="O3354" s="4"/>
      <c r="P3354" s="4"/>
    </row>
    <row r="3355" spans="13:16" x14ac:dyDescent="0.35">
      <c r="M3355" s="3"/>
      <c r="O3355" s="4"/>
      <c r="P3355" s="4"/>
    </row>
    <row r="3356" spans="13:16" x14ac:dyDescent="0.35">
      <c r="M3356" s="3"/>
      <c r="O3356" s="4"/>
      <c r="P3356" s="4"/>
    </row>
    <row r="3357" spans="13:16" x14ac:dyDescent="0.35">
      <c r="M3357" s="3"/>
      <c r="O3357" s="4"/>
      <c r="P3357" s="4"/>
    </row>
    <row r="3358" spans="13:16" x14ac:dyDescent="0.35">
      <c r="M3358" s="3"/>
      <c r="O3358" s="4"/>
      <c r="P3358" s="4"/>
    </row>
    <row r="3359" spans="13:16" x14ac:dyDescent="0.35">
      <c r="M3359" s="3"/>
      <c r="O3359" s="4"/>
      <c r="P3359" s="4"/>
    </row>
    <row r="3360" spans="13:16" x14ac:dyDescent="0.35">
      <c r="M3360" s="3"/>
      <c r="O3360" s="4"/>
      <c r="P3360" s="4"/>
    </row>
    <row r="3361" spans="13:16" x14ac:dyDescent="0.35">
      <c r="M3361" s="3"/>
      <c r="O3361" s="4"/>
      <c r="P3361" s="4"/>
    </row>
    <row r="3362" spans="13:16" x14ac:dyDescent="0.35">
      <c r="M3362" s="3"/>
      <c r="O3362" s="4"/>
      <c r="P3362" s="4"/>
    </row>
    <row r="3363" spans="13:16" x14ac:dyDescent="0.35">
      <c r="M3363" s="3"/>
      <c r="O3363" s="4"/>
      <c r="P3363" s="4"/>
    </row>
    <row r="3364" spans="13:16" x14ac:dyDescent="0.35">
      <c r="M3364" s="3"/>
      <c r="O3364" s="4"/>
      <c r="P3364" s="4"/>
    </row>
    <row r="3365" spans="13:16" x14ac:dyDescent="0.35">
      <c r="M3365" s="3"/>
      <c r="O3365" s="4"/>
      <c r="P3365" s="4"/>
    </row>
    <row r="3366" spans="13:16" x14ac:dyDescent="0.35">
      <c r="M3366" s="3"/>
      <c r="O3366" s="4"/>
      <c r="P3366" s="4"/>
    </row>
    <row r="3367" spans="13:16" x14ac:dyDescent="0.35">
      <c r="M3367" s="3"/>
      <c r="O3367" s="4"/>
      <c r="P3367" s="4"/>
    </row>
    <row r="3368" spans="13:16" x14ac:dyDescent="0.35">
      <c r="M3368" s="3"/>
      <c r="O3368" s="4"/>
      <c r="P3368" s="4"/>
    </row>
    <row r="3369" spans="13:16" x14ac:dyDescent="0.35">
      <c r="M3369" s="3"/>
      <c r="O3369" s="4"/>
      <c r="P3369" s="4"/>
    </row>
    <row r="3370" spans="13:16" x14ac:dyDescent="0.35">
      <c r="M3370" s="3"/>
      <c r="O3370" s="4"/>
      <c r="P3370" s="4"/>
    </row>
    <row r="3371" spans="13:16" x14ac:dyDescent="0.35">
      <c r="M3371" s="3"/>
      <c r="O3371" s="4"/>
      <c r="P3371" s="4"/>
    </row>
    <row r="3372" spans="13:16" x14ac:dyDescent="0.35">
      <c r="M3372" s="3"/>
      <c r="O3372" s="4"/>
      <c r="P3372" s="4"/>
    </row>
    <row r="3373" spans="13:16" x14ac:dyDescent="0.35">
      <c r="M3373" s="3"/>
      <c r="O3373" s="4"/>
      <c r="P3373" s="4"/>
    </row>
    <row r="3374" spans="13:16" x14ac:dyDescent="0.35">
      <c r="M3374" s="3"/>
      <c r="O3374" s="4"/>
      <c r="P3374" s="4"/>
    </row>
    <row r="3375" spans="13:16" x14ac:dyDescent="0.35">
      <c r="M3375" s="3"/>
      <c r="O3375" s="4"/>
      <c r="P3375" s="4"/>
    </row>
    <row r="3376" spans="13:16" x14ac:dyDescent="0.35">
      <c r="M3376" s="3"/>
      <c r="O3376" s="4"/>
      <c r="P3376" s="4"/>
    </row>
    <row r="3377" spans="13:16" x14ac:dyDescent="0.35">
      <c r="M3377" s="3"/>
      <c r="O3377" s="4"/>
      <c r="P3377" s="4"/>
    </row>
    <row r="3378" spans="13:16" x14ac:dyDescent="0.35">
      <c r="M3378" s="3"/>
      <c r="O3378" s="4"/>
      <c r="P3378" s="4"/>
    </row>
    <row r="3379" spans="13:16" x14ac:dyDescent="0.35">
      <c r="M3379" s="3"/>
      <c r="O3379" s="4"/>
      <c r="P3379" s="4"/>
    </row>
    <row r="3380" spans="13:16" x14ac:dyDescent="0.35">
      <c r="M3380" s="3"/>
      <c r="O3380" s="4"/>
      <c r="P3380" s="4"/>
    </row>
    <row r="3381" spans="13:16" x14ac:dyDescent="0.35">
      <c r="M3381" s="3"/>
      <c r="O3381" s="4"/>
      <c r="P3381" s="4"/>
    </row>
    <row r="3382" spans="13:16" x14ac:dyDescent="0.35">
      <c r="M3382" s="3"/>
      <c r="O3382" s="4"/>
      <c r="P3382" s="4"/>
    </row>
    <row r="3383" spans="13:16" x14ac:dyDescent="0.35">
      <c r="M3383" s="3"/>
      <c r="O3383" s="4"/>
      <c r="P3383" s="4"/>
    </row>
    <row r="3384" spans="13:16" x14ac:dyDescent="0.35">
      <c r="M3384" s="3"/>
      <c r="O3384" s="4"/>
      <c r="P3384" s="4"/>
    </row>
    <row r="3385" spans="13:16" x14ac:dyDescent="0.35">
      <c r="M3385" s="3"/>
      <c r="O3385" s="4"/>
      <c r="P3385" s="4"/>
    </row>
    <row r="3386" spans="13:16" x14ac:dyDescent="0.35">
      <c r="M3386" s="3"/>
      <c r="O3386" s="4"/>
      <c r="P3386" s="4"/>
    </row>
    <row r="3387" spans="13:16" x14ac:dyDescent="0.35">
      <c r="M3387" s="3"/>
      <c r="O3387" s="4"/>
      <c r="P3387" s="4"/>
    </row>
    <row r="3388" spans="13:16" x14ac:dyDescent="0.35">
      <c r="M3388" s="3"/>
      <c r="O3388" s="4"/>
      <c r="P3388" s="4"/>
    </row>
    <row r="3389" spans="13:16" x14ac:dyDescent="0.35">
      <c r="M3389" s="3"/>
      <c r="O3389" s="4"/>
      <c r="P3389" s="4"/>
    </row>
    <row r="3390" spans="13:16" x14ac:dyDescent="0.35">
      <c r="M3390" s="3"/>
      <c r="O3390" s="4"/>
      <c r="P3390" s="4"/>
    </row>
    <row r="3391" spans="13:16" x14ac:dyDescent="0.35">
      <c r="M3391" s="3"/>
      <c r="O3391" s="4"/>
      <c r="P3391" s="4"/>
    </row>
    <row r="3392" spans="13:16" x14ac:dyDescent="0.35">
      <c r="M3392" s="3"/>
      <c r="O3392" s="4"/>
      <c r="P3392" s="4"/>
    </row>
    <row r="3393" spans="13:16" x14ac:dyDescent="0.35">
      <c r="M3393" s="3"/>
      <c r="O3393" s="4"/>
      <c r="P3393" s="4"/>
    </row>
    <row r="3394" spans="13:16" x14ac:dyDescent="0.35">
      <c r="M3394" s="3"/>
      <c r="O3394" s="4"/>
      <c r="P3394" s="4"/>
    </row>
    <row r="3395" spans="13:16" x14ac:dyDescent="0.35">
      <c r="M3395" s="3"/>
      <c r="O3395" s="4"/>
      <c r="P3395" s="4"/>
    </row>
    <row r="3396" spans="13:16" x14ac:dyDescent="0.35">
      <c r="M3396" s="3"/>
      <c r="O3396" s="4"/>
      <c r="P3396" s="4"/>
    </row>
    <row r="3397" spans="13:16" x14ac:dyDescent="0.35">
      <c r="M3397" s="3"/>
      <c r="O3397" s="4"/>
      <c r="P3397" s="4"/>
    </row>
    <row r="3398" spans="13:16" x14ac:dyDescent="0.35">
      <c r="M3398" s="3"/>
      <c r="O3398" s="4"/>
      <c r="P3398" s="4"/>
    </row>
    <row r="3399" spans="13:16" x14ac:dyDescent="0.35">
      <c r="M3399" s="3"/>
      <c r="O3399" s="4"/>
      <c r="P3399" s="4"/>
    </row>
    <row r="3400" spans="13:16" x14ac:dyDescent="0.35">
      <c r="M3400" s="3"/>
      <c r="O3400" s="4"/>
      <c r="P3400" s="4"/>
    </row>
    <row r="3401" spans="13:16" x14ac:dyDescent="0.35">
      <c r="M3401" s="3"/>
      <c r="O3401" s="4"/>
      <c r="P3401" s="4"/>
    </row>
    <row r="3402" spans="13:16" x14ac:dyDescent="0.35">
      <c r="M3402" s="3"/>
      <c r="O3402" s="4"/>
      <c r="P3402" s="4"/>
    </row>
    <row r="3403" spans="13:16" x14ac:dyDescent="0.35">
      <c r="M3403" s="3"/>
      <c r="O3403" s="4"/>
      <c r="P3403" s="4"/>
    </row>
    <row r="3404" spans="13:16" x14ac:dyDescent="0.35">
      <c r="M3404" s="3"/>
      <c r="O3404" s="4"/>
      <c r="P3404" s="4"/>
    </row>
    <row r="3405" spans="13:16" x14ac:dyDescent="0.35">
      <c r="M3405" s="3"/>
      <c r="O3405" s="4"/>
      <c r="P3405" s="4"/>
    </row>
    <row r="3406" spans="13:16" x14ac:dyDescent="0.35">
      <c r="M3406" s="3"/>
      <c r="O3406" s="4"/>
      <c r="P3406" s="4"/>
    </row>
    <row r="3407" spans="13:16" x14ac:dyDescent="0.35">
      <c r="M3407" s="3"/>
      <c r="O3407" s="4"/>
      <c r="P3407" s="4"/>
    </row>
    <row r="3408" spans="13:16" x14ac:dyDescent="0.35">
      <c r="M3408" s="3"/>
      <c r="O3408" s="4"/>
      <c r="P3408" s="4"/>
    </row>
    <row r="3409" spans="13:16" x14ac:dyDescent="0.35">
      <c r="M3409" s="3"/>
      <c r="O3409" s="4"/>
      <c r="P3409" s="4"/>
    </row>
    <row r="3410" spans="13:16" x14ac:dyDescent="0.35">
      <c r="M3410" s="3"/>
      <c r="O3410" s="4"/>
      <c r="P3410" s="4"/>
    </row>
    <row r="3411" spans="13:16" x14ac:dyDescent="0.35">
      <c r="M3411" s="3"/>
      <c r="O3411" s="4"/>
      <c r="P3411" s="4"/>
    </row>
    <row r="3412" spans="13:16" x14ac:dyDescent="0.35">
      <c r="M3412" s="3"/>
      <c r="O3412" s="4"/>
      <c r="P3412" s="4"/>
    </row>
    <row r="3413" spans="13:16" x14ac:dyDescent="0.35">
      <c r="M3413" s="3"/>
      <c r="O3413" s="4"/>
      <c r="P3413" s="4"/>
    </row>
    <row r="3414" spans="13:16" x14ac:dyDescent="0.35">
      <c r="M3414" s="3"/>
      <c r="O3414" s="4"/>
      <c r="P3414" s="4"/>
    </row>
    <row r="3415" spans="13:16" x14ac:dyDescent="0.35">
      <c r="M3415" s="3"/>
      <c r="O3415" s="4"/>
      <c r="P3415" s="4"/>
    </row>
    <row r="3416" spans="13:16" x14ac:dyDescent="0.35">
      <c r="M3416" s="3"/>
      <c r="O3416" s="4"/>
      <c r="P3416" s="4"/>
    </row>
    <row r="3417" spans="13:16" x14ac:dyDescent="0.35">
      <c r="M3417" s="3"/>
      <c r="O3417" s="4"/>
      <c r="P3417" s="4"/>
    </row>
    <row r="3418" spans="13:16" x14ac:dyDescent="0.35">
      <c r="M3418" s="3"/>
      <c r="O3418" s="4"/>
      <c r="P3418" s="4"/>
    </row>
    <row r="3419" spans="13:16" x14ac:dyDescent="0.35">
      <c r="M3419" s="3"/>
      <c r="O3419" s="4"/>
      <c r="P3419" s="4"/>
    </row>
    <row r="3420" spans="13:16" x14ac:dyDescent="0.35">
      <c r="M3420" s="3"/>
      <c r="O3420" s="4"/>
      <c r="P3420" s="4"/>
    </row>
    <row r="3421" spans="13:16" x14ac:dyDescent="0.35">
      <c r="M3421" s="3"/>
      <c r="O3421" s="4"/>
      <c r="P3421" s="4"/>
    </row>
    <row r="3422" spans="13:16" x14ac:dyDescent="0.35">
      <c r="M3422" s="3"/>
      <c r="O3422" s="4"/>
      <c r="P3422" s="4"/>
    </row>
    <row r="3423" spans="13:16" x14ac:dyDescent="0.35">
      <c r="M3423" s="3"/>
      <c r="O3423" s="4"/>
      <c r="P3423" s="4"/>
    </row>
    <row r="3424" spans="13:16" x14ac:dyDescent="0.35">
      <c r="M3424" s="3"/>
      <c r="O3424" s="4"/>
      <c r="P3424" s="4"/>
    </row>
    <row r="3425" spans="13:16" x14ac:dyDescent="0.35">
      <c r="M3425" s="3"/>
      <c r="O3425" s="4"/>
      <c r="P3425" s="4"/>
    </row>
    <row r="3426" spans="13:16" x14ac:dyDescent="0.35">
      <c r="M3426" s="3"/>
      <c r="O3426" s="4"/>
      <c r="P3426" s="4"/>
    </row>
    <row r="3427" spans="13:16" x14ac:dyDescent="0.35">
      <c r="M3427" s="3"/>
      <c r="O3427" s="4"/>
      <c r="P3427" s="4"/>
    </row>
    <row r="3428" spans="13:16" x14ac:dyDescent="0.35">
      <c r="M3428" s="3"/>
      <c r="O3428" s="4"/>
      <c r="P3428" s="4"/>
    </row>
    <row r="3429" spans="13:16" x14ac:dyDescent="0.35">
      <c r="M3429" s="3"/>
      <c r="O3429" s="4"/>
      <c r="P3429" s="4"/>
    </row>
    <row r="3430" spans="13:16" x14ac:dyDescent="0.35">
      <c r="M3430" s="3"/>
      <c r="O3430" s="4"/>
      <c r="P3430" s="4"/>
    </row>
    <row r="3431" spans="13:16" x14ac:dyDescent="0.35">
      <c r="M3431" s="3"/>
      <c r="O3431" s="4"/>
      <c r="P3431" s="4"/>
    </row>
    <row r="3432" spans="13:16" x14ac:dyDescent="0.35">
      <c r="M3432" s="3"/>
      <c r="O3432" s="4"/>
      <c r="P3432" s="4"/>
    </row>
    <row r="3433" spans="13:16" x14ac:dyDescent="0.35">
      <c r="M3433" s="3"/>
      <c r="O3433" s="4"/>
      <c r="P3433" s="4"/>
    </row>
    <row r="3434" spans="13:16" x14ac:dyDescent="0.35">
      <c r="M3434" s="3"/>
      <c r="O3434" s="4"/>
      <c r="P3434" s="4"/>
    </row>
    <row r="3435" spans="13:16" x14ac:dyDescent="0.35">
      <c r="M3435" s="3"/>
      <c r="O3435" s="4"/>
      <c r="P3435" s="4"/>
    </row>
    <row r="3436" spans="13:16" x14ac:dyDescent="0.35">
      <c r="M3436" s="3"/>
      <c r="O3436" s="4"/>
      <c r="P3436" s="4"/>
    </row>
    <row r="3437" spans="13:16" x14ac:dyDescent="0.35">
      <c r="M3437" s="3"/>
      <c r="O3437" s="4"/>
      <c r="P3437" s="4"/>
    </row>
    <row r="3438" spans="13:16" x14ac:dyDescent="0.35">
      <c r="M3438" s="3"/>
      <c r="O3438" s="4"/>
      <c r="P3438" s="4"/>
    </row>
    <row r="3439" spans="13:16" x14ac:dyDescent="0.35">
      <c r="M3439" s="3"/>
      <c r="O3439" s="4"/>
      <c r="P3439" s="4"/>
    </row>
    <row r="3440" spans="13:16" x14ac:dyDescent="0.35">
      <c r="M3440" s="3"/>
      <c r="O3440" s="4"/>
      <c r="P3440" s="4"/>
    </row>
    <row r="3441" spans="13:16" x14ac:dyDescent="0.35">
      <c r="M3441" s="3"/>
      <c r="O3441" s="4"/>
      <c r="P3441" s="4"/>
    </row>
    <row r="3442" spans="13:16" x14ac:dyDescent="0.35">
      <c r="M3442" s="3"/>
      <c r="O3442" s="4"/>
      <c r="P3442" s="4"/>
    </row>
    <row r="3443" spans="13:16" x14ac:dyDescent="0.35">
      <c r="M3443" s="3"/>
      <c r="O3443" s="4"/>
      <c r="P3443" s="4"/>
    </row>
    <row r="3444" spans="13:16" x14ac:dyDescent="0.35">
      <c r="M3444" s="3"/>
      <c r="O3444" s="4"/>
      <c r="P3444" s="4"/>
    </row>
    <row r="3445" spans="13:16" x14ac:dyDescent="0.35">
      <c r="M3445" s="3"/>
      <c r="O3445" s="4"/>
      <c r="P3445" s="4"/>
    </row>
    <row r="3446" spans="13:16" x14ac:dyDescent="0.35">
      <c r="M3446" s="3"/>
      <c r="O3446" s="4"/>
      <c r="P3446" s="4"/>
    </row>
    <row r="3447" spans="13:16" x14ac:dyDescent="0.35">
      <c r="M3447" s="3"/>
      <c r="O3447" s="4"/>
      <c r="P3447" s="4"/>
    </row>
    <row r="3448" spans="13:16" x14ac:dyDescent="0.35">
      <c r="M3448" s="3"/>
      <c r="O3448" s="4"/>
      <c r="P3448" s="4"/>
    </row>
    <row r="3449" spans="13:16" x14ac:dyDescent="0.35">
      <c r="M3449" s="3"/>
      <c r="O3449" s="4"/>
      <c r="P3449" s="4"/>
    </row>
    <row r="3450" spans="13:16" x14ac:dyDescent="0.35">
      <c r="M3450" s="3"/>
      <c r="O3450" s="4"/>
      <c r="P3450" s="4"/>
    </row>
    <row r="3451" spans="13:16" x14ac:dyDescent="0.35">
      <c r="M3451" s="3"/>
      <c r="O3451" s="4"/>
      <c r="P3451" s="4"/>
    </row>
    <row r="3452" spans="13:16" x14ac:dyDescent="0.35">
      <c r="M3452" s="3"/>
      <c r="O3452" s="4"/>
      <c r="P3452" s="4"/>
    </row>
    <row r="3453" spans="13:16" x14ac:dyDescent="0.35">
      <c r="M3453" s="3"/>
      <c r="O3453" s="4"/>
      <c r="P3453" s="4"/>
    </row>
    <row r="3454" spans="13:16" x14ac:dyDescent="0.35">
      <c r="M3454" s="3"/>
      <c r="O3454" s="4"/>
      <c r="P3454" s="4"/>
    </row>
    <row r="3455" spans="13:16" x14ac:dyDescent="0.35">
      <c r="M3455" s="3"/>
      <c r="O3455" s="4"/>
      <c r="P3455" s="4"/>
    </row>
    <row r="3456" spans="13:16" x14ac:dyDescent="0.35">
      <c r="M3456" s="3"/>
      <c r="O3456" s="4"/>
      <c r="P3456" s="4"/>
    </row>
    <row r="3457" spans="13:16" x14ac:dyDescent="0.35">
      <c r="M3457" s="3"/>
      <c r="O3457" s="4"/>
      <c r="P3457" s="4"/>
    </row>
    <row r="3458" spans="13:16" x14ac:dyDescent="0.35">
      <c r="M3458" s="3"/>
      <c r="O3458" s="4"/>
      <c r="P3458" s="4"/>
    </row>
    <row r="3459" spans="13:16" x14ac:dyDescent="0.35">
      <c r="M3459" s="3"/>
      <c r="O3459" s="4"/>
      <c r="P3459" s="4"/>
    </row>
    <row r="3460" spans="13:16" x14ac:dyDescent="0.35">
      <c r="M3460" s="3"/>
      <c r="O3460" s="4"/>
      <c r="P3460" s="4"/>
    </row>
    <row r="3461" spans="13:16" x14ac:dyDescent="0.35">
      <c r="M3461" s="3"/>
      <c r="O3461" s="4"/>
      <c r="P3461" s="4"/>
    </row>
    <row r="3462" spans="13:16" x14ac:dyDescent="0.35">
      <c r="M3462" s="3"/>
      <c r="O3462" s="4"/>
      <c r="P3462" s="4"/>
    </row>
    <row r="3463" spans="13:16" x14ac:dyDescent="0.35">
      <c r="M3463" s="3"/>
      <c r="O3463" s="4"/>
      <c r="P3463" s="4"/>
    </row>
    <row r="3464" spans="13:16" x14ac:dyDescent="0.35">
      <c r="M3464" s="3"/>
      <c r="O3464" s="4"/>
      <c r="P3464" s="4"/>
    </row>
    <row r="3465" spans="13:16" x14ac:dyDescent="0.35">
      <c r="M3465" s="3"/>
      <c r="O3465" s="4"/>
      <c r="P3465" s="4"/>
    </row>
    <row r="3466" spans="13:16" x14ac:dyDescent="0.35">
      <c r="M3466" s="3"/>
      <c r="O3466" s="4"/>
      <c r="P3466" s="4"/>
    </row>
    <row r="3467" spans="13:16" x14ac:dyDescent="0.35">
      <c r="M3467" s="3"/>
      <c r="O3467" s="4"/>
      <c r="P3467" s="4"/>
    </row>
    <row r="3468" spans="13:16" x14ac:dyDescent="0.35">
      <c r="M3468" s="3"/>
      <c r="O3468" s="4"/>
      <c r="P3468" s="4"/>
    </row>
    <row r="3469" spans="13:16" x14ac:dyDescent="0.35">
      <c r="M3469" s="3"/>
      <c r="O3469" s="4"/>
      <c r="P3469" s="4"/>
    </row>
    <row r="3470" spans="13:16" x14ac:dyDescent="0.35">
      <c r="M3470" s="3"/>
      <c r="O3470" s="4"/>
      <c r="P3470" s="4"/>
    </row>
    <row r="3471" spans="13:16" x14ac:dyDescent="0.35">
      <c r="M3471" s="3"/>
      <c r="O3471" s="4"/>
      <c r="P3471" s="4"/>
    </row>
    <row r="3472" spans="13:16" x14ac:dyDescent="0.35">
      <c r="M3472" s="3"/>
      <c r="O3472" s="4"/>
      <c r="P3472" s="4"/>
    </row>
    <row r="3473" spans="13:16" x14ac:dyDescent="0.35">
      <c r="M3473" s="3"/>
      <c r="O3473" s="4"/>
      <c r="P3473" s="4"/>
    </row>
    <row r="3474" spans="13:16" x14ac:dyDescent="0.35">
      <c r="M3474" s="3"/>
      <c r="O3474" s="4"/>
      <c r="P3474" s="4"/>
    </row>
    <row r="3475" spans="13:16" x14ac:dyDescent="0.35">
      <c r="M3475" s="3"/>
      <c r="O3475" s="4"/>
      <c r="P3475" s="4"/>
    </row>
    <row r="3476" spans="13:16" x14ac:dyDescent="0.35">
      <c r="M3476" s="3"/>
      <c r="O3476" s="4"/>
      <c r="P3476" s="4"/>
    </row>
    <row r="3477" spans="13:16" x14ac:dyDescent="0.35">
      <c r="M3477" s="3"/>
      <c r="O3477" s="4"/>
      <c r="P3477" s="4"/>
    </row>
    <row r="3478" spans="13:16" x14ac:dyDescent="0.35">
      <c r="M3478" s="3"/>
      <c r="O3478" s="4"/>
      <c r="P3478" s="4"/>
    </row>
    <row r="3479" spans="13:16" x14ac:dyDescent="0.35">
      <c r="M3479" s="3"/>
      <c r="O3479" s="4"/>
      <c r="P3479" s="4"/>
    </row>
    <row r="3480" spans="13:16" x14ac:dyDescent="0.35">
      <c r="M3480" s="3"/>
      <c r="O3480" s="4"/>
      <c r="P3480" s="4"/>
    </row>
    <row r="3481" spans="13:16" x14ac:dyDescent="0.35">
      <c r="M3481" s="3"/>
      <c r="O3481" s="4"/>
      <c r="P3481" s="4"/>
    </row>
    <row r="3482" spans="13:16" x14ac:dyDescent="0.35">
      <c r="M3482" s="3"/>
      <c r="O3482" s="4"/>
      <c r="P3482" s="4"/>
    </row>
    <row r="3483" spans="13:16" x14ac:dyDescent="0.35">
      <c r="M3483" s="3"/>
      <c r="O3483" s="4"/>
      <c r="P3483" s="4"/>
    </row>
    <row r="3484" spans="13:16" x14ac:dyDescent="0.35">
      <c r="M3484" s="3"/>
      <c r="O3484" s="4"/>
      <c r="P3484" s="4"/>
    </row>
    <row r="3485" spans="13:16" x14ac:dyDescent="0.35">
      <c r="M3485" s="3"/>
      <c r="O3485" s="4"/>
      <c r="P3485" s="4"/>
    </row>
    <row r="3486" spans="13:16" x14ac:dyDescent="0.35">
      <c r="M3486" s="3"/>
      <c r="O3486" s="4"/>
      <c r="P3486" s="4"/>
    </row>
    <row r="3487" spans="13:16" x14ac:dyDescent="0.35">
      <c r="M3487" s="3"/>
      <c r="O3487" s="4"/>
      <c r="P3487" s="4"/>
    </row>
    <row r="3488" spans="13:16" x14ac:dyDescent="0.35">
      <c r="M3488" s="3"/>
      <c r="O3488" s="4"/>
      <c r="P3488" s="4"/>
    </row>
    <row r="3489" spans="13:16" x14ac:dyDescent="0.35">
      <c r="M3489" s="3"/>
      <c r="O3489" s="4"/>
      <c r="P3489" s="4"/>
    </row>
    <row r="3490" spans="13:16" x14ac:dyDescent="0.35">
      <c r="M3490" s="3"/>
      <c r="O3490" s="4"/>
      <c r="P3490" s="4"/>
    </row>
    <row r="3491" spans="13:16" x14ac:dyDescent="0.35">
      <c r="M3491" s="3"/>
      <c r="O3491" s="4"/>
      <c r="P3491" s="4"/>
    </row>
    <row r="3492" spans="13:16" x14ac:dyDescent="0.35">
      <c r="M3492" s="3"/>
      <c r="O3492" s="4"/>
      <c r="P3492" s="4"/>
    </row>
    <row r="3493" spans="13:16" x14ac:dyDescent="0.35">
      <c r="M3493" s="3"/>
      <c r="O3493" s="4"/>
      <c r="P3493" s="4"/>
    </row>
    <row r="3494" spans="13:16" x14ac:dyDescent="0.35">
      <c r="M3494" s="3"/>
      <c r="O3494" s="4"/>
      <c r="P3494" s="4"/>
    </row>
    <row r="3495" spans="13:16" x14ac:dyDescent="0.35">
      <c r="M3495" s="3"/>
      <c r="O3495" s="4"/>
      <c r="P3495" s="4"/>
    </row>
    <row r="3496" spans="13:16" x14ac:dyDescent="0.35">
      <c r="M3496" s="3"/>
      <c r="O3496" s="4"/>
      <c r="P3496" s="4"/>
    </row>
    <row r="3497" spans="13:16" x14ac:dyDescent="0.35">
      <c r="M3497" s="3"/>
      <c r="O3497" s="4"/>
      <c r="P3497" s="4"/>
    </row>
    <row r="3498" spans="13:16" x14ac:dyDescent="0.35">
      <c r="M3498" s="3"/>
      <c r="O3498" s="4"/>
      <c r="P3498" s="4"/>
    </row>
    <row r="3499" spans="13:16" x14ac:dyDescent="0.35">
      <c r="M3499" s="3"/>
      <c r="O3499" s="4"/>
      <c r="P3499" s="4"/>
    </row>
    <row r="3500" spans="13:16" x14ac:dyDescent="0.35">
      <c r="M3500" s="3"/>
      <c r="O3500" s="4"/>
      <c r="P3500" s="4"/>
    </row>
    <row r="3501" spans="13:16" x14ac:dyDescent="0.35">
      <c r="M3501" s="3"/>
      <c r="O3501" s="4"/>
      <c r="P3501" s="4"/>
    </row>
    <row r="3502" spans="13:16" x14ac:dyDescent="0.35">
      <c r="M3502" s="3"/>
      <c r="O3502" s="4"/>
      <c r="P3502" s="4"/>
    </row>
    <row r="3503" spans="13:16" x14ac:dyDescent="0.35">
      <c r="M3503" s="3"/>
      <c r="O3503" s="4"/>
      <c r="P3503" s="4"/>
    </row>
    <row r="3504" spans="13:16" x14ac:dyDescent="0.35">
      <c r="M3504" s="3"/>
      <c r="O3504" s="4"/>
      <c r="P3504" s="4"/>
    </row>
    <row r="3505" spans="13:16" x14ac:dyDescent="0.35">
      <c r="M3505" s="3"/>
      <c r="O3505" s="4"/>
      <c r="P3505" s="4"/>
    </row>
    <row r="3506" spans="13:16" x14ac:dyDescent="0.35">
      <c r="M3506" s="3"/>
      <c r="O3506" s="4"/>
      <c r="P3506" s="4"/>
    </row>
    <row r="3507" spans="13:16" x14ac:dyDescent="0.35">
      <c r="M3507" s="3"/>
      <c r="O3507" s="4"/>
      <c r="P3507" s="4"/>
    </row>
    <row r="3508" spans="13:16" x14ac:dyDescent="0.35">
      <c r="M3508" s="3"/>
      <c r="O3508" s="4"/>
      <c r="P3508" s="4"/>
    </row>
    <row r="3509" spans="13:16" x14ac:dyDescent="0.35">
      <c r="M3509" s="3"/>
      <c r="O3509" s="4"/>
      <c r="P3509" s="4"/>
    </row>
    <row r="3510" spans="13:16" x14ac:dyDescent="0.35">
      <c r="M3510" s="3"/>
      <c r="O3510" s="4"/>
      <c r="P3510" s="4"/>
    </row>
    <row r="3511" spans="13:16" x14ac:dyDescent="0.35">
      <c r="M3511" s="3"/>
      <c r="O3511" s="4"/>
      <c r="P3511" s="4"/>
    </row>
    <row r="3512" spans="13:16" x14ac:dyDescent="0.35">
      <c r="M3512" s="3"/>
      <c r="O3512" s="4"/>
      <c r="P3512" s="4"/>
    </row>
    <row r="3513" spans="13:16" x14ac:dyDescent="0.35">
      <c r="M3513" s="3"/>
      <c r="O3513" s="4"/>
      <c r="P3513" s="4"/>
    </row>
    <row r="3514" spans="13:16" x14ac:dyDescent="0.35">
      <c r="M3514" s="3"/>
      <c r="O3514" s="4"/>
      <c r="P3514" s="4"/>
    </row>
    <row r="3515" spans="13:16" x14ac:dyDescent="0.35">
      <c r="M3515" s="3"/>
      <c r="O3515" s="4"/>
      <c r="P3515" s="4"/>
    </row>
    <row r="3516" spans="13:16" x14ac:dyDescent="0.35">
      <c r="M3516" s="3"/>
      <c r="O3516" s="4"/>
      <c r="P3516" s="4"/>
    </row>
    <row r="3517" spans="13:16" x14ac:dyDescent="0.35">
      <c r="M3517" s="3"/>
      <c r="O3517" s="4"/>
      <c r="P3517" s="4"/>
    </row>
    <row r="3518" spans="13:16" x14ac:dyDescent="0.35">
      <c r="M3518" s="3"/>
      <c r="O3518" s="4"/>
      <c r="P3518" s="4"/>
    </row>
    <row r="3519" spans="13:16" x14ac:dyDescent="0.35">
      <c r="M3519" s="3"/>
      <c r="O3519" s="4"/>
      <c r="P3519" s="4"/>
    </row>
    <row r="3520" spans="13:16" x14ac:dyDescent="0.35">
      <c r="M3520" s="3"/>
      <c r="O3520" s="4"/>
      <c r="P3520" s="4"/>
    </row>
    <row r="3521" spans="13:16" x14ac:dyDescent="0.35">
      <c r="M3521" s="3"/>
      <c r="O3521" s="4"/>
      <c r="P3521" s="4"/>
    </row>
    <row r="3522" spans="13:16" x14ac:dyDescent="0.35">
      <c r="M3522" s="3"/>
      <c r="O3522" s="4"/>
      <c r="P3522" s="4"/>
    </row>
    <row r="3523" spans="13:16" x14ac:dyDescent="0.35">
      <c r="M3523" s="3"/>
      <c r="O3523" s="4"/>
      <c r="P3523" s="4"/>
    </row>
    <row r="3524" spans="13:16" x14ac:dyDescent="0.35">
      <c r="M3524" s="3"/>
      <c r="O3524" s="4"/>
      <c r="P3524" s="4"/>
    </row>
    <row r="3525" spans="13:16" x14ac:dyDescent="0.35">
      <c r="M3525" s="3"/>
      <c r="O3525" s="4"/>
      <c r="P3525" s="4"/>
    </row>
    <row r="3526" spans="13:16" x14ac:dyDescent="0.35">
      <c r="M3526" s="3"/>
      <c r="O3526" s="4"/>
      <c r="P3526" s="4"/>
    </row>
    <row r="3527" spans="13:16" x14ac:dyDescent="0.35">
      <c r="M3527" s="3"/>
      <c r="O3527" s="4"/>
      <c r="P3527" s="4"/>
    </row>
    <row r="3528" spans="13:16" x14ac:dyDescent="0.35">
      <c r="M3528" s="3"/>
      <c r="O3528" s="4"/>
      <c r="P3528" s="4"/>
    </row>
    <row r="3529" spans="13:16" x14ac:dyDescent="0.35">
      <c r="M3529" s="3"/>
      <c r="O3529" s="4"/>
      <c r="P3529" s="4"/>
    </row>
    <row r="3530" spans="13:16" x14ac:dyDescent="0.35">
      <c r="M3530" s="3"/>
      <c r="O3530" s="4"/>
      <c r="P3530" s="4"/>
    </row>
    <row r="3531" spans="13:16" x14ac:dyDescent="0.35">
      <c r="M3531" s="3"/>
      <c r="O3531" s="4"/>
      <c r="P3531" s="4"/>
    </row>
    <row r="3532" spans="13:16" x14ac:dyDescent="0.35">
      <c r="M3532" s="3"/>
      <c r="O3532" s="4"/>
      <c r="P3532" s="4"/>
    </row>
    <row r="3533" spans="13:16" x14ac:dyDescent="0.35">
      <c r="M3533" s="3"/>
      <c r="O3533" s="4"/>
      <c r="P3533" s="4"/>
    </row>
    <row r="3534" spans="13:16" x14ac:dyDescent="0.35">
      <c r="M3534" s="3"/>
      <c r="O3534" s="4"/>
      <c r="P3534" s="4"/>
    </row>
    <row r="3535" spans="13:16" x14ac:dyDescent="0.35">
      <c r="M3535" s="3"/>
      <c r="O3535" s="4"/>
      <c r="P3535" s="4"/>
    </row>
    <row r="3536" spans="13:16" x14ac:dyDescent="0.35">
      <c r="M3536" s="3"/>
      <c r="O3536" s="4"/>
      <c r="P3536" s="4"/>
    </row>
    <row r="3537" spans="13:16" x14ac:dyDescent="0.35">
      <c r="M3537" s="3"/>
      <c r="O3537" s="4"/>
      <c r="P3537" s="4"/>
    </row>
    <row r="3538" spans="13:16" x14ac:dyDescent="0.35">
      <c r="M3538" s="3"/>
      <c r="O3538" s="4"/>
      <c r="P3538" s="4"/>
    </row>
    <row r="3539" spans="13:16" x14ac:dyDescent="0.35">
      <c r="M3539" s="3"/>
      <c r="O3539" s="4"/>
      <c r="P3539" s="4"/>
    </row>
    <row r="3540" spans="13:16" x14ac:dyDescent="0.35">
      <c r="M3540" s="3"/>
      <c r="O3540" s="4"/>
      <c r="P3540" s="4"/>
    </row>
    <row r="3541" spans="13:16" x14ac:dyDescent="0.35">
      <c r="M3541" s="3"/>
      <c r="O3541" s="4"/>
      <c r="P3541" s="4"/>
    </row>
    <row r="3542" spans="13:16" x14ac:dyDescent="0.35">
      <c r="M3542" s="3"/>
      <c r="O3542" s="4"/>
      <c r="P3542" s="4"/>
    </row>
    <row r="3543" spans="13:16" x14ac:dyDescent="0.35">
      <c r="M3543" s="3"/>
      <c r="O3543" s="4"/>
      <c r="P3543" s="4"/>
    </row>
    <row r="3544" spans="13:16" x14ac:dyDescent="0.35">
      <c r="M3544" s="3"/>
      <c r="O3544" s="4"/>
      <c r="P3544" s="4"/>
    </row>
    <row r="3545" spans="13:16" x14ac:dyDescent="0.35">
      <c r="M3545" s="3"/>
      <c r="O3545" s="4"/>
      <c r="P3545" s="4"/>
    </row>
    <row r="3546" spans="13:16" x14ac:dyDescent="0.35">
      <c r="M3546" s="3"/>
      <c r="O3546" s="4"/>
      <c r="P3546" s="4"/>
    </row>
    <row r="3547" spans="13:16" x14ac:dyDescent="0.35">
      <c r="M3547" s="3"/>
      <c r="O3547" s="4"/>
      <c r="P3547" s="4"/>
    </row>
    <row r="3548" spans="13:16" x14ac:dyDescent="0.35">
      <c r="M3548" s="3"/>
      <c r="O3548" s="4"/>
      <c r="P3548" s="4"/>
    </row>
    <row r="3549" spans="13:16" x14ac:dyDescent="0.35">
      <c r="M3549" s="3"/>
      <c r="O3549" s="4"/>
      <c r="P3549" s="4"/>
    </row>
    <row r="3550" spans="13:16" x14ac:dyDescent="0.35">
      <c r="M3550" s="3"/>
      <c r="O3550" s="4"/>
      <c r="P3550" s="4"/>
    </row>
    <row r="3551" spans="13:16" x14ac:dyDescent="0.35">
      <c r="M3551" s="3"/>
      <c r="O3551" s="4"/>
      <c r="P3551" s="4"/>
    </row>
    <row r="3552" spans="13:16" x14ac:dyDescent="0.35">
      <c r="M3552" s="3"/>
      <c r="O3552" s="4"/>
      <c r="P3552" s="4"/>
    </row>
    <row r="3553" spans="13:16" x14ac:dyDescent="0.35">
      <c r="M3553" s="3"/>
      <c r="O3553" s="4"/>
      <c r="P3553" s="4"/>
    </row>
    <row r="3554" spans="13:16" x14ac:dyDescent="0.35">
      <c r="M3554" s="3"/>
      <c r="O3554" s="4"/>
      <c r="P3554" s="4"/>
    </row>
    <row r="3555" spans="13:16" x14ac:dyDescent="0.35">
      <c r="M3555" s="3"/>
      <c r="O3555" s="4"/>
      <c r="P3555" s="4"/>
    </row>
    <row r="3556" spans="13:16" x14ac:dyDescent="0.35">
      <c r="M3556" s="3"/>
      <c r="O3556" s="4"/>
      <c r="P3556" s="4"/>
    </row>
    <row r="3557" spans="13:16" x14ac:dyDescent="0.35">
      <c r="M3557" s="3"/>
      <c r="O3557" s="4"/>
      <c r="P3557" s="4"/>
    </row>
    <row r="3558" spans="13:16" x14ac:dyDescent="0.35">
      <c r="M3558" s="3"/>
      <c r="O3558" s="4"/>
      <c r="P3558" s="4"/>
    </row>
    <row r="3559" spans="13:16" x14ac:dyDescent="0.35">
      <c r="M3559" s="3"/>
      <c r="O3559" s="4"/>
      <c r="P3559" s="4"/>
    </row>
    <row r="3560" spans="13:16" x14ac:dyDescent="0.35">
      <c r="M3560" s="3"/>
      <c r="O3560" s="4"/>
      <c r="P3560" s="4"/>
    </row>
    <row r="3561" spans="13:16" x14ac:dyDescent="0.35">
      <c r="M3561" s="3"/>
      <c r="O3561" s="4"/>
      <c r="P3561" s="4"/>
    </row>
    <row r="3562" spans="13:16" x14ac:dyDescent="0.35">
      <c r="M3562" s="3"/>
      <c r="O3562" s="4"/>
      <c r="P3562" s="4"/>
    </row>
    <row r="3563" spans="13:16" x14ac:dyDescent="0.35">
      <c r="M3563" s="3"/>
      <c r="O3563" s="4"/>
      <c r="P3563" s="4"/>
    </row>
    <row r="3564" spans="13:16" x14ac:dyDescent="0.35">
      <c r="M3564" s="3"/>
      <c r="O3564" s="4"/>
      <c r="P3564" s="4"/>
    </row>
    <row r="3565" spans="13:16" x14ac:dyDescent="0.35">
      <c r="M3565" s="3"/>
      <c r="O3565" s="4"/>
      <c r="P3565" s="4"/>
    </row>
    <row r="3566" spans="13:16" x14ac:dyDescent="0.35">
      <c r="M3566" s="3"/>
      <c r="O3566" s="4"/>
      <c r="P3566" s="4"/>
    </row>
    <row r="3567" spans="13:16" x14ac:dyDescent="0.35">
      <c r="M3567" s="3"/>
      <c r="O3567" s="4"/>
      <c r="P3567" s="4"/>
    </row>
    <row r="3568" spans="13:16" x14ac:dyDescent="0.35">
      <c r="M3568" s="3"/>
      <c r="O3568" s="4"/>
      <c r="P3568" s="4"/>
    </row>
    <row r="3569" spans="13:16" x14ac:dyDescent="0.35">
      <c r="M3569" s="3"/>
      <c r="O3569" s="4"/>
      <c r="P3569" s="4"/>
    </row>
    <row r="3570" spans="13:16" x14ac:dyDescent="0.35">
      <c r="M3570" s="3"/>
      <c r="O3570" s="4"/>
      <c r="P3570" s="4"/>
    </row>
    <row r="3571" spans="13:16" x14ac:dyDescent="0.35">
      <c r="M3571" s="3"/>
      <c r="O3571" s="4"/>
      <c r="P3571" s="4"/>
    </row>
    <row r="3572" spans="13:16" x14ac:dyDescent="0.35">
      <c r="M3572" s="3"/>
      <c r="O3572" s="4"/>
      <c r="P3572" s="4"/>
    </row>
    <row r="3573" spans="13:16" x14ac:dyDescent="0.35">
      <c r="M3573" s="3"/>
      <c r="O3573" s="4"/>
      <c r="P3573" s="4"/>
    </row>
    <row r="3574" spans="13:16" x14ac:dyDescent="0.35">
      <c r="M3574" s="3"/>
      <c r="O3574" s="4"/>
      <c r="P3574" s="4"/>
    </row>
    <row r="3575" spans="13:16" x14ac:dyDescent="0.35">
      <c r="M3575" s="3"/>
      <c r="O3575" s="4"/>
      <c r="P3575" s="4"/>
    </row>
    <row r="3576" spans="13:16" x14ac:dyDescent="0.35">
      <c r="M3576" s="3"/>
      <c r="O3576" s="4"/>
      <c r="P3576" s="4"/>
    </row>
    <row r="3577" spans="13:16" x14ac:dyDescent="0.35">
      <c r="M3577" s="3"/>
      <c r="O3577" s="4"/>
      <c r="P3577" s="4"/>
    </row>
    <row r="3578" spans="13:16" x14ac:dyDescent="0.35">
      <c r="M3578" s="3"/>
      <c r="O3578" s="4"/>
      <c r="P3578" s="4"/>
    </row>
    <row r="3579" spans="13:16" x14ac:dyDescent="0.35">
      <c r="M3579" s="3"/>
      <c r="O3579" s="4"/>
      <c r="P3579" s="4"/>
    </row>
    <row r="3580" spans="13:16" x14ac:dyDescent="0.35">
      <c r="M3580" s="3"/>
      <c r="O3580" s="4"/>
      <c r="P3580" s="4"/>
    </row>
    <row r="3581" spans="13:16" x14ac:dyDescent="0.35">
      <c r="M3581" s="3"/>
      <c r="O3581" s="4"/>
      <c r="P3581" s="4"/>
    </row>
    <row r="3582" spans="13:16" x14ac:dyDescent="0.35">
      <c r="M3582" s="3"/>
      <c r="O3582" s="4"/>
      <c r="P3582" s="4"/>
    </row>
    <row r="3583" spans="13:16" x14ac:dyDescent="0.35">
      <c r="M3583" s="3"/>
      <c r="O3583" s="4"/>
      <c r="P3583" s="4"/>
    </row>
    <row r="3584" spans="13:16" x14ac:dyDescent="0.35">
      <c r="M3584" s="3"/>
      <c r="O3584" s="4"/>
      <c r="P3584" s="4"/>
    </row>
    <row r="3585" spans="13:16" x14ac:dyDescent="0.35">
      <c r="M3585" s="3"/>
      <c r="O3585" s="4"/>
      <c r="P3585" s="4"/>
    </row>
    <row r="3586" spans="13:16" x14ac:dyDescent="0.35">
      <c r="M3586" s="3"/>
      <c r="O3586" s="4"/>
      <c r="P3586" s="4"/>
    </row>
    <row r="3587" spans="13:16" x14ac:dyDescent="0.35">
      <c r="M3587" s="3"/>
      <c r="O3587" s="4"/>
      <c r="P3587" s="4"/>
    </row>
    <row r="3588" spans="13:16" x14ac:dyDescent="0.35">
      <c r="M3588" s="3"/>
      <c r="O3588" s="4"/>
      <c r="P3588" s="4"/>
    </row>
    <row r="3589" spans="13:16" x14ac:dyDescent="0.35">
      <c r="M3589" s="3"/>
      <c r="O3589" s="4"/>
      <c r="P3589" s="4"/>
    </row>
    <row r="3590" spans="13:16" x14ac:dyDescent="0.35">
      <c r="M3590" s="3"/>
      <c r="O3590" s="4"/>
      <c r="P3590" s="4"/>
    </row>
    <row r="3591" spans="13:16" x14ac:dyDescent="0.35">
      <c r="M3591" s="3"/>
      <c r="O3591" s="4"/>
      <c r="P3591" s="4"/>
    </row>
    <row r="3592" spans="13:16" x14ac:dyDescent="0.35">
      <c r="M3592" s="3"/>
      <c r="O3592" s="4"/>
      <c r="P3592" s="4"/>
    </row>
    <row r="3593" spans="13:16" x14ac:dyDescent="0.35">
      <c r="M3593" s="3"/>
      <c r="O3593" s="4"/>
      <c r="P3593" s="4"/>
    </row>
    <row r="3594" spans="13:16" x14ac:dyDescent="0.35">
      <c r="M3594" s="3"/>
      <c r="O3594" s="4"/>
      <c r="P3594" s="4"/>
    </row>
    <row r="3595" spans="13:16" x14ac:dyDescent="0.35">
      <c r="M3595" s="3"/>
      <c r="O3595" s="4"/>
      <c r="P3595" s="4"/>
    </row>
    <row r="3596" spans="13:16" x14ac:dyDescent="0.35">
      <c r="M3596" s="3"/>
      <c r="O3596" s="4"/>
      <c r="P3596" s="4"/>
    </row>
    <row r="3597" spans="13:16" x14ac:dyDescent="0.35">
      <c r="M3597" s="3"/>
      <c r="O3597" s="4"/>
      <c r="P3597" s="4"/>
    </row>
    <row r="3598" spans="13:16" x14ac:dyDescent="0.35">
      <c r="M3598" s="3"/>
      <c r="O3598" s="4"/>
      <c r="P3598" s="4"/>
    </row>
    <row r="3599" spans="13:16" x14ac:dyDescent="0.35">
      <c r="M3599" s="3"/>
      <c r="O3599" s="4"/>
      <c r="P3599" s="4"/>
    </row>
    <row r="3600" spans="13:16" x14ac:dyDescent="0.35">
      <c r="M3600" s="3"/>
      <c r="O3600" s="4"/>
      <c r="P3600" s="4"/>
    </row>
    <row r="3601" spans="13:16" x14ac:dyDescent="0.35">
      <c r="M3601" s="3"/>
      <c r="O3601" s="4"/>
      <c r="P3601" s="4"/>
    </row>
    <row r="3602" spans="13:16" x14ac:dyDescent="0.35">
      <c r="M3602" s="3"/>
      <c r="O3602" s="4"/>
      <c r="P3602" s="4"/>
    </row>
    <row r="3603" spans="13:16" x14ac:dyDescent="0.35">
      <c r="M3603" s="3"/>
      <c r="O3603" s="4"/>
      <c r="P3603" s="4"/>
    </row>
    <row r="3604" spans="13:16" x14ac:dyDescent="0.35">
      <c r="M3604" s="3"/>
      <c r="O3604" s="4"/>
      <c r="P3604" s="4"/>
    </row>
    <row r="3605" spans="13:16" x14ac:dyDescent="0.35">
      <c r="M3605" s="3"/>
      <c r="O3605" s="4"/>
      <c r="P3605" s="4"/>
    </row>
    <row r="3606" spans="13:16" x14ac:dyDescent="0.35">
      <c r="M3606" s="3"/>
      <c r="O3606" s="4"/>
      <c r="P3606" s="4"/>
    </row>
    <row r="3607" spans="13:16" x14ac:dyDescent="0.35">
      <c r="M3607" s="3"/>
      <c r="O3607" s="4"/>
      <c r="P3607" s="4"/>
    </row>
    <row r="3608" spans="13:16" x14ac:dyDescent="0.35">
      <c r="M3608" s="3"/>
      <c r="O3608" s="4"/>
      <c r="P3608" s="4"/>
    </row>
    <row r="3609" spans="13:16" x14ac:dyDescent="0.35">
      <c r="M3609" s="3"/>
      <c r="O3609" s="4"/>
      <c r="P3609" s="4"/>
    </row>
    <row r="3610" spans="13:16" x14ac:dyDescent="0.35">
      <c r="M3610" s="3"/>
      <c r="O3610" s="4"/>
      <c r="P3610" s="4"/>
    </row>
    <row r="3611" spans="13:16" x14ac:dyDescent="0.35">
      <c r="M3611" s="3"/>
      <c r="O3611" s="4"/>
      <c r="P3611" s="4"/>
    </row>
    <row r="3612" spans="13:16" x14ac:dyDescent="0.35">
      <c r="M3612" s="3"/>
      <c r="O3612" s="4"/>
      <c r="P3612" s="4"/>
    </row>
    <row r="3613" spans="13:16" x14ac:dyDescent="0.35">
      <c r="M3613" s="3"/>
      <c r="O3613" s="4"/>
      <c r="P3613" s="4"/>
    </row>
    <row r="3614" spans="13:16" x14ac:dyDescent="0.35">
      <c r="M3614" s="3"/>
      <c r="O3614" s="4"/>
      <c r="P3614" s="4"/>
    </row>
    <row r="3615" spans="13:16" x14ac:dyDescent="0.35">
      <c r="M3615" s="3"/>
      <c r="O3615" s="4"/>
      <c r="P3615" s="4"/>
    </row>
    <row r="3616" spans="13:16" x14ac:dyDescent="0.35">
      <c r="M3616" s="3"/>
      <c r="O3616" s="4"/>
      <c r="P3616" s="4"/>
    </row>
    <row r="3617" spans="13:16" x14ac:dyDescent="0.35">
      <c r="M3617" s="3"/>
      <c r="O3617" s="4"/>
      <c r="P3617" s="4"/>
    </row>
    <row r="3618" spans="13:16" x14ac:dyDescent="0.35">
      <c r="M3618" s="3"/>
      <c r="O3618" s="4"/>
      <c r="P3618" s="4"/>
    </row>
    <row r="3619" spans="13:16" x14ac:dyDescent="0.35">
      <c r="M3619" s="3"/>
      <c r="O3619" s="4"/>
      <c r="P3619" s="4"/>
    </row>
    <row r="3620" spans="13:16" x14ac:dyDescent="0.35">
      <c r="M3620" s="3"/>
      <c r="O3620" s="4"/>
      <c r="P3620" s="4"/>
    </row>
    <row r="3621" spans="13:16" x14ac:dyDescent="0.35">
      <c r="M3621" s="3"/>
      <c r="O3621" s="4"/>
      <c r="P3621" s="4"/>
    </row>
    <row r="3622" spans="13:16" x14ac:dyDescent="0.35">
      <c r="M3622" s="3"/>
      <c r="O3622" s="4"/>
      <c r="P3622" s="4"/>
    </row>
    <row r="3623" spans="13:16" x14ac:dyDescent="0.35">
      <c r="M3623" s="3"/>
      <c r="O3623" s="4"/>
      <c r="P3623" s="4"/>
    </row>
    <row r="3624" spans="13:16" x14ac:dyDescent="0.35">
      <c r="M3624" s="3"/>
      <c r="O3624" s="4"/>
      <c r="P3624" s="4"/>
    </row>
    <row r="3625" spans="13:16" x14ac:dyDescent="0.35">
      <c r="M3625" s="3"/>
      <c r="O3625" s="4"/>
      <c r="P3625" s="4"/>
    </row>
    <row r="3626" spans="13:16" x14ac:dyDescent="0.35">
      <c r="M3626" s="3"/>
      <c r="O3626" s="4"/>
      <c r="P3626" s="4"/>
    </row>
    <row r="3627" spans="13:16" x14ac:dyDescent="0.35">
      <c r="M3627" s="3"/>
      <c r="O3627" s="4"/>
      <c r="P3627" s="4"/>
    </row>
    <row r="3628" spans="13:16" x14ac:dyDescent="0.35">
      <c r="M3628" s="3"/>
      <c r="O3628" s="4"/>
      <c r="P3628" s="4"/>
    </row>
    <row r="3629" spans="13:16" x14ac:dyDescent="0.35">
      <c r="M3629" s="3"/>
      <c r="O3629" s="4"/>
      <c r="P3629" s="4"/>
    </row>
    <row r="3630" spans="13:16" x14ac:dyDescent="0.35">
      <c r="M3630" s="3"/>
      <c r="O3630" s="4"/>
      <c r="P3630" s="4"/>
    </row>
    <row r="3631" spans="13:16" x14ac:dyDescent="0.35">
      <c r="M3631" s="3"/>
      <c r="O3631" s="4"/>
      <c r="P3631" s="4"/>
    </row>
    <row r="3632" spans="13:16" x14ac:dyDescent="0.35">
      <c r="M3632" s="3"/>
      <c r="O3632" s="4"/>
      <c r="P3632" s="4"/>
    </row>
    <row r="3633" spans="13:16" x14ac:dyDescent="0.35">
      <c r="M3633" s="3"/>
      <c r="O3633" s="4"/>
      <c r="P3633" s="4"/>
    </row>
    <row r="3634" spans="13:16" x14ac:dyDescent="0.35">
      <c r="M3634" s="3"/>
      <c r="O3634" s="4"/>
      <c r="P3634" s="4"/>
    </row>
    <row r="3635" spans="13:16" x14ac:dyDescent="0.35">
      <c r="M3635" s="3"/>
      <c r="O3635" s="4"/>
      <c r="P3635" s="4"/>
    </row>
    <row r="3636" spans="13:16" x14ac:dyDescent="0.35">
      <c r="M3636" s="3"/>
      <c r="O3636" s="4"/>
      <c r="P3636" s="4"/>
    </row>
    <row r="3637" spans="13:16" x14ac:dyDescent="0.35">
      <c r="M3637" s="3"/>
      <c r="O3637" s="4"/>
      <c r="P3637" s="4"/>
    </row>
    <row r="3638" spans="13:16" x14ac:dyDescent="0.35">
      <c r="M3638" s="3"/>
      <c r="O3638" s="4"/>
      <c r="P3638" s="4"/>
    </row>
    <row r="3639" spans="13:16" x14ac:dyDescent="0.35">
      <c r="M3639" s="3"/>
      <c r="O3639" s="4"/>
      <c r="P3639" s="4"/>
    </row>
    <row r="3640" spans="13:16" x14ac:dyDescent="0.35">
      <c r="M3640" s="3"/>
      <c r="O3640" s="4"/>
      <c r="P3640" s="4"/>
    </row>
    <row r="3641" spans="13:16" x14ac:dyDescent="0.35">
      <c r="M3641" s="3"/>
      <c r="O3641" s="4"/>
      <c r="P3641" s="4"/>
    </row>
    <row r="3642" spans="13:16" x14ac:dyDescent="0.35">
      <c r="M3642" s="3"/>
      <c r="O3642" s="4"/>
      <c r="P3642" s="4"/>
    </row>
    <row r="3643" spans="13:16" x14ac:dyDescent="0.35">
      <c r="M3643" s="3"/>
      <c r="O3643" s="4"/>
      <c r="P3643" s="4"/>
    </row>
    <row r="3644" spans="13:16" x14ac:dyDescent="0.35">
      <c r="M3644" s="3"/>
      <c r="O3644" s="4"/>
      <c r="P3644" s="4"/>
    </row>
    <row r="3645" spans="13:16" x14ac:dyDescent="0.35">
      <c r="M3645" s="3"/>
      <c r="O3645" s="4"/>
      <c r="P3645" s="4"/>
    </row>
    <row r="3646" spans="13:16" x14ac:dyDescent="0.35">
      <c r="M3646" s="3"/>
      <c r="O3646" s="4"/>
      <c r="P3646" s="4"/>
    </row>
    <row r="3647" spans="13:16" x14ac:dyDescent="0.35">
      <c r="M3647" s="3"/>
      <c r="O3647" s="4"/>
      <c r="P3647" s="4"/>
    </row>
    <row r="3648" spans="13:16" x14ac:dyDescent="0.35">
      <c r="M3648" s="3"/>
      <c r="O3648" s="4"/>
      <c r="P3648" s="4"/>
    </row>
    <row r="3649" spans="13:16" x14ac:dyDescent="0.35">
      <c r="M3649" s="3"/>
      <c r="O3649" s="4"/>
      <c r="P3649" s="4"/>
    </row>
    <row r="3650" spans="13:16" x14ac:dyDescent="0.35">
      <c r="M3650" s="3"/>
      <c r="O3650" s="4"/>
      <c r="P3650" s="4"/>
    </row>
    <row r="3651" spans="13:16" x14ac:dyDescent="0.35">
      <c r="M3651" s="3"/>
      <c r="O3651" s="4"/>
      <c r="P3651" s="4"/>
    </row>
    <row r="3652" spans="13:16" x14ac:dyDescent="0.35">
      <c r="M3652" s="3"/>
      <c r="O3652" s="4"/>
      <c r="P3652" s="4"/>
    </row>
    <row r="3653" spans="13:16" x14ac:dyDescent="0.35">
      <c r="M3653" s="3"/>
      <c r="O3653" s="4"/>
      <c r="P3653" s="4"/>
    </row>
    <row r="3654" spans="13:16" x14ac:dyDescent="0.35">
      <c r="M3654" s="3"/>
      <c r="O3654" s="4"/>
      <c r="P3654" s="4"/>
    </row>
    <row r="3655" spans="13:16" x14ac:dyDescent="0.35">
      <c r="M3655" s="3"/>
      <c r="O3655" s="4"/>
      <c r="P3655" s="4"/>
    </row>
    <row r="3656" spans="13:16" x14ac:dyDescent="0.35">
      <c r="M3656" s="3"/>
      <c r="O3656" s="4"/>
      <c r="P3656" s="4"/>
    </row>
    <row r="3657" spans="13:16" x14ac:dyDescent="0.35">
      <c r="M3657" s="3"/>
      <c r="O3657" s="4"/>
      <c r="P3657" s="4"/>
    </row>
    <row r="3658" spans="13:16" x14ac:dyDescent="0.35">
      <c r="M3658" s="3"/>
      <c r="O3658" s="4"/>
      <c r="P3658" s="4"/>
    </row>
    <row r="3659" spans="13:16" x14ac:dyDescent="0.35">
      <c r="M3659" s="3"/>
      <c r="O3659" s="4"/>
      <c r="P3659" s="4"/>
    </row>
    <row r="3660" spans="13:16" x14ac:dyDescent="0.35">
      <c r="M3660" s="3"/>
      <c r="O3660" s="4"/>
      <c r="P3660" s="4"/>
    </row>
    <row r="3661" spans="13:16" x14ac:dyDescent="0.35">
      <c r="M3661" s="3"/>
      <c r="O3661" s="4"/>
      <c r="P3661" s="4"/>
    </row>
    <row r="3662" spans="13:16" x14ac:dyDescent="0.35">
      <c r="M3662" s="3"/>
      <c r="O3662" s="4"/>
      <c r="P3662" s="4"/>
    </row>
    <row r="3663" spans="13:16" x14ac:dyDescent="0.35">
      <c r="M3663" s="3"/>
      <c r="O3663" s="4"/>
      <c r="P3663" s="4"/>
    </row>
    <row r="3664" spans="13:16" x14ac:dyDescent="0.35">
      <c r="M3664" s="3"/>
      <c r="O3664" s="4"/>
      <c r="P3664" s="4"/>
    </row>
    <row r="3665" spans="13:16" x14ac:dyDescent="0.35">
      <c r="M3665" s="3"/>
      <c r="O3665" s="4"/>
      <c r="P3665" s="4"/>
    </row>
    <row r="3666" spans="13:16" x14ac:dyDescent="0.35">
      <c r="M3666" s="3"/>
      <c r="O3666" s="4"/>
      <c r="P3666" s="4"/>
    </row>
    <row r="3667" spans="13:16" x14ac:dyDescent="0.35">
      <c r="M3667" s="3"/>
      <c r="O3667" s="4"/>
      <c r="P3667" s="4"/>
    </row>
    <row r="3668" spans="13:16" x14ac:dyDescent="0.35">
      <c r="M3668" s="3"/>
      <c r="O3668" s="4"/>
      <c r="P3668" s="4"/>
    </row>
    <row r="3669" spans="13:16" x14ac:dyDescent="0.35">
      <c r="M3669" s="3"/>
      <c r="O3669" s="4"/>
      <c r="P3669" s="4"/>
    </row>
    <row r="3670" spans="13:16" x14ac:dyDescent="0.35">
      <c r="M3670" s="3"/>
      <c r="O3670" s="4"/>
      <c r="P3670" s="4"/>
    </row>
    <row r="3671" spans="13:16" x14ac:dyDescent="0.35">
      <c r="M3671" s="3"/>
      <c r="O3671" s="4"/>
      <c r="P3671" s="4"/>
    </row>
    <row r="3672" spans="13:16" x14ac:dyDescent="0.35">
      <c r="M3672" s="3"/>
      <c r="O3672" s="4"/>
      <c r="P3672" s="4"/>
    </row>
    <row r="3673" spans="13:16" x14ac:dyDescent="0.35">
      <c r="M3673" s="3"/>
      <c r="O3673" s="4"/>
      <c r="P3673" s="4"/>
    </row>
    <row r="3674" spans="13:16" x14ac:dyDescent="0.35">
      <c r="M3674" s="3"/>
      <c r="O3674" s="4"/>
      <c r="P3674" s="4"/>
    </row>
    <row r="3675" spans="13:16" x14ac:dyDescent="0.35">
      <c r="M3675" s="3"/>
      <c r="O3675" s="4"/>
      <c r="P3675" s="4"/>
    </row>
    <row r="3676" spans="13:16" x14ac:dyDescent="0.35">
      <c r="M3676" s="3"/>
      <c r="O3676" s="4"/>
      <c r="P3676" s="4"/>
    </row>
    <row r="3677" spans="13:16" x14ac:dyDescent="0.35">
      <c r="M3677" s="3"/>
      <c r="O3677" s="4"/>
      <c r="P3677" s="4"/>
    </row>
    <row r="3678" spans="13:16" x14ac:dyDescent="0.35">
      <c r="M3678" s="3"/>
      <c r="O3678" s="4"/>
      <c r="P3678" s="4"/>
    </row>
    <row r="3679" spans="13:16" x14ac:dyDescent="0.35">
      <c r="M3679" s="3"/>
      <c r="O3679" s="4"/>
      <c r="P3679" s="4"/>
    </row>
    <row r="3680" spans="13:16" x14ac:dyDescent="0.35">
      <c r="M3680" s="3"/>
      <c r="O3680" s="4"/>
      <c r="P3680" s="4"/>
    </row>
    <row r="3681" spans="13:16" x14ac:dyDescent="0.35">
      <c r="M3681" s="3"/>
      <c r="O3681" s="4"/>
      <c r="P3681" s="4"/>
    </row>
    <row r="3682" spans="13:16" x14ac:dyDescent="0.35">
      <c r="M3682" s="3"/>
      <c r="O3682" s="4"/>
      <c r="P3682" s="4"/>
    </row>
    <row r="3683" spans="13:16" x14ac:dyDescent="0.35">
      <c r="M3683" s="3"/>
      <c r="O3683" s="4"/>
      <c r="P3683" s="4"/>
    </row>
    <row r="3684" spans="13:16" x14ac:dyDescent="0.35">
      <c r="M3684" s="3"/>
      <c r="O3684" s="4"/>
      <c r="P3684" s="4"/>
    </row>
    <row r="3685" spans="13:16" x14ac:dyDescent="0.35">
      <c r="M3685" s="3"/>
      <c r="O3685" s="4"/>
      <c r="P3685" s="4"/>
    </row>
    <row r="3686" spans="13:16" x14ac:dyDescent="0.35">
      <c r="M3686" s="3"/>
      <c r="O3686" s="4"/>
      <c r="P3686" s="4"/>
    </row>
    <row r="3687" spans="13:16" x14ac:dyDescent="0.35">
      <c r="M3687" s="3"/>
      <c r="O3687" s="4"/>
      <c r="P3687" s="4"/>
    </row>
    <row r="3688" spans="13:16" x14ac:dyDescent="0.35">
      <c r="M3688" s="3"/>
      <c r="O3688" s="4"/>
      <c r="P3688" s="4"/>
    </row>
    <row r="3689" spans="13:16" x14ac:dyDescent="0.35">
      <c r="M3689" s="3"/>
      <c r="O3689" s="4"/>
      <c r="P3689" s="4"/>
    </row>
    <row r="3690" spans="13:16" x14ac:dyDescent="0.35">
      <c r="M3690" s="3"/>
      <c r="O3690" s="4"/>
      <c r="P3690" s="4"/>
    </row>
    <row r="3691" spans="13:16" x14ac:dyDescent="0.35">
      <c r="M3691" s="3"/>
      <c r="O3691" s="4"/>
      <c r="P3691" s="4"/>
    </row>
    <row r="3692" spans="13:16" x14ac:dyDescent="0.35">
      <c r="M3692" s="3"/>
      <c r="O3692" s="4"/>
      <c r="P3692" s="4"/>
    </row>
    <row r="3693" spans="13:16" x14ac:dyDescent="0.35">
      <c r="M3693" s="3"/>
      <c r="O3693" s="4"/>
      <c r="P3693" s="4"/>
    </row>
    <row r="3694" spans="13:16" x14ac:dyDescent="0.35">
      <c r="M3694" s="3"/>
      <c r="O3694" s="4"/>
      <c r="P3694" s="4"/>
    </row>
    <row r="3695" spans="13:16" x14ac:dyDescent="0.35">
      <c r="M3695" s="3"/>
      <c r="O3695" s="4"/>
      <c r="P3695" s="4"/>
    </row>
    <row r="3696" spans="13:16" x14ac:dyDescent="0.35">
      <c r="M3696" s="3"/>
      <c r="O3696" s="4"/>
      <c r="P3696" s="4"/>
    </row>
    <row r="3697" spans="13:16" x14ac:dyDescent="0.35">
      <c r="M3697" s="3"/>
      <c r="O3697" s="4"/>
      <c r="P3697" s="4"/>
    </row>
    <row r="3698" spans="13:16" x14ac:dyDescent="0.35">
      <c r="M3698" s="3"/>
      <c r="O3698" s="4"/>
      <c r="P3698" s="4"/>
    </row>
    <row r="3699" spans="13:16" x14ac:dyDescent="0.35">
      <c r="M3699" s="3"/>
      <c r="O3699" s="4"/>
      <c r="P3699" s="4"/>
    </row>
    <row r="3700" spans="13:16" x14ac:dyDescent="0.35">
      <c r="M3700" s="3"/>
      <c r="O3700" s="4"/>
      <c r="P3700" s="4"/>
    </row>
    <row r="3701" spans="13:16" x14ac:dyDescent="0.35">
      <c r="M3701" s="3"/>
      <c r="O3701" s="4"/>
      <c r="P3701" s="4"/>
    </row>
    <row r="3702" spans="13:16" x14ac:dyDescent="0.35">
      <c r="M3702" s="3"/>
      <c r="O3702" s="4"/>
      <c r="P3702" s="4"/>
    </row>
    <row r="3703" spans="13:16" x14ac:dyDescent="0.35">
      <c r="M3703" s="3"/>
      <c r="O3703" s="4"/>
      <c r="P3703" s="4"/>
    </row>
    <row r="3704" spans="13:16" x14ac:dyDescent="0.35">
      <c r="M3704" s="3"/>
      <c r="O3704" s="4"/>
      <c r="P3704" s="4"/>
    </row>
    <row r="3705" spans="13:16" x14ac:dyDescent="0.35">
      <c r="M3705" s="3"/>
      <c r="O3705" s="4"/>
      <c r="P3705" s="4"/>
    </row>
    <row r="3706" spans="13:16" x14ac:dyDescent="0.35">
      <c r="M3706" s="3"/>
      <c r="O3706" s="4"/>
      <c r="P3706" s="4"/>
    </row>
    <row r="3707" spans="13:16" x14ac:dyDescent="0.35">
      <c r="M3707" s="3"/>
      <c r="O3707" s="4"/>
      <c r="P3707" s="4"/>
    </row>
    <row r="3708" spans="13:16" x14ac:dyDescent="0.35">
      <c r="M3708" s="3"/>
      <c r="O3708" s="4"/>
      <c r="P3708" s="4"/>
    </row>
    <row r="3709" spans="13:16" x14ac:dyDescent="0.35">
      <c r="M3709" s="3"/>
      <c r="O3709" s="4"/>
      <c r="P3709" s="4"/>
    </row>
    <row r="3710" spans="13:16" x14ac:dyDescent="0.35">
      <c r="M3710" s="3"/>
      <c r="O3710" s="4"/>
      <c r="P3710" s="4"/>
    </row>
    <row r="3711" spans="13:16" x14ac:dyDescent="0.35">
      <c r="M3711" s="3"/>
      <c r="O3711" s="4"/>
      <c r="P3711" s="4"/>
    </row>
    <row r="3712" spans="13:16" x14ac:dyDescent="0.35">
      <c r="M3712" s="3"/>
      <c r="O3712" s="4"/>
      <c r="P3712" s="4"/>
    </row>
    <row r="3713" spans="13:16" x14ac:dyDescent="0.35">
      <c r="M3713" s="3"/>
      <c r="O3713" s="4"/>
      <c r="P3713" s="4"/>
    </row>
    <row r="3714" spans="13:16" x14ac:dyDescent="0.35">
      <c r="M3714" s="3"/>
      <c r="O3714" s="4"/>
      <c r="P3714" s="4"/>
    </row>
    <row r="3715" spans="13:16" x14ac:dyDescent="0.35">
      <c r="M3715" s="3"/>
      <c r="O3715" s="4"/>
      <c r="P3715" s="4"/>
    </row>
    <row r="3716" spans="13:16" x14ac:dyDescent="0.35">
      <c r="M3716" s="3"/>
      <c r="O3716" s="4"/>
      <c r="P3716" s="4"/>
    </row>
    <row r="3717" spans="13:16" x14ac:dyDescent="0.35">
      <c r="M3717" s="3"/>
      <c r="O3717" s="4"/>
      <c r="P3717" s="4"/>
    </row>
    <row r="3718" spans="13:16" x14ac:dyDescent="0.35">
      <c r="M3718" s="3"/>
      <c r="O3718" s="4"/>
      <c r="P3718" s="4"/>
    </row>
    <row r="3719" spans="13:16" x14ac:dyDescent="0.35">
      <c r="M3719" s="3"/>
      <c r="O3719" s="4"/>
      <c r="P3719" s="4"/>
    </row>
    <row r="3720" spans="13:16" x14ac:dyDescent="0.35">
      <c r="M3720" s="3"/>
      <c r="O3720" s="4"/>
      <c r="P3720" s="4"/>
    </row>
    <row r="3721" spans="13:16" x14ac:dyDescent="0.35">
      <c r="M3721" s="3"/>
      <c r="O3721" s="4"/>
      <c r="P3721" s="4"/>
    </row>
    <row r="3722" spans="13:16" x14ac:dyDescent="0.35">
      <c r="M3722" s="3"/>
      <c r="O3722" s="4"/>
      <c r="P3722" s="4"/>
    </row>
    <row r="3723" spans="13:16" x14ac:dyDescent="0.35">
      <c r="M3723" s="3"/>
      <c r="O3723" s="4"/>
      <c r="P3723" s="4"/>
    </row>
    <row r="3724" spans="13:16" x14ac:dyDescent="0.35">
      <c r="M3724" s="3"/>
      <c r="O3724" s="4"/>
      <c r="P3724" s="4"/>
    </row>
    <row r="3725" spans="13:16" x14ac:dyDescent="0.35">
      <c r="M3725" s="3"/>
      <c r="O3725" s="4"/>
      <c r="P3725" s="4"/>
    </row>
    <row r="3726" spans="13:16" x14ac:dyDescent="0.35">
      <c r="M3726" s="3"/>
      <c r="O3726" s="4"/>
      <c r="P3726" s="4"/>
    </row>
    <row r="3727" spans="13:16" x14ac:dyDescent="0.35">
      <c r="M3727" s="3"/>
      <c r="O3727" s="4"/>
      <c r="P3727" s="4"/>
    </row>
    <row r="3728" spans="13:16" x14ac:dyDescent="0.35">
      <c r="M3728" s="3"/>
      <c r="O3728" s="4"/>
      <c r="P3728" s="4"/>
    </row>
    <row r="3729" spans="13:16" x14ac:dyDescent="0.35">
      <c r="M3729" s="3"/>
      <c r="O3729" s="4"/>
      <c r="P3729" s="4"/>
    </row>
    <row r="3730" spans="13:16" x14ac:dyDescent="0.35">
      <c r="M3730" s="3"/>
      <c r="O3730" s="4"/>
      <c r="P3730" s="4"/>
    </row>
    <row r="3731" spans="13:16" x14ac:dyDescent="0.35">
      <c r="M3731" s="3"/>
      <c r="O3731" s="4"/>
      <c r="P3731" s="4"/>
    </row>
    <row r="3732" spans="13:16" x14ac:dyDescent="0.35">
      <c r="M3732" s="3"/>
      <c r="O3732" s="4"/>
      <c r="P3732" s="4"/>
    </row>
    <row r="3733" spans="13:16" x14ac:dyDescent="0.35">
      <c r="M3733" s="3"/>
      <c r="O3733" s="4"/>
      <c r="P3733" s="4"/>
    </row>
    <row r="3734" spans="13:16" x14ac:dyDescent="0.35">
      <c r="M3734" s="3"/>
      <c r="O3734" s="4"/>
      <c r="P3734" s="4"/>
    </row>
    <row r="3735" spans="13:16" x14ac:dyDescent="0.35">
      <c r="M3735" s="3"/>
      <c r="O3735" s="4"/>
      <c r="P3735" s="4"/>
    </row>
    <row r="3736" spans="13:16" x14ac:dyDescent="0.35">
      <c r="M3736" s="3"/>
      <c r="O3736" s="4"/>
      <c r="P3736" s="4"/>
    </row>
    <row r="3737" spans="13:16" x14ac:dyDescent="0.35">
      <c r="M3737" s="3"/>
      <c r="O3737" s="4"/>
      <c r="P3737" s="4"/>
    </row>
    <row r="3738" spans="13:16" x14ac:dyDescent="0.35">
      <c r="M3738" s="3"/>
      <c r="O3738" s="4"/>
      <c r="P3738" s="4"/>
    </row>
    <row r="3739" spans="13:16" x14ac:dyDescent="0.35">
      <c r="M3739" s="3"/>
      <c r="O3739" s="4"/>
      <c r="P3739" s="4"/>
    </row>
    <row r="3740" spans="13:16" x14ac:dyDescent="0.35">
      <c r="M3740" s="3"/>
      <c r="O3740" s="4"/>
      <c r="P3740" s="4"/>
    </row>
    <row r="3741" spans="13:16" x14ac:dyDescent="0.35">
      <c r="M3741" s="3"/>
      <c r="O3741" s="4"/>
      <c r="P3741" s="4"/>
    </row>
    <row r="3742" spans="13:16" x14ac:dyDescent="0.35">
      <c r="M3742" s="3"/>
      <c r="O3742" s="4"/>
      <c r="P3742" s="4"/>
    </row>
    <row r="3743" spans="13:16" x14ac:dyDescent="0.35">
      <c r="M3743" s="3"/>
      <c r="O3743" s="4"/>
      <c r="P3743" s="4"/>
    </row>
    <row r="3744" spans="13:16" x14ac:dyDescent="0.35">
      <c r="M3744" s="3"/>
      <c r="O3744" s="4"/>
      <c r="P3744" s="4"/>
    </row>
    <row r="3745" spans="13:16" x14ac:dyDescent="0.35">
      <c r="M3745" s="3"/>
      <c r="O3745" s="4"/>
      <c r="P3745" s="4"/>
    </row>
    <row r="3746" spans="13:16" x14ac:dyDescent="0.35">
      <c r="M3746" s="3"/>
      <c r="O3746" s="4"/>
      <c r="P3746" s="4"/>
    </row>
    <row r="3747" spans="13:16" x14ac:dyDescent="0.35">
      <c r="M3747" s="3"/>
      <c r="O3747" s="4"/>
      <c r="P3747" s="4"/>
    </row>
    <row r="3748" spans="13:16" x14ac:dyDescent="0.35">
      <c r="M3748" s="3"/>
      <c r="O3748" s="4"/>
      <c r="P3748" s="4"/>
    </row>
    <row r="3749" spans="13:16" x14ac:dyDescent="0.35">
      <c r="M3749" s="3"/>
      <c r="O3749" s="4"/>
      <c r="P3749" s="4"/>
    </row>
    <row r="3750" spans="13:16" x14ac:dyDescent="0.35">
      <c r="M3750" s="3"/>
      <c r="O3750" s="4"/>
      <c r="P3750" s="4"/>
    </row>
    <row r="3751" spans="13:16" x14ac:dyDescent="0.35">
      <c r="M3751" s="3"/>
      <c r="O3751" s="4"/>
      <c r="P3751" s="4"/>
    </row>
    <row r="3752" spans="13:16" x14ac:dyDescent="0.35">
      <c r="M3752" s="3"/>
      <c r="O3752" s="4"/>
      <c r="P3752" s="4"/>
    </row>
    <row r="3753" spans="13:16" x14ac:dyDescent="0.35">
      <c r="M3753" s="3"/>
      <c r="O3753" s="4"/>
      <c r="P3753" s="4"/>
    </row>
    <row r="3754" spans="13:16" x14ac:dyDescent="0.35">
      <c r="M3754" s="3"/>
      <c r="O3754" s="4"/>
      <c r="P3754" s="4"/>
    </row>
    <row r="3755" spans="13:16" x14ac:dyDescent="0.35">
      <c r="M3755" s="3"/>
      <c r="O3755" s="4"/>
      <c r="P3755" s="4"/>
    </row>
    <row r="3756" spans="13:16" x14ac:dyDescent="0.35">
      <c r="M3756" s="3"/>
      <c r="O3756" s="4"/>
      <c r="P3756" s="4"/>
    </row>
    <row r="3757" spans="13:16" x14ac:dyDescent="0.35">
      <c r="M3757" s="3"/>
      <c r="O3757" s="4"/>
      <c r="P3757" s="4"/>
    </row>
    <row r="3758" spans="13:16" x14ac:dyDescent="0.35">
      <c r="M3758" s="3"/>
      <c r="O3758" s="4"/>
      <c r="P3758" s="4"/>
    </row>
    <row r="3759" spans="13:16" x14ac:dyDescent="0.35">
      <c r="M3759" s="3"/>
      <c r="O3759" s="4"/>
      <c r="P3759" s="4"/>
    </row>
    <row r="3760" spans="13:16" x14ac:dyDescent="0.35">
      <c r="M3760" s="3"/>
      <c r="O3760" s="4"/>
      <c r="P3760" s="4"/>
    </row>
    <row r="3761" spans="13:16" x14ac:dyDescent="0.35">
      <c r="M3761" s="3"/>
      <c r="O3761" s="4"/>
      <c r="P3761" s="4"/>
    </row>
    <row r="3762" spans="13:16" x14ac:dyDescent="0.35">
      <c r="M3762" s="3"/>
      <c r="O3762" s="4"/>
      <c r="P3762" s="4"/>
    </row>
    <row r="3763" spans="13:16" x14ac:dyDescent="0.35">
      <c r="M3763" s="3"/>
      <c r="O3763" s="4"/>
      <c r="P3763" s="4"/>
    </row>
    <row r="3764" spans="13:16" x14ac:dyDescent="0.35">
      <c r="M3764" s="3"/>
      <c r="O3764" s="4"/>
      <c r="P3764" s="4"/>
    </row>
    <row r="3765" spans="13:16" x14ac:dyDescent="0.35">
      <c r="M3765" s="3"/>
      <c r="O3765" s="4"/>
      <c r="P3765" s="4"/>
    </row>
    <row r="3766" spans="13:16" x14ac:dyDescent="0.35">
      <c r="M3766" s="3"/>
      <c r="O3766" s="4"/>
      <c r="P3766" s="4"/>
    </row>
    <row r="3767" spans="13:16" x14ac:dyDescent="0.35">
      <c r="M3767" s="3"/>
      <c r="O3767" s="4"/>
      <c r="P3767" s="4"/>
    </row>
    <row r="3768" spans="13:16" x14ac:dyDescent="0.35">
      <c r="M3768" s="3"/>
      <c r="O3768" s="4"/>
      <c r="P3768" s="4"/>
    </row>
    <row r="3769" spans="13:16" x14ac:dyDescent="0.35">
      <c r="M3769" s="3"/>
      <c r="O3769" s="4"/>
      <c r="P3769" s="4"/>
    </row>
    <row r="3770" spans="13:16" x14ac:dyDescent="0.35">
      <c r="M3770" s="3"/>
      <c r="O3770" s="4"/>
      <c r="P3770" s="4"/>
    </row>
    <row r="3771" spans="13:16" x14ac:dyDescent="0.35">
      <c r="M3771" s="3"/>
      <c r="O3771" s="4"/>
      <c r="P3771" s="4"/>
    </row>
    <row r="3772" spans="13:16" x14ac:dyDescent="0.35">
      <c r="M3772" s="3"/>
      <c r="O3772" s="4"/>
      <c r="P3772" s="4"/>
    </row>
    <row r="3773" spans="13:16" x14ac:dyDescent="0.35">
      <c r="M3773" s="3"/>
      <c r="O3773" s="4"/>
      <c r="P3773" s="4"/>
    </row>
    <row r="3774" spans="13:16" x14ac:dyDescent="0.35">
      <c r="M3774" s="3"/>
      <c r="O3774" s="4"/>
      <c r="P3774" s="4"/>
    </row>
    <row r="3775" spans="13:16" x14ac:dyDescent="0.35">
      <c r="M3775" s="3"/>
      <c r="O3775" s="4"/>
      <c r="P3775" s="4"/>
    </row>
    <row r="3776" spans="13:16" x14ac:dyDescent="0.35">
      <c r="M3776" s="3"/>
      <c r="O3776" s="4"/>
      <c r="P3776" s="4"/>
    </row>
    <row r="3777" spans="13:16" x14ac:dyDescent="0.35">
      <c r="M3777" s="3"/>
      <c r="O3777" s="4"/>
      <c r="P3777" s="4"/>
    </row>
    <row r="3778" spans="13:16" x14ac:dyDescent="0.35">
      <c r="M3778" s="3"/>
      <c r="O3778" s="4"/>
      <c r="P3778" s="4"/>
    </row>
    <row r="3779" spans="13:16" x14ac:dyDescent="0.35">
      <c r="M3779" s="3"/>
      <c r="O3779" s="4"/>
      <c r="P3779" s="4"/>
    </row>
    <row r="3780" spans="13:16" x14ac:dyDescent="0.35">
      <c r="M3780" s="3"/>
      <c r="O3780" s="4"/>
      <c r="P3780" s="4"/>
    </row>
    <row r="3781" spans="13:16" x14ac:dyDescent="0.35">
      <c r="M3781" s="3"/>
      <c r="O3781" s="4"/>
      <c r="P3781" s="4"/>
    </row>
    <row r="3782" spans="13:16" x14ac:dyDescent="0.35">
      <c r="M3782" s="3"/>
      <c r="O3782" s="4"/>
      <c r="P3782" s="4"/>
    </row>
    <row r="3783" spans="13:16" x14ac:dyDescent="0.35">
      <c r="M3783" s="3"/>
      <c r="O3783" s="4"/>
      <c r="P3783" s="4"/>
    </row>
    <row r="3784" spans="13:16" x14ac:dyDescent="0.35">
      <c r="M3784" s="3"/>
      <c r="O3784" s="4"/>
      <c r="P3784" s="4"/>
    </row>
    <row r="3785" spans="13:16" x14ac:dyDescent="0.35">
      <c r="M3785" s="3"/>
      <c r="O3785" s="4"/>
      <c r="P3785" s="4"/>
    </row>
    <row r="3786" spans="13:16" x14ac:dyDescent="0.35">
      <c r="M3786" s="3"/>
      <c r="O3786" s="4"/>
      <c r="P3786" s="4"/>
    </row>
    <row r="3787" spans="13:16" x14ac:dyDescent="0.35">
      <c r="M3787" s="3"/>
      <c r="O3787" s="4"/>
      <c r="P3787" s="4"/>
    </row>
    <row r="3788" spans="13:16" x14ac:dyDescent="0.35">
      <c r="M3788" s="3"/>
      <c r="O3788" s="4"/>
      <c r="P3788" s="4"/>
    </row>
    <row r="3789" spans="13:16" x14ac:dyDescent="0.35">
      <c r="M3789" s="3"/>
      <c r="O3789" s="4"/>
      <c r="P3789" s="4"/>
    </row>
    <row r="3790" spans="13:16" x14ac:dyDescent="0.35">
      <c r="M3790" s="3"/>
      <c r="O3790" s="4"/>
      <c r="P3790" s="4"/>
    </row>
    <row r="3791" spans="13:16" x14ac:dyDescent="0.35">
      <c r="M3791" s="3"/>
      <c r="O3791" s="4"/>
      <c r="P3791" s="4"/>
    </row>
    <row r="3792" spans="13:16" x14ac:dyDescent="0.35">
      <c r="M3792" s="3"/>
      <c r="O3792" s="4"/>
      <c r="P3792" s="4"/>
    </row>
    <row r="3793" spans="13:16" x14ac:dyDescent="0.35">
      <c r="M3793" s="3"/>
      <c r="O3793" s="4"/>
      <c r="P3793" s="4"/>
    </row>
    <row r="3794" spans="13:16" x14ac:dyDescent="0.35">
      <c r="M3794" s="3"/>
      <c r="O3794" s="4"/>
      <c r="P3794" s="4"/>
    </row>
    <row r="3795" spans="13:16" x14ac:dyDescent="0.35">
      <c r="M3795" s="3"/>
      <c r="O3795" s="4"/>
      <c r="P3795" s="4"/>
    </row>
    <row r="3796" spans="13:16" x14ac:dyDescent="0.35">
      <c r="M3796" s="3"/>
      <c r="O3796" s="4"/>
      <c r="P3796" s="4"/>
    </row>
    <row r="3797" spans="13:16" x14ac:dyDescent="0.35">
      <c r="M3797" s="3"/>
      <c r="O3797" s="4"/>
      <c r="P3797" s="4"/>
    </row>
    <row r="3798" spans="13:16" x14ac:dyDescent="0.35">
      <c r="M3798" s="3"/>
      <c r="O3798" s="4"/>
      <c r="P3798" s="4"/>
    </row>
    <row r="3799" spans="13:16" x14ac:dyDescent="0.35">
      <c r="M3799" s="3"/>
      <c r="O3799" s="4"/>
      <c r="P3799" s="4"/>
    </row>
    <row r="3800" spans="13:16" x14ac:dyDescent="0.35">
      <c r="M3800" s="3"/>
      <c r="O3800" s="4"/>
      <c r="P3800" s="4"/>
    </row>
    <row r="3801" spans="13:16" x14ac:dyDescent="0.35">
      <c r="M3801" s="3"/>
      <c r="O3801" s="4"/>
      <c r="P3801" s="4"/>
    </row>
    <row r="3802" spans="13:16" x14ac:dyDescent="0.35">
      <c r="M3802" s="3"/>
      <c r="O3802" s="4"/>
      <c r="P3802" s="4"/>
    </row>
    <row r="3803" spans="13:16" x14ac:dyDescent="0.35">
      <c r="M3803" s="3"/>
      <c r="O3803" s="4"/>
      <c r="P3803" s="4"/>
    </row>
    <row r="3804" spans="13:16" x14ac:dyDescent="0.35">
      <c r="M3804" s="3"/>
      <c r="O3804" s="4"/>
      <c r="P3804" s="4"/>
    </row>
    <row r="3805" spans="13:16" x14ac:dyDescent="0.35">
      <c r="M3805" s="3"/>
      <c r="O3805" s="4"/>
      <c r="P3805" s="4"/>
    </row>
    <row r="3806" spans="13:16" x14ac:dyDescent="0.35">
      <c r="M3806" s="3"/>
      <c r="O3806" s="4"/>
      <c r="P3806" s="4"/>
    </row>
    <row r="3807" spans="13:16" x14ac:dyDescent="0.35">
      <c r="M3807" s="3"/>
      <c r="O3807" s="4"/>
      <c r="P3807" s="4"/>
    </row>
    <row r="3808" spans="13:16" x14ac:dyDescent="0.35">
      <c r="M3808" s="3"/>
      <c r="O3808" s="4"/>
      <c r="P3808" s="4"/>
    </row>
    <row r="3809" spans="13:16" x14ac:dyDescent="0.35">
      <c r="M3809" s="3"/>
      <c r="O3809" s="4"/>
      <c r="P3809" s="4"/>
    </row>
    <row r="3810" spans="13:16" x14ac:dyDescent="0.35">
      <c r="M3810" s="3"/>
      <c r="O3810" s="4"/>
      <c r="P3810" s="4"/>
    </row>
    <row r="3811" spans="13:16" x14ac:dyDescent="0.35">
      <c r="M3811" s="3"/>
      <c r="O3811" s="4"/>
      <c r="P3811" s="4"/>
    </row>
    <row r="3812" spans="13:16" x14ac:dyDescent="0.35">
      <c r="M3812" s="3"/>
      <c r="O3812" s="4"/>
      <c r="P3812" s="4"/>
    </row>
    <row r="3813" spans="13:16" x14ac:dyDescent="0.35">
      <c r="M3813" s="3"/>
      <c r="O3813" s="4"/>
      <c r="P3813" s="4"/>
    </row>
    <row r="3814" spans="13:16" x14ac:dyDescent="0.35">
      <c r="M3814" s="3"/>
      <c r="O3814" s="4"/>
      <c r="P3814" s="4"/>
    </row>
    <row r="3815" spans="13:16" x14ac:dyDescent="0.35">
      <c r="M3815" s="3"/>
      <c r="O3815" s="4"/>
      <c r="P3815" s="4"/>
    </row>
    <row r="3816" spans="13:16" x14ac:dyDescent="0.35">
      <c r="M3816" s="3"/>
      <c r="O3816" s="4"/>
      <c r="P3816" s="4"/>
    </row>
    <row r="3817" spans="13:16" x14ac:dyDescent="0.35">
      <c r="M3817" s="3"/>
      <c r="O3817" s="4"/>
      <c r="P3817" s="4"/>
    </row>
    <row r="3818" spans="13:16" x14ac:dyDescent="0.35">
      <c r="M3818" s="3"/>
      <c r="O3818" s="4"/>
      <c r="P3818" s="4"/>
    </row>
    <row r="3819" spans="13:16" x14ac:dyDescent="0.35">
      <c r="M3819" s="3"/>
      <c r="O3819" s="4"/>
      <c r="P3819" s="4"/>
    </row>
    <row r="3820" spans="13:16" x14ac:dyDescent="0.35">
      <c r="M3820" s="3"/>
      <c r="O3820" s="4"/>
      <c r="P3820" s="4"/>
    </row>
    <row r="3821" spans="13:16" x14ac:dyDescent="0.35">
      <c r="M3821" s="3"/>
      <c r="O3821" s="4"/>
      <c r="P3821" s="4"/>
    </row>
    <row r="3822" spans="13:16" x14ac:dyDescent="0.35">
      <c r="M3822" s="3"/>
      <c r="O3822" s="4"/>
      <c r="P3822" s="4"/>
    </row>
    <row r="3823" spans="13:16" x14ac:dyDescent="0.35">
      <c r="M3823" s="3"/>
      <c r="O3823" s="4"/>
      <c r="P3823" s="4"/>
    </row>
    <row r="3824" spans="13:16" x14ac:dyDescent="0.35">
      <c r="M3824" s="3"/>
      <c r="O3824" s="4"/>
      <c r="P3824" s="4"/>
    </row>
    <row r="3825" spans="13:16" x14ac:dyDescent="0.35">
      <c r="M3825" s="3"/>
      <c r="O3825" s="4"/>
      <c r="P3825" s="4"/>
    </row>
    <row r="3826" spans="13:16" x14ac:dyDescent="0.35">
      <c r="M3826" s="3"/>
      <c r="O3826" s="4"/>
      <c r="P3826" s="4"/>
    </row>
    <row r="3827" spans="13:16" x14ac:dyDescent="0.35">
      <c r="M3827" s="3"/>
      <c r="O3827" s="4"/>
      <c r="P3827" s="4"/>
    </row>
    <row r="3828" spans="13:16" x14ac:dyDescent="0.35">
      <c r="M3828" s="3"/>
      <c r="O3828" s="4"/>
      <c r="P3828" s="4"/>
    </row>
    <row r="3829" spans="13:16" x14ac:dyDescent="0.35">
      <c r="M3829" s="3"/>
      <c r="O3829" s="4"/>
      <c r="P3829" s="4"/>
    </row>
    <row r="3830" spans="13:16" x14ac:dyDescent="0.35">
      <c r="M3830" s="3"/>
      <c r="O3830" s="4"/>
      <c r="P3830" s="4"/>
    </row>
    <row r="3831" spans="13:16" x14ac:dyDescent="0.35">
      <c r="M3831" s="3"/>
      <c r="O3831" s="4"/>
      <c r="P3831" s="4"/>
    </row>
    <row r="3832" spans="13:16" x14ac:dyDescent="0.35">
      <c r="M3832" s="3"/>
      <c r="O3832" s="4"/>
      <c r="P3832" s="4"/>
    </row>
    <row r="3833" spans="13:16" x14ac:dyDescent="0.35">
      <c r="M3833" s="3"/>
      <c r="O3833" s="4"/>
      <c r="P3833" s="4"/>
    </row>
    <row r="3834" spans="13:16" x14ac:dyDescent="0.35">
      <c r="M3834" s="3"/>
      <c r="O3834" s="4"/>
      <c r="P3834" s="4"/>
    </row>
    <row r="3835" spans="13:16" x14ac:dyDescent="0.35">
      <c r="M3835" s="3"/>
      <c r="O3835" s="4"/>
      <c r="P3835" s="4"/>
    </row>
    <row r="3836" spans="13:16" x14ac:dyDescent="0.35">
      <c r="M3836" s="3"/>
      <c r="O3836" s="4"/>
      <c r="P3836" s="4"/>
    </row>
    <row r="3837" spans="13:16" x14ac:dyDescent="0.35">
      <c r="M3837" s="3"/>
      <c r="O3837" s="4"/>
      <c r="P3837" s="4"/>
    </row>
    <row r="3838" spans="13:16" x14ac:dyDescent="0.35">
      <c r="M3838" s="3"/>
      <c r="O3838" s="4"/>
      <c r="P3838" s="4"/>
    </row>
    <row r="3839" spans="13:16" x14ac:dyDescent="0.35">
      <c r="M3839" s="3"/>
      <c r="O3839" s="4"/>
      <c r="P3839" s="4"/>
    </row>
    <row r="3840" spans="13:16" x14ac:dyDescent="0.35">
      <c r="M3840" s="3"/>
      <c r="O3840" s="4"/>
      <c r="P3840" s="4"/>
    </row>
    <row r="3841" spans="13:16" x14ac:dyDescent="0.35">
      <c r="M3841" s="3"/>
      <c r="O3841" s="4"/>
      <c r="P3841" s="4"/>
    </row>
    <row r="3842" spans="13:16" x14ac:dyDescent="0.35">
      <c r="M3842" s="3"/>
      <c r="O3842" s="4"/>
      <c r="P3842" s="4"/>
    </row>
    <row r="3843" spans="13:16" x14ac:dyDescent="0.35">
      <c r="M3843" s="3"/>
      <c r="O3843" s="4"/>
      <c r="P3843" s="4"/>
    </row>
    <row r="3844" spans="13:16" x14ac:dyDescent="0.35">
      <c r="M3844" s="3"/>
      <c r="O3844" s="4"/>
      <c r="P3844" s="4"/>
    </row>
    <row r="3845" spans="13:16" x14ac:dyDescent="0.35">
      <c r="M3845" s="3"/>
      <c r="O3845" s="4"/>
      <c r="P3845" s="4"/>
    </row>
    <row r="3846" spans="13:16" x14ac:dyDescent="0.35">
      <c r="M3846" s="3"/>
      <c r="O3846" s="4"/>
      <c r="P3846" s="4"/>
    </row>
    <row r="3847" spans="13:16" x14ac:dyDescent="0.35">
      <c r="M3847" s="3"/>
      <c r="O3847" s="4"/>
      <c r="P3847" s="4"/>
    </row>
    <row r="3848" spans="13:16" x14ac:dyDescent="0.35">
      <c r="M3848" s="3"/>
      <c r="O3848" s="4"/>
      <c r="P3848" s="4"/>
    </row>
    <row r="3849" spans="13:16" x14ac:dyDescent="0.35">
      <c r="M3849" s="3"/>
      <c r="O3849" s="4"/>
      <c r="P3849" s="4"/>
    </row>
    <row r="3850" spans="13:16" x14ac:dyDescent="0.35">
      <c r="M3850" s="3"/>
      <c r="O3850" s="4"/>
      <c r="P3850" s="4"/>
    </row>
    <row r="3851" spans="13:16" x14ac:dyDescent="0.35">
      <c r="M3851" s="3"/>
      <c r="O3851" s="4"/>
      <c r="P3851" s="4"/>
    </row>
    <row r="3852" spans="13:16" x14ac:dyDescent="0.35">
      <c r="M3852" s="3"/>
      <c r="O3852" s="4"/>
      <c r="P3852" s="4"/>
    </row>
    <row r="3853" spans="13:16" x14ac:dyDescent="0.35">
      <c r="M3853" s="3"/>
      <c r="O3853" s="4"/>
      <c r="P3853" s="4"/>
    </row>
    <row r="3854" spans="13:16" x14ac:dyDescent="0.35">
      <c r="M3854" s="3"/>
      <c r="O3854" s="4"/>
      <c r="P3854" s="4"/>
    </row>
    <row r="3855" spans="13:16" x14ac:dyDescent="0.35">
      <c r="M3855" s="3"/>
      <c r="O3855" s="4"/>
      <c r="P3855" s="4"/>
    </row>
    <row r="3856" spans="13:16" x14ac:dyDescent="0.35">
      <c r="M3856" s="3"/>
      <c r="O3856" s="4"/>
      <c r="P3856" s="4"/>
    </row>
    <row r="3857" spans="13:16" x14ac:dyDescent="0.35">
      <c r="M3857" s="3"/>
      <c r="O3857" s="4"/>
      <c r="P3857" s="4"/>
    </row>
    <row r="3858" spans="13:16" x14ac:dyDescent="0.35">
      <c r="M3858" s="3"/>
      <c r="O3858" s="4"/>
      <c r="P3858" s="4"/>
    </row>
    <row r="3859" spans="13:16" x14ac:dyDescent="0.35">
      <c r="M3859" s="3"/>
      <c r="O3859" s="4"/>
      <c r="P3859" s="4"/>
    </row>
    <row r="3860" spans="13:16" x14ac:dyDescent="0.35">
      <c r="M3860" s="3"/>
      <c r="O3860" s="4"/>
      <c r="P3860" s="4"/>
    </row>
    <row r="3861" spans="13:16" x14ac:dyDescent="0.35">
      <c r="M3861" s="3"/>
      <c r="O3861" s="4"/>
      <c r="P3861" s="4"/>
    </row>
    <row r="3862" spans="13:16" x14ac:dyDescent="0.35">
      <c r="M3862" s="3"/>
      <c r="O3862" s="4"/>
      <c r="P3862" s="4"/>
    </row>
    <row r="3863" spans="13:16" x14ac:dyDescent="0.35">
      <c r="M3863" s="3"/>
      <c r="O3863" s="4"/>
      <c r="P3863" s="4"/>
    </row>
    <row r="3864" spans="13:16" x14ac:dyDescent="0.35">
      <c r="M3864" s="3"/>
      <c r="O3864" s="4"/>
      <c r="P3864" s="4"/>
    </row>
    <row r="3865" spans="13:16" x14ac:dyDescent="0.35">
      <c r="M3865" s="3"/>
      <c r="O3865" s="4"/>
      <c r="P3865" s="4"/>
    </row>
    <row r="3866" spans="13:16" x14ac:dyDescent="0.35">
      <c r="M3866" s="3"/>
      <c r="O3866" s="4"/>
      <c r="P3866" s="4"/>
    </row>
    <row r="3867" spans="13:16" x14ac:dyDescent="0.35">
      <c r="M3867" s="3"/>
      <c r="O3867" s="4"/>
      <c r="P3867" s="4"/>
    </row>
    <row r="3868" spans="13:16" x14ac:dyDescent="0.35">
      <c r="M3868" s="3"/>
      <c r="O3868" s="4"/>
      <c r="P3868" s="4"/>
    </row>
    <row r="3869" spans="13:16" x14ac:dyDescent="0.35">
      <c r="M3869" s="3"/>
      <c r="O3869" s="4"/>
      <c r="P3869" s="4"/>
    </row>
    <row r="3870" spans="13:16" x14ac:dyDescent="0.35">
      <c r="M3870" s="3"/>
      <c r="O3870" s="4"/>
      <c r="P3870" s="4"/>
    </row>
    <row r="3871" spans="13:16" x14ac:dyDescent="0.35">
      <c r="M3871" s="3"/>
      <c r="O3871" s="4"/>
      <c r="P3871" s="4"/>
    </row>
    <row r="3872" spans="13:16" x14ac:dyDescent="0.35">
      <c r="M3872" s="3"/>
      <c r="O3872" s="4"/>
      <c r="P3872" s="4"/>
    </row>
    <row r="3873" spans="13:16" x14ac:dyDescent="0.35">
      <c r="M3873" s="3"/>
      <c r="O3873" s="4"/>
      <c r="P3873" s="4"/>
    </row>
    <row r="3874" spans="13:16" x14ac:dyDescent="0.35">
      <c r="M3874" s="3"/>
      <c r="O3874" s="4"/>
      <c r="P3874" s="4"/>
    </row>
    <row r="3875" spans="13:16" x14ac:dyDescent="0.35">
      <c r="M3875" s="3"/>
      <c r="O3875" s="4"/>
      <c r="P3875" s="4"/>
    </row>
    <row r="3876" spans="13:16" x14ac:dyDescent="0.35">
      <c r="M3876" s="3"/>
      <c r="O3876" s="4"/>
      <c r="P3876" s="4"/>
    </row>
    <row r="3877" spans="13:16" x14ac:dyDescent="0.35">
      <c r="M3877" s="3"/>
      <c r="O3877" s="4"/>
      <c r="P3877" s="4"/>
    </row>
    <row r="3878" spans="13:16" x14ac:dyDescent="0.35">
      <c r="M3878" s="3"/>
      <c r="O3878" s="4"/>
      <c r="P3878" s="4"/>
    </row>
    <row r="3879" spans="13:16" x14ac:dyDescent="0.35">
      <c r="M3879" s="3"/>
      <c r="O3879" s="4"/>
      <c r="P3879" s="4"/>
    </row>
    <row r="3880" spans="13:16" x14ac:dyDescent="0.35">
      <c r="M3880" s="3"/>
      <c r="O3880" s="4"/>
      <c r="P3880" s="4"/>
    </row>
    <row r="3881" spans="13:16" x14ac:dyDescent="0.35">
      <c r="M3881" s="3"/>
      <c r="O3881" s="4"/>
      <c r="P3881" s="4"/>
    </row>
    <row r="3882" spans="13:16" x14ac:dyDescent="0.35">
      <c r="M3882" s="3"/>
      <c r="O3882" s="4"/>
      <c r="P3882" s="4"/>
    </row>
    <row r="3883" spans="13:16" x14ac:dyDescent="0.35">
      <c r="M3883" s="3"/>
      <c r="O3883" s="4"/>
      <c r="P3883" s="4"/>
    </row>
    <row r="3884" spans="13:16" x14ac:dyDescent="0.35">
      <c r="M3884" s="3"/>
      <c r="O3884" s="4"/>
      <c r="P3884" s="4"/>
    </row>
    <row r="3885" spans="13:16" x14ac:dyDescent="0.35">
      <c r="M3885" s="3"/>
      <c r="O3885" s="4"/>
      <c r="P3885" s="4"/>
    </row>
    <row r="3886" spans="13:16" x14ac:dyDescent="0.35">
      <c r="M3886" s="3"/>
      <c r="O3886" s="4"/>
      <c r="P3886" s="4"/>
    </row>
    <row r="3887" spans="13:16" x14ac:dyDescent="0.35">
      <c r="M3887" s="3"/>
      <c r="O3887" s="4"/>
      <c r="P3887" s="4"/>
    </row>
    <row r="3888" spans="13:16" x14ac:dyDescent="0.35">
      <c r="M3888" s="3"/>
      <c r="O3888" s="4"/>
      <c r="P3888" s="4"/>
    </row>
    <row r="3889" spans="13:16" x14ac:dyDescent="0.35">
      <c r="M3889" s="3"/>
      <c r="O3889" s="4"/>
      <c r="P3889" s="4"/>
    </row>
    <row r="3890" spans="13:16" x14ac:dyDescent="0.35">
      <c r="M3890" s="3"/>
      <c r="O3890" s="4"/>
      <c r="P3890" s="4"/>
    </row>
    <row r="3891" spans="13:16" x14ac:dyDescent="0.35">
      <c r="M3891" s="3"/>
      <c r="O3891" s="4"/>
      <c r="P3891" s="4"/>
    </row>
    <row r="3892" spans="13:16" x14ac:dyDescent="0.35">
      <c r="M3892" s="3"/>
      <c r="O3892" s="4"/>
      <c r="P3892" s="4"/>
    </row>
    <row r="3893" spans="13:16" x14ac:dyDescent="0.35">
      <c r="M3893" s="3"/>
      <c r="O3893" s="4"/>
      <c r="P3893" s="4"/>
    </row>
    <row r="3894" spans="13:16" x14ac:dyDescent="0.35">
      <c r="M3894" s="3"/>
      <c r="O3894" s="4"/>
      <c r="P3894" s="4"/>
    </row>
    <row r="3895" spans="13:16" x14ac:dyDescent="0.35">
      <c r="M3895" s="3"/>
      <c r="O3895" s="4"/>
      <c r="P3895" s="4"/>
    </row>
    <row r="3896" spans="13:16" x14ac:dyDescent="0.35">
      <c r="M3896" s="3"/>
      <c r="O3896" s="4"/>
      <c r="P3896" s="4"/>
    </row>
    <row r="3897" spans="13:16" x14ac:dyDescent="0.35">
      <c r="M3897" s="3"/>
      <c r="O3897" s="4"/>
      <c r="P3897" s="4"/>
    </row>
    <row r="3898" spans="13:16" x14ac:dyDescent="0.35">
      <c r="M3898" s="3"/>
      <c r="O3898" s="4"/>
      <c r="P3898" s="4"/>
    </row>
    <row r="3899" spans="13:16" x14ac:dyDescent="0.35">
      <c r="M3899" s="3"/>
      <c r="O3899" s="4"/>
      <c r="P3899" s="4"/>
    </row>
    <row r="3900" spans="13:16" x14ac:dyDescent="0.35">
      <c r="M3900" s="3"/>
      <c r="O3900" s="4"/>
      <c r="P3900" s="4"/>
    </row>
    <row r="3901" spans="13:16" x14ac:dyDescent="0.35">
      <c r="M3901" s="3"/>
      <c r="O3901" s="4"/>
      <c r="P3901" s="4"/>
    </row>
    <row r="3902" spans="13:16" x14ac:dyDescent="0.35">
      <c r="M3902" s="3"/>
      <c r="O3902" s="4"/>
      <c r="P3902" s="4"/>
    </row>
    <row r="3903" spans="13:16" x14ac:dyDescent="0.35">
      <c r="M3903" s="3"/>
      <c r="O3903" s="4"/>
      <c r="P3903" s="4"/>
    </row>
    <row r="3904" spans="13:16" x14ac:dyDescent="0.35">
      <c r="M3904" s="3"/>
      <c r="O3904" s="4"/>
      <c r="P3904" s="4"/>
    </row>
    <row r="3905" spans="13:16" x14ac:dyDescent="0.35">
      <c r="M3905" s="3"/>
      <c r="O3905" s="4"/>
      <c r="P3905" s="4"/>
    </row>
    <row r="3906" spans="13:16" x14ac:dyDescent="0.35">
      <c r="M3906" s="3"/>
      <c r="O3906" s="4"/>
      <c r="P3906" s="4"/>
    </row>
    <row r="3907" spans="13:16" x14ac:dyDescent="0.35">
      <c r="M3907" s="3"/>
      <c r="O3907" s="4"/>
      <c r="P3907" s="4"/>
    </row>
    <row r="3908" spans="13:16" x14ac:dyDescent="0.35">
      <c r="M3908" s="3"/>
      <c r="O3908" s="4"/>
      <c r="P3908" s="4"/>
    </row>
    <row r="3909" spans="13:16" x14ac:dyDescent="0.35">
      <c r="M3909" s="3"/>
      <c r="O3909" s="4"/>
      <c r="P3909" s="4"/>
    </row>
    <row r="3910" spans="13:16" x14ac:dyDescent="0.35">
      <c r="M3910" s="3"/>
      <c r="O3910" s="4"/>
      <c r="P3910" s="4"/>
    </row>
    <row r="3911" spans="13:16" x14ac:dyDescent="0.35">
      <c r="M3911" s="3"/>
      <c r="O3911" s="4"/>
      <c r="P3911" s="4"/>
    </row>
    <row r="3912" spans="13:16" x14ac:dyDescent="0.35">
      <c r="M3912" s="3"/>
      <c r="O3912" s="4"/>
      <c r="P3912" s="4"/>
    </row>
    <row r="3913" spans="13:16" x14ac:dyDescent="0.35">
      <c r="M3913" s="3"/>
      <c r="O3913" s="4"/>
      <c r="P3913" s="4"/>
    </row>
    <row r="3914" spans="13:16" x14ac:dyDescent="0.35">
      <c r="M3914" s="3"/>
      <c r="O3914" s="4"/>
      <c r="P3914" s="4"/>
    </row>
    <row r="3915" spans="13:16" x14ac:dyDescent="0.35">
      <c r="M3915" s="3"/>
      <c r="O3915" s="4"/>
      <c r="P3915" s="4"/>
    </row>
    <row r="3916" spans="13:16" x14ac:dyDescent="0.35">
      <c r="M3916" s="3"/>
      <c r="O3916" s="4"/>
      <c r="P3916" s="4"/>
    </row>
    <row r="3917" spans="13:16" x14ac:dyDescent="0.35">
      <c r="M3917" s="3"/>
      <c r="O3917" s="4"/>
      <c r="P3917" s="4"/>
    </row>
    <row r="3918" spans="13:16" x14ac:dyDescent="0.35">
      <c r="M3918" s="3"/>
      <c r="O3918" s="4"/>
      <c r="P3918" s="4"/>
    </row>
    <row r="3919" spans="13:16" x14ac:dyDescent="0.35">
      <c r="M3919" s="3"/>
      <c r="O3919" s="4"/>
      <c r="P3919" s="4"/>
    </row>
    <row r="3920" spans="13:16" x14ac:dyDescent="0.35">
      <c r="M3920" s="3"/>
      <c r="O3920" s="4"/>
      <c r="P3920" s="4"/>
    </row>
    <row r="3921" spans="13:16" x14ac:dyDescent="0.35">
      <c r="M3921" s="3"/>
      <c r="O3921" s="4"/>
      <c r="P3921" s="4"/>
    </row>
    <row r="3922" spans="13:16" x14ac:dyDescent="0.35">
      <c r="M3922" s="3"/>
      <c r="O3922" s="4"/>
      <c r="P3922" s="4"/>
    </row>
    <row r="3923" spans="13:16" x14ac:dyDescent="0.35">
      <c r="M3923" s="3"/>
      <c r="O3923" s="4"/>
      <c r="P3923" s="4"/>
    </row>
    <row r="3924" spans="13:16" x14ac:dyDescent="0.35">
      <c r="M3924" s="3"/>
      <c r="O3924" s="4"/>
      <c r="P3924" s="4"/>
    </row>
    <row r="3925" spans="13:16" x14ac:dyDescent="0.35">
      <c r="M3925" s="3"/>
      <c r="O3925" s="4"/>
      <c r="P3925" s="4"/>
    </row>
    <row r="3926" spans="13:16" x14ac:dyDescent="0.35">
      <c r="M3926" s="3"/>
      <c r="O3926" s="4"/>
      <c r="P3926" s="4"/>
    </row>
    <row r="3927" spans="13:16" x14ac:dyDescent="0.35">
      <c r="M3927" s="3"/>
      <c r="O3927" s="4"/>
      <c r="P3927" s="4"/>
    </row>
    <row r="3928" spans="13:16" x14ac:dyDescent="0.35">
      <c r="M3928" s="3"/>
      <c r="O3928" s="4"/>
      <c r="P3928" s="4"/>
    </row>
    <row r="3929" spans="13:16" x14ac:dyDescent="0.35">
      <c r="M3929" s="3"/>
      <c r="O3929" s="4"/>
      <c r="P3929" s="4"/>
    </row>
    <row r="3930" spans="13:16" x14ac:dyDescent="0.35">
      <c r="M3930" s="3"/>
      <c r="O3930" s="4"/>
      <c r="P3930" s="4"/>
    </row>
    <row r="3931" spans="13:16" x14ac:dyDescent="0.35">
      <c r="M3931" s="3"/>
      <c r="O3931" s="4"/>
      <c r="P3931" s="4"/>
    </row>
    <row r="3932" spans="13:16" x14ac:dyDescent="0.35">
      <c r="M3932" s="3"/>
      <c r="O3932" s="4"/>
      <c r="P3932" s="4"/>
    </row>
    <row r="3933" spans="13:16" x14ac:dyDescent="0.35">
      <c r="M3933" s="3"/>
      <c r="O3933" s="4"/>
      <c r="P3933" s="4"/>
    </row>
    <row r="3934" spans="13:16" x14ac:dyDescent="0.35">
      <c r="M3934" s="3"/>
      <c r="O3934" s="4"/>
      <c r="P3934" s="4"/>
    </row>
    <row r="3935" spans="13:16" x14ac:dyDescent="0.35">
      <c r="M3935" s="3"/>
      <c r="O3935" s="4"/>
      <c r="P3935" s="4"/>
    </row>
    <row r="3936" spans="13:16" x14ac:dyDescent="0.35">
      <c r="M3936" s="3"/>
      <c r="O3936" s="4"/>
      <c r="P3936" s="4"/>
    </row>
    <row r="3937" spans="13:16" x14ac:dyDescent="0.35">
      <c r="M3937" s="3"/>
      <c r="O3937" s="4"/>
      <c r="P3937" s="4"/>
    </row>
    <row r="3938" spans="13:16" x14ac:dyDescent="0.35">
      <c r="M3938" s="3"/>
      <c r="O3938" s="4"/>
      <c r="P3938" s="4"/>
    </row>
    <row r="3939" spans="13:16" x14ac:dyDescent="0.35">
      <c r="M3939" s="3"/>
      <c r="O3939" s="4"/>
      <c r="P3939" s="4"/>
    </row>
    <row r="3940" spans="13:16" x14ac:dyDescent="0.35">
      <c r="M3940" s="3"/>
      <c r="O3940" s="4"/>
      <c r="P3940" s="4"/>
    </row>
    <row r="3941" spans="13:16" x14ac:dyDescent="0.35">
      <c r="M3941" s="3"/>
      <c r="O3941" s="4"/>
      <c r="P3941" s="4"/>
    </row>
    <row r="3942" spans="13:16" x14ac:dyDescent="0.35">
      <c r="M3942" s="3"/>
      <c r="O3942" s="4"/>
      <c r="P3942" s="4"/>
    </row>
    <row r="3943" spans="13:16" x14ac:dyDescent="0.35">
      <c r="M3943" s="3"/>
      <c r="O3943" s="4"/>
      <c r="P3943" s="4"/>
    </row>
    <row r="3944" spans="13:16" x14ac:dyDescent="0.35">
      <c r="M3944" s="3"/>
      <c r="O3944" s="4"/>
      <c r="P3944" s="4"/>
    </row>
    <row r="3945" spans="13:16" x14ac:dyDescent="0.35">
      <c r="M3945" s="3"/>
      <c r="O3945" s="4"/>
      <c r="P3945" s="4"/>
    </row>
    <row r="3946" spans="13:16" x14ac:dyDescent="0.35">
      <c r="M3946" s="3"/>
      <c r="O3946" s="4"/>
      <c r="P3946" s="4"/>
    </row>
    <row r="3947" spans="13:16" x14ac:dyDescent="0.35">
      <c r="M3947" s="3"/>
      <c r="O3947" s="4"/>
      <c r="P3947" s="4"/>
    </row>
    <row r="3948" spans="13:16" x14ac:dyDescent="0.35">
      <c r="M3948" s="3"/>
      <c r="O3948" s="4"/>
      <c r="P3948" s="4"/>
    </row>
    <row r="3949" spans="13:16" x14ac:dyDescent="0.35">
      <c r="M3949" s="3"/>
      <c r="O3949" s="4"/>
      <c r="P3949" s="4"/>
    </row>
    <row r="3950" spans="13:16" x14ac:dyDescent="0.35">
      <c r="M3950" s="3"/>
      <c r="O3950" s="4"/>
      <c r="P3950" s="4"/>
    </row>
    <row r="3951" spans="13:16" x14ac:dyDescent="0.35">
      <c r="M3951" s="3"/>
      <c r="O3951" s="4"/>
      <c r="P3951" s="4"/>
    </row>
    <row r="3952" spans="13:16" x14ac:dyDescent="0.35">
      <c r="M3952" s="3"/>
      <c r="O3952" s="4"/>
      <c r="P3952" s="4"/>
    </row>
    <row r="3953" spans="13:16" x14ac:dyDescent="0.35">
      <c r="M3953" s="3"/>
      <c r="O3953" s="4"/>
      <c r="P3953" s="4"/>
    </row>
    <row r="3954" spans="13:16" x14ac:dyDescent="0.35">
      <c r="M3954" s="3"/>
      <c r="O3954" s="4"/>
      <c r="P3954" s="4"/>
    </row>
    <row r="3955" spans="13:16" x14ac:dyDescent="0.35">
      <c r="M3955" s="3"/>
      <c r="O3955" s="4"/>
      <c r="P3955" s="4"/>
    </row>
    <row r="3956" spans="13:16" x14ac:dyDescent="0.35">
      <c r="M3956" s="3"/>
      <c r="O3956" s="4"/>
      <c r="P3956" s="4"/>
    </row>
    <row r="3957" spans="13:16" x14ac:dyDescent="0.35">
      <c r="M3957" s="3"/>
      <c r="O3957" s="4"/>
      <c r="P3957" s="4"/>
    </row>
    <row r="3958" spans="13:16" x14ac:dyDescent="0.35">
      <c r="M3958" s="3"/>
      <c r="O3958" s="4"/>
      <c r="P3958" s="4"/>
    </row>
    <row r="3959" spans="13:16" x14ac:dyDescent="0.35">
      <c r="M3959" s="3"/>
      <c r="O3959" s="4"/>
      <c r="P3959" s="4"/>
    </row>
    <row r="3960" spans="13:16" x14ac:dyDescent="0.35">
      <c r="M3960" s="3"/>
      <c r="O3960" s="4"/>
      <c r="P3960" s="4"/>
    </row>
    <row r="3961" spans="13:16" x14ac:dyDescent="0.35">
      <c r="M3961" s="3"/>
      <c r="O3961" s="4"/>
      <c r="P3961" s="4"/>
    </row>
    <row r="3962" spans="13:16" x14ac:dyDescent="0.35">
      <c r="M3962" s="3"/>
      <c r="O3962" s="4"/>
      <c r="P3962" s="4"/>
    </row>
    <row r="3963" spans="13:16" x14ac:dyDescent="0.35">
      <c r="M3963" s="3"/>
      <c r="O3963" s="4"/>
      <c r="P3963" s="4"/>
    </row>
    <row r="3964" spans="13:16" x14ac:dyDescent="0.35">
      <c r="M3964" s="3"/>
      <c r="O3964" s="4"/>
      <c r="P3964" s="4"/>
    </row>
    <row r="3965" spans="13:16" x14ac:dyDescent="0.35">
      <c r="M3965" s="3"/>
      <c r="O3965" s="4"/>
      <c r="P3965" s="4"/>
    </row>
    <row r="3966" spans="13:16" x14ac:dyDescent="0.35">
      <c r="M3966" s="3"/>
      <c r="O3966" s="4"/>
      <c r="P3966" s="4"/>
    </row>
    <row r="3967" spans="13:16" x14ac:dyDescent="0.35">
      <c r="M3967" s="3"/>
      <c r="O3967" s="4"/>
      <c r="P3967" s="4"/>
    </row>
    <row r="3968" spans="13:16" x14ac:dyDescent="0.35">
      <c r="M3968" s="3"/>
      <c r="O3968" s="4"/>
      <c r="P3968" s="4"/>
    </row>
    <row r="3969" spans="13:16" x14ac:dyDescent="0.35">
      <c r="M3969" s="3"/>
      <c r="O3969" s="4"/>
      <c r="P3969" s="4"/>
    </row>
    <row r="3970" spans="13:16" x14ac:dyDescent="0.35">
      <c r="M3970" s="3"/>
      <c r="O3970" s="4"/>
      <c r="P3970" s="4"/>
    </row>
    <row r="3971" spans="13:16" x14ac:dyDescent="0.35">
      <c r="M3971" s="3"/>
      <c r="O3971" s="4"/>
      <c r="P3971" s="4"/>
    </row>
    <row r="3972" spans="13:16" x14ac:dyDescent="0.35">
      <c r="M3972" s="3"/>
      <c r="O3972" s="4"/>
      <c r="P3972" s="4"/>
    </row>
    <row r="3973" spans="13:16" x14ac:dyDescent="0.35">
      <c r="M3973" s="3"/>
      <c r="O3973" s="4"/>
      <c r="P3973" s="4"/>
    </row>
    <row r="3974" spans="13:16" x14ac:dyDescent="0.35">
      <c r="M3974" s="3"/>
      <c r="O3974" s="4"/>
      <c r="P3974" s="4"/>
    </row>
    <row r="3975" spans="13:16" x14ac:dyDescent="0.35">
      <c r="M3975" s="3"/>
      <c r="O3975" s="4"/>
      <c r="P3975" s="4"/>
    </row>
    <row r="3976" spans="13:16" x14ac:dyDescent="0.35">
      <c r="M3976" s="3"/>
      <c r="O3976" s="4"/>
      <c r="P3976" s="4"/>
    </row>
    <row r="3977" spans="13:16" x14ac:dyDescent="0.35">
      <c r="M3977" s="3"/>
      <c r="O3977" s="4"/>
      <c r="P3977" s="4"/>
    </row>
    <row r="3978" spans="13:16" x14ac:dyDescent="0.35">
      <c r="M3978" s="3"/>
      <c r="O3978" s="4"/>
      <c r="P3978" s="4"/>
    </row>
    <row r="3979" spans="13:16" x14ac:dyDescent="0.35">
      <c r="M3979" s="3"/>
      <c r="O3979" s="4"/>
      <c r="P3979" s="4"/>
    </row>
    <row r="3980" spans="13:16" x14ac:dyDescent="0.35">
      <c r="M3980" s="3"/>
      <c r="O3980" s="4"/>
      <c r="P3980" s="4"/>
    </row>
    <row r="3981" spans="13:16" x14ac:dyDescent="0.35">
      <c r="M3981" s="3"/>
      <c r="O3981" s="4"/>
      <c r="P3981" s="4"/>
    </row>
    <row r="3982" spans="13:16" x14ac:dyDescent="0.35">
      <c r="M3982" s="3"/>
      <c r="O3982" s="4"/>
      <c r="P3982" s="4"/>
    </row>
    <row r="3983" spans="13:16" x14ac:dyDescent="0.35">
      <c r="M3983" s="3"/>
      <c r="O3983" s="4"/>
      <c r="P3983" s="4"/>
    </row>
    <row r="3984" spans="13:16" x14ac:dyDescent="0.35">
      <c r="M3984" s="3"/>
      <c r="O3984" s="4"/>
      <c r="P3984" s="4"/>
    </row>
    <row r="3985" spans="13:16" x14ac:dyDescent="0.35">
      <c r="M3985" s="3"/>
      <c r="O3985" s="4"/>
      <c r="P3985" s="4"/>
    </row>
    <row r="3986" spans="13:16" x14ac:dyDescent="0.35">
      <c r="M3986" s="3"/>
      <c r="O3986" s="4"/>
      <c r="P3986" s="4"/>
    </row>
    <row r="3987" spans="13:16" x14ac:dyDescent="0.35">
      <c r="M3987" s="3"/>
      <c r="O3987" s="4"/>
      <c r="P3987" s="4"/>
    </row>
    <row r="3988" spans="13:16" x14ac:dyDescent="0.35">
      <c r="M3988" s="3"/>
      <c r="O3988" s="4"/>
      <c r="P3988" s="4"/>
    </row>
    <row r="3989" spans="13:16" x14ac:dyDescent="0.35">
      <c r="M3989" s="3"/>
      <c r="O3989" s="4"/>
      <c r="P3989" s="4"/>
    </row>
    <row r="3990" spans="13:16" x14ac:dyDescent="0.35">
      <c r="M3990" s="3"/>
      <c r="O3990" s="4"/>
      <c r="P3990" s="4"/>
    </row>
    <row r="3991" spans="13:16" x14ac:dyDescent="0.35">
      <c r="M3991" s="3"/>
      <c r="O3991" s="4"/>
      <c r="P3991" s="4"/>
    </row>
    <row r="3992" spans="13:16" x14ac:dyDescent="0.35">
      <c r="M3992" s="3"/>
      <c r="O3992" s="4"/>
      <c r="P3992" s="4"/>
    </row>
    <row r="3993" spans="13:16" x14ac:dyDescent="0.35">
      <c r="M3993" s="3"/>
      <c r="O3993" s="4"/>
      <c r="P3993" s="4"/>
    </row>
    <row r="3994" spans="13:16" x14ac:dyDescent="0.35">
      <c r="M3994" s="3"/>
      <c r="O3994" s="4"/>
      <c r="P3994" s="4"/>
    </row>
    <row r="3995" spans="13:16" x14ac:dyDescent="0.35">
      <c r="M3995" s="3"/>
      <c r="O3995" s="4"/>
      <c r="P3995" s="4"/>
    </row>
    <row r="3996" spans="13:16" x14ac:dyDescent="0.35">
      <c r="M3996" s="3"/>
      <c r="O3996" s="4"/>
      <c r="P3996" s="4"/>
    </row>
    <row r="3997" spans="13:16" x14ac:dyDescent="0.35">
      <c r="M3997" s="3"/>
      <c r="O3997" s="4"/>
      <c r="P3997" s="4"/>
    </row>
    <row r="3998" spans="13:16" x14ac:dyDescent="0.35">
      <c r="M3998" s="3"/>
      <c r="O3998" s="4"/>
      <c r="P3998" s="4"/>
    </row>
    <row r="3999" spans="13:16" x14ac:dyDescent="0.35">
      <c r="M3999" s="3"/>
      <c r="O3999" s="4"/>
      <c r="P3999" s="4"/>
    </row>
    <row r="4000" spans="13:16" x14ac:dyDescent="0.35">
      <c r="M4000" s="3"/>
      <c r="O4000" s="4"/>
      <c r="P4000" s="4"/>
    </row>
    <row r="4001" spans="13:16" x14ac:dyDescent="0.35">
      <c r="M4001" s="3"/>
      <c r="O4001" s="4"/>
      <c r="P4001" s="4"/>
    </row>
    <row r="4002" spans="13:16" x14ac:dyDescent="0.35">
      <c r="M4002" s="3"/>
      <c r="O4002" s="4"/>
      <c r="P4002" s="4"/>
    </row>
    <row r="4003" spans="13:16" x14ac:dyDescent="0.35">
      <c r="M4003" s="3"/>
      <c r="O4003" s="4"/>
      <c r="P4003" s="4"/>
    </row>
    <row r="4004" spans="13:16" x14ac:dyDescent="0.35">
      <c r="M4004" s="3"/>
      <c r="O4004" s="4"/>
      <c r="P4004" s="4"/>
    </row>
    <row r="4005" spans="13:16" x14ac:dyDescent="0.35">
      <c r="M4005" s="3"/>
      <c r="O4005" s="4"/>
      <c r="P4005" s="4"/>
    </row>
    <row r="4006" spans="13:16" x14ac:dyDescent="0.35">
      <c r="M4006" s="3"/>
      <c r="O4006" s="4"/>
      <c r="P4006" s="4"/>
    </row>
    <row r="4007" spans="13:16" x14ac:dyDescent="0.35">
      <c r="M4007" s="3"/>
      <c r="O4007" s="4"/>
      <c r="P4007" s="4"/>
    </row>
    <row r="4008" spans="13:16" x14ac:dyDescent="0.35">
      <c r="M4008" s="3"/>
      <c r="O4008" s="4"/>
      <c r="P4008" s="4"/>
    </row>
    <row r="4009" spans="13:16" x14ac:dyDescent="0.35">
      <c r="M4009" s="3"/>
      <c r="O4009" s="4"/>
      <c r="P4009" s="4"/>
    </row>
    <row r="4010" spans="13:16" x14ac:dyDescent="0.35">
      <c r="M4010" s="3"/>
      <c r="O4010" s="4"/>
      <c r="P4010" s="4"/>
    </row>
    <row r="4011" spans="13:16" x14ac:dyDescent="0.35">
      <c r="M4011" s="3"/>
      <c r="O4011" s="4"/>
      <c r="P4011" s="4"/>
    </row>
    <row r="4012" spans="13:16" x14ac:dyDescent="0.35">
      <c r="M4012" s="3"/>
      <c r="O4012" s="4"/>
      <c r="P4012" s="4"/>
    </row>
    <row r="4013" spans="13:16" x14ac:dyDescent="0.35">
      <c r="M4013" s="3"/>
      <c r="O4013" s="4"/>
      <c r="P4013" s="4"/>
    </row>
    <row r="4014" spans="13:16" x14ac:dyDescent="0.35">
      <c r="M4014" s="3"/>
      <c r="O4014" s="4"/>
      <c r="P4014" s="4"/>
    </row>
    <row r="4015" spans="13:16" x14ac:dyDescent="0.35">
      <c r="M4015" s="3"/>
      <c r="O4015" s="4"/>
      <c r="P4015" s="4"/>
    </row>
    <row r="4016" spans="13:16" x14ac:dyDescent="0.35">
      <c r="M4016" s="3"/>
      <c r="O4016" s="4"/>
      <c r="P4016" s="4"/>
    </row>
    <row r="4017" spans="13:16" x14ac:dyDescent="0.35">
      <c r="M4017" s="3"/>
      <c r="O4017" s="4"/>
      <c r="P4017" s="4"/>
    </row>
    <row r="4018" spans="13:16" x14ac:dyDescent="0.35">
      <c r="M4018" s="3"/>
      <c r="O4018" s="4"/>
      <c r="P4018" s="4"/>
    </row>
    <row r="4019" spans="13:16" x14ac:dyDescent="0.35">
      <c r="M4019" s="3"/>
      <c r="O4019" s="4"/>
      <c r="P4019" s="4"/>
    </row>
    <row r="4020" spans="13:16" x14ac:dyDescent="0.35">
      <c r="M4020" s="3"/>
      <c r="O4020" s="4"/>
      <c r="P4020" s="4"/>
    </row>
    <row r="4021" spans="13:16" x14ac:dyDescent="0.35">
      <c r="M4021" s="3"/>
      <c r="O4021" s="4"/>
      <c r="P4021" s="4"/>
    </row>
    <row r="4022" spans="13:16" x14ac:dyDescent="0.35">
      <c r="M4022" s="3"/>
      <c r="O4022" s="4"/>
      <c r="P4022" s="4"/>
    </row>
    <row r="4023" spans="13:16" x14ac:dyDescent="0.35">
      <c r="M4023" s="3"/>
      <c r="O4023" s="4"/>
      <c r="P4023" s="4"/>
    </row>
    <row r="4024" spans="13:16" x14ac:dyDescent="0.35">
      <c r="M4024" s="3"/>
      <c r="O4024" s="4"/>
      <c r="P4024" s="4"/>
    </row>
    <row r="4025" spans="13:16" x14ac:dyDescent="0.35">
      <c r="M4025" s="3"/>
      <c r="O4025" s="4"/>
      <c r="P4025" s="4"/>
    </row>
    <row r="4026" spans="13:16" x14ac:dyDescent="0.35">
      <c r="M4026" s="3"/>
      <c r="O4026" s="4"/>
      <c r="P4026" s="4"/>
    </row>
    <row r="4027" spans="13:16" x14ac:dyDescent="0.35">
      <c r="M4027" s="3"/>
      <c r="O4027" s="4"/>
      <c r="P4027" s="4"/>
    </row>
    <row r="4028" spans="13:16" x14ac:dyDescent="0.35">
      <c r="M4028" s="3"/>
      <c r="O4028" s="4"/>
      <c r="P4028" s="4"/>
    </row>
    <row r="4029" spans="13:16" x14ac:dyDescent="0.35">
      <c r="M4029" s="3"/>
      <c r="O4029" s="4"/>
      <c r="P4029" s="4"/>
    </row>
    <row r="4030" spans="13:16" x14ac:dyDescent="0.35">
      <c r="M4030" s="3"/>
      <c r="O4030" s="4"/>
      <c r="P4030" s="4"/>
    </row>
    <row r="4031" spans="13:16" x14ac:dyDescent="0.35">
      <c r="M4031" s="3"/>
      <c r="O4031" s="4"/>
      <c r="P4031" s="4"/>
    </row>
    <row r="4032" spans="13:16" x14ac:dyDescent="0.35">
      <c r="M4032" s="3"/>
      <c r="O4032" s="4"/>
      <c r="P4032" s="4"/>
    </row>
    <row r="4033" spans="13:16" x14ac:dyDescent="0.35">
      <c r="M4033" s="3"/>
      <c r="O4033" s="4"/>
      <c r="P4033" s="4"/>
    </row>
    <row r="4034" spans="13:16" x14ac:dyDescent="0.35">
      <c r="M4034" s="3"/>
      <c r="O4034" s="4"/>
      <c r="P4034" s="4"/>
    </row>
    <row r="4035" spans="13:16" x14ac:dyDescent="0.35">
      <c r="M4035" s="3"/>
      <c r="O4035" s="4"/>
      <c r="P4035" s="4"/>
    </row>
    <row r="4036" spans="13:16" x14ac:dyDescent="0.35">
      <c r="M4036" s="3"/>
      <c r="O4036" s="4"/>
      <c r="P4036" s="4"/>
    </row>
    <row r="4037" spans="13:16" x14ac:dyDescent="0.35">
      <c r="M4037" s="3"/>
      <c r="O4037" s="4"/>
      <c r="P4037" s="4"/>
    </row>
    <row r="4038" spans="13:16" x14ac:dyDescent="0.35">
      <c r="M4038" s="3"/>
      <c r="O4038" s="4"/>
      <c r="P4038" s="4"/>
    </row>
    <row r="4039" spans="13:16" x14ac:dyDescent="0.35">
      <c r="M4039" s="3"/>
      <c r="O4039" s="4"/>
      <c r="P4039" s="4"/>
    </row>
    <row r="4040" spans="13:16" x14ac:dyDescent="0.35">
      <c r="M4040" s="3"/>
      <c r="O4040" s="4"/>
      <c r="P4040" s="4"/>
    </row>
    <row r="4041" spans="13:16" x14ac:dyDescent="0.35">
      <c r="M4041" s="3"/>
      <c r="O4041" s="4"/>
      <c r="P4041" s="4"/>
    </row>
    <row r="4042" spans="13:16" x14ac:dyDescent="0.35">
      <c r="M4042" s="3"/>
      <c r="O4042" s="4"/>
      <c r="P4042" s="4"/>
    </row>
    <row r="4043" spans="13:16" x14ac:dyDescent="0.35">
      <c r="M4043" s="3"/>
      <c r="O4043" s="4"/>
      <c r="P4043" s="4"/>
    </row>
    <row r="4044" spans="13:16" x14ac:dyDescent="0.35">
      <c r="M4044" s="3"/>
      <c r="O4044" s="4"/>
      <c r="P4044" s="4"/>
    </row>
    <row r="4045" spans="13:16" x14ac:dyDescent="0.35">
      <c r="M4045" s="3"/>
      <c r="O4045" s="4"/>
      <c r="P4045" s="4"/>
    </row>
    <row r="4046" spans="13:16" x14ac:dyDescent="0.35">
      <c r="M4046" s="3"/>
      <c r="O4046" s="4"/>
      <c r="P4046" s="4"/>
    </row>
    <row r="4047" spans="13:16" x14ac:dyDescent="0.35">
      <c r="M4047" s="3"/>
      <c r="O4047" s="4"/>
      <c r="P4047" s="4"/>
    </row>
    <row r="4048" spans="13:16" x14ac:dyDescent="0.35">
      <c r="M4048" s="3"/>
      <c r="O4048" s="4"/>
      <c r="P4048" s="4"/>
    </row>
    <row r="4049" spans="13:16" x14ac:dyDescent="0.35">
      <c r="M4049" s="3"/>
      <c r="O4049" s="4"/>
      <c r="P4049" s="4"/>
    </row>
    <row r="4050" spans="13:16" x14ac:dyDescent="0.35">
      <c r="M4050" s="3"/>
      <c r="O4050" s="4"/>
      <c r="P4050" s="4"/>
    </row>
    <row r="4051" spans="13:16" x14ac:dyDescent="0.35">
      <c r="M4051" s="3"/>
      <c r="O4051" s="4"/>
      <c r="P4051" s="4"/>
    </row>
    <row r="4052" spans="13:16" x14ac:dyDescent="0.35">
      <c r="M4052" s="3"/>
      <c r="O4052" s="4"/>
      <c r="P4052" s="4"/>
    </row>
    <row r="4053" spans="13:16" x14ac:dyDescent="0.35">
      <c r="M4053" s="3"/>
      <c r="O4053" s="4"/>
      <c r="P4053" s="4"/>
    </row>
    <row r="4054" spans="13:16" x14ac:dyDescent="0.35">
      <c r="M4054" s="3"/>
      <c r="O4054" s="4"/>
      <c r="P4054" s="4"/>
    </row>
    <row r="4055" spans="13:16" x14ac:dyDescent="0.35">
      <c r="M4055" s="3"/>
      <c r="O4055" s="4"/>
      <c r="P4055" s="4"/>
    </row>
    <row r="4056" spans="13:16" x14ac:dyDescent="0.35">
      <c r="M4056" s="3"/>
      <c r="O4056" s="4"/>
      <c r="P4056" s="4"/>
    </row>
    <row r="4057" spans="13:16" x14ac:dyDescent="0.35">
      <c r="M4057" s="3"/>
      <c r="O4057" s="4"/>
      <c r="P4057" s="4"/>
    </row>
    <row r="4058" spans="13:16" x14ac:dyDescent="0.35">
      <c r="M4058" s="3"/>
      <c r="O4058" s="4"/>
      <c r="P4058" s="4"/>
    </row>
    <row r="4059" spans="13:16" x14ac:dyDescent="0.35">
      <c r="M4059" s="3"/>
      <c r="O4059" s="4"/>
      <c r="P4059" s="4"/>
    </row>
    <row r="4060" spans="13:16" x14ac:dyDescent="0.35">
      <c r="M4060" s="3"/>
      <c r="O4060" s="4"/>
      <c r="P4060" s="4"/>
    </row>
    <row r="4061" spans="13:16" x14ac:dyDescent="0.35">
      <c r="M4061" s="3"/>
      <c r="O4061" s="4"/>
      <c r="P4061" s="4"/>
    </row>
    <row r="4062" spans="13:16" x14ac:dyDescent="0.35">
      <c r="M4062" s="3"/>
      <c r="O4062" s="4"/>
      <c r="P4062" s="4"/>
    </row>
    <row r="4063" spans="13:16" x14ac:dyDescent="0.35">
      <c r="M4063" s="3"/>
      <c r="O4063" s="4"/>
      <c r="P4063" s="4"/>
    </row>
    <row r="4064" spans="13:16" x14ac:dyDescent="0.35">
      <c r="M4064" s="3"/>
      <c r="O4064" s="4"/>
      <c r="P4064" s="4"/>
    </row>
    <row r="4065" spans="13:16" x14ac:dyDescent="0.35">
      <c r="M4065" s="3"/>
      <c r="O4065" s="4"/>
      <c r="P4065" s="4"/>
    </row>
    <row r="4066" spans="13:16" x14ac:dyDescent="0.35">
      <c r="M4066" s="3"/>
      <c r="O4066" s="4"/>
      <c r="P4066" s="4"/>
    </row>
    <row r="4067" spans="13:16" x14ac:dyDescent="0.35">
      <c r="M4067" s="3"/>
      <c r="O4067" s="4"/>
      <c r="P4067" s="4"/>
    </row>
    <row r="4068" spans="13:16" x14ac:dyDescent="0.35">
      <c r="M4068" s="3"/>
      <c r="O4068" s="4"/>
      <c r="P4068" s="4"/>
    </row>
    <row r="4069" spans="13:16" x14ac:dyDescent="0.35">
      <c r="M4069" s="3"/>
      <c r="O4069" s="4"/>
      <c r="P4069" s="4"/>
    </row>
    <row r="4070" spans="13:16" x14ac:dyDescent="0.35">
      <c r="M4070" s="3"/>
      <c r="O4070" s="4"/>
      <c r="P4070" s="4"/>
    </row>
    <row r="4071" spans="13:16" x14ac:dyDescent="0.35">
      <c r="M4071" s="3"/>
      <c r="O4071" s="4"/>
      <c r="P4071" s="4"/>
    </row>
    <row r="4072" spans="13:16" x14ac:dyDescent="0.35">
      <c r="M4072" s="3"/>
      <c r="O4072" s="4"/>
      <c r="P4072" s="4"/>
    </row>
    <row r="4073" spans="13:16" x14ac:dyDescent="0.35">
      <c r="M4073" s="3"/>
      <c r="O4073" s="4"/>
      <c r="P4073" s="4"/>
    </row>
    <row r="4074" spans="13:16" x14ac:dyDescent="0.35">
      <c r="M4074" s="3"/>
      <c r="O4074" s="4"/>
      <c r="P4074" s="4"/>
    </row>
    <row r="4075" spans="13:16" x14ac:dyDescent="0.35">
      <c r="M4075" s="3"/>
      <c r="O4075" s="4"/>
      <c r="P4075" s="4"/>
    </row>
    <row r="4076" spans="13:16" x14ac:dyDescent="0.35">
      <c r="M4076" s="3"/>
      <c r="O4076" s="4"/>
      <c r="P4076" s="4"/>
    </row>
    <row r="4077" spans="13:16" x14ac:dyDescent="0.35">
      <c r="M4077" s="3"/>
      <c r="O4077" s="4"/>
      <c r="P4077" s="4"/>
    </row>
    <row r="4078" spans="13:16" x14ac:dyDescent="0.35">
      <c r="M4078" s="3"/>
      <c r="O4078" s="4"/>
      <c r="P4078" s="4"/>
    </row>
    <row r="4079" spans="13:16" x14ac:dyDescent="0.35">
      <c r="M4079" s="3"/>
      <c r="O4079" s="4"/>
      <c r="P4079" s="4"/>
    </row>
    <row r="4080" spans="13:16" x14ac:dyDescent="0.35">
      <c r="M4080" s="3"/>
      <c r="O4080" s="4"/>
      <c r="P4080" s="4"/>
    </row>
    <row r="4081" spans="13:16" x14ac:dyDescent="0.35">
      <c r="M4081" s="3"/>
      <c r="O4081" s="4"/>
      <c r="P4081" s="4"/>
    </row>
    <row r="4082" spans="13:16" x14ac:dyDescent="0.35">
      <c r="M4082" s="3"/>
      <c r="O4082" s="4"/>
      <c r="P4082" s="4"/>
    </row>
    <row r="4083" spans="13:16" x14ac:dyDescent="0.35">
      <c r="M4083" s="3"/>
      <c r="O4083" s="4"/>
      <c r="P4083" s="4"/>
    </row>
    <row r="4084" spans="13:16" x14ac:dyDescent="0.35">
      <c r="M4084" s="3"/>
      <c r="O4084" s="4"/>
      <c r="P4084" s="4"/>
    </row>
    <row r="4085" spans="13:16" x14ac:dyDescent="0.35">
      <c r="M4085" s="3"/>
      <c r="O4085" s="4"/>
      <c r="P4085" s="4"/>
    </row>
    <row r="4086" spans="13:16" x14ac:dyDescent="0.35">
      <c r="M4086" s="3"/>
      <c r="O4086" s="4"/>
      <c r="P4086" s="4"/>
    </row>
    <row r="4087" spans="13:16" x14ac:dyDescent="0.35">
      <c r="M4087" s="3"/>
      <c r="O4087" s="4"/>
      <c r="P4087" s="4"/>
    </row>
    <row r="4088" spans="13:16" x14ac:dyDescent="0.35">
      <c r="M4088" s="3"/>
      <c r="O4088" s="4"/>
      <c r="P4088" s="4"/>
    </row>
    <row r="4089" spans="13:16" x14ac:dyDescent="0.35">
      <c r="M4089" s="3"/>
      <c r="O4089" s="4"/>
      <c r="P4089" s="4"/>
    </row>
    <row r="4090" spans="13:16" x14ac:dyDescent="0.35">
      <c r="M4090" s="3"/>
      <c r="O4090" s="4"/>
      <c r="P4090" s="4"/>
    </row>
    <row r="4091" spans="13:16" x14ac:dyDescent="0.35">
      <c r="M4091" s="3"/>
      <c r="O4091" s="4"/>
      <c r="P4091" s="4"/>
    </row>
    <row r="4092" spans="13:16" x14ac:dyDescent="0.35">
      <c r="M4092" s="3"/>
      <c r="O4092" s="4"/>
      <c r="P4092" s="4"/>
    </row>
    <row r="4093" spans="13:16" x14ac:dyDescent="0.35">
      <c r="M4093" s="3"/>
      <c r="O4093" s="4"/>
      <c r="P4093" s="4"/>
    </row>
    <row r="4094" spans="13:16" x14ac:dyDescent="0.35">
      <c r="M4094" s="3"/>
      <c r="O4094" s="4"/>
      <c r="P4094" s="4"/>
    </row>
    <row r="4095" spans="13:16" x14ac:dyDescent="0.35">
      <c r="M4095" s="3"/>
      <c r="O4095" s="4"/>
      <c r="P4095" s="4"/>
    </row>
    <row r="4096" spans="13:16" x14ac:dyDescent="0.35">
      <c r="M4096" s="3"/>
      <c r="O4096" s="4"/>
      <c r="P4096" s="4"/>
    </row>
    <row r="4097" spans="13:16" x14ac:dyDescent="0.35">
      <c r="M4097" s="3"/>
      <c r="O4097" s="4"/>
      <c r="P4097" s="4"/>
    </row>
    <row r="4098" spans="13:16" x14ac:dyDescent="0.35">
      <c r="M4098" s="3"/>
      <c r="O4098" s="4"/>
      <c r="P4098" s="4"/>
    </row>
    <row r="4099" spans="13:16" x14ac:dyDescent="0.35">
      <c r="M4099" s="3"/>
      <c r="O4099" s="4"/>
      <c r="P4099" s="4"/>
    </row>
    <row r="4100" spans="13:16" x14ac:dyDescent="0.35">
      <c r="M4100" s="3"/>
      <c r="O4100" s="4"/>
      <c r="P4100" s="4"/>
    </row>
    <row r="4101" spans="13:16" x14ac:dyDescent="0.35">
      <c r="M4101" s="3"/>
      <c r="O4101" s="4"/>
      <c r="P4101" s="4"/>
    </row>
    <row r="4102" spans="13:16" x14ac:dyDescent="0.35">
      <c r="M4102" s="3"/>
      <c r="O4102" s="4"/>
      <c r="P4102" s="4"/>
    </row>
    <row r="4103" spans="13:16" x14ac:dyDescent="0.35">
      <c r="M4103" s="3"/>
      <c r="O4103" s="4"/>
      <c r="P4103" s="4"/>
    </row>
    <row r="4104" spans="13:16" x14ac:dyDescent="0.35">
      <c r="M4104" s="3"/>
      <c r="O4104" s="4"/>
      <c r="P4104" s="4"/>
    </row>
    <row r="4105" spans="13:16" x14ac:dyDescent="0.35">
      <c r="M4105" s="3"/>
      <c r="O4105" s="4"/>
      <c r="P4105" s="4"/>
    </row>
    <row r="4106" spans="13:16" x14ac:dyDescent="0.35">
      <c r="M4106" s="3"/>
      <c r="O4106" s="4"/>
      <c r="P4106" s="4"/>
    </row>
    <row r="4107" spans="13:16" x14ac:dyDescent="0.35">
      <c r="M4107" s="3"/>
      <c r="O4107" s="4"/>
      <c r="P4107" s="4"/>
    </row>
    <row r="4108" spans="13:16" x14ac:dyDescent="0.35">
      <c r="M4108" s="3"/>
      <c r="O4108" s="4"/>
      <c r="P4108" s="4"/>
    </row>
    <row r="4109" spans="13:16" x14ac:dyDescent="0.35">
      <c r="M4109" s="3"/>
      <c r="O4109" s="4"/>
      <c r="P4109" s="4"/>
    </row>
    <row r="4110" spans="13:16" x14ac:dyDescent="0.35">
      <c r="M4110" s="3"/>
      <c r="O4110" s="4"/>
      <c r="P4110" s="4"/>
    </row>
    <row r="4111" spans="13:16" x14ac:dyDescent="0.35">
      <c r="M4111" s="3"/>
      <c r="O4111" s="4"/>
      <c r="P4111" s="4"/>
    </row>
    <row r="4112" spans="13:16" x14ac:dyDescent="0.35">
      <c r="M4112" s="3"/>
      <c r="O4112" s="4"/>
      <c r="P4112" s="4"/>
    </row>
    <row r="4113" spans="13:16" x14ac:dyDescent="0.35">
      <c r="M4113" s="3"/>
      <c r="O4113" s="4"/>
      <c r="P4113" s="4"/>
    </row>
    <row r="4114" spans="13:16" x14ac:dyDescent="0.35">
      <c r="M4114" s="3"/>
      <c r="O4114" s="4"/>
      <c r="P4114" s="4"/>
    </row>
    <row r="4115" spans="13:16" x14ac:dyDescent="0.35">
      <c r="M4115" s="3"/>
      <c r="O4115" s="4"/>
      <c r="P4115" s="4"/>
    </row>
    <row r="4116" spans="13:16" x14ac:dyDescent="0.35">
      <c r="M4116" s="3"/>
      <c r="O4116" s="4"/>
      <c r="P4116" s="4"/>
    </row>
    <row r="4117" spans="13:16" x14ac:dyDescent="0.35">
      <c r="M4117" s="3"/>
      <c r="O4117" s="4"/>
      <c r="P4117" s="4"/>
    </row>
    <row r="4118" spans="13:16" x14ac:dyDescent="0.35">
      <c r="M4118" s="3"/>
      <c r="O4118" s="4"/>
      <c r="P4118" s="4"/>
    </row>
    <row r="4119" spans="13:16" x14ac:dyDescent="0.35">
      <c r="M4119" s="3"/>
      <c r="O4119" s="4"/>
      <c r="P4119" s="4"/>
    </row>
    <row r="4120" spans="13:16" x14ac:dyDescent="0.35">
      <c r="M4120" s="3"/>
      <c r="O4120" s="4"/>
      <c r="P4120" s="4"/>
    </row>
    <row r="4121" spans="13:16" x14ac:dyDescent="0.35">
      <c r="M4121" s="3"/>
      <c r="O4121" s="4"/>
      <c r="P4121" s="4"/>
    </row>
    <row r="4122" spans="13:16" x14ac:dyDescent="0.35">
      <c r="M4122" s="3"/>
      <c r="O4122" s="4"/>
      <c r="P4122" s="4"/>
    </row>
    <row r="4123" spans="13:16" x14ac:dyDescent="0.35">
      <c r="M4123" s="3"/>
      <c r="O4123" s="4"/>
      <c r="P4123" s="4"/>
    </row>
    <row r="4124" spans="13:16" x14ac:dyDescent="0.35">
      <c r="M4124" s="3"/>
      <c r="O4124" s="4"/>
      <c r="P4124" s="4"/>
    </row>
    <row r="4125" spans="13:16" x14ac:dyDescent="0.35">
      <c r="M4125" s="3"/>
      <c r="O4125" s="4"/>
      <c r="P4125" s="4"/>
    </row>
    <row r="4126" spans="13:16" x14ac:dyDescent="0.35">
      <c r="M4126" s="3"/>
      <c r="O4126" s="4"/>
      <c r="P4126" s="4"/>
    </row>
    <row r="4127" spans="13:16" x14ac:dyDescent="0.35">
      <c r="M4127" s="3"/>
      <c r="O4127" s="4"/>
      <c r="P4127" s="4"/>
    </row>
    <row r="4128" spans="13:16" x14ac:dyDescent="0.35">
      <c r="M4128" s="3"/>
      <c r="O4128" s="4"/>
      <c r="P4128" s="4"/>
    </row>
    <row r="4129" spans="13:16" x14ac:dyDescent="0.35">
      <c r="M4129" s="3"/>
      <c r="O4129" s="4"/>
      <c r="P4129" s="4"/>
    </row>
    <row r="4130" spans="13:16" x14ac:dyDescent="0.35">
      <c r="M4130" s="3"/>
      <c r="O4130" s="4"/>
      <c r="P4130" s="4"/>
    </row>
    <row r="4131" spans="13:16" x14ac:dyDescent="0.35">
      <c r="M4131" s="3"/>
      <c r="O4131" s="4"/>
      <c r="P4131" s="4"/>
    </row>
    <row r="4132" spans="13:16" x14ac:dyDescent="0.35">
      <c r="M4132" s="3"/>
      <c r="O4132" s="4"/>
      <c r="P4132" s="4"/>
    </row>
    <row r="4133" spans="13:16" x14ac:dyDescent="0.35">
      <c r="M4133" s="3"/>
      <c r="O4133" s="4"/>
      <c r="P4133" s="4"/>
    </row>
    <row r="4134" spans="13:16" x14ac:dyDescent="0.35">
      <c r="M4134" s="3"/>
      <c r="O4134" s="4"/>
      <c r="P4134" s="4"/>
    </row>
    <row r="4135" spans="13:16" x14ac:dyDescent="0.35">
      <c r="M4135" s="3"/>
      <c r="O4135" s="4"/>
      <c r="P4135" s="4"/>
    </row>
    <row r="4136" spans="13:16" x14ac:dyDescent="0.35">
      <c r="M4136" s="3"/>
      <c r="O4136" s="4"/>
      <c r="P4136" s="4"/>
    </row>
    <row r="4137" spans="13:16" x14ac:dyDescent="0.35">
      <c r="M4137" s="3"/>
      <c r="O4137" s="4"/>
      <c r="P4137" s="4"/>
    </row>
    <row r="4138" spans="13:16" x14ac:dyDescent="0.35">
      <c r="M4138" s="3"/>
      <c r="O4138" s="4"/>
      <c r="P4138" s="4"/>
    </row>
    <row r="4139" spans="13:16" x14ac:dyDescent="0.35">
      <c r="M4139" s="3"/>
      <c r="O4139" s="4"/>
      <c r="P4139" s="4"/>
    </row>
    <row r="4140" spans="13:16" x14ac:dyDescent="0.35">
      <c r="M4140" s="3"/>
      <c r="O4140" s="4"/>
      <c r="P4140" s="4"/>
    </row>
    <row r="4141" spans="13:16" x14ac:dyDescent="0.35">
      <c r="M4141" s="3"/>
      <c r="O4141" s="4"/>
      <c r="P4141" s="4"/>
    </row>
    <row r="4142" spans="13:16" x14ac:dyDescent="0.35">
      <c r="M4142" s="3"/>
      <c r="O4142" s="4"/>
      <c r="P4142" s="4"/>
    </row>
    <row r="4143" spans="13:16" x14ac:dyDescent="0.35">
      <c r="M4143" s="3"/>
      <c r="O4143" s="4"/>
      <c r="P4143" s="4"/>
    </row>
    <row r="4144" spans="13:16" x14ac:dyDescent="0.35">
      <c r="M4144" s="3"/>
      <c r="O4144" s="4"/>
      <c r="P4144" s="4"/>
    </row>
    <row r="4145" spans="13:16" x14ac:dyDescent="0.35">
      <c r="M4145" s="3"/>
      <c r="O4145" s="4"/>
      <c r="P4145" s="4"/>
    </row>
    <row r="4146" spans="13:16" x14ac:dyDescent="0.35">
      <c r="M4146" s="3"/>
      <c r="O4146" s="4"/>
      <c r="P4146" s="4"/>
    </row>
    <row r="4147" spans="13:16" x14ac:dyDescent="0.35">
      <c r="M4147" s="3"/>
      <c r="O4147" s="4"/>
      <c r="P4147" s="4"/>
    </row>
    <row r="4148" spans="13:16" x14ac:dyDescent="0.35">
      <c r="M4148" s="3"/>
      <c r="O4148" s="4"/>
      <c r="P4148" s="4"/>
    </row>
    <row r="4149" spans="13:16" x14ac:dyDescent="0.35">
      <c r="M4149" s="3"/>
      <c r="O4149" s="4"/>
      <c r="P4149" s="4"/>
    </row>
    <row r="4150" spans="13:16" x14ac:dyDescent="0.35">
      <c r="M4150" s="3"/>
      <c r="O4150" s="4"/>
      <c r="P4150" s="4"/>
    </row>
    <row r="4151" spans="13:16" x14ac:dyDescent="0.35">
      <c r="M4151" s="3"/>
      <c r="O4151" s="4"/>
      <c r="P4151" s="4"/>
    </row>
    <row r="4152" spans="13:16" x14ac:dyDescent="0.35">
      <c r="M4152" s="3"/>
      <c r="O4152" s="4"/>
      <c r="P4152" s="4"/>
    </row>
    <row r="4153" spans="13:16" x14ac:dyDescent="0.35">
      <c r="M4153" s="3"/>
      <c r="O4153" s="4"/>
      <c r="P4153" s="4"/>
    </row>
    <row r="4154" spans="13:16" x14ac:dyDescent="0.35">
      <c r="M4154" s="3"/>
      <c r="O4154" s="4"/>
      <c r="P4154" s="4"/>
    </row>
    <row r="4155" spans="13:16" x14ac:dyDescent="0.35">
      <c r="M4155" s="3"/>
      <c r="O4155" s="4"/>
      <c r="P4155" s="4"/>
    </row>
    <row r="4156" spans="13:16" x14ac:dyDescent="0.35">
      <c r="M4156" s="3"/>
      <c r="O4156" s="4"/>
      <c r="P4156" s="4"/>
    </row>
    <row r="4157" spans="13:16" x14ac:dyDescent="0.35">
      <c r="M4157" s="3"/>
      <c r="O4157" s="4"/>
      <c r="P4157" s="4"/>
    </row>
    <row r="4158" spans="13:16" x14ac:dyDescent="0.35">
      <c r="M4158" s="3"/>
      <c r="O4158" s="4"/>
      <c r="P4158" s="4"/>
    </row>
    <row r="4159" spans="13:16" x14ac:dyDescent="0.35">
      <c r="M4159" s="3"/>
      <c r="O4159" s="4"/>
      <c r="P4159" s="4"/>
    </row>
    <row r="4160" spans="13:16" x14ac:dyDescent="0.35">
      <c r="M4160" s="3"/>
      <c r="O4160" s="4"/>
      <c r="P4160" s="4"/>
    </row>
    <row r="4161" spans="13:16" x14ac:dyDescent="0.35">
      <c r="M4161" s="3"/>
      <c r="O4161" s="4"/>
      <c r="P4161" s="4"/>
    </row>
    <row r="4162" spans="13:16" x14ac:dyDescent="0.35">
      <c r="M4162" s="3"/>
      <c r="O4162" s="4"/>
      <c r="P4162" s="4"/>
    </row>
    <row r="4163" spans="13:16" x14ac:dyDescent="0.35">
      <c r="M4163" s="3"/>
      <c r="O4163" s="4"/>
      <c r="P4163" s="4"/>
    </row>
    <row r="4164" spans="13:16" x14ac:dyDescent="0.35">
      <c r="M4164" s="3"/>
      <c r="O4164" s="4"/>
      <c r="P4164" s="4"/>
    </row>
    <row r="4165" spans="13:16" x14ac:dyDescent="0.35">
      <c r="M4165" s="3"/>
      <c r="O4165" s="4"/>
      <c r="P4165" s="4"/>
    </row>
    <row r="4166" spans="13:16" x14ac:dyDescent="0.35">
      <c r="M4166" s="3"/>
      <c r="O4166" s="4"/>
      <c r="P4166" s="4"/>
    </row>
    <row r="4167" spans="13:16" x14ac:dyDescent="0.35">
      <c r="M4167" s="3"/>
      <c r="O4167" s="4"/>
      <c r="P4167" s="4"/>
    </row>
    <row r="4168" spans="13:16" x14ac:dyDescent="0.35">
      <c r="M4168" s="3"/>
      <c r="O4168" s="4"/>
      <c r="P4168" s="4"/>
    </row>
    <row r="4169" spans="13:16" x14ac:dyDescent="0.35">
      <c r="M4169" s="3"/>
      <c r="O4169" s="4"/>
      <c r="P4169" s="4"/>
    </row>
    <row r="4170" spans="13:16" x14ac:dyDescent="0.35">
      <c r="M4170" s="3"/>
      <c r="O4170" s="4"/>
      <c r="P4170" s="4"/>
    </row>
    <row r="4171" spans="13:16" x14ac:dyDescent="0.35">
      <c r="M4171" s="3"/>
      <c r="O4171" s="4"/>
      <c r="P4171" s="4"/>
    </row>
    <row r="4172" spans="13:16" x14ac:dyDescent="0.35">
      <c r="M4172" s="3"/>
      <c r="O4172" s="4"/>
      <c r="P4172" s="4"/>
    </row>
    <row r="4173" spans="13:16" x14ac:dyDescent="0.35">
      <c r="M4173" s="3"/>
      <c r="O4173" s="4"/>
      <c r="P4173" s="4"/>
    </row>
    <row r="4174" spans="13:16" x14ac:dyDescent="0.35">
      <c r="M4174" s="3"/>
      <c r="O4174" s="4"/>
      <c r="P4174" s="4"/>
    </row>
    <row r="4175" spans="13:16" x14ac:dyDescent="0.35">
      <c r="M4175" s="3"/>
      <c r="O4175" s="4"/>
      <c r="P4175" s="4"/>
    </row>
    <row r="4176" spans="13:16" x14ac:dyDescent="0.35">
      <c r="M4176" s="3"/>
      <c r="O4176" s="4"/>
      <c r="P4176" s="4"/>
    </row>
    <row r="4177" spans="13:16" x14ac:dyDescent="0.35">
      <c r="M4177" s="3"/>
      <c r="O4177" s="4"/>
      <c r="P4177" s="4"/>
    </row>
    <row r="4178" spans="13:16" x14ac:dyDescent="0.35">
      <c r="M4178" s="3"/>
      <c r="O4178" s="4"/>
      <c r="P4178" s="4"/>
    </row>
    <row r="4179" spans="13:16" x14ac:dyDescent="0.35">
      <c r="M4179" s="3"/>
      <c r="O4179" s="4"/>
      <c r="P4179" s="4"/>
    </row>
    <row r="4180" spans="13:16" x14ac:dyDescent="0.35">
      <c r="M4180" s="3"/>
      <c r="O4180" s="4"/>
      <c r="P4180" s="4"/>
    </row>
    <row r="4181" spans="13:16" x14ac:dyDescent="0.35">
      <c r="M4181" s="3"/>
      <c r="O4181" s="4"/>
      <c r="P4181" s="4"/>
    </row>
    <row r="4182" spans="13:16" x14ac:dyDescent="0.35">
      <c r="M4182" s="3"/>
      <c r="O4182" s="4"/>
      <c r="P4182" s="4"/>
    </row>
    <row r="4183" spans="13:16" x14ac:dyDescent="0.35">
      <c r="M4183" s="3"/>
      <c r="O4183" s="4"/>
      <c r="P4183" s="4"/>
    </row>
    <row r="4184" spans="13:16" x14ac:dyDescent="0.35">
      <c r="M4184" s="3"/>
      <c r="O4184" s="4"/>
      <c r="P4184" s="4"/>
    </row>
    <row r="4185" spans="13:16" x14ac:dyDescent="0.35">
      <c r="M4185" s="3"/>
      <c r="O4185" s="4"/>
      <c r="P4185" s="4"/>
    </row>
    <row r="4186" spans="13:16" x14ac:dyDescent="0.35">
      <c r="M4186" s="3"/>
      <c r="O4186" s="4"/>
      <c r="P4186" s="4"/>
    </row>
    <row r="4187" spans="13:16" x14ac:dyDescent="0.35">
      <c r="M4187" s="3"/>
      <c r="O4187" s="4"/>
      <c r="P4187" s="4"/>
    </row>
    <row r="4188" spans="13:16" x14ac:dyDescent="0.35">
      <c r="M4188" s="3"/>
      <c r="O4188" s="4"/>
      <c r="P4188" s="4"/>
    </row>
    <row r="4189" spans="13:16" x14ac:dyDescent="0.35">
      <c r="M4189" s="3"/>
      <c r="O4189" s="4"/>
      <c r="P4189" s="4"/>
    </row>
    <row r="4190" spans="13:16" x14ac:dyDescent="0.35">
      <c r="M4190" s="3"/>
      <c r="O4190" s="4"/>
      <c r="P4190" s="4"/>
    </row>
    <row r="4191" spans="13:16" x14ac:dyDescent="0.35">
      <c r="M4191" s="3"/>
      <c r="O4191" s="4"/>
      <c r="P4191" s="4"/>
    </row>
    <row r="4192" spans="13:16" x14ac:dyDescent="0.35">
      <c r="M4192" s="3"/>
      <c r="O4192" s="4"/>
      <c r="P4192" s="4"/>
    </row>
    <row r="4193" spans="13:16" x14ac:dyDescent="0.35">
      <c r="M4193" s="3"/>
      <c r="O4193" s="4"/>
      <c r="P4193" s="4"/>
    </row>
    <row r="4194" spans="13:16" x14ac:dyDescent="0.35">
      <c r="M4194" s="3"/>
      <c r="O4194" s="4"/>
      <c r="P4194" s="4"/>
    </row>
    <row r="4195" spans="13:16" x14ac:dyDescent="0.35">
      <c r="M4195" s="3"/>
      <c r="O4195" s="4"/>
      <c r="P4195" s="4"/>
    </row>
    <row r="4196" spans="13:16" x14ac:dyDescent="0.35">
      <c r="M4196" s="3"/>
      <c r="O4196" s="4"/>
      <c r="P4196" s="4"/>
    </row>
    <row r="4197" spans="13:16" x14ac:dyDescent="0.35">
      <c r="M4197" s="3"/>
      <c r="O4197" s="4"/>
      <c r="P4197" s="4"/>
    </row>
    <row r="4198" spans="13:16" x14ac:dyDescent="0.35">
      <c r="M4198" s="3"/>
      <c r="O4198" s="4"/>
      <c r="P4198" s="4"/>
    </row>
    <row r="4199" spans="13:16" x14ac:dyDescent="0.35">
      <c r="M4199" s="3"/>
      <c r="O4199" s="4"/>
      <c r="P4199" s="4"/>
    </row>
    <row r="4200" spans="13:16" x14ac:dyDescent="0.35">
      <c r="M4200" s="3"/>
      <c r="O4200" s="4"/>
      <c r="P4200" s="4"/>
    </row>
    <row r="4201" spans="13:16" x14ac:dyDescent="0.35">
      <c r="M4201" s="3"/>
      <c r="O4201" s="4"/>
      <c r="P4201" s="4"/>
    </row>
    <row r="4202" spans="13:16" x14ac:dyDescent="0.35">
      <c r="M4202" s="3"/>
      <c r="O4202" s="4"/>
      <c r="P4202" s="4"/>
    </row>
    <row r="4203" spans="13:16" x14ac:dyDescent="0.35">
      <c r="M4203" s="3"/>
      <c r="O4203" s="4"/>
      <c r="P4203" s="4"/>
    </row>
    <row r="4204" spans="13:16" x14ac:dyDescent="0.35">
      <c r="M4204" s="3"/>
      <c r="O4204" s="4"/>
      <c r="P4204" s="4"/>
    </row>
    <row r="4205" spans="13:16" x14ac:dyDescent="0.35">
      <c r="M4205" s="3"/>
      <c r="O4205" s="4"/>
      <c r="P4205" s="4"/>
    </row>
    <row r="4206" spans="13:16" x14ac:dyDescent="0.35">
      <c r="M4206" s="3"/>
      <c r="O4206" s="4"/>
      <c r="P4206" s="4"/>
    </row>
    <row r="4207" spans="13:16" x14ac:dyDescent="0.35">
      <c r="M4207" s="3"/>
      <c r="O4207" s="4"/>
      <c r="P4207" s="4"/>
    </row>
    <row r="4208" spans="13:16" x14ac:dyDescent="0.35">
      <c r="M4208" s="3"/>
      <c r="O4208" s="4"/>
      <c r="P4208" s="4"/>
    </row>
    <row r="4209" spans="13:16" x14ac:dyDescent="0.35">
      <c r="M4209" s="3"/>
      <c r="O4209" s="4"/>
      <c r="P4209" s="4"/>
    </row>
    <row r="4210" spans="13:16" x14ac:dyDescent="0.35">
      <c r="M4210" s="3"/>
      <c r="O4210" s="4"/>
      <c r="P4210" s="4"/>
    </row>
    <row r="4211" spans="13:16" x14ac:dyDescent="0.35">
      <c r="M4211" s="3"/>
      <c r="O4211" s="4"/>
      <c r="P4211" s="4"/>
    </row>
    <row r="4212" spans="13:16" x14ac:dyDescent="0.35">
      <c r="M4212" s="3"/>
      <c r="O4212" s="4"/>
      <c r="P4212" s="4"/>
    </row>
    <row r="4213" spans="13:16" x14ac:dyDescent="0.35">
      <c r="M4213" s="3"/>
      <c r="O4213" s="4"/>
      <c r="P4213" s="4"/>
    </row>
    <row r="4214" spans="13:16" x14ac:dyDescent="0.35">
      <c r="M4214" s="3"/>
      <c r="O4214" s="4"/>
      <c r="P4214" s="4"/>
    </row>
    <row r="4215" spans="13:16" x14ac:dyDescent="0.35">
      <c r="M4215" s="3"/>
      <c r="O4215" s="4"/>
      <c r="P4215" s="4"/>
    </row>
    <row r="4216" spans="13:16" x14ac:dyDescent="0.35">
      <c r="M4216" s="3"/>
      <c r="O4216" s="4"/>
      <c r="P4216" s="4"/>
    </row>
    <row r="4217" spans="13:16" x14ac:dyDescent="0.35">
      <c r="M4217" s="3"/>
      <c r="O4217" s="4"/>
      <c r="P4217" s="4"/>
    </row>
    <row r="4218" spans="13:16" x14ac:dyDescent="0.35">
      <c r="M4218" s="3"/>
      <c r="O4218" s="4"/>
      <c r="P4218" s="4"/>
    </row>
    <row r="4219" spans="13:16" x14ac:dyDescent="0.35">
      <c r="M4219" s="3"/>
      <c r="O4219" s="4"/>
      <c r="P4219" s="4"/>
    </row>
    <row r="4220" spans="13:16" x14ac:dyDescent="0.35">
      <c r="M4220" s="3"/>
      <c r="O4220" s="4"/>
      <c r="P4220" s="4"/>
    </row>
    <row r="4221" spans="13:16" x14ac:dyDescent="0.35">
      <c r="M4221" s="3"/>
      <c r="O4221" s="4"/>
      <c r="P4221" s="4"/>
    </row>
    <row r="4222" spans="13:16" x14ac:dyDescent="0.35">
      <c r="M4222" s="3"/>
      <c r="O4222" s="4"/>
      <c r="P4222" s="4"/>
    </row>
    <row r="4223" spans="13:16" x14ac:dyDescent="0.35">
      <c r="M4223" s="3"/>
      <c r="O4223" s="4"/>
      <c r="P4223" s="4"/>
    </row>
    <row r="4224" spans="13:16" x14ac:dyDescent="0.35">
      <c r="M4224" s="3"/>
      <c r="O4224" s="4"/>
      <c r="P4224" s="4"/>
    </row>
    <row r="4225" spans="13:16" x14ac:dyDescent="0.35">
      <c r="M4225" s="3"/>
      <c r="O4225" s="4"/>
      <c r="P4225" s="4"/>
    </row>
    <row r="4226" spans="13:16" x14ac:dyDescent="0.35">
      <c r="M4226" s="3"/>
      <c r="O4226" s="4"/>
      <c r="P4226" s="4"/>
    </row>
    <row r="4227" spans="13:16" x14ac:dyDescent="0.35">
      <c r="M4227" s="3"/>
      <c r="O4227" s="4"/>
      <c r="P4227" s="4"/>
    </row>
    <row r="4228" spans="13:16" x14ac:dyDescent="0.35">
      <c r="M4228" s="3"/>
      <c r="O4228" s="4"/>
      <c r="P4228" s="4"/>
    </row>
    <row r="4229" spans="13:16" x14ac:dyDescent="0.35">
      <c r="M4229" s="3"/>
      <c r="O4229" s="4"/>
      <c r="P4229" s="4"/>
    </row>
    <row r="4230" spans="13:16" x14ac:dyDescent="0.35">
      <c r="M4230" s="3"/>
      <c r="O4230" s="4"/>
      <c r="P4230" s="4"/>
    </row>
    <row r="4231" spans="13:16" x14ac:dyDescent="0.35">
      <c r="M4231" s="3"/>
      <c r="O4231" s="4"/>
      <c r="P4231" s="4"/>
    </row>
    <row r="4232" spans="13:16" x14ac:dyDescent="0.35">
      <c r="M4232" s="3"/>
      <c r="O4232" s="4"/>
      <c r="P4232" s="4"/>
    </row>
    <row r="4233" spans="13:16" x14ac:dyDescent="0.35">
      <c r="M4233" s="3"/>
      <c r="O4233" s="4"/>
      <c r="P4233" s="4"/>
    </row>
    <row r="4234" spans="13:16" x14ac:dyDescent="0.35">
      <c r="M4234" s="3"/>
      <c r="O4234" s="4"/>
      <c r="P4234" s="4"/>
    </row>
    <row r="4235" spans="13:16" x14ac:dyDescent="0.35">
      <c r="M4235" s="3"/>
      <c r="O4235" s="4"/>
      <c r="P4235" s="4"/>
    </row>
    <row r="4236" spans="13:16" x14ac:dyDescent="0.35">
      <c r="M4236" s="3"/>
      <c r="O4236" s="4"/>
      <c r="P4236" s="4"/>
    </row>
    <row r="4237" spans="13:16" x14ac:dyDescent="0.35">
      <c r="M4237" s="3"/>
      <c r="O4237" s="4"/>
      <c r="P4237" s="4"/>
    </row>
    <row r="4238" spans="13:16" x14ac:dyDescent="0.35">
      <c r="M4238" s="3"/>
      <c r="O4238" s="4"/>
      <c r="P4238" s="4"/>
    </row>
    <row r="4239" spans="13:16" x14ac:dyDescent="0.35">
      <c r="M4239" s="3"/>
      <c r="O4239" s="4"/>
      <c r="P4239" s="4"/>
    </row>
    <row r="4240" spans="13:16" x14ac:dyDescent="0.35">
      <c r="M4240" s="3"/>
      <c r="O4240" s="4"/>
      <c r="P4240" s="4"/>
    </row>
    <row r="4241" spans="13:16" x14ac:dyDescent="0.35">
      <c r="M4241" s="3"/>
      <c r="O4241" s="4"/>
      <c r="P4241" s="4"/>
    </row>
    <row r="4242" spans="13:16" x14ac:dyDescent="0.35">
      <c r="M4242" s="3"/>
      <c r="O4242" s="4"/>
      <c r="P4242" s="4"/>
    </row>
    <row r="4243" spans="13:16" x14ac:dyDescent="0.35">
      <c r="M4243" s="3"/>
      <c r="O4243" s="4"/>
      <c r="P4243" s="4"/>
    </row>
    <row r="4244" spans="13:16" x14ac:dyDescent="0.35">
      <c r="M4244" s="3"/>
      <c r="O4244" s="4"/>
      <c r="P4244" s="4"/>
    </row>
    <row r="4245" spans="13:16" x14ac:dyDescent="0.35">
      <c r="M4245" s="3"/>
      <c r="O4245" s="4"/>
      <c r="P4245" s="4"/>
    </row>
    <row r="4246" spans="13:16" x14ac:dyDescent="0.35">
      <c r="M4246" s="3"/>
      <c r="O4246" s="4"/>
      <c r="P4246" s="4"/>
    </row>
    <row r="4247" spans="13:16" x14ac:dyDescent="0.35">
      <c r="M4247" s="3"/>
      <c r="O4247" s="4"/>
      <c r="P4247" s="4"/>
    </row>
    <row r="4248" spans="13:16" x14ac:dyDescent="0.35">
      <c r="M4248" s="3"/>
      <c r="O4248" s="4"/>
      <c r="P4248" s="4"/>
    </row>
    <row r="4249" spans="13:16" x14ac:dyDescent="0.35">
      <c r="M4249" s="3"/>
      <c r="O4249" s="4"/>
      <c r="P4249" s="4"/>
    </row>
    <row r="4250" spans="13:16" x14ac:dyDescent="0.35">
      <c r="M4250" s="3"/>
      <c r="O4250" s="4"/>
      <c r="P4250" s="4"/>
    </row>
    <row r="4251" spans="13:16" x14ac:dyDescent="0.35">
      <c r="M4251" s="3"/>
      <c r="O4251" s="4"/>
      <c r="P4251" s="4"/>
    </row>
    <row r="4252" spans="13:16" x14ac:dyDescent="0.35">
      <c r="M4252" s="3"/>
      <c r="O4252" s="4"/>
      <c r="P4252" s="4"/>
    </row>
    <row r="4253" spans="13:16" x14ac:dyDescent="0.35">
      <c r="M4253" s="3"/>
      <c r="O4253" s="4"/>
      <c r="P4253" s="4"/>
    </row>
    <row r="4254" spans="13:16" x14ac:dyDescent="0.35">
      <c r="M4254" s="3"/>
      <c r="O4254" s="4"/>
      <c r="P4254" s="4"/>
    </row>
    <row r="4255" spans="13:16" x14ac:dyDescent="0.35">
      <c r="M4255" s="3"/>
      <c r="O4255" s="4"/>
      <c r="P4255" s="4"/>
    </row>
    <row r="4256" spans="13:16" x14ac:dyDescent="0.35">
      <c r="M4256" s="3"/>
      <c r="O4256" s="4"/>
      <c r="P4256" s="4"/>
    </row>
    <row r="4257" spans="13:16" x14ac:dyDescent="0.35">
      <c r="M4257" s="3"/>
      <c r="O4257" s="4"/>
      <c r="P4257" s="4"/>
    </row>
    <row r="4258" spans="13:16" x14ac:dyDescent="0.35">
      <c r="M4258" s="3"/>
      <c r="O4258" s="4"/>
      <c r="P4258" s="4"/>
    </row>
    <row r="4259" spans="13:16" x14ac:dyDescent="0.35">
      <c r="M4259" s="3"/>
      <c r="O4259" s="4"/>
      <c r="P4259" s="4"/>
    </row>
    <row r="4260" spans="13:16" x14ac:dyDescent="0.35">
      <c r="M4260" s="3"/>
      <c r="O4260" s="4"/>
      <c r="P4260" s="4"/>
    </row>
    <row r="4261" spans="13:16" x14ac:dyDescent="0.35">
      <c r="M4261" s="3"/>
      <c r="O4261" s="4"/>
      <c r="P4261" s="4"/>
    </row>
    <row r="4262" spans="13:16" x14ac:dyDescent="0.35">
      <c r="M4262" s="3"/>
      <c r="O4262" s="4"/>
      <c r="P4262" s="4"/>
    </row>
    <row r="4263" spans="13:16" x14ac:dyDescent="0.35">
      <c r="M4263" s="3"/>
      <c r="O4263" s="4"/>
      <c r="P4263" s="4"/>
    </row>
    <row r="4264" spans="13:16" x14ac:dyDescent="0.35">
      <c r="M4264" s="3"/>
      <c r="O4264" s="4"/>
      <c r="P4264" s="4"/>
    </row>
    <row r="4265" spans="13:16" x14ac:dyDescent="0.35">
      <c r="M4265" s="3"/>
      <c r="O4265" s="4"/>
      <c r="P4265" s="4"/>
    </row>
    <row r="4266" spans="13:16" x14ac:dyDescent="0.35">
      <c r="M4266" s="3"/>
      <c r="O4266" s="4"/>
      <c r="P4266" s="4"/>
    </row>
    <row r="4267" spans="13:16" x14ac:dyDescent="0.35">
      <c r="M4267" s="3"/>
      <c r="O4267" s="4"/>
      <c r="P4267" s="4"/>
    </row>
    <row r="4268" spans="13:16" x14ac:dyDescent="0.35">
      <c r="M4268" s="3"/>
      <c r="O4268" s="4"/>
      <c r="P4268" s="4"/>
    </row>
    <row r="4269" spans="13:16" x14ac:dyDescent="0.35">
      <c r="M4269" s="3"/>
      <c r="O4269" s="4"/>
      <c r="P4269" s="4"/>
    </row>
    <row r="4270" spans="13:16" x14ac:dyDescent="0.35">
      <c r="M4270" s="3"/>
      <c r="O4270" s="4"/>
      <c r="P4270" s="4"/>
    </row>
    <row r="4271" spans="13:16" x14ac:dyDescent="0.35">
      <c r="M4271" s="3"/>
      <c r="O4271" s="4"/>
      <c r="P4271" s="4"/>
    </row>
    <row r="4272" spans="13:16" x14ac:dyDescent="0.35">
      <c r="M4272" s="3"/>
      <c r="O4272" s="4"/>
      <c r="P4272" s="4"/>
    </row>
    <row r="4273" spans="13:16" x14ac:dyDescent="0.35">
      <c r="M4273" s="3"/>
      <c r="O4273" s="4"/>
      <c r="P4273" s="4"/>
    </row>
    <row r="4274" spans="13:16" x14ac:dyDescent="0.35">
      <c r="M4274" s="3"/>
      <c r="O4274" s="4"/>
      <c r="P4274" s="4"/>
    </row>
    <row r="4275" spans="13:16" x14ac:dyDescent="0.35">
      <c r="M4275" s="3"/>
      <c r="O4275" s="4"/>
      <c r="P4275" s="4"/>
    </row>
    <row r="4276" spans="13:16" x14ac:dyDescent="0.35">
      <c r="M4276" s="3"/>
      <c r="O4276" s="4"/>
      <c r="P4276" s="4"/>
    </row>
    <row r="4277" spans="13:16" x14ac:dyDescent="0.35">
      <c r="M4277" s="3"/>
      <c r="O4277" s="4"/>
      <c r="P4277" s="4"/>
    </row>
    <row r="4278" spans="13:16" x14ac:dyDescent="0.35">
      <c r="M4278" s="3"/>
      <c r="O4278" s="4"/>
      <c r="P4278" s="4"/>
    </row>
    <row r="4279" spans="13:16" x14ac:dyDescent="0.35">
      <c r="M4279" s="3"/>
      <c r="O4279" s="4"/>
      <c r="P4279" s="4"/>
    </row>
    <row r="4280" spans="13:16" x14ac:dyDescent="0.35">
      <c r="M4280" s="3"/>
      <c r="O4280" s="4"/>
      <c r="P4280" s="4"/>
    </row>
    <row r="4281" spans="13:16" x14ac:dyDescent="0.35">
      <c r="M4281" s="3"/>
      <c r="O4281" s="4"/>
      <c r="P4281" s="4"/>
    </row>
    <row r="4282" spans="13:16" x14ac:dyDescent="0.35">
      <c r="M4282" s="3"/>
      <c r="O4282" s="4"/>
      <c r="P4282" s="4"/>
    </row>
    <row r="4283" spans="13:16" x14ac:dyDescent="0.35">
      <c r="M4283" s="3"/>
      <c r="O4283" s="4"/>
      <c r="P4283" s="4"/>
    </row>
    <row r="4284" spans="13:16" x14ac:dyDescent="0.35">
      <c r="M4284" s="3"/>
      <c r="O4284" s="4"/>
      <c r="P4284" s="4"/>
    </row>
    <row r="4285" spans="13:16" x14ac:dyDescent="0.35">
      <c r="M4285" s="3"/>
      <c r="O4285" s="4"/>
      <c r="P4285" s="4"/>
    </row>
    <row r="4286" spans="13:16" x14ac:dyDescent="0.35">
      <c r="M4286" s="3"/>
      <c r="O4286" s="4"/>
      <c r="P4286" s="4"/>
    </row>
    <row r="4287" spans="13:16" x14ac:dyDescent="0.35">
      <c r="M4287" s="3"/>
      <c r="O4287" s="4"/>
      <c r="P4287" s="4"/>
    </row>
    <row r="4288" spans="13:16" x14ac:dyDescent="0.35">
      <c r="M4288" s="3"/>
      <c r="O4288" s="4"/>
      <c r="P4288" s="4"/>
    </row>
    <row r="4289" spans="13:16" x14ac:dyDescent="0.35">
      <c r="M4289" s="3"/>
      <c r="O4289" s="4"/>
      <c r="P4289" s="4"/>
    </row>
    <row r="4290" spans="13:16" x14ac:dyDescent="0.35">
      <c r="M4290" s="3"/>
      <c r="O4290" s="4"/>
      <c r="P4290" s="4"/>
    </row>
    <row r="4291" spans="13:16" x14ac:dyDescent="0.35">
      <c r="M4291" s="3"/>
      <c r="O4291" s="4"/>
      <c r="P4291" s="4"/>
    </row>
    <row r="4292" spans="13:16" x14ac:dyDescent="0.35">
      <c r="M4292" s="3"/>
      <c r="O4292" s="4"/>
      <c r="P4292" s="4"/>
    </row>
    <row r="4293" spans="13:16" x14ac:dyDescent="0.35">
      <c r="M4293" s="3"/>
      <c r="O4293" s="4"/>
      <c r="P4293" s="4"/>
    </row>
    <row r="4294" spans="13:16" x14ac:dyDescent="0.35">
      <c r="M4294" s="3"/>
      <c r="O4294" s="4"/>
      <c r="P4294" s="4"/>
    </row>
    <row r="4295" spans="13:16" x14ac:dyDescent="0.35">
      <c r="M4295" s="3"/>
      <c r="O4295" s="4"/>
      <c r="P4295" s="4"/>
    </row>
    <row r="4296" spans="13:16" x14ac:dyDescent="0.35">
      <c r="M4296" s="3"/>
      <c r="O4296" s="4"/>
      <c r="P4296" s="4"/>
    </row>
    <row r="4297" spans="13:16" x14ac:dyDescent="0.35">
      <c r="M4297" s="3"/>
      <c r="O4297" s="4"/>
      <c r="P4297" s="4"/>
    </row>
    <row r="4298" spans="13:16" x14ac:dyDescent="0.35">
      <c r="M4298" s="3"/>
      <c r="O4298" s="4"/>
      <c r="P4298" s="4"/>
    </row>
    <row r="4299" spans="13:16" x14ac:dyDescent="0.35">
      <c r="M4299" s="3"/>
      <c r="O4299" s="4"/>
      <c r="P4299" s="4"/>
    </row>
    <row r="4300" spans="13:16" x14ac:dyDescent="0.35">
      <c r="M4300" s="3"/>
      <c r="O4300" s="4"/>
      <c r="P4300" s="4"/>
    </row>
    <row r="4301" spans="13:16" x14ac:dyDescent="0.35">
      <c r="M4301" s="3"/>
      <c r="O4301" s="4"/>
      <c r="P4301" s="4"/>
    </row>
    <row r="4302" spans="13:16" x14ac:dyDescent="0.35">
      <c r="M4302" s="3"/>
      <c r="O4302" s="4"/>
      <c r="P4302" s="4"/>
    </row>
    <row r="4303" spans="13:16" x14ac:dyDescent="0.35">
      <c r="M4303" s="3"/>
      <c r="O4303" s="4"/>
      <c r="P4303" s="4"/>
    </row>
    <row r="4304" spans="13:16" x14ac:dyDescent="0.35">
      <c r="M4304" s="3"/>
      <c r="O4304" s="4"/>
      <c r="P4304" s="4"/>
    </row>
    <row r="4305" spans="13:16" x14ac:dyDescent="0.35">
      <c r="M4305" s="3"/>
      <c r="O4305" s="4"/>
      <c r="P4305" s="4"/>
    </row>
    <row r="4306" spans="13:16" x14ac:dyDescent="0.35">
      <c r="M4306" s="3"/>
      <c r="O4306" s="4"/>
      <c r="P4306" s="4"/>
    </row>
    <row r="4307" spans="13:16" x14ac:dyDescent="0.35">
      <c r="M4307" s="3"/>
      <c r="O4307" s="4"/>
      <c r="P4307" s="4"/>
    </row>
    <row r="4308" spans="13:16" x14ac:dyDescent="0.35">
      <c r="M4308" s="3"/>
      <c r="O4308" s="4"/>
      <c r="P4308" s="4"/>
    </row>
    <row r="4309" spans="13:16" x14ac:dyDescent="0.35">
      <c r="M4309" s="3"/>
      <c r="O4309" s="4"/>
      <c r="P4309" s="4"/>
    </row>
    <row r="4310" spans="13:16" x14ac:dyDescent="0.35">
      <c r="M4310" s="3"/>
      <c r="O4310" s="4"/>
      <c r="P4310" s="4"/>
    </row>
    <row r="4311" spans="13:16" x14ac:dyDescent="0.35">
      <c r="M4311" s="3"/>
      <c r="O4311" s="4"/>
      <c r="P4311" s="4"/>
    </row>
    <row r="4312" spans="13:16" x14ac:dyDescent="0.35">
      <c r="M4312" s="3"/>
      <c r="O4312" s="4"/>
      <c r="P4312" s="4"/>
    </row>
    <row r="4313" spans="13:16" x14ac:dyDescent="0.35">
      <c r="M4313" s="3"/>
      <c r="O4313" s="4"/>
      <c r="P4313" s="4"/>
    </row>
    <row r="4314" spans="13:16" x14ac:dyDescent="0.35">
      <c r="M4314" s="3"/>
      <c r="O4314" s="4"/>
      <c r="P4314" s="4"/>
    </row>
    <row r="4315" spans="13:16" x14ac:dyDescent="0.35">
      <c r="M4315" s="3"/>
      <c r="O4315" s="4"/>
      <c r="P4315" s="4"/>
    </row>
    <row r="4316" spans="13:16" x14ac:dyDescent="0.35">
      <c r="M4316" s="3"/>
      <c r="O4316" s="4"/>
      <c r="P4316" s="4"/>
    </row>
    <row r="4317" spans="13:16" x14ac:dyDescent="0.35">
      <c r="M4317" s="3"/>
      <c r="O4317" s="4"/>
      <c r="P4317" s="4"/>
    </row>
    <row r="4318" spans="13:16" x14ac:dyDescent="0.35">
      <c r="M4318" s="3"/>
      <c r="O4318" s="4"/>
      <c r="P4318" s="4"/>
    </row>
    <row r="4319" spans="13:16" x14ac:dyDescent="0.35">
      <c r="M4319" s="3"/>
      <c r="O4319" s="4"/>
      <c r="P4319" s="4"/>
    </row>
    <row r="4320" spans="13:16" x14ac:dyDescent="0.35">
      <c r="M4320" s="3"/>
      <c r="O4320" s="4"/>
      <c r="P4320" s="4"/>
    </row>
    <row r="4321" spans="13:16" x14ac:dyDescent="0.35">
      <c r="M4321" s="3"/>
      <c r="O4321" s="4"/>
      <c r="P4321" s="4"/>
    </row>
    <row r="4322" spans="13:16" x14ac:dyDescent="0.35">
      <c r="M4322" s="3"/>
      <c r="O4322" s="4"/>
      <c r="P4322" s="4"/>
    </row>
    <row r="4323" spans="13:16" x14ac:dyDescent="0.35">
      <c r="M4323" s="3"/>
      <c r="O4323" s="4"/>
      <c r="P4323" s="4"/>
    </row>
    <row r="4324" spans="13:16" x14ac:dyDescent="0.35">
      <c r="M4324" s="3"/>
      <c r="O4324" s="4"/>
      <c r="P4324" s="4"/>
    </row>
    <row r="4325" spans="13:16" x14ac:dyDescent="0.35">
      <c r="M4325" s="3"/>
      <c r="O4325" s="4"/>
      <c r="P4325" s="4"/>
    </row>
    <row r="4326" spans="13:16" x14ac:dyDescent="0.35">
      <c r="M4326" s="3"/>
      <c r="O4326" s="4"/>
      <c r="P4326" s="4"/>
    </row>
    <row r="4327" spans="13:16" x14ac:dyDescent="0.35">
      <c r="M4327" s="3"/>
      <c r="O4327" s="4"/>
      <c r="P4327" s="4"/>
    </row>
    <row r="4328" spans="13:16" x14ac:dyDescent="0.35">
      <c r="M4328" s="3"/>
      <c r="O4328" s="4"/>
      <c r="P4328" s="4"/>
    </row>
    <row r="4329" spans="13:16" x14ac:dyDescent="0.35">
      <c r="M4329" s="3"/>
      <c r="O4329" s="4"/>
      <c r="P4329" s="4"/>
    </row>
    <row r="4330" spans="13:16" x14ac:dyDescent="0.35">
      <c r="M4330" s="3"/>
      <c r="O4330" s="4"/>
      <c r="P4330" s="4"/>
    </row>
    <row r="4331" spans="13:16" x14ac:dyDescent="0.35">
      <c r="M4331" s="3"/>
      <c r="O4331" s="4"/>
      <c r="P4331" s="4"/>
    </row>
    <row r="4332" spans="13:16" x14ac:dyDescent="0.35">
      <c r="M4332" s="3"/>
      <c r="O4332" s="4"/>
      <c r="P4332" s="4"/>
    </row>
    <row r="4333" spans="13:16" x14ac:dyDescent="0.35">
      <c r="M4333" s="3"/>
      <c r="O4333" s="4"/>
      <c r="P4333" s="4"/>
    </row>
    <row r="4334" spans="13:16" x14ac:dyDescent="0.35">
      <c r="M4334" s="3"/>
      <c r="O4334" s="4"/>
      <c r="P4334" s="4"/>
    </row>
    <row r="4335" spans="13:16" x14ac:dyDescent="0.35">
      <c r="M4335" s="3"/>
      <c r="O4335" s="4"/>
      <c r="P4335" s="4"/>
    </row>
    <row r="4336" spans="13:16" x14ac:dyDescent="0.35">
      <c r="M4336" s="3"/>
      <c r="O4336" s="4"/>
      <c r="P4336" s="4"/>
    </row>
    <row r="4337" spans="13:16" x14ac:dyDescent="0.35">
      <c r="M4337" s="3"/>
      <c r="O4337" s="4"/>
      <c r="P4337" s="4"/>
    </row>
    <row r="4338" spans="13:16" x14ac:dyDescent="0.35">
      <c r="M4338" s="3"/>
      <c r="O4338" s="4"/>
      <c r="P4338" s="4"/>
    </row>
    <row r="4339" spans="13:16" x14ac:dyDescent="0.35">
      <c r="M4339" s="3"/>
      <c r="O4339" s="4"/>
      <c r="P4339" s="4"/>
    </row>
    <row r="4340" spans="13:16" x14ac:dyDescent="0.35">
      <c r="M4340" s="3"/>
      <c r="O4340" s="4"/>
      <c r="P4340" s="4"/>
    </row>
    <row r="4341" spans="13:16" x14ac:dyDescent="0.35">
      <c r="M4341" s="3"/>
      <c r="O4341" s="4"/>
      <c r="P4341" s="4"/>
    </row>
    <row r="4342" spans="13:16" x14ac:dyDescent="0.35">
      <c r="M4342" s="3"/>
      <c r="O4342" s="4"/>
      <c r="P4342" s="4"/>
    </row>
    <row r="4343" spans="13:16" x14ac:dyDescent="0.35">
      <c r="M4343" s="3"/>
      <c r="O4343" s="4"/>
      <c r="P4343" s="4"/>
    </row>
    <row r="4344" spans="13:16" x14ac:dyDescent="0.35">
      <c r="M4344" s="3"/>
      <c r="O4344" s="4"/>
      <c r="P4344" s="4"/>
    </row>
    <row r="4345" spans="13:16" x14ac:dyDescent="0.35">
      <c r="M4345" s="3"/>
      <c r="O4345" s="4"/>
      <c r="P4345" s="4"/>
    </row>
    <row r="4346" spans="13:16" x14ac:dyDescent="0.35">
      <c r="M4346" s="3"/>
      <c r="O4346" s="4"/>
      <c r="P4346" s="4"/>
    </row>
    <row r="4347" spans="13:16" x14ac:dyDescent="0.35">
      <c r="M4347" s="3"/>
      <c r="O4347" s="4"/>
      <c r="P4347" s="4"/>
    </row>
    <row r="4348" spans="13:16" x14ac:dyDescent="0.35">
      <c r="M4348" s="3"/>
      <c r="O4348" s="4"/>
      <c r="P4348" s="4"/>
    </row>
    <row r="4349" spans="13:16" x14ac:dyDescent="0.35">
      <c r="M4349" s="3"/>
      <c r="O4349" s="4"/>
      <c r="P4349" s="4"/>
    </row>
    <row r="4350" spans="13:16" x14ac:dyDescent="0.35">
      <c r="M4350" s="3"/>
      <c r="O4350" s="4"/>
      <c r="P4350" s="4"/>
    </row>
    <row r="4351" spans="13:16" x14ac:dyDescent="0.35">
      <c r="M4351" s="3"/>
      <c r="O4351" s="4"/>
      <c r="P4351" s="4"/>
    </row>
    <row r="4352" spans="13:16" x14ac:dyDescent="0.35">
      <c r="M4352" s="3"/>
      <c r="O4352" s="4"/>
      <c r="P4352" s="4"/>
    </row>
    <row r="4353" spans="13:16" x14ac:dyDescent="0.35">
      <c r="M4353" s="3"/>
      <c r="O4353" s="4"/>
      <c r="P4353" s="4"/>
    </row>
    <row r="4354" spans="13:16" x14ac:dyDescent="0.35">
      <c r="M4354" s="3"/>
      <c r="O4354" s="4"/>
      <c r="P4354" s="4"/>
    </row>
    <row r="4355" spans="13:16" x14ac:dyDescent="0.35">
      <c r="M4355" s="3"/>
      <c r="O4355" s="4"/>
      <c r="P4355" s="4"/>
    </row>
    <row r="4356" spans="13:16" x14ac:dyDescent="0.35">
      <c r="M4356" s="3"/>
      <c r="O4356" s="4"/>
      <c r="P4356" s="4"/>
    </row>
    <row r="4357" spans="13:16" x14ac:dyDescent="0.35">
      <c r="M4357" s="3"/>
      <c r="O4357" s="4"/>
      <c r="P4357" s="4"/>
    </row>
    <row r="4358" spans="13:16" x14ac:dyDescent="0.35">
      <c r="M4358" s="3"/>
      <c r="O4358" s="4"/>
      <c r="P4358" s="4"/>
    </row>
    <row r="4359" spans="13:16" x14ac:dyDescent="0.35">
      <c r="M4359" s="3"/>
      <c r="O4359" s="4"/>
      <c r="P4359" s="4"/>
    </row>
    <row r="4360" spans="13:16" x14ac:dyDescent="0.35">
      <c r="M4360" s="3"/>
      <c r="O4360" s="4"/>
      <c r="P4360" s="4"/>
    </row>
    <row r="4361" spans="13:16" x14ac:dyDescent="0.35">
      <c r="M4361" s="3"/>
      <c r="O4361" s="4"/>
      <c r="P4361" s="4"/>
    </row>
    <row r="4362" spans="13:16" x14ac:dyDescent="0.35">
      <c r="M4362" s="3"/>
      <c r="O4362" s="4"/>
      <c r="P4362" s="4"/>
    </row>
    <row r="4363" spans="13:16" x14ac:dyDescent="0.35">
      <c r="M4363" s="3"/>
      <c r="O4363" s="4"/>
      <c r="P4363" s="4"/>
    </row>
    <row r="4364" spans="13:16" x14ac:dyDescent="0.35">
      <c r="M4364" s="3"/>
      <c r="O4364" s="4"/>
      <c r="P4364" s="4"/>
    </row>
    <row r="4365" spans="13:16" x14ac:dyDescent="0.35">
      <c r="M4365" s="3"/>
      <c r="O4365" s="4"/>
      <c r="P4365" s="4"/>
    </row>
    <row r="4366" spans="13:16" x14ac:dyDescent="0.35">
      <c r="M4366" s="3"/>
      <c r="O4366" s="4"/>
      <c r="P4366" s="4"/>
    </row>
    <row r="4367" spans="13:16" x14ac:dyDescent="0.35">
      <c r="M4367" s="3"/>
      <c r="O4367" s="4"/>
      <c r="P4367" s="4"/>
    </row>
    <row r="4368" spans="13:16" x14ac:dyDescent="0.35">
      <c r="M4368" s="3"/>
      <c r="O4368" s="4"/>
      <c r="P4368" s="4"/>
    </row>
    <row r="4369" spans="13:16" x14ac:dyDescent="0.35">
      <c r="M4369" s="3"/>
      <c r="O4369" s="4"/>
      <c r="P4369" s="4"/>
    </row>
    <row r="4370" spans="13:16" x14ac:dyDescent="0.35">
      <c r="M4370" s="3"/>
      <c r="O4370" s="4"/>
      <c r="P4370" s="4"/>
    </row>
    <row r="4371" spans="13:16" x14ac:dyDescent="0.35">
      <c r="M4371" s="3"/>
      <c r="O4371" s="4"/>
      <c r="P4371" s="4"/>
    </row>
    <row r="4372" spans="13:16" x14ac:dyDescent="0.35">
      <c r="M4372" s="3"/>
      <c r="O4372" s="4"/>
      <c r="P4372" s="4"/>
    </row>
    <row r="4373" spans="13:16" x14ac:dyDescent="0.35">
      <c r="M4373" s="3"/>
      <c r="O4373" s="4"/>
      <c r="P4373" s="4"/>
    </row>
    <row r="4374" spans="13:16" x14ac:dyDescent="0.35">
      <c r="M4374" s="3"/>
      <c r="O4374" s="4"/>
      <c r="P4374" s="4"/>
    </row>
    <row r="4375" spans="13:16" x14ac:dyDescent="0.35">
      <c r="M4375" s="3"/>
      <c r="O4375" s="4"/>
      <c r="P4375" s="4"/>
    </row>
    <row r="4376" spans="13:16" x14ac:dyDescent="0.35">
      <c r="M4376" s="3"/>
      <c r="O4376" s="4"/>
      <c r="P4376" s="4"/>
    </row>
    <row r="4377" spans="13:16" x14ac:dyDescent="0.35">
      <c r="M4377" s="3"/>
      <c r="O4377" s="4"/>
      <c r="P4377" s="4"/>
    </row>
    <row r="4378" spans="13:16" x14ac:dyDescent="0.35">
      <c r="M4378" s="3"/>
      <c r="O4378" s="4"/>
      <c r="P4378" s="4"/>
    </row>
    <row r="4379" spans="13:16" x14ac:dyDescent="0.35">
      <c r="M4379" s="3"/>
      <c r="O4379" s="4"/>
      <c r="P4379" s="4"/>
    </row>
    <row r="4380" spans="13:16" x14ac:dyDescent="0.35">
      <c r="M4380" s="3"/>
      <c r="O4380" s="4"/>
      <c r="P4380" s="4"/>
    </row>
    <row r="4381" spans="13:16" x14ac:dyDescent="0.35">
      <c r="M4381" s="3"/>
      <c r="O4381" s="4"/>
      <c r="P4381" s="4"/>
    </row>
    <row r="4382" spans="13:16" x14ac:dyDescent="0.35">
      <c r="M4382" s="3"/>
      <c r="O4382" s="4"/>
      <c r="P4382" s="4"/>
    </row>
    <row r="4383" spans="13:16" x14ac:dyDescent="0.35">
      <c r="M4383" s="3"/>
      <c r="O4383" s="4"/>
      <c r="P4383" s="4"/>
    </row>
    <row r="4384" spans="13:16" x14ac:dyDescent="0.35">
      <c r="M4384" s="3"/>
      <c r="O4384" s="4"/>
      <c r="P4384" s="4"/>
    </row>
    <row r="4385" spans="13:16" x14ac:dyDescent="0.35">
      <c r="M4385" s="3"/>
      <c r="O4385" s="4"/>
      <c r="P4385" s="4"/>
    </row>
    <row r="4386" spans="13:16" x14ac:dyDescent="0.35">
      <c r="M4386" s="3"/>
      <c r="O4386" s="4"/>
      <c r="P4386" s="4"/>
    </row>
    <row r="4387" spans="13:16" x14ac:dyDescent="0.35">
      <c r="M4387" s="3"/>
      <c r="O4387" s="4"/>
      <c r="P4387" s="4"/>
    </row>
    <row r="4388" spans="13:16" x14ac:dyDescent="0.35">
      <c r="M4388" s="3"/>
      <c r="O4388" s="4"/>
      <c r="P4388" s="4"/>
    </row>
    <row r="4389" spans="13:16" x14ac:dyDescent="0.35">
      <c r="M4389" s="3"/>
      <c r="O4389" s="4"/>
      <c r="P4389" s="4"/>
    </row>
    <row r="4390" spans="13:16" x14ac:dyDescent="0.35">
      <c r="M4390" s="3"/>
      <c r="O4390" s="4"/>
      <c r="P4390" s="4"/>
    </row>
    <row r="4391" spans="13:16" x14ac:dyDescent="0.35">
      <c r="M4391" s="3"/>
      <c r="O4391" s="4"/>
      <c r="P4391" s="4"/>
    </row>
    <row r="4392" spans="13:16" x14ac:dyDescent="0.35">
      <c r="M4392" s="3"/>
      <c r="O4392" s="4"/>
      <c r="P4392" s="4"/>
    </row>
    <row r="4393" spans="13:16" x14ac:dyDescent="0.35">
      <c r="M4393" s="3"/>
      <c r="O4393" s="4"/>
      <c r="P4393" s="4"/>
    </row>
    <row r="4394" spans="13:16" x14ac:dyDescent="0.35">
      <c r="M4394" s="3"/>
      <c r="O4394" s="4"/>
      <c r="P4394" s="4"/>
    </row>
    <row r="4395" spans="13:16" x14ac:dyDescent="0.35">
      <c r="M4395" s="3"/>
      <c r="O4395" s="4"/>
      <c r="P4395" s="4"/>
    </row>
    <row r="4396" spans="13:16" x14ac:dyDescent="0.35">
      <c r="M4396" s="3"/>
      <c r="O4396" s="4"/>
      <c r="P4396" s="4"/>
    </row>
    <row r="4397" spans="13:16" x14ac:dyDescent="0.35">
      <c r="M4397" s="3"/>
      <c r="O4397" s="4"/>
      <c r="P4397" s="4"/>
    </row>
    <row r="4398" spans="13:16" x14ac:dyDescent="0.35">
      <c r="M4398" s="3"/>
      <c r="O4398" s="4"/>
      <c r="P4398" s="4"/>
    </row>
    <row r="4399" spans="13:16" x14ac:dyDescent="0.35">
      <c r="M4399" s="3"/>
      <c r="O4399" s="4"/>
      <c r="P4399" s="4"/>
    </row>
    <row r="4400" spans="13:16" x14ac:dyDescent="0.35">
      <c r="M4400" s="3"/>
      <c r="O4400" s="4"/>
      <c r="P4400" s="4"/>
    </row>
    <row r="4401" spans="13:16" x14ac:dyDescent="0.35">
      <c r="M4401" s="3"/>
      <c r="O4401" s="4"/>
      <c r="P4401" s="4"/>
    </row>
    <row r="4402" spans="13:16" x14ac:dyDescent="0.35">
      <c r="M4402" s="3"/>
      <c r="O4402" s="4"/>
      <c r="P4402" s="4"/>
    </row>
    <row r="4403" spans="13:16" x14ac:dyDescent="0.35">
      <c r="M4403" s="3"/>
      <c r="O4403" s="4"/>
      <c r="P4403" s="4"/>
    </row>
    <row r="4404" spans="13:16" x14ac:dyDescent="0.35">
      <c r="M4404" s="3"/>
      <c r="O4404" s="4"/>
      <c r="P4404" s="4"/>
    </row>
    <row r="4405" spans="13:16" x14ac:dyDescent="0.35">
      <c r="M4405" s="3"/>
      <c r="O4405" s="4"/>
      <c r="P4405" s="4"/>
    </row>
    <row r="4406" spans="13:16" x14ac:dyDescent="0.35">
      <c r="M4406" s="3"/>
      <c r="O4406" s="4"/>
      <c r="P4406" s="4"/>
    </row>
    <row r="4407" spans="13:16" x14ac:dyDescent="0.35">
      <c r="M4407" s="3"/>
      <c r="O4407" s="4"/>
      <c r="P4407" s="4"/>
    </row>
    <row r="4408" spans="13:16" x14ac:dyDescent="0.35">
      <c r="M4408" s="3"/>
      <c r="O4408" s="4"/>
      <c r="P4408" s="4"/>
    </row>
    <row r="4409" spans="13:16" x14ac:dyDescent="0.35">
      <c r="M4409" s="3"/>
      <c r="O4409" s="4"/>
      <c r="P4409" s="4"/>
    </row>
    <row r="4410" spans="13:16" x14ac:dyDescent="0.35">
      <c r="M4410" s="3"/>
      <c r="O4410" s="4"/>
      <c r="P4410" s="4"/>
    </row>
    <row r="4411" spans="13:16" x14ac:dyDescent="0.35">
      <c r="M4411" s="3"/>
      <c r="O4411" s="4"/>
      <c r="P4411" s="4"/>
    </row>
    <row r="4412" spans="13:16" x14ac:dyDescent="0.35">
      <c r="M4412" s="3"/>
      <c r="O4412" s="4"/>
      <c r="P4412" s="4"/>
    </row>
    <row r="4413" spans="13:16" x14ac:dyDescent="0.35">
      <c r="M4413" s="3"/>
      <c r="O4413" s="4"/>
      <c r="P4413" s="4"/>
    </row>
    <row r="4414" spans="13:16" x14ac:dyDescent="0.35">
      <c r="M4414" s="3"/>
      <c r="O4414" s="4"/>
      <c r="P4414" s="4"/>
    </row>
    <row r="4415" spans="13:16" x14ac:dyDescent="0.35">
      <c r="M4415" s="3"/>
      <c r="O4415" s="4"/>
      <c r="P4415" s="4"/>
    </row>
    <row r="4416" spans="13:16" x14ac:dyDescent="0.35">
      <c r="M4416" s="3"/>
      <c r="O4416" s="4"/>
      <c r="P4416" s="4"/>
    </row>
    <row r="4417" spans="13:16" x14ac:dyDescent="0.35">
      <c r="M4417" s="3"/>
      <c r="O4417" s="4"/>
      <c r="P4417" s="4"/>
    </row>
    <row r="4418" spans="13:16" x14ac:dyDescent="0.35">
      <c r="M4418" s="3"/>
      <c r="O4418" s="4"/>
      <c r="P4418" s="4"/>
    </row>
    <row r="4419" spans="13:16" x14ac:dyDescent="0.35">
      <c r="M4419" s="3"/>
      <c r="O4419" s="4"/>
      <c r="P4419" s="4"/>
    </row>
    <row r="4420" spans="13:16" x14ac:dyDescent="0.35">
      <c r="M4420" s="3"/>
      <c r="O4420" s="4"/>
      <c r="P4420" s="4"/>
    </row>
    <row r="4421" spans="13:16" x14ac:dyDescent="0.35">
      <c r="M4421" s="3"/>
      <c r="O4421" s="4"/>
      <c r="P4421" s="4"/>
    </row>
    <row r="4422" spans="13:16" x14ac:dyDescent="0.35">
      <c r="M4422" s="3"/>
      <c r="O4422" s="4"/>
      <c r="P4422" s="4"/>
    </row>
    <row r="4423" spans="13:16" x14ac:dyDescent="0.35">
      <c r="M4423" s="3"/>
      <c r="O4423" s="4"/>
      <c r="P4423" s="4"/>
    </row>
    <row r="4424" spans="13:16" x14ac:dyDescent="0.35">
      <c r="M4424" s="3"/>
      <c r="O4424" s="4"/>
      <c r="P4424" s="4"/>
    </row>
    <row r="4425" spans="13:16" x14ac:dyDescent="0.35">
      <c r="M4425" s="3"/>
      <c r="O4425" s="4"/>
      <c r="P4425" s="4"/>
    </row>
    <row r="4426" spans="13:16" x14ac:dyDescent="0.35">
      <c r="M4426" s="3"/>
      <c r="O4426" s="4"/>
      <c r="P4426" s="4"/>
    </row>
    <row r="4427" spans="13:16" x14ac:dyDescent="0.35">
      <c r="M4427" s="3"/>
      <c r="O4427" s="4"/>
      <c r="P4427" s="4"/>
    </row>
    <row r="4428" spans="13:16" x14ac:dyDescent="0.35">
      <c r="M4428" s="3"/>
      <c r="O4428" s="4"/>
      <c r="P4428" s="4"/>
    </row>
    <row r="4429" spans="13:16" x14ac:dyDescent="0.35">
      <c r="M4429" s="3"/>
      <c r="O4429" s="4"/>
      <c r="P4429" s="4"/>
    </row>
    <row r="4430" spans="13:16" x14ac:dyDescent="0.35">
      <c r="M4430" s="3"/>
      <c r="O4430" s="4"/>
      <c r="P4430" s="4"/>
    </row>
    <row r="4431" spans="13:16" x14ac:dyDescent="0.35">
      <c r="M4431" s="3"/>
      <c r="O4431" s="4"/>
      <c r="P4431" s="4"/>
    </row>
    <row r="4432" spans="13:16" x14ac:dyDescent="0.35">
      <c r="M4432" s="3"/>
      <c r="O4432" s="4"/>
      <c r="P4432" s="4"/>
    </row>
    <row r="4433" spans="13:16" x14ac:dyDescent="0.35">
      <c r="M4433" s="3"/>
      <c r="O4433" s="4"/>
      <c r="P4433" s="4"/>
    </row>
    <row r="4434" spans="13:16" x14ac:dyDescent="0.35">
      <c r="M4434" s="3"/>
      <c r="O4434" s="4"/>
      <c r="P4434" s="4"/>
    </row>
    <row r="4435" spans="13:16" x14ac:dyDescent="0.35">
      <c r="M4435" s="3"/>
      <c r="O4435" s="4"/>
      <c r="P4435" s="4"/>
    </row>
    <row r="4436" spans="13:16" x14ac:dyDescent="0.35">
      <c r="M4436" s="3"/>
      <c r="O4436" s="4"/>
      <c r="P4436" s="4"/>
    </row>
    <row r="4437" spans="13:16" x14ac:dyDescent="0.35">
      <c r="M4437" s="3"/>
      <c r="O4437" s="4"/>
      <c r="P4437" s="4"/>
    </row>
    <row r="4438" spans="13:16" x14ac:dyDescent="0.35">
      <c r="M4438" s="3"/>
      <c r="O4438" s="4"/>
      <c r="P4438" s="4"/>
    </row>
    <row r="4439" spans="13:16" x14ac:dyDescent="0.35">
      <c r="M4439" s="3"/>
      <c r="O4439" s="4"/>
      <c r="P4439" s="4"/>
    </row>
    <row r="4440" spans="13:16" x14ac:dyDescent="0.35">
      <c r="M4440" s="3"/>
      <c r="O4440" s="4"/>
      <c r="P4440" s="4"/>
    </row>
    <row r="4441" spans="13:16" x14ac:dyDescent="0.35">
      <c r="M4441" s="3"/>
      <c r="O4441" s="4"/>
      <c r="P4441" s="4"/>
    </row>
    <row r="4442" spans="13:16" x14ac:dyDescent="0.35">
      <c r="M4442" s="3"/>
      <c r="O4442" s="4"/>
      <c r="P4442" s="4"/>
    </row>
    <row r="4443" spans="13:16" x14ac:dyDescent="0.35">
      <c r="M4443" s="3"/>
      <c r="O4443" s="4"/>
      <c r="P4443" s="4"/>
    </row>
    <row r="4444" spans="13:16" x14ac:dyDescent="0.35">
      <c r="M4444" s="3"/>
      <c r="O4444" s="4"/>
      <c r="P4444" s="4"/>
    </row>
    <row r="4445" spans="13:16" x14ac:dyDescent="0.35">
      <c r="M4445" s="3"/>
      <c r="O4445" s="4"/>
      <c r="P4445" s="4"/>
    </row>
    <row r="4446" spans="13:16" x14ac:dyDescent="0.35">
      <c r="M4446" s="3"/>
      <c r="O4446" s="4"/>
      <c r="P4446" s="4"/>
    </row>
    <row r="4447" spans="13:16" x14ac:dyDescent="0.35">
      <c r="M4447" s="3"/>
      <c r="O4447" s="4"/>
      <c r="P4447" s="4"/>
    </row>
    <row r="4448" spans="13:16" x14ac:dyDescent="0.35">
      <c r="M4448" s="3"/>
      <c r="O4448" s="4"/>
      <c r="P4448" s="4"/>
    </row>
    <row r="4449" spans="13:16" x14ac:dyDescent="0.35">
      <c r="M4449" s="3"/>
      <c r="O4449" s="4"/>
      <c r="P4449" s="4"/>
    </row>
    <row r="4450" spans="13:16" x14ac:dyDescent="0.35">
      <c r="M4450" s="3"/>
      <c r="O4450" s="4"/>
      <c r="P4450" s="4"/>
    </row>
    <row r="4451" spans="13:16" x14ac:dyDescent="0.35">
      <c r="M4451" s="3"/>
      <c r="O4451" s="4"/>
      <c r="P4451" s="4"/>
    </row>
    <row r="4452" spans="13:16" x14ac:dyDescent="0.35">
      <c r="M4452" s="3"/>
      <c r="O4452" s="4"/>
      <c r="P4452" s="4"/>
    </row>
    <row r="4453" spans="13:16" x14ac:dyDescent="0.35">
      <c r="M4453" s="3"/>
      <c r="O4453" s="4"/>
      <c r="P4453" s="4"/>
    </row>
    <row r="4454" spans="13:16" x14ac:dyDescent="0.35">
      <c r="M4454" s="3"/>
      <c r="O4454" s="4"/>
      <c r="P4454" s="4"/>
    </row>
    <row r="4455" spans="13:16" x14ac:dyDescent="0.35">
      <c r="M4455" s="3"/>
      <c r="O4455" s="4"/>
      <c r="P4455" s="4"/>
    </row>
    <row r="4456" spans="13:16" x14ac:dyDescent="0.35">
      <c r="M4456" s="3"/>
      <c r="O4456" s="4"/>
      <c r="P4456" s="4"/>
    </row>
    <row r="4457" spans="13:16" x14ac:dyDescent="0.35">
      <c r="M4457" s="3"/>
      <c r="O4457" s="4"/>
      <c r="P4457" s="4"/>
    </row>
    <row r="4458" spans="13:16" x14ac:dyDescent="0.35">
      <c r="M4458" s="3"/>
      <c r="O4458" s="4"/>
      <c r="P4458" s="4"/>
    </row>
    <row r="4459" spans="13:16" x14ac:dyDescent="0.35">
      <c r="M4459" s="3"/>
      <c r="O4459" s="4"/>
      <c r="P4459" s="4"/>
    </row>
    <row r="4460" spans="13:16" x14ac:dyDescent="0.35">
      <c r="M4460" s="3"/>
      <c r="O4460" s="4"/>
      <c r="P4460" s="4"/>
    </row>
    <row r="4461" spans="13:16" x14ac:dyDescent="0.35">
      <c r="M4461" s="3"/>
      <c r="O4461" s="4"/>
      <c r="P4461" s="4"/>
    </row>
    <row r="4462" spans="13:16" x14ac:dyDescent="0.35">
      <c r="M4462" s="3"/>
      <c r="O4462" s="4"/>
      <c r="P4462" s="4"/>
    </row>
    <row r="4463" spans="13:16" x14ac:dyDescent="0.35">
      <c r="M4463" s="3"/>
      <c r="O4463" s="4"/>
      <c r="P4463" s="4"/>
    </row>
    <row r="4464" spans="13:16" x14ac:dyDescent="0.35">
      <c r="M4464" s="3"/>
      <c r="O4464" s="4"/>
      <c r="P4464" s="4"/>
    </row>
    <row r="4465" spans="13:16" x14ac:dyDescent="0.35">
      <c r="M4465" s="3"/>
      <c r="O4465" s="4"/>
      <c r="P4465" s="4"/>
    </row>
    <row r="4466" spans="13:16" x14ac:dyDescent="0.35">
      <c r="M4466" s="3"/>
      <c r="O4466" s="4"/>
      <c r="P4466" s="4"/>
    </row>
    <row r="4467" spans="13:16" x14ac:dyDescent="0.35">
      <c r="M4467" s="3"/>
      <c r="O4467" s="4"/>
      <c r="P4467" s="4"/>
    </row>
    <row r="4468" spans="13:16" x14ac:dyDescent="0.35">
      <c r="M4468" s="3"/>
      <c r="O4468" s="4"/>
      <c r="P4468" s="4"/>
    </row>
    <row r="4469" spans="13:16" x14ac:dyDescent="0.35">
      <c r="M4469" s="3"/>
      <c r="O4469" s="4"/>
      <c r="P4469" s="4"/>
    </row>
    <row r="4470" spans="13:16" x14ac:dyDescent="0.35">
      <c r="M4470" s="3"/>
      <c r="O4470" s="4"/>
      <c r="P4470" s="4"/>
    </row>
    <row r="4471" spans="13:16" x14ac:dyDescent="0.35">
      <c r="M4471" s="3"/>
      <c r="O4471" s="4"/>
      <c r="P4471" s="4"/>
    </row>
    <row r="4472" spans="13:16" x14ac:dyDescent="0.35">
      <c r="M4472" s="3"/>
      <c r="O4472" s="4"/>
      <c r="P4472" s="4"/>
    </row>
    <row r="4473" spans="13:16" x14ac:dyDescent="0.35">
      <c r="M4473" s="3"/>
      <c r="O4473" s="4"/>
      <c r="P4473" s="4"/>
    </row>
    <row r="4474" spans="13:16" x14ac:dyDescent="0.35">
      <c r="M4474" s="3"/>
      <c r="O4474" s="4"/>
      <c r="P4474" s="4"/>
    </row>
    <row r="4475" spans="13:16" x14ac:dyDescent="0.35">
      <c r="M4475" s="3"/>
      <c r="O4475" s="4"/>
      <c r="P4475" s="4"/>
    </row>
    <row r="4476" spans="13:16" x14ac:dyDescent="0.35">
      <c r="M4476" s="3"/>
      <c r="O4476" s="4"/>
      <c r="P4476" s="4"/>
    </row>
    <row r="4477" spans="13:16" x14ac:dyDescent="0.35">
      <c r="M4477" s="3"/>
      <c r="O4477" s="4"/>
      <c r="P4477" s="4"/>
    </row>
    <row r="4478" spans="13:16" x14ac:dyDescent="0.35">
      <c r="M4478" s="3"/>
      <c r="O4478" s="4"/>
      <c r="P4478" s="4"/>
    </row>
    <row r="4479" spans="13:16" x14ac:dyDescent="0.35">
      <c r="M4479" s="3"/>
      <c r="O4479" s="4"/>
      <c r="P4479" s="4"/>
    </row>
    <row r="4480" spans="13:16" x14ac:dyDescent="0.35">
      <c r="M4480" s="3"/>
      <c r="O4480" s="4"/>
      <c r="P4480" s="4"/>
    </row>
    <row r="4481" spans="13:16" x14ac:dyDescent="0.35">
      <c r="M4481" s="3"/>
      <c r="O4481" s="4"/>
      <c r="P4481" s="4"/>
    </row>
    <row r="4482" spans="13:16" x14ac:dyDescent="0.35">
      <c r="M4482" s="3"/>
      <c r="O4482" s="4"/>
      <c r="P4482" s="4"/>
    </row>
    <row r="4483" spans="13:16" x14ac:dyDescent="0.35">
      <c r="M4483" s="3"/>
      <c r="O4483" s="4"/>
      <c r="P4483" s="4"/>
    </row>
    <row r="4484" spans="13:16" x14ac:dyDescent="0.35">
      <c r="M4484" s="3"/>
      <c r="O4484" s="4"/>
      <c r="P4484" s="4"/>
    </row>
    <row r="4485" spans="13:16" x14ac:dyDescent="0.35">
      <c r="M4485" s="3"/>
      <c r="O4485" s="4"/>
      <c r="P4485" s="4"/>
    </row>
    <row r="4486" spans="13:16" x14ac:dyDescent="0.35">
      <c r="M4486" s="3"/>
      <c r="O4486" s="4"/>
      <c r="P4486" s="4"/>
    </row>
    <row r="4487" spans="13:16" x14ac:dyDescent="0.35">
      <c r="M4487" s="3"/>
      <c r="O4487" s="4"/>
      <c r="P4487" s="4"/>
    </row>
    <row r="4488" spans="13:16" x14ac:dyDescent="0.35">
      <c r="M4488" s="3"/>
      <c r="O4488" s="4"/>
      <c r="P4488" s="4"/>
    </row>
    <row r="4489" spans="13:16" x14ac:dyDescent="0.35">
      <c r="M4489" s="3"/>
      <c r="O4489" s="4"/>
      <c r="P4489" s="4"/>
    </row>
    <row r="4490" spans="13:16" x14ac:dyDescent="0.35">
      <c r="M4490" s="3"/>
      <c r="O4490" s="4"/>
      <c r="P4490" s="4"/>
    </row>
    <row r="4491" spans="13:16" x14ac:dyDescent="0.35">
      <c r="M4491" s="3"/>
      <c r="O4491" s="4"/>
      <c r="P4491" s="4"/>
    </row>
    <row r="4492" spans="13:16" x14ac:dyDescent="0.35">
      <c r="M4492" s="3"/>
      <c r="O4492" s="4"/>
      <c r="P4492" s="4"/>
    </row>
    <row r="4493" spans="13:16" x14ac:dyDescent="0.35">
      <c r="M4493" s="3"/>
      <c r="O4493" s="4"/>
      <c r="P4493" s="4"/>
    </row>
    <row r="4494" spans="13:16" x14ac:dyDescent="0.35">
      <c r="M4494" s="3"/>
      <c r="O4494" s="4"/>
      <c r="P4494" s="4"/>
    </row>
    <row r="4495" spans="13:16" x14ac:dyDescent="0.35">
      <c r="M4495" s="3"/>
      <c r="O4495" s="4"/>
      <c r="P4495" s="4"/>
    </row>
    <row r="4496" spans="13:16" x14ac:dyDescent="0.35">
      <c r="M4496" s="3"/>
      <c r="O4496" s="4"/>
      <c r="P4496" s="4"/>
    </row>
    <row r="4497" spans="13:16" x14ac:dyDescent="0.35">
      <c r="M4497" s="3"/>
      <c r="O4497" s="4"/>
      <c r="P4497" s="4"/>
    </row>
    <row r="4498" spans="13:16" x14ac:dyDescent="0.35">
      <c r="M4498" s="3"/>
      <c r="O4498" s="4"/>
      <c r="P4498" s="4"/>
    </row>
    <row r="4499" spans="13:16" x14ac:dyDescent="0.35">
      <c r="M4499" s="3"/>
      <c r="O4499" s="4"/>
      <c r="P4499" s="4"/>
    </row>
    <row r="4500" spans="13:16" x14ac:dyDescent="0.35">
      <c r="M4500" s="3"/>
      <c r="O4500" s="4"/>
      <c r="P4500" s="4"/>
    </row>
    <row r="4501" spans="13:16" x14ac:dyDescent="0.35">
      <c r="M4501" s="3"/>
      <c r="O4501" s="4"/>
      <c r="P4501" s="4"/>
    </row>
    <row r="4502" spans="13:16" x14ac:dyDescent="0.35">
      <c r="M4502" s="3"/>
      <c r="O4502" s="4"/>
      <c r="P4502" s="4"/>
    </row>
    <row r="4503" spans="13:16" x14ac:dyDescent="0.35">
      <c r="M4503" s="3"/>
      <c r="O4503" s="4"/>
      <c r="P4503" s="4"/>
    </row>
    <row r="4504" spans="13:16" x14ac:dyDescent="0.35">
      <c r="M4504" s="3"/>
      <c r="O4504" s="4"/>
      <c r="P4504" s="4"/>
    </row>
    <row r="4505" spans="13:16" x14ac:dyDescent="0.35">
      <c r="M4505" s="3"/>
      <c r="O4505" s="4"/>
      <c r="P4505" s="4"/>
    </row>
    <row r="4506" spans="13:16" x14ac:dyDescent="0.35">
      <c r="M4506" s="3"/>
      <c r="O4506" s="4"/>
      <c r="P4506" s="4"/>
    </row>
    <row r="4507" spans="13:16" x14ac:dyDescent="0.35">
      <c r="M4507" s="3"/>
      <c r="O4507" s="4"/>
      <c r="P4507" s="4"/>
    </row>
    <row r="4508" spans="13:16" x14ac:dyDescent="0.35">
      <c r="M4508" s="3"/>
      <c r="O4508" s="4"/>
      <c r="P4508" s="4"/>
    </row>
    <row r="4509" spans="13:16" x14ac:dyDescent="0.35">
      <c r="M4509" s="3"/>
      <c r="O4509" s="4"/>
      <c r="P4509" s="4"/>
    </row>
    <row r="4510" spans="13:16" x14ac:dyDescent="0.35">
      <c r="M4510" s="3"/>
      <c r="O4510" s="4"/>
      <c r="P4510" s="4"/>
    </row>
    <row r="4511" spans="13:16" x14ac:dyDescent="0.35">
      <c r="M4511" s="3"/>
      <c r="O4511" s="4"/>
      <c r="P4511" s="4"/>
    </row>
    <row r="4512" spans="13:16" x14ac:dyDescent="0.35">
      <c r="M4512" s="3"/>
      <c r="O4512" s="4"/>
      <c r="P4512" s="4"/>
    </row>
    <row r="4513" spans="13:16" x14ac:dyDescent="0.35">
      <c r="M4513" s="3"/>
      <c r="O4513" s="4"/>
      <c r="P4513" s="4"/>
    </row>
    <row r="4514" spans="13:16" x14ac:dyDescent="0.35">
      <c r="M4514" s="3"/>
      <c r="O4514" s="4"/>
      <c r="P4514" s="4"/>
    </row>
    <row r="4515" spans="13:16" x14ac:dyDescent="0.35">
      <c r="M4515" s="3"/>
      <c r="O4515" s="4"/>
      <c r="P4515" s="4"/>
    </row>
    <row r="4516" spans="13:16" x14ac:dyDescent="0.35">
      <c r="M4516" s="3"/>
      <c r="O4516" s="4"/>
      <c r="P4516" s="4"/>
    </row>
    <row r="4517" spans="13:16" x14ac:dyDescent="0.35">
      <c r="M4517" s="3"/>
      <c r="O4517" s="4"/>
      <c r="P4517" s="4"/>
    </row>
    <row r="4518" spans="13:16" x14ac:dyDescent="0.35">
      <c r="M4518" s="3"/>
      <c r="O4518" s="4"/>
      <c r="P4518" s="4"/>
    </row>
    <row r="4519" spans="13:16" x14ac:dyDescent="0.35">
      <c r="M4519" s="3"/>
      <c r="O4519" s="4"/>
      <c r="P4519" s="4"/>
    </row>
    <row r="4520" spans="13:16" x14ac:dyDescent="0.35">
      <c r="M4520" s="3"/>
      <c r="O4520" s="4"/>
      <c r="P4520" s="4"/>
    </row>
    <row r="4521" spans="13:16" x14ac:dyDescent="0.35">
      <c r="M4521" s="3"/>
      <c r="O4521" s="4"/>
      <c r="P4521" s="4"/>
    </row>
    <row r="4522" spans="13:16" x14ac:dyDescent="0.35">
      <c r="M4522" s="3"/>
      <c r="O4522" s="4"/>
      <c r="P4522" s="4"/>
    </row>
    <row r="4523" spans="13:16" x14ac:dyDescent="0.35">
      <c r="M4523" s="3"/>
      <c r="O4523" s="4"/>
      <c r="P4523" s="4"/>
    </row>
    <row r="4524" spans="13:16" x14ac:dyDescent="0.35">
      <c r="M4524" s="3"/>
      <c r="O4524" s="4"/>
      <c r="P4524" s="4"/>
    </row>
    <row r="4525" spans="13:16" x14ac:dyDescent="0.35">
      <c r="M4525" s="3"/>
      <c r="O4525" s="4"/>
      <c r="P4525" s="4"/>
    </row>
    <row r="4526" spans="13:16" x14ac:dyDescent="0.35">
      <c r="M4526" s="3"/>
      <c r="O4526" s="4"/>
      <c r="P4526" s="4"/>
    </row>
    <row r="4527" spans="13:16" x14ac:dyDescent="0.35">
      <c r="M4527" s="3"/>
      <c r="O4527" s="4"/>
      <c r="P4527" s="4"/>
    </row>
    <row r="4528" spans="13:16" x14ac:dyDescent="0.35">
      <c r="M4528" s="3"/>
      <c r="O4528" s="4"/>
      <c r="P4528" s="4"/>
    </row>
    <row r="4529" spans="13:16" x14ac:dyDescent="0.35">
      <c r="M4529" s="3"/>
      <c r="O4529" s="4"/>
      <c r="P4529" s="4"/>
    </row>
    <row r="4530" spans="13:16" x14ac:dyDescent="0.35">
      <c r="M4530" s="3"/>
      <c r="O4530" s="4"/>
      <c r="P4530" s="4"/>
    </row>
    <row r="4531" spans="13:16" x14ac:dyDescent="0.35">
      <c r="M4531" s="3"/>
      <c r="O4531" s="4"/>
      <c r="P4531" s="4"/>
    </row>
    <row r="4532" spans="13:16" x14ac:dyDescent="0.35">
      <c r="M4532" s="3"/>
      <c r="O4532" s="4"/>
      <c r="P4532" s="4"/>
    </row>
    <row r="4533" spans="13:16" x14ac:dyDescent="0.35">
      <c r="M4533" s="3"/>
      <c r="O4533" s="4"/>
      <c r="P4533" s="4"/>
    </row>
    <row r="4534" spans="13:16" x14ac:dyDescent="0.35">
      <c r="M4534" s="3"/>
      <c r="O4534" s="4"/>
      <c r="P4534" s="4"/>
    </row>
    <row r="4535" spans="13:16" x14ac:dyDescent="0.35">
      <c r="M4535" s="3"/>
      <c r="O4535" s="4"/>
      <c r="P4535" s="4"/>
    </row>
    <row r="4536" spans="13:16" x14ac:dyDescent="0.35">
      <c r="M4536" s="3"/>
      <c r="O4536" s="4"/>
      <c r="P4536" s="4"/>
    </row>
    <row r="4537" spans="13:16" x14ac:dyDescent="0.35">
      <c r="M4537" s="3"/>
      <c r="O4537" s="4"/>
      <c r="P4537" s="4"/>
    </row>
    <row r="4538" spans="13:16" x14ac:dyDescent="0.35">
      <c r="M4538" s="3"/>
      <c r="O4538" s="4"/>
      <c r="P4538" s="4"/>
    </row>
    <row r="4539" spans="13:16" x14ac:dyDescent="0.35">
      <c r="M4539" s="3"/>
      <c r="O4539" s="4"/>
      <c r="P4539" s="4"/>
    </row>
    <row r="4540" spans="13:16" x14ac:dyDescent="0.35">
      <c r="M4540" s="3"/>
      <c r="O4540" s="4"/>
      <c r="P4540" s="4"/>
    </row>
    <row r="4541" spans="13:16" x14ac:dyDescent="0.35">
      <c r="M4541" s="3"/>
      <c r="O4541" s="4"/>
      <c r="P4541" s="4"/>
    </row>
    <row r="4542" spans="13:16" x14ac:dyDescent="0.35">
      <c r="M4542" s="3"/>
      <c r="O4542" s="4"/>
      <c r="P4542" s="4"/>
    </row>
    <row r="4543" spans="13:16" x14ac:dyDescent="0.35">
      <c r="M4543" s="3"/>
      <c r="O4543" s="4"/>
      <c r="P4543" s="4"/>
    </row>
    <row r="4544" spans="13:16" x14ac:dyDescent="0.35">
      <c r="M4544" s="3"/>
      <c r="O4544" s="4"/>
      <c r="P4544" s="4"/>
    </row>
    <row r="4545" spans="13:16" x14ac:dyDescent="0.35">
      <c r="M4545" s="3"/>
      <c r="O4545" s="4"/>
      <c r="P4545" s="4"/>
    </row>
    <row r="4546" spans="13:16" x14ac:dyDescent="0.35">
      <c r="M4546" s="3"/>
      <c r="O4546" s="4"/>
      <c r="P4546" s="4"/>
    </row>
    <row r="4547" spans="13:16" x14ac:dyDescent="0.35">
      <c r="M4547" s="3"/>
      <c r="O4547" s="4"/>
      <c r="P4547" s="4"/>
    </row>
    <row r="4548" spans="13:16" x14ac:dyDescent="0.35">
      <c r="M4548" s="3"/>
      <c r="O4548" s="4"/>
      <c r="P4548" s="4"/>
    </row>
    <row r="4549" spans="13:16" x14ac:dyDescent="0.35">
      <c r="M4549" s="3"/>
      <c r="O4549" s="4"/>
      <c r="P4549" s="4"/>
    </row>
    <row r="4550" spans="13:16" x14ac:dyDescent="0.35">
      <c r="M4550" s="3"/>
      <c r="O4550" s="4"/>
      <c r="P4550" s="4"/>
    </row>
    <row r="4551" spans="13:16" x14ac:dyDescent="0.35">
      <c r="M4551" s="3"/>
      <c r="O4551" s="4"/>
      <c r="P4551" s="4"/>
    </row>
    <row r="4552" spans="13:16" x14ac:dyDescent="0.35">
      <c r="M4552" s="3"/>
      <c r="O4552" s="4"/>
      <c r="P4552" s="4"/>
    </row>
    <row r="4553" spans="13:16" x14ac:dyDescent="0.35">
      <c r="M4553" s="3"/>
      <c r="O4553" s="4"/>
      <c r="P4553" s="4"/>
    </row>
    <row r="4554" spans="13:16" x14ac:dyDescent="0.35">
      <c r="M4554" s="3"/>
      <c r="O4554" s="4"/>
      <c r="P4554" s="4"/>
    </row>
    <row r="4555" spans="13:16" x14ac:dyDescent="0.35">
      <c r="M4555" s="3"/>
      <c r="O4555" s="4"/>
      <c r="P4555" s="4"/>
    </row>
    <row r="4556" spans="13:16" x14ac:dyDescent="0.35">
      <c r="M4556" s="3"/>
      <c r="O4556" s="4"/>
      <c r="P4556" s="4"/>
    </row>
    <row r="4557" spans="13:16" x14ac:dyDescent="0.35">
      <c r="M4557" s="3"/>
      <c r="O4557" s="4"/>
      <c r="P4557" s="4"/>
    </row>
    <row r="4558" spans="13:16" x14ac:dyDescent="0.35">
      <c r="M4558" s="3"/>
      <c r="O4558" s="4"/>
      <c r="P4558" s="4"/>
    </row>
    <row r="4559" spans="13:16" x14ac:dyDescent="0.35">
      <c r="M4559" s="3"/>
      <c r="O4559" s="4"/>
      <c r="P4559" s="4"/>
    </row>
    <row r="4560" spans="13:16" x14ac:dyDescent="0.35">
      <c r="M4560" s="3"/>
      <c r="O4560" s="4"/>
      <c r="P4560" s="4"/>
    </row>
    <row r="4561" spans="13:16" x14ac:dyDescent="0.35">
      <c r="M4561" s="3"/>
      <c r="O4561" s="4"/>
      <c r="P4561" s="4"/>
    </row>
    <row r="4562" spans="13:16" x14ac:dyDescent="0.35">
      <c r="M4562" s="3"/>
      <c r="O4562" s="4"/>
      <c r="P4562" s="4"/>
    </row>
    <row r="4563" spans="13:16" x14ac:dyDescent="0.35">
      <c r="M4563" s="3"/>
      <c r="O4563" s="4"/>
      <c r="P4563" s="4"/>
    </row>
    <row r="4564" spans="13:16" x14ac:dyDescent="0.35">
      <c r="M4564" s="3"/>
      <c r="O4564" s="4"/>
      <c r="P4564" s="4"/>
    </row>
    <row r="4565" spans="13:16" x14ac:dyDescent="0.35">
      <c r="M4565" s="3"/>
      <c r="O4565" s="4"/>
      <c r="P4565" s="4"/>
    </row>
    <row r="4566" spans="13:16" x14ac:dyDescent="0.35">
      <c r="M4566" s="3"/>
      <c r="O4566" s="4"/>
      <c r="P4566" s="4"/>
    </row>
    <row r="4567" spans="13:16" x14ac:dyDescent="0.35">
      <c r="M4567" s="3"/>
      <c r="O4567" s="4"/>
      <c r="P4567" s="4"/>
    </row>
    <row r="4568" spans="13:16" x14ac:dyDescent="0.35">
      <c r="M4568" s="3"/>
      <c r="O4568" s="4"/>
      <c r="P4568" s="4"/>
    </row>
    <row r="4569" spans="13:16" x14ac:dyDescent="0.35">
      <c r="M4569" s="3"/>
      <c r="O4569" s="4"/>
      <c r="P4569" s="4"/>
    </row>
    <row r="4570" spans="13:16" x14ac:dyDescent="0.35">
      <c r="M4570" s="3"/>
      <c r="O4570" s="4"/>
      <c r="P4570" s="4"/>
    </row>
    <row r="4571" spans="13:16" x14ac:dyDescent="0.35">
      <c r="M4571" s="3"/>
      <c r="O4571" s="4"/>
      <c r="P4571" s="4"/>
    </row>
    <row r="4572" spans="13:16" x14ac:dyDescent="0.35">
      <c r="M4572" s="3"/>
      <c r="O4572" s="4"/>
      <c r="P4572" s="4"/>
    </row>
    <row r="4573" spans="13:16" x14ac:dyDescent="0.35">
      <c r="M4573" s="3"/>
      <c r="O4573" s="4"/>
      <c r="P4573" s="4"/>
    </row>
    <row r="4574" spans="13:16" x14ac:dyDescent="0.35">
      <c r="M4574" s="3"/>
      <c r="O4574" s="4"/>
      <c r="P4574" s="4"/>
    </row>
    <row r="4575" spans="13:16" x14ac:dyDescent="0.35">
      <c r="M4575" s="3"/>
      <c r="O4575" s="4"/>
      <c r="P4575" s="4"/>
    </row>
    <row r="4576" spans="13:16" x14ac:dyDescent="0.35">
      <c r="M4576" s="3"/>
      <c r="O4576" s="4"/>
      <c r="P4576" s="4"/>
    </row>
    <row r="4577" spans="13:16" x14ac:dyDescent="0.35">
      <c r="M4577" s="3"/>
      <c r="O4577" s="4"/>
      <c r="P4577" s="4"/>
    </row>
    <row r="4578" spans="13:16" x14ac:dyDescent="0.35">
      <c r="M4578" s="3"/>
      <c r="O4578" s="4"/>
      <c r="P4578" s="4"/>
    </row>
    <row r="4579" spans="13:16" x14ac:dyDescent="0.35">
      <c r="M4579" s="3"/>
      <c r="O4579" s="4"/>
      <c r="P4579" s="4"/>
    </row>
    <row r="4580" spans="13:16" x14ac:dyDescent="0.35">
      <c r="M4580" s="3"/>
      <c r="O4580" s="4"/>
      <c r="P4580" s="4"/>
    </row>
    <row r="4581" spans="13:16" x14ac:dyDescent="0.35">
      <c r="M4581" s="3"/>
      <c r="O4581" s="4"/>
      <c r="P4581" s="4"/>
    </row>
    <row r="4582" spans="13:16" x14ac:dyDescent="0.35">
      <c r="M4582" s="3"/>
      <c r="O4582" s="4"/>
      <c r="P4582" s="4"/>
    </row>
    <row r="4583" spans="13:16" x14ac:dyDescent="0.35">
      <c r="M4583" s="3"/>
      <c r="O4583" s="4"/>
      <c r="P4583" s="4"/>
    </row>
    <row r="4584" spans="13:16" x14ac:dyDescent="0.35">
      <c r="M4584" s="3"/>
      <c r="O4584" s="4"/>
      <c r="P4584" s="4"/>
    </row>
    <row r="4585" spans="13:16" x14ac:dyDescent="0.35">
      <c r="M4585" s="3"/>
      <c r="O4585" s="4"/>
      <c r="P4585" s="4"/>
    </row>
    <row r="4586" spans="13:16" x14ac:dyDescent="0.35">
      <c r="M4586" s="3"/>
      <c r="O4586" s="4"/>
      <c r="P4586" s="4"/>
    </row>
    <row r="4587" spans="13:16" x14ac:dyDescent="0.35">
      <c r="M4587" s="3"/>
      <c r="O4587" s="4"/>
      <c r="P4587" s="4"/>
    </row>
    <row r="4588" spans="13:16" x14ac:dyDescent="0.35">
      <c r="M4588" s="3"/>
      <c r="O4588" s="4"/>
      <c r="P4588" s="4"/>
    </row>
    <row r="4589" spans="13:16" x14ac:dyDescent="0.35">
      <c r="M4589" s="3"/>
      <c r="O4589" s="4"/>
      <c r="P4589" s="4"/>
    </row>
    <row r="4590" spans="13:16" x14ac:dyDescent="0.35">
      <c r="M4590" s="3"/>
      <c r="O4590" s="4"/>
      <c r="P4590" s="4"/>
    </row>
    <row r="4591" spans="13:16" x14ac:dyDescent="0.35">
      <c r="M4591" s="3"/>
      <c r="O4591" s="4"/>
      <c r="P4591" s="4"/>
    </row>
    <row r="4592" spans="13:16" x14ac:dyDescent="0.35">
      <c r="M4592" s="3"/>
      <c r="O4592" s="4"/>
      <c r="P4592" s="4"/>
    </row>
    <row r="4593" spans="13:16" x14ac:dyDescent="0.35">
      <c r="M4593" s="3"/>
      <c r="O4593" s="4"/>
      <c r="P4593" s="4"/>
    </row>
    <row r="4594" spans="13:16" x14ac:dyDescent="0.35">
      <c r="M4594" s="3"/>
      <c r="O4594" s="4"/>
      <c r="P4594" s="4"/>
    </row>
    <row r="4595" spans="13:16" x14ac:dyDescent="0.35">
      <c r="M4595" s="3"/>
      <c r="O4595" s="4"/>
      <c r="P4595" s="4"/>
    </row>
    <row r="4596" spans="13:16" x14ac:dyDescent="0.35">
      <c r="M4596" s="3"/>
      <c r="O4596" s="4"/>
      <c r="P4596" s="4"/>
    </row>
    <row r="4597" spans="13:16" x14ac:dyDescent="0.35">
      <c r="M4597" s="3"/>
      <c r="O4597" s="4"/>
      <c r="P4597" s="4"/>
    </row>
    <row r="4598" spans="13:16" x14ac:dyDescent="0.35">
      <c r="M4598" s="3"/>
      <c r="O4598" s="4"/>
      <c r="P4598" s="4"/>
    </row>
    <row r="4599" spans="13:16" x14ac:dyDescent="0.35">
      <c r="M4599" s="3"/>
      <c r="O4599" s="4"/>
      <c r="P4599" s="4"/>
    </row>
    <row r="4600" spans="13:16" x14ac:dyDescent="0.35">
      <c r="M4600" s="3"/>
      <c r="O4600" s="4"/>
      <c r="P4600" s="4"/>
    </row>
    <row r="4601" spans="13:16" x14ac:dyDescent="0.35">
      <c r="M4601" s="3"/>
      <c r="O4601" s="4"/>
      <c r="P4601" s="4"/>
    </row>
    <row r="4602" spans="13:16" x14ac:dyDescent="0.35">
      <c r="M4602" s="3"/>
      <c r="O4602" s="4"/>
      <c r="P4602" s="4"/>
    </row>
    <row r="4603" spans="13:16" x14ac:dyDescent="0.35">
      <c r="M4603" s="3"/>
      <c r="O4603" s="4"/>
      <c r="P4603" s="4"/>
    </row>
    <row r="4604" spans="13:16" x14ac:dyDescent="0.35">
      <c r="M4604" s="3"/>
      <c r="O4604" s="4"/>
      <c r="P4604" s="4"/>
    </row>
    <row r="4605" spans="13:16" x14ac:dyDescent="0.35">
      <c r="M4605" s="3"/>
      <c r="O4605" s="4"/>
      <c r="P4605" s="4"/>
    </row>
    <row r="4606" spans="13:16" x14ac:dyDescent="0.35">
      <c r="M4606" s="3"/>
      <c r="O4606" s="4"/>
      <c r="P4606" s="4"/>
    </row>
    <row r="4607" spans="13:16" x14ac:dyDescent="0.35">
      <c r="M4607" s="3"/>
      <c r="O4607" s="4"/>
      <c r="P4607" s="4"/>
    </row>
    <row r="4608" spans="13:16" x14ac:dyDescent="0.35">
      <c r="M4608" s="3"/>
      <c r="O4608" s="4"/>
      <c r="P4608" s="4"/>
    </row>
    <row r="4609" spans="13:16" x14ac:dyDescent="0.35">
      <c r="M4609" s="3"/>
      <c r="O4609" s="4"/>
      <c r="P4609" s="4"/>
    </row>
    <row r="4610" spans="13:16" x14ac:dyDescent="0.35">
      <c r="M4610" s="3"/>
      <c r="O4610" s="4"/>
      <c r="P4610" s="4"/>
    </row>
    <row r="4611" spans="13:16" x14ac:dyDescent="0.35">
      <c r="M4611" s="3"/>
      <c r="O4611" s="4"/>
      <c r="P4611" s="4"/>
    </row>
    <row r="4612" spans="13:16" x14ac:dyDescent="0.35">
      <c r="M4612" s="3"/>
      <c r="O4612" s="4"/>
      <c r="P4612" s="4"/>
    </row>
    <row r="4613" spans="13:16" x14ac:dyDescent="0.35">
      <c r="M4613" s="3"/>
      <c r="O4613" s="4"/>
      <c r="P4613" s="4"/>
    </row>
    <row r="4614" spans="13:16" x14ac:dyDescent="0.35">
      <c r="M4614" s="3"/>
      <c r="O4614" s="4"/>
      <c r="P4614" s="4"/>
    </row>
    <row r="4615" spans="13:16" x14ac:dyDescent="0.35">
      <c r="M4615" s="3"/>
      <c r="O4615" s="4"/>
      <c r="P4615" s="4"/>
    </row>
    <row r="4616" spans="13:16" x14ac:dyDescent="0.35">
      <c r="M4616" s="3"/>
      <c r="O4616" s="4"/>
      <c r="P4616" s="4"/>
    </row>
    <row r="4617" spans="13:16" x14ac:dyDescent="0.35">
      <c r="M4617" s="3"/>
      <c r="O4617" s="4"/>
      <c r="P4617" s="4"/>
    </row>
    <row r="4618" spans="13:16" x14ac:dyDescent="0.35">
      <c r="M4618" s="3"/>
      <c r="O4618" s="4"/>
      <c r="P4618" s="4"/>
    </row>
    <row r="4619" spans="13:16" x14ac:dyDescent="0.35">
      <c r="M4619" s="3"/>
      <c r="O4619" s="4"/>
      <c r="P4619" s="4"/>
    </row>
    <row r="4620" spans="13:16" x14ac:dyDescent="0.35">
      <c r="M4620" s="3"/>
      <c r="O4620" s="4"/>
      <c r="P4620" s="4"/>
    </row>
    <row r="4621" spans="13:16" x14ac:dyDescent="0.35">
      <c r="M4621" s="3"/>
      <c r="O4621" s="4"/>
      <c r="P4621" s="4"/>
    </row>
    <row r="4622" spans="13:16" x14ac:dyDescent="0.35">
      <c r="M4622" s="3"/>
      <c r="O4622" s="4"/>
      <c r="P4622" s="4"/>
    </row>
    <row r="4623" spans="13:16" x14ac:dyDescent="0.35">
      <c r="M4623" s="3"/>
      <c r="O4623" s="4"/>
      <c r="P4623" s="4"/>
    </row>
    <row r="4624" spans="13:16" x14ac:dyDescent="0.35">
      <c r="M4624" s="3"/>
      <c r="O4624" s="4"/>
      <c r="P4624" s="4"/>
    </row>
    <row r="4625" spans="13:16" x14ac:dyDescent="0.35">
      <c r="M4625" s="3"/>
      <c r="O4625" s="4"/>
      <c r="P4625" s="4"/>
    </row>
    <row r="4626" spans="13:16" x14ac:dyDescent="0.35">
      <c r="M4626" s="3"/>
      <c r="O4626" s="4"/>
      <c r="P4626" s="4"/>
    </row>
    <row r="4627" spans="13:16" x14ac:dyDescent="0.35">
      <c r="M4627" s="3"/>
      <c r="O4627" s="4"/>
      <c r="P4627" s="4"/>
    </row>
    <row r="4628" spans="13:16" x14ac:dyDescent="0.35">
      <c r="M4628" s="3"/>
      <c r="O4628" s="4"/>
      <c r="P4628" s="4"/>
    </row>
    <row r="4629" spans="13:16" x14ac:dyDescent="0.35">
      <c r="M4629" s="3"/>
      <c r="O4629" s="4"/>
      <c r="P4629" s="4"/>
    </row>
    <row r="4630" spans="13:16" x14ac:dyDescent="0.35">
      <c r="M4630" s="3"/>
      <c r="O4630" s="4"/>
      <c r="P4630" s="4"/>
    </row>
    <row r="4631" spans="13:16" x14ac:dyDescent="0.35">
      <c r="M4631" s="3"/>
      <c r="O4631" s="4"/>
      <c r="P4631" s="4"/>
    </row>
    <row r="4632" spans="13:16" x14ac:dyDescent="0.35">
      <c r="M4632" s="3"/>
      <c r="O4632" s="4"/>
      <c r="P4632" s="4"/>
    </row>
    <row r="4633" spans="13:16" x14ac:dyDescent="0.35">
      <c r="M4633" s="3"/>
      <c r="O4633" s="4"/>
      <c r="P4633" s="4"/>
    </row>
    <row r="4634" spans="13:16" x14ac:dyDescent="0.35">
      <c r="M4634" s="3"/>
      <c r="O4634" s="4"/>
      <c r="P4634" s="4"/>
    </row>
    <row r="4635" spans="13:16" x14ac:dyDescent="0.35">
      <c r="M4635" s="3"/>
      <c r="O4635" s="4"/>
      <c r="P4635" s="4"/>
    </row>
    <row r="4636" spans="13:16" x14ac:dyDescent="0.35">
      <c r="M4636" s="3"/>
      <c r="O4636" s="4"/>
      <c r="P4636" s="4"/>
    </row>
    <row r="4637" spans="13:16" x14ac:dyDescent="0.35">
      <c r="M4637" s="3"/>
      <c r="O4637" s="4"/>
      <c r="P4637" s="4"/>
    </row>
    <row r="4638" spans="13:16" x14ac:dyDescent="0.35">
      <c r="M4638" s="3"/>
      <c r="O4638" s="4"/>
      <c r="P4638" s="4"/>
    </row>
    <row r="4639" spans="13:16" x14ac:dyDescent="0.35">
      <c r="M4639" s="3"/>
      <c r="O4639" s="4"/>
      <c r="P4639" s="4"/>
    </row>
    <row r="4640" spans="13:16" x14ac:dyDescent="0.35">
      <c r="M4640" s="3"/>
      <c r="O4640" s="4"/>
      <c r="P4640" s="4"/>
    </row>
    <row r="4641" spans="13:16" x14ac:dyDescent="0.35">
      <c r="M4641" s="3"/>
      <c r="O4641" s="4"/>
      <c r="P4641" s="4"/>
    </row>
    <row r="4642" spans="13:16" x14ac:dyDescent="0.35">
      <c r="M4642" s="3"/>
      <c r="O4642" s="4"/>
      <c r="P4642" s="4"/>
    </row>
    <row r="4643" spans="13:16" x14ac:dyDescent="0.35">
      <c r="M4643" s="3"/>
      <c r="O4643" s="4"/>
      <c r="P4643" s="4"/>
    </row>
    <row r="4644" spans="13:16" x14ac:dyDescent="0.35">
      <c r="M4644" s="3"/>
      <c r="O4644" s="4"/>
      <c r="P4644" s="4"/>
    </row>
    <row r="4645" spans="13:16" x14ac:dyDescent="0.35">
      <c r="M4645" s="3"/>
      <c r="O4645" s="4"/>
      <c r="P4645" s="4"/>
    </row>
    <row r="4646" spans="13:16" x14ac:dyDescent="0.35">
      <c r="M4646" s="3"/>
      <c r="O4646" s="4"/>
      <c r="P4646" s="4"/>
    </row>
    <row r="4647" spans="13:16" x14ac:dyDescent="0.35">
      <c r="M4647" s="3"/>
      <c r="O4647" s="4"/>
      <c r="P4647" s="4"/>
    </row>
    <row r="4648" spans="13:16" x14ac:dyDescent="0.35">
      <c r="M4648" s="3"/>
      <c r="O4648" s="4"/>
      <c r="P4648" s="4"/>
    </row>
    <row r="4649" spans="13:16" x14ac:dyDescent="0.35">
      <c r="M4649" s="3"/>
      <c r="O4649" s="4"/>
      <c r="P4649" s="4"/>
    </row>
    <row r="4650" spans="13:16" x14ac:dyDescent="0.35">
      <c r="M4650" s="3"/>
      <c r="O4650" s="4"/>
      <c r="P4650" s="4"/>
    </row>
    <row r="4651" spans="13:16" x14ac:dyDescent="0.35">
      <c r="M4651" s="3"/>
      <c r="O4651" s="4"/>
      <c r="P4651" s="4"/>
    </row>
    <row r="4652" spans="13:16" x14ac:dyDescent="0.35">
      <c r="M4652" s="3"/>
      <c r="O4652" s="4"/>
      <c r="P4652" s="4"/>
    </row>
    <row r="4653" spans="13:16" x14ac:dyDescent="0.35">
      <c r="M4653" s="3"/>
      <c r="O4653" s="4"/>
      <c r="P4653" s="4"/>
    </row>
    <row r="4654" spans="13:16" x14ac:dyDescent="0.35">
      <c r="M4654" s="3"/>
      <c r="O4654" s="4"/>
      <c r="P4654" s="4"/>
    </row>
    <row r="4655" spans="13:16" x14ac:dyDescent="0.35">
      <c r="M4655" s="3"/>
      <c r="O4655" s="4"/>
      <c r="P4655" s="4"/>
    </row>
    <row r="4656" spans="13:16" x14ac:dyDescent="0.35">
      <c r="M4656" s="3"/>
      <c r="O4656" s="4"/>
      <c r="P4656" s="4"/>
    </row>
    <row r="4657" spans="13:16" x14ac:dyDescent="0.35">
      <c r="M4657" s="3"/>
      <c r="O4657" s="4"/>
      <c r="P4657" s="4"/>
    </row>
    <row r="4658" spans="13:16" x14ac:dyDescent="0.35">
      <c r="M4658" s="3"/>
      <c r="O4658" s="4"/>
      <c r="P4658" s="4"/>
    </row>
    <row r="4659" spans="13:16" x14ac:dyDescent="0.35">
      <c r="M4659" s="3"/>
      <c r="O4659" s="4"/>
      <c r="P4659" s="4"/>
    </row>
    <row r="4660" spans="13:16" x14ac:dyDescent="0.35">
      <c r="M4660" s="3"/>
      <c r="O4660" s="4"/>
      <c r="P4660" s="4"/>
    </row>
    <row r="4661" spans="13:16" x14ac:dyDescent="0.35">
      <c r="M4661" s="3"/>
      <c r="O4661" s="4"/>
      <c r="P4661" s="4"/>
    </row>
    <row r="4662" spans="13:16" x14ac:dyDescent="0.35">
      <c r="M4662" s="3"/>
      <c r="O4662" s="4"/>
      <c r="P4662" s="4"/>
    </row>
    <row r="4663" spans="13:16" x14ac:dyDescent="0.35">
      <c r="M4663" s="3"/>
      <c r="O4663" s="4"/>
      <c r="P4663" s="4"/>
    </row>
    <row r="4664" spans="13:16" x14ac:dyDescent="0.35">
      <c r="M4664" s="3"/>
      <c r="O4664" s="4"/>
      <c r="P4664" s="4"/>
    </row>
    <row r="4665" spans="13:16" x14ac:dyDescent="0.35">
      <c r="M4665" s="3"/>
      <c r="O4665" s="4"/>
      <c r="P4665" s="4"/>
    </row>
    <row r="4666" spans="13:16" x14ac:dyDescent="0.35">
      <c r="M4666" s="3"/>
      <c r="O4666" s="4"/>
      <c r="P4666" s="4"/>
    </row>
    <row r="4667" spans="13:16" x14ac:dyDescent="0.35">
      <c r="M4667" s="3"/>
      <c r="O4667" s="4"/>
      <c r="P4667" s="4"/>
    </row>
    <row r="4668" spans="13:16" x14ac:dyDescent="0.35">
      <c r="M4668" s="3"/>
      <c r="O4668" s="4"/>
      <c r="P4668" s="4"/>
    </row>
    <row r="4669" spans="13:16" x14ac:dyDescent="0.35">
      <c r="M4669" s="3"/>
      <c r="O4669" s="4"/>
      <c r="P4669" s="4"/>
    </row>
    <row r="4670" spans="13:16" x14ac:dyDescent="0.35">
      <c r="M4670" s="3"/>
      <c r="O4670" s="4"/>
      <c r="P4670" s="4"/>
    </row>
    <row r="4671" spans="13:16" x14ac:dyDescent="0.35">
      <c r="M4671" s="3"/>
      <c r="O4671" s="4"/>
      <c r="P4671" s="4"/>
    </row>
    <row r="4672" spans="13:16" x14ac:dyDescent="0.35">
      <c r="M4672" s="3"/>
      <c r="O4672" s="4"/>
      <c r="P4672" s="4"/>
    </row>
    <row r="4673" spans="13:16" x14ac:dyDescent="0.35">
      <c r="M4673" s="3"/>
      <c r="O4673" s="4"/>
      <c r="P4673" s="4"/>
    </row>
    <row r="4674" spans="13:16" x14ac:dyDescent="0.35">
      <c r="M4674" s="3"/>
      <c r="O4674" s="4"/>
      <c r="P4674" s="4"/>
    </row>
    <row r="4675" spans="13:16" x14ac:dyDescent="0.35">
      <c r="M4675" s="3"/>
      <c r="O4675" s="4"/>
      <c r="P4675" s="4"/>
    </row>
    <row r="4676" spans="13:16" x14ac:dyDescent="0.35">
      <c r="M4676" s="3"/>
      <c r="O4676" s="4"/>
      <c r="P4676" s="4"/>
    </row>
    <row r="4677" spans="13:16" x14ac:dyDescent="0.35">
      <c r="M4677" s="3"/>
      <c r="O4677" s="4"/>
      <c r="P4677" s="4"/>
    </row>
    <row r="4678" spans="13:16" x14ac:dyDescent="0.35">
      <c r="M4678" s="3"/>
      <c r="O4678" s="4"/>
      <c r="P4678" s="4"/>
    </row>
    <row r="4679" spans="13:16" x14ac:dyDescent="0.35">
      <c r="M4679" s="3"/>
      <c r="O4679" s="4"/>
      <c r="P4679" s="4"/>
    </row>
    <row r="4680" spans="13:16" x14ac:dyDescent="0.35">
      <c r="M4680" s="3"/>
      <c r="O4680" s="4"/>
      <c r="P4680" s="4"/>
    </row>
    <row r="4681" spans="13:16" x14ac:dyDescent="0.35">
      <c r="M4681" s="3"/>
      <c r="O4681" s="4"/>
      <c r="P4681" s="4"/>
    </row>
    <row r="4682" spans="13:16" x14ac:dyDescent="0.35">
      <c r="M4682" s="3"/>
      <c r="O4682" s="4"/>
      <c r="P4682" s="4"/>
    </row>
    <row r="4683" spans="13:16" x14ac:dyDescent="0.35">
      <c r="M4683" s="3"/>
      <c r="O4683" s="4"/>
      <c r="P4683" s="4"/>
    </row>
    <row r="4684" spans="13:16" x14ac:dyDescent="0.35">
      <c r="M4684" s="3"/>
      <c r="O4684" s="4"/>
      <c r="P4684" s="4"/>
    </row>
    <row r="4685" spans="13:16" x14ac:dyDescent="0.35">
      <c r="M4685" s="3"/>
      <c r="O4685" s="4"/>
      <c r="P4685" s="4"/>
    </row>
    <row r="4686" spans="13:16" x14ac:dyDescent="0.35">
      <c r="M4686" s="3"/>
      <c r="O4686" s="4"/>
      <c r="P4686" s="4"/>
    </row>
    <row r="4687" spans="13:16" x14ac:dyDescent="0.35">
      <c r="M4687" s="3"/>
      <c r="O4687" s="4"/>
      <c r="P4687" s="4"/>
    </row>
    <row r="4688" spans="13:16" x14ac:dyDescent="0.35">
      <c r="M4688" s="3"/>
      <c r="O4688" s="4"/>
      <c r="P4688" s="4"/>
    </row>
    <row r="4689" spans="13:16" x14ac:dyDescent="0.35">
      <c r="M4689" s="3"/>
      <c r="O4689" s="4"/>
      <c r="P4689" s="4"/>
    </row>
    <row r="4690" spans="13:16" x14ac:dyDescent="0.35">
      <c r="M4690" s="3"/>
      <c r="O4690" s="4"/>
      <c r="P4690" s="4"/>
    </row>
    <row r="4691" spans="13:16" x14ac:dyDescent="0.35">
      <c r="M4691" s="3"/>
      <c r="O4691" s="4"/>
      <c r="P4691" s="4"/>
    </row>
    <row r="4692" spans="13:16" x14ac:dyDescent="0.35">
      <c r="M4692" s="3"/>
      <c r="O4692" s="4"/>
      <c r="P4692" s="4"/>
    </row>
    <row r="4693" spans="13:16" x14ac:dyDescent="0.35">
      <c r="M4693" s="3"/>
      <c r="O4693" s="4"/>
      <c r="P4693" s="4"/>
    </row>
    <row r="4694" spans="13:16" x14ac:dyDescent="0.35">
      <c r="M4694" s="3"/>
      <c r="O4694" s="4"/>
      <c r="P4694" s="4"/>
    </row>
    <row r="4695" spans="13:16" x14ac:dyDescent="0.35">
      <c r="M4695" s="3"/>
      <c r="O4695" s="4"/>
      <c r="P4695" s="4"/>
    </row>
    <row r="4696" spans="13:16" x14ac:dyDescent="0.35">
      <c r="M4696" s="3"/>
      <c r="O4696" s="4"/>
      <c r="P4696" s="4"/>
    </row>
    <row r="4697" spans="13:16" x14ac:dyDescent="0.35">
      <c r="M4697" s="3"/>
      <c r="O4697" s="4"/>
      <c r="P4697" s="4"/>
    </row>
    <row r="4698" spans="13:16" x14ac:dyDescent="0.35">
      <c r="M4698" s="3"/>
      <c r="O4698" s="4"/>
      <c r="P4698" s="4"/>
    </row>
    <row r="4699" spans="13:16" x14ac:dyDescent="0.35">
      <c r="M4699" s="3"/>
      <c r="O4699" s="4"/>
      <c r="P4699" s="4"/>
    </row>
    <row r="4700" spans="13:16" x14ac:dyDescent="0.35">
      <c r="M4700" s="3"/>
      <c r="O4700" s="4"/>
      <c r="P4700" s="4"/>
    </row>
    <row r="4701" spans="13:16" x14ac:dyDescent="0.35">
      <c r="M4701" s="3"/>
      <c r="O4701" s="4"/>
      <c r="P4701" s="4"/>
    </row>
    <row r="4702" spans="13:16" x14ac:dyDescent="0.35">
      <c r="M4702" s="3"/>
      <c r="O4702" s="4"/>
      <c r="P4702" s="4"/>
    </row>
    <row r="4703" spans="13:16" x14ac:dyDescent="0.35">
      <c r="M4703" s="3"/>
      <c r="O4703" s="4"/>
      <c r="P4703" s="4"/>
    </row>
    <row r="4704" spans="13:16" x14ac:dyDescent="0.35">
      <c r="M4704" s="3"/>
      <c r="O4704" s="4"/>
      <c r="P4704" s="4"/>
    </row>
    <row r="4705" spans="13:16" x14ac:dyDescent="0.35">
      <c r="M4705" s="3"/>
      <c r="O4705" s="4"/>
      <c r="P4705" s="4"/>
    </row>
    <row r="4706" spans="13:16" x14ac:dyDescent="0.35">
      <c r="M4706" s="3"/>
      <c r="O4706" s="4"/>
      <c r="P4706" s="4"/>
    </row>
    <row r="4707" spans="13:16" x14ac:dyDescent="0.35">
      <c r="M4707" s="3"/>
      <c r="O4707" s="4"/>
      <c r="P4707" s="4"/>
    </row>
    <row r="4708" spans="13:16" x14ac:dyDescent="0.35">
      <c r="M4708" s="3"/>
      <c r="O4708" s="4"/>
      <c r="P4708" s="4"/>
    </row>
    <row r="4709" spans="13:16" x14ac:dyDescent="0.35">
      <c r="M4709" s="3"/>
      <c r="O4709" s="4"/>
      <c r="P4709" s="4"/>
    </row>
    <row r="4710" spans="13:16" x14ac:dyDescent="0.35">
      <c r="M4710" s="3"/>
      <c r="O4710" s="4"/>
      <c r="P4710" s="4"/>
    </row>
    <row r="4711" spans="13:16" x14ac:dyDescent="0.35">
      <c r="M4711" s="3"/>
      <c r="O4711" s="4"/>
      <c r="P4711" s="4"/>
    </row>
    <row r="4712" spans="13:16" x14ac:dyDescent="0.35">
      <c r="M4712" s="3"/>
      <c r="O4712" s="4"/>
      <c r="P4712" s="4"/>
    </row>
    <row r="4713" spans="13:16" x14ac:dyDescent="0.35">
      <c r="M4713" s="3"/>
      <c r="O4713" s="4"/>
      <c r="P4713" s="4"/>
    </row>
    <row r="4714" spans="13:16" x14ac:dyDescent="0.35">
      <c r="M4714" s="3"/>
      <c r="O4714" s="4"/>
      <c r="P4714" s="4"/>
    </row>
    <row r="4715" spans="13:16" x14ac:dyDescent="0.35">
      <c r="M4715" s="3"/>
      <c r="O4715" s="4"/>
      <c r="P4715" s="4"/>
    </row>
    <row r="4716" spans="13:16" x14ac:dyDescent="0.35">
      <c r="M4716" s="3"/>
      <c r="O4716" s="4"/>
      <c r="P4716" s="4"/>
    </row>
    <row r="4717" spans="13:16" x14ac:dyDescent="0.35">
      <c r="M4717" s="3"/>
      <c r="O4717" s="4"/>
      <c r="P4717" s="4"/>
    </row>
    <row r="4718" spans="13:16" x14ac:dyDescent="0.35">
      <c r="M4718" s="3"/>
      <c r="O4718" s="4"/>
      <c r="P4718" s="4"/>
    </row>
    <row r="4719" spans="13:16" x14ac:dyDescent="0.35">
      <c r="M4719" s="3"/>
      <c r="O4719" s="4"/>
      <c r="P4719" s="4"/>
    </row>
    <row r="4720" spans="13:16" x14ac:dyDescent="0.35">
      <c r="M4720" s="3"/>
      <c r="O4720" s="4"/>
      <c r="P4720" s="4"/>
    </row>
    <row r="4721" spans="13:16" x14ac:dyDescent="0.35">
      <c r="M4721" s="3"/>
      <c r="O4721" s="4"/>
      <c r="P4721" s="4"/>
    </row>
    <row r="4722" spans="13:16" x14ac:dyDescent="0.35">
      <c r="M4722" s="3"/>
      <c r="O4722" s="4"/>
      <c r="P4722" s="4"/>
    </row>
    <row r="4723" spans="13:16" x14ac:dyDescent="0.35">
      <c r="M4723" s="3"/>
      <c r="O4723" s="4"/>
      <c r="P4723" s="4"/>
    </row>
    <row r="4724" spans="13:16" x14ac:dyDescent="0.35">
      <c r="M4724" s="3"/>
      <c r="O4724" s="4"/>
      <c r="P4724" s="4"/>
    </row>
    <row r="4725" spans="13:16" x14ac:dyDescent="0.35">
      <c r="M4725" s="3"/>
      <c r="O4725" s="4"/>
      <c r="P4725" s="4"/>
    </row>
    <row r="4726" spans="13:16" x14ac:dyDescent="0.35">
      <c r="M4726" s="3"/>
      <c r="O4726" s="4"/>
      <c r="P4726" s="4"/>
    </row>
    <row r="4727" spans="13:16" x14ac:dyDescent="0.35">
      <c r="M4727" s="3"/>
      <c r="O4727" s="4"/>
      <c r="P4727" s="4"/>
    </row>
    <row r="4728" spans="13:16" x14ac:dyDescent="0.35">
      <c r="M4728" s="3"/>
      <c r="O4728" s="4"/>
      <c r="P4728" s="4"/>
    </row>
    <row r="4729" spans="13:16" x14ac:dyDescent="0.35">
      <c r="M4729" s="3"/>
      <c r="O4729" s="4"/>
      <c r="P4729" s="4"/>
    </row>
    <row r="4730" spans="13:16" x14ac:dyDescent="0.35">
      <c r="M4730" s="3"/>
      <c r="O4730" s="4"/>
      <c r="P4730" s="4"/>
    </row>
    <row r="4731" spans="13:16" x14ac:dyDescent="0.35">
      <c r="M4731" s="3"/>
      <c r="O4731" s="4"/>
      <c r="P4731" s="4"/>
    </row>
    <row r="4732" spans="13:16" x14ac:dyDescent="0.35">
      <c r="M4732" s="3"/>
      <c r="O4732" s="4"/>
      <c r="P4732" s="4"/>
    </row>
    <row r="4733" spans="13:16" x14ac:dyDescent="0.35">
      <c r="M4733" s="3"/>
      <c r="O4733" s="4"/>
      <c r="P4733" s="4"/>
    </row>
    <row r="4734" spans="13:16" x14ac:dyDescent="0.35">
      <c r="M4734" s="3"/>
      <c r="O4734" s="4"/>
      <c r="P4734" s="4"/>
    </row>
    <row r="4735" spans="13:16" x14ac:dyDescent="0.35">
      <c r="M4735" s="3"/>
      <c r="O4735" s="4"/>
      <c r="P4735" s="4"/>
    </row>
    <row r="4736" spans="13:16" x14ac:dyDescent="0.35">
      <c r="M4736" s="3"/>
      <c r="O4736" s="4"/>
      <c r="P4736" s="4"/>
    </row>
    <row r="4737" spans="13:16" x14ac:dyDescent="0.35">
      <c r="M4737" s="3"/>
      <c r="O4737" s="4"/>
      <c r="P4737" s="4"/>
    </row>
    <row r="4738" spans="13:16" x14ac:dyDescent="0.35">
      <c r="M4738" s="3"/>
      <c r="O4738" s="4"/>
      <c r="P4738" s="4"/>
    </row>
    <row r="4739" spans="13:16" x14ac:dyDescent="0.35">
      <c r="M4739" s="3"/>
      <c r="O4739" s="4"/>
      <c r="P4739" s="4"/>
    </row>
    <row r="4740" spans="13:16" x14ac:dyDescent="0.35">
      <c r="M4740" s="3"/>
      <c r="O4740" s="4"/>
      <c r="P4740" s="4"/>
    </row>
    <row r="4741" spans="13:16" x14ac:dyDescent="0.35">
      <c r="M4741" s="3"/>
      <c r="O4741" s="4"/>
      <c r="P4741" s="4"/>
    </row>
    <row r="4742" spans="13:16" x14ac:dyDescent="0.35">
      <c r="M4742" s="3"/>
      <c r="O4742" s="4"/>
      <c r="P4742" s="4"/>
    </row>
    <row r="4743" spans="13:16" x14ac:dyDescent="0.35">
      <c r="M4743" s="3"/>
      <c r="O4743" s="4"/>
      <c r="P4743" s="4"/>
    </row>
    <row r="4744" spans="13:16" x14ac:dyDescent="0.35">
      <c r="M4744" s="3"/>
      <c r="O4744" s="4"/>
      <c r="P4744" s="4"/>
    </row>
    <row r="4745" spans="13:16" x14ac:dyDescent="0.35">
      <c r="M4745" s="3"/>
      <c r="O4745" s="4"/>
      <c r="P4745" s="4"/>
    </row>
    <row r="4746" spans="13:16" x14ac:dyDescent="0.35">
      <c r="M4746" s="3"/>
      <c r="O4746" s="4"/>
      <c r="P4746" s="4"/>
    </row>
    <row r="4747" spans="13:16" x14ac:dyDescent="0.35">
      <c r="M4747" s="3"/>
      <c r="O4747" s="4"/>
      <c r="P4747" s="4"/>
    </row>
    <row r="4748" spans="13:16" x14ac:dyDescent="0.35">
      <c r="M4748" s="3"/>
      <c r="O4748" s="4"/>
      <c r="P4748" s="4"/>
    </row>
    <row r="4749" spans="13:16" x14ac:dyDescent="0.35">
      <c r="M4749" s="3"/>
      <c r="O4749" s="4"/>
      <c r="P4749" s="4"/>
    </row>
    <row r="4750" spans="13:16" x14ac:dyDescent="0.35">
      <c r="M4750" s="3"/>
      <c r="O4750" s="4"/>
      <c r="P4750" s="4"/>
    </row>
    <row r="4751" spans="13:16" x14ac:dyDescent="0.35">
      <c r="M4751" s="3"/>
      <c r="O4751" s="4"/>
      <c r="P4751" s="4"/>
    </row>
    <row r="4752" spans="13:16" x14ac:dyDescent="0.35">
      <c r="M4752" s="3"/>
      <c r="O4752" s="4"/>
      <c r="P4752" s="4"/>
    </row>
    <row r="4753" spans="13:16" x14ac:dyDescent="0.35">
      <c r="M4753" s="3"/>
      <c r="O4753" s="4"/>
      <c r="P4753" s="4"/>
    </row>
    <row r="4754" spans="13:16" x14ac:dyDescent="0.35">
      <c r="M4754" s="3"/>
      <c r="O4754" s="4"/>
      <c r="P4754" s="4"/>
    </row>
    <row r="4755" spans="13:16" x14ac:dyDescent="0.35">
      <c r="M4755" s="3"/>
      <c r="O4755" s="4"/>
      <c r="P4755" s="4"/>
    </row>
    <row r="4756" spans="13:16" x14ac:dyDescent="0.35">
      <c r="M4756" s="3"/>
      <c r="O4756" s="4"/>
      <c r="P4756" s="4"/>
    </row>
    <row r="4757" spans="13:16" x14ac:dyDescent="0.35">
      <c r="M4757" s="3"/>
      <c r="O4757" s="4"/>
      <c r="P4757" s="4"/>
    </row>
    <row r="4758" spans="13:16" x14ac:dyDescent="0.35">
      <c r="M4758" s="3"/>
      <c r="O4758" s="4"/>
      <c r="P4758" s="4"/>
    </row>
    <row r="4759" spans="13:16" x14ac:dyDescent="0.35">
      <c r="M4759" s="3"/>
      <c r="O4759" s="4"/>
      <c r="P4759" s="4"/>
    </row>
    <row r="4760" spans="13:16" x14ac:dyDescent="0.35">
      <c r="M4760" s="3"/>
      <c r="O4760" s="4"/>
      <c r="P4760" s="4"/>
    </row>
    <row r="4761" spans="13:16" x14ac:dyDescent="0.35">
      <c r="M4761" s="3"/>
      <c r="O4761" s="4"/>
      <c r="P4761" s="4"/>
    </row>
    <row r="4762" spans="13:16" x14ac:dyDescent="0.35">
      <c r="M4762" s="3"/>
      <c r="O4762" s="4"/>
      <c r="P4762" s="4"/>
    </row>
    <row r="4763" spans="13:16" x14ac:dyDescent="0.35">
      <c r="M4763" s="3"/>
      <c r="O4763" s="4"/>
      <c r="P4763" s="4"/>
    </row>
    <row r="4764" spans="13:16" x14ac:dyDescent="0.35">
      <c r="M4764" s="3"/>
      <c r="O4764" s="4"/>
      <c r="P4764" s="4"/>
    </row>
    <row r="4765" spans="13:16" x14ac:dyDescent="0.35">
      <c r="M4765" s="3"/>
      <c r="O4765" s="4"/>
      <c r="P4765" s="4"/>
    </row>
    <row r="4766" spans="13:16" x14ac:dyDescent="0.35">
      <c r="M4766" s="3"/>
      <c r="O4766" s="4"/>
      <c r="P4766" s="4"/>
    </row>
    <row r="4767" spans="13:16" x14ac:dyDescent="0.35">
      <c r="M4767" s="3"/>
      <c r="O4767" s="4"/>
      <c r="P4767" s="4"/>
    </row>
    <row r="4768" spans="13:16" x14ac:dyDescent="0.35">
      <c r="M4768" s="3"/>
      <c r="O4768" s="4"/>
      <c r="P4768" s="4"/>
    </row>
    <row r="4769" spans="13:16" x14ac:dyDescent="0.35">
      <c r="M4769" s="3"/>
      <c r="O4769" s="4"/>
      <c r="P4769" s="4"/>
    </row>
    <row r="4770" spans="13:16" x14ac:dyDescent="0.35">
      <c r="M4770" s="3"/>
      <c r="O4770" s="4"/>
      <c r="P4770" s="4"/>
    </row>
    <row r="4771" spans="13:16" x14ac:dyDescent="0.35">
      <c r="M4771" s="3"/>
      <c r="O4771" s="4"/>
      <c r="P4771" s="4"/>
    </row>
    <row r="4772" spans="13:16" x14ac:dyDescent="0.35">
      <c r="M4772" s="3"/>
      <c r="O4772" s="4"/>
      <c r="P4772" s="4"/>
    </row>
    <row r="4773" spans="13:16" x14ac:dyDescent="0.35">
      <c r="M4773" s="3"/>
      <c r="O4773" s="4"/>
      <c r="P4773" s="4"/>
    </row>
    <row r="4774" spans="13:16" x14ac:dyDescent="0.35">
      <c r="M4774" s="3"/>
      <c r="O4774" s="4"/>
      <c r="P4774" s="4"/>
    </row>
    <row r="4775" spans="13:16" x14ac:dyDescent="0.35">
      <c r="M4775" s="3"/>
      <c r="O4775" s="4"/>
      <c r="P4775" s="4"/>
    </row>
    <row r="4776" spans="13:16" x14ac:dyDescent="0.35">
      <c r="M4776" s="3"/>
      <c r="O4776" s="4"/>
      <c r="P4776" s="4"/>
    </row>
    <row r="4777" spans="13:16" x14ac:dyDescent="0.35">
      <c r="M4777" s="3"/>
      <c r="O4777" s="4"/>
      <c r="P4777" s="4"/>
    </row>
    <row r="4778" spans="13:16" x14ac:dyDescent="0.35">
      <c r="M4778" s="3"/>
      <c r="O4778" s="4"/>
      <c r="P4778" s="4"/>
    </row>
    <row r="4779" spans="13:16" x14ac:dyDescent="0.35">
      <c r="M4779" s="3"/>
      <c r="O4779" s="4"/>
      <c r="P4779" s="4"/>
    </row>
    <row r="4780" spans="13:16" x14ac:dyDescent="0.35">
      <c r="M4780" s="3"/>
      <c r="O4780" s="4"/>
      <c r="P4780" s="4"/>
    </row>
    <row r="4781" spans="13:16" x14ac:dyDescent="0.35">
      <c r="M4781" s="3"/>
      <c r="O4781" s="4"/>
      <c r="P4781" s="4"/>
    </row>
    <row r="4782" spans="13:16" x14ac:dyDescent="0.35">
      <c r="M4782" s="3"/>
      <c r="O4782" s="4"/>
      <c r="P4782" s="4"/>
    </row>
    <row r="4783" spans="13:16" x14ac:dyDescent="0.35">
      <c r="M4783" s="3"/>
      <c r="O4783" s="4"/>
      <c r="P4783" s="4"/>
    </row>
    <row r="4784" spans="13:16" x14ac:dyDescent="0.35">
      <c r="M4784" s="3"/>
      <c r="O4784" s="4"/>
      <c r="P4784" s="4"/>
    </row>
    <row r="4785" spans="13:16" x14ac:dyDescent="0.35">
      <c r="M4785" s="3"/>
      <c r="O4785" s="4"/>
      <c r="P4785" s="4"/>
    </row>
    <row r="4786" spans="13:16" x14ac:dyDescent="0.35">
      <c r="M4786" s="3"/>
      <c r="O4786" s="4"/>
      <c r="P4786" s="4"/>
    </row>
    <row r="4787" spans="13:16" x14ac:dyDescent="0.35">
      <c r="M4787" s="3"/>
      <c r="O4787" s="4"/>
      <c r="P4787" s="4"/>
    </row>
    <row r="4788" spans="13:16" x14ac:dyDescent="0.35">
      <c r="M4788" s="3"/>
      <c r="O4788" s="4"/>
      <c r="P4788" s="4"/>
    </row>
    <row r="4789" spans="13:16" x14ac:dyDescent="0.35">
      <c r="M4789" s="3"/>
      <c r="O4789" s="4"/>
      <c r="P4789" s="4"/>
    </row>
    <row r="4790" spans="13:16" x14ac:dyDescent="0.35">
      <c r="M4790" s="3"/>
      <c r="O4790" s="4"/>
      <c r="P4790" s="4"/>
    </row>
    <row r="4791" spans="13:16" x14ac:dyDescent="0.35">
      <c r="M4791" s="3"/>
      <c r="O4791" s="4"/>
      <c r="P4791" s="4"/>
    </row>
    <row r="4792" spans="13:16" x14ac:dyDescent="0.35">
      <c r="M4792" s="3"/>
      <c r="O4792" s="4"/>
      <c r="P4792" s="4"/>
    </row>
    <row r="4793" spans="13:16" x14ac:dyDescent="0.35">
      <c r="M4793" s="3"/>
      <c r="O4793" s="4"/>
      <c r="P4793" s="4"/>
    </row>
    <row r="4794" spans="13:16" x14ac:dyDescent="0.35">
      <c r="M4794" s="3"/>
      <c r="O4794" s="4"/>
      <c r="P4794" s="4"/>
    </row>
    <row r="4795" spans="13:16" x14ac:dyDescent="0.35">
      <c r="M4795" s="3"/>
      <c r="O4795" s="4"/>
      <c r="P4795" s="4"/>
    </row>
    <row r="4796" spans="13:16" x14ac:dyDescent="0.35">
      <c r="M4796" s="3"/>
      <c r="O4796" s="4"/>
      <c r="P4796" s="4"/>
    </row>
    <row r="4797" spans="13:16" x14ac:dyDescent="0.35">
      <c r="M4797" s="3"/>
      <c r="O4797" s="4"/>
      <c r="P4797" s="4"/>
    </row>
    <row r="4798" spans="13:16" x14ac:dyDescent="0.35">
      <c r="M4798" s="3"/>
      <c r="O4798" s="4"/>
      <c r="P4798" s="4"/>
    </row>
    <row r="4799" spans="13:16" x14ac:dyDescent="0.35">
      <c r="M4799" s="3"/>
      <c r="O4799" s="4"/>
      <c r="P4799" s="4"/>
    </row>
    <row r="4800" spans="13:16" x14ac:dyDescent="0.35">
      <c r="M4800" s="3"/>
      <c r="O4800" s="4"/>
      <c r="P4800" s="4"/>
    </row>
    <row r="4801" spans="13:16" x14ac:dyDescent="0.35">
      <c r="M4801" s="3"/>
      <c r="O4801" s="4"/>
      <c r="P4801" s="4"/>
    </row>
    <row r="4802" spans="13:16" x14ac:dyDescent="0.35">
      <c r="M4802" s="3"/>
      <c r="O4802" s="4"/>
      <c r="P4802" s="4"/>
    </row>
    <row r="4803" spans="13:16" x14ac:dyDescent="0.35">
      <c r="M4803" s="3"/>
      <c r="O4803" s="4"/>
      <c r="P4803" s="4"/>
    </row>
    <row r="4804" spans="13:16" x14ac:dyDescent="0.35">
      <c r="M4804" s="3"/>
      <c r="O4804" s="4"/>
      <c r="P4804" s="4"/>
    </row>
    <row r="4805" spans="13:16" x14ac:dyDescent="0.35">
      <c r="M4805" s="3"/>
      <c r="O4805" s="4"/>
      <c r="P4805" s="4"/>
    </row>
    <row r="4806" spans="13:16" x14ac:dyDescent="0.35">
      <c r="M4806" s="3"/>
      <c r="O4806" s="4"/>
      <c r="P4806" s="4"/>
    </row>
    <row r="4807" spans="13:16" x14ac:dyDescent="0.35">
      <c r="M4807" s="3"/>
      <c r="O4807" s="4"/>
      <c r="P4807" s="4"/>
    </row>
    <row r="4808" spans="13:16" x14ac:dyDescent="0.35">
      <c r="M4808" s="3"/>
      <c r="O4808" s="4"/>
      <c r="P4808" s="4"/>
    </row>
    <row r="4809" spans="13:16" x14ac:dyDescent="0.35">
      <c r="M4809" s="3"/>
      <c r="O4809" s="4"/>
      <c r="P4809" s="4"/>
    </row>
    <row r="4810" spans="13:16" x14ac:dyDescent="0.35">
      <c r="M4810" s="3"/>
      <c r="O4810" s="4"/>
      <c r="P4810" s="4"/>
    </row>
    <row r="4811" spans="13:16" x14ac:dyDescent="0.35">
      <c r="M4811" s="3"/>
      <c r="O4811" s="4"/>
      <c r="P4811" s="4"/>
    </row>
    <row r="4812" spans="13:16" x14ac:dyDescent="0.35">
      <c r="M4812" s="3"/>
      <c r="O4812" s="4"/>
      <c r="P4812" s="4"/>
    </row>
    <row r="4813" spans="13:16" x14ac:dyDescent="0.35">
      <c r="M4813" s="3"/>
      <c r="O4813" s="4"/>
      <c r="P4813" s="4"/>
    </row>
    <row r="4814" spans="13:16" x14ac:dyDescent="0.35">
      <c r="M4814" s="3"/>
      <c r="O4814" s="4"/>
      <c r="P4814" s="4"/>
    </row>
    <row r="4815" spans="13:16" x14ac:dyDescent="0.35">
      <c r="M4815" s="3"/>
      <c r="O4815" s="4"/>
      <c r="P4815" s="4"/>
    </row>
    <row r="4816" spans="13:16" x14ac:dyDescent="0.35">
      <c r="M4816" s="3"/>
      <c r="O4816" s="4"/>
      <c r="P4816" s="4"/>
    </row>
    <row r="4817" spans="13:16" x14ac:dyDescent="0.35">
      <c r="M4817" s="3"/>
      <c r="O4817" s="4"/>
      <c r="P4817" s="4"/>
    </row>
    <row r="4818" spans="13:16" x14ac:dyDescent="0.35">
      <c r="M4818" s="3"/>
      <c r="O4818" s="4"/>
      <c r="P4818" s="4"/>
    </row>
    <row r="4819" spans="13:16" x14ac:dyDescent="0.35">
      <c r="M4819" s="3"/>
      <c r="O4819" s="4"/>
      <c r="P4819" s="4"/>
    </row>
    <row r="4820" spans="13:16" x14ac:dyDescent="0.35">
      <c r="M4820" s="3"/>
      <c r="O4820" s="4"/>
      <c r="P4820" s="4"/>
    </row>
    <row r="4821" spans="13:16" x14ac:dyDescent="0.35">
      <c r="M4821" s="3"/>
      <c r="O4821" s="4"/>
      <c r="P4821" s="4"/>
    </row>
    <row r="4822" spans="13:16" x14ac:dyDescent="0.35">
      <c r="M4822" s="3"/>
      <c r="O4822" s="4"/>
      <c r="P4822" s="4"/>
    </row>
    <row r="4823" spans="13:16" x14ac:dyDescent="0.35">
      <c r="M4823" s="3"/>
      <c r="O4823" s="4"/>
      <c r="P4823" s="4"/>
    </row>
    <row r="4824" spans="13:16" x14ac:dyDescent="0.35">
      <c r="M4824" s="3"/>
      <c r="O4824" s="4"/>
      <c r="P4824" s="4"/>
    </row>
    <row r="4825" spans="13:16" x14ac:dyDescent="0.35">
      <c r="M4825" s="3"/>
      <c r="O4825" s="4"/>
      <c r="P4825" s="4"/>
    </row>
    <row r="4826" spans="13:16" x14ac:dyDescent="0.35">
      <c r="M4826" s="3"/>
      <c r="O4826" s="4"/>
      <c r="P4826" s="4"/>
    </row>
    <row r="4827" spans="13:16" x14ac:dyDescent="0.35">
      <c r="M4827" s="3"/>
      <c r="O4827" s="4"/>
      <c r="P4827" s="4"/>
    </row>
    <row r="4828" spans="13:16" x14ac:dyDescent="0.35">
      <c r="M4828" s="3"/>
      <c r="O4828" s="4"/>
      <c r="P4828" s="4"/>
    </row>
    <row r="4829" spans="13:16" x14ac:dyDescent="0.35">
      <c r="M4829" s="3"/>
      <c r="O4829" s="4"/>
      <c r="P4829" s="4"/>
    </row>
    <row r="4830" spans="13:16" x14ac:dyDescent="0.35">
      <c r="M4830" s="3"/>
      <c r="O4830" s="4"/>
      <c r="P4830" s="4"/>
    </row>
    <row r="4831" spans="13:16" x14ac:dyDescent="0.35">
      <c r="M4831" s="3"/>
      <c r="O4831" s="4"/>
      <c r="P4831" s="4"/>
    </row>
    <row r="4832" spans="13:16" x14ac:dyDescent="0.35">
      <c r="M4832" s="3"/>
      <c r="O4832" s="4"/>
      <c r="P4832" s="4"/>
    </row>
    <row r="4833" spans="13:16" x14ac:dyDescent="0.35">
      <c r="M4833" s="3"/>
      <c r="O4833" s="4"/>
      <c r="P4833" s="4"/>
    </row>
    <row r="4834" spans="13:16" x14ac:dyDescent="0.35">
      <c r="M4834" s="3"/>
      <c r="O4834" s="4"/>
      <c r="P4834" s="4"/>
    </row>
    <row r="4835" spans="13:16" x14ac:dyDescent="0.35">
      <c r="M4835" s="3"/>
      <c r="O4835" s="4"/>
      <c r="P4835" s="4"/>
    </row>
    <row r="4836" spans="13:16" x14ac:dyDescent="0.35">
      <c r="M4836" s="3"/>
      <c r="O4836" s="4"/>
      <c r="P4836" s="4"/>
    </row>
    <row r="4837" spans="13:16" x14ac:dyDescent="0.35">
      <c r="M4837" s="3"/>
      <c r="O4837" s="4"/>
      <c r="P4837" s="4"/>
    </row>
    <row r="4838" spans="13:16" x14ac:dyDescent="0.35">
      <c r="M4838" s="3"/>
      <c r="O4838" s="4"/>
      <c r="P4838" s="4"/>
    </row>
    <row r="4839" spans="13:16" x14ac:dyDescent="0.35">
      <c r="M4839" s="3"/>
      <c r="O4839" s="4"/>
      <c r="P4839" s="4"/>
    </row>
    <row r="4840" spans="13:16" x14ac:dyDescent="0.35">
      <c r="M4840" s="3"/>
      <c r="O4840" s="4"/>
      <c r="P4840" s="4"/>
    </row>
    <row r="4841" spans="13:16" x14ac:dyDescent="0.35">
      <c r="M4841" s="3"/>
      <c r="O4841" s="4"/>
      <c r="P4841" s="4"/>
    </row>
    <row r="4842" spans="13:16" x14ac:dyDescent="0.35">
      <c r="M4842" s="3"/>
      <c r="O4842" s="4"/>
      <c r="P4842" s="4"/>
    </row>
    <row r="4843" spans="13:16" x14ac:dyDescent="0.35">
      <c r="M4843" s="3"/>
      <c r="O4843" s="4"/>
      <c r="P4843" s="4"/>
    </row>
    <row r="4844" spans="13:16" x14ac:dyDescent="0.35">
      <c r="M4844" s="3"/>
      <c r="O4844" s="4"/>
      <c r="P4844" s="4"/>
    </row>
    <row r="4845" spans="13:16" x14ac:dyDescent="0.35">
      <c r="M4845" s="3"/>
      <c r="O4845" s="4"/>
      <c r="P4845" s="4"/>
    </row>
    <row r="4846" spans="13:16" x14ac:dyDescent="0.35">
      <c r="M4846" s="3"/>
      <c r="O4846" s="4"/>
      <c r="P4846" s="4"/>
    </row>
    <row r="4847" spans="13:16" x14ac:dyDescent="0.35">
      <c r="M4847" s="3"/>
      <c r="O4847" s="4"/>
      <c r="P4847" s="4"/>
    </row>
    <row r="4848" spans="13:16" x14ac:dyDescent="0.35">
      <c r="M4848" s="3"/>
      <c r="O4848" s="4"/>
      <c r="P4848" s="4"/>
    </row>
    <row r="4849" spans="13:16" x14ac:dyDescent="0.35">
      <c r="M4849" s="3"/>
      <c r="O4849" s="4"/>
      <c r="P4849" s="4"/>
    </row>
    <row r="4850" spans="13:16" x14ac:dyDescent="0.35">
      <c r="M4850" s="3"/>
      <c r="O4850" s="4"/>
      <c r="P4850" s="4"/>
    </row>
    <row r="4851" spans="13:16" x14ac:dyDescent="0.35">
      <c r="M4851" s="3"/>
      <c r="O4851" s="4"/>
      <c r="P4851" s="4"/>
    </row>
    <row r="4852" spans="13:16" x14ac:dyDescent="0.35">
      <c r="M4852" s="3"/>
      <c r="O4852" s="4"/>
      <c r="P4852" s="4"/>
    </row>
    <row r="4853" spans="13:16" x14ac:dyDescent="0.35">
      <c r="M4853" s="3"/>
      <c r="O4853" s="4"/>
      <c r="P4853" s="4"/>
    </row>
    <row r="4854" spans="13:16" x14ac:dyDescent="0.35">
      <c r="M4854" s="3"/>
      <c r="O4854" s="4"/>
      <c r="P4854" s="4"/>
    </row>
    <row r="4855" spans="13:16" x14ac:dyDescent="0.35">
      <c r="M4855" s="3"/>
      <c r="O4855" s="4"/>
      <c r="P4855" s="4"/>
    </row>
    <row r="4856" spans="13:16" x14ac:dyDescent="0.35">
      <c r="M4856" s="3"/>
      <c r="O4856" s="4"/>
      <c r="P4856" s="4"/>
    </row>
    <row r="4857" spans="13:16" x14ac:dyDescent="0.35">
      <c r="M4857" s="3"/>
      <c r="O4857" s="4"/>
      <c r="P4857" s="4"/>
    </row>
    <row r="4858" spans="13:16" x14ac:dyDescent="0.35">
      <c r="M4858" s="3"/>
      <c r="O4858" s="4"/>
      <c r="P4858" s="4"/>
    </row>
    <row r="4859" spans="13:16" x14ac:dyDescent="0.35">
      <c r="M4859" s="3"/>
      <c r="O4859" s="4"/>
      <c r="P4859" s="4"/>
    </row>
    <row r="4860" spans="13:16" x14ac:dyDescent="0.35">
      <c r="M4860" s="3"/>
      <c r="O4860" s="4"/>
      <c r="P4860" s="4"/>
    </row>
    <row r="4861" spans="13:16" x14ac:dyDescent="0.35">
      <c r="M4861" s="3"/>
      <c r="O4861" s="4"/>
      <c r="P4861" s="4"/>
    </row>
    <row r="4862" spans="13:16" x14ac:dyDescent="0.35">
      <c r="M4862" s="3"/>
      <c r="O4862" s="4"/>
      <c r="P4862" s="4"/>
    </row>
    <row r="4863" spans="13:16" x14ac:dyDescent="0.35">
      <c r="M4863" s="3"/>
      <c r="O4863" s="4"/>
      <c r="P4863" s="4"/>
    </row>
    <row r="4864" spans="13:16" x14ac:dyDescent="0.35">
      <c r="M4864" s="3"/>
      <c r="O4864" s="4"/>
      <c r="P4864" s="4"/>
    </row>
    <row r="4865" spans="13:16" x14ac:dyDescent="0.35">
      <c r="M4865" s="3"/>
      <c r="O4865" s="4"/>
      <c r="P4865" s="4"/>
    </row>
    <row r="4866" spans="13:16" x14ac:dyDescent="0.35">
      <c r="M4866" s="3"/>
      <c r="O4866" s="4"/>
      <c r="P4866" s="4"/>
    </row>
    <row r="4867" spans="13:16" x14ac:dyDescent="0.35">
      <c r="M4867" s="3"/>
      <c r="O4867" s="4"/>
      <c r="P4867" s="4"/>
    </row>
    <row r="4868" spans="13:16" x14ac:dyDescent="0.35">
      <c r="M4868" s="3"/>
      <c r="O4868" s="4"/>
      <c r="P4868" s="4"/>
    </row>
    <row r="4869" spans="13:16" x14ac:dyDescent="0.35">
      <c r="M4869" s="3"/>
      <c r="O4869" s="4"/>
      <c r="P4869" s="4"/>
    </row>
    <row r="4870" spans="13:16" x14ac:dyDescent="0.35">
      <c r="M4870" s="3"/>
      <c r="O4870" s="4"/>
      <c r="P4870" s="4"/>
    </row>
    <row r="4871" spans="13:16" x14ac:dyDescent="0.35">
      <c r="M4871" s="3"/>
      <c r="O4871" s="4"/>
      <c r="P4871" s="4"/>
    </row>
    <row r="4872" spans="13:16" x14ac:dyDescent="0.35">
      <c r="M4872" s="3"/>
      <c r="O4872" s="4"/>
      <c r="P4872" s="4"/>
    </row>
    <row r="4873" spans="13:16" x14ac:dyDescent="0.35">
      <c r="M4873" s="3"/>
      <c r="O4873" s="4"/>
      <c r="P4873" s="4"/>
    </row>
    <row r="4874" spans="13:16" x14ac:dyDescent="0.35">
      <c r="M4874" s="3"/>
      <c r="O4874" s="4"/>
      <c r="P4874" s="4"/>
    </row>
    <row r="4875" spans="13:16" x14ac:dyDescent="0.35">
      <c r="M4875" s="3"/>
      <c r="O4875" s="4"/>
      <c r="P4875" s="4"/>
    </row>
    <row r="4876" spans="13:16" x14ac:dyDescent="0.35">
      <c r="M4876" s="3"/>
      <c r="O4876" s="4"/>
      <c r="P4876" s="4"/>
    </row>
    <row r="4877" spans="13:16" x14ac:dyDescent="0.35">
      <c r="M4877" s="3"/>
      <c r="O4877" s="4"/>
      <c r="P4877" s="4"/>
    </row>
    <row r="4878" spans="13:16" x14ac:dyDescent="0.35">
      <c r="M4878" s="3"/>
      <c r="O4878" s="4"/>
      <c r="P4878" s="4"/>
    </row>
    <row r="4879" spans="13:16" x14ac:dyDescent="0.35">
      <c r="M4879" s="3"/>
      <c r="O4879" s="4"/>
      <c r="P4879" s="4"/>
    </row>
    <row r="4880" spans="13:16" x14ac:dyDescent="0.35">
      <c r="M4880" s="3"/>
      <c r="O4880" s="4"/>
      <c r="P4880" s="4"/>
    </row>
    <row r="4881" spans="13:16" x14ac:dyDescent="0.35">
      <c r="M4881" s="3"/>
      <c r="O4881" s="4"/>
      <c r="P4881" s="4"/>
    </row>
    <row r="4882" spans="13:16" x14ac:dyDescent="0.35">
      <c r="M4882" s="3"/>
      <c r="O4882" s="4"/>
      <c r="P4882" s="4"/>
    </row>
    <row r="4883" spans="13:16" x14ac:dyDescent="0.35">
      <c r="M4883" s="3"/>
      <c r="O4883" s="4"/>
      <c r="P4883" s="4"/>
    </row>
    <row r="4884" spans="13:16" x14ac:dyDescent="0.35">
      <c r="M4884" s="3"/>
      <c r="O4884" s="4"/>
      <c r="P4884" s="4"/>
    </row>
    <row r="4885" spans="13:16" x14ac:dyDescent="0.35">
      <c r="M4885" s="3"/>
      <c r="O4885" s="4"/>
      <c r="P4885" s="4"/>
    </row>
    <row r="4886" spans="13:16" x14ac:dyDescent="0.35">
      <c r="M4886" s="3"/>
      <c r="O4886" s="4"/>
      <c r="P4886" s="4"/>
    </row>
    <row r="4887" spans="13:16" x14ac:dyDescent="0.35">
      <c r="M4887" s="3"/>
      <c r="O4887" s="4"/>
      <c r="P4887" s="4"/>
    </row>
    <row r="4888" spans="13:16" x14ac:dyDescent="0.35">
      <c r="M4888" s="3"/>
      <c r="O4888" s="4"/>
      <c r="P4888" s="4"/>
    </row>
    <row r="4889" spans="13:16" x14ac:dyDescent="0.35">
      <c r="M4889" s="3"/>
      <c r="O4889" s="4"/>
      <c r="P4889" s="4"/>
    </row>
    <row r="4890" spans="13:16" x14ac:dyDescent="0.35">
      <c r="M4890" s="3"/>
      <c r="O4890" s="4"/>
      <c r="P4890" s="4"/>
    </row>
    <row r="4891" spans="13:16" x14ac:dyDescent="0.35">
      <c r="M4891" s="3"/>
      <c r="O4891" s="4"/>
      <c r="P4891" s="4"/>
    </row>
    <row r="4892" spans="13:16" x14ac:dyDescent="0.35">
      <c r="M4892" s="3"/>
      <c r="O4892" s="4"/>
      <c r="P4892" s="4"/>
    </row>
    <row r="4893" spans="13:16" x14ac:dyDescent="0.35">
      <c r="M4893" s="3"/>
      <c r="O4893" s="4"/>
      <c r="P4893" s="4"/>
    </row>
    <row r="4894" spans="13:16" x14ac:dyDescent="0.35">
      <c r="M4894" s="3"/>
      <c r="O4894" s="4"/>
      <c r="P4894" s="4"/>
    </row>
    <row r="4895" spans="13:16" x14ac:dyDescent="0.35">
      <c r="M4895" s="3"/>
      <c r="O4895" s="4"/>
      <c r="P4895" s="4"/>
    </row>
    <row r="4896" spans="13:16" x14ac:dyDescent="0.35">
      <c r="M4896" s="3"/>
      <c r="O4896" s="4"/>
      <c r="P4896" s="4"/>
    </row>
    <row r="4897" spans="13:16" x14ac:dyDescent="0.35">
      <c r="M4897" s="3"/>
      <c r="O4897" s="4"/>
      <c r="P4897" s="4"/>
    </row>
    <row r="4898" spans="13:16" x14ac:dyDescent="0.35">
      <c r="M4898" s="3"/>
      <c r="O4898" s="4"/>
      <c r="P4898" s="4"/>
    </row>
    <row r="4899" spans="13:16" x14ac:dyDescent="0.35">
      <c r="M4899" s="3"/>
      <c r="O4899" s="4"/>
      <c r="P4899" s="4"/>
    </row>
    <row r="4900" spans="13:16" x14ac:dyDescent="0.35">
      <c r="M4900" s="3"/>
      <c r="O4900" s="4"/>
      <c r="P4900" s="4"/>
    </row>
    <row r="4901" spans="13:16" x14ac:dyDescent="0.35">
      <c r="M4901" s="3"/>
      <c r="O4901" s="4"/>
      <c r="P4901" s="4"/>
    </row>
    <row r="4902" spans="13:16" x14ac:dyDescent="0.35">
      <c r="M4902" s="3"/>
      <c r="O4902" s="4"/>
      <c r="P4902" s="4"/>
    </row>
    <row r="4903" spans="13:16" x14ac:dyDescent="0.35">
      <c r="M4903" s="3"/>
      <c r="O4903" s="4"/>
      <c r="P4903" s="4"/>
    </row>
    <row r="4904" spans="13:16" x14ac:dyDescent="0.35">
      <c r="M4904" s="3"/>
      <c r="O4904" s="4"/>
      <c r="P4904" s="4"/>
    </row>
    <row r="4905" spans="13:16" x14ac:dyDescent="0.35">
      <c r="M4905" s="3"/>
      <c r="O4905" s="4"/>
      <c r="P4905" s="4"/>
    </row>
    <row r="4906" spans="13:16" x14ac:dyDescent="0.35">
      <c r="M4906" s="3"/>
      <c r="O4906" s="4"/>
      <c r="P4906" s="4"/>
    </row>
    <row r="4907" spans="13:16" x14ac:dyDescent="0.35">
      <c r="M4907" s="3"/>
      <c r="O4907" s="4"/>
      <c r="P4907" s="4"/>
    </row>
    <row r="4908" spans="13:16" x14ac:dyDescent="0.35">
      <c r="M4908" s="3"/>
      <c r="O4908" s="4"/>
      <c r="P4908" s="4"/>
    </row>
    <row r="4909" spans="13:16" x14ac:dyDescent="0.35">
      <c r="M4909" s="3"/>
      <c r="O4909" s="4"/>
      <c r="P4909" s="4"/>
    </row>
    <row r="4910" spans="13:16" x14ac:dyDescent="0.35">
      <c r="M4910" s="3"/>
      <c r="O4910" s="4"/>
      <c r="P4910" s="4"/>
    </row>
    <row r="4911" spans="13:16" x14ac:dyDescent="0.35">
      <c r="M4911" s="3"/>
      <c r="O4911" s="4"/>
      <c r="P4911" s="4"/>
    </row>
    <row r="4912" spans="13:16" x14ac:dyDescent="0.35">
      <c r="M4912" s="3"/>
      <c r="O4912" s="4"/>
      <c r="P4912" s="4"/>
    </row>
    <row r="4913" spans="13:16" x14ac:dyDescent="0.35">
      <c r="M4913" s="3"/>
      <c r="O4913" s="4"/>
      <c r="P4913" s="4"/>
    </row>
    <row r="4914" spans="13:16" x14ac:dyDescent="0.35">
      <c r="M4914" s="3"/>
      <c r="O4914" s="4"/>
      <c r="P4914" s="4"/>
    </row>
    <row r="4915" spans="13:16" x14ac:dyDescent="0.35">
      <c r="M4915" s="3"/>
      <c r="O4915" s="4"/>
      <c r="P4915" s="4"/>
    </row>
    <row r="4916" spans="13:16" x14ac:dyDescent="0.35">
      <c r="M4916" s="3"/>
      <c r="O4916" s="4"/>
      <c r="P4916" s="4"/>
    </row>
    <row r="4917" spans="13:16" x14ac:dyDescent="0.35">
      <c r="M4917" s="3"/>
      <c r="O4917" s="4"/>
      <c r="P4917" s="4"/>
    </row>
    <row r="4918" spans="13:16" x14ac:dyDescent="0.35">
      <c r="M4918" s="3"/>
      <c r="O4918" s="4"/>
      <c r="P4918" s="4"/>
    </row>
    <row r="4919" spans="13:16" x14ac:dyDescent="0.35">
      <c r="M4919" s="3"/>
      <c r="O4919" s="4"/>
      <c r="P4919" s="4"/>
    </row>
    <row r="4920" spans="13:16" x14ac:dyDescent="0.35">
      <c r="M4920" s="3"/>
      <c r="O4920" s="4"/>
      <c r="P4920" s="4"/>
    </row>
    <row r="4921" spans="13:16" x14ac:dyDescent="0.35">
      <c r="M4921" s="3"/>
      <c r="O4921" s="4"/>
      <c r="P4921" s="4"/>
    </row>
    <row r="4922" spans="13:16" x14ac:dyDescent="0.35">
      <c r="M4922" s="3"/>
      <c r="O4922" s="4"/>
      <c r="P4922" s="4"/>
    </row>
    <row r="4923" spans="13:16" x14ac:dyDescent="0.35">
      <c r="M4923" s="3"/>
      <c r="O4923" s="4"/>
      <c r="P4923" s="4"/>
    </row>
    <row r="4924" spans="13:16" x14ac:dyDescent="0.35">
      <c r="M4924" s="3"/>
      <c r="O4924" s="4"/>
      <c r="P4924" s="4"/>
    </row>
    <row r="4925" spans="13:16" x14ac:dyDescent="0.35">
      <c r="M4925" s="3"/>
      <c r="O4925" s="4"/>
      <c r="P4925" s="4"/>
    </row>
    <row r="4926" spans="13:16" x14ac:dyDescent="0.35">
      <c r="M4926" s="3"/>
      <c r="O4926" s="4"/>
      <c r="P4926" s="4"/>
    </row>
    <row r="4927" spans="13:16" x14ac:dyDescent="0.35">
      <c r="M4927" s="3"/>
      <c r="O4927" s="4"/>
      <c r="P4927" s="4"/>
    </row>
    <row r="4928" spans="13:16" x14ac:dyDescent="0.35">
      <c r="M4928" s="3"/>
      <c r="O4928" s="4"/>
      <c r="P4928" s="4"/>
    </row>
    <row r="4929" spans="13:16" x14ac:dyDescent="0.35">
      <c r="M4929" s="3"/>
      <c r="O4929" s="4"/>
      <c r="P4929" s="4"/>
    </row>
    <row r="4930" spans="13:16" x14ac:dyDescent="0.35">
      <c r="M4930" s="3"/>
      <c r="O4930" s="4"/>
      <c r="P4930" s="4"/>
    </row>
    <row r="4931" spans="13:16" x14ac:dyDescent="0.35">
      <c r="M4931" s="3"/>
      <c r="O4931" s="4"/>
      <c r="P4931" s="4"/>
    </row>
    <row r="4932" spans="13:16" x14ac:dyDescent="0.35">
      <c r="M4932" s="3"/>
      <c r="O4932" s="4"/>
      <c r="P4932" s="4"/>
    </row>
    <row r="4933" spans="13:16" x14ac:dyDescent="0.35">
      <c r="M4933" s="3"/>
      <c r="O4933" s="4"/>
      <c r="P4933" s="4"/>
    </row>
    <row r="4934" spans="13:16" x14ac:dyDescent="0.35">
      <c r="M4934" s="3"/>
      <c r="O4934" s="4"/>
      <c r="P4934" s="4"/>
    </row>
    <row r="4935" spans="13:16" x14ac:dyDescent="0.35">
      <c r="M4935" s="3"/>
      <c r="O4935" s="4"/>
      <c r="P4935" s="4"/>
    </row>
    <row r="4936" spans="13:16" x14ac:dyDescent="0.35">
      <c r="M4936" s="3"/>
      <c r="O4936" s="4"/>
      <c r="P4936" s="4"/>
    </row>
    <row r="4937" spans="13:16" x14ac:dyDescent="0.35">
      <c r="M4937" s="3"/>
      <c r="O4937" s="4"/>
      <c r="P4937" s="4"/>
    </row>
    <row r="4938" spans="13:16" x14ac:dyDescent="0.35">
      <c r="M4938" s="3"/>
      <c r="O4938" s="4"/>
      <c r="P4938" s="4"/>
    </row>
    <row r="4939" spans="13:16" x14ac:dyDescent="0.35">
      <c r="M4939" s="3"/>
      <c r="O4939" s="4"/>
      <c r="P4939" s="4"/>
    </row>
    <row r="4940" spans="13:16" x14ac:dyDescent="0.35">
      <c r="M4940" s="3"/>
      <c r="O4940" s="4"/>
      <c r="P4940" s="4"/>
    </row>
    <row r="4941" spans="13:16" x14ac:dyDescent="0.35">
      <c r="M4941" s="3"/>
      <c r="O4941" s="4"/>
      <c r="P4941" s="4"/>
    </row>
    <row r="4942" spans="13:16" x14ac:dyDescent="0.35">
      <c r="M4942" s="3"/>
      <c r="O4942" s="4"/>
      <c r="P4942" s="4"/>
    </row>
    <row r="4943" spans="13:16" x14ac:dyDescent="0.35">
      <c r="M4943" s="3"/>
      <c r="O4943" s="4"/>
      <c r="P4943" s="4"/>
    </row>
    <row r="4944" spans="13:16" x14ac:dyDescent="0.35">
      <c r="M4944" s="3"/>
      <c r="O4944" s="4"/>
      <c r="P4944" s="4"/>
    </row>
    <row r="4945" spans="13:16" x14ac:dyDescent="0.35">
      <c r="M4945" s="3"/>
      <c r="O4945" s="4"/>
      <c r="P4945" s="4"/>
    </row>
    <row r="4946" spans="13:16" x14ac:dyDescent="0.35">
      <c r="M4946" s="3"/>
      <c r="O4946" s="4"/>
      <c r="P4946" s="4"/>
    </row>
    <row r="4947" spans="13:16" x14ac:dyDescent="0.35">
      <c r="M4947" s="3"/>
      <c r="O4947" s="4"/>
      <c r="P4947" s="4"/>
    </row>
    <row r="4948" spans="13:16" x14ac:dyDescent="0.35">
      <c r="M4948" s="3"/>
      <c r="O4948" s="4"/>
      <c r="P4948" s="4"/>
    </row>
    <row r="4949" spans="13:16" x14ac:dyDescent="0.35">
      <c r="M4949" s="3"/>
      <c r="O4949" s="4"/>
      <c r="P4949" s="4"/>
    </row>
    <row r="4950" spans="13:16" x14ac:dyDescent="0.35">
      <c r="M4950" s="3"/>
      <c r="O4950" s="4"/>
      <c r="P4950" s="4"/>
    </row>
    <row r="4951" spans="13:16" x14ac:dyDescent="0.35">
      <c r="M4951" s="3"/>
      <c r="O4951" s="4"/>
      <c r="P4951" s="4"/>
    </row>
    <row r="4952" spans="13:16" x14ac:dyDescent="0.35">
      <c r="M4952" s="3"/>
      <c r="O4952" s="4"/>
      <c r="P4952" s="4"/>
    </row>
    <row r="4953" spans="13:16" x14ac:dyDescent="0.35">
      <c r="M4953" s="3"/>
      <c r="O4953" s="4"/>
      <c r="P4953" s="4"/>
    </row>
    <row r="4954" spans="13:16" x14ac:dyDescent="0.35">
      <c r="M4954" s="3"/>
      <c r="O4954" s="4"/>
      <c r="P4954" s="4"/>
    </row>
    <row r="4955" spans="13:16" x14ac:dyDescent="0.35">
      <c r="M4955" s="3"/>
      <c r="O4955" s="4"/>
      <c r="P4955" s="4"/>
    </row>
    <row r="4956" spans="13:16" x14ac:dyDescent="0.35">
      <c r="M4956" s="3"/>
      <c r="O4956" s="4"/>
      <c r="P4956" s="4"/>
    </row>
    <row r="4957" spans="13:16" x14ac:dyDescent="0.35">
      <c r="M4957" s="3"/>
      <c r="O4957" s="4"/>
      <c r="P4957" s="4"/>
    </row>
    <row r="4958" spans="13:16" x14ac:dyDescent="0.35">
      <c r="M4958" s="3"/>
      <c r="O4958" s="4"/>
      <c r="P4958" s="4"/>
    </row>
    <row r="4959" spans="13:16" x14ac:dyDescent="0.35">
      <c r="M4959" s="3"/>
      <c r="O4959" s="4"/>
      <c r="P4959" s="4"/>
    </row>
    <row r="4960" spans="13:16" x14ac:dyDescent="0.35">
      <c r="M4960" s="3"/>
      <c r="O4960" s="4"/>
      <c r="P4960" s="4"/>
    </row>
    <row r="4961" spans="13:16" x14ac:dyDescent="0.35">
      <c r="M4961" s="3"/>
      <c r="O4961" s="4"/>
      <c r="P4961" s="4"/>
    </row>
    <row r="4962" spans="13:16" x14ac:dyDescent="0.35">
      <c r="M4962" s="3"/>
      <c r="O4962" s="4"/>
      <c r="P4962" s="4"/>
    </row>
    <row r="4963" spans="13:16" x14ac:dyDescent="0.35">
      <c r="M4963" s="3"/>
      <c r="O4963" s="4"/>
      <c r="P4963" s="4"/>
    </row>
    <row r="4964" spans="13:16" x14ac:dyDescent="0.35">
      <c r="M4964" s="3"/>
      <c r="O4964" s="4"/>
      <c r="P4964" s="4"/>
    </row>
    <row r="4965" spans="13:16" x14ac:dyDescent="0.35">
      <c r="M4965" s="3"/>
      <c r="O4965" s="4"/>
      <c r="P4965" s="4"/>
    </row>
    <row r="4966" spans="13:16" x14ac:dyDescent="0.35">
      <c r="M4966" s="3"/>
      <c r="O4966" s="4"/>
      <c r="P4966" s="4"/>
    </row>
    <row r="4967" spans="13:16" x14ac:dyDescent="0.35">
      <c r="M4967" s="3"/>
      <c r="O4967" s="4"/>
      <c r="P4967" s="4"/>
    </row>
    <row r="4968" spans="13:16" x14ac:dyDescent="0.35">
      <c r="M4968" s="3"/>
      <c r="O4968" s="4"/>
      <c r="P4968" s="4"/>
    </row>
    <row r="4969" spans="13:16" x14ac:dyDescent="0.35">
      <c r="M4969" s="3"/>
      <c r="O4969" s="4"/>
      <c r="P4969" s="4"/>
    </row>
    <row r="4970" spans="13:16" x14ac:dyDescent="0.35">
      <c r="M4970" s="3"/>
      <c r="O4970" s="4"/>
      <c r="P4970" s="4"/>
    </row>
    <row r="4971" spans="13:16" x14ac:dyDescent="0.35">
      <c r="M4971" s="3"/>
      <c r="O4971" s="4"/>
      <c r="P4971" s="4"/>
    </row>
    <row r="4972" spans="13:16" x14ac:dyDescent="0.35">
      <c r="M4972" s="3"/>
      <c r="O4972" s="4"/>
      <c r="P4972" s="4"/>
    </row>
    <row r="4973" spans="13:16" x14ac:dyDescent="0.35">
      <c r="M4973" s="3"/>
      <c r="O4973" s="4"/>
      <c r="P4973" s="4"/>
    </row>
    <row r="4974" spans="13:16" x14ac:dyDescent="0.35">
      <c r="M4974" s="3"/>
      <c r="O4974" s="4"/>
      <c r="P4974" s="4"/>
    </row>
    <row r="4975" spans="13:16" x14ac:dyDescent="0.35">
      <c r="M4975" s="3"/>
      <c r="O4975" s="4"/>
      <c r="P4975" s="4"/>
    </row>
    <row r="4976" spans="13:16" x14ac:dyDescent="0.35">
      <c r="M4976" s="3"/>
      <c r="O4976" s="4"/>
      <c r="P4976" s="4"/>
    </row>
    <row r="4977" spans="13:16" x14ac:dyDescent="0.35">
      <c r="M4977" s="3"/>
      <c r="O4977" s="4"/>
      <c r="P4977" s="4"/>
    </row>
    <row r="4978" spans="13:16" x14ac:dyDescent="0.35">
      <c r="M4978" s="3"/>
      <c r="O4978" s="4"/>
      <c r="P4978" s="4"/>
    </row>
    <row r="4979" spans="13:16" x14ac:dyDescent="0.35">
      <c r="M4979" s="3"/>
      <c r="O4979" s="4"/>
      <c r="P4979" s="4"/>
    </row>
    <row r="4980" spans="13:16" x14ac:dyDescent="0.35">
      <c r="M4980" s="3"/>
      <c r="O4980" s="4"/>
      <c r="P4980" s="4"/>
    </row>
    <row r="4981" spans="13:16" x14ac:dyDescent="0.35">
      <c r="M4981" s="3"/>
      <c r="O4981" s="4"/>
      <c r="P4981" s="4"/>
    </row>
    <row r="4982" spans="13:16" x14ac:dyDescent="0.35">
      <c r="M4982" s="3"/>
      <c r="O4982" s="4"/>
      <c r="P4982" s="4"/>
    </row>
    <row r="4983" spans="13:16" x14ac:dyDescent="0.35">
      <c r="M4983" s="3"/>
      <c r="O4983" s="4"/>
      <c r="P4983" s="4"/>
    </row>
    <row r="4984" spans="13:16" x14ac:dyDescent="0.35">
      <c r="M4984" s="3"/>
      <c r="O4984" s="4"/>
      <c r="P4984" s="4"/>
    </row>
    <row r="4985" spans="13:16" x14ac:dyDescent="0.35">
      <c r="M4985" s="3"/>
      <c r="O4985" s="4"/>
      <c r="P4985" s="4"/>
    </row>
    <row r="4986" spans="13:16" x14ac:dyDescent="0.35">
      <c r="M4986" s="3"/>
      <c r="O4986" s="4"/>
      <c r="P4986" s="4"/>
    </row>
    <row r="4987" spans="13:16" x14ac:dyDescent="0.35">
      <c r="M4987" s="3"/>
      <c r="O4987" s="4"/>
      <c r="P4987" s="4"/>
    </row>
    <row r="4988" spans="13:16" x14ac:dyDescent="0.35">
      <c r="M4988" s="3"/>
      <c r="O4988" s="4"/>
      <c r="P4988" s="4"/>
    </row>
    <row r="4989" spans="13:16" x14ac:dyDescent="0.35">
      <c r="M4989" s="3"/>
      <c r="O4989" s="4"/>
      <c r="P4989" s="4"/>
    </row>
    <row r="4990" spans="13:16" x14ac:dyDescent="0.35">
      <c r="M4990" s="3"/>
      <c r="O4990" s="4"/>
      <c r="P4990" s="4"/>
    </row>
    <row r="4991" spans="13:16" x14ac:dyDescent="0.35">
      <c r="M4991" s="3"/>
      <c r="O4991" s="4"/>
      <c r="P4991" s="4"/>
    </row>
    <row r="4992" spans="13:16" x14ac:dyDescent="0.35">
      <c r="M4992" s="3"/>
      <c r="O4992" s="4"/>
      <c r="P4992" s="4"/>
    </row>
    <row r="4993" spans="13:16" x14ac:dyDescent="0.35">
      <c r="M4993" s="3"/>
      <c r="O4993" s="4"/>
      <c r="P4993" s="4"/>
    </row>
    <row r="4994" spans="13:16" x14ac:dyDescent="0.35">
      <c r="M4994" s="3"/>
      <c r="O4994" s="4"/>
      <c r="P4994" s="4"/>
    </row>
    <row r="4995" spans="13:16" x14ac:dyDescent="0.35">
      <c r="M4995" s="3"/>
      <c r="O4995" s="4"/>
      <c r="P4995" s="4"/>
    </row>
    <row r="4996" spans="13:16" x14ac:dyDescent="0.35">
      <c r="M4996" s="3"/>
      <c r="O4996" s="4"/>
      <c r="P4996" s="4"/>
    </row>
    <row r="4997" spans="13:16" x14ac:dyDescent="0.35">
      <c r="M4997" s="3"/>
      <c r="O4997" s="4"/>
      <c r="P4997" s="4"/>
    </row>
    <row r="4998" spans="13:16" x14ac:dyDescent="0.35">
      <c r="M4998" s="3"/>
      <c r="O4998" s="4"/>
      <c r="P4998" s="4"/>
    </row>
    <row r="4999" spans="13:16" x14ac:dyDescent="0.35">
      <c r="M4999" s="3"/>
      <c r="O4999" s="4"/>
      <c r="P4999" s="4"/>
    </row>
    <row r="5000" spans="13:16" x14ac:dyDescent="0.35">
      <c r="M5000" s="3"/>
      <c r="O5000" s="4"/>
      <c r="P5000" s="4"/>
    </row>
    <row r="5001" spans="13:16" x14ac:dyDescent="0.35">
      <c r="M5001" s="3"/>
      <c r="O5001" s="4"/>
      <c r="P5001" s="4"/>
    </row>
    <row r="5002" spans="13:16" x14ac:dyDescent="0.35">
      <c r="M5002" s="3"/>
      <c r="O5002" s="4"/>
      <c r="P5002" s="4"/>
    </row>
    <row r="5003" spans="13:16" x14ac:dyDescent="0.35">
      <c r="M5003" s="3"/>
      <c r="O5003" s="4"/>
      <c r="P5003" s="4"/>
    </row>
    <row r="5004" spans="13:16" x14ac:dyDescent="0.35">
      <c r="M5004" s="3"/>
      <c r="O5004" s="4"/>
      <c r="P5004" s="4"/>
    </row>
    <row r="5005" spans="13:16" x14ac:dyDescent="0.35">
      <c r="M5005" s="3"/>
      <c r="O5005" s="4"/>
      <c r="P5005" s="4"/>
    </row>
    <row r="5006" spans="13:16" x14ac:dyDescent="0.35">
      <c r="M5006" s="3"/>
      <c r="O5006" s="4"/>
      <c r="P5006" s="4"/>
    </row>
    <row r="5007" spans="13:16" x14ac:dyDescent="0.35">
      <c r="M5007" s="3"/>
      <c r="O5007" s="4"/>
      <c r="P5007" s="4"/>
    </row>
    <row r="5008" spans="13:16" x14ac:dyDescent="0.35">
      <c r="M5008" s="3"/>
      <c r="O5008" s="4"/>
      <c r="P5008" s="4"/>
    </row>
    <row r="5009" spans="13:16" x14ac:dyDescent="0.35">
      <c r="M5009" s="3"/>
      <c r="O5009" s="4"/>
      <c r="P5009" s="4"/>
    </row>
    <row r="5010" spans="13:16" x14ac:dyDescent="0.35">
      <c r="M5010" s="3"/>
      <c r="O5010" s="4"/>
      <c r="P5010" s="4"/>
    </row>
    <row r="5011" spans="13:16" x14ac:dyDescent="0.35">
      <c r="M5011" s="3"/>
      <c r="O5011" s="4"/>
      <c r="P5011" s="4"/>
    </row>
    <row r="5012" spans="13:16" x14ac:dyDescent="0.35">
      <c r="M5012" s="3"/>
      <c r="O5012" s="4"/>
      <c r="P5012" s="4"/>
    </row>
    <row r="5013" spans="13:16" x14ac:dyDescent="0.35">
      <c r="M5013" s="3"/>
      <c r="O5013" s="4"/>
      <c r="P5013" s="4"/>
    </row>
    <row r="5014" spans="13:16" x14ac:dyDescent="0.35">
      <c r="M5014" s="3"/>
      <c r="O5014" s="4"/>
      <c r="P5014" s="4"/>
    </row>
    <row r="5015" spans="13:16" x14ac:dyDescent="0.35">
      <c r="M5015" s="3"/>
      <c r="O5015" s="4"/>
      <c r="P5015" s="4"/>
    </row>
    <row r="5016" spans="13:16" x14ac:dyDescent="0.35">
      <c r="M5016" s="3"/>
      <c r="O5016" s="4"/>
      <c r="P5016" s="4"/>
    </row>
    <row r="5017" spans="13:16" x14ac:dyDescent="0.35">
      <c r="M5017" s="3"/>
      <c r="O5017" s="4"/>
      <c r="P5017" s="4"/>
    </row>
    <row r="5018" spans="13:16" x14ac:dyDescent="0.35">
      <c r="M5018" s="3"/>
      <c r="O5018" s="4"/>
      <c r="P5018" s="4"/>
    </row>
    <row r="5019" spans="13:16" x14ac:dyDescent="0.35">
      <c r="M5019" s="3"/>
      <c r="O5019" s="4"/>
      <c r="P5019" s="4"/>
    </row>
    <row r="5020" spans="13:16" x14ac:dyDescent="0.35">
      <c r="M5020" s="3"/>
      <c r="O5020" s="4"/>
      <c r="P5020" s="4"/>
    </row>
    <row r="5021" spans="13:16" x14ac:dyDescent="0.35">
      <c r="M5021" s="3"/>
      <c r="O5021" s="4"/>
      <c r="P5021" s="4"/>
    </row>
    <row r="5022" spans="13:16" x14ac:dyDescent="0.35">
      <c r="M5022" s="3"/>
      <c r="O5022" s="4"/>
      <c r="P5022" s="4"/>
    </row>
    <row r="5023" spans="13:16" x14ac:dyDescent="0.35">
      <c r="M5023" s="3"/>
      <c r="O5023" s="4"/>
      <c r="P5023" s="4"/>
    </row>
    <row r="5024" spans="13:16" x14ac:dyDescent="0.35">
      <c r="M5024" s="3"/>
      <c r="O5024" s="4"/>
      <c r="P5024" s="4"/>
    </row>
    <row r="5025" spans="13:16" x14ac:dyDescent="0.35">
      <c r="M5025" s="3"/>
      <c r="O5025" s="4"/>
      <c r="P5025" s="4"/>
    </row>
    <row r="5026" spans="13:16" x14ac:dyDescent="0.35">
      <c r="M5026" s="3"/>
      <c r="O5026" s="4"/>
      <c r="P5026" s="4"/>
    </row>
    <row r="5027" spans="13:16" x14ac:dyDescent="0.35">
      <c r="M5027" s="3"/>
      <c r="O5027" s="4"/>
      <c r="P5027" s="4"/>
    </row>
    <row r="5028" spans="13:16" x14ac:dyDescent="0.35">
      <c r="M5028" s="3"/>
      <c r="O5028" s="4"/>
      <c r="P5028" s="4"/>
    </row>
    <row r="5029" spans="13:16" x14ac:dyDescent="0.35">
      <c r="M5029" s="3"/>
      <c r="O5029" s="4"/>
      <c r="P5029" s="4"/>
    </row>
    <row r="5030" spans="13:16" x14ac:dyDescent="0.35">
      <c r="M5030" s="3"/>
      <c r="O5030" s="4"/>
      <c r="P5030" s="4"/>
    </row>
    <row r="5031" spans="13:16" x14ac:dyDescent="0.35">
      <c r="M5031" s="3"/>
      <c r="O5031" s="4"/>
      <c r="P5031" s="4"/>
    </row>
    <row r="5032" spans="13:16" x14ac:dyDescent="0.35">
      <c r="M5032" s="3"/>
      <c r="O5032" s="4"/>
      <c r="P5032" s="4"/>
    </row>
    <row r="5033" spans="13:16" x14ac:dyDescent="0.35">
      <c r="M5033" s="3"/>
      <c r="O5033" s="4"/>
      <c r="P5033" s="4"/>
    </row>
    <row r="5034" spans="13:16" x14ac:dyDescent="0.35">
      <c r="M5034" s="3"/>
      <c r="O5034" s="4"/>
      <c r="P5034" s="4"/>
    </row>
    <row r="5035" spans="13:16" x14ac:dyDescent="0.35">
      <c r="M5035" s="3"/>
      <c r="O5035" s="4"/>
      <c r="P5035" s="4"/>
    </row>
    <row r="5036" spans="13:16" x14ac:dyDescent="0.35">
      <c r="M5036" s="3"/>
      <c r="O5036" s="4"/>
      <c r="P5036" s="4"/>
    </row>
    <row r="5037" spans="13:16" x14ac:dyDescent="0.35">
      <c r="M5037" s="3"/>
      <c r="O5037" s="4"/>
      <c r="P5037" s="4"/>
    </row>
    <row r="5038" spans="13:16" x14ac:dyDescent="0.35">
      <c r="M5038" s="3"/>
      <c r="O5038" s="4"/>
      <c r="P5038" s="4"/>
    </row>
    <row r="5039" spans="13:16" x14ac:dyDescent="0.35">
      <c r="M5039" s="3"/>
      <c r="O5039" s="4"/>
      <c r="P5039" s="4"/>
    </row>
    <row r="5040" spans="13:16" x14ac:dyDescent="0.35">
      <c r="M5040" s="3"/>
      <c r="O5040" s="4"/>
      <c r="P5040" s="4"/>
    </row>
    <row r="5041" spans="13:16" x14ac:dyDescent="0.35">
      <c r="M5041" s="3"/>
      <c r="O5041" s="4"/>
      <c r="P5041" s="4"/>
    </row>
    <row r="5042" spans="13:16" x14ac:dyDescent="0.35">
      <c r="M5042" s="3"/>
      <c r="O5042" s="4"/>
      <c r="P5042" s="4"/>
    </row>
    <row r="5043" spans="13:16" x14ac:dyDescent="0.35">
      <c r="M5043" s="3"/>
      <c r="O5043" s="4"/>
      <c r="P5043" s="4"/>
    </row>
    <row r="5044" spans="13:16" x14ac:dyDescent="0.35">
      <c r="M5044" s="3"/>
      <c r="O5044" s="4"/>
      <c r="P5044" s="4"/>
    </row>
    <row r="5045" spans="13:16" x14ac:dyDescent="0.35">
      <c r="M5045" s="3"/>
      <c r="O5045" s="4"/>
      <c r="P5045" s="4"/>
    </row>
    <row r="5046" spans="13:16" x14ac:dyDescent="0.35">
      <c r="M5046" s="3"/>
      <c r="O5046" s="4"/>
      <c r="P5046" s="4"/>
    </row>
    <row r="5047" spans="13:16" x14ac:dyDescent="0.35">
      <c r="M5047" s="3"/>
      <c r="O5047" s="4"/>
      <c r="P5047" s="4"/>
    </row>
    <row r="5048" spans="13:16" x14ac:dyDescent="0.35">
      <c r="M5048" s="3"/>
      <c r="O5048" s="4"/>
      <c r="P5048" s="4"/>
    </row>
    <row r="5049" spans="13:16" x14ac:dyDescent="0.35">
      <c r="M5049" s="3"/>
      <c r="O5049" s="4"/>
      <c r="P5049" s="4"/>
    </row>
    <row r="5050" spans="13:16" x14ac:dyDescent="0.35">
      <c r="M5050" s="3"/>
      <c r="O5050" s="4"/>
      <c r="P5050" s="4"/>
    </row>
    <row r="5051" spans="13:16" x14ac:dyDescent="0.35">
      <c r="M5051" s="3"/>
      <c r="O5051" s="4"/>
      <c r="P5051" s="4"/>
    </row>
    <row r="5052" spans="13:16" x14ac:dyDescent="0.35">
      <c r="M5052" s="3"/>
      <c r="O5052" s="4"/>
      <c r="P5052" s="4"/>
    </row>
    <row r="5053" spans="13:16" x14ac:dyDescent="0.35">
      <c r="M5053" s="3"/>
      <c r="O5053" s="4"/>
      <c r="P5053" s="4"/>
    </row>
    <row r="5054" spans="13:16" x14ac:dyDescent="0.35">
      <c r="M5054" s="3"/>
      <c r="O5054" s="4"/>
      <c r="P5054" s="4"/>
    </row>
    <row r="5055" spans="13:16" x14ac:dyDescent="0.35">
      <c r="M5055" s="3"/>
      <c r="O5055" s="4"/>
      <c r="P5055" s="4"/>
    </row>
    <row r="5056" spans="13:16" x14ac:dyDescent="0.35">
      <c r="M5056" s="3"/>
      <c r="O5056" s="4"/>
      <c r="P5056" s="4"/>
    </row>
    <row r="5057" spans="13:16" x14ac:dyDescent="0.35">
      <c r="M5057" s="3"/>
      <c r="O5057" s="4"/>
      <c r="P5057" s="4"/>
    </row>
    <row r="5058" spans="13:16" x14ac:dyDescent="0.35">
      <c r="M5058" s="3"/>
      <c r="O5058" s="4"/>
      <c r="P5058" s="4"/>
    </row>
    <row r="5059" spans="13:16" x14ac:dyDescent="0.35">
      <c r="M5059" s="3"/>
      <c r="O5059" s="4"/>
      <c r="P5059" s="4"/>
    </row>
    <row r="5060" spans="13:16" x14ac:dyDescent="0.35">
      <c r="M5060" s="3"/>
      <c r="O5060" s="4"/>
      <c r="P5060" s="4"/>
    </row>
    <row r="5061" spans="13:16" x14ac:dyDescent="0.35">
      <c r="M5061" s="3"/>
      <c r="O5061" s="4"/>
      <c r="P5061" s="4"/>
    </row>
    <row r="5062" spans="13:16" x14ac:dyDescent="0.35">
      <c r="M5062" s="3"/>
      <c r="O5062" s="4"/>
      <c r="P5062" s="4"/>
    </row>
    <row r="5063" spans="13:16" x14ac:dyDescent="0.35">
      <c r="M5063" s="3"/>
      <c r="O5063" s="4"/>
      <c r="P5063" s="4"/>
    </row>
    <row r="5064" spans="13:16" x14ac:dyDescent="0.35">
      <c r="M5064" s="3"/>
      <c r="O5064" s="4"/>
      <c r="P5064" s="4"/>
    </row>
    <row r="5065" spans="13:16" x14ac:dyDescent="0.35">
      <c r="M5065" s="3"/>
      <c r="O5065" s="4"/>
      <c r="P5065" s="4"/>
    </row>
    <row r="5066" spans="13:16" x14ac:dyDescent="0.35">
      <c r="M5066" s="3"/>
      <c r="O5066" s="4"/>
      <c r="P5066" s="4"/>
    </row>
    <row r="5067" spans="13:16" x14ac:dyDescent="0.35">
      <c r="M5067" s="3"/>
      <c r="O5067" s="4"/>
      <c r="P5067" s="4"/>
    </row>
    <row r="5068" spans="13:16" x14ac:dyDescent="0.35">
      <c r="M5068" s="3"/>
      <c r="O5068" s="4"/>
      <c r="P5068" s="4"/>
    </row>
    <row r="5069" spans="13:16" x14ac:dyDescent="0.35">
      <c r="M5069" s="3"/>
      <c r="O5069" s="4"/>
      <c r="P5069" s="4"/>
    </row>
    <row r="5070" spans="13:16" x14ac:dyDescent="0.35">
      <c r="M5070" s="3"/>
      <c r="O5070" s="4"/>
      <c r="P5070" s="4"/>
    </row>
    <row r="5071" spans="13:16" x14ac:dyDescent="0.35">
      <c r="M5071" s="3"/>
      <c r="O5071" s="4"/>
      <c r="P5071" s="4"/>
    </row>
    <row r="5072" spans="13:16" x14ac:dyDescent="0.35">
      <c r="M5072" s="3"/>
      <c r="O5072" s="4"/>
      <c r="P5072" s="4"/>
    </row>
    <row r="5073" spans="13:16" x14ac:dyDescent="0.35">
      <c r="M5073" s="3"/>
      <c r="O5073" s="4"/>
      <c r="P5073" s="4"/>
    </row>
    <row r="5074" spans="13:16" x14ac:dyDescent="0.35">
      <c r="M5074" s="3"/>
      <c r="O5074" s="4"/>
      <c r="P5074" s="4"/>
    </row>
    <row r="5075" spans="13:16" x14ac:dyDescent="0.35">
      <c r="M5075" s="3"/>
      <c r="O5075" s="4"/>
      <c r="P5075" s="4"/>
    </row>
    <row r="5076" spans="13:16" x14ac:dyDescent="0.35">
      <c r="M5076" s="3"/>
      <c r="O5076" s="4"/>
      <c r="P5076" s="4"/>
    </row>
    <row r="5077" spans="13:16" x14ac:dyDescent="0.35">
      <c r="M5077" s="3"/>
      <c r="O5077" s="4"/>
      <c r="P5077" s="4"/>
    </row>
    <row r="5078" spans="13:16" x14ac:dyDescent="0.35">
      <c r="M5078" s="3"/>
      <c r="O5078" s="4"/>
      <c r="P5078" s="4"/>
    </row>
    <row r="5079" spans="13:16" x14ac:dyDescent="0.35">
      <c r="M5079" s="3"/>
      <c r="O5079" s="4"/>
      <c r="P5079" s="4"/>
    </row>
    <row r="5080" spans="13:16" x14ac:dyDescent="0.35">
      <c r="M5080" s="3"/>
      <c r="O5080" s="4"/>
      <c r="P5080" s="4"/>
    </row>
    <row r="5081" spans="13:16" x14ac:dyDescent="0.35">
      <c r="M5081" s="3"/>
      <c r="O5081" s="4"/>
      <c r="P5081" s="4"/>
    </row>
    <row r="5082" spans="13:16" x14ac:dyDescent="0.35">
      <c r="M5082" s="3"/>
      <c r="O5082" s="4"/>
      <c r="P5082" s="4"/>
    </row>
    <row r="5083" spans="13:16" x14ac:dyDescent="0.35">
      <c r="M5083" s="3"/>
      <c r="O5083" s="4"/>
      <c r="P5083" s="4"/>
    </row>
    <row r="5084" spans="13:16" x14ac:dyDescent="0.35">
      <c r="M5084" s="3"/>
      <c r="O5084" s="4"/>
      <c r="P5084" s="4"/>
    </row>
    <row r="5085" spans="13:16" x14ac:dyDescent="0.35">
      <c r="M5085" s="3"/>
      <c r="O5085" s="4"/>
      <c r="P5085" s="4"/>
    </row>
    <row r="5086" spans="13:16" x14ac:dyDescent="0.35">
      <c r="M5086" s="3"/>
      <c r="O5086" s="4"/>
      <c r="P5086" s="4"/>
    </row>
    <row r="5087" spans="13:16" x14ac:dyDescent="0.35">
      <c r="M5087" s="3"/>
      <c r="O5087" s="4"/>
      <c r="P5087" s="4"/>
    </row>
    <row r="5088" spans="13:16" x14ac:dyDescent="0.35">
      <c r="M5088" s="3"/>
      <c r="O5088" s="4"/>
      <c r="P5088" s="4"/>
    </row>
    <row r="5089" spans="13:16" x14ac:dyDescent="0.35">
      <c r="M5089" s="3"/>
      <c r="O5089" s="4"/>
      <c r="P5089" s="4"/>
    </row>
    <row r="5090" spans="13:16" x14ac:dyDescent="0.35">
      <c r="M5090" s="3"/>
      <c r="O5090" s="4"/>
      <c r="P5090" s="4"/>
    </row>
    <row r="5091" spans="13:16" x14ac:dyDescent="0.35">
      <c r="M5091" s="3"/>
      <c r="O5091" s="4"/>
      <c r="P5091" s="4"/>
    </row>
    <row r="5092" spans="13:16" x14ac:dyDescent="0.35">
      <c r="M5092" s="3"/>
      <c r="O5092" s="4"/>
      <c r="P5092" s="4"/>
    </row>
    <row r="5093" spans="13:16" x14ac:dyDescent="0.35">
      <c r="M5093" s="3"/>
      <c r="O5093" s="4"/>
      <c r="P5093" s="4"/>
    </row>
    <row r="5094" spans="13:16" x14ac:dyDescent="0.35">
      <c r="M5094" s="3"/>
      <c r="O5094" s="4"/>
      <c r="P5094" s="4"/>
    </row>
    <row r="5095" spans="13:16" x14ac:dyDescent="0.35">
      <c r="M5095" s="3"/>
      <c r="O5095" s="4"/>
      <c r="P5095" s="4"/>
    </row>
    <row r="5096" spans="13:16" x14ac:dyDescent="0.35">
      <c r="M5096" s="3"/>
      <c r="O5096" s="4"/>
      <c r="P5096" s="4"/>
    </row>
    <row r="5097" spans="13:16" x14ac:dyDescent="0.35">
      <c r="M5097" s="3"/>
      <c r="O5097" s="4"/>
      <c r="P5097" s="4"/>
    </row>
    <row r="5098" spans="13:16" x14ac:dyDescent="0.35">
      <c r="M5098" s="3"/>
      <c r="O5098" s="4"/>
      <c r="P5098" s="4"/>
    </row>
    <row r="5099" spans="13:16" x14ac:dyDescent="0.35">
      <c r="M5099" s="3"/>
      <c r="O5099" s="4"/>
      <c r="P5099" s="4"/>
    </row>
    <row r="5100" spans="13:16" x14ac:dyDescent="0.35">
      <c r="M5100" s="3"/>
      <c r="O5100" s="4"/>
      <c r="P5100" s="4"/>
    </row>
    <row r="5101" spans="13:16" x14ac:dyDescent="0.35">
      <c r="M5101" s="3"/>
      <c r="O5101" s="4"/>
      <c r="P5101" s="4"/>
    </row>
    <row r="5102" spans="13:16" x14ac:dyDescent="0.35">
      <c r="M5102" s="3"/>
      <c r="O5102" s="4"/>
      <c r="P5102" s="4"/>
    </row>
    <row r="5103" spans="13:16" x14ac:dyDescent="0.35">
      <c r="M5103" s="3"/>
      <c r="O5103" s="4"/>
      <c r="P5103" s="4"/>
    </row>
    <row r="5104" spans="13:16" x14ac:dyDescent="0.35">
      <c r="M5104" s="3"/>
      <c r="O5104" s="4"/>
      <c r="P5104" s="4"/>
    </row>
    <row r="5105" spans="13:16" x14ac:dyDescent="0.35">
      <c r="M5105" s="3"/>
      <c r="O5105" s="4"/>
      <c r="P5105" s="4"/>
    </row>
    <row r="5106" spans="13:16" x14ac:dyDescent="0.35">
      <c r="M5106" s="3"/>
      <c r="O5106" s="4"/>
      <c r="P5106" s="4"/>
    </row>
    <row r="5107" spans="13:16" x14ac:dyDescent="0.35">
      <c r="M5107" s="3"/>
      <c r="O5107" s="4"/>
      <c r="P5107" s="4"/>
    </row>
    <row r="5108" spans="13:16" x14ac:dyDescent="0.35">
      <c r="M5108" s="3"/>
      <c r="O5108" s="4"/>
      <c r="P5108" s="4"/>
    </row>
    <row r="5109" spans="13:16" x14ac:dyDescent="0.35">
      <c r="M5109" s="3"/>
      <c r="O5109" s="4"/>
      <c r="P5109" s="4"/>
    </row>
    <row r="5110" spans="13:16" x14ac:dyDescent="0.35">
      <c r="M5110" s="3"/>
      <c r="O5110" s="4"/>
      <c r="P5110" s="4"/>
    </row>
    <row r="5111" spans="13:16" x14ac:dyDescent="0.35">
      <c r="M5111" s="3"/>
      <c r="O5111" s="4"/>
      <c r="P5111" s="4"/>
    </row>
    <row r="5112" spans="13:16" x14ac:dyDescent="0.35">
      <c r="M5112" s="3"/>
      <c r="O5112" s="4"/>
      <c r="P5112" s="4"/>
    </row>
    <row r="5113" spans="13:16" x14ac:dyDescent="0.35">
      <c r="M5113" s="3"/>
      <c r="O5113" s="4"/>
      <c r="P5113" s="4"/>
    </row>
    <row r="5114" spans="13:16" x14ac:dyDescent="0.35">
      <c r="M5114" s="3"/>
      <c r="O5114" s="4"/>
      <c r="P5114" s="4"/>
    </row>
    <row r="5115" spans="13:16" x14ac:dyDescent="0.35">
      <c r="M5115" s="3"/>
      <c r="O5115" s="4"/>
      <c r="P5115" s="4"/>
    </row>
    <row r="5116" spans="13:16" x14ac:dyDescent="0.35">
      <c r="M5116" s="3"/>
      <c r="O5116" s="4"/>
      <c r="P5116" s="4"/>
    </row>
    <row r="5117" spans="13:16" x14ac:dyDescent="0.35">
      <c r="M5117" s="3"/>
      <c r="O5117" s="4"/>
      <c r="P5117" s="4"/>
    </row>
    <row r="5118" spans="13:16" x14ac:dyDescent="0.35">
      <c r="M5118" s="3"/>
      <c r="O5118" s="4"/>
      <c r="P5118" s="4"/>
    </row>
    <row r="5119" spans="13:16" x14ac:dyDescent="0.35">
      <c r="M5119" s="3"/>
      <c r="O5119" s="4"/>
      <c r="P5119" s="4"/>
    </row>
    <row r="5120" spans="13:16" x14ac:dyDescent="0.35">
      <c r="M5120" s="3"/>
      <c r="O5120" s="4"/>
      <c r="P5120" s="4"/>
    </row>
    <row r="5121" spans="13:16" x14ac:dyDescent="0.35">
      <c r="M5121" s="3"/>
      <c r="O5121" s="4"/>
      <c r="P5121" s="4"/>
    </row>
    <row r="5122" spans="13:16" x14ac:dyDescent="0.35">
      <c r="M5122" s="3"/>
      <c r="O5122" s="4"/>
      <c r="P5122" s="4"/>
    </row>
    <row r="5123" spans="13:16" x14ac:dyDescent="0.35">
      <c r="M5123" s="3"/>
      <c r="O5123" s="4"/>
      <c r="P5123" s="4"/>
    </row>
    <row r="5124" spans="13:16" x14ac:dyDescent="0.35">
      <c r="M5124" s="3"/>
      <c r="O5124" s="4"/>
      <c r="P5124" s="4"/>
    </row>
    <row r="5125" spans="13:16" x14ac:dyDescent="0.35">
      <c r="M5125" s="3"/>
      <c r="O5125" s="4"/>
      <c r="P5125" s="4"/>
    </row>
    <row r="5126" spans="13:16" x14ac:dyDescent="0.35">
      <c r="M5126" s="3"/>
      <c r="O5126" s="4"/>
      <c r="P5126" s="4"/>
    </row>
    <row r="5127" spans="13:16" x14ac:dyDescent="0.35">
      <c r="M5127" s="3"/>
      <c r="O5127" s="4"/>
      <c r="P5127" s="4"/>
    </row>
    <row r="5128" spans="13:16" x14ac:dyDescent="0.35">
      <c r="M5128" s="3"/>
      <c r="O5128" s="4"/>
      <c r="P5128" s="4"/>
    </row>
    <row r="5129" spans="13:16" x14ac:dyDescent="0.35">
      <c r="M5129" s="3"/>
      <c r="O5129" s="4"/>
      <c r="P5129" s="4"/>
    </row>
    <row r="5130" spans="13:16" x14ac:dyDescent="0.35">
      <c r="M5130" s="3"/>
      <c r="O5130" s="4"/>
      <c r="P5130" s="4"/>
    </row>
    <row r="5131" spans="13:16" x14ac:dyDescent="0.35">
      <c r="M5131" s="3"/>
      <c r="O5131" s="4"/>
      <c r="P5131" s="4"/>
    </row>
    <row r="5132" spans="13:16" x14ac:dyDescent="0.35">
      <c r="M5132" s="3"/>
      <c r="O5132" s="4"/>
      <c r="P5132" s="4"/>
    </row>
    <row r="5133" spans="13:16" x14ac:dyDescent="0.35">
      <c r="M5133" s="3"/>
      <c r="O5133" s="4"/>
      <c r="P5133" s="4"/>
    </row>
    <row r="5134" spans="13:16" x14ac:dyDescent="0.35">
      <c r="M5134" s="3"/>
      <c r="O5134" s="4"/>
      <c r="P5134" s="4"/>
    </row>
    <row r="5135" spans="13:16" x14ac:dyDescent="0.35">
      <c r="M5135" s="3"/>
      <c r="O5135" s="4"/>
      <c r="P5135" s="4"/>
    </row>
    <row r="5136" spans="13:16" x14ac:dyDescent="0.35">
      <c r="M5136" s="3"/>
      <c r="O5136" s="4"/>
      <c r="P5136" s="4"/>
    </row>
    <row r="5137" spans="13:16" x14ac:dyDescent="0.35">
      <c r="M5137" s="3"/>
      <c r="O5137" s="4"/>
      <c r="P5137" s="4"/>
    </row>
    <row r="5138" spans="13:16" x14ac:dyDescent="0.35">
      <c r="M5138" s="3"/>
      <c r="O5138" s="4"/>
      <c r="P5138" s="4"/>
    </row>
    <row r="5139" spans="13:16" x14ac:dyDescent="0.35">
      <c r="M5139" s="3"/>
      <c r="O5139" s="4"/>
      <c r="P5139" s="4"/>
    </row>
    <row r="5140" spans="13:16" x14ac:dyDescent="0.35">
      <c r="M5140" s="3"/>
      <c r="O5140" s="4"/>
      <c r="P5140" s="4"/>
    </row>
    <row r="5141" spans="13:16" x14ac:dyDescent="0.35">
      <c r="M5141" s="3"/>
      <c r="O5141" s="4"/>
      <c r="P5141" s="4"/>
    </row>
    <row r="5142" spans="13:16" x14ac:dyDescent="0.35">
      <c r="M5142" s="3"/>
      <c r="O5142" s="4"/>
      <c r="P5142" s="4"/>
    </row>
    <row r="5143" spans="13:16" x14ac:dyDescent="0.35">
      <c r="M5143" s="3"/>
      <c r="O5143" s="4"/>
      <c r="P5143" s="4"/>
    </row>
    <row r="5144" spans="13:16" x14ac:dyDescent="0.35">
      <c r="M5144" s="3"/>
      <c r="O5144" s="4"/>
      <c r="P5144" s="4"/>
    </row>
    <row r="5145" spans="13:16" x14ac:dyDescent="0.35">
      <c r="M5145" s="3"/>
      <c r="O5145" s="4"/>
      <c r="P5145" s="4"/>
    </row>
    <row r="5146" spans="13:16" x14ac:dyDescent="0.35">
      <c r="M5146" s="3"/>
      <c r="O5146" s="4"/>
      <c r="P5146" s="4"/>
    </row>
    <row r="5147" spans="13:16" x14ac:dyDescent="0.35">
      <c r="M5147" s="3"/>
      <c r="O5147" s="4"/>
      <c r="P5147" s="4"/>
    </row>
    <row r="5148" spans="13:16" x14ac:dyDescent="0.35">
      <c r="M5148" s="3"/>
      <c r="O5148" s="4"/>
      <c r="P5148" s="4"/>
    </row>
    <row r="5149" spans="13:16" x14ac:dyDescent="0.35">
      <c r="M5149" s="3"/>
      <c r="O5149" s="4"/>
      <c r="P5149" s="4"/>
    </row>
    <row r="5150" spans="13:16" x14ac:dyDescent="0.35">
      <c r="M5150" s="3"/>
      <c r="O5150" s="4"/>
      <c r="P5150" s="4"/>
    </row>
    <row r="5151" spans="13:16" x14ac:dyDescent="0.35">
      <c r="M5151" s="3"/>
      <c r="O5151" s="4"/>
      <c r="P5151" s="4"/>
    </row>
    <row r="5152" spans="13:16" x14ac:dyDescent="0.35">
      <c r="M5152" s="3"/>
      <c r="O5152" s="4"/>
      <c r="P5152" s="4"/>
    </row>
    <row r="5153" spans="13:16" x14ac:dyDescent="0.35">
      <c r="M5153" s="3"/>
      <c r="O5153" s="4"/>
      <c r="P5153" s="4"/>
    </row>
    <row r="5154" spans="13:16" x14ac:dyDescent="0.35">
      <c r="M5154" s="3"/>
      <c r="O5154" s="4"/>
      <c r="P5154" s="4"/>
    </row>
    <row r="5155" spans="13:16" x14ac:dyDescent="0.35">
      <c r="M5155" s="3"/>
      <c r="O5155" s="4"/>
      <c r="P5155" s="4"/>
    </row>
    <row r="5156" spans="13:16" x14ac:dyDescent="0.35">
      <c r="M5156" s="3"/>
      <c r="O5156" s="4"/>
      <c r="P5156" s="4"/>
    </row>
    <row r="5157" spans="13:16" x14ac:dyDescent="0.35">
      <c r="M5157" s="3"/>
      <c r="O5157" s="4"/>
      <c r="P5157" s="4"/>
    </row>
    <row r="5158" spans="13:16" x14ac:dyDescent="0.35">
      <c r="M5158" s="3"/>
      <c r="O5158" s="4"/>
      <c r="P5158" s="4"/>
    </row>
    <row r="5159" spans="13:16" x14ac:dyDescent="0.35">
      <c r="M5159" s="3"/>
      <c r="O5159" s="4"/>
      <c r="P5159" s="4"/>
    </row>
    <row r="5160" spans="13:16" x14ac:dyDescent="0.35">
      <c r="M5160" s="3"/>
      <c r="O5160" s="4"/>
      <c r="P5160" s="4"/>
    </row>
    <row r="5161" spans="13:16" x14ac:dyDescent="0.35">
      <c r="M5161" s="3"/>
      <c r="O5161" s="4"/>
      <c r="P5161" s="4"/>
    </row>
    <row r="5162" spans="13:16" x14ac:dyDescent="0.35">
      <c r="M5162" s="3"/>
      <c r="O5162" s="4"/>
      <c r="P5162" s="4"/>
    </row>
    <row r="5163" spans="13:16" x14ac:dyDescent="0.35">
      <c r="M5163" s="3"/>
      <c r="O5163" s="4"/>
      <c r="P5163" s="4"/>
    </row>
    <row r="5164" spans="13:16" x14ac:dyDescent="0.35">
      <c r="M5164" s="3"/>
      <c r="O5164" s="4"/>
      <c r="P5164" s="4"/>
    </row>
    <row r="5165" spans="13:16" x14ac:dyDescent="0.35">
      <c r="M5165" s="3"/>
      <c r="O5165" s="4"/>
      <c r="P5165" s="4"/>
    </row>
    <row r="5166" spans="13:16" x14ac:dyDescent="0.35">
      <c r="M5166" s="3"/>
      <c r="O5166" s="4"/>
      <c r="P5166" s="4"/>
    </row>
    <row r="5167" spans="13:16" x14ac:dyDescent="0.35">
      <c r="M5167" s="3"/>
      <c r="O5167" s="4"/>
      <c r="P5167" s="4"/>
    </row>
    <row r="5168" spans="13:16" x14ac:dyDescent="0.35">
      <c r="M5168" s="3"/>
      <c r="O5168" s="4"/>
      <c r="P5168" s="4"/>
    </row>
    <row r="5169" spans="13:16" x14ac:dyDescent="0.35">
      <c r="M5169" s="3"/>
      <c r="O5169" s="4"/>
      <c r="P5169" s="4"/>
    </row>
    <row r="5170" spans="13:16" x14ac:dyDescent="0.35">
      <c r="M5170" s="3"/>
      <c r="O5170" s="4"/>
      <c r="P5170" s="4"/>
    </row>
    <row r="5171" spans="13:16" x14ac:dyDescent="0.35">
      <c r="M5171" s="3"/>
      <c r="O5171" s="4"/>
      <c r="P5171" s="4"/>
    </row>
    <row r="5172" spans="13:16" x14ac:dyDescent="0.35">
      <c r="M5172" s="3"/>
      <c r="O5172" s="4"/>
      <c r="P5172" s="4"/>
    </row>
    <row r="5173" spans="13:16" x14ac:dyDescent="0.35">
      <c r="M5173" s="3"/>
      <c r="O5173" s="4"/>
      <c r="P5173" s="4"/>
    </row>
    <row r="5174" spans="13:16" x14ac:dyDescent="0.35">
      <c r="M5174" s="3"/>
      <c r="O5174" s="4"/>
      <c r="P5174" s="4"/>
    </row>
    <row r="5175" spans="13:16" x14ac:dyDescent="0.35">
      <c r="M5175" s="3"/>
      <c r="O5175" s="4"/>
      <c r="P5175" s="4"/>
    </row>
    <row r="5176" spans="13:16" x14ac:dyDescent="0.35">
      <c r="M5176" s="3"/>
      <c r="O5176" s="4"/>
      <c r="P5176" s="4"/>
    </row>
    <row r="5177" spans="13:16" x14ac:dyDescent="0.35">
      <c r="M5177" s="3"/>
      <c r="O5177" s="4"/>
      <c r="P5177" s="4"/>
    </row>
    <row r="5178" spans="13:16" x14ac:dyDescent="0.35">
      <c r="M5178" s="3"/>
      <c r="O5178" s="4"/>
      <c r="P5178" s="4"/>
    </row>
    <row r="5179" spans="13:16" x14ac:dyDescent="0.35">
      <c r="M5179" s="3"/>
      <c r="O5179" s="4"/>
      <c r="P5179" s="4"/>
    </row>
    <row r="5180" spans="13:16" x14ac:dyDescent="0.35">
      <c r="M5180" s="3"/>
      <c r="O5180" s="4"/>
      <c r="P5180" s="4"/>
    </row>
    <row r="5181" spans="13:16" x14ac:dyDescent="0.35">
      <c r="M5181" s="3"/>
      <c r="O5181" s="4"/>
      <c r="P5181" s="4"/>
    </row>
    <row r="5182" spans="13:16" x14ac:dyDescent="0.35">
      <c r="M5182" s="3"/>
      <c r="O5182" s="4"/>
      <c r="P5182" s="4"/>
    </row>
    <row r="5183" spans="13:16" x14ac:dyDescent="0.35">
      <c r="M5183" s="3"/>
      <c r="O5183" s="4"/>
      <c r="P5183" s="4"/>
    </row>
    <row r="5184" spans="13:16" x14ac:dyDescent="0.35">
      <c r="M5184" s="3"/>
      <c r="O5184" s="4"/>
      <c r="P5184" s="4"/>
    </row>
    <row r="5185" spans="13:16" x14ac:dyDescent="0.35">
      <c r="M5185" s="3"/>
      <c r="O5185" s="4"/>
      <c r="P5185" s="4"/>
    </row>
    <row r="5186" spans="13:16" x14ac:dyDescent="0.35">
      <c r="M5186" s="3"/>
      <c r="O5186" s="4"/>
      <c r="P5186" s="4"/>
    </row>
    <row r="5187" spans="13:16" x14ac:dyDescent="0.35">
      <c r="M5187" s="3"/>
      <c r="O5187" s="4"/>
      <c r="P5187" s="4"/>
    </row>
    <row r="5188" spans="13:16" x14ac:dyDescent="0.35">
      <c r="M5188" s="3"/>
      <c r="O5188" s="4"/>
      <c r="P5188" s="4"/>
    </row>
    <row r="5189" spans="13:16" x14ac:dyDescent="0.35">
      <c r="M5189" s="3"/>
      <c r="O5189" s="4"/>
      <c r="P5189" s="4"/>
    </row>
    <row r="5190" spans="13:16" x14ac:dyDescent="0.35">
      <c r="M5190" s="3"/>
      <c r="O5190" s="4"/>
      <c r="P5190" s="4"/>
    </row>
    <row r="5191" spans="13:16" x14ac:dyDescent="0.35">
      <c r="M5191" s="3"/>
      <c r="O5191" s="4"/>
      <c r="P5191" s="4"/>
    </row>
    <row r="5192" spans="13:16" x14ac:dyDescent="0.35">
      <c r="M5192" s="3"/>
      <c r="O5192" s="4"/>
      <c r="P5192" s="4"/>
    </row>
    <row r="5193" spans="13:16" x14ac:dyDescent="0.35">
      <c r="M5193" s="3"/>
      <c r="O5193" s="4"/>
      <c r="P5193" s="4"/>
    </row>
    <row r="5194" spans="13:16" x14ac:dyDescent="0.35">
      <c r="M5194" s="3"/>
      <c r="O5194" s="4"/>
      <c r="P5194" s="4"/>
    </row>
    <row r="5195" spans="13:16" x14ac:dyDescent="0.35">
      <c r="M5195" s="3"/>
      <c r="O5195" s="4"/>
      <c r="P5195" s="4"/>
    </row>
    <row r="5196" spans="13:16" x14ac:dyDescent="0.35">
      <c r="M5196" s="3"/>
      <c r="O5196" s="4"/>
      <c r="P5196" s="4"/>
    </row>
    <row r="5197" spans="13:16" x14ac:dyDescent="0.35">
      <c r="M5197" s="3"/>
      <c r="O5197" s="4"/>
      <c r="P5197" s="4"/>
    </row>
    <row r="5198" spans="13:16" x14ac:dyDescent="0.35">
      <c r="M5198" s="3"/>
      <c r="O5198" s="4"/>
      <c r="P5198" s="4"/>
    </row>
    <row r="5199" spans="13:16" x14ac:dyDescent="0.35">
      <c r="M5199" s="3"/>
      <c r="O5199" s="4"/>
      <c r="P5199" s="4"/>
    </row>
    <row r="5200" spans="13:16" x14ac:dyDescent="0.35">
      <c r="M5200" s="3"/>
      <c r="O5200" s="4"/>
      <c r="P5200" s="4"/>
    </row>
    <row r="5201" spans="13:16" x14ac:dyDescent="0.35">
      <c r="M5201" s="3"/>
      <c r="O5201" s="4"/>
      <c r="P5201" s="4"/>
    </row>
    <row r="5202" spans="13:16" x14ac:dyDescent="0.35">
      <c r="M5202" s="3"/>
      <c r="O5202" s="4"/>
      <c r="P5202" s="4"/>
    </row>
    <row r="5203" spans="13:16" x14ac:dyDescent="0.35">
      <c r="M5203" s="3"/>
      <c r="O5203" s="4"/>
      <c r="P5203" s="4"/>
    </row>
    <row r="5204" spans="13:16" x14ac:dyDescent="0.35">
      <c r="M5204" s="3"/>
      <c r="O5204" s="4"/>
      <c r="P5204" s="4"/>
    </row>
    <row r="5205" spans="13:16" x14ac:dyDescent="0.35">
      <c r="M5205" s="3"/>
      <c r="O5205" s="4"/>
      <c r="P5205" s="4"/>
    </row>
    <row r="5206" spans="13:16" x14ac:dyDescent="0.35">
      <c r="M5206" s="3"/>
      <c r="O5206" s="4"/>
      <c r="P5206" s="4"/>
    </row>
    <row r="5207" spans="13:16" x14ac:dyDescent="0.35">
      <c r="M5207" s="3"/>
      <c r="O5207" s="4"/>
      <c r="P5207" s="4"/>
    </row>
    <row r="5208" spans="13:16" x14ac:dyDescent="0.35">
      <c r="M5208" s="3"/>
      <c r="O5208" s="4"/>
      <c r="P5208" s="4"/>
    </row>
    <row r="5209" spans="13:16" x14ac:dyDescent="0.35">
      <c r="M5209" s="3"/>
      <c r="O5209" s="4"/>
      <c r="P5209" s="4"/>
    </row>
    <row r="5210" spans="13:16" x14ac:dyDescent="0.35">
      <c r="M5210" s="3"/>
      <c r="O5210" s="4"/>
      <c r="P5210" s="4"/>
    </row>
    <row r="5211" spans="13:16" x14ac:dyDescent="0.35">
      <c r="M5211" s="3"/>
      <c r="O5211" s="4"/>
      <c r="P5211" s="4"/>
    </row>
    <row r="5212" spans="13:16" x14ac:dyDescent="0.35">
      <c r="M5212" s="3"/>
      <c r="O5212" s="4"/>
      <c r="P5212" s="4"/>
    </row>
    <row r="5213" spans="13:16" x14ac:dyDescent="0.35">
      <c r="M5213" s="3"/>
      <c r="O5213" s="4"/>
      <c r="P5213" s="4"/>
    </row>
    <row r="5214" spans="13:16" x14ac:dyDescent="0.35">
      <c r="M5214" s="3"/>
      <c r="O5214" s="4"/>
      <c r="P5214" s="4"/>
    </row>
    <row r="5215" spans="13:16" x14ac:dyDescent="0.35">
      <c r="M5215" s="3"/>
      <c r="O5215" s="4"/>
      <c r="P5215" s="4"/>
    </row>
    <row r="5216" spans="13:16" x14ac:dyDescent="0.35">
      <c r="M5216" s="3"/>
      <c r="O5216" s="4"/>
      <c r="P5216" s="4"/>
    </row>
    <row r="5217" spans="13:16" x14ac:dyDescent="0.35">
      <c r="M5217" s="3"/>
      <c r="O5217" s="4"/>
      <c r="P5217" s="4"/>
    </row>
    <row r="5218" spans="13:16" x14ac:dyDescent="0.35">
      <c r="M5218" s="3"/>
      <c r="O5218" s="4"/>
      <c r="P5218" s="4"/>
    </row>
    <row r="5219" spans="13:16" x14ac:dyDescent="0.35">
      <c r="M5219" s="3"/>
      <c r="O5219" s="4"/>
      <c r="P5219" s="4"/>
    </row>
    <row r="5220" spans="13:16" x14ac:dyDescent="0.35">
      <c r="M5220" s="3"/>
      <c r="O5220" s="4"/>
      <c r="P5220" s="4"/>
    </row>
    <row r="5221" spans="13:16" x14ac:dyDescent="0.35">
      <c r="M5221" s="3"/>
      <c r="O5221" s="4"/>
      <c r="P5221" s="4"/>
    </row>
    <row r="5222" spans="13:16" x14ac:dyDescent="0.35">
      <c r="M5222" s="3"/>
      <c r="O5222" s="4"/>
      <c r="P5222" s="4"/>
    </row>
    <row r="5223" spans="13:16" x14ac:dyDescent="0.35">
      <c r="M5223" s="3"/>
      <c r="O5223" s="4"/>
      <c r="P5223" s="4"/>
    </row>
    <row r="5224" spans="13:16" x14ac:dyDescent="0.35">
      <c r="M5224" s="3"/>
      <c r="O5224" s="4"/>
      <c r="P5224" s="4"/>
    </row>
    <row r="5225" spans="13:16" x14ac:dyDescent="0.35">
      <c r="M5225" s="3"/>
      <c r="O5225" s="4"/>
      <c r="P5225" s="4"/>
    </row>
    <row r="5226" spans="13:16" x14ac:dyDescent="0.35">
      <c r="M5226" s="3"/>
      <c r="O5226" s="4"/>
      <c r="P5226" s="4"/>
    </row>
    <row r="5227" spans="13:16" x14ac:dyDescent="0.35">
      <c r="M5227" s="3"/>
      <c r="O5227" s="4"/>
      <c r="P5227" s="4"/>
    </row>
    <row r="5228" spans="13:16" x14ac:dyDescent="0.35">
      <c r="M5228" s="3"/>
      <c r="O5228" s="4"/>
      <c r="P5228" s="4"/>
    </row>
    <row r="5229" spans="13:16" x14ac:dyDescent="0.35">
      <c r="M5229" s="3"/>
      <c r="O5229" s="4"/>
      <c r="P5229" s="4"/>
    </row>
    <row r="5230" spans="13:16" x14ac:dyDescent="0.35">
      <c r="M5230" s="3"/>
      <c r="O5230" s="4"/>
      <c r="P5230" s="4"/>
    </row>
    <row r="5231" spans="13:16" x14ac:dyDescent="0.35">
      <c r="M5231" s="3"/>
      <c r="O5231" s="4"/>
      <c r="P5231" s="4"/>
    </row>
    <row r="5232" spans="13:16" x14ac:dyDescent="0.35">
      <c r="M5232" s="3"/>
      <c r="O5232" s="4"/>
      <c r="P5232" s="4"/>
    </row>
    <row r="5233" spans="13:16" x14ac:dyDescent="0.35">
      <c r="M5233" s="3"/>
      <c r="O5233" s="4"/>
      <c r="P5233" s="4"/>
    </row>
    <row r="5234" spans="13:16" x14ac:dyDescent="0.35">
      <c r="M5234" s="3"/>
      <c r="O5234" s="4"/>
      <c r="P5234" s="4"/>
    </row>
    <row r="5235" spans="13:16" x14ac:dyDescent="0.35">
      <c r="M5235" s="3"/>
      <c r="O5235" s="4"/>
      <c r="P5235" s="4"/>
    </row>
    <row r="5236" spans="13:16" x14ac:dyDescent="0.35">
      <c r="M5236" s="3"/>
      <c r="O5236" s="4"/>
      <c r="P5236" s="4"/>
    </row>
    <row r="5237" spans="13:16" x14ac:dyDescent="0.35">
      <c r="M5237" s="3"/>
      <c r="O5237" s="4"/>
      <c r="P5237" s="4"/>
    </row>
    <row r="5238" spans="13:16" x14ac:dyDescent="0.35">
      <c r="M5238" s="3"/>
      <c r="O5238" s="4"/>
      <c r="P5238" s="4"/>
    </row>
    <row r="5239" spans="13:16" x14ac:dyDescent="0.35">
      <c r="M5239" s="3"/>
      <c r="O5239" s="4"/>
      <c r="P5239" s="4"/>
    </row>
    <row r="5240" spans="13:16" x14ac:dyDescent="0.35">
      <c r="M5240" s="3"/>
      <c r="O5240" s="4"/>
      <c r="P5240" s="4"/>
    </row>
    <row r="5241" spans="13:16" x14ac:dyDescent="0.35">
      <c r="M5241" s="3"/>
      <c r="O5241" s="4"/>
      <c r="P5241" s="4"/>
    </row>
    <row r="5242" spans="13:16" x14ac:dyDescent="0.35">
      <c r="M5242" s="3"/>
      <c r="O5242" s="4"/>
      <c r="P5242" s="4"/>
    </row>
    <row r="5243" spans="13:16" x14ac:dyDescent="0.35">
      <c r="M5243" s="3"/>
      <c r="O5243" s="4"/>
      <c r="P5243" s="4"/>
    </row>
    <row r="5244" spans="13:16" x14ac:dyDescent="0.35">
      <c r="M5244" s="3"/>
      <c r="O5244" s="4"/>
      <c r="P5244" s="4"/>
    </row>
    <row r="5245" spans="13:16" x14ac:dyDescent="0.35">
      <c r="M5245" s="3"/>
      <c r="O5245" s="4"/>
      <c r="P5245" s="4"/>
    </row>
    <row r="5246" spans="13:16" x14ac:dyDescent="0.35">
      <c r="M5246" s="3"/>
      <c r="O5246" s="4"/>
      <c r="P5246" s="4"/>
    </row>
    <row r="5247" spans="13:16" x14ac:dyDescent="0.35">
      <c r="M5247" s="3"/>
      <c r="O5247" s="4"/>
      <c r="P5247" s="4"/>
    </row>
    <row r="5248" spans="13:16" x14ac:dyDescent="0.35">
      <c r="M5248" s="3"/>
      <c r="O5248" s="4"/>
      <c r="P5248" s="4"/>
    </row>
    <row r="5249" spans="13:16" x14ac:dyDescent="0.35">
      <c r="M5249" s="3"/>
      <c r="O5249" s="4"/>
      <c r="P5249" s="4"/>
    </row>
    <row r="5250" spans="13:16" x14ac:dyDescent="0.35">
      <c r="M5250" s="3"/>
      <c r="O5250" s="4"/>
      <c r="P5250" s="4"/>
    </row>
    <row r="5251" spans="13:16" x14ac:dyDescent="0.35">
      <c r="M5251" s="3"/>
      <c r="O5251" s="4"/>
      <c r="P5251" s="4"/>
    </row>
    <row r="5252" spans="13:16" x14ac:dyDescent="0.35">
      <c r="M5252" s="3"/>
      <c r="O5252" s="4"/>
      <c r="P5252" s="4"/>
    </row>
    <row r="5253" spans="13:16" x14ac:dyDescent="0.35">
      <c r="M5253" s="3"/>
      <c r="O5253" s="4"/>
      <c r="P5253" s="4"/>
    </row>
    <row r="5254" spans="13:16" x14ac:dyDescent="0.35">
      <c r="M5254" s="3"/>
      <c r="O5254" s="4"/>
      <c r="P5254" s="4"/>
    </row>
    <row r="5255" spans="13:16" x14ac:dyDescent="0.35">
      <c r="M5255" s="3"/>
      <c r="O5255" s="4"/>
      <c r="P5255" s="4"/>
    </row>
    <row r="5256" spans="13:16" x14ac:dyDescent="0.35">
      <c r="M5256" s="3"/>
      <c r="O5256" s="4"/>
      <c r="P5256" s="4"/>
    </row>
    <row r="5257" spans="13:16" x14ac:dyDescent="0.35">
      <c r="M5257" s="3"/>
      <c r="O5257" s="4"/>
      <c r="P5257" s="4"/>
    </row>
    <row r="5258" spans="13:16" x14ac:dyDescent="0.35">
      <c r="M5258" s="3"/>
      <c r="O5258" s="4"/>
      <c r="P5258" s="4"/>
    </row>
    <row r="5259" spans="13:16" x14ac:dyDescent="0.35">
      <c r="M5259" s="3"/>
      <c r="O5259" s="4"/>
      <c r="P5259" s="4"/>
    </row>
    <row r="5260" spans="13:16" x14ac:dyDescent="0.35">
      <c r="M5260" s="3"/>
      <c r="O5260" s="4"/>
      <c r="P5260" s="4"/>
    </row>
    <row r="5261" spans="13:16" x14ac:dyDescent="0.35">
      <c r="M5261" s="3"/>
      <c r="O5261" s="4"/>
      <c r="P5261" s="4"/>
    </row>
    <row r="5262" spans="13:16" x14ac:dyDescent="0.35">
      <c r="M5262" s="3"/>
      <c r="O5262" s="4"/>
      <c r="P5262" s="4"/>
    </row>
    <row r="5263" spans="13:16" x14ac:dyDescent="0.35">
      <c r="M5263" s="3"/>
      <c r="O5263" s="4"/>
      <c r="P5263" s="4"/>
    </row>
    <row r="5264" spans="13:16" x14ac:dyDescent="0.35">
      <c r="M5264" s="3"/>
      <c r="O5264" s="4"/>
      <c r="P5264" s="4"/>
    </row>
    <row r="5265" spans="13:16" x14ac:dyDescent="0.35">
      <c r="M5265" s="3"/>
      <c r="O5265" s="4"/>
      <c r="P5265" s="4"/>
    </row>
    <row r="5266" spans="13:16" x14ac:dyDescent="0.35">
      <c r="M5266" s="3"/>
      <c r="O5266" s="4"/>
      <c r="P5266" s="4"/>
    </row>
    <row r="5267" spans="13:16" x14ac:dyDescent="0.35">
      <c r="M5267" s="3"/>
      <c r="O5267" s="4"/>
      <c r="P5267" s="4"/>
    </row>
    <row r="5268" spans="13:16" x14ac:dyDescent="0.35">
      <c r="M5268" s="3"/>
      <c r="O5268" s="4"/>
      <c r="P5268" s="4"/>
    </row>
    <row r="5269" spans="13:16" x14ac:dyDescent="0.35">
      <c r="M5269" s="3"/>
      <c r="O5269" s="4"/>
      <c r="P5269" s="4"/>
    </row>
    <row r="5270" spans="13:16" x14ac:dyDescent="0.35">
      <c r="M5270" s="3"/>
      <c r="O5270" s="4"/>
      <c r="P5270" s="4"/>
    </row>
    <row r="5271" spans="13:16" x14ac:dyDescent="0.35">
      <c r="M5271" s="3"/>
      <c r="O5271" s="4"/>
      <c r="P5271" s="4"/>
    </row>
    <row r="5272" spans="13:16" x14ac:dyDescent="0.35">
      <c r="M5272" s="3"/>
      <c r="O5272" s="4"/>
      <c r="P5272" s="4"/>
    </row>
    <row r="5273" spans="13:16" x14ac:dyDescent="0.35">
      <c r="M5273" s="3"/>
      <c r="O5273" s="4"/>
      <c r="P5273" s="4"/>
    </row>
    <row r="5274" spans="13:16" x14ac:dyDescent="0.35">
      <c r="M5274" s="3"/>
      <c r="O5274" s="4"/>
      <c r="P5274" s="4"/>
    </row>
    <row r="5275" spans="13:16" x14ac:dyDescent="0.35">
      <c r="M5275" s="3"/>
      <c r="O5275" s="4"/>
      <c r="P5275" s="4"/>
    </row>
    <row r="5276" spans="13:16" x14ac:dyDescent="0.35">
      <c r="M5276" s="3"/>
      <c r="O5276" s="4"/>
      <c r="P5276" s="4"/>
    </row>
    <row r="5277" spans="13:16" x14ac:dyDescent="0.35">
      <c r="M5277" s="3"/>
      <c r="O5277" s="4"/>
      <c r="P5277" s="4"/>
    </row>
    <row r="5278" spans="13:16" x14ac:dyDescent="0.35">
      <c r="M5278" s="3"/>
      <c r="O5278" s="4"/>
      <c r="P5278" s="4"/>
    </row>
    <row r="5279" spans="13:16" x14ac:dyDescent="0.35">
      <c r="M5279" s="3"/>
      <c r="O5279" s="4"/>
      <c r="P5279" s="4"/>
    </row>
    <row r="5280" spans="13:16" x14ac:dyDescent="0.35">
      <c r="M5280" s="3"/>
      <c r="O5280" s="4"/>
      <c r="P5280" s="4"/>
    </row>
    <row r="5281" spans="13:16" x14ac:dyDescent="0.35">
      <c r="M5281" s="3"/>
      <c r="O5281" s="4"/>
      <c r="P5281" s="4"/>
    </row>
    <row r="5282" spans="13:16" x14ac:dyDescent="0.35">
      <c r="M5282" s="3"/>
      <c r="O5282" s="4"/>
      <c r="P5282" s="4"/>
    </row>
    <row r="5283" spans="13:16" x14ac:dyDescent="0.35">
      <c r="M5283" s="3"/>
      <c r="O5283" s="4"/>
      <c r="P5283" s="4"/>
    </row>
    <row r="5284" spans="13:16" x14ac:dyDescent="0.35">
      <c r="M5284" s="3"/>
      <c r="O5284" s="4"/>
      <c r="P5284" s="4"/>
    </row>
    <row r="5285" spans="13:16" x14ac:dyDescent="0.35">
      <c r="M5285" s="3"/>
      <c r="O5285" s="4"/>
      <c r="P5285" s="4"/>
    </row>
    <row r="5286" spans="13:16" x14ac:dyDescent="0.35">
      <c r="M5286" s="3"/>
      <c r="O5286" s="4"/>
      <c r="P5286" s="4"/>
    </row>
    <row r="5287" spans="13:16" x14ac:dyDescent="0.35">
      <c r="M5287" s="3"/>
      <c r="O5287" s="4"/>
      <c r="P5287" s="4"/>
    </row>
    <row r="5288" spans="13:16" x14ac:dyDescent="0.35">
      <c r="M5288" s="3"/>
      <c r="O5288" s="4"/>
      <c r="P5288" s="4"/>
    </row>
    <row r="5289" spans="13:16" x14ac:dyDescent="0.35">
      <c r="M5289" s="3"/>
      <c r="O5289" s="4"/>
      <c r="P5289" s="4"/>
    </row>
    <row r="5290" spans="13:16" x14ac:dyDescent="0.35">
      <c r="M5290" s="3"/>
      <c r="O5290" s="4"/>
      <c r="P5290" s="4"/>
    </row>
    <row r="5291" spans="13:16" x14ac:dyDescent="0.35">
      <c r="M5291" s="3"/>
      <c r="O5291" s="4"/>
      <c r="P5291" s="4"/>
    </row>
    <row r="5292" spans="13:16" x14ac:dyDescent="0.35">
      <c r="M5292" s="3"/>
      <c r="O5292" s="4"/>
      <c r="P5292" s="4"/>
    </row>
    <row r="5293" spans="13:16" x14ac:dyDescent="0.35">
      <c r="M5293" s="3"/>
      <c r="O5293" s="4"/>
      <c r="P5293" s="4"/>
    </row>
    <row r="5294" spans="13:16" x14ac:dyDescent="0.35">
      <c r="M5294" s="3"/>
      <c r="O5294" s="4"/>
      <c r="P5294" s="4"/>
    </row>
    <row r="5295" spans="13:16" x14ac:dyDescent="0.35">
      <c r="M5295" s="3"/>
      <c r="O5295" s="4"/>
      <c r="P5295" s="4"/>
    </row>
    <row r="5296" spans="13:16" x14ac:dyDescent="0.35">
      <c r="M5296" s="3"/>
      <c r="O5296" s="4"/>
      <c r="P5296" s="4"/>
    </row>
    <row r="5297" spans="13:16" x14ac:dyDescent="0.35">
      <c r="M5297" s="3"/>
      <c r="O5297" s="4"/>
      <c r="P5297" s="4"/>
    </row>
    <row r="5298" spans="13:16" x14ac:dyDescent="0.35">
      <c r="M5298" s="3"/>
      <c r="O5298" s="4"/>
      <c r="P5298" s="4"/>
    </row>
    <row r="5299" spans="13:16" x14ac:dyDescent="0.35">
      <c r="M5299" s="3"/>
      <c r="O5299" s="4"/>
      <c r="P5299" s="4"/>
    </row>
    <row r="5300" spans="13:16" x14ac:dyDescent="0.35">
      <c r="M5300" s="3"/>
      <c r="O5300" s="4"/>
      <c r="P5300" s="4"/>
    </row>
    <row r="5301" spans="13:16" x14ac:dyDescent="0.35">
      <c r="M5301" s="3"/>
      <c r="O5301" s="4"/>
      <c r="P5301" s="4"/>
    </row>
    <row r="5302" spans="13:16" x14ac:dyDescent="0.35">
      <c r="M5302" s="3"/>
      <c r="O5302" s="4"/>
      <c r="P5302" s="4"/>
    </row>
    <row r="5303" spans="13:16" x14ac:dyDescent="0.35">
      <c r="M5303" s="3"/>
      <c r="O5303" s="4"/>
      <c r="P5303" s="4"/>
    </row>
    <row r="5304" spans="13:16" x14ac:dyDescent="0.35">
      <c r="M5304" s="3"/>
      <c r="O5304" s="4"/>
      <c r="P5304" s="4"/>
    </row>
    <row r="5305" spans="13:16" x14ac:dyDescent="0.35">
      <c r="M5305" s="3"/>
      <c r="O5305" s="4"/>
      <c r="P5305" s="4"/>
    </row>
    <row r="5306" spans="13:16" x14ac:dyDescent="0.35">
      <c r="M5306" s="3"/>
      <c r="O5306" s="4"/>
      <c r="P5306" s="4"/>
    </row>
    <row r="5307" spans="13:16" x14ac:dyDescent="0.35">
      <c r="M5307" s="3"/>
      <c r="O5307" s="4"/>
      <c r="P5307" s="4"/>
    </row>
    <row r="5308" spans="13:16" x14ac:dyDescent="0.35">
      <c r="M5308" s="3"/>
      <c r="O5308" s="4"/>
      <c r="P5308" s="4"/>
    </row>
    <row r="5309" spans="13:16" x14ac:dyDescent="0.35">
      <c r="M5309" s="3"/>
      <c r="O5309" s="4"/>
      <c r="P5309" s="4"/>
    </row>
    <row r="5310" spans="13:16" x14ac:dyDescent="0.35">
      <c r="M5310" s="3"/>
      <c r="O5310" s="4"/>
      <c r="P5310" s="4"/>
    </row>
    <row r="5311" spans="13:16" x14ac:dyDescent="0.35">
      <c r="M5311" s="3"/>
      <c r="O5311" s="4"/>
      <c r="P5311" s="4"/>
    </row>
    <row r="5312" spans="13:16" x14ac:dyDescent="0.35">
      <c r="M5312" s="3"/>
      <c r="O5312" s="4"/>
      <c r="P5312" s="4"/>
    </row>
    <row r="5313" spans="13:16" x14ac:dyDescent="0.35">
      <c r="M5313" s="3"/>
      <c r="O5313" s="4"/>
      <c r="P5313" s="4"/>
    </row>
    <row r="5314" spans="13:16" x14ac:dyDescent="0.35">
      <c r="M5314" s="3"/>
      <c r="O5314" s="4"/>
      <c r="P5314" s="4"/>
    </row>
    <row r="5315" spans="13:16" x14ac:dyDescent="0.35">
      <c r="M5315" s="3"/>
      <c r="O5315" s="4"/>
      <c r="P5315" s="4"/>
    </row>
    <row r="5316" spans="13:16" x14ac:dyDescent="0.35">
      <c r="M5316" s="3"/>
      <c r="O5316" s="4"/>
      <c r="P5316" s="4"/>
    </row>
    <row r="5317" spans="13:16" x14ac:dyDescent="0.35">
      <c r="M5317" s="3"/>
      <c r="O5317" s="4"/>
      <c r="P5317" s="4"/>
    </row>
    <row r="5318" spans="13:16" x14ac:dyDescent="0.35">
      <c r="M5318" s="3"/>
      <c r="O5318" s="4"/>
      <c r="P5318" s="4"/>
    </row>
    <row r="5319" spans="13:16" x14ac:dyDescent="0.35">
      <c r="M5319" s="3"/>
      <c r="O5319" s="4"/>
      <c r="P5319" s="4"/>
    </row>
    <row r="5320" spans="13:16" x14ac:dyDescent="0.35">
      <c r="M5320" s="3"/>
      <c r="O5320" s="4"/>
      <c r="P5320" s="4"/>
    </row>
    <row r="5321" spans="13:16" x14ac:dyDescent="0.35">
      <c r="M5321" s="3"/>
      <c r="O5321" s="4"/>
      <c r="P5321" s="4"/>
    </row>
    <row r="5322" spans="13:16" x14ac:dyDescent="0.35">
      <c r="M5322" s="3"/>
      <c r="O5322" s="4"/>
      <c r="P5322" s="4"/>
    </row>
    <row r="5323" spans="13:16" x14ac:dyDescent="0.35">
      <c r="M5323" s="3"/>
      <c r="O5323" s="4"/>
      <c r="P5323" s="4"/>
    </row>
    <row r="5324" spans="13:16" x14ac:dyDescent="0.35">
      <c r="M5324" s="3"/>
      <c r="O5324" s="4"/>
      <c r="P5324" s="4"/>
    </row>
    <row r="5325" spans="13:16" x14ac:dyDescent="0.35">
      <c r="M5325" s="3"/>
      <c r="O5325" s="4"/>
      <c r="P5325" s="4"/>
    </row>
    <row r="5326" spans="13:16" x14ac:dyDescent="0.35">
      <c r="M5326" s="3"/>
      <c r="O5326" s="4"/>
      <c r="P5326" s="4"/>
    </row>
    <row r="5327" spans="13:16" x14ac:dyDescent="0.35">
      <c r="M5327" s="3"/>
      <c r="O5327" s="4"/>
      <c r="P5327" s="4"/>
    </row>
    <row r="5328" spans="13:16" x14ac:dyDescent="0.35">
      <c r="M5328" s="3"/>
      <c r="O5328" s="4"/>
      <c r="P5328" s="4"/>
    </row>
    <row r="5329" spans="13:16" x14ac:dyDescent="0.35">
      <c r="M5329" s="3"/>
      <c r="O5329" s="4"/>
      <c r="P5329" s="4"/>
    </row>
    <row r="5330" spans="13:16" x14ac:dyDescent="0.35">
      <c r="M5330" s="3"/>
      <c r="O5330" s="4"/>
      <c r="P5330" s="4"/>
    </row>
    <row r="5331" spans="13:16" x14ac:dyDescent="0.35">
      <c r="M5331" s="3"/>
      <c r="O5331" s="4"/>
      <c r="P5331" s="4"/>
    </row>
    <row r="5332" spans="13:16" x14ac:dyDescent="0.35">
      <c r="M5332" s="3"/>
      <c r="O5332" s="4"/>
      <c r="P5332" s="4"/>
    </row>
    <row r="5333" spans="13:16" x14ac:dyDescent="0.35">
      <c r="M5333" s="3"/>
      <c r="O5333" s="4"/>
      <c r="P5333" s="4"/>
    </row>
    <row r="5334" spans="13:16" x14ac:dyDescent="0.35">
      <c r="M5334" s="3"/>
      <c r="O5334" s="4"/>
      <c r="P5334" s="4"/>
    </row>
    <row r="5335" spans="13:16" x14ac:dyDescent="0.35">
      <c r="M5335" s="3"/>
      <c r="O5335" s="4"/>
      <c r="P5335" s="4"/>
    </row>
    <row r="5336" spans="13:16" x14ac:dyDescent="0.35">
      <c r="M5336" s="3"/>
      <c r="O5336" s="4"/>
      <c r="P5336" s="4"/>
    </row>
    <row r="5337" spans="13:16" x14ac:dyDescent="0.35">
      <c r="M5337" s="3"/>
      <c r="O5337" s="4"/>
      <c r="P5337" s="4"/>
    </row>
    <row r="5338" spans="13:16" x14ac:dyDescent="0.35">
      <c r="M5338" s="3"/>
      <c r="O5338" s="4"/>
      <c r="P5338" s="4"/>
    </row>
    <row r="5339" spans="13:16" x14ac:dyDescent="0.35">
      <c r="M5339" s="3"/>
      <c r="O5339" s="4"/>
      <c r="P5339" s="4"/>
    </row>
    <row r="5340" spans="13:16" x14ac:dyDescent="0.35">
      <c r="M5340" s="3"/>
      <c r="O5340" s="4"/>
      <c r="P5340" s="4"/>
    </row>
    <row r="5341" spans="13:16" x14ac:dyDescent="0.35">
      <c r="M5341" s="3"/>
      <c r="O5341" s="4"/>
      <c r="P5341" s="4"/>
    </row>
    <row r="5342" spans="13:16" x14ac:dyDescent="0.35">
      <c r="M5342" s="3"/>
      <c r="O5342" s="4"/>
      <c r="P5342" s="4"/>
    </row>
    <row r="5343" spans="13:16" x14ac:dyDescent="0.35">
      <c r="M5343" s="3"/>
      <c r="O5343" s="4"/>
      <c r="P5343" s="4"/>
    </row>
    <row r="5344" spans="13:16" x14ac:dyDescent="0.35">
      <c r="M5344" s="3"/>
      <c r="O5344" s="4"/>
      <c r="P5344" s="4"/>
    </row>
    <row r="5345" spans="13:16" x14ac:dyDescent="0.35">
      <c r="M5345" s="3"/>
      <c r="O5345" s="4"/>
      <c r="P5345" s="4"/>
    </row>
    <row r="5346" spans="13:16" x14ac:dyDescent="0.35">
      <c r="M5346" s="3"/>
      <c r="O5346" s="4"/>
      <c r="P5346" s="4"/>
    </row>
    <row r="5347" spans="13:16" x14ac:dyDescent="0.35">
      <c r="M5347" s="3"/>
      <c r="O5347" s="4"/>
      <c r="P5347" s="4"/>
    </row>
    <row r="5348" spans="13:16" x14ac:dyDescent="0.35">
      <c r="M5348" s="3"/>
      <c r="O5348" s="4"/>
      <c r="P5348" s="4"/>
    </row>
    <row r="5349" spans="13:16" x14ac:dyDescent="0.35">
      <c r="M5349" s="3"/>
      <c r="O5349" s="4"/>
      <c r="P5349" s="4"/>
    </row>
    <row r="5350" spans="13:16" x14ac:dyDescent="0.35">
      <c r="M5350" s="3"/>
      <c r="O5350" s="4"/>
      <c r="P5350" s="4"/>
    </row>
    <row r="5351" spans="13:16" x14ac:dyDescent="0.35">
      <c r="M5351" s="3"/>
      <c r="O5351" s="4"/>
      <c r="P5351" s="4"/>
    </row>
    <row r="5352" spans="13:16" x14ac:dyDescent="0.35">
      <c r="M5352" s="3"/>
      <c r="O5352" s="4"/>
      <c r="P5352" s="4"/>
    </row>
    <row r="5353" spans="13:16" x14ac:dyDescent="0.35">
      <c r="M5353" s="3"/>
      <c r="O5353" s="4"/>
      <c r="P5353" s="4"/>
    </row>
    <row r="5354" spans="13:16" x14ac:dyDescent="0.35">
      <c r="M5354" s="3"/>
      <c r="O5354" s="4"/>
      <c r="P5354" s="4"/>
    </row>
    <row r="5355" spans="13:16" x14ac:dyDescent="0.35">
      <c r="M5355" s="3"/>
      <c r="O5355" s="4"/>
      <c r="P5355" s="4"/>
    </row>
    <row r="5356" spans="13:16" x14ac:dyDescent="0.35">
      <c r="M5356" s="3"/>
      <c r="O5356" s="4"/>
      <c r="P5356" s="4"/>
    </row>
    <row r="5357" spans="13:16" x14ac:dyDescent="0.35">
      <c r="M5357" s="3"/>
      <c r="O5357" s="4"/>
      <c r="P5357" s="4"/>
    </row>
    <row r="5358" spans="13:16" x14ac:dyDescent="0.35">
      <c r="M5358" s="3"/>
      <c r="O5358" s="4"/>
      <c r="P5358" s="4"/>
    </row>
    <row r="5359" spans="13:16" x14ac:dyDescent="0.35">
      <c r="M5359" s="3"/>
      <c r="O5359" s="4"/>
      <c r="P5359" s="4"/>
    </row>
    <row r="5360" spans="13:16" x14ac:dyDescent="0.35">
      <c r="M5360" s="3"/>
      <c r="O5360" s="4"/>
      <c r="P5360" s="4"/>
    </row>
    <row r="5361" spans="13:16" x14ac:dyDescent="0.35">
      <c r="M5361" s="3"/>
      <c r="O5361" s="4"/>
      <c r="P5361" s="4"/>
    </row>
    <row r="5362" spans="13:16" x14ac:dyDescent="0.35">
      <c r="M5362" s="3"/>
      <c r="O5362" s="4"/>
      <c r="P5362" s="4"/>
    </row>
    <row r="5363" spans="13:16" x14ac:dyDescent="0.35">
      <c r="M5363" s="3"/>
      <c r="O5363" s="4"/>
      <c r="P5363" s="4"/>
    </row>
    <row r="5364" spans="13:16" x14ac:dyDescent="0.35">
      <c r="M5364" s="3"/>
      <c r="O5364" s="4"/>
      <c r="P5364" s="4"/>
    </row>
    <row r="5365" spans="13:16" x14ac:dyDescent="0.35">
      <c r="M5365" s="3"/>
      <c r="O5365" s="4"/>
      <c r="P5365" s="4"/>
    </row>
    <row r="5366" spans="13:16" x14ac:dyDescent="0.35">
      <c r="M5366" s="3"/>
      <c r="O5366" s="4"/>
      <c r="P5366" s="4"/>
    </row>
    <row r="5367" spans="13:16" x14ac:dyDescent="0.35">
      <c r="M5367" s="3"/>
      <c r="O5367" s="4"/>
      <c r="P5367" s="4"/>
    </row>
    <row r="5368" spans="13:16" x14ac:dyDescent="0.35">
      <c r="M5368" s="3"/>
      <c r="O5368" s="4"/>
      <c r="P5368" s="4"/>
    </row>
    <row r="5369" spans="13:16" x14ac:dyDescent="0.35">
      <c r="M5369" s="3"/>
      <c r="O5369" s="4"/>
      <c r="P5369" s="4"/>
    </row>
    <row r="5370" spans="13:16" x14ac:dyDescent="0.35">
      <c r="M5370" s="3"/>
      <c r="O5370" s="4"/>
      <c r="P5370" s="4"/>
    </row>
    <row r="5371" spans="13:16" x14ac:dyDescent="0.35">
      <c r="M5371" s="3"/>
      <c r="O5371" s="4"/>
      <c r="P5371" s="4"/>
    </row>
    <row r="5372" spans="13:16" x14ac:dyDescent="0.35">
      <c r="M5372" s="3"/>
      <c r="O5372" s="4"/>
      <c r="P5372" s="4"/>
    </row>
    <row r="5373" spans="13:16" x14ac:dyDescent="0.35">
      <c r="M5373" s="3"/>
      <c r="O5373" s="4"/>
      <c r="P5373" s="4"/>
    </row>
    <row r="5374" spans="13:16" x14ac:dyDescent="0.35">
      <c r="M5374" s="3"/>
      <c r="O5374" s="4"/>
      <c r="P5374" s="4"/>
    </row>
    <row r="5375" spans="13:16" x14ac:dyDescent="0.35">
      <c r="M5375" s="3"/>
      <c r="O5375" s="4"/>
      <c r="P5375" s="4"/>
    </row>
    <row r="5376" spans="13:16" x14ac:dyDescent="0.35">
      <c r="M5376" s="3"/>
      <c r="O5376" s="4"/>
      <c r="P5376" s="4"/>
    </row>
    <row r="5377" spans="13:16" x14ac:dyDescent="0.35">
      <c r="M5377" s="3"/>
      <c r="O5377" s="4"/>
      <c r="P5377" s="4"/>
    </row>
    <row r="5378" spans="13:16" x14ac:dyDescent="0.35">
      <c r="M5378" s="3"/>
      <c r="O5378" s="4"/>
      <c r="P5378" s="4"/>
    </row>
    <row r="5379" spans="13:16" x14ac:dyDescent="0.35">
      <c r="M5379" s="3"/>
      <c r="O5379" s="4"/>
      <c r="P5379" s="4"/>
    </row>
    <row r="5380" spans="13:16" x14ac:dyDescent="0.35">
      <c r="M5380" s="3"/>
      <c r="O5380" s="4"/>
      <c r="P5380" s="4"/>
    </row>
    <row r="5381" spans="13:16" x14ac:dyDescent="0.35">
      <c r="M5381" s="3"/>
      <c r="O5381" s="4"/>
      <c r="P5381" s="4"/>
    </row>
    <row r="5382" spans="13:16" x14ac:dyDescent="0.35">
      <c r="M5382" s="3"/>
      <c r="O5382" s="4"/>
      <c r="P5382" s="4"/>
    </row>
    <row r="5383" spans="13:16" x14ac:dyDescent="0.35">
      <c r="M5383" s="3"/>
      <c r="O5383" s="4"/>
      <c r="P5383" s="4"/>
    </row>
    <row r="5384" spans="13:16" x14ac:dyDescent="0.35">
      <c r="M5384" s="3"/>
      <c r="O5384" s="4"/>
      <c r="P5384" s="4"/>
    </row>
    <row r="5385" spans="13:16" x14ac:dyDescent="0.35">
      <c r="M5385" s="3"/>
      <c r="O5385" s="4"/>
      <c r="P5385" s="4"/>
    </row>
    <row r="5386" spans="13:16" x14ac:dyDescent="0.35">
      <c r="M5386" s="3"/>
      <c r="O5386" s="4"/>
      <c r="P5386" s="4"/>
    </row>
    <row r="5387" spans="13:16" x14ac:dyDescent="0.35">
      <c r="M5387" s="3"/>
      <c r="O5387" s="4"/>
      <c r="P5387" s="4"/>
    </row>
    <row r="5388" spans="13:16" x14ac:dyDescent="0.35">
      <c r="M5388" s="3"/>
      <c r="O5388" s="4"/>
      <c r="P5388" s="4"/>
    </row>
    <row r="5389" spans="13:16" x14ac:dyDescent="0.35">
      <c r="M5389" s="3"/>
      <c r="O5389" s="4"/>
      <c r="P5389" s="4"/>
    </row>
    <row r="5390" spans="13:16" x14ac:dyDescent="0.35">
      <c r="M5390" s="3"/>
      <c r="O5390" s="4"/>
      <c r="P5390" s="4"/>
    </row>
    <row r="5391" spans="13:16" x14ac:dyDescent="0.35">
      <c r="M5391" s="3"/>
      <c r="O5391" s="4"/>
      <c r="P5391" s="4"/>
    </row>
    <row r="5392" spans="13:16" x14ac:dyDescent="0.35">
      <c r="M5392" s="3"/>
      <c r="O5392" s="4"/>
      <c r="P5392" s="4"/>
    </row>
    <row r="5393" spans="13:16" x14ac:dyDescent="0.35">
      <c r="M5393" s="3"/>
      <c r="O5393" s="4"/>
      <c r="P5393" s="4"/>
    </row>
    <row r="5394" spans="13:16" x14ac:dyDescent="0.35">
      <c r="M5394" s="3"/>
      <c r="O5394" s="4"/>
      <c r="P5394" s="4"/>
    </row>
    <row r="5395" spans="13:16" x14ac:dyDescent="0.35">
      <c r="M5395" s="3"/>
      <c r="O5395" s="4"/>
      <c r="P5395" s="4"/>
    </row>
    <row r="5396" spans="13:16" x14ac:dyDescent="0.35">
      <c r="M5396" s="3"/>
      <c r="O5396" s="4"/>
      <c r="P5396" s="4"/>
    </row>
    <row r="5397" spans="13:16" x14ac:dyDescent="0.35">
      <c r="M5397" s="3"/>
      <c r="O5397" s="4"/>
      <c r="P5397" s="4"/>
    </row>
    <row r="5398" spans="13:16" x14ac:dyDescent="0.35">
      <c r="M5398" s="3"/>
      <c r="O5398" s="4"/>
      <c r="P5398" s="4"/>
    </row>
    <row r="5399" spans="13:16" x14ac:dyDescent="0.35">
      <c r="M5399" s="3"/>
      <c r="O5399" s="4"/>
      <c r="P5399" s="4"/>
    </row>
    <row r="5400" spans="13:16" x14ac:dyDescent="0.35">
      <c r="M5400" s="3"/>
      <c r="O5400" s="4"/>
      <c r="P5400" s="4"/>
    </row>
    <row r="5401" spans="13:16" x14ac:dyDescent="0.35">
      <c r="M5401" s="3"/>
      <c r="O5401" s="4"/>
      <c r="P5401" s="4"/>
    </row>
    <row r="5402" spans="13:16" x14ac:dyDescent="0.35">
      <c r="M5402" s="3"/>
      <c r="O5402" s="4"/>
      <c r="P5402" s="4"/>
    </row>
    <row r="5403" spans="13:16" x14ac:dyDescent="0.35">
      <c r="M5403" s="3"/>
      <c r="O5403" s="4"/>
      <c r="P5403" s="4"/>
    </row>
    <row r="5404" spans="13:16" x14ac:dyDescent="0.35">
      <c r="M5404" s="3"/>
      <c r="O5404" s="4"/>
      <c r="P5404" s="4"/>
    </row>
    <row r="5405" spans="13:16" x14ac:dyDescent="0.35">
      <c r="M5405" s="3"/>
      <c r="O5405" s="4"/>
      <c r="P5405" s="4"/>
    </row>
    <row r="5406" spans="13:16" x14ac:dyDescent="0.35">
      <c r="M5406" s="3"/>
      <c r="O5406" s="4"/>
      <c r="P5406" s="4"/>
    </row>
    <row r="5407" spans="13:16" x14ac:dyDescent="0.35">
      <c r="M5407" s="3"/>
      <c r="O5407" s="4"/>
      <c r="P5407" s="4"/>
    </row>
    <row r="5408" spans="13:16" x14ac:dyDescent="0.35">
      <c r="M5408" s="3"/>
      <c r="O5408" s="4"/>
      <c r="P5408" s="4"/>
    </row>
    <row r="5409" spans="13:16" x14ac:dyDescent="0.35">
      <c r="M5409" s="3"/>
      <c r="O5409" s="4"/>
      <c r="P5409" s="4"/>
    </row>
    <row r="5410" spans="13:16" x14ac:dyDescent="0.35">
      <c r="M5410" s="3"/>
      <c r="O5410" s="4"/>
      <c r="P5410" s="4"/>
    </row>
    <row r="5411" spans="13:16" x14ac:dyDescent="0.35">
      <c r="M5411" s="3"/>
      <c r="O5411" s="4"/>
      <c r="P5411" s="4"/>
    </row>
    <row r="5412" spans="13:16" x14ac:dyDescent="0.35">
      <c r="M5412" s="3"/>
      <c r="O5412" s="4"/>
      <c r="P5412" s="4"/>
    </row>
    <row r="5413" spans="13:16" x14ac:dyDescent="0.35">
      <c r="M5413" s="3"/>
      <c r="O5413" s="4"/>
      <c r="P5413" s="4"/>
    </row>
    <row r="5414" spans="13:16" x14ac:dyDescent="0.35">
      <c r="M5414" s="3"/>
      <c r="O5414" s="4"/>
      <c r="P5414" s="4"/>
    </row>
    <row r="5415" spans="13:16" x14ac:dyDescent="0.35">
      <c r="M5415" s="3"/>
      <c r="O5415" s="4"/>
      <c r="P5415" s="4"/>
    </row>
    <row r="5416" spans="13:16" x14ac:dyDescent="0.35">
      <c r="M5416" s="3"/>
      <c r="O5416" s="4"/>
      <c r="P5416" s="4"/>
    </row>
    <row r="5417" spans="13:16" x14ac:dyDescent="0.35">
      <c r="M5417" s="3"/>
      <c r="O5417" s="4"/>
      <c r="P5417" s="4"/>
    </row>
    <row r="5418" spans="13:16" x14ac:dyDescent="0.35">
      <c r="M5418" s="3"/>
      <c r="O5418" s="4"/>
      <c r="P5418" s="4"/>
    </row>
    <row r="5419" spans="13:16" x14ac:dyDescent="0.35">
      <c r="M5419" s="3"/>
      <c r="O5419" s="4"/>
      <c r="P5419" s="4"/>
    </row>
    <row r="5420" spans="13:16" x14ac:dyDescent="0.35">
      <c r="M5420" s="3"/>
      <c r="O5420" s="4"/>
      <c r="P5420" s="4"/>
    </row>
    <row r="5421" spans="13:16" x14ac:dyDescent="0.35">
      <c r="M5421" s="3"/>
      <c r="O5421" s="4"/>
      <c r="P5421" s="4"/>
    </row>
    <row r="5422" spans="13:16" x14ac:dyDescent="0.35">
      <c r="M5422" s="3"/>
      <c r="O5422" s="4"/>
      <c r="P5422" s="4"/>
    </row>
    <row r="5423" spans="13:16" x14ac:dyDescent="0.35">
      <c r="M5423" s="3"/>
      <c r="O5423" s="4"/>
      <c r="P5423" s="4"/>
    </row>
    <row r="5424" spans="13:16" x14ac:dyDescent="0.35">
      <c r="M5424" s="3"/>
      <c r="O5424" s="4"/>
      <c r="P5424" s="4"/>
    </row>
    <row r="5425" spans="13:16" x14ac:dyDescent="0.35">
      <c r="M5425" s="3"/>
      <c r="O5425" s="4"/>
      <c r="P5425" s="4"/>
    </row>
    <row r="5426" spans="13:16" x14ac:dyDescent="0.35">
      <c r="M5426" s="3"/>
      <c r="O5426" s="4"/>
      <c r="P5426" s="4"/>
    </row>
    <row r="5427" spans="13:16" x14ac:dyDescent="0.35">
      <c r="M5427" s="3"/>
      <c r="O5427" s="4"/>
      <c r="P5427" s="4"/>
    </row>
    <row r="5428" spans="13:16" x14ac:dyDescent="0.35">
      <c r="M5428" s="3"/>
      <c r="O5428" s="4"/>
      <c r="P5428" s="4"/>
    </row>
    <row r="5429" spans="13:16" x14ac:dyDescent="0.35">
      <c r="M5429" s="3"/>
      <c r="O5429" s="4"/>
      <c r="P5429" s="4"/>
    </row>
    <row r="5430" spans="13:16" x14ac:dyDescent="0.35">
      <c r="M5430" s="3"/>
      <c r="O5430" s="4"/>
      <c r="P5430" s="4"/>
    </row>
    <row r="5431" spans="13:16" x14ac:dyDescent="0.35">
      <c r="M5431" s="3"/>
      <c r="O5431" s="4"/>
      <c r="P5431" s="4"/>
    </row>
    <row r="5432" spans="13:16" x14ac:dyDescent="0.35">
      <c r="M5432" s="3"/>
      <c r="O5432" s="4"/>
      <c r="P5432" s="4"/>
    </row>
    <row r="5433" spans="13:16" x14ac:dyDescent="0.35">
      <c r="M5433" s="3"/>
      <c r="O5433" s="4"/>
      <c r="P5433" s="4"/>
    </row>
    <row r="5434" spans="13:16" x14ac:dyDescent="0.35">
      <c r="M5434" s="3"/>
      <c r="O5434" s="4"/>
      <c r="P5434" s="4"/>
    </row>
    <row r="5435" spans="13:16" x14ac:dyDescent="0.35">
      <c r="M5435" s="3"/>
      <c r="O5435" s="4"/>
      <c r="P5435" s="4"/>
    </row>
    <row r="5436" spans="13:16" x14ac:dyDescent="0.35">
      <c r="M5436" s="3"/>
      <c r="O5436" s="4"/>
      <c r="P5436" s="4"/>
    </row>
    <row r="5437" spans="13:16" x14ac:dyDescent="0.35">
      <c r="M5437" s="3"/>
      <c r="O5437" s="4"/>
      <c r="P5437" s="4"/>
    </row>
    <row r="5438" spans="13:16" x14ac:dyDescent="0.35">
      <c r="M5438" s="3"/>
      <c r="O5438" s="4"/>
      <c r="P5438" s="4"/>
    </row>
    <row r="5439" spans="13:16" x14ac:dyDescent="0.35">
      <c r="M5439" s="3"/>
      <c r="O5439" s="4"/>
      <c r="P5439" s="4"/>
    </row>
    <row r="5440" spans="13:16" x14ac:dyDescent="0.35">
      <c r="M5440" s="3"/>
      <c r="O5440" s="4"/>
      <c r="P5440" s="4"/>
    </row>
    <row r="5441" spans="13:16" x14ac:dyDescent="0.35">
      <c r="M5441" s="3"/>
      <c r="O5441" s="4"/>
      <c r="P5441" s="4"/>
    </row>
    <row r="5442" spans="13:16" x14ac:dyDescent="0.35">
      <c r="M5442" s="3"/>
      <c r="O5442" s="4"/>
      <c r="P5442" s="4"/>
    </row>
    <row r="5443" spans="13:16" x14ac:dyDescent="0.35">
      <c r="M5443" s="3"/>
      <c r="O5443" s="4"/>
      <c r="P5443" s="4"/>
    </row>
    <row r="5444" spans="13:16" x14ac:dyDescent="0.35">
      <c r="M5444" s="3"/>
      <c r="O5444" s="4"/>
      <c r="P5444" s="4"/>
    </row>
    <row r="5445" spans="13:16" x14ac:dyDescent="0.35">
      <c r="M5445" s="3"/>
      <c r="O5445" s="4"/>
      <c r="P5445" s="4"/>
    </row>
    <row r="5446" spans="13:16" x14ac:dyDescent="0.35">
      <c r="M5446" s="3"/>
      <c r="O5446" s="4"/>
      <c r="P5446" s="4"/>
    </row>
    <row r="5447" spans="13:16" x14ac:dyDescent="0.35">
      <c r="M5447" s="3"/>
      <c r="O5447" s="4"/>
      <c r="P5447" s="4"/>
    </row>
    <row r="5448" spans="13:16" x14ac:dyDescent="0.35">
      <c r="M5448" s="3"/>
      <c r="O5448" s="4"/>
      <c r="P5448" s="4"/>
    </row>
    <row r="5449" spans="13:16" x14ac:dyDescent="0.35">
      <c r="M5449" s="3"/>
      <c r="O5449" s="4"/>
      <c r="P5449" s="4"/>
    </row>
    <row r="5450" spans="13:16" x14ac:dyDescent="0.35">
      <c r="M5450" s="3"/>
      <c r="O5450" s="4"/>
      <c r="P5450" s="4"/>
    </row>
    <row r="5451" spans="13:16" x14ac:dyDescent="0.35">
      <c r="M5451" s="3"/>
      <c r="O5451" s="4"/>
      <c r="P5451" s="4"/>
    </row>
    <row r="5452" spans="13:16" x14ac:dyDescent="0.35">
      <c r="M5452" s="3"/>
      <c r="O5452" s="4"/>
      <c r="P5452" s="4"/>
    </row>
    <row r="5453" spans="13:16" x14ac:dyDescent="0.35">
      <c r="M5453" s="3"/>
      <c r="O5453" s="4"/>
      <c r="P5453" s="4"/>
    </row>
    <row r="5454" spans="13:16" x14ac:dyDescent="0.35">
      <c r="M5454" s="3"/>
      <c r="O5454" s="4"/>
      <c r="P5454" s="4"/>
    </row>
    <row r="5455" spans="13:16" x14ac:dyDescent="0.35">
      <c r="M5455" s="3"/>
      <c r="O5455" s="4"/>
      <c r="P5455" s="4"/>
    </row>
    <row r="5456" spans="13:16" x14ac:dyDescent="0.35">
      <c r="M5456" s="3"/>
      <c r="O5456" s="4"/>
      <c r="P5456" s="4"/>
    </row>
    <row r="5457" spans="13:16" x14ac:dyDescent="0.35">
      <c r="M5457" s="3"/>
      <c r="O5457" s="4"/>
      <c r="P5457" s="4"/>
    </row>
    <row r="5458" spans="13:16" x14ac:dyDescent="0.35">
      <c r="M5458" s="3"/>
      <c r="O5458" s="4"/>
      <c r="P5458" s="4"/>
    </row>
    <row r="5459" spans="13:16" x14ac:dyDescent="0.35">
      <c r="M5459" s="3"/>
      <c r="O5459" s="4"/>
      <c r="P5459" s="4"/>
    </row>
    <row r="5460" spans="13:16" x14ac:dyDescent="0.35">
      <c r="M5460" s="3"/>
      <c r="O5460" s="4"/>
      <c r="P5460" s="4"/>
    </row>
    <row r="5461" spans="13:16" x14ac:dyDescent="0.35">
      <c r="M5461" s="3"/>
      <c r="O5461" s="4"/>
      <c r="P5461" s="4"/>
    </row>
    <row r="5462" spans="13:16" x14ac:dyDescent="0.35">
      <c r="M5462" s="3"/>
      <c r="O5462" s="4"/>
      <c r="P5462" s="4"/>
    </row>
    <row r="5463" spans="13:16" x14ac:dyDescent="0.35">
      <c r="M5463" s="3"/>
      <c r="O5463" s="4"/>
      <c r="P5463" s="4"/>
    </row>
    <row r="5464" spans="13:16" x14ac:dyDescent="0.35">
      <c r="M5464" s="3"/>
      <c r="O5464" s="4"/>
      <c r="P5464" s="4"/>
    </row>
    <row r="5465" spans="13:16" x14ac:dyDescent="0.35">
      <c r="M5465" s="3"/>
      <c r="O5465" s="4"/>
      <c r="P5465" s="4"/>
    </row>
    <row r="5466" spans="13:16" x14ac:dyDescent="0.35">
      <c r="M5466" s="3"/>
      <c r="O5466" s="4"/>
      <c r="P5466" s="4"/>
    </row>
    <row r="5467" spans="13:16" x14ac:dyDescent="0.35">
      <c r="M5467" s="3"/>
      <c r="O5467" s="4"/>
      <c r="P5467" s="4"/>
    </row>
    <row r="5468" spans="13:16" x14ac:dyDescent="0.35">
      <c r="M5468" s="3"/>
      <c r="O5468" s="4"/>
      <c r="P5468" s="4"/>
    </row>
    <row r="5469" spans="13:16" x14ac:dyDescent="0.35">
      <c r="M5469" s="3"/>
      <c r="O5469" s="4"/>
      <c r="P5469" s="4"/>
    </row>
    <row r="5470" spans="13:16" x14ac:dyDescent="0.35">
      <c r="M5470" s="3"/>
      <c r="O5470" s="4"/>
      <c r="P5470" s="4"/>
    </row>
    <row r="5471" spans="13:16" x14ac:dyDescent="0.35">
      <c r="M5471" s="3"/>
      <c r="O5471" s="4"/>
      <c r="P5471" s="4"/>
    </row>
    <row r="5472" spans="13:16" x14ac:dyDescent="0.35">
      <c r="M5472" s="3"/>
      <c r="O5472" s="4"/>
      <c r="P5472" s="4"/>
    </row>
    <row r="5473" spans="13:16" x14ac:dyDescent="0.35">
      <c r="M5473" s="3"/>
      <c r="O5473" s="4"/>
      <c r="P5473" s="4"/>
    </row>
    <row r="5474" spans="13:16" x14ac:dyDescent="0.35">
      <c r="M5474" s="3"/>
      <c r="O5474" s="4"/>
      <c r="P5474" s="4"/>
    </row>
    <row r="5475" spans="13:16" x14ac:dyDescent="0.35">
      <c r="M5475" s="3"/>
      <c r="O5475" s="4"/>
      <c r="P5475" s="4"/>
    </row>
    <row r="5476" spans="13:16" x14ac:dyDescent="0.35">
      <c r="M5476" s="3"/>
      <c r="O5476" s="4"/>
      <c r="P5476" s="4"/>
    </row>
    <row r="5477" spans="13:16" x14ac:dyDescent="0.35">
      <c r="M5477" s="3"/>
      <c r="O5477" s="4"/>
      <c r="P5477" s="4"/>
    </row>
    <row r="5478" spans="13:16" x14ac:dyDescent="0.35">
      <c r="M5478" s="3"/>
      <c r="O5478" s="4"/>
      <c r="P5478" s="4"/>
    </row>
    <row r="5479" spans="13:16" x14ac:dyDescent="0.35">
      <c r="M5479" s="3"/>
      <c r="O5479" s="4"/>
      <c r="P5479" s="4"/>
    </row>
    <row r="5480" spans="13:16" x14ac:dyDescent="0.35">
      <c r="M5480" s="3"/>
      <c r="O5480" s="4"/>
      <c r="P5480" s="4"/>
    </row>
    <row r="5481" spans="13:16" x14ac:dyDescent="0.35">
      <c r="M5481" s="3"/>
      <c r="O5481" s="4"/>
      <c r="P5481" s="4"/>
    </row>
    <row r="5482" spans="13:16" x14ac:dyDescent="0.35">
      <c r="M5482" s="3"/>
      <c r="O5482" s="4"/>
      <c r="P5482" s="4"/>
    </row>
    <row r="5483" spans="13:16" x14ac:dyDescent="0.35">
      <c r="M5483" s="3"/>
      <c r="O5483" s="4"/>
      <c r="P5483" s="4"/>
    </row>
    <row r="5484" spans="13:16" x14ac:dyDescent="0.35">
      <c r="M5484" s="3"/>
      <c r="O5484" s="4"/>
      <c r="P5484" s="4"/>
    </row>
    <row r="5485" spans="13:16" x14ac:dyDescent="0.35">
      <c r="M5485" s="3"/>
      <c r="O5485" s="4"/>
      <c r="P5485" s="4"/>
    </row>
    <row r="5486" spans="13:16" x14ac:dyDescent="0.35">
      <c r="M5486" s="3"/>
      <c r="O5486" s="4"/>
      <c r="P5486" s="4"/>
    </row>
    <row r="5487" spans="13:16" x14ac:dyDescent="0.35">
      <c r="M5487" s="3"/>
      <c r="O5487" s="4"/>
      <c r="P5487" s="4"/>
    </row>
    <row r="5488" spans="13:16" x14ac:dyDescent="0.35">
      <c r="M5488" s="3"/>
      <c r="O5488" s="4"/>
      <c r="P5488" s="4"/>
    </row>
    <row r="5489" spans="13:16" x14ac:dyDescent="0.35">
      <c r="M5489" s="3"/>
      <c r="O5489" s="4"/>
      <c r="P5489" s="4"/>
    </row>
    <row r="5490" spans="13:16" x14ac:dyDescent="0.35">
      <c r="M5490" s="3"/>
      <c r="O5490" s="4"/>
      <c r="P5490" s="4"/>
    </row>
    <row r="5491" spans="13:16" x14ac:dyDescent="0.35">
      <c r="M5491" s="3"/>
      <c r="O5491" s="4"/>
      <c r="P5491" s="4"/>
    </row>
    <row r="5492" spans="13:16" x14ac:dyDescent="0.35">
      <c r="M5492" s="3"/>
      <c r="O5492" s="4"/>
      <c r="P5492" s="4"/>
    </row>
    <row r="5493" spans="13:16" x14ac:dyDescent="0.35">
      <c r="M5493" s="3"/>
      <c r="O5493" s="4"/>
      <c r="P5493" s="4"/>
    </row>
    <row r="5494" spans="13:16" x14ac:dyDescent="0.35">
      <c r="M5494" s="3"/>
      <c r="O5494" s="4"/>
      <c r="P5494" s="4"/>
    </row>
    <row r="5495" spans="13:16" x14ac:dyDescent="0.35">
      <c r="M5495" s="3"/>
      <c r="O5495" s="4"/>
      <c r="P5495" s="4"/>
    </row>
    <row r="5496" spans="13:16" x14ac:dyDescent="0.35">
      <c r="M5496" s="3"/>
      <c r="O5496" s="4"/>
      <c r="P5496" s="4"/>
    </row>
    <row r="5497" spans="13:16" x14ac:dyDescent="0.35">
      <c r="M5497" s="3"/>
      <c r="O5497" s="4"/>
      <c r="P5497" s="4"/>
    </row>
    <row r="5498" spans="13:16" x14ac:dyDescent="0.35">
      <c r="M5498" s="3"/>
      <c r="O5498" s="4"/>
      <c r="P5498" s="4"/>
    </row>
    <row r="5499" spans="13:16" x14ac:dyDescent="0.35">
      <c r="M5499" s="3"/>
      <c r="O5499" s="4"/>
      <c r="P5499" s="4"/>
    </row>
    <row r="5500" spans="13:16" x14ac:dyDescent="0.35">
      <c r="M5500" s="3"/>
      <c r="O5500" s="4"/>
      <c r="P5500" s="4"/>
    </row>
    <row r="5501" spans="13:16" x14ac:dyDescent="0.35">
      <c r="M5501" s="3"/>
      <c r="O5501" s="4"/>
      <c r="P5501" s="4"/>
    </row>
    <row r="5502" spans="13:16" x14ac:dyDescent="0.35">
      <c r="M5502" s="3"/>
      <c r="O5502" s="4"/>
      <c r="P5502" s="4"/>
    </row>
    <row r="5503" spans="13:16" x14ac:dyDescent="0.35">
      <c r="M5503" s="3"/>
      <c r="O5503" s="4"/>
      <c r="P5503" s="4"/>
    </row>
    <row r="5504" spans="13:16" x14ac:dyDescent="0.35">
      <c r="M5504" s="3"/>
      <c r="O5504" s="4"/>
      <c r="P5504" s="4"/>
    </row>
    <row r="5505" spans="13:16" x14ac:dyDescent="0.35">
      <c r="M5505" s="3"/>
      <c r="O5505" s="4"/>
      <c r="P5505" s="4"/>
    </row>
    <row r="5506" spans="13:16" x14ac:dyDescent="0.35">
      <c r="M5506" s="3"/>
      <c r="O5506" s="4"/>
      <c r="P5506" s="4"/>
    </row>
    <row r="5507" spans="13:16" x14ac:dyDescent="0.35">
      <c r="M5507" s="3"/>
      <c r="O5507" s="4"/>
      <c r="P5507" s="4"/>
    </row>
    <row r="5508" spans="13:16" x14ac:dyDescent="0.35">
      <c r="M5508" s="3"/>
      <c r="O5508" s="4"/>
      <c r="P5508" s="4"/>
    </row>
    <row r="5509" spans="13:16" x14ac:dyDescent="0.35">
      <c r="M5509" s="3"/>
      <c r="O5509" s="4"/>
      <c r="P5509" s="4"/>
    </row>
    <row r="5510" spans="13:16" x14ac:dyDescent="0.35">
      <c r="M5510" s="3"/>
      <c r="O5510" s="4"/>
      <c r="P5510" s="4"/>
    </row>
    <row r="5511" spans="13:16" x14ac:dyDescent="0.35">
      <c r="M5511" s="3"/>
      <c r="O5511" s="4"/>
      <c r="P5511" s="4"/>
    </row>
    <row r="5512" spans="13:16" x14ac:dyDescent="0.35">
      <c r="M5512" s="3"/>
      <c r="O5512" s="4"/>
      <c r="P5512" s="4"/>
    </row>
    <row r="5513" spans="13:16" x14ac:dyDescent="0.35">
      <c r="M5513" s="3"/>
      <c r="O5513" s="4"/>
      <c r="P5513" s="4"/>
    </row>
    <row r="5514" spans="13:16" x14ac:dyDescent="0.35">
      <c r="M5514" s="3"/>
      <c r="O5514" s="4"/>
      <c r="P5514" s="4"/>
    </row>
    <row r="5515" spans="13:16" x14ac:dyDescent="0.35">
      <c r="M5515" s="3"/>
      <c r="O5515" s="4"/>
      <c r="P5515" s="4"/>
    </row>
    <row r="5516" spans="13:16" x14ac:dyDescent="0.35">
      <c r="M5516" s="3"/>
      <c r="O5516" s="4"/>
      <c r="P5516" s="4"/>
    </row>
    <row r="5517" spans="13:16" x14ac:dyDescent="0.35">
      <c r="M5517" s="3"/>
      <c r="O5517" s="4"/>
      <c r="P5517" s="4"/>
    </row>
    <row r="5518" spans="13:16" x14ac:dyDescent="0.35">
      <c r="M5518" s="3"/>
      <c r="O5518" s="4"/>
      <c r="P5518" s="4"/>
    </row>
    <row r="5519" spans="13:16" x14ac:dyDescent="0.35">
      <c r="M5519" s="3"/>
      <c r="O5519" s="4"/>
      <c r="P5519" s="4"/>
    </row>
    <row r="5520" spans="13:16" x14ac:dyDescent="0.35">
      <c r="M5520" s="3"/>
      <c r="O5520" s="4"/>
      <c r="P5520" s="4"/>
    </row>
    <row r="5521" spans="13:16" x14ac:dyDescent="0.35">
      <c r="M5521" s="3"/>
      <c r="O5521" s="4"/>
      <c r="P5521" s="4"/>
    </row>
    <row r="5522" spans="13:16" x14ac:dyDescent="0.35">
      <c r="M5522" s="3"/>
      <c r="O5522" s="4"/>
      <c r="P5522" s="4"/>
    </row>
    <row r="5523" spans="13:16" x14ac:dyDescent="0.35">
      <c r="M5523" s="3"/>
      <c r="O5523" s="4"/>
      <c r="P5523" s="4"/>
    </row>
    <row r="5524" spans="13:16" x14ac:dyDescent="0.35">
      <c r="M5524" s="3"/>
      <c r="O5524" s="4"/>
      <c r="P5524" s="4"/>
    </row>
    <row r="5525" spans="13:16" x14ac:dyDescent="0.35">
      <c r="M5525" s="3"/>
      <c r="O5525" s="4"/>
      <c r="P5525" s="4"/>
    </row>
    <row r="5526" spans="13:16" x14ac:dyDescent="0.35">
      <c r="M5526" s="3"/>
      <c r="O5526" s="4"/>
      <c r="P5526" s="4"/>
    </row>
    <row r="5527" spans="13:16" x14ac:dyDescent="0.35">
      <c r="M5527" s="3"/>
      <c r="O5527" s="4"/>
      <c r="P5527" s="4"/>
    </row>
    <row r="5528" spans="13:16" x14ac:dyDescent="0.35">
      <c r="M5528" s="3"/>
      <c r="O5528" s="4"/>
      <c r="P5528" s="4"/>
    </row>
    <row r="5529" spans="13:16" x14ac:dyDescent="0.35">
      <c r="M5529" s="3"/>
      <c r="O5529" s="4"/>
      <c r="P5529" s="4"/>
    </row>
    <row r="5530" spans="13:16" x14ac:dyDescent="0.35">
      <c r="M5530" s="3"/>
      <c r="O5530" s="4"/>
      <c r="P5530" s="4"/>
    </row>
    <row r="5531" spans="13:16" x14ac:dyDescent="0.35">
      <c r="M5531" s="3"/>
      <c r="O5531" s="4"/>
      <c r="P5531" s="4"/>
    </row>
    <row r="5532" spans="13:16" x14ac:dyDescent="0.35">
      <c r="M5532" s="3"/>
      <c r="O5532" s="4"/>
      <c r="P5532" s="4"/>
    </row>
    <row r="5533" spans="13:16" x14ac:dyDescent="0.35">
      <c r="M5533" s="3"/>
      <c r="O5533" s="4"/>
      <c r="P5533" s="4"/>
    </row>
    <row r="5534" spans="13:16" x14ac:dyDescent="0.35">
      <c r="M5534" s="3"/>
      <c r="O5534" s="4"/>
      <c r="P5534" s="4"/>
    </row>
    <row r="5535" spans="13:16" x14ac:dyDescent="0.35">
      <c r="M5535" s="3"/>
      <c r="O5535" s="4"/>
      <c r="P5535" s="4"/>
    </row>
    <row r="5536" spans="13:16" x14ac:dyDescent="0.35">
      <c r="M5536" s="3"/>
      <c r="O5536" s="4"/>
      <c r="P5536" s="4"/>
    </row>
    <row r="5537" spans="13:16" x14ac:dyDescent="0.35">
      <c r="M5537" s="3"/>
      <c r="O5537" s="4"/>
      <c r="P5537" s="4"/>
    </row>
    <row r="5538" spans="13:16" x14ac:dyDescent="0.35">
      <c r="M5538" s="3"/>
      <c r="O5538" s="4"/>
      <c r="P5538" s="4"/>
    </row>
    <row r="5539" spans="13:16" x14ac:dyDescent="0.35">
      <c r="M5539" s="3"/>
      <c r="O5539" s="4"/>
      <c r="P5539" s="4"/>
    </row>
    <row r="5540" spans="13:16" x14ac:dyDescent="0.35">
      <c r="M5540" s="3"/>
      <c r="O5540" s="4"/>
      <c r="P5540" s="4"/>
    </row>
    <row r="5541" spans="13:16" x14ac:dyDescent="0.35">
      <c r="M5541" s="3"/>
      <c r="O5541" s="4"/>
      <c r="P5541" s="4"/>
    </row>
    <row r="5542" spans="13:16" x14ac:dyDescent="0.35">
      <c r="M5542" s="3"/>
      <c r="O5542" s="4"/>
      <c r="P5542" s="4"/>
    </row>
    <row r="5543" spans="13:16" x14ac:dyDescent="0.35">
      <c r="M5543" s="3"/>
      <c r="O5543" s="4"/>
      <c r="P5543" s="4"/>
    </row>
    <row r="5544" spans="13:16" x14ac:dyDescent="0.35">
      <c r="M5544" s="3"/>
      <c r="O5544" s="4"/>
      <c r="P5544" s="4"/>
    </row>
    <row r="5545" spans="13:16" x14ac:dyDescent="0.35">
      <c r="M5545" s="3"/>
      <c r="O5545" s="4"/>
      <c r="P5545" s="4"/>
    </row>
    <row r="5546" spans="13:16" x14ac:dyDescent="0.35">
      <c r="M5546" s="3"/>
      <c r="O5546" s="4"/>
      <c r="P5546" s="4"/>
    </row>
    <row r="5547" spans="13:16" x14ac:dyDescent="0.35">
      <c r="M5547" s="3"/>
      <c r="O5547" s="4"/>
      <c r="P5547" s="4"/>
    </row>
    <row r="5548" spans="13:16" x14ac:dyDescent="0.35">
      <c r="M5548" s="3"/>
      <c r="O5548" s="4"/>
      <c r="P5548" s="4"/>
    </row>
    <row r="5549" spans="13:16" x14ac:dyDescent="0.35">
      <c r="M5549" s="3"/>
      <c r="O5549" s="4"/>
      <c r="P5549" s="4"/>
    </row>
    <row r="5550" spans="13:16" x14ac:dyDescent="0.35">
      <c r="M5550" s="3"/>
      <c r="O5550" s="4"/>
      <c r="P5550" s="4"/>
    </row>
    <row r="5551" spans="13:16" x14ac:dyDescent="0.35">
      <c r="M5551" s="3"/>
      <c r="O5551" s="4"/>
      <c r="P5551" s="4"/>
    </row>
    <row r="5552" spans="13:16" x14ac:dyDescent="0.35">
      <c r="M5552" s="3"/>
      <c r="O5552" s="4"/>
      <c r="P5552" s="4"/>
    </row>
    <row r="5553" spans="13:16" x14ac:dyDescent="0.35">
      <c r="M5553" s="3"/>
      <c r="O5553" s="4"/>
      <c r="P5553" s="4"/>
    </row>
    <row r="5554" spans="13:16" x14ac:dyDescent="0.35">
      <c r="M5554" s="3"/>
      <c r="O5554" s="4"/>
      <c r="P5554" s="4"/>
    </row>
    <row r="5555" spans="13:16" x14ac:dyDescent="0.35">
      <c r="M5555" s="3"/>
      <c r="O5555" s="4"/>
      <c r="P5555" s="4"/>
    </row>
    <row r="5556" spans="13:16" x14ac:dyDescent="0.35">
      <c r="M5556" s="3"/>
      <c r="O5556" s="4"/>
      <c r="P5556" s="4"/>
    </row>
    <row r="5557" spans="13:16" x14ac:dyDescent="0.35">
      <c r="M5557" s="3"/>
      <c r="O5557" s="4"/>
      <c r="P5557" s="4"/>
    </row>
    <row r="5558" spans="13:16" x14ac:dyDescent="0.35">
      <c r="M5558" s="3"/>
      <c r="O5558" s="4"/>
      <c r="P5558" s="4"/>
    </row>
    <row r="5559" spans="13:16" x14ac:dyDescent="0.35">
      <c r="M5559" s="3"/>
      <c r="O5559" s="4"/>
      <c r="P5559" s="4"/>
    </row>
    <row r="5560" spans="13:16" x14ac:dyDescent="0.35">
      <c r="M5560" s="3"/>
      <c r="O5560" s="4"/>
      <c r="P5560" s="4"/>
    </row>
    <row r="5561" spans="13:16" x14ac:dyDescent="0.35">
      <c r="M5561" s="3"/>
      <c r="O5561" s="4"/>
      <c r="P5561" s="4"/>
    </row>
    <row r="5562" spans="13:16" x14ac:dyDescent="0.35">
      <c r="M5562" s="3"/>
      <c r="O5562" s="4"/>
      <c r="P5562" s="4"/>
    </row>
    <row r="5563" spans="13:16" x14ac:dyDescent="0.35">
      <c r="M5563" s="3"/>
      <c r="O5563" s="4"/>
      <c r="P5563" s="4"/>
    </row>
    <row r="5564" spans="13:16" x14ac:dyDescent="0.35">
      <c r="M5564" s="3"/>
      <c r="O5564" s="4"/>
      <c r="P5564" s="4"/>
    </row>
    <row r="5565" spans="13:16" x14ac:dyDescent="0.35">
      <c r="M5565" s="3"/>
      <c r="O5565" s="4"/>
      <c r="P5565" s="4"/>
    </row>
    <row r="5566" spans="13:16" x14ac:dyDescent="0.35">
      <c r="M5566" s="3"/>
      <c r="O5566" s="4"/>
      <c r="P5566" s="4"/>
    </row>
    <row r="5567" spans="13:16" x14ac:dyDescent="0.35">
      <c r="M5567" s="3"/>
      <c r="O5567" s="4"/>
      <c r="P5567" s="4"/>
    </row>
    <row r="5568" spans="13:16" x14ac:dyDescent="0.35">
      <c r="M5568" s="3"/>
      <c r="O5568" s="4"/>
      <c r="P5568" s="4"/>
    </row>
    <row r="5569" spans="13:16" x14ac:dyDescent="0.35">
      <c r="M5569" s="3"/>
      <c r="O5569" s="4"/>
      <c r="P5569" s="4"/>
    </row>
    <row r="5570" spans="13:16" x14ac:dyDescent="0.35">
      <c r="M5570" s="3"/>
      <c r="O5570" s="4"/>
      <c r="P5570" s="4"/>
    </row>
    <row r="5571" spans="13:16" x14ac:dyDescent="0.35">
      <c r="M5571" s="3"/>
      <c r="O5571" s="4"/>
      <c r="P5571" s="4"/>
    </row>
    <row r="5572" spans="13:16" x14ac:dyDescent="0.35">
      <c r="M5572" s="3"/>
      <c r="O5572" s="4"/>
      <c r="P5572" s="4"/>
    </row>
    <row r="5573" spans="13:16" x14ac:dyDescent="0.35">
      <c r="M5573" s="3"/>
      <c r="O5573" s="4"/>
      <c r="P5573" s="4"/>
    </row>
    <row r="5574" spans="13:16" x14ac:dyDescent="0.35">
      <c r="M5574" s="3"/>
      <c r="O5574" s="4"/>
      <c r="P5574" s="4"/>
    </row>
    <row r="5575" spans="13:16" x14ac:dyDescent="0.35">
      <c r="M5575" s="3"/>
      <c r="O5575" s="4"/>
      <c r="P5575" s="4"/>
    </row>
    <row r="5576" spans="13:16" x14ac:dyDescent="0.35">
      <c r="M5576" s="3"/>
      <c r="O5576" s="4"/>
      <c r="P5576" s="4"/>
    </row>
    <row r="5577" spans="13:16" x14ac:dyDescent="0.35">
      <c r="M5577" s="3"/>
      <c r="O5577" s="4"/>
      <c r="P5577" s="4"/>
    </row>
    <row r="5578" spans="13:16" x14ac:dyDescent="0.35">
      <c r="M5578" s="3"/>
      <c r="O5578" s="4"/>
      <c r="P5578" s="4"/>
    </row>
    <row r="5579" spans="13:16" x14ac:dyDescent="0.35">
      <c r="M5579" s="3"/>
      <c r="O5579" s="4"/>
      <c r="P5579" s="4"/>
    </row>
    <row r="5580" spans="13:16" x14ac:dyDescent="0.35">
      <c r="M5580" s="3"/>
      <c r="O5580" s="4"/>
      <c r="P5580" s="4"/>
    </row>
    <row r="5581" spans="13:16" x14ac:dyDescent="0.35">
      <c r="M5581" s="3"/>
      <c r="O5581" s="4"/>
      <c r="P5581" s="4"/>
    </row>
    <row r="5582" spans="13:16" x14ac:dyDescent="0.35">
      <c r="M5582" s="3"/>
      <c r="O5582" s="4"/>
      <c r="P5582" s="4"/>
    </row>
    <row r="5583" spans="13:16" x14ac:dyDescent="0.35">
      <c r="M5583" s="3"/>
      <c r="O5583" s="4"/>
      <c r="P5583" s="4"/>
    </row>
    <row r="5584" spans="13:16" x14ac:dyDescent="0.35">
      <c r="M5584" s="3"/>
      <c r="O5584" s="4"/>
      <c r="P5584" s="4"/>
    </row>
    <row r="5585" spans="13:16" x14ac:dyDescent="0.35">
      <c r="M5585" s="3"/>
      <c r="O5585" s="4"/>
      <c r="P5585" s="4"/>
    </row>
    <row r="5586" spans="13:16" x14ac:dyDescent="0.35">
      <c r="M5586" s="3"/>
      <c r="O5586" s="4"/>
      <c r="P5586" s="4"/>
    </row>
    <row r="5587" spans="13:16" x14ac:dyDescent="0.35">
      <c r="M5587" s="3"/>
      <c r="O5587" s="4"/>
      <c r="P5587" s="4"/>
    </row>
    <row r="5588" spans="13:16" x14ac:dyDescent="0.35">
      <c r="M5588" s="3"/>
      <c r="O5588" s="4"/>
      <c r="P5588" s="4"/>
    </row>
    <row r="5589" spans="13:16" x14ac:dyDescent="0.35">
      <c r="M5589" s="3"/>
      <c r="O5589" s="4"/>
      <c r="P5589" s="4"/>
    </row>
    <row r="5590" spans="13:16" x14ac:dyDescent="0.35">
      <c r="M5590" s="3"/>
      <c r="O5590" s="4"/>
      <c r="P5590" s="4"/>
    </row>
    <row r="5591" spans="13:16" x14ac:dyDescent="0.35">
      <c r="M5591" s="3"/>
      <c r="O5591" s="4"/>
      <c r="P5591" s="4"/>
    </row>
    <row r="5592" spans="13:16" x14ac:dyDescent="0.35">
      <c r="M5592" s="3"/>
      <c r="O5592" s="4"/>
      <c r="P5592" s="4"/>
    </row>
    <row r="5593" spans="13:16" x14ac:dyDescent="0.35">
      <c r="M5593" s="3"/>
      <c r="O5593" s="4"/>
      <c r="P5593" s="4"/>
    </row>
    <row r="5594" spans="13:16" x14ac:dyDescent="0.35">
      <c r="M5594" s="3"/>
      <c r="O5594" s="4"/>
      <c r="P5594" s="4"/>
    </row>
    <row r="5595" spans="13:16" x14ac:dyDescent="0.35">
      <c r="M5595" s="3"/>
      <c r="O5595" s="4"/>
      <c r="P5595" s="4"/>
    </row>
    <row r="5596" spans="13:16" x14ac:dyDescent="0.35">
      <c r="M5596" s="3"/>
      <c r="O5596" s="4"/>
      <c r="P5596" s="4"/>
    </row>
    <row r="5597" spans="13:16" x14ac:dyDescent="0.35">
      <c r="M5597" s="3"/>
      <c r="O5597" s="4"/>
      <c r="P5597" s="4"/>
    </row>
    <row r="5598" spans="13:16" x14ac:dyDescent="0.35">
      <c r="M5598" s="3"/>
      <c r="O5598" s="4"/>
      <c r="P5598" s="4"/>
    </row>
    <row r="5599" spans="13:16" x14ac:dyDescent="0.35">
      <c r="M5599" s="3"/>
      <c r="O5599" s="4"/>
      <c r="P5599" s="4"/>
    </row>
    <row r="5600" spans="13:16" x14ac:dyDescent="0.35">
      <c r="M5600" s="3"/>
      <c r="O5600" s="4"/>
      <c r="P5600" s="4"/>
    </row>
    <row r="5601" spans="13:16" x14ac:dyDescent="0.35">
      <c r="M5601" s="3"/>
      <c r="O5601" s="4"/>
      <c r="P5601" s="4"/>
    </row>
    <row r="5602" spans="13:16" x14ac:dyDescent="0.35">
      <c r="M5602" s="3"/>
      <c r="O5602" s="4"/>
      <c r="P5602" s="4"/>
    </row>
    <row r="5603" spans="13:16" x14ac:dyDescent="0.35">
      <c r="M5603" s="3"/>
      <c r="O5603" s="4"/>
      <c r="P5603" s="4"/>
    </row>
    <row r="5604" spans="13:16" x14ac:dyDescent="0.35">
      <c r="M5604" s="3"/>
      <c r="O5604" s="4"/>
      <c r="P5604" s="4"/>
    </row>
    <row r="5605" spans="13:16" x14ac:dyDescent="0.35">
      <c r="M5605" s="3"/>
      <c r="O5605" s="4"/>
      <c r="P5605" s="4"/>
    </row>
    <row r="5606" spans="13:16" x14ac:dyDescent="0.35">
      <c r="M5606" s="3"/>
      <c r="O5606" s="4"/>
      <c r="P5606" s="4"/>
    </row>
    <row r="5607" spans="13:16" x14ac:dyDescent="0.35">
      <c r="M5607" s="3"/>
      <c r="O5607" s="4"/>
      <c r="P5607" s="4"/>
    </row>
    <row r="5608" spans="13:16" x14ac:dyDescent="0.35">
      <c r="M5608" s="3"/>
      <c r="O5608" s="4"/>
      <c r="P5608" s="4"/>
    </row>
    <row r="5609" spans="13:16" x14ac:dyDescent="0.35">
      <c r="M5609" s="3"/>
      <c r="O5609" s="4"/>
      <c r="P5609" s="4"/>
    </row>
    <row r="5610" spans="13:16" x14ac:dyDescent="0.35">
      <c r="M5610" s="3"/>
      <c r="O5610" s="4"/>
      <c r="P5610" s="4"/>
    </row>
    <row r="5611" spans="13:16" x14ac:dyDescent="0.35">
      <c r="M5611" s="3"/>
      <c r="O5611" s="4"/>
      <c r="P5611" s="4"/>
    </row>
    <row r="5612" spans="13:16" x14ac:dyDescent="0.35">
      <c r="M5612" s="3"/>
      <c r="O5612" s="4"/>
      <c r="P5612" s="4"/>
    </row>
    <row r="5613" spans="13:16" x14ac:dyDescent="0.35">
      <c r="M5613" s="3"/>
      <c r="O5613" s="4"/>
      <c r="P5613" s="4"/>
    </row>
    <row r="5614" spans="13:16" x14ac:dyDescent="0.35">
      <c r="M5614" s="3"/>
      <c r="O5614" s="4"/>
      <c r="P5614" s="4"/>
    </row>
    <row r="5615" spans="13:16" x14ac:dyDescent="0.35">
      <c r="M5615" s="3"/>
      <c r="O5615" s="4"/>
      <c r="P5615" s="4"/>
    </row>
    <row r="5616" spans="13:16" x14ac:dyDescent="0.35">
      <c r="M5616" s="3"/>
      <c r="O5616" s="4"/>
      <c r="P5616" s="4"/>
    </row>
    <row r="5617" spans="13:16" x14ac:dyDescent="0.35">
      <c r="M5617" s="3"/>
      <c r="O5617" s="4"/>
      <c r="P5617" s="4"/>
    </row>
    <row r="5618" spans="13:16" x14ac:dyDescent="0.35">
      <c r="M5618" s="3"/>
      <c r="O5618" s="4"/>
      <c r="P5618" s="4"/>
    </row>
    <row r="5619" spans="13:16" x14ac:dyDescent="0.35">
      <c r="M5619" s="3"/>
      <c r="O5619" s="4"/>
      <c r="P5619" s="4"/>
    </row>
    <row r="5620" spans="13:16" x14ac:dyDescent="0.35">
      <c r="M5620" s="3"/>
      <c r="O5620" s="4"/>
      <c r="P5620" s="4"/>
    </row>
    <row r="5621" spans="13:16" x14ac:dyDescent="0.35">
      <c r="M5621" s="3"/>
      <c r="O5621" s="4"/>
      <c r="P5621" s="4"/>
    </row>
    <row r="5622" spans="13:16" x14ac:dyDescent="0.35">
      <c r="M5622" s="3"/>
      <c r="O5622" s="4"/>
      <c r="P5622" s="4"/>
    </row>
    <row r="5623" spans="13:16" x14ac:dyDescent="0.35">
      <c r="M5623" s="3"/>
      <c r="O5623" s="4"/>
      <c r="P5623" s="4"/>
    </row>
    <row r="5624" spans="13:16" x14ac:dyDescent="0.35">
      <c r="M5624" s="3"/>
      <c r="O5624" s="4"/>
      <c r="P5624" s="4"/>
    </row>
    <row r="5625" spans="13:16" x14ac:dyDescent="0.35">
      <c r="M5625" s="3"/>
      <c r="O5625" s="4"/>
      <c r="P5625" s="4"/>
    </row>
    <row r="5626" spans="13:16" x14ac:dyDescent="0.35">
      <c r="M5626" s="3"/>
      <c r="O5626" s="4"/>
      <c r="P5626" s="4"/>
    </row>
    <row r="5627" spans="13:16" x14ac:dyDescent="0.35">
      <c r="M5627" s="3"/>
      <c r="O5627" s="4"/>
      <c r="P5627" s="4"/>
    </row>
    <row r="5628" spans="13:16" x14ac:dyDescent="0.35">
      <c r="M5628" s="3"/>
      <c r="O5628" s="4"/>
      <c r="P5628" s="4"/>
    </row>
    <row r="5629" spans="13:16" x14ac:dyDescent="0.35">
      <c r="M5629" s="3"/>
      <c r="O5629" s="4"/>
      <c r="P5629" s="4"/>
    </row>
    <row r="5630" spans="13:16" x14ac:dyDescent="0.35">
      <c r="M5630" s="3"/>
      <c r="O5630" s="4"/>
      <c r="P5630" s="4"/>
    </row>
    <row r="5631" spans="13:16" x14ac:dyDescent="0.35">
      <c r="M5631" s="3"/>
      <c r="O5631" s="4"/>
      <c r="P5631" s="4"/>
    </row>
    <row r="5632" spans="13:16" x14ac:dyDescent="0.35">
      <c r="M5632" s="3"/>
      <c r="O5632" s="4"/>
      <c r="P5632" s="4"/>
    </row>
    <row r="5633" spans="13:16" x14ac:dyDescent="0.35">
      <c r="M5633" s="3"/>
      <c r="O5633" s="4"/>
      <c r="P5633" s="4"/>
    </row>
    <row r="5634" spans="13:16" x14ac:dyDescent="0.35">
      <c r="M5634" s="3"/>
      <c r="O5634" s="4"/>
      <c r="P5634" s="4"/>
    </row>
    <row r="5635" spans="13:16" x14ac:dyDescent="0.35">
      <c r="M5635" s="3"/>
      <c r="O5635" s="4"/>
      <c r="P5635" s="4"/>
    </row>
    <row r="5636" spans="13:16" x14ac:dyDescent="0.35">
      <c r="M5636" s="3"/>
      <c r="O5636" s="4"/>
      <c r="P5636" s="4"/>
    </row>
    <row r="5637" spans="13:16" x14ac:dyDescent="0.35">
      <c r="M5637" s="3"/>
      <c r="O5637" s="4"/>
      <c r="P5637" s="4"/>
    </row>
    <row r="5638" spans="13:16" x14ac:dyDescent="0.35">
      <c r="M5638" s="3"/>
      <c r="O5638" s="4"/>
      <c r="P5638" s="4"/>
    </row>
    <row r="5639" spans="13:16" x14ac:dyDescent="0.35">
      <c r="M5639" s="3"/>
      <c r="O5639" s="4"/>
      <c r="P5639" s="4"/>
    </row>
    <row r="5640" spans="13:16" x14ac:dyDescent="0.35">
      <c r="M5640" s="3"/>
      <c r="O5640" s="4"/>
      <c r="P5640" s="4"/>
    </row>
    <row r="5641" spans="13:16" x14ac:dyDescent="0.35">
      <c r="M5641" s="3"/>
      <c r="O5641" s="4"/>
      <c r="P5641" s="4"/>
    </row>
    <row r="5642" spans="13:16" x14ac:dyDescent="0.35">
      <c r="M5642" s="3"/>
      <c r="O5642" s="4"/>
      <c r="P5642" s="4"/>
    </row>
    <row r="5643" spans="13:16" x14ac:dyDescent="0.35">
      <c r="M5643" s="3"/>
      <c r="O5643" s="4"/>
      <c r="P5643" s="4"/>
    </row>
    <row r="5644" spans="13:16" x14ac:dyDescent="0.35">
      <c r="M5644" s="3"/>
      <c r="O5644" s="4"/>
      <c r="P5644" s="4"/>
    </row>
    <row r="5645" spans="13:16" x14ac:dyDescent="0.35">
      <c r="M5645" s="3"/>
      <c r="O5645" s="4"/>
      <c r="P5645" s="4"/>
    </row>
    <row r="5646" spans="13:16" x14ac:dyDescent="0.35">
      <c r="M5646" s="3"/>
      <c r="O5646" s="4"/>
      <c r="P5646" s="4"/>
    </row>
    <row r="5647" spans="13:16" x14ac:dyDescent="0.35">
      <c r="M5647" s="3"/>
      <c r="O5647" s="4"/>
      <c r="P5647" s="4"/>
    </row>
    <row r="5648" spans="13:16" x14ac:dyDescent="0.35">
      <c r="M5648" s="3"/>
      <c r="O5648" s="4"/>
      <c r="P5648" s="4"/>
    </row>
    <row r="5649" spans="13:16" x14ac:dyDescent="0.35">
      <c r="M5649" s="3"/>
      <c r="O5649" s="4"/>
      <c r="P5649" s="4"/>
    </row>
    <row r="5650" spans="13:16" x14ac:dyDescent="0.35">
      <c r="M5650" s="3"/>
      <c r="O5650" s="4"/>
      <c r="P5650" s="4"/>
    </row>
    <row r="5651" spans="13:16" x14ac:dyDescent="0.35">
      <c r="M5651" s="3"/>
      <c r="O5651" s="4"/>
      <c r="P5651" s="4"/>
    </row>
    <row r="5652" spans="13:16" x14ac:dyDescent="0.35">
      <c r="M5652" s="3"/>
      <c r="O5652" s="4"/>
      <c r="P5652" s="4"/>
    </row>
    <row r="5653" spans="13:16" x14ac:dyDescent="0.35">
      <c r="M5653" s="3"/>
      <c r="O5653" s="4"/>
      <c r="P5653" s="4"/>
    </row>
    <row r="5654" spans="13:16" x14ac:dyDescent="0.35">
      <c r="M5654" s="3"/>
      <c r="O5654" s="4"/>
      <c r="P5654" s="4"/>
    </row>
    <row r="5655" spans="13:16" x14ac:dyDescent="0.35">
      <c r="M5655" s="3"/>
      <c r="O5655" s="4"/>
      <c r="P5655" s="4"/>
    </row>
    <row r="5656" spans="13:16" x14ac:dyDescent="0.35">
      <c r="M5656" s="3"/>
      <c r="O5656" s="4"/>
      <c r="P5656" s="4"/>
    </row>
    <row r="5657" spans="13:16" x14ac:dyDescent="0.35">
      <c r="M5657" s="3"/>
      <c r="O5657" s="4"/>
      <c r="P5657" s="4"/>
    </row>
    <row r="5658" spans="13:16" x14ac:dyDescent="0.35">
      <c r="M5658" s="3"/>
      <c r="O5658" s="4"/>
      <c r="P5658" s="4"/>
    </row>
    <row r="5659" spans="13:16" x14ac:dyDescent="0.35">
      <c r="M5659" s="3"/>
      <c r="O5659" s="4"/>
      <c r="P5659" s="4"/>
    </row>
    <row r="5660" spans="13:16" x14ac:dyDescent="0.35">
      <c r="M5660" s="3"/>
      <c r="O5660" s="4"/>
      <c r="P5660" s="4"/>
    </row>
    <row r="5661" spans="13:16" x14ac:dyDescent="0.35">
      <c r="M5661" s="3"/>
      <c r="O5661" s="4"/>
      <c r="P5661" s="4"/>
    </row>
    <row r="5662" spans="13:16" x14ac:dyDescent="0.35">
      <c r="M5662" s="3"/>
      <c r="O5662" s="4"/>
      <c r="P5662" s="4"/>
    </row>
    <row r="5663" spans="13:16" x14ac:dyDescent="0.35">
      <c r="M5663" s="3"/>
      <c r="O5663" s="4"/>
      <c r="P5663" s="4"/>
    </row>
    <row r="5664" spans="13:16" x14ac:dyDescent="0.35">
      <c r="M5664" s="3"/>
      <c r="O5664" s="4"/>
      <c r="P5664" s="4"/>
    </row>
    <row r="5665" spans="13:16" x14ac:dyDescent="0.35">
      <c r="M5665" s="3"/>
      <c r="O5665" s="4"/>
      <c r="P5665" s="4"/>
    </row>
    <row r="5666" spans="13:16" x14ac:dyDescent="0.35">
      <c r="M5666" s="3"/>
      <c r="O5666" s="4"/>
      <c r="P5666" s="4"/>
    </row>
    <row r="5667" spans="13:16" x14ac:dyDescent="0.35">
      <c r="M5667" s="3"/>
      <c r="O5667" s="4"/>
      <c r="P5667" s="4"/>
    </row>
    <row r="5668" spans="13:16" x14ac:dyDescent="0.35">
      <c r="M5668" s="3"/>
      <c r="O5668" s="4"/>
      <c r="P5668" s="4"/>
    </row>
    <row r="5669" spans="13:16" x14ac:dyDescent="0.35">
      <c r="M5669" s="3"/>
      <c r="O5669" s="4"/>
      <c r="P5669" s="4"/>
    </row>
    <row r="5670" spans="13:16" x14ac:dyDescent="0.35">
      <c r="M5670" s="3"/>
      <c r="O5670" s="4"/>
      <c r="P5670" s="4"/>
    </row>
    <row r="5671" spans="13:16" x14ac:dyDescent="0.35">
      <c r="M5671" s="3"/>
      <c r="O5671" s="4"/>
      <c r="P5671" s="4"/>
    </row>
    <row r="5672" spans="13:16" x14ac:dyDescent="0.35">
      <c r="M5672" s="3"/>
      <c r="O5672" s="4"/>
      <c r="P5672" s="4"/>
    </row>
    <row r="5673" spans="13:16" x14ac:dyDescent="0.35">
      <c r="M5673" s="3"/>
      <c r="O5673" s="4"/>
      <c r="P5673" s="4"/>
    </row>
    <row r="5674" spans="13:16" x14ac:dyDescent="0.35">
      <c r="M5674" s="3"/>
      <c r="O5674" s="4"/>
      <c r="P5674" s="4"/>
    </row>
    <row r="5675" spans="13:16" x14ac:dyDescent="0.35">
      <c r="M5675" s="3"/>
      <c r="O5675" s="4"/>
      <c r="P5675" s="4"/>
    </row>
    <row r="5676" spans="13:16" x14ac:dyDescent="0.35">
      <c r="M5676" s="3"/>
      <c r="O5676" s="4"/>
      <c r="P5676" s="4"/>
    </row>
    <row r="5677" spans="13:16" x14ac:dyDescent="0.35">
      <c r="M5677" s="3"/>
      <c r="O5677" s="4"/>
      <c r="P5677" s="4"/>
    </row>
    <row r="5678" spans="13:16" x14ac:dyDescent="0.35">
      <c r="M5678" s="3"/>
      <c r="O5678" s="4"/>
      <c r="P5678" s="4"/>
    </row>
    <row r="5679" spans="13:16" x14ac:dyDescent="0.35">
      <c r="M5679" s="3"/>
      <c r="O5679" s="4"/>
      <c r="P5679" s="4"/>
    </row>
    <row r="5680" spans="13:16" x14ac:dyDescent="0.35">
      <c r="M5680" s="3"/>
      <c r="O5680" s="4"/>
      <c r="P5680" s="4"/>
    </row>
    <row r="5681" spans="13:16" x14ac:dyDescent="0.35">
      <c r="M5681" s="3"/>
      <c r="O5681" s="4"/>
      <c r="P5681" s="4"/>
    </row>
    <row r="5682" spans="13:16" x14ac:dyDescent="0.35">
      <c r="M5682" s="3"/>
      <c r="O5682" s="4"/>
      <c r="P5682" s="4"/>
    </row>
    <row r="5683" spans="13:16" x14ac:dyDescent="0.35">
      <c r="M5683" s="3"/>
      <c r="O5683" s="4"/>
      <c r="P5683" s="4"/>
    </row>
    <row r="5684" spans="13:16" x14ac:dyDescent="0.35">
      <c r="M5684" s="3"/>
      <c r="O5684" s="4"/>
      <c r="P5684" s="4"/>
    </row>
    <row r="5685" spans="13:16" x14ac:dyDescent="0.35">
      <c r="M5685" s="3"/>
      <c r="O5685" s="4"/>
      <c r="P5685" s="4"/>
    </row>
    <row r="5686" spans="13:16" x14ac:dyDescent="0.35">
      <c r="M5686" s="3"/>
      <c r="O5686" s="4"/>
      <c r="P5686" s="4"/>
    </row>
    <row r="5687" spans="13:16" x14ac:dyDescent="0.35">
      <c r="M5687" s="3"/>
      <c r="O5687" s="4"/>
      <c r="P5687" s="4"/>
    </row>
    <row r="5688" spans="13:16" x14ac:dyDescent="0.35">
      <c r="M5688" s="3"/>
      <c r="O5688" s="4"/>
      <c r="P5688" s="4"/>
    </row>
    <row r="5689" spans="13:16" x14ac:dyDescent="0.35">
      <c r="M5689" s="3"/>
      <c r="O5689" s="4"/>
      <c r="P5689" s="4"/>
    </row>
    <row r="5690" spans="13:16" x14ac:dyDescent="0.35">
      <c r="M5690" s="3"/>
      <c r="O5690" s="4"/>
      <c r="P5690" s="4"/>
    </row>
    <row r="5691" spans="13:16" x14ac:dyDescent="0.35">
      <c r="M5691" s="3"/>
      <c r="O5691" s="4"/>
      <c r="P5691" s="4"/>
    </row>
    <row r="5692" spans="13:16" x14ac:dyDescent="0.35">
      <c r="M5692" s="3"/>
      <c r="O5692" s="4"/>
      <c r="P5692" s="4"/>
    </row>
    <row r="5693" spans="13:16" x14ac:dyDescent="0.35">
      <c r="M5693" s="3"/>
      <c r="O5693" s="4"/>
      <c r="P5693" s="4"/>
    </row>
    <row r="5694" spans="13:16" x14ac:dyDescent="0.35">
      <c r="M5694" s="3"/>
      <c r="O5694" s="4"/>
      <c r="P5694" s="4"/>
    </row>
    <row r="5695" spans="13:16" x14ac:dyDescent="0.35">
      <c r="M5695" s="3"/>
      <c r="O5695" s="4"/>
      <c r="P5695" s="4"/>
    </row>
    <row r="5696" spans="13:16" x14ac:dyDescent="0.35">
      <c r="M5696" s="3"/>
      <c r="O5696" s="4"/>
      <c r="P5696" s="4"/>
    </row>
    <row r="5697" spans="13:16" x14ac:dyDescent="0.35">
      <c r="M5697" s="3"/>
      <c r="O5697" s="4"/>
      <c r="P5697" s="4"/>
    </row>
    <row r="5698" spans="13:16" x14ac:dyDescent="0.35">
      <c r="M5698" s="3"/>
      <c r="O5698" s="4"/>
      <c r="P5698" s="4"/>
    </row>
    <row r="5699" spans="13:16" x14ac:dyDescent="0.35">
      <c r="M5699" s="3"/>
      <c r="O5699" s="4"/>
      <c r="P5699" s="4"/>
    </row>
    <row r="5700" spans="13:16" x14ac:dyDescent="0.35">
      <c r="M5700" s="3"/>
      <c r="O5700" s="4"/>
      <c r="P5700" s="4"/>
    </row>
    <row r="5701" spans="13:16" x14ac:dyDescent="0.35">
      <c r="M5701" s="3"/>
      <c r="O5701" s="4"/>
      <c r="P5701" s="4"/>
    </row>
    <row r="5702" spans="13:16" x14ac:dyDescent="0.35">
      <c r="M5702" s="3"/>
      <c r="O5702" s="4"/>
      <c r="P5702" s="4"/>
    </row>
    <row r="5703" spans="13:16" x14ac:dyDescent="0.35">
      <c r="M5703" s="3"/>
      <c r="O5703" s="4"/>
      <c r="P5703" s="4"/>
    </row>
    <row r="5704" spans="13:16" x14ac:dyDescent="0.35">
      <c r="M5704" s="3"/>
      <c r="O5704" s="4"/>
      <c r="P5704" s="4"/>
    </row>
    <row r="5705" spans="13:16" x14ac:dyDescent="0.35">
      <c r="M5705" s="3"/>
      <c r="O5705" s="4"/>
      <c r="P5705" s="4"/>
    </row>
    <row r="5706" spans="13:16" x14ac:dyDescent="0.35">
      <c r="M5706" s="3"/>
      <c r="O5706" s="4"/>
      <c r="P5706" s="4"/>
    </row>
    <row r="5707" spans="13:16" x14ac:dyDescent="0.35">
      <c r="M5707" s="3"/>
      <c r="O5707" s="4"/>
      <c r="P5707" s="4"/>
    </row>
    <row r="5708" spans="13:16" x14ac:dyDescent="0.35">
      <c r="M5708" s="3"/>
      <c r="O5708" s="4"/>
      <c r="P5708" s="4"/>
    </row>
    <row r="5709" spans="13:16" x14ac:dyDescent="0.35">
      <c r="M5709" s="3"/>
      <c r="O5709" s="4"/>
      <c r="P5709" s="4"/>
    </row>
    <row r="5710" spans="13:16" x14ac:dyDescent="0.35">
      <c r="M5710" s="3"/>
      <c r="O5710" s="4"/>
      <c r="P5710" s="4"/>
    </row>
    <row r="5711" spans="13:16" x14ac:dyDescent="0.35">
      <c r="M5711" s="3"/>
      <c r="O5711" s="4"/>
      <c r="P5711" s="4"/>
    </row>
    <row r="5712" spans="13:16" x14ac:dyDescent="0.35">
      <c r="M5712" s="3"/>
      <c r="O5712" s="4"/>
      <c r="P5712" s="4"/>
    </row>
    <row r="5713" spans="13:16" x14ac:dyDescent="0.35">
      <c r="M5713" s="3"/>
      <c r="O5713" s="4"/>
      <c r="P5713" s="4"/>
    </row>
    <row r="5714" spans="13:16" x14ac:dyDescent="0.35">
      <c r="M5714" s="3"/>
      <c r="O5714" s="4"/>
      <c r="P5714" s="4"/>
    </row>
    <row r="5715" spans="13:16" x14ac:dyDescent="0.35">
      <c r="M5715" s="3"/>
      <c r="O5715" s="4"/>
      <c r="P5715" s="4"/>
    </row>
    <row r="5716" spans="13:16" x14ac:dyDescent="0.35">
      <c r="M5716" s="3"/>
      <c r="O5716" s="4"/>
      <c r="P5716" s="4"/>
    </row>
    <row r="5717" spans="13:16" x14ac:dyDescent="0.35">
      <c r="M5717" s="3"/>
      <c r="O5717" s="4"/>
      <c r="P5717" s="4"/>
    </row>
    <row r="5718" spans="13:16" x14ac:dyDescent="0.35">
      <c r="M5718" s="3"/>
      <c r="O5718" s="4"/>
      <c r="P5718" s="4"/>
    </row>
    <row r="5719" spans="13:16" x14ac:dyDescent="0.35">
      <c r="M5719" s="3"/>
      <c r="O5719" s="4"/>
      <c r="P5719" s="4"/>
    </row>
    <row r="5720" spans="13:16" x14ac:dyDescent="0.35">
      <c r="M5720" s="3"/>
      <c r="O5720" s="4"/>
      <c r="P5720" s="4"/>
    </row>
    <row r="5721" spans="13:16" x14ac:dyDescent="0.35">
      <c r="M5721" s="3"/>
      <c r="O5721" s="4"/>
      <c r="P5721" s="4"/>
    </row>
    <row r="5722" spans="13:16" x14ac:dyDescent="0.35">
      <c r="M5722" s="3"/>
      <c r="O5722" s="4"/>
      <c r="P5722" s="4"/>
    </row>
    <row r="5723" spans="13:16" x14ac:dyDescent="0.35">
      <c r="M5723" s="3"/>
      <c r="O5723" s="4"/>
      <c r="P5723" s="4"/>
    </row>
    <row r="5724" spans="13:16" x14ac:dyDescent="0.35">
      <c r="M5724" s="3"/>
      <c r="O5724" s="4"/>
      <c r="P5724" s="4"/>
    </row>
    <row r="5725" spans="13:16" x14ac:dyDescent="0.35">
      <c r="M5725" s="3"/>
      <c r="O5725" s="4"/>
      <c r="P5725" s="4"/>
    </row>
    <row r="5726" spans="13:16" x14ac:dyDescent="0.35">
      <c r="M5726" s="3"/>
      <c r="O5726" s="4"/>
      <c r="P5726" s="4"/>
    </row>
    <row r="5727" spans="13:16" x14ac:dyDescent="0.35">
      <c r="M5727" s="3"/>
      <c r="O5727" s="4"/>
      <c r="P5727" s="4"/>
    </row>
    <row r="5728" spans="13:16" x14ac:dyDescent="0.35">
      <c r="M5728" s="3"/>
      <c r="O5728" s="4"/>
      <c r="P5728" s="4"/>
    </row>
    <row r="5729" spans="13:16" x14ac:dyDescent="0.35">
      <c r="M5729" s="3"/>
      <c r="O5729" s="4"/>
      <c r="P5729" s="4"/>
    </row>
    <row r="5730" spans="13:16" x14ac:dyDescent="0.35">
      <c r="M5730" s="3"/>
      <c r="O5730" s="4"/>
      <c r="P5730" s="4"/>
    </row>
    <row r="5731" spans="13:16" x14ac:dyDescent="0.35">
      <c r="M5731" s="3"/>
      <c r="O5731" s="4"/>
      <c r="P5731" s="4"/>
    </row>
    <row r="5732" spans="13:16" x14ac:dyDescent="0.35">
      <c r="M5732" s="3"/>
      <c r="O5732" s="4"/>
      <c r="P5732" s="4"/>
    </row>
    <row r="5733" spans="13:16" x14ac:dyDescent="0.35">
      <c r="M5733" s="3"/>
      <c r="O5733" s="4"/>
      <c r="P5733" s="4"/>
    </row>
    <row r="5734" spans="13:16" x14ac:dyDescent="0.35">
      <c r="M5734" s="3"/>
      <c r="O5734" s="4"/>
      <c r="P5734" s="4"/>
    </row>
    <row r="5735" spans="13:16" x14ac:dyDescent="0.35">
      <c r="M5735" s="3"/>
      <c r="O5735" s="4"/>
      <c r="P5735" s="4"/>
    </row>
    <row r="5736" spans="13:16" x14ac:dyDescent="0.35">
      <c r="M5736" s="3"/>
      <c r="O5736" s="4"/>
      <c r="P5736" s="4"/>
    </row>
    <row r="5737" spans="13:16" x14ac:dyDescent="0.35">
      <c r="M5737" s="3"/>
      <c r="O5737" s="4"/>
      <c r="P5737" s="4"/>
    </row>
    <row r="5738" spans="13:16" x14ac:dyDescent="0.35">
      <c r="M5738" s="3"/>
      <c r="O5738" s="4"/>
      <c r="P5738" s="4"/>
    </row>
    <row r="5739" spans="13:16" x14ac:dyDescent="0.35">
      <c r="M5739" s="3"/>
      <c r="O5739" s="4"/>
      <c r="P5739" s="4"/>
    </row>
    <row r="5740" spans="13:16" x14ac:dyDescent="0.35">
      <c r="M5740" s="3"/>
      <c r="O5740" s="4"/>
      <c r="P5740" s="4"/>
    </row>
    <row r="5741" spans="13:16" x14ac:dyDescent="0.35">
      <c r="M5741" s="3"/>
      <c r="O5741" s="4"/>
      <c r="P5741" s="4"/>
    </row>
    <row r="5742" spans="13:16" x14ac:dyDescent="0.35">
      <c r="M5742" s="3"/>
      <c r="O5742" s="4"/>
      <c r="P5742" s="4"/>
    </row>
    <row r="5743" spans="13:16" x14ac:dyDescent="0.35">
      <c r="M5743" s="3"/>
      <c r="O5743" s="4"/>
      <c r="P5743" s="4"/>
    </row>
    <row r="5744" spans="13:16" x14ac:dyDescent="0.35">
      <c r="M5744" s="3"/>
      <c r="O5744" s="4"/>
      <c r="P5744" s="4"/>
    </row>
    <row r="5745" spans="13:16" x14ac:dyDescent="0.35">
      <c r="M5745" s="3"/>
      <c r="O5745" s="4"/>
      <c r="P5745" s="4"/>
    </row>
    <row r="5746" spans="13:16" x14ac:dyDescent="0.35">
      <c r="M5746" s="3"/>
      <c r="O5746" s="4"/>
      <c r="P5746" s="4"/>
    </row>
    <row r="5747" spans="13:16" x14ac:dyDescent="0.35">
      <c r="M5747" s="3"/>
      <c r="O5747" s="4"/>
      <c r="P5747" s="4"/>
    </row>
    <row r="5748" spans="13:16" x14ac:dyDescent="0.35">
      <c r="M5748" s="3"/>
      <c r="O5748" s="4"/>
      <c r="P5748" s="4"/>
    </row>
    <row r="5749" spans="13:16" x14ac:dyDescent="0.35">
      <c r="M5749" s="3"/>
      <c r="O5749" s="4"/>
      <c r="P5749" s="4"/>
    </row>
    <row r="5750" spans="13:16" x14ac:dyDescent="0.35">
      <c r="M5750" s="3"/>
      <c r="O5750" s="4"/>
      <c r="P5750" s="4"/>
    </row>
    <row r="5751" spans="13:16" x14ac:dyDescent="0.35">
      <c r="M5751" s="3"/>
      <c r="O5751" s="4"/>
      <c r="P5751" s="4"/>
    </row>
    <row r="5752" spans="13:16" x14ac:dyDescent="0.35">
      <c r="M5752" s="3"/>
      <c r="O5752" s="4"/>
      <c r="P5752" s="4"/>
    </row>
    <row r="5753" spans="13:16" x14ac:dyDescent="0.35">
      <c r="M5753" s="3"/>
      <c r="O5753" s="4"/>
      <c r="P5753" s="4"/>
    </row>
    <row r="5754" spans="13:16" x14ac:dyDescent="0.35">
      <c r="M5754" s="3"/>
      <c r="O5754" s="4"/>
      <c r="P5754" s="4"/>
    </row>
    <row r="5755" spans="13:16" x14ac:dyDescent="0.35">
      <c r="M5755" s="3"/>
      <c r="O5755" s="4"/>
      <c r="P5755" s="4"/>
    </row>
    <row r="5756" spans="13:16" x14ac:dyDescent="0.35">
      <c r="M5756" s="3"/>
      <c r="O5756" s="4"/>
      <c r="P5756" s="4"/>
    </row>
    <row r="5757" spans="13:16" x14ac:dyDescent="0.35">
      <c r="M5757" s="3"/>
      <c r="O5757" s="4"/>
      <c r="P5757" s="4"/>
    </row>
    <row r="5758" spans="13:16" x14ac:dyDescent="0.35">
      <c r="M5758" s="3"/>
      <c r="O5758" s="4"/>
      <c r="P5758" s="4"/>
    </row>
    <row r="5759" spans="13:16" x14ac:dyDescent="0.35">
      <c r="M5759" s="3"/>
      <c r="O5759" s="4"/>
      <c r="P5759" s="4"/>
    </row>
    <row r="5760" spans="13:16" x14ac:dyDescent="0.35">
      <c r="M5760" s="3"/>
      <c r="O5760" s="4"/>
      <c r="P5760" s="4"/>
    </row>
    <row r="5761" spans="13:16" x14ac:dyDescent="0.35">
      <c r="M5761" s="3"/>
      <c r="O5761" s="4"/>
      <c r="P5761" s="4"/>
    </row>
    <row r="5762" spans="13:16" x14ac:dyDescent="0.35">
      <c r="M5762" s="3"/>
      <c r="O5762" s="4"/>
      <c r="P5762" s="4"/>
    </row>
    <row r="5763" spans="13:16" x14ac:dyDescent="0.35">
      <c r="M5763" s="3"/>
      <c r="O5763" s="4"/>
      <c r="P5763" s="4"/>
    </row>
    <row r="5764" spans="13:16" x14ac:dyDescent="0.35">
      <c r="M5764" s="3"/>
      <c r="O5764" s="4"/>
      <c r="P5764" s="4"/>
    </row>
    <row r="5765" spans="13:16" x14ac:dyDescent="0.35">
      <c r="M5765" s="3"/>
      <c r="O5765" s="4"/>
      <c r="P5765" s="4"/>
    </row>
    <row r="5766" spans="13:16" x14ac:dyDescent="0.35">
      <c r="M5766" s="3"/>
      <c r="O5766" s="4"/>
      <c r="P5766" s="4"/>
    </row>
    <row r="5767" spans="13:16" x14ac:dyDescent="0.35">
      <c r="M5767" s="3"/>
      <c r="O5767" s="4"/>
      <c r="P5767" s="4"/>
    </row>
    <row r="5768" spans="13:16" x14ac:dyDescent="0.35">
      <c r="M5768" s="3"/>
      <c r="O5768" s="4"/>
      <c r="P5768" s="4"/>
    </row>
    <row r="5769" spans="13:16" x14ac:dyDescent="0.35">
      <c r="M5769" s="3"/>
      <c r="O5769" s="4"/>
      <c r="P5769" s="4"/>
    </row>
    <row r="5770" spans="13:16" x14ac:dyDescent="0.35">
      <c r="M5770" s="3"/>
      <c r="O5770" s="4"/>
      <c r="P5770" s="4"/>
    </row>
    <row r="5771" spans="13:16" x14ac:dyDescent="0.35">
      <c r="M5771" s="3"/>
      <c r="O5771" s="4"/>
      <c r="P5771" s="4"/>
    </row>
    <row r="5772" spans="13:16" x14ac:dyDescent="0.35">
      <c r="M5772" s="3"/>
      <c r="O5772" s="4"/>
      <c r="P5772" s="4"/>
    </row>
    <row r="5773" spans="13:16" x14ac:dyDescent="0.35">
      <c r="M5773" s="3"/>
      <c r="O5773" s="4"/>
      <c r="P5773" s="4"/>
    </row>
    <row r="5774" spans="13:16" x14ac:dyDescent="0.35">
      <c r="M5774" s="3"/>
      <c r="O5774" s="4"/>
      <c r="P5774" s="4"/>
    </row>
    <row r="5775" spans="13:16" x14ac:dyDescent="0.35">
      <c r="M5775" s="3"/>
      <c r="O5775" s="4"/>
      <c r="P5775" s="4"/>
    </row>
    <row r="5776" spans="13:16" x14ac:dyDescent="0.35">
      <c r="M5776" s="3"/>
      <c r="O5776" s="4"/>
      <c r="P5776" s="4"/>
    </row>
    <row r="5777" spans="13:16" x14ac:dyDescent="0.35">
      <c r="M5777" s="3"/>
      <c r="O5777" s="4"/>
      <c r="P5777" s="4"/>
    </row>
    <row r="5778" spans="13:16" x14ac:dyDescent="0.35">
      <c r="M5778" s="3"/>
      <c r="O5778" s="4"/>
      <c r="P5778" s="4"/>
    </row>
    <row r="5779" spans="13:16" x14ac:dyDescent="0.35">
      <c r="M5779" s="3"/>
      <c r="O5779" s="4"/>
      <c r="P5779" s="4"/>
    </row>
    <row r="5780" spans="13:16" x14ac:dyDescent="0.35">
      <c r="M5780" s="3"/>
      <c r="O5780" s="4"/>
      <c r="P5780" s="4"/>
    </row>
    <row r="5781" spans="13:16" x14ac:dyDescent="0.35">
      <c r="M5781" s="3"/>
      <c r="O5781" s="4"/>
      <c r="P5781" s="4"/>
    </row>
    <row r="5782" spans="13:16" x14ac:dyDescent="0.35">
      <c r="M5782" s="3"/>
      <c r="O5782" s="4"/>
      <c r="P5782" s="4"/>
    </row>
    <row r="5783" spans="13:16" x14ac:dyDescent="0.35">
      <c r="M5783" s="3"/>
      <c r="O5783" s="4"/>
      <c r="P5783" s="4"/>
    </row>
    <row r="5784" spans="13:16" x14ac:dyDescent="0.35">
      <c r="M5784" s="3"/>
      <c r="O5784" s="4"/>
      <c r="P5784" s="4"/>
    </row>
    <row r="5785" spans="13:16" x14ac:dyDescent="0.35">
      <c r="M5785" s="3"/>
      <c r="O5785" s="4"/>
      <c r="P5785" s="4"/>
    </row>
    <row r="5786" spans="13:16" x14ac:dyDescent="0.35">
      <c r="M5786" s="3"/>
      <c r="O5786" s="4"/>
      <c r="P5786" s="4"/>
    </row>
    <row r="5787" spans="13:16" x14ac:dyDescent="0.35">
      <c r="M5787" s="3"/>
      <c r="O5787" s="4"/>
      <c r="P5787" s="4"/>
    </row>
    <row r="5788" spans="13:16" x14ac:dyDescent="0.35">
      <c r="M5788" s="3"/>
      <c r="O5788" s="4"/>
      <c r="P5788" s="4"/>
    </row>
    <row r="5789" spans="13:16" x14ac:dyDescent="0.35">
      <c r="M5789" s="3"/>
      <c r="O5789" s="4"/>
      <c r="P5789" s="4"/>
    </row>
    <row r="5790" spans="13:16" x14ac:dyDescent="0.35">
      <c r="M5790" s="3"/>
      <c r="O5790" s="4"/>
      <c r="P5790" s="4"/>
    </row>
    <row r="5791" spans="13:16" x14ac:dyDescent="0.35">
      <c r="M5791" s="3"/>
      <c r="O5791" s="4"/>
      <c r="P5791" s="4"/>
    </row>
    <row r="5792" spans="13:16" x14ac:dyDescent="0.35">
      <c r="M5792" s="3"/>
      <c r="O5792" s="4"/>
      <c r="P5792" s="4"/>
    </row>
    <row r="5793" spans="13:16" x14ac:dyDescent="0.35">
      <c r="M5793" s="3"/>
      <c r="O5793" s="4"/>
      <c r="P5793" s="4"/>
    </row>
    <row r="5794" spans="13:16" x14ac:dyDescent="0.35">
      <c r="M5794" s="3"/>
      <c r="O5794" s="4"/>
      <c r="P5794" s="4"/>
    </row>
    <row r="5795" spans="13:16" x14ac:dyDescent="0.35">
      <c r="M5795" s="3"/>
      <c r="O5795" s="4"/>
      <c r="P5795" s="4"/>
    </row>
    <row r="5796" spans="13:16" x14ac:dyDescent="0.35">
      <c r="M5796" s="3"/>
      <c r="O5796" s="4"/>
      <c r="P5796" s="4"/>
    </row>
    <row r="5797" spans="13:16" x14ac:dyDescent="0.35">
      <c r="M5797" s="3"/>
      <c r="O5797" s="4"/>
      <c r="P5797" s="4"/>
    </row>
    <row r="5798" spans="13:16" x14ac:dyDescent="0.35">
      <c r="M5798" s="3"/>
      <c r="O5798" s="4"/>
      <c r="P5798" s="4"/>
    </row>
    <row r="5799" spans="13:16" x14ac:dyDescent="0.35">
      <c r="M5799" s="3"/>
      <c r="O5799" s="4"/>
      <c r="P5799" s="4"/>
    </row>
    <row r="5800" spans="13:16" x14ac:dyDescent="0.35">
      <c r="M5800" s="3"/>
      <c r="O5800" s="4"/>
      <c r="P5800" s="4"/>
    </row>
    <row r="5801" spans="13:16" x14ac:dyDescent="0.35">
      <c r="M5801" s="3"/>
      <c r="O5801" s="4"/>
      <c r="P5801" s="4"/>
    </row>
    <row r="5802" spans="13:16" x14ac:dyDescent="0.35">
      <c r="M5802" s="3"/>
      <c r="O5802" s="4"/>
      <c r="P5802" s="4"/>
    </row>
    <row r="5803" spans="13:16" x14ac:dyDescent="0.35">
      <c r="M5803" s="3"/>
      <c r="O5803" s="4"/>
      <c r="P5803" s="4"/>
    </row>
    <row r="5804" spans="13:16" x14ac:dyDescent="0.35">
      <c r="M5804" s="3"/>
      <c r="O5804" s="4"/>
      <c r="P5804" s="4"/>
    </row>
    <row r="5805" spans="13:16" x14ac:dyDescent="0.35">
      <c r="M5805" s="3"/>
      <c r="O5805" s="4"/>
      <c r="P5805" s="4"/>
    </row>
    <row r="5806" spans="13:16" x14ac:dyDescent="0.35">
      <c r="M5806" s="3"/>
      <c r="O5806" s="4"/>
      <c r="P5806" s="4"/>
    </row>
    <row r="5807" spans="13:16" x14ac:dyDescent="0.35">
      <c r="M5807" s="3"/>
      <c r="O5807" s="4"/>
      <c r="P5807" s="4"/>
    </row>
    <row r="5808" spans="13:16" x14ac:dyDescent="0.35">
      <c r="M5808" s="3"/>
      <c r="O5808" s="4"/>
      <c r="P5808" s="4"/>
    </row>
    <row r="5809" spans="13:16" x14ac:dyDescent="0.35">
      <c r="M5809" s="3"/>
      <c r="O5809" s="4"/>
      <c r="P5809" s="4"/>
    </row>
    <row r="5810" spans="13:16" x14ac:dyDescent="0.35">
      <c r="M5810" s="3"/>
      <c r="O5810" s="4"/>
      <c r="P5810" s="4"/>
    </row>
    <row r="5811" spans="13:16" x14ac:dyDescent="0.35">
      <c r="M5811" s="3"/>
      <c r="O5811" s="4"/>
      <c r="P5811" s="4"/>
    </row>
    <row r="5812" spans="13:16" x14ac:dyDescent="0.35">
      <c r="M5812" s="3"/>
      <c r="O5812" s="4"/>
      <c r="P5812" s="4"/>
    </row>
    <row r="5813" spans="13:16" x14ac:dyDescent="0.35">
      <c r="M5813" s="3"/>
      <c r="O5813" s="4"/>
      <c r="P5813" s="4"/>
    </row>
    <row r="5814" spans="13:16" x14ac:dyDescent="0.35">
      <c r="M5814" s="3"/>
      <c r="O5814" s="4"/>
      <c r="P5814" s="4"/>
    </row>
    <row r="5815" spans="13:16" x14ac:dyDescent="0.35">
      <c r="M5815" s="3"/>
      <c r="O5815" s="4"/>
      <c r="P5815" s="4"/>
    </row>
    <row r="5816" spans="13:16" x14ac:dyDescent="0.35">
      <c r="M5816" s="3"/>
      <c r="O5816" s="4"/>
      <c r="P5816" s="4"/>
    </row>
    <row r="5817" spans="13:16" x14ac:dyDescent="0.35">
      <c r="M5817" s="3"/>
      <c r="O5817" s="4"/>
      <c r="P5817" s="4"/>
    </row>
    <row r="5818" spans="13:16" x14ac:dyDescent="0.35">
      <c r="M5818" s="3"/>
      <c r="O5818" s="4"/>
      <c r="P5818" s="4"/>
    </row>
    <row r="5819" spans="13:16" x14ac:dyDescent="0.35">
      <c r="M5819" s="3"/>
      <c r="O5819" s="4"/>
      <c r="P5819" s="4"/>
    </row>
    <row r="5820" spans="13:16" x14ac:dyDescent="0.35">
      <c r="M5820" s="3"/>
      <c r="O5820" s="4"/>
      <c r="P5820" s="4"/>
    </row>
    <row r="5821" spans="13:16" x14ac:dyDescent="0.35">
      <c r="M5821" s="3"/>
      <c r="O5821" s="4"/>
      <c r="P5821" s="4"/>
    </row>
    <row r="5822" spans="13:16" x14ac:dyDescent="0.35">
      <c r="M5822" s="3"/>
      <c r="O5822" s="4"/>
      <c r="P5822" s="4"/>
    </row>
    <row r="5823" spans="13:16" x14ac:dyDescent="0.35">
      <c r="M5823" s="3"/>
      <c r="O5823" s="4"/>
      <c r="P5823" s="4"/>
    </row>
    <row r="5824" spans="13:16" x14ac:dyDescent="0.35">
      <c r="M5824" s="3"/>
      <c r="O5824" s="4"/>
      <c r="P5824" s="4"/>
    </row>
    <row r="5825" spans="13:16" x14ac:dyDescent="0.35">
      <c r="M5825" s="3"/>
      <c r="O5825" s="4"/>
      <c r="P5825" s="4"/>
    </row>
    <row r="5826" spans="13:16" x14ac:dyDescent="0.35">
      <c r="M5826" s="3"/>
      <c r="O5826" s="4"/>
      <c r="P5826" s="4"/>
    </row>
    <row r="5827" spans="13:16" x14ac:dyDescent="0.35">
      <c r="M5827" s="3"/>
      <c r="O5827" s="4"/>
      <c r="P5827" s="4"/>
    </row>
    <row r="5828" spans="13:16" x14ac:dyDescent="0.35">
      <c r="M5828" s="3"/>
      <c r="O5828" s="4"/>
      <c r="P5828" s="4"/>
    </row>
    <row r="5829" spans="13:16" x14ac:dyDescent="0.35">
      <c r="M5829" s="3"/>
      <c r="O5829" s="4"/>
      <c r="P5829" s="4"/>
    </row>
    <row r="5830" spans="13:16" x14ac:dyDescent="0.35">
      <c r="M5830" s="3"/>
      <c r="O5830" s="4"/>
      <c r="P5830" s="4"/>
    </row>
    <row r="5831" spans="13:16" x14ac:dyDescent="0.35">
      <c r="M5831" s="3"/>
      <c r="O5831" s="4"/>
      <c r="P5831" s="4"/>
    </row>
    <row r="5832" spans="13:16" x14ac:dyDescent="0.35">
      <c r="M5832" s="3"/>
      <c r="O5832" s="4"/>
      <c r="P5832" s="4"/>
    </row>
    <row r="5833" spans="13:16" x14ac:dyDescent="0.35">
      <c r="M5833" s="3"/>
      <c r="O5833" s="4"/>
      <c r="P5833" s="4"/>
    </row>
    <row r="5834" spans="13:16" x14ac:dyDescent="0.35">
      <c r="M5834" s="3"/>
      <c r="O5834" s="4"/>
      <c r="P5834" s="4"/>
    </row>
    <row r="5835" spans="13:16" x14ac:dyDescent="0.35">
      <c r="M5835" s="3"/>
      <c r="O5835" s="4"/>
      <c r="P5835" s="4"/>
    </row>
    <row r="5836" spans="13:16" x14ac:dyDescent="0.35">
      <c r="M5836" s="3"/>
      <c r="O5836" s="4"/>
      <c r="P5836" s="4"/>
    </row>
    <row r="5837" spans="13:16" x14ac:dyDescent="0.35">
      <c r="M5837" s="3"/>
      <c r="O5837" s="4"/>
      <c r="P5837" s="4"/>
    </row>
    <row r="5838" spans="13:16" x14ac:dyDescent="0.35">
      <c r="M5838" s="3"/>
      <c r="O5838" s="4"/>
      <c r="P5838" s="4"/>
    </row>
    <row r="5839" spans="13:16" x14ac:dyDescent="0.35">
      <c r="M5839" s="3"/>
      <c r="O5839" s="4"/>
      <c r="P5839" s="4"/>
    </row>
    <row r="5840" spans="13:16" x14ac:dyDescent="0.35">
      <c r="M5840" s="3"/>
      <c r="O5840" s="4"/>
      <c r="P5840" s="4"/>
    </row>
    <row r="5841" spans="13:16" x14ac:dyDescent="0.35">
      <c r="M5841" s="3"/>
      <c r="O5841" s="4"/>
      <c r="P5841" s="4"/>
    </row>
    <row r="5842" spans="13:16" x14ac:dyDescent="0.35">
      <c r="M5842" s="3"/>
      <c r="O5842" s="4"/>
      <c r="P5842" s="4"/>
    </row>
    <row r="5843" spans="13:16" x14ac:dyDescent="0.35">
      <c r="M5843" s="3"/>
      <c r="O5843" s="4"/>
      <c r="P5843" s="4"/>
    </row>
    <row r="5844" spans="13:16" x14ac:dyDescent="0.35">
      <c r="M5844" s="3"/>
      <c r="O5844" s="4"/>
      <c r="P5844" s="4"/>
    </row>
    <row r="5845" spans="13:16" x14ac:dyDescent="0.35">
      <c r="M5845" s="3"/>
      <c r="O5845" s="4"/>
      <c r="P5845" s="4"/>
    </row>
    <row r="5846" spans="13:16" x14ac:dyDescent="0.35">
      <c r="M5846" s="3"/>
      <c r="O5846" s="4"/>
      <c r="P5846" s="4"/>
    </row>
    <row r="5847" spans="13:16" x14ac:dyDescent="0.35">
      <c r="M5847" s="3"/>
      <c r="O5847" s="4"/>
      <c r="P5847" s="4"/>
    </row>
    <row r="5848" spans="13:16" x14ac:dyDescent="0.35">
      <c r="M5848" s="3"/>
      <c r="O5848" s="4"/>
      <c r="P5848" s="4"/>
    </row>
    <row r="5849" spans="13:16" x14ac:dyDescent="0.35">
      <c r="M5849" s="3"/>
      <c r="O5849" s="4"/>
      <c r="P5849" s="4"/>
    </row>
    <row r="5850" spans="13:16" x14ac:dyDescent="0.35">
      <c r="M5850" s="3"/>
      <c r="O5850" s="4"/>
      <c r="P5850" s="4"/>
    </row>
    <row r="5851" spans="13:16" x14ac:dyDescent="0.35">
      <c r="M5851" s="3"/>
      <c r="O5851" s="4"/>
      <c r="P5851" s="4"/>
    </row>
    <row r="5852" spans="13:16" x14ac:dyDescent="0.35">
      <c r="M5852" s="3"/>
      <c r="O5852" s="4"/>
      <c r="P5852" s="4"/>
    </row>
    <row r="5853" spans="13:16" x14ac:dyDescent="0.35">
      <c r="M5853" s="3"/>
      <c r="O5853" s="4"/>
      <c r="P5853" s="4"/>
    </row>
    <row r="5854" spans="13:16" x14ac:dyDescent="0.35">
      <c r="M5854" s="3"/>
      <c r="O5854" s="4"/>
      <c r="P5854" s="4"/>
    </row>
    <row r="5855" spans="13:16" x14ac:dyDescent="0.35">
      <c r="M5855" s="3"/>
      <c r="O5855" s="4"/>
      <c r="P5855" s="4"/>
    </row>
    <row r="5856" spans="13:16" x14ac:dyDescent="0.35">
      <c r="M5856" s="3"/>
      <c r="O5856" s="4"/>
      <c r="P5856" s="4"/>
    </row>
    <row r="5857" spans="13:16" x14ac:dyDescent="0.35">
      <c r="M5857" s="3"/>
      <c r="O5857" s="4"/>
      <c r="P5857" s="4"/>
    </row>
    <row r="5858" spans="13:16" x14ac:dyDescent="0.35">
      <c r="M5858" s="3"/>
      <c r="O5858" s="4"/>
      <c r="P5858" s="4"/>
    </row>
    <row r="5859" spans="13:16" x14ac:dyDescent="0.35">
      <c r="M5859" s="3"/>
      <c r="O5859" s="4"/>
      <c r="P5859" s="4"/>
    </row>
    <row r="5860" spans="13:16" x14ac:dyDescent="0.35">
      <c r="M5860" s="3"/>
      <c r="O5860" s="4"/>
      <c r="P5860" s="4"/>
    </row>
    <row r="5861" spans="13:16" x14ac:dyDescent="0.35">
      <c r="M5861" s="3"/>
      <c r="O5861" s="4"/>
      <c r="P5861" s="4"/>
    </row>
    <row r="5862" spans="13:16" x14ac:dyDescent="0.35">
      <c r="M5862" s="3"/>
      <c r="O5862" s="4"/>
      <c r="P5862" s="4"/>
    </row>
    <row r="5863" spans="13:16" x14ac:dyDescent="0.35">
      <c r="M5863" s="3"/>
      <c r="O5863" s="4"/>
      <c r="P5863" s="4"/>
    </row>
    <row r="5864" spans="13:16" x14ac:dyDescent="0.35">
      <c r="M5864" s="3"/>
      <c r="O5864" s="4"/>
      <c r="P5864" s="4"/>
    </row>
    <row r="5865" spans="13:16" x14ac:dyDescent="0.35">
      <c r="M5865" s="3"/>
      <c r="O5865" s="4"/>
      <c r="P5865" s="4"/>
    </row>
    <row r="5866" spans="13:16" x14ac:dyDescent="0.35">
      <c r="M5866" s="3"/>
      <c r="O5866" s="4"/>
      <c r="P5866" s="4"/>
    </row>
    <row r="5867" spans="13:16" x14ac:dyDescent="0.35">
      <c r="M5867" s="3"/>
      <c r="O5867" s="4"/>
      <c r="P5867" s="4"/>
    </row>
    <row r="5868" spans="13:16" x14ac:dyDescent="0.35">
      <c r="M5868" s="3"/>
      <c r="O5868" s="4"/>
      <c r="P5868" s="4"/>
    </row>
    <row r="5869" spans="13:16" x14ac:dyDescent="0.35">
      <c r="M5869" s="3"/>
      <c r="O5869" s="4"/>
      <c r="P5869" s="4"/>
    </row>
    <row r="5870" spans="13:16" x14ac:dyDescent="0.35">
      <c r="M5870" s="3"/>
      <c r="O5870" s="4"/>
      <c r="P5870" s="4"/>
    </row>
    <row r="5871" spans="13:16" x14ac:dyDescent="0.35">
      <c r="M5871" s="3"/>
      <c r="O5871" s="4"/>
      <c r="P5871" s="4"/>
    </row>
    <row r="5872" spans="13:16" x14ac:dyDescent="0.35">
      <c r="M5872" s="3"/>
      <c r="O5872" s="4"/>
      <c r="P5872" s="4"/>
    </row>
    <row r="5873" spans="13:16" x14ac:dyDescent="0.35">
      <c r="M5873" s="3"/>
      <c r="O5873" s="4"/>
      <c r="P5873" s="4"/>
    </row>
    <row r="5874" spans="13:16" x14ac:dyDescent="0.35">
      <c r="M5874" s="3"/>
      <c r="O5874" s="4"/>
      <c r="P5874" s="4"/>
    </row>
    <row r="5875" spans="13:16" x14ac:dyDescent="0.35">
      <c r="M5875" s="3"/>
      <c r="O5875" s="4"/>
      <c r="P5875" s="4"/>
    </row>
    <row r="5876" spans="13:16" x14ac:dyDescent="0.35">
      <c r="M5876" s="3"/>
      <c r="O5876" s="4"/>
      <c r="P5876" s="4"/>
    </row>
    <row r="5877" spans="13:16" x14ac:dyDescent="0.35">
      <c r="M5877" s="3"/>
      <c r="O5877" s="4"/>
      <c r="P5877" s="4"/>
    </row>
    <row r="5878" spans="13:16" x14ac:dyDescent="0.35">
      <c r="M5878" s="3"/>
      <c r="O5878" s="4"/>
      <c r="P5878" s="4"/>
    </row>
    <row r="5879" spans="13:16" x14ac:dyDescent="0.35">
      <c r="M5879" s="3"/>
      <c r="O5879" s="4"/>
      <c r="P5879" s="4"/>
    </row>
    <row r="5880" spans="13:16" x14ac:dyDescent="0.35">
      <c r="M5880" s="3"/>
      <c r="O5880" s="4"/>
      <c r="P5880" s="4"/>
    </row>
    <row r="5881" spans="13:16" x14ac:dyDescent="0.35">
      <c r="M5881" s="3"/>
      <c r="O5881" s="4"/>
      <c r="P5881" s="4"/>
    </row>
    <row r="5882" spans="13:16" x14ac:dyDescent="0.35">
      <c r="M5882" s="3"/>
      <c r="O5882" s="4"/>
      <c r="P5882" s="4"/>
    </row>
    <row r="5883" spans="13:16" x14ac:dyDescent="0.35">
      <c r="M5883" s="3"/>
      <c r="O5883" s="4"/>
      <c r="P5883" s="4"/>
    </row>
    <row r="5884" spans="13:16" x14ac:dyDescent="0.35">
      <c r="M5884" s="3"/>
      <c r="O5884" s="4"/>
      <c r="P5884" s="4"/>
    </row>
    <row r="5885" spans="13:16" x14ac:dyDescent="0.35">
      <c r="M5885" s="3"/>
      <c r="O5885" s="4"/>
      <c r="P5885" s="4"/>
    </row>
    <row r="5886" spans="13:16" x14ac:dyDescent="0.35">
      <c r="M5886" s="3"/>
      <c r="O5886" s="4"/>
      <c r="P5886" s="4"/>
    </row>
    <row r="5887" spans="13:16" x14ac:dyDescent="0.35">
      <c r="M5887" s="3"/>
      <c r="O5887" s="4"/>
      <c r="P5887" s="4"/>
    </row>
    <row r="5888" spans="13:16" x14ac:dyDescent="0.35">
      <c r="M5888" s="3"/>
      <c r="O5888" s="4"/>
      <c r="P5888" s="4"/>
    </row>
    <row r="5889" spans="13:16" x14ac:dyDescent="0.35">
      <c r="M5889" s="3"/>
      <c r="O5889" s="4"/>
      <c r="P5889" s="4"/>
    </row>
    <row r="5890" spans="13:16" x14ac:dyDescent="0.35">
      <c r="M5890" s="3"/>
      <c r="O5890" s="4"/>
      <c r="P5890" s="4"/>
    </row>
    <row r="5891" spans="13:16" x14ac:dyDescent="0.35">
      <c r="M5891" s="3"/>
      <c r="O5891" s="4"/>
      <c r="P5891" s="4"/>
    </row>
    <row r="5892" spans="13:16" x14ac:dyDescent="0.35">
      <c r="M5892" s="3"/>
      <c r="O5892" s="4"/>
      <c r="P5892" s="4"/>
    </row>
    <row r="5893" spans="13:16" x14ac:dyDescent="0.35">
      <c r="M5893" s="3"/>
      <c r="O5893" s="4"/>
      <c r="P5893" s="4"/>
    </row>
    <row r="5894" spans="13:16" x14ac:dyDescent="0.35">
      <c r="M5894" s="3"/>
      <c r="O5894" s="4"/>
      <c r="P5894" s="4"/>
    </row>
    <row r="5895" spans="13:16" x14ac:dyDescent="0.35">
      <c r="M5895" s="3"/>
      <c r="O5895" s="4"/>
      <c r="P5895" s="4"/>
    </row>
    <row r="5896" spans="13:16" x14ac:dyDescent="0.35">
      <c r="M5896" s="3"/>
      <c r="O5896" s="4"/>
      <c r="P5896" s="4"/>
    </row>
    <row r="5897" spans="13:16" x14ac:dyDescent="0.35">
      <c r="M5897" s="3"/>
      <c r="O5897" s="4"/>
      <c r="P5897" s="4"/>
    </row>
    <row r="5898" spans="13:16" x14ac:dyDescent="0.35">
      <c r="M5898" s="3"/>
      <c r="O5898" s="4"/>
      <c r="P5898" s="4"/>
    </row>
    <row r="5899" spans="13:16" x14ac:dyDescent="0.35">
      <c r="M5899" s="3"/>
      <c r="O5899" s="4"/>
      <c r="P5899" s="4"/>
    </row>
    <row r="5900" spans="13:16" x14ac:dyDescent="0.35">
      <c r="M5900" s="3"/>
      <c r="O5900" s="4"/>
      <c r="P5900" s="4"/>
    </row>
    <row r="5901" spans="13:16" x14ac:dyDescent="0.35">
      <c r="M5901" s="3"/>
      <c r="O5901" s="4"/>
      <c r="P5901" s="4"/>
    </row>
    <row r="5902" spans="13:16" x14ac:dyDescent="0.35">
      <c r="M5902" s="3"/>
      <c r="O5902" s="4"/>
      <c r="P5902" s="4"/>
    </row>
    <row r="5903" spans="13:16" x14ac:dyDescent="0.35">
      <c r="M5903" s="3"/>
      <c r="O5903" s="4"/>
      <c r="P5903" s="4"/>
    </row>
    <row r="5904" spans="13:16" x14ac:dyDescent="0.35">
      <c r="M5904" s="3"/>
      <c r="O5904" s="4"/>
      <c r="P5904" s="4"/>
    </row>
    <row r="5905" spans="13:16" x14ac:dyDescent="0.35">
      <c r="M5905" s="3"/>
      <c r="O5905" s="4"/>
      <c r="P5905" s="4"/>
    </row>
    <row r="5906" spans="13:16" x14ac:dyDescent="0.35">
      <c r="M5906" s="3"/>
      <c r="O5906" s="4"/>
      <c r="P5906" s="4"/>
    </row>
    <row r="5907" spans="13:16" x14ac:dyDescent="0.35">
      <c r="M5907" s="3"/>
      <c r="O5907" s="4"/>
      <c r="P5907" s="4"/>
    </row>
    <row r="5908" spans="13:16" x14ac:dyDescent="0.35">
      <c r="M5908" s="3"/>
      <c r="O5908" s="4"/>
      <c r="P5908" s="4"/>
    </row>
    <row r="5909" spans="13:16" x14ac:dyDescent="0.35">
      <c r="M5909" s="3"/>
      <c r="O5909" s="4"/>
      <c r="P5909" s="4"/>
    </row>
    <row r="5910" spans="13:16" x14ac:dyDescent="0.35">
      <c r="M5910" s="3"/>
      <c r="O5910" s="4"/>
      <c r="P5910" s="4"/>
    </row>
    <row r="5911" spans="13:16" x14ac:dyDescent="0.35">
      <c r="M5911" s="3"/>
      <c r="O5911" s="4"/>
      <c r="P5911" s="4"/>
    </row>
    <row r="5912" spans="13:16" x14ac:dyDescent="0.35">
      <c r="M5912" s="3"/>
      <c r="O5912" s="4"/>
      <c r="P5912" s="4"/>
    </row>
    <row r="5913" spans="13:16" x14ac:dyDescent="0.35">
      <c r="M5913" s="3"/>
      <c r="O5913" s="4"/>
      <c r="P5913" s="4"/>
    </row>
    <row r="5914" spans="13:16" x14ac:dyDescent="0.35">
      <c r="M5914" s="3"/>
      <c r="O5914" s="4"/>
      <c r="P5914" s="4"/>
    </row>
    <row r="5915" spans="13:16" x14ac:dyDescent="0.35">
      <c r="M5915" s="3"/>
      <c r="O5915" s="4"/>
      <c r="P5915" s="4"/>
    </row>
    <row r="5916" spans="13:16" x14ac:dyDescent="0.35">
      <c r="M5916" s="3"/>
      <c r="O5916" s="4"/>
      <c r="P5916" s="4"/>
    </row>
    <row r="5917" spans="13:16" x14ac:dyDescent="0.35">
      <c r="M5917" s="3"/>
      <c r="O5917" s="4"/>
      <c r="P5917" s="4"/>
    </row>
    <row r="5918" spans="13:16" x14ac:dyDescent="0.35">
      <c r="M5918" s="3"/>
      <c r="O5918" s="4"/>
      <c r="P5918" s="4"/>
    </row>
    <row r="5919" spans="13:16" x14ac:dyDescent="0.35">
      <c r="M5919" s="3"/>
      <c r="O5919" s="4"/>
      <c r="P5919" s="4"/>
    </row>
    <row r="5920" spans="13:16" x14ac:dyDescent="0.35">
      <c r="M5920" s="3"/>
      <c r="O5920" s="4"/>
      <c r="P5920" s="4"/>
    </row>
    <row r="5921" spans="13:16" x14ac:dyDescent="0.35">
      <c r="M5921" s="3"/>
      <c r="O5921" s="4"/>
      <c r="P5921" s="4"/>
    </row>
    <row r="5922" spans="13:16" x14ac:dyDescent="0.35">
      <c r="M5922" s="3"/>
      <c r="O5922" s="4"/>
      <c r="P5922" s="4"/>
    </row>
    <row r="5923" spans="13:16" x14ac:dyDescent="0.35">
      <c r="M5923" s="3"/>
      <c r="O5923" s="4"/>
      <c r="P5923" s="4"/>
    </row>
    <row r="5924" spans="13:16" x14ac:dyDescent="0.35">
      <c r="M5924" s="3"/>
      <c r="O5924" s="4"/>
      <c r="P5924" s="4"/>
    </row>
    <row r="5925" spans="13:16" x14ac:dyDescent="0.35">
      <c r="M5925" s="3"/>
      <c r="O5925" s="4"/>
      <c r="P5925" s="4"/>
    </row>
    <row r="5926" spans="13:16" x14ac:dyDescent="0.35">
      <c r="M5926" s="3"/>
      <c r="O5926" s="4"/>
      <c r="P5926" s="4"/>
    </row>
    <row r="5927" spans="13:16" x14ac:dyDescent="0.35">
      <c r="M5927" s="3"/>
      <c r="O5927" s="4"/>
      <c r="P5927" s="4"/>
    </row>
    <row r="5928" spans="13:16" x14ac:dyDescent="0.35">
      <c r="M5928" s="3"/>
      <c r="O5928" s="4"/>
      <c r="P5928" s="4"/>
    </row>
    <row r="5929" spans="13:16" x14ac:dyDescent="0.35">
      <c r="M5929" s="3"/>
      <c r="O5929" s="4"/>
      <c r="P5929" s="4"/>
    </row>
    <row r="5930" spans="13:16" x14ac:dyDescent="0.35">
      <c r="M5930" s="3"/>
      <c r="O5930" s="4"/>
      <c r="P5930" s="4"/>
    </row>
    <row r="5931" spans="13:16" x14ac:dyDescent="0.35">
      <c r="M5931" s="3"/>
      <c r="O5931" s="4"/>
      <c r="P5931" s="4"/>
    </row>
    <row r="5932" spans="13:16" x14ac:dyDescent="0.35">
      <c r="M5932" s="3"/>
      <c r="O5932" s="4"/>
      <c r="P5932" s="4"/>
    </row>
    <row r="5933" spans="13:16" x14ac:dyDescent="0.35">
      <c r="M5933" s="3"/>
      <c r="O5933" s="4"/>
      <c r="P5933" s="4"/>
    </row>
    <row r="5934" spans="13:16" x14ac:dyDescent="0.35">
      <c r="M5934" s="3"/>
      <c r="O5934" s="4"/>
      <c r="P5934" s="4"/>
    </row>
    <row r="5935" spans="13:16" x14ac:dyDescent="0.35">
      <c r="M5935" s="3"/>
      <c r="O5935" s="4"/>
      <c r="P5935" s="4"/>
    </row>
    <row r="5936" spans="13:16" x14ac:dyDescent="0.35">
      <c r="M5936" s="3"/>
      <c r="O5936" s="4"/>
      <c r="P5936" s="4"/>
    </row>
    <row r="5937" spans="13:16" x14ac:dyDescent="0.35">
      <c r="M5937" s="3"/>
      <c r="O5937" s="4"/>
      <c r="P5937" s="4"/>
    </row>
    <row r="5938" spans="13:16" x14ac:dyDescent="0.35">
      <c r="M5938" s="3"/>
      <c r="O5938" s="4"/>
      <c r="P5938" s="4"/>
    </row>
    <row r="5939" spans="13:16" x14ac:dyDescent="0.35">
      <c r="M5939" s="3"/>
      <c r="O5939" s="4"/>
      <c r="P5939" s="4"/>
    </row>
    <row r="5940" spans="13:16" x14ac:dyDescent="0.35">
      <c r="M5940" s="3"/>
      <c r="O5940" s="4"/>
      <c r="P5940" s="4"/>
    </row>
    <row r="5941" spans="13:16" x14ac:dyDescent="0.35">
      <c r="M5941" s="3"/>
      <c r="O5941" s="4"/>
      <c r="P5941" s="4"/>
    </row>
    <row r="5942" spans="13:16" x14ac:dyDescent="0.35">
      <c r="M5942" s="3"/>
      <c r="O5942" s="4"/>
      <c r="P5942" s="4"/>
    </row>
    <row r="5943" spans="13:16" x14ac:dyDescent="0.35">
      <c r="M5943" s="3"/>
      <c r="O5943" s="4"/>
      <c r="P5943" s="4"/>
    </row>
    <row r="5944" spans="13:16" x14ac:dyDescent="0.35">
      <c r="M5944" s="3"/>
      <c r="O5944" s="4"/>
      <c r="P5944" s="4"/>
    </row>
    <row r="5945" spans="13:16" x14ac:dyDescent="0.35">
      <c r="M5945" s="3"/>
      <c r="O5945" s="4"/>
      <c r="P5945" s="4"/>
    </row>
    <row r="5946" spans="13:16" x14ac:dyDescent="0.35">
      <c r="M5946" s="3"/>
      <c r="O5946" s="4"/>
      <c r="P5946" s="4"/>
    </row>
    <row r="5947" spans="13:16" x14ac:dyDescent="0.35">
      <c r="M5947" s="3"/>
      <c r="O5947" s="4"/>
      <c r="P5947" s="4"/>
    </row>
    <row r="5948" spans="13:16" x14ac:dyDescent="0.35">
      <c r="M5948" s="3"/>
      <c r="O5948" s="4"/>
      <c r="P5948" s="4"/>
    </row>
    <row r="5949" spans="13:16" x14ac:dyDescent="0.35">
      <c r="M5949" s="3"/>
      <c r="O5949" s="4"/>
      <c r="P5949" s="4"/>
    </row>
    <row r="5950" spans="13:16" x14ac:dyDescent="0.35">
      <c r="M5950" s="3"/>
      <c r="O5950" s="4"/>
      <c r="P5950" s="4"/>
    </row>
    <row r="5951" spans="13:16" x14ac:dyDescent="0.35">
      <c r="M5951" s="3"/>
      <c r="O5951" s="4"/>
      <c r="P5951" s="4"/>
    </row>
    <row r="5952" spans="13:16" x14ac:dyDescent="0.35">
      <c r="M5952" s="3"/>
      <c r="O5952" s="4"/>
      <c r="P5952" s="4"/>
    </row>
    <row r="5953" spans="13:16" x14ac:dyDescent="0.35">
      <c r="M5953" s="3"/>
      <c r="O5953" s="4"/>
      <c r="P5953" s="4"/>
    </row>
    <row r="5954" spans="13:16" x14ac:dyDescent="0.35">
      <c r="M5954" s="3"/>
      <c r="O5954" s="4"/>
      <c r="P5954" s="4"/>
    </row>
    <row r="5955" spans="13:16" x14ac:dyDescent="0.35">
      <c r="M5955" s="3"/>
      <c r="O5955" s="4"/>
      <c r="P5955" s="4"/>
    </row>
    <row r="5956" spans="13:16" x14ac:dyDescent="0.35">
      <c r="M5956" s="3"/>
      <c r="O5956" s="4"/>
      <c r="P5956" s="4"/>
    </row>
    <row r="5957" spans="13:16" x14ac:dyDescent="0.35">
      <c r="M5957" s="3"/>
      <c r="O5957" s="4"/>
      <c r="P5957" s="4"/>
    </row>
    <row r="5958" spans="13:16" x14ac:dyDescent="0.35">
      <c r="M5958" s="3"/>
      <c r="O5958" s="4"/>
      <c r="P5958" s="4"/>
    </row>
    <row r="5959" spans="13:16" x14ac:dyDescent="0.35">
      <c r="M5959" s="3"/>
      <c r="O5959" s="4"/>
      <c r="P5959" s="4"/>
    </row>
    <row r="5960" spans="13:16" x14ac:dyDescent="0.35">
      <c r="M5960" s="3"/>
      <c r="O5960" s="4"/>
      <c r="P5960" s="4"/>
    </row>
    <row r="5961" spans="13:16" x14ac:dyDescent="0.35">
      <c r="M5961" s="3"/>
      <c r="O5961" s="4"/>
      <c r="P5961" s="4"/>
    </row>
    <row r="5962" spans="13:16" x14ac:dyDescent="0.35">
      <c r="M5962" s="3"/>
      <c r="O5962" s="4"/>
      <c r="P5962" s="4"/>
    </row>
    <row r="5963" spans="13:16" x14ac:dyDescent="0.35">
      <c r="M5963" s="3"/>
      <c r="O5963" s="4"/>
      <c r="P5963" s="4"/>
    </row>
    <row r="5964" spans="13:16" x14ac:dyDescent="0.35">
      <c r="M5964" s="3"/>
      <c r="O5964" s="4"/>
      <c r="P5964" s="4"/>
    </row>
    <row r="5965" spans="13:16" x14ac:dyDescent="0.35">
      <c r="M5965" s="3"/>
      <c r="O5965" s="4"/>
      <c r="P5965" s="4"/>
    </row>
    <row r="5966" spans="13:16" x14ac:dyDescent="0.35">
      <c r="M5966" s="3"/>
      <c r="O5966" s="4"/>
      <c r="P5966" s="4"/>
    </row>
    <row r="5967" spans="13:16" x14ac:dyDescent="0.35">
      <c r="M5967" s="3"/>
      <c r="O5967" s="4"/>
      <c r="P5967" s="4"/>
    </row>
    <row r="5968" spans="13:16" x14ac:dyDescent="0.35">
      <c r="M5968" s="3"/>
      <c r="O5968" s="4"/>
      <c r="P5968" s="4"/>
    </row>
    <row r="5969" spans="13:16" x14ac:dyDescent="0.35">
      <c r="M5969" s="3"/>
      <c r="O5969" s="4"/>
      <c r="P5969" s="4"/>
    </row>
    <row r="5970" spans="13:16" x14ac:dyDescent="0.35">
      <c r="M5970" s="3"/>
      <c r="O5970" s="4"/>
      <c r="P5970" s="4"/>
    </row>
    <row r="5971" spans="13:16" x14ac:dyDescent="0.35">
      <c r="M5971" s="3"/>
      <c r="O5971" s="4"/>
      <c r="P5971" s="4"/>
    </row>
    <row r="5972" spans="13:16" x14ac:dyDescent="0.35">
      <c r="M5972" s="3"/>
      <c r="O5972" s="4"/>
      <c r="P5972" s="4"/>
    </row>
    <row r="5973" spans="13:16" x14ac:dyDescent="0.35">
      <c r="M5973" s="3"/>
      <c r="O5973" s="4"/>
      <c r="P5973" s="4"/>
    </row>
    <row r="5974" spans="13:16" x14ac:dyDescent="0.35">
      <c r="M5974" s="3"/>
      <c r="O5974" s="4"/>
      <c r="P5974" s="4"/>
    </row>
    <row r="5975" spans="13:16" x14ac:dyDescent="0.35">
      <c r="M5975" s="3"/>
      <c r="O5975" s="4"/>
      <c r="P5975" s="4"/>
    </row>
    <row r="5976" spans="13:16" x14ac:dyDescent="0.35">
      <c r="M5976" s="3"/>
      <c r="O5976" s="4"/>
      <c r="P5976" s="4"/>
    </row>
    <row r="5977" spans="13:16" x14ac:dyDescent="0.35">
      <c r="M5977" s="3"/>
      <c r="O5977" s="4"/>
      <c r="P5977" s="4"/>
    </row>
    <row r="5978" spans="13:16" x14ac:dyDescent="0.35">
      <c r="M5978" s="3"/>
      <c r="O5978" s="4"/>
      <c r="P5978" s="4"/>
    </row>
    <row r="5979" spans="13:16" x14ac:dyDescent="0.35">
      <c r="M5979" s="3"/>
      <c r="O5979" s="4"/>
      <c r="P5979" s="4"/>
    </row>
    <row r="5980" spans="13:16" x14ac:dyDescent="0.35">
      <c r="M5980" s="3"/>
      <c r="O5980" s="4"/>
      <c r="P5980" s="4"/>
    </row>
    <row r="5981" spans="13:16" x14ac:dyDescent="0.35">
      <c r="M5981" s="3"/>
      <c r="O5981" s="4"/>
      <c r="P5981" s="4"/>
    </row>
    <row r="5982" spans="13:16" x14ac:dyDescent="0.35">
      <c r="M5982" s="3"/>
      <c r="O5982" s="4"/>
      <c r="P5982" s="4"/>
    </row>
    <row r="5983" spans="13:16" x14ac:dyDescent="0.35">
      <c r="M5983" s="3"/>
      <c r="O5983" s="4"/>
      <c r="P5983" s="4"/>
    </row>
    <row r="5984" spans="13:16" x14ac:dyDescent="0.35">
      <c r="M5984" s="3"/>
      <c r="O5984" s="4"/>
      <c r="P5984" s="4"/>
    </row>
    <row r="5985" spans="13:16" x14ac:dyDescent="0.35">
      <c r="M5985" s="3"/>
      <c r="O5985" s="4"/>
      <c r="P5985" s="4"/>
    </row>
    <row r="5986" spans="13:16" x14ac:dyDescent="0.35">
      <c r="M5986" s="3"/>
      <c r="O5986" s="4"/>
      <c r="P5986" s="4"/>
    </row>
    <row r="5987" spans="13:16" x14ac:dyDescent="0.35">
      <c r="M5987" s="3"/>
      <c r="O5987" s="4"/>
      <c r="P5987" s="4"/>
    </row>
    <row r="5988" spans="13:16" x14ac:dyDescent="0.35">
      <c r="M5988" s="3"/>
      <c r="O5988" s="4"/>
      <c r="P5988" s="4"/>
    </row>
    <row r="5989" spans="13:16" x14ac:dyDescent="0.35">
      <c r="M5989" s="3"/>
      <c r="O5989" s="4"/>
      <c r="P5989" s="4"/>
    </row>
    <row r="5990" spans="13:16" x14ac:dyDescent="0.35">
      <c r="M5990" s="3"/>
      <c r="O5990" s="4"/>
      <c r="P5990" s="4"/>
    </row>
    <row r="5991" spans="13:16" x14ac:dyDescent="0.35">
      <c r="M5991" s="3"/>
      <c r="O5991" s="4"/>
      <c r="P5991" s="4"/>
    </row>
    <row r="5992" spans="13:16" x14ac:dyDescent="0.35">
      <c r="M5992" s="3"/>
      <c r="O5992" s="4"/>
      <c r="P5992" s="4"/>
    </row>
    <row r="5993" spans="13:16" x14ac:dyDescent="0.35">
      <c r="M5993" s="3"/>
      <c r="O5993" s="4"/>
      <c r="P5993" s="4"/>
    </row>
    <row r="5994" spans="13:16" x14ac:dyDescent="0.35">
      <c r="M5994" s="3"/>
      <c r="O5994" s="4"/>
      <c r="P5994" s="4"/>
    </row>
    <row r="5995" spans="13:16" x14ac:dyDescent="0.35">
      <c r="M5995" s="3"/>
      <c r="O5995" s="4"/>
      <c r="P5995" s="4"/>
    </row>
    <row r="5996" spans="13:16" x14ac:dyDescent="0.35">
      <c r="M5996" s="3"/>
      <c r="O5996" s="4"/>
      <c r="P5996" s="4"/>
    </row>
    <row r="5997" spans="13:16" x14ac:dyDescent="0.35">
      <c r="M5997" s="3"/>
      <c r="O5997" s="4"/>
      <c r="P5997" s="4"/>
    </row>
    <row r="5998" spans="13:16" x14ac:dyDescent="0.35">
      <c r="M5998" s="3"/>
      <c r="O5998" s="4"/>
      <c r="P5998" s="4"/>
    </row>
    <row r="5999" spans="13:16" x14ac:dyDescent="0.35">
      <c r="M5999" s="3"/>
      <c r="O5999" s="4"/>
      <c r="P5999" s="4"/>
    </row>
    <row r="6000" spans="13:16" x14ac:dyDescent="0.35">
      <c r="M6000" s="3"/>
      <c r="O6000" s="4"/>
      <c r="P6000" s="4"/>
    </row>
    <row r="6001" spans="13:16" x14ac:dyDescent="0.35">
      <c r="M6001" s="3"/>
      <c r="O6001" s="4"/>
      <c r="P6001" s="4"/>
    </row>
    <row r="6002" spans="13:16" x14ac:dyDescent="0.35">
      <c r="M6002" s="3"/>
      <c r="O6002" s="4"/>
      <c r="P6002" s="4"/>
    </row>
    <row r="6003" spans="13:16" x14ac:dyDescent="0.35">
      <c r="M6003" s="3"/>
      <c r="O6003" s="4"/>
      <c r="P6003" s="4"/>
    </row>
    <row r="6004" spans="13:16" x14ac:dyDescent="0.35">
      <c r="M6004" s="3"/>
      <c r="O6004" s="4"/>
      <c r="P6004" s="4"/>
    </row>
    <row r="6005" spans="13:16" x14ac:dyDescent="0.35">
      <c r="M6005" s="3"/>
      <c r="O6005" s="4"/>
      <c r="P6005" s="4"/>
    </row>
    <row r="6006" spans="13:16" x14ac:dyDescent="0.35">
      <c r="M6006" s="3"/>
      <c r="O6006" s="4"/>
      <c r="P6006" s="4"/>
    </row>
    <row r="6007" spans="13:16" x14ac:dyDescent="0.35">
      <c r="M6007" s="3"/>
      <c r="O6007" s="4"/>
      <c r="P6007" s="4"/>
    </row>
    <row r="6008" spans="13:16" x14ac:dyDescent="0.35">
      <c r="M6008" s="3"/>
      <c r="O6008" s="4"/>
      <c r="P6008" s="4"/>
    </row>
    <row r="6009" spans="13:16" x14ac:dyDescent="0.35">
      <c r="M6009" s="3"/>
      <c r="O6009" s="4"/>
      <c r="P6009" s="4"/>
    </row>
    <row r="6010" spans="13:16" x14ac:dyDescent="0.35">
      <c r="M6010" s="3"/>
      <c r="O6010" s="4"/>
      <c r="P6010" s="4"/>
    </row>
    <row r="6011" spans="13:16" x14ac:dyDescent="0.35">
      <c r="M6011" s="3"/>
      <c r="O6011" s="4"/>
      <c r="P6011" s="4"/>
    </row>
    <row r="6012" spans="13:16" x14ac:dyDescent="0.35">
      <c r="M6012" s="3"/>
      <c r="O6012" s="4"/>
      <c r="P6012" s="4"/>
    </row>
    <row r="6013" spans="13:16" x14ac:dyDescent="0.35">
      <c r="M6013" s="3"/>
      <c r="O6013" s="4"/>
      <c r="P6013" s="4"/>
    </row>
    <row r="6014" spans="13:16" x14ac:dyDescent="0.35">
      <c r="M6014" s="3"/>
      <c r="O6014" s="4"/>
      <c r="P6014" s="4"/>
    </row>
    <row r="6015" spans="13:16" x14ac:dyDescent="0.35">
      <c r="M6015" s="3"/>
      <c r="O6015" s="4"/>
      <c r="P6015" s="4"/>
    </row>
    <row r="6016" spans="13:16" x14ac:dyDescent="0.35">
      <c r="M6016" s="3"/>
      <c r="O6016" s="4"/>
      <c r="P6016" s="4"/>
    </row>
    <row r="6017" spans="13:16" x14ac:dyDescent="0.35">
      <c r="M6017" s="3"/>
      <c r="O6017" s="4"/>
      <c r="P6017" s="4"/>
    </row>
    <row r="6018" spans="13:16" x14ac:dyDescent="0.35">
      <c r="M6018" s="3"/>
      <c r="O6018" s="4"/>
      <c r="P6018" s="4"/>
    </row>
    <row r="6019" spans="13:16" x14ac:dyDescent="0.35">
      <c r="M6019" s="3"/>
      <c r="O6019" s="4"/>
      <c r="P6019" s="4"/>
    </row>
    <row r="6020" spans="13:16" x14ac:dyDescent="0.35">
      <c r="M6020" s="3"/>
      <c r="O6020" s="4"/>
      <c r="P6020" s="4"/>
    </row>
    <row r="6021" spans="13:16" x14ac:dyDescent="0.35">
      <c r="M6021" s="3"/>
      <c r="O6021" s="4"/>
      <c r="P6021" s="4"/>
    </row>
    <row r="6022" spans="13:16" x14ac:dyDescent="0.35">
      <c r="M6022" s="3"/>
      <c r="O6022" s="4"/>
      <c r="P6022" s="4"/>
    </row>
    <row r="6023" spans="13:16" x14ac:dyDescent="0.35">
      <c r="M6023" s="3"/>
      <c r="O6023" s="4"/>
      <c r="P6023" s="4"/>
    </row>
    <row r="6024" spans="13:16" x14ac:dyDescent="0.35">
      <c r="M6024" s="3"/>
      <c r="O6024" s="4"/>
      <c r="P6024" s="4"/>
    </row>
    <row r="6025" spans="13:16" x14ac:dyDescent="0.35">
      <c r="M6025" s="3"/>
      <c r="O6025" s="4"/>
      <c r="P6025" s="4"/>
    </row>
    <row r="6026" spans="13:16" x14ac:dyDescent="0.35">
      <c r="M6026" s="3"/>
      <c r="O6026" s="4"/>
      <c r="P6026" s="4"/>
    </row>
    <row r="6027" spans="13:16" x14ac:dyDescent="0.35">
      <c r="M6027" s="3"/>
      <c r="O6027" s="4"/>
      <c r="P6027" s="4"/>
    </row>
    <row r="6028" spans="13:16" x14ac:dyDescent="0.35">
      <c r="M6028" s="3"/>
      <c r="O6028" s="4"/>
      <c r="P6028" s="4"/>
    </row>
    <row r="6029" spans="13:16" x14ac:dyDescent="0.35">
      <c r="M6029" s="3"/>
      <c r="O6029" s="4"/>
      <c r="P6029" s="4"/>
    </row>
    <row r="6030" spans="13:16" x14ac:dyDescent="0.35">
      <c r="M6030" s="3"/>
      <c r="O6030" s="4"/>
      <c r="P6030" s="4"/>
    </row>
    <row r="6031" spans="13:16" x14ac:dyDescent="0.35">
      <c r="M6031" s="3"/>
      <c r="O6031" s="4"/>
      <c r="P6031" s="4"/>
    </row>
    <row r="6032" spans="13:16" x14ac:dyDescent="0.35">
      <c r="M6032" s="3"/>
      <c r="O6032" s="4"/>
      <c r="P6032" s="4"/>
    </row>
    <row r="6033" spans="13:16" x14ac:dyDescent="0.35">
      <c r="M6033" s="3"/>
      <c r="O6033" s="4"/>
      <c r="P6033" s="4"/>
    </row>
    <row r="6034" spans="13:16" x14ac:dyDescent="0.35">
      <c r="M6034" s="3"/>
      <c r="O6034" s="4"/>
      <c r="P6034" s="4"/>
    </row>
    <row r="6035" spans="13:16" x14ac:dyDescent="0.35">
      <c r="M6035" s="3"/>
      <c r="O6035" s="4"/>
      <c r="P6035" s="4"/>
    </row>
    <row r="6036" spans="13:16" x14ac:dyDescent="0.35">
      <c r="M6036" s="3"/>
      <c r="O6036" s="4"/>
      <c r="P6036" s="4"/>
    </row>
    <row r="6037" spans="13:16" x14ac:dyDescent="0.35">
      <c r="M6037" s="3"/>
      <c r="O6037" s="4"/>
      <c r="P6037" s="4"/>
    </row>
    <row r="6038" spans="13:16" x14ac:dyDescent="0.35">
      <c r="M6038" s="3"/>
      <c r="O6038" s="4"/>
      <c r="P6038" s="4"/>
    </row>
    <row r="6039" spans="13:16" x14ac:dyDescent="0.35">
      <c r="M6039" s="3"/>
      <c r="O6039" s="4"/>
      <c r="P6039" s="4"/>
    </row>
    <row r="6040" spans="13:16" x14ac:dyDescent="0.35">
      <c r="M6040" s="3"/>
      <c r="O6040" s="4"/>
      <c r="P6040" s="4"/>
    </row>
    <row r="6041" spans="13:16" x14ac:dyDescent="0.35">
      <c r="M6041" s="3"/>
      <c r="O6041" s="4"/>
      <c r="P6041" s="4"/>
    </row>
    <row r="6042" spans="13:16" x14ac:dyDescent="0.35">
      <c r="M6042" s="3"/>
      <c r="O6042" s="4"/>
      <c r="P6042" s="4"/>
    </row>
    <row r="6043" spans="13:16" x14ac:dyDescent="0.35">
      <c r="M6043" s="3"/>
      <c r="O6043" s="4"/>
      <c r="P6043" s="4"/>
    </row>
    <row r="6044" spans="13:16" x14ac:dyDescent="0.35">
      <c r="M6044" s="3"/>
      <c r="O6044" s="4"/>
      <c r="P6044" s="4"/>
    </row>
    <row r="6045" spans="13:16" x14ac:dyDescent="0.35">
      <c r="M6045" s="3"/>
      <c r="O6045" s="4"/>
      <c r="P6045" s="4"/>
    </row>
    <row r="6046" spans="13:16" x14ac:dyDescent="0.35">
      <c r="M6046" s="3"/>
      <c r="O6046" s="4"/>
      <c r="P6046" s="4"/>
    </row>
    <row r="6047" spans="13:16" x14ac:dyDescent="0.35">
      <c r="M6047" s="3"/>
      <c r="O6047" s="4"/>
      <c r="P6047" s="4"/>
    </row>
    <row r="6048" spans="13:16" x14ac:dyDescent="0.35">
      <c r="M6048" s="3"/>
      <c r="O6048" s="4"/>
      <c r="P6048" s="4"/>
    </row>
    <row r="6049" spans="13:16" x14ac:dyDescent="0.35">
      <c r="M6049" s="3"/>
      <c r="O6049" s="4"/>
      <c r="P6049" s="4"/>
    </row>
    <row r="6050" spans="13:16" x14ac:dyDescent="0.35">
      <c r="M6050" s="3"/>
      <c r="O6050" s="4"/>
      <c r="P6050" s="4"/>
    </row>
    <row r="6051" spans="13:16" x14ac:dyDescent="0.35">
      <c r="M6051" s="3"/>
      <c r="O6051" s="4"/>
      <c r="P6051" s="4"/>
    </row>
    <row r="6052" spans="13:16" x14ac:dyDescent="0.35">
      <c r="M6052" s="3"/>
      <c r="O6052" s="4"/>
      <c r="P6052" s="4"/>
    </row>
    <row r="6053" spans="13:16" x14ac:dyDescent="0.35">
      <c r="M6053" s="3"/>
      <c r="O6053" s="4"/>
      <c r="P6053" s="4"/>
    </row>
    <row r="6054" spans="13:16" x14ac:dyDescent="0.35">
      <c r="M6054" s="3"/>
      <c r="O6054" s="4"/>
      <c r="P6054" s="4"/>
    </row>
    <row r="6055" spans="13:16" x14ac:dyDescent="0.35">
      <c r="M6055" s="3"/>
      <c r="O6055" s="4"/>
      <c r="P6055" s="4"/>
    </row>
    <row r="6056" spans="13:16" x14ac:dyDescent="0.35">
      <c r="M6056" s="3"/>
      <c r="O6056" s="4"/>
      <c r="P6056" s="4"/>
    </row>
    <row r="6057" spans="13:16" x14ac:dyDescent="0.35">
      <c r="M6057" s="3"/>
      <c r="O6057" s="4"/>
      <c r="P6057" s="4"/>
    </row>
    <row r="6058" spans="13:16" x14ac:dyDescent="0.35">
      <c r="M6058" s="3"/>
      <c r="O6058" s="4"/>
      <c r="P6058" s="4"/>
    </row>
    <row r="6059" spans="13:16" x14ac:dyDescent="0.35">
      <c r="M6059" s="3"/>
      <c r="O6059" s="4"/>
      <c r="P6059" s="4"/>
    </row>
    <row r="6060" spans="13:16" x14ac:dyDescent="0.35">
      <c r="M6060" s="3"/>
      <c r="O6060" s="4"/>
      <c r="P6060" s="4"/>
    </row>
    <row r="6061" spans="13:16" x14ac:dyDescent="0.35">
      <c r="M6061" s="3"/>
      <c r="O6061" s="4"/>
      <c r="P6061" s="4"/>
    </row>
    <row r="6062" spans="13:16" x14ac:dyDescent="0.35">
      <c r="M6062" s="3"/>
      <c r="O6062" s="4"/>
      <c r="P6062" s="4"/>
    </row>
    <row r="6063" spans="13:16" x14ac:dyDescent="0.35">
      <c r="M6063" s="3"/>
      <c r="O6063" s="4"/>
      <c r="P6063" s="4"/>
    </row>
    <row r="6064" spans="13:16" x14ac:dyDescent="0.35">
      <c r="M6064" s="3"/>
      <c r="O6064" s="4"/>
      <c r="P6064" s="4"/>
    </row>
    <row r="6065" spans="13:16" x14ac:dyDescent="0.35">
      <c r="M6065" s="3"/>
      <c r="O6065" s="4"/>
      <c r="P6065" s="4"/>
    </row>
    <row r="6066" spans="13:16" x14ac:dyDescent="0.35">
      <c r="M6066" s="3"/>
      <c r="O6066" s="4"/>
      <c r="P6066" s="4"/>
    </row>
    <row r="6067" spans="13:16" x14ac:dyDescent="0.35">
      <c r="M6067" s="3"/>
      <c r="O6067" s="4"/>
      <c r="P6067" s="4"/>
    </row>
    <row r="6068" spans="13:16" x14ac:dyDescent="0.35">
      <c r="M6068" s="3"/>
      <c r="O6068" s="4"/>
      <c r="P6068" s="4"/>
    </row>
    <row r="6069" spans="13:16" x14ac:dyDescent="0.35">
      <c r="M6069" s="3"/>
      <c r="O6069" s="4"/>
      <c r="P6069" s="4"/>
    </row>
    <row r="6070" spans="13:16" x14ac:dyDescent="0.35">
      <c r="M6070" s="3"/>
      <c r="O6070" s="4"/>
      <c r="P6070" s="4"/>
    </row>
    <row r="6071" spans="13:16" x14ac:dyDescent="0.35">
      <c r="M6071" s="3"/>
      <c r="O6071" s="4"/>
      <c r="P6071" s="4"/>
    </row>
    <row r="6072" spans="13:16" x14ac:dyDescent="0.35">
      <c r="M6072" s="3"/>
      <c r="O6072" s="4"/>
      <c r="P6072" s="4"/>
    </row>
    <row r="6073" spans="13:16" x14ac:dyDescent="0.35">
      <c r="M6073" s="3"/>
      <c r="O6073" s="4"/>
      <c r="P6073" s="4"/>
    </row>
    <row r="6074" spans="13:16" x14ac:dyDescent="0.35">
      <c r="M6074" s="3"/>
      <c r="O6074" s="4"/>
      <c r="P6074" s="4"/>
    </row>
    <row r="6075" spans="13:16" x14ac:dyDescent="0.35">
      <c r="M6075" s="3"/>
      <c r="O6075" s="4"/>
      <c r="P6075" s="4"/>
    </row>
    <row r="6076" spans="13:16" x14ac:dyDescent="0.35">
      <c r="M6076" s="3"/>
      <c r="O6076" s="4"/>
      <c r="P6076" s="4"/>
    </row>
    <row r="6077" spans="13:16" x14ac:dyDescent="0.35">
      <c r="M6077" s="3"/>
      <c r="O6077" s="4"/>
      <c r="P6077" s="4"/>
    </row>
    <row r="6078" spans="13:16" x14ac:dyDescent="0.35">
      <c r="M6078" s="3"/>
      <c r="O6078" s="4"/>
      <c r="P6078" s="4"/>
    </row>
    <row r="6079" spans="13:16" x14ac:dyDescent="0.35">
      <c r="M6079" s="3"/>
      <c r="O6079" s="4"/>
      <c r="P6079" s="4"/>
    </row>
    <row r="6080" spans="13:16" x14ac:dyDescent="0.35">
      <c r="M6080" s="3"/>
      <c r="O6080" s="4"/>
      <c r="P6080" s="4"/>
    </row>
    <row r="6081" spans="13:16" x14ac:dyDescent="0.35">
      <c r="M6081" s="3"/>
      <c r="O6081" s="4"/>
      <c r="P6081" s="4"/>
    </row>
    <row r="6082" spans="13:16" x14ac:dyDescent="0.35">
      <c r="M6082" s="3"/>
      <c r="O6082" s="4"/>
      <c r="P6082" s="4"/>
    </row>
    <row r="6083" spans="13:16" x14ac:dyDescent="0.35">
      <c r="M6083" s="3"/>
      <c r="O6083" s="4"/>
      <c r="P6083" s="4"/>
    </row>
    <row r="6084" spans="13:16" x14ac:dyDescent="0.35">
      <c r="M6084" s="3"/>
      <c r="O6084" s="4"/>
      <c r="P6084" s="4"/>
    </row>
    <row r="6085" spans="13:16" x14ac:dyDescent="0.35">
      <c r="M6085" s="3"/>
      <c r="O6085" s="4"/>
      <c r="P6085" s="4"/>
    </row>
    <row r="6086" spans="13:16" x14ac:dyDescent="0.35">
      <c r="M6086" s="3"/>
      <c r="O6086" s="4"/>
      <c r="P6086" s="4"/>
    </row>
    <row r="6087" spans="13:16" x14ac:dyDescent="0.35">
      <c r="M6087" s="3"/>
      <c r="O6087" s="4"/>
      <c r="P6087" s="4"/>
    </row>
    <row r="6088" spans="13:16" x14ac:dyDescent="0.35">
      <c r="M6088" s="3"/>
      <c r="O6088" s="4"/>
      <c r="P6088" s="4"/>
    </row>
    <row r="6089" spans="13:16" x14ac:dyDescent="0.35">
      <c r="M6089" s="3"/>
      <c r="O6089" s="4"/>
      <c r="P6089" s="4"/>
    </row>
    <row r="6090" spans="13:16" x14ac:dyDescent="0.35">
      <c r="M6090" s="3"/>
      <c r="O6090" s="4"/>
      <c r="P6090" s="4"/>
    </row>
    <row r="6091" spans="13:16" x14ac:dyDescent="0.35">
      <c r="M6091" s="3"/>
      <c r="O6091" s="4"/>
      <c r="P6091" s="4"/>
    </row>
    <row r="6092" spans="13:16" x14ac:dyDescent="0.35">
      <c r="M6092" s="3"/>
      <c r="O6092" s="4"/>
      <c r="P6092" s="4"/>
    </row>
    <row r="6093" spans="13:16" x14ac:dyDescent="0.35">
      <c r="M6093" s="3"/>
      <c r="O6093" s="4"/>
      <c r="P6093" s="4"/>
    </row>
    <row r="6094" spans="13:16" x14ac:dyDescent="0.35">
      <c r="M6094" s="3"/>
      <c r="O6094" s="4"/>
      <c r="P6094" s="4"/>
    </row>
    <row r="6095" spans="13:16" x14ac:dyDescent="0.35">
      <c r="M6095" s="3"/>
      <c r="O6095" s="4"/>
      <c r="P6095" s="4"/>
    </row>
    <row r="6096" spans="13:16" x14ac:dyDescent="0.35">
      <c r="M6096" s="3"/>
      <c r="O6096" s="4"/>
      <c r="P6096" s="4"/>
    </row>
    <row r="6097" spans="13:16" x14ac:dyDescent="0.35">
      <c r="M6097" s="3"/>
      <c r="O6097" s="4"/>
      <c r="P6097" s="4"/>
    </row>
    <row r="6098" spans="13:16" x14ac:dyDescent="0.35">
      <c r="M6098" s="3"/>
      <c r="O6098" s="4"/>
      <c r="P6098" s="4"/>
    </row>
    <row r="6099" spans="13:16" x14ac:dyDescent="0.35">
      <c r="M6099" s="3"/>
      <c r="O6099" s="4"/>
      <c r="P6099" s="4"/>
    </row>
    <row r="6100" spans="13:16" x14ac:dyDescent="0.35">
      <c r="M6100" s="3"/>
      <c r="O6100" s="4"/>
      <c r="P6100" s="4"/>
    </row>
    <row r="6101" spans="13:16" x14ac:dyDescent="0.35">
      <c r="M6101" s="3"/>
      <c r="O6101" s="4"/>
      <c r="P6101" s="4"/>
    </row>
    <row r="6102" spans="13:16" x14ac:dyDescent="0.35">
      <c r="M6102" s="3"/>
      <c r="O6102" s="4"/>
      <c r="P6102" s="4"/>
    </row>
    <row r="6103" spans="13:16" x14ac:dyDescent="0.35">
      <c r="M6103" s="3"/>
      <c r="O6103" s="4"/>
      <c r="P6103" s="4"/>
    </row>
    <row r="6104" spans="13:16" x14ac:dyDescent="0.35">
      <c r="M6104" s="3"/>
      <c r="O6104" s="4"/>
      <c r="P6104" s="4"/>
    </row>
    <row r="6105" spans="13:16" x14ac:dyDescent="0.35">
      <c r="M6105" s="3"/>
      <c r="O6105" s="4"/>
      <c r="P6105" s="4"/>
    </row>
    <row r="6106" spans="13:16" x14ac:dyDescent="0.35">
      <c r="M6106" s="3"/>
      <c r="O6106" s="4"/>
      <c r="P6106" s="4"/>
    </row>
    <row r="6107" spans="13:16" x14ac:dyDescent="0.35">
      <c r="M6107" s="3"/>
      <c r="O6107" s="4"/>
      <c r="P6107" s="4"/>
    </row>
    <row r="6108" spans="13:16" x14ac:dyDescent="0.35">
      <c r="M6108" s="3"/>
      <c r="O6108" s="4"/>
      <c r="P6108" s="4"/>
    </row>
    <row r="6109" spans="13:16" x14ac:dyDescent="0.35">
      <c r="M6109" s="3"/>
      <c r="O6109" s="4"/>
      <c r="P6109" s="4"/>
    </row>
    <row r="6110" spans="13:16" x14ac:dyDescent="0.35">
      <c r="M6110" s="3"/>
      <c r="O6110" s="4"/>
      <c r="P6110" s="4"/>
    </row>
    <row r="6111" spans="13:16" x14ac:dyDescent="0.35">
      <c r="M6111" s="3"/>
      <c r="O6111" s="4"/>
      <c r="P6111" s="4"/>
    </row>
    <row r="6112" spans="13:16" x14ac:dyDescent="0.35">
      <c r="M6112" s="3"/>
      <c r="O6112" s="4"/>
      <c r="P6112" s="4"/>
    </row>
    <row r="6113" spans="13:16" x14ac:dyDescent="0.35">
      <c r="M6113" s="3"/>
      <c r="O6113" s="4"/>
      <c r="P6113" s="4"/>
    </row>
    <row r="6114" spans="13:16" x14ac:dyDescent="0.35">
      <c r="M6114" s="3"/>
      <c r="O6114" s="4"/>
      <c r="P6114" s="4"/>
    </row>
    <row r="6115" spans="13:16" x14ac:dyDescent="0.35">
      <c r="M6115" s="3"/>
      <c r="O6115" s="4"/>
      <c r="P6115" s="4"/>
    </row>
    <row r="6116" spans="13:16" x14ac:dyDescent="0.35">
      <c r="M6116" s="3"/>
      <c r="O6116" s="4"/>
      <c r="P6116" s="4"/>
    </row>
    <row r="6117" spans="13:16" x14ac:dyDescent="0.35">
      <c r="M6117" s="3"/>
      <c r="O6117" s="4"/>
      <c r="P6117" s="4"/>
    </row>
    <row r="6118" spans="13:16" x14ac:dyDescent="0.35">
      <c r="M6118" s="3"/>
      <c r="O6118" s="4"/>
      <c r="P6118" s="4"/>
    </row>
    <row r="6119" spans="13:16" x14ac:dyDescent="0.35">
      <c r="M6119" s="3"/>
      <c r="O6119" s="4"/>
      <c r="P6119" s="4"/>
    </row>
    <row r="6120" spans="13:16" x14ac:dyDescent="0.35">
      <c r="M6120" s="3"/>
      <c r="O6120" s="4"/>
      <c r="P6120" s="4"/>
    </row>
    <row r="6121" spans="13:16" x14ac:dyDescent="0.35">
      <c r="M6121" s="3"/>
      <c r="O6121" s="4"/>
      <c r="P6121" s="4"/>
    </row>
    <row r="6122" spans="13:16" x14ac:dyDescent="0.35">
      <c r="M6122" s="3"/>
      <c r="O6122" s="4"/>
      <c r="P6122" s="4"/>
    </row>
    <row r="6123" spans="13:16" x14ac:dyDescent="0.35">
      <c r="M6123" s="3"/>
      <c r="O6123" s="4"/>
      <c r="P6123" s="4"/>
    </row>
    <row r="6124" spans="13:16" x14ac:dyDescent="0.35">
      <c r="M6124" s="3"/>
      <c r="O6124" s="4"/>
      <c r="P6124" s="4"/>
    </row>
    <row r="6125" spans="13:16" x14ac:dyDescent="0.35">
      <c r="M6125" s="3"/>
      <c r="O6125" s="4"/>
      <c r="P6125" s="4"/>
    </row>
    <row r="6126" spans="13:16" x14ac:dyDescent="0.35">
      <c r="M6126" s="3"/>
      <c r="O6126" s="4"/>
      <c r="P6126" s="4"/>
    </row>
    <row r="6127" spans="13:16" x14ac:dyDescent="0.35">
      <c r="M6127" s="3"/>
      <c r="O6127" s="4"/>
      <c r="P6127" s="4"/>
    </row>
    <row r="6128" spans="13:16" x14ac:dyDescent="0.35">
      <c r="M6128" s="3"/>
      <c r="O6128" s="4"/>
      <c r="P6128" s="4"/>
    </row>
    <row r="6129" spans="13:16" x14ac:dyDescent="0.35">
      <c r="M6129" s="3"/>
      <c r="O6129" s="4"/>
      <c r="P6129" s="4"/>
    </row>
    <row r="6130" spans="13:16" x14ac:dyDescent="0.35">
      <c r="M6130" s="3"/>
      <c r="O6130" s="4"/>
      <c r="P6130" s="4"/>
    </row>
    <row r="6131" spans="13:16" x14ac:dyDescent="0.35">
      <c r="M6131" s="3"/>
      <c r="O6131" s="4"/>
      <c r="P6131" s="4"/>
    </row>
    <row r="6132" spans="13:16" x14ac:dyDescent="0.35">
      <c r="M6132" s="3"/>
      <c r="O6132" s="4"/>
      <c r="P6132" s="4"/>
    </row>
    <row r="6133" spans="13:16" x14ac:dyDescent="0.35">
      <c r="M6133" s="3"/>
      <c r="O6133" s="4"/>
      <c r="P6133" s="4"/>
    </row>
    <row r="6134" spans="13:16" x14ac:dyDescent="0.35">
      <c r="M6134" s="3"/>
      <c r="O6134" s="4"/>
      <c r="P6134" s="4"/>
    </row>
    <row r="6135" spans="13:16" x14ac:dyDescent="0.35">
      <c r="M6135" s="3"/>
      <c r="O6135" s="4"/>
      <c r="P6135" s="4"/>
    </row>
    <row r="6136" spans="13:16" x14ac:dyDescent="0.35">
      <c r="M6136" s="3"/>
      <c r="O6136" s="4"/>
      <c r="P6136" s="4"/>
    </row>
    <row r="6137" spans="13:16" x14ac:dyDescent="0.35">
      <c r="M6137" s="3"/>
      <c r="O6137" s="4"/>
      <c r="P6137" s="4"/>
    </row>
    <row r="6138" spans="13:16" x14ac:dyDescent="0.35">
      <c r="M6138" s="3"/>
      <c r="O6138" s="4"/>
      <c r="P6138" s="4"/>
    </row>
    <row r="6139" spans="13:16" x14ac:dyDescent="0.35">
      <c r="M6139" s="3"/>
      <c r="O6139" s="4"/>
      <c r="P6139" s="4"/>
    </row>
    <row r="6140" spans="13:16" x14ac:dyDescent="0.35">
      <c r="M6140" s="3"/>
      <c r="O6140" s="4"/>
      <c r="P6140" s="4"/>
    </row>
    <row r="6141" spans="13:16" x14ac:dyDescent="0.35">
      <c r="M6141" s="3"/>
      <c r="O6141" s="4"/>
      <c r="P6141" s="4"/>
    </row>
    <row r="6142" spans="13:16" x14ac:dyDescent="0.35">
      <c r="M6142" s="3"/>
      <c r="O6142" s="4"/>
      <c r="P6142" s="4"/>
    </row>
    <row r="6143" spans="13:16" x14ac:dyDescent="0.35">
      <c r="M6143" s="3"/>
      <c r="O6143" s="4"/>
      <c r="P6143" s="4"/>
    </row>
    <row r="6144" spans="13:16" x14ac:dyDescent="0.35">
      <c r="M6144" s="3"/>
      <c r="O6144" s="4"/>
      <c r="P6144" s="4"/>
    </row>
    <row r="6145" spans="13:16" x14ac:dyDescent="0.35">
      <c r="M6145" s="3"/>
      <c r="O6145" s="4"/>
      <c r="P6145" s="4"/>
    </row>
    <row r="6146" spans="13:16" x14ac:dyDescent="0.35">
      <c r="M6146" s="3"/>
      <c r="O6146" s="4"/>
      <c r="P6146" s="4"/>
    </row>
    <row r="6147" spans="13:16" x14ac:dyDescent="0.35">
      <c r="M6147" s="3"/>
      <c r="O6147" s="4"/>
      <c r="P6147" s="4"/>
    </row>
    <row r="6148" spans="13:16" x14ac:dyDescent="0.35">
      <c r="M6148" s="3"/>
      <c r="O6148" s="4"/>
      <c r="P6148" s="4"/>
    </row>
    <row r="6149" spans="13:16" x14ac:dyDescent="0.35">
      <c r="M6149" s="3"/>
      <c r="O6149" s="4"/>
      <c r="P6149" s="4"/>
    </row>
    <row r="6150" spans="13:16" x14ac:dyDescent="0.35">
      <c r="M6150" s="3"/>
      <c r="O6150" s="4"/>
      <c r="P6150" s="4"/>
    </row>
    <row r="6151" spans="13:16" x14ac:dyDescent="0.35">
      <c r="M6151" s="3"/>
      <c r="O6151" s="4"/>
      <c r="P6151" s="4"/>
    </row>
    <row r="6152" spans="13:16" x14ac:dyDescent="0.35">
      <c r="M6152" s="3"/>
      <c r="O6152" s="4"/>
      <c r="P6152" s="4"/>
    </row>
    <row r="6153" spans="13:16" x14ac:dyDescent="0.35">
      <c r="M6153" s="3"/>
      <c r="O6153" s="4"/>
      <c r="P6153" s="4"/>
    </row>
    <row r="6154" spans="13:16" x14ac:dyDescent="0.35">
      <c r="M6154" s="3"/>
      <c r="O6154" s="4"/>
      <c r="P6154" s="4"/>
    </row>
    <row r="6155" spans="13:16" x14ac:dyDescent="0.35">
      <c r="M6155" s="3"/>
      <c r="O6155" s="4"/>
      <c r="P6155" s="4"/>
    </row>
    <row r="6156" spans="13:16" x14ac:dyDescent="0.35">
      <c r="M6156" s="3"/>
      <c r="O6156" s="4"/>
      <c r="P6156" s="4"/>
    </row>
    <row r="6157" spans="13:16" x14ac:dyDescent="0.35">
      <c r="M6157" s="3"/>
      <c r="O6157" s="4"/>
      <c r="P6157" s="4"/>
    </row>
    <row r="6158" spans="13:16" x14ac:dyDescent="0.35">
      <c r="M6158" s="3"/>
      <c r="O6158" s="4"/>
      <c r="P6158" s="4"/>
    </row>
    <row r="6159" spans="13:16" x14ac:dyDescent="0.35">
      <c r="M6159" s="3"/>
      <c r="O6159" s="4"/>
      <c r="P6159" s="4"/>
    </row>
    <row r="6160" spans="13:16" x14ac:dyDescent="0.35">
      <c r="M6160" s="3"/>
      <c r="O6160" s="4"/>
      <c r="P6160" s="4"/>
    </row>
    <row r="6161" spans="13:16" x14ac:dyDescent="0.35">
      <c r="M6161" s="3"/>
      <c r="O6161" s="4"/>
      <c r="P6161" s="4"/>
    </row>
    <row r="6162" spans="13:16" x14ac:dyDescent="0.35">
      <c r="M6162" s="3"/>
      <c r="O6162" s="4"/>
      <c r="P6162" s="4"/>
    </row>
    <row r="6163" spans="13:16" x14ac:dyDescent="0.35">
      <c r="M6163" s="3"/>
      <c r="O6163" s="4"/>
      <c r="P6163" s="4"/>
    </row>
    <row r="6164" spans="13:16" x14ac:dyDescent="0.35">
      <c r="M6164" s="3"/>
      <c r="O6164" s="4"/>
      <c r="P6164" s="4"/>
    </row>
    <row r="6165" spans="13:16" x14ac:dyDescent="0.35">
      <c r="M6165" s="3"/>
      <c r="O6165" s="4"/>
      <c r="P6165" s="4"/>
    </row>
    <row r="6166" spans="13:16" x14ac:dyDescent="0.35">
      <c r="M6166" s="3"/>
      <c r="O6166" s="4"/>
      <c r="P6166" s="4"/>
    </row>
    <row r="6167" spans="13:16" x14ac:dyDescent="0.35">
      <c r="M6167" s="3"/>
      <c r="O6167" s="4"/>
      <c r="P6167" s="4"/>
    </row>
    <row r="6168" spans="13:16" x14ac:dyDescent="0.35">
      <c r="M6168" s="3"/>
      <c r="O6168" s="4"/>
      <c r="P6168" s="4"/>
    </row>
    <row r="6169" spans="13:16" x14ac:dyDescent="0.35">
      <c r="M6169" s="3"/>
      <c r="O6169" s="4"/>
      <c r="P6169" s="4"/>
    </row>
    <row r="6170" spans="13:16" x14ac:dyDescent="0.35">
      <c r="M6170" s="3"/>
      <c r="O6170" s="4"/>
      <c r="P6170" s="4"/>
    </row>
    <row r="6171" spans="13:16" x14ac:dyDescent="0.35">
      <c r="M6171" s="3"/>
      <c r="O6171" s="4"/>
      <c r="P6171" s="4"/>
    </row>
    <row r="6172" spans="13:16" x14ac:dyDescent="0.35">
      <c r="M6172" s="3"/>
      <c r="O6172" s="4"/>
      <c r="P6172" s="4"/>
    </row>
    <row r="6173" spans="13:16" x14ac:dyDescent="0.35">
      <c r="M6173" s="3"/>
      <c r="O6173" s="4"/>
      <c r="P6173" s="4"/>
    </row>
    <row r="6174" spans="13:16" x14ac:dyDescent="0.35">
      <c r="M6174" s="3"/>
      <c r="O6174" s="4"/>
      <c r="P6174" s="4"/>
    </row>
    <row r="6175" spans="13:16" x14ac:dyDescent="0.35">
      <c r="M6175" s="3"/>
      <c r="O6175" s="4"/>
      <c r="P6175" s="4"/>
    </row>
    <row r="6176" spans="13:16" x14ac:dyDescent="0.35">
      <c r="M6176" s="3"/>
      <c r="O6176" s="4"/>
      <c r="P6176" s="4"/>
    </row>
    <row r="6177" spans="13:16" x14ac:dyDescent="0.35">
      <c r="M6177" s="3"/>
      <c r="O6177" s="4"/>
      <c r="P6177" s="4"/>
    </row>
    <row r="6178" spans="13:16" x14ac:dyDescent="0.35">
      <c r="M6178" s="3"/>
      <c r="O6178" s="4"/>
      <c r="P6178" s="4"/>
    </row>
    <row r="6179" spans="13:16" x14ac:dyDescent="0.35">
      <c r="M6179" s="3"/>
      <c r="O6179" s="4"/>
      <c r="P6179" s="4"/>
    </row>
    <row r="6180" spans="13:16" x14ac:dyDescent="0.35">
      <c r="M6180" s="3"/>
      <c r="O6180" s="4"/>
      <c r="P6180" s="4"/>
    </row>
    <row r="6181" spans="13:16" x14ac:dyDescent="0.35">
      <c r="M6181" s="3"/>
      <c r="O6181" s="4"/>
      <c r="P6181" s="4"/>
    </row>
    <row r="6182" spans="13:16" x14ac:dyDescent="0.35">
      <c r="M6182" s="3"/>
      <c r="O6182" s="4"/>
      <c r="P6182" s="4"/>
    </row>
    <row r="6183" spans="13:16" x14ac:dyDescent="0.35">
      <c r="M6183" s="3"/>
      <c r="O6183" s="4"/>
      <c r="P6183" s="4"/>
    </row>
    <row r="6184" spans="13:16" x14ac:dyDescent="0.35">
      <c r="M6184" s="3"/>
      <c r="O6184" s="4"/>
      <c r="P6184" s="4"/>
    </row>
    <row r="6185" spans="13:16" x14ac:dyDescent="0.35">
      <c r="M6185" s="3"/>
      <c r="O6185" s="4"/>
      <c r="P6185" s="4"/>
    </row>
    <row r="6186" spans="13:16" x14ac:dyDescent="0.35">
      <c r="M6186" s="3"/>
      <c r="O6186" s="4"/>
      <c r="P6186" s="4"/>
    </row>
    <row r="6187" spans="13:16" x14ac:dyDescent="0.35">
      <c r="M6187" s="3"/>
      <c r="O6187" s="4"/>
      <c r="P6187" s="4"/>
    </row>
    <row r="6188" spans="13:16" x14ac:dyDescent="0.35">
      <c r="M6188" s="3"/>
      <c r="O6188" s="4"/>
      <c r="P6188" s="4"/>
    </row>
    <row r="6189" spans="13:16" x14ac:dyDescent="0.35">
      <c r="M6189" s="3"/>
      <c r="O6189" s="4"/>
      <c r="P6189" s="4"/>
    </row>
    <row r="6190" spans="13:16" x14ac:dyDescent="0.35">
      <c r="M6190" s="3"/>
      <c r="O6190" s="4"/>
      <c r="P6190" s="4"/>
    </row>
    <row r="6191" spans="13:16" x14ac:dyDescent="0.35">
      <c r="M6191" s="3"/>
      <c r="O6191" s="4"/>
      <c r="P6191" s="4"/>
    </row>
    <row r="6192" spans="13:16" x14ac:dyDescent="0.35">
      <c r="M6192" s="3"/>
      <c r="O6192" s="4"/>
      <c r="P6192" s="4"/>
    </row>
    <row r="6193" spans="13:16" x14ac:dyDescent="0.35">
      <c r="M6193" s="3"/>
      <c r="O6193" s="4"/>
      <c r="P6193" s="4"/>
    </row>
    <row r="6194" spans="13:16" x14ac:dyDescent="0.35">
      <c r="M6194" s="3"/>
      <c r="O6194" s="4"/>
      <c r="P6194" s="4"/>
    </row>
    <row r="6195" spans="13:16" x14ac:dyDescent="0.35">
      <c r="M6195" s="3"/>
      <c r="O6195" s="4"/>
      <c r="P6195" s="4"/>
    </row>
    <row r="6196" spans="13:16" x14ac:dyDescent="0.35">
      <c r="M6196" s="3"/>
      <c r="O6196" s="4"/>
      <c r="P6196" s="4"/>
    </row>
    <row r="6197" spans="13:16" x14ac:dyDescent="0.35">
      <c r="M6197" s="3"/>
      <c r="O6197" s="4"/>
      <c r="P6197" s="4"/>
    </row>
    <row r="6198" spans="13:16" x14ac:dyDescent="0.35">
      <c r="M6198" s="3"/>
      <c r="O6198" s="4"/>
      <c r="P6198" s="4"/>
    </row>
    <row r="6199" spans="13:16" x14ac:dyDescent="0.35">
      <c r="M6199" s="3"/>
      <c r="O6199" s="4"/>
      <c r="P6199" s="4"/>
    </row>
    <row r="6200" spans="13:16" x14ac:dyDescent="0.35">
      <c r="M6200" s="3"/>
      <c r="O6200" s="4"/>
      <c r="P6200" s="4"/>
    </row>
    <row r="6201" spans="13:16" x14ac:dyDescent="0.35">
      <c r="M6201" s="3"/>
      <c r="O6201" s="4"/>
      <c r="P6201" s="4"/>
    </row>
    <row r="6202" spans="13:16" x14ac:dyDescent="0.35">
      <c r="M6202" s="3"/>
      <c r="O6202" s="4"/>
      <c r="P6202" s="4"/>
    </row>
    <row r="6203" spans="13:16" x14ac:dyDescent="0.35">
      <c r="M6203" s="3"/>
      <c r="O6203" s="4"/>
      <c r="P6203" s="4"/>
    </row>
    <row r="6204" spans="13:16" x14ac:dyDescent="0.35">
      <c r="M6204" s="3"/>
      <c r="O6204" s="4"/>
      <c r="P6204" s="4"/>
    </row>
    <row r="6205" spans="13:16" x14ac:dyDescent="0.35">
      <c r="M6205" s="3"/>
      <c r="O6205" s="4"/>
      <c r="P6205" s="4"/>
    </row>
    <row r="6206" spans="13:16" x14ac:dyDescent="0.35">
      <c r="M6206" s="3"/>
      <c r="O6206" s="4"/>
      <c r="P6206" s="4"/>
    </row>
    <row r="6207" spans="13:16" x14ac:dyDescent="0.35">
      <c r="M6207" s="3"/>
      <c r="O6207" s="4"/>
      <c r="P6207" s="4"/>
    </row>
    <row r="6208" spans="13:16" x14ac:dyDescent="0.35">
      <c r="M6208" s="3"/>
      <c r="O6208" s="4"/>
      <c r="P6208" s="4"/>
    </row>
    <row r="6209" spans="13:16" x14ac:dyDescent="0.35">
      <c r="M6209" s="3"/>
      <c r="O6209" s="4"/>
      <c r="P6209" s="4"/>
    </row>
    <row r="6210" spans="13:16" x14ac:dyDescent="0.35">
      <c r="M6210" s="3"/>
      <c r="O6210" s="4"/>
      <c r="P6210" s="4"/>
    </row>
    <row r="6211" spans="13:16" x14ac:dyDescent="0.35">
      <c r="M6211" s="3"/>
      <c r="O6211" s="4"/>
      <c r="P6211" s="4"/>
    </row>
    <row r="6212" spans="13:16" x14ac:dyDescent="0.35">
      <c r="M6212" s="3"/>
      <c r="O6212" s="4"/>
      <c r="P6212" s="4"/>
    </row>
    <row r="6213" spans="13:16" x14ac:dyDescent="0.35">
      <c r="M6213" s="3"/>
      <c r="O6213" s="4"/>
      <c r="P6213" s="4"/>
    </row>
    <row r="6214" spans="13:16" x14ac:dyDescent="0.35">
      <c r="M6214" s="3"/>
      <c r="O6214" s="4"/>
      <c r="P6214" s="4"/>
    </row>
    <row r="6215" spans="13:16" x14ac:dyDescent="0.35">
      <c r="M6215" s="3"/>
      <c r="O6215" s="4"/>
      <c r="P6215" s="4"/>
    </row>
    <row r="6216" spans="13:16" x14ac:dyDescent="0.35">
      <c r="M6216" s="3"/>
      <c r="O6216" s="4"/>
      <c r="P6216" s="4"/>
    </row>
    <row r="6217" spans="13:16" x14ac:dyDescent="0.35">
      <c r="M6217" s="3"/>
      <c r="O6217" s="4"/>
      <c r="P6217" s="4"/>
    </row>
    <row r="6218" spans="13:16" x14ac:dyDescent="0.35">
      <c r="M6218" s="3"/>
      <c r="O6218" s="4"/>
      <c r="P6218" s="4"/>
    </row>
    <row r="6219" spans="13:16" x14ac:dyDescent="0.35">
      <c r="M6219" s="3"/>
      <c r="O6219" s="4"/>
      <c r="P6219" s="4"/>
    </row>
    <row r="6220" spans="13:16" x14ac:dyDescent="0.35">
      <c r="M6220" s="3"/>
      <c r="O6220" s="4"/>
      <c r="P6220" s="4"/>
    </row>
    <row r="6221" spans="13:16" x14ac:dyDescent="0.35">
      <c r="M6221" s="3"/>
      <c r="O6221" s="4"/>
      <c r="P6221" s="4"/>
    </row>
    <row r="6222" spans="13:16" x14ac:dyDescent="0.35">
      <c r="M6222" s="3"/>
      <c r="O6222" s="4"/>
      <c r="P6222" s="4"/>
    </row>
    <row r="6223" spans="13:16" x14ac:dyDescent="0.35">
      <c r="M6223" s="3"/>
      <c r="O6223" s="4"/>
      <c r="P6223" s="4"/>
    </row>
    <row r="6224" spans="13:16" x14ac:dyDescent="0.35">
      <c r="M6224" s="3"/>
      <c r="O6224" s="4"/>
      <c r="P6224" s="4"/>
    </row>
    <row r="6225" spans="13:16" x14ac:dyDescent="0.35">
      <c r="M6225" s="3"/>
      <c r="O6225" s="4"/>
      <c r="P6225" s="4"/>
    </row>
    <row r="6226" spans="13:16" x14ac:dyDescent="0.35">
      <c r="M6226" s="3"/>
      <c r="O6226" s="4"/>
      <c r="P6226" s="4"/>
    </row>
    <row r="6227" spans="13:16" x14ac:dyDescent="0.35">
      <c r="M6227" s="3"/>
      <c r="O6227" s="4"/>
      <c r="P6227" s="4"/>
    </row>
    <row r="6228" spans="13:16" x14ac:dyDescent="0.35">
      <c r="M6228" s="3"/>
      <c r="O6228" s="4"/>
      <c r="P6228" s="4"/>
    </row>
    <row r="6229" spans="13:16" x14ac:dyDescent="0.35">
      <c r="M6229" s="3"/>
      <c r="O6229" s="4"/>
      <c r="P6229" s="4"/>
    </row>
    <row r="6230" spans="13:16" x14ac:dyDescent="0.35">
      <c r="M6230" s="3"/>
      <c r="O6230" s="4"/>
      <c r="P6230" s="4"/>
    </row>
    <row r="6231" spans="13:16" x14ac:dyDescent="0.35">
      <c r="M6231" s="3"/>
      <c r="O6231" s="4"/>
      <c r="P6231" s="4"/>
    </row>
    <row r="6232" spans="13:16" x14ac:dyDescent="0.35">
      <c r="M6232" s="3"/>
      <c r="O6232" s="4"/>
      <c r="P6232" s="4"/>
    </row>
    <row r="6233" spans="13:16" x14ac:dyDescent="0.35">
      <c r="M6233" s="3"/>
      <c r="O6233" s="4"/>
      <c r="P6233" s="4"/>
    </row>
    <row r="6234" spans="13:16" x14ac:dyDescent="0.35">
      <c r="M6234" s="3"/>
      <c r="O6234" s="4"/>
      <c r="P6234" s="4"/>
    </row>
    <row r="6235" spans="13:16" x14ac:dyDescent="0.35">
      <c r="M6235" s="3"/>
      <c r="O6235" s="4"/>
      <c r="P6235" s="4"/>
    </row>
    <row r="6236" spans="13:16" x14ac:dyDescent="0.35">
      <c r="M6236" s="3"/>
      <c r="O6236" s="4"/>
      <c r="P6236" s="4"/>
    </row>
    <row r="6237" spans="13:16" x14ac:dyDescent="0.35">
      <c r="M6237" s="3"/>
      <c r="O6237" s="4"/>
      <c r="P6237" s="4"/>
    </row>
    <row r="6238" spans="13:16" x14ac:dyDescent="0.35">
      <c r="M6238" s="3"/>
      <c r="O6238" s="4"/>
      <c r="P6238" s="4"/>
    </row>
    <row r="6239" spans="13:16" x14ac:dyDescent="0.35">
      <c r="M6239" s="3"/>
      <c r="O6239" s="4"/>
      <c r="P6239" s="4"/>
    </row>
    <row r="6240" spans="13:16" x14ac:dyDescent="0.35">
      <c r="M6240" s="3"/>
      <c r="O6240" s="4"/>
      <c r="P6240" s="4"/>
    </row>
    <row r="6241" spans="13:16" x14ac:dyDescent="0.35">
      <c r="M6241" s="3"/>
      <c r="O6241" s="4"/>
      <c r="P6241" s="4"/>
    </row>
    <row r="6242" spans="13:16" x14ac:dyDescent="0.35">
      <c r="M6242" s="3"/>
      <c r="O6242" s="4"/>
      <c r="P6242" s="4"/>
    </row>
    <row r="6243" spans="13:16" x14ac:dyDescent="0.35">
      <c r="M6243" s="3"/>
      <c r="O6243" s="4"/>
      <c r="P6243" s="4"/>
    </row>
    <row r="6244" spans="13:16" x14ac:dyDescent="0.35">
      <c r="M6244" s="3"/>
      <c r="O6244" s="4"/>
      <c r="P6244" s="4"/>
    </row>
    <row r="6245" spans="13:16" x14ac:dyDescent="0.35">
      <c r="M6245" s="3"/>
      <c r="O6245" s="4"/>
      <c r="P6245" s="4"/>
    </row>
    <row r="6246" spans="13:16" x14ac:dyDescent="0.35">
      <c r="M6246" s="3"/>
      <c r="O6246" s="4"/>
      <c r="P6246" s="4"/>
    </row>
    <row r="6247" spans="13:16" x14ac:dyDescent="0.35">
      <c r="M6247" s="3"/>
      <c r="O6247" s="4"/>
      <c r="P6247" s="4"/>
    </row>
    <row r="6248" spans="13:16" x14ac:dyDescent="0.35">
      <c r="M6248" s="3"/>
      <c r="O6248" s="4"/>
      <c r="P6248" s="4"/>
    </row>
    <row r="6249" spans="13:16" x14ac:dyDescent="0.35">
      <c r="M6249" s="3"/>
      <c r="O6249" s="4"/>
      <c r="P6249" s="4"/>
    </row>
    <row r="6250" spans="13:16" x14ac:dyDescent="0.35">
      <c r="M6250" s="3"/>
      <c r="O6250" s="4"/>
      <c r="P6250" s="4"/>
    </row>
    <row r="6251" spans="13:16" x14ac:dyDescent="0.35">
      <c r="M6251" s="3"/>
      <c r="O6251" s="4"/>
      <c r="P6251" s="4"/>
    </row>
    <row r="6252" spans="13:16" x14ac:dyDescent="0.35">
      <c r="M6252" s="3"/>
      <c r="O6252" s="4"/>
      <c r="P6252" s="4"/>
    </row>
    <row r="6253" spans="13:16" x14ac:dyDescent="0.35">
      <c r="M6253" s="3"/>
      <c r="O6253" s="4"/>
      <c r="P6253" s="4"/>
    </row>
    <row r="6254" spans="13:16" x14ac:dyDescent="0.35">
      <c r="M6254" s="3"/>
      <c r="O6254" s="4"/>
      <c r="P6254" s="4"/>
    </row>
    <row r="6255" spans="13:16" x14ac:dyDescent="0.35">
      <c r="M6255" s="3"/>
      <c r="O6255" s="4"/>
      <c r="P6255" s="4"/>
    </row>
    <row r="6256" spans="13:16" x14ac:dyDescent="0.35">
      <c r="M6256" s="3"/>
      <c r="O6256" s="4"/>
      <c r="P6256" s="4"/>
    </row>
    <row r="6257" spans="13:16" x14ac:dyDescent="0.35">
      <c r="M6257" s="3"/>
      <c r="O6257" s="4"/>
      <c r="P6257" s="4"/>
    </row>
    <row r="6258" spans="13:16" x14ac:dyDescent="0.35">
      <c r="M6258" s="3"/>
      <c r="O6258" s="4"/>
      <c r="P6258" s="4"/>
    </row>
    <row r="6259" spans="13:16" x14ac:dyDescent="0.35">
      <c r="M6259" s="3"/>
      <c r="O6259" s="4"/>
      <c r="P6259" s="4"/>
    </row>
    <row r="6260" spans="13:16" x14ac:dyDescent="0.35">
      <c r="M6260" s="3"/>
      <c r="O6260" s="4"/>
      <c r="P6260" s="4"/>
    </row>
    <row r="6261" spans="13:16" x14ac:dyDescent="0.35">
      <c r="M6261" s="3"/>
      <c r="O6261" s="4"/>
      <c r="P6261" s="4"/>
    </row>
    <row r="6262" spans="13:16" x14ac:dyDescent="0.35">
      <c r="M6262" s="3"/>
      <c r="O6262" s="4"/>
      <c r="P6262" s="4"/>
    </row>
    <row r="6263" spans="13:16" x14ac:dyDescent="0.35">
      <c r="M6263" s="3"/>
      <c r="O6263" s="4"/>
      <c r="P6263" s="4"/>
    </row>
    <row r="6264" spans="13:16" x14ac:dyDescent="0.35">
      <c r="M6264" s="3"/>
      <c r="O6264" s="4"/>
      <c r="P6264" s="4"/>
    </row>
    <row r="6265" spans="13:16" x14ac:dyDescent="0.35">
      <c r="M6265" s="3"/>
      <c r="O6265" s="4"/>
      <c r="P6265" s="4"/>
    </row>
    <row r="6266" spans="13:16" x14ac:dyDescent="0.35">
      <c r="M6266" s="3"/>
      <c r="O6266" s="4"/>
      <c r="P6266" s="4"/>
    </row>
    <row r="6267" spans="13:16" x14ac:dyDescent="0.35">
      <c r="M6267" s="3"/>
      <c r="O6267" s="4"/>
      <c r="P6267" s="4"/>
    </row>
    <row r="6268" spans="13:16" x14ac:dyDescent="0.35">
      <c r="M6268" s="3"/>
      <c r="O6268" s="4"/>
      <c r="P6268" s="4"/>
    </row>
    <row r="6269" spans="13:16" x14ac:dyDescent="0.35">
      <c r="M6269" s="3"/>
      <c r="O6269" s="4"/>
      <c r="P6269" s="4"/>
    </row>
    <row r="6270" spans="13:16" x14ac:dyDescent="0.35">
      <c r="M6270" s="3"/>
      <c r="O6270" s="4"/>
      <c r="P6270" s="4"/>
    </row>
    <row r="6271" spans="13:16" x14ac:dyDescent="0.35">
      <c r="M6271" s="3"/>
      <c r="O6271" s="4"/>
      <c r="P6271" s="4"/>
    </row>
    <row r="6272" spans="13:16" x14ac:dyDescent="0.35">
      <c r="M6272" s="3"/>
      <c r="O6272" s="4"/>
      <c r="P6272" s="4"/>
    </row>
    <row r="6273" spans="13:16" x14ac:dyDescent="0.35">
      <c r="M6273" s="3"/>
      <c r="O6273" s="4"/>
      <c r="P6273" s="4"/>
    </row>
    <row r="6274" spans="13:16" x14ac:dyDescent="0.35">
      <c r="M6274" s="3"/>
      <c r="O6274" s="4"/>
      <c r="P6274" s="4"/>
    </row>
    <row r="6275" spans="13:16" x14ac:dyDescent="0.35">
      <c r="M6275" s="3"/>
      <c r="O6275" s="4"/>
      <c r="P6275" s="4"/>
    </row>
    <row r="6276" spans="13:16" x14ac:dyDescent="0.35">
      <c r="M6276" s="3"/>
      <c r="O6276" s="4"/>
      <c r="P6276" s="4"/>
    </row>
    <row r="6277" spans="13:16" x14ac:dyDescent="0.35">
      <c r="M6277" s="3"/>
      <c r="O6277" s="4"/>
      <c r="P6277" s="4"/>
    </row>
    <row r="6278" spans="13:16" x14ac:dyDescent="0.35">
      <c r="M6278" s="3"/>
      <c r="O6278" s="4"/>
      <c r="P6278" s="4"/>
    </row>
    <row r="6279" spans="13:16" x14ac:dyDescent="0.35">
      <c r="M6279" s="3"/>
      <c r="O6279" s="4"/>
      <c r="P6279" s="4"/>
    </row>
    <row r="6280" spans="13:16" x14ac:dyDescent="0.35">
      <c r="M6280" s="3"/>
      <c r="O6280" s="4"/>
      <c r="P6280" s="4"/>
    </row>
    <row r="6281" spans="13:16" x14ac:dyDescent="0.35">
      <c r="M6281" s="3"/>
      <c r="O6281" s="4"/>
      <c r="P6281" s="4"/>
    </row>
    <row r="6282" spans="13:16" x14ac:dyDescent="0.35">
      <c r="M6282" s="3"/>
      <c r="O6282" s="4"/>
      <c r="P6282" s="4"/>
    </row>
    <row r="6283" spans="13:16" x14ac:dyDescent="0.35">
      <c r="M6283" s="3"/>
      <c r="O6283" s="4"/>
      <c r="P6283" s="4"/>
    </row>
    <row r="6284" spans="13:16" x14ac:dyDescent="0.35">
      <c r="M6284" s="3"/>
      <c r="O6284" s="4"/>
      <c r="P6284" s="4"/>
    </row>
    <row r="6285" spans="13:16" x14ac:dyDescent="0.35">
      <c r="M6285" s="3"/>
      <c r="O6285" s="4"/>
      <c r="P6285" s="4"/>
    </row>
    <row r="6286" spans="13:16" x14ac:dyDescent="0.35">
      <c r="M6286" s="3"/>
      <c r="O6286" s="4"/>
      <c r="P6286" s="4"/>
    </row>
    <row r="6287" spans="13:16" x14ac:dyDescent="0.35">
      <c r="M6287" s="3"/>
      <c r="O6287" s="4"/>
      <c r="P6287" s="4"/>
    </row>
    <row r="6288" spans="13:16" x14ac:dyDescent="0.35">
      <c r="M6288" s="3"/>
      <c r="O6288" s="4"/>
      <c r="P6288" s="4"/>
    </row>
    <row r="6289" spans="13:16" x14ac:dyDescent="0.35">
      <c r="M6289" s="3"/>
      <c r="O6289" s="4"/>
      <c r="P6289" s="4"/>
    </row>
    <row r="6290" spans="13:16" x14ac:dyDescent="0.35">
      <c r="M6290" s="3"/>
      <c r="O6290" s="4"/>
      <c r="P6290" s="4"/>
    </row>
    <row r="6291" spans="13:16" x14ac:dyDescent="0.35">
      <c r="M6291" s="3"/>
      <c r="O6291" s="4"/>
      <c r="P6291" s="4"/>
    </row>
    <row r="6292" spans="13:16" x14ac:dyDescent="0.35">
      <c r="M6292" s="3"/>
      <c r="O6292" s="4"/>
      <c r="P6292" s="4"/>
    </row>
    <row r="6293" spans="13:16" x14ac:dyDescent="0.35">
      <c r="M6293" s="3"/>
      <c r="O6293" s="4"/>
      <c r="P6293" s="4"/>
    </row>
    <row r="6294" spans="13:16" x14ac:dyDescent="0.35">
      <c r="M6294" s="3"/>
      <c r="O6294" s="4"/>
      <c r="P6294" s="4"/>
    </row>
    <row r="6295" spans="13:16" x14ac:dyDescent="0.35">
      <c r="M6295" s="3"/>
      <c r="O6295" s="4"/>
      <c r="P6295" s="4"/>
    </row>
    <row r="6296" spans="13:16" x14ac:dyDescent="0.35">
      <c r="M6296" s="3"/>
      <c r="O6296" s="4"/>
      <c r="P6296" s="4"/>
    </row>
    <row r="6297" spans="13:16" x14ac:dyDescent="0.35">
      <c r="M6297" s="3"/>
      <c r="O6297" s="4"/>
      <c r="P6297" s="4"/>
    </row>
    <row r="6298" spans="13:16" x14ac:dyDescent="0.35">
      <c r="M6298" s="3"/>
      <c r="O6298" s="4"/>
      <c r="P6298" s="4"/>
    </row>
    <row r="6299" spans="13:16" x14ac:dyDescent="0.35">
      <c r="M6299" s="3"/>
      <c r="O6299" s="4"/>
      <c r="P6299" s="4"/>
    </row>
    <row r="6300" spans="13:16" x14ac:dyDescent="0.35">
      <c r="M6300" s="3"/>
      <c r="O6300" s="4"/>
      <c r="P6300" s="4"/>
    </row>
    <row r="6301" spans="13:16" x14ac:dyDescent="0.35">
      <c r="M6301" s="3"/>
      <c r="O6301" s="4"/>
      <c r="P6301" s="4"/>
    </row>
    <row r="6302" spans="13:16" x14ac:dyDescent="0.35">
      <c r="M6302" s="3"/>
      <c r="O6302" s="4"/>
      <c r="P6302" s="4"/>
    </row>
    <row r="6303" spans="13:16" x14ac:dyDescent="0.35">
      <c r="M6303" s="3"/>
      <c r="O6303" s="4"/>
      <c r="P6303" s="4"/>
    </row>
    <row r="6304" spans="13:16" x14ac:dyDescent="0.35">
      <c r="M6304" s="3"/>
      <c r="O6304" s="4"/>
      <c r="P6304" s="4"/>
    </row>
    <row r="6305" spans="13:16" x14ac:dyDescent="0.35">
      <c r="M6305" s="3"/>
      <c r="O6305" s="4"/>
      <c r="P6305" s="4"/>
    </row>
    <row r="6306" spans="13:16" x14ac:dyDescent="0.35">
      <c r="M6306" s="3"/>
      <c r="O6306" s="4"/>
      <c r="P6306" s="4"/>
    </row>
    <row r="6307" spans="13:16" x14ac:dyDescent="0.35">
      <c r="M6307" s="3"/>
      <c r="O6307" s="4"/>
      <c r="P6307" s="4"/>
    </row>
    <row r="6308" spans="13:16" x14ac:dyDescent="0.35">
      <c r="M6308" s="3"/>
      <c r="O6308" s="4"/>
      <c r="P6308" s="4"/>
    </row>
    <row r="6309" spans="13:16" x14ac:dyDescent="0.35">
      <c r="M6309" s="3"/>
      <c r="O6309" s="4"/>
      <c r="P6309" s="4"/>
    </row>
    <row r="6310" spans="13:16" x14ac:dyDescent="0.35">
      <c r="M6310" s="3"/>
      <c r="O6310" s="4"/>
      <c r="P6310" s="4"/>
    </row>
    <row r="6311" spans="13:16" x14ac:dyDescent="0.35">
      <c r="M6311" s="3"/>
      <c r="O6311" s="4"/>
      <c r="P6311" s="4"/>
    </row>
    <row r="6312" spans="13:16" x14ac:dyDescent="0.35">
      <c r="M6312" s="3"/>
      <c r="O6312" s="4"/>
      <c r="P6312" s="4"/>
    </row>
    <row r="6313" spans="13:16" x14ac:dyDescent="0.35">
      <c r="M6313" s="3"/>
      <c r="O6313" s="4"/>
      <c r="P6313" s="4"/>
    </row>
    <row r="6314" spans="13:16" x14ac:dyDescent="0.35">
      <c r="M6314" s="3"/>
      <c r="O6314" s="4"/>
      <c r="P6314" s="4"/>
    </row>
    <row r="6315" spans="13:16" x14ac:dyDescent="0.35">
      <c r="M6315" s="3"/>
      <c r="O6315" s="4"/>
      <c r="P6315" s="4"/>
    </row>
    <row r="6316" spans="13:16" x14ac:dyDescent="0.35">
      <c r="M6316" s="3"/>
      <c r="O6316" s="4"/>
      <c r="P6316" s="4"/>
    </row>
    <row r="6317" spans="13:16" x14ac:dyDescent="0.35">
      <c r="M6317" s="3"/>
      <c r="O6317" s="4"/>
      <c r="P6317" s="4"/>
    </row>
    <row r="6318" spans="13:16" x14ac:dyDescent="0.35">
      <c r="M6318" s="3"/>
      <c r="O6318" s="4"/>
      <c r="P6318" s="4"/>
    </row>
    <row r="6319" spans="13:16" x14ac:dyDescent="0.35">
      <c r="M6319" s="3"/>
      <c r="O6319" s="4"/>
      <c r="P6319" s="4"/>
    </row>
    <row r="6320" spans="13:16" x14ac:dyDescent="0.35">
      <c r="M6320" s="3"/>
      <c r="O6320" s="4"/>
      <c r="P6320" s="4"/>
    </row>
    <row r="6321" spans="13:16" x14ac:dyDescent="0.35">
      <c r="M6321" s="3"/>
      <c r="O6321" s="4"/>
      <c r="P6321" s="4"/>
    </row>
    <row r="6322" spans="13:16" x14ac:dyDescent="0.35">
      <c r="M6322" s="3"/>
      <c r="O6322" s="4"/>
      <c r="P6322" s="4"/>
    </row>
    <row r="6323" spans="13:16" x14ac:dyDescent="0.35">
      <c r="M6323" s="3"/>
      <c r="O6323" s="4"/>
      <c r="P6323" s="4"/>
    </row>
    <row r="6324" spans="13:16" x14ac:dyDescent="0.35">
      <c r="M6324" s="3"/>
      <c r="O6324" s="4"/>
      <c r="P6324" s="4"/>
    </row>
    <row r="6325" spans="13:16" x14ac:dyDescent="0.35">
      <c r="M6325" s="3"/>
      <c r="O6325" s="4"/>
      <c r="P6325" s="4"/>
    </row>
    <row r="6326" spans="13:16" x14ac:dyDescent="0.35">
      <c r="M6326" s="3"/>
      <c r="O6326" s="4"/>
      <c r="P6326" s="4"/>
    </row>
    <row r="6327" spans="13:16" x14ac:dyDescent="0.35">
      <c r="M6327" s="3"/>
      <c r="O6327" s="4"/>
      <c r="P6327" s="4"/>
    </row>
    <row r="6328" spans="13:16" x14ac:dyDescent="0.35">
      <c r="M6328" s="3"/>
      <c r="O6328" s="4"/>
      <c r="P6328" s="4"/>
    </row>
    <row r="6329" spans="13:16" x14ac:dyDescent="0.35">
      <c r="M6329" s="3"/>
      <c r="O6329" s="4"/>
      <c r="P6329" s="4"/>
    </row>
    <row r="6330" spans="13:16" x14ac:dyDescent="0.35">
      <c r="M6330" s="3"/>
      <c r="O6330" s="4"/>
      <c r="P6330" s="4"/>
    </row>
    <row r="6331" spans="13:16" x14ac:dyDescent="0.35">
      <c r="M6331" s="3"/>
      <c r="O6331" s="4"/>
      <c r="P6331" s="4"/>
    </row>
    <row r="6332" spans="13:16" x14ac:dyDescent="0.35">
      <c r="M6332" s="3"/>
      <c r="O6332" s="4"/>
      <c r="P6332" s="4"/>
    </row>
    <row r="6333" spans="13:16" x14ac:dyDescent="0.35">
      <c r="M6333" s="3"/>
      <c r="O6333" s="4"/>
      <c r="P6333" s="4"/>
    </row>
    <row r="6334" spans="13:16" x14ac:dyDescent="0.35">
      <c r="M6334" s="3"/>
      <c r="O6334" s="4"/>
      <c r="P6334" s="4"/>
    </row>
    <row r="6335" spans="13:16" x14ac:dyDescent="0.35">
      <c r="M6335" s="3"/>
      <c r="O6335" s="4"/>
      <c r="P6335" s="4"/>
    </row>
    <row r="6336" spans="13:16" x14ac:dyDescent="0.35">
      <c r="M6336" s="3"/>
      <c r="O6336" s="4"/>
      <c r="P6336" s="4"/>
    </row>
    <row r="6337" spans="13:16" x14ac:dyDescent="0.35">
      <c r="M6337" s="3"/>
      <c r="O6337" s="4"/>
      <c r="P6337" s="4"/>
    </row>
    <row r="6338" spans="13:16" x14ac:dyDescent="0.35">
      <c r="M6338" s="3"/>
      <c r="O6338" s="4"/>
      <c r="P6338" s="4"/>
    </row>
    <row r="6339" spans="13:16" x14ac:dyDescent="0.35">
      <c r="M6339" s="3"/>
      <c r="O6339" s="4"/>
      <c r="P6339" s="4"/>
    </row>
    <row r="6340" spans="13:16" x14ac:dyDescent="0.35">
      <c r="M6340" s="3"/>
      <c r="O6340" s="4"/>
      <c r="P6340" s="4"/>
    </row>
    <row r="6341" spans="13:16" x14ac:dyDescent="0.35">
      <c r="M6341" s="3"/>
      <c r="O6341" s="4"/>
      <c r="P6341" s="4"/>
    </row>
    <row r="6342" spans="13:16" x14ac:dyDescent="0.35">
      <c r="M6342" s="3"/>
      <c r="O6342" s="4"/>
      <c r="P6342" s="4"/>
    </row>
    <row r="6343" spans="13:16" x14ac:dyDescent="0.35">
      <c r="M6343" s="3"/>
      <c r="O6343" s="4"/>
      <c r="P6343" s="4"/>
    </row>
    <row r="6344" spans="13:16" x14ac:dyDescent="0.35">
      <c r="M6344" s="3"/>
      <c r="O6344" s="4"/>
      <c r="P6344" s="4"/>
    </row>
    <row r="6345" spans="13:16" x14ac:dyDescent="0.35">
      <c r="M6345" s="3"/>
      <c r="O6345" s="4"/>
      <c r="P6345" s="4"/>
    </row>
    <row r="6346" spans="13:16" x14ac:dyDescent="0.35">
      <c r="M6346" s="3"/>
      <c r="O6346" s="4"/>
      <c r="P6346" s="4"/>
    </row>
    <row r="6347" spans="13:16" x14ac:dyDescent="0.35">
      <c r="M6347" s="3"/>
      <c r="O6347" s="4"/>
      <c r="P6347" s="4"/>
    </row>
    <row r="6348" spans="13:16" x14ac:dyDescent="0.35">
      <c r="M6348" s="3"/>
      <c r="O6348" s="4"/>
      <c r="P6348" s="4"/>
    </row>
    <row r="6349" spans="13:16" x14ac:dyDescent="0.35">
      <c r="M6349" s="3"/>
      <c r="O6349" s="4"/>
      <c r="P6349" s="4"/>
    </row>
    <row r="6350" spans="13:16" x14ac:dyDescent="0.35">
      <c r="M6350" s="3"/>
      <c r="O6350" s="4"/>
      <c r="P6350" s="4"/>
    </row>
    <row r="6351" spans="13:16" x14ac:dyDescent="0.35">
      <c r="M6351" s="3"/>
      <c r="O6351" s="4"/>
      <c r="P6351" s="4"/>
    </row>
    <row r="6352" spans="13:16" x14ac:dyDescent="0.35">
      <c r="M6352" s="3"/>
      <c r="O6352" s="4"/>
      <c r="P6352" s="4"/>
    </row>
    <row r="6353" spans="13:16" x14ac:dyDescent="0.35">
      <c r="M6353" s="3"/>
      <c r="O6353" s="4"/>
      <c r="P6353" s="4"/>
    </row>
    <row r="6354" spans="13:16" x14ac:dyDescent="0.35">
      <c r="M6354" s="3"/>
      <c r="O6354" s="4"/>
      <c r="P6354" s="4"/>
    </row>
    <row r="6355" spans="13:16" x14ac:dyDescent="0.35">
      <c r="M6355" s="3"/>
      <c r="O6355" s="4"/>
      <c r="P6355" s="4"/>
    </row>
    <row r="6356" spans="13:16" x14ac:dyDescent="0.35">
      <c r="M6356" s="3"/>
      <c r="O6356" s="4"/>
      <c r="P6356" s="4"/>
    </row>
    <row r="6357" spans="13:16" x14ac:dyDescent="0.35">
      <c r="M6357" s="3"/>
      <c r="O6357" s="4"/>
      <c r="P6357" s="4"/>
    </row>
    <row r="6358" spans="13:16" x14ac:dyDescent="0.35">
      <c r="M6358" s="3"/>
      <c r="O6358" s="4"/>
      <c r="P6358" s="4"/>
    </row>
    <row r="6359" spans="13:16" x14ac:dyDescent="0.35">
      <c r="M6359" s="3"/>
      <c r="O6359" s="4"/>
      <c r="P6359" s="4"/>
    </row>
    <row r="6360" spans="13:16" x14ac:dyDescent="0.35">
      <c r="M6360" s="3"/>
      <c r="O6360" s="4"/>
      <c r="P6360" s="4"/>
    </row>
    <row r="6361" spans="13:16" x14ac:dyDescent="0.35">
      <c r="M6361" s="3"/>
      <c r="O6361" s="4"/>
      <c r="P6361" s="4"/>
    </row>
    <row r="6362" spans="13:16" x14ac:dyDescent="0.35">
      <c r="M6362" s="3"/>
      <c r="O6362" s="4"/>
      <c r="P6362" s="4"/>
    </row>
    <row r="6363" spans="13:16" x14ac:dyDescent="0.35">
      <c r="M6363" s="3"/>
      <c r="O6363" s="4"/>
      <c r="P6363" s="4"/>
    </row>
    <row r="6364" spans="13:16" x14ac:dyDescent="0.35">
      <c r="M6364" s="3"/>
      <c r="O6364" s="4"/>
      <c r="P6364" s="4"/>
    </row>
    <row r="6365" spans="13:16" x14ac:dyDescent="0.35">
      <c r="M6365" s="3"/>
      <c r="O6365" s="4"/>
      <c r="P6365" s="4"/>
    </row>
    <row r="6366" spans="13:16" x14ac:dyDescent="0.35">
      <c r="M6366" s="3"/>
      <c r="O6366" s="4"/>
      <c r="P6366" s="4"/>
    </row>
    <row r="6367" spans="13:16" x14ac:dyDescent="0.35">
      <c r="M6367" s="3"/>
      <c r="O6367" s="4"/>
      <c r="P6367" s="4"/>
    </row>
    <row r="6368" spans="13:16" x14ac:dyDescent="0.35">
      <c r="M6368" s="3"/>
      <c r="O6368" s="4"/>
      <c r="P6368" s="4"/>
    </row>
    <row r="6369" spans="13:16" x14ac:dyDescent="0.35">
      <c r="M6369" s="3"/>
      <c r="O6369" s="4"/>
      <c r="P6369" s="4"/>
    </row>
    <row r="6370" spans="13:16" x14ac:dyDescent="0.35">
      <c r="M6370" s="3"/>
      <c r="O6370" s="4"/>
      <c r="P6370" s="4"/>
    </row>
    <row r="6371" spans="13:16" x14ac:dyDescent="0.35">
      <c r="M6371" s="3"/>
      <c r="O6371" s="4"/>
      <c r="P6371" s="4"/>
    </row>
    <row r="6372" spans="13:16" x14ac:dyDescent="0.35">
      <c r="M6372" s="3"/>
      <c r="O6372" s="4"/>
      <c r="P6372" s="4"/>
    </row>
    <row r="6373" spans="13:16" x14ac:dyDescent="0.35">
      <c r="M6373" s="3"/>
      <c r="O6373" s="4"/>
      <c r="P6373" s="4"/>
    </row>
    <row r="6374" spans="13:16" x14ac:dyDescent="0.35">
      <c r="M6374" s="3"/>
      <c r="O6374" s="4"/>
      <c r="P6374" s="4"/>
    </row>
    <row r="6375" spans="13:16" x14ac:dyDescent="0.35">
      <c r="M6375" s="3"/>
      <c r="O6375" s="4"/>
      <c r="P6375" s="4"/>
    </row>
    <row r="6376" spans="13:16" x14ac:dyDescent="0.35">
      <c r="M6376" s="3"/>
      <c r="O6376" s="4"/>
      <c r="P6376" s="4"/>
    </row>
    <row r="6377" spans="13:16" x14ac:dyDescent="0.35">
      <c r="M6377" s="3"/>
      <c r="O6377" s="4"/>
      <c r="P6377" s="4"/>
    </row>
    <row r="6378" spans="13:16" x14ac:dyDescent="0.35">
      <c r="M6378" s="3"/>
      <c r="O6378" s="4"/>
      <c r="P6378" s="4"/>
    </row>
    <row r="6379" spans="13:16" x14ac:dyDescent="0.35">
      <c r="M6379" s="3"/>
      <c r="O6379" s="4"/>
      <c r="P6379" s="4"/>
    </row>
    <row r="6380" spans="13:16" x14ac:dyDescent="0.35">
      <c r="M6380" s="3"/>
      <c r="O6380" s="4"/>
      <c r="P6380" s="4"/>
    </row>
    <row r="6381" spans="13:16" x14ac:dyDescent="0.35">
      <c r="M6381" s="3"/>
      <c r="O6381" s="4"/>
      <c r="P6381" s="4"/>
    </row>
    <row r="6382" spans="13:16" x14ac:dyDescent="0.35">
      <c r="M6382" s="3"/>
      <c r="O6382" s="4"/>
      <c r="P6382" s="4"/>
    </row>
    <row r="6383" spans="13:16" x14ac:dyDescent="0.35">
      <c r="M6383" s="3"/>
      <c r="O6383" s="4"/>
      <c r="P6383" s="4"/>
    </row>
    <row r="6384" spans="13:16" x14ac:dyDescent="0.35">
      <c r="M6384" s="3"/>
      <c r="O6384" s="4"/>
      <c r="P6384" s="4"/>
    </row>
    <row r="6385" spans="13:16" x14ac:dyDescent="0.35">
      <c r="M6385" s="3"/>
      <c r="O6385" s="4"/>
      <c r="P6385" s="4"/>
    </row>
    <row r="6386" spans="13:16" x14ac:dyDescent="0.35">
      <c r="M6386" s="3"/>
      <c r="O6386" s="4"/>
      <c r="P6386" s="4"/>
    </row>
    <row r="6387" spans="13:16" x14ac:dyDescent="0.35">
      <c r="M6387" s="3"/>
      <c r="O6387" s="4"/>
      <c r="P6387" s="4"/>
    </row>
    <row r="6388" spans="13:16" x14ac:dyDescent="0.35">
      <c r="M6388" s="3"/>
      <c r="O6388" s="4"/>
      <c r="P6388" s="4"/>
    </row>
    <row r="6389" spans="13:16" x14ac:dyDescent="0.35">
      <c r="M6389" s="3"/>
      <c r="O6389" s="4"/>
      <c r="P6389" s="4"/>
    </row>
    <row r="6390" spans="13:16" x14ac:dyDescent="0.35">
      <c r="M6390" s="3"/>
      <c r="O6390" s="4"/>
      <c r="P6390" s="4"/>
    </row>
    <row r="6391" spans="13:16" x14ac:dyDescent="0.35">
      <c r="M6391" s="3"/>
      <c r="O6391" s="4"/>
      <c r="P6391" s="4"/>
    </row>
    <row r="6392" spans="13:16" x14ac:dyDescent="0.35">
      <c r="M6392" s="3"/>
      <c r="O6392" s="4"/>
      <c r="P6392" s="4"/>
    </row>
    <row r="6393" spans="13:16" x14ac:dyDescent="0.35">
      <c r="M6393" s="3"/>
      <c r="O6393" s="4"/>
      <c r="P6393" s="4"/>
    </row>
    <row r="6394" spans="13:16" x14ac:dyDescent="0.35">
      <c r="M6394" s="3"/>
      <c r="O6394" s="4"/>
      <c r="P6394" s="4"/>
    </row>
    <row r="6395" spans="13:16" x14ac:dyDescent="0.35">
      <c r="M6395" s="3"/>
      <c r="O6395" s="4"/>
      <c r="P6395" s="4"/>
    </row>
    <row r="6396" spans="13:16" x14ac:dyDescent="0.35">
      <c r="M6396" s="3"/>
      <c r="O6396" s="4"/>
      <c r="P6396" s="4"/>
    </row>
    <row r="6397" spans="13:16" x14ac:dyDescent="0.35">
      <c r="M6397" s="3"/>
      <c r="O6397" s="4"/>
      <c r="P6397" s="4"/>
    </row>
    <row r="6398" spans="13:16" x14ac:dyDescent="0.35">
      <c r="M6398" s="3"/>
      <c r="O6398" s="4"/>
      <c r="P6398" s="4"/>
    </row>
    <row r="6399" spans="13:16" x14ac:dyDescent="0.35">
      <c r="M6399" s="3"/>
      <c r="O6399" s="4"/>
      <c r="P6399" s="4"/>
    </row>
    <row r="6400" spans="13:16" x14ac:dyDescent="0.35">
      <c r="M6400" s="3"/>
      <c r="O6400" s="4"/>
      <c r="P6400" s="4"/>
    </row>
    <row r="6401" spans="13:16" x14ac:dyDescent="0.35">
      <c r="M6401" s="3"/>
      <c r="O6401" s="4"/>
      <c r="P6401" s="4"/>
    </row>
    <row r="6402" spans="13:16" x14ac:dyDescent="0.35">
      <c r="M6402" s="3"/>
      <c r="O6402" s="4"/>
      <c r="P6402" s="4"/>
    </row>
    <row r="6403" spans="13:16" x14ac:dyDescent="0.35">
      <c r="M6403" s="3"/>
      <c r="O6403" s="4"/>
      <c r="P6403" s="4"/>
    </row>
    <row r="6404" spans="13:16" x14ac:dyDescent="0.35">
      <c r="M6404" s="3"/>
      <c r="O6404" s="4"/>
      <c r="P6404" s="4"/>
    </row>
    <row r="6405" spans="13:16" x14ac:dyDescent="0.35">
      <c r="M6405" s="3"/>
      <c r="O6405" s="4"/>
      <c r="P6405" s="4"/>
    </row>
    <row r="6406" spans="13:16" x14ac:dyDescent="0.35">
      <c r="M6406" s="3"/>
      <c r="O6406" s="4"/>
      <c r="P6406" s="4"/>
    </row>
    <row r="6407" spans="13:16" x14ac:dyDescent="0.35">
      <c r="M6407" s="3"/>
      <c r="O6407" s="4"/>
      <c r="P6407" s="4"/>
    </row>
    <row r="6408" spans="13:16" x14ac:dyDescent="0.35">
      <c r="M6408" s="3"/>
      <c r="O6408" s="4"/>
      <c r="P6408" s="4"/>
    </row>
    <row r="6409" spans="13:16" x14ac:dyDescent="0.35">
      <c r="M6409" s="3"/>
      <c r="O6409" s="4"/>
      <c r="P6409" s="4"/>
    </row>
    <row r="6410" spans="13:16" x14ac:dyDescent="0.35">
      <c r="M6410" s="3"/>
      <c r="O6410" s="4"/>
      <c r="P6410" s="4"/>
    </row>
    <row r="6411" spans="13:16" x14ac:dyDescent="0.35">
      <c r="M6411" s="3"/>
      <c r="O6411" s="4"/>
      <c r="P6411" s="4"/>
    </row>
    <row r="6412" spans="13:16" x14ac:dyDescent="0.35">
      <c r="M6412" s="3"/>
      <c r="O6412" s="4"/>
      <c r="P6412" s="4"/>
    </row>
    <row r="6413" spans="13:16" x14ac:dyDescent="0.35">
      <c r="M6413" s="3"/>
      <c r="O6413" s="4"/>
      <c r="P6413" s="4"/>
    </row>
    <row r="6414" spans="13:16" x14ac:dyDescent="0.35">
      <c r="M6414" s="3"/>
      <c r="O6414" s="4"/>
      <c r="P6414" s="4"/>
    </row>
    <row r="6415" spans="13:16" x14ac:dyDescent="0.35">
      <c r="M6415" s="3"/>
      <c r="O6415" s="4"/>
      <c r="P6415" s="4"/>
    </row>
    <row r="6416" spans="13:16" x14ac:dyDescent="0.35">
      <c r="M6416" s="3"/>
      <c r="O6416" s="4"/>
      <c r="P6416" s="4"/>
    </row>
    <row r="6417" spans="13:16" x14ac:dyDescent="0.35">
      <c r="M6417" s="3"/>
      <c r="O6417" s="4"/>
      <c r="P6417" s="4"/>
    </row>
    <row r="6418" spans="13:16" x14ac:dyDescent="0.35">
      <c r="M6418" s="3"/>
      <c r="O6418" s="4"/>
      <c r="P6418" s="4"/>
    </row>
    <row r="6419" spans="13:16" x14ac:dyDescent="0.35">
      <c r="M6419" s="3"/>
      <c r="O6419" s="4"/>
      <c r="P6419" s="4"/>
    </row>
    <row r="6420" spans="13:16" x14ac:dyDescent="0.35">
      <c r="M6420" s="3"/>
      <c r="O6420" s="4"/>
      <c r="P6420" s="4"/>
    </row>
    <row r="6421" spans="13:16" x14ac:dyDescent="0.35">
      <c r="M6421" s="3"/>
      <c r="O6421" s="4"/>
      <c r="P6421" s="4"/>
    </row>
    <row r="6422" spans="13:16" x14ac:dyDescent="0.35">
      <c r="M6422" s="3"/>
      <c r="O6422" s="4"/>
      <c r="P6422" s="4"/>
    </row>
    <row r="6423" spans="13:16" x14ac:dyDescent="0.35">
      <c r="M6423" s="3"/>
      <c r="O6423" s="4"/>
      <c r="P6423" s="4"/>
    </row>
    <row r="6424" spans="13:16" x14ac:dyDescent="0.35">
      <c r="M6424" s="3"/>
      <c r="O6424" s="4"/>
      <c r="P6424" s="4"/>
    </row>
    <row r="6425" spans="13:16" x14ac:dyDescent="0.35">
      <c r="M6425" s="3"/>
      <c r="O6425" s="4"/>
      <c r="P6425" s="4"/>
    </row>
    <row r="6426" spans="13:16" x14ac:dyDescent="0.35">
      <c r="M6426" s="3"/>
      <c r="O6426" s="4"/>
      <c r="P6426" s="4"/>
    </row>
    <row r="6427" spans="13:16" x14ac:dyDescent="0.35">
      <c r="M6427" s="3"/>
      <c r="O6427" s="4"/>
      <c r="P6427" s="4"/>
    </row>
    <row r="6428" spans="13:16" x14ac:dyDescent="0.35">
      <c r="M6428" s="3"/>
      <c r="O6428" s="4"/>
      <c r="P6428" s="4"/>
    </row>
    <row r="6429" spans="13:16" x14ac:dyDescent="0.35">
      <c r="M6429" s="3"/>
      <c r="O6429" s="4"/>
      <c r="P6429" s="4"/>
    </row>
    <row r="6430" spans="13:16" x14ac:dyDescent="0.35">
      <c r="M6430" s="3"/>
      <c r="O6430" s="4"/>
      <c r="P6430" s="4"/>
    </row>
    <row r="6431" spans="13:16" x14ac:dyDescent="0.35">
      <c r="M6431" s="3"/>
      <c r="O6431" s="4"/>
      <c r="P6431" s="4"/>
    </row>
    <row r="6432" spans="13:16" x14ac:dyDescent="0.35">
      <c r="M6432" s="3"/>
      <c r="O6432" s="4"/>
      <c r="P6432" s="4"/>
    </row>
    <row r="6433" spans="13:16" x14ac:dyDescent="0.35">
      <c r="M6433" s="3"/>
      <c r="O6433" s="4"/>
      <c r="P6433" s="4"/>
    </row>
    <row r="6434" spans="13:16" x14ac:dyDescent="0.35">
      <c r="M6434" s="3"/>
      <c r="O6434" s="4"/>
      <c r="P6434" s="4"/>
    </row>
    <row r="6435" spans="13:16" x14ac:dyDescent="0.35">
      <c r="M6435" s="3"/>
      <c r="O6435" s="4"/>
      <c r="P6435" s="4"/>
    </row>
    <row r="6436" spans="13:16" x14ac:dyDescent="0.35">
      <c r="M6436" s="3"/>
      <c r="O6436" s="4"/>
      <c r="P6436" s="4"/>
    </row>
    <row r="6437" spans="13:16" x14ac:dyDescent="0.35">
      <c r="M6437" s="3"/>
      <c r="O6437" s="4"/>
      <c r="P6437" s="4"/>
    </row>
    <row r="6438" spans="13:16" x14ac:dyDescent="0.35">
      <c r="M6438" s="3"/>
      <c r="O6438" s="4"/>
      <c r="P6438" s="4"/>
    </row>
    <row r="6439" spans="13:16" x14ac:dyDescent="0.35">
      <c r="M6439" s="3"/>
      <c r="O6439" s="4"/>
      <c r="P6439" s="4"/>
    </row>
    <row r="6440" spans="13:16" x14ac:dyDescent="0.35">
      <c r="M6440" s="3"/>
      <c r="O6440" s="4"/>
      <c r="P6440" s="4"/>
    </row>
    <row r="6441" spans="13:16" x14ac:dyDescent="0.35">
      <c r="M6441" s="3"/>
      <c r="O6441" s="4"/>
      <c r="P6441" s="4"/>
    </row>
    <row r="6442" spans="13:16" x14ac:dyDescent="0.35">
      <c r="M6442" s="3"/>
      <c r="O6442" s="4"/>
      <c r="P6442" s="4"/>
    </row>
    <row r="6443" spans="13:16" x14ac:dyDescent="0.35">
      <c r="M6443" s="3"/>
      <c r="O6443" s="4"/>
      <c r="P6443" s="4"/>
    </row>
    <row r="6444" spans="13:16" x14ac:dyDescent="0.35">
      <c r="M6444" s="3"/>
      <c r="O6444" s="4"/>
      <c r="P6444" s="4"/>
    </row>
    <row r="6445" spans="13:16" x14ac:dyDescent="0.35">
      <c r="M6445" s="3"/>
      <c r="O6445" s="4"/>
      <c r="P6445" s="4"/>
    </row>
    <row r="6446" spans="13:16" x14ac:dyDescent="0.35">
      <c r="M6446" s="3"/>
      <c r="O6446" s="4"/>
      <c r="P6446" s="4"/>
    </row>
    <row r="6447" spans="13:16" x14ac:dyDescent="0.35">
      <c r="M6447" s="3"/>
      <c r="O6447" s="4"/>
      <c r="P6447" s="4"/>
    </row>
    <row r="6448" spans="13:16" x14ac:dyDescent="0.35">
      <c r="M6448" s="3"/>
      <c r="O6448" s="4"/>
      <c r="P6448" s="4"/>
    </row>
    <row r="6449" spans="13:16" x14ac:dyDescent="0.35">
      <c r="M6449" s="3"/>
      <c r="O6449" s="4"/>
      <c r="P6449" s="4"/>
    </row>
    <row r="6450" spans="13:16" x14ac:dyDescent="0.35">
      <c r="M6450" s="3"/>
      <c r="O6450" s="4"/>
      <c r="P6450" s="4"/>
    </row>
    <row r="6451" spans="13:16" x14ac:dyDescent="0.35">
      <c r="M6451" s="3"/>
      <c r="O6451" s="4"/>
      <c r="P6451" s="4"/>
    </row>
    <row r="6452" spans="13:16" x14ac:dyDescent="0.35">
      <c r="M6452" s="3"/>
      <c r="O6452" s="4"/>
      <c r="P6452" s="4"/>
    </row>
    <row r="6453" spans="13:16" x14ac:dyDescent="0.35">
      <c r="M6453" s="3"/>
      <c r="O6453" s="4"/>
      <c r="P6453" s="4"/>
    </row>
    <row r="6454" spans="13:16" x14ac:dyDescent="0.35">
      <c r="M6454" s="3"/>
      <c r="O6454" s="4"/>
      <c r="P6454" s="4"/>
    </row>
    <row r="6455" spans="13:16" x14ac:dyDescent="0.35">
      <c r="M6455" s="3"/>
      <c r="O6455" s="4"/>
      <c r="P6455" s="4"/>
    </row>
    <row r="6456" spans="13:16" x14ac:dyDescent="0.35">
      <c r="M6456" s="3"/>
      <c r="O6456" s="4"/>
      <c r="P6456" s="4"/>
    </row>
    <row r="6457" spans="13:16" x14ac:dyDescent="0.35">
      <c r="M6457" s="3"/>
      <c r="O6457" s="4"/>
      <c r="P6457" s="4"/>
    </row>
    <row r="6458" spans="13:16" x14ac:dyDescent="0.35">
      <c r="M6458" s="3"/>
      <c r="O6458" s="4"/>
      <c r="P6458" s="4"/>
    </row>
    <row r="6459" spans="13:16" x14ac:dyDescent="0.35">
      <c r="M6459" s="3"/>
      <c r="O6459" s="4"/>
      <c r="P6459" s="4"/>
    </row>
    <row r="6460" spans="13:16" x14ac:dyDescent="0.35">
      <c r="M6460" s="3"/>
      <c r="O6460" s="4"/>
      <c r="P6460" s="4"/>
    </row>
    <row r="6461" spans="13:16" x14ac:dyDescent="0.35">
      <c r="M6461" s="3"/>
      <c r="O6461" s="4"/>
      <c r="P6461" s="4"/>
    </row>
    <row r="6462" spans="13:16" x14ac:dyDescent="0.35">
      <c r="M6462" s="3"/>
      <c r="O6462" s="4"/>
      <c r="P6462" s="4"/>
    </row>
    <row r="6463" spans="13:16" x14ac:dyDescent="0.35">
      <c r="M6463" s="3"/>
      <c r="O6463" s="4"/>
      <c r="P6463" s="4"/>
    </row>
    <row r="6464" spans="13:16" x14ac:dyDescent="0.35">
      <c r="M6464" s="3"/>
      <c r="O6464" s="4"/>
      <c r="P6464" s="4"/>
    </row>
    <row r="6465" spans="13:16" x14ac:dyDescent="0.35">
      <c r="M6465" s="3"/>
      <c r="O6465" s="4"/>
      <c r="P6465" s="4"/>
    </row>
    <row r="6466" spans="13:16" x14ac:dyDescent="0.35">
      <c r="M6466" s="3"/>
      <c r="O6466" s="4"/>
      <c r="P6466" s="4"/>
    </row>
    <row r="6467" spans="13:16" x14ac:dyDescent="0.35">
      <c r="M6467" s="3"/>
      <c r="O6467" s="4"/>
      <c r="P6467" s="4"/>
    </row>
    <row r="6468" spans="13:16" x14ac:dyDescent="0.35">
      <c r="M6468" s="3"/>
      <c r="O6468" s="4"/>
      <c r="P6468" s="4"/>
    </row>
    <row r="6469" spans="13:16" x14ac:dyDescent="0.35">
      <c r="M6469" s="3"/>
      <c r="O6469" s="4"/>
      <c r="P6469" s="4"/>
    </row>
    <row r="6470" spans="13:16" x14ac:dyDescent="0.35">
      <c r="M6470" s="3"/>
      <c r="O6470" s="4"/>
      <c r="P6470" s="4"/>
    </row>
    <row r="6471" spans="13:16" x14ac:dyDescent="0.35">
      <c r="M6471" s="3"/>
      <c r="O6471" s="4"/>
      <c r="P6471" s="4"/>
    </row>
    <row r="6472" spans="13:16" x14ac:dyDescent="0.35">
      <c r="M6472" s="3"/>
      <c r="O6472" s="4"/>
      <c r="P6472" s="4"/>
    </row>
    <row r="6473" spans="13:16" x14ac:dyDescent="0.35">
      <c r="M6473" s="3"/>
      <c r="O6473" s="4"/>
      <c r="P6473" s="4"/>
    </row>
    <row r="6474" spans="13:16" x14ac:dyDescent="0.35">
      <c r="M6474" s="3"/>
      <c r="O6474" s="4"/>
      <c r="P6474" s="4"/>
    </row>
    <row r="6475" spans="13:16" x14ac:dyDescent="0.35">
      <c r="M6475" s="3"/>
      <c r="O6475" s="4"/>
      <c r="P6475" s="4"/>
    </row>
    <row r="6476" spans="13:16" x14ac:dyDescent="0.35">
      <c r="M6476" s="3"/>
      <c r="O6476" s="4"/>
      <c r="P6476" s="4"/>
    </row>
    <row r="6477" spans="13:16" x14ac:dyDescent="0.35">
      <c r="M6477" s="3"/>
      <c r="O6477" s="4"/>
      <c r="P6477" s="4"/>
    </row>
    <row r="6478" spans="13:16" x14ac:dyDescent="0.35">
      <c r="M6478" s="3"/>
      <c r="O6478" s="4"/>
      <c r="P6478" s="4"/>
    </row>
    <row r="6479" spans="13:16" x14ac:dyDescent="0.35">
      <c r="M6479" s="3"/>
      <c r="O6479" s="4"/>
      <c r="P6479" s="4"/>
    </row>
    <row r="6480" spans="13:16" x14ac:dyDescent="0.35">
      <c r="M6480" s="3"/>
      <c r="O6480" s="4"/>
      <c r="P6480" s="4"/>
    </row>
    <row r="6481" spans="13:16" x14ac:dyDescent="0.35">
      <c r="M6481" s="3"/>
      <c r="O6481" s="4"/>
      <c r="P6481" s="4"/>
    </row>
    <row r="6482" spans="13:16" x14ac:dyDescent="0.35">
      <c r="M6482" s="3"/>
      <c r="O6482" s="4"/>
      <c r="P6482" s="4"/>
    </row>
    <row r="6483" spans="13:16" x14ac:dyDescent="0.35">
      <c r="M6483" s="3"/>
      <c r="O6483" s="4"/>
      <c r="P6483" s="4"/>
    </row>
    <row r="6484" spans="13:16" x14ac:dyDescent="0.35">
      <c r="M6484" s="3"/>
      <c r="O6484" s="4"/>
      <c r="P6484" s="4"/>
    </row>
    <row r="6485" spans="13:16" x14ac:dyDescent="0.35">
      <c r="M6485" s="3"/>
      <c r="O6485" s="4"/>
      <c r="P6485" s="4"/>
    </row>
    <row r="6486" spans="13:16" x14ac:dyDescent="0.35">
      <c r="M6486" s="3"/>
      <c r="O6486" s="4"/>
      <c r="P6486" s="4"/>
    </row>
    <row r="6487" spans="13:16" x14ac:dyDescent="0.35">
      <c r="M6487" s="3"/>
      <c r="O6487" s="4"/>
      <c r="P6487" s="4"/>
    </row>
    <row r="6488" spans="13:16" x14ac:dyDescent="0.35">
      <c r="M6488" s="3"/>
      <c r="O6488" s="4"/>
      <c r="P6488" s="4"/>
    </row>
    <row r="6489" spans="13:16" x14ac:dyDescent="0.35">
      <c r="M6489" s="3"/>
      <c r="O6489" s="4"/>
      <c r="P6489" s="4"/>
    </row>
    <row r="6490" spans="13:16" x14ac:dyDescent="0.35">
      <c r="M6490" s="3"/>
      <c r="O6490" s="4"/>
      <c r="P6490" s="4"/>
    </row>
    <row r="6491" spans="13:16" x14ac:dyDescent="0.35">
      <c r="M6491" s="3"/>
      <c r="O6491" s="4"/>
      <c r="P6491" s="4"/>
    </row>
    <row r="6492" spans="13:16" x14ac:dyDescent="0.35">
      <c r="M6492" s="3"/>
      <c r="O6492" s="4"/>
      <c r="P6492" s="4"/>
    </row>
    <row r="6493" spans="13:16" x14ac:dyDescent="0.35">
      <c r="M6493" s="3"/>
      <c r="O6493" s="4"/>
      <c r="P6493" s="4"/>
    </row>
    <row r="6494" spans="13:16" x14ac:dyDescent="0.35">
      <c r="M6494" s="3"/>
      <c r="O6494" s="4"/>
      <c r="P6494" s="4"/>
    </row>
    <row r="6495" spans="13:16" x14ac:dyDescent="0.35">
      <c r="M6495" s="3"/>
      <c r="O6495" s="4"/>
      <c r="P6495" s="4"/>
    </row>
    <row r="6496" spans="13:16" x14ac:dyDescent="0.35">
      <c r="M6496" s="3"/>
      <c r="O6496" s="4"/>
      <c r="P6496" s="4"/>
    </row>
    <row r="6497" spans="13:16" x14ac:dyDescent="0.35">
      <c r="M6497" s="3"/>
      <c r="O6497" s="4"/>
      <c r="P6497" s="4"/>
    </row>
    <row r="6498" spans="13:16" x14ac:dyDescent="0.35">
      <c r="M6498" s="3"/>
      <c r="O6498" s="4"/>
      <c r="P6498" s="4"/>
    </row>
    <row r="6499" spans="13:16" x14ac:dyDescent="0.35">
      <c r="M6499" s="3"/>
      <c r="O6499" s="4"/>
      <c r="P6499" s="4"/>
    </row>
    <row r="6500" spans="13:16" x14ac:dyDescent="0.35">
      <c r="M6500" s="3"/>
      <c r="O6500" s="4"/>
      <c r="P6500" s="4"/>
    </row>
    <row r="6501" spans="13:16" x14ac:dyDescent="0.35">
      <c r="M6501" s="3"/>
      <c r="O6501" s="4"/>
      <c r="P6501" s="4"/>
    </row>
    <row r="6502" spans="13:16" x14ac:dyDescent="0.35">
      <c r="M6502" s="3"/>
      <c r="O6502" s="4"/>
      <c r="P6502" s="4"/>
    </row>
    <row r="6503" spans="13:16" x14ac:dyDescent="0.35">
      <c r="M6503" s="3"/>
      <c r="O6503" s="4"/>
      <c r="P6503" s="4"/>
    </row>
    <row r="6504" spans="13:16" x14ac:dyDescent="0.35">
      <c r="M6504" s="3"/>
      <c r="O6504" s="4"/>
      <c r="P6504" s="4"/>
    </row>
    <row r="6505" spans="13:16" x14ac:dyDescent="0.35">
      <c r="M6505" s="3"/>
      <c r="O6505" s="4"/>
      <c r="P6505" s="4"/>
    </row>
    <row r="6506" spans="13:16" x14ac:dyDescent="0.35">
      <c r="M6506" s="3"/>
      <c r="O6506" s="4"/>
      <c r="P6506" s="4"/>
    </row>
    <row r="6507" spans="13:16" x14ac:dyDescent="0.35">
      <c r="M6507" s="3"/>
      <c r="O6507" s="4"/>
      <c r="P6507" s="4"/>
    </row>
    <row r="6508" spans="13:16" x14ac:dyDescent="0.35">
      <c r="M6508" s="3"/>
      <c r="O6508" s="4"/>
      <c r="P6508" s="4"/>
    </row>
    <row r="6509" spans="13:16" x14ac:dyDescent="0.35">
      <c r="M6509" s="3"/>
      <c r="O6509" s="4"/>
      <c r="P6509" s="4"/>
    </row>
    <row r="6510" spans="13:16" x14ac:dyDescent="0.35">
      <c r="M6510" s="3"/>
      <c r="O6510" s="4"/>
      <c r="P6510" s="4"/>
    </row>
    <row r="6511" spans="13:16" x14ac:dyDescent="0.35">
      <c r="M6511" s="3"/>
      <c r="O6511" s="4"/>
      <c r="P6511" s="4"/>
    </row>
    <row r="6512" spans="13:16" x14ac:dyDescent="0.35">
      <c r="M6512" s="3"/>
      <c r="O6512" s="4"/>
      <c r="P6512" s="4"/>
    </row>
    <row r="6513" spans="13:16" x14ac:dyDescent="0.35">
      <c r="M6513" s="3"/>
      <c r="O6513" s="4"/>
      <c r="P6513" s="4"/>
    </row>
    <row r="6514" spans="13:16" x14ac:dyDescent="0.35">
      <c r="M6514" s="3"/>
      <c r="O6514" s="4"/>
      <c r="P6514" s="4"/>
    </row>
    <row r="6515" spans="13:16" x14ac:dyDescent="0.35">
      <c r="M6515" s="3"/>
      <c r="O6515" s="4"/>
      <c r="P6515" s="4"/>
    </row>
    <row r="6516" spans="13:16" x14ac:dyDescent="0.35">
      <c r="M6516" s="3"/>
      <c r="O6516" s="4"/>
      <c r="P6516" s="4"/>
    </row>
    <row r="6517" spans="13:16" x14ac:dyDescent="0.35">
      <c r="M6517" s="3"/>
      <c r="O6517" s="4"/>
      <c r="P6517" s="4"/>
    </row>
    <row r="6518" spans="13:16" x14ac:dyDescent="0.35">
      <c r="M6518" s="3"/>
      <c r="O6518" s="4"/>
      <c r="P6518" s="4"/>
    </row>
    <row r="6519" spans="13:16" x14ac:dyDescent="0.35">
      <c r="M6519" s="3"/>
      <c r="O6519" s="4"/>
      <c r="P6519" s="4"/>
    </row>
    <row r="6520" spans="13:16" x14ac:dyDescent="0.35">
      <c r="M6520" s="3"/>
      <c r="O6520" s="4"/>
      <c r="P6520" s="4"/>
    </row>
    <row r="6521" spans="13:16" x14ac:dyDescent="0.35">
      <c r="M6521" s="3"/>
      <c r="O6521" s="4"/>
      <c r="P6521" s="4"/>
    </row>
    <row r="6522" spans="13:16" x14ac:dyDescent="0.35">
      <c r="M6522" s="3"/>
      <c r="O6522" s="4"/>
      <c r="P6522" s="4"/>
    </row>
    <row r="6523" spans="13:16" x14ac:dyDescent="0.35">
      <c r="M6523" s="3"/>
      <c r="O6523" s="4"/>
      <c r="P6523" s="4"/>
    </row>
    <row r="6524" spans="13:16" x14ac:dyDescent="0.35">
      <c r="M6524" s="3"/>
      <c r="O6524" s="4"/>
      <c r="P6524" s="4"/>
    </row>
    <row r="6525" spans="13:16" x14ac:dyDescent="0.35">
      <c r="M6525" s="3"/>
      <c r="O6525" s="4"/>
      <c r="P6525" s="4"/>
    </row>
    <row r="6526" spans="13:16" x14ac:dyDescent="0.35">
      <c r="M6526" s="3"/>
      <c r="O6526" s="4"/>
      <c r="P6526" s="4"/>
    </row>
    <row r="6527" spans="13:16" x14ac:dyDescent="0.35">
      <c r="M6527" s="3"/>
      <c r="O6527" s="4"/>
      <c r="P6527" s="4"/>
    </row>
    <row r="6528" spans="13:16" x14ac:dyDescent="0.35">
      <c r="M6528" s="3"/>
      <c r="O6528" s="4"/>
      <c r="P6528" s="4"/>
    </row>
    <row r="6529" spans="13:16" x14ac:dyDescent="0.35">
      <c r="M6529" s="3"/>
      <c r="O6529" s="4"/>
      <c r="P6529" s="4"/>
    </row>
    <row r="6530" spans="13:16" x14ac:dyDescent="0.35">
      <c r="M6530" s="3"/>
      <c r="O6530" s="4"/>
      <c r="P6530" s="4"/>
    </row>
    <row r="6531" spans="13:16" x14ac:dyDescent="0.35">
      <c r="M6531" s="3"/>
      <c r="O6531" s="4"/>
      <c r="P6531" s="4"/>
    </row>
    <row r="6532" spans="13:16" x14ac:dyDescent="0.35">
      <c r="M6532" s="3"/>
      <c r="O6532" s="4"/>
      <c r="P6532" s="4"/>
    </row>
    <row r="6533" spans="13:16" x14ac:dyDescent="0.35">
      <c r="M6533" s="3"/>
      <c r="O6533" s="4"/>
      <c r="P6533" s="4"/>
    </row>
    <row r="6534" spans="13:16" x14ac:dyDescent="0.35">
      <c r="M6534" s="3"/>
      <c r="O6534" s="4"/>
      <c r="P6534" s="4"/>
    </row>
    <row r="6535" spans="13:16" x14ac:dyDescent="0.35">
      <c r="M6535" s="3"/>
      <c r="O6535" s="4"/>
      <c r="P6535" s="4"/>
    </row>
    <row r="6536" spans="13:16" x14ac:dyDescent="0.35">
      <c r="M6536" s="3"/>
      <c r="O6536" s="4"/>
      <c r="P6536" s="4"/>
    </row>
    <row r="6537" spans="13:16" x14ac:dyDescent="0.35">
      <c r="M6537" s="3"/>
      <c r="O6537" s="4"/>
      <c r="P6537" s="4"/>
    </row>
    <row r="6538" spans="13:16" x14ac:dyDescent="0.35">
      <c r="M6538" s="3"/>
      <c r="O6538" s="4"/>
      <c r="P6538" s="4"/>
    </row>
    <row r="6539" spans="13:16" x14ac:dyDescent="0.35">
      <c r="M6539" s="3"/>
      <c r="O6539" s="4"/>
      <c r="P6539" s="4"/>
    </row>
    <row r="6540" spans="13:16" x14ac:dyDescent="0.35">
      <c r="M6540" s="3"/>
      <c r="O6540" s="4"/>
      <c r="P6540" s="4"/>
    </row>
    <row r="6541" spans="13:16" x14ac:dyDescent="0.35">
      <c r="M6541" s="3"/>
      <c r="O6541" s="4"/>
      <c r="P6541" s="4"/>
    </row>
    <row r="6542" spans="13:16" x14ac:dyDescent="0.35">
      <c r="M6542" s="3"/>
      <c r="O6542" s="4"/>
      <c r="P6542" s="4"/>
    </row>
    <row r="6543" spans="13:16" x14ac:dyDescent="0.35">
      <c r="M6543" s="3"/>
      <c r="O6543" s="4"/>
      <c r="P6543" s="4"/>
    </row>
    <row r="6544" spans="13:16" x14ac:dyDescent="0.35">
      <c r="M6544" s="3"/>
      <c r="O6544" s="4"/>
      <c r="P6544" s="4"/>
    </row>
    <row r="6545" spans="13:16" x14ac:dyDescent="0.35">
      <c r="M6545" s="3"/>
      <c r="O6545" s="4"/>
      <c r="P6545" s="4"/>
    </row>
    <row r="6546" spans="13:16" x14ac:dyDescent="0.35">
      <c r="M6546" s="3"/>
      <c r="O6546" s="4"/>
      <c r="P6546" s="4"/>
    </row>
    <row r="6547" spans="13:16" x14ac:dyDescent="0.35">
      <c r="M6547" s="3"/>
      <c r="O6547" s="4"/>
      <c r="P6547" s="4"/>
    </row>
    <row r="6548" spans="13:16" x14ac:dyDescent="0.35">
      <c r="M6548" s="3"/>
      <c r="O6548" s="4"/>
      <c r="P6548" s="4"/>
    </row>
    <row r="6549" spans="13:16" x14ac:dyDescent="0.35">
      <c r="M6549" s="3"/>
      <c r="O6549" s="4"/>
      <c r="P6549" s="4"/>
    </row>
  </sheetData>
  <pageMargins left="0.7" right="0.7" top="0.75" bottom="0.75" header="0.3" footer="0.3"/>
  <pageSetup orientation="portrait" r:id="rId7"/>
  <drawing r:id="rId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00607-20B9-4EFF-9C06-529C1A940437}">
  <sheetPr codeName="Sheet8"/>
  <dimension ref="A2:J19"/>
  <sheetViews>
    <sheetView showGridLines="0" zoomScale="92" zoomScaleNormal="100" workbookViewId="0">
      <selection activeCell="B15" sqref="B15"/>
    </sheetView>
  </sheetViews>
  <sheetFormatPr defaultColWidth="9.453125" defaultRowHeight="14.5" x14ac:dyDescent="0.35"/>
  <cols>
    <col min="1" max="1" width="83.453125" customWidth="1"/>
    <col min="2" max="2" width="50.453125" customWidth="1"/>
    <col min="3" max="11" width="9.453125" customWidth="1"/>
  </cols>
  <sheetData>
    <row r="2" spans="1:10" ht="29" x14ac:dyDescent="0.35">
      <c r="A2" s="37" t="s">
        <v>544</v>
      </c>
      <c r="B2" s="35" t="s">
        <v>545</v>
      </c>
      <c r="D2" s="44"/>
      <c r="E2" s="44"/>
      <c r="F2" s="44"/>
      <c r="G2" s="44"/>
      <c r="H2" s="44"/>
      <c r="I2" s="44"/>
      <c r="J2" s="44"/>
    </row>
    <row r="3" spans="1:10" x14ac:dyDescent="0.35">
      <c r="A3" s="37"/>
      <c r="D3" s="44"/>
      <c r="E3" s="44"/>
      <c r="F3" s="44"/>
      <c r="G3" s="44"/>
      <c r="H3" s="44"/>
      <c r="I3" s="44"/>
      <c r="J3" s="44"/>
    </row>
    <row r="4" spans="1:10" x14ac:dyDescent="0.35">
      <c r="A4" s="37" t="s">
        <v>546</v>
      </c>
      <c r="B4" s="45">
        <v>0.41666666666666702</v>
      </c>
      <c r="D4" s="44"/>
      <c r="E4" s="44"/>
      <c r="F4" s="44"/>
      <c r="G4" s="44"/>
      <c r="H4" s="44"/>
      <c r="I4" s="44"/>
      <c r="J4" s="44"/>
    </row>
    <row r="5" spans="1:10" x14ac:dyDescent="0.35">
      <c r="A5" s="37"/>
      <c r="D5" s="44"/>
      <c r="E5" s="44"/>
      <c r="F5" s="44"/>
      <c r="G5" s="44"/>
      <c r="H5" s="44"/>
      <c r="I5" s="44"/>
      <c r="J5" s="44"/>
    </row>
    <row r="6" spans="1:10" ht="29" x14ac:dyDescent="0.35">
      <c r="A6" s="37" t="s">
        <v>547</v>
      </c>
      <c r="B6" s="35" t="s">
        <v>548</v>
      </c>
      <c r="D6" s="44"/>
      <c r="E6" s="44"/>
      <c r="F6" s="44"/>
      <c r="G6" s="44"/>
      <c r="H6" s="44"/>
      <c r="I6" s="44"/>
      <c r="J6" s="44"/>
    </row>
    <row r="7" spans="1:10" x14ac:dyDescent="0.35">
      <c r="A7" s="37"/>
      <c r="D7" s="44"/>
      <c r="E7" s="44"/>
      <c r="F7" s="44"/>
      <c r="G7" s="44"/>
      <c r="H7" s="44"/>
      <c r="I7" s="44"/>
      <c r="J7" s="44"/>
    </row>
    <row r="8" spans="1:10" ht="29" x14ac:dyDescent="0.35">
      <c r="A8" s="37" t="s">
        <v>549</v>
      </c>
      <c r="B8" s="35" t="s">
        <v>550</v>
      </c>
      <c r="D8" s="44"/>
      <c r="E8" s="44"/>
      <c r="F8" s="44"/>
      <c r="G8" s="44"/>
      <c r="H8" s="44"/>
      <c r="I8" s="44"/>
      <c r="J8" s="44"/>
    </row>
    <row r="9" spans="1:10" x14ac:dyDescent="0.35">
      <c r="A9" s="37"/>
      <c r="D9" s="44"/>
      <c r="E9" s="44"/>
      <c r="F9" s="44"/>
      <c r="G9" s="44"/>
      <c r="H9" s="44"/>
      <c r="I9" s="44"/>
      <c r="J9" s="44"/>
    </row>
    <row r="10" spans="1:10" x14ac:dyDescent="0.35">
      <c r="A10" s="37" t="s">
        <v>551</v>
      </c>
      <c r="B10" s="35" t="s">
        <v>52</v>
      </c>
      <c r="D10" s="44"/>
      <c r="E10" s="44"/>
      <c r="F10" s="44"/>
      <c r="G10" s="44"/>
      <c r="H10" s="44"/>
      <c r="I10" s="44"/>
      <c r="J10" s="44"/>
    </row>
    <row r="11" spans="1:10" x14ac:dyDescent="0.35">
      <c r="D11" s="44"/>
      <c r="E11" s="44"/>
      <c r="F11" s="44"/>
      <c r="G11" s="44"/>
      <c r="H11" s="44"/>
      <c r="I11" s="44"/>
      <c r="J11" s="44"/>
    </row>
    <row r="12" spans="1:10" x14ac:dyDescent="0.35">
      <c r="D12" s="44"/>
      <c r="E12" s="44"/>
      <c r="F12" s="44"/>
      <c r="G12" s="44"/>
      <c r="H12" s="44"/>
      <c r="I12" s="44"/>
      <c r="J12" s="44"/>
    </row>
    <row r="13" spans="1:10" x14ac:dyDescent="0.35">
      <c r="D13" s="44"/>
      <c r="E13" s="44"/>
      <c r="F13" s="44"/>
      <c r="G13" s="44"/>
      <c r="H13" s="44"/>
      <c r="I13" s="44"/>
      <c r="J13" s="44"/>
    </row>
    <row r="14" spans="1:10" x14ac:dyDescent="0.35">
      <c r="D14" s="44"/>
      <c r="E14" s="44"/>
      <c r="F14" s="44"/>
      <c r="G14" s="44"/>
      <c r="H14" s="44"/>
      <c r="I14" s="44"/>
      <c r="J14" s="44"/>
    </row>
    <row r="15" spans="1:10" x14ac:dyDescent="0.35">
      <c r="D15" s="44"/>
      <c r="E15" s="44"/>
      <c r="F15" s="44"/>
      <c r="G15" s="44"/>
      <c r="H15" s="44"/>
      <c r="I15" s="44"/>
      <c r="J15" s="44"/>
    </row>
    <row r="16" spans="1:10" x14ac:dyDescent="0.35">
      <c r="D16" s="44"/>
      <c r="E16" s="44"/>
      <c r="F16" s="44"/>
      <c r="G16" s="44"/>
      <c r="H16" s="44"/>
      <c r="I16" s="44"/>
      <c r="J16" s="44"/>
    </row>
    <row r="17" spans="4:10" x14ac:dyDescent="0.35">
      <c r="D17" s="44"/>
      <c r="E17" s="44"/>
      <c r="F17" s="44"/>
      <c r="G17" s="44"/>
      <c r="H17" s="44"/>
      <c r="I17" s="44"/>
      <c r="J17" s="44"/>
    </row>
    <row r="18" spans="4:10" x14ac:dyDescent="0.35">
      <c r="D18" s="44"/>
      <c r="E18" s="44"/>
      <c r="F18" s="44"/>
      <c r="G18" s="44"/>
      <c r="H18" s="44"/>
      <c r="I18" s="44"/>
      <c r="J18" s="44"/>
    </row>
    <row r="19" spans="4:10" x14ac:dyDescent="0.35">
      <c r="D19" s="44"/>
      <c r="E19" s="44"/>
      <c r="F19" s="44"/>
      <c r="G19" s="44"/>
      <c r="H19" s="44"/>
      <c r="I19" s="44"/>
      <c r="J19" s="4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C6586-B78E-4F25-B99D-6241C6994E7B}">
  <sheetPr codeName="Sheet9"/>
  <dimension ref="A1:X1485"/>
  <sheetViews>
    <sheetView zoomScale="78" zoomScaleNormal="100" workbookViewId="0">
      <selection activeCell="J28" sqref="J28"/>
    </sheetView>
  </sheetViews>
  <sheetFormatPr defaultRowHeight="14.5" x14ac:dyDescent="0.35"/>
  <cols>
    <col min="1" max="1" width="9.54296875" customWidth="1"/>
    <col min="2" max="2" width="12.453125" customWidth="1"/>
    <col min="3" max="3" width="15.1796875" customWidth="1"/>
    <col min="4" max="5" width="9.54296875" customWidth="1"/>
    <col min="6" max="6" width="12.453125" customWidth="1"/>
    <col min="7" max="7" width="14.453125" customWidth="1"/>
    <col min="8" max="9" width="9.54296875" customWidth="1"/>
    <col min="10" max="10" width="17.453125" customWidth="1"/>
    <col min="11" max="11" width="14.453125" customWidth="1"/>
    <col min="12" max="13" width="9.54296875" customWidth="1"/>
    <col min="14" max="14" width="16.1796875" customWidth="1"/>
    <col min="15" max="15" width="20.453125" customWidth="1"/>
    <col min="16" max="16" width="6.54296875" customWidth="1"/>
    <col min="17" max="17" width="9.7265625" customWidth="1"/>
    <col min="18" max="18" width="15.81640625" customWidth="1"/>
    <col min="19" max="19" width="13" customWidth="1"/>
    <col min="20" max="20" width="7.453125" customWidth="1"/>
    <col min="21" max="21" width="10.54296875" customWidth="1"/>
    <col min="22" max="22" width="11.26953125" customWidth="1"/>
    <col min="23" max="23" width="22.81640625" customWidth="1"/>
    <col min="24" max="24" width="10.7265625" customWidth="1"/>
    <col min="25" max="25" width="33.81640625" customWidth="1"/>
    <col min="26" max="26" width="6.54296875" bestFit="1" customWidth="1"/>
    <col min="27" max="27" width="7.54296875" bestFit="1" customWidth="1"/>
    <col min="28" max="28" width="8.54296875" bestFit="1" customWidth="1"/>
    <col min="29" max="29" width="35.81640625" bestFit="1" customWidth="1"/>
    <col min="30" max="30" width="6.1796875" bestFit="1" customWidth="1"/>
    <col min="31" max="31" width="10" bestFit="1" customWidth="1"/>
    <col min="32" max="32" width="14.26953125" bestFit="1" customWidth="1"/>
    <col min="33" max="33" width="8.1796875" bestFit="1" customWidth="1"/>
    <col min="34" max="34" width="9.453125" bestFit="1" customWidth="1"/>
    <col min="35" max="35" width="17.54296875" bestFit="1" customWidth="1"/>
    <col min="36" max="36" width="6.54296875" bestFit="1" customWidth="1"/>
    <col min="37" max="37" width="9.7265625" bestFit="1" customWidth="1"/>
    <col min="38" max="38" width="12.453125" bestFit="1" customWidth="1"/>
    <col min="39" max="39" width="11.26953125" bestFit="1" customWidth="1"/>
    <col min="40" max="40" width="15.81640625" bestFit="1" customWidth="1"/>
    <col min="41" max="41" width="13" bestFit="1" customWidth="1"/>
    <col min="42" max="42" width="15.26953125" bestFit="1" customWidth="1"/>
    <col min="43" max="43" width="7.453125" bestFit="1" customWidth="1"/>
    <col min="44" max="44" width="10.54296875" bestFit="1" customWidth="1"/>
    <col min="45" max="45" width="9.1796875" bestFit="1" customWidth="1"/>
    <col min="46" max="46" width="12.453125" bestFit="1" customWidth="1"/>
    <col min="47" max="47" width="11.1796875" bestFit="1" customWidth="1"/>
    <col min="48" max="48" width="8.54296875" bestFit="1" customWidth="1"/>
    <col min="49" max="49" width="17.81640625" bestFit="1" customWidth="1"/>
    <col min="50" max="50" width="11.81640625" bestFit="1" customWidth="1"/>
    <col min="51" max="51" width="8.26953125" bestFit="1" customWidth="1"/>
    <col min="52" max="52" width="29.54296875" bestFit="1" customWidth="1"/>
    <col min="53" max="53" width="37.54296875" bestFit="1" customWidth="1"/>
    <col min="54" max="54" width="11" bestFit="1" customWidth="1"/>
    <col min="55" max="55" width="9.81640625" bestFit="1" customWidth="1"/>
    <col min="56" max="56" width="22.81640625" bestFit="1" customWidth="1"/>
    <col min="57" max="57" width="9.453125" bestFit="1" customWidth="1"/>
    <col min="58" max="58" width="17.453125" bestFit="1" customWidth="1"/>
    <col min="59" max="59" width="5.54296875" bestFit="1" customWidth="1"/>
    <col min="60" max="60" width="6.81640625" bestFit="1" customWidth="1"/>
    <col min="61" max="61" width="9.1796875" bestFit="1" customWidth="1"/>
    <col min="62" max="62" width="12.54296875" bestFit="1" customWidth="1"/>
    <col min="63" max="63" width="10.7265625" bestFit="1" customWidth="1"/>
  </cols>
  <sheetData>
    <row r="1" spans="1:24" x14ac:dyDescent="0.35">
      <c r="A1" s="1" t="s">
        <v>532</v>
      </c>
      <c r="B1" t="s">
        <v>391</v>
      </c>
      <c r="C1" t="s">
        <v>15</v>
      </c>
      <c r="E1" s="1" t="s">
        <v>552</v>
      </c>
      <c r="I1" s="1" t="s">
        <v>535</v>
      </c>
      <c r="J1" t="s">
        <v>393</v>
      </c>
      <c r="K1" t="s">
        <v>406</v>
      </c>
      <c r="M1" s="1" t="s">
        <v>553</v>
      </c>
      <c r="N1" t="s">
        <v>392</v>
      </c>
      <c r="O1" t="s">
        <v>405</v>
      </c>
    </row>
    <row r="2" spans="1:24" x14ac:dyDescent="0.35">
      <c r="B2" t="s">
        <v>392</v>
      </c>
      <c r="C2" t="s">
        <v>405</v>
      </c>
      <c r="F2" t="s">
        <v>393</v>
      </c>
      <c r="G2" t="s">
        <v>406</v>
      </c>
    </row>
    <row r="3" spans="1:24" x14ac:dyDescent="0.35">
      <c r="J3" t="s">
        <v>533</v>
      </c>
      <c r="K3" t="s">
        <v>542</v>
      </c>
      <c r="N3" t="s">
        <v>536</v>
      </c>
      <c r="O3" t="s">
        <v>554</v>
      </c>
    </row>
    <row r="4" spans="1:24" x14ac:dyDescent="0.35">
      <c r="B4" t="s">
        <v>533</v>
      </c>
      <c r="C4" t="s">
        <v>536</v>
      </c>
      <c r="F4" t="s">
        <v>533</v>
      </c>
      <c r="G4" t="s">
        <v>542</v>
      </c>
      <c r="J4" s="41" t="s">
        <v>153</v>
      </c>
      <c r="K4" s="46">
        <v>2.5949953660797033E-2</v>
      </c>
      <c r="N4" t="s">
        <v>533</v>
      </c>
      <c r="O4" t="s">
        <v>555</v>
      </c>
      <c r="P4" t="s">
        <v>556</v>
      </c>
      <c r="Q4" t="s">
        <v>557</v>
      </c>
      <c r="R4" t="s">
        <v>558</v>
      </c>
      <c r="S4" t="s">
        <v>559</v>
      </c>
      <c r="T4" t="s">
        <v>560</v>
      </c>
      <c r="U4" t="s">
        <v>561</v>
      </c>
      <c r="V4" t="s">
        <v>539</v>
      </c>
      <c r="W4" s="1" t="s">
        <v>562</v>
      </c>
    </row>
    <row r="5" spans="1:24" x14ac:dyDescent="0.35">
      <c r="B5" s="41" t="s">
        <v>555</v>
      </c>
      <c r="C5">
        <v>627</v>
      </c>
      <c r="F5" s="41" t="s">
        <v>563</v>
      </c>
      <c r="G5" s="42">
        <v>470.75</v>
      </c>
      <c r="J5" s="41" t="s">
        <v>410</v>
      </c>
      <c r="K5" s="46">
        <v>8.457762674630144E-2</v>
      </c>
      <c r="N5" s="41" t="s">
        <v>455</v>
      </c>
      <c r="Q5">
        <v>5</v>
      </c>
      <c r="R5">
        <v>5</v>
      </c>
      <c r="S5">
        <v>5</v>
      </c>
      <c r="T5">
        <v>1</v>
      </c>
      <c r="U5">
        <v>4</v>
      </c>
      <c r="V5">
        <v>20</v>
      </c>
      <c r="W5">
        <f>MAX(P5:T5)-MIN(P5:T5)</f>
        <v>4</v>
      </c>
    </row>
    <row r="6" spans="1:24" x14ac:dyDescent="0.35">
      <c r="B6" s="41" t="s">
        <v>556</v>
      </c>
      <c r="C6">
        <v>478</v>
      </c>
      <c r="F6" s="41" t="s">
        <v>564</v>
      </c>
      <c r="G6" s="42">
        <v>1028.75</v>
      </c>
      <c r="J6" s="41" t="s">
        <v>404</v>
      </c>
      <c r="K6" s="46">
        <v>0.15521916726736004</v>
      </c>
      <c r="N6" s="41" t="s">
        <v>414</v>
      </c>
      <c r="O6">
        <v>219</v>
      </c>
      <c r="P6">
        <v>130</v>
      </c>
      <c r="Q6">
        <v>150</v>
      </c>
      <c r="R6">
        <v>138</v>
      </c>
      <c r="S6">
        <v>185</v>
      </c>
      <c r="T6">
        <v>144</v>
      </c>
      <c r="U6">
        <v>221</v>
      </c>
      <c r="V6">
        <v>1187</v>
      </c>
      <c r="W6">
        <f t="shared" ref="W6:W8" si="0">MAX(P6:T6)-MIN(P6:T6)</f>
        <v>55</v>
      </c>
    </row>
    <row r="7" spans="1:24" x14ac:dyDescent="0.35">
      <c r="B7" s="41" t="s">
        <v>557</v>
      </c>
      <c r="C7">
        <v>518</v>
      </c>
      <c r="F7" s="41" t="s">
        <v>565</v>
      </c>
      <c r="G7" s="42">
        <v>1760.5</v>
      </c>
      <c r="J7" s="41" t="s">
        <v>65</v>
      </c>
      <c r="K7" s="46">
        <v>0.18388082243503931</v>
      </c>
      <c r="N7" s="41" t="s">
        <v>406</v>
      </c>
      <c r="O7">
        <v>514</v>
      </c>
      <c r="P7">
        <v>454</v>
      </c>
      <c r="Q7">
        <v>429</v>
      </c>
      <c r="R7">
        <v>356</v>
      </c>
      <c r="S7">
        <v>443</v>
      </c>
      <c r="T7">
        <v>430</v>
      </c>
      <c r="U7">
        <v>528</v>
      </c>
      <c r="V7">
        <v>3154</v>
      </c>
      <c r="W7" s="47">
        <f t="shared" si="0"/>
        <v>98</v>
      </c>
    </row>
    <row r="8" spans="1:24" x14ac:dyDescent="0.35">
      <c r="B8" s="41" t="s">
        <v>558</v>
      </c>
      <c r="C8">
        <v>433</v>
      </c>
      <c r="F8" s="41" t="s">
        <v>566</v>
      </c>
      <c r="G8" s="42">
        <v>1768.5</v>
      </c>
      <c r="J8" s="41" t="s">
        <v>446</v>
      </c>
      <c r="K8" s="46">
        <v>2.8318401812377717E-3</v>
      </c>
      <c r="N8" s="41" t="s">
        <v>408</v>
      </c>
      <c r="O8">
        <v>28</v>
      </c>
      <c r="P8">
        <v>22</v>
      </c>
      <c r="Q8">
        <v>23</v>
      </c>
      <c r="R8">
        <v>30</v>
      </c>
      <c r="S8">
        <v>26</v>
      </c>
      <c r="T8">
        <v>27</v>
      </c>
      <c r="U8">
        <v>28</v>
      </c>
      <c r="V8">
        <v>184</v>
      </c>
      <c r="W8">
        <f t="shared" si="0"/>
        <v>8</v>
      </c>
    </row>
    <row r="9" spans="1:24" x14ac:dyDescent="0.35">
      <c r="B9" s="41" t="s">
        <v>559</v>
      </c>
      <c r="C9">
        <v>560</v>
      </c>
      <c r="F9" s="41" t="s">
        <v>567</v>
      </c>
      <c r="G9" s="42">
        <v>1518.25</v>
      </c>
      <c r="J9" s="41" t="s">
        <v>409</v>
      </c>
      <c r="K9" s="46">
        <v>3.1819586036453504E-2</v>
      </c>
      <c r="N9" s="41" t="s">
        <v>539</v>
      </c>
      <c r="O9">
        <v>761</v>
      </c>
      <c r="P9">
        <v>606</v>
      </c>
      <c r="Q9">
        <v>607</v>
      </c>
      <c r="R9">
        <v>529</v>
      </c>
      <c r="S9">
        <v>659</v>
      </c>
      <c r="T9">
        <v>602</v>
      </c>
      <c r="U9">
        <v>781</v>
      </c>
      <c r="V9">
        <v>4545</v>
      </c>
    </row>
    <row r="10" spans="1:24" x14ac:dyDescent="0.35">
      <c r="B10" s="41" t="s">
        <v>560</v>
      </c>
      <c r="C10">
        <v>489</v>
      </c>
      <c r="F10" s="41" t="s">
        <v>568</v>
      </c>
      <c r="G10" s="42">
        <v>1320.5</v>
      </c>
      <c r="J10" s="41" t="s">
        <v>40</v>
      </c>
      <c r="K10" s="46">
        <v>2.1968214739299077E-2</v>
      </c>
      <c r="N10" t="str">
        <f>_xlfn.XLOOKUP(MAX(W6:W7),W6:W7,N6:N7)</f>
        <v>Hot drink</v>
      </c>
    </row>
    <row r="11" spans="1:24" x14ac:dyDescent="0.35">
      <c r="B11" s="41" t="s">
        <v>561</v>
      </c>
      <c r="C11">
        <v>666</v>
      </c>
      <c r="F11" s="41" t="s">
        <v>569</v>
      </c>
      <c r="G11" s="42">
        <v>1277</v>
      </c>
      <c r="J11" s="41" t="s">
        <v>429</v>
      </c>
      <c r="K11" s="46">
        <v>1.6476161054474307E-3</v>
      </c>
    </row>
    <row r="12" spans="1:24" x14ac:dyDescent="0.35">
      <c r="B12" s="41" t="s">
        <v>539</v>
      </c>
      <c r="C12">
        <v>3771</v>
      </c>
      <c r="F12" s="41" t="s">
        <v>570</v>
      </c>
      <c r="G12" s="42">
        <v>1129</v>
      </c>
      <c r="J12" s="41" t="s">
        <v>421</v>
      </c>
      <c r="K12" s="46">
        <v>1.5652353001750594E-2</v>
      </c>
    </row>
    <row r="13" spans="1:24" x14ac:dyDescent="0.35">
      <c r="F13" s="41" t="s">
        <v>571</v>
      </c>
      <c r="G13" s="42">
        <v>1165.25</v>
      </c>
      <c r="J13" s="41" t="s">
        <v>420</v>
      </c>
      <c r="K13" s="46">
        <v>3.027494593759654E-2</v>
      </c>
      <c r="M13" s="1" t="s">
        <v>538</v>
      </c>
      <c r="N13" t="s">
        <v>393</v>
      </c>
      <c r="O13" t="s">
        <v>414</v>
      </c>
      <c r="Q13">
        <f>MAX((O1485:W1485))</f>
        <v>816</v>
      </c>
    </row>
    <row r="14" spans="1:24" x14ac:dyDescent="0.35">
      <c r="F14" s="41" t="s">
        <v>572</v>
      </c>
      <c r="G14" s="42">
        <v>879.75</v>
      </c>
      <c r="J14" s="41" t="s">
        <v>21</v>
      </c>
      <c r="K14" s="46">
        <v>0.28448838087392303</v>
      </c>
    </row>
    <row r="15" spans="1:24" x14ac:dyDescent="0.35">
      <c r="F15" s="41" t="s">
        <v>573</v>
      </c>
      <c r="G15" s="42">
        <v>862.75</v>
      </c>
      <c r="J15" s="41" t="s">
        <v>428</v>
      </c>
      <c r="K15" s="46">
        <v>6.7209006968043106E-2</v>
      </c>
      <c r="N15" t="s">
        <v>574</v>
      </c>
      <c r="O15" t="s">
        <v>554</v>
      </c>
    </row>
    <row r="16" spans="1:24" x14ac:dyDescent="0.35">
      <c r="F16" s="41" t="s">
        <v>575</v>
      </c>
      <c r="G16" s="42">
        <v>523.75</v>
      </c>
      <c r="J16" s="41" t="s">
        <v>411</v>
      </c>
      <c r="K16" s="46">
        <v>9.4480486046751105E-2</v>
      </c>
      <c r="N16" t="s">
        <v>533</v>
      </c>
      <c r="O16" t="s">
        <v>424</v>
      </c>
      <c r="P16" t="s">
        <v>52</v>
      </c>
      <c r="Q16" t="s">
        <v>451</v>
      </c>
      <c r="R16" t="s">
        <v>430</v>
      </c>
      <c r="S16" t="s">
        <v>425</v>
      </c>
      <c r="T16" t="s">
        <v>412</v>
      </c>
      <c r="U16" t="s">
        <v>445</v>
      </c>
      <c r="V16" t="s">
        <v>431</v>
      </c>
      <c r="W16" t="s">
        <v>426</v>
      </c>
      <c r="X16" t="s">
        <v>539</v>
      </c>
    </row>
    <row r="17" spans="1:24" x14ac:dyDescent="0.35">
      <c r="A17" s="43"/>
      <c r="F17" s="41" t="s">
        <v>576</v>
      </c>
      <c r="G17" s="42">
        <v>353.75</v>
      </c>
      <c r="J17" s="41" t="s">
        <v>539</v>
      </c>
      <c r="K17" s="46">
        <v>1</v>
      </c>
      <c r="N17" s="41">
        <v>286476</v>
      </c>
      <c r="P17">
        <v>1</v>
      </c>
      <c r="X17">
        <v>1</v>
      </c>
    </row>
    <row r="18" spans="1:24" x14ac:dyDescent="0.35">
      <c r="A18" s="43"/>
      <c r="F18" s="41" t="s">
        <v>577</v>
      </c>
      <c r="G18" s="42">
        <v>357.75</v>
      </c>
      <c r="N18" s="41">
        <v>286480</v>
      </c>
      <c r="P18">
        <v>1</v>
      </c>
      <c r="X18">
        <v>1</v>
      </c>
    </row>
    <row r="19" spans="1:24" x14ac:dyDescent="0.35">
      <c r="A19" s="43"/>
      <c r="B19" s="48"/>
      <c r="C19" s="48"/>
      <c r="F19" s="41" t="s">
        <v>578</v>
      </c>
      <c r="G19" s="42">
        <v>146</v>
      </c>
      <c r="J19" s="49">
        <f>SUM(GETPIVOTDATA("Revenue",$J$3,"Item","Café Cubano"),GETPIVOTDATA("Revenue",$J$3,"Item","Cappuccino"),GETPIVOTDATA("Revenue",$J$3,"Item","Pourover"))</f>
        <v>0.55294683005526379</v>
      </c>
      <c r="K19">
        <f>SUM(GETPIVOTDATA("Revenue",$J$3,"Item","Aeropress"),GETPIVOTDATA("Revenue",$J$3,"Item","Café latté"),GETPIVOTDATA("Revenue",$J$3,"Item","Cortado"),GETPIVOTDATA("Revenue",$J$3,"Item","Drip coffee"),GETPIVOTDATA("Revenue",$J$3,"Item","Espresso"),GETPIVOTDATA("Revenue",$J$3,"Item","Foamed vanilla milk"),GETPIVOTDATA("Revenue",$J$3,"Item","Hot chocolate"),GETPIVOTDATA("Revenue",$J$3,"Item","Moroccan tea"),GETPIVOTDATA("Revenue",$J$3,"Item","Rooibos latté"),GETPIVOTDATA("Revenue",$J$3,"Item","Turkish coffee"))</f>
        <v>0.44705316994473621</v>
      </c>
      <c r="N19" s="41">
        <v>286482</v>
      </c>
      <c r="W19">
        <v>1</v>
      </c>
      <c r="X19">
        <v>1</v>
      </c>
    </row>
    <row r="20" spans="1:24" x14ac:dyDescent="0.35">
      <c r="A20" s="43"/>
      <c r="B20" s="48"/>
      <c r="C20" s="48"/>
      <c r="F20" s="41" t="s">
        <v>579</v>
      </c>
      <c r="G20" s="42">
        <v>4.25</v>
      </c>
      <c r="N20" s="41">
        <v>286485</v>
      </c>
      <c r="P20">
        <v>1</v>
      </c>
      <c r="X20">
        <v>1</v>
      </c>
    </row>
    <row r="21" spans="1:24" x14ac:dyDescent="0.35">
      <c r="A21" s="43"/>
      <c r="B21" s="48"/>
      <c r="C21" s="48"/>
      <c r="F21" s="41" t="s">
        <v>539</v>
      </c>
      <c r="G21" s="42">
        <v>14566.5</v>
      </c>
      <c r="N21" s="41">
        <v>286487</v>
      </c>
      <c r="O21">
        <v>1</v>
      </c>
      <c r="X21">
        <v>1</v>
      </c>
    </row>
    <row r="22" spans="1:24" x14ac:dyDescent="0.35">
      <c r="A22" s="43"/>
      <c r="B22" s="48"/>
      <c r="C22" s="48"/>
      <c r="N22" s="41">
        <v>286488</v>
      </c>
      <c r="P22">
        <v>1</v>
      </c>
      <c r="X22">
        <v>1</v>
      </c>
    </row>
    <row r="23" spans="1:24" x14ac:dyDescent="0.35">
      <c r="A23" s="43"/>
      <c r="B23" s="48"/>
      <c r="C23" s="48"/>
      <c r="F23" t="str">
        <f>_xlfn.XLOOKUP(MAX(G5:G20),G5:G20,F5:F20)</f>
        <v>10 AM</v>
      </c>
      <c r="N23" s="41">
        <v>286494</v>
      </c>
      <c r="P23">
        <v>1</v>
      </c>
      <c r="X23">
        <v>1</v>
      </c>
    </row>
    <row r="24" spans="1:24" x14ac:dyDescent="0.35">
      <c r="A24" s="43"/>
      <c r="B24" s="48"/>
      <c r="C24" s="48"/>
      <c r="N24" s="41">
        <v>286495</v>
      </c>
      <c r="P24">
        <v>1</v>
      </c>
      <c r="X24">
        <v>1</v>
      </c>
    </row>
    <row r="25" spans="1:24" x14ac:dyDescent="0.35">
      <c r="A25" s="43"/>
      <c r="B25" s="48"/>
      <c r="C25" s="48"/>
      <c r="N25" s="41">
        <v>286505</v>
      </c>
      <c r="S25">
        <v>1</v>
      </c>
      <c r="X25">
        <v>1</v>
      </c>
    </row>
    <row r="26" spans="1:24" x14ac:dyDescent="0.35">
      <c r="A26" s="43"/>
      <c r="B26" s="48"/>
      <c r="C26" s="48"/>
      <c r="N26" s="41">
        <v>286508</v>
      </c>
      <c r="P26">
        <v>1</v>
      </c>
      <c r="X26">
        <v>1</v>
      </c>
    </row>
    <row r="27" spans="1:24" x14ac:dyDescent="0.35">
      <c r="A27" s="43"/>
      <c r="B27" s="48"/>
      <c r="C27" s="48"/>
      <c r="N27" s="41">
        <v>286509</v>
      </c>
      <c r="P27">
        <v>1</v>
      </c>
      <c r="X27">
        <v>1</v>
      </c>
    </row>
    <row r="28" spans="1:24" x14ac:dyDescent="0.35">
      <c r="A28" s="43"/>
      <c r="B28" s="48"/>
      <c r="C28" s="48"/>
      <c r="N28" s="41">
        <v>286521</v>
      </c>
      <c r="P28">
        <v>1</v>
      </c>
      <c r="X28">
        <v>1</v>
      </c>
    </row>
    <row r="29" spans="1:24" x14ac:dyDescent="0.35">
      <c r="A29" s="43"/>
      <c r="B29" s="48"/>
      <c r="C29" s="48"/>
      <c r="N29" s="41">
        <v>286522</v>
      </c>
      <c r="T29">
        <v>1</v>
      </c>
      <c r="X29">
        <v>1</v>
      </c>
    </row>
    <row r="30" spans="1:24" x14ac:dyDescent="0.35">
      <c r="A30" s="43"/>
      <c r="B30" s="48"/>
      <c r="C30" s="48"/>
      <c r="N30" s="41">
        <v>286532</v>
      </c>
      <c r="P30">
        <v>1</v>
      </c>
      <c r="X30">
        <v>1</v>
      </c>
    </row>
    <row r="31" spans="1:24" x14ac:dyDescent="0.35">
      <c r="A31" s="43"/>
      <c r="B31" s="48"/>
      <c r="C31" s="48"/>
      <c r="N31" s="41">
        <v>286539</v>
      </c>
      <c r="S31">
        <v>1</v>
      </c>
      <c r="X31">
        <v>1</v>
      </c>
    </row>
    <row r="32" spans="1:24" x14ac:dyDescent="0.35">
      <c r="A32" s="43"/>
      <c r="B32" s="48"/>
      <c r="C32" s="48"/>
      <c r="N32" s="41">
        <v>286540</v>
      </c>
      <c r="P32">
        <v>1</v>
      </c>
      <c r="X32">
        <v>1</v>
      </c>
    </row>
    <row r="33" spans="1:24" x14ac:dyDescent="0.35">
      <c r="A33" s="43"/>
      <c r="B33" s="48"/>
      <c r="C33" s="48"/>
      <c r="N33" s="41">
        <v>286543</v>
      </c>
      <c r="T33">
        <v>1</v>
      </c>
      <c r="X33">
        <v>1</v>
      </c>
    </row>
    <row r="34" spans="1:24" x14ac:dyDescent="0.35">
      <c r="A34" s="43"/>
      <c r="B34" s="48"/>
      <c r="C34" s="48"/>
      <c r="N34" s="41">
        <v>286546</v>
      </c>
      <c r="P34">
        <v>1</v>
      </c>
      <c r="X34">
        <v>1</v>
      </c>
    </row>
    <row r="35" spans="1:24" x14ac:dyDescent="0.35">
      <c r="A35" s="43"/>
      <c r="B35" s="48"/>
      <c r="C35" s="48"/>
      <c r="N35" s="41">
        <v>286551</v>
      </c>
      <c r="P35">
        <v>1</v>
      </c>
      <c r="X35">
        <v>1</v>
      </c>
    </row>
    <row r="36" spans="1:24" x14ac:dyDescent="0.35">
      <c r="A36" s="43"/>
      <c r="B36" s="48"/>
      <c r="C36" s="48"/>
      <c r="N36" s="41">
        <v>286553</v>
      </c>
      <c r="P36">
        <v>1</v>
      </c>
      <c r="X36">
        <v>1</v>
      </c>
    </row>
    <row r="37" spans="1:24" x14ac:dyDescent="0.35">
      <c r="A37" s="43"/>
      <c r="B37" s="48"/>
      <c r="C37" s="48"/>
      <c r="N37" s="41">
        <v>286554</v>
      </c>
      <c r="P37">
        <v>1</v>
      </c>
      <c r="X37">
        <v>1</v>
      </c>
    </row>
    <row r="38" spans="1:24" x14ac:dyDescent="0.35">
      <c r="A38" s="43"/>
      <c r="B38" s="48"/>
      <c r="C38" s="48"/>
      <c r="N38" s="41">
        <v>286556</v>
      </c>
      <c r="S38">
        <v>1</v>
      </c>
      <c r="X38">
        <v>1</v>
      </c>
    </row>
    <row r="39" spans="1:24" x14ac:dyDescent="0.35">
      <c r="A39" s="43"/>
      <c r="B39" s="48"/>
      <c r="C39" s="48"/>
      <c r="N39" s="41">
        <v>286559</v>
      </c>
      <c r="P39">
        <v>1</v>
      </c>
      <c r="X39">
        <v>1</v>
      </c>
    </row>
    <row r="40" spans="1:24" x14ac:dyDescent="0.35">
      <c r="A40" s="43"/>
      <c r="B40" s="48"/>
      <c r="C40" s="48"/>
      <c r="N40" s="41">
        <v>286561</v>
      </c>
      <c r="P40">
        <v>1</v>
      </c>
      <c r="X40">
        <v>1</v>
      </c>
    </row>
    <row r="41" spans="1:24" x14ac:dyDescent="0.35">
      <c r="N41" s="41">
        <v>286569</v>
      </c>
      <c r="P41">
        <v>1</v>
      </c>
      <c r="X41">
        <v>1</v>
      </c>
    </row>
    <row r="42" spans="1:24" x14ac:dyDescent="0.35">
      <c r="N42" s="41">
        <v>286575</v>
      </c>
      <c r="O42">
        <v>1</v>
      </c>
      <c r="X42">
        <v>1</v>
      </c>
    </row>
    <row r="43" spans="1:24" x14ac:dyDescent="0.35">
      <c r="N43" s="41">
        <v>286576</v>
      </c>
      <c r="P43">
        <v>1</v>
      </c>
      <c r="X43">
        <v>1</v>
      </c>
    </row>
    <row r="44" spans="1:24" x14ac:dyDescent="0.35">
      <c r="N44" s="41">
        <v>286578</v>
      </c>
      <c r="P44">
        <v>1</v>
      </c>
      <c r="X44">
        <v>1</v>
      </c>
    </row>
    <row r="45" spans="1:24" x14ac:dyDescent="0.35">
      <c r="N45" s="41">
        <v>286580</v>
      </c>
      <c r="S45">
        <v>1</v>
      </c>
      <c r="X45">
        <v>1</v>
      </c>
    </row>
    <row r="46" spans="1:24" x14ac:dyDescent="0.35">
      <c r="N46" s="41">
        <v>286581</v>
      </c>
      <c r="O46">
        <v>1</v>
      </c>
      <c r="X46">
        <v>1</v>
      </c>
    </row>
    <row r="47" spans="1:24" x14ac:dyDescent="0.35">
      <c r="N47" s="41">
        <v>286587</v>
      </c>
      <c r="S47">
        <v>1</v>
      </c>
      <c r="X47">
        <v>1</v>
      </c>
    </row>
    <row r="48" spans="1:24" x14ac:dyDescent="0.35">
      <c r="N48" s="41">
        <v>286589</v>
      </c>
      <c r="O48">
        <v>1</v>
      </c>
      <c r="X48">
        <v>1</v>
      </c>
    </row>
    <row r="49" spans="14:24" x14ac:dyDescent="0.35">
      <c r="N49" s="41">
        <v>286591</v>
      </c>
      <c r="P49">
        <v>1</v>
      </c>
      <c r="X49">
        <v>1</v>
      </c>
    </row>
    <row r="50" spans="14:24" x14ac:dyDescent="0.35">
      <c r="N50" s="41">
        <v>286597</v>
      </c>
      <c r="T50">
        <v>1</v>
      </c>
      <c r="X50">
        <v>1</v>
      </c>
    </row>
    <row r="51" spans="14:24" x14ac:dyDescent="0.35">
      <c r="N51" s="41">
        <v>286598</v>
      </c>
      <c r="V51">
        <v>1</v>
      </c>
      <c r="X51">
        <v>1</v>
      </c>
    </row>
    <row r="52" spans="14:24" x14ac:dyDescent="0.35">
      <c r="N52" s="41">
        <v>286600</v>
      </c>
      <c r="R52">
        <v>1</v>
      </c>
      <c r="X52">
        <v>1</v>
      </c>
    </row>
    <row r="53" spans="14:24" x14ac:dyDescent="0.35">
      <c r="N53" s="41">
        <v>286601</v>
      </c>
      <c r="P53">
        <v>1</v>
      </c>
      <c r="X53">
        <v>1</v>
      </c>
    </row>
    <row r="54" spans="14:24" x14ac:dyDescent="0.35">
      <c r="N54" s="41">
        <v>286602</v>
      </c>
      <c r="S54">
        <v>1</v>
      </c>
      <c r="X54">
        <v>1</v>
      </c>
    </row>
    <row r="55" spans="14:24" x14ac:dyDescent="0.35">
      <c r="N55" s="41">
        <v>286607</v>
      </c>
      <c r="S55">
        <v>1</v>
      </c>
      <c r="X55">
        <v>1</v>
      </c>
    </row>
    <row r="56" spans="14:24" x14ac:dyDescent="0.35">
      <c r="N56" s="41">
        <v>286609</v>
      </c>
      <c r="P56">
        <v>1</v>
      </c>
      <c r="X56">
        <v>1</v>
      </c>
    </row>
    <row r="57" spans="14:24" x14ac:dyDescent="0.35">
      <c r="N57" s="41">
        <v>286610</v>
      </c>
      <c r="P57">
        <v>1</v>
      </c>
      <c r="X57">
        <v>1</v>
      </c>
    </row>
    <row r="58" spans="14:24" x14ac:dyDescent="0.35">
      <c r="N58" s="41">
        <v>286613</v>
      </c>
      <c r="P58">
        <v>1</v>
      </c>
      <c r="X58">
        <v>1</v>
      </c>
    </row>
    <row r="59" spans="14:24" x14ac:dyDescent="0.35">
      <c r="N59" s="41">
        <v>286614</v>
      </c>
      <c r="P59">
        <v>1</v>
      </c>
      <c r="X59">
        <v>1</v>
      </c>
    </row>
    <row r="60" spans="14:24" x14ac:dyDescent="0.35">
      <c r="N60" s="41">
        <v>286615</v>
      </c>
      <c r="P60">
        <v>1</v>
      </c>
      <c r="X60">
        <v>1</v>
      </c>
    </row>
    <row r="61" spans="14:24" x14ac:dyDescent="0.35">
      <c r="N61" s="41">
        <v>286616</v>
      </c>
      <c r="T61">
        <v>1</v>
      </c>
      <c r="X61">
        <v>1</v>
      </c>
    </row>
    <row r="62" spans="14:24" x14ac:dyDescent="0.35">
      <c r="N62" s="41">
        <v>286617</v>
      </c>
      <c r="P62">
        <v>1</v>
      </c>
      <c r="X62">
        <v>1</v>
      </c>
    </row>
    <row r="63" spans="14:24" x14ac:dyDescent="0.35">
      <c r="N63" s="41">
        <v>286622</v>
      </c>
      <c r="P63">
        <v>1</v>
      </c>
      <c r="X63">
        <v>1</v>
      </c>
    </row>
    <row r="64" spans="14:24" x14ac:dyDescent="0.35">
      <c r="N64" s="41">
        <v>286624</v>
      </c>
      <c r="T64">
        <v>1</v>
      </c>
      <c r="X64">
        <v>1</v>
      </c>
    </row>
    <row r="65" spans="14:24" x14ac:dyDescent="0.35">
      <c r="N65" s="41">
        <v>286626</v>
      </c>
      <c r="P65">
        <v>1</v>
      </c>
      <c r="X65">
        <v>1</v>
      </c>
    </row>
    <row r="66" spans="14:24" x14ac:dyDescent="0.35">
      <c r="N66" s="41">
        <v>286630</v>
      </c>
      <c r="P66">
        <v>1</v>
      </c>
      <c r="X66">
        <v>1</v>
      </c>
    </row>
    <row r="67" spans="14:24" x14ac:dyDescent="0.35">
      <c r="N67" s="41">
        <v>286635</v>
      </c>
      <c r="T67">
        <v>1</v>
      </c>
      <c r="X67">
        <v>1</v>
      </c>
    </row>
    <row r="68" spans="14:24" x14ac:dyDescent="0.35">
      <c r="N68" s="41">
        <v>286639</v>
      </c>
      <c r="S68">
        <v>1</v>
      </c>
      <c r="X68">
        <v>1</v>
      </c>
    </row>
    <row r="69" spans="14:24" x14ac:dyDescent="0.35">
      <c r="N69" s="41">
        <v>286644</v>
      </c>
      <c r="W69">
        <v>1</v>
      </c>
      <c r="X69">
        <v>1</v>
      </c>
    </row>
    <row r="70" spans="14:24" x14ac:dyDescent="0.35">
      <c r="N70" s="41">
        <v>286645</v>
      </c>
      <c r="S70">
        <v>1</v>
      </c>
      <c r="X70">
        <v>1</v>
      </c>
    </row>
    <row r="71" spans="14:24" x14ac:dyDescent="0.35">
      <c r="N71" s="41">
        <v>286649</v>
      </c>
      <c r="P71">
        <v>1</v>
      </c>
      <c r="X71">
        <v>1</v>
      </c>
    </row>
    <row r="72" spans="14:24" x14ac:dyDescent="0.35">
      <c r="N72" s="41">
        <v>286651</v>
      </c>
      <c r="O72">
        <v>1</v>
      </c>
      <c r="X72">
        <v>1</v>
      </c>
    </row>
    <row r="73" spans="14:24" x14ac:dyDescent="0.35">
      <c r="N73" s="41">
        <v>286652</v>
      </c>
      <c r="P73">
        <v>1</v>
      </c>
      <c r="X73">
        <v>1</v>
      </c>
    </row>
    <row r="74" spans="14:24" x14ac:dyDescent="0.35">
      <c r="N74" s="41">
        <v>286663</v>
      </c>
      <c r="T74">
        <v>1</v>
      </c>
      <c r="X74">
        <v>1</v>
      </c>
    </row>
    <row r="75" spans="14:24" x14ac:dyDescent="0.35">
      <c r="N75" s="41">
        <v>286739</v>
      </c>
      <c r="P75">
        <v>1</v>
      </c>
      <c r="X75">
        <v>1</v>
      </c>
    </row>
    <row r="76" spans="14:24" x14ac:dyDescent="0.35">
      <c r="N76" s="41">
        <v>286741</v>
      </c>
      <c r="P76">
        <v>1</v>
      </c>
      <c r="X76">
        <v>1</v>
      </c>
    </row>
    <row r="77" spans="14:24" x14ac:dyDescent="0.35">
      <c r="N77" s="41">
        <v>286746</v>
      </c>
      <c r="P77">
        <v>1</v>
      </c>
      <c r="X77">
        <v>1</v>
      </c>
    </row>
    <row r="78" spans="14:24" x14ac:dyDescent="0.35">
      <c r="N78" s="41">
        <v>286749</v>
      </c>
      <c r="S78">
        <v>1</v>
      </c>
      <c r="X78">
        <v>1</v>
      </c>
    </row>
    <row r="79" spans="14:24" x14ac:dyDescent="0.35">
      <c r="N79" s="41">
        <v>286767</v>
      </c>
      <c r="S79">
        <v>1</v>
      </c>
      <c r="X79">
        <v>1</v>
      </c>
    </row>
    <row r="80" spans="14:24" x14ac:dyDescent="0.35">
      <c r="N80" s="41">
        <v>286769</v>
      </c>
      <c r="P80">
        <v>1</v>
      </c>
      <c r="X80">
        <v>1</v>
      </c>
    </row>
    <row r="81" spans="14:24" x14ac:dyDescent="0.35">
      <c r="N81" s="41">
        <v>286778</v>
      </c>
      <c r="U81">
        <v>1</v>
      </c>
      <c r="X81">
        <v>1</v>
      </c>
    </row>
    <row r="82" spans="14:24" x14ac:dyDescent="0.35">
      <c r="N82" s="41">
        <v>286779</v>
      </c>
      <c r="S82">
        <v>1</v>
      </c>
      <c r="X82">
        <v>1</v>
      </c>
    </row>
    <row r="83" spans="14:24" x14ac:dyDescent="0.35">
      <c r="N83" s="41">
        <v>286783</v>
      </c>
      <c r="P83">
        <v>1</v>
      </c>
      <c r="X83">
        <v>1</v>
      </c>
    </row>
    <row r="84" spans="14:24" x14ac:dyDescent="0.35">
      <c r="N84" s="41">
        <v>286786</v>
      </c>
      <c r="S84">
        <v>1</v>
      </c>
      <c r="X84">
        <v>1</v>
      </c>
    </row>
    <row r="85" spans="14:24" x14ac:dyDescent="0.35">
      <c r="N85" s="41">
        <v>286789</v>
      </c>
      <c r="P85">
        <v>1</v>
      </c>
      <c r="X85">
        <v>1</v>
      </c>
    </row>
    <row r="86" spans="14:24" x14ac:dyDescent="0.35">
      <c r="N86" s="41">
        <v>286790</v>
      </c>
      <c r="T86">
        <v>1</v>
      </c>
      <c r="X86">
        <v>1</v>
      </c>
    </row>
    <row r="87" spans="14:24" x14ac:dyDescent="0.35">
      <c r="N87" s="41">
        <v>286796</v>
      </c>
      <c r="P87">
        <v>1</v>
      </c>
      <c r="X87">
        <v>1</v>
      </c>
    </row>
    <row r="88" spans="14:24" x14ac:dyDescent="0.35">
      <c r="N88" s="41">
        <v>286797</v>
      </c>
      <c r="S88">
        <v>1</v>
      </c>
      <c r="X88">
        <v>1</v>
      </c>
    </row>
    <row r="89" spans="14:24" x14ac:dyDescent="0.35">
      <c r="N89" s="41">
        <v>286799</v>
      </c>
      <c r="T89">
        <v>1</v>
      </c>
      <c r="X89">
        <v>1</v>
      </c>
    </row>
    <row r="90" spans="14:24" x14ac:dyDescent="0.35">
      <c r="N90" s="41">
        <v>286833</v>
      </c>
      <c r="S90">
        <v>1</v>
      </c>
      <c r="X90">
        <v>1</v>
      </c>
    </row>
    <row r="91" spans="14:24" x14ac:dyDescent="0.35">
      <c r="N91" s="41">
        <v>286835</v>
      </c>
      <c r="S91">
        <v>1</v>
      </c>
      <c r="X91">
        <v>1</v>
      </c>
    </row>
    <row r="92" spans="14:24" x14ac:dyDescent="0.35">
      <c r="N92" s="41">
        <v>286839</v>
      </c>
      <c r="P92">
        <v>1</v>
      </c>
      <c r="X92">
        <v>1</v>
      </c>
    </row>
    <row r="93" spans="14:24" x14ac:dyDescent="0.35">
      <c r="N93" s="41">
        <v>286844</v>
      </c>
      <c r="S93">
        <v>1</v>
      </c>
      <c r="X93">
        <v>1</v>
      </c>
    </row>
    <row r="94" spans="14:24" x14ac:dyDescent="0.35">
      <c r="N94" s="41">
        <v>286846</v>
      </c>
      <c r="S94">
        <v>1</v>
      </c>
      <c r="X94">
        <v>1</v>
      </c>
    </row>
    <row r="95" spans="14:24" x14ac:dyDescent="0.35">
      <c r="N95" s="41">
        <v>286848</v>
      </c>
      <c r="U95">
        <v>1</v>
      </c>
      <c r="X95">
        <v>1</v>
      </c>
    </row>
    <row r="96" spans="14:24" x14ac:dyDescent="0.35">
      <c r="N96" s="41">
        <v>286849</v>
      </c>
      <c r="T96">
        <v>1</v>
      </c>
      <c r="X96">
        <v>1</v>
      </c>
    </row>
    <row r="97" spans="14:24" x14ac:dyDescent="0.35">
      <c r="N97" s="41">
        <v>286850</v>
      </c>
      <c r="O97">
        <v>1</v>
      </c>
      <c r="X97">
        <v>1</v>
      </c>
    </row>
    <row r="98" spans="14:24" x14ac:dyDescent="0.35">
      <c r="N98" s="41">
        <v>286858</v>
      </c>
      <c r="P98">
        <v>1</v>
      </c>
      <c r="X98">
        <v>1</v>
      </c>
    </row>
    <row r="99" spans="14:24" x14ac:dyDescent="0.35">
      <c r="N99" s="41">
        <v>286860</v>
      </c>
      <c r="O99">
        <v>1</v>
      </c>
      <c r="X99">
        <v>1</v>
      </c>
    </row>
    <row r="100" spans="14:24" x14ac:dyDescent="0.35">
      <c r="N100" s="41">
        <v>286864</v>
      </c>
      <c r="O100">
        <v>1</v>
      </c>
      <c r="X100">
        <v>1</v>
      </c>
    </row>
    <row r="101" spans="14:24" x14ac:dyDescent="0.35">
      <c r="N101" s="41">
        <v>286872</v>
      </c>
      <c r="S101">
        <v>1</v>
      </c>
      <c r="X101">
        <v>1</v>
      </c>
    </row>
    <row r="102" spans="14:24" x14ac:dyDescent="0.35">
      <c r="N102" s="41">
        <v>286873</v>
      </c>
      <c r="O102">
        <v>1</v>
      </c>
      <c r="X102">
        <v>1</v>
      </c>
    </row>
    <row r="103" spans="14:24" x14ac:dyDescent="0.35">
      <c r="N103" s="41">
        <v>286875</v>
      </c>
      <c r="P103">
        <v>1</v>
      </c>
      <c r="X103">
        <v>1</v>
      </c>
    </row>
    <row r="104" spans="14:24" x14ac:dyDescent="0.35">
      <c r="N104" s="41">
        <v>286878</v>
      </c>
      <c r="S104">
        <v>1</v>
      </c>
      <c r="X104">
        <v>1</v>
      </c>
    </row>
    <row r="105" spans="14:24" x14ac:dyDescent="0.35">
      <c r="N105" s="41">
        <v>286879</v>
      </c>
      <c r="R105">
        <v>1</v>
      </c>
      <c r="X105">
        <v>1</v>
      </c>
    </row>
    <row r="106" spans="14:24" x14ac:dyDescent="0.35">
      <c r="N106" s="41">
        <v>286883</v>
      </c>
      <c r="P106">
        <v>1</v>
      </c>
      <c r="X106">
        <v>1</v>
      </c>
    </row>
    <row r="107" spans="14:24" x14ac:dyDescent="0.35">
      <c r="N107" s="41">
        <v>286888</v>
      </c>
      <c r="P107">
        <v>1</v>
      </c>
      <c r="X107">
        <v>1</v>
      </c>
    </row>
    <row r="108" spans="14:24" x14ac:dyDescent="0.35">
      <c r="N108" s="41">
        <v>286889</v>
      </c>
      <c r="T108">
        <v>1</v>
      </c>
      <c r="X108">
        <v>1</v>
      </c>
    </row>
    <row r="109" spans="14:24" x14ac:dyDescent="0.35">
      <c r="N109" s="41">
        <v>286890</v>
      </c>
      <c r="T109">
        <v>1</v>
      </c>
      <c r="X109">
        <v>1</v>
      </c>
    </row>
    <row r="110" spans="14:24" x14ac:dyDescent="0.35">
      <c r="N110" s="41">
        <v>286891</v>
      </c>
      <c r="T110">
        <v>1</v>
      </c>
      <c r="X110">
        <v>1</v>
      </c>
    </row>
    <row r="111" spans="14:24" x14ac:dyDescent="0.35">
      <c r="N111" s="41">
        <v>286895</v>
      </c>
      <c r="T111">
        <v>1</v>
      </c>
      <c r="X111">
        <v>1</v>
      </c>
    </row>
    <row r="112" spans="14:24" x14ac:dyDescent="0.35">
      <c r="N112" s="41">
        <v>286898</v>
      </c>
      <c r="T112">
        <v>1</v>
      </c>
      <c r="X112">
        <v>1</v>
      </c>
    </row>
    <row r="113" spans="14:24" x14ac:dyDescent="0.35">
      <c r="N113" s="41">
        <v>286899</v>
      </c>
      <c r="T113">
        <v>1</v>
      </c>
      <c r="X113">
        <v>1</v>
      </c>
    </row>
    <row r="114" spans="14:24" x14ac:dyDescent="0.35">
      <c r="N114" s="41">
        <v>286902</v>
      </c>
      <c r="P114">
        <v>1</v>
      </c>
      <c r="X114">
        <v>1</v>
      </c>
    </row>
    <row r="115" spans="14:24" x14ac:dyDescent="0.35">
      <c r="N115" s="41">
        <v>286904</v>
      </c>
      <c r="T115">
        <v>1</v>
      </c>
      <c r="U115">
        <v>1</v>
      </c>
      <c r="X115">
        <v>2</v>
      </c>
    </row>
    <row r="116" spans="14:24" x14ac:dyDescent="0.35">
      <c r="N116" s="41">
        <v>286905</v>
      </c>
      <c r="T116">
        <v>1</v>
      </c>
      <c r="X116">
        <v>1</v>
      </c>
    </row>
    <row r="117" spans="14:24" x14ac:dyDescent="0.35">
      <c r="N117" s="41">
        <v>286944</v>
      </c>
      <c r="U117">
        <v>1</v>
      </c>
      <c r="X117">
        <v>1</v>
      </c>
    </row>
    <row r="118" spans="14:24" x14ac:dyDescent="0.35">
      <c r="N118" s="41">
        <v>286947</v>
      </c>
      <c r="P118">
        <v>1</v>
      </c>
      <c r="X118">
        <v>1</v>
      </c>
    </row>
    <row r="119" spans="14:24" x14ac:dyDescent="0.35">
      <c r="N119" s="41">
        <v>286952</v>
      </c>
      <c r="P119">
        <v>1</v>
      </c>
      <c r="X119">
        <v>1</v>
      </c>
    </row>
    <row r="120" spans="14:24" x14ac:dyDescent="0.35">
      <c r="N120" s="41">
        <v>286957</v>
      </c>
      <c r="P120">
        <v>1</v>
      </c>
      <c r="X120">
        <v>1</v>
      </c>
    </row>
    <row r="121" spans="14:24" x14ac:dyDescent="0.35">
      <c r="N121" s="41">
        <v>286961</v>
      </c>
      <c r="P121">
        <v>1</v>
      </c>
      <c r="X121">
        <v>1</v>
      </c>
    </row>
    <row r="122" spans="14:24" x14ac:dyDescent="0.35">
      <c r="N122" s="41">
        <v>286974</v>
      </c>
      <c r="P122">
        <v>1</v>
      </c>
      <c r="X122">
        <v>1</v>
      </c>
    </row>
    <row r="123" spans="14:24" x14ac:dyDescent="0.35">
      <c r="N123" s="41">
        <v>286975</v>
      </c>
      <c r="T123">
        <v>1</v>
      </c>
      <c r="X123">
        <v>1</v>
      </c>
    </row>
    <row r="124" spans="14:24" x14ac:dyDescent="0.35">
      <c r="N124" s="41">
        <v>286976</v>
      </c>
      <c r="P124">
        <v>1</v>
      </c>
      <c r="X124">
        <v>1</v>
      </c>
    </row>
    <row r="125" spans="14:24" x14ac:dyDescent="0.35">
      <c r="N125" s="41">
        <v>286981</v>
      </c>
      <c r="P125">
        <v>1</v>
      </c>
      <c r="X125">
        <v>1</v>
      </c>
    </row>
    <row r="126" spans="14:24" x14ac:dyDescent="0.35">
      <c r="N126" s="41">
        <v>286984</v>
      </c>
      <c r="P126">
        <v>1</v>
      </c>
      <c r="X126">
        <v>1</v>
      </c>
    </row>
    <row r="127" spans="14:24" x14ac:dyDescent="0.35">
      <c r="N127" s="41">
        <v>286987</v>
      </c>
      <c r="P127">
        <v>1</v>
      </c>
      <c r="X127">
        <v>1</v>
      </c>
    </row>
    <row r="128" spans="14:24" x14ac:dyDescent="0.35">
      <c r="N128" s="41">
        <v>286991</v>
      </c>
      <c r="O128">
        <v>1</v>
      </c>
      <c r="X128">
        <v>1</v>
      </c>
    </row>
    <row r="129" spans="14:24" x14ac:dyDescent="0.35">
      <c r="N129" s="41">
        <v>287001</v>
      </c>
      <c r="P129">
        <v>1</v>
      </c>
      <c r="X129">
        <v>1</v>
      </c>
    </row>
    <row r="130" spans="14:24" x14ac:dyDescent="0.35">
      <c r="N130" s="41">
        <v>287013</v>
      </c>
      <c r="S130">
        <v>1</v>
      </c>
      <c r="X130">
        <v>1</v>
      </c>
    </row>
    <row r="131" spans="14:24" x14ac:dyDescent="0.35">
      <c r="N131" s="41">
        <v>287016</v>
      </c>
      <c r="P131">
        <v>1</v>
      </c>
      <c r="X131">
        <v>1</v>
      </c>
    </row>
    <row r="132" spans="14:24" x14ac:dyDescent="0.35">
      <c r="N132" s="41">
        <v>287017</v>
      </c>
      <c r="P132">
        <v>1</v>
      </c>
      <c r="X132">
        <v>1</v>
      </c>
    </row>
    <row r="133" spans="14:24" x14ac:dyDescent="0.35">
      <c r="N133" s="41">
        <v>287019</v>
      </c>
      <c r="P133">
        <v>1</v>
      </c>
      <c r="X133">
        <v>1</v>
      </c>
    </row>
    <row r="134" spans="14:24" x14ac:dyDescent="0.35">
      <c r="N134" s="41">
        <v>287021</v>
      </c>
      <c r="P134">
        <v>1</v>
      </c>
      <c r="X134">
        <v>1</v>
      </c>
    </row>
    <row r="135" spans="14:24" x14ac:dyDescent="0.35">
      <c r="N135" s="41">
        <v>287022</v>
      </c>
      <c r="P135">
        <v>1</v>
      </c>
      <c r="X135">
        <v>1</v>
      </c>
    </row>
    <row r="136" spans="14:24" x14ac:dyDescent="0.35">
      <c r="N136" s="41">
        <v>287028</v>
      </c>
      <c r="P136">
        <v>1</v>
      </c>
      <c r="X136">
        <v>1</v>
      </c>
    </row>
    <row r="137" spans="14:24" x14ac:dyDescent="0.35">
      <c r="N137" s="41">
        <v>287029</v>
      </c>
      <c r="S137">
        <v>1</v>
      </c>
      <c r="X137">
        <v>1</v>
      </c>
    </row>
    <row r="138" spans="14:24" x14ac:dyDescent="0.35">
      <c r="N138" s="41">
        <v>287030</v>
      </c>
      <c r="S138">
        <v>1</v>
      </c>
      <c r="X138">
        <v>1</v>
      </c>
    </row>
    <row r="139" spans="14:24" x14ac:dyDescent="0.35">
      <c r="N139" s="41">
        <v>287035</v>
      </c>
      <c r="P139">
        <v>1</v>
      </c>
      <c r="X139">
        <v>1</v>
      </c>
    </row>
    <row r="140" spans="14:24" x14ac:dyDescent="0.35">
      <c r="N140" s="41">
        <v>287038</v>
      </c>
      <c r="P140">
        <v>1</v>
      </c>
      <c r="X140">
        <v>1</v>
      </c>
    </row>
    <row r="141" spans="14:24" x14ac:dyDescent="0.35">
      <c r="N141" s="41">
        <v>287041</v>
      </c>
      <c r="S141">
        <v>1</v>
      </c>
      <c r="X141">
        <v>1</v>
      </c>
    </row>
    <row r="142" spans="14:24" x14ac:dyDescent="0.35">
      <c r="N142" s="41">
        <v>287043</v>
      </c>
      <c r="O142">
        <v>1</v>
      </c>
      <c r="X142">
        <v>1</v>
      </c>
    </row>
    <row r="143" spans="14:24" x14ac:dyDescent="0.35">
      <c r="N143" s="41">
        <v>287044</v>
      </c>
      <c r="S143">
        <v>1</v>
      </c>
      <c r="X143">
        <v>1</v>
      </c>
    </row>
    <row r="144" spans="14:24" x14ac:dyDescent="0.35">
      <c r="N144" s="41">
        <v>287045</v>
      </c>
      <c r="P144">
        <v>1</v>
      </c>
      <c r="X144">
        <v>1</v>
      </c>
    </row>
    <row r="145" spans="14:24" x14ac:dyDescent="0.35">
      <c r="N145" s="41">
        <v>287047</v>
      </c>
      <c r="P145">
        <v>1</v>
      </c>
      <c r="X145">
        <v>1</v>
      </c>
    </row>
    <row r="146" spans="14:24" x14ac:dyDescent="0.35">
      <c r="N146" s="41">
        <v>287048</v>
      </c>
      <c r="R146">
        <v>1</v>
      </c>
      <c r="X146">
        <v>1</v>
      </c>
    </row>
    <row r="147" spans="14:24" x14ac:dyDescent="0.35">
      <c r="N147" s="41">
        <v>287052</v>
      </c>
      <c r="S147">
        <v>1</v>
      </c>
      <c r="X147">
        <v>1</v>
      </c>
    </row>
    <row r="148" spans="14:24" x14ac:dyDescent="0.35">
      <c r="N148" s="41">
        <v>287054</v>
      </c>
      <c r="P148">
        <v>1</v>
      </c>
      <c r="X148">
        <v>1</v>
      </c>
    </row>
    <row r="149" spans="14:24" x14ac:dyDescent="0.35">
      <c r="N149" s="41">
        <v>287058</v>
      </c>
      <c r="U149">
        <v>1</v>
      </c>
      <c r="X149">
        <v>1</v>
      </c>
    </row>
    <row r="150" spans="14:24" x14ac:dyDescent="0.35">
      <c r="N150" s="41">
        <v>287059</v>
      </c>
      <c r="P150">
        <v>1</v>
      </c>
      <c r="X150">
        <v>1</v>
      </c>
    </row>
    <row r="151" spans="14:24" x14ac:dyDescent="0.35">
      <c r="N151" s="41">
        <v>287062</v>
      </c>
      <c r="P151">
        <v>1</v>
      </c>
      <c r="X151">
        <v>1</v>
      </c>
    </row>
    <row r="152" spans="14:24" x14ac:dyDescent="0.35">
      <c r="N152" s="41">
        <v>287063</v>
      </c>
      <c r="W152">
        <v>1</v>
      </c>
      <c r="X152">
        <v>1</v>
      </c>
    </row>
    <row r="153" spans="14:24" x14ac:dyDescent="0.35">
      <c r="N153" s="41">
        <v>287064</v>
      </c>
      <c r="S153">
        <v>1</v>
      </c>
      <c r="X153">
        <v>1</v>
      </c>
    </row>
    <row r="154" spans="14:24" x14ac:dyDescent="0.35">
      <c r="N154" s="41">
        <v>287073</v>
      </c>
      <c r="S154">
        <v>1</v>
      </c>
      <c r="X154">
        <v>1</v>
      </c>
    </row>
    <row r="155" spans="14:24" x14ac:dyDescent="0.35">
      <c r="N155" s="41">
        <v>287077</v>
      </c>
      <c r="P155">
        <v>1</v>
      </c>
      <c r="X155">
        <v>1</v>
      </c>
    </row>
    <row r="156" spans="14:24" x14ac:dyDescent="0.35">
      <c r="N156" s="41">
        <v>287083</v>
      </c>
      <c r="P156">
        <v>1</v>
      </c>
      <c r="X156">
        <v>1</v>
      </c>
    </row>
    <row r="157" spans="14:24" x14ac:dyDescent="0.35">
      <c r="N157" s="41">
        <v>287089</v>
      </c>
      <c r="P157">
        <v>1</v>
      </c>
      <c r="X157">
        <v>1</v>
      </c>
    </row>
    <row r="158" spans="14:24" x14ac:dyDescent="0.35">
      <c r="N158" s="41">
        <v>287090</v>
      </c>
      <c r="P158">
        <v>1</v>
      </c>
      <c r="X158">
        <v>1</v>
      </c>
    </row>
    <row r="159" spans="14:24" x14ac:dyDescent="0.35">
      <c r="N159" s="41">
        <v>287092</v>
      </c>
      <c r="T159">
        <v>1</v>
      </c>
      <c r="X159">
        <v>1</v>
      </c>
    </row>
    <row r="160" spans="14:24" x14ac:dyDescent="0.35">
      <c r="N160" s="41">
        <v>287096</v>
      </c>
      <c r="S160">
        <v>1</v>
      </c>
      <c r="X160">
        <v>1</v>
      </c>
    </row>
    <row r="161" spans="14:24" x14ac:dyDescent="0.35">
      <c r="N161" s="41">
        <v>287099</v>
      </c>
      <c r="T161">
        <v>1</v>
      </c>
      <c r="X161">
        <v>1</v>
      </c>
    </row>
    <row r="162" spans="14:24" x14ac:dyDescent="0.35">
      <c r="N162" s="41">
        <v>287100</v>
      </c>
      <c r="T162">
        <v>1</v>
      </c>
      <c r="X162">
        <v>1</v>
      </c>
    </row>
    <row r="163" spans="14:24" x14ac:dyDescent="0.35">
      <c r="N163" s="41">
        <v>287103</v>
      </c>
      <c r="P163">
        <v>1</v>
      </c>
      <c r="X163">
        <v>1</v>
      </c>
    </row>
    <row r="164" spans="14:24" x14ac:dyDescent="0.35">
      <c r="N164" s="41">
        <v>287109</v>
      </c>
      <c r="P164">
        <v>1</v>
      </c>
      <c r="X164">
        <v>1</v>
      </c>
    </row>
    <row r="165" spans="14:24" x14ac:dyDescent="0.35">
      <c r="N165" s="41">
        <v>287112</v>
      </c>
      <c r="P165">
        <v>1</v>
      </c>
      <c r="X165">
        <v>1</v>
      </c>
    </row>
    <row r="166" spans="14:24" x14ac:dyDescent="0.35">
      <c r="N166" s="41">
        <v>287116</v>
      </c>
      <c r="O166">
        <v>1</v>
      </c>
      <c r="P166">
        <v>1</v>
      </c>
      <c r="X166">
        <v>2</v>
      </c>
    </row>
    <row r="167" spans="14:24" x14ac:dyDescent="0.35">
      <c r="N167" s="41">
        <v>287117</v>
      </c>
      <c r="S167">
        <v>1</v>
      </c>
      <c r="X167">
        <v>1</v>
      </c>
    </row>
    <row r="168" spans="14:24" x14ac:dyDescent="0.35">
      <c r="N168" s="41">
        <v>287118</v>
      </c>
      <c r="O168">
        <v>1</v>
      </c>
      <c r="X168">
        <v>1</v>
      </c>
    </row>
    <row r="169" spans="14:24" x14ac:dyDescent="0.35">
      <c r="N169" s="41">
        <v>287123</v>
      </c>
      <c r="P169">
        <v>1</v>
      </c>
      <c r="X169">
        <v>1</v>
      </c>
    </row>
    <row r="170" spans="14:24" x14ac:dyDescent="0.35">
      <c r="N170" s="41">
        <v>287125</v>
      </c>
      <c r="S170">
        <v>1</v>
      </c>
      <c r="X170">
        <v>1</v>
      </c>
    </row>
    <row r="171" spans="14:24" x14ac:dyDescent="0.35">
      <c r="N171" s="41">
        <v>287128</v>
      </c>
      <c r="S171">
        <v>1</v>
      </c>
      <c r="X171">
        <v>1</v>
      </c>
    </row>
    <row r="172" spans="14:24" x14ac:dyDescent="0.35">
      <c r="N172" s="41">
        <v>287130</v>
      </c>
      <c r="R172">
        <v>1</v>
      </c>
      <c r="X172">
        <v>1</v>
      </c>
    </row>
    <row r="173" spans="14:24" x14ac:dyDescent="0.35">
      <c r="N173" s="41">
        <v>287131</v>
      </c>
      <c r="P173">
        <v>1</v>
      </c>
      <c r="X173">
        <v>1</v>
      </c>
    </row>
    <row r="174" spans="14:24" x14ac:dyDescent="0.35">
      <c r="N174" s="41">
        <v>287133</v>
      </c>
      <c r="P174">
        <v>1</v>
      </c>
      <c r="X174">
        <v>1</v>
      </c>
    </row>
    <row r="175" spans="14:24" x14ac:dyDescent="0.35">
      <c r="N175" s="41">
        <v>287135</v>
      </c>
      <c r="T175">
        <v>1</v>
      </c>
      <c r="X175">
        <v>1</v>
      </c>
    </row>
    <row r="176" spans="14:24" x14ac:dyDescent="0.35">
      <c r="N176" s="41">
        <v>287136</v>
      </c>
      <c r="P176">
        <v>1</v>
      </c>
      <c r="X176">
        <v>1</v>
      </c>
    </row>
    <row r="177" spans="14:24" x14ac:dyDescent="0.35">
      <c r="N177" s="41">
        <v>287138</v>
      </c>
      <c r="S177">
        <v>1</v>
      </c>
      <c r="X177">
        <v>1</v>
      </c>
    </row>
    <row r="178" spans="14:24" x14ac:dyDescent="0.35">
      <c r="N178" s="41">
        <v>287139</v>
      </c>
      <c r="P178">
        <v>1</v>
      </c>
      <c r="X178">
        <v>1</v>
      </c>
    </row>
    <row r="179" spans="14:24" x14ac:dyDescent="0.35">
      <c r="N179" s="41">
        <v>287145</v>
      </c>
      <c r="P179">
        <v>1</v>
      </c>
      <c r="X179">
        <v>1</v>
      </c>
    </row>
    <row r="180" spans="14:24" x14ac:dyDescent="0.35">
      <c r="N180" s="41">
        <v>287146</v>
      </c>
      <c r="Q180">
        <v>1</v>
      </c>
      <c r="X180">
        <v>1</v>
      </c>
    </row>
    <row r="181" spans="14:24" x14ac:dyDescent="0.35">
      <c r="N181" s="41">
        <v>287150</v>
      </c>
      <c r="R181">
        <v>1</v>
      </c>
      <c r="X181">
        <v>1</v>
      </c>
    </row>
    <row r="182" spans="14:24" x14ac:dyDescent="0.35">
      <c r="N182" s="41">
        <v>287152</v>
      </c>
      <c r="P182">
        <v>1</v>
      </c>
      <c r="X182">
        <v>1</v>
      </c>
    </row>
    <row r="183" spans="14:24" x14ac:dyDescent="0.35">
      <c r="N183" s="41">
        <v>287158</v>
      </c>
      <c r="U183">
        <v>1</v>
      </c>
      <c r="X183">
        <v>1</v>
      </c>
    </row>
    <row r="184" spans="14:24" x14ac:dyDescent="0.35">
      <c r="N184" s="41">
        <v>287170</v>
      </c>
      <c r="U184">
        <v>1</v>
      </c>
      <c r="X184">
        <v>1</v>
      </c>
    </row>
    <row r="185" spans="14:24" x14ac:dyDescent="0.35">
      <c r="N185" s="41">
        <v>287235</v>
      </c>
      <c r="P185">
        <v>1</v>
      </c>
      <c r="X185">
        <v>1</v>
      </c>
    </row>
    <row r="186" spans="14:24" x14ac:dyDescent="0.35">
      <c r="N186" s="41">
        <v>287239</v>
      </c>
      <c r="P186">
        <v>1</v>
      </c>
      <c r="X186">
        <v>1</v>
      </c>
    </row>
    <row r="187" spans="14:24" x14ac:dyDescent="0.35">
      <c r="N187" s="41">
        <v>287241</v>
      </c>
      <c r="P187">
        <v>1</v>
      </c>
      <c r="X187">
        <v>1</v>
      </c>
    </row>
    <row r="188" spans="14:24" x14ac:dyDescent="0.35">
      <c r="N188" s="41">
        <v>287242</v>
      </c>
      <c r="P188">
        <v>1</v>
      </c>
      <c r="X188">
        <v>1</v>
      </c>
    </row>
    <row r="189" spans="14:24" x14ac:dyDescent="0.35">
      <c r="N189" s="41">
        <v>287249</v>
      </c>
      <c r="T189">
        <v>1</v>
      </c>
      <c r="X189">
        <v>1</v>
      </c>
    </row>
    <row r="190" spans="14:24" x14ac:dyDescent="0.35">
      <c r="N190" s="41">
        <v>287250</v>
      </c>
      <c r="P190">
        <v>1</v>
      </c>
      <c r="X190">
        <v>1</v>
      </c>
    </row>
    <row r="191" spans="14:24" x14ac:dyDescent="0.35">
      <c r="N191" s="41">
        <v>287251</v>
      </c>
      <c r="O191">
        <v>1</v>
      </c>
      <c r="X191">
        <v>1</v>
      </c>
    </row>
    <row r="192" spans="14:24" x14ac:dyDescent="0.35">
      <c r="N192" s="41">
        <v>287253</v>
      </c>
      <c r="S192">
        <v>1</v>
      </c>
      <c r="X192">
        <v>1</v>
      </c>
    </row>
    <row r="193" spans="14:24" x14ac:dyDescent="0.35">
      <c r="N193" s="41">
        <v>287254</v>
      </c>
      <c r="T193">
        <v>1</v>
      </c>
      <c r="X193">
        <v>1</v>
      </c>
    </row>
    <row r="194" spans="14:24" x14ac:dyDescent="0.35">
      <c r="N194" s="41">
        <v>287258</v>
      </c>
      <c r="S194">
        <v>1</v>
      </c>
      <c r="X194">
        <v>1</v>
      </c>
    </row>
    <row r="195" spans="14:24" x14ac:dyDescent="0.35">
      <c r="N195" s="41">
        <v>287262</v>
      </c>
      <c r="P195">
        <v>1</v>
      </c>
      <c r="X195">
        <v>1</v>
      </c>
    </row>
    <row r="196" spans="14:24" x14ac:dyDescent="0.35">
      <c r="N196" s="41">
        <v>287277</v>
      </c>
      <c r="S196">
        <v>1</v>
      </c>
      <c r="X196">
        <v>1</v>
      </c>
    </row>
    <row r="197" spans="14:24" x14ac:dyDescent="0.35">
      <c r="N197" s="41">
        <v>287278</v>
      </c>
      <c r="S197">
        <v>1</v>
      </c>
      <c r="X197">
        <v>1</v>
      </c>
    </row>
    <row r="198" spans="14:24" x14ac:dyDescent="0.35">
      <c r="N198" s="41">
        <v>287288</v>
      </c>
      <c r="P198">
        <v>1</v>
      </c>
      <c r="X198">
        <v>1</v>
      </c>
    </row>
    <row r="199" spans="14:24" x14ac:dyDescent="0.35">
      <c r="N199" s="41">
        <v>287296</v>
      </c>
      <c r="R199">
        <v>1</v>
      </c>
      <c r="X199">
        <v>1</v>
      </c>
    </row>
    <row r="200" spans="14:24" x14ac:dyDescent="0.35">
      <c r="N200" s="41">
        <v>287298</v>
      </c>
      <c r="O200">
        <v>1</v>
      </c>
      <c r="X200">
        <v>1</v>
      </c>
    </row>
    <row r="201" spans="14:24" x14ac:dyDescent="0.35">
      <c r="N201" s="41">
        <v>287304</v>
      </c>
      <c r="P201">
        <v>1</v>
      </c>
      <c r="X201">
        <v>1</v>
      </c>
    </row>
    <row r="202" spans="14:24" x14ac:dyDescent="0.35">
      <c r="N202" s="41">
        <v>287307</v>
      </c>
      <c r="T202">
        <v>1</v>
      </c>
      <c r="X202">
        <v>1</v>
      </c>
    </row>
    <row r="203" spans="14:24" x14ac:dyDescent="0.35">
      <c r="N203" s="41">
        <v>287311</v>
      </c>
      <c r="P203">
        <v>1</v>
      </c>
      <c r="X203">
        <v>1</v>
      </c>
    </row>
    <row r="204" spans="14:24" x14ac:dyDescent="0.35">
      <c r="N204" s="41">
        <v>287312</v>
      </c>
      <c r="T204">
        <v>1</v>
      </c>
      <c r="X204">
        <v>1</v>
      </c>
    </row>
    <row r="205" spans="14:24" x14ac:dyDescent="0.35">
      <c r="N205" s="41">
        <v>287319</v>
      </c>
      <c r="P205">
        <v>1</v>
      </c>
      <c r="X205">
        <v>1</v>
      </c>
    </row>
    <row r="206" spans="14:24" x14ac:dyDescent="0.35">
      <c r="N206" s="41">
        <v>287323</v>
      </c>
      <c r="P206">
        <v>1</v>
      </c>
      <c r="X206">
        <v>1</v>
      </c>
    </row>
    <row r="207" spans="14:24" x14ac:dyDescent="0.35">
      <c r="N207" s="41">
        <v>287327</v>
      </c>
      <c r="W207">
        <v>1</v>
      </c>
      <c r="X207">
        <v>1</v>
      </c>
    </row>
    <row r="208" spans="14:24" x14ac:dyDescent="0.35">
      <c r="N208" s="41">
        <v>287331</v>
      </c>
      <c r="S208">
        <v>1</v>
      </c>
      <c r="X208">
        <v>1</v>
      </c>
    </row>
    <row r="209" spans="14:24" x14ac:dyDescent="0.35">
      <c r="N209" s="41">
        <v>287341</v>
      </c>
      <c r="S209">
        <v>1</v>
      </c>
      <c r="X209">
        <v>1</v>
      </c>
    </row>
    <row r="210" spans="14:24" x14ac:dyDescent="0.35">
      <c r="N210" s="41">
        <v>287344</v>
      </c>
      <c r="P210">
        <v>1</v>
      </c>
      <c r="X210">
        <v>1</v>
      </c>
    </row>
    <row r="211" spans="14:24" x14ac:dyDescent="0.35">
      <c r="N211" s="41">
        <v>287346</v>
      </c>
      <c r="O211">
        <v>1</v>
      </c>
      <c r="X211">
        <v>1</v>
      </c>
    </row>
    <row r="212" spans="14:24" x14ac:dyDescent="0.35">
      <c r="N212" s="41">
        <v>287350</v>
      </c>
      <c r="W212">
        <v>1</v>
      </c>
      <c r="X212">
        <v>1</v>
      </c>
    </row>
    <row r="213" spans="14:24" x14ac:dyDescent="0.35">
      <c r="N213" s="41">
        <v>287357</v>
      </c>
      <c r="P213">
        <v>1</v>
      </c>
      <c r="X213">
        <v>1</v>
      </c>
    </row>
    <row r="214" spans="14:24" x14ac:dyDescent="0.35">
      <c r="N214" s="41">
        <v>287359</v>
      </c>
      <c r="T214">
        <v>1</v>
      </c>
      <c r="X214">
        <v>1</v>
      </c>
    </row>
    <row r="215" spans="14:24" x14ac:dyDescent="0.35">
      <c r="N215" s="41">
        <v>287362</v>
      </c>
      <c r="T215">
        <v>1</v>
      </c>
      <c r="X215">
        <v>1</v>
      </c>
    </row>
    <row r="216" spans="14:24" x14ac:dyDescent="0.35">
      <c r="N216" s="41">
        <v>287367</v>
      </c>
      <c r="T216">
        <v>1</v>
      </c>
      <c r="X216">
        <v>1</v>
      </c>
    </row>
    <row r="217" spans="14:24" x14ac:dyDescent="0.35">
      <c r="N217" s="41">
        <v>287372</v>
      </c>
      <c r="S217">
        <v>1</v>
      </c>
      <c r="X217">
        <v>1</v>
      </c>
    </row>
    <row r="218" spans="14:24" x14ac:dyDescent="0.35">
      <c r="N218" s="41">
        <v>287373</v>
      </c>
      <c r="S218">
        <v>1</v>
      </c>
      <c r="X218">
        <v>1</v>
      </c>
    </row>
    <row r="219" spans="14:24" x14ac:dyDescent="0.35">
      <c r="N219" s="41">
        <v>287380</v>
      </c>
      <c r="S219">
        <v>1</v>
      </c>
      <c r="X219">
        <v>1</v>
      </c>
    </row>
    <row r="220" spans="14:24" x14ac:dyDescent="0.35">
      <c r="N220" s="41">
        <v>287382</v>
      </c>
      <c r="S220">
        <v>1</v>
      </c>
      <c r="X220">
        <v>1</v>
      </c>
    </row>
    <row r="221" spans="14:24" x14ac:dyDescent="0.35">
      <c r="N221" s="41">
        <v>287385</v>
      </c>
      <c r="U221">
        <v>1</v>
      </c>
      <c r="X221">
        <v>1</v>
      </c>
    </row>
    <row r="222" spans="14:24" x14ac:dyDescent="0.35">
      <c r="N222" s="41">
        <v>287396</v>
      </c>
      <c r="P222">
        <v>1</v>
      </c>
      <c r="X222">
        <v>1</v>
      </c>
    </row>
    <row r="223" spans="14:24" x14ac:dyDescent="0.35">
      <c r="N223" s="41">
        <v>287404</v>
      </c>
      <c r="S223">
        <v>1</v>
      </c>
      <c r="X223">
        <v>1</v>
      </c>
    </row>
    <row r="224" spans="14:24" x14ac:dyDescent="0.35">
      <c r="N224" s="41">
        <v>287405</v>
      </c>
      <c r="P224">
        <v>1</v>
      </c>
      <c r="X224">
        <v>1</v>
      </c>
    </row>
    <row r="225" spans="14:24" x14ac:dyDescent="0.35">
      <c r="N225" s="41">
        <v>287407</v>
      </c>
      <c r="P225">
        <v>1</v>
      </c>
      <c r="X225">
        <v>1</v>
      </c>
    </row>
    <row r="226" spans="14:24" x14ac:dyDescent="0.35">
      <c r="N226" s="41">
        <v>287415</v>
      </c>
      <c r="P226">
        <v>1</v>
      </c>
      <c r="X226">
        <v>1</v>
      </c>
    </row>
    <row r="227" spans="14:24" x14ac:dyDescent="0.35">
      <c r="N227" s="41">
        <v>287420</v>
      </c>
      <c r="O227">
        <v>1</v>
      </c>
      <c r="X227">
        <v>1</v>
      </c>
    </row>
    <row r="228" spans="14:24" x14ac:dyDescent="0.35">
      <c r="N228" s="41">
        <v>287423</v>
      </c>
      <c r="T228">
        <v>1</v>
      </c>
      <c r="X228">
        <v>1</v>
      </c>
    </row>
    <row r="229" spans="14:24" x14ac:dyDescent="0.35">
      <c r="N229" s="41">
        <v>287426</v>
      </c>
      <c r="P229">
        <v>1</v>
      </c>
      <c r="X229">
        <v>1</v>
      </c>
    </row>
    <row r="230" spans="14:24" x14ac:dyDescent="0.35">
      <c r="N230" s="41">
        <v>287427</v>
      </c>
      <c r="T230">
        <v>1</v>
      </c>
      <c r="X230">
        <v>1</v>
      </c>
    </row>
    <row r="231" spans="14:24" x14ac:dyDescent="0.35">
      <c r="N231" s="41">
        <v>287438</v>
      </c>
      <c r="P231">
        <v>1</v>
      </c>
      <c r="X231">
        <v>1</v>
      </c>
    </row>
    <row r="232" spans="14:24" x14ac:dyDescent="0.35">
      <c r="N232" s="41">
        <v>287439</v>
      </c>
      <c r="P232">
        <v>1</v>
      </c>
      <c r="X232">
        <v>1</v>
      </c>
    </row>
    <row r="233" spans="14:24" x14ac:dyDescent="0.35">
      <c r="N233" s="41">
        <v>287481</v>
      </c>
      <c r="S233">
        <v>1</v>
      </c>
      <c r="X233">
        <v>1</v>
      </c>
    </row>
    <row r="234" spans="14:24" x14ac:dyDescent="0.35">
      <c r="N234" s="41">
        <v>287486</v>
      </c>
      <c r="O234">
        <v>1</v>
      </c>
      <c r="X234">
        <v>1</v>
      </c>
    </row>
    <row r="235" spans="14:24" x14ac:dyDescent="0.35">
      <c r="N235" s="41">
        <v>287493</v>
      </c>
      <c r="P235">
        <v>1</v>
      </c>
      <c r="X235">
        <v>1</v>
      </c>
    </row>
    <row r="236" spans="14:24" x14ac:dyDescent="0.35">
      <c r="N236" s="41">
        <v>287495</v>
      </c>
      <c r="T236">
        <v>1</v>
      </c>
      <c r="X236">
        <v>1</v>
      </c>
    </row>
    <row r="237" spans="14:24" x14ac:dyDescent="0.35">
      <c r="N237" s="41">
        <v>287520</v>
      </c>
      <c r="O237">
        <v>1</v>
      </c>
      <c r="X237">
        <v>1</v>
      </c>
    </row>
    <row r="238" spans="14:24" x14ac:dyDescent="0.35">
      <c r="N238" s="41">
        <v>287521</v>
      </c>
      <c r="P238">
        <v>1</v>
      </c>
      <c r="X238">
        <v>1</v>
      </c>
    </row>
    <row r="239" spans="14:24" x14ac:dyDescent="0.35">
      <c r="N239" s="41">
        <v>287533</v>
      </c>
      <c r="P239">
        <v>1</v>
      </c>
      <c r="X239">
        <v>1</v>
      </c>
    </row>
    <row r="240" spans="14:24" x14ac:dyDescent="0.35">
      <c r="N240" s="41">
        <v>287536</v>
      </c>
      <c r="O240">
        <v>1</v>
      </c>
      <c r="P240">
        <v>1</v>
      </c>
      <c r="X240">
        <v>2</v>
      </c>
    </row>
    <row r="241" spans="14:24" x14ac:dyDescent="0.35">
      <c r="N241" s="41">
        <v>287540</v>
      </c>
      <c r="W241">
        <v>1</v>
      </c>
      <c r="X241">
        <v>1</v>
      </c>
    </row>
    <row r="242" spans="14:24" x14ac:dyDescent="0.35">
      <c r="N242" s="41">
        <v>287552</v>
      </c>
      <c r="P242">
        <v>1</v>
      </c>
      <c r="X242">
        <v>1</v>
      </c>
    </row>
    <row r="243" spans="14:24" x14ac:dyDescent="0.35">
      <c r="N243" s="41">
        <v>287555</v>
      </c>
      <c r="P243">
        <v>1</v>
      </c>
      <c r="X243">
        <v>1</v>
      </c>
    </row>
    <row r="244" spans="14:24" x14ac:dyDescent="0.35">
      <c r="N244" s="41">
        <v>287557</v>
      </c>
      <c r="P244">
        <v>1</v>
      </c>
      <c r="X244">
        <v>1</v>
      </c>
    </row>
    <row r="245" spans="14:24" x14ac:dyDescent="0.35">
      <c r="N245" s="41">
        <v>287560</v>
      </c>
      <c r="P245">
        <v>1</v>
      </c>
      <c r="X245">
        <v>1</v>
      </c>
    </row>
    <row r="246" spans="14:24" x14ac:dyDescent="0.35">
      <c r="N246" s="41">
        <v>287562</v>
      </c>
      <c r="T246">
        <v>1</v>
      </c>
      <c r="X246">
        <v>1</v>
      </c>
    </row>
    <row r="247" spans="14:24" x14ac:dyDescent="0.35">
      <c r="N247" s="41">
        <v>287564</v>
      </c>
      <c r="W247">
        <v>1</v>
      </c>
      <c r="X247">
        <v>1</v>
      </c>
    </row>
    <row r="248" spans="14:24" x14ac:dyDescent="0.35">
      <c r="N248" s="41">
        <v>287566</v>
      </c>
      <c r="S248">
        <v>1</v>
      </c>
      <c r="X248">
        <v>1</v>
      </c>
    </row>
    <row r="249" spans="14:24" x14ac:dyDescent="0.35">
      <c r="N249" s="41">
        <v>287571</v>
      </c>
      <c r="O249">
        <v>1</v>
      </c>
      <c r="X249">
        <v>1</v>
      </c>
    </row>
    <row r="250" spans="14:24" x14ac:dyDescent="0.35">
      <c r="N250" s="41">
        <v>287572</v>
      </c>
      <c r="P250">
        <v>1</v>
      </c>
      <c r="X250">
        <v>1</v>
      </c>
    </row>
    <row r="251" spans="14:24" x14ac:dyDescent="0.35">
      <c r="N251" s="41">
        <v>287573</v>
      </c>
      <c r="O251">
        <v>1</v>
      </c>
      <c r="X251">
        <v>1</v>
      </c>
    </row>
    <row r="252" spans="14:24" x14ac:dyDescent="0.35">
      <c r="N252" s="41">
        <v>287580</v>
      </c>
      <c r="W252">
        <v>1</v>
      </c>
      <c r="X252">
        <v>1</v>
      </c>
    </row>
    <row r="253" spans="14:24" x14ac:dyDescent="0.35">
      <c r="N253" s="41">
        <v>287583</v>
      </c>
      <c r="P253">
        <v>1</v>
      </c>
      <c r="X253">
        <v>1</v>
      </c>
    </row>
    <row r="254" spans="14:24" x14ac:dyDescent="0.35">
      <c r="N254" s="41">
        <v>287588</v>
      </c>
      <c r="W254">
        <v>1</v>
      </c>
      <c r="X254">
        <v>1</v>
      </c>
    </row>
    <row r="255" spans="14:24" x14ac:dyDescent="0.35">
      <c r="N255" s="41">
        <v>287592</v>
      </c>
      <c r="S255">
        <v>1</v>
      </c>
      <c r="X255">
        <v>1</v>
      </c>
    </row>
    <row r="256" spans="14:24" x14ac:dyDescent="0.35">
      <c r="N256" s="41">
        <v>287594</v>
      </c>
      <c r="P256">
        <v>1</v>
      </c>
      <c r="X256">
        <v>1</v>
      </c>
    </row>
    <row r="257" spans="14:24" x14ac:dyDescent="0.35">
      <c r="N257" s="41">
        <v>287597</v>
      </c>
      <c r="P257">
        <v>1</v>
      </c>
      <c r="X257">
        <v>1</v>
      </c>
    </row>
    <row r="258" spans="14:24" x14ac:dyDescent="0.35">
      <c r="N258" s="41">
        <v>287598</v>
      </c>
      <c r="S258">
        <v>1</v>
      </c>
      <c r="X258">
        <v>1</v>
      </c>
    </row>
    <row r="259" spans="14:24" x14ac:dyDescent="0.35">
      <c r="N259" s="41">
        <v>287600</v>
      </c>
      <c r="P259">
        <v>1</v>
      </c>
      <c r="X259">
        <v>1</v>
      </c>
    </row>
    <row r="260" spans="14:24" x14ac:dyDescent="0.35">
      <c r="N260" s="41">
        <v>287603</v>
      </c>
      <c r="S260">
        <v>1</v>
      </c>
      <c r="X260">
        <v>1</v>
      </c>
    </row>
    <row r="261" spans="14:24" x14ac:dyDescent="0.35">
      <c r="N261" s="41">
        <v>287605</v>
      </c>
      <c r="P261">
        <v>1</v>
      </c>
      <c r="X261">
        <v>1</v>
      </c>
    </row>
    <row r="262" spans="14:24" x14ac:dyDescent="0.35">
      <c r="N262" s="41">
        <v>287609</v>
      </c>
      <c r="S262">
        <v>1</v>
      </c>
      <c r="X262">
        <v>1</v>
      </c>
    </row>
    <row r="263" spans="14:24" x14ac:dyDescent="0.35">
      <c r="N263" s="41">
        <v>287611</v>
      </c>
      <c r="S263">
        <v>1</v>
      </c>
      <c r="X263">
        <v>1</v>
      </c>
    </row>
    <row r="264" spans="14:24" x14ac:dyDescent="0.35">
      <c r="N264" s="41">
        <v>287613</v>
      </c>
      <c r="P264">
        <v>1</v>
      </c>
      <c r="X264">
        <v>1</v>
      </c>
    </row>
    <row r="265" spans="14:24" x14ac:dyDescent="0.35">
      <c r="N265" s="41">
        <v>287617</v>
      </c>
      <c r="O265">
        <v>1</v>
      </c>
      <c r="X265">
        <v>1</v>
      </c>
    </row>
    <row r="266" spans="14:24" x14ac:dyDescent="0.35">
      <c r="N266" s="41">
        <v>287619</v>
      </c>
      <c r="P266">
        <v>1</v>
      </c>
      <c r="X266">
        <v>1</v>
      </c>
    </row>
    <row r="267" spans="14:24" x14ac:dyDescent="0.35">
      <c r="N267" s="41">
        <v>287621</v>
      </c>
      <c r="T267">
        <v>2</v>
      </c>
      <c r="X267">
        <v>2</v>
      </c>
    </row>
    <row r="268" spans="14:24" x14ac:dyDescent="0.35">
      <c r="N268" s="41">
        <v>287623</v>
      </c>
      <c r="U268">
        <v>1</v>
      </c>
      <c r="X268">
        <v>1</v>
      </c>
    </row>
    <row r="269" spans="14:24" x14ac:dyDescent="0.35">
      <c r="N269" s="41">
        <v>287625</v>
      </c>
      <c r="P269">
        <v>1</v>
      </c>
      <c r="X269">
        <v>1</v>
      </c>
    </row>
    <row r="270" spans="14:24" x14ac:dyDescent="0.35">
      <c r="N270" s="41">
        <v>287628</v>
      </c>
      <c r="W270">
        <v>1</v>
      </c>
      <c r="X270">
        <v>1</v>
      </c>
    </row>
    <row r="271" spans="14:24" x14ac:dyDescent="0.35">
      <c r="N271" s="41">
        <v>287629</v>
      </c>
      <c r="S271">
        <v>1</v>
      </c>
      <c r="X271">
        <v>1</v>
      </c>
    </row>
    <row r="272" spans="14:24" x14ac:dyDescent="0.35">
      <c r="N272" s="41">
        <v>287631</v>
      </c>
      <c r="S272">
        <v>1</v>
      </c>
      <c r="X272">
        <v>1</v>
      </c>
    </row>
    <row r="273" spans="14:24" x14ac:dyDescent="0.35">
      <c r="N273" s="41">
        <v>287636</v>
      </c>
      <c r="S273">
        <v>1</v>
      </c>
      <c r="T273">
        <v>1</v>
      </c>
      <c r="X273">
        <v>2</v>
      </c>
    </row>
    <row r="274" spans="14:24" x14ac:dyDescent="0.35">
      <c r="N274" s="41">
        <v>287638</v>
      </c>
      <c r="T274">
        <v>1</v>
      </c>
      <c r="X274">
        <v>1</v>
      </c>
    </row>
    <row r="275" spans="14:24" x14ac:dyDescent="0.35">
      <c r="N275" s="41">
        <v>287640</v>
      </c>
      <c r="V275">
        <v>1</v>
      </c>
      <c r="X275">
        <v>1</v>
      </c>
    </row>
    <row r="276" spans="14:24" x14ac:dyDescent="0.35">
      <c r="N276" s="41">
        <v>287644</v>
      </c>
      <c r="S276">
        <v>1</v>
      </c>
      <c r="X276">
        <v>1</v>
      </c>
    </row>
    <row r="277" spans="14:24" x14ac:dyDescent="0.35">
      <c r="N277" s="41">
        <v>287646</v>
      </c>
      <c r="P277">
        <v>1</v>
      </c>
      <c r="X277">
        <v>1</v>
      </c>
    </row>
    <row r="278" spans="14:24" x14ac:dyDescent="0.35">
      <c r="N278" s="41">
        <v>287647</v>
      </c>
      <c r="T278">
        <v>1</v>
      </c>
      <c r="X278">
        <v>1</v>
      </c>
    </row>
    <row r="279" spans="14:24" x14ac:dyDescent="0.35">
      <c r="N279" s="41">
        <v>287653</v>
      </c>
      <c r="P279">
        <v>1</v>
      </c>
      <c r="X279">
        <v>1</v>
      </c>
    </row>
    <row r="280" spans="14:24" x14ac:dyDescent="0.35">
      <c r="N280" s="41">
        <v>287654</v>
      </c>
      <c r="P280">
        <v>1</v>
      </c>
      <c r="X280">
        <v>1</v>
      </c>
    </row>
    <row r="281" spans="14:24" x14ac:dyDescent="0.35">
      <c r="N281" s="41">
        <v>287657</v>
      </c>
      <c r="P281">
        <v>1</v>
      </c>
      <c r="X281">
        <v>1</v>
      </c>
    </row>
    <row r="282" spans="14:24" x14ac:dyDescent="0.35">
      <c r="N282" s="41">
        <v>287660</v>
      </c>
      <c r="P282">
        <v>1</v>
      </c>
      <c r="X282">
        <v>1</v>
      </c>
    </row>
    <row r="283" spans="14:24" x14ac:dyDescent="0.35">
      <c r="N283" s="41">
        <v>287667</v>
      </c>
      <c r="P283">
        <v>1</v>
      </c>
      <c r="X283">
        <v>1</v>
      </c>
    </row>
    <row r="284" spans="14:24" x14ac:dyDescent="0.35">
      <c r="N284" s="41">
        <v>287668</v>
      </c>
      <c r="U284">
        <v>1</v>
      </c>
      <c r="X284">
        <v>1</v>
      </c>
    </row>
    <row r="285" spans="14:24" x14ac:dyDescent="0.35">
      <c r="N285" s="41">
        <v>287669</v>
      </c>
      <c r="P285">
        <v>1</v>
      </c>
      <c r="X285">
        <v>1</v>
      </c>
    </row>
    <row r="286" spans="14:24" x14ac:dyDescent="0.35">
      <c r="N286" s="41">
        <v>287670</v>
      </c>
      <c r="R286">
        <v>1</v>
      </c>
      <c r="X286">
        <v>1</v>
      </c>
    </row>
    <row r="287" spans="14:24" x14ac:dyDescent="0.35">
      <c r="N287" s="41">
        <v>287671</v>
      </c>
      <c r="U287">
        <v>1</v>
      </c>
      <c r="X287">
        <v>1</v>
      </c>
    </row>
    <row r="288" spans="14:24" x14ac:dyDescent="0.35">
      <c r="N288" s="41">
        <v>287672</v>
      </c>
      <c r="S288">
        <v>1</v>
      </c>
      <c r="X288">
        <v>1</v>
      </c>
    </row>
    <row r="289" spans="14:24" x14ac:dyDescent="0.35">
      <c r="N289" s="41">
        <v>287675</v>
      </c>
      <c r="R289">
        <v>1</v>
      </c>
      <c r="X289">
        <v>1</v>
      </c>
    </row>
    <row r="290" spans="14:24" x14ac:dyDescent="0.35">
      <c r="N290" s="41">
        <v>287676</v>
      </c>
      <c r="P290">
        <v>1</v>
      </c>
      <c r="X290">
        <v>1</v>
      </c>
    </row>
    <row r="291" spans="14:24" x14ac:dyDescent="0.35">
      <c r="N291" s="41">
        <v>287677</v>
      </c>
      <c r="U291">
        <v>1</v>
      </c>
      <c r="X291">
        <v>1</v>
      </c>
    </row>
    <row r="292" spans="14:24" x14ac:dyDescent="0.35">
      <c r="N292" s="41">
        <v>287678</v>
      </c>
      <c r="T292">
        <v>1</v>
      </c>
      <c r="V292">
        <v>1</v>
      </c>
      <c r="X292">
        <v>2</v>
      </c>
    </row>
    <row r="293" spans="14:24" x14ac:dyDescent="0.35">
      <c r="N293" s="41">
        <v>287682</v>
      </c>
      <c r="T293">
        <v>1</v>
      </c>
      <c r="X293">
        <v>1</v>
      </c>
    </row>
    <row r="294" spans="14:24" x14ac:dyDescent="0.35">
      <c r="N294" s="41">
        <v>287689</v>
      </c>
      <c r="P294">
        <v>1</v>
      </c>
      <c r="X294">
        <v>1</v>
      </c>
    </row>
    <row r="295" spans="14:24" x14ac:dyDescent="0.35">
      <c r="N295" s="41">
        <v>287698</v>
      </c>
      <c r="R295">
        <v>1</v>
      </c>
      <c r="X295">
        <v>1</v>
      </c>
    </row>
    <row r="296" spans="14:24" x14ac:dyDescent="0.35">
      <c r="N296" s="41">
        <v>287703</v>
      </c>
      <c r="S296">
        <v>1</v>
      </c>
      <c r="X296">
        <v>1</v>
      </c>
    </row>
    <row r="297" spans="14:24" x14ac:dyDescent="0.35">
      <c r="N297" s="41">
        <v>287705</v>
      </c>
      <c r="R297">
        <v>1</v>
      </c>
      <c r="X297">
        <v>1</v>
      </c>
    </row>
    <row r="298" spans="14:24" x14ac:dyDescent="0.35">
      <c r="N298" s="41">
        <v>287744</v>
      </c>
      <c r="P298">
        <v>1</v>
      </c>
      <c r="X298">
        <v>1</v>
      </c>
    </row>
    <row r="299" spans="14:24" x14ac:dyDescent="0.35">
      <c r="N299" s="41">
        <v>287752</v>
      </c>
      <c r="P299">
        <v>1</v>
      </c>
      <c r="S299">
        <v>1</v>
      </c>
      <c r="X299">
        <v>2</v>
      </c>
    </row>
    <row r="300" spans="14:24" x14ac:dyDescent="0.35">
      <c r="N300" s="41">
        <v>287761</v>
      </c>
      <c r="S300">
        <v>1</v>
      </c>
      <c r="X300">
        <v>1</v>
      </c>
    </row>
    <row r="301" spans="14:24" x14ac:dyDescent="0.35">
      <c r="N301" s="41">
        <v>287768</v>
      </c>
      <c r="P301">
        <v>1</v>
      </c>
      <c r="X301">
        <v>1</v>
      </c>
    </row>
    <row r="302" spans="14:24" x14ac:dyDescent="0.35">
      <c r="N302" s="41">
        <v>287775</v>
      </c>
      <c r="P302">
        <v>1</v>
      </c>
      <c r="X302">
        <v>1</v>
      </c>
    </row>
    <row r="303" spans="14:24" x14ac:dyDescent="0.35">
      <c r="N303" s="41">
        <v>287787</v>
      </c>
      <c r="P303">
        <v>1</v>
      </c>
      <c r="X303">
        <v>1</v>
      </c>
    </row>
    <row r="304" spans="14:24" x14ac:dyDescent="0.35">
      <c r="N304" s="41">
        <v>287794</v>
      </c>
      <c r="P304">
        <v>1</v>
      </c>
      <c r="X304">
        <v>1</v>
      </c>
    </row>
    <row r="305" spans="14:24" x14ac:dyDescent="0.35">
      <c r="N305" s="41">
        <v>287805</v>
      </c>
      <c r="P305">
        <v>1</v>
      </c>
      <c r="X305">
        <v>1</v>
      </c>
    </row>
    <row r="306" spans="14:24" x14ac:dyDescent="0.35">
      <c r="N306" s="41">
        <v>287810</v>
      </c>
      <c r="P306">
        <v>1</v>
      </c>
      <c r="X306">
        <v>1</v>
      </c>
    </row>
    <row r="307" spans="14:24" x14ac:dyDescent="0.35">
      <c r="N307" s="41">
        <v>287811</v>
      </c>
      <c r="P307">
        <v>1</v>
      </c>
      <c r="X307">
        <v>1</v>
      </c>
    </row>
    <row r="308" spans="14:24" x14ac:dyDescent="0.35">
      <c r="N308" s="41">
        <v>287814</v>
      </c>
      <c r="P308">
        <v>1</v>
      </c>
      <c r="X308">
        <v>1</v>
      </c>
    </row>
    <row r="309" spans="14:24" x14ac:dyDescent="0.35">
      <c r="N309" s="41">
        <v>287816</v>
      </c>
      <c r="T309">
        <v>1</v>
      </c>
      <c r="X309">
        <v>1</v>
      </c>
    </row>
    <row r="310" spans="14:24" x14ac:dyDescent="0.35">
      <c r="N310" s="41">
        <v>287817</v>
      </c>
      <c r="T310">
        <v>1</v>
      </c>
      <c r="X310">
        <v>1</v>
      </c>
    </row>
    <row r="311" spans="14:24" x14ac:dyDescent="0.35">
      <c r="N311" s="41">
        <v>287820</v>
      </c>
      <c r="S311">
        <v>1</v>
      </c>
      <c r="X311">
        <v>1</v>
      </c>
    </row>
    <row r="312" spans="14:24" x14ac:dyDescent="0.35">
      <c r="N312" s="41">
        <v>287825</v>
      </c>
      <c r="P312">
        <v>1</v>
      </c>
      <c r="X312">
        <v>1</v>
      </c>
    </row>
    <row r="313" spans="14:24" x14ac:dyDescent="0.35">
      <c r="N313" s="41">
        <v>287828</v>
      </c>
      <c r="P313">
        <v>1</v>
      </c>
      <c r="X313">
        <v>1</v>
      </c>
    </row>
    <row r="314" spans="14:24" x14ac:dyDescent="0.35">
      <c r="N314" s="41">
        <v>287829</v>
      </c>
      <c r="P314">
        <v>1</v>
      </c>
      <c r="X314">
        <v>1</v>
      </c>
    </row>
    <row r="315" spans="14:24" x14ac:dyDescent="0.35">
      <c r="N315" s="41">
        <v>287833</v>
      </c>
      <c r="P315">
        <v>1</v>
      </c>
      <c r="X315">
        <v>1</v>
      </c>
    </row>
    <row r="316" spans="14:24" x14ac:dyDescent="0.35">
      <c r="N316" s="41">
        <v>287842</v>
      </c>
      <c r="P316">
        <v>1</v>
      </c>
      <c r="X316">
        <v>1</v>
      </c>
    </row>
    <row r="317" spans="14:24" x14ac:dyDescent="0.35">
      <c r="N317" s="41">
        <v>287845</v>
      </c>
      <c r="P317">
        <v>1</v>
      </c>
      <c r="X317">
        <v>1</v>
      </c>
    </row>
    <row r="318" spans="14:24" x14ac:dyDescent="0.35">
      <c r="N318" s="41">
        <v>287846</v>
      </c>
      <c r="T318">
        <v>1</v>
      </c>
      <c r="X318">
        <v>1</v>
      </c>
    </row>
    <row r="319" spans="14:24" x14ac:dyDescent="0.35">
      <c r="N319" s="41">
        <v>287848</v>
      </c>
      <c r="U319">
        <v>1</v>
      </c>
      <c r="X319">
        <v>1</v>
      </c>
    </row>
    <row r="320" spans="14:24" x14ac:dyDescent="0.35">
      <c r="N320" s="41">
        <v>287850</v>
      </c>
      <c r="P320">
        <v>1</v>
      </c>
      <c r="X320">
        <v>1</v>
      </c>
    </row>
    <row r="321" spans="14:24" x14ac:dyDescent="0.35">
      <c r="N321" s="41">
        <v>287851</v>
      </c>
      <c r="U321">
        <v>1</v>
      </c>
      <c r="X321">
        <v>1</v>
      </c>
    </row>
    <row r="322" spans="14:24" x14ac:dyDescent="0.35">
      <c r="N322" s="41">
        <v>287853</v>
      </c>
      <c r="P322">
        <v>1</v>
      </c>
      <c r="X322">
        <v>1</v>
      </c>
    </row>
    <row r="323" spans="14:24" x14ac:dyDescent="0.35">
      <c r="N323" s="41">
        <v>287858</v>
      </c>
      <c r="P323">
        <v>1</v>
      </c>
      <c r="X323">
        <v>1</v>
      </c>
    </row>
    <row r="324" spans="14:24" x14ac:dyDescent="0.35">
      <c r="N324" s="41">
        <v>287869</v>
      </c>
      <c r="T324">
        <v>1</v>
      </c>
      <c r="X324">
        <v>1</v>
      </c>
    </row>
    <row r="325" spans="14:24" x14ac:dyDescent="0.35">
      <c r="N325" s="41">
        <v>287872</v>
      </c>
      <c r="P325">
        <v>1</v>
      </c>
      <c r="T325">
        <v>1</v>
      </c>
      <c r="X325">
        <v>2</v>
      </c>
    </row>
    <row r="326" spans="14:24" x14ac:dyDescent="0.35">
      <c r="N326" s="41">
        <v>287873</v>
      </c>
      <c r="S326">
        <v>1</v>
      </c>
      <c r="X326">
        <v>1</v>
      </c>
    </row>
    <row r="327" spans="14:24" x14ac:dyDescent="0.35">
      <c r="N327" s="41">
        <v>287874</v>
      </c>
      <c r="S327">
        <v>1</v>
      </c>
      <c r="X327">
        <v>1</v>
      </c>
    </row>
    <row r="328" spans="14:24" x14ac:dyDescent="0.35">
      <c r="N328" s="41">
        <v>287875</v>
      </c>
      <c r="P328">
        <v>1</v>
      </c>
      <c r="X328">
        <v>1</v>
      </c>
    </row>
    <row r="329" spans="14:24" x14ac:dyDescent="0.35">
      <c r="N329" s="41">
        <v>287876</v>
      </c>
      <c r="P329">
        <v>1</v>
      </c>
      <c r="X329">
        <v>1</v>
      </c>
    </row>
    <row r="330" spans="14:24" x14ac:dyDescent="0.35">
      <c r="N330" s="41">
        <v>287877</v>
      </c>
      <c r="P330">
        <v>1</v>
      </c>
      <c r="X330">
        <v>1</v>
      </c>
    </row>
    <row r="331" spans="14:24" x14ac:dyDescent="0.35">
      <c r="N331" s="41">
        <v>287878</v>
      </c>
      <c r="P331">
        <v>1</v>
      </c>
      <c r="X331">
        <v>1</v>
      </c>
    </row>
    <row r="332" spans="14:24" x14ac:dyDescent="0.35">
      <c r="N332" s="41">
        <v>287880</v>
      </c>
      <c r="P332">
        <v>1</v>
      </c>
      <c r="X332">
        <v>1</v>
      </c>
    </row>
    <row r="333" spans="14:24" x14ac:dyDescent="0.35">
      <c r="N333" s="41">
        <v>287883</v>
      </c>
      <c r="P333">
        <v>1</v>
      </c>
      <c r="X333">
        <v>1</v>
      </c>
    </row>
    <row r="334" spans="14:24" x14ac:dyDescent="0.35">
      <c r="N334" s="41">
        <v>287887</v>
      </c>
      <c r="Q334">
        <v>1</v>
      </c>
      <c r="X334">
        <v>1</v>
      </c>
    </row>
    <row r="335" spans="14:24" x14ac:dyDescent="0.35">
      <c r="N335" s="41">
        <v>287889</v>
      </c>
      <c r="P335">
        <v>1</v>
      </c>
      <c r="X335">
        <v>1</v>
      </c>
    </row>
    <row r="336" spans="14:24" x14ac:dyDescent="0.35">
      <c r="N336" s="41">
        <v>287894</v>
      </c>
      <c r="P336">
        <v>1</v>
      </c>
      <c r="X336">
        <v>1</v>
      </c>
    </row>
    <row r="337" spans="14:24" x14ac:dyDescent="0.35">
      <c r="N337" s="41">
        <v>287896</v>
      </c>
      <c r="P337">
        <v>1</v>
      </c>
      <c r="X337">
        <v>1</v>
      </c>
    </row>
    <row r="338" spans="14:24" x14ac:dyDescent="0.35">
      <c r="N338" s="41">
        <v>287901</v>
      </c>
      <c r="T338">
        <v>1</v>
      </c>
      <c r="X338">
        <v>1</v>
      </c>
    </row>
    <row r="339" spans="14:24" x14ac:dyDescent="0.35">
      <c r="N339" s="41">
        <v>287902</v>
      </c>
      <c r="P339">
        <v>1</v>
      </c>
      <c r="X339">
        <v>1</v>
      </c>
    </row>
    <row r="340" spans="14:24" x14ac:dyDescent="0.35">
      <c r="N340" s="41">
        <v>287906</v>
      </c>
      <c r="P340">
        <v>1</v>
      </c>
      <c r="X340">
        <v>1</v>
      </c>
    </row>
    <row r="341" spans="14:24" x14ac:dyDescent="0.35">
      <c r="N341" s="41">
        <v>287907</v>
      </c>
      <c r="P341">
        <v>1</v>
      </c>
      <c r="X341">
        <v>1</v>
      </c>
    </row>
    <row r="342" spans="14:24" x14ac:dyDescent="0.35">
      <c r="N342" s="41">
        <v>287911</v>
      </c>
      <c r="T342">
        <v>1</v>
      </c>
      <c r="X342">
        <v>1</v>
      </c>
    </row>
    <row r="343" spans="14:24" x14ac:dyDescent="0.35">
      <c r="N343" s="41">
        <v>287919</v>
      </c>
      <c r="P343">
        <v>1</v>
      </c>
      <c r="X343">
        <v>1</v>
      </c>
    </row>
    <row r="344" spans="14:24" x14ac:dyDescent="0.35">
      <c r="N344" s="41">
        <v>287921</v>
      </c>
      <c r="T344">
        <v>1</v>
      </c>
      <c r="X344">
        <v>1</v>
      </c>
    </row>
    <row r="345" spans="14:24" x14ac:dyDescent="0.35">
      <c r="N345" s="41">
        <v>287922</v>
      </c>
      <c r="T345">
        <v>1</v>
      </c>
      <c r="X345">
        <v>1</v>
      </c>
    </row>
    <row r="346" spans="14:24" x14ac:dyDescent="0.35">
      <c r="N346" s="41">
        <v>287924</v>
      </c>
      <c r="U346">
        <v>1</v>
      </c>
      <c r="X346">
        <v>1</v>
      </c>
    </row>
    <row r="347" spans="14:24" x14ac:dyDescent="0.35">
      <c r="N347" s="41">
        <v>287928</v>
      </c>
      <c r="S347">
        <v>1</v>
      </c>
      <c r="X347">
        <v>1</v>
      </c>
    </row>
    <row r="348" spans="14:24" x14ac:dyDescent="0.35">
      <c r="N348" s="41">
        <v>287932</v>
      </c>
      <c r="T348">
        <v>1</v>
      </c>
      <c r="X348">
        <v>1</v>
      </c>
    </row>
    <row r="349" spans="14:24" x14ac:dyDescent="0.35">
      <c r="N349" s="41">
        <v>287934</v>
      </c>
      <c r="P349">
        <v>1</v>
      </c>
      <c r="X349">
        <v>1</v>
      </c>
    </row>
    <row r="350" spans="14:24" x14ac:dyDescent="0.35">
      <c r="N350" s="41">
        <v>287935</v>
      </c>
      <c r="P350">
        <v>1</v>
      </c>
      <c r="X350">
        <v>1</v>
      </c>
    </row>
    <row r="351" spans="14:24" x14ac:dyDescent="0.35">
      <c r="N351" s="41">
        <v>287940</v>
      </c>
      <c r="P351">
        <v>1</v>
      </c>
      <c r="X351">
        <v>1</v>
      </c>
    </row>
    <row r="352" spans="14:24" x14ac:dyDescent="0.35">
      <c r="N352" s="41">
        <v>287945</v>
      </c>
      <c r="S352">
        <v>1</v>
      </c>
      <c r="X352">
        <v>1</v>
      </c>
    </row>
    <row r="353" spans="14:24" x14ac:dyDescent="0.35">
      <c r="N353" s="41">
        <v>287946</v>
      </c>
      <c r="R353">
        <v>1</v>
      </c>
      <c r="X353">
        <v>1</v>
      </c>
    </row>
    <row r="354" spans="14:24" x14ac:dyDescent="0.35">
      <c r="N354" s="41">
        <v>287947</v>
      </c>
      <c r="P354">
        <v>1</v>
      </c>
      <c r="X354">
        <v>1</v>
      </c>
    </row>
    <row r="355" spans="14:24" x14ac:dyDescent="0.35">
      <c r="N355" s="41">
        <v>287948</v>
      </c>
      <c r="P355">
        <v>1</v>
      </c>
      <c r="X355">
        <v>1</v>
      </c>
    </row>
    <row r="356" spans="14:24" x14ac:dyDescent="0.35">
      <c r="N356" s="41">
        <v>287953</v>
      </c>
      <c r="T356">
        <v>1</v>
      </c>
      <c r="X356">
        <v>1</v>
      </c>
    </row>
    <row r="357" spans="14:24" x14ac:dyDescent="0.35">
      <c r="N357" s="41">
        <v>287965</v>
      </c>
      <c r="T357">
        <v>1</v>
      </c>
      <c r="X357">
        <v>1</v>
      </c>
    </row>
    <row r="358" spans="14:24" x14ac:dyDescent="0.35">
      <c r="N358" s="41">
        <v>287967</v>
      </c>
      <c r="O358">
        <v>1</v>
      </c>
      <c r="X358">
        <v>1</v>
      </c>
    </row>
    <row r="359" spans="14:24" x14ac:dyDescent="0.35">
      <c r="N359" s="41">
        <v>288022</v>
      </c>
      <c r="P359">
        <v>1</v>
      </c>
      <c r="X359">
        <v>1</v>
      </c>
    </row>
    <row r="360" spans="14:24" x14ac:dyDescent="0.35">
      <c r="N360" s="41">
        <v>288024</v>
      </c>
      <c r="P360">
        <v>1</v>
      </c>
      <c r="X360">
        <v>1</v>
      </c>
    </row>
    <row r="361" spans="14:24" x14ac:dyDescent="0.35">
      <c r="N361" s="41">
        <v>288026</v>
      </c>
      <c r="P361">
        <v>1</v>
      </c>
      <c r="X361">
        <v>1</v>
      </c>
    </row>
    <row r="362" spans="14:24" x14ac:dyDescent="0.35">
      <c r="N362" s="41">
        <v>288031</v>
      </c>
      <c r="P362">
        <v>1</v>
      </c>
      <c r="X362">
        <v>1</v>
      </c>
    </row>
    <row r="363" spans="14:24" x14ac:dyDescent="0.35">
      <c r="N363" s="41">
        <v>288036</v>
      </c>
      <c r="P363">
        <v>1</v>
      </c>
      <c r="X363">
        <v>1</v>
      </c>
    </row>
    <row r="364" spans="14:24" x14ac:dyDescent="0.35">
      <c r="N364" s="41">
        <v>288044</v>
      </c>
      <c r="W364">
        <v>1</v>
      </c>
      <c r="X364">
        <v>1</v>
      </c>
    </row>
    <row r="365" spans="14:24" x14ac:dyDescent="0.35">
      <c r="N365" s="41">
        <v>288046</v>
      </c>
      <c r="T365">
        <v>1</v>
      </c>
      <c r="X365">
        <v>1</v>
      </c>
    </row>
    <row r="366" spans="14:24" x14ac:dyDescent="0.35">
      <c r="N366" s="41">
        <v>288050</v>
      </c>
      <c r="R366">
        <v>1</v>
      </c>
      <c r="X366">
        <v>1</v>
      </c>
    </row>
    <row r="367" spans="14:24" x14ac:dyDescent="0.35">
      <c r="N367" s="41">
        <v>288066</v>
      </c>
      <c r="U367">
        <v>1</v>
      </c>
      <c r="X367">
        <v>1</v>
      </c>
    </row>
    <row r="368" spans="14:24" x14ac:dyDescent="0.35">
      <c r="N368" s="41">
        <v>288067</v>
      </c>
      <c r="P368">
        <v>1</v>
      </c>
      <c r="X368">
        <v>1</v>
      </c>
    </row>
    <row r="369" spans="14:24" x14ac:dyDescent="0.35">
      <c r="N369" s="41">
        <v>288080</v>
      </c>
      <c r="T369">
        <v>1</v>
      </c>
      <c r="X369">
        <v>1</v>
      </c>
    </row>
    <row r="370" spans="14:24" x14ac:dyDescent="0.35">
      <c r="N370" s="41">
        <v>288082</v>
      </c>
      <c r="S370">
        <v>1</v>
      </c>
      <c r="X370">
        <v>1</v>
      </c>
    </row>
    <row r="371" spans="14:24" x14ac:dyDescent="0.35">
      <c r="N371" s="41">
        <v>288085</v>
      </c>
      <c r="P371">
        <v>1</v>
      </c>
      <c r="X371">
        <v>1</v>
      </c>
    </row>
    <row r="372" spans="14:24" x14ac:dyDescent="0.35">
      <c r="N372" s="41">
        <v>288086</v>
      </c>
      <c r="P372">
        <v>1</v>
      </c>
      <c r="X372">
        <v>1</v>
      </c>
    </row>
    <row r="373" spans="14:24" x14ac:dyDescent="0.35">
      <c r="N373" s="41">
        <v>288088</v>
      </c>
      <c r="P373">
        <v>1</v>
      </c>
      <c r="X373">
        <v>1</v>
      </c>
    </row>
    <row r="374" spans="14:24" x14ac:dyDescent="0.35">
      <c r="N374" s="41">
        <v>288092</v>
      </c>
      <c r="S374">
        <v>1</v>
      </c>
      <c r="X374">
        <v>1</v>
      </c>
    </row>
    <row r="375" spans="14:24" x14ac:dyDescent="0.35">
      <c r="N375" s="41">
        <v>288101</v>
      </c>
      <c r="P375">
        <v>1</v>
      </c>
      <c r="X375">
        <v>1</v>
      </c>
    </row>
    <row r="376" spans="14:24" x14ac:dyDescent="0.35">
      <c r="N376" s="41">
        <v>288105</v>
      </c>
      <c r="P376">
        <v>1</v>
      </c>
      <c r="X376">
        <v>1</v>
      </c>
    </row>
    <row r="377" spans="14:24" x14ac:dyDescent="0.35">
      <c r="N377" s="41">
        <v>288106</v>
      </c>
      <c r="P377">
        <v>1</v>
      </c>
      <c r="X377">
        <v>1</v>
      </c>
    </row>
    <row r="378" spans="14:24" x14ac:dyDescent="0.35">
      <c r="N378" s="41">
        <v>288112</v>
      </c>
      <c r="S378">
        <v>1</v>
      </c>
      <c r="X378">
        <v>1</v>
      </c>
    </row>
    <row r="379" spans="14:24" x14ac:dyDescent="0.35">
      <c r="N379" s="41">
        <v>288114</v>
      </c>
      <c r="P379">
        <v>1</v>
      </c>
      <c r="X379">
        <v>1</v>
      </c>
    </row>
    <row r="380" spans="14:24" x14ac:dyDescent="0.35">
      <c r="N380" s="41">
        <v>288116</v>
      </c>
      <c r="P380">
        <v>1</v>
      </c>
      <c r="X380">
        <v>1</v>
      </c>
    </row>
    <row r="381" spans="14:24" x14ac:dyDescent="0.35">
      <c r="N381" s="41">
        <v>288123</v>
      </c>
      <c r="P381">
        <v>1</v>
      </c>
      <c r="X381">
        <v>1</v>
      </c>
    </row>
    <row r="382" spans="14:24" x14ac:dyDescent="0.35">
      <c r="N382" s="41">
        <v>288126</v>
      </c>
      <c r="P382">
        <v>1</v>
      </c>
      <c r="X382">
        <v>1</v>
      </c>
    </row>
    <row r="383" spans="14:24" x14ac:dyDescent="0.35">
      <c r="N383" s="41">
        <v>288128</v>
      </c>
      <c r="P383">
        <v>1</v>
      </c>
      <c r="X383">
        <v>1</v>
      </c>
    </row>
    <row r="384" spans="14:24" x14ac:dyDescent="0.35">
      <c r="N384" s="41">
        <v>288131</v>
      </c>
      <c r="P384">
        <v>1</v>
      </c>
      <c r="X384">
        <v>1</v>
      </c>
    </row>
    <row r="385" spans="14:24" x14ac:dyDescent="0.35">
      <c r="N385" s="41">
        <v>288134</v>
      </c>
      <c r="T385">
        <v>1</v>
      </c>
      <c r="X385">
        <v>1</v>
      </c>
    </row>
    <row r="386" spans="14:24" x14ac:dyDescent="0.35">
      <c r="N386" s="41">
        <v>288135</v>
      </c>
      <c r="T386">
        <v>1</v>
      </c>
      <c r="X386">
        <v>1</v>
      </c>
    </row>
    <row r="387" spans="14:24" x14ac:dyDescent="0.35">
      <c r="N387" s="41">
        <v>288138</v>
      </c>
      <c r="P387">
        <v>1</v>
      </c>
      <c r="X387">
        <v>1</v>
      </c>
    </row>
    <row r="388" spans="14:24" x14ac:dyDescent="0.35">
      <c r="N388" s="41">
        <v>288140</v>
      </c>
      <c r="R388">
        <v>1</v>
      </c>
      <c r="X388">
        <v>1</v>
      </c>
    </row>
    <row r="389" spans="14:24" x14ac:dyDescent="0.35">
      <c r="N389" s="41">
        <v>288143</v>
      </c>
      <c r="U389">
        <v>1</v>
      </c>
      <c r="X389">
        <v>1</v>
      </c>
    </row>
    <row r="390" spans="14:24" x14ac:dyDescent="0.35">
      <c r="N390" s="41">
        <v>288144</v>
      </c>
      <c r="S390">
        <v>1</v>
      </c>
      <c r="X390">
        <v>1</v>
      </c>
    </row>
    <row r="391" spans="14:24" x14ac:dyDescent="0.35">
      <c r="N391" s="41">
        <v>288147</v>
      </c>
      <c r="P391">
        <v>1</v>
      </c>
      <c r="X391">
        <v>1</v>
      </c>
    </row>
    <row r="392" spans="14:24" x14ac:dyDescent="0.35">
      <c r="N392" s="41">
        <v>288148</v>
      </c>
      <c r="P392">
        <v>1</v>
      </c>
      <c r="X392">
        <v>1</v>
      </c>
    </row>
    <row r="393" spans="14:24" x14ac:dyDescent="0.35">
      <c r="N393" s="41">
        <v>288150</v>
      </c>
      <c r="R393">
        <v>1</v>
      </c>
      <c r="X393">
        <v>1</v>
      </c>
    </row>
    <row r="394" spans="14:24" x14ac:dyDescent="0.35">
      <c r="N394" s="41">
        <v>288155</v>
      </c>
      <c r="P394">
        <v>1</v>
      </c>
      <c r="X394">
        <v>1</v>
      </c>
    </row>
    <row r="395" spans="14:24" x14ac:dyDescent="0.35">
      <c r="N395" s="41">
        <v>288160</v>
      </c>
      <c r="P395">
        <v>1</v>
      </c>
      <c r="X395">
        <v>1</v>
      </c>
    </row>
    <row r="396" spans="14:24" x14ac:dyDescent="0.35">
      <c r="N396" s="41">
        <v>288171</v>
      </c>
      <c r="V396">
        <v>1</v>
      </c>
      <c r="X396">
        <v>1</v>
      </c>
    </row>
    <row r="397" spans="14:24" x14ac:dyDescent="0.35">
      <c r="N397" s="41">
        <v>288173</v>
      </c>
      <c r="V397">
        <v>1</v>
      </c>
      <c r="X397">
        <v>1</v>
      </c>
    </row>
    <row r="398" spans="14:24" x14ac:dyDescent="0.35">
      <c r="N398" s="41">
        <v>288177</v>
      </c>
      <c r="P398">
        <v>1</v>
      </c>
      <c r="X398">
        <v>1</v>
      </c>
    </row>
    <row r="399" spans="14:24" x14ac:dyDescent="0.35">
      <c r="N399" s="41">
        <v>288178</v>
      </c>
      <c r="P399">
        <v>1</v>
      </c>
      <c r="X399">
        <v>1</v>
      </c>
    </row>
    <row r="400" spans="14:24" x14ac:dyDescent="0.35">
      <c r="N400" s="41">
        <v>288181</v>
      </c>
      <c r="P400">
        <v>1</v>
      </c>
      <c r="X400">
        <v>1</v>
      </c>
    </row>
    <row r="401" spans="14:24" x14ac:dyDescent="0.35">
      <c r="N401" s="41">
        <v>288184</v>
      </c>
      <c r="P401">
        <v>1</v>
      </c>
      <c r="X401">
        <v>1</v>
      </c>
    </row>
    <row r="402" spans="14:24" x14ac:dyDescent="0.35">
      <c r="N402" s="41">
        <v>288188</v>
      </c>
      <c r="T402">
        <v>1</v>
      </c>
      <c r="V402">
        <v>1</v>
      </c>
      <c r="X402">
        <v>2</v>
      </c>
    </row>
    <row r="403" spans="14:24" x14ac:dyDescent="0.35">
      <c r="N403" s="41">
        <v>288193</v>
      </c>
      <c r="P403">
        <v>1</v>
      </c>
      <c r="X403">
        <v>1</v>
      </c>
    </row>
    <row r="404" spans="14:24" x14ac:dyDescent="0.35">
      <c r="N404" s="41">
        <v>288194</v>
      </c>
      <c r="P404">
        <v>1</v>
      </c>
      <c r="U404">
        <v>1</v>
      </c>
      <c r="X404">
        <v>2</v>
      </c>
    </row>
    <row r="405" spans="14:24" x14ac:dyDescent="0.35">
      <c r="N405" s="41">
        <v>288202</v>
      </c>
      <c r="P405">
        <v>1</v>
      </c>
      <c r="X405">
        <v>1</v>
      </c>
    </row>
    <row r="406" spans="14:24" x14ac:dyDescent="0.35">
      <c r="N406" s="41">
        <v>288204</v>
      </c>
      <c r="P406">
        <v>1</v>
      </c>
      <c r="T406">
        <v>1</v>
      </c>
      <c r="X406">
        <v>2</v>
      </c>
    </row>
    <row r="407" spans="14:24" x14ac:dyDescent="0.35">
      <c r="N407" s="41">
        <v>288205</v>
      </c>
      <c r="P407">
        <v>1</v>
      </c>
      <c r="X407">
        <v>1</v>
      </c>
    </row>
    <row r="408" spans="14:24" x14ac:dyDescent="0.35">
      <c r="N408" s="41">
        <v>288206</v>
      </c>
      <c r="P408">
        <v>1</v>
      </c>
      <c r="X408">
        <v>1</v>
      </c>
    </row>
    <row r="409" spans="14:24" x14ac:dyDescent="0.35">
      <c r="N409" s="41">
        <v>288207</v>
      </c>
      <c r="W409">
        <v>1</v>
      </c>
      <c r="X409">
        <v>1</v>
      </c>
    </row>
    <row r="410" spans="14:24" x14ac:dyDescent="0.35">
      <c r="N410" s="41">
        <v>288208</v>
      </c>
      <c r="S410">
        <v>1</v>
      </c>
      <c r="X410">
        <v>1</v>
      </c>
    </row>
    <row r="411" spans="14:24" x14ac:dyDescent="0.35">
      <c r="N411" s="41">
        <v>288210</v>
      </c>
      <c r="P411">
        <v>1</v>
      </c>
      <c r="X411">
        <v>1</v>
      </c>
    </row>
    <row r="412" spans="14:24" x14ac:dyDescent="0.35">
      <c r="N412" s="41">
        <v>288218</v>
      </c>
      <c r="T412">
        <v>1</v>
      </c>
      <c r="U412">
        <v>1</v>
      </c>
      <c r="X412">
        <v>2</v>
      </c>
    </row>
    <row r="413" spans="14:24" x14ac:dyDescent="0.35">
      <c r="N413" s="41">
        <v>288256</v>
      </c>
      <c r="P413">
        <v>1</v>
      </c>
      <c r="X413">
        <v>1</v>
      </c>
    </row>
    <row r="414" spans="14:24" x14ac:dyDescent="0.35">
      <c r="N414" s="41">
        <v>288257</v>
      </c>
      <c r="T414">
        <v>1</v>
      </c>
      <c r="X414">
        <v>1</v>
      </c>
    </row>
    <row r="415" spans="14:24" x14ac:dyDescent="0.35">
      <c r="N415" s="41">
        <v>288260</v>
      </c>
      <c r="R415">
        <v>1</v>
      </c>
      <c r="X415">
        <v>1</v>
      </c>
    </row>
    <row r="416" spans="14:24" x14ac:dyDescent="0.35">
      <c r="N416" s="41">
        <v>288262</v>
      </c>
      <c r="P416">
        <v>1</v>
      </c>
      <c r="X416">
        <v>1</v>
      </c>
    </row>
    <row r="417" spans="14:24" x14ac:dyDescent="0.35">
      <c r="N417" s="41">
        <v>288266</v>
      </c>
      <c r="P417">
        <v>1</v>
      </c>
      <c r="X417">
        <v>1</v>
      </c>
    </row>
    <row r="418" spans="14:24" x14ac:dyDescent="0.35">
      <c r="N418" s="41">
        <v>288268</v>
      </c>
      <c r="P418">
        <v>1</v>
      </c>
      <c r="X418">
        <v>1</v>
      </c>
    </row>
    <row r="419" spans="14:24" x14ac:dyDescent="0.35">
      <c r="N419" s="41">
        <v>288269</v>
      </c>
      <c r="P419">
        <v>1</v>
      </c>
      <c r="X419">
        <v>1</v>
      </c>
    </row>
    <row r="420" spans="14:24" x14ac:dyDescent="0.35">
      <c r="N420" s="41">
        <v>288271</v>
      </c>
      <c r="P420">
        <v>1</v>
      </c>
      <c r="X420">
        <v>1</v>
      </c>
    </row>
    <row r="421" spans="14:24" x14ac:dyDescent="0.35">
      <c r="N421" s="41">
        <v>288274</v>
      </c>
      <c r="P421">
        <v>1</v>
      </c>
      <c r="X421">
        <v>1</v>
      </c>
    </row>
    <row r="422" spans="14:24" x14ac:dyDescent="0.35">
      <c r="N422" s="41">
        <v>288289</v>
      </c>
      <c r="P422">
        <v>1</v>
      </c>
      <c r="X422">
        <v>1</v>
      </c>
    </row>
    <row r="423" spans="14:24" x14ac:dyDescent="0.35">
      <c r="N423" s="41">
        <v>288290</v>
      </c>
      <c r="T423">
        <v>1</v>
      </c>
      <c r="X423">
        <v>1</v>
      </c>
    </row>
    <row r="424" spans="14:24" x14ac:dyDescent="0.35">
      <c r="N424" s="41">
        <v>288294</v>
      </c>
      <c r="P424">
        <v>1</v>
      </c>
      <c r="X424">
        <v>1</v>
      </c>
    </row>
    <row r="425" spans="14:24" x14ac:dyDescent="0.35">
      <c r="N425" s="41">
        <v>288313</v>
      </c>
      <c r="P425">
        <v>1</v>
      </c>
      <c r="X425">
        <v>1</v>
      </c>
    </row>
    <row r="426" spans="14:24" x14ac:dyDescent="0.35">
      <c r="N426" s="41">
        <v>288315</v>
      </c>
      <c r="O426">
        <v>1</v>
      </c>
      <c r="X426">
        <v>1</v>
      </c>
    </row>
    <row r="427" spans="14:24" x14ac:dyDescent="0.35">
      <c r="N427" s="41">
        <v>288318</v>
      </c>
      <c r="S427">
        <v>1</v>
      </c>
      <c r="X427">
        <v>1</v>
      </c>
    </row>
    <row r="428" spans="14:24" x14ac:dyDescent="0.35">
      <c r="N428" s="41">
        <v>288321</v>
      </c>
      <c r="T428">
        <v>1</v>
      </c>
      <c r="X428">
        <v>1</v>
      </c>
    </row>
    <row r="429" spans="14:24" x14ac:dyDescent="0.35">
      <c r="N429" s="41">
        <v>288323</v>
      </c>
      <c r="R429">
        <v>1</v>
      </c>
      <c r="X429">
        <v>1</v>
      </c>
    </row>
    <row r="430" spans="14:24" x14ac:dyDescent="0.35">
      <c r="N430" s="41">
        <v>288331</v>
      </c>
      <c r="T430">
        <v>1</v>
      </c>
      <c r="X430">
        <v>1</v>
      </c>
    </row>
    <row r="431" spans="14:24" x14ac:dyDescent="0.35">
      <c r="N431" s="41">
        <v>288334</v>
      </c>
      <c r="T431">
        <v>1</v>
      </c>
      <c r="X431">
        <v>1</v>
      </c>
    </row>
    <row r="432" spans="14:24" x14ac:dyDescent="0.35">
      <c r="N432" s="41">
        <v>288338</v>
      </c>
      <c r="V432">
        <v>1</v>
      </c>
      <c r="X432">
        <v>1</v>
      </c>
    </row>
    <row r="433" spans="14:24" x14ac:dyDescent="0.35">
      <c r="N433" s="41">
        <v>288339</v>
      </c>
      <c r="P433">
        <v>1</v>
      </c>
      <c r="X433">
        <v>1</v>
      </c>
    </row>
    <row r="434" spans="14:24" x14ac:dyDescent="0.35">
      <c r="N434" s="41">
        <v>288342</v>
      </c>
      <c r="S434">
        <v>1</v>
      </c>
      <c r="X434">
        <v>1</v>
      </c>
    </row>
    <row r="435" spans="14:24" x14ac:dyDescent="0.35">
      <c r="N435" s="41">
        <v>288350</v>
      </c>
      <c r="T435">
        <v>1</v>
      </c>
      <c r="X435">
        <v>1</v>
      </c>
    </row>
    <row r="436" spans="14:24" x14ac:dyDescent="0.35">
      <c r="N436" s="41">
        <v>288352</v>
      </c>
      <c r="P436">
        <v>1</v>
      </c>
      <c r="X436">
        <v>1</v>
      </c>
    </row>
    <row r="437" spans="14:24" x14ac:dyDescent="0.35">
      <c r="N437" s="41">
        <v>288356</v>
      </c>
      <c r="P437">
        <v>1</v>
      </c>
      <c r="X437">
        <v>1</v>
      </c>
    </row>
    <row r="438" spans="14:24" x14ac:dyDescent="0.35">
      <c r="N438" s="41">
        <v>288357</v>
      </c>
      <c r="S438">
        <v>1</v>
      </c>
      <c r="X438">
        <v>1</v>
      </c>
    </row>
    <row r="439" spans="14:24" x14ac:dyDescent="0.35">
      <c r="N439" s="41">
        <v>288360</v>
      </c>
      <c r="S439">
        <v>1</v>
      </c>
      <c r="X439">
        <v>1</v>
      </c>
    </row>
    <row r="440" spans="14:24" x14ac:dyDescent="0.35">
      <c r="N440" s="41">
        <v>288362</v>
      </c>
      <c r="P440">
        <v>1</v>
      </c>
      <c r="X440">
        <v>1</v>
      </c>
    </row>
    <row r="441" spans="14:24" x14ac:dyDescent="0.35">
      <c r="N441" s="41">
        <v>288364</v>
      </c>
      <c r="P441">
        <v>1</v>
      </c>
      <c r="X441">
        <v>1</v>
      </c>
    </row>
    <row r="442" spans="14:24" x14ac:dyDescent="0.35">
      <c r="N442" s="41">
        <v>288365</v>
      </c>
      <c r="P442">
        <v>1</v>
      </c>
      <c r="X442">
        <v>1</v>
      </c>
    </row>
    <row r="443" spans="14:24" x14ac:dyDescent="0.35">
      <c r="N443" s="41">
        <v>288366</v>
      </c>
      <c r="S443">
        <v>1</v>
      </c>
      <c r="X443">
        <v>1</v>
      </c>
    </row>
    <row r="444" spans="14:24" x14ac:dyDescent="0.35">
      <c r="N444" s="41">
        <v>288370</v>
      </c>
      <c r="P444">
        <v>1</v>
      </c>
      <c r="X444">
        <v>1</v>
      </c>
    </row>
    <row r="445" spans="14:24" x14ac:dyDescent="0.35">
      <c r="N445" s="41">
        <v>288372</v>
      </c>
      <c r="P445">
        <v>1</v>
      </c>
      <c r="X445">
        <v>1</v>
      </c>
    </row>
    <row r="446" spans="14:24" x14ac:dyDescent="0.35">
      <c r="N446" s="41">
        <v>288373</v>
      </c>
      <c r="P446">
        <v>1</v>
      </c>
      <c r="X446">
        <v>1</v>
      </c>
    </row>
    <row r="447" spans="14:24" x14ac:dyDescent="0.35">
      <c r="N447" s="41">
        <v>288382</v>
      </c>
      <c r="S447">
        <v>1</v>
      </c>
      <c r="X447">
        <v>1</v>
      </c>
    </row>
    <row r="448" spans="14:24" x14ac:dyDescent="0.35">
      <c r="N448" s="41">
        <v>288385</v>
      </c>
      <c r="P448">
        <v>1</v>
      </c>
      <c r="X448">
        <v>1</v>
      </c>
    </row>
    <row r="449" spans="14:24" x14ac:dyDescent="0.35">
      <c r="N449" s="41">
        <v>288386</v>
      </c>
      <c r="S449">
        <v>1</v>
      </c>
      <c r="X449">
        <v>1</v>
      </c>
    </row>
    <row r="450" spans="14:24" x14ac:dyDescent="0.35">
      <c r="N450" s="41">
        <v>288388</v>
      </c>
      <c r="T450">
        <v>1</v>
      </c>
      <c r="X450">
        <v>1</v>
      </c>
    </row>
    <row r="451" spans="14:24" x14ac:dyDescent="0.35">
      <c r="N451" s="41">
        <v>288389</v>
      </c>
      <c r="S451">
        <v>1</v>
      </c>
      <c r="X451">
        <v>1</v>
      </c>
    </row>
    <row r="452" spans="14:24" x14ac:dyDescent="0.35">
      <c r="N452" s="41">
        <v>288393</v>
      </c>
      <c r="P452">
        <v>1</v>
      </c>
      <c r="X452">
        <v>1</v>
      </c>
    </row>
    <row r="453" spans="14:24" x14ac:dyDescent="0.35">
      <c r="N453" s="41">
        <v>288396</v>
      </c>
      <c r="T453">
        <v>1</v>
      </c>
      <c r="X453">
        <v>1</v>
      </c>
    </row>
    <row r="454" spans="14:24" x14ac:dyDescent="0.35">
      <c r="N454" s="41">
        <v>288400</v>
      </c>
      <c r="T454">
        <v>2</v>
      </c>
      <c r="X454">
        <v>2</v>
      </c>
    </row>
    <row r="455" spans="14:24" x14ac:dyDescent="0.35">
      <c r="N455" s="41">
        <v>288401</v>
      </c>
      <c r="V455">
        <v>1</v>
      </c>
      <c r="X455">
        <v>1</v>
      </c>
    </row>
    <row r="456" spans="14:24" x14ac:dyDescent="0.35">
      <c r="N456" s="41">
        <v>288405</v>
      </c>
      <c r="P456">
        <v>1</v>
      </c>
      <c r="X456">
        <v>1</v>
      </c>
    </row>
    <row r="457" spans="14:24" x14ac:dyDescent="0.35">
      <c r="N457" s="41">
        <v>288406</v>
      </c>
      <c r="P457">
        <v>1</v>
      </c>
      <c r="X457">
        <v>1</v>
      </c>
    </row>
    <row r="458" spans="14:24" x14ac:dyDescent="0.35">
      <c r="N458" s="41">
        <v>288411</v>
      </c>
      <c r="S458">
        <v>1</v>
      </c>
      <c r="X458">
        <v>1</v>
      </c>
    </row>
    <row r="459" spans="14:24" x14ac:dyDescent="0.35">
      <c r="N459" s="41">
        <v>288418</v>
      </c>
      <c r="P459">
        <v>1</v>
      </c>
      <c r="X459">
        <v>1</v>
      </c>
    </row>
    <row r="460" spans="14:24" x14ac:dyDescent="0.35">
      <c r="N460" s="41">
        <v>288421</v>
      </c>
      <c r="Q460">
        <v>1</v>
      </c>
      <c r="X460">
        <v>1</v>
      </c>
    </row>
    <row r="461" spans="14:24" x14ac:dyDescent="0.35">
      <c r="N461" s="41">
        <v>288426</v>
      </c>
      <c r="P461">
        <v>1</v>
      </c>
      <c r="X461">
        <v>1</v>
      </c>
    </row>
    <row r="462" spans="14:24" x14ac:dyDescent="0.35">
      <c r="N462" s="41">
        <v>288466</v>
      </c>
      <c r="P462">
        <v>1</v>
      </c>
      <c r="X462">
        <v>1</v>
      </c>
    </row>
    <row r="463" spans="14:24" x14ac:dyDescent="0.35">
      <c r="N463" s="41">
        <v>288467</v>
      </c>
      <c r="P463">
        <v>1</v>
      </c>
      <c r="X463">
        <v>1</v>
      </c>
    </row>
    <row r="464" spans="14:24" x14ac:dyDescent="0.35">
      <c r="N464" s="41">
        <v>288469</v>
      </c>
      <c r="P464">
        <v>1</v>
      </c>
      <c r="X464">
        <v>1</v>
      </c>
    </row>
    <row r="465" spans="14:24" x14ac:dyDescent="0.35">
      <c r="N465" s="41">
        <v>288479</v>
      </c>
      <c r="P465">
        <v>1</v>
      </c>
      <c r="X465">
        <v>1</v>
      </c>
    </row>
    <row r="466" spans="14:24" x14ac:dyDescent="0.35">
      <c r="N466" s="41">
        <v>288480</v>
      </c>
      <c r="S466">
        <v>1</v>
      </c>
      <c r="X466">
        <v>1</v>
      </c>
    </row>
    <row r="467" spans="14:24" x14ac:dyDescent="0.35">
      <c r="N467" s="41">
        <v>288481</v>
      </c>
      <c r="S467">
        <v>1</v>
      </c>
      <c r="X467">
        <v>1</v>
      </c>
    </row>
    <row r="468" spans="14:24" x14ac:dyDescent="0.35">
      <c r="N468" s="41">
        <v>288484</v>
      </c>
      <c r="P468">
        <v>1</v>
      </c>
      <c r="X468">
        <v>1</v>
      </c>
    </row>
    <row r="469" spans="14:24" x14ac:dyDescent="0.35">
      <c r="N469" s="41">
        <v>288489</v>
      </c>
      <c r="T469">
        <v>1</v>
      </c>
      <c r="X469">
        <v>1</v>
      </c>
    </row>
    <row r="470" spans="14:24" x14ac:dyDescent="0.35">
      <c r="N470" s="41">
        <v>288490</v>
      </c>
      <c r="P470">
        <v>1</v>
      </c>
      <c r="X470">
        <v>1</v>
      </c>
    </row>
    <row r="471" spans="14:24" x14ac:dyDescent="0.35">
      <c r="N471" s="41">
        <v>288501</v>
      </c>
      <c r="O471">
        <v>1</v>
      </c>
      <c r="X471">
        <v>1</v>
      </c>
    </row>
    <row r="472" spans="14:24" x14ac:dyDescent="0.35">
      <c r="N472" s="41">
        <v>288504</v>
      </c>
      <c r="T472">
        <v>1</v>
      </c>
      <c r="X472">
        <v>1</v>
      </c>
    </row>
    <row r="473" spans="14:24" x14ac:dyDescent="0.35">
      <c r="N473" s="41">
        <v>288524</v>
      </c>
      <c r="P473">
        <v>1</v>
      </c>
      <c r="X473">
        <v>1</v>
      </c>
    </row>
    <row r="474" spans="14:24" x14ac:dyDescent="0.35">
      <c r="N474" s="41">
        <v>288525</v>
      </c>
      <c r="S474">
        <v>1</v>
      </c>
      <c r="X474">
        <v>1</v>
      </c>
    </row>
    <row r="475" spans="14:24" x14ac:dyDescent="0.35">
      <c r="N475" s="41">
        <v>288527</v>
      </c>
      <c r="P475">
        <v>1</v>
      </c>
      <c r="X475">
        <v>1</v>
      </c>
    </row>
    <row r="476" spans="14:24" x14ac:dyDescent="0.35">
      <c r="N476" s="41">
        <v>288528</v>
      </c>
      <c r="T476">
        <v>1</v>
      </c>
      <c r="X476">
        <v>1</v>
      </c>
    </row>
    <row r="477" spans="14:24" x14ac:dyDescent="0.35">
      <c r="N477" s="41">
        <v>288537</v>
      </c>
      <c r="P477">
        <v>1</v>
      </c>
      <c r="X477">
        <v>1</v>
      </c>
    </row>
    <row r="478" spans="14:24" x14ac:dyDescent="0.35">
      <c r="N478" s="41">
        <v>288561</v>
      </c>
      <c r="T478">
        <v>1</v>
      </c>
      <c r="X478">
        <v>1</v>
      </c>
    </row>
    <row r="479" spans="14:24" x14ac:dyDescent="0.35">
      <c r="N479" s="41">
        <v>288564</v>
      </c>
      <c r="P479">
        <v>1</v>
      </c>
      <c r="X479">
        <v>1</v>
      </c>
    </row>
    <row r="480" spans="14:24" x14ac:dyDescent="0.35">
      <c r="N480" s="41">
        <v>288565</v>
      </c>
      <c r="P480">
        <v>1</v>
      </c>
      <c r="X480">
        <v>1</v>
      </c>
    </row>
    <row r="481" spans="14:24" x14ac:dyDescent="0.35">
      <c r="N481" s="41">
        <v>288566</v>
      </c>
      <c r="T481">
        <v>1</v>
      </c>
      <c r="X481">
        <v>1</v>
      </c>
    </row>
    <row r="482" spans="14:24" x14ac:dyDescent="0.35">
      <c r="N482" s="41">
        <v>288573</v>
      </c>
      <c r="T482">
        <v>1</v>
      </c>
      <c r="X482">
        <v>1</v>
      </c>
    </row>
    <row r="483" spans="14:24" x14ac:dyDescent="0.35">
      <c r="N483" s="41">
        <v>288582</v>
      </c>
      <c r="O483">
        <v>1</v>
      </c>
      <c r="X483">
        <v>1</v>
      </c>
    </row>
    <row r="484" spans="14:24" x14ac:dyDescent="0.35">
      <c r="N484" s="41">
        <v>288583</v>
      </c>
      <c r="T484">
        <v>1</v>
      </c>
      <c r="X484">
        <v>1</v>
      </c>
    </row>
    <row r="485" spans="14:24" x14ac:dyDescent="0.35">
      <c r="N485" s="41">
        <v>288594</v>
      </c>
      <c r="T485">
        <v>1</v>
      </c>
      <c r="W485">
        <v>1</v>
      </c>
      <c r="X485">
        <v>2</v>
      </c>
    </row>
    <row r="486" spans="14:24" x14ac:dyDescent="0.35">
      <c r="N486" s="41">
        <v>288595</v>
      </c>
      <c r="V486">
        <v>1</v>
      </c>
      <c r="W486">
        <v>1</v>
      </c>
      <c r="X486">
        <v>2</v>
      </c>
    </row>
    <row r="487" spans="14:24" x14ac:dyDescent="0.35">
      <c r="N487" s="41">
        <v>288598</v>
      </c>
      <c r="U487">
        <v>1</v>
      </c>
      <c r="X487">
        <v>1</v>
      </c>
    </row>
    <row r="488" spans="14:24" x14ac:dyDescent="0.35">
      <c r="N488" s="41">
        <v>288601</v>
      </c>
      <c r="P488">
        <v>1</v>
      </c>
      <c r="X488">
        <v>1</v>
      </c>
    </row>
    <row r="489" spans="14:24" x14ac:dyDescent="0.35">
      <c r="N489" s="41">
        <v>288602</v>
      </c>
      <c r="P489">
        <v>1</v>
      </c>
      <c r="X489">
        <v>1</v>
      </c>
    </row>
    <row r="490" spans="14:24" x14ac:dyDescent="0.35">
      <c r="N490" s="41">
        <v>288608</v>
      </c>
      <c r="O490">
        <v>1</v>
      </c>
      <c r="X490">
        <v>1</v>
      </c>
    </row>
    <row r="491" spans="14:24" x14ac:dyDescent="0.35">
      <c r="N491" s="41">
        <v>288612</v>
      </c>
      <c r="P491">
        <v>1</v>
      </c>
      <c r="X491">
        <v>1</v>
      </c>
    </row>
    <row r="492" spans="14:24" x14ac:dyDescent="0.35">
      <c r="N492" s="41">
        <v>288613</v>
      </c>
      <c r="U492">
        <v>1</v>
      </c>
      <c r="X492">
        <v>1</v>
      </c>
    </row>
    <row r="493" spans="14:24" x14ac:dyDescent="0.35">
      <c r="N493" s="41">
        <v>288616</v>
      </c>
      <c r="P493">
        <v>1</v>
      </c>
      <c r="X493">
        <v>1</v>
      </c>
    </row>
    <row r="494" spans="14:24" x14ac:dyDescent="0.35">
      <c r="N494" s="41">
        <v>288620</v>
      </c>
      <c r="R494">
        <v>1</v>
      </c>
      <c r="X494">
        <v>1</v>
      </c>
    </row>
    <row r="495" spans="14:24" x14ac:dyDescent="0.35">
      <c r="N495" s="41">
        <v>288667</v>
      </c>
      <c r="P495">
        <v>1</v>
      </c>
      <c r="X495">
        <v>1</v>
      </c>
    </row>
    <row r="496" spans="14:24" x14ac:dyDescent="0.35">
      <c r="N496" s="41">
        <v>288676</v>
      </c>
      <c r="S496">
        <v>1</v>
      </c>
      <c r="X496">
        <v>1</v>
      </c>
    </row>
    <row r="497" spans="14:24" x14ac:dyDescent="0.35">
      <c r="N497" s="41">
        <v>288689</v>
      </c>
      <c r="P497">
        <v>1</v>
      </c>
      <c r="X497">
        <v>1</v>
      </c>
    </row>
    <row r="498" spans="14:24" x14ac:dyDescent="0.35">
      <c r="N498" s="41">
        <v>288704</v>
      </c>
      <c r="P498">
        <v>1</v>
      </c>
      <c r="X498">
        <v>1</v>
      </c>
    </row>
    <row r="499" spans="14:24" x14ac:dyDescent="0.35">
      <c r="N499" s="41">
        <v>288710</v>
      </c>
      <c r="W499">
        <v>1</v>
      </c>
      <c r="X499">
        <v>1</v>
      </c>
    </row>
    <row r="500" spans="14:24" x14ac:dyDescent="0.35">
      <c r="N500" s="41">
        <v>288712</v>
      </c>
      <c r="P500">
        <v>1</v>
      </c>
      <c r="X500">
        <v>1</v>
      </c>
    </row>
    <row r="501" spans="14:24" x14ac:dyDescent="0.35">
      <c r="N501" s="41">
        <v>288730</v>
      </c>
      <c r="P501">
        <v>1</v>
      </c>
      <c r="X501">
        <v>1</v>
      </c>
    </row>
    <row r="502" spans="14:24" x14ac:dyDescent="0.35">
      <c r="N502" s="41">
        <v>288738</v>
      </c>
      <c r="P502">
        <v>1</v>
      </c>
      <c r="X502">
        <v>1</v>
      </c>
    </row>
    <row r="503" spans="14:24" x14ac:dyDescent="0.35">
      <c r="N503" s="41">
        <v>288748</v>
      </c>
      <c r="Q503">
        <v>1</v>
      </c>
      <c r="X503">
        <v>1</v>
      </c>
    </row>
    <row r="504" spans="14:24" x14ac:dyDescent="0.35">
      <c r="N504" s="41">
        <v>288756</v>
      </c>
      <c r="P504">
        <v>1</v>
      </c>
      <c r="X504">
        <v>1</v>
      </c>
    </row>
    <row r="505" spans="14:24" x14ac:dyDescent="0.35">
      <c r="N505" s="41">
        <v>288758</v>
      </c>
      <c r="P505">
        <v>1</v>
      </c>
      <c r="X505">
        <v>1</v>
      </c>
    </row>
    <row r="506" spans="14:24" x14ac:dyDescent="0.35">
      <c r="N506" s="41">
        <v>288759</v>
      </c>
      <c r="P506">
        <v>1</v>
      </c>
      <c r="X506">
        <v>1</v>
      </c>
    </row>
    <row r="507" spans="14:24" x14ac:dyDescent="0.35">
      <c r="N507" s="41">
        <v>288775</v>
      </c>
      <c r="R507">
        <v>1</v>
      </c>
      <c r="X507">
        <v>1</v>
      </c>
    </row>
    <row r="508" spans="14:24" x14ac:dyDescent="0.35">
      <c r="N508" s="41">
        <v>288778</v>
      </c>
      <c r="W508">
        <v>1</v>
      </c>
      <c r="X508">
        <v>1</v>
      </c>
    </row>
    <row r="509" spans="14:24" x14ac:dyDescent="0.35">
      <c r="N509" s="41">
        <v>288779</v>
      </c>
      <c r="T509">
        <v>1</v>
      </c>
      <c r="X509">
        <v>1</v>
      </c>
    </row>
    <row r="510" spans="14:24" x14ac:dyDescent="0.35">
      <c r="N510" s="41">
        <v>288784</v>
      </c>
      <c r="P510">
        <v>1</v>
      </c>
      <c r="X510">
        <v>1</v>
      </c>
    </row>
    <row r="511" spans="14:24" x14ac:dyDescent="0.35">
      <c r="N511" s="41">
        <v>288788</v>
      </c>
      <c r="P511">
        <v>1</v>
      </c>
      <c r="X511">
        <v>1</v>
      </c>
    </row>
    <row r="512" spans="14:24" x14ac:dyDescent="0.35">
      <c r="N512" s="41">
        <v>288796</v>
      </c>
      <c r="P512">
        <v>1</v>
      </c>
      <c r="T512">
        <v>1</v>
      </c>
      <c r="X512">
        <v>2</v>
      </c>
    </row>
    <row r="513" spans="14:24" x14ac:dyDescent="0.35">
      <c r="N513" s="41">
        <v>288818</v>
      </c>
      <c r="P513">
        <v>1</v>
      </c>
      <c r="X513">
        <v>1</v>
      </c>
    </row>
    <row r="514" spans="14:24" x14ac:dyDescent="0.35">
      <c r="N514" s="41">
        <v>288819</v>
      </c>
      <c r="P514">
        <v>1</v>
      </c>
      <c r="X514">
        <v>1</v>
      </c>
    </row>
    <row r="515" spans="14:24" x14ac:dyDescent="0.35">
      <c r="N515" s="41">
        <v>288820</v>
      </c>
      <c r="T515">
        <v>1</v>
      </c>
      <c r="X515">
        <v>1</v>
      </c>
    </row>
    <row r="516" spans="14:24" x14ac:dyDescent="0.35">
      <c r="N516" s="41">
        <v>288822</v>
      </c>
      <c r="P516">
        <v>1</v>
      </c>
      <c r="X516">
        <v>1</v>
      </c>
    </row>
    <row r="517" spans="14:24" x14ac:dyDescent="0.35">
      <c r="N517" s="41">
        <v>288828</v>
      </c>
      <c r="T517">
        <v>1</v>
      </c>
      <c r="X517">
        <v>1</v>
      </c>
    </row>
    <row r="518" spans="14:24" x14ac:dyDescent="0.35">
      <c r="N518" s="41">
        <v>288831</v>
      </c>
      <c r="O518">
        <v>1</v>
      </c>
      <c r="X518">
        <v>1</v>
      </c>
    </row>
    <row r="519" spans="14:24" x14ac:dyDescent="0.35">
      <c r="N519" s="41">
        <v>288835</v>
      </c>
      <c r="V519">
        <v>1</v>
      </c>
      <c r="X519">
        <v>1</v>
      </c>
    </row>
    <row r="520" spans="14:24" x14ac:dyDescent="0.35">
      <c r="N520" s="41">
        <v>288848</v>
      </c>
      <c r="P520">
        <v>1</v>
      </c>
      <c r="X520">
        <v>1</v>
      </c>
    </row>
    <row r="521" spans="14:24" x14ac:dyDescent="0.35">
      <c r="N521" s="41">
        <v>288853</v>
      </c>
      <c r="O521">
        <v>1</v>
      </c>
      <c r="X521">
        <v>1</v>
      </c>
    </row>
    <row r="522" spans="14:24" x14ac:dyDescent="0.35">
      <c r="N522" s="41">
        <v>288867</v>
      </c>
      <c r="O522">
        <v>1</v>
      </c>
      <c r="X522">
        <v>1</v>
      </c>
    </row>
    <row r="523" spans="14:24" x14ac:dyDescent="0.35">
      <c r="N523" s="41">
        <v>288871</v>
      </c>
      <c r="S523">
        <v>1</v>
      </c>
      <c r="X523">
        <v>1</v>
      </c>
    </row>
    <row r="524" spans="14:24" x14ac:dyDescent="0.35">
      <c r="N524" s="41">
        <v>288914</v>
      </c>
      <c r="Q524">
        <v>1</v>
      </c>
      <c r="T524">
        <v>1</v>
      </c>
      <c r="X524">
        <v>2</v>
      </c>
    </row>
    <row r="525" spans="14:24" x14ac:dyDescent="0.35">
      <c r="N525" s="41">
        <v>288924</v>
      </c>
      <c r="P525">
        <v>1</v>
      </c>
      <c r="X525">
        <v>1</v>
      </c>
    </row>
    <row r="526" spans="14:24" x14ac:dyDescent="0.35">
      <c r="N526" s="41">
        <v>288931</v>
      </c>
      <c r="P526">
        <v>1</v>
      </c>
      <c r="X526">
        <v>1</v>
      </c>
    </row>
    <row r="527" spans="14:24" x14ac:dyDescent="0.35">
      <c r="N527" s="41">
        <v>288933</v>
      </c>
      <c r="P527">
        <v>1</v>
      </c>
      <c r="X527">
        <v>1</v>
      </c>
    </row>
    <row r="528" spans="14:24" x14ac:dyDescent="0.35">
      <c r="N528" s="41">
        <v>288935</v>
      </c>
      <c r="T528">
        <v>1</v>
      </c>
      <c r="X528">
        <v>1</v>
      </c>
    </row>
    <row r="529" spans="14:24" x14ac:dyDescent="0.35">
      <c r="N529" s="41">
        <v>288945</v>
      </c>
      <c r="P529">
        <v>1</v>
      </c>
      <c r="X529">
        <v>1</v>
      </c>
    </row>
    <row r="530" spans="14:24" x14ac:dyDescent="0.35">
      <c r="N530" s="41">
        <v>288950</v>
      </c>
      <c r="P530">
        <v>1</v>
      </c>
      <c r="X530">
        <v>1</v>
      </c>
    </row>
    <row r="531" spans="14:24" x14ac:dyDescent="0.35">
      <c r="N531" s="41">
        <v>288966</v>
      </c>
      <c r="T531">
        <v>1</v>
      </c>
      <c r="X531">
        <v>1</v>
      </c>
    </row>
    <row r="532" spans="14:24" x14ac:dyDescent="0.35">
      <c r="N532" s="41">
        <v>288968</v>
      </c>
      <c r="S532">
        <v>1</v>
      </c>
      <c r="X532">
        <v>1</v>
      </c>
    </row>
    <row r="533" spans="14:24" x14ac:dyDescent="0.35">
      <c r="N533" s="41">
        <v>288970</v>
      </c>
      <c r="R533">
        <v>1</v>
      </c>
      <c r="X533">
        <v>1</v>
      </c>
    </row>
    <row r="534" spans="14:24" x14ac:dyDescent="0.35">
      <c r="N534" s="41">
        <v>288977</v>
      </c>
      <c r="P534">
        <v>1</v>
      </c>
      <c r="X534">
        <v>1</v>
      </c>
    </row>
    <row r="535" spans="14:24" x14ac:dyDescent="0.35">
      <c r="N535" s="41">
        <v>288982</v>
      </c>
      <c r="R535">
        <v>1</v>
      </c>
      <c r="X535">
        <v>1</v>
      </c>
    </row>
    <row r="536" spans="14:24" x14ac:dyDescent="0.35">
      <c r="N536" s="41">
        <v>288985</v>
      </c>
      <c r="R536">
        <v>1</v>
      </c>
      <c r="X536">
        <v>1</v>
      </c>
    </row>
    <row r="537" spans="14:24" x14ac:dyDescent="0.35">
      <c r="N537" s="41">
        <v>288987</v>
      </c>
      <c r="O537">
        <v>1</v>
      </c>
      <c r="X537">
        <v>1</v>
      </c>
    </row>
    <row r="538" spans="14:24" x14ac:dyDescent="0.35">
      <c r="N538" s="41">
        <v>288991</v>
      </c>
      <c r="P538">
        <v>1</v>
      </c>
      <c r="T538">
        <v>1</v>
      </c>
      <c r="X538">
        <v>2</v>
      </c>
    </row>
    <row r="539" spans="14:24" x14ac:dyDescent="0.35">
      <c r="N539" s="41">
        <v>288992</v>
      </c>
      <c r="O539">
        <v>1</v>
      </c>
      <c r="P539">
        <v>1</v>
      </c>
      <c r="X539">
        <v>2</v>
      </c>
    </row>
    <row r="540" spans="14:24" x14ac:dyDescent="0.35">
      <c r="N540" s="41">
        <v>288996</v>
      </c>
      <c r="P540">
        <v>1</v>
      </c>
      <c r="X540">
        <v>1</v>
      </c>
    </row>
    <row r="541" spans="14:24" x14ac:dyDescent="0.35">
      <c r="N541" s="41">
        <v>288999</v>
      </c>
      <c r="O541">
        <v>1</v>
      </c>
      <c r="X541">
        <v>1</v>
      </c>
    </row>
    <row r="542" spans="14:24" x14ac:dyDescent="0.35">
      <c r="N542" s="41">
        <v>289000</v>
      </c>
      <c r="S542">
        <v>1</v>
      </c>
      <c r="X542">
        <v>1</v>
      </c>
    </row>
    <row r="543" spans="14:24" x14ac:dyDescent="0.35">
      <c r="N543" s="41">
        <v>289001</v>
      </c>
      <c r="V543">
        <v>1</v>
      </c>
      <c r="X543">
        <v>1</v>
      </c>
    </row>
    <row r="544" spans="14:24" x14ac:dyDescent="0.35">
      <c r="N544" s="41">
        <v>289006</v>
      </c>
      <c r="W544">
        <v>1</v>
      </c>
      <c r="X544">
        <v>1</v>
      </c>
    </row>
    <row r="545" spans="14:24" x14ac:dyDescent="0.35">
      <c r="N545" s="41">
        <v>289008</v>
      </c>
      <c r="P545">
        <v>1</v>
      </c>
      <c r="X545">
        <v>1</v>
      </c>
    </row>
    <row r="546" spans="14:24" x14ac:dyDescent="0.35">
      <c r="N546" s="41">
        <v>289011</v>
      </c>
      <c r="P546">
        <v>1</v>
      </c>
      <c r="X546">
        <v>1</v>
      </c>
    </row>
    <row r="547" spans="14:24" x14ac:dyDescent="0.35">
      <c r="N547" s="41">
        <v>289016</v>
      </c>
      <c r="S547">
        <v>1</v>
      </c>
      <c r="X547">
        <v>1</v>
      </c>
    </row>
    <row r="548" spans="14:24" x14ac:dyDescent="0.35">
      <c r="N548" s="41">
        <v>289023</v>
      </c>
      <c r="S548">
        <v>1</v>
      </c>
      <c r="X548">
        <v>1</v>
      </c>
    </row>
    <row r="549" spans="14:24" x14ac:dyDescent="0.35">
      <c r="N549" s="41">
        <v>289028</v>
      </c>
      <c r="P549">
        <v>1</v>
      </c>
      <c r="X549">
        <v>1</v>
      </c>
    </row>
    <row r="550" spans="14:24" x14ac:dyDescent="0.35">
      <c r="N550" s="41">
        <v>289032</v>
      </c>
      <c r="P550">
        <v>1</v>
      </c>
      <c r="X550">
        <v>1</v>
      </c>
    </row>
    <row r="551" spans="14:24" x14ac:dyDescent="0.35">
      <c r="N551" s="41">
        <v>289036</v>
      </c>
      <c r="S551">
        <v>1</v>
      </c>
      <c r="X551">
        <v>1</v>
      </c>
    </row>
    <row r="552" spans="14:24" x14ac:dyDescent="0.35">
      <c r="N552" s="41">
        <v>289037</v>
      </c>
      <c r="S552">
        <v>1</v>
      </c>
      <c r="X552">
        <v>1</v>
      </c>
    </row>
    <row r="553" spans="14:24" x14ac:dyDescent="0.35">
      <c r="N553" s="41">
        <v>289038</v>
      </c>
      <c r="W553">
        <v>1</v>
      </c>
      <c r="X553">
        <v>1</v>
      </c>
    </row>
    <row r="554" spans="14:24" x14ac:dyDescent="0.35">
      <c r="N554" s="41">
        <v>289041</v>
      </c>
      <c r="T554">
        <v>1</v>
      </c>
      <c r="X554">
        <v>1</v>
      </c>
    </row>
    <row r="555" spans="14:24" x14ac:dyDescent="0.35">
      <c r="N555" s="41">
        <v>289042</v>
      </c>
      <c r="P555">
        <v>1</v>
      </c>
      <c r="X555">
        <v>1</v>
      </c>
    </row>
    <row r="556" spans="14:24" x14ac:dyDescent="0.35">
      <c r="N556" s="41">
        <v>289047</v>
      </c>
      <c r="P556">
        <v>1</v>
      </c>
      <c r="X556">
        <v>1</v>
      </c>
    </row>
    <row r="557" spans="14:24" x14ac:dyDescent="0.35">
      <c r="N557" s="41">
        <v>289050</v>
      </c>
      <c r="P557">
        <v>1</v>
      </c>
      <c r="X557">
        <v>1</v>
      </c>
    </row>
    <row r="558" spans="14:24" x14ac:dyDescent="0.35">
      <c r="N558" s="41">
        <v>289058</v>
      </c>
      <c r="S558">
        <v>1</v>
      </c>
      <c r="X558">
        <v>1</v>
      </c>
    </row>
    <row r="559" spans="14:24" x14ac:dyDescent="0.35">
      <c r="N559" s="41">
        <v>289061</v>
      </c>
      <c r="P559">
        <v>1</v>
      </c>
      <c r="X559">
        <v>1</v>
      </c>
    </row>
    <row r="560" spans="14:24" x14ac:dyDescent="0.35">
      <c r="N560" s="41">
        <v>289080</v>
      </c>
      <c r="O560">
        <v>1</v>
      </c>
      <c r="X560">
        <v>1</v>
      </c>
    </row>
    <row r="561" spans="14:24" x14ac:dyDescent="0.35">
      <c r="N561" s="41">
        <v>289092</v>
      </c>
      <c r="T561">
        <v>1</v>
      </c>
      <c r="X561">
        <v>1</v>
      </c>
    </row>
    <row r="562" spans="14:24" x14ac:dyDescent="0.35">
      <c r="N562" s="41">
        <v>289097</v>
      </c>
      <c r="P562">
        <v>1</v>
      </c>
      <c r="X562">
        <v>1</v>
      </c>
    </row>
    <row r="563" spans="14:24" x14ac:dyDescent="0.35">
      <c r="N563" s="41">
        <v>289153</v>
      </c>
      <c r="P563">
        <v>1</v>
      </c>
      <c r="X563">
        <v>1</v>
      </c>
    </row>
    <row r="564" spans="14:24" x14ac:dyDescent="0.35">
      <c r="N564" s="41">
        <v>289154</v>
      </c>
      <c r="W564">
        <v>1</v>
      </c>
      <c r="X564">
        <v>1</v>
      </c>
    </row>
    <row r="565" spans="14:24" x14ac:dyDescent="0.35">
      <c r="N565" s="41">
        <v>289175</v>
      </c>
      <c r="S565">
        <v>1</v>
      </c>
      <c r="X565">
        <v>1</v>
      </c>
    </row>
    <row r="566" spans="14:24" x14ac:dyDescent="0.35">
      <c r="N566" s="41">
        <v>289186</v>
      </c>
      <c r="O566">
        <v>1</v>
      </c>
      <c r="X566">
        <v>1</v>
      </c>
    </row>
    <row r="567" spans="14:24" x14ac:dyDescent="0.35">
      <c r="N567" s="41">
        <v>289191</v>
      </c>
      <c r="P567">
        <v>1</v>
      </c>
      <c r="X567">
        <v>1</v>
      </c>
    </row>
    <row r="568" spans="14:24" x14ac:dyDescent="0.35">
      <c r="N568" s="41">
        <v>289195</v>
      </c>
      <c r="T568">
        <v>1</v>
      </c>
      <c r="X568">
        <v>1</v>
      </c>
    </row>
    <row r="569" spans="14:24" x14ac:dyDescent="0.35">
      <c r="N569" s="41">
        <v>289224</v>
      </c>
      <c r="P569">
        <v>1</v>
      </c>
      <c r="X569">
        <v>1</v>
      </c>
    </row>
    <row r="570" spans="14:24" x14ac:dyDescent="0.35">
      <c r="N570" s="41">
        <v>289234</v>
      </c>
      <c r="P570">
        <v>1</v>
      </c>
      <c r="X570">
        <v>1</v>
      </c>
    </row>
    <row r="571" spans="14:24" x14ac:dyDescent="0.35">
      <c r="N571" s="41">
        <v>289236</v>
      </c>
      <c r="U571">
        <v>1</v>
      </c>
      <c r="X571">
        <v>1</v>
      </c>
    </row>
    <row r="572" spans="14:24" x14ac:dyDescent="0.35">
      <c r="N572" s="41">
        <v>289238</v>
      </c>
      <c r="R572">
        <v>1</v>
      </c>
      <c r="X572">
        <v>1</v>
      </c>
    </row>
    <row r="573" spans="14:24" x14ac:dyDescent="0.35">
      <c r="N573" s="41">
        <v>289239</v>
      </c>
      <c r="T573">
        <v>1</v>
      </c>
      <c r="X573">
        <v>1</v>
      </c>
    </row>
    <row r="574" spans="14:24" x14ac:dyDescent="0.35">
      <c r="N574" s="41">
        <v>289244</v>
      </c>
      <c r="T574">
        <v>1</v>
      </c>
      <c r="X574">
        <v>1</v>
      </c>
    </row>
    <row r="575" spans="14:24" x14ac:dyDescent="0.35">
      <c r="N575" s="41">
        <v>289248</v>
      </c>
      <c r="P575">
        <v>1</v>
      </c>
      <c r="X575">
        <v>1</v>
      </c>
    </row>
    <row r="576" spans="14:24" x14ac:dyDescent="0.35">
      <c r="N576" s="41">
        <v>289250</v>
      </c>
      <c r="W576">
        <v>1</v>
      </c>
      <c r="X576">
        <v>1</v>
      </c>
    </row>
    <row r="577" spans="14:24" x14ac:dyDescent="0.35">
      <c r="N577" s="41">
        <v>289272</v>
      </c>
      <c r="O577">
        <v>1</v>
      </c>
      <c r="X577">
        <v>1</v>
      </c>
    </row>
    <row r="578" spans="14:24" x14ac:dyDescent="0.35">
      <c r="N578" s="41">
        <v>289274</v>
      </c>
      <c r="U578">
        <v>1</v>
      </c>
      <c r="X578">
        <v>1</v>
      </c>
    </row>
    <row r="579" spans="14:24" x14ac:dyDescent="0.35">
      <c r="N579" s="41">
        <v>289287</v>
      </c>
      <c r="P579">
        <v>1</v>
      </c>
      <c r="X579">
        <v>1</v>
      </c>
    </row>
    <row r="580" spans="14:24" x14ac:dyDescent="0.35">
      <c r="N580" s="41">
        <v>289293</v>
      </c>
      <c r="O580">
        <v>1</v>
      </c>
      <c r="X580">
        <v>1</v>
      </c>
    </row>
    <row r="581" spans="14:24" x14ac:dyDescent="0.35">
      <c r="N581" s="41">
        <v>289300</v>
      </c>
      <c r="U581">
        <v>1</v>
      </c>
      <c r="X581">
        <v>1</v>
      </c>
    </row>
    <row r="582" spans="14:24" x14ac:dyDescent="0.35">
      <c r="N582" s="41">
        <v>289303</v>
      </c>
      <c r="O582">
        <v>1</v>
      </c>
      <c r="X582">
        <v>1</v>
      </c>
    </row>
    <row r="583" spans="14:24" x14ac:dyDescent="0.35">
      <c r="N583" s="41">
        <v>289336</v>
      </c>
      <c r="P583">
        <v>1</v>
      </c>
      <c r="X583">
        <v>1</v>
      </c>
    </row>
    <row r="584" spans="14:24" x14ac:dyDescent="0.35">
      <c r="N584" s="41">
        <v>289337</v>
      </c>
      <c r="P584">
        <v>1</v>
      </c>
      <c r="X584">
        <v>1</v>
      </c>
    </row>
    <row r="585" spans="14:24" x14ac:dyDescent="0.35">
      <c r="N585" s="41">
        <v>289338</v>
      </c>
      <c r="P585">
        <v>1</v>
      </c>
      <c r="X585">
        <v>1</v>
      </c>
    </row>
    <row r="586" spans="14:24" x14ac:dyDescent="0.35">
      <c r="N586" s="41">
        <v>289370</v>
      </c>
      <c r="P586">
        <v>1</v>
      </c>
      <c r="X586">
        <v>1</v>
      </c>
    </row>
    <row r="587" spans="14:24" x14ac:dyDescent="0.35">
      <c r="N587" s="41">
        <v>289378</v>
      </c>
      <c r="P587">
        <v>1</v>
      </c>
      <c r="X587">
        <v>1</v>
      </c>
    </row>
    <row r="588" spans="14:24" x14ac:dyDescent="0.35">
      <c r="N588" s="41">
        <v>289395</v>
      </c>
      <c r="P588">
        <v>1</v>
      </c>
      <c r="X588">
        <v>1</v>
      </c>
    </row>
    <row r="589" spans="14:24" x14ac:dyDescent="0.35">
      <c r="N589" s="41">
        <v>289401</v>
      </c>
      <c r="P589">
        <v>1</v>
      </c>
      <c r="X589">
        <v>1</v>
      </c>
    </row>
    <row r="590" spans="14:24" x14ac:dyDescent="0.35">
      <c r="N590" s="41">
        <v>289411</v>
      </c>
      <c r="V590">
        <v>1</v>
      </c>
      <c r="X590">
        <v>1</v>
      </c>
    </row>
    <row r="591" spans="14:24" x14ac:dyDescent="0.35">
      <c r="N591" s="41">
        <v>289416</v>
      </c>
      <c r="P591">
        <v>1</v>
      </c>
      <c r="X591">
        <v>1</v>
      </c>
    </row>
    <row r="592" spans="14:24" x14ac:dyDescent="0.35">
      <c r="N592" s="41">
        <v>289418</v>
      </c>
      <c r="S592">
        <v>1</v>
      </c>
      <c r="X592">
        <v>1</v>
      </c>
    </row>
    <row r="593" spans="14:24" x14ac:dyDescent="0.35">
      <c r="N593" s="41">
        <v>289431</v>
      </c>
      <c r="T593">
        <v>1</v>
      </c>
      <c r="X593">
        <v>1</v>
      </c>
    </row>
    <row r="594" spans="14:24" x14ac:dyDescent="0.35">
      <c r="N594" s="41">
        <v>289438</v>
      </c>
      <c r="T594">
        <v>1</v>
      </c>
      <c r="X594">
        <v>1</v>
      </c>
    </row>
    <row r="595" spans="14:24" x14ac:dyDescent="0.35">
      <c r="N595" s="41">
        <v>289439</v>
      </c>
      <c r="Q595">
        <v>1</v>
      </c>
      <c r="X595">
        <v>1</v>
      </c>
    </row>
    <row r="596" spans="14:24" x14ac:dyDescent="0.35">
      <c r="N596" s="41">
        <v>289443</v>
      </c>
      <c r="P596">
        <v>1</v>
      </c>
      <c r="X596">
        <v>1</v>
      </c>
    </row>
    <row r="597" spans="14:24" x14ac:dyDescent="0.35">
      <c r="N597" s="41">
        <v>289444</v>
      </c>
      <c r="P597">
        <v>1</v>
      </c>
      <c r="X597">
        <v>1</v>
      </c>
    </row>
    <row r="598" spans="14:24" x14ac:dyDescent="0.35">
      <c r="N598" s="41">
        <v>289447</v>
      </c>
      <c r="P598">
        <v>1</v>
      </c>
      <c r="T598">
        <v>1</v>
      </c>
      <c r="X598">
        <v>2</v>
      </c>
    </row>
    <row r="599" spans="14:24" x14ac:dyDescent="0.35">
      <c r="N599" s="41">
        <v>289448</v>
      </c>
      <c r="O599">
        <v>1</v>
      </c>
      <c r="X599">
        <v>1</v>
      </c>
    </row>
    <row r="600" spans="14:24" x14ac:dyDescent="0.35">
      <c r="N600" s="41">
        <v>289449</v>
      </c>
      <c r="P600">
        <v>1</v>
      </c>
      <c r="X600">
        <v>1</v>
      </c>
    </row>
    <row r="601" spans="14:24" x14ac:dyDescent="0.35">
      <c r="N601" s="41">
        <v>289460</v>
      </c>
      <c r="P601">
        <v>1</v>
      </c>
      <c r="S601">
        <v>1</v>
      </c>
      <c r="X601">
        <v>2</v>
      </c>
    </row>
    <row r="602" spans="14:24" x14ac:dyDescent="0.35">
      <c r="N602" s="41">
        <v>289461</v>
      </c>
      <c r="O602">
        <v>1</v>
      </c>
      <c r="X602">
        <v>1</v>
      </c>
    </row>
    <row r="603" spans="14:24" x14ac:dyDescent="0.35">
      <c r="N603" s="41">
        <v>289474</v>
      </c>
      <c r="P603">
        <v>1</v>
      </c>
      <c r="X603">
        <v>1</v>
      </c>
    </row>
    <row r="604" spans="14:24" x14ac:dyDescent="0.35">
      <c r="N604" s="41">
        <v>289475</v>
      </c>
      <c r="P604">
        <v>1</v>
      </c>
      <c r="X604">
        <v>1</v>
      </c>
    </row>
    <row r="605" spans="14:24" x14ac:dyDescent="0.35">
      <c r="N605" s="41">
        <v>289478</v>
      </c>
      <c r="P605">
        <v>1</v>
      </c>
      <c r="R605">
        <v>1</v>
      </c>
      <c r="X605">
        <v>2</v>
      </c>
    </row>
    <row r="606" spans="14:24" x14ac:dyDescent="0.35">
      <c r="N606" s="41">
        <v>289485</v>
      </c>
      <c r="P606">
        <v>1</v>
      </c>
      <c r="X606">
        <v>1</v>
      </c>
    </row>
    <row r="607" spans="14:24" x14ac:dyDescent="0.35">
      <c r="N607" s="41">
        <v>289493</v>
      </c>
      <c r="O607">
        <v>1</v>
      </c>
      <c r="X607">
        <v>1</v>
      </c>
    </row>
    <row r="608" spans="14:24" x14ac:dyDescent="0.35">
      <c r="N608" s="41">
        <v>289538</v>
      </c>
      <c r="P608">
        <v>1</v>
      </c>
      <c r="X608">
        <v>1</v>
      </c>
    </row>
    <row r="609" spans="14:24" x14ac:dyDescent="0.35">
      <c r="N609" s="41">
        <v>289544</v>
      </c>
      <c r="P609">
        <v>1</v>
      </c>
      <c r="X609">
        <v>1</v>
      </c>
    </row>
    <row r="610" spans="14:24" x14ac:dyDescent="0.35">
      <c r="N610" s="41">
        <v>289547</v>
      </c>
      <c r="O610">
        <v>1</v>
      </c>
      <c r="X610">
        <v>1</v>
      </c>
    </row>
    <row r="611" spans="14:24" x14ac:dyDescent="0.35">
      <c r="N611" s="41">
        <v>289551</v>
      </c>
      <c r="U611">
        <v>1</v>
      </c>
      <c r="X611">
        <v>1</v>
      </c>
    </row>
    <row r="612" spans="14:24" x14ac:dyDescent="0.35">
      <c r="N612" s="41">
        <v>289558</v>
      </c>
      <c r="P612">
        <v>1</v>
      </c>
      <c r="X612">
        <v>1</v>
      </c>
    </row>
    <row r="613" spans="14:24" x14ac:dyDescent="0.35">
      <c r="N613" s="41">
        <v>289562</v>
      </c>
      <c r="P613">
        <v>1</v>
      </c>
      <c r="X613">
        <v>1</v>
      </c>
    </row>
    <row r="614" spans="14:24" x14ac:dyDescent="0.35">
      <c r="N614" s="41">
        <v>289571</v>
      </c>
      <c r="T614">
        <v>1</v>
      </c>
      <c r="X614">
        <v>1</v>
      </c>
    </row>
    <row r="615" spans="14:24" x14ac:dyDescent="0.35">
      <c r="N615" s="41">
        <v>289582</v>
      </c>
      <c r="P615">
        <v>1</v>
      </c>
      <c r="X615">
        <v>1</v>
      </c>
    </row>
    <row r="616" spans="14:24" x14ac:dyDescent="0.35">
      <c r="N616" s="41">
        <v>289584</v>
      </c>
      <c r="P616">
        <v>1</v>
      </c>
      <c r="X616">
        <v>1</v>
      </c>
    </row>
    <row r="617" spans="14:24" x14ac:dyDescent="0.35">
      <c r="N617" s="41">
        <v>289588</v>
      </c>
      <c r="P617">
        <v>1</v>
      </c>
      <c r="X617">
        <v>1</v>
      </c>
    </row>
    <row r="618" spans="14:24" x14ac:dyDescent="0.35">
      <c r="N618" s="41">
        <v>289590</v>
      </c>
      <c r="P618">
        <v>1</v>
      </c>
      <c r="X618">
        <v>1</v>
      </c>
    </row>
    <row r="619" spans="14:24" x14ac:dyDescent="0.35">
      <c r="N619" s="41">
        <v>289594</v>
      </c>
      <c r="P619">
        <v>1</v>
      </c>
      <c r="X619">
        <v>1</v>
      </c>
    </row>
    <row r="620" spans="14:24" x14ac:dyDescent="0.35">
      <c r="N620" s="41">
        <v>289606</v>
      </c>
      <c r="S620">
        <v>1</v>
      </c>
      <c r="X620">
        <v>1</v>
      </c>
    </row>
    <row r="621" spans="14:24" x14ac:dyDescent="0.35">
      <c r="N621" s="41">
        <v>289608</v>
      </c>
      <c r="R621">
        <v>1</v>
      </c>
      <c r="X621">
        <v>1</v>
      </c>
    </row>
    <row r="622" spans="14:24" x14ac:dyDescent="0.35">
      <c r="N622" s="41">
        <v>289612</v>
      </c>
      <c r="T622">
        <v>1</v>
      </c>
      <c r="X622">
        <v>1</v>
      </c>
    </row>
    <row r="623" spans="14:24" x14ac:dyDescent="0.35">
      <c r="N623" s="41">
        <v>289615</v>
      </c>
      <c r="P623">
        <v>1</v>
      </c>
      <c r="S623">
        <v>1</v>
      </c>
      <c r="X623">
        <v>2</v>
      </c>
    </row>
    <row r="624" spans="14:24" x14ac:dyDescent="0.35">
      <c r="N624" s="41">
        <v>289618</v>
      </c>
      <c r="P624">
        <v>1</v>
      </c>
      <c r="X624">
        <v>1</v>
      </c>
    </row>
    <row r="625" spans="14:24" x14ac:dyDescent="0.35">
      <c r="N625" s="41">
        <v>289619</v>
      </c>
      <c r="P625">
        <v>1</v>
      </c>
      <c r="X625">
        <v>1</v>
      </c>
    </row>
    <row r="626" spans="14:24" x14ac:dyDescent="0.35">
      <c r="N626" s="41">
        <v>289621</v>
      </c>
      <c r="P626">
        <v>1</v>
      </c>
      <c r="X626">
        <v>1</v>
      </c>
    </row>
    <row r="627" spans="14:24" x14ac:dyDescent="0.35">
      <c r="N627" s="41">
        <v>289627</v>
      </c>
      <c r="P627">
        <v>1</v>
      </c>
      <c r="X627">
        <v>1</v>
      </c>
    </row>
    <row r="628" spans="14:24" x14ac:dyDescent="0.35">
      <c r="N628" s="41">
        <v>289631</v>
      </c>
      <c r="P628">
        <v>1</v>
      </c>
      <c r="X628">
        <v>1</v>
      </c>
    </row>
    <row r="629" spans="14:24" x14ac:dyDescent="0.35">
      <c r="N629" s="41">
        <v>289632</v>
      </c>
      <c r="T629">
        <v>1</v>
      </c>
      <c r="X629">
        <v>1</v>
      </c>
    </row>
    <row r="630" spans="14:24" x14ac:dyDescent="0.35">
      <c r="N630" s="41">
        <v>289641</v>
      </c>
      <c r="P630">
        <v>1</v>
      </c>
      <c r="X630">
        <v>1</v>
      </c>
    </row>
    <row r="631" spans="14:24" x14ac:dyDescent="0.35">
      <c r="N631" s="41">
        <v>289645</v>
      </c>
      <c r="P631">
        <v>1</v>
      </c>
      <c r="X631">
        <v>1</v>
      </c>
    </row>
    <row r="632" spans="14:24" x14ac:dyDescent="0.35">
      <c r="N632" s="41">
        <v>289650</v>
      </c>
      <c r="P632">
        <v>1</v>
      </c>
      <c r="X632">
        <v>1</v>
      </c>
    </row>
    <row r="633" spans="14:24" x14ac:dyDescent="0.35">
      <c r="N633" s="41">
        <v>289654</v>
      </c>
      <c r="S633">
        <v>1</v>
      </c>
      <c r="X633">
        <v>1</v>
      </c>
    </row>
    <row r="634" spans="14:24" x14ac:dyDescent="0.35">
      <c r="N634" s="41">
        <v>289657</v>
      </c>
      <c r="U634">
        <v>1</v>
      </c>
      <c r="X634">
        <v>1</v>
      </c>
    </row>
    <row r="635" spans="14:24" x14ac:dyDescent="0.35">
      <c r="N635" s="41">
        <v>289658</v>
      </c>
      <c r="P635">
        <v>1</v>
      </c>
      <c r="X635">
        <v>1</v>
      </c>
    </row>
    <row r="636" spans="14:24" x14ac:dyDescent="0.35">
      <c r="N636" s="41">
        <v>289662</v>
      </c>
      <c r="S636">
        <v>1</v>
      </c>
      <c r="X636">
        <v>1</v>
      </c>
    </row>
    <row r="637" spans="14:24" x14ac:dyDescent="0.35">
      <c r="N637" s="41">
        <v>289664</v>
      </c>
      <c r="S637">
        <v>1</v>
      </c>
      <c r="X637">
        <v>1</v>
      </c>
    </row>
    <row r="638" spans="14:24" x14ac:dyDescent="0.35">
      <c r="N638" s="41">
        <v>289673</v>
      </c>
      <c r="S638">
        <v>1</v>
      </c>
      <c r="X638">
        <v>1</v>
      </c>
    </row>
    <row r="639" spans="14:24" x14ac:dyDescent="0.35">
      <c r="N639" s="41">
        <v>289683</v>
      </c>
      <c r="U639">
        <v>1</v>
      </c>
      <c r="X639">
        <v>1</v>
      </c>
    </row>
    <row r="640" spans="14:24" x14ac:dyDescent="0.35">
      <c r="N640" s="41">
        <v>289685</v>
      </c>
      <c r="P640">
        <v>1</v>
      </c>
      <c r="X640">
        <v>1</v>
      </c>
    </row>
    <row r="641" spans="14:24" x14ac:dyDescent="0.35">
      <c r="N641" s="41">
        <v>289686</v>
      </c>
      <c r="T641">
        <v>1</v>
      </c>
      <c r="X641">
        <v>1</v>
      </c>
    </row>
    <row r="642" spans="14:24" x14ac:dyDescent="0.35">
      <c r="N642" s="41">
        <v>289688</v>
      </c>
      <c r="P642">
        <v>1</v>
      </c>
      <c r="X642">
        <v>1</v>
      </c>
    </row>
    <row r="643" spans="14:24" x14ac:dyDescent="0.35">
      <c r="N643" s="41">
        <v>289691</v>
      </c>
      <c r="T643">
        <v>1</v>
      </c>
      <c r="X643">
        <v>1</v>
      </c>
    </row>
    <row r="644" spans="14:24" x14ac:dyDescent="0.35">
      <c r="N644" s="41">
        <v>289692</v>
      </c>
      <c r="S644">
        <v>1</v>
      </c>
      <c r="X644">
        <v>1</v>
      </c>
    </row>
    <row r="645" spans="14:24" x14ac:dyDescent="0.35">
      <c r="N645" s="41">
        <v>289699</v>
      </c>
      <c r="P645">
        <v>1</v>
      </c>
      <c r="X645">
        <v>1</v>
      </c>
    </row>
    <row r="646" spans="14:24" x14ac:dyDescent="0.35">
      <c r="N646" s="41">
        <v>289700</v>
      </c>
      <c r="S646">
        <v>1</v>
      </c>
      <c r="X646">
        <v>1</v>
      </c>
    </row>
    <row r="647" spans="14:24" x14ac:dyDescent="0.35">
      <c r="N647" s="41">
        <v>289740</v>
      </c>
      <c r="P647">
        <v>1</v>
      </c>
      <c r="X647">
        <v>1</v>
      </c>
    </row>
    <row r="648" spans="14:24" x14ac:dyDescent="0.35">
      <c r="N648" s="41">
        <v>289744</v>
      </c>
      <c r="T648">
        <v>1</v>
      </c>
      <c r="X648">
        <v>1</v>
      </c>
    </row>
    <row r="649" spans="14:24" x14ac:dyDescent="0.35">
      <c r="N649" s="41">
        <v>289746</v>
      </c>
      <c r="P649">
        <v>1</v>
      </c>
      <c r="X649">
        <v>1</v>
      </c>
    </row>
    <row r="650" spans="14:24" x14ac:dyDescent="0.35">
      <c r="N650" s="41">
        <v>289754</v>
      </c>
      <c r="S650">
        <v>1</v>
      </c>
      <c r="X650">
        <v>1</v>
      </c>
    </row>
    <row r="651" spans="14:24" x14ac:dyDescent="0.35">
      <c r="N651" s="41">
        <v>289755</v>
      </c>
      <c r="P651">
        <v>1</v>
      </c>
      <c r="X651">
        <v>1</v>
      </c>
    </row>
    <row r="652" spans="14:24" x14ac:dyDescent="0.35">
      <c r="N652" s="41">
        <v>289756</v>
      </c>
      <c r="P652">
        <v>1</v>
      </c>
      <c r="X652">
        <v>1</v>
      </c>
    </row>
    <row r="653" spans="14:24" x14ac:dyDescent="0.35">
      <c r="N653" s="41">
        <v>289778</v>
      </c>
      <c r="P653">
        <v>1</v>
      </c>
      <c r="X653">
        <v>1</v>
      </c>
    </row>
    <row r="654" spans="14:24" x14ac:dyDescent="0.35">
      <c r="N654" s="41">
        <v>289790</v>
      </c>
      <c r="P654">
        <v>1</v>
      </c>
      <c r="X654">
        <v>1</v>
      </c>
    </row>
    <row r="655" spans="14:24" x14ac:dyDescent="0.35">
      <c r="N655" s="41">
        <v>289791</v>
      </c>
      <c r="T655">
        <v>1</v>
      </c>
      <c r="X655">
        <v>1</v>
      </c>
    </row>
    <row r="656" spans="14:24" x14ac:dyDescent="0.35">
      <c r="N656" s="41">
        <v>289800</v>
      </c>
      <c r="W656">
        <v>1</v>
      </c>
      <c r="X656">
        <v>1</v>
      </c>
    </row>
    <row r="657" spans="14:24" x14ac:dyDescent="0.35">
      <c r="N657" s="41">
        <v>289807</v>
      </c>
      <c r="P657">
        <v>1</v>
      </c>
      <c r="X657">
        <v>1</v>
      </c>
    </row>
    <row r="658" spans="14:24" x14ac:dyDescent="0.35">
      <c r="N658" s="41">
        <v>289811</v>
      </c>
      <c r="P658">
        <v>1</v>
      </c>
      <c r="X658">
        <v>1</v>
      </c>
    </row>
    <row r="659" spans="14:24" x14ac:dyDescent="0.35">
      <c r="N659" s="41">
        <v>289812</v>
      </c>
      <c r="P659">
        <v>1</v>
      </c>
      <c r="X659">
        <v>1</v>
      </c>
    </row>
    <row r="660" spans="14:24" x14ac:dyDescent="0.35">
      <c r="N660" s="41">
        <v>289814</v>
      </c>
      <c r="O660">
        <v>1</v>
      </c>
      <c r="X660">
        <v>1</v>
      </c>
    </row>
    <row r="661" spans="14:24" x14ac:dyDescent="0.35">
      <c r="N661" s="41">
        <v>289837</v>
      </c>
      <c r="S661">
        <v>1</v>
      </c>
      <c r="X661">
        <v>1</v>
      </c>
    </row>
    <row r="662" spans="14:24" x14ac:dyDescent="0.35">
      <c r="N662" s="41">
        <v>289848</v>
      </c>
      <c r="P662">
        <v>1</v>
      </c>
      <c r="X662">
        <v>1</v>
      </c>
    </row>
    <row r="663" spans="14:24" x14ac:dyDescent="0.35">
      <c r="N663" s="41">
        <v>289853</v>
      </c>
      <c r="P663">
        <v>1</v>
      </c>
      <c r="X663">
        <v>1</v>
      </c>
    </row>
    <row r="664" spans="14:24" x14ac:dyDescent="0.35">
      <c r="N664" s="41">
        <v>289854</v>
      </c>
      <c r="P664">
        <v>1</v>
      </c>
      <c r="X664">
        <v>1</v>
      </c>
    </row>
    <row r="665" spans="14:24" x14ac:dyDescent="0.35">
      <c r="N665" s="41">
        <v>289861</v>
      </c>
      <c r="P665">
        <v>1</v>
      </c>
      <c r="X665">
        <v>1</v>
      </c>
    </row>
    <row r="666" spans="14:24" x14ac:dyDescent="0.35">
      <c r="N666" s="41">
        <v>289866</v>
      </c>
      <c r="S666">
        <v>1</v>
      </c>
      <c r="X666">
        <v>1</v>
      </c>
    </row>
    <row r="667" spans="14:24" x14ac:dyDescent="0.35">
      <c r="N667" s="41">
        <v>289879</v>
      </c>
      <c r="S667">
        <v>1</v>
      </c>
      <c r="X667">
        <v>1</v>
      </c>
    </row>
    <row r="668" spans="14:24" x14ac:dyDescent="0.35">
      <c r="N668" s="41">
        <v>289883</v>
      </c>
      <c r="S668">
        <v>1</v>
      </c>
      <c r="X668">
        <v>1</v>
      </c>
    </row>
    <row r="669" spans="14:24" x14ac:dyDescent="0.35">
      <c r="N669" s="41">
        <v>289886</v>
      </c>
      <c r="P669">
        <v>1</v>
      </c>
      <c r="X669">
        <v>1</v>
      </c>
    </row>
    <row r="670" spans="14:24" x14ac:dyDescent="0.35">
      <c r="N670" s="41">
        <v>289889</v>
      </c>
      <c r="P670">
        <v>1</v>
      </c>
      <c r="X670">
        <v>1</v>
      </c>
    </row>
    <row r="671" spans="14:24" x14ac:dyDescent="0.35">
      <c r="N671" s="41">
        <v>289890</v>
      </c>
      <c r="S671">
        <v>1</v>
      </c>
      <c r="X671">
        <v>1</v>
      </c>
    </row>
    <row r="672" spans="14:24" x14ac:dyDescent="0.35">
      <c r="N672" s="41">
        <v>289891</v>
      </c>
      <c r="P672">
        <v>1</v>
      </c>
      <c r="X672">
        <v>1</v>
      </c>
    </row>
    <row r="673" spans="14:24" x14ac:dyDescent="0.35">
      <c r="N673" s="41">
        <v>289899</v>
      </c>
      <c r="U673">
        <v>1</v>
      </c>
      <c r="X673">
        <v>1</v>
      </c>
    </row>
    <row r="674" spans="14:24" x14ac:dyDescent="0.35">
      <c r="N674" s="41">
        <v>289901</v>
      </c>
      <c r="P674">
        <v>1</v>
      </c>
      <c r="X674">
        <v>1</v>
      </c>
    </row>
    <row r="675" spans="14:24" x14ac:dyDescent="0.35">
      <c r="N675" s="41">
        <v>289906</v>
      </c>
      <c r="S675">
        <v>1</v>
      </c>
      <c r="X675">
        <v>1</v>
      </c>
    </row>
    <row r="676" spans="14:24" x14ac:dyDescent="0.35">
      <c r="N676" s="41">
        <v>289908</v>
      </c>
      <c r="P676">
        <v>1</v>
      </c>
      <c r="X676">
        <v>1</v>
      </c>
    </row>
    <row r="677" spans="14:24" x14ac:dyDescent="0.35">
      <c r="N677" s="41">
        <v>289909</v>
      </c>
      <c r="S677">
        <v>1</v>
      </c>
      <c r="X677">
        <v>1</v>
      </c>
    </row>
    <row r="678" spans="14:24" x14ac:dyDescent="0.35">
      <c r="N678" s="41">
        <v>289911</v>
      </c>
      <c r="U678">
        <v>1</v>
      </c>
      <c r="X678">
        <v>1</v>
      </c>
    </row>
    <row r="679" spans="14:24" x14ac:dyDescent="0.35">
      <c r="N679" s="41">
        <v>289917</v>
      </c>
      <c r="U679">
        <v>1</v>
      </c>
      <c r="X679">
        <v>1</v>
      </c>
    </row>
    <row r="680" spans="14:24" x14ac:dyDescent="0.35">
      <c r="N680" s="41">
        <v>289976</v>
      </c>
      <c r="O680">
        <v>1</v>
      </c>
      <c r="X680">
        <v>1</v>
      </c>
    </row>
    <row r="681" spans="14:24" x14ac:dyDescent="0.35">
      <c r="N681" s="41">
        <v>289980</v>
      </c>
      <c r="P681">
        <v>1</v>
      </c>
      <c r="X681">
        <v>1</v>
      </c>
    </row>
    <row r="682" spans="14:24" x14ac:dyDescent="0.35">
      <c r="N682" s="41">
        <v>289986</v>
      </c>
      <c r="S682">
        <v>1</v>
      </c>
      <c r="X682">
        <v>1</v>
      </c>
    </row>
    <row r="683" spans="14:24" x14ac:dyDescent="0.35">
      <c r="N683" s="41">
        <v>289994</v>
      </c>
      <c r="P683">
        <v>1</v>
      </c>
      <c r="X683">
        <v>1</v>
      </c>
    </row>
    <row r="684" spans="14:24" x14ac:dyDescent="0.35">
      <c r="N684" s="41">
        <v>290001</v>
      </c>
      <c r="P684">
        <v>1</v>
      </c>
      <c r="X684">
        <v>1</v>
      </c>
    </row>
    <row r="685" spans="14:24" x14ac:dyDescent="0.35">
      <c r="N685" s="41">
        <v>290005</v>
      </c>
      <c r="S685">
        <v>1</v>
      </c>
      <c r="X685">
        <v>1</v>
      </c>
    </row>
    <row r="686" spans="14:24" x14ac:dyDescent="0.35">
      <c r="N686" s="41">
        <v>290016</v>
      </c>
      <c r="V686">
        <v>1</v>
      </c>
      <c r="X686">
        <v>1</v>
      </c>
    </row>
    <row r="687" spans="14:24" x14ac:dyDescent="0.35">
      <c r="N687" s="41">
        <v>290017</v>
      </c>
      <c r="P687">
        <v>1</v>
      </c>
      <c r="X687">
        <v>1</v>
      </c>
    </row>
    <row r="688" spans="14:24" x14ac:dyDescent="0.35">
      <c r="N688" s="41">
        <v>290021</v>
      </c>
      <c r="P688">
        <v>1</v>
      </c>
      <c r="X688">
        <v>1</v>
      </c>
    </row>
    <row r="689" spans="14:24" x14ac:dyDescent="0.35">
      <c r="N689" s="41">
        <v>290029</v>
      </c>
      <c r="Q689">
        <v>1</v>
      </c>
      <c r="X689">
        <v>1</v>
      </c>
    </row>
    <row r="690" spans="14:24" x14ac:dyDescent="0.35">
      <c r="N690" s="41">
        <v>290032</v>
      </c>
      <c r="P690">
        <v>1</v>
      </c>
      <c r="X690">
        <v>1</v>
      </c>
    </row>
    <row r="691" spans="14:24" x14ac:dyDescent="0.35">
      <c r="N691" s="41">
        <v>290037</v>
      </c>
      <c r="P691">
        <v>1</v>
      </c>
      <c r="X691">
        <v>1</v>
      </c>
    </row>
    <row r="692" spans="14:24" x14ac:dyDescent="0.35">
      <c r="N692" s="41">
        <v>290042</v>
      </c>
      <c r="S692">
        <v>1</v>
      </c>
      <c r="X692">
        <v>1</v>
      </c>
    </row>
    <row r="693" spans="14:24" x14ac:dyDescent="0.35">
      <c r="N693" s="41">
        <v>290043</v>
      </c>
      <c r="S693">
        <v>1</v>
      </c>
      <c r="X693">
        <v>1</v>
      </c>
    </row>
    <row r="694" spans="14:24" x14ac:dyDescent="0.35">
      <c r="N694" s="41">
        <v>290044</v>
      </c>
      <c r="P694">
        <v>1</v>
      </c>
      <c r="X694">
        <v>1</v>
      </c>
    </row>
    <row r="695" spans="14:24" x14ac:dyDescent="0.35">
      <c r="N695" s="41">
        <v>290045</v>
      </c>
      <c r="P695">
        <v>1</v>
      </c>
      <c r="X695">
        <v>1</v>
      </c>
    </row>
    <row r="696" spans="14:24" x14ac:dyDescent="0.35">
      <c r="N696" s="41">
        <v>290048</v>
      </c>
      <c r="P696">
        <v>1</v>
      </c>
      <c r="U696">
        <v>1</v>
      </c>
      <c r="X696">
        <v>2</v>
      </c>
    </row>
    <row r="697" spans="14:24" x14ac:dyDescent="0.35">
      <c r="N697" s="41">
        <v>290049</v>
      </c>
      <c r="P697">
        <v>1</v>
      </c>
      <c r="X697">
        <v>1</v>
      </c>
    </row>
    <row r="698" spans="14:24" x14ac:dyDescent="0.35">
      <c r="N698" s="41">
        <v>290051</v>
      </c>
      <c r="U698">
        <v>1</v>
      </c>
      <c r="X698">
        <v>1</v>
      </c>
    </row>
    <row r="699" spans="14:24" x14ac:dyDescent="0.35">
      <c r="N699" s="41">
        <v>290052</v>
      </c>
      <c r="W699">
        <v>1</v>
      </c>
      <c r="X699">
        <v>1</v>
      </c>
    </row>
    <row r="700" spans="14:24" x14ac:dyDescent="0.35">
      <c r="N700" s="41">
        <v>290053</v>
      </c>
      <c r="P700">
        <v>1</v>
      </c>
      <c r="X700">
        <v>1</v>
      </c>
    </row>
    <row r="701" spans="14:24" x14ac:dyDescent="0.35">
      <c r="N701" s="41">
        <v>290054</v>
      </c>
      <c r="P701">
        <v>1</v>
      </c>
      <c r="X701">
        <v>1</v>
      </c>
    </row>
    <row r="702" spans="14:24" x14ac:dyDescent="0.35">
      <c r="N702" s="41">
        <v>290057</v>
      </c>
      <c r="S702">
        <v>1</v>
      </c>
      <c r="X702">
        <v>1</v>
      </c>
    </row>
    <row r="703" spans="14:24" x14ac:dyDescent="0.35">
      <c r="N703" s="41">
        <v>290071</v>
      </c>
      <c r="Q703">
        <v>1</v>
      </c>
      <c r="X703">
        <v>1</v>
      </c>
    </row>
    <row r="704" spans="14:24" x14ac:dyDescent="0.35">
      <c r="N704" s="41">
        <v>290081</v>
      </c>
      <c r="S704">
        <v>1</v>
      </c>
      <c r="X704">
        <v>1</v>
      </c>
    </row>
    <row r="705" spans="14:24" x14ac:dyDescent="0.35">
      <c r="N705" s="41">
        <v>290089</v>
      </c>
      <c r="S705">
        <v>1</v>
      </c>
      <c r="X705">
        <v>1</v>
      </c>
    </row>
    <row r="706" spans="14:24" x14ac:dyDescent="0.35">
      <c r="N706" s="41">
        <v>290093</v>
      </c>
      <c r="P706">
        <v>1</v>
      </c>
      <c r="X706">
        <v>1</v>
      </c>
    </row>
    <row r="707" spans="14:24" x14ac:dyDescent="0.35">
      <c r="N707" s="41">
        <v>290094</v>
      </c>
      <c r="T707">
        <v>1</v>
      </c>
      <c r="X707">
        <v>1</v>
      </c>
    </row>
    <row r="708" spans="14:24" x14ac:dyDescent="0.35">
      <c r="N708" s="41">
        <v>290096</v>
      </c>
      <c r="P708">
        <v>1</v>
      </c>
      <c r="X708">
        <v>1</v>
      </c>
    </row>
    <row r="709" spans="14:24" x14ac:dyDescent="0.35">
      <c r="N709" s="41">
        <v>290097</v>
      </c>
      <c r="S709">
        <v>1</v>
      </c>
      <c r="X709">
        <v>1</v>
      </c>
    </row>
    <row r="710" spans="14:24" x14ac:dyDescent="0.35">
      <c r="N710" s="41">
        <v>290100</v>
      </c>
      <c r="T710">
        <v>1</v>
      </c>
      <c r="X710">
        <v>1</v>
      </c>
    </row>
    <row r="711" spans="14:24" x14ac:dyDescent="0.35">
      <c r="N711" s="41">
        <v>290101</v>
      </c>
      <c r="S711">
        <v>1</v>
      </c>
      <c r="X711">
        <v>1</v>
      </c>
    </row>
    <row r="712" spans="14:24" x14ac:dyDescent="0.35">
      <c r="N712" s="41">
        <v>290110</v>
      </c>
      <c r="Q712">
        <v>1</v>
      </c>
      <c r="X712">
        <v>1</v>
      </c>
    </row>
    <row r="713" spans="14:24" x14ac:dyDescent="0.35">
      <c r="N713" s="41">
        <v>290113</v>
      </c>
      <c r="S713">
        <v>1</v>
      </c>
      <c r="X713">
        <v>1</v>
      </c>
    </row>
    <row r="714" spans="14:24" x14ac:dyDescent="0.35">
      <c r="N714" s="41">
        <v>290120</v>
      </c>
      <c r="R714">
        <v>1</v>
      </c>
      <c r="X714">
        <v>1</v>
      </c>
    </row>
    <row r="715" spans="14:24" x14ac:dyDescent="0.35">
      <c r="N715" s="41">
        <v>290138</v>
      </c>
      <c r="P715">
        <v>1</v>
      </c>
      <c r="X715">
        <v>1</v>
      </c>
    </row>
    <row r="716" spans="14:24" x14ac:dyDescent="0.35">
      <c r="N716" s="41">
        <v>290142</v>
      </c>
      <c r="P716">
        <v>1</v>
      </c>
      <c r="X716">
        <v>1</v>
      </c>
    </row>
    <row r="717" spans="14:24" x14ac:dyDescent="0.35">
      <c r="N717" s="41">
        <v>290144</v>
      </c>
      <c r="P717">
        <v>1</v>
      </c>
      <c r="X717">
        <v>1</v>
      </c>
    </row>
    <row r="718" spans="14:24" x14ac:dyDescent="0.35">
      <c r="N718" s="41">
        <v>290190</v>
      </c>
      <c r="P718">
        <v>1</v>
      </c>
      <c r="X718">
        <v>1</v>
      </c>
    </row>
    <row r="719" spans="14:24" x14ac:dyDescent="0.35">
      <c r="N719" s="41">
        <v>290193</v>
      </c>
      <c r="P719">
        <v>1</v>
      </c>
      <c r="X719">
        <v>1</v>
      </c>
    </row>
    <row r="720" spans="14:24" x14ac:dyDescent="0.35">
      <c r="N720" s="41">
        <v>290195</v>
      </c>
      <c r="P720">
        <v>1</v>
      </c>
      <c r="X720">
        <v>1</v>
      </c>
    </row>
    <row r="721" spans="14:24" x14ac:dyDescent="0.35">
      <c r="N721" s="41">
        <v>290207</v>
      </c>
      <c r="P721">
        <v>1</v>
      </c>
      <c r="X721">
        <v>1</v>
      </c>
    </row>
    <row r="722" spans="14:24" x14ac:dyDescent="0.35">
      <c r="N722" s="41">
        <v>290209</v>
      </c>
      <c r="O722">
        <v>1</v>
      </c>
      <c r="X722">
        <v>1</v>
      </c>
    </row>
    <row r="723" spans="14:24" x14ac:dyDescent="0.35">
      <c r="N723" s="41">
        <v>290212</v>
      </c>
      <c r="S723">
        <v>1</v>
      </c>
      <c r="X723">
        <v>1</v>
      </c>
    </row>
    <row r="724" spans="14:24" x14ac:dyDescent="0.35">
      <c r="N724" s="41">
        <v>290217</v>
      </c>
      <c r="Q724">
        <v>1</v>
      </c>
      <c r="X724">
        <v>1</v>
      </c>
    </row>
    <row r="725" spans="14:24" x14ac:dyDescent="0.35">
      <c r="N725" s="41">
        <v>290223</v>
      </c>
      <c r="S725">
        <v>1</v>
      </c>
      <c r="X725">
        <v>1</v>
      </c>
    </row>
    <row r="726" spans="14:24" x14ac:dyDescent="0.35">
      <c r="N726" s="41">
        <v>290241</v>
      </c>
      <c r="P726">
        <v>1</v>
      </c>
      <c r="X726">
        <v>1</v>
      </c>
    </row>
    <row r="727" spans="14:24" x14ac:dyDescent="0.35">
      <c r="N727" s="41">
        <v>290243</v>
      </c>
      <c r="P727">
        <v>1</v>
      </c>
      <c r="X727">
        <v>1</v>
      </c>
    </row>
    <row r="728" spans="14:24" x14ac:dyDescent="0.35">
      <c r="N728" s="41">
        <v>290250</v>
      </c>
      <c r="W728">
        <v>1</v>
      </c>
      <c r="X728">
        <v>1</v>
      </c>
    </row>
    <row r="729" spans="14:24" x14ac:dyDescent="0.35">
      <c r="N729" s="41">
        <v>290256</v>
      </c>
      <c r="P729">
        <v>1</v>
      </c>
      <c r="X729">
        <v>1</v>
      </c>
    </row>
    <row r="730" spans="14:24" x14ac:dyDescent="0.35">
      <c r="N730" s="41">
        <v>290258</v>
      </c>
      <c r="P730">
        <v>1</v>
      </c>
      <c r="X730">
        <v>1</v>
      </c>
    </row>
    <row r="731" spans="14:24" x14ac:dyDescent="0.35">
      <c r="N731" s="41">
        <v>290259</v>
      </c>
      <c r="P731">
        <v>1</v>
      </c>
      <c r="X731">
        <v>1</v>
      </c>
    </row>
    <row r="732" spans="14:24" x14ac:dyDescent="0.35">
      <c r="N732" s="41">
        <v>290260</v>
      </c>
      <c r="P732">
        <v>1</v>
      </c>
      <c r="X732">
        <v>1</v>
      </c>
    </row>
    <row r="733" spans="14:24" x14ac:dyDescent="0.35">
      <c r="N733" s="41">
        <v>290267</v>
      </c>
      <c r="P733">
        <v>1</v>
      </c>
      <c r="X733">
        <v>1</v>
      </c>
    </row>
    <row r="734" spans="14:24" x14ac:dyDescent="0.35">
      <c r="N734" s="41">
        <v>290272</v>
      </c>
      <c r="P734">
        <v>1</v>
      </c>
      <c r="X734">
        <v>1</v>
      </c>
    </row>
    <row r="735" spans="14:24" x14ac:dyDescent="0.35">
      <c r="N735" s="41">
        <v>290274</v>
      </c>
      <c r="P735">
        <v>1</v>
      </c>
      <c r="X735">
        <v>1</v>
      </c>
    </row>
    <row r="736" spans="14:24" x14ac:dyDescent="0.35">
      <c r="N736" s="41">
        <v>290277</v>
      </c>
      <c r="P736">
        <v>1</v>
      </c>
      <c r="X736">
        <v>1</v>
      </c>
    </row>
    <row r="737" spans="14:24" x14ac:dyDescent="0.35">
      <c r="N737" s="41">
        <v>290279</v>
      </c>
      <c r="P737">
        <v>1</v>
      </c>
      <c r="X737">
        <v>1</v>
      </c>
    </row>
    <row r="738" spans="14:24" x14ac:dyDescent="0.35">
      <c r="N738" s="41">
        <v>290284</v>
      </c>
      <c r="T738">
        <v>1</v>
      </c>
      <c r="X738">
        <v>1</v>
      </c>
    </row>
    <row r="739" spans="14:24" x14ac:dyDescent="0.35">
      <c r="N739" s="41">
        <v>290294</v>
      </c>
      <c r="T739">
        <v>1</v>
      </c>
      <c r="X739">
        <v>1</v>
      </c>
    </row>
    <row r="740" spans="14:24" x14ac:dyDescent="0.35">
      <c r="N740" s="41">
        <v>290295</v>
      </c>
      <c r="P740">
        <v>1</v>
      </c>
      <c r="X740">
        <v>1</v>
      </c>
    </row>
    <row r="741" spans="14:24" x14ac:dyDescent="0.35">
      <c r="N741" s="41">
        <v>290296</v>
      </c>
      <c r="Q741">
        <v>1</v>
      </c>
      <c r="X741">
        <v>1</v>
      </c>
    </row>
    <row r="742" spans="14:24" x14ac:dyDescent="0.35">
      <c r="N742" s="41">
        <v>290297</v>
      </c>
      <c r="P742">
        <v>1</v>
      </c>
      <c r="W742">
        <v>1</v>
      </c>
      <c r="X742">
        <v>2</v>
      </c>
    </row>
    <row r="743" spans="14:24" x14ac:dyDescent="0.35">
      <c r="N743" s="41">
        <v>290303</v>
      </c>
      <c r="P743">
        <v>1</v>
      </c>
      <c r="X743">
        <v>1</v>
      </c>
    </row>
    <row r="744" spans="14:24" x14ac:dyDescent="0.35">
      <c r="N744" s="41">
        <v>290304</v>
      </c>
      <c r="P744">
        <v>1</v>
      </c>
      <c r="X744">
        <v>1</v>
      </c>
    </row>
    <row r="745" spans="14:24" x14ac:dyDescent="0.35">
      <c r="N745" s="41">
        <v>290305</v>
      </c>
      <c r="T745">
        <v>1</v>
      </c>
      <c r="X745">
        <v>1</v>
      </c>
    </row>
    <row r="746" spans="14:24" x14ac:dyDescent="0.35">
      <c r="N746" s="41">
        <v>290307</v>
      </c>
      <c r="P746">
        <v>1</v>
      </c>
      <c r="X746">
        <v>1</v>
      </c>
    </row>
    <row r="747" spans="14:24" x14ac:dyDescent="0.35">
      <c r="N747" s="41">
        <v>290308</v>
      </c>
      <c r="R747">
        <v>1</v>
      </c>
      <c r="X747">
        <v>1</v>
      </c>
    </row>
    <row r="748" spans="14:24" x14ac:dyDescent="0.35">
      <c r="N748" s="41">
        <v>290311</v>
      </c>
      <c r="P748">
        <v>1</v>
      </c>
      <c r="X748">
        <v>1</v>
      </c>
    </row>
    <row r="749" spans="14:24" x14ac:dyDescent="0.35">
      <c r="N749" s="41">
        <v>290323</v>
      </c>
      <c r="S749">
        <v>1</v>
      </c>
      <c r="X749">
        <v>1</v>
      </c>
    </row>
    <row r="750" spans="14:24" x14ac:dyDescent="0.35">
      <c r="N750" s="41">
        <v>290325</v>
      </c>
      <c r="R750">
        <v>1</v>
      </c>
      <c r="X750">
        <v>1</v>
      </c>
    </row>
    <row r="751" spans="14:24" x14ac:dyDescent="0.35">
      <c r="N751" s="41">
        <v>290326</v>
      </c>
      <c r="P751">
        <v>1</v>
      </c>
      <c r="X751">
        <v>1</v>
      </c>
    </row>
    <row r="752" spans="14:24" x14ac:dyDescent="0.35">
      <c r="N752" s="41">
        <v>290328</v>
      </c>
      <c r="P752">
        <v>1</v>
      </c>
      <c r="X752">
        <v>1</v>
      </c>
    </row>
    <row r="753" spans="14:24" x14ac:dyDescent="0.35">
      <c r="N753" s="41">
        <v>290329</v>
      </c>
      <c r="P753">
        <v>1</v>
      </c>
      <c r="S753">
        <v>1</v>
      </c>
      <c r="X753">
        <v>2</v>
      </c>
    </row>
    <row r="754" spans="14:24" x14ac:dyDescent="0.35">
      <c r="N754" s="41">
        <v>290331</v>
      </c>
      <c r="P754">
        <v>2</v>
      </c>
      <c r="X754">
        <v>2</v>
      </c>
    </row>
    <row r="755" spans="14:24" x14ac:dyDescent="0.35">
      <c r="N755" s="41">
        <v>290334</v>
      </c>
      <c r="R755">
        <v>1</v>
      </c>
      <c r="T755">
        <v>1</v>
      </c>
      <c r="X755">
        <v>2</v>
      </c>
    </row>
    <row r="756" spans="14:24" x14ac:dyDescent="0.35">
      <c r="N756" s="41">
        <v>290336</v>
      </c>
      <c r="U756">
        <v>1</v>
      </c>
      <c r="X756">
        <v>1</v>
      </c>
    </row>
    <row r="757" spans="14:24" x14ac:dyDescent="0.35">
      <c r="N757" s="41">
        <v>290344</v>
      </c>
      <c r="P757">
        <v>1</v>
      </c>
      <c r="X757">
        <v>1</v>
      </c>
    </row>
    <row r="758" spans="14:24" x14ac:dyDescent="0.35">
      <c r="N758" s="41">
        <v>290347</v>
      </c>
      <c r="O758">
        <v>1</v>
      </c>
      <c r="X758">
        <v>1</v>
      </c>
    </row>
    <row r="759" spans="14:24" x14ac:dyDescent="0.35">
      <c r="N759" s="41">
        <v>290348</v>
      </c>
      <c r="P759">
        <v>1</v>
      </c>
      <c r="X759">
        <v>1</v>
      </c>
    </row>
    <row r="760" spans="14:24" x14ac:dyDescent="0.35">
      <c r="N760" s="41">
        <v>290349</v>
      </c>
      <c r="P760">
        <v>1</v>
      </c>
      <c r="X760">
        <v>1</v>
      </c>
    </row>
    <row r="761" spans="14:24" x14ac:dyDescent="0.35">
      <c r="N761" s="41">
        <v>290356</v>
      </c>
      <c r="P761">
        <v>1</v>
      </c>
      <c r="T761">
        <v>1</v>
      </c>
      <c r="X761">
        <v>2</v>
      </c>
    </row>
    <row r="762" spans="14:24" x14ac:dyDescent="0.35">
      <c r="N762" s="41">
        <v>290357</v>
      </c>
      <c r="T762">
        <v>1</v>
      </c>
      <c r="X762">
        <v>1</v>
      </c>
    </row>
    <row r="763" spans="14:24" x14ac:dyDescent="0.35">
      <c r="N763" s="41">
        <v>290358</v>
      </c>
      <c r="O763">
        <v>1</v>
      </c>
      <c r="X763">
        <v>1</v>
      </c>
    </row>
    <row r="764" spans="14:24" x14ac:dyDescent="0.35">
      <c r="N764" s="41">
        <v>290362</v>
      </c>
      <c r="P764">
        <v>1</v>
      </c>
      <c r="X764">
        <v>1</v>
      </c>
    </row>
    <row r="765" spans="14:24" x14ac:dyDescent="0.35">
      <c r="N765" s="41">
        <v>290364</v>
      </c>
      <c r="P765">
        <v>1</v>
      </c>
      <c r="X765">
        <v>1</v>
      </c>
    </row>
    <row r="766" spans="14:24" x14ac:dyDescent="0.35">
      <c r="N766" s="41">
        <v>290366</v>
      </c>
      <c r="O766">
        <v>1</v>
      </c>
      <c r="X766">
        <v>1</v>
      </c>
    </row>
    <row r="767" spans="14:24" x14ac:dyDescent="0.35">
      <c r="N767" s="41">
        <v>290367</v>
      </c>
      <c r="S767">
        <v>1</v>
      </c>
      <c r="X767">
        <v>1</v>
      </c>
    </row>
    <row r="768" spans="14:24" x14ac:dyDescent="0.35">
      <c r="N768" s="41">
        <v>290419</v>
      </c>
      <c r="R768">
        <v>1</v>
      </c>
      <c r="X768">
        <v>1</v>
      </c>
    </row>
    <row r="769" spans="14:24" x14ac:dyDescent="0.35">
      <c r="N769" s="41">
        <v>290422</v>
      </c>
      <c r="P769">
        <v>1</v>
      </c>
      <c r="X769">
        <v>1</v>
      </c>
    </row>
    <row r="770" spans="14:24" x14ac:dyDescent="0.35">
      <c r="N770" s="41">
        <v>290424</v>
      </c>
      <c r="W770">
        <v>1</v>
      </c>
      <c r="X770">
        <v>1</v>
      </c>
    </row>
    <row r="771" spans="14:24" x14ac:dyDescent="0.35">
      <c r="N771" s="41">
        <v>290428</v>
      </c>
      <c r="R771">
        <v>1</v>
      </c>
      <c r="X771">
        <v>1</v>
      </c>
    </row>
    <row r="772" spans="14:24" x14ac:dyDescent="0.35">
      <c r="N772" s="41">
        <v>290429</v>
      </c>
      <c r="P772">
        <v>1</v>
      </c>
      <c r="X772">
        <v>1</v>
      </c>
    </row>
    <row r="773" spans="14:24" x14ac:dyDescent="0.35">
      <c r="N773" s="41">
        <v>290430</v>
      </c>
      <c r="P773">
        <v>1</v>
      </c>
      <c r="X773">
        <v>1</v>
      </c>
    </row>
    <row r="774" spans="14:24" x14ac:dyDescent="0.35">
      <c r="N774" s="41">
        <v>290432</v>
      </c>
      <c r="V774">
        <v>1</v>
      </c>
      <c r="X774">
        <v>1</v>
      </c>
    </row>
    <row r="775" spans="14:24" x14ac:dyDescent="0.35">
      <c r="N775" s="41">
        <v>290434</v>
      </c>
      <c r="P775">
        <v>1</v>
      </c>
      <c r="X775">
        <v>1</v>
      </c>
    </row>
    <row r="776" spans="14:24" x14ac:dyDescent="0.35">
      <c r="N776" s="41">
        <v>290436</v>
      </c>
      <c r="P776">
        <v>1</v>
      </c>
      <c r="X776">
        <v>1</v>
      </c>
    </row>
    <row r="777" spans="14:24" x14ac:dyDescent="0.35">
      <c r="N777" s="41">
        <v>290437</v>
      </c>
      <c r="P777">
        <v>1</v>
      </c>
      <c r="X777">
        <v>1</v>
      </c>
    </row>
    <row r="778" spans="14:24" x14ac:dyDescent="0.35">
      <c r="N778" s="41">
        <v>290439</v>
      </c>
      <c r="P778">
        <v>1</v>
      </c>
      <c r="X778">
        <v>1</v>
      </c>
    </row>
    <row r="779" spans="14:24" x14ac:dyDescent="0.35">
      <c r="N779" s="41">
        <v>290447</v>
      </c>
      <c r="S779">
        <v>1</v>
      </c>
      <c r="X779">
        <v>1</v>
      </c>
    </row>
    <row r="780" spans="14:24" x14ac:dyDescent="0.35">
      <c r="N780" s="41">
        <v>290454</v>
      </c>
      <c r="P780">
        <v>1</v>
      </c>
      <c r="X780">
        <v>1</v>
      </c>
    </row>
    <row r="781" spans="14:24" x14ac:dyDescent="0.35">
      <c r="N781" s="41">
        <v>290457</v>
      </c>
      <c r="P781">
        <v>1</v>
      </c>
      <c r="W781">
        <v>1</v>
      </c>
      <c r="X781">
        <v>2</v>
      </c>
    </row>
    <row r="782" spans="14:24" x14ac:dyDescent="0.35">
      <c r="N782" s="41">
        <v>290458</v>
      </c>
      <c r="P782">
        <v>1</v>
      </c>
      <c r="S782">
        <v>1</v>
      </c>
      <c r="X782">
        <v>2</v>
      </c>
    </row>
    <row r="783" spans="14:24" x14ac:dyDescent="0.35">
      <c r="N783" s="41">
        <v>290460</v>
      </c>
      <c r="T783">
        <v>1</v>
      </c>
      <c r="X783">
        <v>1</v>
      </c>
    </row>
    <row r="784" spans="14:24" x14ac:dyDescent="0.35">
      <c r="N784" s="41">
        <v>290462</v>
      </c>
      <c r="P784">
        <v>1</v>
      </c>
      <c r="X784">
        <v>1</v>
      </c>
    </row>
    <row r="785" spans="14:24" x14ac:dyDescent="0.35">
      <c r="N785" s="41">
        <v>290464</v>
      </c>
      <c r="Q785">
        <v>1</v>
      </c>
      <c r="X785">
        <v>1</v>
      </c>
    </row>
    <row r="786" spans="14:24" x14ac:dyDescent="0.35">
      <c r="N786" s="41">
        <v>290465</v>
      </c>
      <c r="R786">
        <v>1</v>
      </c>
      <c r="X786">
        <v>1</v>
      </c>
    </row>
    <row r="787" spans="14:24" x14ac:dyDescent="0.35">
      <c r="N787" s="41">
        <v>290469</v>
      </c>
      <c r="P787">
        <v>1</v>
      </c>
      <c r="X787">
        <v>1</v>
      </c>
    </row>
    <row r="788" spans="14:24" x14ac:dyDescent="0.35">
      <c r="N788" s="41">
        <v>290470</v>
      </c>
      <c r="P788">
        <v>1</v>
      </c>
      <c r="X788">
        <v>1</v>
      </c>
    </row>
    <row r="789" spans="14:24" x14ac:dyDescent="0.35">
      <c r="N789" s="41">
        <v>290475</v>
      </c>
      <c r="P789">
        <v>1</v>
      </c>
      <c r="X789">
        <v>1</v>
      </c>
    </row>
    <row r="790" spans="14:24" x14ac:dyDescent="0.35">
      <c r="N790" s="41">
        <v>290477</v>
      </c>
      <c r="P790">
        <v>1</v>
      </c>
      <c r="X790">
        <v>1</v>
      </c>
    </row>
    <row r="791" spans="14:24" x14ac:dyDescent="0.35">
      <c r="N791" s="41">
        <v>290481</v>
      </c>
      <c r="S791">
        <v>1</v>
      </c>
      <c r="X791">
        <v>1</v>
      </c>
    </row>
    <row r="792" spans="14:24" x14ac:dyDescent="0.35">
      <c r="N792" s="41">
        <v>290482</v>
      </c>
      <c r="P792">
        <v>1</v>
      </c>
      <c r="X792">
        <v>1</v>
      </c>
    </row>
    <row r="793" spans="14:24" x14ac:dyDescent="0.35">
      <c r="N793" s="41">
        <v>290484</v>
      </c>
      <c r="P793">
        <v>1</v>
      </c>
      <c r="X793">
        <v>1</v>
      </c>
    </row>
    <row r="794" spans="14:24" x14ac:dyDescent="0.35">
      <c r="N794" s="41">
        <v>290486</v>
      </c>
      <c r="S794">
        <v>1</v>
      </c>
      <c r="X794">
        <v>1</v>
      </c>
    </row>
    <row r="795" spans="14:24" x14ac:dyDescent="0.35">
      <c r="N795" s="41">
        <v>290487</v>
      </c>
      <c r="P795">
        <v>1</v>
      </c>
      <c r="X795">
        <v>1</v>
      </c>
    </row>
    <row r="796" spans="14:24" x14ac:dyDescent="0.35">
      <c r="N796" s="41">
        <v>290488</v>
      </c>
      <c r="P796">
        <v>1</v>
      </c>
      <c r="X796">
        <v>1</v>
      </c>
    </row>
    <row r="797" spans="14:24" x14ac:dyDescent="0.35">
      <c r="N797" s="41">
        <v>290490</v>
      </c>
      <c r="P797">
        <v>1</v>
      </c>
      <c r="X797">
        <v>1</v>
      </c>
    </row>
    <row r="798" spans="14:24" x14ac:dyDescent="0.35">
      <c r="N798" s="41">
        <v>290492</v>
      </c>
      <c r="P798">
        <v>1</v>
      </c>
      <c r="X798">
        <v>1</v>
      </c>
    </row>
    <row r="799" spans="14:24" x14ac:dyDescent="0.35">
      <c r="N799" s="41">
        <v>290499</v>
      </c>
      <c r="S799">
        <v>1</v>
      </c>
      <c r="X799">
        <v>1</v>
      </c>
    </row>
    <row r="800" spans="14:24" x14ac:dyDescent="0.35">
      <c r="N800" s="41">
        <v>290501</v>
      </c>
      <c r="S800">
        <v>1</v>
      </c>
      <c r="X800">
        <v>1</v>
      </c>
    </row>
    <row r="801" spans="14:24" x14ac:dyDescent="0.35">
      <c r="N801" s="41">
        <v>290503</v>
      </c>
      <c r="P801">
        <v>1</v>
      </c>
      <c r="X801">
        <v>1</v>
      </c>
    </row>
    <row r="802" spans="14:24" x14ac:dyDescent="0.35">
      <c r="N802" s="41">
        <v>290507</v>
      </c>
      <c r="W802">
        <v>1</v>
      </c>
      <c r="X802">
        <v>1</v>
      </c>
    </row>
    <row r="803" spans="14:24" x14ac:dyDescent="0.35">
      <c r="N803" s="41">
        <v>290509</v>
      </c>
      <c r="P803">
        <v>1</v>
      </c>
      <c r="X803">
        <v>1</v>
      </c>
    </row>
    <row r="804" spans="14:24" x14ac:dyDescent="0.35">
      <c r="N804" s="41">
        <v>290510</v>
      </c>
      <c r="S804">
        <v>1</v>
      </c>
      <c r="X804">
        <v>1</v>
      </c>
    </row>
    <row r="805" spans="14:24" x14ac:dyDescent="0.35">
      <c r="N805" s="41">
        <v>290511</v>
      </c>
      <c r="T805">
        <v>1</v>
      </c>
      <c r="X805">
        <v>1</v>
      </c>
    </row>
    <row r="806" spans="14:24" x14ac:dyDescent="0.35">
      <c r="N806" s="41">
        <v>290512</v>
      </c>
      <c r="P806">
        <v>1</v>
      </c>
      <c r="X806">
        <v>1</v>
      </c>
    </row>
    <row r="807" spans="14:24" x14ac:dyDescent="0.35">
      <c r="N807" s="41">
        <v>290513</v>
      </c>
      <c r="P807">
        <v>1</v>
      </c>
      <c r="X807">
        <v>1</v>
      </c>
    </row>
    <row r="808" spans="14:24" x14ac:dyDescent="0.35">
      <c r="N808" s="41">
        <v>290515</v>
      </c>
      <c r="S808">
        <v>1</v>
      </c>
      <c r="X808">
        <v>1</v>
      </c>
    </row>
    <row r="809" spans="14:24" x14ac:dyDescent="0.35">
      <c r="N809" s="41">
        <v>290521</v>
      </c>
      <c r="S809">
        <v>1</v>
      </c>
      <c r="T809">
        <v>1</v>
      </c>
      <c r="X809">
        <v>2</v>
      </c>
    </row>
    <row r="810" spans="14:24" x14ac:dyDescent="0.35">
      <c r="N810" s="41">
        <v>290525</v>
      </c>
      <c r="T810">
        <v>1</v>
      </c>
      <c r="X810">
        <v>1</v>
      </c>
    </row>
    <row r="811" spans="14:24" x14ac:dyDescent="0.35">
      <c r="N811" s="41">
        <v>290526</v>
      </c>
      <c r="T811">
        <v>1</v>
      </c>
      <c r="X811">
        <v>1</v>
      </c>
    </row>
    <row r="812" spans="14:24" x14ac:dyDescent="0.35">
      <c r="N812" s="41">
        <v>290528</v>
      </c>
      <c r="T812">
        <v>1</v>
      </c>
      <c r="V812">
        <v>1</v>
      </c>
      <c r="X812">
        <v>2</v>
      </c>
    </row>
    <row r="813" spans="14:24" x14ac:dyDescent="0.35">
      <c r="N813" s="41">
        <v>290529</v>
      </c>
      <c r="S813">
        <v>1</v>
      </c>
      <c r="X813">
        <v>1</v>
      </c>
    </row>
    <row r="814" spans="14:24" x14ac:dyDescent="0.35">
      <c r="N814" s="41">
        <v>290531</v>
      </c>
      <c r="P814">
        <v>1</v>
      </c>
      <c r="X814">
        <v>1</v>
      </c>
    </row>
    <row r="815" spans="14:24" x14ac:dyDescent="0.35">
      <c r="N815" s="41">
        <v>290532</v>
      </c>
      <c r="P815">
        <v>1</v>
      </c>
      <c r="X815">
        <v>1</v>
      </c>
    </row>
    <row r="816" spans="14:24" x14ac:dyDescent="0.35">
      <c r="N816" s="41">
        <v>290533</v>
      </c>
      <c r="S816">
        <v>1</v>
      </c>
      <c r="X816">
        <v>1</v>
      </c>
    </row>
    <row r="817" spans="14:24" x14ac:dyDescent="0.35">
      <c r="N817" s="41">
        <v>290536</v>
      </c>
      <c r="P817">
        <v>1</v>
      </c>
      <c r="T817">
        <v>1</v>
      </c>
      <c r="X817">
        <v>2</v>
      </c>
    </row>
    <row r="818" spans="14:24" x14ac:dyDescent="0.35">
      <c r="N818" s="41">
        <v>290540</v>
      </c>
      <c r="P818">
        <v>1</v>
      </c>
      <c r="X818">
        <v>1</v>
      </c>
    </row>
    <row r="819" spans="14:24" x14ac:dyDescent="0.35">
      <c r="N819" s="41">
        <v>290541</v>
      </c>
      <c r="S819">
        <v>1</v>
      </c>
      <c r="X819">
        <v>1</v>
      </c>
    </row>
    <row r="820" spans="14:24" x14ac:dyDescent="0.35">
      <c r="N820" s="41">
        <v>290544</v>
      </c>
      <c r="S820">
        <v>1</v>
      </c>
      <c r="X820">
        <v>1</v>
      </c>
    </row>
    <row r="821" spans="14:24" x14ac:dyDescent="0.35">
      <c r="N821" s="41">
        <v>290545</v>
      </c>
      <c r="P821">
        <v>1</v>
      </c>
      <c r="X821">
        <v>1</v>
      </c>
    </row>
    <row r="822" spans="14:24" x14ac:dyDescent="0.35">
      <c r="N822" s="41">
        <v>290546</v>
      </c>
      <c r="P822">
        <v>1</v>
      </c>
      <c r="X822">
        <v>1</v>
      </c>
    </row>
    <row r="823" spans="14:24" x14ac:dyDescent="0.35">
      <c r="N823" s="41">
        <v>290548</v>
      </c>
      <c r="P823">
        <v>1</v>
      </c>
      <c r="X823">
        <v>1</v>
      </c>
    </row>
    <row r="824" spans="14:24" x14ac:dyDescent="0.35">
      <c r="N824" s="41">
        <v>290549</v>
      </c>
      <c r="T824">
        <v>1</v>
      </c>
      <c r="X824">
        <v>1</v>
      </c>
    </row>
    <row r="825" spans="14:24" x14ac:dyDescent="0.35">
      <c r="N825" s="41">
        <v>290551</v>
      </c>
      <c r="S825">
        <v>1</v>
      </c>
      <c r="X825">
        <v>1</v>
      </c>
    </row>
    <row r="826" spans="14:24" x14ac:dyDescent="0.35">
      <c r="N826" s="41">
        <v>290553</v>
      </c>
      <c r="P826">
        <v>1</v>
      </c>
      <c r="X826">
        <v>1</v>
      </c>
    </row>
    <row r="827" spans="14:24" x14ac:dyDescent="0.35">
      <c r="N827" s="41">
        <v>290559</v>
      </c>
      <c r="S827">
        <v>1</v>
      </c>
      <c r="X827">
        <v>1</v>
      </c>
    </row>
    <row r="828" spans="14:24" x14ac:dyDescent="0.35">
      <c r="N828" s="41">
        <v>290560</v>
      </c>
      <c r="P828">
        <v>1</v>
      </c>
      <c r="X828">
        <v>1</v>
      </c>
    </row>
    <row r="829" spans="14:24" x14ac:dyDescent="0.35">
      <c r="N829" s="41">
        <v>290561</v>
      </c>
      <c r="O829">
        <v>1</v>
      </c>
      <c r="V829">
        <v>1</v>
      </c>
      <c r="X829">
        <v>2</v>
      </c>
    </row>
    <row r="830" spans="14:24" x14ac:dyDescent="0.35">
      <c r="N830" s="41">
        <v>290562</v>
      </c>
      <c r="P830">
        <v>1</v>
      </c>
      <c r="X830">
        <v>1</v>
      </c>
    </row>
    <row r="831" spans="14:24" x14ac:dyDescent="0.35">
      <c r="N831" s="41">
        <v>290564</v>
      </c>
      <c r="P831">
        <v>1</v>
      </c>
      <c r="X831">
        <v>1</v>
      </c>
    </row>
    <row r="832" spans="14:24" x14ac:dyDescent="0.35">
      <c r="N832" s="41">
        <v>290570</v>
      </c>
      <c r="T832">
        <v>1</v>
      </c>
      <c r="X832">
        <v>1</v>
      </c>
    </row>
    <row r="833" spans="14:24" x14ac:dyDescent="0.35">
      <c r="N833" s="41">
        <v>290571</v>
      </c>
      <c r="P833">
        <v>1</v>
      </c>
      <c r="X833">
        <v>1</v>
      </c>
    </row>
    <row r="834" spans="14:24" x14ac:dyDescent="0.35">
      <c r="N834" s="41">
        <v>290572</v>
      </c>
      <c r="T834">
        <v>1</v>
      </c>
      <c r="X834">
        <v>1</v>
      </c>
    </row>
    <row r="835" spans="14:24" x14ac:dyDescent="0.35">
      <c r="N835" s="41">
        <v>290577</v>
      </c>
      <c r="P835">
        <v>1</v>
      </c>
      <c r="S835">
        <v>1</v>
      </c>
      <c r="X835">
        <v>2</v>
      </c>
    </row>
    <row r="836" spans="14:24" x14ac:dyDescent="0.35">
      <c r="N836" s="41">
        <v>290578</v>
      </c>
      <c r="O836">
        <v>1</v>
      </c>
      <c r="X836">
        <v>1</v>
      </c>
    </row>
    <row r="837" spans="14:24" x14ac:dyDescent="0.35">
      <c r="N837" s="41">
        <v>290582</v>
      </c>
      <c r="P837">
        <v>1</v>
      </c>
      <c r="X837">
        <v>1</v>
      </c>
    </row>
    <row r="838" spans="14:24" x14ac:dyDescent="0.35">
      <c r="N838" s="41">
        <v>290588</v>
      </c>
      <c r="P838">
        <v>1</v>
      </c>
      <c r="T838">
        <v>1</v>
      </c>
      <c r="X838">
        <v>2</v>
      </c>
    </row>
    <row r="839" spans="14:24" x14ac:dyDescent="0.35">
      <c r="N839" s="41">
        <v>290590</v>
      </c>
      <c r="P839">
        <v>1</v>
      </c>
      <c r="X839">
        <v>1</v>
      </c>
    </row>
    <row r="840" spans="14:24" x14ac:dyDescent="0.35">
      <c r="N840" s="41">
        <v>290591</v>
      </c>
      <c r="O840">
        <v>1</v>
      </c>
      <c r="X840">
        <v>1</v>
      </c>
    </row>
    <row r="841" spans="14:24" x14ac:dyDescent="0.35">
      <c r="N841" s="41">
        <v>290593</v>
      </c>
      <c r="P841">
        <v>1</v>
      </c>
      <c r="S841">
        <v>1</v>
      </c>
      <c r="X841">
        <v>2</v>
      </c>
    </row>
    <row r="842" spans="14:24" x14ac:dyDescent="0.35">
      <c r="N842" s="41">
        <v>290594</v>
      </c>
      <c r="P842">
        <v>1</v>
      </c>
      <c r="X842">
        <v>1</v>
      </c>
    </row>
    <row r="843" spans="14:24" x14ac:dyDescent="0.35">
      <c r="N843" s="41">
        <v>290597</v>
      </c>
      <c r="P843">
        <v>1</v>
      </c>
      <c r="X843">
        <v>1</v>
      </c>
    </row>
    <row r="844" spans="14:24" x14ac:dyDescent="0.35">
      <c r="N844" s="41">
        <v>290598</v>
      </c>
      <c r="S844">
        <v>1</v>
      </c>
      <c r="X844">
        <v>1</v>
      </c>
    </row>
    <row r="845" spans="14:24" x14ac:dyDescent="0.35">
      <c r="N845" s="41">
        <v>290600</v>
      </c>
      <c r="S845">
        <v>1</v>
      </c>
      <c r="X845">
        <v>1</v>
      </c>
    </row>
    <row r="846" spans="14:24" x14ac:dyDescent="0.35">
      <c r="N846" s="41">
        <v>290602</v>
      </c>
      <c r="T846">
        <v>1</v>
      </c>
      <c r="X846">
        <v>1</v>
      </c>
    </row>
    <row r="847" spans="14:24" x14ac:dyDescent="0.35">
      <c r="N847" s="41">
        <v>290604</v>
      </c>
      <c r="T847">
        <v>1</v>
      </c>
      <c r="X847">
        <v>1</v>
      </c>
    </row>
    <row r="848" spans="14:24" x14ac:dyDescent="0.35">
      <c r="N848" s="41">
        <v>290613</v>
      </c>
      <c r="P848">
        <v>1</v>
      </c>
      <c r="X848">
        <v>1</v>
      </c>
    </row>
    <row r="849" spans="14:24" x14ac:dyDescent="0.35">
      <c r="N849" s="41">
        <v>290614</v>
      </c>
      <c r="P849">
        <v>1</v>
      </c>
      <c r="X849">
        <v>1</v>
      </c>
    </row>
    <row r="850" spans="14:24" x14ac:dyDescent="0.35">
      <c r="N850" s="41">
        <v>290623</v>
      </c>
      <c r="S850">
        <v>1</v>
      </c>
      <c r="X850">
        <v>1</v>
      </c>
    </row>
    <row r="851" spans="14:24" x14ac:dyDescent="0.35">
      <c r="N851" s="41">
        <v>290624</v>
      </c>
      <c r="S851">
        <v>1</v>
      </c>
      <c r="X851">
        <v>1</v>
      </c>
    </row>
    <row r="852" spans="14:24" x14ac:dyDescent="0.35">
      <c r="N852" s="41">
        <v>290625</v>
      </c>
      <c r="S852">
        <v>1</v>
      </c>
      <c r="X852">
        <v>1</v>
      </c>
    </row>
    <row r="853" spans="14:24" x14ac:dyDescent="0.35">
      <c r="N853" s="41">
        <v>290627</v>
      </c>
      <c r="P853">
        <v>1</v>
      </c>
      <c r="X853">
        <v>1</v>
      </c>
    </row>
    <row r="854" spans="14:24" x14ac:dyDescent="0.35">
      <c r="N854" s="41">
        <v>290629</v>
      </c>
      <c r="P854">
        <v>1</v>
      </c>
      <c r="S854">
        <v>1</v>
      </c>
      <c r="X854">
        <v>2</v>
      </c>
    </row>
    <row r="855" spans="14:24" x14ac:dyDescent="0.35">
      <c r="N855" s="41">
        <v>290630</v>
      </c>
      <c r="T855">
        <v>1</v>
      </c>
      <c r="X855">
        <v>1</v>
      </c>
    </row>
    <row r="856" spans="14:24" x14ac:dyDescent="0.35">
      <c r="N856" s="41">
        <v>290633</v>
      </c>
      <c r="P856">
        <v>1</v>
      </c>
      <c r="X856">
        <v>1</v>
      </c>
    </row>
    <row r="857" spans="14:24" x14ac:dyDescent="0.35">
      <c r="N857" s="41">
        <v>290671</v>
      </c>
      <c r="S857">
        <v>1</v>
      </c>
      <c r="X857">
        <v>1</v>
      </c>
    </row>
    <row r="858" spans="14:24" x14ac:dyDescent="0.35">
      <c r="N858" s="41">
        <v>290674</v>
      </c>
      <c r="P858">
        <v>1</v>
      </c>
      <c r="X858">
        <v>1</v>
      </c>
    </row>
    <row r="859" spans="14:24" x14ac:dyDescent="0.35">
      <c r="N859" s="41">
        <v>290680</v>
      </c>
      <c r="P859">
        <v>1</v>
      </c>
      <c r="X859">
        <v>1</v>
      </c>
    </row>
    <row r="860" spans="14:24" x14ac:dyDescent="0.35">
      <c r="N860" s="41">
        <v>290682</v>
      </c>
      <c r="P860">
        <v>2</v>
      </c>
      <c r="X860">
        <v>2</v>
      </c>
    </row>
    <row r="861" spans="14:24" x14ac:dyDescent="0.35">
      <c r="N861" s="41">
        <v>290688</v>
      </c>
      <c r="P861">
        <v>1</v>
      </c>
      <c r="X861">
        <v>1</v>
      </c>
    </row>
    <row r="862" spans="14:24" x14ac:dyDescent="0.35">
      <c r="N862" s="41">
        <v>290692</v>
      </c>
      <c r="P862">
        <v>1</v>
      </c>
      <c r="X862">
        <v>1</v>
      </c>
    </row>
    <row r="863" spans="14:24" x14ac:dyDescent="0.35">
      <c r="N863" s="41">
        <v>290698</v>
      </c>
      <c r="W863">
        <v>1</v>
      </c>
      <c r="X863">
        <v>1</v>
      </c>
    </row>
    <row r="864" spans="14:24" x14ac:dyDescent="0.35">
      <c r="N864" s="41">
        <v>290705</v>
      </c>
      <c r="P864">
        <v>1</v>
      </c>
      <c r="X864">
        <v>1</v>
      </c>
    </row>
    <row r="865" spans="14:24" x14ac:dyDescent="0.35">
      <c r="N865" s="41">
        <v>290713</v>
      </c>
      <c r="O865">
        <v>1</v>
      </c>
      <c r="X865">
        <v>1</v>
      </c>
    </row>
    <row r="866" spans="14:24" x14ac:dyDescent="0.35">
      <c r="N866" s="41">
        <v>290717</v>
      </c>
      <c r="P866">
        <v>1</v>
      </c>
      <c r="X866">
        <v>1</v>
      </c>
    </row>
    <row r="867" spans="14:24" x14ac:dyDescent="0.35">
      <c r="N867" s="41">
        <v>290727</v>
      </c>
      <c r="P867">
        <v>1</v>
      </c>
      <c r="X867">
        <v>1</v>
      </c>
    </row>
    <row r="868" spans="14:24" x14ac:dyDescent="0.35">
      <c r="N868" s="41">
        <v>290731</v>
      </c>
      <c r="S868">
        <v>1</v>
      </c>
      <c r="X868">
        <v>1</v>
      </c>
    </row>
    <row r="869" spans="14:24" x14ac:dyDescent="0.35">
      <c r="N869" s="41">
        <v>290732</v>
      </c>
      <c r="T869">
        <v>1</v>
      </c>
      <c r="X869">
        <v>1</v>
      </c>
    </row>
    <row r="870" spans="14:24" x14ac:dyDescent="0.35">
      <c r="N870" s="41">
        <v>290748</v>
      </c>
      <c r="S870">
        <v>1</v>
      </c>
      <c r="X870">
        <v>1</v>
      </c>
    </row>
    <row r="871" spans="14:24" x14ac:dyDescent="0.35">
      <c r="N871" s="41">
        <v>290752</v>
      </c>
      <c r="R871">
        <v>1</v>
      </c>
      <c r="X871">
        <v>1</v>
      </c>
    </row>
    <row r="872" spans="14:24" x14ac:dyDescent="0.35">
      <c r="N872" s="41">
        <v>290754</v>
      </c>
      <c r="O872">
        <v>1</v>
      </c>
      <c r="X872">
        <v>1</v>
      </c>
    </row>
    <row r="873" spans="14:24" x14ac:dyDescent="0.35">
      <c r="N873" s="41">
        <v>290759</v>
      </c>
      <c r="P873">
        <v>1</v>
      </c>
      <c r="X873">
        <v>1</v>
      </c>
    </row>
    <row r="874" spans="14:24" x14ac:dyDescent="0.35">
      <c r="N874" s="41">
        <v>290763</v>
      </c>
      <c r="P874">
        <v>1</v>
      </c>
      <c r="X874">
        <v>1</v>
      </c>
    </row>
    <row r="875" spans="14:24" x14ac:dyDescent="0.35">
      <c r="N875" s="41">
        <v>290774</v>
      </c>
      <c r="S875">
        <v>1</v>
      </c>
      <c r="X875">
        <v>1</v>
      </c>
    </row>
    <row r="876" spans="14:24" x14ac:dyDescent="0.35">
      <c r="N876" s="41">
        <v>290791</v>
      </c>
      <c r="P876">
        <v>1</v>
      </c>
      <c r="X876">
        <v>1</v>
      </c>
    </row>
    <row r="877" spans="14:24" x14ac:dyDescent="0.35">
      <c r="N877" s="41">
        <v>290795</v>
      </c>
      <c r="P877">
        <v>1</v>
      </c>
      <c r="X877">
        <v>1</v>
      </c>
    </row>
    <row r="878" spans="14:24" x14ac:dyDescent="0.35">
      <c r="N878" s="41">
        <v>290801</v>
      </c>
      <c r="P878">
        <v>1</v>
      </c>
      <c r="U878">
        <v>1</v>
      </c>
      <c r="X878">
        <v>2</v>
      </c>
    </row>
    <row r="879" spans="14:24" x14ac:dyDescent="0.35">
      <c r="N879" s="41">
        <v>290804</v>
      </c>
      <c r="P879">
        <v>1</v>
      </c>
      <c r="X879">
        <v>1</v>
      </c>
    </row>
    <row r="880" spans="14:24" x14ac:dyDescent="0.35">
      <c r="N880" s="41">
        <v>290806</v>
      </c>
      <c r="T880">
        <v>1</v>
      </c>
      <c r="X880">
        <v>1</v>
      </c>
    </row>
    <row r="881" spans="14:24" x14ac:dyDescent="0.35">
      <c r="N881" s="41">
        <v>290807</v>
      </c>
      <c r="O881">
        <v>1</v>
      </c>
      <c r="X881">
        <v>1</v>
      </c>
    </row>
    <row r="882" spans="14:24" x14ac:dyDescent="0.35">
      <c r="N882" s="41">
        <v>290808</v>
      </c>
      <c r="W882">
        <v>1</v>
      </c>
      <c r="X882">
        <v>1</v>
      </c>
    </row>
    <row r="883" spans="14:24" x14ac:dyDescent="0.35">
      <c r="N883" s="41">
        <v>290811</v>
      </c>
      <c r="T883">
        <v>1</v>
      </c>
      <c r="X883">
        <v>1</v>
      </c>
    </row>
    <row r="884" spans="14:24" x14ac:dyDescent="0.35">
      <c r="N884" s="41">
        <v>290813</v>
      </c>
      <c r="V884">
        <v>1</v>
      </c>
      <c r="X884">
        <v>1</v>
      </c>
    </row>
    <row r="885" spans="14:24" x14ac:dyDescent="0.35">
      <c r="N885" s="41">
        <v>290815</v>
      </c>
      <c r="P885">
        <v>1</v>
      </c>
      <c r="X885">
        <v>1</v>
      </c>
    </row>
    <row r="886" spans="14:24" x14ac:dyDescent="0.35">
      <c r="N886" s="41">
        <v>290816</v>
      </c>
      <c r="P886">
        <v>1</v>
      </c>
      <c r="W886">
        <v>1</v>
      </c>
      <c r="X886">
        <v>2</v>
      </c>
    </row>
    <row r="887" spans="14:24" x14ac:dyDescent="0.35">
      <c r="N887" s="41">
        <v>290840</v>
      </c>
      <c r="O887">
        <v>1</v>
      </c>
      <c r="X887">
        <v>1</v>
      </c>
    </row>
    <row r="888" spans="14:24" x14ac:dyDescent="0.35">
      <c r="N888" s="41">
        <v>290907</v>
      </c>
      <c r="P888">
        <v>1</v>
      </c>
      <c r="X888">
        <v>1</v>
      </c>
    </row>
    <row r="889" spans="14:24" x14ac:dyDescent="0.35">
      <c r="N889" s="41">
        <v>290908</v>
      </c>
      <c r="S889">
        <v>1</v>
      </c>
      <c r="X889">
        <v>1</v>
      </c>
    </row>
    <row r="890" spans="14:24" x14ac:dyDescent="0.35">
      <c r="N890" s="41">
        <v>290910</v>
      </c>
      <c r="P890">
        <v>1</v>
      </c>
      <c r="X890">
        <v>1</v>
      </c>
    </row>
    <row r="891" spans="14:24" x14ac:dyDescent="0.35">
      <c r="N891" s="41">
        <v>290913</v>
      </c>
      <c r="P891">
        <v>1</v>
      </c>
      <c r="X891">
        <v>1</v>
      </c>
    </row>
    <row r="892" spans="14:24" x14ac:dyDescent="0.35">
      <c r="N892" s="41">
        <v>290916</v>
      </c>
      <c r="P892">
        <v>1</v>
      </c>
      <c r="X892">
        <v>1</v>
      </c>
    </row>
    <row r="893" spans="14:24" x14ac:dyDescent="0.35">
      <c r="N893" s="41">
        <v>290918</v>
      </c>
      <c r="U893">
        <v>1</v>
      </c>
      <c r="X893">
        <v>1</v>
      </c>
    </row>
    <row r="894" spans="14:24" x14ac:dyDescent="0.35">
      <c r="N894" s="41">
        <v>290934</v>
      </c>
      <c r="T894">
        <v>1</v>
      </c>
      <c r="X894">
        <v>1</v>
      </c>
    </row>
    <row r="895" spans="14:24" x14ac:dyDescent="0.35">
      <c r="N895" s="41">
        <v>290935</v>
      </c>
      <c r="P895">
        <v>1</v>
      </c>
      <c r="U895">
        <v>1</v>
      </c>
      <c r="X895">
        <v>2</v>
      </c>
    </row>
    <row r="896" spans="14:24" x14ac:dyDescent="0.35">
      <c r="N896" s="41">
        <v>290942</v>
      </c>
      <c r="P896">
        <v>1</v>
      </c>
      <c r="X896">
        <v>1</v>
      </c>
    </row>
    <row r="897" spans="14:24" x14ac:dyDescent="0.35">
      <c r="N897" s="41">
        <v>290951</v>
      </c>
      <c r="T897">
        <v>1</v>
      </c>
      <c r="X897">
        <v>1</v>
      </c>
    </row>
    <row r="898" spans="14:24" x14ac:dyDescent="0.35">
      <c r="N898" s="41">
        <v>290952</v>
      </c>
      <c r="P898">
        <v>1</v>
      </c>
      <c r="X898">
        <v>1</v>
      </c>
    </row>
    <row r="899" spans="14:24" x14ac:dyDescent="0.35">
      <c r="N899" s="41">
        <v>290959</v>
      </c>
      <c r="T899">
        <v>1</v>
      </c>
      <c r="X899">
        <v>1</v>
      </c>
    </row>
    <row r="900" spans="14:24" x14ac:dyDescent="0.35">
      <c r="N900" s="41">
        <v>290962</v>
      </c>
      <c r="P900">
        <v>1</v>
      </c>
      <c r="X900">
        <v>1</v>
      </c>
    </row>
    <row r="901" spans="14:24" x14ac:dyDescent="0.35">
      <c r="N901" s="41">
        <v>290967</v>
      </c>
      <c r="P901">
        <v>1</v>
      </c>
      <c r="X901">
        <v>1</v>
      </c>
    </row>
    <row r="902" spans="14:24" x14ac:dyDescent="0.35">
      <c r="N902" s="41">
        <v>290970</v>
      </c>
      <c r="P902">
        <v>1</v>
      </c>
      <c r="X902">
        <v>1</v>
      </c>
    </row>
    <row r="903" spans="14:24" x14ac:dyDescent="0.35">
      <c r="N903" s="41">
        <v>290974</v>
      </c>
      <c r="P903">
        <v>1</v>
      </c>
      <c r="X903">
        <v>1</v>
      </c>
    </row>
    <row r="904" spans="14:24" x14ac:dyDescent="0.35">
      <c r="N904" s="41">
        <v>290975</v>
      </c>
      <c r="S904">
        <v>1</v>
      </c>
      <c r="X904">
        <v>1</v>
      </c>
    </row>
    <row r="905" spans="14:24" x14ac:dyDescent="0.35">
      <c r="N905" s="41">
        <v>290978</v>
      </c>
      <c r="P905">
        <v>1</v>
      </c>
      <c r="X905">
        <v>1</v>
      </c>
    </row>
    <row r="906" spans="14:24" x14ac:dyDescent="0.35">
      <c r="N906" s="41">
        <v>290980</v>
      </c>
      <c r="T906">
        <v>1</v>
      </c>
      <c r="X906">
        <v>1</v>
      </c>
    </row>
    <row r="907" spans="14:24" x14ac:dyDescent="0.35">
      <c r="N907" s="41">
        <v>290981</v>
      </c>
      <c r="P907">
        <v>1</v>
      </c>
      <c r="X907">
        <v>1</v>
      </c>
    </row>
    <row r="908" spans="14:24" x14ac:dyDescent="0.35">
      <c r="N908" s="41">
        <v>290984</v>
      </c>
      <c r="S908">
        <v>1</v>
      </c>
      <c r="X908">
        <v>1</v>
      </c>
    </row>
    <row r="909" spans="14:24" x14ac:dyDescent="0.35">
      <c r="N909" s="41">
        <v>290988</v>
      </c>
      <c r="P909">
        <v>1</v>
      </c>
      <c r="X909">
        <v>1</v>
      </c>
    </row>
    <row r="910" spans="14:24" x14ac:dyDescent="0.35">
      <c r="N910" s="41">
        <v>290990</v>
      </c>
      <c r="P910">
        <v>1</v>
      </c>
      <c r="X910">
        <v>1</v>
      </c>
    </row>
    <row r="911" spans="14:24" x14ac:dyDescent="0.35">
      <c r="N911" s="41">
        <v>290994</v>
      </c>
      <c r="T911">
        <v>1</v>
      </c>
      <c r="X911">
        <v>1</v>
      </c>
    </row>
    <row r="912" spans="14:24" x14ac:dyDescent="0.35">
      <c r="N912" s="41">
        <v>291000</v>
      </c>
      <c r="P912">
        <v>1</v>
      </c>
      <c r="S912">
        <v>1</v>
      </c>
      <c r="X912">
        <v>2</v>
      </c>
    </row>
    <row r="913" spans="14:24" x14ac:dyDescent="0.35">
      <c r="N913" s="41">
        <v>291001</v>
      </c>
      <c r="P913">
        <v>1</v>
      </c>
      <c r="X913">
        <v>1</v>
      </c>
    </row>
    <row r="914" spans="14:24" x14ac:dyDescent="0.35">
      <c r="N914" s="41">
        <v>291003</v>
      </c>
      <c r="P914">
        <v>1</v>
      </c>
      <c r="X914">
        <v>1</v>
      </c>
    </row>
    <row r="915" spans="14:24" x14ac:dyDescent="0.35">
      <c r="N915" s="41">
        <v>291005</v>
      </c>
      <c r="P915">
        <v>1</v>
      </c>
      <c r="X915">
        <v>1</v>
      </c>
    </row>
    <row r="916" spans="14:24" x14ac:dyDescent="0.35">
      <c r="N916" s="41">
        <v>291009</v>
      </c>
      <c r="O916">
        <v>1</v>
      </c>
      <c r="X916">
        <v>1</v>
      </c>
    </row>
    <row r="917" spans="14:24" x14ac:dyDescent="0.35">
      <c r="N917" s="41">
        <v>291012</v>
      </c>
      <c r="P917">
        <v>1</v>
      </c>
      <c r="X917">
        <v>1</v>
      </c>
    </row>
    <row r="918" spans="14:24" x14ac:dyDescent="0.35">
      <c r="N918" s="41">
        <v>291014</v>
      </c>
      <c r="P918">
        <v>1</v>
      </c>
      <c r="X918">
        <v>1</v>
      </c>
    </row>
    <row r="919" spans="14:24" x14ac:dyDescent="0.35">
      <c r="N919" s="41">
        <v>291016</v>
      </c>
      <c r="U919">
        <v>1</v>
      </c>
      <c r="X919">
        <v>1</v>
      </c>
    </row>
    <row r="920" spans="14:24" x14ac:dyDescent="0.35">
      <c r="N920" s="41">
        <v>291040</v>
      </c>
      <c r="W920">
        <v>1</v>
      </c>
      <c r="X920">
        <v>1</v>
      </c>
    </row>
    <row r="921" spans="14:24" x14ac:dyDescent="0.35">
      <c r="N921" s="41">
        <v>291041</v>
      </c>
      <c r="P921">
        <v>1</v>
      </c>
      <c r="X921">
        <v>1</v>
      </c>
    </row>
    <row r="922" spans="14:24" x14ac:dyDescent="0.35">
      <c r="N922" s="41">
        <v>291047</v>
      </c>
      <c r="O922">
        <v>1</v>
      </c>
      <c r="X922">
        <v>1</v>
      </c>
    </row>
    <row r="923" spans="14:24" x14ac:dyDescent="0.35">
      <c r="N923" s="41">
        <v>291048</v>
      </c>
      <c r="P923">
        <v>1</v>
      </c>
      <c r="X923">
        <v>1</v>
      </c>
    </row>
    <row r="924" spans="14:24" x14ac:dyDescent="0.35">
      <c r="N924" s="41">
        <v>291050</v>
      </c>
      <c r="P924">
        <v>1</v>
      </c>
      <c r="X924">
        <v>1</v>
      </c>
    </row>
    <row r="925" spans="14:24" x14ac:dyDescent="0.35">
      <c r="N925" s="41">
        <v>291059</v>
      </c>
      <c r="P925">
        <v>1</v>
      </c>
      <c r="X925">
        <v>1</v>
      </c>
    </row>
    <row r="926" spans="14:24" x14ac:dyDescent="0.35">
      <c r="N926" s="41">
        <v>291060</v>
      </c>
      <c r="P926">
        <v>1</v>
      </c>
      <c r="X926">
        <v>1</v>
      </c>
    </row>
    <row r="927" spans="14:24" x14ac:dyDescent="0.35">
      <c r="N927" s="41">
        <v>291062</v>
      </c>
      <c r="P927">
        <v>1</v>
      </c>
      <c r="S927">
        <v>1</v>
      </c>
      <c r="X927">
        <v>2</v>
      </c>
    </row>
    <row r="928" spans="14:24" x14ac:dyDescent="0.35">
      <c r="N928" s="41">
        <v>291067</v>
      </c>
      <c r="S928">
        <v>1</v>
      </c>
      <c r="X928">
        <v>1</v>
      </c>
    </row>
    <row r="929" spans="14:24" x14ac:dyDescent="0.35">
      <c r="N929" s="41">
        <v>291070</v>
      </c>
      <c r="S929">
        <v>1</v>
      </c>
      <c r="X929">
        <v>1</v>
      </c>
    </row>
    <row r="930" spans="14:24" x14ac:dyDescent="0.35">
      <c r="N930" s="41">
        <v>291073</v>
      </c>
      <c r="P930">
        <v>1</v>
      </c>
      <c r="X930">
        <v>1</v>
      </c>
    </row>
    <row r="931" spans="14:24" x14ac:dyDescent="0.35">
      <c r="N931" s="41">
        <v>291081</v>
      </c>
      <c r="O931">
        <v>1</v>
      </c>
      <c r="X931">
        <v>1</v>
      </c>
    </row>
    <row r="932" spans="14:24" x14ac:dyDescent="0.35">
      <c r="N932" s="41">
        <v>291086</v>
      </c>
      <c r="O932">
        <v>1</v>
      </c>
      <c r="X932">
        <v>1</v>
      </c>
    </row>
    <row r="933" spans="14:24" x14ac:dyDescent="0.35">
      <c r="N933" s="41">
        <v>291090</v>
      </c>
      <c r="P933">
        <v>1</v>
      </c>
      <c r="X933">
        <v>1</v>
      </c>
    </row>
    <row r="934" spans="14:24" x14ac:dyDescent="0.35">
      <c r="N934" s="41">
        <v>291148</v>
      </c>
      <c r="P934">
        <v>1</v>
      </c>
      <c r="X934">
        <v>1</v>
      </c>
    </row>
    <row r="935" spans="14:24" x14ac:dyDescent="0.35">
      <c r="N935" s="41">
        <v>291157</v>
      </c>
      <c r="P935">
        <v>1</v>
      </c>
      <c r="X935">
        <v>1</v>
      </c>
    </row>
    <row r="936" spans="14:24" x14ac:dyDescent="0.35">
      <c r="N936" s="41">
        <v>291160</v>
      </c>
      <c r="S936">
        <v>1</v>
      </c>
      <c r="X936">
        <v>1</v>
      </c>
    </row>
    <row r="937" spans="14:24" x14ac:dyDescent="0.35">
      <c r="N937" s="41">
        <v>291161</v>
      </c>
      <c r="P937">
        <v>1</v>
      </c>
      <c r="X937">
        <v>1</v>
      </c>
    </row>
    <row r="938" spans="14:24" x14ac:dyDescent="0.35">
      <c r="N938" s="41">
        <v>291172</v>
      </c>
      <c r="T938">
        <v>1</v>
      </c>
      <c r="X938">
        <v>1</v>
      </c>
    </row>
    <row r="939" spans="14:24" x14ac:dyDescent="0.35">
      <c r="N939" s="41">
        <v>291173</v>
      </c>
      <c r="P939">
        <v>1</v>
      </c>
      <c r="X939">
        <v>1</v>
      </c>
    </row>
    <row r="940" spans="14:24" x14ac:dyDescent="0.35">
      <c r="N940" s="41">
        <v>291174</v>
      </c>
      <c r="W940">
        <v>1</v>
      </c>
      <c r="X940">
        <v>1</v>
      </c>
    </row>
    <row r="941" spans="14:24" x14ac:dyDescent="0.35">
      <c r="N941" s="41">
        <v>291185</v>
      </c>
      <c r="S941">
        <v>1</v>
      </c>
      <c r="X941">
        <v>1</v>
      </c>
    </row>
    <row r="942" spans="14:24" x14ac:dyDescent="0.35">
      <c r="N942" s="41">
        <v>291186</v>
      </c>
      <c r="T942">
        <v>1</v>
      </c>
      <c r="X942">
        <v>1</v>
      </c>
    </row>
    <row r="943" spans="14:24" x14ac:dyDescent="0.35">
      <c r="N943" s="41">
        <v>291198</v>
      </c>
      <c r="O943">
        <v>1</v>
      </c>
      <c r="X943">
        <v>1</v>
      </c>
    </row>
    <row r="944" spans="14:24" x14ac:dyDescent="0.35">
      <c r="N944" s="41">
        <v>291200</v>
      </c>
      <c r="S944">
        <v>1</v>
      </c>
      <c r="X944">
        <v>1</v>
      </c>
    </row>
    <row r="945" spans="14:24" x14ac:dyDescent="0.35">
      <c r="N945" s="41">
        <v>291225</v>
      </c>
      <c r="P945">
        <v>1</v>
      </c>
      <c r="X945">
        <v>1</v>
      </c>
    </row>
    <row r="946" spans="14:24" x14ac:dyDescent="0.35">
      <c r="N946" s="41">
        <v>291238</v>
      </c>
      <c r="P946">
        <v>1</v>
      </c>
      <c r="X946">
        <v>1</v>
      </c>
    </row>
    <row r="947" spans="14:24" x14ac:dyDescent="0.35">
      <c r="N947" s="41">
        <v>291239</v>
      </c>
      <c r="O947">
        <v>1</v>
      </c>
      <c r="X947">
        <v>1</v>
      </c>
    </row>
    <row r="948" spans="14:24" x14ac:dyDescent="0.35">
      <c r="N948" s="41">
        <v>291242</v>
      </c>
      <c r="P948">
        <v>1</v>
      </c>
      <c r="X948">
        <v>1</v>
      </c>
    </row>
    <row r="949" spans="14:24" x14ac:dyDescent="0.35">
      <c r="N949" s="41">
        <v>291256</v>
      </c>
      <c r="P949">
        <v>1</v>
      </c>
      <c r="X949">
        <v>1</v>
      </c>
    </row>
    <row r="950" spans="14:24" x14ac:dyDescent="0.35">
      <c r="N950" s="41">
        <v>291257</v>
      </c>
      <c r="T950">
        <v>1</v>
      </c>
      <c r="X950">
        <v>1</v>
      </c>
    </row>
    <row r="951" spans="14:24" x14ac:dyDescent="0.35">
      <c r="N951" s="41">
        <v>291268</v>
      </c>
      <c r="V951">
        <v>1</v>
      </c>
      <c r="X951">
        <v>1</v>
      </c>
    </row>
    <row r="952" spans="14:24" x14ac:dyDescent="0.35">
      <c r="N952" s="41">
        <v>291271</v>
      </c>
      <c r="P952">
        <v>1</v>
      </c>
      <c r="X952">
        <v>1</v>
      </c>
    </row>
    <row r="953" spans="14:24" x14ac:dyDescent="0.35">
      <c r="N953" s="41">
        <v>291272</v>
      </c>
      <c r="P953">
        <v>1</v>
      </c>
      <c r="X953">
        <v>1</v>
      </c>
    </row>
    <row r="954" spans="14:24" x14ac:dyDescent="0.35">
      <c r="N954" s="41">
        <v>291283</v>
      </c>
      <c r="P954">
        <v>1</v>
      </c>
      <c r="X954">
        <v>1</v>
      </c>
    </row>
    <row r="955" spans="14:24" x14ac:dyDescent="0.35">
      <c r="N955" s="41">
        <v>291290</v>
      </c>
      <c r="T955">
        <v>1</v>
      </c>
      <c r="X955">
        <v>1</v>
      </c>
    </row>
    <row r="956" spans="14:24" x14ac:dyDescent="0.35">
      <c r="N956" s="41">
        <v>291291</v>
      </c>
      <c r="S956">
        <v>1</v>
      </c>
      <c r="X956">
        <v>1</v>
      </c>
    </row>
    <row r="957" spans="14:24" x14ac:dyDescent="0.35">
      <c r="N957" s="41">
        <v>291297</v>
      </c>
      <c r="T957">
        <v>1</v>
      </c>
      <c r="X957">
        <v>1</v>
      </c>
    </row>
    <row r="958" spans="14:24" x14ac:dyDescent="0.35">
      <c r="N958" s="41">
        <v>291360</v>
      </c>
      <c r="S958">
        <v>1</v>
      </c>
      <c r="X958">
        <v>1</v>
      </c>
    </row>
    <row r="959" spans="14:24" x14ac:dyDescent="0.35">
      <c r="N959" s="41">
        <v>291366</v>
      </c>
      <c r="P959">
        <v>1</v>
      </c>
      <c r="X959">
        <v>1</v>
      </c>
    </row>
    <row r="960" spans="14:24" x14ac:dyDescent="0.35">
      <c r="N960" s="41">
        <v>291368</v>
      </c>
      <c r="S960">
        <v>1</v>
      </c>
      <c r="X960">
        <v>1</v>
      </c>
    </row>
    <row r="961" spans="14:24" x14ac:dyDescent="0.35">
      <c r="N961" s="41">
        <v>291369</v>
      </c>
      <c r="P961">
        <v>1</v>
      </c>
      <c r="X961">
        <v>1</v>
      </c>
    </row>
    <row r="962" spans="14:24" x14ac:dyDescent="0.35">
      <c r="N962" s="41">
        <v>291374</v>
      </c>
      <c r="P962">
        <v>1</v>
      </c>
      <c r="X962">
        <v>1</v>
      </c>
    </row>
    <row r="963" spans="14:24" x14ac:dyDescent="0.35">
      <c r="N963" s="41">
        <v>291380</v>
      </c>
      <c r="P963">
        <v>1</v>
      </c>
      <c r="X963">
        <v>1</v>
      </c>
    </row>
    <row r="964" spans="14:24" x14ac:dyDescent="0.35">
      <c r="N964" s="41">
        <v>291381</v>
      </c>
      <c r="P964">
        <v>1</v>
      </c>
      <c r="X964">
        <v>1</v>
      </c>
    </row>
    <row r="965" spans="14:24" x14ac:dyDescent="0.35">
      <c r="N965" s="41">
        <v>291382</v>
      </c>
      <c r="S965">
        <v>1</v>
      </c>
      <c r="X965">
        <v>1</v>
      </c>
    </row>
    <row r="966" spans="14:24" x14ac:dyDescent="0.35">
      <c r="N966" s="41">
        <v>291383</v>
      </c>
      <c r="P966">
        <v>1</v>
      </c>
      <c r="X966">
        <v>1</v>
      </c>
    </row>
    <row r="967" spans="14:24" x14ac:dyDescent="0.35">
      <c r="N967" s="41">
        <v>291388</v>
      </c>
      <c r="O967">
        <v>1</v>
      </c>
      <c r="X967">
        <v>1</v>
      </c>
    </row>
    <row r="968" spans="14:24" x14ac:dyDescent="0.35">
      <c r="N968" s="41">
        <v>291389</v>
      </c>
      <c r="O968">
        <v>1</v>
      </c>
      <c r="X968">
        <v>1</v>
      </c>
    </row>
    <row r="969" spans="14:24" x14ac:dyDescent="0.35">
      <c r="N969" s="41">
        <v>291390</v>
      </c>
      <c r="P969">
        <v>1</v>
      </c>
      <c r="X969">
        <v>1</v>
      </c>
    </row>
    <row r="970" spans="14:24" x14ac:dyDescent="0.35">
      <c r="N970" s="41">
        <v>291392</v>
      </c>
      <c r="P970">
        <v>1</v>
      </c>
      <c r="X970">
        <v>1</v>
      </c>
    </row>
    <row r="971" spans="14:24" x14ac:dyDescent="0.35">
      <c r="N971" s="41">
        <v>291399</v>
      </c>
      <c r="P971">
        <v>1</v>
      </c>
      <c r="X971">
        <v>1</v>
      </c>
    </row>
    <row r="972" spans="14:24" x14ac:dyDescent="0.35">
      <c r="N972" s="41">
        <v>291407</v>
      </c>
      <c r="T972">
        <v>1</v>
      </c>
      <c r="X972">
        <v>1</v>
      </c>
    </row>
    <row r="973" spans="14:24" x14ac:dyDescent="0.35">
      <c r="N973" s="41">
        <v>291410</v>
      </c>
      <c r="P973">
        <v>1</v>
      </c>
      <c r="X973">
        <v>1</v>
      </c>
    </row>
    <row r="974" spans="14:24" x14ac:dyDescent="0.35">
      <c r="N974" s="41">
        <v>291418</v>
      </c>
      <c r="S974">
        <v>1</v>
      </c>
      <c r="X974">
        <v>1</v>
      </c>
    </row>
    <row r="975" spans="14:24" x14ac:dyDescent="0.35">
      <c r="N975" s="41">
        <v>291420</v>
      </c>
      <c r="P975">
        <v>1</v>
      </c>
      <c r="X975">
        <v>1</v>
      </c>
    </row>
    <row r="976" spans="14:24" x14ac:dyDescent="0.35">
      <c r="N976" s="41">
        <v>291422</v>
      </c>
      <c r="O976">
        <v>1</v>
      </c>
      <c r="X976">
        <v>1</v>
      </c>
    </row>
    <row r="977" spans="14:24" x14ac:dyDescent="0.35">
      <c r="N977" s="41">
        <v>291424</v>
      </c>
      <c r="S977">
        <v>1</v>
      </c>
      <c r="X977">
        <v>1</v>
      </c>
    </row>
    <row r="978" spans="14:24" x14ac:dyDescent="0.35">
      <c r="N978" s="41">
        <v>291438</v>
      </c>
      <c r="S978">
        <v>1</v>
      </c>
      <c r="X978">
        <v>1</v>
      </c>
    </row>
    <row r="979" spans="14:24" x14ac:dyDescent="0.35">
      <c r="N979" s="41">
        <v>291439</v>
      </c>
      <c r="S979">
        <v>1</v>
      </c>
      <c r="X979">
        <v>1</v>
      </c>
    </row>
    <row r="980" spans="14:24" x14ac:dyDescent="0.35">
      <c r="N980" s="41">
        <v>291442</v>
      </c>
      <c r="O980">
        <v>1</v>
      </c>
      <c r="X980">
        <v>1</v>
      </c>
    </row>
    <row r="981" spans="14:24" x14ac:dyDescent="0.35">
      <c r="N981" s="41">
        <v>291449</v>
      </c>
      <c r="P981">
        <v>1</v>
      </c>
      <c r="X981">
        <v>1</v>
      </c>
    </row>
    <row r="982" spans="14:24" x14ac:dyDescent="0.35">
      <c r="N982" s="41">
        <v>291450</v>
      </c>
      <c r="P982">
        <v>1</v>
      </c>
      <c r="X982">
        <v>1</v>
      </c>
    </row>
    <row r="983" spans="14:24" x14ac:dyDescent="0.35">
      <c r="N983" s="41">
        <v>291455</v>
      </c>
      <c r="R983">
        <v>1</v>
      </c>
      <c r="X983">
        <v>1</v>
      </c>
    </row>
    <row r="984" spans="14:24" x14ac:dyDescent="0.35">
      <c r="N984" s="41">
        <v>291456</v>
      </c>
      <c r="S984">
        <v>1</v>
      </c>
      <c r="X984">
        <v>1</v>
      </c>
    </row>
    <row r="985" spans="14:24" x14ac:dyDescent="0.35">
      <c r="N985" s="41">
        <v>291460</v>
      </c>
      <c r="P985">
        <v>1</v>
      </c>
      <c r="X985">
        <v>1</v>
      </c>
    </row>
    <row r="986" spans="14:24" x14ac:dyDescent="0.35">
      <c r="N986" s="41">
        <v>291469</v>
      </c>
      <c r="U986">
        <v>1</v>
      </c>
      <c r="X986">
        <v>1</v>
      </c>
    </row>
    <row r="987" spans="14:24" x14ac:dyDescent="0.35">
      <c r="N987" s="41">
        <v>291470</v>
      </c>
      <c r="U987">
        <v>1</v>
      </c>
      <c r="X987">
        <v>1</v>
      </c>
    </row>
    <row r="988" spans="14:24" x14ac:dyDescent="0.35">
      <c r="N988" s="41">
        <v>291471</v>
      </c>
      <c r="S988">
        <v>1</v>
      </c>
      <c r="X988">
        <v>1</v>
      </c>
    </row>
    <row r="989" spans="14:24" x14ac:dyDescent="0.35">
      <c r="N989" s="41">
        <v>291472</v>
      </c>
      <c r="P989">
        <v>1</v>
      </c>
      <c r="X989">
        <v>1</v>
      </c>
    </row>
    <row r="990" spans="14:24" x14ac:dyDescent="0.35">
      <c r="N990" s="41">
        <v>291473</v>
      </c>
      <c r="P990">
        <v>1</v>
      </c>
      <c r="X990">
        <v>1</v>
      </c>
    </row>
    <row r="991" spans="14:24" x14ac:dyDescent="0.35">
      <c r="N991" s="41">
        <v>291477</v>
      </c>
      <c r="P991">
        <v>1</v>
      </c>
      <c r="X991">
        <v>1</v>
      </c>
    </row>
    <row r="992" spans="14:24" x14ac:dyDescent="0.35">
      <c r="N992" s="41">
        <v>291478</v>
      </c>
      <c r="P992">
        <v>1</v>
      </c>
      <c r="X992">
        <v>1</v>
      </c>
    </row>
    <row r="993" spans="14:24" x14ac:dyDescent="0.35">
      <c r="N993" s="41">
        <v>291483</v>
      </c>
      <c r="P993">
        <v>1</v>
      </c>
      <c r="X993">
        <v>1</v>
      </c>
    </row>
    <row r="994" spans="14:24" x14ac:dyDescent="0.35">
      <c r="N994" s="41">
        <v>291485</v>
      </c>
      <c r="P994">
        <v>1</v>
      </c>
      <c r="X994">
        <v>1</v>
      </c>
    </row>
    <row r="995" spans="14:24" x14ac:dyDescent="0.35">
      <c r="N995" s="41">
        <v>291491</v>
      </c>
      <c r="U995">
        <v>1</v>
      </c>
      <c r="X995">
        <v>1</v>
      </c>
    </row>
    <row r="996" spans="14:24" x14ac:dyDescent="0.35">
      <c r="N996" s="41">
        <v>291508</v>
      </c>
      <c r="P996">
        <v>1</v>
      </c>
      <c r="X996">
        <v>1</v>
      </c>
    </row>
    <row r="997" spans="14:24" x14ac:dyDescent="0.35">
      <c r="N997" s="41">
        <v>291510</v>
      </c>
      <c r="S997">
        <v>1</v>
      </c>
      <c r="X997">
        <v>1</v>
      </c>
    </row>
    <row r="998" spans="14:24" x14ac:dyDescent="0.35">
      <c r="N998" s="41">
        <v>291513</v>
      </c>
      <c r="S998">
        <v>1</v>
      </c>
      <c r="X998">
        <v>1</v>
      </c>
    </row>
    <row r="999" spans="14:24" x14ac:dyDescent="0.35">
      <c r="N999" s="41">
        <v>291515</v>
      </c>
      <c r="S999">
        <v>1</v>
      </c>
      <c r="X999">
        <v>1</v>
      </c>
    </row>
    <row r="1000" spans="14:24" x14ac:dyDescent="0.35">
      <c r="N1000" s="41">
        <v>291564</v>
      </c>
      <c r="P1000">
        <v>1</v>
      </c>
      <c r="X1000">
        <v>1</v>
      </c>
    </row>
    <row r="1001" spans="14:24" x14ac:dyDescent="0.35">
      <c r="N1001" s="41">
        <v>291566</v>
      </c>
      <c r="P1001">
        <v>1</v>
      </c>
      <c r="X1001">
        <v>1</v>
      </c>
    </row>
    <row r="1002" spans="14:24" x14ac:dyDescent="0.35">
      <c r="N1002" s="41">
        <v>291573</v>
      </c>
      <c r="P1002">
        <v>1</v>
      </c>
      <c r="X1002">
        <v>1</v>
      </c>
    </row>
    <row r="1003" spans="14:24" x14ac:dyDescent="0.35">
      <c r="N1003" s="41">
        <v>291582</v>
      </c>
      <c r="O1003">
        <v>1</v>
      </c>
      <c r="X1003">
        <v>1</v>
      </c>
    </row>
    <row r="1004" spans="14:24" x14ac:dyDescent="0.35">
      <c r="N1004" s="41">
        <v>291585</v>
      </c>
      <c r="S1004">
        <v>1</v>
      </c>
      <c r="X1004">
        <v>1</v>
      </c>
    </row>
    <row r="1005" spans="14:24" x14ac:dyDescent="0.35">
      <c r="N1005" s="41">
        <v>291600</v>
      </c>
      <c r="W1005">
        <v>1</v>
      </c>
      <c r="X1005">
        <v>1</v>
      </c>
    </row>
    <row r="1006" spans="14:24" x14ac:dyDescent="0.35">
      <c r="N1006" s="41">
        <v>291605</v>
      </c>
      <c r="P1006">
        <v>1</v>
      </c>
      <c r="W1006">
        <v>1</v>
      </c>
      <c r="X1006">
        <v>2</v>
      </c>
    </row>
    <row r="1007" spans="14:24" x14ac:dyDescent="0.35">
      <c r="N1007" s="41">
        <v>291620</v>
      </c>
      <c r="P1007">
        <v>1</v>
      </c>
      <c r="X1007">
        <v>1</v>
      </c>
    </row>
    <row r="1008" spans="14:24" x14ac:dyDescent="0.35">
      <c r="N1008" s="41">
        <v>291632</v>
      </c>
      <c r="P1008">
        <v>1</v>
      </c>
      <c r="X1008">
        <v>1</v>
      </c>
    </row>
    <row r="1009" spans="14:24" x14ac:dyDescent="0.35">
      <c r="N1009" s="41">
        <v>291635</v>
      </c>
      <c r="P1009">
        <v>1</v>
      </c>
      <c r="X1009">
        <v>1</v>
      </c>
    </row>
    <row r="1010" spans="14:24" x14ac:dyDescent="0.35">
      <c r="N1010" s="41">
        <v>291636</v>
      </c>
      <c r="P1010">
        <v>1</v>
      </c>
      <c r="X1010">
        <v>1</v>
      </c>
    </row>
    <row r="1011" spans="14:24" x14ac:dyDescent="0.35">
      <c r="N1011" s="41">
        <v>291640</v>
      </c>
      <c r="P1011">
        <v>1</v>
      </c>
      <c r="X1011">
        <v>1</v>
      </c>
    </row>
    <row r="1012" spans="14:24" x14ac:dyDescent="0.35">
      <c r="N1012" s="41">
        <v>291645</v>
      </c>
      <c r="P1012">
        <v>1</v>
      </c>
      <c r="X1012">
        <v>1</v>
      </c>
    </row>
    <row r="1013" spans="14:24" x14ac:dyDescent="0.35">
      <c r="N1013" s="41">
        <v>291650</v>
      </c>
      <c r="S1013">
        <v>1</v>
      </c>
      <c r="X1013">
        <v>1</v>
      </c>
    </row>
    <row r="1014" spans="14:24" x14ac:dyDescent="0.35">
      <c r="N1014" s="41">
        <v>291652</v>
      </c>
      <c r="P1014">
        <v>1</v>
      </c>
      <c r="X1014">
        <v>1</v>
      </c>
    </row>
    <row r="1015" spans="14:24" x14ac:dyDescent="0.35">
      <c r="N1015" s="41">
        <v>291658</v>
      </c>
      <c r="S1015">
        <v>1</v>
      </c>
      <c r="V1015">
        <v>1</v>
      </c>
      <c r="X1015">
        <v>2</v>
      </c>
    </row>
    <row r="1016" spans="14:24" x14ac:dyDescent="0.35">
      <c r="N1016" s="41">
        <v>291659</v>
      </c>
      <c r="T1016">
        <v>1</v>
      </c>
      <c r="X1016">
        <v>1</v>
      </c>
    </row>
    <row r="1017" spans="14:24" x14ac:dyDescent="0.35">
      <c r="N1017" s="41">
        <v>291660</v>
      </c>
      <c r="T1017">
        <v>1</v>
      </c>
      <c r="X1017">
        <v>1</v>
      </c>
    </row>
    <row r="1018" spans="14:24" x14ac:dyDescent="0.35">
      <c r="N1018" s="41">
        <v>291662</v>
      </c>
      <c r="P1018">
        <v>1</v>
      </c>
      <c r="X1018">
        <v>1</v>
      </c>
    </row>
    <row r="1019" spans="14:24" x14ac:dyDescent="0.35">
      <c r="N1019" s="41">
        <v>291663</v>
      </c>
      <c r="P1019">
        <v>1</v>
      </c>
      <c r="X1019">
        <v>1</v>
      </c>
    </row>
    <row r="1020" spans="14:24" x14ac:dyDescent="0.35">
      <c r="N1020" s="41">
        <v>291665</v>
      </c>
      <c r="U1020">
        <v>1</v>
      </c>
      <c r="X1020">
        <v>1</v>
      </c>
    </row>
    <row r="1021" spans="14:24" x14ac:dyDescent="0.35">
      <c r="N1021" s="41">
        <v>291666</v>
      </c>
      <c r="P1021">
        <v>1</v>
      </c>
      <c r="T1021">
        <v>1</v>
      </c>
      <c r="X1021">
        <v>2</v>
      </c>
    </row>
    <row r="1022" spans="14:24" x14ac:dyDescent="0.35">
      <c r="N1022" s="41">
        <v>291667</v>
      </c>
      <c r="P1022">
        <v>1</v>
      </c>
      <c r="X1022">
        <v>1</v>
      </c>
    </row>
    <row r="1023" spans="14:24" x14ac:dyDescent="0.35">
      <c r="N1023" s="41">
        <v>291669</v>
      </c>
      <c r="T1023">
        <v>1</v>
      </c>
      <c r="X1023">
        <v>1</v>
      </c>
    </row>
    <row r="1024" spans="14:24" x14ac:dyDescent="0.35">
      <c r="N1024" s="41">
        <v>291674</v>
      </c>
      <c r="P1024">
        <v>1</v>
      </c>
      <c r="X1024">
        <v>1</v>
      </c>
    </row>
    <row r="1025" spans="14:24" x14ac:dyDescent="0.35">
      <c r="N1025" s="41">
        <v>291680</v>
      </c>
      <c r="S1025">
        <v>1</v>
      </c>
      <c r="X1025">
        <v>1</v>
      </c>
    </row>
    <row r="1026" spans="14:24" x14ac:dyDescent="0.35">
      <c r="N1026" s="41">
        <v>291682</v>
      </c>
      <c r="P1026">
        <v>1</v>
      </c>
      <c r="U1026">
        <v>1</v>
      </c>
      <c r="X1026">
        <v>2</v>
      </c>
    </row>
    <row r="1027" spans="14:24" x14ac:dyDescent="0.35">
      <c r="N1027" s="41">
        <v>291687</v>
      </c>
      <c r="P1027">
        <v>1</v>
      </c>
      <c r="X1027">
        <v>1</v>
      </c>
    </row>
    <row r="1028" spans="14:24" x14ac:dyDescent="0.35">
      <c r="N1028" s="41">
        <v>291699</v>
      </c>
      <c r="T1028">
        <v>1</v>
      </c>
      <c r="X1028">
        <v>1</v>
      </c>
    </row>
    <row r="1029" spans="14:24" x14ac:dyDescent="0.35">
      <c r="N1029" s="41">
        <v>291700</v>
      </c>
      <c r="P1029">
        <v>1</v>
      </c>
      <c r="X1029">
        <v>1</v>
      </c>
    </row>
    <row r="1030" spans="14:24" x14ac:dyDescent="0.35">
      <c r="N1030" s="41">
        <v>291706</v>
      </c>
      <c r="P1030">
        <v>1</v>
      </c>
      <c r="X1030">
        <v>1</v>
      </c>
    </row>
    <row r="1031" spans="14:24" x14ac:dyDescent="0.35">
      <c r="N1031" s="41">
        <v>291707</v>
      </c>
      <c r="U1031">
        <v>1</v>
      </c>
      <c r="X1031">
        <v>1</v>
      </c>
    </row>
    <row r="1032" spans="14:24" x14ac:dyDescent="0.35">
      <c r="N1032" s="41">
        <v>291709</v>
      </c>
      <c r="P1032">
        <v>1</v>
      </c>
      <c r="X1032">
        <v>1</v>
      </c>
    </row>
    <row r="1033" spans="14:24" x14ac:dyDescent="0.35">
      <c r="N1033" s="41">
        <v>291712</v>
      </c>
      <c r="P1033">
        <v>1</v>
      </c>
      <c r="X1033">
        <v>1</v>
      </c>
    </row>
    <row r="1034" spans="14:24" x14ac:dyDescent="0.35">
      <c r="N1034" s="41">
        <v>291716</v>
      </c>
      <c r="P1034">
        <v>1</v>
      </c>
      <c r="X1034">
        <v>1</v>
      </c>
    </row>
    <row r="1035" spans="14:24" x14ac:dyDescent="0.35">
      <c r="N1035" s="41">
        <v>291723</v>
      </c>
      <c r="P1035">
        <v>1</v>
      </c>
      <c r="X1035">
        <v>1</v>
      </c>
    </row>
    <row r="1036" spans="14:24" x14ac:dyDescent="0.35">
      <c r="N1036" s="41">
        <v>291774</v>
      </c>
      <c r="P1036">
        <v>1</v>
      </c>
      <c r="X1036">
        <v>1</v>
      </c>
    </row>
    <row r="1037" spans="14:24" x14ac:dyDescent="0.35">
      <c r="N1037" s="41">
        <v>291777</v>
      </c>
      <c r="P1037">
        <v>1</v>
      </c>
      <c r="X1037">
        <v>1</v>
      </c>
    </row>
    <row r="1038" spans="14:24" x14ac:dyDescent="0.35">
      <c r="N1038" s="41">
        <v>291780</v>
      </c>
      <c r="P1038">
        <v>1</v>
      </c>
      <c r="X1038">
        <v>1</v>
      </c>
    </row>
    <row r="1039" spans="14:24" x14ac:dyDescent="0.35">
      <c r="N1039" s="41">
        <v>291784</v>
      </c>
      <c r="P1039">
        <v>1</v>
      </c>
      <c r="X1039">
        <v>1</v>
      </c>
    </row>
    <row r="1040" spans="14:24" x14ac:dyDescent="0.35">
      <c r="N1040" s="41">
        <v>291789</v>
      </c>
      <c r="P1040">
        <v>1</v>
      </c>
      <c r="X1040">
        <v>1</v>
      </c>
    </row>
    <row r="1041" spans="14:24" x14ac:dyDescent="0.35">
      <c r="N1041" s="41">
        <v>291796</v>
      </c>
      <c r="P1041">
        <v>1</v>
      </c>
      <c r="X1041">
        <v>1</v>
      </c>
    </row>
    <row r="1042" spans="14:24" x14ac:dyDescent="0.35">
      <c r="N1042" s="41">
        <v>291800</v>
      </c>
      <c r="T1042">
        <v>1</v>
      </c>
      <c r="X1042">
        <v>1</v>
      </c>
    </row>
    <row r="1043" spans="14:24" x14ac:dyDescent="0.35">
      <c r="N1043" s="41">
        <v>291801</v>
      </c>
      <c r="S1043">
        <v>1</v>
      </c>
      <c r="X1043">
        <v>1</v>
      </c>
    </row>
    <row r="1044" spans="14:24" x14ac:dyDescent="0.35">
      <c r="N1044" s="41">
        <v>291802</v>
      </c>
      <c r="P1044">
        <v>1</v>
      </c>
      <c r="X1044">
        <v>1</v>
      </c>
    </row>
    <row r="1045" spans="14:24" x14ac:dyDescent="0.35">
      <c r="N1045" s="41">
        <v>291815</v>
      </c>
      <c r="P1045">
        <v>1</v>
      </c>
      <c r="X1045">
        <v>1</v>
      </c>
    </row>
    <row r="1046" spans="14:24" x14ac:dyDescent="0.35">
      <c r="N1046" s="41">
        <v>291829</v>
      </c>
      <c r="S1046">
        <v>1</v>
      </c>
      <c r="X1046">
        <v>1</v>
      </c>
    </row>
    <row r="1047" spans="14:24" x14ac:dyDescent="0.35">
      <c r="N1047" s="41">
        <v>291830</v>
      </c>
      <c r="P1047">
        <v>1</v>
      </c>
      <c r="X1047">
        <v>1</v>
      </c>
    </row>
    <row r="1048" spans="14:24" x14ac:dyDescent="0.35">
      <c r="N1048" s="41">
        <v>291837</v>
      </c>
      <c r="P1048">
        <v>1</v>
      </c>
      <c r="S1048">
        <v>1</v>
      </c>
      <c r="X1048">
        <v>2</v>
      </c>
    </row>
    <row r="1049" spans="14:24" x14ac:dyDescent="0.35">
      <c r="N1049" s="41">
        <v>291839</v>
      </c>
      <c r="P1049">
        <v>1</v>
      </c>
      <c r="X1049">
        <v>1</v>
      </c>
    </row>
    <row r="1050" spans="14:24" x14ac:dyDescent="0.35">
      <c r="N1050" s="41">
        <v>291842</v>
      </c>
      <c r="T1050">
        <v>1</v>
      </c>
      <c r="X1050">
        <v>1</v>
      </c>
    </row>
    <row r="1051" spans="14:24" x14ac:dyDescent="0.35">
      <c r="N1051" s="41">
        <v>291848</v>
      </c>
      <c r="S1051">
        <v>1</v>
      </c>
      <c r="X1051">
        <v>1</v>
      </c>
    </row>
    <row r="1052" spans="14:24" x14ac:dyDescent="0.35">
      <c r="N1052" s="41">
        <v>291851</v>
      </c>
      <c r="P1052">
        <v>1</v>
      </c>
      <c r="X1052">
        <v>1</v>
      </c>
    </row>
    <row r="1053" spans="14:24" x14ac:dyDescent="0.35">
      <c r="N1053" s="41">
        <v>291854</v>
      </c>
      <c r="S1053">
        <v>1</v>
      </c>
      <c r="X1053">
        <v>1</v>
      </c>
    </row>
    <row r="1054" spans="14:24" x14ac:dyDescent="0.35">
      <c r="N1054" s="41">
        <v>291855</v>
      </c>
      <c r="U1054">
        <v>1</v>
      </c>
      <c r="X1054">
        <v>1</v>
      </c>
    </row>
    <row r="1055" spans="14:24" x14ac:dyDescent="0.35">
      <c r="N1055" s="41">
        <v>291860</v>
      </c>
      <c r="P1055">
        <v>1</v>
      </c>
      <c r="X1055">
        <v>1</v>
      </c>
    </row>
    <row r="1056" spans="14:24" x14ac:dyDescent="0.35">
      <c r="N1056" s="41">
        <v>291861</v>
      </c>
      <c r="R1056">
        <v>1</v>
      </c>
      <c r="X1056">
        <v>1</v>
      </c>
    </row>
    <row r="1057" spans="14:24" x14ac:dyDescent="0.35">
      <c r="N1057" s="41">
        <v>291864</v>
      </c>
      <c r="P1057">
        <v>1</v>
      </c>
      <c r="X1057">
        <v>1</v>
      </c>
    </row>
    <row r="1058" spans="14:24" x14ac:dyDescent="0.35">
      <c r="N1058" s="41">
        <v>291867</v>
      </c>
      <c r="O1058">
        <v>1</v>
      </c>
      <c r="P1058">
        <v>1</v>
      </c>
      <c r="X1058">
        <v>2</v>
      </c>
    </row>
    <row r="1059" spans="14:24" x14ac:dyDescent="0.35">
      <c r="N1059" s="41">
        <v>291868</v>
      </c>
      <c r="U1059">
        <v>1</v>
      </c>
      <c r="X1059">
        <v>1</v>
      </c>
    </row>
    <row r="1060" spans="14:24" x14ac:dyDescent="0.35">
      <c r="N1060" s="41">
        <v>291871</v>
      </c>
      <c r="P1060">
        <v>1</v>
      </c>
      <c r="X1060">
        <v>1</v>
      </c>
    </row>
    <row r="1061" spans="14:24" x14ac:dyDescent="0.35">
      <c r="N1061" s="41">
        <v>291877</v>
      </c>
      <c r="P1061">
        <v>1</v>
      </c>
      <c r="X1061">
        <v>1</v>
      </c>
    </row>
    <row r="1062" spans="14:24" x14ac:dyDescent="0.35">
      <c r="N1062" s="41">
        <v>291878</v>
      </c>
      <c r="P1062">
        <v>1</v>
      </c>
      <c r="X1062">
        <v>1</v>
      </c>
    </row>
    <row r="1063" spans="14:24" x14ac:dyDescent="0.35">
      <c r="N1063" s="41">
        <v>291879</v>
      </c>
      <c r="S1063">
        <v>1</v>
      </c>
      <c r="X1063">
        <v>1</v>
      </c>
    </row>
    <row r="1064" spans="14:24" x14ac:dyDescent="0.35">
      <c r="N1064" s="41">
        <v>291885</v>
      </c>
      <c r="P1064">
        <v>1</v>
      </c>
      <c r="X1064">
        <v>1</v>
      </c>
    </row>
    <row r="1065" spans="14:24" x14ac:dyDescent="0.35">
      <c r="N1065" s="41">
        <v>291887</v>
      </c>
      <c r="T1065">
        <v>1</v>
      </c>
      <c r="X1065">
        <v>1</v>
      </c>
    </row>
    <row r="1066" spans="14:24" x14ac:dyDescent="0.35">
      <c r="N1066" s="41">
        <v>291891</v>
      </c>
      <c r="P1066">
        <v>1</v>
      </c>
      <c r="X1066">
        <v>1</v>
      </c>
    </row>
    <row r="1067" spans="14:24" x14ac:dyDescent="0.35">
      <c r="N1067" s="41">
        <v>291896</v>
      </c>
      <c r="T1067">
        <v>1</v>
      </c>
      <c r="X1067">
        <v>1</v>
      </c>
    </row>
    <row r="1068" spans="14:24" x14ac:dyDescent="0.35">
      <c r="N1068" s="41">
        <v>291899</v>
      </c>
      <c r="P1068">
        <v>1</v>
      </c>
      <c r="X1068">
        <v>1</v>
      </c>
    </row>
    <row r="1069" spans="14:24" x14ac:dyDescent="0.35">
      <c r="N1069" s="41">
        <v>291901</v>
      </c>
      <c r="S1069">
        <v>1</v>
      </c>
      <c r="X1069">
        <v>1</v>
      </c>
    </row>
    <row r="1070" spans="14:24" x14ac:dyDescent="0.35">
      <c r="N1070" s="41">
        <v>291904</v>
      </c>
      <c r="S1070">
        <v>1</v>
      </c>
      <c r="X1070">
        <v>1</v>
      </c>
    </row>
    <row r="1071" spans="14:24" x14ac:dyDescent="0.35">
      <c r="N1071" s="41">
        <v>291906</v>
      </c>
      <c r="V1071">
        <v>1</v>
      </c>
      <c r="X1071">
        <v>1</v>
      </c>
    </row>
    <row r="1072" spans="14:24" x14ac:dyDescent="0.35">
      <c r="N1072" s="41">
        <v>291907</v>
      </c>
      <c r="U1072">
        <v>1</v>
      </c>
      <c r="X1072">
        <v>1</v>
      </c>
    </row>
    <row r="1073" spans="14:24" x14ac:dyDescent="0.35">
      <c r="N1073" s="41">
        <v>291908</v>
      </c>
      <c r="O1073">
        <v>1</v>
      </c>
      <c r="X1073">
        <v>1</v>
      </c>
    </row>
    <row r="1074" spans="14:24" x14ac:dyDescent="0.35">
      <c r="N1074" s="41">
        <v>291909</v>
      </c>
      <c r="P1074">
        <v>1</v>
      </c>
      <c r="W1074">
        <v>1</v>
      </c>
      <c r="X1074">
        <v>2</v>
      </c>
    </row>
    <row r="1075" spans="14:24" x14ac:dyDescent="0.35">
      <c r="N1075" s="41">
        <v>291911</v>
      </c>
      <c r="P1075">
        <v>1</v>
      </c>
      <c r="X1075">
        <v>1</v>
      </c>
    </row>
    <row r="1076" spans="14:24" x14ac:dyDescent="0.35">
      <c r="N1076" s="41">
        <v>291913</v>
      </c>
      <c r="P1076">
        <v>1</v>
      </c>
      <c r="X1076">
        <v>1</v>
      </c>
    </row>
    <row r="1077" spans="14:24" x14ac:dyDescent="0.35">
      <c r="N1077" s="41">
        <v>291914</v>
      </c>
      <c r="S1077">
        <v>1</v>
      </c>
      <c r="X1077">
        <v>1</v>
      </c>
    </row>
    <row r="1078" spans="14:24" x14ac:dyDescent="0.35">
      <c r="N1078" s="41">
        <v>291920</v>
      </c>
      <c r="P1078">
        <v>1</v>
      </c>
      <c r="X1078">
        <v>1</v>
      </c>
    </row>
    <row r="1079" spans="14:24" x14ac:dyDescent="0.35">
      <c r="N1079" s="41">
        <v>291924</v>
      </c>
      <c r="P1079">
        <v>1</v>
      </c>
      <c r="X1079">
        <v>1</v>
      </c>
    </row>
    <row r="1080" spans="14:24" x14ac:dyDescent="0.35">
      <c r="N1080" s="41">
        <v>291925</v>
      </c>
      <c r="P1080">
        <v>1</v>
      </c>
      <c r="X1080">
        <v>1</v>
      </c>
    </row>
    <row r="1081" spans="14:24" x14ac:dyDescent="0.35">
      <c r="N1081" s="41">
        <v>291926</v>
      </c>
      <c r="T1081">
        <v>1</v>
      </c>
      <c r="X1081">
        <v>1</v>
      </c>
    </row>
    <row r="1082" spans="14:24" x14ac:dyDescent="0.35">
      <c r="N1082" s="41">
        <v>291929</v>
      </c>
      <c r="T1082">
        <v>1</v>
      </c>
      <c r="X1082">
        <v>1</v>
      </c>
    </row>
    <row r="1083" spans="14:24" x14ac:dyDescent="0.35">
      <c r="N1083" s="41">
        <v>291930</v>
      </c>
      <c r="P1083">
        <v>1</v>
      </c>
      <c r="X1083">
        <v>1</v>
      </c>
    </row>
    <row r="1084" spans="14:24" x14ac:dyDescent="0.35">
      <c r="N1084" s="41">
        <v>291934</v>
      </c>
      <c r="P1084">
        <v>1</v>
      </c>
      <c r="X1084">
        <v>1</v>
      </c>
    </row>
    <row r="1085" spans="14:24" x14ac:dyDescent="0.35">
      <c r="N1085" s="41">
        <v>291935</v>
      </c>
      <c r="U1085">
        <v>1</v>
      </c>
      <c r="X1085">
        <v>1</v>
      </c>
    </row>
    <row r="1086" spans="14:24" x14ac:dyDescent="0.35">
      <c r="N1086" s="41">
        <v>291936</v>
      </c>
      <c r="P1086">
        <v>1</v>
      </c>
      <c r="X1086">
        <v>1</v>
      </c>
    </row>
    <row r="1087" spans="14:24" x14ac:dyDescent="0.35">
      <c r="N1087" s="41">
        <v>291938</v>
      </c>
      <c r="P1087">
        <v>1</v>
      </c>
      <c r="X1087">
        <v>1</v>
      </c>
    </row>
    <row r="1088" spans="14:24" x14ac:dyDescent="0.35">
      <c r="N1088" s="41">
        <v>291941</v>
      </c>
      <c r="S1088">
        <v>1</v>
      </c>
      <c r="X1088">
        <v>1</v>
      </c>
    </row>
    <row r="1089" spans="14:24" x14ac:dyDescent="0.35">
      <c r="N1089" s="41">
        <v>291942</v>
      </c>
      <c r="P1089">
        <v>1</v>
      </c>
      <c r="X1089">
        <v>1</v>
      </c>
    </row>
    <row r="1090" spans="14:24" x14ac:dyDescent="0.35">
      <c r="N1090" s="41">
        <v>291943</v>
      </c>
      <c r="P1090">
        <v>1</v>
      </c>
      <c r="X1090">
        <v>1</v>
      </c>
    </row>
    <row r="1091" spans="14:24" x14ac:dyDescent="0.35">
      <c r="N1091" s="41">
        <v>291944</v>
      </c>
      <c r="R1091">
        <v>1</v>
      </c>
      <c r="X1091">
        <v>1</v>
      </c>
    </row>
    <row r="1092" spans="14:24" x14ac:dyDescent="0.35">
      <c r="N1092" s="41">
        <v>291946</v>
      </c>
      <c r="T1092">
        <v>1</v>
      </c>
      <c r="X1092">
        <v>1</v>
      </c>
    </row>
    <row r="1093" spans="14:24" x14ac:dyDescent="0.35">
      <c r="N1093" s="41">
        <v>291950</v>
      </c>
      <c r="P1093">
        <v>1</v>
      </c>
      <c r="X1093">
        <v>1</v>
      </c>
    </row>
    <row r="1094" spans="14:24" x14ac:dyDescent="0.35">
      <c r="N1094" s="41">
        <v>291951</v>
      </c>
      <c r="P1094">
        <v>1</v>
      </c>
      <c r="X1094">
        <v>1</v>
      </c>
    </row>
    <row r="1095" spans="14:24" x14ac:dyDescent="0.35">
      <c r="N1095" s="41">
        <v>291954</v>
      </c>
      <c r="W1095">
        <v>1</v>
      </c>
      <c r="X1095">
        <v>1</v>
      </c>
    </row>
    <row r="1096" spans="14:24" x14ac:dyDescent="0.35">
      <c r="N1096" s="41">
        <v>291957</v>
      </c>
      <c r="T1096">
        <v>1</v>
      </c>
      <c r="X1096">
        <v>1</v>
      </c>
    </row>
    <row r="1097" spans="14:24" x14ac:dyDescent="0.35">
      <c r="N1097" s="41">
        <v>291958</v>
      </c>
      <c r="P1097">
        <v>1</v>
      </c>
      <c r="X1097">
        <v>1</v>
      </c>
    </row>
    <row r="1098" spans="14:24" x14ac:dyDescent="0.35">
      <c r="N1098" s="41">
        <v>291962</v>
      </c>
      <c r="W1098">
        <v>1</v>
      </c>
      <c r="X1098">
        <v>1</v>
      </c>
    </row>
    <row r="1099" spans="14:24" x14ac:dyDescent="0.35">
      <c r="N1099" s="41">
        <v>292009</v>
      </c>
      <c r="S1099">
        <v>1</v>
      </c>
      <c r="X1099">
        <v>1</v>
      </c>
    </row>
    <row r="1100" spans="14:24" x14ac:dyDescent="0.35">
      <c r="N1100" s="41">
        <v>292015</v>
      </c>
      <c r="O1100">
        <v>1</v>
      </c>
      <c r="X1100">
        <v>1</v>
      </c>
    </row>
    <row r="1101" spans="14:24" x14ac:dyDescent="0.35">
      <c r="N1101" s="41">
        <v>292022</v>
      </c>
      <c r="P1101">
        <v>1</v>
      </c>
      <c r="X1101">
        <v>1</v>
      </c>
    </row>
    <row r="1102" spans="14:24" x14ac:dyDescent="0.35">
      <c r="N1102" s="41">
        <v>292023</v>
      </c>
      <c r="P1102">
        <v>1</v>
      </c>
      <c r="X1102">
        <v>1</v>
      </c>
    </row>
    <row r="1103" spans="14:24" x14ac:dyDescent="0.35">
      <c r="N1103" s="41">
        <v>292031</v>
      </c>
      <c r="S1103">
        <v>1</v>
      </c>
      <c r="X1103">
        <v>1</v>
      </c>
    </row>
    <row r="1104" spans="14:24" x14ac:dyDescent="0.35">
      <c r="N1104" s="41">
        <v>292034</v>
      </c>
      <c r="P1104">
        <v>1</v>
      </c>
      <c r="X1104">
        <v>1</v>
      </c>
    </row>
    <row r="1105" spans="14:24" x14ac:dyDescent="0.35">
      <c r="N1105" s="41">
        <v>292040</v>
      </c>
      <c r="P1105">
        <v>1</v>
      </c>
      <c r="X1105">
        <v>1</v>
      </c>
    </row>
    <row r="1106" spans="14:24" x14ac:dyDescent="0.35">
      <c r="N1106" s="41">
        <v>292041</v>
      </c>
      <c r="T1106">
        <v>1</v>
      </c>
      <c r="X1106">
        <v>1</v>
      </c>
    </row>
    <row r="1107" spans="14:24" x14ac:dyDescent="0.35">
      <c r="N1107" s="41">
        <v>292044</v>
      </c>
      <c r="P1107">
        <v>1</v>
      </c>
      <c r="X1107">
        <v>1</v>
      </c>
    </row>
    <row r="1108" spans="14:24" x14ac:dyDescent="0.35">
      <c r="N1108" s="41">
        <v>292047</v>
      </c>
      <c r="S1108">
        <v>1</v>
      </c>
      <c r="X1108">
        <v>1</v>
      </c>
    </row>
    <row r="1109" spans="14:24" x14ac:dyDescent="0.35">
      <c r="N1109" s="41">
        <v>292048</v>
      </c>
      <c r="P1109">
        <v>1</v>
      </c>
      <c r="X1109">
        <v>1</v>
      </c>
    </row>
    <row r="1110" spans="14:24" x14ac:dyDescent="0.35">
      <c r="N1110" s="41">
        <v>292051</v>
      </c>
      <c r="P1110">
        <v>1</v>
      </c>
      <c r="X1110">
        <v>1</v>
      </c>
    </row>
    <row r="1111" spans="14:24" x14ac:dyDescent="0.35">
      <c r="N1111" s="41">
        <v>292059</v>
      </c>
      <c r="P1111">
        <v>1</v>
      </c>
      <c r="X1111">
        <v>1</v>
      </c>
    </row>
    <row r="1112" spans="14:24" x14ac:dyDescent="0.35">
      <c r="N1112" s="41">
        <v>292060</v>
      </c>
      <c r="P1112">
        <v>1</v>
      </c>
      <c r="X1112">
        <v>1</v>
      </c>
    </row>
    <row r="1113" spans="14:24" x14ac:dyDescent="0.35">
      <c r="N1113" s="41">
        <v>292070</v>
      </c>
      <c r="T1113">
        <v>1</v>
      </c>
      <c r="X1113">
        <v>1</v>
      </c>
    </row>
    <row r="1114" spans="14:24" x14ac:dyDescent="0.35">
      <c r="N1114" s="41">
        <v>292075</v>
      </c>
      <c r="P1114">
        <v>1</v>
      </c>
      <c r="X1114">
        <v>1</v>
      </c>
    </row>
    <row r="1115" spans="14:24" x14ac:dyDescent="0.35">
      <c r="N1115" s="41">
        <v>292077</v>
      </c>
      <c r="T1115">
        <v>1</v>
      </c>
      <c r="X1115">
        <v>1</v>
      </c>
    </row>
    <row r="1116" spans="14:24" x14ac:dyDescent="0.35">
      <c r="N1116" s="41">
        <v>292079</v>
      </c>
      <c r="P1116">
        <v>1</v>
      </c>
      <c r="X1116">
        <v>1</v>
      </c>
    </row>
    <row r="1117" spans="14:24" x14ac:dyDescent="0.35">
      <c r="N1117" s="41">
        <v>292080</v>
      </c>
      <c r="T1117">
        <v>1</v>
      </c>
      <c r="X1117">
        <v>1</v>
      </c>
    </row>
    <row r="1118" spans="14:24" x14ac:dyDescent="0.35">
      <c r="N1118" s="41">
        <v>292082</v>
      </c>
      <c r="O1118">
        <v>1</v>
      </c>
      <c r="X1118">
        <v>1</v>
      </c>
    </row>
    <row r="1119" spans="14:24" x14ac:dyDescent="0.35">
      <c r="N1119" s="41">
        <v>292083</v>
      </c>
      <c r="P1119">
        <v>1</v>
      </c>
      <c r="X1119">
        <v>1</v>
      </c>
    </row>
    <row r="1120" spans="14:24" x14ac:dyDescent="0.35">
      <c r="N1120" s="41">
        <v>292084</v>
      </c>
      <c r="S1120">
        <v>1</v>
      </c>
      <c r="X1120">
        <v>1</v>
      </c>
    </row>
    <row r="1121" spans="14:24" x14ac:dyDescent="0.35">
      <c r="N1121" s="41">
        <v>292085</v>
      </c>
      <c r="P1121">
        <v>1</v>
      </c>
      <c r="X1121">
        <v>1</v>
      </c>
    </row>
    <row r="1122" spans="14:24" x14ac:dyDescent="0.35">
      <c r="N1122" s="41">
        <v>292087</v>
      </c>
      <c r="P1122">
        <v>1</v>
      </c>
      <c r="X1122">
        <v>1</v>
      </c>
    </row>
    <row r="1123" spans="14:24" x14ac:dyDescent="0.35">
      <c r="N1123" s="41">
        <v>292089</v>
      </c>
      <c r="P1123">
        <v>1</v>
      </c>
      <c r="X1123">
        <v>1</v>
      </c>
    </row>
    <row r="1124" spans="14:24" x14ac:dyDescent="0.35">
      <c r="N1124" s="41">
        <v>292090</v>
      </c>
      <c r="P1124">
        <v>1</v>
      </c>
      <c r="X1124">
        <v>1</v>
      </c>
    </row>
    <row r="1125" spans="14:24" x14ac:dyDescent="0.35">
      <c r="N1125" s="41">
        <v>292092</v>
      </c>
      <c r="P1125">
        <v>1</v>
      </c>
      <c r="X1125">
        <v>1</v>
      </c>
    </row>
    <row r="1126" spans="14:24" x14ac:dyDescent="0.35">
      <c r="N1126" s="41">
        <v>292095</v>
      </c>
      <c r="P1126">
        <v>1</v>
      </c>
      <c r="X1126">
        <v>1</v>
      </c>
    </row>
    <row r="1127" spans="14:24" x14ac:dyDescent="0.35">
      <c r="N1127" s="41">
        <v>292096</v>
      </c>
      <c r="T1127">
        <v>1</v>
      </c>
      <c r="X1127">
        <v>1</v>
      </c>
    </row>
    <row r="1128" spans="14:24" x14ac:dyDescent="0.35">
      <c r="N1128" s="41">
        <v>292097</v>
      </c>
      <c r="P1128">
        <v>1</v>
      </c>
      <c r="W1128">
        <v>1</v>
      </c>
      <c r="X1128">
        <v>2</v>
      </c>
    </row>
    <row r="1129" spans="14:24" x14ac:dyDescent="0.35">
      <c r="N1129" s="41">
        <v>292098</v>
      </c>
      <c r="O1129">
        <v>1</v>
      </c>
      <c r="X1129">
        <v>1</v>
      </c>
    </row>
    <row r="1130" spans="14:24" x14ac:dyDescent="0.35">
      <c r="N1130" s="41">
        <v>292099</v>
      </c>
      <c r="P1130">
        <v>1</v>
      </c>
      <c r="X1130">
        <v>1</v>
      </c>
    </row>
    <row r="1131" spans="14:24" x14ac:dyDescent="0.35">
      <c r="N1131" s="41">
        <v>292100</v>
      </c>
      <c r="P1131">
        <v>1</v>
      </c>
      <c r="X1131">
        <v>1</v>
      </c>
    </row>
    <row r="1132" spans="14:24" x14ac:dyDescent="0.35">
      <c r="N1132" s="41">
        <v>292101</v>
      </c>
      <c r="U1132">
        <v>1</v>
      </c>
      <c r="X1132">
        <v>1</v>
      </c>
    </row>
    <row r="1133" spans="14:24" x14ac:dyDescent="0.35">
      <c r="N1133" s="41">
        <v>292102</v>
      </c>
      <c r="P1133">
        <v>1</v>
      </c>
      <c r="X1133">
        <v>1</v>
      </c>
    </row>
    <row r="1134" spans="14:24" x14ac:dyDescent="0.35">
      <c r="N1134" s="41">
        <v>292103</v>
      </c>
      <c r="P1134">
        <v>1</v>
      </c>
      <c r="X1134">
        <v>1</v>
      </c>
    </row>
    <row r="1135" spans="14:24" x14ac:dyDescent="0.35">
      <c r="N1135" s="41">
        <v>292106</v>
      </c>
      <c r="P1135">
        <v>1</v>
      </c>
      <c r="X1135">
        <v>1</v>
      </c>
    </row>
    <row r="1136" spans="14:24" x14ac:dyDescent="0.35">
      <c r="N1136" s="41">
        <v>292109</v>
      </c>
      <c r="T1136">
        <v>1</v>
      </c>
      <c r="W1136">
        <v>1</v>
      </c>
      <c r="X1136">
        <v>2</v>
      </c>
    </row>
    <row r="1137" spans="14:24" x14ac:dyDescent="0.35">
      <c r="N1137" s="41">
        <v>292114</v>
      </c>
      <c r="P1137">
        <v>1</v>
      </c>
      <c r="X1137">
        <v>1</v>
      </c>
    </row>
    <row r="1138" spans="14:24" x14ac:dyDescent="0.35">
      <c r="N1138" s="41">
        <v>292115</v>
      </c>
      <c r="P1138">
        <v>1</v>
      </c>
      <c r="X1138">
        <v>1</v>
      </c>
    </row>
    <row r="1139" spans="14:24" x14ac:dyDescent="0.35">
      <c r="N1139" s="41">
        <v>292118</v>
      </c>
      <c r="P1139">
        <v>1</v>
      </c>
      <c r="X1139">
        <v>1</v>
      </c>
    </row>
    <row r="1140" spans="14:24" x14ac:dyDescent="0.35">
      <c r="N1140" s="41">
        <v>292120</v>
      </c>
      <c r="W1140">
        <v>1</v>
      </c>
      <c r="X1140">
        <v>1</v>
      </c>
    </row>
    <row r="1141" spans="14:24" x14ac:dyDescent="0.35">
      <c r="N1141" s="41">
        <v>292122</v>
      </c>
      <c r="R1141">
        <v>1</v>
      </c>
      <c r="X1141">
        <v>1</v>
      </c>
    </row>
    <row r="1142" spans="14:24" x14ac:dyDescent="0.35">
      <c r="N1142" s="41">
        <v>292123</v>
      </c>
      <c r="W1142">
        <v>1</v>
      </c>
      <c r="X1142">
        <v>1</v>
      </c>
    </row>
    <row r="1143" spans="14:24" x14ac:dyDescent="0.35">
      <c r="N1143" s="41">
        <v>292126</v>
      </c>
      <c r="P1143">
        <v>1</v>
      </c>
      <c r="X1143">
        <v>1</v>
      </c>
    </row>
    <row r="1144" spans="14:24" x14ac:dyDescent="0.35">
      <c r="N1144" s="41">
        <v>292129</v>
      </c>
      <c r="T1144">
        <v>1</v>
      </c>
      <c r="X1144">
        <v>1</v>
      </c>
    </row>
    <row r="1145" spans="14:24" x14ac:dyDescent="0.35">
      <c r="N1145" s="41">
        <v>292133</v>
      </c>
      <c r="P1145">
        <v>1</v>
      </c>
      <c r="X1145">
        <v>1</v>
      </c>
    </row>
    <row r="1146" spans="14:24" x14ac:dyDescent="0.35">
      <c r="N1146" s="41">
        <v>292135</v>
      </c>
      <c r="O1146">
        <v>1</v>
      </c>
      <c r="X1146">
        <v>1</v>
      </c>
    </row>
    <row r="1147" spans="14:24" x14ac:dyDescent="0.35">
      <c r="N1147" s="41">
        <v>292137</v>
      </c>
      <c r="P1147">
        <v>1</v>
      </c>
      <c r="X1147">
        <v>1</v>
      </c>
    </row>
    <row r="1148" spans="14:24" x14ac:dyDescent="0.35">
      <c r="N1148" s="41">
        <v>292139</v>
      </c>
      <c r="S1148">
        <v>1</v>
      </c>
      <c r="X1148">
        <v>1</v>
      </c>
    </row>
    <row r="1149" spans="14:24" x14ac:dyDescent="0.35">
      <c r="N1149" s="41">
        <v>292141</v>
      </c>
      <c r="O1149">
        <v>1</v>
      </c>
      <c r="X1149">
        <v>1</v>
      </c>
    </row>
    <row r="1150" spans="14:24" x14ac:dyDescent="0.35">
      <c r="N1150" s="41">
        <v>292142</v>
      </c>
      <c r="P1150">
        <v>1</v>
      </c>
      <c r="X1150">
        <v>1</v>
      </c>
    </row>
    <row r="1151" spans="14:24" x14ac:dyDescent="0.35">
      <c r="N1151" s="41">
        <v>292145</v>
      </c>
      <c r="P1151">
        <v>1</v>
      </c>
      <c r="X1151">
        <v>1</v>
      </c>
    </row>
    <row r="1152" spans="14:24" x14ac:dyDescent="0.35">
      <c r="N1152" s="41">
        <v>292147</v>
      </c>
      <c r="P1152">
        <v>1</v>
      </c>
      <c r="X1152">
        <v>1</v>
      </c>
    </row>
    <row r="1153" spans="14:24" x14ac:dyDescent="0.35">
      <c r="N1153" s="41">
        <v>292149</v>
      </c>
      <c r="U1153">
        <v>1</v>
      </c>
      <c r="X1153">
        <v>1</v>
      </c>
    </row>
    <row r="1154" spans="14:24" x14ac:dyDescent="0.35">
      <c r="N1154" s="41">
        <v>292153</v>
      </c>
      <c r="S1154">
        <v>1</v>
      </c>
      <c r="X1154">
        <v>1</v>
      </c>
    </row>
    <row r="1155" spans="14:24" x14ac:dyDescent="0.35">
      <c r="N1155" s="41">
        <v>292156</v>
      </c>
      <c r="T1155">
        <v>1</v>
      </c>
      <c r="X1155">
        <v>1</v>
      </c>
    </row>
    <row r="1156" spans="14:24" x14ac:dyDescent="0.35">
      <c r="N1156" s="41">
        <v>292157</v>
      </c>
      <c r="S1156">
        <v>1</v>
      </c>
      <c r="X1156">
        <v>1</v>
      </c>
    </row>
    <row r="1157" spans="14:24" x14ac:dyDescent="0.35">
      <c r="N1157" s="41">
        <v>292158</v>
      </c>
      <c r="V1157">
        <v>1</v>
      </c>
      <c r="X1157">
        <v>1</v>
      </c>
    </row>
    <row r="1158" spans="14:24" x14ac:dyDescent="0.35">
      <c r="N1158" s="41">
        <v>292161</v>
      </c>
      <c r="P1158">
        <v>1</v>
      </c>
      <c r="X1158">
        <v>1</v>
      </c>
    </row>
    <row r="1159" spans="14:24" x14ac:dyDescent="0.35">
      <c r="N1159" s="41">
        <v>292163</v>
      </c>
      <c r="P1159">
        <v>1</v>
      </c>
      <c r="X1159">
        <v>1</v>
      </c>
    </row>
    <row r="1160" spans="14:24" x14ac:dyDescent="0.35">
      <c r="N1160" s="41">
        <v>292164</v>
      </c>
      <c r="S1160">
        <v>1</v>
      </c>
      <c r="X1160">
        <v>1</v>
      </c>
    </row>
    <row r="1161" spans="14:24" x14ac:dyDescent="0.35">
      <c r="N1161" s="41">
        <v>292168</v>
      </c>
      <c r="P1161">
        <v>1</v>
      </c>
      <c r="X1161">
        <v>1</v>
      </c>
    </row>
    <row r="1162" spans="14:24" x14ac:dyDescent="0.35">
      <c r="N1162" s="41">
        <v>292170</v>
      </c>
      <c r="S1162">
        <v>1</v>
      </c>
      <c r="X1162">
        <v>1</v>
      </c>
    </row>
    <row r="1163" spans="14:24" x14ac:dyDescent="0.35">
      <c r="N1163" s="41">
        <v>292171</v>
      </c>
      <c r="W1163">
        <v>1</v>
      </c>
      <c r="X1163">
        <v>1</v>
      </c>
    </row>
    <row r="1164" spans="14:24" x14ac:dyDescent="0.35">
      <c r="N1164" s="41">
        <v>292174</v>
      </c>
      <c r="P1164">
        <v>1</v>
      </c>
      <c r="X1164">
        <v>1</v>
      </c>
    </row>
    <row r="1165" spans="14:24" x14ac:dyDescent="0.35">
      <c r="N1165" s="41">
        <v>292175</v>
      </c>
      <c r="P1165">
        <v>1</v>
      </c>
      <c r="X1165">
        <v>1</v>
      </c>
    </row>
    <row r="1166" spans="14:24" x14ac:dyDescent="0.35">
      <c r="N1166" s="41">
        <v>292176</v>
      </c>
      <c r="P1166">
        <v>1</v>
      </c>
      <c r="X1166">
        <v>1</v>
      </c>
    </row>
    <row r="1167" spans="14:24" x14ac:dyDescent="0.35">
      <c r="N1167" s="41">
        <v>292185</v>
      </c>
      <c r="T1167">
        <v>1</v>
      </c>
      <c r="X1167">
        <v>1</v>
      </c>
    </row>
    <row r="1168" spans="14:24" x14ac:dyDescent="0.35">
      <c r="N1168" s="41">
        <v>292188</v>
      </c>
      <c r="O1168">
        <v>1</v>
      </c>
      <c r="X1168">
        <v>1</v>
      </c>
    </row>
    <row r="1169" spans="14:24" x14ac:dyDescent="0.35">
      <c r="N1169" s="41">
        <v>292190</v>
      </c>
      <c r="T1169">
        <v>1</v>
      </c>
      <c r="X1169">
        <v>1</v>
      </c>
    </row>
    <row r="1170" spans="14:24" x14ac:dyDescent="0.35">
      <c r="N1170" s="41">
        <v>292192</v>
      </c>
      <c r="P1170">
        <v>1</v>
      </c>
      <c r="X1170">
        <v>1</v>
      </c>
    </row>
    <row r="1171" spans="14:24" x14ac:dyDescent="0.35">
      <c r="N1171" s="41">
        <v>292194</v>
      </c>
      <c r="P1171">
        <v>1</v>
      </c>
      <c r="X1171">
        <v>1</v>
      </c>
    </row>
    <row r="1172" spans="14:24" x14ac:dyDescent="0.35">
      <c r="N1172" s="41">
        <v>292197</v>
      </c>
      <c r="P1172">
        <v>1</v>
      </c>
      <c r="X1172">
        <v>1</v>
      </c>
    </row>
    <row r="1173" spans="14:24" x14ac:dyDescent="0.35">
      <c r="N1173" s="41">
        <v>292200</v>
      </c>
      <c r="T1173">
        <v>1</v>
      </c>
      <c r="X1173">
        <v>1</v>
      </c>
    </row>
    <row r="1174" spans="14:24" x14ac:dyDescent="0.35">
      <c r="N1174" s="41">
        <v>292201</v>
      </c>
      <c r="T1174">
        <v>1</v>
      </c>
      <c r="X1174">
        <v>1</v>
      </c>
    </row>
    <row r="1175" spans="14:24" x14ac:dyDescent="0.35">
      <c r="N1175" s="41">
        <v>292202</v>
      </c>
      <c r="S1175">
        <v>1</v>
      </c>
      <c r="X1175">
        <v>1</v>
      </c>
    </row>
    <row r="1176" spans="14:24" x14ac:dyDescent="0.35">
      <c r="N1176" s="41">
        <v>292203</v>
      </c>
      <c r="P1176">
        <v>1</v>
      </c>
      <c r="X1176">
        <v>1</v>
      </c>
    </row>
    <row r="1177" spans="14:24" x14ac:dyDescent="0.35">
      <c r="N1177" s="41">
        <v>292205</v>
      </c>
      <c r="P1177">
        <v>1</v>
      </c>
      <c r="S1177">
        <v>1</v>
      </c>
      <c r="X1177">
        <v>2</v>
      </c>
    </row>
    <row r="1178" spans="14:24" x14ac:dyDescent="0.35">
      <c r="N1178" s="41">
        <v>292245</v>
      </c>
      <c r="P1178">
        <v>1</v>
      </c>
      <c r="X1178">
        <v>1</v>
      </c>
    </row>
    <row r="1179" spans="14:24" x14ac:dyDescent="0.35">
      <c r="N1179" s="41">
        <v>292248</v>
      </c>
      <c r="P1179">
        <v>1</v>
      </c>
      <c r="X1179">
        <v>1</v>
      </c>
    </row>
    <row r="1180" spans="14:24" x14ac:dyDescent="0.35">
      <c r="N1180" s="41">
        <v>292250</v>
      </c>
      <c r="P1180">
        <v>1</v>
      </c>
      <c r="X1180">
        <v>1</v>
      </c>
    </row>
    <row r="1181" spans="14:24" x14ac:dyDescent="0.35">
      <c r="N1181" s="41">
        <v>292251</v>
      </c>
      <c r="P1181">
        <v>2</v>
      </c>
      <c r="X1181">
        <v>2</v>
      </c>
    </row>
    <row r="1182" spans="14:24" x14ac:dyDescent="0.35">
      <c r="N1182" s="41">
        <v>292253</v>
      </c>
      <c r="T1182">
        <v>1</v>
      </c>
      <c r="X1182">
        <v>1</v>
      </c>
    </row>
    <row r="1183" spans="14:24" x14ac:dyDescent="0.35">
      <c r="N1183" s="41">
        <v>292264</v>
      </c>
      <c r="P1183">
        <v>1</v>
      </c>
      <c r="X1183">
        <v>1</v>
      </c>
    </row>
    <row r="1184" spans="14:24" x14ac:dyDescent="0.35">
      <c r="N1184" s="41">
        <v>292265</v>
      </c>
      <c r="T1184">
        <v>1</v>
      </c>
      <c r="X1184">
        <v>1</v>
      </c>
    </row>
    <row r="1185" spans="14:24" x14ac:dyDescent="0.35">
      <c r="N1185" s="41">
        <v>292266</v>
      </c>
      <c r="P1185">
        <v>1</v>
      </c>
      <c r="X1185">
        <v>1</v>
      </c>
    </row>
    <row r="1186" spans="14:24" x14ac:dyDescent="0.35">
      <c r="N1186" s="41">
        <v>292267</v>
      </c>
      <c r="P1186">
        <v>1</v>
      </c>
      <c r="T1186">
        <v>1</v>
      </c>
      <c r="X1186">
        <v>2</v>
      </c>
    </row>
    <row r="1187" spans="14:24" x14ac:dyDescent="0.35">
      <c r="N1187" s="41">
        <v>292269</v>
      </c>
      <c r="U1187">
        <v>1</v>
      </c>
      <c r="X1187">
        <v>1</v>
      </c>
    </row>
    <row r="1188" spans="14:24" x14ac:dyDescent="0.35">
      <c r="N1188" s="41">
        <v>292271</v>
      </c>
      <c r="U1188">
        <v>1</v>
      </c>
      <c r="X1188">
        <v>1</v>
      </c>
    </row>
    <row r="1189" spans="14:24" x14ac:dyDescent="0.35">
      <c r="N1189" s="41">
        <v>292273</v>
      </c>
      <c r="P1189">
        <v>1</v>
      </c>
      <c r="X1189">
        <v>1</v>
      </c>
    </row>
    <row r="1190" spans="14:24" x14ac:dyDescent="0.35">
      <c r="N1190" s="41">
        <v>292275</v>
      </c>
      <c r="P1190">
        <v>1</v>
      </c>
      <c r="X1190">
        <v>1</v>
      </c>
    </row>
    <row r="1191" spans="14:24" x14ac:dyDescent="0.35">
      <c r="N1191" s="41">
        <v>292277</v>
      </c>
      <c r="P1191">
        <v>1</v>
      </c>
      <c r="X1191">
        <v>1</v>
      </c>
    </row>
    <row r="1192" spans="14:24" x14ac:dyDescent="0.35">
      <c r="N1192" s="41">
        <v>292278</v>
      </c>
      <c r="P1192">
        <v>1</v>
      </c>
      <c r="X1192">
        <v>1</v>
      </c>
    </row>
    <row r="1193" spans="14:24" x14ac:dyDescent="0.35">
      <c r="N1193" s="41">
        <v>292280</v>
      </c>
      <c r="T1193">
        <v>1</v>
      </c>
      <c r="X1193">
        <v>1</v>
      </c>
    </row>
    <row r="1194" spans="14:24" x14ac:dyDescent="0.35">
      <c r="N1194" s="41">
        <v>292285</v>
      </c>
      <c r="P1194">
        <v>1</v>
      </c>
      <c r="X1194">
        <v>1</v>
      </c>
    </row>
    <row r="1195" spans="14:24" x14ac:dyDescent="0.35">
      <c r="N1195" s="41">
        <v>292292</v>
      </c>
      <c r="S1195">
        <v>1</v>
      </c>
      <c r="X1195">
        <v>1</v>
      </c>
    </row>
    <row r="1196" spans="14:24" x14ac:dyDescent="0.35">
      <c r="N1196" s="41">
        <v>292293</v>
      </c>
      <c r="O1196">
        <v>1</v>
      </c>
      <c r="X1196">
        <v>1</v>
      </c>
    </row>
    <row r="1197" spans="14:24" x14ac:dyDescent="0.35">
      <c r="N1197" s="41">
        <v>292296</v>
      </c>
      <c r="S1197">
        <v>1</v>
      </c>
      <c r="X1197">
        <v>1</v>
      </c>
    </row>
    <row r="1198" spans="14:24" x14ac:dyDescent="0.35">
      <c r="N1198" s="41">
        <v>292297</v>
      </c>
      <c r="P1198">
        <v>1</v>
      </c>
      <c r="X1198">
        <v>1</v>
      </c>
    </row>
    <row r="1199" spans="14:24" x14ac:dyDescent="0.35">
      <c r="N1199" s="41">
        <v>292299</v>
      </c>
      <c r="T1199">
        <v>1</v>
      </c>
      <c r="X1199">
        <v>1</v>
      </c>
    </row>
    <row r="1200" spans="14:24" x14ac:dyDescent="0.35">
      <c r="N1200" s="41">
        <v>292301</v>
      </c>
      <c r="P1200">
        <v>1</v>
      </c>
      <c r="X1200">
        <v>1</v>
      </c>
    </row>
    <row r="1201" spans="14:24" x14ac:dyDescent="0.35">
      <c r="N1201" s="41">
        <v>292303</v>
      </c>
      <c r="S1201">
        <v>1</v>
      </c>
      <c r="X1201">
        <v>1</v>
      </c>
    </row>
    <row r="1202" spans="14:24" x14ac:dyDescent="0.35">
      <c r="N1202" s="41">
        <v>292308</v>
      </c>
      <c r="P1202">
        <v>1</v>
      </c>
      <c r="X1202">
        <v>1</v>
      </c>
    </row>
    <row r="1203" spans="14:24" x14ac:dyDescent="0.35">
      <c r="N1203" s="41">
        <v>292309</v>
      </c>
      <c r="S1203">
        <v>1</v>
      </c>
      <c r="X1203">
        <v>1</v>
      </c>
    </row>
    <row r="1204" spans="14:24" x14ac:dyDescent="0.35">
      <c r="N1204" s="41">
        <v>292312</v>
      </c>
      <c r="P1204">
        <v>1</v>
      </c>
      <c r="X1204">
        <v>1</v>
      </c>
    </row>
    <row r="1205" spans="14:24" x14ac:dyDescent="0.35">
      <c r="N1205" s="41">
        <v>292314</v>
      </c>
      <c r="P1205">
        <v>1</v>
      </c>
      <c r="X1205">
        <v>1</v>
      </c>
    </row>
    <row r="1206" spans="14:24" x14ac:dyDescent="0.35">
      <c r="N1206" s="41">
        <v>292318</v>
      </c>
      <c r="S1206">
        <v>1</v>
      </c>
      <c r="X1206">
        <v>1</v>
      </c>
    </row>
    <row r="1207" spans="14:24" x14ac:dyDescent="0.35">
      <c r="N1207" s="41">
        <v>292321</v>
      </c>
      <c r="P1207">
        <v>1</v>
      </c>
      <c r="X1207">
        <v>1</v>
      </c>
    </row>
    <row r="1208" spans="14:24" x14ac:dyDescent="0.35">
      <c r="N1208" s="41">
        <v>292322</v>
      </c>
      <c r="P1208">
        <v>1</v>
      </c>
      <c r="X1208">
        <v>1</v>
      </c>
    </row>
    <row r="1209" spans="14:24" x14ac:dyDescent="0.35">
      <c r="N1209" s="41">
        <v>292323</v>
      </c>
      <c r="P1209">
        <v>1</v>
      </c>
      <c r="X1209">
        <v>1</v>
      </c>
    </row>
    <row r="1210" spans="14:24" x14ac:dyDescent="0.35">
      <c r="N1210" s="41">
        <v>292324</v>
      </c>
      <c r="P1210">
        <v>1</v>
      </c>
      <c r="X1210">
        <v>1</v>
      </c>
    </row>
    <row r="1211" spans="14:24" x14ac:dyDescent="0.35">
      <c r="N1211" s="41">
        <v>292325</v>
      </c>
      <c r="U1211">
        <v>1</v>
      </c>
      <c r="X1211">
        <v>1</v>
      </c>
    </row>
    <row r="1212" spans="14:24" x14ac:dyDescent="0.35">
      <c r="N1212" s="41">
        <v>292326</v>
      </c>
      <c r="P1212">
        <v>1</v>
      </c>
      <c r="T1212">
        <v>1</v>
      </c>
      <c r="X1212">
        <v>2</v>
      </c>
    </row>
    <row r="1213" spans="14:24" x14ac:dyDescent="0.35">
      <c r="N1213" s="41">
        <v>292329</v>
      </c>
      <c r="T1213">
        <v>1</v>
      </c>
      <c r="X1213">
        <v>1</v>
      </c>
    </row>
    <row r="1214" spans="14:24" x14ac:dyDescent="0.35">
      <c r="N1214" s="41">
        <v>292332</v>
      </c>
      <c r="P1214">
        <v>1</v>
      </c>
      <c r="X1214">
        <v>1</v>
      </c>
    </row>
    <row r="1215" spans="14:24" x14ac:dyDescent="0.35">
      <c r="N1215" s="41">
        <v>292338</v>
      </c>
      <c r="P1215">
        <v>1</v>
      </c>
      <c r="X1215">
        <v>1</v>
      </c>
    </row>
    <row r="1216" spans="14:24" x14ac:dyDescent="0.35">
      <c r="N1216" s="41">
        <v>292339</v>
      </c>
      <c r="O1216">
        <v>1</v>
      </c>
      <c r="X1216">
        <v>1</v>
      </c>
    </row>
    <row r="1217" spans="14:24" x14ac:dyDescent="0.35">
      <c r="N1217" s="41">
        <v>292341</v>
      </c>
      <c r="P1217">
        <v>1</v>
      </c>
      <c r="X1217">
        <v>1</v>
      </c>
    </row>
    <row r="1218" spans="14:24" x14ac:dyDescent="0.35">
      <c r="N1218" s="41">
        <v>292343</v>
      </c>
      <c r="S1218">
        <v>1</v>
      </c>
      <c r="X1218">
        <v>1</v>
      </c>
    </row>
    <row r="1219" spans="14:24" x14ac:dyDescent="0.35">
      <c r="N1219" s="41">
        <v>292346</v>
      </c>
      <c r="S1219">
        <v>1</v>
      </c>
      <c r="X1219">
        <v>1</v>
      </c>
    </row>
    <row r="1220" spans="14:24" x14ac:dyDescent="0.35">
      <c r="N1220" s="41">
        <v>292347</v>
      </c>
      <c r="P1220">
        <v>1</v>
      </c>
      <c r="X1220">
        <v>1</v>
      </c>
    </row>
    <row r="1221" spans="14:24" x14ac:dyDescent="0.35">
      <c r="N1221" s="41">
        <v>292348</v>
      </c>
      <c r="S1221">
        <v>1</v>
      </c>
      <c r="X1221">
        <v>1</v>
      </c>
    </row>
    <row r="1222" spans="14:24" x14ac:dyDescent="0.35">
      <c r="N1222" s="41">
        <v>292349</v>
      </c>
      <c r="T1222">
        <v>1</v>
      </c>
      <c r="X1222">
        <v>1</v>
      </c>
    </row>
    <row r="1223" spans="14:24" x14ac:dyDescent="0.35">
      <c r="N1223" s="41">
        <v>292351</v>
      </c>
      <c r="P1223">
        <v>1</v>
      </c>
      <c r="X1223">
        <v>1</v>
      </c>
    </row>
    <row r="1224" spans="14:24" x14ac:dyDescent="0.35">
      <c r="N1224" s="41">
        <v>292359</v>
      </c>
      <c r="P1224">
        <v>1</v>
      </c>
      <c r="X1224">
        <v>1</v>
      </c>
    </row>
    <row r="1225" spans="14:24" x14ac:dyDescent="0.35">
      <c r="N1225" s="41">
        <v>292362</v>
      </c>
      <c r="S1225">
        <v>1</v>
      </c>
      <c r="X1225">
        <v>1</v>
      </c>
    </row>
    <row r="1226" spans="14:24" x14ac:dyDescent="0.35">
      <c r="N1226" s="41">
        <v>292363</v>
      </c>
      <c r="P1226">
        <v>1</v>
      </c>
      <c r="X1226">
        <v>1</v>
      </c>
    </row>
    <row r="1227" spans="14:24" x14ac:dyDescent="0.35">
      <c r="N1227" s="41">
        <v>292367</v>
      </c>
      <c r="T1227">
        <v>1</v>
      </c>
      <c r="X1227">
        <v>1</v>
      </c>
    </row>
    <row r="1228" spans="14:24" x14ac:dyDescent="0.35">
      <c r="N1228" s="41">
        <v>292372</v>
      </c>
      <c r="S1228">
        <v>1</v>
      </c>
      <c r="X1228">
        <v>1</v>
      </c>
    </row>
    <row r="1229" spans="14:24" x14ac:dyDescent="0.35">
      <c r="N1229" s="41">
        <v>292375</v>
      </c>
      <c r="P1229">
        <v>1</v>
      </c>
      <c r="X1229">
        <v>1</v>
      </c>
    </row>
    <row r="1230" spans="14:24" x14ac:dyDescent="0.35">
      <c r="N1230" s="41">
        <v>292380</v>
      </c>
      <c r="P1230">
        <v>1</v>
      </c>
      <c r="X1230">
        <v>1</v>
      </c>
    </row>
    <row r="1231" spans="14:24" x14ac:dyDescent="0.35">
      <c r="N1231" s="41">
        <v>292385</v>
      </c>
      <c r="P1231">
        <v>1</v>
      </c>
      <c r="X1231">
        <v>1</v>
      </c>
    </row>
    <row r="1232" spans="14:24" x14ac:dyDescent="0.35">
      <c r="N1232" s="41">
        <v>292387</v>
      </c>
      <c r="P1232">
        <v>1</v>
      </c>
      <c r="X1232">
        <v>1</v>
      </c>
    </row>
    <row r="1233" spans="14:24" x14ac:dyDescent="0.35">
      <c r="N1233" s="41">
        <v>292388</v>
      </c>
      <c r="P1233">
        <v>1</v>
      </c>
      <c r="X1233">
        <v>1</v>
      </c>
    </row>
    <row r="1234" spans="14:24" x14ac:dyDescent="0.35">
      <c r="N1234" s="41">
        <v>292392</v>
      </c>
      <c r="O1234">
        <v>1</v>
      </c>
      <c r="X1234">
        <v>1</v>
      </c>
    </row>
    <row r="1235" spans="14:24" x14ac:dyDescent="0.35">
      <c r="N1235" s="41">
        <v>292432</v>
      </c>
      <c r="T1235">
        <v>1</v>
      </c>
      <c r="X1235">
        <v>1</v>
      </c>
    </row>
    <row r="1236" spans="14:24" x14ac:dyDescent="0.35">
      <c r="N1236" s="41">
        <v>292434</v>
      </c>
      <c r="P1236">
        <v>1</v>
      </c>
      <c r="X1236">
        <v>1</v>
      </c>
    </row>
    <row r="1237" spans="14:24" x14ac:dyDescent="0.35">
      <c r="N1237" s="41">
        <v>292436</v>
      </c>
      <c r="P1237">
        <v>1</v>
      </c>
      <c r="X1237">
        <v>1</v>
      </c>
    </row>
    <row r="1238" spans="14:24" x14ac:dyDescent="0.35">
      <c r="N1238" s="41">
        <v>292437</v>
      </c>
      <c r="U1238">
        <v>1</v>
      </c>
      <c r="X1238">
        <v>1</v>
      </c>
    </row>
    <row r="1239" spans="14:24" x14ac:dyDescent="0.35">
      <c r="N1239" s="41">
        <v>292441</v>
      </c>
      <c r="P1239">
        <v>1</v>
      </c>
      <c r="X1239">
        <v>1</v>
      </c>
    </row>
    <row r="1240" spans="14:24" x14ac:dyDescent="0.35">
      <c r="N1240" s="41">
        <v>292442</v>
      </c>
      <c r="P1240">
        <v>1</v>
      </c>
      <c r="X1240">
        <v>1</v>
      </c>
    </row>
    <row r="1241" spans="14:24" x14ac:dyDescent="0.35">
      <c r="N1241" s="41">
        <v>292444</v>
      </c>
      <c r="T1241">
        <v>1</v>
      </c>
      <c r="X1241">
        <v>1</v>
      </c>
    </row>
    <row r="1242" spans="14:24" x14ac:dyDescent="0.35">
      <c r="N1242" s="41">
        <v>292449</v>
      </c>
      <c r="P1242">
        <v>1</v>
      </c>
      <c r="X1242">
        <v>1</v>
      </c>
    </row>
    <row r="1243" spans="14:24" x14ac:dyDescent="0.35">
      <c r="N1243" s="41">
        <v>292452</v>
      </c>
      <c r="P1243">
        <v>1</v>
      </c>
      <c r="X1243">
        <v>1</v>
      </c>
    </row>
    <row r="1244" spans="14:24" x14ac:dyDescent="0.35">
      <c r="N1244" s="41">
        <v>292454</v>
      </c>
      <c r="P1244">
        <v>1</v>
      </c>
      <c r="X1244">
        <v>1</v>
      </c>
    </row>
    <row r="1245" spans="14:24" x14ac:dyDescent="0.35">
      <c r="N1245" s="41">
        <v>292457</v>
      </c>
      <c r="S1245">
        <v>1</v>
      </c>
      <c r="X1245">
        <v>1</v>
      </c>
    </row>
    <row r="1246" spans="14:24" x14ac:dyDescent="0.35">
      <c r="N1246" s="41">
        <v>292459</v>
      </c>
      <c r="P1246">
        <v>1</v>
      </c>
      <c r="X1246">
        <v>1</v>
      </c>
    </row>
    <row r="1247" spans="14:24" x14ac:dyDescent="0.35">
      <c r="N1247" s="41">
        <v>292463</v>
      </c>
      <c r="O1247">
        <v>1</v>
      </c>
      <c r="X1247">
        <v>1</v>
      </c>
    </row>
    <row r="1248" spans="14:24" x14ac:dyDescent="0.35">
      <c r="N1248" s="41">
        <v>292465</v>
      </c>
      <c r="S1248">
        <v>1</v>
      </c>
      <c r="X1248">
        <v>1</v>
      </c>
    </row>
    <row r="1249" spans="14:24" x14ac:dyDescent="0.35">
      <c r="N1249" s="41">
        <v>292466</v>
      </c>
      <c r="P1249">
        <v>1</v>
      </c>
      <c r="X1249">
        <v>1</v>
      </c>
    </row>
    <row r="1250" spans="14:24" x14ac:dyDescent="0.35">
      <c r="N1250" s="41">
        <v>292469</v>
      </c>
      <c r="P1250">
        <v>1</v>
      </c>
      <c r="X1250">
        <v>1</v>
      </c>
    </row>
    <row r="1251" spans="14:24" x14ac:dyDescent="0.35">
      <c r="N1251" s="41">
        <v>292472</v>
      </c>
      <c r="P1251">
        <v>1</v>
      </c>
      <c r="X1251">
        <v>1</v>
      </c>
    </row>
    <row r="1252" spans="14:24" x14ac:dyDescent="0.35">
      <c r="N1252" s="41">
        <v>292476</v>
      </c>
      <c r="T1252">
        <v>1</v>
      </c>
      <c r="X1252">
        <v>1</v>
      </c>
    </row>
    <row r="1253" spans="14:24" x14ac:dyDescent="0.35">
      <c r="N1253" s="41">
        <v>292481</v>
      </c>
      <c r="P1253">
        <v>1</v>
      </c>
      <c r="X1253">
        <v>1</v>
      </c>
    </row>
    <row r="1254" spans="14:24" x14ac:dyDescent="0.35">
      <c r="N1254" s="41">
        <v>292482</v>
      </c>
      <c r="T1254">
        <v>1</v>
      </c>
      <c r="U1254">
        <v>1</v>
      </c>
      <c r="X1254">
        <v>2</v>
      </c>
    </row>
    <row r="1255" spans="14:24" x14ac:dyDescent="0.35">
      <c r="N1255" s="41">
        <v>292490</v>
      </c>
      <c r="P1255">
        <v>1</v>
      </c>
      <c r="X1255">
        <v>1</v>
      </c>
    </row>
    <row r="1256" spans="14:24" x14ac:dyDescent="0.35">
      <c r="N1256" s="41">
        <v>292491</v>
      </c>
      <c r="P1256">
        <v>1</v>
      </c>
      <c r="X1256">
        <v>1</v>
      </c>
    </row>
    <row r="1257" spans="14:24" x14ac:dyDescent="0.35">
      <c r="N1257" s="41">
        <v>292492</v>
      </c>
      <c r="S1257">
        <v>1</v>
      </c>
      <c r="X1257">
        <v>1</v>
      </c>
    </row>
    <row r="1258" spans="14:24" x14ac:dyDescent="0.35">
      <c r="N1258" s="41">
        <v>292493</v>
      </c>
      <c r="S1258">
        <v>1</v>
      </c>
      <c r="X1258">
        <v>1</v>
      </c>
    </row>
    <row r="1259" spans="14:24" x14ac:dyDescent="0.35">
      <c r="N1259" s="41">
        <v>292496</v>
      </c>
      <c r="S1259">
        <v>2</v>
      </c>
      <c r="X1259">
        <v>2</v>
      </c>
    </row>
    <row r="1260" spans="14:24" x14ac:dyDescent="0.35">
      <c r="N1260" s="41">
        <v>292497</v>
      </c>
      <c r="O1260">
        <v>1</v>
      </c>
      <c r="X1260">
        <v>1</v>
      </c>
    </row>
    <row r="1261" spans="14:24" x14ac:dyDescent="0.35">
      <c r="N1261" s="41">
        <v>292498</v>
      </c>
      <c r="P1261">
        <v>1</v>
      </c>
      <c r="X1261">
        <v>1</v>
      </c>
    </row>
    <row r="1262" spans="14:24" x14ac:dyDescent="0.35">
      <c r="N1262" s="41">
        <v>292499</v>
      </c>
      <c r="P1262">
        <v>1</v>
      </c>
      <c r="X1262">
        <v>1</v>
      </c>
    </row>
    <row r="1263" spans="14:24" x14ac:dyDescent="0.35">
      <c r="N1263" s="41">
        <v>292510</v>
      </c>
      <c r="P1263">
        <v>1</v>
      </c>
      <c r="X1263">
        <v>1</v>
      </c>
    </row>
    <row r="1264" spans="14:24" x14ac:dyDescent="0.35">
      <c r="N1264" s="41">
        <v>292514</v>
      </c>
      <c r="P1264">
        <v>1</v>
      </c>
      <c r="X1264">
        <v>1</v>
      </c>
    </row>
    <row r="1265" spans="14:24" x14ac:dyDescent="0.35">
      <c r="N1265" s="41">
        <v>292516</v>
      </c>
      <c r="T1265">
        <v>1</v>
      </c>
      <c r="X1265">
        <v>1</v>
      </c>
    </row>
    <row r="1266" spans="14:24" x14ac:dyDescent="0.35">
      <c r="N1266" s="41">
        <v>292517</v>
      </c>
      <c r="P1266">
        <v>1</v>
      </c>
      <c r="X1266">
        <v>1</v>
      </c>
    </row>
    <row r="1267" spans="14:24" x14ac:dyDescent="0.35">
      <c r="N1267" s="41">
        <v>292521</v>
      </c>
      <c r="T1267">
        <v>1</v>
      </c>
      <c r="X1267">
        <v>1</v>
      </c>
    </row>
    <row r="1268" spans="14:24" x14ac:dyDescent="0.35">
      <c r="N1268" s="41">
        <v>292523</v>
      </c>
      <c r="P1268">
        <v>1</v>
      </c>
      <c r="X1268">
        <v>1</v>
      </c>
    </row>
    <row r="1269" spans="14:24" x14ac:dyDescent="0.35">
      <c r="N1269" s="41">
        <v>292524</v>
      </c>
      <c r="P1269">
        <v>1</v>
      </c>
      <c r="X1269">
        <v>1</v>
      </c>
    </row>
    <row r="1270" spans="14:24" x14ac:dyDescent="0.35">
      <c r="N1270" s="41">
        <v>292526</v>
      </c>
      <c r="P1270">
        <v>1</v>
      </c>
      <c r="X1270">
        <v>1</v>
      </c>
    </row>
    <row r="1271" spans="14:24" x14ac:dyDescent="0.35">
      <c r="N1271" s="41">
        <v>292528</v>
      </c>
      <c r="S1271">
        <v>1</v>
      </c>
      <c r="X1271">
        <v>1</v>
      </c>
    </row>
    <row r="1272" spans="14:24" x14ac:dyDescent="0.35">
      <c r="N1272" s="41">
        <v>292529</v>
      </c>
      <c r="P1272">
        <v>1</v>
      </c>
      <c r="X1272">
        <v>1</v>
      </c>
    </row>
    <row r="1273" spans="14:24" x14ac:dyDescent="0.35">
      <c r="N1273" s="41">
        <v>292530</v>
      </c>
      <c r="P1273">
        <v>1</v>
      </c>
      <c r="X1273">
        <v>1</v>
      </c>
    </row>
    <row r="1274" spans="14:24" x14ac:dyDescent="0.35">
      <c r="N1274" s="41">
        <v>292531</v>
      </c>
      <c r="P1274">
        <v>1</v>
      </c>
      <c r="X1274">
        <v>1</v>
      </c>
    </row>
    <row r="1275" spans="14:24" x14ac:dyDescent="0.35">
      <c r="N1275" s="41">
        <v>292535</v>
      </c>
      <c r="P1275">
        <v>1</v>
      </c>
      <c r="X1275">
        <v>1</v>
      </c>
    </row>
    <row r="1276" spans="14:24" x14ac:dyDescent="0.35">
      <c r="N1276" s="41">
        <v>292536</v>
      </c>
      <c r="P1276">
        <v>1</v>
      </c>
      <c r="X1276">
        <v>1</v>
      </c>
    </row>
    <row r="1277" spans="14:24" x14ac:dyDescent="0.35">
      <c r="N1277" s="41">
        <v>292539</v>
      </c>
      <c r="O1277">
        <v>1</v>
      </c>
      <c r="X1277">
        <v>1</v>
      </c>
    </row>
    <row r="1278" spans="14:24" x14ac:dyDescent="0.35">
      <c r="N1278" s="41">
        <v>292543</v>
      </c>
      <c r="T1278">
        <v>1</v>
      </c>
      <c r="X1278">
        <v>1</v>
      </c>
    </row>
    <row r="1279" spans="14:24" x14ac:dyDescent="0.35">
      <c r="N1279" s="41">
        <v>292544</v>
      </c>
      <c r="U1279">
        <v>1</v>
      </c>
      <c r="X1279">
        <v>1</v>
      </c>
    </row>
    <row r="1280" spans="14:24" x14ac:dyDescent="0.35">
      <c r="N1280" s="41">
        <v>292555</v>
      </c>
      <c r="P1280">
        <v>1</v>
      </c>
      <c r="X1280">
        <v>1</v>
      </c>
    </row>
    <row r="1281" spans="14:24" x14ac:dyDescent="0.35">
      <c r="N1281" s="41">
        <v>292556</v>
      </c>
      <c r="P1281">
        <v>1</v>
      </c>
      <c r="X1281">
        <v>1</v>
      </c>
    </row>
    <row r="1282" spans="14:24" x14ac:dyDescent="0.35">
      <c r="N1282" s="41">
        <v>292557</v>
      </c>
      <c r="P1282">
        <v>1</v>
      </c>
      <c r="X1282">
        <v>1</v>
      </c>
    </row>
    <row r="1283" spans="14:24" x14ac:dyDescent="0.35">
      <c r="N1283" s="41">
        <v>292560</v>
      </c>
      <c r="O1283">
        <v>1</v>
      </c>
      <c r="X1283">
        <v>1</v>
      </c>
    </row>
    <row r="1284" spans="14:24" x14ac:dyDescent="0.35">
      <c r="N1284" s="41">
        <v>292562</v>
      </c>
      <c r="Q1284">
        <v>1</v>
      </c>
      <c r="X1284">
        <v>1</v>
      </c>
    </row>
    <row r="1285" spans="14:24" x14ac:dyDescent="0.35">
      <c r="N1285" s="41">
        <v>292563</v>
      </c>
      <c r="P1285">
        <v>1</v>
      </c>
      <c r="X1285">
        <v>1</v>
      </c>
    </row>
    <row r="1286" spans="14:24" x14ac:dyDescent="0.35">
      <c r="N1286" s="41">
        <v>292567</v>
      </c>
      <c r="P1286">
        <v>1</v>
      </c>
      <c r="X1286">
        <v>1</v>
      </c>
    </row>
    <row r="1287" spans="14:24" x14ac:dyDescent="0.35">
      <c r="N1287" s="41">
        <v>292572</v>
      </c>
      <c r="P1287">
        <v>1</v>
      </c>
      <c r="X1287">
        <v>1</v>
      </c>
    </row>
    <row r="1288" spans="14:24" x14ac:dyDescent="0.35">
      <c r="N1288" s="41">
        <v>292577</v>
      </c>
      <c r="P1288">
        <v>1</v>
      </c>
      <c r="X1288">
        <v>1</v>
      </c>
    </row>
    <row r="1289" spans="14:24" x14ac:dyDescent="0.35">
      <c r="N1289" s="41">
        <v>292580</v>
      </c>
      <c r="P1289">
        <v>1</v>
      </c>
      <c r="X1289">
        <v>1</v>
      </c>
    </row>
    <row r="1290" spans="14:24" x14ac:dyDescent="0.35">
      <c r="N1290" s="41">
        <v>292581</v>
      </c>
      <c r="P1290">
        <v>1</v>
      </c>
      <c r="X1290">
        <v>1</v>
      </c>
    </row>
    <row r="1291" spans="14:24" x14ac:dyDescent="0.35">
      <c r="N1291" s="41">
        <v>292589</v>
      </c>
      <c r="W1291">
        <v>1</v>
      </c>
      <c r="X1291">
        <v>1</v>
      </c>
    </row>
    <row r="1292" spans="14:24" x14ac:dyDescent="0.35">
      <c r="N1292" s="41">
        <v>292603</v>
      </c>
      <c r="T1292">
        <v>1</v>
      </c>
      <c r="X1292">
        <v>1</v>
      </c>
    </row>
    <row r="1293" spans="14:24" x14ac:dyDescent="0.35">
      <c r="N1293" s="41">
        <v>292607</v>
      </c>
      <c r="V1293">
        <v>1</v>
      </c>
      <c r="X1293">
        <v>1</v>
      </c>
    </row>
    <row r="1294" spans="14:24" x14ac:dyDescent="0.35">
      <c r="N1294" s="41">
        <v>292652</v>
      </c>
      <c r="P1294">
        <v>1</v>
      </c>
      <c r="X1294">
        <v>1</v>
      </c>
    </row>
    <row r="1295" spans="14:24" x14ac:dyDescent="0.35">
      <c r="N1295" s="41">
        <v>292656</v>
      </c>
      <c r="P1295">
        <v>1</v>
      </c>
      <c r="X1295">
        <v>1</v>
      </c>
    </row>
    <row r="1296" spans="14:24" x14ac:dyDescent="0.35">
      <c r="N1296" s="41">
        <v>292664</v>
      </c>
      <c r="P1296">
        <v>1</v>
      </c>
      <c r="X1296">
        <v>1</v>
      </c>
    </row>
    <row r="1297" spans="14:24" x14ac:dyDescent="0.35">
      <c r="N1297" s="41">
        <v>292666</v>
      </c>
      <c r="P1297">
        <v>1</v>
      </c>
      <c r="X1297">
        <v>1</v>
      </c>
    </row>
    <row r="1298" spans="14:24" x14ac:dyDescent="0.35">
      <c r="N1298" s="41">
        <v>292670</v>
      </c>
      <c r="P1298">
        <v>1</v>
      </c>
      <c r="X1298">
        <v>1</v>
      </c>
    </row>
    <row r="1299" spans="14:24" x14ac:dyDescent="0.35">
      <c r="N1299" s="41">
        <v>292673</v>
      </c>
      <c r="P1299">
        <v>1</v>
      </c>
      <c r="X1299">
        <v>1</v>
      </c>
    </row>
    <row r="1300" spans="14:24" x14ac:dyDescent="0.35">
      <c r="N1300" s="41">
        <v>292676</v>
      </c>
      <c r="P1300">
        <v>1</v>
      </c>
      <c r="X1300">
        <v>1</v>
      </c>
    </row>
    <row r="1301" spans="14:24" x14ac:dyDescent="0.35">
      <c r="N1301" s="41">
        <v>292680</v>
      </c>
      <c r="P1301">
        <v>1</v>
      </c>
      <c r="X1301">
        <v>1</v>
      </c>
    </row>
    <row r="1302" spans="14:24" x14ac:dyDescent="0.35">
      <c r="N1302" s="41">
        <v>292685</v>
      </c>
      <c r="P1302">
        <v>1</v>
      </c>
      <c r="X1302">
        <v>1</v>
      </c>
    </row>
    <row r="1303" spans="14:24" x14ac:dyDescent="0.35">
      <c r="N1303" s="41">
        <v>292690</v>
      </c>
      <c r="S1303">
        <v>1</v>
      </c>
      <c r="X1303">
        <v>1</v>
      </c>
    </row>
    <row r="1304" spans="14:24" x14ac:dyDescent="0.35">
      <c r="N1304" s="41">
        <v>292692</v>
      </c>
      <c r="P1304">
        <v>1</v>
      </c>
      <c r="X1304">
        <v>1</v>
      </c>
    </row>
    <row r="1305" spans="14:24" x14ac:dyDescent="0.35">
      <c r="N1305" s="41">
        <v>292694</v>
      </c>
      <c r="P1305">
        <v>1</v>
      </c>
      <c r="X1305">
        <v>1</v>
      </c>
    </row>
    <row r="1306" spans="14:24" x14ac:dyDescent="0.35">
      <c r="N1306" s="41">
        <v>292699</v>
      </c>
      <c r="P1306">
        <v>1</v>
      </c>
      <c r="X1306">
        <v>1</v>
      </c>
    </row>
    <row r="1307" spans="14:24" x14ac:dyDescent="0.35">
      <c r="N1307" s="41">
        <v>292713</v>
      </c>
      <c r="P1307">
        <v>1</v>
      </c>
      <c r="X1307">
        <v>1</v>
      </c>
    </row>
    <row r="1308" spans="14:24" x14ac:dyDescent="0.35">
      <c r="N1308" s="41">
        <v>292715</v>
      </c>
      <c r="P1308">
        <v>1</v>
      </c>
      <c r="X1308">
        <v>1</v>
      </c>
    </row>
    <row r="1309" spans="14:24" x14ac:dyDescent="0.35">
      <c r="N1309" s="41">
        <v>292716</v>
      </c>
      <c r="P1309">
        <v>1</v>
      </c>
      <c r="X1309">
        <v>1</v>
      </c>
    </row>
    <row r="1310" spans="14:24" x14ac:dyDescent="0.35">
      <c r="N1310" s="41">
        <v>292718</v>
      </c>
      <c r="W1310">
        <v>1</v>
      </c>
      <c r="X1310">
        <v>1</v>
      </c>
    </row>
    <row r="1311" spans="14:24" x14ac:dyDescent="0.35">
      <c r="N1311" s="41">
        <v>292719</v>
      </c>
      <c r="U1311">
        <v>1</v>
      </c>
      <c r="X1311">
        <v>1</v>
      </c>
    </row>
    <row r="1312" spans="14:24" x14ac:dyDescent="0.35">
      <c r="N1312" s="41">
        <v>292720</v>
      </c>
      <c r="U1312">
        <v>1</v>
      </c>
      <c r="X1312">
        <v>1</v>
      </c>
    </row>
    <row r="1313" spans="14:24" x14ac:dyDescent="0.35">
      <c r="N1313" s="41">
        <v>292723</v>
      </c>
      <c r="S1313">
        <v>1</v>
      </c>
      <c r="X1313">
        <v>1</v>
      </c>
    </row>
    <row r="1314" spans="14:24" x14ac:dyDescent="0.35">
      <c r="N1314" s="41">
        <v>292724</v>
      </c>
      <c r="T1314">
        <v>1</v>
      </c>
      <c r="X1314">
        <v>1</v>
      </c>
    </row>
    <row r="1315" spans="14:24" x14ac:dyDescent="0.35">
      <c r="N1315" s="41">
        <v>292729</v>
      </c>
      <c r="O1315">
        <v>1</v>
      </c>
      <c r="X1315">
        <v>1</v>
      </c>
    </row>
    <row r="1316" spans="14:24" x14ac:dyDescent="0.35">
      <c r="N1316" s="41">
        <v>292731</v>
      </c>
      <c r="P1316">
        <v>1</v>
      </c>
      <c r="X1316">
        <v>1</v>
      </c>
    </row>
    <row r="1317" spans="14:24" x14ac:dyDescent="0.35">
      <c r="N1317" s="41">
        <v>292732</v>
      </c>
      <c r="P1317">
        <v>1</v>
      </c>
      <c r="X1317">
        <v>1</v>
      </c>
    </row>
    <row r="1318" spans="14:24" x14ac:dyDescent="0.35">
      <c r="N1318" s="41">
        <v>292733</v>
      </c>
      <c r="S1318">
        <v>1</v>
      </c>
      <c r="X1318">
        <v>1</v>
      </c>
    </row>
    <row r="1319" spans="14:24" x14ac:dyDescent="0.35">
      <c r="N1319" s="41">
        <v>292738</v>
      </c>
      <c r="T1319">
        <v>1</v>
      </c>
      <c r="X1319">
        <v>1</v>
      </c>
    </row>
    <row r="1320" spans="14:24" x14ac:dyDescent="0.35">
      <c r="N1320" s="41">
        <v>292739</v>
      </c>
      <c r="P1320">
        <v>1</v>
      </c>
      <c r="X1320">
        <v>1</v>
      </c>
    </row>
    <row r="1321" spans="14:24" x14ac:dyDescent="0.35">
      <c r="N1321" s="41">
        <v>292740</v>
      </c>
      <c r="P1321">
        <v>1</v>
      </c>
      <c r="X1321">
        <v>1</v>
      </c>
    </row>
    <row r="1322" spans="14:24" x14ac:dyDescent="0.35">
      <c r="N1322" s="41">
        <v>292741</v>
      </c>
      <c r="P1322">
        <v>1</v>
      </c>
      <c r="X1322">
        <v>1</v>
      </c>
    </row>
    <row r="1323" spans="14:24" x14ac:dyDescent="0.35">
      <c r="N1323" s="41">
        <v>292743</v>
      </c>
      <c r="T1323">
        <v>1</v>
      </c>
      <c r="X1323">
        <v>1</v>
      </c>
    </row>
    <row r="1324" spans="14:24" x14ac:dyDescent="0.35">
      <c r="N1324" s="41">
        <v>292744</v>
      </c>
      <c r="P1324">
        <v>1</v>
      </c>
      <c r="X1324">
        <v>1</v>
      </c>
    </row>
    <row r="1325" spans="14:24" x14ac:dyDescent="0.35">
      <c r="N1325" s="41">
        <v>292745</v>
      </c>
      <c r="T1325">
        <v>1</v>
      </c>
      <c r="X1325">
        <v>1</v>
      </c>
    </row>
    <row r="1326" spans="14:24" x14ac:dyDescent="0.35">
      <c r="N1326" s="41">
        <v>292747</v>
      </c>
      <c r="S1326">
        <v>1</v>
      </c>
      <c r="X1326">
        <v>1</v>
      </c>
    </row>
    <row r="1327" spans="14:24" x14ac:dyDescent="0.35">
      <c r="N1327" s="41">
        <v>292748</v>
      </c>
      <c r="P1327">
        <v>1</v>
      </c>
      <c r="X1327">
        <v>1</v>
      </c>
    </row>
    <row r="1328" spans="14:24" x14ac:dyDescent="0.35">
      <c r="N1328" s="41">
        <v>292752</v>
      </c>
      <c r="P1328">
        <v>1</v>
      </c>
      <c r="X1328">
        <v>1</v>
      </c>
    </row>
    <row r="1329" spans="14:24" x14ac:dyDescent="0.35">
      <c r="N1329" s="41">
        <v>292758</v>
      </c>
      <c r="P1329">
        <v>1</v>
      </c>
      <c r="X1329">
        <v>1</v>
      </c>
    </row>
    <row r="1330" spans="14:24" x14ac:dyDescent="0.35">
      <c r="N1330" s="41">
        <v>292760</v>
      </c>
      <c r="P1330">
        <v>1</v>
      </c>
      <c r="X1330">
        <v>1</v>
      </c>
    </row>
    <row r="1331" spans="14:24" x14ac:dyDescent="0.35">
      <c r="N1331" s="41">
        <v>292761</v>
      </c>
      <c r="U1331">
        <v>1</v>
      </c>
      <c r="X1331">
        <v>1</v>
      </c>
    </row>
    <row r="1332" spans="14:24" x14ac:dyDescent="0.35">
      <c r="N1332" s="41">
        <v>292762</v>
      </c>
      <c r="P1332">
        <v>1</v>
      </c>
      <c r="X1332">
        <v>1</v>
      </c>
    </row>
    <row r="1333" spans="14:24" x14ac:dyDescent="0.35">
      <c r="N1333" s="41">
        <v>292766</v>
      </c>
      <c r="P1333">
        <v>1</v>
      </c>
      <c r="W1333">
        <v>1</v>
      </c>
      <c r="X1333">
        <v>2</v>
      </c>
    </row>
    <row r="1334" spans="14:24" x14ac:dyDescent="0.35">
      <c r="N1334" s="41">
        <v>292769</v>
      </c>
      <c r="P1334">
        <v>1</v>
      </c>
      <c r="X1334">
        <v>1</v>
      </c>
    </row>
    <row r="1335" spans="14:24" x14ac:dyDescent="0.35">
      <c r="N1335" s="41">
        <v>292770</v>
      </c>
      <c r="P1335">
        <v>1</v>
      </c>
      <c r="X1335">
        <v>1</v>
      </c>
    </row>
    <row r="1336" spans="14:24" x14ac:dyDescent="0.35">
      <c r="N1336" s="41">
        <v>292773</v>
      </c>
      <c r="P1336">
        <v>1</v>
      </c>
      <c r="X1336">
        <v>1</v>
      </c>
    </row>
    <row r="1337" spans="14:24" x14ac:dyDescent="0.35">
      <c r="N1337" s="41">
        <v>292774</v>
      </c>
      <c r="P1337">
        <v>1</v>
      </c>
      <c r="X1337">
        <v>1</v>
      </c>
    </row>
    <row r="1338" spans="14:24" x14ac:dyDescent="0.35">
      <c r="N1338" s="41">
        <v>292775</v>
      </c>
      <c r="P1338">
        <v>1</v>
      </c>
      <c r="X1338">
        <v>1</v>
      </c>
    </row>
    <row r="1339" spans="14:24" x14ac:dyDescent="0.35">
      <c r="N1339" s="41">
        <v>292776</v>
      </c>
      <c r="T1339">
        <v>1</v>
      </c>
      <c r="X1339">
        <v>1</v>
      </c>
    </row>
    <row r="1340" spans="14:24" x14ac:dyDescent="0.35">
      <c r="N1340" s="41">
        <v>292777</v>
      </c>
      <c r="U1340">
        <v>1</v>
      </c>
      <c r="X1340">
        <v>1</v>
      </c>
    </row>
    <row r="1341" spans="14:24" x14ac:dyDescent="0.35">
      <c r="N1341" s="41">
        <v>292778</v>
      </c>
      <c r="P1341">
        <v>1</v>
      </c>
      <c r="X1341">
        <v>1</v>
      </c>
    </row>
    <row r="1342" spans="14:24" x14ac:dyDescent="0.35">
      <c r="N1342" s="41">
        <v>292780</v>
      </c>
      <c r="O1342">
        <v>1</v>
      </c>
      <c r="X1342">
        <v>1</v>
      </c>
    </row>
    <row r="1343" spans="14:24" x14ac:dyDescent="0.35">
      <c r="N1343" s="41">
        <v>292782</v>
      </c>
      <c r="S1343">
        <v>1</v>
      </c>
      <c r="X1343">
        <v>1</v>
      </c>
    </row>
    <row r="1344" spans="14:24" x14ac:dyDescent="0.35">
      <c r="N1344" s="41">
        <v>292784</v>
      </c>
      <c r="S1344">
        <v>1</v>
      </c>
      <c r="X1344">
        <v>1</v>
      </c>
    </row>
    <row r="1345" spans="14:24" x14ac:dyDescent="0.35">
      <c r="N1345" s="41">
        <v>292788</v>
      </c>
      <c r="P1345">
        <v>1</v>
      </c>
      <c r="X1345">
        <v>1</v>
      </c>
    </row>
    <row r="1346" spans="14:24" x14ac:dyDescent="0.35">
      <c r="N1346" s="41">
        <v>292790</v>
      </c>
      <c r="P1346">
        <v>1</v>
      </c>
      <c r="X1346">
        <v>1</v>
      </c>
    </row>
    <row r="1347" spans="14:24" x14ac:dyDescent="0.35">
      <c r="N1347" s="41">
        <v>292791</v>
      </c>
      <c r="T1347">
        <v>1</v>
      </c>
      <c r="X1347">
        <v>1</v>
      </c>
    </row>
    <row r="1348" spans="14:24" x14ac:dyDescent="0.35">
      <c r="N1348" s="41">
        <v>292799</v>
      </c>
      <c r="T1348">
        <v>1</v>
      </c>
      <c r="X1348">
        <v>1</v>
      </c>
    </row>
    <row r="1349" spans="14:24" x14ac:dyDescent="0.35">
      <c r="N1349" s="41">
        <v>292838</v>
      </c>
      <c r="P1349">
        <v>1</v>
      </c>
      <c r="X1349">
        <v>1</v>
      </c>
    </row>
    <row r="1350" spans="14:24" x14ac:dyDescent="0.35">
      <c r="N1350" s="41">
        <v>292846</v>
      </c>
      <c r="P1350">
        <v>1</v>
      </c>
      <c r="X1350">
        <v>1</v>
      </c>
    </row>
    <row r="1351" spans="14:24" x14ac:dyDescent="0.35">
      <c r="N1351" s="41">
        <v>292849</v>
      </c>
      <c r="O1351">
        <v>1</v>
      </c>
      <c r="X1351">
        <v>1</v>
      </c>
    </row>
    <row r="1352" spans="14:24" x14ac:dyDescent="0.35">
      <c r="N1352" s="41">
        <v>292850</v>
      </c>
      <c r="P1352">
        <v>1</v>
      </c>
      <c r="X1352">
        <v>1</v>
      </c>
    </row>
    <row r="1353" spans="14:24" x14ac:dyDescent="0.35">
      <c r="N1353" s="41">
        <v>292852</v>
      </c>
      <c r="P1353">
        <v>1</v>
      </c>
      <c r="X1353">
        <v>1</v>
      </c>
    </row>
    <row r="1354" spans="14:24" x14ac:dyDescent="0.35">
      <c r="N1354" s="41">
        <v>292857</v>
      </c>
      <c r="P1354">
        <v>1</v>
      </c>
      <c r="X1354">
        <v>1</v>
      </c>
    </row>
    <row r="1355" spans="14:24" x14ac:dyDescent="0.35">
      <c r="N1355" s="41">
        <v>292861</v>
      </c>
      <c r="W1355">
        <v>1</v>
      </c>
      <c r="X1355">
        <v>1</v>
      </c>
    </row>
    <row r="1356" spans="14:24" x14ac:dyDescent="0.35">
      <c r="N1356" s="41">
        <v>292865</v>
      </c>
      <c r="P1356">
        <v>1</v>
      </c>
      <c r="X1356">
        <v>1</v>
      </c>
    </row>
    <row r="1357" spans="14:24" x14ac:dyDescent="0.35">
      <c r="N1357" s="41">
        <v>292866</v>
      </c>
      <c r="P1357">
        <v>1</v>
      </c>
      <c r="X1357">
        <v>1</v>
      </c>
    </row>
    <row r="1358" spans="14:24" x14ac:dyDescent="0.35">
      <c r="N1358" s="41">
        <v>292868</v>
      </c>
      <c r="P1358">
        <v>1</v>
      </c>
      <c r="X1358">
        <v>1</v>
      </c>
    </row>
    <row r="1359" spans="14:24" x14ac:dyDescent="0.35">
      <c r="N1359" s="41">
        <v>292873</v>
      </c>
      <c r="P1359">
        <v>1</v>
      </c>
      <c r="X1359">
        <v>1</v>
      </c>
    </row>
    <row r="1360" spans="14:24" x14ac:dyDescent="0.35">
      <c r="N1360" s="41">
        <v>292876</v>
      </c>
      <c r="P1360">
        <v>1</v>
      </c>
      <c r="X1360">
        <v>1</v>
      </c>
    </row>
    <row r="1361" spans="14:24" x14ac:dyDescent="0.35">
      <c r="N1361" s="41">
        <v>292881</v>
      </c>
      <c r="O1361">
        <v>1</v>
      </c>
      <c r="X1361">
        <v>1</v>
      </c>
    </row>
    <row r="1362" spans="14:24" x14ac:dyDescent="0.35">
      <c r="N1362" s="41">
        <v>292889</v>
      </c>
      <c r="T1362">
        <v>1</v>
      </c>
      <c r="X1362">
        <v>1</v>
      </c>
    </row>
    <row r="1363" spans="14:24" x14ac:dyDescent="0.35">
      <c r="N1363" s="41">
        <v>292890</v>
      </c>
      <c r="P1363">
        <v>1</v>
      </c>
      <c r="X1363">
        <v>1</v>
      </c>
    </row>
    <row r="1364" spans="14:24" x14ac:dyDescent="0.35">
      <c r="N1364" s="41">
        <v>292897</v>
      </c>
      <c r="T1364">
        <v>1</v>
      </c>
      <c r="X1364">
        <v>1</v>
      </c>
    </row>
    <row r="1365" spans="14:24" x14ac:dyDescent="0.35">
      <c r="N1365" s="41">
        <v>292905</v>
      </c>
      <c r="P1365">
        <v>1</v>
      </c>
      <c r="W1365">
        <v>1</v>
      </c>
      <c r="X1365">
        <v>2</v>
      </c>
    </row>
    <row r="1366" spans="14:24" x14ac:dyDescent="0.35">
      <c r="N1366" s="41">
        <v>292910</v>
      </c>
      <c r="U1366">
        <v>1</v>
      </c>
      <c r="X1366">
        <v>1</v>
      </c>
    </row>
    <row r="1367" spans="14:24" x14ac:dyDescent="0.35">
      <c r="N1367" s="41">
        <v>292922</v>
      </c>
      <c r="P1367">
        <v>1</v>
      </c>
      <c r="X1367">
        <v>1</v>
      </c>
    </row>
    <row r="1368" spans="14:24" x14ac:dyDescent="0.35">
      <c r="N1368" s="41">
        <v>292935</v>
      </c>
      <c r="P1368">
        <v>1</v>
      </c>
      <c r="X1368">
        <v>1</v>
      </c>
    </row>
    <row r="1369" spans="14:24" x14ac:dyDescent="0.35">
      <c r="N1369" s="41">
        <v>292937</v>
      </c>
      <c r="O1369">
        <v>1</v>
      </c>
      <c r="X1369">
        <v>1</v>
      </c>
    </row>
    <row r="1370" spans="14:24" x14ac:dyDescent="0.35">
      <c r="N1370" s="41">
        <v>292939</v>
      </c>
      <c r="S1370">
        <v>1</v>
      </c>
      <c r="X1370">
        <v>1</v>
      </c>
    </row>
    <row r="1371" spans="14:24" x14ac:dyDescent="0.35">
      <c r="N1371" s="41">
        <v>292947</v>
      </c>
      <c r="P1371">
        <v>1</v>
      </c>
      <c r="X1371">
        <v>1</v>
      </c>
    </row>
    <row r="1372" spans="14:24" x14ac:dyDescent="0.35">
      <c r="N1372" s="41">
        <v>292949</v>
      </c>
      <c r="P1372">
        <v>1</v>
      </c>
      <c r="X1372">
        <v>1</v>
      </c>
    </row>
    <row r="1373" spans="14:24" x14ac:dyDescent="0.35">
      <c r="N1373" s="41">
        <v>292951</v>
      </c>
      <c r="P1373">
        <v>1</v>
      </c>
      <c r="X1373">
        <v>1</v>
      </c>
    </row>
    <row r="1374" spans="14:24" x14ac:dyDescent="0.35">
      <c r="N1374" s="41">
        <v>292955</v>
      </c>
      <c r="T1374">
        <v>1</v>
      </c>
      <c r="X1374">
        <v>1</v>
      </c>
    </row>
    <row r="1375" spans="14:24" x14ac:dyDescent="0.35">
      <c r="N1375" s="41">
        <v>292956</v>
      </c>
      <c r="P1375">
        <v>1</v>
      </c>
      <c r="X1375">
        <v>1</v>
      </c>
    </row>
    <row r="1376" spans="14:24" x14ac:dyDescent="0.35">
      <c r="N1376" s="41">
        <v>292959</v>
      </c>
      <c r="P1376">
        <v>1</v>
      </c>
      <c r="X1376">
        <v>1</v>
      </c>
    </row>
    <row r="1377" spans="14:24" x14ac:dyDescent="0.35">
      <c r="N1377" s="41">
        <v>292962</v>
      </c>
      <c r="P1377">
        <v>1</v>
      </c>
      <c r="X1377">
        <v>1</v>
      </c>
    </row>
    <row r="1378" spans="14:24" x14ac:dyDescent="0.35">
      <c r="N1378" s="41">
        <v>292963</v>
      </c>
      <c r="P1378">
        <v>1</v>
      </c>
      <c r="X1378">
        <v>1</v>
      </c>
    </row>
    <row r="1379" spans="14:24" x14ac:dyDescent="0.35">
      <c r="N1379" s="41">
        <v>292966</v>
      </c>
      <c r="S1379">
        <v>1</v>
      </c>
      <c r="X1379">
        <v>1</v>
      </c>
    </row>
    <row r="1380" spans="14:24" x14ac:dyDescent="0.35">
      <c r="N1380" s="41">
        <v>292967</v>
      </c>
      <c r="T1380">
        <v>1</v>
      </c>
      <c r="X1380">
        <v>1</v>
      </c>
    </row>
    <row r="1381" spans="14:24" x14ac:dyDescent="0.35">
      <c r="N1381" s="41">
        <v>292974</v>
      </c>
      <c r="S1381">
        <v>1</v>
      </c>
      <c r="X1381">
        <v>1</v>
      </c>
    </row>
    <row r="1382" spans="14:24" x14ac:dyDescent="0.35">
      <c r="N1382" s="41">
        <v>292975</v>
      </c>
      <c r="P1382">
        <v>1</v>
      </c>
      <c r="X1382">
        <v>1</v>
      </c>
    </row>
    <row r="1383" spans="14:24" x14ac:dyDescent="0.35">
      <c r="N1383" s="41">
        <v>292979</v>
      </c>
      <c r="O1383">
        <v>1</v>
      </c>
      <c r="X1383">
        <v>1</v>
      </c>
    </row>
    <row r="1384" spans="14:24" x14ac:dyDescent="0.35">
      <c r="N1384" s="41">
        <v>292980</v>
      </c>
      <c r="P1384">
        <v>1</v>
      </c>
      <c r="X1384">
        <v>1</v>
      </c>
    </row>
    <row r="1385" spans="14:24" x14ac:dyDescent="0.35">
      <c r="N1385" s="41">
        <v>292983</v>
      </c>
      <c r="P1385">
        <v>1</v>
      </c>
      <c r="X1385">
        <v>1</v>
      </c>
    </row>
    <row r="1386" spans="14:24" x14ac:dyDescent="0.35">
      <c r="N1386" s="41">
        <v>292986</v>
      </c>
      <c r="S1386">
        <v>1</v>
      </c>
      <c r="X1386">
        <v>1</v>
      </c>
    </row>
    <row r="1387" spans="14:24" x14ac:dyDescent="0.35">
      <c r="N1387" s="41">
        <v>292994</v>
      </c>
      <c r="S1387">
        <v>1</v>
      </c>
      <c r="X1387">
        <v>1</v>
      </c>
    </row>
    <row r="1388" spans="14:24" x14ac:dyDescent="0.35">
      <c r="N1388" s="41">
        <v>293001</v>
      </c>
      <c r="S1388">
        <v>1</v>
      </c>
      <c r="X1388">
        <v>1</v>
      </c>
    </row>
    <row r="1389" spans="14:24" x14ac:dyDescent="0.35">
      <c r="N1389" s="41">
        <v>293007</v>
      </c>
      <c r="S1389">
        <v>1</v>
      </c>
      <c r="X1389">
        <v>1</v>
      </c>
    </row>
    <row r="1390" spans="14:24" x14ac:dyDescent="0.35">
      <c r="N1390" s="41">
        <v>293010</v>
      </c>
      <c r="O1390">
        <v>1</v>
      </c>
      <c r="X1390">
        <v>1</v>
      </c>
    </row>
    <row r="1391" spans="14:24" x14ac:dyDescent="0.35">
      <c r="N1391" s="41">
        <v>293055</v>
      </c>
      <c r="P1391">
        <v>1</v>
      </c>
      <c r="X1391">
        <v>1</v>
      </c>
    </row>
    <row r="1392" spans="14:24" x14ac:dyDescent="0.35">
      <c r="N1392" s="41">
        <v>293056</v>
      </c>
      <c r="P1392">
        <v>1</v>
      </c>
      <c r="X1392">
        <v>1</v>
      </c>
    </row>
    <row r="1393" spans="14:24" x14ac:dyDescent="0.35">
      <c r="N1393" s="41">
        <v>293066</v>
      </c>
      <c r="P1393">
        <v>1</v>
      </c>
      <c r="X1393">
        <v>1</v>
      </c>
    </row>
    <row r="1394" spans="14:24" x14ac:dyDescent="0.35">
      <c r="N1394" s="41">
        <v>293067</v>
      </c>
      <c r="P1394">
        <v>1</v>
      </c>
      <c r="X1394">
        <v>1</v>
      </c>
    </row>
    <row r="1395" spans="14:24" x14ac:dyDescent="0.35">
      <c r="N1395" s="41">
        <v>293085</v>
      </c>
      <c r="P1395">
        <v>1</v>
      </c>
      <c r="X1395">
        <v>1</v>
      </c>
    </row>
    <row r="1396" spans="14:24" x14ac:dyDescent="0.35">
      <c r="N1396" s="41">
        <v>293086</v>
      </c>
      <c r="P1396">
        <v>1</v>
      </c>
      <c r="X1396">
        <v>1</v>
      </c>
    </row>
    <row r="1397" spans="14:24" x14ac:dyDescent="0.35">
      <c r="N1397" s="41">
        <v>293092</v>
      </c>
      <c r="P1397">
        <v>1</v>
      </c>
      <c r="X1397">
        <v>1</v>
      </c>
    </row>
    <row r="1398" spans="14:24" x14ac:dyDescent="0.35">
      <c r="N1398" s="41">
        <v>293100</v>
      </c>
      <c r="S1398">
        <v>1</v>
      </c>
      <c r="U1398">
        <v>1</v>
      </c>
      <c r="X1398">
        <v>2</v>
      </c>
    </row>
    <row r="1399" spans="14:24" x14ac:dyDescent="0.35">
      <c r="N1399" s="41">
        <v>293106</v>
      </c>
      <c r="P1399">
        <v>1</v>
      </c>
      <c r="X1399">
        <v>1</v>
      </c>
    </row>
    <row r="1400" spans="14:24" x14ac:dyDescent="0.35">
      <c r="N1400" s="41">
        <v>293109</v>
      </c>
      <c r="U1400">
        <v>1</v>
      </c>
      <c r="X1400">
        <v>1</v>
      </c>
    </row>
    <row r="1401" spans="14:24" x14ac:dyDescent="0.35">
      <c r="N1401" s="41">
        <v>293110</v>
      </c>
      <c r="P1401">
        <v>1</v>
      </c>
      <c r="X1401">
        <v>1</v>
      </c>
    </row>
    <row r="1402" spans="14:24" x14ac:dyDescent="0.35">
      <c r="N1402" s="41">
        <v>293113</v>
      </c>
      <c r="W1402">
        <v>1</v>
      </c>
      <c r="X1402">
        <v>1</v>
      </c>
    </row>
    <row r="1403" spans="14:24" x14ac:dyDescent="0.35">
      <c r="N1403" s="41">
        <v>293116</v>
      </c>
      <c r="P1403">
        <v>1</v>
      </c>
      <c r="X1403">
        <v>1</v>
      </c>
    </row>
    <row r="1404" spans="14:24" x14ac:dyDescent="0.35">
      <c r="N1404" s="41">
        <v>293117</v>
      </c>
      <c r="T1404">
        <v>1</v>
      </c>
      <c r="X1404">
        <v>1</v>
      </c>
    </row>
    <row r="1405" spans="14:24" x14ac:dyDescent="0.35">
      <c r="N1405" s="41">
        <v>293120</v>
      </c>
      <c r="P1405">
        <v>1</v>
      </c>
      <c r="X1405">
        <v>1</v>
      </c>
    </row>
    <row r="1406" spans="14:24" x14ac:dyDescent="0.35">
      <c r="N1406" s="41">
        <v>293122</v>
      </c>
      <c r="P1406">
        <v>1</v>
      </c>
      <c r="X1406">
        <v>1</v>
      </c>
    </row>
    <row r="1407" spans="14:24" x14ac:dyDescent="0.35">
      <c r="N1407" s="41">
        <v>293131</v>
      </c>
      <c r="R1407">
        <v>1</v>
      </c>
      <c r="X1407">
        <v>1</v>
      </c>
    </row>
    <row r="1408" spans="14:24" x14ac:dyDescent="0.35">
      <c r="N1408" s="41">
        <v>293133</v>
      </c>
      <c r="P1408">
        <v>1</v>
      </c>
      <c r="X1408">
        <v>1</v>
      </c>
    </row>
    <row r="1409" spans="14:24" x14ac:dyDescent="0.35">
      <c r="N1409" s="41">
        <v>293147</v>
      </c>
      <c r="S1409">
        <v>1</v>
      </c>
      <c r="X1409">
        <v>1</v>
      </c>
    </row>
    <row r="1410" spans="14:24" x14ac:dyDescent="0.35">
      <c r="N1410" s="41">
        <v>293149</v>
      </c>
      <c r="P1410">
        <v>1</v>
      </c>
      <c r="X1410">
        <v>1</v>
      </c>
    </row>
    <row r="1411" spans="14:24" x14ac:dyDescent="0.35">
      <c r="N1411" s="41">
        <v>293159</v>
      </c>
      <c r="P1411">
        <v>1</v>
      </c>
      <c r="X1411">
        <v>1</v>
      </c>
    </row>
    <row r="1412" spans="14:24" x14ac:dyDescent="0.35">
      <c r="N1412" s="41">
        <v>293160</v>
      </c>
      <c r="S1412">
        <v>1</v>
      </c>
      <c r="X1412">
        <v>1</v>
      </c>
    </row>
    <row r="1413" spans="14:24" x14ac:dyDescent="0.35">
      <c r="N1413" s="41">
        <v>293161</v>
      </c>
      <c r="P1413">
        <v>1</v>
      </c>
      <c r="X1413">
        <v>1</v>
      </c>
    </row>
    <row r="1414" spans="14:24" x14ac:dyDescent="0.35">
      <c r="N1414" s="41">
        <v>293162</v>
      </c>
      <c r="P1414">
        <v>1</v>
      </c>
      <c r="U1414">
        <v>1</v>
      </c>
      <c r="X1414">
        <v>2</v>
      </c>
    </row>
    <row r="1415" spans="14:24" x14ac:dyDescent="0.35">
      <c r="N1415" s="41">
        <v>293164</v>
      </c>
      <c r="P1415">
        <v>1</v>
      </c>
      <c r="X1415">
        <v>1</v>
      </c>
    </row>
    <row r="1416" spans="14:24" x14ac:dyDescent="0.35">
      <c r="N1416" s="41">
        <v>293166</v>
      </c>
      <c r="P1416">
        <v>1</v>
      </c>
      <c r="X1416">
        <v>1</v>
      </c>
    </row>
    <row r="1417" spans="14:24" x14ac:dyDescent="0.35">
      <c r="N1417" s="41">
        <v>293168</v>
      </c>
      <c r="P1417">
        <v>1</v>
      </c>
      <c r="T1417">
        <v>1</v>
      </c>
      <c r="X1417">
        <v>2</v>
      </c>
    </row>
    <row r="1418" spans="14:24" x14ac:dyDescent="0.35">
      <c r="N1418" s="41">
        <v>293169</v>
      </c>
      <c r="W1418">
        <v>1</v>
      </c>
      <c r="X1418">
        <v>1</v>
      </c>
    </row>
    <row r="1419" spans="14:24" x14ac:dyDescent="0.35">
      <c r="N1419" s="41">
        <v>293179</v>
      </c>
      <c r="U1419">
        <v>1</v>
      </c>
      <c r="X1419">
        <v>1</v>
      </c>
    </row>
    <row r="1420" spans="14:24" x14ac:dyDescent="0.35">
      <c r="N1420" s="41">
        <v>293180</v>
      </c>
      <c r="S1420">
        <v>1</v>
      </c>
      <c r="X1420">
        <v>1</v>
      </c>
    </row>
    <row r="1421" spans="14:24" x14ac:dyDescent="0.35">
      <c r="N1421" s="41">
        <v>293181</v>
      </c>
      <c r="P1421">
        <v>1</v>
      </c>
      <c r="X1421">
        <v>1</v>
      </c>
    </row>
    <row r="1422" spans="14:24" x14ac:dyDescent="0.35">
      <c r="N1422" s="41">
        <v>293185</v>
      </c>
      <c r="P1422">
        <v>1</v>
      </c>
      <c r="X1422">
        <v>1</v>
      </c>
    </row>
    <row r="1423" spans="14:24" x14ac:dyDescent="0.35">
      <c r="N1423" s="41">
        <v>293199</v>
      </c>
      <c r="P1423">
        <v>1</v>
      </c>
      <c r="X1423">
        <v>1</v>
      </c>
    </row>
    <row r="1424" spans="14:24" x14ac:dyDescent="0.35">
      <c r="N1424" s="41">
        <v>293201</v>
      </c>
      <c r="P1424">
        <v>1</v>
      </c>
      <c r="X1424">
        <v>1</v>
      </c>
    </row>
    <row r="1425" spans="14:24" x14ac:dyDescent="0.35">
      <c r="N1425" s="41">
        <v>293203</v>
      </c>
      <c r="T1425">
        <v>1</v>
      </c>
      <c r="X1425">
        <v>1</v>
      </c>
    </row>
    <row r="1426" spans="14:24" x14ac:dyDescent="0.35">
      <c r="N1426" s="41">
        <v>293204</v>
      </c>
      <c r="O1426">
        <v>1</v>
      </c>
      <c r="U1426">
        <v>1</v>
      </c>
      <c r="X1426">
        <v>2</v>
      </c>
    </row>
    <row r="1427" spans="14:24" x14ac:dyDescent="0.35">
      <c r="N1427" s="41">
        <v>293208</v>
      </c>
      <c r="P1427">
        <v>1</v>
      </c>
      <c r="X1427">
        <v>1</v>
      </c>
    </row>
    <row r="1428" spans="14:24" x14ac:dyDescent="0.35">
      <c r="N1428" s="41">
        <v>293213</v>
      </c>
      <c r="P1428">
        <v>1</v>
      </c>
      <c r="X1428">
        <v>1</v>
      </c>
    </row>
    <row r="1429" spans="14:24" x14ac:dyDescent="0.35">
      <c r="N1429" s="41">
        <v>293262</v>
      </c>
      <c r="P1429">
        <v>1</v>
      </c>
      <c r="X1429">
        <v>1</v>
      </c>
    </row>
    <row r="1430" spans="14:24" x14ac:dyDescent="0.35">
      <c r="N1430" s="41">
        <v>293270</v>
      </c>
      <c r="P1430">
        <v>1</v>
      </c>
      <c r="X1430">
        <v>1</v>
      </c>
    </row>
    <row r="1431" spans="14:24" x14ac:dyDescent="0.35">
      <c r="N1431" s="41">
        <v>293273</v>
      </c>
      <c r="P1431">
        <v>1</v>
      </c>
      <c r="X1431">
        <v>1</v>
      </c>
    </row>
    <row r="1432" spans="14:24" x14ac:dyDescent="0.35">
      <c r="N1432" s="41">
        <v>293276</v>
      </c>
      <c r="P1432">
        <v>1</v>
      </c>
      <c r="X1432">
        <v>1</v>
      </c>
    </row>
    <row r="1433" spans="14:24" x14ac:dyDescent="0.35">
      <c r="N1433" s="41">
        <v>293280</v>
      </c>
      <c r="P1433">
        <v>1</v>
      </c>
      <c r="X1433">
        <v>1</v>
      </c>
    </row>
    <row r="1434" spans="14:24" x14ac:dyDescent="0.35">
      <c r="N1434" s="41">
        <v>293286</v>
      </c>
      <c r="S1434">
        <v>1</v>
      </c>
      <c r="X1434">
        <v>1</v>
      </c>
    </row>
    <row r="1435" spans="14:24" x14ac:dyDescent="0.35">
      <c r="N1435" s="41">
        <v>293294</v>
      </c>
      <c r="P1435">
        <v>1</v>
      </c>
      <c r="T1435">
        <v>1</v>
      </c>
      <c r="X1435">
        <v>2</v>
      </c>
    </row>
    <row r="1436" spans="14:24" x14ac:dyDescent="0.35">
      <c r="N1436" s="41">
        <v>293300</v>
      </c>
      <c r="P1436">
        <v>1</v>
      </c>
      <c r="X1436">
        <v>1</v>
      </c>
    </row>
    <row r="1437" spans="14:24" x14ac:dyDescent="0.35">
      <c r="N1437" s="41">
        <v>293303</v>
      </c>
      <c r="P1437">
        <v>1</v>
      </c>
      <c r="X1437">
        <v>1</v>
      </c>
    </row>
    <row r="1438" spans="14:24" x14ac:dyDescent="0.35">
      <c r="N1438" s="41">
        <v>293304</v>
      </c>
      <c r="P1438">
        <v>1</v>
      </c>
      <c r="X1438">
        <v>1</v>
      </c>
    </row>
    <row r="1439" spans="14:24" x14ac:dyDescent="0.35">
      <c r="N1439" s="41">
        <v>293310</v>
      </c>
      <c r="P1439">
        <v>1</v>
      </c>
      <c r="X1439">
        <v>1</v>
      </c>
    </row>
    <row r="1440" spans="14:24" x14ac:dyDescent="0.35">
      <c r="N1440" s="41">
        <v>293315</v>
      </c>
      <c r="P1440">
        <v>1</v>
      </c>
      <c r="T1440">
        <v>1</v>
      </c>
      <c r="X1440">
        <v>2</v>
      </c>
    </row>
    <row r="1441" spans="14:24" x14ac:dyDescent="0.35">
      <c r="N1441" s="41">
        <v>293324</v>
      </c>
      <c r="P1441">
        <v>1</v>
      </c>
      <c r="X1441">
        <v>1</v>
      </c>
    </row>
    <row r="1442" spans="14:24" x14ac:dyDescent="0.35">
      <c r="N1442" s="41">
        <v>293325</v>
      </c>
      <c r="S1442">
        <v>1</v>
      </c>
      <c r="X1442">
        <v>1</v>
      </c>
    </row>
    <row r="1443" spans="14:24" x14ac:dyDescent="0.35">
      <c r="N1443" s="41">
        <v>293326</v>
      </c>
      <c r="P1443">
        <v>1</v>
      </c>
      <c r="X1443">
        <v>1</v>
      </c>
    </row>
    <row r="1444" spans="14:24" x14ac:dyDescent="0.35">
      <c r="N1444" s="41">
        <v>293330</v>
      </c>
      <c r="P1444">
        <v>1</v>
      </c>
      <c r="X1444">
        <v>1</v>
      </c>
    </row>
    <row r="1445" spans="14:24" x14ac:dyDescent="0.35">
      <c r="N1445" s="41">
        <v>293332</v>
      </c>
      <c r="P1445">
        <v>1</v>
      </c>
      <c r="X1445">
        <v>1</v>
      </c>
    </row>
    <row r="1446" spans="14:24" x14ac:dyDescent="0.35">
      <c r="N1446" s="41">
        <v>293333</v>
      </c>
      <c r="P1446">
        <v>1</v>
      </c>
      <c r="X1446">
        <v>1</v>
      </c>
    </row>
    <row r="1447" spans="14:24" x14ac:dyDescent="0.35">
      <c r="N1447" s="41">
        <v>293338</v>
      </c>
      <c r="P1447">
        <v>1</v>
      </c>
      <c r="X1447">
        <v>1</v>
      </c>
    </row>
    <row r="1448" spans="14:24" x14ac:dyDescent="0.35">
      <c r="N1448" s="41">
        <v>293343</v>
      </c>
      <c r="S1448">
        <v>1</v>
      </c>
      <c r="X1448">
        <v>1</v>
      </c>
    </row>
    <row r="1449" spans="14:24" x14ac:dyDescent="0.35">
      <c r="N1449" s="41">
        <v>293350</v>
      </c>
      <c r="P1449">
        <v>1</v>
      </c>
      <c r="X1449">
        <v>1</v>
      </c>
    </row>
    <row r="1450" spans="14:24" x14ac:dyDescent="0.35">
      <c r="N1450" s="41">
        <v>293352</v>
      </c>
      <c r="P1450">
        <v>1</v>
      </c>
      <c r="X1450">
        <v>1</v>
      </c>
    </row>
    <row r="1451" spans="14:24" x14ac:dyDescent="0.35">
      <c r="N1451" s="41">
        <v>293353</v>
      </c>
      <c r="P1451">
        <v>1</v>
      </c>
      <c r="X1451">
        <v>1</v>
      </c>
    </row>
    <row r="1452" spans="14:24" x14ac:dyDescent="0.35">
      <c r="N1452" s="41">
        <v>293357</v>
      </c>
      <c r="P1452">
        <v>1</v>
      </c>
      <c r="X1452">
        <v>1</v>
      </c>
    </row>
    <row r="1453" spans="14:24" x14ac:dyDescent="0.35">
      <c r="N1453" s="41">
        <v>293360</v>
      </c>
      <c r="S1453">
        <v>1</v>
      </c>
      <c r="X1453">
        <v>1</v>
      </c>
    </row>
    <row r="1454" spans="14:24" x14ac:dyDescent="0.35">
      <c r="N1454" s="41">
        <v>293361</v>
      </c>
      <c r="Q1454">
        <v>1</v>
      </c>
      <c r="X1454">
        <v>1</v>
      </c>
    </row>
    <row r="1455" spans="14:24" x14ac:dyDescent="0.35">
      <c r="N1455" s="41">
        <v>293366</v>
      </c>
      <c r="P1455">
        <v>1</v>
      </c>
      <c r="X1455">
        <v>1</v>
      </c>
    </row>
    <row r="1456" spans="14:24" x14ac:dyDescent="0.35">
      <c r="N1456" s="41">
        <v>293368</v>
      </c>
      <c r="P1456">
        <v>1</v>
      </c>
      <c r="X1456">
        <v>1</v>
      </c>
    </row>
    <row r="1457" spans="14:24" x14ac:dyDescent="0.35">
      <c r="N1457" s="41">
        <v>293371</v>
      </c>
      <c r="P1457">
        <v>1</v>
      </c>
      <c r="X1457">
        <v>1</v>
      </c>
    </row>
    <row r="1458" spans="14:24" x14ac:dyDescent="0.35">
      <c r="N1458" s="41">
        <v>293372</v>
      </c>
      <c r="O1458">
        <v>1</v>
      </c>
      <c r="X1458">
        <v>1</v>
      </c>
    </row>
    <row r="1459" spans="14:24" x14ac:dyDescent="0.35">
      <c r="N1459" s="41">
        <v>293377</v>
      </c>
      <c r="P1459">
        <v>1</v>
      </c>
      <c r="X1459">
        <v>1</v>
      </c>
    </row>
    <row r="1460" spans="14:24" x14ac:dyDescent="0.35">
      <c r="N1460" s="41">
        <v>293378</v>
      </c>
      <c r="P1460">
        <v>1</v>
      </c>
      <c r="X1460">
        <v>1</v>
      </c>
    </row>
    <row r="1461" spans="14:24" x14ac:dyDescent="0.35">
      <c r="N1461" s="41">
        <v>293381</v>
      </c>
      <c r="U1461">
        <v>1</v>
      </c>
      <c r="X1461">
        <v>1</v>
      </c>
    </row>
    <row r="1462" spans="14:24" x14ac:dyDescent="0.35">
      <c r="N1462" s="41">
        <v>293382</v>
      </c>
      <c r="P1462">
        <v>1</v>
      </c>
      <c r="X1462">
        <v>1</v>
      </c>
    </row>
    <row r="1463" spans="14:24" x14ac:dyDescent="0.35">
      <c r="N1463" s="41">
        <v>293384</v>
      </c>
      <c r="P1463">
        <v>1</v>
      </c>
      <c r="X1463">
        <v>1</v>
      </c>
    </row>
    <row r="1464" spans="14:24" x14ac:dyDescent="0.35">
      <c r="N1464" s="41">
        <v>293386</v>
      </c>
      <c r="P1464">
        <v>1</v>
      </c>
      <c r="X1464">
        <v>1</v>
      </c>
    </row>
    <row r="1465" spans="14:24" x14ac:dyDescent="0.35">
      <c r="N1465" s="41">
        <v>293387</v>
      </c>
      <c r="P1465">
        <v>1</v>
      </c>
      <c r="X1465">
        <v>1</v>
      </c>
    </row>
    <row r="1466" spans="14:24" x14ac:dyDescent="0.35">
      <c r="N1466" s="41">
        <v>293389</v>
      </c>
      <c r="P1466">
        <v>1</v>
      </c>
      <c r="X1466">
        <v>1</v>
      </c>
    </row>
    <row r="1467" spans="14:24" x14ac:dyDescent="0.35">
      <c r="N1467" s="41">
        <v>293394</v>
      </c>
      <c r="P1467">
        <v>1</v>
      </c>
      <c r="X1467">
        <v>1</v>
      </c>
    </row>
    <row r="1468" spans="14:24" x14ac:dyDescent="0.35">
      <c r="N1468" s="41">
        <v>293397</v>
      </c>
      <c r="P1468">
        <v>1</v>
      </c>
      <c r="X1468">
        <v>1</v>
      </c>
    </row>
    <row r="1469" spans="14:24" x14ac:dyDescent="0.35">
      <c r="N1469" s="41">
        <v>293398</v>
      </c>
      <c r="T1469">
        <v>1</v>
      </c>
      <c r="X1469">
        <v>1</v>
      </c>
    </row>
    <row r="1470" spans="14:24" x14ac:dyDescent="0.35">
      <c r="N1470" s="41">
        <v>293399</v>
      </c>
      <c r="P1470">
        <v>1</v>
      </c>
      <c r="X1470">
        <v>1</v>
      </c>
    </row>
    <row r="1471" spans="14:24" x14ac:dyDescent="0.35">
      <c r="N1471" s="41">
        <v>293400</v>
      </c>
      <c r="T1471">
        <v>1</v>
      </c>
      <c r="X1471">
        <v>1</v>
      </c>
    </row>
    <row r="1472" spans="14:24" x14ac:dyDescent="0.35">
      <c r="N1472" s="41">
        <v>293403</v>
      </c>
      <c r="P1472">
        <v>1</v>
      </c>
      <c r="X1472">
        <v>1</v>
      </c>
    </row>
    <row r="1473" spans="14:24" x14ac:dyDescent="0.35">
      <c r="N1473" s="41">
        <v>293406</v>
      </c>
      <c r="P1473">
        <v>1</v>
      </c>
      <c r="X1473">
        <v>1</v>
      </c>
    </row>
    <row r="1474" spans="14:24" x14ac:dyDescent="0.35">
      <c r="N1474" s="41">
        <v>293413</v>
      </c>
      <c r="O1474">
        <v>1</v>
      </c>
      <c r="X1474">
        <v>1</v>
      </c>
    </row>
    <row r="1475" spans="14:24" x14ac:dyDescent="0.35">
      <c r="N1475" s="41">
        <v>293415</v>
      </c>
      <c r="T1475">
        <v>1</v>
      </c>
      <c r="X1475">
        <v>1</v>
      </c>
    </row>
    <row r="1476" spans="14:24" x14ac:dyDescent="0.35">
      <c r="N1476" s="41">
        <v>293416</v>
      </c>
      <c r="P1476">
        <v>1</v>
      </c>
      <c r="T1476">
        <v>1</v>
      </c>
      <c r="X1476">
        <v>2</v>
      </c>
    </row>
    <row r="1477" spans="14:24" x14ac:dyDescent="0.35">
      <c r="N1477" s="41">
        <v>293423</v>
      </c>
      <c r="O1477">
        <v>1</v>
      </c>
      <c r="X1477">
        <v>1</v>
      </c>
    </row>
    <row r="1478" spans="14:24" x14ac:dyDescent="0.35">
      <c r="N1478" s="41">
        <v>293429</v>
      </c>
      <c r="P1478">
        <v>1</v>
      </c>
      <c r="X1478">
        <v>1</v>
      </c>
    </row>
    <row r="1479" spans="14:24" x14ac:dyDescent="0.35">
      <c r="N1479" s="41">
        <v>293430</v>
      </c>
      <c r="S1479">
        <v>1</v>
      </c>
      <c r="X1479">
        <v>1</v>
      </c>
    </row>
    <row r="1480" spans="14:24" x14ac:dyDescent="0.35">
      <c r="N1480" s="41">
        <v>293434</v>
      </c>
      <c r="P1480">
        <v>1</v>
      </c>
      <c r="X1480">
        <v>1</v>
      </c>
    </row>
    <row r="1481" spans="14:24" x14ac:dyDescent="0.35">
      <c r="N1481" s="41">
        <v>293437</v>
      </c>
      <c r="R1481">
        <v>1</v>
      </c>
      <c r="X1481">
        <v>1</v>
      </c>
    </row>
    <row r="1482" spans="14:24" x14ac:dyDescent="0.35">
      <c r="N1482" s="41">
        <v>293443</v>
      </c>
      <c r="U1482">
        <v>1</v>
      </c>
      <c r="X1482">
        <v>1</v>
      </c>
    </row>
    <row r="1483" spans="14:24" x14ac:dyDescent="0.35">
      <c r="N1483" s="41">
        <v>293445</v>
      </c>
      <c r="P1483">
        <v>1</v>
      </c>
      <c r="X1483">
        <v>1</v>
      </c>
    </row>
    <row r="1484" spans="14:24" x14ac:dyDescent="0.35">
      <c r="N1484" s="41">
        <v>293448</v>
      </c>
      <c r="V1484">
        <v>1</v>
      </c>
      <c r="X1484">
        <v>1</v>
      </c>
    </row>
    <row r="1485" spans="14:24" x14ac:dyDescent="0.35">
      <c r="N1485" s="41" t="s">
        <v>539</v>
      </c>
      <c r="O1485">
        <v>93</v>
      </c>
      <c r="P1485">
        <v>816</v>
      </c>
      <c r="Q1485">
        <v>14</v>
      </c>
      <c r="R1485">
        <v>38</v>
      </c>
      <c r="S1485">
        <v>238</v>
      </c>
      <c r="T1485">
        <v>199</v>
      </c>
      <c r="U1485">
        <v>67</v>
      </c>
      <c r="V1485">
        <v>23</v>
      </c>
      <c r="W1485">
        <v>49</v>
      </c>
      <c r="X1485">
        <v>1537</v>
      </c>
    </row>
  </sheetData>
  <conditionalFormatting pivot="1" sqref="C5:C11">
    <cfRule type="top10" dxfId="0" priority="1" bottom="1" rank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ExtractedData</vt:lpstr>
      <vt:lpstr>TransactionData</vt:lpstr>
      <vt:lpstr>PriceListData</vt:lpstr>
      <vt:lpstr>TransactionAnalysis</vt:lpstr>
      <vt:lpstr>ProductAnalysis</vt:lpstr>
      <vt:lpstr>ProductScratch</vt:lpstr>
      <vt:lpstr>TrendAnalysis</vt:lpstr>
      <vt:lpstr>TrendScratch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Muthirevulu, Siya</dc:creator>
  <cp:lastModifiedBy>Muthirevulu, Siya</cp:lastModifiedBy>
  <dcterms:created xsi:type="dcterms:W3CDTF">2026-08-12T01:05:07Z</dcterms:created>
  <dcterms:modified xsi:type="dcterms:W3CDTF">2026-08-12T03:59:23Z</dcterms:modified>
</cp:coreProperties>
</file>